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hmed\Desktop\"/>
    </mc:Choice>
  </mc:AlternateContent>
  <xr:revisionPtr revIDLastSave="0" documentId="13_ncr:1_{43283D0F-BC9E-432E-9424-3F94EEF211B9}" xr6:coauthVersionLast="47" xr6:coauthVersionMax="47" xr10:uidLastSave="{00000000-0000-0000-0000-000000000000}"/>
  <bookViews>
    <workbookView xWindow="-108" yWindow="-108" windowWidth="23256" windowHeight="12456" tabRatio="762" xr2:uid="{00000000-000D-0000-FFFF-FFFF00000000}"/>
  </bookViews>
  <sheets>
    <sheet name="Tracker&amp;Invoice" sheetId="9" r:id="rId1"/>
    <sheet name="Summry Invoices" sheetId="17" r:id="rId2"/>
    <sheet name="Progress Report" sheetId="2" r:id="rId3"/>
    <sheet name="Late&amp;Supervision payment fee" sheetId="18" r:id="rId4"/>
    <sheet name="Dashboard" sheetId="1" r:id="rId5"/>
    <sheet name="Data Board" sheetId="3" r:id="rId6"/>
    <sheet name="Details Data Board" sheetId="5" r:id="rId7"/>
    <sheet name="#invoices" sheetId="6" state="hidden" r:id="rId8"/>
    <sheet name="Sum Inovices" sheetId="7" state="hidden" r:id="rId9"/>
    <sheet name="Tracker" sheetId="8" state="hidden" r:id="rId10"/>
    <sheet name="Sum Traker" sheetId="10" state="hidden" r:id="rId11"/>
    <sheet name="HASR" sheetId="11" state="hidden" r:id="rId12"/>
    <sheet name="MISTAKE" sheetId="12" state="hidden" r:id="rId13"/>
  </sheets>
  <externalReferences>
    <externalReference r:id="rId14"/>
  </externalReferences>
  <definedNames>
    <definedName name="_xlnm._FilterDatabase" localSheetId="6" hidden="1">'Details Data Board'!$A$2:$J$6001</definedName>
    <definedName name="_xlnm._FilterDatabase" localSheetId="2" hidden="1">'Progress Report'!$A$4:$U$354</definedName>
    <definedName name="_xlnm._FilterDatabase" localSheetId="9" hidden="1">Tracker!$A$6:$BF$251</definedName>
    <definedName name="_xlnm.Print_Area" localSheetId="4">Dashboard!$A$1:$O$97</definedName>
    <definedName name="_xlnm.Print_Area" localSheetId="0">'Tracker&amp;Invoice'!$A$1:$Y$5257</definedName>
    <definedName name="_xlnm.Print_Titles" localSheetId="2">'Progress Report'!$4:$4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182" i="9"/>
  <c r="J182" i="9"/>
  <c r="K182" i="9"/>
  <c r="L182" i="9"/>
  <c r="M182" i="9"/>
  <c r="N182" i="9"/>
  <c r="O182" i="9"/>
  <c r="P182" i="9"/>
  <c r="I181" i="9"/>
  <c r="J181" i="9"/>
  <c r="K181" i="9"/>
  <c r="L181" i="9"/>
  <c r="M181" i="9"/>
  <c r="N181" i="9"/>
  <c r="O181" i="9"/>
  <c r="P181" i="9"/>
  <c r="H182" i="9"/>
  <c r="H181" i="9"/>
  <c r="G177" i="9"/>
  <c r="H185" i="9"/>
  <c r="H184" i="9"/>
  <c r="H183" i="9"/>
  <c r="M5091" i="9"/>
  <c r="N5091" i="9"/>
  <c r="O5091" i="9"/>
  <c r="I5090" i="9"/>
  <c r="J5090" i="9"/>
  <c r="K5090" i="9"/>
  <c r="L5090" i="9"/>
  <c r="M5090" i="9"/>
  <c r="N5090" i="9"/>
  <c r="O5090" i="9"/>
  <c r="H5090" i="9"/>
  <c r="L5089" i="9"/>
  <c r="L5091" i="9" s="1"/>
  <c r="J5089" i="9"/>
  <c r="J5091" i="9" s="1"/>
  <c r="O5057" i="9"/>
  <c r="N5057" i="9"/>
  <c r="M5057" i="9"/>
  <c r="O5056" i="9"/>
  <c r="N5056" i="9"/>
  <c r="M5056" i="9"/>
  <c r="L5056" i="9"/>
  <c r="K5056" i="9"/>
  <c r="J5056" i="9"/>
  <c r="I5056" i="9"/>
  <c r="H5056" i="9"/>
  <c r="O5015" i="9"/>
  <c r="N5015" i="9"/>
  <c r="M5015" i="9"/>
  <c r="O5014" i="9"/>
  <c r="N5014" i="9"/>
  <c r="M5014" i="9"/>
  <c r="L5014" i="9"/>
  <c r="K5014" i="9"/>
  <c r="J5014" i="9"/>
  <c r="I5014" i="9"/>
  <c r="H5014" i="9"/>
  <c r="M4995" i="9"/>
  <c r="N4995" i="9"/>
  <c r="O4995" i="9"/>
  <c r="I4994" i="9"/>
  <c r="J4994" i="9"/>
  <c r="K4994" i="9"/>
  <c r="L4994" i="9"/>
  <c r="M4994" i="9"/>
  <c r="N4994" i="9"/>
  <c r="O4994" i="9"/>
  <c r="H4994" i="9"/>
  <c r="M4975" i="9"/>
  <c r="N4975" i="9"/>
  <c r="O4975" i="9"/>
  <c r="I4974" i="9"/>
  <c r="J4974" i="9"/>
  <c r="K4974" i="9"/>
  <c r="L4974" i="9"/>
  <c r="M4974" i="9"/>
  <c r="N4974" i="9"/>
  <c r="O4974" i="9"/>
  <c r="H4974" i="9"/>
  <c r="I4476" i="9"/>
  <c r="J4476" i="9"/>
  <c r="K4476" i="9"/>
  <c r="L4476" i="9"/>
  <c r="M4476" i="9"/>
  <c r="N4476" i="9"/>
  <c r="O4476" i="9"/>
  <c r="P4476" i="9"/>
  <c r="Q4476" i="9"/>
  <c r="R4476" i="9"/>
  <c r="S4476" i="9"/>
  <c r="T4476" i="9"/>
  <c r="U4476" i="9"/>
  <c r="V4476" i="9"/>
  <c r="W4476" i="9"/>
  <c r="X4476" i="9"/>
  <c r="H4476" i="9"/>
  <c r="W4475" i="9"/>
  <c r="V4475" i="9"/>
  <c r="O3882" i="9"/>
  <c r="I3881" i="9"/>
  <c r="J3881" i="9"/>
  <c r="K3881" i="9"/>
  <c r="L3881" i="9"/>
  <c r="M3881" i="9"/>
  <c r="N3881" i="9"/>
  <c r="O3881" i="9"/>
  <c r="H3881" i="9"/>
  <c r="P3775" i="9"/>
  <c r="Q3775" i="9"/>
  <c r="R3775" i="9"/>
  <c r="S3775" i="9"/>
  <c r="I3774" i="9"/>
  <c r="J3774" i="9"/>
  <c r="K3774" i="9"/>
  <c r="L3774" i="9"/>
  <c r="M3774" i="9"/>
  <c r="N3774" i="9"/>
  <c r="O3774" i="9"/>
  <c r="P3774" i="9"/>
  <c r="Q3774" i="9"/>
  <c r="R3774" i="9"/>
  <c r="S3774" i="9"/>
  <c r="Y3774" i="9"/>
  <c r="H3774" i="9"/>
  <c r="X3773" i="9"/>
  <c r="W3773" i="9"/>
  <c r="L3082" i="9"/>
  <c r="M3082" i="9"/>
  <c r="N3082" i="9"/>
  <c r="O3082" i="9"/>
  <c r="I3081" i="9"/>
  <c r="J3081" i="9"/>
  <c r="K3081" i="9"/>
  <c r="L3081" i="9"/>
  <c r="M3081" i="9"/>
  <c r="N3081" i="9"/>
  <c r="O3081" i="9"/>
  <c r="H3081" i="9"/>
  <c r="S3002" i="9"/>
  <c r="I3001" i="9"/>
  <c r="J3001" i="9"/>
  <c r="K3001" i="9"/>
  <c r="L3001" i="9"/>
  <c r="M3001" i="9"/>
  <c r="N3001" i="9"/>
  <c r="O3001" i="9"/>
  <c r="P3001" i="9"/>
  <c r="Q3001" i="9"/>
  <c r="R3001" i="9"/>
  <c r="S3001" i="9"/>
  <c r="H3001" i="9"/>
  <c r="P2868" i="9"/>
  <c r="I2867" i="9"/>
  <c r="J2867" i="9"/>
  <c r="K2867" i="9"/>
  <c r="L2867" i="9"/>
  <c r="M2867" i="9"/>
  <c r="N2867" i="9"/>
  <c r="O2867" i="9"/>
  <c r="P2867" i="9"/>
  <c r="H2867" i="9"/>
  <c r="I2779" i="9"/>
  <c r="J2779" i="9"/>
  <c r="K2779" i="9"/>
  <c r="L2779" i="9"/>
  <c r="M2779" i="9"/>
  <c r="H2779" i="9"/>
  <c r="I2685" i="9"/>
  <c r="J2685" i="9"/>
  <c r="K2685" i="9"/>
  <c r="L2685" i="9"/>
  <c r="M2685" i="9"/>
  <c r="N2685" i="9"/>
  <c r="O2685" i="9"/>
  <c r="P2685" i="9"/>
  <c r="Q2685" i="9"/>
  <c r="R2685" i="9"/>
  <c r="S2685" i="9"/>
  <c r="T2685" i="9"/>
  <c r="H2685" i="9"/>
  <c r="S2684" i="9"/>
  <c r="R2684" i="9"/>
  <c r="M2444" i="9"/>
  <c r="N2444" i="9"/>
  <c r="O2444" i="9"/>
  <c r="I2443" i="9"/>
  <c r="J2443" i="9"/>
  <c r="K2443" i="9"/>
  <c r="L2443" i="9"/>
  <c r="M2443" i="9"/>
  <c r="N2443" i="9"/>
  <c r="O2443" i="9"/>
  <c r="H2443" i="9"/>
  <c r="L2442" i="9"/>
  <c r="K2442" i="9"/>
  <c r="I2442" i="9"/>
  <c r="M2316" i="9"/>
  <c r="N2316" i="9"/>
  <c r="O2316" i="9"/>
  <c r="I2315" i="9"/>
  <c r="K2315" i="9"/>
  <c r="M2315" i="9"/>
  <c r="N2315" i="9"/>
  <c r="O2315" i="9"/>
  <c r="H2315" i="9"/>
  <c r="L2313" i="9"/>
  <c r="L2315" i="9" s="1"/>
  <c r="J2313" i="9"/>
  <c r="J2315" i="9" s="1"/>
  <c r="N2296" i="9"/>
  <c r="O2296" i="9"/>
  <c r="P2296" i="9"/>
  <c r="I2295" i="9"/>
  <c r="J2295" i="9"/>
  <c r="K2295" i="9"/>
  <c r="L2295" i="9"/>
  <c r="M2295" i="9"/>
  <c r="N2295" i="9"/>
  <c r="O2295" i="9"/>
  <c r="P2295" i="9"/>
  <c r="H2295" i="9"/>
  <c r="P2177" i="9"/>
  <c r="Q2177" i="9"/>
  <c r="R2177" i="9"/>
  <c r="S2177" i="9"/>
  <c r="I2176" i="9"/>
  <c r="J2176" i="9"/>
  <c r="K2176" i="9"/>
  <c r="L2176" i="9"/>
  <c r="M2176" i="9"/>
  <c r="N2176" i="9"/>
  <c r="O2176" i="9"/>
  <c r="P2176" i="9"/>
  <c r="Q2176" i="9"/>
  <c r="R2176" i="9"/>
  <c r="S2176" i="9"/>
  <c r="V2176" i="9"/>
  <c r="H2176" i="9"/>
  <c r="Y2174" i="9"/>
  <c r="M2078" i="9"/>
  <c r="N2078" i="9"/>
  <c r="O2078" i="9"/>
  <c r="I2077" i="9"/>
  <c r="J2077" i="9"/>
  <c r="K2077" i="9"/>
  <c r="L2077" i="9"/>
  <c r="M2077" i="9"/>
  <c r="N2077" i="9"/>
  <c r="O2077" i="9"/>
  <c r="H2077" i="9"/>
  <c r="L2076" i="9"/>
  <c r="L2078" i="9" s="1"/>
  <c r="J2076" i="9"/>
  <c r="J2078" i="9" s="1"/>
  <c r="J2036" i="9"/>
  <c r="L2036" i="9"/>
  <c r="L2040" i="9" s="1"/>
  <c r="K2036" i="9"/>
  <c r="K2040" i="9" s="1"/>
  <c r="I2036" i="9"/>
  <c r="M1956" i="9"/>
  <c r="N1956" i="9"/>
  <c r="O1956" i="9"/>
  <c r="P1956" i="9"/>
  <c r="I1955" i="9"/>
  <c r="J1955" i="9"/>
  <c r="K1955" i="9"/>
  <c r="L1955" i="9"/>
  <c r="M1955" i="9"/>
  <c r="N1955" i="9"/>
  <c r="O1955" i="9"/>
  <c r="P1955" i="9"/>
  <c r="L1954" i="9"/>
  <c r="L1956" i="9" s="1"/>
  <c r="K1954" i="9"/>
  <c r="K1956" i="9" s="1"/>
  <c r="J1954" i="9"/>
  <c r="J1956" i="9" s="1"/>
  <c r="I1954" i="9"/>
  <c r="I1956" i="9" s="1"/>
  <c r="H1958" i="9" s="1"/>
  <c r="M1718" i="9"/>
  <c r="N1718" i="9"/>
  <c r="O1718" i="9"/>
  <c r="I1717" i="9"/>
  <c r="J1717" i="9"/>
  <c r="K1717" i="9"/>
  <c r="L1717" i="9"/>
  <c r="M1717" i="9"/>
  <c r="N1717" i="9"/>
  <c r="O1717" i="9"/>
  <c r="H1717" i="9"/>
  <c r="K1716" i="9"/>
  <c r="K1718" i="9" s="1"/>
  <c r="L1716" i="9"/>
  <c r="L1718" i="9" s="1"/>
  <c r="J1716" i="9"/>
  <c r="J1718" i="9" s="1"/>
  <c r="L1700" i="9"/>
  <c r="M1700" i="9"/>
  <c r="N1700" i="9"/>
  <c r="O1700" i="9"/>
  <c r="I1699" i="9"/>
  <c r="J1699" i="9"/>
  <c r="K1699" i="9"/>
  <c r="L1699" i="9"/>
  <c r="M1699" i="9"/>
  <c r="N1699" i="9"/>
  <c r="O1699" i="9"/>
  <c r="H1699" i="9"/>
  <c r="K1698" i="9"/>
  <c r="K1700" i="9" s="1"/>
  <c r="O1680" i="9"/>
  <c r="N1680" i="9"/>
  <c r="M1680" i="9"/>
  <c r="O1679" i="9"/>
  <c r="N1679" i="9"/>
  <c r="M1679" i="9"/>
  <c r="L1679" i="9"/>
  <c r="K1679" i="9"/>
  <c r="J1679" i="9"/>
  <c r="I1679" i="9"/>
  <c r="H1679" i="9"/>
  <c r="L1678" i="9"/>
  <c r="L1680" i="9" s="1"/>
  <c r="J1678" i="9"/>
  <c r="M1662" i="9"/>
  <c r="N1662" i="9"/>
  <c r="O1662" i="9"/>
  <c r="I1661" i="9"/>
  <c r="J1661" i="9"/>
  <c r="K1661" i="9"/>
  <c r="L1661" i="9"/>
  <c r="M1661" i="9"/>
  <c r="N1661" i="9"/>
  <c r="O1661" i="9"/>
  <c r="H1661" i="9"/>
  <c r="L1660" i="9"/>
  <c r="L1662" i="9" s="1"/>
  <c r="J1660" i="9"/>
  <c r="J1662" i="9" s="1"/>
  <c r="L1480" i="9"/>
  <c r="M1480" i="9"/>
  <c r="N1480" i="9"/>
  <c r="O1480" i="9"/>
  <c r="I1479" i="9"/>
  <c r="J1479" i="9"/>
  <c r="K1479" i="9"/>
  <c r="L1479" i="9"/>
  <c r="M1479" i="9"/>
  <c r="N1479" i="9"/>
  <c r="O1479" i="9"/>
  <c r="H1479" i="9"/>
  <c r="K1478" i="9"/>
  <c r="K1480" i="9" s="1"/>
  <c r="I1358" i="9"/>
  <c r="J1358" i="9"/>
  <c r="K1358" i="9"/>
  <c r="L1358" i="9"/>
  <c r="M1358" i="9"/>
  <c r="I1357" i="9"/>
  <c r="J1357" i="9"/>
  <c r="K1357" i="9"/>
  <c r="L1357" i="9"/>
  <c r="M1357" i="9"/>
  <c r="H1357" i="9"/>
  <c r="L1212" i="9"/>
  <c r="M1212" i="9"/>
  <c r="N1212" i="9"/>
  <c r="I1211" i="9"/>
  <c r="J1211" i="9"/>
  <c r="K1211" i="9"/>
  <c r="L1211" i="9"/>
  <c r="M1211" i="9"/>
  <c r="N1211" i="9"/>
  <c r="W1122" i="9"/>
  <c r="I1121" i="9"/>
  <c r="K1121" i="9"/>
  <c r="L1121" i="9"/>
  <c r="M1121" i="9"/>
  <c r="N1121" i="9"/>
  <c r="O1121" i="9"/>
  <c r="P1121" i="9"/>
  <c r="Q1121" i="9"/>
  <c r="R1121" i="9"/>
  <c r="S1121" i="9"/>
  <c r="T1121" i="9"/>
  <c r="U1121" i="9"/>
  <c r="V1121" i="9"/>
  <c r="W1121" i="9"/>
  <c r="H1121" i="9"/>
  <c r="M1074" i="9"/>
  <c r="L1074" i="9"/>
  <c r="K1074" i="9"/>
  <c r="I1074" i="9"/>
  <c r="J1074" i="9"/>
  <c r="N1076" i="9"/>
  <c r="O1076" i="9"/>
  <c r="P1076" i="9"/>
  <c r="I1075" i="9"/>
  <c r="J1075" i="9"/>
  <c r="K1075" i="9"/>
  <c r="L1075" i="9"/>
  <c r="M1075" i="9"/>
  <c r="N1075" i="9"/>
  <c r="O1075" i="9"/>
  <c r="P1075" i="9"/>
  <c r="H1075" i="9"/>
  <c r="I981" i="9"/>
  <c r="J981" i="9"/>
  <c r="K981" i="9"/>
  <c r="L981" i="9"/>
  <c r="M981" i="9"/>
  <c r="N981" i="9"/>
  <c r="O981" i="9"/>
  <c r="P981" i="9"/>
  <c r="Q981" i="9"/>
  <c r="R981" i="9"/>
  <c r="S981" i="9"/>
  <c r="T981" i="9"/>
  <c r="H981" i="9"/>
  <c r="I953" i="9"/>
  <c r="J953" i="9"/>
  <c r="K953" i="9"/>
  <c r="L953" i="9"/>
  <c r="M953" i="9"/>
  <c r="N953" i="9"/>
  <c r="O953" i="9"/>
  <c r="P953" i="9"/>
  <c r="Q953" i="9"/>
  <c r="R953" i="9"/>
  <c r="S953" i="9"/>
  <c r="T953" i="9"/>
  <c r="H953" i="9"/>
  <c r="I907" i="9"/>
  <c r="J907" i="9"/>
  <c r="K907" i="9"/>
  <c r="L907" i="9"/>
  <c r="M907" i="9"/>
  <c r="N907" i="9"/>
  <c r="O907" i="9"/>
  <c r="P907" i="9"/>
  <c r="I859" i="9"/>
  <c r="J859" i="9"/>
  <c r="K859" i="9"/>
  <c r="L859" i="9"/>
  <c r="M859" i="9"/>
  <c r="N792" i="9"/>
  <c r="M792" i="9"/>
  <c r="L792" i="9"/>
  <c r="N798" i="9"/>
  <c r="M798" i="9"/>
  <c r="L798" i="9"/>
  <c r="K748" i="9"/>
  <c r="K754" i="9" s="1"/>
  <c r="K726" i="9"/>
  <c r="K732" i="9" s="1"/>
  <c r="K704" i="9"/>
  <c r="K710" i="9" s="1"/>
  <c r="J710" i="9"/>
  <c r="J732" i="9"/>
  <c r="N688" i="9"/>
  <c r="O688" i="9"/>
  <c r="P688" i="9"/>
  <c r="I687" i="9"/>
  <c r="J687" i="9"/>
  <c r="K687" i="9"/>
  <c r="L687" i="9"/>
  <c r="M687" i="9"/>
  <c r="N687" i="9"/>
  <c r="O687" i="9"/>
  <c r="P687" i="9"/>
  <c r="H687" i="9"/>
  <c r="I684" i="9"/>
  <c r="I688" i="9" s="1"/>
  <c r="H682" i="9"/>
  <c r="H688" i="9" s="1"/>
  <c r="H689" i="9" s="1"/>
  <c r="H691" i="9"/>
  <c r="M686" i="9"/>
  <c r="M688" i="9" s="1"/>
  <c r="L686" i="9"/>
  <c r="L688" i="9" s="1"/>
  <c r="K686" i="9"/>
  <c r="K688" i="9" s="1"/>
  <c r="E4" i="18"/>
  <c r="E11" i="2"/>
  <c r="V168" i="9"/>
  <c r="I167" i="9"/>
  <c r="N167" i="9"/>
  <c r="O167" i="9"/>
  <c r="P167" i="9"/>
  <c r="Q167" i="9"/>
  <c r="R167" i="9"/>
  <c r="S167" i="9"/>
  <c r="T167" i="9"/>
  <c r="U167" i="9"/>
  <c r="V167" i="9"/>
  <c r="H167" i="9"/>
  <c r="O130" i="9"/>
  <c r="P130" i="9"/>
  <c r="Q130" i="9"/>
  <c r="I129" i="9"/>
  <c r="J129" i="9"/>
  <c r="K129" i="9"/>
  <c r="L129" i="9"/>
  <c r="M129" i="9"/>
  <c r="N129" i="9"/>
  <c r="O129" i="9"/>
  <c r="P129" i="9"/>
  <c r="Q129" i="9"/>
  <c r="H129" i="9"/>
  <c r="B32" i="18"/>
  <c r="B33" i="18"/>
  <c r="B34" i="18"/>
  <c r="B35" i="18"/>
  <c r="B36" i="18"/>
  <c r="B17" i="18"/>
  <c r="C14" i="18"/>
  <c r="C15" i="18"/>
  <c r="C16" i="18"/>
  <c r="C17" i="18"/>
  <c r="D17" i="18" s="1"/>
  <c r="C18" i="18"/>
  <c r="C19" i="18"/>
  <c r="C20" i="18"/>
  <c r="C21" i="18"/>
  <c r="B14" i="18"/>
  <c r="D14" i="18" s="1"/>
  <c r="B15" i="18"/>
  <c r="D15" i="18" s="1"/>
  <c r="B16" i="18"/>
  <c r="D16" i="18" s="1"/>
  <c r="B18" i="18"/>
  <c r="B19" i="18"/>
  <c r="B20" i="18"/>
  <c r="B21" i="18"/>
  <c r="C13" i="18"/>
  <c r="B13" i="18"/>
  <c r="D13" i="18" s="1"/>
  <c r="H33" i="18"/>
  <c r="D32" i="18"/>
  <c r="H32" i="18" s="1"/>
  <c r="H18" i="18"/>
  <c r="H20" i="18"/>
  <c r="H21" i="18"/>
  <c r="H19" i="18"/>
  <c r="C33" i="18"/>
  <c r="C34" i="18"/>
  <c r="C35" i="18"/>
  <c r="C36" i="18"/>
  <c r="C29" i="18"/>
  <c r="F29" i="18" s="1"/>
  <c r="I29" i="18" s="1"/>
  <c r="C30" i="18"/>
  <c r="D30" i="18" s="1"/>
  <c r="H30" i="18" s="1"/>
  <c r="C31" i="18"/>
  <c r="F31" i="18" s="1"/>
  <c r="I31" i="18" s="1"/>
  <c r="C32" i="18"/>
  <c r="B29" i="18"/>
  <c r="D29" i="18" s="1"/>
  <c r="H29" i="18" s="1"/>
  <c r="B30" i="18"/>
  <c r="B31" i="18"/>
  <c r="D31" i="18" s="1"/>
  <c r="H31" i="18" s="1"/>
  <c r="C28" i="18"/>
  <c r="F28" i="18" s="1"/>
  <c r="I28" i="18" s="1"/>
  <c r="B28" i="18"/>
  <c r="F32" i="18"/>
  <c r="I32" i="18" s="1"/>
  <c r="I9" i="9"/>
  <c r="I36" i="18"/>
  <c r="H36" i="18"/>
  <c r="I35" i="18"/>
  <c r="H35" i="18"/>
  <c r="I34" i="18"/>
  <c r="H34" i="18"/>
  <c r="I33" i="18"/>
  <c r="K42" i="17"/>
  <c r="K43" i="17"/>
  <c r="K44" i="17"/>
  <c r="K45" i="17"/>
  <c r="K46" i="17"/>
  <c r="K41" i="17"/>
  <c r="L45" i="17"/>
  <c r="M45" i="17" s="1"/>
  <c r="L46" i="17"/>
  <c r="M46" i="17" s="1"/>
  <c r="E5" i="18"/>
  <c r="L21" i="18"/>
  <c r="K21" i="18"/>
  <c r="J21" i="18"/>
  <c r="I21" i="18"/>
  <c r="G21" i="18"/>
  <c r="F21" i="18"/>
  <c r="E21" i="18"/>
  <c r="L20" i="18"/>
  <c r="K20" i="18"/>
  <c r="J20" i="18"/>
  <c r="I20" i="18"/>
  <c r="G20" i="18"/>
  <c r="F20" i="18"/>
  <c r="E20" i="18"/>
  <c r="R38" i="17"/>
  <c r="Q38" i="17"/>
  <c r="P38" i="17"/>
  <c r="O38" i="17"/>
  <c r="N38" i="17"/>
  <c r="K38" i="17"/>
  <c r="J38" i="17"/>
  <c r="I38" i="17"/>
  <c r="H38" i="17"/>
  <c r="G38" i="17"/>
  <c r="F38" i="17"/>
  <c r="R37" i="17"/>
  <c r="Q37" i="17"/>
  <c r="P37" i="17"/>
  <c r="O37" i="17"/>
  <c r="N37" i="17"/>
  <c r="K37" i="17"/>
  <c r="J37" i="17"/>
  <c r="I37" i="17"/>
  <c r="H37" i="17"/>
  <c r="G37" i="17"/>
  <c r="F37" i="17"/>
  <c r="R36" i="17"/>
  <c r="Q36" i="17"/>
  <c r="P36" i="17"/>
  <c r="O36" i="17"/>
  <c r="N36" i="17"/>
  <c r="K36" i="17"/>
  <c r="J36" i="17"/>
  <c r="I36" i="17"/>
  <c r="H36" i="17"/>
  <c r="G36" i="17"/>
  <c r="F36" i="17"/>
  <c r="R35" i="17"/>
  <c r="Q35" i="17"/>
  <c r="P35" i="17"/>
  <c r="O35" i="17"/>
  <c r="K35" i="17"/>
  <c r="J35" i="17"/>
  <c r="I35" i="17"/>
  <c r="H35" i="17"/>
  <c r="G35" i="17"/>
  <c r="F35" i="17"/>
  <c r="L2" i="17"/>
  <c r="F45" i="17" s="1"/>
  <c r="L586" i="9"/>
  <c r="N586" i="9"/>
  <c r="M586" i="9"/>
  <c r="K5085" i="9"/>
  <c r="K5091" i="9" s="1"/>
  <c r="I5085" i="9"/>
  <c r="I5091" i="9" s="1"/>
  <c r="H5087" i="9"/>
  <c r="H5091" i="9" s="1"/>
  <c r="H5092" i="9" s="1"/>
  <c r="H2611" i="9"/>
  <c r="I2611" i="9"/>
  <c r="J2611" i="9"/>
  <c r="K2611" i="9"/>
  <c r="L2611" i="9"/>
  <c r="M2611" i="9"/>
  <c r="N2611" i="9"/>
  <c r="O2611" i="9"/>
  <c r="P2611" i="9"/>
  <c r="N2612" i="9"/>
  <c r="O2612" i="9"/>
  <c r="P2612" i="9"/>
  <c r="G9" i="3"/>
  <c r="H118" i="12"/>
  <c r="T107" i="12"/>
  <c r="T108" i="12" s="1"/>
  <c r="M103" i="12"/>
  <c r="J100" i="12"/>
  <c r="J99" i="12"/>
  <c r="J98" i="12"/>
  <c r="J97" i="12"/>
  <c r="J96" i="12"/>
  <c r="J95" i="12"/>
  <c r="J94" i="12"/>
  <c r="J93" i="12"/>
  <c r="J92" i="12"/>
  <c r="J91" i="12"/>
  <c r="J90" i="12"/>
  <c r="J89" i="12"/>
  <c r="C30" i="11"/>
  <c r="E29" i="11"/>
  <c r="C22" i="11"/>
  <c r="C21" i="11"/>
  <c r="C20" i="11"/>
  <c r="C19" i="11"/>
  <c r="C26" i="11" s="1"/>
  <c r="C31" i="11" s="1"/>
  <c r="L16" i="11"/>
  <c r="E16" i="11"/>
  <c r="H14" i="11"/>
  <c r="C11" i="11"/>
  <c r="C10" i="11"/>
  <c r="U9" i="11"/>
  <c r="T9" i="11"/>
  <c r="S9" i="11"/>
  <c r="R9" i="11"/>
  <c r="Q9" i="11"/>
  <c r="P9" i="11"/>
  <c r="O9" i="11"/>
  <c r="O11" i="11" s="1"/>
  <c r="I9" i="11"/>
  <c r="F9" i="11"/>
  <c r="J8" i="11"/>
  <c r="I8" i="11"/>
  <c r="I7" i="11"/>
  <c r="I10" i="11" s="1"/>
  <c r="C6" i="11"/>
  <c r="L5" i="11"/>
  <c r="C5" i="11"/>
  <c r="C9" i="11" s="1"/>
  <c r="C12" i="11" s="1"/>
  <c r="R4" i="11"/>
  <c r="P4" i="11"/>
  <c r="O3" i="11"/>
  <c r="L3" i="11"/>
  <c r="G3" i="11"/>
  <c r="G4" i="11" s="1"/>
  <c r="N208" i="10"/>
  <c r="M208" i="10"/>
  <c r="N200" i="10"/>
  <c r="M200" i="10"/>
  <c r="N191" i="10"/>
  <c r="M191" i="10"/>
  <c r="N183" i="10"/>
  <c r="M183" i="10"/>
  <c r="N176" i="10"/>
  <c r="M176" i="10"/>
  <c r="N169" i="10"/>
  <c r="M169" i="10"/>
  <c r="N162" i="10"/>
  <c r="M162" i="10"/>
  <c r="N155" i="10"/>
  <c r="M155" i="10"/>
  <c r="N148" i="10"/>
  <c r="M148" i="10"/>
  <c r="N116" i="10"/>
  <c r="M116" i="10"/>
  <c r="N108" i="10"/>
  <c r="M108" i="10"/>
  <c r="N75" i="10"/>
  <c r="U69" i="10"/>
  <c r="T69" i="10"/>
  <c r="S69" i="10"/>
  <c r="R69" i="10"/>
  <c r="Q69" i="10"/>
  <c r="P69" i="10"/>
  <c r="H63" i="10"/>
  <c r="G63" i="10"/>
  <c r="F63" i="10"/>
  <c r="E63" i="10"/>
  <c r="U51" i="10"/>
  <c r="T51" i="10"/>
  <c r="S51" i="10"/>
  <c r="R51" i="10"/>
  <c r="Q51" i="10"/>
  <c r="P51" i="10"/>
  <c r="H45" i="10"/>
  <c r="G45" i="10"/>
  <c r="F45" i="10"/>
  <c r="E45" i="10"/>
  <c r="N35" i="10"/>
  <c r="M35" i="10"/>
  <c r="N28" i="10"/>
  <c r="M28" i="10"/>
  <c r="N15" i="10"/>
  <c r="N8" i="10"/>
  <c r="M8" i="10"/>
  <c r="Q5249" i="9"/>
  <c r="P5249" i="9"/>
  <c r="O5249" i="9"/>
  <c r="N5249" i="9"/>
  <c r="M5249" i="9"/>
  <c r="L5249" i="9"/>
  <c r="K5249" i="9"/>
  <c r="J5249" i="9"/>
  <c r="I5249" i="9"/>
  <c r="H5251" i="9" s="1"/>
  <c r="H5249" i="9"/>
  <c r="H5250" i="9" s="1"/>
  <c r="Q5248" i="9"/>
  <c r="P5248" i="9"/>
  <c r="O5248" i="9"/>
  <c r="N5248" i="9"/>
  <c r="H5252" i="9" s="1"/>
  <c r="M5248" i="9"/>
  <c r="L5248" i="9"/>
  <c r="K5248" i="9"/>
  <c r="J5248" i="9"/>
  <c r="I5248" i="9"/>
  <c r="H5248" i="9"/>
  <c r="G5244" i="9"/>
  <c r="O5235" i="9"/>
  <c r="N5235" i="9"/>
  <c r="M5235" i="9"/>
  <c r="L5235" i="9"/>
  <c r="K5235" i="9"/>
  <c r="J5235" i="9"/>
  <c r="I5235" i="9"/>
  <c r="H5237" i="9" s="1"/>
  <c r="H5235" i="9"/>
  <c r="H5236" i="9" s="1"/>
  <c r="O5234" i="9"/>
  <c r="N5234" i="9"/>
  <c r="H5238" i="9" s="1"/>
  <c r="M5234" i="9"/>
  <c r="L5234" i="9"/>
  <c r="K5234" i="9"/>
  <c r="J5234" i="9"/>
  <c r="I5234" i="9"/>
  <c r="H5234" i="9"/>
  <c r="O5213" i="9"/>
  <c r="N5213" i="9"/>
  <c r="M5213" i="9"/>
  <c r="H5216" i="9" s="1"/>
  <c r="L5213" i="9"/>
  <c r="K5213" i="9"/>
  <c r="J5213" i="9"/>
  <c r="I5213" i="9"/>
  <c r="H5215" i="9" s="1"/>
  <c r="H5213" i="9"/>
  <c r="H5214" i="9" s="1"/>
  <c r="H5217" i="9" s="1"/>
  <c r="O5212" i="9"/>
  <c r="N5212" i="9"/>
  <c r="M5212" i="9"/>
  <c r="L5212" i="9"/>
  <c r="K5212" i="9"/>
  <c r="J5212" i="9"/>
  <c r="I5212" i="9"/>
  <c r="H5212" i="9"/>
  <c r="G5208" i="9"/>
  <c r="O5199" i="9"/>
  <c r="N5199" i="9"/>
  <c r="M5199" i="9"/>
  <c r="L5199" i="9"/>
  <c r="K5199" i="9"/>
  <c r="J5199" i="9"/>
  <c r="I5199" i="9"/>
  <c r="H5201" i="9" s="1"/>
  <c r="H5199" i="9"/>
  <c r="H5200" i="9" s="1"/>
  <c r="O5198" i="9"/>
  <c r="N5198" i="9"/>
  <c r="H5202" i="9" s="1"/>
  <c r="M5198" i="9"/>
  <c r="L5198" i="9"/>
  <c r="K5198" i="9"/>
  <c r="J5198" i="9"/>
  <c r="I5198" i="9"/>
  <c r="H5198" i="9"/>
  <c r="G5186" i="9"/>
  <c r="R5177" i="9"/>
  <c r="Q5177" i="9"/>
  <c r="P5177" i="9"/>
  <c r="O5177" i="9"/>
  <c r="N5177" i="9"/>
  <c r="M5177" i="9"/>
  <c r="L5177" i="9"/>
  <c r="K5177" i="9"/>
  <c r="J5177" i="9"/>
  <c r="I5177" i="9"/>
  <c r="H5179" i="9" s="1"/>
  <c r="H5177" i="9"/>
  <c r="H5178" i="9" s="1"/>
  <c r="R5176" i="9"/>
  <c r="Q5176" i="9"/>
  <c r="P5176" i="9"/>
  <c r="O5176" i="9"/>
  <c r="N5176" i="9"/>
  <c r="H5180" i="9" s="1"/>
  <c r="M5176" i="9"/>
  <c r="L5176" i="9"/>
  <c r="K5176" i="9"/>
  <c r="J5176" i="9"/>
  <c r="I5176" i="9"/>
  <c r="H5176" i="9"/>
  <c r="G5164" i="9"/>
  <c r="P5156" i="9"/>
  <c r="O5156" i="9"/>
  <c r="N5156" i="9"/>
  <c r="M5156" i="9"/>
  <c r="L5156" i="9"/>
  <c r="K5156" i="9"/>
  <c r="J5156" i="9"/>
  <c r="I5156" i="9"/>
  <c r="H5158" i="9" s="1"/>
  <c r="H5156" i="9"/>
  <c r="H5157" i="9" s="1"/>
  <c r="P5155" i="9"/>
  <c r="O5155" i="9"/>
  <c r="N5155" i="9"/>
  <c r="H5159" i="9" s="1"/>
  <c r="M5155" i="9"/>
  <c r="L5155" i="9"/>
  <c r="K5155" i="9"/>
  <c r="J5155" i="9"/>
  <c r="I5155" i="9"/>
  <c r="H5155" i="9"/>
  <c r="G5151" i="9"/>
  <c r="Q5142" i="9"/>
  <c r="P5142" i="9"/>
  <c r="O5142" i="9"/>
  <c r="N5142" i="9"/>
  <c r="M5142" i="9"/>
  <c r="L5142" i="9"/>
  <c r="K5142" i="9"/>
  <c r="J5142" i="9"/>
  <c r="I5142" i="9"/>
  <c r="H5144" i="9" s="1"/>
  <c r="H5142" i="9"/>
  <c r="H5143" i="9" s="1"/>
  <c r="Q5141" i="9"/>
  <c r="P5141" i="9"/>
  <c r="O5141" i="9"/>
  <c r="N5141" i="9"/>
  <c r="H5145" i="9" s="1"/>
  <c r="M5141" i="9"/>
  <c r="L5141" i="9"/>
  <c r="K5141" i="9"/>
  <c r="J5141" i="9"/>
  <c r="I5141" i="9"/>
  <c r="H5141" i="9"/>
  <c r="G5137" i="9"/>
  <c r="P5128" i="9"/>
  <c r="O5128" i="9"/>
  <c r="N5128" i="9"/>
  <c r="M5128" i="9"/>
  <c r="L5128" i="9"/>
  <c r="K5128" i="9"/>
  <c r="J5128" i="9"/>
  <c r="I5128" i="9"/>
  <c r="H5130" i="9" s="1"/>
  <c r="H5128" i="9"/>
  <c r="H5129" i="9" s="1"/>
  <c r="P5127" i="9"/>
  <c r="O5127" i="9"/>
  <c r="N5127" i="9"/>
  <c r="H5131" i="9" s="1"/>
  <c r="M5127" i="9"/>
  <c r="L5127" i="9"/>
  <c r="K5127" i="9"/>
  <c r="J5127" i="9"/>
  <c r="I5127" i="9"/>
  <c r="H5127" i="9"/>
  <c r="G5115" i="9"/>
  <c r="H5109" i="9"/>
  <c r="M5106" i="9"/>
  <c r="L5106" i="9"/>
  <c r="K5106" i="9"/>
  <c r="J5106" i="9"/>
  <c r="I5106" i="9"/>
  <c r="H5108" i="9" s="1"/>
  <c r="H5106" i="9"/>
  <c r="H5107" i="9" s="1"/>
  <c r="H5110" i="9" s="1"/>
  <c r="H5111" i="9" s="1"/>
  <c r="M5105" i="9"/>
  <c r="L5105" i="9"/>
  <c r="K5105" i="9"/>
  <c r="J5105" i="9"/>
  <c r="I5105" i="9"/>
  <c r="H5105" i="9"/>
  <c r="H5094" i="9"/>
  <c r="P5073" i="9"/>
  <c r="O5073" i="9"/>
  <c r="N5073" i="9"/>
  <c r="H5076" i="9" s="1"/>
  <c r="P5072" i="9"/>
  <c r="O5072" i="9"/>
  <c r="N5072" i="9"/>
  <c r="M5072" i="9"/>
  <c r="L5072" i="9"/>
  <c r="K5072" i="9"/>
  <c r="J5072" i="9"/>
  <c r="I5072" i="9"/>
  <c r="H5072" i="9"/>
  <c r="M5071" i="9"/>
  <c r="M5073" i="9" s="1"/>
  <c r="L5071" i="9"/>
  <c r="L5073" i="9" s="1"/>
  <c r="K5071" i="9"/>
  <c r="K5073" i="9" s="1"/>
  <c r="J5071" i="9"/>
  <c r="J5073" i="9" s="1"/>
  <c r="I5071" i="9"/>
  <c r="I5073" i="9" s="1"/>
  <c r="H5075" i="9" s="1"/>
  <c r="H5069" i="9"/>
  <c r="H5073" i="9" s="1"/>
  <c r="H5074" i="9" s="1"/>
  <c r="H5077" i="9" s="1"/>
  <c r="H5078" i="9" s="1"/>
  <c r="H5060" i="9"/>
  <c r="G5046" i="9"/>
  <c r="O5037" i="9"/>
  <c r="N5037" i="9"/>
  <c r="M5037" i="9"/>
  <c r="O5036" i="9"/>
  <c r="N5036" i="9"/>
  <c r="H5040" i="9" s="1"/>
  <c r="M5036" i="9"/>
  <c r="L5036" i="9"/>
  <c r="K5036" i="9"/>
  <c r="J5036" i="9"/>
  <c r="I5036" i="9"/>
  <c r="H5036" i="9"/>
  <c r="I5033" i="9"/>
  <c r="G5024" i="9"/>
  <c r="H5018" i="9"/>
  <c r="G5004" i="9"/>
  <c r="H4998" i="9"/>
  <c r="G4984" i="9"/>
  <c r="H4978" i="9"/>
  <c r="G4964" i="9"/>
  <c r="P4955" i="9"/>
  <c r="O4955" i="9"/>
  <c r="N4955" i="9"/>
  <c r="P4954" i="9"/>
  <c r="O4954" i="9"/>
  <c r="N4954" i="9"/>
  <c r="H4958" i="9" s="1"/>
  <c r="M4954" i="9"/>
  <c r="L4954" i="9"/>
  <c r="K4954" i="9"/>
  <c r="J4954" i="9"/>
  <c r="I4954" i="9"/>
  <c r="H4954" i="9"/>
  <c r="M4949" i="9"/>
  <c r="M4955" i="9" s="1"/>
  <c r="L4949" i="9"/>
  <c r="L4955" i="9" s="1"/>
  <c r="J4949" i="9"/>
  <c r="J4955" i="9" s="1"/>
  <c r="K4947" i="9"/>
  <c r="K4955" i="9" s="1"/>
  <c r="I4947" i="9"/>
  <c r="I4955" i="9" s="1"/>
  <c r="H4945" i="9"/>
  <c r="H4955" i="9" s="1"/>
  <c r="H4956" i="9" s="1"/>
  <c r="P4933" i="9"/>
  <c r="O4933" i="9"/>
  <c r="N4933" i="9"/>
  <c r="P4932" i="9"/>
  <c r="O4932" i="9"/>
  <c r="N4932" i="9"/>
  <c r="H4936" i="9" s="1"/>
  <c r="M4932" i="9"/>
  <c r="L4932" i="9"/>
  <c r="K4932" i="9"/>
  <c r="J4932" i="9"/>
  <c r="I4932" i="9"/>
  <c r="H4932" i="9"/>
  <c r="G4920" i="9"/>
  <c r="Q4911" i="9"/>
  <c r="P4911" i="9"/>
  <c r="O4911" i="9"/>
  <c r="H4914" i="9" s="1"/>
  <c r="N4911" i="9"/>
  <c r="M4911" i="9"/>
  <c r="L4911" i="9"/>
  <c r="K4911" i="9"/>
  <c r="J4911" i="9"/>
  <c r="I4911" i="9"/>
  <c r="H4913" i="9" s="1"/>
  <c r="Q4910" i="9"/>
  <c r="P4910" i="9"/>
  <c r="O4910" i="9"/>
  <c r="N4910" i="9"/>
  <c r="M4910" i="9"/>
  <c r="L4910" i="9"/>
  <c r="K4910" i="9"/>
  <c r="J4910" i="9"/>
  <c r="I4910" i="9"/>
  <c r="H4910" i="9"/>
  <c r="G4906" i="9"/>
  <c r="H4909" i="9" s="1"/>
  <c r="H4911" i="9" s="1"/>
  <c r="H4912" i="9" s="1"/>
  <c r="H4915" i="9" s="1"/>
  <c r="H4916" i="9" s="1"/>
  <c r="Q4897" i="9"/>
  <c r="P4897" i="9"/>
  <c r="O4897" i="9"/>
  <c r="N4897" i="9"/>
  <c r="M4897" i="9"/>
  <c r="K4897" i="9"/>
  <c r="Q4896" i="9"/>
  <c r="P4896" i="9"/>
  <c r="O4896" i="9"/>
  <c r="N4896" i="9"/>
  <c r="H4900" i="9" s="1"/>
  <c r="M4896" i="9"/>
  <c r="L4896" i="9"/>
  <c r="K4896" i="9"/>
  <c r="J4896" i="9"/>
  <c r="I4896" i="9"/>
  <c r="H4896" i="9"/>
  <c r="L4895" i="9"/>
  <c r="L4897" i="9" s="1"/>
  <c r="J4895" i="9"/>
  <c r="J4897" i="9" s="1"/>
  <c r="I4895" i="9"/>
  <c r="I4897" i="9" s="1"/>
  <c r="H4893" i="9"/>
  <c r="H4897" i="9" s="1"/>
  <c r="H4898" i="9" s="1"/>
  <c r="N4881" i="9"/>
  <c r="M4881" i="9"/>
  <c r="L4881" i="9"/>
  <c r="K4881" i="9"/>
  <c r="J4881" i="9"/>
  <c r="I4881" i="9"/>
  <c r="H4883" i="9" s="1"/>
  <c r="N4880" i="9"/>
  <c r="H4884" i="9" s="1"/>
  <c r="M4880" i="9"/>
  <c r="L4880" i="9"/>
  <c r="K4880" i="9"/>
  <c r="J4880" i="9"/>
  <c r="I4880" i="9"/>
  <c r="H4880" i="9"/>
  <c r="H4879" i="9"/>
  <c r="H4881" i="9" s="1"/>
  <c r="H4882" i="9" s="1"/>
  <c r="H4885" i="9" s="1"/>
  <c r="H4886" i="9" s="1"/>
  <c r="Q4867" i="9"/>
  <c r="P4867" i="9"/>
  <c r="O4867" i="9"/>
  <c r="N4867" i="9"/>
  <c r="M4867" i="9"/>
  <c r="K4867" i="9"/>
  <c r="Q4866" i="9"/>
  <c r="P4866" i="9"/>
  <c r="O4866" i="9"/>
  <c r="N4866" i="9"/>
  <c r="H4870" i="9" s="1"/>
  <c r="M4866" i="9"/>
  <c r="L4866" i="9"/>
  <c r="K4866" i="9"/>
  <c r="J4866" i="9"/>
  <c r="I4866" i="9"/>
  <c r="H4866" i="9"/>
  <c r="L4863" i="9"/>
  <c r="L4867" i="9" s="1"/>
  <c r="J4863" i="9"/>
  <c r="J4867" i="9" s="1"/>
  <c r="I4863" i="9"/>
  <c r="I4867" i="9" s="1"/>
  <c r="H4869" i="9" s="1"/>
  <c r="H4861" i="9"/>
  <c r="H4867" i="9" s="1"/>
  <c r="H4868" i="9" s="1"/>
  <c r="H4871" i="9" s="1"/>
  <c r="H4872" i="9" s="1"/>
  <c r="R4849" i="9"/>
  <c r="Q4849" i="9"/>
  <c r="P4849" i="9"/>
  <c r="O4849" i="9"/>
  <c r="N4849" i="9"/>
  <c r="M4849" i="9"/>
  <c r="L4849" i="9"/>
  <c r="K4849" i="9"/>
  <c r="J4849" i="9"/>
  <c r="I4849" i="9"/>
  <c r="H4851" i="9" s="1"/>
  <c r="R4848" i="9"/>
  <c r="Q4848" i="9"/>
  <c r="P4848" i="9"/>
  <c r="O4848" i="9"/>
  <c r="N4848" i="9"/>
  <c r="H4852" i="9" s="1"/>
  <c r="M4848" i="9"/>
  <c r="L4848" i="9"/>
  <c r="K4848" i="9"/>
  <c r="J4848" i="9"/>
  <c r="I4848" i="9"/>
  <c r="H4848" i="9"/>
  <c r="G4836" i="9"/>
  <c r="P4827" i="9"/>
  <c r="H4830" i="9" s="1"/>
  <c r="O4827" i="9"/>
  <c r="N4827" i="9"/>
  <c r="M4827" i="9"/>
  <c r="L4827" i="9"/>
  <c r="K4827" i="9"/>
  <c r="J4827" i="9"/>
  <c r="I4827" i="9"/>
  <c r="H4829" i="9" s="1"/>
  <c r="P4826" i="9"/>
  <c r="O4826" i="9"/>
  <c r="N4826" i="9"/>
  <c r="M4826" i="9"/>
  <c r="L4826" i="9"/>
  <c r="K4826" i="9"/>
  <c r="J4826" i="9"/>
  <c r="I4826" i="9"/>
  <c r="H4826" i="9"/>
  <c r="G4822" i="9"/>
  <c r="H4825" i="9" s="1"/>
  <c r="H4827" i="9" s="1"/>
  <c r="H4828" i="9" s="1"/>
  <c r="H4831" i="9" s="1"/>
  <c r="R4812" i="9"/>
  <c r="Q4812" i="9"/>
  <c r="P4812" i="9"/>
  <c r="O4812" i="9"/>
  <c r="N4812" i="9"/>
  <c r="M4812" i="9"/>
  <c r="L4812" i="9"/>
  <c r="K4812" i="9"/>
  <c r="J4812" i="9"/>
  <c r="I4812" i="9"/>
  <c r="H4812" i="9"/>
  <c r="G4800" i="9"/>
  <c r="P4791" i="9"/>
  <c r="O4791" i="9"/>
  <c r="N4791" i="9"/>
  <c r="P4790" i="9"/>
  <c r="O4790" i="9"/>
  <c r="N4790" i="9"/>
  <c r="H4794" i="9" s="1"/>
  <c r="M4790" i="9"/>
  <c r="L4790" i="9"/>
  <c r="K4790" i="9"/>
  <c r="J4790" i="9"/>
  <c r="I4790" i="9"/>
  <c r="H4790" i="9"/>
  <c r="G4778" i="9"/>
  <c r="O4769" i="9"/>
  <c r="N4769" i="9"/>
  <c r="M4769" i="9"/>
  <c r="O4768" i="9"/>
  <c r="N4768" i="9"/>
  <c r="H4772" i="9" s="1"/>
  <c r="M4768" i="9"/>
  <c r="L4768" i="9"/>
  <c r="K4768" i="9"/>
  <c r="J4768" i="9"/>
  <c r="I4768" i="9"/>
  <c r="H4768" i="9"/>
  <c r="G4756" i="9"/>
  <c r="O4747" i="9"/>
  <c r="N4747" i="9"/>
  <c r="M4747" i="9"/>
  <c r="O4746" i="9"/>
  <c r="N4746" i="9"/>
  <c r="H4750" i="9" s="1"/>
  <c r="M4746" i="9"/>
  <c r="L4746" i="9"/>
  <c r="K4746" i="9"/>
  <c r="J4746" i="9"/>
  <c r="I4746" i="9"/>
  <c r="H4746" i="9"/>
  <c r="G4738" i="9"/>
  <c r="O4729" i="9"/>
  <c r="N4729" i="9"/>
  <c r="M4729" i="9"/>
  <c r="O4728" i="9"/>
  <c r="N4728" i="9"/>
  <c r="H4732" i="9" s="1"/>
  <c r="M4728" i="9"/>
  <c r="L4728" i="9"/>
  <c r="K4728" i="9"/>
  <c r="J4728" i="9"/>
  <c r="I4728" i="9"/>
  <c r="H4728" i="9"/>
  <c r="G4716" i="9"/>
  <c r="O4707" i="9"/>
  <c r="N4707" i="9"/>
  <c r="M4707" i="9"/>
  <c r="H4710" i="9" s="1"/>
  <c r="O4706" i="9"/>
  <c r="N4706" i="9"/>
  <c r="M4706" i="9"/>
  <c r="L4706" i="9"/>
  <c r="K4706" i="9"/>
  <c r="J4706" i="9"/>
  <c r="I4706" i="9"/>
  <c r="H4706" i="9"/>
  <c r="G4698" i="9"/>
  <c r="P4689" i="9"/>
  <c r="O4689" i="9"/>
  <c r="N4689" i="9"/>
  <c r="H4692" i="9" s="1"/>
  <c r="P4688" i="9"/>
  <c r="O4688" i="9"/>
  <c r="N4688" i="9"/>
  <c r="M4688" i="9"/>
  <c r="L4688" i="9"/>
  <c r="K4688" i="9"/>
  <c r="J4688" i="9"/>
  <c r="I4688" i="9"/>
  <c r="H4688" i="9"/>
  <c r="G4682" i="9"/>
  <c r="N4672" i="9"/>
  <c r="M4672" i="9"/>
  <c r="L4672" i="9"/>
  <c r="K4672" i="9"/>
  <c r="J4672" i="9"/>
  <c r="I4672" i="9"/>
  <c r="H4672" i="9"/>
  <c r="G4664" i="9"/>
  <c r="P4654" i="9"/>
  <c r="O4654" i="9"/>
  <c r="N4654" i="9"/>
  <c r="M4654" i="9"/>
  <c r="L4654" i="9"/>
  <c r="K4654" i="9"/>
  <c r="J4654" i="9"/>
  <c r="I4654" i="9"/>
  <c r="H4654" i="9"/>
  <c r="G4646" i="9"/>
  <c r="N4636" i="9"/>
  <c r="M4636" i="9"/>
  <c r="L4636" i="9"/>
  <c r="K4636" i="9"/>
  <c r="J4636" i="9"/>
  <c r="I4636" i="9"/>
  <c r="H4636" i="9"/>
  <c r="G4628" i="9"/>
  <c r="N4618" i="9"/>
  <c r="M4618" i="9"/>
  <c r="L4618" i="9"/>
  <c r="K4618" i="9"/>
  <c r="J4618" i="9"/>
  <c r="I4618" i="9"/>
  <c r="H4618" i="9"/>
  <c r="G4612" i="9"/>
  <c r="X4602" i="9"/>
  <c r="W4602" i="9"/>
  <c r="V4602" i="9"/>
  <c r="U4602" i="9"/>
  <c r="T4602" i="9"/>
  <c r="S4602" i="9"/>
  <c r="R4602" i="9"/>
  <c r="Q4602" i="9"/>
  <c r="P4602" i="9"/>
  <c r="O4602" i="9"/>
  <c r="N4602" i="9"/>
  <c r="M4602" i="9"/>
  <c r="L4602" i="9"/>
  <c r="K4602" i="9"/>
  <c r="J4602" i="9"/>
  <c r="I4602" i="9"/>
  <c r="H4602" i="9"/>
  <c r="G4596" i="9"/>
  <c r="M4586" i="9"/>
  <c r="L4586" i="9"/>
  <c r="K4586" i="9"/>
  <c r="J4586" i="9"/>
  <c r="I4586" i="9"/>
  <c r="H4586" i="9"/>
  <c r="G4580" i="9"/>
  <c r="M4570" i="9"/>
  <c r="L4570" i="9"/>
  <c r="K4570" i="9"/>
  <c r="J4570" i="9"/>
  <c r="I4570" i="9"/>
  <c r="H4570" i="9"/>
  <c r="G4564" i="9"/>
  <c r="M4554" i="9"/>
  <c r="L4554" i="9"/>
  <c r="K4554" i="9"/>
  <c r="J4554" i="9"/>
  <c r="I4554" i="9"/>
  <c r="H4554" i="9"/>
  <c r="G4548" i="9"/>
  <c r="O4538" i="9"/>
  <c r="N4538" i="9"/>
  <c r="M4538" i="9"/>
  <c r="L4538" i="9"/>
  <c r="K4538" i="9"/>
  <c r="J4538" i="9"/>
  <c r="I4538" i="9"/>
  <c r="H4538" i="9"/>
  <c r="G4532" i="9"/>
  <c r="N4522" i="9"/>
  <c r="M4522" i="9"/>
  <c r="L4522" i="9"/>
  <c r="K4522" i="9"/>
  <c r="J4522" i="9"/>
  <c r="I4522" i="9"/>
  <c r="H4522" i="9"/>
  <c r="G4510" i="9"/>
  <c r="O4506" i="9"/>
  <c r="F4506" i="9"/>
  <c r="X4473" i="9"/>
  <c r="X4477" i="9" s="1"/>
  <c r="W4471" i="9"/>
  <c r="V4471" i="9"/>
  <c r="R4471" i="9"/>
  <c r="W4469" i="9"/>
  <c r="V4469" i="9"/>
  <c r="W4467" i="9"/>
  <c r="W4477" i="9" s="1"/>
  <c r="V4467" i="9"/>
  <c r="V4477" i="9" s="1"/>
  <c r="H4480" i="9" s="1"/>
  <c r="U4467" i="9"/>
  <c r="U4477" i="9" s="1"/>
  <c r="T4467" i="9"/>
  <c r="T4477" i="9" s="1"/>
  <c r="R4467" i="9"/>
  <c r="K4467" i="9"/>
  <c r="S4465" i="9"/>
  <c r="S4477" i="9" s="1"/>
  <c r="R4465" i="9"/>
  <c r="K4465" i="9"/>
  <c r="R4463" i="9"/>
  <c r="K4463" i="9"/>
  <c r="R4461" i="9"/>
  <c r="R4477" i="9" s="1"/>
  <c r="K4461" i="9"/>
  <c r="K4477" i="9" s="1"/>
  <c r="J4461" i="9"/>
  <c r="J4477" i="9" s="1"/>
  <c r="Q4459" i="9"/>
  <c r="Q4477" i="9" s="1"/>
  <c r="P4457" i="9"/>
  <c r="P4477" i="9" s="1"/>
  <c r="I4457" i="9"/>
  <c r="I4477" i="9" s="1"/>
  <c r="H4457" i="9"/>
  <c r="H4477" i="9" s="1"/>
  <c r="H4478" i="9" s="1"/>
  <c r="O4455" i="9"/>
  <c r="O4477" i="9" s="1"/>
  <c r="N4455" i="9"/>
  <c r="N4477" i="9" s="1"/>
  <c r="M4455" i="9"/>
  <c r="M4477" i="9" s="1"/>
  <c r="L4455" i="9"/>
  <c r="L4477" i="9" s="1"/>
  <c r="H4479" i="9" s="1"/>
  <c r="M4441" i="9"/>
  <c r="L4441" i="9"/>
  <c r="K4441" i="9"/>
  <c r="J4441" i="9"/>
  <c r="I4441" i="9"/>
  <c r="H4441" i="9"/>
  <c r="M4438" i="9"/>
  <c r="M4442" i="9" s="1"/>
  <c r="J4436" i="9"/>
  <c r="J4442" i="9" s="1"/>
  <c r="I4436" i="9"/>
  <c r="I4442" i="9" s="1"/>
  <c r="H4444" i="9" s="1"/>
  <c r="L4434" i="9"/>
  <c r="L4442" i="9" s="1"/>
  <c r="K4434" i="9"/>
  <c r="K4442" i="9" s="1"/>
  <c r="H4445" i="9" s="1"/>
  <c r="H4432" i="9"/>
  <c r="H4442" i="9" s="1"/>
  <c r="H4443" i="9" s="1"/>
  <c r="H4446" i="9" s="1"/>
  <c r="H4447" i="9" s="1"/>
  <c r="P4420" i="9"/>
  <c r="O4420" i="9"/>
  <c r="N4420" i="9"/>
  <c r="P4419" i="9"/>
  <c r="O4419" i="9"/>
  <c r="N4419" i="9"/>
  <c r="H4423" i="9" s="1"/>
  <c r="M4419" i="9"/>
  <c r="L4419" i="9"/>
  <c r="K4419" i="9"/>
  <c r="J4419" i="9"/>
  <c r="I4419" i="9"/>
  <c r="H4419" i="9"/>
  <c r="M4412" i="9"/>
  <c r="M4420" i="9" s="1"/>
  <c r="L4412" i="9"/>
  <c r="L4420" i="9" s="1"/>
  <c r="K4412" i="9"/>
  <c r="K4420" i="9" s="1"/>
  <c r="J4412" i="9"/>
  <c r="J4420" i="9" s="1"/>
  <c r="I4412" i="9"/>
  <c r="I4420" i="9" s="1"/>
  <c r="H4422" i="9" s="1"/>
  <c r="H4410" i="9"/>
  <c r="H4420" i="9" s="1"/>
  <c r="H4421" i="9" s="1"/>
  <c r="H4424" i="9" s="1"/>
  <c r="H4425" i="9" s="1"/>
  <c r="O4398" i="9"/>
  <c r="N4398" i="9"/>
  <c r="M4398" i="9"/>
  <c r="L4398" i="9"/>
  <c r="J4398" i="9"/>
  <c r="O4397" i="9"/>
  <c r="N4397" i="9"/>
  <c r="H4401" i="9" s="1"/>
  <c r="M4397" i="9"/>
  <c r="L4397" i="9"/>
  <c r="K4397" i="9"/>
  <c r="J4397" i="9"/>
  <c r="I4397" i="9"/>
  <c r="H4397" i="9"/>
  <c r="K4390" i="9"/>
  <c r="K4398" i="9" s="1"/>
  <c r="I4390" i="9"/>
  <c r="I4398" i="9" s="1"/>
  <c r="H4400" i="9" s="1"/>
  <c r="H4388" i="9"/>
  <c r="H4398" i="9" s="1"/>
  <c r="H4399" i="9" s="1"/>
  <c r="O4376" i="9"/>
  <c r="N4376" i="9"/>
  <c r="M4376" i="9"/>
  <c r="L4376" i="9"/>
  <c r="J4376" i="9"/>
  <c r="O4375" i="9"/>
  <c r="N4375" i="9"/>
  <c r="H4379" i="9" s="1"/>
  <c r="M4375" i="9"/>
  <c r="L4375" i="9"/>
  <c r="K4375" i="9"/>
  <c r="J4375" i="9"/>
  <c r="I4375" i="9"/>
  <c r="H4375" i="9"/>
  <c r="K4368" i="9"/>
  <c r="K4376" i="9" s="1"/>
  <c r="I4368" i="9"/>
  <c r="I4376" i="9" s="1"/>
  <c r="H4366" i="9"/>
  <c r="H4376" i="9" s="1"/>
  <c r="H4377" i="9" s="1"/>
  <c r="H4357" i="9"/>
  <c r="O4354" i="9"/>
  <c r="N4354" i="9"/>
  <c r="M4354" i="9"/>
  <c r="L4354" i="9"/>
  <c r="K4354" i="9"/>
  <c r="J4354" i="9"/>
  <c r="I4354" i="9"/>
  <c r="O4353" i="9"/>
  <c r="N4353" i="9"/>
  <c r="M4353" i="9"/>
  <c r="L4353" i="9"/>
  <c r="K4353" i="9"/>
  <c r="J4353" i="9"/>
  <c r="I4353" i="9"/>
  <c r="H4353" i="9"/>
  <c r="H4348" i="9"/>
  <c r="H4354" i="9" s="1"/>
  <c r="O4336" i="9"/>
  <c r="N4336" i="9"/>
  <c r="M4336" i="9"/>
  <c r="O4335" i="9"/>
  <c r="N4335" i="9"/>
  <c r="H4339" i="9" s="1"/>
  <c r="M4335" i="9"/>
  <c r="L4335" i="9"/>
  <c r="K4335" i="9"/>
  <c r="J4335" i="9"/>
  <c r="I4335" i="9"/>
  <c r="H4335" i="9"/>
  <c r="L4334" i="9"/>
  <c r="L4336" i="9" s="1"/>
  <c r="J4334" i="9"/>
  <c r="J4336" i="9" s="1"/>
  <c r="K4332" i="9"/>
  <c r="K4336" i="9" s="1"/>
  <c r="I4332" i="9"/>
  <c r="I4336" i="9" s="1"/>
  <c r="H4338" i="9" s="1"/>
  <c r="H4330" i="9"/>
  <c r="H4336" i="9" s="1"/>
  <c r="H4337" i="9" s="1"/>
  <c r="H4340" i="9" s="1"/>
  <c r="H4341" i="9" s="1"/>
  <c r="O4318" i="9"/>
  <c r="N4318" i="9"/>
  <c r="M4318" i="9"/>
  <c r="L4318" i="9"/>
  <c r="K4318" i="9"/>
  <c r="J4318" i="9"/>
  <c r="I4318" i="9"/>
  <c r="O4317" i="9"/>
  <c r="N4317" i="9"/>
  <c r="H4321" i="9" s="1"/>
  <c r="M4317" i="9"/>
  <c r="L4317" i="9"/>
  <c r="K4317" i="9"/>
  <c r="J4317" i="9"/>
  <c r="I4317" i="9"/>
  <c r="H4317" i="9"/>
  <c r="H4308" i="9"/>
  <c r="H4318" i="9" s="1"/>
  <c r="H4319" i="9" s="1"/>
  <c r="P4296" i="9"/>
  <c r="O4296" i="9"/>
  <c r="N4296" i="9"/>
  <c r="H4299" i="9" s="1"/>
  <c r="M4296" i="9"/>
  <c r="L4296" i="9"/>
  <c r="K4296" i="9"/>
  <c r="J4296" i="9"/>
  <c r="I4296" i="9"/>
  <c r="H4298" i="9" s="1"/>
  <c r="P4295" i="9"/>
  <c r="O4295" i="9"/>
  <c r="N4295" i="9"/>
  <c r="M4295" i="9"/>
  <c r="L4295" i="9"/>
  <c r="K4295" i="9"/>
  <c r="J4295" i="9"/>
  <c r="I4295" i="9"/>
  <c r="H4295" i="9"/>
  <c r="H4292" i="9"/>
  <c r="H4296" i="9" s="1"/>
  <c r="H4297" i="9" s="1"/>
  <c r="O4280" i="9"/>
  <c r="N4280" i="9"/>
  <c r="M4280" i="9"/>
  <c r="O4279" i="9"/>
  <c r="N4279" i="9"/>
  <c r="H4283" i="9" s="1"/>
  <c r="M4279" i="9"/>
  <c r="L4279" i="9"/>
  <c r="K4279" i="9"/>
  <c r="J4279" i="9"/>
  <c r="I4279" i="9"/>
  <c r="H4279" i="9"/>
  <c r="L4278" i="9"/>
  <c r="L4280" i="9" s="1"/>
  <c r="J4278" i="9"/>
  <c r="J4280" i="9" s="1"/>
  <c r="K4276" i="9"/>
  <c r="K4280" i="9" s="1"/>
  <c r="I4276" i="9"/>
  <c r="I4280" i="9" s="1"/>
  <c r="H4274" i="9"/>
  <c r="H4280" i="9" s="1"/>
  <c r="H4281" i="9" s="1"/>
  <c r="O4262" i="9"/>
  <c r="N4262" i="9"/>
  <c r="M4262" i="9"/>
  <c r="H4265" i="9" s="1"/>
  <c r="L4262" i="9"/>
  <c r="K4262" i="9"/>
  <c r="J4262" i="9"/>
  <c r="I4262" i="9"/>
  <c r="H4264" i="9" s="1"/>
  <c r="H4262" i="9"/>
  <c r="H4263" i="9" s="1"/>
  <c r="H4266" i="9" s="1"/>
  <c r="H4267" i="9" s="1"/>
  <c r="O4261" i="9"/>
  <c r="N4261" i="9"/>
  <c r="M4261" i="9"/>
  <c r="L4261" i="9"/>
  <c r="K4261" i="9"/>
  <c r="J4261" i="9"/>
  <c r="I4261" i="9"/>
  <c r="H4261" i="9"/>
  <c r="O4246" i="9"/>
  <c r="N4246" i="9"/>
  <c r="M4246" i="9"/>
  <c r="H4249" i="9" s="1"/>
  <c r="O4245" i="9"/>
  <c r="N4245" i="9"/>
  <c r="M4245" i="9"/>
  <c r="L4245" i="9"/>
  <c r="K4245" i="9"/>
  <c r="J4245" i="9"/>
  <c r="I4245" i="9"/>
  <c r="H4245" i="9"/>
  <c r="L4244" i="9"/>
  <c r="L4246" i="9" s="1"/>
  <c r="K4244" i="9"/>
  <c r="K4246" i="9" s="1"/>
  <c r="I4244" i="9"/>
  <c r="I4246" i="9" s="1"/>
  <c r="J4242" i="9"/>
  <c r="J4246" i="9" s="1"/>
  <c r="H4242" i="9"/>
  <c r="H4246" i="9" s="1"/>
  <c r="H4247" i="9" s="1"/>
  <c r="O4230" i="9"/>
  <c r="N4230" i="9"/>
  <c r="M4230" i="9"/>
  <c r="H4233" i="9" s="1"/>
  <c r="O4229" i="9"/>
  <c r="N4229" i="9"/>
  <c r="M4229" i="9"/>
  <c r="L4229" i="9"/>
  <c r="K4229" i="9"/>
  <c r="J4229" i="9"/>
  <c r="I4229" i="9"/>
  <c r="H4229" i="9"/>
  <c r="L4228" i="9"/>
  <c r="L4230" i="9" s="1"/>
  <c r="K4228" i="9"/>
  <c r="K4230" i="9" s="1"/>
  <c r="I4228" i="9"/>
  <c r="I4230" i="9" s="1"/>
  <c r="J4226" i="9"/>
  <c r="J4230" i="9" s="1"/>
  <c r="H4226" i="9"/>
  <c r="H4230" i="9" s="1"/>
  <c r="H4231" i="9" s="1"/>
  <c r="O4214" i="9"/>
  <c r="N4214" i="9"/>
  <c r="M4214" i="9"/>
  <c r="L4214" i="9"/>
  <c r="K4214" i="9"/>
  <c r="J4214" i="9"/>
  <c r="I4214" i="9"/>
  <c r="H4216" i="9" s="1"/>
  <c r="O4213" i="9"/>
  <c r="N4213" i="9"/>
  <c r="H4217" i="9" s="1"/>
  <c r="M4213" i="9"/>
  <c r="L4213" i="9"/>
  <c r="K4213" i="9"/>
  <c r="J4213" i="9"/>
  <c r="I4213" i="9"/>
  <c r="H4213" i="9"/>
  <c r="H4212" i="9"/>
  <c r="H4210" i="9"/>
  <c r="H4214" i="9" s="1"/>
  <c r="H4215" i="9" s="1"/>
  <c r="O4198" i="9"/>
  <c r="N4198" i="9"/>
  <c r="M4198" i="9"/>
  <c r="L4198" i="9"/>
  <c r="K4198" i="9"/>
  <c r="J4198" i="9"/>
  <c r="I4198" i="9"/>
  <c r="H4200" i="9" s="1"/>
  <c r="O4197" i="9"/>
  <c r="N4197" i="9"/>
  <c r="H4201" i="9" s="1"/>
  <c r="M4197" i="9"/>
  <c r="L4197" i="9"/>
  <c r="K4197" i="9"/>
  <c r="J4197" i="9"/>
  <c r="I4197" i="9"/>
  <c r="H4197" i="9"/>
  <c r="H4188" i="9"/>
  <c r="H4198" i="9" s="1"/>
  <c r="H4199" i="9" s="1"/>
  <c r="O4176" i="9"/>
  <c r="N4176" i="9"/>
  <c r="M4176" i="9"/>
  <c r="O4175" i="9"/>
  <c r="N4175" i="9"/>
  <c r="H4179" i="9" s="1"/>
  <c r="M4175" i="9"/>
  <c r="L4175" i="9"/>
  <c r="K4175" i="9"/>
  <c r="J4175" i="9"/>
  <c r="I4175" i="9"/>
  <c r="H4175" i="9"/>
  <c r="G4163" i="9"/>
  <c r="O4154" i="9"/>
  <c r="N4154" i="9"/>
  <c r="M4154" i="9"/>
  <c r="O4153" i="9"/>
  <c r="N4153" i="9"/>
  <c r="H4157" i="9" s="1"/>
  <c r="M4153" i="9"/>
  <c r="L4153" i="9"/>
  <c r="K4153" i="9"/>
  <c r="J4153" i="9"/>
  <c r="I4153" i="9"/>
  <c r="H4153" i="9"/>
  <c r="L4146" i="9"/>
  <c r="L4154" i="9" s="1"/>
  <c r="K4146" i="9"/>
  <c r="K4154" i="9" s="1"/>
  <c r="J4146" i="9"/>
  <c r="J4154" i="9" s="1"/>
  <c r="I4146" i="9"/>
  <c r="I4154" i="9" s="1"/>
  <c r="H4144" i="9"/>
  <c r="H4154" i="9" s="1"/>
  <c r="H4155" i="9" s="1"/>
  <c r="O4132" i="9"/>
  <c r="N4132" i="9"/>
  <c r="M4132" i="9"/>
  <c r="O4131" i="9"/>
  <c r="N4131" i="9"/>
  <c r="H4135" i="9" s="1"/>
  <c r="M4131" i="9"/>
  <c r="L4131" i="9"/>
  <c r="K4131" i="9"/>
  <c r="J4131" i="9"/>
  <c r="I4131" i="9"/>
  <c r="H4131" i="9"/>
  <c r="L4126" i="9"/>
  <c r="L4132" i="9" s="1"/>
  <c r="J4126" i="9"/>
  <c r="J4132" i="9" s="1"/>
  <c r="K4124" i="9"/>
  <c r="K4132" i="9" s="1"/>
  <c r="I4124" i="9"/>
  <c r="I4132" i="9" s="1"/>
  <c r="H4122" i="9"/>
  <c r="H4132" i="9" s="1"/>
  <c r="H4133" i="9" s="1"/>
  <c r="O4110" i="9"/>
  <c r="N4110" i="9"/>
  <c r="M4110" i="9"/>
  <c r="O4109" i="9"/>
  <c r="N4109" i="9"/>
  <c r="H4113" i="9" s="1"/>
  <c r="M4109" i="9"/>
  <c r="L4109" i="9"/>
  <c r="K4109" i="9"/>
  <c r="J4109" i="9"/>
  <c r="I4109" i="9"/>
  <c r="H4101" i="9"/>
  <c r="G4097" i="9"/>
  <c r="O4088" i="9"/>
  <c r="N4088" i="9"/>
  <c r="M4088" i="9"/>
  <c r="L4088" i="9"/>
  <c r="J4088" i="9"/>
  <c r="O4087" i="9"/>
  <c r="N4087" i="9"/>
  <c r="H4091" i="9" s="1"/>
  <c r="M4087" i="9"/>
  <c r="L4087" i="9"/>
  <c r="K4087" i="9"/>
  <c r="J4087" i="9"/>
  <c r="I4087" i="9"/>
  <c r="H4087" i="9"/>
  <c r="G4075" i="9"/>
  <c r="P4066" i="9"/>
  <c r="O4066" i="9"/>
  <c r="N4066" i="9"/>
  <c r="P4065" i="9"/>
  <c r="O4065" i="9"/>
  <c r="N4065" i="9"/>
  <c r="H4069" i="9" s="1"/>
  <c r="M4065" i="9"/>
  <c r="L4065" i="9"/>
  <c r="K4065" i="9"/>
  <c r="J4065" i="9"/>
  <c r="I4065" i="9"/>
  <c r="H4065" i="9"/>
  <c r="G4053" i="9"/>
  <c r="R4044" i="9"/>
  <c r="R4043" i="9"/>
  <c r="Q4043" i="9"/>
  <c r="P4043" i="9"/>
  <c r="O4043" i="9"/>
  <c r="N4043" i="9"/>
  <c r="M4043" i="9"/>
  <c r="L4043" i="9"/>
  <c r="K4043" i="9"/>
  <c r="J4043" i="9"/>
  <c r="I4043" i="9"/>
  <c r="H4043" i="9"/>
  <c r="Q4038" i="9"/>
  <c r="Q4044" i="9" s="1"/>
  <c r="P4038" i="9"/>
  <c r="P4044" i="9" s="1"/>
  <c r="H4047" i="9" s="1"/>
  <c r="O4036" i="9"/>
  <c r="O4044" i="9" s="1"/>
  <c r="N4036" i="9"/>
  <c r="N4044" i="9" s="1"/>
  <c r="M4036" i="9"/>
  <c r="M4044" i="9" s="1"/>
  <c r="L4036" i="9"/>
  <c r="L4044" i="9" s="1"/>
  <c r="K4036" i="9"/>
  <c r="K4044" i="9" s="1"/>
  <c r="J4036" i="9"/>
  <c r="J4044" i="9" s="1"/>
  <c r="I4036" i="9"/>
  <c r="I4044" i="9" s="1"/>
  <c r="H4046" i="9" s="1"/>
  <c r="H4034" i="9"/>
  <c r="H4044" i="9" s="1"/>
  <c r="H4045" i="9" s="1"/>
  <c r="P4022" i="9"/>
  <c r="O4022" i="9"/>
  <c r="N4022" i="9"/>
  <c r="P4021" i="9"/>
  <c r="O4021" i="9"/>
  <c r="N4021" i="9"/>
  <c r="H4025" i="9" s="1"/>
  <c r="M4021" i="9"/>
  <c r="L4021" i="9"/>
  <c r="K4021" i="9"/>
  <c r="J4021" i="9"/>
  <c r="I4021" i="9"/>
  <c r="H4021" i="9"/>
  <c r="M4016" i="9"/>
  <c r="M4022" i="9" s="1"/>
  <c r="J4016" i="9"/>
  <c r="J4022" i="9" s="1"/>
  <c r="L4014" i="9"/>
  <c r="L4022" i="9" s="1"/>
  <c r="K4014" i="9"/>
  <c r="K4022" i="9" s="1"/>
  <c r="I4014" i="9"/>
  <c r="I4022" i="9" s="1"/>
  <c r="H4012" i="9"/>
  <c r="H4022" i="9" s="1"/>
  <c r="H4023" i="9" s="1"/>
  <c r="P4000" i="9"/>
  <c r="O4000" i="9"/>
  <c r="N4000" i="9"/>
  <c r="P3999" i="9"/>
  <c r="O3999" i="9"/>
  <c r="N3999" i="9"/>
  <c r="H4003" i="9" s="1"/>
  <c r="M3999" i="9"/>
  <c r="L3999" i="9"/>
  <c r="K3999" i="9"/>
  <c r="J3999" i="9"/>
  <c r="I3999" i="9"/>
  <c r="H3999" i="9"/>
  <c r="M3994" i="9"/>
  <c r="M4000" i="9" s="1"/>
  <c r="J3994" i="9"/>
  <c r="J4000" i="9" s="1"/>
  <c r="L3992" i="9"/>
  <c r="L4000" i="9" s="1"/>
  <c r="K3992" i="9"/>
  <c r="K4000" i="9" s="1"/>
  <c r="I3992" i="9"/>
  <c r="I4000" i="9" s="1"/>
  <c r="H4002" i="9" s="1"/>
  <c r="H3990" i="9"/>
  <c r="H4000" i="9" s="1"/>
  <c r="H4001" i="9" s="1"/>
  <c r="H4004" i="9" s="1"/>
  <c r="H4005" i="9" s="1"/>
  <c r="O3978" i="9"/>
  <c r="O3977" i="9"/>
  <c r="N3977" i="9"/>
  <c r="M3977" i="9"/>
  <c r="L3977" i="9"/>
  <c r="K3977" i="9"/>
  <c r="J3977" i="9"/>
  <c r="I3977" i="9"/>
  <c r="H3977" i="9"/>
  <c r="G3971" i="9"/>
  <c r="M3961" i="9"/>
  <c r="L3961" i="9"/>
  <c r="K3961" i="9"/>
  <c r="J3961" i="9"/>
  <c r="I3961" i="9"/>
  <c r="H3961" i="9"/>
  <c r="G3951" i="9"/>
  <c r="O3941" i="9"/>
  <c r="N3941" i="9"/>
  <c r="M3941" i="9"/>
  <c r="L3941" i="9"/>
  <c r="K3941" i="9"/>
  <c r="J3941" i="9"/>
  <c r="I3941" i="9"/>
  <c r="H3941" i="9"/>
  <c r="G3937" i="9"/>
  <c r="N3928" i="9"/>
  <c r="Q3927" i="9"/>
  <c r="P3927" i="9"/>
  <c r="O3927" i="9"/>
  <c r="N3927" i="9"/>
  <c r="M3927" i="9"/>
  <c r="L3927" i="9"/>
  <c r="K3927" i="9"/>
  <c r="J3927" i="9"/>
  <c r="I3927" i="9"/>
  <c r="H3927" i="9"/>
  <c r="G3919" i="9"/>
  <c r="O3910" i="9"/>
  <c r="N3910" i="9"/>
  <c r="M3910" i="9"/>
  <c r="H3913" i="9" s="1"/>
  <c r="L3910" i="9"/>
  <c r="K3910" i="9"/>
  <c r="J3910" i="9"/>
  <c r="I3910" i="9"/>
  <c r="H3910" i="9"/>
  <c r="H3911" i="9" s="1"/>
  <c r="O3909" i="9"/>
  <c r="N3909" i="9"/>
  <c r="M3909" i="9"/>
  <c r="L3909" i="9"/>
  <c r="K3909" i="9"/>
  <c r="J3909" i="9"/>
  <c r="I3909" i="9"/>
  <c r="H3909" i="9"/>
  <c r="G3905" i="9"/>
  <c r="M3896" i="9"/>
  <c r="L3896" i="9"/>
  <c r="K3896" i="9"/>
  <c r="H3899" i="9" s="1"/>
  <c r="J3896" i="9"/>
  <c r="I3896" i="9"/>
  <c r="H3898" i="9" s="1"/>
  <c r="H3896" i="9"/>
  <c r="H3897" i="9" s="1"/>
  <c r="H3900" i="9" s="1"/>
  <c r="M3895" i="9"/>
  <c r="L3895" i="9"/>
  <c r="K3895" i="9"/>
  <c r="J3895" i="9"/>
  <c r="I3895" i="9"/>
  <c r="H3895" i="9"/>
  <c r="G3891" i="9"/>
  <c r="G3869" i="9"/>
  <c r="O3860" i="9"/>
  <c r="O3859" i="9"/>
  <c r="N3859" i="9"/>
  <c r="M3859" i="9"/>
  <c r="L3859" i="9"/>
  <c r="K3859" i="9"/>
  <c r="J3859" i="9"/>
  <c r="I3859" i="9"/>
  <c r="H3859" i="9"/>
  <c r="N3858" i="9"/>
  <c r="N3860" i="9" s="1"/>
  <c r="M3858" i="9"/>
  <c r="M3860" i="9" s="1"/>
  <c r="H3863" i="9" s="1"/>
  <c r="L3858" i="9"/>
  <c r="L3860" i="9" s="1"/>
  <c r="K3856" i="9"/>
  <c r="K3860" i="9" s="1"/>
  <c r="H3856" i="9"/>
  <c r="H3860" i="9" s="1"/>
  <c r="H3861" i="9" s="1"/>
  <c r="J3854" i="9"/>
  <c r="J3860" i="9" s="1"/>
  <c r="I3854" i="9"/>
  <c r="I3860" i="9" s="1"/>
  <c r="H3862" i="9" s="1"/>
  <c r="O3842" i="9"/>
  <c r="N3842" i="9"/>
  <c r="M3842" i="9"/>
  <c r="L3842" i="9"/>
  <c r="K3842" i="9"/>
  <c r="J3842" i="9"/>
  <c r="I3842" i="9"/>
  <c r="H3844" i="9" s="1"/>
  <c r="H3842" i="9"/>
  <c r="H3843" i="9" s="1"/>
  <c r="O3841" i="9"/>
  <c r="N3841" i="9"/>
  <c r="H3845" i="9" s="1"/>
  <c r="M3841" i="9"/>
  <c r="L3841" i="9"/>
  <c r="K3841" i="9"/>
  <c r="J3841" i="9"/>
  <c r="I3841" i="9"/>
  <c r="H3841" i="9"/>
  <c r="G3829" i="9"/>
  <c r="O3820" i="9"/>
  <c r="N3820" i="9"/>
  <c r="M3820" i="9"/>
  <c r="L3820" i="9"/>
  <c r="J3820" i="9"/>
  <c r="O3819" i="9"/>
  <c r="N3819" i="9"/>
  <c r="H3823" i="9" s="1"/>
  <c r="M3819" i="9"/>
  <c r="L3819" i="9"/>
  <c r="K3819" i="9"/>
  <c r="J3819" i="9"/>
  <c r="I3819" i="9"/>
  <c r="H3819" i="9"/>
  <c r="K3810" i="9"/>
  <c r="K3820" i="9" s="1"/>
  <c r="I3810" i="9"/>
  <c r="I3820" i="9" s="1"/>
  <c r="H3822" i="9" s="1"/>
  <c r="H3810" i="9"/>
  <c r="H3820" i="9" s="1"/>
  <c r="H3821" i="9" s="1"/>
  <c r="H3824" i="9" s="1"/>
  <c r="H3825" i="9" s="1"/>
  <c r="I3803" i="9"/>
  <c r="N3791" i="9"/>
  <c r="Y3769" i="9"/>
  <c r="Y3775" i="9" s="1"/>
  <c r="V3769" i="9"/>
  <c r="X3767" i="9"/>
  <c r="V3767" i="9"/>
  <c r="W3765" i="9"/>
  <c r="O3765" i="9"/>
  <c r="V3764" i="9"/>
  <c r="V3774" i="9" s="1"/>
  <c r="U3764" i="9"/>
  <c r="U3765" i="9" s="1"/>
  <c r="T3764" i="9"/>
  <c r="T3765" i="9" s="1"/>
  <c r="O3763" i="9"/>
  <c r="X3762" i="9"/>
  <c r="X3774" i="9" s="1"/>
  <c r="W3762" i="9"/>
  <c r="W3774" i="9" s="1"/>
  <c r="U3762" i="9"/>
  <c r="U3774" i="9" s="1"/>
  <c r="T3762" i="9"/>
  <c r="T3774" i="9" s="1"/>
  <c r="O3761" i="9"/>
  <c r="O3759" i="9"/>
  <c r="H3759" i="9"/>
  <c r="H3775" i="9" s="1"/>
  <c r="H3776" i="9" s="1"/>
  <c r="O3757" i="9"/>
  <c r="O3775" i="9" s="1"/>
  <c r="N3755" i="9"/>
  <c r="N3775" i="9" s="1"/>
  <c r="M3753" i="9"/>
  <c r="M3775" i="9" s="1"/>
  <c r="L3751" i="9"/>
  <c r="L3775" i="9" s="1"/>
  <c r="K3751" i="9"/>
  <c r="K3775" i="9" s="1"/>
  <c r="J3751" i="9"/>
  <c r="J3775" i="9" s="1"/>
  <c r="I3751" i="9"/>
  <c r="I3775" i="9" s="1"/>
  <c r="O3737" i="9"/>
  <c r="N3737" i="9"/>
  <c r="M3737" i="9"/>
  <c r="L3737" i="9"/>
  <c r="K3737" i="9"/>
  <c r="J3737" i="9"/>
  <c r="I3737" i="9"/>
  <c r="H3729" i="9"/>
  <c r="G3725" i="9"/>
  <c r="Q3716" i="9"/>
  <c r="P3716" i="9"/>
  <c r="O3716" i="9"/>
  <c r="N3716" i="9"/>
  <c r="Q3715" i="9"/>
  <c r="P3715" i="9"/>
  <c r="O3715" i="9"/>
  <c r="N3715" i="9"/>
  <c r="H3719" i="9" s="1"/>
  <c r="M3715" i="9"/>
  <c r="L3715" i="9"/>
  <c r="K3715" i="9"/>
  <c r="J3715" i="9"/>
  <c r="I3715" i="9"/>
  <c r="H3715" i="9"/>
  <c r="G3703" i="9"/>
  <c r="O3694" i="9"/>
  <c r="N3694" i="9"/>
  <c r="M3694" i="9"/>
  <c r="H3697" i="9" s="1"/>
  <c r="L3694" i="9"/>
  <c r="J3694" i="9"/>
  <c r="O3693" i="9"/>
  <c r="N3693" i="9"/>
  <c r="M3693" i="9"/>
  <c r="L3693" i="9"/>
  <c r="K3693" i="9"/>
  <c r="J3693" i="9"/>
  <c r="I3693" i="9"/>
  <c r="H3693" i="9"/>
  <c r="G3687" i="9"/>
  <c r="O3678" i="9"/>
  <c r="N3678" i="9"/>
  <c r="M3678" i="9"/>
  <c r="H3681" i="9" s="1"/>
  <c r="O3677" i="9"/>
  <c r="N3677" i="9"/>
  <c r="M3677" i="9"/>
  <c r="L3677" i="9"/>
  <c r="K3677" i="9"/>
  <c r="J3677" i="9"/>
  <c r="I3677" i="9"/>
  <c r="H3677" i="9"/>
  <c r="G3671" i="9"/>
  <c r="P3662" i="9"/>
  <c r="O3662" i="9"/>
  <c r="N3662" i="9"/>
  <c r="P3661" i="9"/>
  <c r="O3661" i="9"/>
  <c r="N3661" i="9"/>
  <c r="H3665" i="9" s="1"/>
  <c r="M3661" i="9"/>
  <c r="L3661" i="9"/>
  <c r="K3661" i="9"/>
  <c r="J3661" i="9"/>
  <c r="I3661" i="9"/>
  <c r="H3661" i="9"/>
  <c r="G3649" i="9"/>
  <c r="O3640" i="9"/>
  <c r="N3640" i="9"/>
  <c r="M3640" i="9"/>
  <c r="L3640" i="9"/>
  <c r="K3640" i="9"/>
  <c r="J3640" i="9"/>
  <c r="I3640" i="9"/>
  <c r="H3642" i="9" s="1"/>
  <c r="O3639" i="9"/>
  <c r="N3639" i="9"/>
  <c r="H3643" i="9" s="1"/>
  <c r="M3639" i="9"/>
  <c r="L3639" i="9"/>
  <c r="K3639" i="9"/>
  <c r="J3639" i="9"/>
  <c r="I3639" i="9"/>
  <c r="H3639" i="9"/>
  <c r="G3627" i="9"/>
  <c r="O3618" i="9"/>
  <c r="N3618" i="9"/>
  <c r="M3618" i="9"/>
  <c r="H3621" i="9" s="1"/>
  <c r="L3618" i="9"/>
  <c r="K3618" i="9"/>
  <c r="J3618" i="9"/>
  <c r="I3618" i="9"/>
  <c r="H3620" i="9" s="1"/>
  <c r="H3618" i="9"/>
  <c r="H3619" i="9" s="1"/>
  <c r="H3622" i="9" s="1"/>
  <c r="O3617" i="9"/>
  <c r="N3617" i="9"/>
  <c r="M3617" i="9"/>
  <c r="L3617" i="9"/>
  <c r="K3617" i="9"/>
  <c r="J3617" i="9"/>
  <c r="I3617" i="9"/>
  <c r="H3617" i="9"/>
  <c r="G3611" i="9"/>
  <c r="O3602" i="9"/>
  <c r="N3602" i="9"/>
  <c r="M3602" i="9"/>
  <c r="L3602" i="9"/>
  <c r="K3602" i="9"/>
  <c r="J3602" i="9"/>
  <c r="I3602" i="9"/>
  <c r="H3604" i="9" s="1"/>
  <c r="O3601" i="9"/>
  <c r="N3601" i="9"/>
  <c r="H3605" i="9" s="1"/>
  <c r="M3601" i="9"/>
  <c r="L3601" i="9"/>
  <c r="K3601" i="9"/>
  <c r="J3601" i="9"/>
  <c r="I3601" i="9"/>
  <c r="H3601" i="9"/>
  <c r="G3589" i="9"/>
  <c r="H3592" i="9" s="1"/>
  <c r="H3602" i="9" s="1"/>
  <c r="H3603" i="9" s="1"/>
  <c r="H3606" i="9" s="1"/>
  <c r="H3607" i="9" s="1"/>
  <c r="P3580" i="9"/>
  <c r="O3580" i="9"/>
  <c r="N3580" i="9"/>
  <c r="M3580" i="9"/>
  <c r="J3580" i="9"/>
  <c r="P3579" i="9"/>
  <c r="O3579" i="9"/>
  <c r="N3579" i="9"/>
  <c r="H3583" i="9" s="1"/>
  <c r="M3579" i="9"/>
  <c r="L3579" i="9"/>
  <c r="K3579" i="9"/>
  <c r="J3579" i="9"/>
  <c r="I3579" i="9"/>
  <c r="H3579" i="9"/>
  <c r="G3567" i="9"/>
  <c r="P3558" i="9"/>
  <c r="O3558" i="9"/>
  <c r="N3558" i="9"/>
  <c r="P3557" i="9"/>
  <c r="O3557" i="9"/>
  <c r="N3557" i="9"/>
  <c r="H3561" i="9" s="1"/>
  <c r="M3557" i="9"/>
  <c r="L3557" i="9"/>
  <c r="K3557" i="9"/>
  <c r="J3557" i="9"/>
  <c r="I3557" i="9"/>
  <c r="H3557" i="9"/>
  <c r="L3554" i="9"/>
  <c r="M3552" i="9"/>
  <c r="M3558" i="9" s="1"/>
  <c r="L3552" i="9"/>
  <c r="J3552" i="9"/>
  <c r="J3558" i="9" s="1"/>
  <c r="L3550" i="9"/>
  <c r="L3558" i="9" s="1"/>
  <c r="K3550" i="9"/>
  <c r="K3558" i="9" s="1"/>
  <c r="I3550" i="9"/>
  <c r="I3558" i="9" s="1"/>
  <c r="H3560" i="9" s="1"/>
  <c r="H3548" i="9"/>
  <c r="H3558" i="9" s="1"/>
  <c r="H3559" i="9" s="1"/>
  <c r="H3562" i="9" s="1"/>
  <c r="H3563" i="9" s="1"/>
  <c r="O3536" i="9"/>
  <c r="N3536" i="9"/>
  <c r="M3536" i="9"/>
  <c r="H3539" i="9" s="1"/>
  <c r="L3536" i="9"/>
  <c r="K3536" i="9"/>
  <c r="J3536" i="9"/>
  <c r="I3536" i="9"/>
  <c r="H3538" i="9" s="1"/>
  <c r="H3536" i="9"/>
  <c r="H3537" i="9" s="1"/>
  <c r="H3540" i="9" s="1"/>
  <c r="H3541" i="9" s="1"/>
  <c r="O3535" i="9"/>
  <c r="N3535" i="9"/>
  <c r="M3535" i="9"/>
  <c r="L3535" i="9"/>
  <c r="K3535" i="9"/>
  <c r="J3535" i="9"/>
  <c r="I3535" i="9"/>
  <c r="H3535" i="9"/>
  <c r="O3520" i="9"/>
  <c r="N3520" i="9"/>
  <c r="M3520" i="9"/>
  <c r="H3523" i="9" s="1"/>
  <c r="O3519" i="9"/>
  <c r="N3519" i="9"/>
  <c r="M3519" i="9"/>
  <c r="L3519" i="9"/>
  <c r="K3519" i="9"/>
  <c r="J3519" i="9"/>
  <c r="I3519" i="9"/>
  <c r="H3519" i="9"/>
  <c r="L3518" i="9"/>
  <c r="L3520" i="9" s="1"/>
  <c r="K3518" i="9"/>
  <c r="K3520" i="9" s="1"/>
  <c r="I3518" i="9"/>
  <c r="I3520" i="9" s="1"/>
  <c r="J3516" i="9"/>
  <c r="J3520" i="9" s="1"/>
  <c r="H3516" i="9"/>
  <c r="H3520" i="9" s="1"/>
  <c r="H3521" i="9" s="1"/>
  <c r="O3504" i="9"/>
  <c r="N3504" i="9"/>
  <c r="M3504" i="9"/>
  <c r="H3507" i="9" s="1"/>
  <c r="O3503" i="9"/>
  <c r="N3503" i="9"/>
  <c r="M3503" i="9"/>
  <c r="L3503" i="9"/>
  <c r="K3503" i="9"/>
  <c r="J3503" i="9"/>
  <c r="I3503" i="9"/>
  <c r="H3503" i="9"/>
  <c r="G3497" i="9"/>
  <c r="O3488" i="9"/>
  <c r="N3488" i="9"/>
  <c r="M3488" i="9"/>
  <c r="O3487" i="9"/>
  <c r="N3487" i="9"/>
  <c r="H3491" i="9" s="1"/>
  <c r="M3487" i="9"/>
  <c r="L3487" i="9"/>
  <c r="K3487" i="9"/>
  <c r="J3487" i="9"/>
  <c r="I3487" i="9"/>
  <c r="H3487" i="9"/>
  <c r="L3482" i="9"/>
  <c r="L3488" i="9" s="1"/>
  <c r="J3482" i="9"/>
  <c r="J3488" i="9" s="1"/>
  <c r="K3480" i="9"/>
  <c r="K3488" i="9" s="1"/>
  <c r="I3480" i="9"/>
  <c r="I3488" i="9" s="1"/>
  <c r="H3490" i="9" s="1"/>
  <c r="H3478" i="9"/>
  <c r="H3488" i="9" s="1"/>
  <c r="H3489" i="9" s="1"/>
  <c r="H3492" i="9" s="1"/>
  <c r="H3493" i="9" s="1"/>
  <c r="O3466" i="9"/>
  <c r="N3466" i="9"/>
  <c r="M3466" i="9"/>
  <c r="O3465" i="9"/>
  <c r="N3465" i="9"/>
  <c r="H3469" i="9" s="1"/>
  <c r="M3465" i="9"/>
  <c r="L3465" i="9"/>
  <c r="K3465" i="9"/>
  <c r="J3465" i="9"/>
  <c r="I3465" i="9"/>
  <c r="H3465" i="9"/>
  <c r="L3458" i="9"/>
  <c r="L3466" i="9" s="1"/>
  <c r="K3458" i="9"/>
  <c r="K3466" i="9" s="1"/>
  <c r="J3458" i="9"/>
  <c r="J3466" i="9" s="1"/>
  <c r="I3458" i="9"/>
  <c r="I3466" i="9" s="1"/>
  <c r="H3468" i="9" s="1"/>
  <c r="H3456" i="9"/>
  <c r="H3466" i="9" s="1"/>
  <c r="H3467" i="9" s="1"/>
  <c r="H3470" i="9" s="1"/>
  <c r="H3471" i="9" s="1"/>
  <c r="O3444" i="9"/>
  <c r="N3444" i="9"/>
  <c r="M3444" i="9"/>
  <c r="O3443" i="9"/>
  <c r="N3443" i="9"/>
  <c r="H3447" i="9" s="1"/>
  <c r="M3443" i="9"/>
  <c r="L3443" i="9"/>
  <c r="K3443" i="9"/>
  <c r="J3443" i="9"/>
  <c r="I3443" i="9"/>
  <c r="H3443" i="9"/>
  <c r="L3438" i="9"/>
  <c r="L3444" i="9" s="1"/>
  <c r="J3438" i="9"/>
  <c r="J3444" i="9" s="1"/>
  <c r="K3436" i="9"/>
  <c r="K3444" i="9" s="1"/>
  <c r="I3436" i="9"/>
  <c r="I3444" i="9" s="1"/>
  <c r="H3446" i="9" s="1"/>
  <c r="H3434" i="9"/>
  <c r="H3444" i="9" s="1"/>
  <c r="H3445" i="9" s="1"/>
  <c r="H3448" i="9" s="1"/>
  <c r="H3449" i="9" s="1"/>
  <c r="O3422" i="9"/>
  <c r="N3422" i="9"/>
  <c r="M3422" i="9"/>
  <c r="O3421" i="9"/>
  <c r="N3421" i="9"/>
  <c r="H3425" i="9" s="1"/>
  <c r="M3421" i="9"/>
  <c r="L3421" i="9"/>
  <c r="K3421" i="9"/>
  <c r="J3421" i="9"/>
  <c r="I3421" i="9"/>
  <c r="H3421" i="9"/>
  <c r="L3416" i="9"/>
  <c r="L3422" i="9" s="1"/>
  <c r="J3416" i="9"/>
  <c r="J3422" i="9" s="1"/>
  <c r="K3414" i="9"/>
  <c r="K3422" i="9" s="1"/>
  <c r="I3414" i="9"/>
  <c r="I3422" i="9" s="1"/>
  <c r="H3424" i="9" s="1"/>
  <c r="H3412" i="9"/>
  <c r="H3422" i="9" s="1"/>
  <c r="H3423" i="9" s="1"/>
  <c r="H3426" i="9" s="1"/>
  <c r="H3427" i="9" s="1"/>
  <c r="O3400" i="9"/>
  <c r="N3400" i="9"/>
  <c r="M3400" i="9"/>
  <c r="L3400" i="9"/>
  <c r="J3400" i="9"/>
  <c r="O3399" i="9"/>
  <c r="N3399" i="9"/>
  <c r="H3403" i="9" s="1"/>
  <c r="M3399" i="9"/>
  <c r="L3399" i="9"/>
  <c r="K3399" i="9"/>
  <c r="J3399" i="9"/>
  <c r="I3399" i="9"/>
  <c r="H3399" i="9"/>
  <c r="K3392" i="9"/>
  <c r="K3400" i="9" s="1"/>
  <c r="I3392" i="9"/>
  <c r="I3400" i="9" s="1"/>
  <c r="H3402" i="9" s="1"/>
  <c r="H3390" i="9"/>
  <c r="H3400" i="9" s="1"/>
  <c r="H3401" i="9" s="1"/>
  <c r="H3404" i="9" s="1"/>
  <c r="H3405" i="9" s="1"/>
  <c r="P3378" i="9"/>
  <c r="O3378" i="9"/>
  <c r="N3378" i="9"/>
  <c r="M3378" i="9"/>
  <c r="L3378" i="9"/>
  <c r="K3378" i="9"/>
  <c r="J3378" i="9"/>
  <c r="I3378" i="9"/>
  <c r="H3380" i="9" s="1"/>
  <c r="P3377" i="9"/>
  <c r="O3377" i="9"/>
  <c r="N3377" i="9"/>
  <c r="H3381" i="9" s="1"/>
  <c r="M3377" i="9"/>
  <c r="L3377" i="9"/>
  <c r="K3377" i="9"/>
  <c r="J3377" i="9"/>
  <c r="I3377" i="9"/>
  <c r="H3377" i="9"/>
  <c r="H3370" i="9"/>
  <c r="H3368" i="9"/>
  <c r="H3378" i="9" s="1"/>
  <c r="H3379" i="9" s="1"/>
  <c r="H3382" i="9" s="1"/>
  <c r="H3383" i="9" s="1"/>
  <c r="O3356" i="9"/>
  <c r="N3356" i="9"/>
  <c r="M3356" i="9"/>
  <c r="O3355" i="9"/>
  <c r="N3355" i="9"/>
  <c r="H3359" i="9" s="1"/>
  <c r="M3355" i="9"/>
  <c r="L3355" i="9"/>
  <c r="K3355" i="9"/>
  <c r="J3355" i="9"/>
  <c r="I3355" i="9"/>
  <c r="H3355" i="9"/>
  <c r="G3343" i="9"/>
  <c r="O3334" i="9"/>
  <c r="N3334" i="9"/>
  <c r="M3334" i="9"/>
  <c r="L3334" i="9"/>
  <c r="K3334" i="9"/>
  <c r="J3334" i="9"/>
  <c r="I3334" i="9"/>
  <c r="H3336" i="9" s="1"/>
  <c r="O3333" i="9"/>
  <c r="N3333" i="9"/>
  <c r="H3337" i="9" s="1"/>
  <c r="M3333" i="9"/>
  <c r="L3333" i="9"/>
  <c r="K3333" i="9"/>
  <c r="J3333" i="9"/>
  <c r="I3333" i="9"/>
  <c r="H3333" i="9"/>
  <c r="G3321" i="9"/>
  <c r="H3324" i="9" s="1"/>
  <c r="H3334" i="9" s="1"/>
  <c r="H3335" i="9" s="1"/>
  <c r="H3338" i="9" s="1"/>
  <c r="H3339" i="9" s="1"/>
  <c r="O3312" i="9"/>
  <c r="N3312" i="9"/>
  <c r="M3312" i="9"/>
  <c r="K3312" i="9"/>
  <c r="O3311" i="9"/>
  <c r="N3311" i="9"/>
  <c r="H3315" i="9" s="1"/>
  <c r="M3311" i="9"/>
  <c r="L3311" i="9"/>
  <c r="K3311" i="9"/>
  <c r="J3311" i="9"/>
  <c r="I3311" i="9"/>
  <c r="H3311" i="9"/>
  <c r="L3306" i="9"/>
  <c r="L3312" i="9" s="1"/>
  <c r="J3306" i="9"/>
  <c r="J3304" i="9"/>
  <c r="J3312" i="9" s="1"/>
  <c r="I3304" i="9"/>
  <c r="I3312" i="9" s="1"/>
  <c r="H3314" i="9" s="1"/>
  <c r="H3302" i="9"/>
  <c r="H3312" i="9" s="1"/>
  <c r="H3313" i="9" s="1"/>
  <c r="H3316" i="9" s="1"/>
  <c r="H3317" i="9" s="1"/>
  <c r="O3290" i="9"/>
  <c r="N3290" i="9"/>
  <c r="M3290" i="9"/>
  <c r="O3289" i="9"/>
  <c r="N3289" i="9"/>
  <c r="H3293" i="9" s="1"/>
  <c r="M3289" i="9"/>
  <c r="L3289" i="9"/>
  <c r="K3289" i="9"/>
  <c r="J3289" i="9"/>
  <c r="I3289" i="9"/>
  <c r="H3289" i="9"/>
  <c r="G3277" i="9"/>
  <c r="O3268" i="9"/>
  <c r="N3268" i="9"/>
  <c r="M3268" i="9"/>
  <c r="L3268" i="9"/>
  <c r="K3268" i="9"/>
  <c r="O3267" i="9"/>
  <c r="N3267" i="9"/>
  <c r="H3271" i="9" s="1"/>
  <c r="M3267" i="9"/>
  <c r="L3267" i="9"/>
  <c r="K3267" i="9"/>
  <c r="J3267" i="9"/>
  <c r="I3267" i="9"/>
  <c r="H3267" i="9"/>
  <c r="G3255" i="9"/>
  <c r="H3260" i="9" s="1"/>
  <c r="O3246" i="9"/>
  <c r="N3246" i="9"/>
  <c r="M3246" i="9"/>
  <c r="K3246" i="9"/>
  <c r="O3245" i="9"/>
  <c r="N3245" i="9"/>
  <c r="H3249" i="9" s="1"/>
  <c r="M3245" i="9"/>
  <c r="L3245" i="9"/>
  <c r="K3245" i="9"/>
  <c r="J3245" i="9"/>
  <c r="I3245" i="9"/>
  <c r="H3245" i="9"/>
  <c r="G3233" i="9"/>
  <c r="O3224" i="9"/>
  <c r="N3224" i="9"/>
  <c r="M3224" i="9"/>
  <c r="H3227" i="9" s="1"/>
  <c r="O3223" i="9"/>
  <c r="N3223" i="9"/>
  <c r="M3223" i="9"/>
  <c r="L3223" i="9"/>
  <c r="K3223" i="9"/>
  <c r="J3223" i="9"/>
  <c r="I3223" i="9"/>
  <c r="H3223" i="9"/>
  <c r="G3217" i="9"/>
  <c r="O3208" i="9"/>
  <c r="N3208" i="9"/>
  <c r="M3208" i="9"/>
  <c r="H3211" i="9" s="1"/>
  <c r="L3208" i="9"/>
  <c r="J3208" i="9"/>
  <c r="O3207" i="9"/>
  <c r="N3207" i="9"/>
  <c r="M3207" i="9"/>
  <c r="L3207" i="9"/>
  <c r="K3207" i="9"/>
  <c r="J3207" i="9"/>
  <c r="I3207" i="9"/>
  <c r="H3207" i="9"/>
  <c r="G3195" i="9"/>
  <c r="O3186" i="9"/>
  <c r="N3186" i="9"/>
  <c r="M3186" i="9"/>
  <c r="H3189" i="9" s="1"/>
  <c r="O3185" i="9"/>
  <c r="N3185" i="9"/>
  <c r="M3185" i="9"/>
  <c r="L3185" i="9"/>
  <c r="K3185" i="9"/>
  <c r="J3185" i="9"/>
  <c r="I3185" i="9"/>
  <c r="H3185" i="9"/>
  <c r="G3179" i="9"/>
  <c r="O3170" i="9"/>
  <c r="N3170" i="9"/>
  <c r="M3170" i="9"/>
  <c r="O3169" i="9"/>
  <c r="N3169" i="9"/>
  <c r="H3173" i="9" s="1"/>
  <c r="M3169" i="9"/>
  <c r="L3169" i="9"/>
  <c r="K3169" i="9"/>
  <c r="J3169" i="9"/>
  <c r="I3169" i="9"/>
  <c r="H3169" i="9"/>
  <c r="G3157" i="9"/>
  <c r="N3148" i="9"/>
  <c r="M3148" i="9"/>
  <c r="L3148" i="9"/>
  <c r="H3151" i="9" s="1"/>
  <c r="K3148" i="9"/>
  <c r="J3148" i="9"/>
  <c r="I3148" i="9"/>
  <c r="H3150" i="9" s="1"/>
  <c r="N3147" i="9"/>
  <c r="M3147" i="9"/>
  <c r="L3147" i="9"/>
  <c r="K3147" i="9"/>
  <c r="J3147" i="9"/>
  <c r="I3147" i="9"/>
  <c r="H3147" i="9"/>
  <c r="G3135" i="9"/>
  <c r="R3126" i="9"/>
  <c r="Q3126" i="9"/>
  <c r="P3126" i="9"/>
  <c r="H3129" i="9" s="1"/>
  <c r="R3125" i="9"/>
  <c r="Q3125" i="9"/>
  <c r="P3125" i="9"/>
  <c r="O3125" i="9"/>
  <c r="N3125" i="9"/>
  <c r="M3125" i="9"/>
  <c r="L3125" i="9"/>
  <c r="K3125" i="9"/>
  <c r="J3125" i="9"/>
  <c r="I3125" i="9"/>
  <c r="H3125" i="9"/>
  <c r="G3113" i="9"/>
  <c r="Q3104" i="9"/>
  <c r="P3104" i="9"/>
  <c r="O3104" i="9"/>
  <c r="H3107" i="9" s="1"/>
  <c r="Q3103" i="9"/>
  <c r="P3103" i="9"/>
  <c r="O3103" i="9"/>
  <c r="N3103" i="9"/>
  <c r="M3103" i="9"/>
  <c r="L3103" i="9"/>
  <c r="K3103" i="9"/>
  <c r="J3103" i="9"/>
  <c r="I3103" i="9"/>
  <c r="H3095" i="9"/>
  <c r="H3093" i="9"/>
  <c r="G3091" i="9"/>
  <c r="H3085" i="9"/>
  <c r="G3073" i="9"/>
  <c r="Q3064" i="9"/>
  <c r="P3064" i="9"/>
  <c r="O3064" i="9"/>
  <c r="H3067" i="9" s="1"/>
  <c r="Q3063" i="9"/>
  <c r="P3063" i="9"/>
  <c r="O3063" i="9"/>
  <c r="N3063" i="9"/>
  <c r="M3063" i="9"/>
  <c r="L3063" i="9"/>
  <c r="K3063" i="9"/>
  <c r="J3063" i="9"/>
  <c r="I3063" i="9"/>
  <c r="H3063" i="9"/>
  <c r="G3051" i="9"/>
  <c r="S3042" i="9"/>
  <c r="R3042" i="9"/>
  <c r="Q3042" i="9"/>
  <c r="H3045" i="9" s="1"/>
  <c r="P3042" i="9"/>
  <c r="S3041" i="9"/>
  <c r="R3041" i="9"/>
  <c r="Q3041" i="9"/>
  <c r="P3041" i="9"/>
  <c r="O3041" i="9"/>
  <c r="N3041" i="9"/>
  <c r="M3041" i="9"/>
  <c r="L3041" i="9"/>
  <c r="K3041" i="9"/>
  <c r="J3041" i="9"/>
  <c r="I3041" i="9"/>
  <c r="H3041" i="9"/>
  <c r="G3029" i="9"/>
  <c r="P3020" i="9"/>
  <c r="O3020" i="9"/>
  <c r="N3020" i="9"/>
  <c r="H3023" i="9" s="1"/>
  <c r="P3019" i="9"/>
  <c r="O3019" i="9"/>
  <c r="N3019" i="9"/>
  <c r="M3019" i="9"/>
  <c r="L3019" i="9"/>
  <c r="K3019" i="9"/>
  <c r="J3019" i="9"/>
  <c r="I3019" i="9"/>
  <c r="H3019" i="9"/>
  <c r="M3016" i="9"/>
  <c r="M3020" i="9" s="1"/>
  <c r="J3016" i="9"/>
  <c r="J3020" i="9" s="1"/>
  <c r="L3014" i="9"/>
  <c r="L3020" i="9" s="1"/>
  <c r="K3014" i="9"/>
  <c r="K3020" i="9" s="1"/>
  <c r="I3014" i="9"/>
  <c r="I3020" i="9" s="1"/>
  <c r="H3022" i="9" s="1"/>
  <c r="H3014" i="9"/>
  <c r="H3020" i="9" s="1"/>
  <c r="H3021" i="9" s="1"/>
  <c r="H3024" i="9" s="1"/>
  <c r="H3025" i="9" s="1"/>
  <c r="G2991" i="9"/>
  <c r="P2982" i="9"/>
  <c r="O2982" i="9"/>
  <c r="N2982" i="9"/>
  <c r="P2981" i="9"/>
  <c r="O2981" i="9"/>
  <c r="N2981" i="9"/>
  <c r="H2985" i="9" s="1"/>
  <c r="M2981" i="9"/>
  <c r="L2981" i="9"/>
  <c r="K2981" i="9"/>
  <c r="J2981" i="9"/>
  <c r="I2981" i="9"/>
  <c r="H2981" i="9"/>
  <c r="G2973" i="9"/>
  <c r="O2964" i="9"/>
  <c r="N2964" i="9"/>
  <c r="M2964" i="9"/>
  <c r="H2967" i="9" s="1"/>
  <c r="O2963" i="9"/>
  <c r="N2963" i="9"/>
  <c r="M2963" i="9"/>
  <c r="L2963" i="9"/>
  <c r="K2963" i="9"/>
  <c r="J2963" i="9"/>
  <c r="I2963" i="9"/>
  <c r="H2963" i="9"/>
  <c r="L2962" i="9"/>
  <c r="L2964" i="9" s="1"/>
  <c r="K2962" i="9"/>
  <c r="K2964" i="9" s="1"/>
  <c r="J2962" i="9"/>
  <c r="J2964" i="9" s="1"/>
  <c r="I2962" i="9"/>
  <c r="I2964" i="9" s="1"/>
  <c r="H2966" i="9" s="1"/>
  <c r="H2960" i="9"/>
  <c r="H2964" i="9" s="1"/>
  <c r="H2965" i="9" s="1"/>
  <c r="H2968" i="9" s="1"/>
  <c r="H2969" i="9" s="1"/>
  <c r="O2948" i="9"/>
  <c r="N2948" i="9"/>
  <c r="M2948" i="9"/>
  <c r="O2947" i="9"/>
  <c r="N2947" i="9"/>
  <c r="H2951" i="9" s="1"/>
  <c r="M2947" i="9"/>
  <c r="L2947" i="9"/>
  <c r="K2947" i="9"/>
  <c r="J2947" i="9"/>
  <c r="I2947" i="9"/>
  <c r="H2947" i="9"/>
  <c r="L2946" i="9"/>
  <c r="L2948" i="9" s="1"/>
  <c r="K2946" i="9"/>
  <c r="K2948" i="9" s="1"/>
  <c r="J2946" i="9"/>
  <c r="J2948" i="9" s="1"/>
  <c r="I2946" i="9"/>
  <c r="I2948" i="9" s="1"/>
  <c r="H2950" i="9" s="1"/>
  <c r="H2944" i="9"/>
  <c r="H2948" i="9" s="1"/>
  <c r="H2949" i="9" s="1"/>
  <c r="H2952" i="9" s="1"/>
  <c r="H2953" i="9" s="1"/>
  <c r="O2932" i="9"/>
  <c r="N2932" i="9"/>
  <c r="M2932" i="9"/>
  <c r="O2931" i="9"/>
  <c r="N2931" i="9"/>
  <c r="H2935" i="9" s="1"/>
  <c r="M2931" i="9"/>
  <c r="L2931" i="9"/>
  <c r="K2931" i="9"/>
  <c r="J2931" i="9"/>
  <c r="I2931" i="9"/>
  <c r="H2931" i="9"/>
  <c r="L2930" i="9"/>
  <c r="L2932" i="9" s="1"/>
  <c r="K2930" i="9"/>
  <c r="K2932" i="9" s="1"/>
  <c r="J2930" i="9"/>
  <c r="J2932" i="9" s="1"/>
  <c r="I2930" i="9"/>
  <c r="I2932" i="9" s="1"/>
  <c r="H2934" i="9" s="1"/>
  <c r="H2928" i="9"/>
  <c r="H2932" i="9" s="1"/>
  <c r="H2933" i="9" s="1"/>
  <c r="H2936" i="9" s="1"/>
  <c r="H2937" i="9" s="1"/>
  <c r="O2916" i="9"/>
  <c r="N2916" i="9"/>
  <c r="M2916" i="9"/>
  <c r="O2915" i="9"/>
  <c r="N2915" i="9"/>
  <c r="H2919" i="9" s="1"/>
  <c r="M2915" i="9"/>
  <c r="L2915" i="9"/>
  <c r="K2915" i="9"/>
  <c r="J2915" i="9"/>
  <c r="I2915" i="9"/>
  <c r="H2915" i="9"/>
  <c r="G2909" i="9"/>
  <c r="P2900" i="9"/>
  <c r="O2900" i="9"/>
  <c r="N2900" i="9"/>
  <c r="P2899" i="9"/>
  <c r="O2899" i="9"/>
  <c r="N2899" i="9"/>
  <c r="H2903" i="9" s="1"/>
  <c r="M2899" i="9"/>
  <c r="L2899" i="9"/>
  <c r="K2899" i="9"/>
  <c r="J2899" i="9"/>
  <c r="I2899" i="9"/>
  <c r="H2899" i="9"/>
  <c r="M2898" i="9"/>
  <c r="M2900" i="9" s="1"/>
  <c r="L2898" i="9"/>
  <c r="L2900" i="9" s="1"/>
  <c r="K2898" i="9"/>
  <c r="K2900" i="9" s="1"/>
  <c r="J2898" i="9"/>
  <c r="J2900" i="9" s="1"/>
  <c r="I2898" i="9"/>
  <c r="I2900" i="9" s="1"/>
  <c r="H2902" i="9" s="1"/>
  <c r="H2896" i="9"/>
  <c r="H2900" i="9" s="1"/>
  <c r="H2901" i="9" s="1"/>
  <c r="H2904" i="9" s="1"/>
  <c r="H2905" i="9" s="1"/>
  <c r="N2883" i="9"/>
  <c r="M2883" i="9"/>
  <c r="L2883" i="9"/>
  <c r="K2883" i="9"/>
  <c r="J2883" i="9"/>
  <c r="I2883" i="9"/>
  <c r="H2883" i="9"/>
  <c r="G2877" i="9"/>
  <c r="G2859" i="9"/>
  <c r="N2849" i="9"/>
  <c r="M2849" i="9"/>
  <c r="L2849" i="9"/>
  <c r="K2849" i="9"/>
  <c r="J2849" i="9"/>
  <c r="I2849" i="9"/>
  <c r="H2849" i="9"/>
  <c r="G2839" i="9"/>
  <c r="N2829" i="9"/>
  <c r="M2829" i="9"/>
  <c r="L2829" i="9"/>
  <c r="K2829" i="9"/>
  <c r="J2829" i="9"/>
  <c r="I2829" i="9"/>
  <c r="H2829" i="9"/>
  <c r="G2823" i="9"/>
  <c r="X2813" i="9"/>
  <c r="W2813" i="9"/>
  <c r="V2813" i="9"/>
  <c r="U2813" i="9"/>
  <c r="T2813" i="9"/>
  <c r="S2813" i="9"/>
  <c r="R2813" i="9"/>
  <c r="Q2813" i="9"/>
  <c r="P2813" i="9"/>
  <c r="O2813" i="9"/>
  <c r="N2813" i="9"/>
  <c r="M2813" i="9"/>
  <c r="L2813" i="9"/>
  <c r="K2813" i="9"/>
  <c r="J2813" i="9"/>
  <c r="I2813" i="9"/>
  <c r="H2813" i="9"/>
  <c r="G2805" i="9"/>
  <c r="M2795" i="9"/>
  <c r="L2795" i="9"/>
  <c r="K2795" i="9"/>
  <c r="J2795" i="9"/>
  <c r="I2795" i="9"/>
  <c r="H2795" i="9"/>
  <c r="G2789" i="9"/>
  <c r="G2773" i="9"/>
  <c r="M2763" i="9"/>
  <c r="L2763" i="9"/>
  <c r="K2763" i="9"/>
  <c r="J2763" i="9"/>
  <c r="I2763" i="9"/>
  <c r="H2763" i="9"/>
  <c r="G2755" i="9"/>
  <c r="O2745" i="9"/>
  <c r="N2745" i="9"/>
  <c r="M2745" i="9"/>
  <c r="L2745" i="9"/>
  <c r="K2745" i="9"/>
  <c r="J2745" i="9"/>
  <c r="I2745" i="9"/>
  <c r="H2745" i="9"/>
  <c r="G2739" i="9"/>
  <c r="N2729" i="9"/>
  <c r="M2729" i="9"/>
  <c r="L2729" i="9"/>
  <c r="K2729" i="9"/>
  <c r="J2729" i="9"/>
  <c r="I2729" i="9"/>
  <c r="H2729" i="9"/>
  <c r="G2721" i="9"/>
  <c r="R2709" i="9"/>
  <c r="T2682" i="9"/>
  <c r="S2682" i="9"/>
  <c r="R2682" i="9"/>
  <c r="T2680" i="9"/>
  <c r="T2686" i="9" s="1"/>
  <c r="Q2678" i="9"/>
  <c r="S2676" i="9"/>
  <c r="R2676" i="9"/>
  <c r="S2674" i="9"/>
  <c r="S2686" i="9" s="1"/>
  <c r="R2674" i="9"/>
  <c r="R2686" i="9" s="1"/>
  <c r="H2689" i="9" s="1"/>
  <c r="Q2674" i="9"/>
  <c r="K2674" i="9"/>
  <c r="Q2672" i="9"/>
  <c r="K2672" i="9"/>
  <c r="Q2670" i="9"/>
  <c r="K2670" i="9"/>
  <c r="Q2668" i="9"/>
  <c r="K2668" i="9"/>
  <c r="Q2666" i="9"/>
  <c r="K2666" i="9"/>
  <c r="Q2664" i="9"/>
  <c r="K2664" i="9"/>
  <c r="Q2662" i="9"/>
  <c r="K2662" i="9"/>
  <c r="Q2660" i="9"/>
  <c r="Q2658" i="9"/>
  <c r="K2658" i="9"/>
  <c r="Q2656" i="9"/>
  <c r="K2656" i="9"/>
  <c r="Q2654" i="9"/>
  <c r="Q2686" i="9" s="1"/>
  <c r="K2654" i="9"/>
  <c r="K2686" i="9" s="1"/>
  <c r="P2652" i="9"/>
  <c r="P2686" i="9" s="1"/>
  <c r="J2652" i="9"/>
  <c r="J2686" i="9" s="1"/>
  <c r="O2650" i="9"/>
  <c r="O2686" i="9" s="1"/>
  <c r="I2650" i="9"/>
  <c r="I2686" i="9" s="1"/>
  <c r="H2650" i="9"/>
  <c r="H2686" i="9" s="1"/>
  <c r="H2687" i="9" s="1"/>
  <c r="N2648" i="9"/>
  <c r="N2686" i="9" s="1"/>
  <c r="M2646" i="9"/>
  <c r="M2686" i="9" s="1"/>
  <c r="L2646" i="9"/>
  <c r="L2686" i="9" s="1"/>
  <c r="H2688" i="9" s="1"/>
  <c r="M2633" i="9"/>
  <c r="L2633" i="9"/>
  <c r="K2633" i="9"/>
  <c r="J2633" i="9"/>
  <c r="I2633" i="9"/>
  <c r="H2633" i="9"/>
  <c r="M2630" i="9"/>
  <c r="M2634" i="9" s="1"/>
  <c r="L2628" i="9"/>
  <c r="L2634" i="9" s="1"/>
  <c r="K2628" i="9"/>
  <c r="K2634" i="9" s="1"/>
  <c r="J2626" i="9"/>
  <c r="J2634" i="9" s="1"/>
  <c r="I2626" i="9"/>
  <c r="I2634" i="9" s="1"/>
  <c r="H2636" i="9" s="1"/>
  <c r="H2624" i="9"/>
  <c r="H2634" i="9" s="1"/>
  <c r="H2635" i="9" s="1"/>
  <c r="M2610" i="9"/>
  <c r="M2612" i="9" s="1"/>
  <c r="L2610" i="9"/>
  <c r="L2612" i="9" s="1"/>
  <c r="K2610" i="9"/>
  <c r="K2612" i="9" s="1"/>
  <c r="J2610" i="9"/>
  <c r="J2612" i="9" s="1"/>
  <c r="I2610" i="9"/>
  <c r="I2612" i="9" s="1"/>
  <c r="H2606" i="9"/>
  <c r="H2612" i="9" s="1"/>
  <c r="O2594" i="9"/>
  <c r="N2594" i="9"/>
  <c r="M2594" i="9"/>
  <c r="L2594" i="9"/>
  <c r="J2594" i="9"/>
  <c r="O2593" i="9"/>
  <c r="N2593" i="9"/>
  <c r="M2593" i="9"/>
  <c r="L2593" i="9"/>
  <c r="K2593" i="9"/>
  <c r="J2593" i="9"/>
  <c r="I2593" i="9"/>
  <c r="H2593" i="9"/>
  <c r="K2592" i="9"/>
  <c r="K2594" i="9" s="1"/>
  <c r="I2592" i="9"/>
  <c r="I2594" i="9" s="1"/>
  <c r="H2590" i="9"/>
  <c r="H2594" i="9" s="1"/>
  <c r="H2595" i="9" s="1"/>
  <c r="H2581" i="9"/>
  <c r="O2578" i="9"/>
  <c r="N2578" i="9"/>
  <c r="M2578" i="9"/>
  <c r="L2578" i="9"/>
  <c r="H2580" i="9" s="1"/>
  <c r="J2578" i="9"/>
  <c r="O2577" i="9"/>
  <c r="N2577" i="9"/>
  <c r="M2577" i="9"/>
  <c r="L2577" i="9"/>
  <c r="K2577" i="9"/>
  <c r="J2577" i="9"/>
  <c r="I2577" i="9"/>
  <c r="H2577" i="9"/>
  <c r="K2574" i="9"/>
  <c r="K2578" i="9" s="1"/>
  <c r="I2574" i="9"/>
  <c r="I2578" i="9" s="1"/>
  <c r="H2572" i="9"/>
  <c r="H2578" i="9" s="1"/>
  <c r="H2563" i="9"/>
  <c r="O2560" i="9"/>
  <c r="N2560" i="9"/>
  <c r="M2560" i="9"/>
  <c r="L2560" i="9"/>
  <c r="H2562" i="9" s="1"/>
  <c r="K2560" i="9"/>
  <c r="J2560" i="9"/>
  <c r="I2560" i="9"/>
  <c r="O2559" i="9"/>
  <c r="N2559" i="9"/>
  <c r="M2559" i="9"/>
  <c r="L2559" i="9"/>
  <c r="K2559" i="9"/>
  <c r="J2559" i="9"/>
  <c r="I2559" i="9"/>
  <c r="H2559" i="9"/>
  <c r="H2554" i="9"/>
  <c r="H2560" i="9" s="1"/>
  <c r="O2542" i="9"/>
  <c r="N2542" i="9"/>
  <c r="M2542" i="9"/>
  <c r="O2541" i="9"/>
  <c r="N2541" i="9"/>
  <c r="H2545" i="9" s="1"/>
  <c r="M2541" i="9"/>
  <c r="L2541" i="9"/>
  <c r="K2541" i="9"/>
  <c r="J2541" i="9"/>
  <c r="I2541" i="9"/>
  <c r="H2541" i="9"/>
  <c r="L2540" i="9"/>
  <c r="L2542" i="9" s="1"/>
  <c r="K2540" i="9"/>
  <c r="K2542" i="9" s="1"/>
  <c r="J2540" i="9"/>
  <c r="J2542" i="9" s="1"/>
  <c r="I2540" i="9"/>
  <c r="I2542" i="9" s="1"/>
  <c r="H2538" i="9"/>
  <c r="H2542" i="9" s="1"/>
  <c r="H2543" i="9" s="1"/>
  <c r="O2526" i="9"/>
  <c r="N2526" i="9"/>
  <c r="M2526" i="9"/>
  <c r="L2526" i="9"/>
  <c r="K2526" i="9"/>
  <c r="J2526" i="9"/>
  <c r="I2526" i="9"/>
  <c r="O2525" i="9"/>
  <c r="N2525" i="9"/>
  <c r="H2529" i="9" s="1"/>
  <c r="M2525" i="9"/>
  <c r="L2525" i="9"/>
  <c r="K2525" i="9"/>
  <c r="J2525" i="9"/>
  <c r="I2525" i="9"/>
  <c r="H2525" i="9"/>
  <c r="H2520" i="9"/>
  <c r="H2526" i="9" s="1"/>
  <c r="H2527" i="9" s="1"/>
  <c r="O2508" i="9"/>
  <c r="N2508" i="9"/>
  <c r="M2508" i="9"/>
  <c r="H2511" i="9" s="1"/>
  <c r="L2508" i="9"/>
  <c r="K2508" i="9"/>
  <c r="J2508" i="9"/>
  <c r="I2508" i="9"/>
  <c r="O2507" i="9"/>
  <c r="N2507" i="9"/>
  <c r="M2507" i="9"/>
  <c r="L2507" i="9"/>
  <c r="K2507" i="9"/>
  <c r="J2507" i="9"/>
  <c r="I2507" i="9"/>
  <c r="H2507" i="9"/>
  <c r="H2504" i="9"/>
  <c r="H2508" i="9" s="1"/>
  <c r="H2509" i="9" s="1"/>
  <c r="O2492" i="9"/>
  <c r="N2492" i="9"/>
  <c r="M2492" i="9"/>
  <c r="O2491" i="9"/>
  <c r="N2491" i="9"/>
  <c r="H2495" i="9" s="1"/>
  <c r="M2491" i="9"/>
  <c r="L2491" i="9"/>
  <c r="K2491" i="9"/>
  <c r="J2491" i="9"/>
  <c r="I2491" i="9"/>
  <c r="H2491" i="9"/>
  <c r="L2490" i="9"/>
  <c r="L2492" i="9" s="1"/>
  <c r="K2490" i="9"/>
  <c r="K2492" i="9" s="1"/>
  <c r="J2490" i="9"/>
  <c r="J2492" i="9" s="1"/>
  <c r="I2490" i="9"/>
  <c r="I2492" i="9" s="1"/>
  <c r="H2488" i="9"/>
  <c r="H2492" i="9" s="1"/>
  <c r="H2493" i="9" s="1"/>
  <c r="O2476" i="9"/>
  <c r="N2476" i="9"/>
  <c r="M2476" i="9"/>
  <c r="H2479" i="9" s="1"/>
  <c r="L2476" i="9"/>
  <c r="K2476" i="9"/>
  <c r="J2476" i="9"/>
  <c r="I2476" i="9"/>
  <c r="H2478" i="9" s="1"/>
  <c r="H2476" i="9"/>
  <c r="H2477" i="9" s="1"/>
  <c r="H2480" i="9" s="1"/>
  <c r="H2481" i="9" s="1"/>
  <c r="O2475" i="9"/>
  <c r="N2475" i="9"/>
  <c r="M2475" i="9"/>
  <c r="L2475" i="9"/>
  <c r="K2475" i="9"/>
  <c r="J2475" i="9"/>
  <c r="I2475" i="9"/>
  <c r="H2475" i="9"/>
  <c r="O2460" i="9"/>
  <c r="N2460" i="9"/>
  <c r="M2460" i="9"/>
  <c r="H2463" i="9" s="1"/>
  <c r="O2459" i="9"/>
  <c r="N2459" i="9"/>
  <c r="M2459" i="9"/>
  <c r="L2459" i="9"/>
  <c r="K2459" i="9"/>
  <c r="J2459" i="9"/>
  <c r="I2459" i="9"/>
  <c r="H2459" i="9"/>
  <c r="L2458" i="9"/>
  <c r="L2460" i="9" s="1"/>
  <c r="K2458" i="9"/>
  <c r="K2460" i="9" s="1"/>
  <c r="I2458" i="9"/>
  <c r="I2460" i="9" s="1"/>
  <c r="J2456" i="9"/>
  <c r="J2460" i="9" s="1"/>
  <c r="H2456" i="9"/>
  <c r="H2460" i="9" s="1"/>
  <c r="H2461" i="9" s="1"/>
  <c r="L2440" i="9"/>
  <c r="K2440" i="9"/>
  <c r="I2440" i="9"/>
  <c r="J2438" i="9"/>
  <c r="J2444" i="9" s="1"/>
  <c r="H2438" i="9"/>
  <c r="H2444" i="9" s="1"/>
  <c r="H2445" i="9" s="1"/>
  <c r="O2426" i="9"/>
  <c r="N2426" i="9"/>
  <c r="M2426" i="9"/>
  <c r="L2426" i="9"/>
  <c r="K2426" i="9"/>
  <c r="J2426" i="9"/>
  <c r="I2426" i="9"/>
  <c r="H2428" i="9" s="1"/>
  <c r="O2425" i="9"/>
  <c r="N2425" i="9"/>
  <c r="H2429" i="9" s="1"/>
  <c r="M2425" i="9"/>
  <c r="L2425" i="9"/>
  <c r="K2425" i="9"/>
  <c r="J2425" i="9"/>
  <c r="I2425" i="9"/>
  <c r="H2425" i="9"/>
  <c r="H2424" i="9"/>
  <c r="H2422" i="9"/>
  <c r="H2426" i="9" s="1"/>
  <c r="H2427" i="9" s="1"/>
  <c r="O2410" i="9"/>
  <c r="N2410" i="9"/>
  <c r="M2410" i="9"/>
  <c r="L2410" i="9"/>
  <c r="K2410" i="9"/>
  <c r="J2410" i="9"/>
  <c r="I2410" i="9"/>
  <c r="H2412" i="9" s="1"/>
  <c r="O2409" i="9"/>
  <c r="N2409" i="9"/>
  <c r="H2413" i="9" s="1"/>
  <c r="M2409" i="9"/>
  <c r="L2409" i="9"/>
  <c r="K2409" i="9"/>
  <c r="J2409" i="9"/>
  <c r="I2409" i="9"/>
  <c r="H2409" i="9"/>
  <c r="H2400" i="9"/>
  <c r="H2410" i="9" s="1"/>
  <c r="H2411" i="9" s="1"/>
  <c r="H2414" i="9" s="1"/>
  <c r="H2415" i="9" s="1"/>
  <c r="O2388" i="9"/>
  <c r="N2388" i="9"/>
  <c r="M2388" i="9"/>
  <c r="O2387" i="9"/>
  <c r="N2387" i="9"/>
  <c r="H2391" i="9" s="1"/>
  <c r="M2387" i="9"/>
  <c r="L2387" i="9"/>
  <c r="K2387" i="9"/>
  <c r="J2387" i="9"/>
  <c r="I2387" i="9"/>
  <c r="H2387" i="9"/>
  <c r="L2386" i="9"/>
  <c r="L2388" i="9" s="1"/>
  <c r="J2386" i="9"/>
  <c r="J2388" i="9" s="1"/>
  <c r="K2384" i="9"/>
  <c r="K2388" i="9" s="1"/>
  <c r="I2384" i="9"/>
  <c r="I2388" i="9" s="1"/>
  <c r="H2382" i="9"/>
  <c r="H2388" i="9" s="1"/>
  <c r="H2389" i="9" s="1"/>
  <c r="O2370" i="9"/>
  <c r="N2370" i="9"/>
  <c r="M2370" i="9"/>
  <c r="O2369" i="9"/>
  <c r="N2369" i="9"/>
  <c r="H2373" i="9" s="1"/>
  <c r="M2369" i="9"/>
  <c r="L2369" i="9"/>
  <c r="K2369" i="9"/>
  <c r="J2369" i="9"/>
  <c r="I2369" i="9"/>
  <c r="H2369" i="9"/>
  <c r="L2368" i="9"/>
  <c r="L2370" i="9" s="1"/>
  <c r="J2368" i="9"/>
  <c r="J2370" i="9" s="1"/>
  <c r="K2366" i="9"/>
  <c r="K2370" i="9" s="1"/>
  <c r="I2366" i="9"/>
  <c r="I2370" i="9" s="1"/>
  <c r="H2364" i="9"/>
  <c r="H2370" i="9" s="1"/>
  <c r="O2352" i="9"/>
  <c r="N2352" i="9"/>
  <c r="M2352" i="9"/>
  <c r="O2351" i="9"/>
  <c r="N2351" i="9"/>
  <c r="H2355" i="9" s="1"/>
  <c r="M2351" i="9"/>
  <c r="L2351" i="9"/>
  <c r="K2351" i="9"/>
  <c r="J2351" i="9"/>
  <c r="I2351" i="9"/>
  <c r="H2351" i="9"/>
  <c r="L2350" i="9"/>
  <c r="L2352" i="9" s="1"/>
  <c r="J2350" i="9"/>
  <c r="J2352" i="9" s="1"/>
  <c r="K2348" i="9"/>
  <c r="K2352" i="9" s="1"/>
  <c r="I2348" i="9"/>
  <c r="I2352" i="9" s="1"/>
  <c r="H2346" i="9"/>
  <c r="H2352" i="9" s="1"/>
  <c r="H2353" i="9" s="1"/>
  <c r="O2334" i="9"/>
  <c r="N2334" i="9"/>
  <c r="M2334" i="9"/>
  <c r="O2333" i="9"/>
  <c r="N2333" i="9"/>
  <c r="H2337" i="9" s="1"/>
  <c r="M2333" i="9"/>
  <c r="L2333" i="9"/>
  <c r="K2333" i="9"/>
  <c r="J2333" i="9"/>
  <c r="I2333" i="9"/>
  <c r="H2333" i="9"/>
  <c r="L2332" i="9"/>
  <c r="L2334" i="9" s="1"/>
  <c r="J2332" i="9"/>
  <c r="J2334" i="9" s="1"/>
  <c r="K2330" i="9"/>
  <c r="K2334" i="9" s="1"/>
  <c r="I2330" i="9"/>
  <c r="I2334" i="9" s="1"/>
  <c r="H2328" i="9"/>
  <c r="H2334" i="9" s="1"/>
  <c r="H2335" i="9" s="1"/>
  <c r="G2305" i="9"/>
  <c r="G2283" i="9"/>
  <c r="L2294" i="9" s="1"/>
  <c r="S2273" i="9"/>
  <c r="R2273" i="9"/>
  <c r="Q2273" i="9"/>
  <c r="P2273" i="9"/>
  <c r="O2273" i="9"/>
  <c r="N2273" i="9"/>
  <c r="M2273" i="9"/>
  <c r="L2273" i="9"/>
  <c r="K2273" i="9"/>
  <c r="J2273" i="9"/>
  <c r="I2273" i="9"/>
  <c r="H2273" i="9"/>
  <c r="S2272" i="9"/>
  <c r="S2274" i="9" s="1"/>
  <c r="R2272" i="9"/>
  <c r="R2274" i="9" s="1"/>
  <c r="Q2272" i="9"/>
  <c r="Q2274" i="9" s="1"/>
  <c r="P2270" i="9"/>
  <c r="P2274" i="9" s="1"/>
  <c r="O2270" i="9"/>
  <c r="O2274" i="9" s="1"/>
  <c r="N2270" i="9"/>
  <c r="N2274" i="9" s="1"/>
  <c r="M2268" i="9"/>
  <c r="M2274" i="9" s="1"/>
  <c r="L2268" i="9"/>
  <c r="L2274" i="9" s="1"/>
  <c r="K2268" i="9"/>
  <c r="K2274" i="9" s="1"/>
  <c r="J2268" i="9"/>
  <c r="J2274" i="9" s="1"/>
  <c r="H2276" i="9" s="1"/>
  <c r="H2266" i="9"/>
  <c r="H2274" i="9" s="1"/>
  <c r="I2264" i="9"/>
  <c r="I2274" i="9" s="1"/>
  <c r="P2252" i="9"/>
  <c r="O2252" i="9"/>
  <c r="N2252" i="9"/>
  <c r="P2251" i="9"/>
  <c r="O2251" i="9"/>
  <c r="N2251" i="9"/>
  <c r="H2255" i="9" s="1"/>
  <c r="M2251" i="9"/>
  <c r="L2251" i="9"/>
  <c r="K2251" i="9"/>
  <c r="J2251" i="9"/>
  <c r="I2251" i="9"/>
  <c r="H2251" i="9"/>
  <c r="M2250" i="9"/>
  <c r="M2252" i="9" s="1"/>
  <c r="L2250" i="9"/>
  <c r="L2252" i="9" s="1"/>
  <c r="K2250" i="9"/>
  <c r="K2252" i="9" s="1"/>
  <c r="J2250" i="9"/>
  <c r="J2252" i="9" s="1"/>
  <c r="I2250" i="9"/>
  <c r="I2252" i="9" s="1"/>
  <c r="H2254" i="9" s="1"/>
  <c r="H2248" i="9"/>
  <c r="H2252" i="9" s="1"/>
  <c r="H2253" i="9" s="1"/>
  <c r="H2256" i="9" s="1"/>
  <c r="H2257" i="9" s="1"/>
  <c r="P2236" i="9"/>
  <c r="O2236" i="9"/>
  <c r="N2236" i="9"/>
  <c r="P2235" i="9"/>
  <c r="O2235" i="9"/>
  <c r="N2235" i="9"/>
  <c r="H2239" i="9" s="1"/>
  <c r="M2235" i="9"/>
  <c r="L2235" i="9"/>
  <c r="K2235" i="9"/>
  <c r="J2235" i="9"/>
  <c r="I2235" i="9"/>
  <c r="H2235" i="9"/>
  <c r="M2234" i="9"/>
  <c r="M2236" i="9" s="1"/>
  <c r="J2234" i="9"/>
  <c r="J2236" i="9" s="1"/>
  <c r="L2232" i="9"/>
  <c r="L2236" i="9" s="1"/>
  <c r="K2230" i="9"/>
  <c r="K2236" i="9" s="1"/>
  <c r="I2230" i="9"/>
  <c r="I2236" i="9" s="1"/>
  <c r="H2238" i="9" s="1"/>
  <c r="H2228" i="9"/>
  <c r="H2236" i="9" s="1"/>
  <c r="H2237" i="9" s="1"/>
  <c r="H2240" i="9" s="1"/>
  <c r="H2241" i="9" s="1"/>
  <c r="O2216" i="9"/>
  <c r="O2215" i="9"/>
  <c r="N2215" i="9"/>
  <c r="M2215" i="9"/>
  <c r="L2215" i="9"/>
  <c r="K2215" i="9"/>
  <c r="J2215" i="9"/>
  <c r="I2215" i="9"/>
  <c r="H2215" i="9"/>
  <c r="N2214" i="9"/>
  <c r="N2216" i="9" s="1"/>
  <c r="M2214" i="9"/>
  <c r="M2216" i="9" s="1"/>
  <c r="H2219" i="9" s="1"/>
  <c r="L2214" i="9"/>
  <c r="L2216" i="9" s="1"/>
  <c r="K2212" i="9"/>
  <c r="K2216" i="9" s="1"/>
  <c r="J2212" i="9"/>
  <c r="J2216" i="9" s="1"/>
  <c r="I2212" i="9"/>
  <c r="I2216" i="9" s="1"/>
  <c r="H2218" i="9" s="1"/>
  <c r="H2212" i="9"/>
  <c r="H2216" i="9" s="1"/>
  <c r="H2217" i="9" s="1"/>
  <c r="H2220" i="9" s="1"/>
  <c r="H2221" i="9" s="1"/>
  <c r="I2205" i="9"/>
  <c r="V2173" i="9"/>
  <c r="V2177" i="9" s="1"/>
  <c r="X2172" i="9"/>
  <c r="X2173" i="9" s="1"/>
  <c r="W2172" i="9"/>
  <c r="W2173" i="9" s="1"/>
  <c r="U2172" i="9"/>
  <c r="U2173" i="9" s="1"/>
  <c r="T2172" i="9"/>
  <c r="T2173" i="9" s="1"/>
  <c r="O2171" i="9"/>
  <c r="O2167" i="9"/>
  <c r="X2166" i="9"/>
  <c r="X2176" i="9" s="1"/>
  <c r="W2166" i="9"/>
  <c r="W2176" i="9" s="1"/>
  <c r="U2166" i="9"/>
  <c r="U2176" i="9" s="1"/>
  <c r="T2166" i="9"/>
  <c r="T2176" i="9" s="1"/>
  <c r="O2163" i="9"/>
  <c r="H2163" i="9"/>
  <c r="H2177" i="9" s="1"/>
  <c r="O2161" i="9"/>
  <c r="O2159" i="9"/>
  <c r="O2157" i="9"/>
  <c r="O2177" i="9" s="1"/>
  <c r="N2157" i="9"/>
  <c r="N2177" i="9" s="1"/>
  <c r="M2155" i="9"/>
  <c r="M2177" i="9" s="1"/>
  <c r="L2155" i="9"/>
  <c r="L2177" i="9" s="1"/>
  <c r="K2155" i="9"/>
  <c r="K2177" i="9" s="1"/>
  <c r="J2155" i="9"/>
  <c r="J2177" i="9" s="1"/>
  <c r="I2155" i="9"/>
  <c r="I2177" i="9" s="1"/>
  <c r="O2141" i="9"/>
  <c r="N2141" i="9"/>
  <c r="M2141" i="9"/>
  <c r="L2141" i="9"/>
  <c r="K2141" i="9"/>
  <c r="J2141" i="9"/>
  <c r="I2131" i="9"/>
  <c r="H2131" i="9"/>
  <c r="G2123" i="9"/>
  <c r="Q2114" i="9"/>
  <c r="P2114" i="9"/>
  <c r="O2114" i="9"/>
  <c r="N2114" i="9"/>
  <c r="Q2113" i="9"/>
  <c r="P2113" i="9"/>
  <c r="O2113" i="9"/>
  <c r="N2113" i="9"/>
  <c r="H2117" i="9" s="1"/>
  <c r="M2113" i="9"/>
  <c r="L2113" i="9"/>
  <c r="K2113" i="9"/>
  <c r="J2113" i="9"/>
  <c r="I2113" i="9"/>
  <c r="H2113" i="9"/>
  <c r="M2112" i="9"/>
  <c r="M2114" i="9" s="1"/>
  <c r="L2112" i="9"/>
  <c r="K2112" i="9"/>
  <c r="J2112" i="9"/>
  <c r="I2112" i="9"/>
  <c r="H2112" i="9"/>
  <c r="L2110" i="9"/>
  <c r="L2114" i="9" s="1"/>
  <c r="K2110" i="9"/>
  <c r="K2114" i="9" s="1"/>
  <c r="J2110" i="9"/>
  <c r="J2114" i="9" s="1"/>
  <c r="I2110" i="9"/>
  <c r="I2114" i="9" s="1"/>
  <c r="H2116" i="9" s="1"/>
  <c r="H2108" i="9"/>
  <c r="H2106" i="9"/>
  <c r="H2114" i="9" s="1"/>
  <c r="H2115" i="9" s="1"/>
  <c r="H2118" i="9" s="1"/>
  <c r="H2119" i="9" s="1"/>
  <c r="O2094" i="9"/>
  <c r="N2094" i="9"/>
  <c r="H2097" i="9" s="1"/>
  <c r="M2094" i="9"/>
  <c r="L2094" i="9"/>
  <c r="J2094" i="9"/>
  <c r="O2093" i="9"/>
  <c r="N2093" i="9"/>
  <c r="M2093" i="9"/>
  <c r="L2093" i="9"/>
  <c r="K2093" i="9"/>
  <c r="J2093" i="9"/>
  <c r="I2093" i="9"/>
  <c r="H2093" i="9"/>
  <c r="G2087" i="9"/>
  <c r="H2081" i="9"/>
  <c r="K2074" i="9"/>
  <c r="K2078" i="9" s="1"/>
  <c r="I2074" i="9"/>
  <c r="I2078" i="9" s="1"/>
  <c r="H2070" i="9"/>
  <c r="H2078" i="9" s="1"/>
  <c r="H2079" i="9" s="1"/>
  <c r="P2058" i="9"/>
  <c r="O2058" i="9"/>
  <c r="N2058" i="9"/>
  <c r="H2061" i="9" s="1"/>
  <c r="P2057" i="9"/>
  <c r="O2057" i="9"/>
  <c r="N2057" i="9"/>
  <c r="M2057" i="9"/>
  <c r="L2057" i="9"/>
  <c r="K2057" i="9"/>
  <c r="J2057" i="9"/>
  <c r="I2057" i="9"/>
  <c r="H2057" i="9"/>
  <c r="G2049" i="9"/>
  <c r="P2040" i="9"/>
  <c r="O2040" i="9"/>
  <c r="N2040" i="9"/>
  <c r="M2040" i="9"/>
  <c r="J2040" i="9"/>
  <c r="I2040" i="9"/>
  <c r="H2042" i="9" s="1"/>
  <c r="P2039" i="9"/>
  <c r="O2039" i="9"/>
  <c r="N2039" i="9"/>
  <c r="H2043" i="9" s="1"/>
  <c r="M2039" i="9"/>
  <c r="L2039" i="9"/>
  <c r="K2039" i="9"/>
  <c r="J2039" i="9"/>
  <c r="I2039" i="9"/>
  <c r="H2039" i="9"/>
  <c r="H2034" i="9"/>
  <c r="H2040" i="9" s="1"/>
  <c r="H2041" i="9" s="1"/>
  <c r="O2022" i="9"/>
  <c r="N2022" i="9"/>
  <c r="M2022" i="9"/>
  <c r="L2022" i="9"/>
  <c r="K2022" i="9"/>
  <c r="J2022" i="9"/>
  <c r="I2022" i="9"/>
  <c r="H2024" i="9" s="1"/>
  <c r="O2021" i="9"/>
  <c r="N2021" i="9"/>
  <c r="H2025" i="9" s="1"/>
  <c r="M2021" i="9"/>
  <c r="L2021" i="9"/>
  <c r="K2021" i="9"/>
  <c r="J2021" i="9"/>
  <c r="I2021" i="9"/>
  <c r="H2021" i="9"/>
  <c r="H2012" i="9"/>
  <c r="H2022" i="9" s="1"/>
  <c r="H2023" i="9" s="1"/>
  <c r="H2026" i="9" s="1"/>
  <c r="H2027" i="9" s="1"/>
  <c r="O2000" i="9"/>
  <c r="N2000" i="9"/>
  <c r="M2000" i="9"/>
  <c r="L2000" i="9"/>
  <c r="K2000" i="9"/>
  <c r="J2000" i="9"/>
  <c r="I2000" i="9"/>
  <c r="H2002" i="9" s="1"/>
  <c r="O1999" i="9"/>
  <c r="N1999" i="9"/>
  <c r="H2003" i="9" s="1"/>
  <c r="M1999" i="9"/>
  <c r="L1999" i="9"/>
  <c r="K1999" i="9"/>
  <c r="J1999" i="9"/>
  <c r="I1999" i="9"/>
  <c r="H1999" i="9"/>
  <c r="H1990" i="9"/>
  <c r="H2000" i="9" s="1"/>
  <c r="H2001" i="9" s="1"/>
  <c r="H2004" i="9" s="1"/>
  <c r="H2005" i="9" s="1"/>
  <c r="O1978" i="9"/>
  <c r="N1978" i="9"/>
  <c r="M1978" i="9"/>
  <c r="L1978" i="9"/>
  <c r="K1978" i="9"/>
  <c r="J1978" i="9"/>
  <c r="I1978" i="9"/>
  <c r="H1980" i="9" s="1"/>
  <c r="O1977" i="9"/>
  <c r="N1977" i="9"/>
  <c r="H1981" i="9" s="1"/>
  <c r="M1977" i="9"/>
  <c r="L1977" i="9"/>
  <c r="K1977" i="9"/>
  <c r="J1977" i="9"/>
  <c r="I1977" i="9"/>
  <c r="H1977" i="9"/>
  <c r="H1968" i="9"/>
  <c r="H1978" i="9" s="1"/>
  <c r="H1979" i="9" s="1"/>
  <c r="H1982" i="9" s="1"/>
  <c r="H1983" i="9" s="1"/>
  <c r="H1952" i="9"/>
  <c r="H1949" i="9"/>
  <c r="H1955" i="9" s="1"/>
  <c r="H1948" i="9"/>
  <c r="P1936" i="9"/>
  <c r="O1936" i="9"/>
  <c r="N1936" i="9"/>
  <c r="P1935" i="9"/>
  <c r="O1935" i="9"/>
  <c r="N1935" i="9"/>
  <c r="H1939" i="9" s="1"/>
  <c r="M1935" i="9"/>
  <c r="L1935" i="9"/>
  <c r="K1935" i="9"/>
  <c r="J1935" i="9"/>
  <c r="I1935" i="9"/>
  <c r="H1935" i="9"/>
  <c r="M1928" i="9"/>
  <c r="M1936" i="9" s="1"/>
  <c r="L1928" i="9"/>
  <c r="L1936" i="9" s="1"/>
  <c r="K1928" i="9"/>
  <c r="K1936" i="9" s="1"/>
  <c r="J1928" i="9"/>
  <c r="J1936" i="9" s="1"/>
  <c r="I1928" i="9"/>
  <c r="I1936" i="9" s="1"/>
  <c r="H1938" i="9" s="1"/>
  <c r="H1926" i="9"/>
  <c r="H1936" i="9" s="1"/>
  <c r="H1937" i="9" s="1"/>
  <c r="H1940" i="9" s="1"/>
  <c r="H1941" i="9" s="1"/>
  <c r="O1914" i="9"/>
  <c r="N1914" i="9"/>
  <c r="M1914" i="9"/>
  <c r="H1917" i="9" s="1"/>
  <c r="L1914" i="9"/>
  <c r="K1914" i="9"/>
  <c r="J1914" i="9"/>
  <c r="I1914" i="9"/>
  <c r="H1916" i="9" s="1"/>
  <c r="H1914" i="9"/>
  <c r="H1915" i="9" s="1"/>
  <c r="H1918" i="9" s="1"/>
  <c r="H1919" i="9" s="1"/>
  <c r="O1913" i="9"/>
  <c r="N1913" i="9"/>
  <c r="M1913" i="9"/>
  <c r="L1913" i="9"/>
  <c r="K1913" i="9"/>
  <c r="J1913" i="9"/>
  <c r="I1913" i="9"/>
  <c r="H1913" i="9"/>
  <c r="O1900" i="9"/>
  <c r="N1900" i="9"/>
  <c r="M1900" i="9"/>
  <c r="H1903" i="9" s="1"/>
  <c r="O1899" i="9"/>
  <c r="N1899" i="9"/>
  <c r="M1899" i="9"/>
  <c r="L1899" i="9"/>
  <c r="K1899" i="9"/>
  <c r="J1899" i="9"/>
  <c r="I1899" i="9"/>
  <c r="H1899" i="9"/>
  <c r="L1898" i="9"/>
  <c r="L1900" i="9" s="1"/>
  <c r="K1898" i="9"/>
  <c r="K1900" i="9" s="1"/>
  <c r="I1896" i="9"/>
  <c r="I1900" i="9" s="1"/>
  <c r="J1894" i="9"/>
  <c r="J1900" i="9" s="1"/>
  <c r="H1894" i="9"/>
  <c r="H1900" i="9" s="1"/>
  <c r="H1901" i="9" s="1"/>
  <c r="O1882" i="9"/>
  <c r="N1882" i="9"/>
  <c r="M1882" i="9"/>
  <c r="H1885" i="9" s="1"/>
  <c r="O1881" i="9"/>
  <c r="N1881" i="9"/>
  <c r="M1881" i="9"/>
  <c r="L1881" i="9"/>
  <c r="K1881" i="9"/>
  <c r="J1881" i="9"/>
  <c r="I1881" i="9"/>
  <c r="H1881" i="9"/>
  <c r="L1880" i="9"/>
  <c r="L1882" i="9" s="1"/>
  <c r="K1880" i="9"/>
  <c r="K1882" i="9" s="1"/>
  <c r="I1878" i="9"/>
  <c r="I1882" i="9" s="1"/>
  <c r="J1876" i="9"/>
  <c r="J1882" i="9" s="1"/>
  <c r="H1876" i="9"/>
  <c r="H1882" i="9" s="1"/>
  <c r="H1883" i="9" s="1"/>
  <c r="O1864" i="9"/>
  <c r="N1864" i="9"/>
  <c r="M1864" i="9"/>
  <c r="O1863" i="9"/>
  <c r="N1863" i="9"/>
  <c r="H1867" i="9" s="1"/>
  <c r="M1863" i="9"/>
  <c r="L1863" i="9"/>
  <c r="K1863" i="9"/>
  <c r="J1863" i="9"/>
  <c r="I1863" i="9"/>
  <c r="H1863" i="9"/>
  <c r="L1858" i="9"/>
  <c r="L1864" i="9" s="1"/>
  <c r="J1858" i="9"/>
  <c r="J1864" i="9" s="1"/>
  <c r="K1856" i="9"/>
  <c r="K1864" i="9" s="1"/>
  <c r="I1856" i="9"/>
  <c r="I1864" i="9" s="1"/>
  <c r="H1866" i="9" s="1"/>
  <c r="H1854" i="9"/>
  <c r="H1864" i="9" s="1"/>
  <c r="H1865" i="9" s="1"/>
  <c r="H1868" i="9" s="1"/>
  <c r="H1869" i="9" s="1"/>
  <c r="O1842" i="9"/>
  <c r="N1842" i="9"/>
  <c r="M1842" i="9"/>
  <c r="O1841" i="9"/>
  <c r="N1841" i="9"/>
  <c r="H1845" i="9" s="1"/>
  <c r="M1841" i="9"/>
  <c r="L1841" i="9"/>
  <c r="K1841" i="9"/>
  <c r="J1841" i="9"/>
  <c r="I1841" i="9"/>
  <c r="H1841" i="9"/>
  <c r="L1840" i="9"/>
  <c r="L1842" i="9" s="1"/>
  <c r="J1840" i="9"/>
  <c r="K1838" i="9"/>
  <c r="K1842" i="9" s="1"/>
  <c r="J1838" i="9"/>
  <c r="J1842" i="9" s="1"/>
  <c r="I1838" i="9"/>
  <c r="I1842" i="9" s="1"/>
  <c r="H1844" i="9" s="1"/>
  <c r="H1836" i="9"/>
  <c r="H1842" i="9" s="1"/>
  <c r="H1843" i="9" s="1"/>
  <c r="H1846" i="9" s="1"/>
  <c r="H1847" i="9" s="1"/>
  <c r="O1824" i="9"/>
  <c r="N1824" i="9"/>
  <c r="M1824" i="9"/>
  <c r="O1823" i="9"/>
  <c r="N1823" i="9"/>
  <c r="H1827" i="9" s="1"/>
  <c r="M1823" i="9"/>
  <c r="L1823" i="9"/>
  <c r="K1823" i="9"/>
  <c r="J1823" i="9"/>
  <c r="I1823" i="9"/>
  <c r="H1823" i="9"/>
  <c r="L1822" i="9"/>
  <c r="L1824" i="9" s="1"/>
  <c r="J1822" i="9"/>
  <c r="J1824" i="9" s="1"/>
  <c r="K1820" i="9"/>
  <c r="K1824" i="9" s="1"/>
  <c r="I1820" i="9"/>
  <c r="I1824" i="9" s="1"/>
  <c r="H1826" i="9" s="1"/>
  <c r="H1818" i="9"/>
  <c r="H1824" i="9" s="1"/>
  <c r="H1825" i="9" s="1"/>
  <c r="H1828" i="9" s="1"/>
  <c r="H1829" i="9" s="1"/>
  <c r="O1806" i="9"/>
  <c r="N1806" i="9"/>
  <c r="M1806" i="9"/>
  <c r="O1805" i="9"/>
  <c r="N1805" i="9"/>
  <c r="H1809" i="9" s="1"/>
  <c r="M1805" i="9"/>
  <c r="L1805" i="9"/>
  <c r="K1805" i="9"/>
  <c r="J1805" i="9"/>
  <c r="I1805" i="9"/>
  <c r="H1805" i="9"/>
  <c r="L1804" i="9"/>
  <c r="L1806" i="9" s="1"/>
  <c r="J1804" i="9"/>
  <c r="J1806" i="9" s="1"/>
  <c r="K1802" i="9"/>
  <c r="K1806" i="9" s="1"/>
  <c r="I1802" i="9"/>
  <c r="I1806" i="9" s="1"/>
  <c r="H1808" i="9" s="1"/>
  <c r="H1800" i="9"/>
  <c r="H1806" i="9" s="1"/>
  <c r="H1807" i="9" s="1"/>
  <c r="H1810" i="9" s="1"/>
  <c r="H1811" i="9" s="1"/>
  <c r="O1788" i="9"/>
  <c r="N1788" i="9"/>
  <c r="M1788" i="9"/>
  <c r="L1788" i="9"/>
  <c r="O1787" i="9"/>
  <c r="N1787" i="9"/>
  <c r="H1791" i="9" s="1"/>
  <c r="M1787" i="9"/>
  <c r="L1787" i="9"/>
  <c r="K1787" i="9"/>
  <c r="J1787" i="9"/>
  <c r="I1787" i="9"/>
  <c r="H1787" i="9"/>
  <c r="K1786" i="9"/>
  <c r="K1788" i="9" s="1"/>
  <c r="J1786" i="9"/>
  <c r="J1788" i="9" s="1"/>
  <c r="I1786" i="9"/>
  <c r="I1788" i="9" s="1"/>
  <c r="H1790" i="9" s="1"/>
  <c r="H1784" i="9"/>
  <c r="H1788" i="9" s="1"/>
  <c r="H1789" i="9" s="1"/>
  <c r="P1772" i="9"/>
  <c r="O1772" i="9"/>
  <c r="N1772" i="9"/>
  <c r="P1771" i="9"/>
  <c r="O1771" i="9"/>
  <c r="N1771" i="9"/>
  <c r="H1775" i="9" s="1"/>
  <c r="M1771" i="9"/>
  <c r="L1771" i="9"/>
  <c r="K1771" i="9"/>
  <c r="J1771" i="9"/>
  <c r="I1771" i="9"/>
  <c r="H1771" i="9"/>
  <c r="M1770" i="9"/>
  <c r="M1772" i="9" s="1"/>
  <c r="L1770" i="9"/>
  <c r="L1772" i="9" s="1"/>
  <c r="K1770" i="9"/>
  <c r="K1772" i="9" s="1"/>
  <c r="J1770" i="9"/>
  <c r="J1772" i="9" s="1"/>
  <c r="I1770" i="9"/>
  <c r="I1772" i="9" s="1"/>
  <c r="H1774" i="9" s="1"/>
  <c r="H1766" i="9"/>
  <c r="H1772" i="9" s="1"/>
  <c r="H1773" i="9" s="1"/>
  <c r="H1776" i="9" s="1"/>
  <c r="H1777" i="9" s="1"/>
  <c r="O1754" i="9"/>
  <c r="N1754" i="9"/>
  <c r="M1754" i="9"/>
  <c r="O1753" i="9"/>
  <c r="N1753" i="9"/>
  <c r="H1757" i="9" s="1"/>
  <c r="M1753" i="9"/>
  <c r="L1753" i="9"/>
  <c r="K1753" i="9"/>
  <c r="J1753" i="9"/>
  <c r="I1753" i="9"/>
  <c r="H1753" i="9"/>
  <c r="L1752" i="9"/>
  <c r="L1754" i="9" s="1"/>
  <c r="J1752" i="9"/>
  <c r="K1750" i="9"/>
  <c r="K1754" i="9" s="1"/>
  <c r="J1750" i="9"/>
  <c r="J1754" i="9" s="1"/>
  <c r="I1750" i="9"/>
  <c r="I1754" i="9" s="1"/>
  <c r="H1756" i="9" s="1"/>
  <c r="H1748" i="9"/>
  <c r="H1754" i="9" s="1"/>
  <c r="H1755" i="9" s="1"/>
  <c r="H1758" i="9" s="1"/>
  <c r="H1759" i="9" s="1"/>
  <c r="O1736" i="9"/>
  <c r="N1736" i="9"/>
  <c r="M1736" i="9"/>
  <c r="H1739" i="9" s="1"/>
  <c r="O1735" i="9"/>
  <c r="N1735" i="9"/>
  <c r="M1735" i="9"/>
  <c r="L1735" i="9"/>
  <c r="K1735" i="9"/>
  <c r="J1735" i="9"/>
  <c r="I1735" i="9"/>
  <c r="H1735" i="9"/>
  <c r="L1734" i="9"/>
  <c r="L1736" i="9" s="1"/>
  <c r="J1734" i="9"/>
  <c r="J1736" i="9" s="1"/>
  <c r="K1732" i="9"/>
  <c r="K1736" i="9" s="1"/>
  <c r="I1732" i="9"/>
  <c r="I1736" i="9" s="1"/>
  <c r="H1738" i="9" s="1"/>
  <c r="H1730" i="9"/>
  <c r="H1736" i="9" s="1"/>
  <c r="H1737" i="9" s="1"/>
  <c r="H1740" i="9" s="1"/>
  <c r="H1741" i="9" s="1"/>
  <c r="H1721" i="9"/>
  <c r="I1714" i="9"/>
  <c r="I1718" i="9" s="1"/>
  <c r="H1720" i="9" s="1"/>
  <c r="H1712" i="9"/>
  <c r="H1718" i="9" s="1"/>
  <c r="H1719" i="9" s="1"/>
  <c r="H1703" i="9"/>
  <c r="I1696" i="9"/>
  <c r="I1700" i="9" s="1"/>
  <c r="J1694" i="9"/>
  <c r="J1700" i="9" s="1"/>
  <c r="H1692" i="9"/>
  <c r="H1700" i="9" s="1"/>
  <c r="H1701" i="9" s="1"/>
  <c r="H1683" i="9"/>
  <c r="K1676" i="9"/>
  <c r="K1680" i="9" s="1"/>
  <c r="J1676" i="9"/>
  <c r="J1680" i="9" s="1"/>
  <c r="I1676" i="9"/>
  <c r="I1680" i="9" s="1"/>
  <c r="H1674" i="9"/>
  <c r="H1680" i="9" s="1"/>
  <c r="H1681" i="9" s="1"/>
  <c r="K1658" i="9"/>
  <c r="K1662" i="9" s="1"/>
  <c r="I1658" i="9"/>
  <c r="I1662" i="9" s="1"/>
  <c r="H1664" i="9" s="1"/>
  <c r="H1656" i="9"/>
  <c r="H1662" i="9" s="1"/>
  <c r="H1663" i="9" s="1"/>
  <c r="O1644" i="9"/>
  <c r="N1644" i="9"/>
  <c r="M1644" i="9"/>
  <c r="O1643" i="9"/>
  <c r="N1643" i="9"/>
  <c r="H1647" i="9" s="1"/>
  <c r="M1643" i="9"/>
  <c r="L1643" i="9"/>
  <c r="K1643" i="9"/>
  <c r="J1643" i="9"/>
  <c r="I1643" i="9"/>
  <c r="H1643" i="9"/>
  <c r="L1642" i="9"/>
  <c r="L1644" i="9" s="1"/>
  <c r="J1642" i="9"/>
  <c r="K1640" i="9"/>
  <c r="K1644" i="9" s="1"/>
  <c r="J1640" i="9"/>
  <c r="J1644" i="9" s="1"/>
  <c r="I1640" i="9"/>
  <c r="I1644" i="9" s="1"/>
  <c r="H1646" i="9" s="1"/>
  <c r="H1638" i="9"/>
  <c r="H1644" i="9" s="1"/>
  <c r="H1645" i="9" s="1"/>
  <c r="H1648" i="9" s="1"/>
  <c r="H1649" i="9" s="1"/>
  <c r="O1626" i="9"/>
  <c r="N1626" i="9"/>
  <c r="M1626" i="9"/>
  <c r="H1629" i="9" s="1"/>
  <c r="O1625" i="9"/>
  <c r="N1625" i="9"/>
  <c r="M1625" i="9"/>
  <c r="L1625" i="9"/>
  <c r="K1625" i="9"/>
  <c r="J1625" i="9"/>
  <c r="I1625" i="9"/>
  <c r="H1625" i="9"/>
  <c r="L1624" i="9"/>
  <c r="L1626" i="9" s="1"/>
  <c r="K1624" i="9"/>
  <c r="K1626" i="9" s="1"/>
  <c r="I1622" i="9"/>
  <c r="I1626" i="9" s="1"/>
  <c r="J1620" i="9"/>
  <c r="J1626" i="9" s="1"/>
  <c r="H1620" i="9"/>
  <c r="H1626" i="9" s="1"/>
  <c r="H1627" i="9" s="1"/>
  <c r="O1608" i="9"/>
  <c r="N1608" i="9"/>
  <c r="M1608" i="9"/>
  <c r="O1607" i="9"/>
  <c r="N1607" i="9"/>
  <c r="H1611" i="9" s="1"/>
  <c r="M1607" i="9"/>
  <c r="L1607" i="9"/>
  <c r="K1607" i="9"/>
  <c r="J1607" i="9"/>
  <c r="I1607" i="9"/>
  <c r="H1607" i="9"/>
  <c r="G1595" i="9"/>
  <c r="O1586" i="9"/>
  <c r="N1586" i="9"/>
  <c r="M1586" i="9"/>
  <c r="H1589" i="9" s="1"/>
  <c r="O1585" i="9"/>
  <c r="N1585" i="9"/>
  <c r="M1585" i="9"/>
  <c r="L1585" i="9"/>
  <c r="K1585" i="9"/>
  <c r="J1585" i="9"/>
  <c r="I1585" i="9"/>
  <c r="H1585" i="9"/>
  <c r="L1584" i="9"/>
  <c r="L1586" i="9" s="1"/>
  <c r="J1584" i="9"/>
  <c r="J1586" i="9" s="1"/>
  <c r="K1582" i="9"/>
  <c r="K1586" i="9" s="1"/>
  <c r="I1582" i="9"/>
  <c r="I1586" i="9" s="1"/>
  <c r="H1588" i="9" s="1"/>
  <c r="H1580" i="9"/>
  <c r="H1586" i="9" s="1"/>
  <c r="H1587" i="9" s="1"/>
  <c r="H1590" i="9" s="1"/>
  <c r="H1591" i="9" s="1"/>
  <c r="O1568" i="9"/>
  <c r="N1568" i="9"/>
  <c r="M1568" i="9"/>
  <c r="O1567" i="9"/>
  <c r="N1567" i="9"/>
  <c r="H1571" i="9" s="1"/>
  <c r="M1567" i="9"/>
  <c r="L1567" i="9"/>
  <c r="K1567" i="9"/>
  <c r="J1567" i="9"/>
  <c r="I1567" i="9"/>
  <c r="H1567" i="9"/>
  <c r="L1566" i="9"/>
  <c r="L1568" i="9" s="1"/>
  <c r="K1564" i="9"/>
  <c r="K1568" i="9" s="1"/>
  <c r="J1562" i="9"/>
  <c r="J1568" i="9" s="1"/>
  <c r="I1562" i="9"/>
  <c r="I1568" i="9" s="1"/>
  <c r="H1570" i="9" s="1"/>
  <c r="H1560" i="9"/>
  <c r="H1558" i="9"/>
  <c r="H1568" i="9" s="1"/>
  <c r="H1569" i="9" s="1"/>
  <c r="H1572" i="9" s="1"/>
  <c r="H1573" i="9" s="1"/>
  <c r="N1546" i="9"/>
  <c r="M1546" i="9"/>
  <c r="L1546" i="9"/>
  <c r="K1546" i="9"/>
  <c r="J1546" i="9"/>
  <c r="I1546" i="9"/>
  <c r="H1548" i="9" s="1"/>
  <c r="N1545" i="9"/>
  <c r="H1549" i="9" s="1"/>
  <c r="M1545" i="9"/>
  <c r="L1545" i="9"/>
  <c r="K1545" i="9"/>
  <c r="J1545" i="9"/>
  <c r="I1545" i="9"/>
  <c r="H1545" i="9"/>
  <c r="H1536" i="9"/>
  <c r="H1546" i="9" s="1"/>
  <c r="H1547" i="9" s="1"/>
  <c r="H1550" i="9" s="1"/>
  <c r="H1551" i="9" s="1"/>
  <c r="R1524" i="9"/>
  <c r="Q1524" i="9"/>
  <c r="P1524" i="9"/>
  <c r="H1527" i="9" s="1"/>
  <c r="R1523" i="9"/>
  <c r="Q1523" i="9"/>
  <c r="P1523" i="9"/>
  <c r="O1523" i="9"/>
  <c r="N1523" i="9"/>
  <c r="M1523" i="9"/>
  <c r="L1523" i="9"/>
  <c r="K1523" i="9"/>
  <c r="J1523" i="9"/>
  <c r="I1523" i="9"/>
  <c r="H1523" i="9"/>
  <c r="G1513" i="9"/>
  <c r="Q1504" i="9"/>
  <c r="P1504" i="9"/>
  <c r="O1504" i="9"/>
  <c r="N1504" i="9"/>
  <c r="Q1503" i="9"/>
  <c r="P1503" i="9"/>
  <c r="O1503" i="9"/>
  <c r="N1503" i="9"/>
  <c r="H1507" i="9" s="1"/>
  <c r="M1503" i="9"/>
  <c r="L1503" i="9"/>
  <c r="K1503" i="9"/>
  <c r="J1503" i="9"/>
  <c r="I1503" i="9"/>
  <c r="M1502" i="9"/>
  <c r="M1504" i="9" s="1"/>
  <c r="L1500" i="9"/>
  <c r="L1504" i="9" s="1"/>
  <c r="K1498" i="9"/>
  <c r="K1504" i="9" s="1"/>
  <c r="J1498" i="9"/>
  <c r="J1504" i="9" s="1"/>
  <c r="I1498" i="9"/>
  <c r="I1504" i="9" s="1"/>
  <c r="H1506" i="9" s="1"/>
  <c r="H1495" i="9"/>
  <c r="H1496" i="9" s="1"/>
  <c r="H1493" i="9"/>
  <c r="H1494" i="9" s="1"/>
  <c r="H1491" i="9"/>
  <c r="J1476" i="9"/>
  <c r="J1480" i="9" s="1"/>
  <c r="I1476" i="9"/>
  <c r="I1480" i="9" s="1"/>
  <c r="H1482" i="9" s="1"/>
  <c r="H1474" i="9"/>
  <c r="H1480" i="9" s="1"/>
  <c r="H1481" i="9" s="1"/>
  <c r="Q1462" i="9"/>
  <c r="P1462" i="9"/>
  <c r="O1462" i="9"/>
  <c r="N1462" i="9"/>
  <c r="Q1461" i="9"/>
  <c r="P1461" i="9"/>
  <c r="O1461" i="9"/>
  <c r="N1461" i="9"/>
  <c r="H1465" i="9" s="1"/>
  <c r="M1461" i="9"/>
  <c r="L1461" i="9"/>
  <c r="K1461" i="9"/>
  <c r="J1461" i="9"/>
  <c r="I1461" i="9"/>
  <c r="H1461" i="9"/>
  <c r="M1456" i="9"/>
  <c r="M1462" i="9" s="1"/>
  <c r="L1456" i="9"/>
  <c r="L1462" i="9" s="1"/>
  <c r="K1456" i="9"/>
  <c r="K1462" i="9" s="1"/>
  <c r="J1456" i="9"/>
  <c r="J1462" i="9" s="1"/>
  <c r="I1456" i="9"/>
  <c r="I1462" i="9" s="1"/>
  <c r="H1464" i="9" s="1"/>
  <c r="H1454" i="9"/>
  <c r="H1452" i="9"/>
  <c r="H1462" i="9" s="1"/>
  <c r="H1463" i="9" s="1"/>
  <c r="H1466" i="9" s="1"/>
  <c r="H1467" i="9" s="1"/>
  <c r="S1440" i="9"/>
  <c r="R1440" i="9"/>
  <c r="Q1440" i="9"/>
  <c r="H1443" i="9" s="1"/>
  <c r="P1440" i="9"/>
  <c r="O1440" i="9"/>
  <c r="S1439" i="9"/>
  <c r="R1439" i="9"/>
  <c r="Q1439" i="9"/>
  <c r="P1439" i="9"/>
  <c r="O1439" i="9"/>
  <c r="N1439" i="9"/>
  <c r="M1439" i="9"/>
  <c r="L1439" i="9"/>
  <c r="K1439" i="9"/>
  <c r="J1439" i="9"/>
  <c r="I1439" i="9"/>
  <c r="H1439" i="9"/>
  <c r="J1438" i="9"/>
  <c r="I1438" i="9"/>
  <c r="H1438" i="9"/>
  <c r="N1436" i="9"/>
  <c r="N1440" i="9" s="1"/>
  <c r="M1436" i="9"/>
  <c r="M1440" i="9" s="1"/>
  <c r="L1436" i="9"/>
  <c r="K1436" i="9"/>
  <c r="J1434" i="9"/>
  <c r="I1434" i="9"/>
  <c r="H1434" i="9"/>
  <c r="L1432" i="9"/>
  <c r="L1440" i="9" s="1"/>
  <c r="K1432" i="9"/>
  <c r="K1440" i="9" s="1"/>
  <c r="H1442" i="9" s="1"/>
  <c r="J1430" i="9"/>
  <c r="J1440" i="9" s="1"/>
  <c r="I1430" i="9"/>
  <c r="I1440" i="9" s="1"/>
  <c r="H1428" i="9"/>
  <c r="H1440" i="9" s="1"/>
  <c r="H1441" i="9" s="1"/>
  <c r="H1444" i="9" s="1"/>
  <c r="H1445" i="9" s="1"/>
  <c r="P1416" i="9"/>
  <c r="O1416" i="9"/>
  <c r="N1416" i="9"/>
  <c r="H1419" i="9" s="1"/>
  <c r="P1415" i="9"/>
  <c r="O1415" i="9"/>
  <c r="N1415" i="9"/>
  <c r="M1415" i="9"/>
  <c r="L1415" i="9"/>
  <c r="K1415" i="9"/>
  <c r="J1415" i="9"/>
  <c r="I1415" i="9"/>
  <c r="H1415" i="9"/>
  <c r="M1414" i="9"/>
  <c r="M1416" i="9" s="1"/>
  <c r="L1412" i="9"/>
  <c r="L1416" i="9" s="1"/>
  <c r="K1412" i="9"/>
  <c r="K1416" i="9" s="1"/>
  <c r="J1412" i="9"/>
  <c r="J1416" i="9" s="1"/>
  <c r="I1412" i="9"/>
  <c r="I1416" i="9" s="1"/>
  <c r="H1418" i="9" s="1"/>
  <c r="H1410" i="9"/>
  <c r="H1416" i="9" s="1"/>
  <c r="H1417" i="9" s="1"/>
  <c r="H1420" i="9" s="1"/>
  <c r="H1421" i="9" s="1"/>
  <c r="S1397" i="9"/>
  <c r="R1397" i="9"/>
  <c r="Q1397" i="9"/>
  <c r="P1397" i="9"/>
  <c r="O1397" i="9"/>
  <c r="N1397" i="9"/>
  <c r="M1397" i="9"/>
  <c r="L1397" i="9"/>
  <c r="K1397" i="9"/>
  <c r="J1397" i="9"/>
  <c r="I1397" i="9"/>
  <c r="H1397" i="9"/>
  <c r="G1385" i="9"/>
  <c r="P1376" i="9"/>
  <c r="O1376" i="9"/>
  <c r="N1376" i="9"/>
  <c r="P1375" i="9"/>
  <c r="O1375" i="9"/>
  <c r="N1375" i="9"/>
  <c r="H1379" i="9" s="1"/>
  <c r="M1375" i="9"/>
  <c r="L1375" i="9"/>
  <c r="K1375" i="9"/>
  <c r="J1375" i="9"/>
  <c r="I1375" i="9"/>
  <c r="H1375" i="9"/>
  <c r="M1374" i="9"/>
  <c r="M1376" i="9" s="1"/>
  <c r="L1372" i="9"/>
  <c r="L1376" i="9" s="1"/>
  <c r="K1372" i="9"/>
  <c r="K1376" i="9" s="1"/>
  <c r="J1372" i="9"/>
  <c r="J1376" i="9" s="1"/>
  <c r="I1372" i="9"/>
  <c r="I1376" i="9" s="1"/>
  <c r="H1378" i="9" s="1"/>
  <c r="H1370" i="9"/>
  <c r="H1376" i="9" s="1"/>
  <c r="H1377" i="9" s="1"/>
  <c r="H1380" i="9" s="1"/>
  <c r="H1381" i="9" s="1"/>
  <c r="H1361" i="9"/>
  <c r="H1360" i="9"/>
  <c r="G1353" i="9"/>
  <c r="H1356" i="9" s="1"/>
  <c r="H1358" i="9" s="1"/>
  <c r="Q1344" i="9"/>
  <c r="P1344" i="9"/>
  <c r="O1344" i="9"/>
  <c r="N1344" i="9"/>
  <c r="M1344" i="9"/>
  <c r="L1344" i="9"/>
  <c r="K1344" i="9"/>
  <c r="J1344" i="9"/>
  <c r="I1344" i="9"/>
  <c r="H1346" i="9" s="1"/>
  <c r="Q1343" i="9"/>
  <c r="P1343" i="9"/>
  <c r="O1343" i="9"/>
  <c r="N1343" i="9"/>
  <c r="H1347" i="9" s="1"/>
  <c r="M1343" i="9"/>
  <c r="L1343" i="9"/>
  <c r="K1343" i="9"/>
  <c r="J1343" i="9"/>
  <c r="I1343" i="9"/>
  <c r="H1343" i="9"/>
  <c r="G1331" i="9"/>
  <c r="H1334" i="9" s="1"/>
  <c r="H1344" i="9" s="1"/>
  <c r="H1345" i="9" s="1"/>
  <c r="H1348" i="9" s="1"/>
  <c r="H1349" i="9" s="1"/>
  <c r="M1322" i="9"/>
  <c r="L1322" i="9"/>
  <c r="K1322" i="9"/>
  <c r="H1325" i="9" s="1"/>
  <c r="J1322" i="9"/>
  <c r="I1322" i="9"/>
  <c r="H1324" i="9" s="1"/>
  <c r="H1322" i="9"/>
  <c r="H1323" i="9" s="1"/>
  <c r="H1326" i="9" s="1"/>
  <c r="M1321" i="9"/>
  <c r="L1321" i="9"/>
  <c r="K1321" i="9"/>
  <c r="J1321" i="9"/>
  <c r="I1321" i="9"/>
  <c r="H1321" i="9"/>
  <c r="G1309" i="9"/>
  <c r="M1300" i="9"/>
  <c r="L1300" i="9"/>
  <c r="K1300" i="9"/>
  <c r="H1303" i="9" s="1"/>
  <c r="J1300" i="9"/>
  <c r="I1300" i="9"/>
  <c r="H1302" i="9" s="1"/>
  <c r="H1300" i="9"/>
  <c r="H1301" i="9" s="1"/>
  <c r="H1304" i="9" s="1"/>
  <c r="M1299" i="9"/>
  <c r="L1299" i="9"/>
  <c r="K1299" i="9"/>
  <c r="J1299" i="9"/>
  <c r="I1299" i="9"/>
  <c r="H1299" i="9"/>
  <c r="G1287" i="9"/>
  <c r="M1278" i="9"/>
  <c r="L1278" i="9"/>
  <c r="K1278" i="9"/>
  <c r="H1281" i="9" s="1"/>
  <c r="J1278" i="9"/>
  <c r="I1278" i="9"/>
  <c r="H1280" i="9" s="1"/>
  <c r="H1278" i="9"/>
  <c r="H1279" i="9" s="1"/>
  <c r="H1282" i="9" s="1"/>
  <c r="M1277" i="9"/>
  <c r="L1277" i="9"/>
  <c r="K1277" i="9"/>
  <c r="J1277" i="9"/>
  <c r="I1277" i="9"/>
  <c r="H1277" i="9"/>
  <c r="G1265" i="9"/>
  <c r="M1256" i="9"/>
  <c r="L1256" i="9"/>
  <c r="K1256" i="9"/>
  <c r="H1259" i="9" s="1"/>
  <c r="J1256" i="9"/>
  <c r="I1256" i="9"/>
  <c r="H1258" i="9" s="1"/>
  <c r="H1256" i="9"/>
  <c r="H1257" i="9" s="1"/>
  <c r="H1260" i="9" s="1"/>
  <c r="M1255" i="9"/>
  <c r="L1255" i="9"/>
  <c r="K1255" i="9"/>
  <c r="J1255" i="9"/>
  <c r="I1255" i="9"/>
  <c r="H1255" i="9"/>
  <c r="G1243" i="9"/>
  <c r="M1234" i="9"/>
  <c r="L1234" i="9"/>
  <c r="K1234" i="9"/>
  <c r="H1237" i="9" s="1"/>
  <c r="J1234" i="9"/>
  <c r="I1234" i="9"/>
  <c r="H1236" i="9" s="1"/>
  <c r="H1234" i="9"/>
  <c r="H1235" i="9" s="1"/>
  <c r="H1238" i="9" s="1"/>
  <c r="M1233" i="9"/>
  <c r="L1233" i="9"/>
  <c r="K1233" i="9"/>
  <c r="J1233" i="9"/>
  <c r="I1233" i="9"/>
  <c r="H1233" i="9"/>
  <c r="G1221" i="9"/>
  <c r="H1215" i="9"/>
  <c r="H1201" i="9"/>
  <c r="H1211" i="9" s="1"/>
  <c r="G1193" i="9"/>
  <c r="Q1184" i="9"/>
  <c r="P1184" i="9"/>
  <c r="O1184" i="9"/>
  <c r="H1187" i="9" s="1"/>
  <c r="Q1183" i="9"/>
  <c r="P1183" i="9"/>
  <c r="O1183" i="9"/>
  <c r="N1183" i="9"/>
  <c r="M1183" i="9"/>
  <c r="L1183" i="9"/>
  <c r="K1183" i="9"/>
  <c r="J1183" i="9"/>
  <c r="I1183" i="9"/>
  <c r="H1183" i="9"/>
  <c r="G1167" i="9"/>
  <c r="S1158" i="9"/>
  <c r="S1157" i="9"/>
  <c r="R1157" i="9"/>
  <c r="Q1157" i="9"/>
  <c r="P1157" i="9"/>
  <c r="O1157" i="9"/>
  <c r="N1157" i="9"/>
  <c r="M1157" i="9"/>
  <c r="L1157" i="9"/>
  <c r="K1157" i="9"/>
  <c r="J1157" i="9"/>
  <c r="I1157" i="9"/>
  <c r="H1157" i="9"/>
  <c r="T1156" i="9"/>
  <c r="G1131" i="9"/>
  <c r="X1118" i="9"/>
  <c r="J1101" i="9"/>
  <c r="J1121" i="9" s="1"/>
  <c r="G1085" i="9"/>
  <c r="H1079" i="9"/>
  <c r="M1072" i="9"/>
  <c r="M1076" i="9" s="1"/>
  <c r="L1072" i="9"/>
  <c r="J1072" i="9"/>
  <c r="I1072" i="9"/>
  <c r="H1072" i="9"/>
  <c r="L1070" i="9"/>
  <c r="K1070" i="9"/>
  <c r="I1070" i="9"/>
  <c r="L1068" i="9"/>
  <c r="K1068" i="9"/>
  <c r="I1068" i="9"/>
  <c r="L1066" i="9"/>
  <c r="K1066" i="9"/>
  <c r="J1066" i="9"/>
  <c r="I1066" i="9"/>
  <c r="H1066" i="9"/>
  <c r="H1064" i="9"/>
  <c r="H1062" i="9"/>
  <c r="P1050" i="9"/>
  <c r="O1050" i="9"/>
  <c r="N1050" i="9"/>
  <c r="P1049" i="9"/>
  <c r="O1049" i="9"/>
  <c r="N1049" i="9"/>
  <c r="M1049" i="9"/>
  <c r="L1049" i="9"/>
  <c r="K1049" i="9"/>
  <c r="J1049" i="9"/>
  <c r="I1049" i="9"/>
  <c r="H1049" i="9"/>
  <c r="G1035" i="9"/>
  <c r="U1026" i="9"/>
  <c r="T1026" i="9"/>
  <c r="S1026" i="9"/>
  <c r="R1026" i="9"/>
  <c r="U1025" i="9"/>
  <c r="T1025" i="9"/>
  <c r="S1025" i="9"/>
  <c r="R1025" i="9"/>
  <c r="Q1025" i="9"/>
  <c r="P1025" i="9"/>
  <c r="O1025" i="9"/>
  <c r="N1025" i="9"/>
  <c r="M1025" i="9"/>
  <c r="L1025" i="9"/>
  <c r="K1025" i="9"/>
  <c r="J1025" i="9"/>
  <c r="I1025" i="9"/>
  <c r="H1025" i="9"/>
  <c r="Q1022" i="9"/>
  <c r="Q1026" i="9" s="1"/>
  <c r="O1022" i="9"/>
  <c r="O1026" i="9" s="1"/>
  <c r="J1022" i="9"/>
  <c r="J1026" i="9" s="1"/>
  <c r="I1022" i="9"/>
  <c r="I1026" i="9" s="1"/>
  <c r="H1022" i="9"/>
  <c r="H1026" i="9" s="1"/>
  <c r="P1020" i="9"/>
  <c r="P1026" i="9" s="1"/>
  <c r="N1020" i="9"/>
  <c r="N1026" i="9" s="1"/>
  <c r="M1018" i="9"/>
  <c r="M1026" i="9" s="1"/>
  <c r="L1018" i="9"/>
  <c r="L1026" i="9" s="1"/>
  <c r="K1016" i="9"/>
  <c r="K1026" i="9" s="1"/>
  <c r="R1004" i="9"/>
  <c r="Q1004" i="9"/>
  <c r="P1004" i="9"/>
  <c r="H1007" i="9" s="1"/>
  <c r="O1004" i="9"/>
  <c r="R1003" i="9"/>
  <c r="Q1003" i="9"/>
  <c r="P1003" i="9"/>
  <c r="O1003" i="9"/>
  <c r="N1003" i="9"/>
  <c r="M1003" i="9"/>
  <c r="L1003" i="9"/>
  <c r="K1003" i="9"/>
  <c r="J1003" i="9"/>
  <c r="I1003" i="9"/>
  <c r="H1003" i="9"/>
  <c r="N1002" i="9"/>
  <c r="N1004" i="9" s="1"/>
  <c r="L1002" i="9"/>
  <c r="L1004" i="9" s="1"/>
  <c r="M1000" i="9"/>
  <c r="M1004" i="9" s="1"/>
  <c r="K1000" i="9"/>
  <c r="K1004" i="9" s="1"/>
  <c r="J998" i="9"/>
  <c r="J1004" i="9" s="1"/>
  <c r="I998" i="9"/>
  <c r="I1004" i="9" s="1"/>
  <c r="H996" i="9"/>
  <c r="H994" i="9"/>
  <c r="H1004" i="9" s="1"/>
  <c r="H1005" i="9" s="1"/>
  <c r="G963" i="9"/>
  <c r="G917" i="9"/>
  <c r="H895" i="9"/>
  <c r="H907" i="9" s="1"/>
  <c r="G869" i="9"/>
  <c r="P853" i="9"/>
  <c r="P859" i="9" s="1"/>
  <c r="O849" i="9"/>
  <c r="O859" i="9" s="1"/>
  <c r="N849" i="9"/>
  <c r="N859" i="9" s="1"/>
  <c r="H849" i="9"/>
  <c r="H859" i="9" s="1"/>
  <c r="Q807" i="9"/>
  <c r="G807" i="9"/>
  <c r="P798" i="9"/>
  <c r="O798" i="9"/>
  <c r="K798" i="9"/>
  <c r="P797" i="9"/>
  <c r="O797" i="9"/>
  <c r="N797" i="9"/>
  <c r="H801" i="9" s="1"/>
  <c r="M797" i="9"/>
  <c r="L797" i="9"/>
  <c r="K797" i="9"/>
  <c r="J797" i="9"/>
  <c r="I797" i="9"/>
  <c r="H797" i="9"/>
  <c r="J790" i="9"/>
  <c r="J798" i="9" s="1"/>
  <c r="I790" i="9"/>
  <c r="I798" i="9" s="1"/>
  <c r="H788" i="9"/>
  <c r="H798" i="9" s="1"/>
  <c r="H799" i="9" s="1"/>
  <c r="O776" i="9"/>
  <c r="N776" i="9"/>
  <c r="M776" i="9"/>
  <c r="L776" i="9"/>
  <c r="K776" i="9"/>
  <c r="J776" i="9"/>
  <c r="O775" i="9"/>
  <c r="N775" i="9"/>
  <c r="H779" i="9" s="1"/>
  <c r="M775" i="9"/>
  <c r="L775" i="9"/>
  <c r="K775" i="9"/>
  <c r="J775" i="9"/>
  <c r="I775" i="9"/>
  <c r="H775" i="9"/>
  <c r="I768" i="9"/>
  <c r="I776" i="9" s="1"/>
  <c r="H766" i="9"/>
  <c r="H776" i="9" s="1"/>
  <c r="H777" i="9" s="1"/>
  <c r="O754" i="9"/>
  <c r="N754" i="9"/>
  <c r="M754" i="9"/>
  <c r="L754" i="9"/>
  <c r="J754" i="9"/>
  <c r="O753" i="9"/>
  <c r="N753" i="9"/>
  <c r="H757" i="9" s="1"/>
  <c r="M753" i="9"/>
  <c r="L753" i="9"/>
  <c r="K753" i="9"/>
  <c r="J753" i="9"/>
  <c r="I753" i="9"/>
  <c r="H753" i="9"/>
  <c r="I746" i="9"/>
  <c r="I754" i="9" s="1"/>
  <c r="H744" i="9"/>
  <c r="H754" i="9" s="1"/>
  <c r="H755" i="9" s="1"/>
  <c r="O732" i="9"/>
  <c r="N732" i="9"/>
  <c r="M732" i="9"/>
  <c r="L732" i="9"/>
  <c r="O731" i="9"/>
  <c r="N731" i="9"/>
  <c r="H735" i="9" s="1"/>
  <c r="M731" i="9"/>
  <c r="L731" i="9"/>
  <c r="K731" i="9"/>
  <c r="J731" i="9"/>
  <c r="I731" i="9"/>
  <c r="H731" i="9"/>
  <c r="I724" i="9"/>
  <c r="I732" i="9" s="1"/>
  <c r="H722" i="9"/>
  <c r="H732" i="9" s="1"/>
  <c r="H733" i="9" s="1"/>
  <c r="O710" i="9"/>
  <c r="N710" i="9"/>
  <c r="M710" i="9"/>
  <c r="H713" i="9" s="1"/>
  <c r="L710" i="9"/>
  <c r="O709" i="9"/>
  <c r="N709" i="9"/>
  <c r="M709" i="9"/>
  <c r="L709" i="9"/>
  <c r="K709" i="9"/>
  <c r="J709" i="9"/>
  <c r="I709" i="9"/>
  <c r="H709" i="9"/>
  <c r="I702" i="9"/>
  <c r="H700" i="9"/>
  <c r="H710" i="9" s="1"/>
  <c r="H711" i="9" s="1"/>
  <c r="J684" i="9"/>
  <c r="J688" i="9" s="1"/>
  <c r="P670" i="9"/>
  <c r="O670" i="9"/>
  <c r="N670" i="9"/>
  <c r="H673" i="9" s="1"/>
  <c r="P669" i="9"/>
  <c r="O669" i="9"/>
  <c r="N669" i="9"/>
  <c r="M669" i="9"/>
  <c r="L669" i="9"/>
  <c r="K669" i="9"/>
  <c r="J669" i="9"/>
  <c r="I669" i="9"/>
  <c r="H669" i="9"/>
  <c r="G657" i="9"/>
  <c r="O653" i="9"/>
  <c r="T621" i="9"/>
  <c r="S621" i="9"/>
  <c r="R621" i="9"/>
  <c r="Q621" i="9"/>
  <c r="P621" i="9"/>
  <c r="O621" i="9"/>
  <c r="N621" i="9"/>
  <c r="M621" i="9"/>
  <c r="L621" i="9"/>
  <c r="K621" i="9"/>
  <c r="J621" i="9"/>
  <c r="I621" i="9"/>
  <c r="H621" i="9"/>
  <c r="S620" i="9"/>
  <c r="R620" i="9"/>
  <c r="Q620" i="9"/>
  <c r="T618" i="9"/>
  <c r="T622" i="9" s="1"/>
  <c r="S616" i="9"/>
  <c r="R616" i="9"/>
  <c r="S614" i="9"/>
  <c r="R614" i="9"/>
  <c r="S612" i="9"/>
  <c r="S622" i="9" s="1"/>
  <c r="R612" i="9"/>
  <c r="R622" i="9" s="1"/>
  <c r="H625" i="9" s="1"/>
  <c r="Q612" i="9"/>
  <c r="K612" i="9"/>
  <c r="Q610" i="9"/>
  <c r="K610" i="9"/>
  <c r="Q608" i="9"/>
  <c r="K608" i="9"/>
  <c r="Q606" i="9"/>
  <c r="K606" i="9"/>
  <c r="Q604" i="9"/>
  <c r="K604" i="9"/>
  <c r="Q602" i="9"/>
  <c r="K602" i="9"/>
  <c r="Q600" i="9"/>
  <c r="K600" i="9"/>
  <c r="Q598" i="9"/>
  <c r="K598" i="9"/>
  <c r="Q596" i="9"/>
  <c r="Q594" i="9"/>
  <c r="K594" i="9"/>
  <c r="Q592" i="9"/>
  <c r="Q622" i="9" s="1"/>
  <c r="K592" i="9"/>
  <c r="K622" i="9" s="1"/>
  <c r="P590" i="9"/>
  <c r="P622" i="9" s="1"/>
  <c r="J590" i="9"/>
  <c r="J622" i="9" s="1"/>
  <c r="O588" i="9"/>
  <c r="O622" i="9" s="1"/>
  <c r="I588" i="9"/>
  <c r="I622" i="9" s="1"/>
  <c r="H588" i="9"/>
  <c r="H622" i="9" s="1"/>
  <c r="H623" i="9" s="1"/>
  <c r="O572" i="9"/>
  <c r="N572" i="9"/>
  <c r="M572" i="9"/>
  <c r="H575" i="9" s="1"/>
  <c r="O571" i="9"/>
  <c r="N571" i="9"/>
  <c r="M571" i="9"/>
  <c r="L571" i="9"/>
  <c r="K571" i="9"/>
  <c r="J571" i="9"/>
  <c r="I571" i="9"/>
  <c r="H571" i="9"/>
  <c r="L570" i="9"/>
  <c r="L572" i="9" s="1"/>
  <c r="K570" i="9"/>
  <c r="K572" i="9" s="1"/>
  <c r="J570" i="9"/>
  <c r="J572" i="9" s="1"/>
  <c r="I570" i="9"/>
  <c r="I572" i="9" s="1"/>
  <c r="H574" i="9" s="1"/>
  <c r="H568" i="9"/>
  <c r="H572" i="9" s="1"/>
  <c r="H573" i="9" s="1"/>
  <c r="H576" i="9" s="1"/>
  <c r="H577" i="9" s="1"/>
  <c r="M555" i="9"/>
  <c r="L555" i="9"/>
  <c r="K555" i="9"/>
  <c r="J555" i="9"/>
  <c r="I555" i="9"/>
  <c r="H555" i="9"/>
  <c r="M554" i="9"/>
  <c r="M556" i="9" s="1"/>
  <c r="L552" i="9"/>
  <c r="K552" i="9"/>
  <c r="L550" i="9"/>
  <c r="K550" i="9"/>
  <c r="L548" i="9"/>
  <c r="L556" i="9" s="1"/>
  <c r="K548" i="9"/>
  <c r="K556" i="9" s="1"/>
  <c r="H559" i="9" s="1"/>
  <c r="J546" i="9"/>
  <c r="J556" i="9" s="1"/>
  <c r="I546" i="9"/>
  <c r="I556" i="9" s="1"/>
  <c r="H558" i="9" s="1"/>
  <c r="H544" i="9"/>
  <c r="H556" i="9" s="1"/>
  <c r="H557" i="9" s="1"/>
  <c r="H560" i="9" s="1"/>
  <c r="H561" i="9" s="1"/>
  <c r="M531" i="9"/>
  <c r="L531" i="9"/>
  <c r="K531" i="9"/>
  <c r="J531" i="9"/>
  <c r="I531" i="9"/>
  <c r="H531" i="9"/>
  <c r="M530" i="9"/>
  <c r="M532" i="9" s="1"/>
  <c r="L528" i="9"/>
  <c r="K528" i="9"/>
  <c r="L526" i="9"/>
  <c r="K526" i="9"/>
  <c r="L524" i="9"/>
  <c r="L532" i="9" s="1"/>
  <c r="K524" i="9"/>
  <c r="K532" i="9" s="1"/>
  <c r="H535" i="9" s="1"/>
  <c r="J522" i="9"/>
  <c r="J532" i="9" s="1"/>
  <c r="I522" i="9"/>
  <c r="I532" i="9" s="1"/>
  <c r="H534" i="9" s="1"/>
  <c r="H520" i="9"/>
  <c r="H532" i="9" s="1"/>
  <c r="H533" i="9" s="1"/>
  <c r="H536" i="9" s="1"/>
  <c r="H537" i="9" s="1"/>
  <c r="O506" i="9"/>
  <c r="N506" i="9"/>
  <c r="M506" i="9"/>
  <c r="L506" i="9"/>
  <c r="K506" i="9"/>
  <c r="J506" i="9"/>
  <c r="I506" i="9"/>
  <c r="H506" i="9"/>
  <c r="G494" i="9"/>
  <c r="O485" i="9"/>
  <c r="N485" i="9"/>
  <c r="M485" i="9"/>
  <c r="H488" i="9" s="1"/>
  <c r="L485" i="9"/>
  <c r="K485" i="9"/>
  <c r="J485" i="9"/>
  <c r="I485" i="9"/>
  <c r="H487" i="9" s="1"/>
  <c r="H485" i="9"/>
  <c r="H486" i="9" s="1"/>
  <c r="H489" i="9" s="1"/>
  <c r="H490" i="9" s="1"/>
  <c r="O484" i="9"/>
  <c r="N484" i="9"/>
  <c r="M484" i="9"/>
  <c r="L484" i="9"/>
  <c r="K484" i="9"/>
  <c r="J484" i="9"/>
  <c r="I484" i="9"/>
  <c r="H484" i="9"/>
  <c r="O471" i="9"/>
  <c r="N471" i="9"/>
  <c r="M471" i="9"/>
  <c r="H474" i="9" s="1"/>
  <c r="O470" i="9"/>
  <c r="N470" i="9"/>
  <c r="M470" i="9"/>
  <c r="L470" i="9"/>
  <c r="K470" i="9"/>
  <c r="J470" i="9"/>
  <c r="I470" i="9"/>
  <c r="H470" i="9"/>
  <c r="L469" i="9"/>
  <c r="L471" i="9" s="1"/>
  <c r="K469" i="9"/>
  <c r="K471" i="9" s="1"/>
  <c r="I469" i="9"/>
  <c r="I471" i="9" s="1"/>
  <c r="J467" i="9"/>
  <c r="J471" i="9" s="1"/>
  <c r="H467" i="9"/>
  <c r="H471" i="9" s="1"/>
  <c r="H472" i="9" s="1"/>
  <c r="O455" i="9"/>
  <c r="N455" i="9"/>
  <c r="M455" i="9"/>
  <c r="H458" i="9" s="1"/>
  <c r="O454" i="9"/>
  <c r="N454" i="9"/>
  <c r="M454" i="9"/>
  <c r="L454" i="9"/>
  <c r="K454" i="9"/>
  <c r="J454" i="9"/>
  <c r="I454" i="9"/>
  <c r="H454" i="9"/>
  <c r="L453" i="9"/>
  <c r="L455" i="9" s="1"/>
  <c r="K453" i="9"/>
  <c r="K455" i="9" s="1"/>
  <c r="I453" i="9"/>
  <c r="I455" i="9" s="1"/>
  <c r="J451" i="9"/>
  <c r="J455" i="9" s="1"/>
  <c r="H451" i="9"/>
  <c r="H455" i="9" s="1"/>
  <c r="H456" i="9" s="1"/>
  <c r="O439" i="9"/>
  <c r="N439" i="9"/>
  <c r="M439" i="9"/>
  <c r="H442" i="9" s="1"/>
  <c r="O438" i="9"/>
  <c r="N438" i="9"/>
  <c r="M438" i="9"/>
  <c r="L438" i="9"/>
  <c r="K438" i="9"/>
  <c r="J438" i="9"/>
  <c r="I438" i="9"/>
  <c r="H438" i="9"/>
  <c r="L437" i="9"/>
  <c r="L439" i="9" s="1"/>
  <c r="J437" i="9"/>
  <c r="J439" i="9" s="1"/>
  <c r="K435" i="9"/>
  <c r="K439" i="9" s="1"/>
  <c r="I435" i="9"/>
  <c r="I439" i="9" s="1"/>
  <c r="H441" i="9" s="1"/>
  <c r="H433" i="9"/>
  <c r="H439" i="9" s="1"/>
  <c r="H440" i="9" s="1"/>
  <c r="H443" i="9" s="1"/>
  <c r="H444" i="9" s="1"/>
  <c r="O421" i="9"/>
  <c r="N421" i="9"/>
  <c r="M421" i="9"/>
  <c r="H424" i="9" s="1"/>
  <c r="O420" i="9"/>
  <c r="N420" i="9"/>
  <c r="M420" i="9"/>
  <c r="L420" i="9"/>
  <c r="K420" i="9"/>
  <c r="J420" i="9"/>
  <c r="I420" i="9"/>
  <c r="H420" i="9"/>
  <c r="L415" i="9"/>
  <c r="L421" i="9" s="1"/>
  <c r="K415" i="9"/>
  <c r="K421" i="9" s="1"/>
  <c r="I415" i="9"/>
  <c r="I421" i="9" s="1"/>
  <c r="J413" i="9"/>
  <c r="J421" i="9" s="1"/>
  <c r="H411" i="9"/>
  <c r="H421" i="9" s="1"/>
  <c r="H422" i="9" s="1"/>
  <c r="O399" i="9"/>
  <c r="N399" i="9"/>
  <c r="M399" i="9"/>
  <c r="H402" i="9" s="1"/>
  <c r="O398" i="9"/>
  <c r="N398" i="9"/>
  <c r="M398" i="9"/>
  <c r="L398" i="9"/>
  <c r="K398" i="9"/>
  <c r="J398" i="9"/>
  <c r="I398" i="9"/>
  <c r="H398" i="9"/>
  <c r="L393" i="9"/>
  <c r="L399" i="9" s="1"/>
  <c r="J393" i="9"/>
  <c r="J399" i="9" s="1"/>
  <c r="K391" i="9"/>
  <c r="K399" i="9" s="1"/>
  <c r="I391" i="9"/>
  <c r="I399" i="9" s="1"/>
  <c r="H401" i="9" s="1"/>
  <c r="H389" i="9"/>
  <c r="H399" i="9" s="1"/>
  <c r="H400" i="9" s="1"/>
  <c r="H403" i="9" s="1"/>
  <c r="H404" i="9" s="1"/>
  <c r="P377" i="9"/>
  <c r="O377" i="9"/>
  <c r="N377" i="9"/>
  <c r="H380" i="9" s="1"/>
  <c r="P376" i="9"/>
  <c r="O376" i="9"/>
  <c r="N376" i="9"/>
  <c r="M376" i="9"/>
  <c r="L376" i="9"/>
  <c r="K376" i="9"/>
  <c r="J376" i="9"/>
  <c r="I376" i="9"/>
  <c r="H376" i="9"/>
  <c r="M371" i="9"/>
  <c r="M377" i="9" s="1"/>
  <c r="L369" i="9"/>
  <c r="L377" i="9" s="1"/>
  <c r="K369" i="9"/>
  <c r="K377" i="9" s="1"/>
  <c r="J369" i="9"/>
  <c r="J377" i="9" s="1"/>
  <c r="I369" i="9"/>
  <c r="I377" i="9" s="1"/>
  <c r="H379" i="9" s="1"/>
  <c r="H367" i="9"/>
  <c r="H377" i="9" s="1"/>
  <c r="H378" i="9" s="1"/>
  <c r="H381" i="9" s="1"/>
  <c r="H382" i="9" s="1"/>
  <c r="O355" i="9"/>
  <c r="N355" i="9"/>
  <c r="M355" i="9"/>
  <c r="H358" i="9" s="1"/>
  <c r="O354" i="9"/>
  <c r="N354" i="9"/>
  <c r="M354" i="9"/>
  <c r="L354" i="9"/>
  <c r="J354" i="9"/>
  <c r="H354" i="9"/>
  <c r="L351" i="9"/>
  <c r="L355" i="9" s="1"/>
  <c r="J351" i="9"/>
  <c r="J355" i="9" s="1"/>
  <c r="K348" i="9"/>
  <c r="I348" i="9"/>
  <c r="K347" i="9"/>
  <c r="I347" i="9"/>
  <c r="H345" i="9"/>
  <c r="H355" i="9" s="1"/>
  <c r="H356" i="9" s="1"/>
  <c r="O333" i="9"/>
  <c r="N333" i="9"/>
  <c r="M333" i="9"/>
  <c r="H336" i="9" s="1"/>
  <c r="O332" i="9"/>
  <c r="N332" i="9"/>
  <c r="M332" i="9"/>
  <c r="L332" i="9"/>
  <c r="K332" i="9"/>
  <c r="J332" i="9"/>
  <c r="I332" i="9"/>
  <c r="H332" i="9"/>
  <c r="L327" i="9"/>
  <c r="L333" i="9" s="1"/>
  <c r="J327" i="9"/>
  <c r="J333" i="9" s="1"/>
  <c r="K325" i="9"/>
  <c r="K333" i="9" s="1"/>
  <c r="I325" i="9"/>
  <c r="I333" i="9" s="1"/>
  <c r="H335" i="9" s="1"/>
  <c r="H323" i="9"/>
  <c r="H333" i="9" s="1"/>
  <c r="H334" i="9" s="1"/>
  <c r="H337" i="9" s="1"/>
  <c r="H338" i="9" s="1"/>
  <c r="O311" i="9"/>
  <c r="N311" i="9"/>
  <c r="M311" i="9"/>
  <c r="H314" i="9" s="1"/>
  <c r="O310" i="9"/>
  <c r="N310" i="9"/>
  <c r="M310" i="9"/>
  <c r="L310" i="9"/>
  <c r="K310" i="9"/>
  <c r="J310" i="9"/>
  <c r="I310" i="9"/>
  <c r="H310" i="9"/>
  <c r="L305" i="9"/>
  <c r="L311" i="9" s="1"/>
  <c r="J305" i="9"/>
  <c r="J311" i="9" s="1"/>
  <c r="K303" i="9"/>
  <c r="K311" i="9" s="1"/>
  <c r="I303" i="9"/>
  <c r="I311" i="9" s="1"/>
  <c r="H313" i="9" s="1"/>
  <c r="H301" i="9"/>
  <c r="H311" i="9" s="1"/>
  <c r="H312" i="9" s="1"/>
  <c r="H315" i="9" s="1"/>
  <c r="H316" i="9" s="1"/>
  <c r="O289" i="9"/>
  <c r="N289" i="9"/>
  <c r="M289" i="9"/>
  <c r="H292" i="9" s="1"/>
  <c r="O288" i="9"/>
  <c r="N288" i="9"/>
  <c r="M288" i="9"/>
  <c r="L288" i="9"/>
  <c r="K288" i="9"/>
  <c r="J288" i="9"/>
  <c r="I288" i="9"/>
  <c r="H288" i="9"/>
  <c r="L283" i="9"/>
  <c r="L289" i="9" s="1"/>
  <c r="J283" i="9"/>
  <c r="J289" i="9" s="1"/>
  <c r="K281" i="9"/>
  <c r="K289" i="9" s="1"/>
  <c r="I281" i="9"/>
  <c r="I289" i="9" s="1"/>
  <c r="H291" i="9" s="1"/>
  <c r="H279" i="9"/>
  <c r="H289" i="9" s="1"/>
  <c r="H290" i="9" s="1"/>
  <c r="H293" i="9" s="1"/>
  <c r="H294" i="9" s="1"/>
  <c r="O267" i="9"/>
  <c r="N267" i="9"/>
  <c r="M267" i="9"/>
  <c r="O266" i="9"/>
  <c r="N266" i="9"/>
  <c r="H270" i="9" s="1"/>
  <c r="M266" i="9"/>
  <c r="L266" i="9"/>
  <c r="K266" i="9"/>
  <c r="J266" i="9"/>
  <c r="I266" i="9"/>
  <c r="H266" i="9"/>
  <c r="L263" i="9"/>
  <c r="L267" i="9" s="1"/>
  <c r="K263" i="9"/>
  <c r="K267" i="9" s="1"/>
  <c r="I263" i="9"/>
  <c r="I267" i="9" s="1"/>
  <c r="J261" i="9"/>
  <c r="J267" i="9" s="1"/>
  <c r="H261" i="9"/>
  <c r="H267" i="9" s="1"/>
  <c r="H268" i="9" s="1"/>
  <c r="P249" i="9"/>
  <c r="O249" i="9"/>
  <c r="N249" i="9"/>
  <c r="P248" i="9"/>
  <c r="O248" i="9"/>
  <c r="N248" i="9"/>
  <c r="H252" i="9" s="1"/>
  <c r="M248" i="9"/>
  <c r="L248" i="9"/>
  <c r="K248" i="9"/>
  <c r="J248" i="9"/>
  <c r="I248" i="9"/>
  <c r="H248" i="9"/>
  <c r="M245" i="9"/>
  <c r="M249" i="9" s="1"/>
  <c r="J245" i="9"/>
  <c r="J249" i="9" s="1"/>
  <c r="L243" i="9"/>
  <c r="L249" i="9" s="1"/>
  <c r="K241" i="9"/>
  <c r="K249" i="9" s="1"/>
  <c r="I241" i="9"/>
  <c r="I249" i="9" s="1"/>
  <c r="H251" i="9" s="1"/>
  <c r="H239" i="9"/>
  <c r="H249" i="9" s="1"/>
  <c r="H250" i="9" s="1"/>
  <c r="H253" i="9" s="1"/>
  <c r="H254" i="9" s="1"/>
  <c r="P227" i="9"/>
  <c r="O227" i="9"/>
  <c r="N227" i="9"/>
  <c r="P226" i="9"/>
  <c r="O226" i="9"/>
  <c r="N226" i="9"/>
  <c r="H230" i="9" s="1"/>
  <c r="M226" i="9"/>
  <c r="L226" i="9"/>
  <c r="K226" i="9"/>
  <c r="J226" i="9"/>
  <c r="I226" i="9"/>
  <c r="H226" i="9"/>
  <c r="M223" i="9"/>
  <c r="M227" i="9" s="1"/>
  <c r="L223" i="9"/>
  <c r="K223" i="9"/>
  <c r="J223" i="9"/>
  <c r="J227" i="9" s="1"/>
  <c r="I223" i="9"/>
  <c r="L221" i="9"/>
  <c r="L227" i="9" s="1"/>
  <c r="K219" i="9"/>
  <c r="K227" i="9" s="1"/>
  <c r="I219" i="9"/>
  <c r="I227" i="9" s="1"/>
  <c r="H229" i="9" s="1"/>
  <c r="H217" i="9"/>
  <c r="H227" i="9" s="1"/>
  <c r="H228" i="9" s="1"/>
  <c r="H231" i="9" s="1"/>
  <c r="H232" i="9" s="1"/>
  <c r="P205" i="9"/>
  <c r="O205" i="9"/>
  <c r="N205" i="9"/>
  <c r="P204" i="9"/>
  <c r="O204" i="9"/>
  <c r="N204" i="9"/>
  <c r="H208" i="9" s="1"/>
  <c r="M204" i="9"/>
  <c r="L204" i="9"/>
  <c r="K204" i="9"/>
  <c r="J204" i="9"/>
  <c r="I204" i="9"/>
  <c r="H204" i="9"/>
  <c r="M201" i="9"/>
  <c r="M205" i="9" s="1"/>
  <c r="J201" i="9"/>
  <c r="J205" i="9" s="1"/>
  <c r="L199" i="9"/>
  <c r="L205" i="9" s="1"/>
  <c r="K197" i="9"/>
  <c r="K205" i="9" s="1"/>
  <c r="I197" i="9"/>
  <c r="I205" i="9" s="1"/>
  <c r="H207" i="9" s="1"/>
  <c r="H195" i="9"/>
  <c r="H205" i="9" s="1"/>
  <c r="H206" i="9" s="1"/>
  <c r="H209" i="9" s="1"/>
  <c r="H210" i="9" s="1"/>
  <c r="L153" i="9"/>
  <c r="L167" i="9" s="1"/>
  <c r="K153" i="9"/>
  <c r="K167" i="9" s="1"/>
  <c r="J153" i="9"/>
  <c r="J167" i="9" s="1"/>
  <c r="M151" i="9"/>
  <c r="M167" i="9" s="1"/>
  <c r="G139" i="9"/>
  <c r="G103" i="9"/>
  <c r="O94" i="9"/>
  <c r="N94" i="9"/>
  <c r="M94" i="9"/>
  <c r="O93" i="9"/>
  <c r="N93" i="9"/>
  <c r="H97" i="9" s="1"/>
  <c r="M93" i="9"/>
  <c r="L93" i="9"/>
  <c r="K93" i="9"/>
  <c r="J93" i="9"/>
  <c r="I93" i="9"/>
  <c r="H93" i="9"/>
  <c r="L92" i="9"/>
  <c r="L94" i="9" s="1"/>
  <c r="K92" i="9"/>
  <c r="K94" i="9" s="1"/>
  <c r="J92" i="9"/>
  <c r="I90" i="9"/>
  <c r="J88" i="9"/>
  <c r="J94" i="9" s="1"/>
  <c r="H88" i="9"/>
  <c r="I86" i="9"/>
  <c r="I94" i="9" s="1"/>
  <c r="H96" i="9" s="1"/>
  <c r="H84" i="9"/>
  <c r="H82" i="9"/>
  <c r="H94" i="9" s="1"/>
  <c r="H95" i="9" s="1"/>
  <c r="H98" i="9" s="1"/>
  <c r="H99" i="9" s="1"/>
  <c r="O70" i="9"/>
  <c r="N70" i="9"/>
  <c r="M70" i="9"/>
  <c r="O69" i="9"/>
  <c r="N69" i="9"/>
  <c r="H73" i="9" s="1"/>
  <c r="M69" i="9"/>
  <c r="L69" i="9"/>
  <c r="K69" i="9"/>
  <c r="J69" i="9"/>
  <c r="I69" i="9"/>
  <c r="H69" i="9"/>
  <c r="L68" i="9"/>
  <c r="K68" i="9"/>
  <c r="L66" i="9"/>
  <c r="L70" i="9" s="1"/>
  <c r="K66" i="9"/>
  <c r="K70" i="9" s="1"/>
  <c r="J66" i="9"/>
  <c r="J70" i="9" s="1"/>
  <c r="I64" i="9"/>
  <c r="I70" i="9" s="1"/>
  <c r="H72" i="9" s="1"/>
  <c r="H62" i="9"/>
  <c r="H70" i="9" s="1"/>
  <c r="H71" i="9" s="1"/>
  <c r="H74" i="9" s="1"/>
  <c r="H75" i="9" s="1"/>
  <c r="I53" i="9"/>
  <c r="H53" i="9"/>
  <c r="I52" i="9"/>
  <c r="H52" i="9"/>
  <c r="I41" i="9"/>
  <c r="H41" i="9"/>
  <c r="I40" i="9"/>
  <c r="I42" i="9" s="1"/>
  <c r="H38" i="9"/>
  <c r="H36" i="9"/>
  <c r="H34" i="9"/>
  <c r="H32" i="9"/>
  <c r="H30" i="9"/>
  <c r="H28" i="9"/>
  <c r="H26" i="9"/>
  <c r="H24" i="9"/>
  <c r="H22" i="9"/>
  <c r="H20" i="9"/>
  <c r="J11" i="9"/>
  <c r="H6" i="9"/>
  <c r="H7" i="9" s="1"/>
  <c r="H12" i="9" s="1"/>
  <c r="H13" i="9" s="1"/>
  <c r="C251" i="8"/>
  <c r="B251" i="8"/>
  <c r="A251" i="8"/>
  <c r="C250" i="8"/>
  <c r="B250" i="8"/>
  <c r="A250" i="8"/>
  <c r="C249" i="8"/>
  <c r="B249" i="8"/>
  <c r="A249" i="8"/>
  <c r="C248" i="8"/>
  <c r="B248" i="8"/>
  <c r="A248" i="8"/>
  <c r="C247" i="8"/>
  <c r="B247" i="8"/>
  <c r="A247" i="8"/>
  <c r="C246" i="8"/>
  <c r="B246" i="8"/>
  <c r="A246" i="8"/>
  <c r="C245" i="8"/>
  <c r="B245" i="8"/>
  <c r="A245" i="8"/>
  <c r="C244" i="8"/>
  <c r="B244" i="8"/>
  <c r="A244" i="8"/>
  <c r="C243" i="8"/>
  <c r="B243" i="8"/>
  <c r="A243" i="8"/>
  <c r="C242" i="8"/>
  <c r="B242" i="8"/>
  <c r="A242" i="8"/>
  <c r="C241" i="8"/>
  <c r="B241" i="8"/>
  <c r="A241" i="8"/>
  <c r="C240" i="8"/>
  <c r="B240" i="8"/>
  <c r="A240" i="8"/>
  <c r="C239" i="8"/>
  <c r="B239" i="8"/>
  <c r="A239" i="8"/>
  <c r="C238" i="8"/>
  <c r="B238" i="8"/>
  <c r="A238" i="8"/>
  <c r="C237" i="8"/>
  <c r="B237" i="8"/>
  <c r="A237" i="8"/>
  <c r="C236" i="8"/>
  <c r="B236" i="8"/>
  <c r="A236" i="8"/>
  <c r="C235" i="8"/>
  <c r="B235" i="8"/>
  <c r="A235" i="8"/>
  <c r="C234" i="8"/>
  <c r="B234" i="8"/>
  <c r="A234" i="8"/>
  <c r="C233" i="8"/>
  <c r="B233" i="8"/>
  <c r="A233" i="8"/>
  <c r="C232" i="8"/>
  <c r="B232" i="8"/>
  <c r="A232" i="8"/>
  <c r="C231" i="8"/>
  <c r="B231" i="8"/>
  <c r="A231" i="8"/>
  <c r="C230" i="8"/>
  <c r="B230" i="8"/>
  <c r="A230" i="8"/>
  <c r="C229" i="8"/>
  <c r="B229" i="8"/>
  <c r="A229" i="8"/>
  <c r="C228" i="8"/>
  <c r="B228" i="8"/>
  <c r="A228" i="8"/>
  <c r="C227" i="8"/>
  <c r="B227" i="8"/>
  <c r="A227" i="8"/>
  <c r="C226" i="8"/>
  <c r="B226" i="8"/>
  <c r="A226" i="8"/>
  <c r="C225" i="8"/>
  <c r="B225" i="8"/>
  <c r="A225" i="8"/>
  <c r="C224" i="8"/>
  <c r="B224" i="8"/>
  <c r="A224" i="8"/>
  <c r="C223" i="8"/>
  <c r="B223" i="8"/>
  <c r="A223" i="8"/>
  <c r="C222" i="8"/>
  <c r="B222" i="8"/>
  <c r="A222" i="8"/>
  <c r="C221" i="8"/>
  <c r="B221" i="8"/>
  <c r="A221" i="8"/>
  <c r="C220" i="8"/>
  <c r="B220" i="8"/>
  <c r="A220" i="8"/>
  <c r="C219" i="8"/>
  <c r="B219" i="8"/>
  <c r="A219" i="8"/>
  <c r="C218" i="8"/>
  <c r="B218" i="8"/>
  <c r="A218" i="8"/>
  <c r="C217" i="8"/>
  <c r="B217" i="8"/>
  <c r="A217" i="8"/>
  <c r="C216" i="8"/>
  <c r="B216" i="8"/>
  <c r="A216" i="8"/>
  <c r="C215" i="8"/>
  <c r="B215" i="8"/>
  <c r="A215" i="8"/>
  <c r="C214" i="8"/>
  <c r="B214" i="8"/>
  <c r="A214" i="8"/>
  <c r="C213" i="8"/>
  <c r="B213" i="8"/>
  <c r="A213" i="8"/>
  <c r="C212" i="8"/>
  <c r="B212" i="8"/>
  <c r="A212" i="8"/>
  <c r="C211" i="8"/>
  <c r="B211" i="8"/>
  <c r="A211" i="8"/>
  <c r="C210" i="8"/>
  <c r="B210" i="8"/>
  <c r="A210" i="8"/>
  <c r="C209" i="8"/>
  <c r="B209" i="8"/>
  <c r="A209" i="8"/>
  <c r="C208" i="8"/>
  <c r="B208" i="8"/>
  <c r="A208" i="8"/>
  <c r="C207" i="8"/>
  <c r="B207" i="8"/>
  <c r="A207" i="8"/>
  <c r="C206" i="8"/>
  <c r="B206" i="8"/>
  <c r="A206" i="8"/>
  <c r="C205" i="8"/>
  <c r="B205" i="8"/>
  <c r="A205" i="8"/>
  <c r="C204" i="8"/>
  <c r="B204" i="8"/>
  <c r="A204" i="8"/>
  <c r="C203" i="8"/>
  <c r="B203" i="8"/>
  <c r="A203" i="8"/>
  <c r="C202" i="8"/>
  <c r="B202" i="8"/>
  <c r="A202" i="8"/>
  <c r="C201" i="8"/>
  <c r="B201" i="8"/>
  <c r="A201" i="8"/>
  <c r="C200" i="8"/>
  <c r="B200" i="8"/>
  <c r="A200" i="8"/>
  <c r="C199" i="8"/>
  <c r="B199" i="8"/>
  <c r="A199" i="8"/>
  <c r="C198" i="8"/>
  <c r="B198" i="8"/>
  <c r="A198" i="8"/>
  <c r="C197" i="8"/>
  <c r="B197" i="8"/>
  <c r="A197" i="8"/>
  <c r="C196" i="8"/>
  <c r="B196" i="8"/>
  <c r="A196" i="8"/>
  <c r="C195" i="8"/>
  <c r="B195" i="8"/>
  <c r="A195" i="8"/>
  <c r="C194" i="8"/>
  <c r="B194" i="8"/>
  <c r="A194" i="8"/>
  <c r="C193" i="8"/>
  <c r="B193" i="8"/>
  <c r="A193" i="8"/>
  <c r="C192" i="8"/>
  <c r="B192" i="8"/>
  <c r="A192" i="8"/>
  <c r="C191" i="8"/>
  <c r="B191" i="8"/>
  <c r="A191" i="8"/>
  <c r="C190" i="8"/>
  <c r="B190" i="8"/>
  <c r="A190" i="8"/>
  <c r="C189" i="8"/>
  <c r="B189" i="8"/>
  <c r="A189" i="8"/>
  <c r="C188" i="8"/>
  <c r="B188" i="8"/>
  <c r="A188" i="8"/>
  <c r="C187" i="8"/>
  <c r="B187" i="8"/>
  <c r="A187" i="8"/>
  <c r="C186" i="8"/>
  <c r="B186" i="8"/>
  <c r="A186" i="8"/>
  <c r="C185" i="8"/>
  <c r="B185" i="8"/>
  <c r="A185" i="8"/>
  <c r="C184" i="8"/>
  <c r="B184" i="8"/>
  <c r="A184" i="8"/>
  <c r="C183" i="8"/>
  <c r="B183" i="8"/>
  <c r="A183" i="8"/>
  <c r="C182" i="8"/>
  <c r="B182" i="8"/>
  <c r="A182" i="8"/>
  <c r="C181" i="8"/>
  <c r="B181" i="8"/>
  <c r="A181" i="8"/>
  <c r="C180" i="8"/>
  <c r="B180" i="8"/>
  <c r="A180" i="8"/>
  <c r="C179" i="8"/>
  <c r="B179" i="8"/>
  <c r="A179" i="8"/>
  <c r="C178" i="8"/>
  <c r="B178" i="8"/>
  <c r="A178" i="8"/>
  <c r="C177" i="8"/>
  <c r="B177" i="8"/>
  <c r="A177" i="8"/>
  <c r="C176" i="8"/>
  <c r="B176" i="8"/>
  <c r="A176" i="8"/>
  <c r="C175" i="8"/>
  <c r="B175" i="8"/>
  <c r="A175" i="8"/>
  <c r="C174" i="8"/>
  <c r="B174" i="8"/>
  <c r="A174" i="8"/>
  <c r="C173" i="8"/>
  <c r="B173" i="8"/>
  <c r="A173" i="8"/>
  <c r="C172" i="8"/>
  <c r="B172" i="8"/>
  <c r="A172" i="8"/>
  <c r="C171" i="8"/>
  <c r="B171" i="8"/>
  <c r="A171" i="8"/>
  <c r="C170" i="8"/>
  <c r="B170" i="8"/>
  <c r="A170" i="8"/>
  <c r="C169" i="8"/>
  <c r="B169" i="8"/>
  <c r="A169" i="8"/>
  <c r="C168" i="8"/>
  <c r="B168" i="8"/>
  <c r="A168" i="8"/>
  <c r="C167" i="8"/>
  <c r="B167" i="8"/>
  <c r="A167" i="8"/>
  <c r="C166" i="8"/>
  <c r="B166" i="8"/>
  <c r="A166" i="8"/>
  <c r="C165" i="8"/>
  <c r="B165" i="8"/>
  <c r="A165" i="8"/>
  <c r="C164" i="8"/>
  <c r="B164" i="8"/>
  <c r="A164" i="8"/>
  <c r="C163" i="8"/>
  <c r="B163" i="8"/>
  <c r="A163" i="8"/>
  <c r="C162" i="8"/>
  <c r="B162" i="8"/>
  <c r="A162" i="8"/>
  <c r="C161" i="8"/>
  <c r="B161" i="8"/>
  <c r="A161" i="8"/>
  <c r="C160" i="8"/>
  <c r="B160" i="8"/>
  <c r="A160" i="8"/>
  <c r="C159" i="8"/>
  <c r="B159" i="8"/>
  <c r="A159" i="8"/>
  <c r="C158" i="8"/>
  <c r="B158" i="8"/>
  <c r="A158" i="8"/>
  <c r="C157" i="8"/>
  <c r="B157" i="8"/>
  <c r="A157" i="8"/>
  <c r="C156" i="8"/>
  <c r="B156" i="8"/>
  <c r="A156" i="8"/>
  <c r="C155" i="8"/>
  <c r="B155" i="8"/>
  <c r="A155" i="8"/>
  <c r="C154" i="8"/>
  <c r="B154" i="8"/>
  <c r="A154" i="8"/>
  <c r="C153" i="8"/>
  <c r="B153" i="8"/>
  <c r="A153" i="8"/>
  <c r="C152" i="8"/>
  <c r="B152" i="8"/>
  <c r="A152" i="8"/>
  <c r="C151" i="8"/>
  <c r="B151" i="8"/>
  <c r="A151" i="8"/>
  <c r="C150" i="8"/>
  <c r="B150" i="8"/>
  <c r="A150" i="8"/>
  <c r="C149" i="8"/>
  <c r="B149" i="8"/>
  <c r="A149" i="8"/>
  <c r="C148" i="8"/>
  <c r="B148" i="8"/>
  <c r="A148" i="8"/>
  <c r="C147" i="8"/>
  <c r="B147" i="8"/>
  <c r="A147" i="8"/>
  <c r="C146" i="8"/>
  <c r="B146" i="8"/>
  <c r="A146" i="8"/>
  <c r="C145" i="8"/>
  <c r="B145" i="8"/>
  <c r="A145" i="8"/>
  <c r="C144" i="8"/>
  <c r="B144" i="8"/>
  <c r="A144" i="8"/>
  <c r="C143" i="8"/>
  <c r="B143" i="8"/>
  <c r="A143" i="8"/>
  <c r="C142" i="8"/>
  <c r="B142" i="8"/>
  <c r="A142" i="8"/>
  <c r="C141" i="8"/>
  <c r="B141" i="8"/>
  <c r="A141" i="8"/>
  <c r="C140" i="8"/>
  <c r="B140" i="8"/>
  <c r="A140" i="8"/>
  <c r="C139" i="8"/>
  <c r="B139" i="8"/>
  <c r="A139" i="8"/>
  <c r="C138" i="8"/>
  <c r="B138" i="8"/>
  <c r="A138" i="8"/>
  <c r="C137" i="8"/>
  <c r="B137" i="8"/>
  <c r="A137" i="8"/>
  <c r="C136" i="8"/>
  <c r="B136" i="8"/>
  <c r="A136" i="8"/>
  <c r="C135" i="8"/>
  <c r="B135" i="8"/>
  <c r="A135" i="8"/>
  <c r="C134" i="8"/>
  <c r="B134" i="8"/>
  <c r="A134" i="8"/>
  <c r="C133" i="8"/>
  <c r="B133" i="8"/>
  <c r="A133" i="8"/>
  <c r="C132" i="8"/>
  <c r="B132" i="8"/>
  <c r="A132" i="8"/>
  <c r="C131" i="8"/>
  <c r="B131" i="8"/>
  <c r="A131" i="8"/>
  <c r="C130" i="8"/>
  <c r="B130" i="8"/>
  <c r="A130" i="8"/>
  <c r="C129" i="8"/>
  <c r="B129" i="8"/>
  <c r="A129" i="8"/>
  <c r="C128" i="8"/>
  <c r="B128" i="8"/>
  <c r="A128" i="8"/>
  <c r="C127" i="8"/>
  <c r="B127" i="8"/>
  <c r="A127" i="8"/>
  <c r="C126" i="8"/>
  <c r="B126" i="8"/>
  <c r="A126" i="8"/>
  <c r="C125" i="8"/>
  <c r="B125" i="8"/>
  <c r="A125" i="8"/>
  <c r="C124" i="8"/>
  <c r="B124" i="8"/>
  <c r="A124" i="8"/>
  <c r="C123" i="8"/>
  <c r="B123" i="8"/>
  <c r="A123" i="8"/>
  <c r="C122" i="8"/>
  <c r="B122" i="8"/>
  <c r="A122" i="8"/>
  <c r="C121" i="8"/>
  <c r="B121" i="8"/>
  <c r="A121" i="8"/>
  <c r="C120" i="8"/>
  <c r="B120" i="8"/>
  <c r="A120" i="8"/>
  <c r="C119" i="8"/>
  <c r="B119" i="8"/>
  <c r="A119" i="8"/>
  <c r="C118" i="8"/>
  <c r="B118" i="8"/>
  <c r="A118" i="8"/>
  <c r="C117" i="8"/>
  <c r="B117" i="8"/>
  <c r="A117" i="8"/>
  <c r="C116" i="8"/>
  <c r="B116" i="8"/>
  <c r="A116"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C106" i="8"/>
  <c r="B106" i="8"/>
  <c r="A106" i="8"/>
  <c r="C105" i="8"/>
  <c r="B105" i="8"/>
  <c r="A105" i="8"/>
  <c r="C104" i="8"/>
  <c r="B104" i="8"/>
  <c r="A104" i="8"/>
  <c r="C103" i="8"/>
  <c r="B103" i="8"/>
  <c r="A103" i="8"/>
  <c r="C102" i="8"/>
  <c r="B102" i="8"/>
  <c r="A102" i="8"/>
  <c r="C101" i="8"/>
  <c r="B101" i="8"/>
  <c r="A101" i="8"/>
  <c r="C100" i="8"/>
  <c r="B100" i="8"/>
  <c r="A100" i="8"/>
  <c r="C99" i="8"/>
  <c r="B99" i="8"/>
  <c r="A99" i="8"/>
  <c r="C98" i="8"/>
  <c r="C53" i="10" s="1"/>
  <c r="N53" i="10" s="1"/>
  <c r="B98" i="8"/>
  <c r="A98" i="8"/>
  <c r="B53" i="10" s="1"/>
  <c r="M53" i="10" s="1"/>
  <c r="C97" i="8"/>
  <c r="B97" i="8"/>
  <c r="A97" i="8"/>
  <c r="C96" i="8"/>
  <c r="B96" i="8"/>
  <c r="A96" i="8"/>
  <c r="C95" i="8"/>
  <c r="B95" i="8"/>
  <c r="A95" i="8"/>
  <c r="C94" i="8"/>
  <c r="B94" i="8"/>
  <c r="A94" i="8"/>
  <c r="C93" i="8"/>
  <c r="B93" i="8"/>
  <c r="A93" i="8"/>
  <c r="C92" i="8"/>
  <c r="B92" i="8"/>
  <c r="A92" i="8"/>
  <c r="C91" i="8"/>
  <c r="B91" i="8"/>
  <c r="A91" i="8"/>
  <c r="C90" i="8"/>
  <c r="B90" i="8"/>
  <c r="A90" i="8"/>
  <c r="C89" i="8"/>
  <c r="B89" i="8"/>
  <c r="A89" i="8"/>
  <c r="C88" i="8"/>
  <c r="B88" i="8"/>
  <c r="A88" i="8"/>
  <c r="C87" i="8"/>
  <c r="B87" i="8"/>
  <c r="A87" i="8"/>
  <c r="C86" i="8"/>
  <c r="B86" i="8"/>
  <c r="A86" i="8"/>
  <c r="C85" i="8"/>
  <c r="B85" i="8"/>
  <c r="A85" i="8"/>
  <c r="C84" i="8"/>
  <c r="B84" i="8"/>
  <c r="A84" i="8"/>
  <c r="C83" i="8"/>
  <c r="B83" i="8"/>
  <c r="A83" i="8"/>
  <c r="C82" i="8"/>
  <c r="B82" i="8"/>
  <c r="A82" i="8"/>
  <c r="C81" i="8"/>
  <c r="B81" i="8"/>
  <c r="A81" i="8"/>
  <c r="C80" i="8"/>
  <c r="B80" i="8"/>
  <c r="A80" i="8"/>
  <c r="C79" i="8"/>
  <c r="B79" i="8"/>
  <c r="A79" i="8"/>
  <c r="C78" i="8"/>
  <c r="B78" i="8"/>
  <c r="A78" i="8"/>
  <c r="C77" i="8"/>
  <c r="B77" i="8"/>
  <c r="A77" i="8"/>
  <c r="C76" i="8"/>
  <c r="B76" i="8"/>
  <c r="A76" i="8"/>
  <c r="C75" i="8"/>
  <c r="B75" i="8"/>
  <c r="A75" i="8"/>
  <c r="C74" i="8"/>
  <c r="B74" i="8"/>
  <c r="A74" i="8"/>
  <c r="C73" i="8"/>
  <c r="B73" i="8"/>
  <c r="A73" i="8"/>
  <c r="C72" i="8"/>
  <c r="B72" i="8"/>
  <c r="A72" i="8"/>
  <c r="C71" i="8"/>
  <c r="B71" i="8"/>
  <c r="A71" i="8"/>
  <c r="C70" i="8"/>
  <c r="B70" i="8"/>
  <c r="A70" i="8"/>
  <c r="C69" i="8"/>
  <c r="B69" i="8"/>
  <c r="A69" i="8"/>
  <c r="C68" i="8"/>
  <c r="B68" i="8"/>
  <c r="A68" i="8"/>
  <c r="C67" i="8"/>
  <c r="B67" i="8"/>
  <c r="A67" i="8"/>
  <c r="C66" i="8"/>
  <c r="B66" i="8"/>
  <c r="A66" i="8"/>
  <c r="C65" i="8"/>
  <c r="B65" i="8"/>
  <c r="A65" i="8"/>
  <c r="C64" i="8"/>
  <c r="B64" i="8"/>
  <c r="A64" i="8"/>
  <c r="C63" i="8"/>
  <c r="B63" i="8"/>
  <c r="A63" i="8"/>
  <c r="C62" i="8"/>
  <c r="B62" i="8"/>
  <c r="A62" i="8"/>
  <c r="C61" i="8"/>
  <c r="B61" i="8"/>
  <c r="A61" i="8"/>
  <c r="C60" i="8"/>
  <c r="B60" i="8"/>
  <c r="A60" i="8"/>
  <c r="C59" i="8"/>
  <c r="B59" i="8"/>
  <c r="A59" i="8"/>
  <c r="C58" i="8"/>
  <c r="B58" i="8"/>
  <c r="A58" i="8"/>
  <c r="C57" i="8"/>
  <c r="B57" i="8"/>
  <c r="A57" i="8"/>
  <c r="C56" i="8"/>
  <c r="B56" i="8"/>
  <c r="A56" i="8"/>
  <c r="C55" i="8"/>
  <c r="B55" i="8"/>
  <c r="A55" i="8"/>
  <c r="C54" i="8"/>
  <c r="B54" i="8"/>
  <c r="A54" i="8"/>
  <c r="C53" i="8"/>
  <c r="B53" i="8"/>
  <c r="A53" i="8"/>
  <c r="C52" i="8"/>
  <c r="B52" i="8"/>
  <c r="A52" i="8"/>
  <c r="C51" i="8"/>
  <c r="B51" i="8"/>
  <c r="A51" i="8"/>
  <c r="C50" i="8"/>
  <c r="B50" i="8"/>
  <c r="A50" i="8"/>
  <c r="C49" i="8"/>
  <c r="B49" i="8"/>
  <c r="A49" i="8"/>
  <c r="C48" i="8"/>
  <c r="B48" i="8"/>
  <c r="A48" i="8"/>
  <c r="C47" i="8"/>
  <c r="B47" i="8"/>
  <c r="A47" i="8"/>
  <c r="C46" i="8"/>
  <c r="B46" i="8"/>
  <c r="A46" i="8"/>
  <c r="C45" i="8"/>
  <c r="B45" i="8"/>
  <c r="A45" i="8"/>
  <c r="C44" i="8"/>
  <c r="B44" i="8"/>
  <c r="A44" i="8"/>
  <c r="C43" i="8"/>
  <c r="B43" i="8"/>
  <c r="A43" i="8"/>
  <c r="C42" i="8"/>
  <c r="B42" i="8"/>
  <c r="A42" i="8"/>
  <c r="C41" i="8"/>
  <c r="B41" i="8"/>
  <c r="A41" i="8"/>
  <c r="C40" i="8"/>
  <c r="B40" i="8"/>
  <c r="A40" i="8"/>
  <c r="C39" i="8"/>
  <c r="B39" i="8"/>
  <c r="A39" i="8"/>
  <c r="C38" i="8"/>
  <c r="B38" i="8"/>
  <c r="A38" i="8"/>
  <c r="C37" i="8"/>
  <c r="B37" i="8"/>
  <c r="A37" i="8"/>
  <c r="C36" i="8"/>
  <c r="B36" i="8"/>
  <c r="A36" i="8"/>
  <c r="C35" i="8"/>
  <c r="B35" i="8"/>
  <c r="A35" i="8"/>
  <c r="C34" i="8"/>
  <c r="B34" i="8"/>
  <c r="A34" i="8"/>
  <c r="C33" i="8"/>
  <c r="B33" i="8"/>
  <c r="A33" i="8"/>
  <c r="C32" i="8"/>
  <c r="B32" i="8"/>
  <c r="A32" i="8"/>
  <c r="C31" i="8"/>
  <c r="B31" i="8"/>
  <c r="A31" i="8"/>
  <c r="C30" i="8"/>
  <c r="B30" i="8"/>
  <c r="A30" i="8"/>
  <c r="C29" i="8"/>
  <c r="B29" i="8"/>
  <c r="A29" i="8"/>
  <c r="C28" i="8"/>
  <c r="B28" i="8"/>
  <c r="A28" i="8"/>
  <c r="C27" i="8"/>
  <c r="B27" i="8"/>
  <c r="A27" i="8"/>
  <c r="C26" i="8"/>
  <c r="B26" i="8"/>
  <c r="A26" i="8"/>
  <c r="C25" i="8"/>
  <c r="B25" i="8"/>
  <c r="A25" i="8"/>
  <c r="C24" i="8"/>
  <c r="B24" i="8"/>
  <c r="A24" i="8"/>
  <c r="C23" i="8"/>
  <c r="B23" i="8"/>
  <c r="A23" i="8"/>
  <c r="C22" i="8"/>
  <c r="B22" i="8"/>
  <c r="A22" i="8"/>
  <c r="C21" i="8"/>
  <c r="B21" i="8"/>
  <c r="A21" i="8"/>
  <c r="C20" i="8"/>
  <c r="B20" i="8"/>
  <c r="A20" i="8"/>
  <c r="C19" i="8"/>
  <c r="B19" i="8"/>
  <c r="A19" i="8"/>
  <c r="C18" i="8"/>
  <c r="B18" i="8"/>
  <c r="A18" i="8"/>
  <c r="C17" i="8"/>
  <c r="B17" i="8"/>
  <c r="A17" i="8"/>
  <c r="C16" i="8"/>
  <c r="B16" i="8"/>
  <c r="A16" i="8"/>
  <c r="C15" i="8"/>
  <c r="B15" i="8"/>
  <c r="A15" i="8"/>
  <c r="C14" i="8"/>
  <c r="B14" i="8"/>
  <c r="A14" i="8"/>
  <c r="C13" i="8"/>
  <c r="B13" i="8"/>
  <c r="A13" i="8"/>
  <c r="C12" i="8"/>
  <c r="B12" i="8"/>
  <c r="A12" i="8"/>
  <c r="C11" i="8"/>
  <c r="B11" i="8"/>
  <c r="A11" i="8"/>
  <c r="C10" i="8"/>
  <c r="B10" i="8"/>
  <c r="A10" i="8"/>
  <c r="C9" i="8"/>
  <c r="B9" i="8"/>
  <c r="A9" i="8"/>
  <c r="C8" i="8"/>
  <c r="B8" i="8"/>
  <c r="A8" i="8"/>
  <c r="C7" i="8"/>
  <c r="B7" i="8"/>
  <c r="A7" i="8"/>
  <c r="T22" i="7"/>
  <c r="S22" i="7"/>
  <c r="R22" i="7"/>
  <c r="Q22" i="7"/>
  <c r="P22" i="7"/>
  <c r="O22" i="7"/>
  <c r="N22" i="7"/>
  <c r="M22" i="7"/>
  <c r="S20" i="7"/>
  <c r="Q20" i="7"/>
  <c r="O20" i="7"/>
  <c r="M20" i="7"/>
  <c r="BD250" i="6"/>
  <c r="BD249" i="6"/>
  <c r="BD248" i="6"/>
  <c r="BD247" i="6"/>
  <c r="BD246" i="6"/>
  <c r="BD245" i="6"/>
  <c r="BD244" i="6"/>
  <c r="BD243" i="6"/>
  <c r="BD242" i="6"/>
  <c r="BD241" i="6"/>
  <c r="BD240" i="6"/>
  <c r="BD239" i="6"/>
  <c r="BD238" i="6"/>
  <c r="BD237" i="6"/>
  <c r="BD236" i="6"/>
  <c r="BD235" i="6"/>
  <c r="BD234" i="6"/>
  <c r="BD233" i="6"/>
  <c r="BD232" i="6"/>
  <c r="BD231" i="6"/>
  <c r="BD230" i="6"/>
  <c r="BD229" i="6"/>
  <c r="BD228" i="6"/>
  <c r="BD227" i="6"/>
  <c r="BD226" i="6"/>
  <c r="BD225" i="6"/>
  <c r="BD224" i="6"/>
  <c r="BD223" i="6"/>
  <c r="BD222" i="6"/>
  <c r="BD221" i="6"/>
  <c r="BD220" i="6"/>
  <c r="BD219" i="6"/>
  <c r="BD218" i="6"/>
  <c r="BD217" i="6"/>
  <c r="BD216" i="6"/>
  <c r="BD215" i="6"/>
  <c r="BD214" i="6"/>
  <c r="BD213" i="6"/>
  <c r="BD212" i="6"/>
  <c r="BD211" i="6"/>
  <c r="BD210" i="6"/>
  <c r="AX209" i="6"/>
  <c r="BD209" i="6" s="1"/>
  <c r="BD5" i="6" s="1"/>
  <c r="BJ5" i="6" s="1"/>
  <c r="BD208" i="6"/>
  <c r="BD207" i="6"/>
  <c r="BD206" i="6"/>
  <c r="BD205" i="6"/>
  <c r="BD204" i="6"/>
  <c r="BD203" i="6"/>
  <c r="BD202" i="6"/>
  <c r="BD201" i="6"/>
  <c r="BD200" i="6"/>
  <c r="BD199" i="6"/>
  <c r="BD198" i="6"/>
  <c r="BD197" i="6"/>
  <c r="BD196" i="6"/>
  <c r="BD195" i="6"/>
  <c r="BD194" i="6"/>
  <c r="BD193" i="6"/>
  <c r="BD192" i="6"/>
  <c r="BD191" i="6"/>
  <c r="BD190" i="6"/>
  <c r="BD189" i="6"/>
  <c r="BD188" i="6"/>
  <c r="BD187" i="6"/>
  <c r="BD186" i="6"/>
  <c r="BD185" i="6"/>
  <c r="BD184" i="6"/>
  <c r="BD183" i="6"/>
  <c r="BD182" i="6"/>
  <c r="BD181" i="6"/>
  <c r="BD180" i="6"/>
  <c r="BD179" i="6"/>
  <c r="BD178" i="6"/>
  <c r="BD177" i="6"/>
  <c r="BD176" i="6"/>
  <c r="BD175" i="6"/>
  <c r="BD174" i="6"/>
  <c r="BD173" i="6"/>
  <c r="BD172" i="6"/>
  <c r="BD171" i="6"/>
  <c r="BD170" i="6"/>
  <c r="BD169" i="6"/>
  <c r="BD168" i="6"/>
  <c r="BD167" i="6"/>
  <c r="BD166" i="6"/>
  <c r="BD165" i="6"/>
  <c r="BD164" i="6"/>
  <c r="BD163" i="6"/>
  <c r="BD162" i="6"/>
  <c r="BD161" i="6"/>
  <c r="BD160" i="6"/>
  <c r="BD159" i="6"/>
  <c r="BD158" i="6"/>
  <c r="BD157" i="6"/>
  <c r="BD156" i="6"/>
  <c r="BD155" i="6"/>
  <c r="BD154" i="6"/>
  <c r="BD153" i="6"/>
  <c r="BD152" i="6"/>
  <c r="BD151" i="6"/>
  <c r="BD150" i="6"/>
  <c r="BD149" i="6"/>
  <c r="BD148" i="6"/>
  <c r="BD147" i="6"/>
  <c r="BD146" i="6"/>
  <c r="BD145" i="6"/>
  <c r="BD144" i="6"/>
  <c r="BD143" i="6"/>
  <c r="BD142" i="6"/>
  <c r="BD141" i="6"/>
  <c r="BD140" i="6"/>
  <c r="BD139" i="6"/>
  <c r="BD138" i="6"/>
  <c r="BD137" i="6"/>
  <c r="BD136" i="6"/>
  <c r="BD135" i="6"/>
  <c r="BD134" i="6"/>
  <c r="BD133" i="6"/>
  <c r="BD132" i="6"/>
  <c r="BD131" i="6"/>
  <c r="BD130" i="6"/>
  <c r="BD129" i="6"/>
  <c r="BD128" i="6"/>
  <c r="BD127" i="6"/>
  <c r="BD126" i="6"/>
  <c r="BD125" i="6"/>
  <c r="BD124" i="6"/>
  <c r="BD123" i="6"/>
  <c r="BD122" i="6"/>
  <c r="BD121" i="6"/>
  <c r="BD120" i="6"/>
  <c r="BD119" i="6"/>
  <c r="BD118" i="6"/>
  <c r="BD117" i="6"/>
  <c r="BD116" i="6"/>
  <c r="BD115" i="6"/>
  <c r="BD114" i="6"/>
  <c r="BD113" i="6"/>
  <c r="BD112" i="6"/>
  <c r="BD111" i="6"/>
  <c r="BD110" i="6"/>
  <c r="BD109" i="6"/>
  <c r="BD108" i="6"/>
  <c r="BD107" i="6"/>
  <c r="BD106" i="6"/>
  <c r="BD105" i="6"/>
  <c r="BD104" i="6"/>
  <c r="BD103" i="6"/>
  <c r="BD102" i="6"/>
  <c r="BD101" i="6"/>
  <c r="BD100" i="6"/>
  <c r="BD99" i="6"/>
  <c r="BD98" i="6"/>
  <c r="BD97" i="6"/>
  <c r="BD96" i="6"/>
  <c r="BD95" i="6"/>
  <c r="BD94" i="6"/>
  <c r="BD93" i="6"/>
  <c r="BD92" i="6"/>
  <c r="BD91" i="6"/>
  <c r="BD90" i="6"/>
  <c r="BD89" i="6"/>
  <c r="BD88" i="6"/>
  <c r="BD87" i="6"/>
  <c r="BD86" i="6"/>
  <c r="BD85" i="6"/>
  <c r="BD84" i="6"/>
  <c r="BD83" i="6"/>
  <c r="BD82" i="6"/>
  <c r="BD81" i="6"/>
  <c r="BD80" i="6"/>
  <c r="BD79" i="6"/>
  <c r="BD78" i="6"/>
  <c r="BD77" i="6"/>
  <c r="BD76" i="6"/>
  <c r="BD75" i="6"/>
  <c r="BD74" i="6"/>
  <c r="BD73" i="6"/>
  <c r="BD72" i="6"/>
  <c r="BD71" i="6"/>
  <c r="BD70" i="6"/>
  <c r="BD69" i="6"/>
  <c r="BD68" i="6"/>
  <c r="BD67" i="6"/>
  <c r="BD66" i="6"/>
  <c r="BD65" i="6"/>
  <c r="BD64" i="6"/>
  <c r="BD63" i="6"/>
  <c r="BD62" i="6"/>
  <c r="BD61" i="6"/>
  <c r="BD60" i="6"/>
  <c r="BD59" i="6"/>
  <c r="BD58" i="6"/>
  <c r="BD57" i="6"/>
  <c r="BD56" i="6"/>
  <c r="BD55" i="6"/>
  <c r="BD54" i="6"/>
  <c r="BD53" i="6"/>
  <c r="BD52" i="6"/>
  <c r="BD51" i="6"/>
  <c r="BD50" i="6"/>
  <c r="BD49" i="6"/>
  <c r="BD48" i="6"/>
  <c r="BD47" i="6"/>
  <c r="BD46" i="6"/>
  <c r="BD45" i="6"/>
  <c r="BD44" i="6"/>
  <c r="BD43" i="6"/>
  <c r="BD42" i="6"/>
  <c r="BD41" i="6"/>
  <c r="BD40" i="6"/>
  <c r="BD39" i="6"/>
  <c r="BD38" i="6"/>
  <c r="BD37" i="6"/>
  <c r="BD36" i="6"/>
  <c r="BD35" i="6"/>
  <c r="BD34" i="6"/>
  <c r="BD33" i="6"/>
  <c r="BD32" i="6"/>
  <c r="BD31" i="6"/>
  <c r="BD30" i="6"/>
  <c r="BD29" i="6"/>
  <c r="BD28" i="6"/>
  <c r="BD27" i="6"/>
  <c r="BD26" i="6"/>
  <c r="BD25" i="6"/>
  <c r="BD24" i="6"/>
  <c r="BD23" i="6"/>
  <c r="BD22" i="6"/>
  <c r="BD21" i="6"/>
  <c r="BD20" i="6"/>
  <c r="BD19" i="6"/>
  <c r="BD18" i="6"/>
  <c r="BD17" i="6"/>
  <c r="BD16" i="6"/>
  <c r="BD15" i="6"/>
  <c r="BD14" i="6"/>
  <c r="BD13" i="6"/>
  <c r="BD12" i="6"/>
  <c r="BD11" i="6"/>
  <c r="BD10" i="6"/>
  <c r="BD9" i="6"/>
  <c r="BD8" i="6"/>
  <c r="BD7" i="6"/>
  <c r="BD6" i="6"/>
  <c r="BC5" i="6"/>
  <c r="L22" i="7" s="1"/>
  <c r="BB5" i="6"/>
  <c r="K22" i="7" s="1"/>
  <c r="K20" i="7" s="1"/>
  <c r="BA5" i="6"/>
  <c r="J22" i="7" s="1"/>
  <c r="AZ5" i="6"/>
  <c r="I22" i="7" s="1"/>
  <c r="I20" i="7" s="1"/>
  <c r="AY5" i="6"/>
  <c r="H22" i="7" s="1"/>
  <c r="AX5" i="6"/>
  <c r="G22" i="7" s="1"/>
  <c r="G20" i="7" s="1"/>
  <c r="AW5" i="6"/>
  <c r="F22" i="7" s="1"/>
  <c r="AV5" i="6"/>
  <c r="E22" i="7" s="1"/>
  <c r="E20" i="7" s="1"/>
  <c r="AU5" i="6"/>
  <c r="D22" i="7" s="1"/>
  <c r="AT5" i="6"/>
  <c r="C22" i="7" s="1"/>
  <c r="C20" i="7" s="1"/>
  <c r="AS5" i="6"/>
  <c r="B22" i="7" s="1"/>
  <c r="AR5" i="6"/>
  <c r="A22" i="7" s="1"/>
  <c r="A20" i="7" s="1"/>
  <c r="AQ5" i="6"/>
  <c r="T16" i="7" s="1"/>
  <c r="AP5" i="6"/>
  <c r="S16" i="7" s="1"/>
  <c r="S14" i="7" s="1"/>
  <c r="AO5" i="6"/>
  <c r="R16" i="7" s="1"/>
  <c r="AN5" i="6"/>
  <c r="Q16" i="7" s="1"/>
  <c r="Q14" i="7" s="1"/>
  <c r="AM5" i="6"/>
  <c r="P16" i="7" s="1"/>
  <c r="AL5" i="6"/>
  <c r="O16" i="7" s="1"/>
  <c r="O14" i="7" s="1"/>
  <c r="AK5" i="6"/>
  <c r="N16" i="7" s="1"/>
  <c r="AJ5" i="6"/>
  <c r="M16" i="7" s="1"/>
  <c r="M14" i="7" s="1"/>
  <c r="AI5" i="6"/>
  <c r="L16" i="7" s="1"/>
  <c r="AH5" i="6"/>
  <c r="K16" i="7" s="1"/>
  <c r="K14" i="7" s="1"/>
  <c r="AG5" i="6"/>
  <c r="J16" i="7" s="1"/>
  <c r="AF5" i="6"/>
  <c r="I16" i="7" s="1"/>
  <c r="I14" i="7" s="1"/>
  <c r="AE5" i="6"/>
  <c r="H16" i="7" s="1"/>
  <c r="AD5" i="6"/>
  <c r="G16" i="7" s="1"/>
  <c r="G14" i="7" s="1"/>
  <c r="AC5" i="6"/>
  <c r="F16" i="7" s="1"/>
  <c r="AB5" i="6"/>
  <c r="E16" i="7" s="1"/>
  <c r="E14" i="7" s="1"/>
  <c r="AA5" i="6"/>
  <c r="D16" i="7" s="1"/>
  <c r="Z5" i="6"/>
  <c r="C16" i="7" s="1"/>
  <c r="C14" i="7" s="1"/>
  <c r="Y5" i="6"/>
  <c r="B16" i="7" s="1"/>
  <c r="X5" i="6"/>
  <c r="A16" i="7" s="1"/>
  <c r="A14" i="7" s="1"/>
  <c r="W5" i="6"/>
  <c r="T10" i="7" s="1"/>
  <c r="V5" i="6"/>
  <c r="S10" i="7" s="1"/>
  <c r="S8" i="7" s="1"/>
  <c r="U5" i="6"/>
  <c r="R10" i="7" s="1"/>
  <c r="T5" i="6"/>
  <c r="Q10" i="7" s="1"/>
  <c r="Q8" i="7" s="1"/>
  <c r="S5" i="6"/>
  <c r="P10" i="7" s="1"/>
  <c r="R5" i="6"/>
  <c r="O10" i="7" s="1"/>
  <c r="O8" i="7" s="1"/>
  <c r="Q5" i="6"/>
  <c r="N10" i="7" s="1"/>
  <c r="P5" i="6"/>
  <c r="M10" i="7" s="1"/>
  <c r="M8" i="7" s="1"/>
  <c r="O5" i="6"/>
  <c r="L10" i="7" s="1"/>
  <c r="N5" i="6"/>
  <c r="K10" i="7" s="1"/>
  <c r="K8" i="7" s="1"/>
  <c r="M5" i="6"/>
  <c r="J10" i="7" s="1"/>
  <c r="L5" i="6"/>
  <c r="I10" i="7" s="1"/>
  <c r="I8" i="7" s="1"/>
  <c r="K5" i="6"/>
  <c r="H10" i="7" s="1"/>
  <c r="J5" i="6"/>
  <c r="G10" i="7" s="1"/>
  <c r="G8" i="7" s="1"/>
  <c r="I5" i="6"/>
  <c r="F10" i="7" s="1"/>
  <c r="H5" i="6"/>
  <c r="E10" i="7" s="1"/>
  <c r="E8" i="7" s="1"/>
  <c r="G5" i="6"/>
  <c r="D10" i="7" s="1"/>
  <c r="F5" i="6"/>
  <c r="C10" i="7" s="1"/>
  <c r="C8" i="7" s="1"/>
  <c r="E5" i="6"/>
  <c r="B10" i="7" s="1"/>
  <c r="H3" i="7" s="1"/>
  <c r="S3" i="7" s="1"/>
  <c r="D5" i="6"/>
  <c r="A10" i="7" s="1"/>
  <c r="BB3" i="6"/>
  <c r="AZ3" i="6"/>
  <c r="AX3" i="6"/>
  <c r="AV3" i="6"/>
  <c r="AT3" i="6"/>
  <c r="AR3" i="6"/>
  <c r="AP3" i="6"/>
  <c r="AN3" i="6"/>
  <c r="AL3" i="6"/>
  <c r="AJ3" i="6"/>
  <c r="AH3" i="6"/>
  <c r="AF3" i="6"/>
  <c r="AD3" i="6"/>
  <c r="AB3" i="6"/>
  <c r="Z3" i="6"/>
  <c r="X3" i="6"/>
  <c r="V3" i="6"/>
  <c r="T3" i="6"/>
  <c r="R3" i="6"/>
  <c r="P3" i="6"/>
  <c r="N3" i="6"/>
  <c r="L3" i="6"/>
  <c r="J3" i="6"/>
  <c r="H3" i="6"/>
  <c r="F3" i="6"/>
  <c r="D3" i="6"/>
  <c r="D6001" i="5"/>
  <c r="B6001" i="5"/>
  <c r="D6000" i="5"/>
  <c r="B6000" i="5"/>
  <c r="D5999" i="5"/>
  <c r="B5999" i="5"/>
  <c r="D5998" i="5"/>
  <c r="B5998" i="5"/>
  <c r="D5997" i="5"/>
  <c r="B5997" i="5"/>
  <c r="D5996" i="5"/>
  <c r="B5996" i="5"/>
  <c r="D5995" i="5"/>
  <c r="B5995" i="5"/>
  <c r="D5994" i="5"/>
  <c r="B5994" i="5"/>
  <c r="D5993" i="5"/>
  <c r="B5993" i="5"/>
  <c r="D5992" i="5"/>
  <c r="B5992" i="5"/>
  <c r="D5991" i="5"/>
  <c r="B5991" i="5"/>
  <c r="D5990" i="5"/>
  <c r="B5990" i="5"/>
  <c r="D5989" i="5"/>
  <c r="B5989" i="5"/>
  <c r="D5988" i="5"/>
  <c r="B5988" i="5"/>
  <c r="D5987" i="5"/>
  <c r="B5987" i="5"/>
  <c r="D5986" i="5"/>
  <c r="B5986" i="5"/>
  <c r="D5985" i="5"/>
  <c r="B5985" i="5"/>
  <c r="D5984" i="5"/>
  <c r="B5984" i="5"/>
  <c r="D5983" i="5"/>
  <c r="B5983" i="5"/>
  <c r="D5982" i="5"/>
  <c r="B5982" i="5"/>
  <c r="D5981" i="5"/>
  <c r="B5981" i="5"/>
  <c r="D5980" i="5"/>
  <c r="B5980" i="5"/>
  <c r="D5979" i="5"/>
  <c r="B5979" i="5"/>
  <c r="D5978" i="5"/>
  <c r="B5978" i="5"/>
  <c r="D5977" i="5"/>
  <c r="B5977" i="5"/>
  <c r="D5976" i="5"/>
  <c r="B5976" i="5"/>
  <c r="D5975" i="5"/>
  <c r="B5975" i="5"/>
  <c r="D5974" i="5"/>
  <c r="B5974" i="5"/>
  <c r="D5973" i="5"/>
  <c r="B5973" i="5"/>
  <c r="D5972" i="5"/>
  <c r="B5972" i="5"/>
  <c r="D5971" i="5"/>
  <c r="B5971" i="5"/>
  <c r="D5970" i="5"/>
  <c r="B5970" i="5"/>
  <c r="D5969" i="5"/>
  <c r="B5969" i="5"/>
  <c r="D5968" i="5"/>
  <c r="B5968" i="5"/>
  <c r="D5967" i="5"/>
  <c r="B5967" i="5"/>
  <c r="D5966" i="5"/>
  <c r="B5966" i="5"/>
  <c r="D5965" i="5"/>
  <c r="B5965" i="5"/>
  <c r="D5964" i="5"/>
  <c r="B5964" i="5"/>
  <c r="D5963" i="5"/>
  <c r="B5963" i="5"/>
  <c r="D5962" i="5"/>
  <c r="B5962" i="5"/>
  <c r="D5961" i="5"/>
  <c r="B5961" i="5"/>
  <c r="D5960" i="5"/>
  <c r="B5960" i="5"/>
  <c r="D5959" i="5"/>
  <c r="B5959" i="5"/>
  <c r="D5958" i="5"/>
  <c r="B5958" i="5"/>
  <c r="D5957" i="5"/>
  <c r="B5957" i="5"/>
  <c r="D5956" i="5"/>
  <c r="B5956" i="5"/>
  <c r="D5955" i="5"/>
  <c r="B5955" i="5"/>
  <c r="D5954" i="5"/>
  <c r="B5954" i="5"/>
  <c r="D5953" i="5"/>
  <c r="B5953" i="5"/>
  <c r="D5952" i="5"/>
  <c r="B5952" i="5"/>
  <c r="D5951" i="5"/>
  <c r="B5951" i="5"/>
  <c r="D5950" i="5"/>
  <c r="B5950" i="5"/>
  <c r="D5949" i="5"/>
  <c r="B5949" i="5"/>
  <c r="D5948" i="5"/>
  <c r="B5948" i="5"/>
  <c r="D5947" i="5"/>
  <c r="B5947" i="5"/>
  <c r="D5946" i="5"/>
  <c r="B5946" i="5"/>
  <c r="D5945" i="5"/>
  <c r="B5945" i="5"/>
  <c r="D5944" i="5"/>
  <c r="B5944" i="5"/>
  <c r="D5943" i="5"/>
  <c r="B5943" i="5"/>
  <c r="D5942" i="5"/>
  <c r="B5942" i="5"/>
  <c r="D5941" i="5"/>
  <c r="B5941" i="5"/>
  <c r="D5940" i="5"/>
  <c r="B5940" i="5"/>
  <c r="D5939" i="5"/>
  <c r="B5939" i="5"/>
  <c r="D5938" i="5"/>
  <c r="B5938" i="5"/>
  <c r="D5937" i="5"/>
  <c r="B5937" i="5"/>
  <c r="D5936" i="5"/>
  <c r="B5936" i="5"/>
  <c r="D5935" i="5"/>
  <c r="B5935" i="5"/>
  <c r="D5934" i="5"/>
  <c r="B5934" i="5"/>
  <c r="D5933" i="5"/>
  <c r="B5933" i="5"/>
  <c r="D5932" i="5"/>
  <c r="B5932" i="5"/>
  <c r="D5931" i="5"/>
  <c r="B5931" i="5"/>
  <c r="D5930" i="5"/>
  <c r="B5930" i="5"/>
  <c r="D5929" i="5"/>
  <c r="B5929" i="5"/>
  <c r="D5928" i="5"/>
  <c r="B5928" i="5"/>
  <c r="D5927" i="5"/>
  <c r="B5927" i="5"/>
  <c r="D5926" i="5"/>
  <c r="B5926" i="5"/>
  <c r="D5925" i="5"/>
  <c r="B5925" i="5"/>
  <c r="D5924" i="5"/>
  <c r="B5924" i="5"/>
  <c r="D5923" i="5"/>
  <c r="B5923" i="5"/>
  <c r="D5922" i="5"/>
  <c r="B5922" i="5"/>
  <c r="D5921" i="5"/>
  <c r="B5921" i="5"/>
  <c r="D5920" i="5"/>
  <c r="B5920" i="5"/>
  <c r="D5919" i="5"/>
  <c r="B5919" i="5"/>
  <c r="D5918" i="5"/>
  <c r="B5918" i="5"/>
  <c r="D5917" i="5"/>
  <c r="B5917" i="5"/>
  <c r="D5916" i="5"/>
  <c r="B5916" i="5"/>
  <c r="D5915" i="5"/>
  <c r="B5915" i="5"/>
  <c r="D5914" i="5"/>
  <c r="B5914" i="5"/>
  <c r="D5913" i="5"/>
  <c r="B5913" i="5"/>
  <c r="D5912" i="5"/>
  <c r="B5912" i="5"/>
  <c r="D5911" i="5"/>
  <c r="B5911" i="5"/>
  <c r="D5910" i="5"/>
  <c r="B5910" i="5"/>
  <c r="D5909" i="5"/>
  <c r="B5909" i="5"/>
  <c r="D5908" i="5"/>
  <c r="B5908" i="5"/>
  <c r="D5907" i="5"/>
  <c r="B5907" i="5"/>
  <c r="D5906" i="5"/>
  <c r="B5906" i="5"/>
  <c r="D5905" i="5"/>
  <c r="B5905" i="5"/>
  <c r="D5904" i="5"/>
  <c r="B5904" i="5"/>
  <c r="D5903" i="5"/>
  <c r="B5903" i="5"/>
  <c r="D5902" i="5"/>
  <c r="B5902" i="5"/>
  <c r="D5901" i="5"/>
  <c r="B5901" i="5"/>
  <c r="D5900" i="5"/>
  <c r="B5900" i="5"/>
  <c r="D5899" i="5"/>
  <c r="B5899" i="5"/>
  <c r="D5898" i="5"/>
  <c r="B5898" i="5"/>
  <c r="D5897" i="5"/>
  <c r="B5897" i="5"/>
  <c r="D5896" i="5"/>
  <c r="B5896" i="5"/>
  <c r="D5895" i="5"/>
  <c r="B5895" i="5"/>
  <c r="D5894" i="5"/>
  <c r="B5894" i="5"/>
  <c r="D5893" i="5"/>
  <c r="B5893" i="5"/>
  <c r="D5892" i="5"/>
  <c r="B5892" i="5"/>
  <c r="D5891" i="5"/>
  <c r="B5891" i="5"/>
  <c r="D5890" i="5"/>
  <c r="B5890" i="5"/>
  <c r="D5889" i="5"/>
  <c r="B5889" i="5"/>
  <c r="D5888" i="5"/>
  <c r="B5888" i="5"/>
  <c r="D5887" i="5"/>
  <c r="B5887" i="5"/>
  <c r="D5886" i="5"/>
  <c r="B5886" i="5"/>
  <c r="D5885" i="5"/>
  <c r="B5885" i="5"/>
  <c r="D5884" i="5"/>
  <c r="B5884" i="5"/>
  <c r="D5883" i="5"/>
  <c r="B5883" i="5"/>
  <c r="D5882" i="5"/>
  <c r="B5882" i="5"/>
  <c r="D5881" i="5"/>
  <c r="B5881" i="5"/>
  <c r="D5880" i="5"/>
  <c r="B5880" i="5"/>
  <c r="D5879" i="5"/>
  <c r="B5879" i="5"/>
  <c r="D5878" i="5"/>
  <c r="B5878" i="5"/>
  <c r="D5877" i="5"/>
  <c r="B5877" i="5"/>
  <c r="D5876" i="5"/>
  <c r="B5876" i="5"/>
  <c r="D5875" i="5"/>
  <c r="B5875" i="5"/>
  <c r="D5874" i="5"/>
  <c r="B5874" i="5"/>
  <c r="D5873" i="5"/>
  <c r="B5873" i="5"/>
  <c r="D5872" i="5"/>
  <c r="B5872" i="5"/>
  <c r="D5871" i="5"/>
  <c r="B5871" i="5"/>
  <c r="D5870" i="5"/>
  <c r="B5870" i="5"/>
  <c r="D5869" i="5"/>
  <c r="B5869" i="5"/>
  <c r="D5868" i="5"/>
  <c r="B5868" i="5"/>
  <c r="D5867" i="5"/>
  <c r="B5867" i="5"/>
  <c r="D5866" i="5"/>
  <c r="B5866" i="5"/>
  <c r="D5865" i="5"/>
  <c r="B5865" i="5"/>
  <c r="D5864" i="5"/>
  <c r="B5864" i="5"/>
  <c r="D5863" i="5"/>
  <c r="B5863" i="5"/>
  <c r="D5862" i="5"/>
  <c r="B5862" i="5"/>
  <c r="D5861" i="5"/>
  <c r="B5861" i="5"/>
  <c r="D5860" i="5"/>
  <c r="B5860" i="5"/>
  <c r="D5859" i="5"/>
  <c r="B5859" i="5"/>
  <c r="D5858" i="5"/>
  <c r="B5858" i="5"/>
  <c r="D5857" i="5"/>
  <c r="B5857" i="5"/>
  <c r="D5856" i="5"/>
  <c r="B5856" i="5"/>
  <c r="D5855" i="5"/>
  <c r="B5855" i="5"/>
  <c r="D5854" i="5"/>
  <c r="B5854" i="5"/>
  <c r="D5853" i="5"/>
  <c r="B5853" i="5"/>
  <c r="D5852" i="5"/>
  <c r="B5852" i="5"/>
  <c r="D5851" i="5"/>
  <c r="B5851" i="5"/>
  <c r="D5850" i="5"/>
  <c r="B5850" i="5"/>
  <c r="D5849" i="5"/>
  <c r="B5849" i="5"/>
  <c r="D5848" i="5"/>
  <c r="B5848" i="5"/>
  <c r="D5847" i="5"/>
  <c r="B5847" i="5"/>
  <c r="D5846" i="5"/>
  <c r="B5846" i="5"/>
  <c r="D5845" i="5"/>
  <c r="B5845" i="5"/>
  <c r="D5844" i="5"/>
  <c r="B5844" i="5"/>
  <c r="D5843" i="5"/>
  <c r="B5843" i="5"/>
  <c r="D5842" i="5"/>
  <c r="B5842" i="5"/>
  <c r="D5841" i="5"/>
  <c r="B5841" i="5"/>
  <c r="D5840" i="5"/>
  <c r="B5840" i="5"/>
  <c r="D5839" i="5"/>
  <c r="B5839" i="5"/>
  <c r="D5838" i="5"/>
  <c r="B5838" i="5"/>
  <c r="D5837" i="5"/>
  <c r="B5837" i="5"/>
  <c r="D5836" i="5"/>
  <c r="B5836" i="5"/>
  <c r="D5835" i="5"/>
  <c r="B5835" i="5"/>
  <c r="D5834" i="5"/>
  <c r="B5834" i="5"/>
  <c r="D5833" i="5"/>
  <c r="B5833" i="5"/>
  <c r="D5832" i="5"/>
  <c r="B5832" i="5"/>
  <c r="D5831" i="5"/>
  <c r="B5831" i="5"/>
  <c r="D5830" i="5"/>
  <c r="B5830" i="5"/>
  <c r="D5829" i="5"/>
  <c r="B5829" i="5"/>
  <c r="D5828" i="5"/>
  <c r="B5828" i="5"/>
  <c r="D5827" i="5"/>
  <c r="B5827" i="5"/>
  <c r="D5826" i="5"/>
  <c r="B5826" i="5"/>
  <c r="D5825" i="5"/>
  <c r="B5825" i="5"/>
  <c r="D5824" i="5"/>
  <c r="B5824" i="5"/>
  <c r="D5823" i="5"/>
  <c r="B5823" i="5"/>
  <c r="D5822" i="5"/>
  <c r="B5822" i="5"/>
  <c r="D5821" i="5"/>
  <c r="B5821" i="5"/>
  <c r="D5820" i="5"/>
  <c r="B5820" i="5"/>
  <c r="D5819" i="5"/>
  <c r="B5819" i="5"/>
  <c r="D5818" i="5"/>
  <c r="B5818" i="5"/>
  <c r="D5817" i="5"/>
  <c r="B5817" i="5"/>
  <c r="D5816" i="5"/>
  <c r="B5816" i="5"/>
  <c r="D5815" i="5"/>
  <c r="B5815" i="5"/>
  <c r="D5814" i="5"/>
  <c r="B5814" i="5"/>
  <c r="D5813" i="5"/>
  <c r="B5813" i="5"/>
  <c r="D5812" i="5"/>
  <c r="B5812" i="5"/>
  <c r="D5811" i="5"/>
  <c r="B5811" i="5"/>
  <c r="D5810" i="5"/>
  <c r="B5810" i="5"/>
  <c r="D5809" i="5"/>
  <c r="B5809" i="5"/>
  <c r="D5808" i="5"/>
  <c r="B5808" i="5"/>
  <c r="D5807" i="5"/>
  <c r="B5807" i="5"/>
  <c r="D5806" i="5"/>
  <c r="B5806" i="5"/>
  <c r="D5805" i="5"/>
  <c r="B5805" i="5"/>
  <c r="D5804" i="5"/>
  <c r="B5804" i="5"/>
  <c r="D5803" i="5"/>
  <c r="B5803" i="5"/>
  <c r="D5802" i="5"/>
  <c r="B5802" i="5"/>
  <c r="D5801" i="5"/>
  <c r="B5801" i="5"/>
  <c r="D5800" i="5"/>
  <c r="B5800" i="5"/>
  <c r="D5799" i="5"/>
  <c r="B5799" i="5"/>
  <c r="D5798" i="5"/>
  <c r="B5798" i="5"/>
  <c r="D5797" i="5"/>
  <c r="B5797" i="5"/>
  <c r="D5796" i="5"/>
  <c r="B5796" i="5"/>
  <c r="D5795" i="5"/>
  <c r="B5795" i="5"/>
  <c r="D5794" i="5"/>
  <c r="B5794" i="5"/>
  <c r="D5793" i="5"/>
  <c r="B5793" i="5"/>
  <c r="D5792" i="5"/>
  <c r="B5792" i="5"/>
  <c r="D5791" i="5"/>
  <c r="B5791" i="5"/>
  <c r="D5790" i="5"/>
  <c r="B5790" i="5"/>
  <c r="D5789" i="5"/>
  <c r="B5789" i="5"/>
  <c r="D5788" i="5"/>
  <c r="B5788" i="5"/>
  <c r="D5787" i="5"/>
  <c r="B5787" i="5"/>
  <c r="D5786" i="5"/>
  <c r="B5786" i="5"/>
  <c r="D5785" i="5"/>
  <c r="B5785" i="5"/>
  <c r="D5784" i="5"/>
  <c r="B5784" i="5"/>
  <c r="D5783" i="5"/>
  <c r="B5783" i="5"/>
  <c r="D5782" i="5"/>
  <c r="B5782" i="5"/>
  <c r="D5781" i="5"/>
  <c r="B5781" i="5"/>
  <c r="D5780" i="5"/>
  <c r="B5780" i="5"/>
  <c r="D5779" i="5"/>
  <c r="B5779" i="5"/>
  <c r="D5778" i="5"/>
  <c r="B5778" i="5"/>
  <c r="D5777" i="5"/>
  <c r="B5777" i="5"/>
  <c r="D5776" i="5"/>
  <c r="B5776" i="5"/>
  <c r="D5775" i="5"/>
  <c r="B5775" i="5"/>
  <c r="D5774" i="5"/>
  <c r="B5774" i="5"/>
  <c r="D5773" i="5"/>
  <c r="B5773" i="5"/>
  <c r="D5772" i="5"/>
  <c r="B5772" i="5"/>
  <c r="D5771" i="5"/>
  <c r="B5771" i="5"/>
  <c r="D5770" i="5"/>
  <c r="B5770" i="5"/>
  <c r="D5769" i="5"/>
  <c r="B5769" i="5"/>
  <c r="D5768" i="5"/>
  <c r="B5768" i="5"/>
  <c r="D5767" i="5"/>
  <c r="B5767" i="5"/>
  <c r="D5766" i="5"/>
  <c r="B5766" i="5"/>
  <c r="D5765" i="5"/>
  <c r="B5765" i="5"/>
  <c r="D5764" i="5"/>
  <c r="B5764" i="5"/>
  <c r="D5763" i="5"/>
  <c r="B5763" i="5"/>
  <c r="D5762" i="5"/>
  <c r="B5762" i="5"/>
  <c r="D5761" i="5"/>
  <c r="B5761" i="5"/>
  <c r="D5760" i="5"/>
  <c r="B5760" i="5"/>
  <c r="D5759" i="5"/>
  <c r="B5759" i="5"/>
  <c r="D5758" i="5"/>
  <c r="B5758" i="5"/>
  <c r="D5757" i="5"/>
  <c r="B5757" i="5"/>
  <c r="D5756" i="5"/>
  <c r="B5756" i="5"/>
  <c r="D5755" i="5"/>
  <c r="B5755" i="5"/>
  <c r="D5754" i="5"/>
  <c r="B5754" i="5"/>
  <c r="D5753" i="5"/>
  <c r="B5753" i="5"/>
  <c r="D5752" i="5"/>
  <c r="B5752" i="5"/>
  <c r="D5751" i="5"/>
  <c r="B5751" i="5"/>
  <c r="D5750" i="5"/>
  <c r="B5750" i="5"/>
  <c r="D5749" i="5"/>
  <c r="B5749" i="5"/>
  <c r="D5748" i="5"/>
  <c r="B5748" i="5"/>
  <c r="D5747" i="5"/>
  <c r="B5747" i="5"/>
  <c r="D5746" i="5"/>
  <c r="B5746" i="5"/>
  <c r="D5745" i="5"/>
  <c r="B5745" i="5"/>
  <c r="D5744" i="5"/>
  <c r="B5744" i="5"/>
  <c r="D5743" i="5"/>
  <c r="B5743" i="5"/>
  <c r="D5742" i="5"/>
  <c r="B5742" i="5"/>
  <c r="D5741" i="5"/>
  <c r="B5741" i="5"/>
  <c r="D5740" i="5"/>
  <c r="B5740" i="5"/>
  <c r="D5739" i="5"/>
  <c r="B5739" i="5"/>
  <c r="D5738" i="5"/>
  <c r="B5738" i="5"/>
  <c r="D5737" i="5"/>
  <c r="B5737" i="5"/>
  <c r="D5736" i="5"/>
  <c r="B5736" i="5"/>
  <c r="D5735" i="5"/>
  <c r="B5735" i="5"/>
  <c r="D5734" i="5"/>
  <c r="B5734" i="5"/>
  <c r="D5733" i="5"/>
  <c r="B5733" i="5"/>
  <c r="D5732" i="5"/>
  <c r="B5732" i="5"/>
  <c r="D5731" i="5"/>
  <c r="B5731" i="5"/>
  <c r="D5730" i="5"/>
  <c r="B5730" i="5"/>
  <c r="D5729" i="5"/>
  <c r="B5729" i="5"/>
  <c r="D5728" i="5"/>
  <c r="B5728" i="5"/>
  <c r="D5727" i="5"/>
  <c r="B5727" i="5"/>
  <c r="D5726" i="5"/>
  <c r="B5726" i="5"/>
  <c r="D5725" i="5"/>
  <c r="B5725" i="5"/>
  <c r="D5724" i="5"/>
  <c r="B5724" i="5"/>
  <c r="D5723" i="5"/>
  <c r="B5723" i="5"/>
  <c r="D5722" i="5"/>
  <c r="B5722" i="5"/>
  <c r="D5721" i="5"/>
  <c r="B5721" i="5"/>
  <c r="D5720" i="5"/>
  <c r="B5720" i="5"/>
  <c r="D5719" i="5"/>
  <c r="B5719" i="5"/>
  <c r="D5718" i="5"/>
  <c r="B5718" i="5"/>
  <c r="D5717" i="5"/>
  <c r="B5717" i="5"/>
  <c r="D5716" i="5"/>
  <c r="B5716" i="5"/>
  <c r="D5715" i="5"/>
  <c r="B5715" i="5"/>
  <c r="D5714" i="5"/>
  <c r="B5714" i="5"/>
  <c r="D5713" i="5"/>
  <c r="B5713" i="5"/>
  <c r="D5712" i="5"/>
  <c r="B5712" i="5"/>
  <c r="D5711" i="5"/>
  <c r="B5711" i="5"/>
  <c r="D5710" i="5"/>
  <c r="B5710" i="5"/>
  <c r="D5709" i="5"/>
  <c r="B5709" i="5"/>
  <c r="D5708" i="5"/>
  <c r="B5708" i="5"/>
  <c r="D5707" i="5"/>
  <c r="B5707" i="5"/>
  <c r="D5706" i="5"/>
  <c r="B5706" i="5"/>
  <c r="D5705" i="5"/>
  <c r="B5705" i="5"/>
  <c r="D5704" i="5"/>
  <c r="B5704" i="5"/>
  <c r="D5703" i="5"/>
  <c r="B5703" i="5"/>
  <c r="D5702" i="5"/>
  <c r="B5702" i="5"/>
  <c r="D5701" i="5"/>
  <c r="B5701" i="5"/>
  <c r="D5700" i="5"/>
  <c r="B5700" i="5"/>
  <c r="D5699" i="5"/>
  <c r="B5699" i="5"/>
  <c r="D5698" i="5"/>
  <c r="B5698" i="5"/>
  <c r="D5697" i="5"/>
  <c r="B5697" i="5"/>
  <c r="D5696" i="5"/>
  <c r="B5696" i="5"/>
  <c r="D5695" i="5"/>
  <c r="B5695" i="5"/>
  <c r="D5694" i="5"/>
  <c r="B5694" i="5"/>
  <c r="D5693" i="5"/>
  <c r="B5693" i="5"/>
  <c r="D5692" i="5"/>
  <c r="B5692" i="5"/>
  <c r="D5691" i="5"/>
  <c r="B5691" i="5"/>
  <c r="D5690" i="5"/>
  <c r="B5690" i="5"/>
  <c r="D5689" i="5"/>
  <c r="B5689" i="5"/>
  <c r="D5688" i="5"/>
  <c r="B5688" i="5"/>
  <c r="D5687" i="5"/>
  <c r="B5687" i="5"/>
  <c r="D5686" i="5"/>
  <c r="B5686" i="5"/>
  <c r="D5685" i="5"/>
  <c r="B5685" i="5"/>
  <c r="D5684" i="5"/>
  <c r="B5684" i="5"/>
  <c r="D5683" i="5"/>
  <c r="B5683" i="5"/>
  <c r="D5682" i="5"/>
  <c r="B5682" i="5"/>
  <c r="D5681" i="5"/>
  <c r="B5681" i="5"/>
  <c r="D5680" i="5"/>
  <c r="B5680" i="5"/>
  <c r="D5679" i="5"/>
  <c r="B5679" i="5"/>
  <c r="D5678" i="5"/>
  <c r="B5678" i="5"/>
  <c r="D5677" i="5"/>
  <c r="B5677" i="5"/>
  <c r="D5676" i="5"/>
  <c r="B5676" i="5"/>
  <c r="D5675" i="5"/>
  <c r="B5675" i="5"/>
  <c r="D5674" i="5"/>
  <c r="B5674" i="5"/>
  <c r="D5673" i="5"/>
  <c r="B5673" i="5"/>
  <c r="D5672" i="5"/>
  <c r="B5672" i="5"/>
  <c r="D5671" i="5"/>
  <c r="B5671" i="5"/>
  <c r="D5670" i="5"/>
  <c r="B5670" i="5"/>
  <c r="D5669" i="5"/>
  <c r="B5669" i="5"/>
  <c r="D5668" i="5"/>
  <c r="B5668" i="5"/>
  <c r="D5667" i="5"/>
  <c r="B5667" i="5"/>
  <c r="D5666" i="5"/>
  <c r="B5666" i="5"/>
  <c r="D5665" i="5"/>
  <c r="B5665" i="5"/>
  <c r="D5664" i="5"/>
  <c r="B5664" i="5"/>
  <c r="D5663" i="5"/>
  <c r="B5663" i="5"/>
  <c r="D5662" i="5"/>
  <c r="B5662" i="5"/>
  <c r="D5661" i="5"/>
  <c r="B5661" i="5"/>
  <c r="D5660" i="5"/>
  <c r="B5660" i="5"/>
  <c r="D5659" i="5"/>
  <c r="E5659" i="5" s="1"/>
  <c r="B5659" i="5"/>
  <c r="D5658" i="5"/>
  <c r="B5658" i="5"/>
  <c r="D5657" i="5"/>
  <c r="B5657" i="5"/>
  <c r="D5656" i="5"/>
  <c r="B5656" i="5"/>
  <c r="D5655" i="5"/>
  <c r="B5655" i="5"/>
  <c r="D5654" i="5"/>
  <c r="B5654" i="5"/>
  <c r="D5653" i="5"/>
  <c r="B5653" i="5"/>
  <c r="D5652" i="5"/>
  <c r="B5652" i="5"/>
  <c r="D5651" i="5"/>
  <c r="B5651" i="5"/>
  <c r="D5650" i="5"/>
  <c r="B5650" i="5"/>
  <c r="D5649" i="5"/>
  <c r="B5649" i="5"/>
  <c r="D5648" i="5"/>
  <c r="B5648" i="5"/>
  <c r="D5647" i="5"/>
  <c r="B5647" i="5"/>
  <c r="D5646" i="5"/>
  <c r="B5646" i="5"/>
  <c r="D5645" i="5"/>
  <c r="B5645" i="5"/>
  <c r="D5644" i="5"/>
  <c r="B5644" i="5"/>
  <c r="D5643" i="5"/>
  <c r="B5643" i="5"/>
  <c r="D5642" i="5"/>
  <c r="B5642" i="5"/>
  <c r="D5641" i="5"/>
  <c r="B5641" i="5"/>
  <c r="D5640" i="5"/>
  <c r="B5640" i="5"/>
  <c r="D5639" i="5"/>
  <c r="B5639" i="5"/>
  <c r="D5638" i="5"/>
  <c r="B5638" i="5"/>
  <c r="D5637" i="5"/>
  <c r="B5637" i="5"/>
  <c r="D5636" i="5"/>
  <c r="B5636" i="5"/>
  <c r="D5635" i="5"/>
  <c r="B5635" i="5"/>
  <c r="D5634" i="5"/>
  <c r="B5634" i="5"/>
  <c r="D5633" i="5"/>
  <c r="B5633" i="5"/>
  <c r="D5632" i="5"/>
  <c r="B5632" i="5"/>
  <c r="D5631" i="5"/>
  <c r="B5631" i="5"/>
  <c r="D5630" i="5"/>
  <c r="B5630" i="5"/>
  <c r="D5629" i="5"/>
  <c r="B5629" i="5"/>
  <c r="D5628" i="5"/>
  <c r="B5628" i="5"/>
  <c r="D5627" i="5"/>
  <c r="B5627" i="5"/>
  <c r="D5626" i="5"/>
  <c r="B5626" i="5"/>
  <c r="D5625" i="5"/>
  <c r="B5625" i="5"/>
  <c r="D5624" i="5"/>
  <c r="B5624" i="5"/>
  <c r="D5623" i="5"/>
  <c r="B5623" i="5"/>
  <c r="D5622" i="5"/>
  <c r="B5622" i="5"/>
  <c r="D5621" i="5"/>
  <c r="B5621" i="5"/>
  <c r="D5620" i="5"/>
  <c r="B5620" i="5"/>
  <c r="D5619" i="5"/>
  <c r="B5619" i="5"/>
  <c r="D5618" i="5"/>
  <c r="B5618" i="5"/>
  <c r="D5617" i="5"/>
  <c r="B5617" i="5"/>
  <c r="D5616" i="5"/>
  <c r="B5616" i="5"/>
  <c r="D5615" i="5"/>
  <c r="B5615" i="5"/>
  <c r="D5614" i="5"/>
  <c r="B5614" i="5"/>
  <c r="D5613" i="5"/>
  <c r="B5613" i="5"/>
  <c r="D5612" i="5"/>
  <c r="B5612" i="5"/>
  <c r="D5611" i="5"/>
  <c r="B5611" i="5"/>
  <c r="D5610" i="5"/>
  <c r="B5610" i="5"/>
  <c r="D5609" i="5"/>
  <c r="B5609" i="5"/>
  <c r="D5608" i="5"/>
  <c r="B5608" i="5"/>
  <c r="D5607" i="5"/>
  <c r="B5607" i="5"/>
  <c r="D5606" i="5"/>
  <c r="B5606" i="5"/>
  <c r="D5605" i="5"/>
  <c r="B5605" i="5"/>
  <c r="D5604" i="5"/>
  <c r="B5604" i="5"/>
  <c r="D5603" i="5"/>
  <c r="B5603" i="5"/>
  <c r="D5602" i="5"/>
  <c r="B5602" i="5"/>
  <c r="D5601" i="5"/>
  <c r="B5601" i="5"/>
  <c r="D5600" i="5"/>
  <c r="B5600" i="5"/>
  <c r="D5599" i="5"/>
  <c r="B5599" i="5"/>
  <c r="D5598" i="5"/>
  <c r="B5598" i="5"/>
  <c r="D5597" i="5"/>
  <c r="B5597" i="5"/>
  <c r="D5596" i="5"/>
  <c r="B5596" i="5"/>
  <c r="D5595" i="5"/>
  <c r="B5595" i="5"/>
  <c r="D5594" i="5"/>
  <c r="B5594" i="5"/>
  <c r="D5593" i="5"/>
  <c r="B5593" i="5"/>
  <c r="D5592" i="5"/>
  <c r="B5592" i="5"/>
  <c r="D5591" i="5"/>
  <c r="B5591" i="5"/>
  <c r="D5590" i="5"/>
  <c r="B5590" i="5"/>
  <c r="D5589" i="5"/>
  <c r="B5589" i="5"/>
  <c r="D5588" i="5"/>
  <c r="B5588" i="5"/>
  <c r="D5587" i="5"/>
  <c r="B5587" i="5"/>
  <c r="D5586" i="5"/>
  <c r="B5586" i="5"/>
  <c r="D5585" i="5"/>
  <c r="B5585" i="5"/>
  <c r="D5584" i="5"/>
  <c r="B5584" i="5"/>
  <c r="D5583" i="5"/>
  <c r="B5583" i="5"/>
  <c r="D5582" i="5"/>
  <c r="B5582" i="5"/>
  <c r="D5581" i="5"/>
  <c r="B5581" i="5"/>
  <c r="D5580" i="5"/>
  <c r="B5580" i="5"/>
  <c r="D5579" i="5"/>
  <c r="B5579" i="5"/>
  <c r="D5578" i="5"/>
  <c r="B5578" i="5"/>
  <c r="D5577" i="5"/>
  <c r="B5577" i="5"/>
  <c r="D5576" i="5"/>
  <c r="B5576" i="5"/>
  <c r="D5575" i="5"/>
  <c r="B5575" i="5"/>
  <c r="D5574" i="5"/>
  <c r="B5574" i="5"/>
  <c r="D5573" i="5"/>
  <c r="B5573" i="5"/>
  <c r="D5572" i="5"/>
  <c r="B5572" i="5"/>
  <c r="D5571" i="5"/>
  <c r="B5571" i="5"/>
  <c r="D5570" i="5"/>
  <c r="B5570" i="5"/>
  <c r="D5569" i="5"/>
  <c r="B5569" i="5"/>
  <c r="D5568" i="5"/>
  <c r="B5568" i="5"/>
  <c r="D5567" i="5"/>
  <c r="B5567" i="5"/>
  <c r="D5566" i="5"/>
  <c r="B5566" i="5"/>
  <c r="D5565" i="5"/>
  <c r="B5565" i="5"/>
  <c r="D5564" i="5"/>
  <c r="B5564" i="5"/>
  <c r="D5563" i="5"/>
  <c r="B5563" i="5"/>
  <c r="D5562" i="5"/>
  <c r="B5562" i="5"/>
  <c r="D5561" i="5"/>
  <c r="B5561" i="5"/>
  <c r="D5560" i="5"/>
  <c r="B5560" i="5"/>
  <c r="D5559" i="5"/>
  <c r="B5559" i="5"/>
  <c r="D5558" i="5"/>
  <c r="B5558" i="5"/>
  <c r="D5557" i="5"/>
  <c r="B5557" i="5"/>
  <c r="D5556" i="5"/>
  <c r="B5556" i="5"/>
  <c r="D5555" i="5"/>
  <c r="B5555" i="5"/>
  <c r="D5554" i="5"/>
  <c r="B5554" i="5"/>
  <c r="D5553" i="5"/>
  <c r="B5553" i="5"/>
  <c r="D5552" i="5"/>
  <c r="B5552" i="5"/>
  <c r="D5551" i="5"/>
  <c r="B5551" i="5"/>
  <c r="D5550" i="5"/>
  <c r="B5550" i="5"/>
  <c r="D5549" i="5"/>
  <c r="B5549" i="5"/>
  <c r="D5548" i="5"/>
  <c r="B5548" i="5"/>
  <c r="D5547" i="5"/>
  <c r="B5547" i="5"/>
  <c r="D5546" i="5"/>
  <c r="B5546" i="5"/>
  <c r="D5545" i="5"/>
  <c r="B5545" i="5"/>
  <c r="D5544" i="5"/>
  <c r="B5544" i="5"/>
  <c r="D5543" i="5"/>
  <c r="B5543" i="5"/>
  <c r="D5542" i="5"/>
  <c r="B5542" i="5"/>
  <c r="D5541" i="5"/>
  <c r="B5541" i="5"/>
  <c r="D5540" i="5"/>
  <c r="B5540" i="5"/>
  <c r="D5539" i="5"/>
  <c r="B5539" i="5"/>
  <c r="D5538" i="5"/>
  <c r="B5538" i="5"/>
  <c r="D5537" i="5"/>
  <c r="B5537" i="5"/>
  <c r="D5536" i="5"/>
  <c r="B5536" i="5"/>
  <c r="D5535" i="5"/>
  <c r="B5535" i="5"/>
  <c r="D5534" i="5"/>
  <c r="B5534" i="5"/>
  <c r="D5533" i="5"/>
  <c r="B5533" i="5"/>
  <c r="D5532" i="5"/>
  <c r="B5532" i="5"/>
  <c r="D5531" i="5"/>
  <c r="B5531" i="5"/>
  <c r="D5530" i="5"/>
  <c r="B5530" i="5"/>
  <c r="D5529" i="5"/>
  <c r="B5529" i="5"/>
  <c r="D5528" i="5"/>
  <c r="B5528" i="5"/>
  <c r="D5527" i="5"/>
  <c r="B5527" i="5"/>
  <c r="D5526" i="5"/>
  <c r="B5526" i="5"/>
  <c r="D5525" i="5"/>
  <c r="B5525" i="5"/>
  <c r="D5524" i="5"/>
  <c r="B5524" i="5"/>
  <c r="D5523" i="5"/>
  <c r="B5523" i="5"/>
  <c r="D5522" i="5"/>
  <c r="B5522" i="5"/>
  <c r="D5521" i="5"/>
  <c r="B5521" i="5"/>
  <c r="D5520" i="5"/>
  <c r="B5520" i="5"/>
  <c r="D5519" i="5"/>
  <c r="B5519" i="5"/>
  <c r="D5518" i="5"/>
  <c r="B5518" i="5"/>
  <c r="D5517" i="5"/>
  <c r="B5517" i="5"/>
  <c r="D5516" i="5"/>
  <c r="B5516" i="5"/>
  <c r="D5515" i="5"/>
  <c r="B5515" i="5"/>
  <c r="D5514" i="5"/>
  <c r="B5514" i="5"/>
  <c r="D5513" i="5"/>
  <c r="B5513" i="5"/>
  <c r="D5512" i="5"/>
  <c r="B5512" i="5"/>
  <c r="D5511" i="5"/>
  <c r="B5511" i="5"/>
  <c r="D5510" i="5"/>
  <c r="B5510" i="5"/>
  <c r="D5509" i="5"/>
  <c r="B5509" i="5"/>
  <c r="D5508" i="5"/>
  <c r="B5508" i="5"/>
  <c r="D5507" i="5"/>
  <c r="B5507" i="5"/>
  <c r="D5506" i="5"/>
  <c r="B5506" i="5"/>
  <c r="D5505" i="5"/>
  <c r="B5505" i="5"/>
  <c r="D5504" i="5"/>
  <c r="B5504" i="5"/>
  <c r="D5503" i="5"/>
  <c r="B5503" i="5"/>
  <c r="D5502" i="5"/>
  <c r="B5502" i="5"/>
  <c r="D5501" i="5"/>
  <c r="B5501" i="5"/>
  <c r="D5500" i="5"/>
  <c r="B5500" i="5"/>
  <c r="D5499" i="5"/>
  <c r="B5499" i="5"/>
  <c r="D5498" i="5"/>
  <c r="B5498" i="5"/>
  <c r="D5497" i="5"/>
  <c r="B5497" i="5"/>
  <c r="D5496" i="5"/>
  <c r="B5496" i="5"/>
  <c r="D5495" i="5"/>
  <c r="B5495" i="5"/>
  <c r="D5494" i="5"/>
  <c r="B5494" i="5"/>
  <c r="D5493" i="5"/>
  <c r="B5493" i="5"/>
  <c r="D5492" i="5"/>
  <c r="B5492" i="5"/>
  <c r="D5491" i="5"/>
  <c r="B5491" i="5"/>
  <c r="D5490" i="5"/>
  <c r="B5490" i="5"/>
  <c r="D5489" i="5"/>
  <c r="B5489" i="5"/>
  <c r="D5488" i="5"/>
  <c r="B5488" i="5"/>
  <c r="D5487" i="5"/>
  <c r="B5487" i="5"/>
  <c r="D5486" i="5"/>
  <c r="B5486" i="5"/>
  <c r="D5485" i="5"/>
  <c r="B5485" i="5"/>
  <c r="D5484" i="5"/>
  <c r="B5484" i="5"/>
  <c r="D5483" i="5"/>
  <c r="B5483" i="5"/>
  <c r="D5482" i="5"/>
  <c r="B5482" i="5"/>
  <c r="D5481" i="5"/>
  <c r="B5481" i="5"/>
  <c r="D5480" i="5"/>
  <c r="B5480" i="5"/>
  <c r="D5479" i="5"/>
  <c r="B5479" i="5"/>
  <c r="D5478" i="5"/>
  <c r="B5478" i="5"/>
  <c r="D5477" i="5"/>
  <c r="B5477" i="5"/>
  <c r="D5476" i="5"/>
  <c r="B5476" i="5"/>
  <c r="D5475" i="5"/>
  <c r="B5475" i="5"/>
  <c r="D5474" i="5"/>
  <c r="B5474" i="5"/>
  <c r="D5473" i="5"/>
  <c r="B5473" i="5"/>
  <c r="D5472" i="5"/>
  <c r="B5472" i="5"/>
  <c r="D5471" i="5"/>
  <c r="B5471" i="5"/>
  <c r="D5470" i="5"/>
  <c r="B5470" i="5"/>
  <c r="D5469" i="5"/>
  <c r="B5469" i="5"/>
  <c r="D5468" i="5"/>
  <c r="B5468" i="5"/>
  <c r="D5467" i="5"/>
  <c r="B5467" i="5"/>
  <c r="D5466" i="5"/>
  <c r="B5466" i="5"/>
  <c r="D5465" i="5"/>
  <c r="B5465" i="5"/>
  <c r="D5464" i="5"/>
  <c r="B5464" i="5"/>
  <c r="D5463" i="5"/>
  <c r="B5463" i="5"/>
  <c r="D5462" i="5"/>
  <c r="B5462" i="5"/>
  <c r="D5461" i="5"/>
  <c r="B5461" i="5"/>
  <c r="D5460" i="5"/>
  <c r="B5460" i="5"/>
  <c r="D5459" i="5"/>
  <c r="B5459" i="5"/>
  <c r="D5458" i="5"/>
  <c r="B5458" i="5"/>
  <c r="D5457" i="5"/>
  <c r="B5457" i="5"/>
  <c r="D5456" i="5"/>
  <c r="B5456" i="5"/>
  <c r="D5455" i="5"/>
  <c r="B5455" i="5"/>
  <c r="D5454" i="5"/>
  <c r="B5454" i="5"/>
  <c r="D5453" i="5"/>
  <c r="B5453" i="5"/>
  <c r="D5452" i="5"/>
  <c r="B5452" i="5"/>
  <c r="D5451" i="5"/>
  <c r="B5451" i="5"/>
  <c r="D5450" i="5"/>
  <c r="B5450" i="5"/>
  <c r="D5449" i="5"/>
  <c r="B5449" i="5"/>
  <c r="D5448" i="5"/>
  <c r="B5448" i="5"/>
  <c r="D5447" i="5"/>
  <c r="B5447" i="5"/>
  <c r="D5446" i="5"/>
  <c r="B5446" i="5"/>
  <c r="D5445" i="5"/>
  <c r="B5445" i="5"/>
  <c r="D5444" i="5"/>
  <c r="B5444" i="5"/>
  <c r="D5443" i="5"/>
  <c r="B5443" i="5"/>
  <c r="D5442" i="5"/>
  <c r="B5442" i="5"/>
  <c r="D5441" i="5"/>
  <c r="B5441" i="5"/>
  <c r="D5440" i="5"/>
  <c r="B5440" i="5"/>
  <c r="D5439" i="5"/>
  <c r="B5439" i="5"/>
  <c r="D5438" i="5"/>
  <c r="B5438" i="5"/>
  <c r="D5437" i="5"/>
  <c r="B5437" i="5"/>
  <c r="D5436" i="5"/>
  <c r="B5436" i="5"/>
  <c r="D5435" i="5"/>
  <c r="B5435" i="5"/>
  <c r="D5434" i="5"/>
  <c r="B5434" i="5"/>
  <c r="D5433" i="5"/>
  <c r="B5433" i="5"/>
  <c r="D5432" i="5"/>
  <c r="B5432" i="5"/>
  <c r="D5431" i="5"/>
  <c r="B5431" i="5"/>
  <c r="D5430" i="5"/>
  <c r="B5430" i="5"/>
  <c r="D5429" i="5"/>
  <c r="B5429" i="5"/>
  <c r="D5428" i="5"/>
  <c r="B5428" i="5"/>
  <c r="D5427" i="5"/>
  <c r="B5427" i="5"/>
  <c r="D5426" i="5"/>
  <c r="B5426" i="5"/>
  <c r="D5425" i="5"/>
  <c r="B5425" i="5"/>
  <c r="D5424" i="5"/>
  <c r="B5424" i="5"/>
  <c r="D5423" i="5"/>
  <c r="B5423" i="5"/>
  <c r="D5422" i="5"/>
  <c r="B5422" i="5"/>
  <c r="D5421" i="5"/>
  <c r="B5421" i="5"/>
  <c r="D5420" i="5"/>
  <c r="B5420" i="5"/>
  <c r="D5419" i="5"/>
  <c r="B5419" i="5"/>
  <c r="D5418" i="5"/>
  <c r="B5418" i="5"/>
  <c r="D5417" i="5"/>
  <c r="B5417" i="5"/>
  <c r="D5416" i="5"/>
  <c r="B5416" i="5"/>
  <c r="D5415" i="5"/>
  <c r="B5415" i="5"/>
  <c r="D5414" i="5"/>
  <c r="B5414" i="5"/>
  <c r="D5413" i="5"/>
  <c r="B5413" i="5"/>
  <c r="D5412" i="5"/>
  <c r="B5412" i="5"/>
  <c r="D5411" i="5"/>
  <c r="B5411" i="5"/>
  <c r="D5410" i="5"/>
  <c r="B5410" i="5"/>
  <c r="D5409" i="5"/>
  <c r="B5409" i="5"/>
  <c r="D5408" i="5"/>
  <c r="B5408" i="5"/>
  <c r="D5407" i="5"/>
  <c r="B5407" i="5"/>
  <c r="D5406" i="5"/>
  <c r="B5406" i="5"/>
  <c r="D5405" i="5"/>
  <c r="B5405" i="5"/>
  <c r="D5404" i="5"/>
  <c r="B5404" i="5"/>
  <c r="D5403" i="5"/>
  <c r="B5403" i="5"/>
  <c r="D5402" i="5"/>
  <c r="B5402" i="5"/>
  <c r="D5401" i="5"/>
  <c r="B5401" i="5"/>
  <c r="D5400" i="5"/>
  <c r="B5400" i="5"/>
  <c r="D5399" i="5"/>
  <c r="B5399" i="5"/>
  <c r="D5398" i="5"/>
  <c r="B5398" i="5"/>
  <c r="D5397" i="5"/>
  <c r="B5397" i="5"/>
  <c r="D5396" i="5"/>
  <c r="B5396" i="5"/>
  <c r="D5395" i="5"/>
  <c r="B5395" i="5"/>
  <c r="D5394" i="5"/>
  <c r="B5394" i="5"/>
  <c r="D5393" i="5"/>
  <c r="B5393" i="5"/>
  <c r="D5392" i="5"/>
  <c r="B5392" i="5"/>
  <c r="D5391" i="5"/>
  <c r="B5391" i="5"/>
  <c r="D5390" i="5"/>
  <c r="B5390" i="5"/>
  <c r="D5389" i="5"/>
  <c r="B5389" i="5"/>
  <c r="D5388" i="5"/>
  <c r="B5388" i="5"/>
  <c r="D5387" i="5"/>
  <c r="B5387" i="5"/>
  <c r="D5386" i="5"/>
  <c r="B5386" i="5"/>
  <c r="D5385" i="5"/>
  <c r="B5385" i="5"/>
  <c r="D5384" i="5"/>
  <c r="B5384" i="5"/>
  <c r="D5383" i="5"/>
  <c r="B5383" i="5"/>
  <c r="D5382" i="5"/>
  <c r="B5382" i="5"/>
  <c r="D5381" i="5"/>
  <c r="B5381" i="5"/>
  <c r="D5380" i="5"/>
  <c r="B5380" i="5"/>
  <c r="D5379" i="5"/>
  <c r="B5379" i="5"/>
  <c r="D5378" i="5"/>
  <c r="B5378" i="5"/>
  <c r="D5377" i="5"/>
  <c r="B5377" i="5"/>
  <c r="D5376" i="5"/>
  <c r="B5376" i="5"/>
  <c r="D5375" i="5"/>
  <c r="B5375" i="5"/>
  <c r="D5374" i="5"/>
  <c r="B5374" i="5"/>
  <c r="D5373" i="5"/>
  <c r="B5373" i="5"/>
  <c r="D5372" i="5"/>
  <c r="B5372" i="5"/>
  <c r="D5371" i="5"/>
  <c r="B5371" i="5"/>
  <c r="D5370" i="5"/>
  <c r="B5370" i="5"/>
  <c r="D5369" i="5"/>
  <c r="B5369" i="5"/>
  <c r="D5368" i="5"/>
  <c r="B5368" i="5"/>
  <c r="D5367" i="5"/>
  <c r="B5367" i="5"/>
  <c r="D5366" i="5"/>
  <c r="B5366" i="5"/>
  <c r="D5365" i="5"/>
  <c r="B5365" i="5"/>
  <c r="D5364" i="5"/>
  <c r="B5364" i="5"/>
  <c r="D5363" i="5"/>
  <c r="B5363" i="5"/>
  <c r="D5362" i="5"/>
  <c r="B5362" i="5"/>
  <c r="D5361" i="5"/>
  <c r="B5361" i="5"/>
  <c r="D5360" i="5"/>
  <c r="B5360" i="5"/>
  <c r="D5359" i="5"/>
  <c r="B5359" i="5"/>
  <c r="D5358" i="5"/>
  <c r="B5358" i="5"/>
  <c r="D5357" i="5"/>
  <c r="B5357" i="5"/>
  <c r="D5356" i="5"/>
  <c r="B5356" i="5"/>
  <c r="D5355" i="5"/>
  <c r="B5355" i="5"/>
  <c r="D5354" i="5"/>
  <c r="B5354" i="5"/>
  <c r="D5353" i="5"/>
  <c r="B5353" i="5"/>
  <c r="D5352" i="5"/>
  <c r="B5352" i="5"/>
  <c r="D5351" i="5"/>
  <c r="B5351" i="5"/>
  <c r="D5350" i="5"/>
  <c r="B5350" i="5"/>
  <c r="D5349" i="5"/>
  <c r="B5349" i="5"/>
  <c r="D5348" i="5"/>
  <c r="B5348" i="5"/>
  <c r="D5347" i="5"/>
  <c r="B5347" i="5"/>
  <c r="D5346" i="5"/>
  <c r="B5346" i="5"/>
  <c r="D5345" i="5"/>
  <c r="B5345" i="5"/>
  <c r="D5344" i="5"/>
  <c r="B5344" i="5"/>
  <c r="D5343" i="5"/>
  <c r="B5343" i="5"/>
  <c r="D5342" i="5"/>
  <c r="B5342" i="5"/>
  <c r="D5341" i="5"/>
  <c r="B5341" i="5"/>
  <c r="D5340" i="5"/>
  <c r="B5340" i="5"/>
  <c r="D5339" i="5"/>
  <c r="B5339" i="5"/>
  <c r="D5338" i="5"/>
  <c r="B5338" i="5"/>
  <c r="D5337" i="5"/>
  <c r="B5337" i="5"/>
  <c r="D5336" i="5"/>
  <c r="B5336" i="5"/>
  <c r="D5335" i="5"/>
  <c r="B5335" i="5"/>
  <c r="D5334" i="5"/>
  <c r="B5334" i="5"/>
  <c r="D5333" i="5"/>
  <c r="B5333" i="5"/>
  <c r="D5332" i="5"/>
  <c r="B5332" i="5"/>
  <c r="D5331" i="5"/>
  <c r="B5331" i="5"/>
  <c r="D5330" i="5"/>
  <c r="B5330" i="5"/>
  <c r="D5329" i="5"/>
  <c r="B5329" i="5"/>
  <c r="D5328" i="5"/>
  <c r="B5328" i="5"/>
  <c r="D5327" i="5"/>
  <c r="B5327" i="5"/>
  <c r="D5326" i="5"/>
  <c r="B5326" i="5"/>
  <c r="D5325" i="5"/>
  <c r="B5325" i="5"/>
  <c r="D5324" i="5"/>
  <c r="B5324" i="5"/>
  <c r="D5323" i="5"/>
  <c r="B5323" i="5"/>
  <c r="D5322" i="5"/>
  <c r="B5322" i="5"/>
  <c r="D5321" i="5"/>
  <c r="B5321" i="5"/>
  <c r="D5320" i="5"/>
  <c r="B5320" i="5"/>
  <c r="D5319" i="5"/>
  <c r="B5319" i="5"/>
  <c r="D5318" i="5"/>
  <c r="B5318" i="5"/>
  <c r="D5317" i="5"/>
  <c r="B5317" i="5"/>
  <c r="D5316" i="5"/>
  <c r="B5316" i="5"/>
  <c r="D5315" i="5"/>
  <c r="B5315" i="5"/>
  <c r="D5314" i="5"/>
  <c r="B5314" i="5"/>
  <c r="D5313" i="5"/>
  <c r="B5313" i="5"/>
  <c r="D5312" i="5"/>
  <c r="B5312" i="5"/>
  <c r="D5311" i="5"/>
  <c r="B5311" i="5"/>
  <c r="D5310" i="5"/>
  <c r="B5310" i="5"/>
  <c r="D5309" i="5"/>
  <c r="B5309" i="5"/>
  <c r="D5308" i="5"/>
  <c r="B5308" i="5"/>
  <c r="D5307" i="5"/>
  <c r="B5307" i="5"/>
  <c r="D5306" i="5"/>
  <c r="B5306" i="5"/>
  <c r="D5305" i="5"/>
  <c r="B5305" i="5"/>
  <c r="D5304" i="5"/>
  <c r="B5304" i="5"/>
  <c r="D5303" i="5"/>
  <c r="B5303" i="5"/>
  <c r="D5302" i="5"/>
  <c r="B5302" i="5"/>
  <c r="D5301" i="5"/>
  <c r="B5301" i="5"/>
  <c r="D5300" i="5"/>
  <c r="B5300" i="5"/>
  <c r="D5299" i="5"/>
  <c r="B5299" i="5"/>
  <c r="D5298" i="5"/>
  <c r="B5298" i="5"/>
  <c r="D5297" i="5"/>
  <c r="B5297" i="5"/>
  <c r="D5296" i="5"/>
  <c r="B5296" i="5"/>
  <c r="D5295" i="5"/>
  <c r="B5295" i="5"/>
  <c r="D5294" i="5"/>
  <c r="B5294" i="5"/>
  <c r="D5293" i="5"/>
  <c r="B5293" i="5"/>
  <c r="D5292" i="5"/>
  <c r="B5292" i="5"/>
  <c r="D5291" i="5"/>
  <c r="B5291" i="5"/>
  <c r="D5290" i="5"/>
  <c r="B5290" i="5"/>
  <c r="D5289" i="5"/>
  <c r="B5289" i="5"/>
  <c r="D5288" i="5"/>
  <c r="B5288" i="5"/>
  <c r="D5287" i="5"/>
  <c r="B5287" i="5"/>
  <c r="D5286" i="5"/>
  <c r="B5286" i="5"/>
  <c r="D5285" i="5"/>
  <c r="B5285" i="5"/>
  <c r="D5284" i="5"/>
  <c r="B5284" i="5"/>
  <c r="D5283" i="5"/>
  <c r="B5283" i="5"/>
  <c r="D5282" i="5"/>
  <c r="B5282" i="5"/>
  <c r="D5281" i="5"/>
  <c r="B5281" i="5"/>
  <c r="D5280" i="5"/>
  <c r="B5280" i="5"/>
  <c r="D5279" i="5"/>
  <c r="B5279" i="5"/>
  <c r="D5278" i="5"/>
  <c r="B5278" i="5"/>
  <c r="D5277" i="5"/>
  <c r="B5277" i="5"/>
  <c r="D5276" i="5"/>
  <c r="B5276" i="5"/>
  <c r="D5275" i="5"/>
  <c r="B5275" i="5"/>
  <c r="D5274" i="5"/>
  <c r="B5274" i="5"/>
  <c r="D5273" i="5"/>
  <c r="B5273" i="5"/>
  <c r="D5272" i="5"/>
  <c r="B5272" i="5"/>
  <c r="D5271" i="5"/>
  <c r="B5271" i="5"/>
  <c r="D5270" i="5"/>
  <c r="B5270" i="5"/>
  <c r="D5269" i="5"/>
  <c r="B5269" i="5"/>
  <c r="D5268" i="5"/>
  <c r="B5268" i="5"/>
  <c r="D5267" i="5"/>
  <c r="B5267" i="5"/>
  <c r="D5266" i="5"/>
  <c r="B5266" i="5"/>
  <c r="D5265" i="5"/>
  <c r="B5265" i="5"/>
  <c r="D5264" i="5"/>
  <c r="B5264" i="5"/>
  <c r="D5263" i="5"/>
  <c r="B5263" i="5"/>
  <c r="D5262" i="5"/>
  <c r="B5262" i="5"/>
  <c r="D5261" i="5"/>
  <c r="B5261" i="5"/>
  <c r="D5260" i="5"/>
  <c r="B5260" i="5"/>
  <c r="D5259" i="5"/>
  <c r="B5259" i="5"/>
  <c r="D5258" i="5"/>
  <c r="B5258" i="5"/>
  <c r="D5257" i="5"/>
  <c r="B5257" i="5"/>
  <c r="D5256" i="5"/>
  <c r="B5256" i="5"/>
  <c r="D5255" i="5"/>
  <c r="B5255" i="5"/>
  <c r="D5254" i="5"/>
  <c r="B5254" i="5"/>
  <c r="D5253" i="5"/>
  <c r="B5253" i="5"/>
  <c r="D5252" i="5"/>
  <c r="B5252" i="5"/>
  <c r="D5251" i="5"/>
  <c r="B5251" i="5"/>
  <c r="D5250" i="5"/>
  <c r="B5250" i="5"/>
  <c r="D5249" i="5"/>
  <c r="B5249" i="5"/>
  <c r="D5248" i="5"/>
  <c r="B5248" i="5"/>
  <c r="D5247" i="5"/>
  <c r="B5247" i="5"/>
  <c r="D5246" i="5"/>
  <c r="B5246" i="5"/>
  <c r="D5245" i="5"/>
  <c r="B5245" i="5"/>
  <c r="D5244" i="5"/>
  <c r="B5244" i="5"/>
  <c r="D5243" i="5"/>
  <c r="B5243" i="5"/>
  <c r="D5242" i="5"/>
  <c r="B5242" i="5"/>
  <c r="D5241" i="5"/>
  <c r="B5241" i="5"/>
  <c r="D5240" i="5"/>
  <c r="B5240" i="5"/>
  <c r="D5239" i="5"/>
  <c r="B5239" i="5"/>
  <c r="D5238" i="5"/>
  <c r="B5238" i="5"/>
  <c r="D5237" i="5"/>
  <c r="B5237" i="5"/>
  <c r="D5236" i="5"/>
  <c r="B5236" i="5"/>
  <c r="D5235" i="5"/>
  <c r="B5235" i="5"/>
  <c r="D5234" i="5"/>
  <c r="B5234" i="5"/>
  <c r="D5233" i="5"/>
  <c r="B5233" i="5"/>
  <c r="D5232" i="5"/>
  <c r="B5232" i="5"/>
  <c r="D5231" i="5"/>
  <c r="B5231" i="5"/>
  <c r="D5230" i="5"/>
  <c r="B5230" i="5"/>
  <c r="D5229" i="5"/>
  <c r="B5229" i="5"/>
  <c r="D5228" i="5"/>
  <c r="B5228" i="5"/>
  <c r="D5227" i="5"/>
  <c r="B5227" i="5"/>
  <c r="D5226" i="5"/>
  <c r="B5226" i="5"/>
  <c r="D5225" i="5"/>
  <c r="B5225" i="5"/>
  <c r="D5224" i="5"/>
  <c r="B5224" i="5"/>
  <c r="D5223" i="5"/>
  <c r="B5223" i="5"/>
  <c r="D5222" i="5"/>
  <c r="B5222" i="5"/>
  <c r="D5221" i="5"/>
  <c r="B5221" i="5"/>
  <c r="D5220" i="5"/>
  <c r="B5220" i="5"/>
  <c r="D5219" i="5"/>
  <c r="B5219" i="5"/>
  <c r="D5218" i="5"/>
  <c r="B5218" i="5"/>
  <c r="D5217" i="5"/>
  <c r="B5217" i="5"/>
  <c r="D5216" i="5"/>
  <c r="B5216" i="5"/>
  <c r="D5215" i="5"/>
  <c r="B5215" i="5"/>
  <c r="D5214" i="5"/>
  <c r="B5214" i="5"/>
  <c r="D5213" i="5"/>
  <c r="B5213" i="5"/>
  <c r="D5212" i="5"/>
  <c r="B5212" i="5"/>
  <c r="D5211" i="5"/>
  <c r="B5211" i="5"/>
  <c r="D5210" i="5"/>
  <c r="B5210" i="5"/>
  <c r="D5209" i="5"/>
  <c r="B5209" i="5"/>
  <c r="D5208" i="5"/>
  <c r="B5208" i="5"/>
  <c r="D5207" i="5"/>
  <c r="B5207" i="5"/>
  <c r="D5206" i="5"/>
  <c r="B5206" i="5"/>
  <c r="D5205" i="5"/>
  <c r="B5205" i="5"/>
  <c r="D5204" i="5"/>
  <c r="B5204" i="5"/>
  <c r="D5203" i="5"/>
  <c r="B5203" i="5"/>
  <c r="D5202" i="5"/>
  <c r="B5202" i="5"/>
  <c r="D5201" i="5"/>
  <c r="B5201" i="5"/>
  <c r="D5200" i="5"/>
  <c r="B5200" i="5"/>
  <c r="D5199" i="5"/>
  <c r="B5199" i="5"/>
  <c r="D5198" i="5"/>
  <c r="B5198" i="5"/>
  <c r="D5197" i="5"/>
  <c r="B5197" i="5"/>
  <c r="D5196" i="5"/>
  <c r="B5196" i="5"/>
  <c r="D5195" i="5"/>
  <c r="B5195" i="5"/>
  <c r="D5194" i="5"/>
  <c r="B5194" i="5"/>
  <c r="D5193" i="5"/>
  <c r="B5193" i="5"/>
  <c r="D5192" i="5"/>
  <c r="B5192" i="5"/>
  <c r="D5191" i="5"/>
  <c r="B5191" i="5"/>
  <c r="D5190" i="5"/>
  <c r="B5190" i="5"/>
  <c r="D5189" i="5"/>
  <c r="B5189" i="5"/>
  <c r="D5188" i="5"/>
  <c r="B5188" i="5"/>
  <c r="D5187" i="5"/>
  <c r="B5187" i="5"/>
  <c r="D5186" i="5"/>
  <c r="B5186" i="5"/>
  <c r="D5185" i="5"/>
  <c r="B5185" i="5"/>
  <c r="D5184" i="5"/>
  <c r="B5184" i="5"/>
  <c r="D5183" i="5"/>
  <c r="B5183" i="5"/>
  <c r="D5182" i="5"/>
  <c r="B5182" i="5"/>
  <c r="D5181" i="5"/>
  <c r="B5181" i="5"/>
  <c r="D5180" i="5"/>
  <c r="B5180" i="5"/>
  <c r="D5179" i="5"/>
  <c r="B5179" i="5"/>
  <c r="D5178" i="5"/>
  <c r="B5178" i="5"/>
  <c r="D5177" i="5"/>
  <c r="B5177" i="5"/>
  <c r="D5176" i="5"/>
  <c r="B5176" i="5"/>
  <c r="D5175" i="5"/>
  <c r="B5175" i="5"/>
  <c r="D5174" i="5"/>
  <c r="B5174" i="5"/>
  <c r="D5173" i="5"/>
  <c r="B5173" i="5"/>
  <c r="D5172" i="5"/>
  <c r="B5172" i="5"/>
  <c r="D5171" i="5"/>
  <c r="B5171" i="5"/>
  <c r="D5170" i="5"/>
  <c r="B5170" i="5"/>
  <c r="D5169" i="5"/>
  <c r="B5169" i="5"/>
  <c r="D5168" i="5"/>
  <c r="B5168" i="5"/>
  <c r="D5167" i="5"/>
  <c r="B5167" i="5"/>
  <c r="D5166" i="5"/>
  <c r="B5166" i="5"/>
  <c r="D5165" i="5"/>
  <c r="B5165" i="5"/>
  <c r="D5164" i="5"/>
  <c r="B5164" i="5"/>
  <c r="D5163" i="5"/>
  <c r="B5163" i="5"/>
  <c r="D5162" i="5"/>
  <c r="B5162" i="5"/>
  <c r="D5161" i="5"/>
  <c r="B5161" i="5"/>
  <c r="D5160" i="5"/>
  <c r="B5160" i="5"/>
  <c r="D5159" i="5"/>
  <c r="B5159" i="5"/>
  <c r="D5158" i="5"/>
  <c r="B5158" i="5"/>
  <c r="D5157" i="5"/>
  <c r="B5157" i="5"/>
  <c r="D5156" i="5"/>
  <c r="B5156" i="5"/>
  <c r="D5155" i="5"/>
  <c r="B5155" i="5"/>
  <c r="D5154" i="5"/>
  <c r="B5154" i="5"/>
  <c r="D5153" i="5"/>
  <c r="B5153" i="5"/>
  <c r="D5152" i="5"/>
  <c r="B5152" i="5"/>
  <c r="D5151" i="5"/>
  <c r="B5151" i="5"/>
  <c r="D5150" i="5"/>
  <c r="B5150" i="5"/>
  <c r="D5149" i="5"/>
  <c r="B5149" i="5"/>
  <c r="D5148" i="5"/>
  <c r="B5148" i="5"/>
  <c r="D5147" i="5"/>
  <c r="B5147" i="5"/>
  <c r="D5146" i="5"/>
  <c r="B5146" i="5"/>
  <c r="D5145" i="5"/>
  <c r="B5145" i="5"/>
  <c r="D5144" i="5"/>
  <c r="B5144" i="5"/>
  <c r="D5143" i="5"/>
  <c r="B5143" i="5"/>
  <c r="D5142" i="5"/>
  <c r="B5142" i="5"/>
  <c r="D5141" i="5"/>
  <c r="B5141" i="5"/>
  <c r="D5140" i="5"/>
  <c r="B5140" i="5"/>
  <c r="D5139" i="5"/>
  <c r="B5139" i="5"/>
  <c r="D5138" i="5"/>
  <c r="B5138" i="5"/>
  <c r="D5137" i="5"/>
  <c r="B5137" i="5"/>
  <c r="D5136" i="5"/>
  <c r="B5136" i="5"/>
  <c r="D5135" i="5"/>
  <c r="B5135" i="5"/>
  <c r="D5134" i="5"/>
  <c r="B5134" i="5"/>
  <c r="D5133" i="5"/>
  <c r="B5133" i="5"/>
  <c r="D5132" i="5"/>
  <c r="B5132" i="5"/>
  <c r="D5131" i="5"/>
  <c r="B5131" i="5"/>
  <c r="D5130" i="5"/>
  <c r="B5130" i="5"/>
  <c r="D5129" i="5"/>
  <c r="B5129" i="5"/>
  <c r="D5128" i="5"/>
  <c r="B5128" i="5"/>
  <c r="D5127" i="5"/>
  <c r="B5127" i="5"/>
  <c r="D5126" i="5"/>
  <c r="B5126" i="5"/>
  <c r="D5125" i="5"/>
  <c r="B5125" i="5"/>
  <c r="D5124" i="5"/>
  <c r="B5124" i="5"/>
  <c r="D5123" i="5"/>
  <c r="B5123" i="5"/>
  <c r="D5122" i="5"/>
  <c r="B5122" i="5"/>
  <c r="D5121" i="5"/>
  <c r="B5121" i="5"/>
  <c r="D5120" i="5"/>
  <c r="B5120" i="5"/>
  <c r="D5119" i="5"/>
  <c r="B5119" i="5"/>
  <c r="D5118" i="5"/>
  <c r="B5118" i="5"/>
  <c r="D5117" i="5"/>
  <c r="B5117" i="5"/>
  <c r="D5116" i="5"/>
  <c r="B5116" i="5"/>
  <c r="D5115" i="5"/>
  <c r="B5115" i="5"/>
  <c r="D5114" i="5"/>
  <c r="B5114" i="5"/>
  <c r="D5113" i="5"/>
  <c r="B5113" i="5"/>
  <c r="D5112" i="5"/>
  <c r="B5112" i="5"/>
  <c r="D5111" i="5"/>
  <c r="B5111" i="5"/>
  <c r="D5110" i="5"/>
  <c r="B5110" i="5"/>
  <c r="D5109" i="5"/>
  <c r="B5109" i="5"/>
  <c r="D5108" i="5"/>
  <c r="B5108" i="5"/>
  <c r="D5107" i="5"/>
  <c r="B5107" i="5"/>
  <c r="D5106" i="5"/>
  <c r="B5106" i="5"/>
  <c r="D5105" i="5"/>
  <c r="B5105" i="5"/>
  <c r="D5104" i="5"/>
  <c r="B5104" i="5"/>
  <c r="D5103" i="5"/>
  <c r="B5103" i="5"/>
  <c r="D5102" i="5"/>
  <c r="B5102" i="5"/>
  <c r="D5101" i="5"/>
  <c r="B5101" i="5"/>
  <c r="D5100" i="5"/>
  <c r="B5100" i="5"/>
  <c r="D5099" i="5"/>
  <c r="B5099" i="5"/>
  <c r="D5098" i="5"/>
  <c r="B5098" i="5"/>
  <c r="D5097" i="5"/>
  <c r="B5097" i="5"/>
  <c r="D5096" i="5"/>
  <c r="B5096" i="5"/>
  <c r="D5095" i="5"/>
  <c r="B5095" i="5"/>
  <c r="D5094" i="5"/>
  <c r="B5094" i="5"/>
  <c r="D5093" i="5"/>
  <c r="B5093" i="5"/>
  <c r="D5092" i="5"/>
  <c r="B5092" i="5"/>
  <c r="D5091" i="5"/>
  <c r="B5091" i="5"/>
  <c r="D5090" i="5"/>
  <c r="B5090" i="5"/>
  <c r="D5089" i="5"/>
  <c r="B5089" i="5"/>
  <c r="D5088" i="5"/>
  <c r="B5088" i="5"/>
  <c r="D5087" i="5"/>
  <c r="B5087" i="5"/>
  <c r="D5086" i="5"/>
  <c r="B5086" i="5"/>
  <c r="D5085" i="5"/>
  <c r="B5085" i="5"/>
  <c r="D5084" i="5"/>
  <c r="B5084" i="5"/>
  <c r="D5083" i="5"/>
  <c r="B5083" i="5"/>
  <c r="D5082" i="5"/>
  <c r="B5082" i="5"/>
  <c r="D5081" i="5"/>
  <c r="B5081" i="5"/>
  <c r="D5080" i="5"/>
  <c r="B5080" i="5"/>
  <c r="D5079" i="5"/>
  <c r="B5079" i="5"/>
  <c r="D5078" i="5"/>
  <c r="B5078" i="5"/>
  <c r="D5077" i="5"/>
  <c r="B5077" i="5"/>
  <c r="D5076" i="5"/>
  <c r="B5076" i="5"/>
  <c r="D5075" i="5"/>
  <c r="B5075" i="5"/>
  <c r="D5074" i="5"/>
  <c r="B5074" i="5"/>
  <c r="D5073" i="5"/>
  <c r="B5073" i="5"/>
  <c r="D5072" i="5"/>
  <c r="B5072" i="5"/>
  <c r="D5071" i="5"/>
  <c r="B5071" i="5"/>
  <c r="D5070" i="5"/>
  <c r="B5070" i="5"/>
  <c r="D5069" i="5"/>
  <c r="B5069" i="5"/>
  <c r="D5068" i="5"/>
  <c r="B5068" i="5"/>
  <c r="D5067" i="5"/>
  <c r="B5067" i="5"/>
  <c r="D5066" i="5"/>
  <c r="B5066" i="5"/>
  <c r="D5065" i="5"/>
  <c r="B5065" i="5"/>
  <c r="D5064" i="5"/>
  <c r="B5064" i="5"/>
  <c r="D5063" i="5"/>
  <c r="B5063" i="5"/>
  <c r="D5062" i="5"/>
  <c r="B5062" i="5"/>
  <c r="D5061" i="5"/>
  <c r="B5061" i="5"/>
  <c r="D5060" i="5"/>
  <c r="B5060" i="5"/>
  <c r="D5059" i="5"/>
  <c r="B5059" i="5"/>
  <c r="D5058" i="5"/>
  <c r="B5058" i="5"/>
  <c r="D5057" i="5"/>
  <c r="B5057" i="5"/>
  <c r="D5056" i="5"/>
  <c r="B5056" i="5"/>
  <c r="D5055" i="5"/>
  <c r="B5055" i="5"/>
  <c r="D5054" i="5"/>
  <c r="B5054" i="5"/>
  <c r="D5053" i="5"/>
  <c r="B5053" i="5"/>
  <c r="D5052" i="5"/>
  <c r="B5052" i="5"/>
  <c r="D5051" i="5"/>
  <c r="B5051" i="5"/>
  <c r="D5050" i="5"/>
  <c r="B5050" i="5"/>
  <c r="D5049" i="5"/>
  <c r="B5049" i="5"/>
  <c r="D5048" i="5"/>
  <c r="B5048" i="5"/>
  <c r="D5047" i="5"/>
  <c r="B5047" i="5"/>
  <c r="D5046" i="5"/>
  <c r="B5046" i="5"/>
  <c r="D5045" i="5"/>
  <c r="B5045" i="5"/>
  <c r="D5044" i="5"/>
  <c r="B5044" i="5"/>
  <c r="D5043" i="5"/>
  <c r="B5043" i="5"/>
  <c r="D5042" i="5"/>
  <c r="B5042" i="5"/>
  <c r="D5041" i="5"/>
  <c r="B5041" i="5"/>
  <c r="D5040" i="5"/>
  <c r="B5040" i="5"/>
  <c r="D5039" i="5"/>
  <c r="B5039" i="5"/>
  <c r="D5038" i="5"/>
  <c r="B5038" i="5"/>
  <c r="D5037" i="5"/>
  <c r="B5037" i="5"/>
  <c r="D5036" i="5"/>
  <c r="B5036" i="5"/>
  <c r="D5035" i="5"/>
  <c r="B5035" i="5"/>
  <c r="D5034" i="5"/>
  <c r="B5034" i="5"/>
  <c r="D5033" i="5"/>
  <c r="B5033" i="5"/>
  <c r="D5032" i="5"/>
  <c r="B5032" i="5"/>
  <c r="D5031" i="5"/>
  <c r="B5031" i="5"/>
  <c r="D5030" i="5"/>
  <c r="B5030" i="5"/>
  <c r="D5029" i="5"/>
  <c r="B5029" i="5"/>
  <c r="D5028" i="5"/>
  <c r="B5028" i="5"/>
  <c r="D5027" i="5"/>
  <c r="B5027" i="5"/>
  <c r="D5026" i="5"/>
  <c r="B5026" i="5"/>
  <c r="D5025" i="5"/>
  <c r="B5025" i="5"/>
  <c r="D5024" i="5"/>
  <c r="B5024" i="5"/>
  <c r="D5023" i="5"/>
  <c r="B5023" i="5"/>
  <c r="D5022" i="5"/>
  <c r="B5022" i="5"/>
  <c r="D5021" i="5"/>
  <c r="B5021" i="5"/>
  <c r="D5020" i="5"/>
  <c r="B5020" i="5"/>
  <c r="D5019" i="5"/>
  <c r="B5019" i="5"/>
  <c r="D5018" i="5"/>
  <c r="B5018" i="5"/>
  <c r="D5017" i="5"/>
  <c r="B5017" i="5"/>
  <c r="D5016" i="5"/>
  <c r="B5016" i="5"/>
  <c r="D5015" i="5"/>
  <c r="B5015" i="5"/>
  <c r="D5014" i="5"/>
  <c r="B5014" i="5"/>
  <c r="D5013" i="5"/>
  <c r="B5013" i="5"/>
  <c r="D5012" i="5"/>
  <c r="B5012" i="5"/>
  <c r="D5011" i="5"/>
  <c r="B5011" i="5"/>
  <c r="D5010" i="5"/>
  <c r="B5010" i="5"/>
  <c r="D5009" i="5"/>
  <c r="B5009" i="5"/>
  <c r="D5008" i="5"/>
  <c r="B5008" i="5"/>
  <c r="D5007" i="5"/>
  <c r="B5007" i="5"/>
  <c r="D5006" i="5"/>
  <c r="B5006" i="5"/>
  <c r="D5005" i="5"/>
  <c r="B5005" i="5"/>
  <c r="D5004" i="5"/>
  <c r="B5004" i="5"/>
  <c r="D5003" i="5"/>
  <c r="B5003" i="5"/>
  <c r="D5002" i="5"/>
  <c r="B5002" i="5"/>
  <c r="D5001" i="5"/>
  <c r="B5001" i="5"/>
  <c r="D5000" i="5"/>
  <c r="B5000" i="5"/>
  <c r="D4999" i="5"/>
  <c r="B4999" i="5"/>
  <c r="D4998" i="5"/>
  <c r="B4998" i="5"/>
  <c r="D4997" i="5"/>
  <c r="B4997" i="5"/>
  <c r="D4996" i="5"/>
  <c r="B4996" i="5"/>
  <c r="D4995" i="5"/>
  <c r="B4995" i="5"/>
  <c r="D4994" i="5"/>
  <c r="B4994" i="5"/>
  <c r="D4993" i="5"/>
  <c r="B4993" i="5"/>
  <c r="D4992" i="5"/>
  <c r="B4992" i="5"/>
  <c r="D4991" i="5"/>
  <c r="B4991" i="5"/>
  <c r="D4990" i="5"/>
  <c r="B4990" i="5"/>
  <c r="D4989" i="5"/>
  <c r="B4989" i="5"/>
  <c r="D4988" i="5"/>
  <c r="B4988" i="5"/>
  <c r="D4987" i="5"/>
  <c r="B4987" i="5"/>
  <c r="D4986" i="5"/>
  <c r="B4986" i="5"/>
  <c r="D4985" i="5"/>
  <c r="B4985" i="5"/>
  <c r="D4984" i="5"/>
  <c r="B4984" i="5"/>
  <c r="D4983" i="5"/>
  <c r="B4983" i="5"/>
  <c r="D4982" i="5"/>
  <c r="B4982" i="5"/>
  <c r="D4981" i="5"/>
  <c r="B4981" i="5"/>
  <c r="D4980" i="5"/>
  <c r="B4980" i="5"/>
  <c r="D4979" i="5"/>
  <c r="B4979" i="5"/>
  <c r="D4978" i="5"/>
  <c r="B4978" i="5"/>
  <c r="D4977" i="5"/>
  <c r="B4977" i="5"/>
  <c r="D4976" i="5"/>
  <c r="B4976" i="5"/>
  <c r="D4975" i="5"/>
  <c r="B4975" i="5"/>
  <c r="D4974" i="5"/>
  <c r="B4974" i="5"/>
  <c r="D4973" i="5"/>
  <c r="B4973" i="5"/>
  <c r="D4972" i="5"/>
  <c r="B4972" i="5"/>
  <c r="D4971" i="5"/>
  <c r="B4971" i="5"/>
  <c r="D4970" i="5"/>
  <c r="B4970" i="5"/>
  <c r="D4969" i="5"/>
  <c r="B4969" i="5"/>
  <c r="D4968" i="5"/>
  <c r="B4968" i="5"/>
  <c r="D4967" i="5"/>
  <c r="B4967" i="5"/>
  <c r="D4966" i="5"/>
  <c r="B4966" i="5"/>
  <c r="D4965" i="5"/>
  <c r="B4965" i="5"/>
  <c r="D4964" i="5"/>
  <c r="B4964" i="5"/>
  <c r="D4963" i="5"/>
  <c r="B4963" i="5"/>
  <c r="D4962" i="5"/>
  <c r="B4962" i="5"/>
  <c r="D4961" i="5"/>
  <c r="B4961" i="5"/>
  <c r="D4960" i="5"/>
  <c r="B4960" i="5"/>
  <c r="D4959" i="5"/>
  <c r="B4959" i="5"/>
  <c r="D4958" i="5"/>
  <c r="B4958" i="5"/>
  <c r="D4957" i="5"/>
  <c r="B4957" i="5"/>
  <c r="D4956" i="5"/>
  <c r="B4956" i="5"/>
  <c r="D4955" i="5"/>
  <c r="B4955" i="5"/>
  <c r="D4954" i="5"/>
  <c r="B4954" i="5"/>
  <c r="D4953" i="5"/>
  <c r="B4953" i="5"/>
  <c r="D4952" i="5"/>
  <c r="B4952" i="5"/>
  <c r="D4951" i="5"/>
  <c r="B4951" i="5"/>
  <c r="D4950" i="5"/>
  <c r="B4950" i="5"/>
  <c r="D4949" i="5"/>
  <c r="B4949" i="5"/>
  <c r="D4948" i="5"/>
  <c r="B4948" i="5"/>
  <c r="D4947" i="5"/>
  <c r="B4947" i="5"/>
  <c r="D4946" i="5"/>
  <c r="B4946" i="5"/>
  <c r="D4945" i="5"/>
  <c r="B4945" i="5"/>
  <c r="D4944" i="5"/>
  <c r="B4944" i="5"/>
  <c r="D4943" i="5"/>
  <c r="B4943" i="5"/>
  <c r="D4942" i="5"/>
  <c r="B4942" i="5"/>
  <c r="D4941" i="5"/>
  <c r="B4941" i="5"/>
  <c r="D4940" i="5"/>
  <c r="B4940" i="5"/>
  <c r="D4939" i="5"/>
  <c r="B4939" i="5"/>
  <c r="D4938" i="5"/>
  <c r="B4938" i="5"/>
  <c r="D4937" i="5"/>
  <c r="B4937" i="5"/>
  <c r="D4936" i="5"/>
  <c r="B4936" i="5"/>
  <c r="D4935" i="5"/>
  <c r="B4935" i="5"/>
  <c r="D4934" i="5"/>
  <c r="B4934" i="5"/>
  <c r="D4933" i="5"/>
  <c r="B4933" i="5"/>
  <c r="D4932" i="5"/>
  <c r="B4932" i="5"/>
  <c r="D4931" i="5"/>
  <c r="B4931" i="5"/>
  <c r="D4930" i="5"/>
  <c r="B4930" i="5"/>
  <c r="D4929" i="5"/>
  <c r="B4929" i="5"/>
  <c r="D4928" i="5"/>
  <c r="B4928" i="5"/>
  <c r="D4927" i="5"/>
  <c r="B4927" i="5"/>
  <c r="D4926" i="5"/>
  <c r="B4926" i="5"/>
  <c r="D4925" i="5"/>
  <c r="B4925" i="5"/>
  <c r="D4924" i="5"/>
  <c r="B4924" i="5"/>
  <c r="D4923" i="5"/>
  <c r="B4923" i="5"/>
  <c r="D4922" i="5"/>
  <c r="B4922" i="5"/>
  <c r="D4921" i="5"/>
  <c r="B4921" i="5"/>
  <c r="D4920" i="5"/>
  <c r="B4920" i="5"/>
  <c r="D4919" i="5"/>
  <c r="B4919" i="5"/>
  <c r="D4918" i="5"/>
  <c r="B4918" i="5"/>
  <c r="D4917" i="5"/>
  <c r="B4917" i="5"/>
  <c r="D4916" i="5"/>
  <c r="B4916" i="5"/>
  <c r="D4915" i="5"/>
  <c r="B4915" i="5"/>
  <c r="D4914" i="5"/>
  <c r="B4914" i="5"/>
  <c r="D4913" i="5"/>
  <c r="B4913" i="5"/>
  <c r="D4912" i="5"/>
  <c r="B4912" i="5"/>
  <c r="D4911" i="5"/>
  <c r="B4911" i="5"/>
  <c r="D4910" i="5"/>
  <c r="B4910" i="5"/>
  <c r="D4909" i="5"/>
  <c r="B4909" i="5"/>
  <c r="D4908" i="5"/>
  <c r="B4908" i="5"/>
  <c r="D4907" i="5"/>
  <c r="B4907" i="5"/>
  <c r="D4906" i="5"/>
  <c r="B4906" i="5"/>
  <c r="D4905" i="5"/>
  <c r="B4905" i="5"/>
  <c r="D4904" i="5"/>
  <c r="B4904" i="5"/>
  <c r="D4903" i="5"/>
  <c r="B4903" i="5"/>
  <c r="D4902" i="5"/>
  <c r="B4902" i="5"/>
  <c r="D4901" i="5"/>
  <c r="B4901" i="5"/>
  <c r="D4900" i="5"/>
  <c r="B4900" i="5"/>
  <c r="D4899" i="5"/>
  <c r="B4899" i="5"/>
  <c r="D4898" i="5"/>
  <c r="B4898" i="5"/>
  <c r="D4897" i="5"/>
  <c r="B4897" i="5"/>
  <c r="D4896" i="5"/>
  <c r="B4896" i="5"/>
  <c r="D4895" i="5"/>
  <c r="B4895" i="5"/>
  <c r="D4894" i="5"/>
  <c r="B4894" i="5"/>
  <c r="D4893" i="5"/>
  <c r="B4893" i="5"/>
  <c r="D4892" i="5"/>
  <c r="B4892" i="5"/>
  <c r="D4891" i="5"/>
  <c r="B4891" i="5"/>
  <c r="D4890" i="5"/>
  <c r="B4890" i="5"/>
  <c r="D4889" i="5"/>
  <c r="B4889" i="5"/>
  <c r="D4888" i="5"/>
  <c r="B4888" i="5"/>
  <c r="D4887" i="5"/>
  <c r="B4887" i="5"/>
  <c r="D4886" i="5"/>
  <c r="B4886" i="5"/>
  <c r="D4885" i="5"/>
  <c r="B4885" i="5"/>
  <c r="D4884" i="5"/>
  <c r="B4884" i="5"/>
  <c r="D4883" i="5"/>
  <c r="B4883" i="5"/>
  <c r="D4882" i="5"/>
  <c r="B4882" i="5"/>
  <c r="D4881" i="5"/>
  <c r="B4881" i="5"/>
  <c r="D4880" i="5"/>
  <c r="B4880" i="5"/>
  <c r="D4879" i="5"/>
  <c r="B4879" i="5"/>
  <c r="D4878" i="5"/>
  <c r="B4878" i="5"/>
  <c r="D4877" i="5"/>
  <c r="B4877" i="5"/>
  <c r="D4876" i="5"/>
  <c r="B4876" i="5"/>
  <c r="D4875" i="5"/>
  <c r="B4875" i="5"/>
  <c r="D4874" i="5"/>
  <c r="B4874" i="5"/>
  <c r="D4873" i="5"/>
  <c r="B4873" i="5"/>
  <c r="D4872" i="5"/>
  <c r="B4872" i="5"/>
  <c r="D4871" i="5"/>
  <c r="B4871" i="5"/>
  <c r="D4870" i="5"/>
  <c r="B4870" i="5"/>
  <c r="D4869" i="5"/>
  <c r="B4869" i="5"/>
  <c r="D4868" i="5"/>
  <c r="B4868" i="5"/>
  <c r="D4867" i="5"/>
  <c r="B4867" i="5"/>
  <c r="D4866" i="5"/>
  <c r="B4866" i="5"/>
  <c r="D4865" i="5"/>
  <c r="B4865" i="5"/>
  <c r="D4864" i="5"/>
  <c r="B4864" i="5"/>
  <c r="D4863" i="5"/>
  <c r="B4863" i="5"/>
  <c r="D4862" i="5"/>
  <c r="B4862" i="5"/>
  <c r="D4861" i="5"/>
  <c r="B4861" i="5"/>
  <c r="D4860" i="5"/>
  <c r="B4860" i="5"/>
  <c r="D4859" i="5"/>
  <c r="B4859" i="5"/>
  <c r="D4858" i="5"/>
  <c r="B4858" i="5"/>
  <c r="D4857" i="5"/>
  <c r="B4857" i="5"/>
  <c r="D4856" i="5"/>
  <c r="B4856" i="5"/>
  <c r="D4855" i="5"/>
  <c r="B4855" i="5"/>
  <c r="D4854" i="5"/>
  <c r="B4854" i="5"/>
  <c r="D4853" i="5"/>
  <c r="B4853" i="5"/>
  <c r="D4852" i="5"/>
  <c r="B4852" i="5"/>
  <c r="D4851" i="5"/>
  <c r="B4851" i="5"/>
  <c r="D4850" i="5"/>
  <c r="B4850" i="5"/>
  <c r="D4849" i="5"/>
  <c r="B4849" i="5"/>
  <c r="D4848" i="5"/>
  <c r="B4848" i="5"/>
  <c r="D4847" i="5"/>
  <c r="B4847" i="5"/>
  <c r="D4846" i="5"/>
  <c r="B4846" i="5"/>
  <c r="D4845" i="5"/>
  <c r="B4845" i="5"/>
  <c r="D4844" i="5"/>
  <c r="B4844" i="5"/>
  <c r="D4843" i="5"/>
  <c r="B4843" i="5"/>
  <c r="D4842" i="5"/>
  <c r="B4842" i="5"/>
  <c r="D4841" i="5"/>
  <c r="B4841" i="5"/>
  <c r="D4840" i="5"/>
  <c r="B4840" i="5"/>
  <c r="D4839" i="5"/>
  <c r="B4839" i="5"/>
  <c r="D4838" i="5"/>
  <c r="B4838" i="5"/>
  <c r="D4837" i="5"/>
  <c r="B4837" i="5"/>
  <c r="D4836" i="5"/>
  <c r="B4836" i="5"/>
  <c r="D4835" i="5"/>
  <c r="B4835" i="5"/>
  <c r="D4834" i="5"/>
  <c r="B4834" i="5"/>
  <c r="D4833" i="5"/>
  <c r="B4833" i="5"/>
  <c r="D4832" i="5"/>
  <c r="B4832" i="5"/>
  <c r="D4831" i="5"/>
  <c r="B4831" i="5"/>
  <c r="D4830" i="5"/>
  <c r="B4830" i="5"/>
  <c r="D4829" i="5"/>
  <c r="B4829" i="5"/>
  <c r="D4828" i="5"/>
  <c r="B4828" i="5"/>
  <c r="D4827" i="5"/>
  <c r="B4827" i="5"/>
  <c r="D4826" i="5"/>
  <c r="B4826" i="5"/>
  <c r="D4825" i="5"/>
  <c r="B4825" i="5"/>
  <c r="D4824" i="5"/>
  <c r="B4824" i="5"/>
  <c r="D4823" i="5"/>
  <c r="B4823" i="5"/>
  <c r="D4822" i="5"/>
  <c r="B4822" i="5"/>
  <c r="D4821" i="5"/>
  <c r="B4821" i="5"/>
  <c r="D4820" i="5"/>
  <c r="B4820" i="5"/>
  <c r="D4819" i="5"/>
  <c r="B4819" i="5"/>
  <c r="D4818" i="5"/>
  <c r="B4818" i="5"/>
  <c r="D4817" i="5"/>
  <c r="B4817" i="5"/>
  <c r="D4816" i="5"/>
  <c r="B4816" i="5"/>
  <c r="D4815" i="5"/>
  <c r="B4815" i="5"/>
  <c r="D4814" i="5"/>
  <c r="B4814" i="5"/>
  <c r="D4813" i="5"/>
  <c r="B4813" i="5"/>
  <c r="D4812" i="5"/>
  <c r="B4812" i="5"/>
  <c r="D4811" i="5"/>
  <c r="B4811" i="5"/>
  <c r="D4810" i="5"/>
  <c r="B4810" i="5"/>
  <c r="D4809" i="5"/>
  <c r="B4809" i="5"/>
  <c r="D4808" i="5"/>
  <c r="B4808" i="5"/>
  <c r="D4807" i="5"/>
  <c r="B4807" i="5"/>
  <c r="D4806" i="5"/>
  <c r="B4806" i="5"/>
  <c r="D4805" i="5"/>
  <c r="B4805" i="5"/>
  <c r="D4804" i="5"/>
  <c r="B4804" i="5"/>
  <c r="D4803" i="5"/>
  <c r="B4803" i="5"/>
  <c r="D4802" i="5"/>
  <c r="B4802" i="5"/>
  <c r="D4801" i="5"/>
  <c r="B4801" i="5"/>
  <c r="D4800" i="5"/>
  <c r="B4800" i="5"/>
  <c r="D4799" i="5"/>
  <c r="B4799" i="5"/>
  <c r="D4798" i="5"/>
  <c r="B4798" i="5"/>
  <c r="D4797" i="5"/>
  <c r="B4797" i="5"/>
  <c r="D4796" i="5"/>
  <c r="B4796" i="5"/>
  <c r="D4795" i="5"/>
  <c r="B4795" i="5"/>
  <c r="D4794" i="5"/>
  <c r="B4794" i="5"/>
  <c r="D4793" i="5"/>
  <c r="B4793" i="5"/>
  <c r="D4792" i="5"/>
  <c r="B4792" i="5"/>
  <c r="D4791" i="5"/>
  <c r="B4791" i="5"/>
  <c r="D4790" i="5"/>
  <c r="B4790" i="5"/>
  <c r="D4789" i="5"/>
  <c r="B4789" i="5"/>
  <c r="D4788" i="5"/>
  <c r="B4788" i="5"/>
  <c r="D4787" i="5"/>
  <c r="B4787" i="5"/>
  <c r="D4786" i="5"/>
  <c r="B4786" i="5"/>
  <c r="D4785" i="5"/>
  <c r="B4785" i="5"/>
  <c r="D4784" i="5"/>
  <c r="B4784" i="5"/>
  <c r="D4783" i="5"/>
  <c r="B4783" i="5"/>
  <c r="D4782" i="5"/>
  <c r="B4782" i="5"/>
  <c r="D4781" i="5"/>
  <c r="B4781" i="5"/>
  <c r="D4780" i="5"/>
  <c r="B4780" i="5"/>
  <c r="D4779" i="5"/>
  <c r="B4779" i="5"/>
  <c r="D4778" i="5"/>
  <c r="B4778" i="5"/>
  <c r="D4777" i="5"/>
  <c r="B4777" i="5"/>
  <c r="D4776" i="5"/>
  <c r="B4776" i="5"/>
  <c r="D4775" i="5"/>
  <c r="B4775" i="5"/>
  <c r="D4774" i="5"/>
  <c r="B4774" i="5"/>
  <c r="D4773" i="5"/>
  <c r="B4773" i="5"/>
  <c r="D4772" i="5"/>
  <c r="B4772" i="5"/>
  <c r="D4771" i="5"/>
  <c r="B4771" i="5"/>
  <c r="D4770" i="5"/>
  <c r="B4770" i="5"/>
  <c r="D4769" i="5"/>
  <c r="B4769" i="5"/>
  <c r="D4768" i="5"/>
  <c r="B4768" i="5"/>
  <c r="D4767" i="5"/>
  <c r="B4767" i="5"/>
  <c r="D4766" i="5"/>
  <c r="B4766" i="5"/>
  <c r="D4765" i="5"/>
  <c r="B4765" i="5"/>
  <c r="D4764" i="5"/>
  <c r="B4764" i="5"/>
  <c r="D4763" i="5"/>
  <c r="B4763" i="5"/>
  <c r="D4762" i="5"/>
  <c r="B4762" i="5"/>
  <c r="D4761" i="5"/>
  <c r="B4761" i="5"/>
  <c r="D4760" i="5"/>
  <c r="B4760" i="5"/>
  <c r="D4759" i="5"/>
  <c r="B4759" i="5"/>
  <c r="D4758" i="5"/>
  <c r="B4758" i="5"/>
  <c r="D4757" i="5"/>
  <c r="B4757" i="5"/>
  <c r="D4756" i="5"/>
  <c r="B4756" i="5"/>
  <c r="D4755" i="5"/>
  <c r="B4755" i="5"/>
  <c r="D4754" i="5"/>
  <c r="B4754" i="5"/>
  <c r="D4753" i="5"/>
  <c r="B4753" i="5"/>
  <c r="D4752" i="5"/>
  <c r="B4752" i="5"/>
  <c r="D4751" i="5"/>
  <c r="B4751" i="5"/>
  <c r="D4750" i="5"/>
  <c r="B4750" i="5"/>
  <c r="D4749" i="5"/>
  <c r="B4749" i="5"/>
  <c r="D4748" i="5"/>
  <c r="B4748" i="5"/>
  <c r="D4747" i="5"/>
  <c r="B4747" i="5"/>
  <c r="D4746" i="5"/>
  <c r="B4746" i="5"/>
  <c r="D4745" i="5"/>
  <c r="B4745" i="5"/>
  <c r="D4744" i="5"/>
  <c r="B4744" i="5"/>
  <c r="D4743" i="5"/>
  <c r="B4743" i="5"/>
  <c r="D4742" i="5"/>
  <c r="B4742" i="5"/>
  <c r="D4741" i="5"/>
  <c r="B4741" i="5"/>
  <c r="D4740" i="5"/>
  <c r="B4740" i="5"/>
  <c r="D4739" i="5"/>
  <c r="B4739" i="5"/>
  <c r="D4738" i="5"/>
  <c r="B4738" i="5"/>
  <c r="D4737" i="5"/>
  <c r="B4737" i="5"/>
  <c r="D4736" i="5"/>
  <c r="B4736" i="5"/>
  <c r="D4735" i="5"/>
  <c r="B4735" i="5"/>
  <c r="D4734" i="5"/>
  <c r="B4734" i="5"/>
  <c r="D4733" i="5"/>
  <c r="B4733" i="5"/>
  <c r="D4732" i="5"/>
  <c r="B4732" i="5"/>
  <c r="D4731" i="5"/>
  <c r="B4731" i="5"/>
  <c r="D4730" i="5"/>
  <c r="B4730" i="5"/>
  <c r="D4729" i="5"/>
  <c r="B4729" i="5"/>
  <c r="D4728" i="5"/>
  <c r="B4728" i="5"/>
  <c r="D4727" i="5"/>
  <c r="B4727" i="5"/>
  <c r="D4726" i="5"/>
  <c r="B4726" i="5"/>
  <c r="D4725" i="5"/>
  <c r="B4725" i="5"/>
  <c r="D4724" i="5"/>
  <c r="B4724" i="5"/>
  <c r="D4723" i="5"/>
  <c r="B4723" i="5"/>
  <c r="D4722" i="5"/>
  <c r="B4722" i="5"/>
  <c r="D4721" i="5"/>
  <c r="B4721" i="5"/>
  <c r="D4720" i="5"/>
  <c r="B4720" i="5"/>
  <c r="D4719" i="5"/>
  <c r="B4719" i="5"/>
  <c r="D4718" i="5"/>
  <c r="B4718" i="5"/>
  <c r="D4717" i="5"/>
  <c r="B4717" i="5"/>
  <c r="D4716" i="5"/>
  <c r="B4716" i="5"/>
  <c r="D4715" i="5"/>
  <c r="B4715" i="5"/>
  <c r="D4714" i="5"/>
  <c r="B4714" i="5"/>
  <c r="D4713" i="5"/>
  <c r="B4713" i="5"/>
  <c r="D4712" i="5"/>
  <c r="B4712" i="5"/>
  <c r="D4711" i="5"/>
  <c r="B4711" i="5"/>
  <c r="D4710" i="5"/>
  <c r="B4710" i="5"/>
  <c r="D4709" i="5"/>
  <c r="B4709" i="5"/>
  <c r="D4708" i="5"/>
  <c r="B4708" i="5"/>
  <c r="D4707" i="5"/>
  <c r="B4707" i="5"/>
  <c r="D4706" i="5"/>
  <c r="B4706" i="5"/>
  <c r="D4705" i="5"/>
  <c r="B4705" i="5"/>
  <c r="D4704" i="5"/>
  <c r="B4704" i="5"/>
  <c r="D4703" i="5"/>
  <c r="B4703" i="5"/>
  <c r="D4702" i="5"/>
  <c r="B4702" i="5"/>
  <c r="D4701" i="5"/>
  <c r="B4701" i="5"/>
  <c r="D4700" i="5"/>
  <c r="B4700" i="5"/>
  <c r="D4699" i="5"/>
  <c r="B4699" i="5"/>
  <c r="D4698" i="5"/>
  <c r="B4698" i="5"/>
  <c r="D4697" i="5"/>
  <c r="B4697" i="5"/>
  <c r="D4696" i="5"/>
  <c r="B4696" i="5"/>
  <c r="D4695" i="5"/>
  <c r="B4695" i="5"/>
  <c r="D4694" i="5"/>
  <c r="B4694" i="5"/>
  <c r="D4693" i="5"/>
  <c r="B4693" i="5"/>
  <c r="D4692" i="5"/>
  <c r="B4692" i="5"/>
  <c r="D4691" i="5"/>
  <c r="B4691" i="5"/>
  <c r="D4690" i="5"/>
  <c r="B4690" i="5"/>
  <c r="D4689" i="5"/>
  <c r="B4689" i="5"/>
  <c r="D4688" i="5"/>
  <c r="B4688" i="5"/>
  <c r="D4687" i="5"/>
  <c r="B4687" i="5"/>
  <c r="D4686" i="5"/>
  <c r="B4686" i="5"/>
  <c r="D4685" i="5"/>
  <c r="B4685" i="5"/>
  <c r="D4684" i="5"/>
  <c r="B4684" i="5"/>
  <c r="D4683" i="5"/>
  <c r="B4683" i="5"/>
  <c r="D4682" i="5"/>
  <c r="B4682" i="5"/>
  <c r="D4681" i="5"/>
  <c r="B4681" i="5"/>
  <c r="D4680" i="5"/>
  <c r="B4680" i="5"/>
  <c r="D4679" i="5"/>
  <c r="B4679" i="5"/>
  <c r="D4678" i="5"/>
  <c r="B4678" i="5"/>
  <c r="D4677" i="5"/>
  <c r="B4677" i="5"/>
  <c r="D4676" i="5"/>
  <c r="B4676" i="5"/>
  <c r="D4675" i="5"/>
  <c r="B4675" i="5"/>
  <c r="D4674" i="5"/>
  <c r="B4674" i="5"/>
  <c r="D4673" i="5"/>
  <c r="B4673" i="5"/>
  <c r="D4672" i="5"/>
  <c r="B4672" i="5"/>
  <c r="D4671" i="5"/>
  <c r="B4671" i="5"/>
  <c r="D4670" i="5"/>
  <c r="B4670" i="5"/>
  <c r="D4669" i="5"/>
  <c r="B4669" i="5"/>
  <c r="D4668" i="5"/>
  <c r="B4668" i="5"/>
  <c r="D4667" i="5"/>
  <c r="B4667" i="5"/>
  <c r="D4666" i="5"/>
  <c r="B4666" i="5"/>
  <c r="D4665" i="5"/>
  <c r="B4665" i="5"/>
  <c r="D4664" i="5"/>
  <c r="B4664" i="5"/>
  <c r="D4663" i="5"/>
  <c r="B4663" i="5"/>
  <c r="D4662" i="5"/>
  <c r="B4662" i="5"/>
  <c r="D4661" i="5"/>
  <c r="B4661" i="5"/>
  <c r="D4660" i="5"/>
  <c r="B4660" i="5"/>
  <c r="D4659" i="5"/>
  <c r="B4659" i="5"/>
  <c r="D4658" i="5"/>
  <c r="B4658" i="5"/>
  <c r="D4657" i="5"/>
  <c r="B4657" i="5"/>
  <c r="D4656" i="5"/>
  <c r="B4656" i="5"/>
  <c r="D4655" i="5"/>
  <c r="B4655" i="5"/>
  <c r="D4654" i="5"/>
  <c r="B4654" i="5"/>
  <c r="D4653" i="5"/>
  <c r="B4653" i="5"/>
  <c r="D4652" i="5"/>
  <c r="B4652" i="5"/>
  <c r="D4651" i="5"/>
  <c r="B4651" i="5"/>
  <c r="D4650" i="5"/>
  <c r="B4650" i="5"/>
  <c r="D4649" i="5"/>
  <c r="B4649" i="5"/>
  <c r="D4648" i="5"/>
  <c r="B4648" i="5"/>
  <c r="D4647" i="5"/>
  <c r="B4647" i="5"/>
  <c r="D4646" i="5"/>
  <c r="B4646" i="5"/>
  <c r="D4645" i="5"/>
  <c r="B4645" i="5"/>
  <c r="D4644" i="5"/>
  <c r="B4644" i="5"/>
  <c r="D4643" i="5"/>
  <c r="B4643" i="5"/>
  <c r="D4642" i="5"/>
  <c r="B4642" i="5"/>
  <c r="D4641" i="5"/>
  <c r="B4641" i="5"/>
  <c r="D4640" i="5"/>
  <c r="B4640" i="5"/>
  <c r="D4639" i="5"/>
  <c r="B4639" i="5"/>
  <c r="D4638" i="5"/>
  <c r="B4638" i="5"/>
  <c r="D4637" i="5"/>
  <c r="B4637" i="5"/>
  <c r="D4636" i="5"/>
  <c r="B4636" i="5"/>
  <c r="D4635" i="5"/>
  <c r="B4635" i="5"/>
  <c r="D4634" i="5"/>
  <c r="B4634" i="5"/>
  <c r="D4633" i="5"/>
  <c r="B4633" i="5"/>
  <c r="D4632" i="5"/>
  <c r="B4632" i="5"/>
  <c r="D4631" i="5"/>
  <c r="B4631" i="5"/>
  <c r="D4630" i="5"/>
  <c r="B4630" i="5"/>
  <c r="D4629" i="5"/>
  <c r="B4629" i="5"/>
  <c r="D4628" i="5"/>
  <c r="B4628" i="5"/>
  <c r="D4627" i="5"/>
  <c r="B4627" i="5"/>
  <c r="D4626" i="5"/>
  <c r="B4626" i="5"/>
  <c r="D4625" i="5"/>
  <c r="B4625" i="5"/>
  <c r="D4624" i="5"/>
  <c r="B4624" i="5"/>
  <c r="D4623" i="5"/>
  <c r="B4623" i="5"/>
  <c r="D4622" i="5"/>
  <c r="B4622" i="5"/>
  <c r="D4621" i="5"/>
  <c r="B4621" i="5"/>
  <c r="D4620" i="5"/>
  <c r="B4620" i="5"/>
  <c r="D4619" i="5"/>
  <c r="B4619" i="5"/>
  <c r="D4618" i="5"/>
  <c r="B4618" i="5"/>
  <c r="D4617" i="5"/>
  <c r="B4617" i="5"/>
  <c r="D4616" i="5"/>
  <c r="B4616" i="5"/>
  <c r="D4615" i="5"/>
  <c r="B4615" i="5"/>
  <c r="D4614" i="5"/>
  <c r="B4614" i="5"/>
  <c r="D4613" i="5"/>
  <c r="B4613" i="5"/>
  <c r="D4612" i="5"/>
  <c r="B4612" i="5"/>
  <c r="D4611" i="5"/>
  <c r="B4611" i="5"/>
  <c r="D4610" i="5"/>
  <c r="B4610" i="5"/>
  <c r="D4609" i="5"/>
  <c r="B4609" i="5"/>
  <c r="D4608" i="5"/>
  <c r="B4608" i="5"/>
  <c r="D4607" i="5"/>
  <c r="B4607" i="5"/>
  <c r="D4606" i="5"/>
  <c r="B4606" i="5"/>
  <c r="D4605" i="5"/>
  <c r="B4605" i="5"/>
  <c r="D4604" i="5"/>
  <c r="B4604" i="5"/>
  <c r="D4603" i="5"/>
  <c r="B4603" i="5"/>
  <c r="D4602" i="5"/>
  <c r="B4602" i="5"/>
  <c r="D4601" i="5"/>
  <c r="B4601" i="5"/>
  <c r="D4600" i="5"/>
  <c r="B4600" i="5"/>
  <c r="D4599" i="5"/>
  <c r="B4599" i="5"/>
  <c r="D4598" i="5"/>
  <c r="B4598" i="5"/>
  <c r="D4597" i="5"/>
  <c r="B4597" i="5"/>
  <c r="D4596" i="5"/>
  <c r="B4596" i="5"/>
  <c r="D4595" i="5"/>
  <c r="B4595" i="5"/>
  <c r="D4594" i="5"/>
  <c r="B4594" i="5"/>
  <c r="D4593" i="5"/>
  <c r="B4593" i="5"/>
  <c r="D4592" i="5"/>
  <c r="B4592" i="5"/>
  <c r="D4591" i="5"/>
  <c r="B4591" i="5"/>
  <c r="D4590" i="5"/>
  <c r="B4590" i="5"/>
  <c r="D4589" i="5"/>
  <c r="B4589" i="5"/>
  <c r="D4588" i="5"/>
  <c r="B4588" i="5"/>
  <c r="D4587" i="5"/>
  <c r="B4587" i="5"/>
  <c r="D4586" i="5"/>
  <c r="B4586" i="5"/>
  <c r="D4585" i="5"/>
  <c r="B4585" i="5"/>
  <c r="D4584" i="5"/>
  <c r="B4584" i="5"/>
  <c r="D4583" i="5"/>
  <c r="B4583" i="5"/>
  <c r="D4582" i="5"/>
  <c r="B4582" i="5"/>
  <c r="D4581" i="5"/>
  <c r="B4581" i="5"/>
  <c r="D4580" i="5"/>
  <c r="B4580" i="5"/>
  <c r="D4579" i="5"/>
  <c r="B4579" i="5"/>
  <c r="D4578" i="5"/>
  <c r="B4578" i="5"/>
  <c r="D4577" i="5"/>
  <c r="B4577" i="5"/>
  <c r="D4576" i="5"/>
  <c r="B4576" i="5"/>
  <c r="D4575" i="5"/>
  <c r="B4575" i="5"/>
  <c r="D4574" i="5"/>
  <c r="B4574" i="5"/>
  <c r="D4573" i="5"/>
  <c r="B4573" i="5"/>
  <c r="D4572" i="5"/>
  <c r="B4572" i="5"/>
  <c r="D4571" i="5"/>
  <c r="B4571" i="5"/>
  <c r="D4570" i="5"/>
  <c r="B4570" i="5"/>
  <c r="D4569" i="5"/>
  <c r="B4569" i="5"/>
  <c r="D4568" i="5"/>
  <c r="B4568" i="5"/>
  <c r="D4567" i="5"/>
  <c r="B4567" i="5"/>
  <c r="D4566" i="5"/>
  <c r="B4566" i="5"/>
  <c r="D4565" i="5"/>
  <c r="B4565" i="5"/>
  <c r="D4564" i="5"/>
  <c r="B4564" i="5"/>
  <c r="D4563" i="5"/>
  <c r="B4563" i="5"/>
  <c r="D4562" i="5"/>
  <c r="B4562" i="5"/>
  <c r="D4561" i="5"/>
  <c r="B4561" i="5"/>
  <c r="D4560" i="5"/>
  <c r="B4560" i="5"/>
  <c r="D4559" i="5"/>
  <c r="B4559" i="5"/>
  <c r="D4558" i="5"/>
  <c r="B4558" i="5"/>
  <c r="D4557" i="5"/>
  <c r="B4557" i="5"/>
  <c r="D4556" i="5"/>
  <c r="B4556" i="5"/>
  <c r="D4555" i="5"/>
  <c r="B4555" i="5"/>
  <c r="D4554" i="5"/>
  <c r="B4554" i="5"/>
  <c r="D4553" i="5"/>
  <c r="B4553" i="5"/>
  <c r="D4552" i="5"/>
  <c r="B4552" i="5"/>
  <c r="D4551" i="5"/>
  <c r="B4551" i="5"/>
  <c r="D4550" i="5"/>
  <c r="B4550" i="5"/>
  <c r="D4549" i="5"/>
  <c r="B4549" i="5"/>
  <c r="D4548" i="5"/>
  <c r="B4548" i="5"/>
  <c r="D4547" i="5"/>
  <c r="B4547" i="5"/>
  <c r="D4546" i="5"/>
  <c r="B4546" i="5"/>
  <c r="D4545" i="5"/>
  <c r="B4545" i="5"/>
  <c r="D4544" i="5"/>
  <c r="B4544" i="5"/>
  <c r="D4543" i="5"/>
  <c r="B4543" i="5"/>
  <c r="D4542" i="5"/>
  <c r="B4542" i="5"/>
  <c r="D4541" i="5"/>
  <c r="B4541" i="5"/>
  <c r="D4540" i="5"/>
  <c r="B4540" i="5"/>
  <c r="D4539" i="5"/>
  <c r="B4539" i="5"/>
  <c r="D4538" i="5"/>
  <c r="B4538" i="5"/>
  <c r="D4537" i="5"/>
  <c r="B4537" i="5"/>
  <c r="D4536" i="5"/>
  <c r="B4536" i="5"/>
  <c r="D4535" i="5"/>
  <c r="B4535" i="5"/>
  <c r="D4534" i="5"/>
  <c r="B4534" i="5"/>
  <c r="D4533" i="5"/>
  <c r="B4533" i="5"/>
  <c r="D4532" i="5"/>
  <c r="B4532" i="5"/>
  <c r="D4531" i="5"/>
  <c r="B4531" i="5"/>
  <c r="D4530" i="5"/>
  <c r="B4530" i="5"/>
  <c r="D4529" i="5"/>
  <c r="B4529" i="5"/>
  <c r="D4528" i="5"/>
  <c r="B4528" i="5"/>
  <c r="D4527" i="5"/>
  <c r="B4527" i="5"/>
  <c r="D4526" i="5"/>
  <c r="B4526" i="5"/>
  <c r="D4525" i="5"/>
  <c r="B4525" i="5"/>
  <c r="D4524" i="5"/>
  <c r="B4524" i="5"/>
  <c r="D4523" i="5"/>
  <c r="B4523" i="5"/>
  <c r="D4522" i="5"/>
  <c r="B4522" i="5"/>
  <c r="D4521" i="5"/>
  <c r="B4521" i="5"/>
  <c r="D4520" i="5"/>
  <c r="B4520" i="5"/>
  <c r="D4519" i="5"/>
  <c r="B4519" i="5"/>
  <c r="D4518" i="5"/>
  <c r="B4518" i="5"/>
  <c r="D4517" i="5"/>
  <c r="B4517" i="5"/>
  <c r="D4516" i="5"/>
  <c r="B4516" i="5"/>
  <c r="D4515" i="5"/>
  <c r="B4515" i="5"/>
  <c r="D4514" i="5"/>
  <c r="B4514" i="5"/>
  <c r="D4513" i="5"/>
  <c r="B4513" i="5"/>
  <c r="D4512" i="5"/>
  <c r="B4512" i="5"/>
  <c r="D4511" i="5"/>
  <c r="B4511" i="5"/>
  <c r="D4510" i="5"/>
  <c r="B4510" i="5"/>
  <c r="D4509" i="5"/>
  <c r="B4509" i="5"/>
  <c r="D4508" i="5"/>
  <c r="B4508" i="5"/>
  <c r="D4507" i="5"/>
  <c r="B4507" i="5"/>
  <c r="D4506" i="5"/>
  <c r="B4506" i="5"/>
  <c r="D4505" i="5"/>
  <c r="B4505" i="5"/>
  <c r="D4504" i="5"/>
  <c r="B4504" i="5"/>
  <c r="D4503" i="5"/>
  <c r="B4503" i="5"/>
  <c r="D4502" i="5"/>
  <c r="B4502" i="5"/>
  <c r="D4501" i="5"/>
  <c r="B4501" i="5"/>
  <c r="D4500" i="5"/>
  <c r="B4500" i="5"/>
  <c r="D4499" i="5"/>
  <c r="B4499" i="5"/>
  <c r="D4498" i="5"/>
  <c r="B4498" i="5"/>
  <c r="D4497" i="5"/>
  <c r="B4497" i="5"/>
  <c r="D4496" i="5"/>
  <c r="B4496" i="5"/>
  <c r="D4495" i="5"/>
  <c r="B4495" i="5"/>
  <c r="D4494" i="5"/>
  <c r="B4494" i="5"/>
  <c r="D4493" i="5"/>
  <c r="B4493" i="5"/>
  <c r="D4492" i="5"/>
  <c r="B4492" i="5"/>
  <c r="D4491" i="5"/>
  <c r="B4491" i="5"/>
  <c r="D4490" i="5"/>
  <c r="B4490" i="5"/>
  <c r="D4489" i="5"/>
  <c r="B4489" i="5"/>
  <c r="D4488" i="5"/>
  <c r="B4488" i="5"/>
  <c r="D4487" i="5"/>
  <c r="B4487" i="5"/>
  <c r="D4486" i="5"/>
  <c r="B4486" i="5"/>
  <c r="D4485" i="5"/>
  <c r="B4485" i="5"/>
  <c r="D4484" i="5"/>
  <c r="B4484" i="5"/>
  <c r="D4483" i="5"/>
  <c r="B4483" i="5"/>
  <c r="D4482" i="5"/>
  <c r="B4482" i="5"/>
  <c r="D4481" i="5"/>
  <c r="B4481" i="5"/>
  <c r="D4480" i="5"/>
  <c r="B4480" i="5"/>
  <c r="D4479" i="5"/>
  <c r="B4479" i="5"/>
  <c r="D4478" i="5"/>
  <c r="B4478" i="5"/>
  <c r="D4477" i="5"/>
  <c r="B4477" i="5"/>
  <c r="D4476" i="5"/>
  <c r="B4476" i="5"/>
  <c r="D4475" i="5"/>
  <c r="B4475" i="5"/>
  <c r="D4474" i="5"/>
  <c r="B4474" i="5"/>
  <c r="D4473" i="5"/>
  <c r="B4473" i="5"/>
  <c r="D4472" i="5"/>
  <c r="B4472" i="5"/>
  <c r="D4471" i="5"/>
  <c r="B4471" i="5"/>
  <c r="D4470" i="5"/>
  <c r="B4470" i="5"/>
  <c r="D4469" i="5"/>
  <c r="B4469" i="5"/>
  <c r="D4468" i="5"/>
  <c r="B4468" i="5"/>
  <c r="D4467" i="5"/>
  <c r="B4467" i="5"/>
  <c r="D4466" i="5"/>
  <c r="B4466" i="5"/>
  <c r="D4465" i="5"/>
  <c r="B4465" i="5"/>
  <c r="D4464" i="5"/>
  <c r="B4464" i="5"/>
  <c r="D4463" i="5"/>
  <c r="B4463" i="5"/>
  <c r="D4462" i="5"/>
  <c r="B4462" i="5"/>
  <c r="D4461" i="5"/>
  <c r="B4461" i="5"/>
  <c r="D4460" i="5"/>
  <c r="B4460" i="5"/>
  <c r="D4459" i="5"/>
  <c r="B4459" i="5"/>
  <c r="D4458" i="5"/>
  <c r="B4458" i="5"/>
  <c r="D4457" i="5"/>
  <c r="B4457" i="5"/>
  <c r="D4456" i="5"/>
  <c r="B4456" i="5"/>
  <c r="D4455" i="5"/>
  <c r="B4455" i="5"/>
  <c r="D4454" i="5"/>
  <c r="B4454" i="5"/>
  <c r="D4453" i="5"/>
  <c r="B4453" i="5"/>
  <c r="D4452" i="5"/>
  <c r="B4452" i="5"/>
  <c r="D4451" i="5"/>
  <c r="B4451" i="5"/>
  <c r="D4450" i="5"/>
  <c r="B4450" i="5"/>
  <c r="D4449" i="5"/>
  <c r="B4449" i="5"/>
  <c r="D4448" i="5"/>
  <c r="B4448" i="5"/>
  <c r="D4447" i="5"/>
  <c r="B4447" i="5"/>
  <c r="D4446" i="5"/>
  <c r="B4446" i="5"/>
  <c r="D4445" i="5"/>
  <c r="B4445" i="5"/>
  <c r="D4444" i="5"/>
  <c r="B4444" i="5"/>
  <c r="D4443" i="5"/>
  <c r="B4443" i="5"/>
  <c r="D4442" i="5"/>
  <c r="B4442" i="5"/>
  <c r="D4441" i="5"/>
  <c r="B4441" i="5"/>
  <c r="D4440" i="5"/>
  <c r="B4440" i="5"/>
  <c r="D4439" i="5"/>
  <c r="B4439" i="5"/>
  <c r="D4438" i="5"/>
  <c r="B4438" i="5"/>
  <c r="D4437" i="5"/>
  <c r="B4437" i="5"/>
  <c r="D4436" i="5"/>
  <c r="B4436" i="5"/>
  <c r="D4435" i="5"/>
  <c r="B4435" i="5"/>
  <c r="D4434" i="5"/>
  <c r="B4434" i="5"/>
  <c r="D4433" i="5"/>
  <c r="B4433" i="5"/>
  <c r="D4432" i="5"/>
  <c r="B4432" i="5"/>
  <c r="D4431" i="5"/>
  <c r="B4431" i="5"/>
  <c r="D4430" i="5"/>
  <c r="B4430" i="5"/>
  <c r="D4429" i="5"/>
  <c r="B4429" i="5"/>
  <c r="D4428" i="5"/>
  <c r="B4428" i="5"/>
  <c r="D4427" i="5"/>
  <c r="B4427" i="5"/>
  <c r="D4426" i="5"/>
  <c r="B4426" i="5"/>
  <c r="D4425" i="5"/>
  <c r="B4425" i="5"/>
  <c r="D4424" i="5"/>
  <c r="B4424" i="5"/>
  <c r="D4423" i="5"/>
  <c r="B4423" i="5"/>
  <c r="D4422" i="5"/>
  <c r="B4422" i="5"/>
  <c r="D4421" i="5"/>
  <c r="B4421" i="5"/>
  <c r="D4420" i="5"/>
  <c r="B4420" i="5"/>
  <c r="D4419" i="5"/>
  <c r="B4419" i="5"/>
  <c r="D4418" i="5"/>
  <c r="B4418" i="5"/>
  <c r="D4417" i="5"/>
  <c r="B4417" i="5"/>
  <c r="D4416" i="5"/>
  <c r="B4416" i="5"/>
  <c r="D4415" i="5"/>
  <c r="B4415" i="5"/>
  <c r="D4414" i="5"/>
  <c r="B4414" i="5"/>
  <c r="D4413" i="5"/>
  <c r="B4413" i="5"/>
  <c r="D4412" i="5"/>
  <c r="B4412" i="5"/>
  <c r="D4411" i="5"/>
  <c r="B4411" i="5"/>
  <c r="D4410" i="5"/>
  <c r="B4410" i="5"/>
  <c r="D4409" i="5"/>
  <c r="B4409" i="5"/>
  <c r="D4408" i="5"/>
  <c r="B4408" i="5"/>
  <c r="D4407" i="5"/>
  <c r="B4407" i="5"/>
  <c r="D4406" i="5"/>
  <c r="B4406" i="5"/>
  <c r="D4405" i="5"/>
  <c r="B4405" i="5"/>
  <c r="D4404" i="5"/>
  <c r="B4404" i="5"/>
  <c r="D4403" i="5"/>
  <c r="B4403" i="5"/>
  <c r="D4402" i="5"/>
  <c r="B4402" i="5"/>
  <c r="D4401" i="5"/>
  <c r="B4401" i="5"/>
  <c r="D4400" i="5"/>
  <c r="B4400" i="5"/>
  <c r="D4399" i="5"/>
  <c r="B4399" i="5"/>
  <c r="D4398" i="5"/>
  <c r="B4398" i="5"/>
  <c r="D4397" i="5"/>
  <c r="B4397" i="5"/>
  <c r="D4396" i="5"/>
  <c r="B4396" i="5"/>
  <c r="D4395" i="5"/>
  <c r="B4395" i="5"/>
  <c r="D4394" i="5"/>
  <c r="B4394" i="5"/>
  <c r="D4393" i="5"/>
  <c r="B4393" i="5"/>
  <c r="D4392" i="5"/>
  <c r="B4392" i="5"/>
  <c r="D4391" i="5"/>
  <c r="B4391" i="5"/>
  <c r="D4390" i="5"/>
  <c r="B4390" i="5"/>
  <c r="D4389" i="5"/>
  <c r="B4389" i="5"/>
  <c r="D4388" i="5"/>
  <c r="B4388" i="5"/>
  <c r="D4387" i="5"/>
  <c r="B4387" i="5"/>
  <c r="D4386" i="5"/>
  <c r="B4386" i="5"/>
  <c r="D4385" i="5"/>
  <c r="B4385" i="5"/>
  <c r="D4384" i="5"/>
  <c r="B4384" i="5"/>
  <c r="D4383" i="5"/>
  <c r="B4383" i="5"/>
  <c r="D4382" i="5"/>
  <c r="B4382" i="5"/>
  <c r="D4381" i="5"/>
  <c r="B4381" i="5"/>
  <c r="D4380" i="5"/>
  <c r="B4380" i="5"/>
  <c r="D4379" i="5"/>
  <c r="B4379" i="5"/>
  <c r="D4378" i="5"/>
  <c r="B4378" i="5"/>
  <c r="D4377" i="5"/>
  <c r="B4377" i="5"/>
  <c r="D4376" i="5"/>
  <c r="B4376" i="5"/>
  <c r="D4375" i="5"/>
  <c r="B4375" i="5"/>
  <c r="D4374" i="5"/>
  <c r="B4374" i="5"/>
  <c r="D4373" i="5"/>
  <c r="B4373" i="5"/>
  <c r="D4372" i="5"/>
  <c r="B4372" i="5"/>
  <c r="D4371" i="5"/>
  <c r="B4371" i="5"/>
  <c r="D4370" i="5"/>
  <c r="B4370" i="5"/>
  <c r="D4369" i="5"/>
  <c r="B4369" i="5"/>
  <c r="D4368" i="5"/>
  <c r="B4368" i="5"/>
  <c r="D4367" i="5"/>
  <c r="B4367" i="5"/>
  <c r="D4366" i="5"/>
  <c r="B4366" i="5"/>
  <c r="D4365" i="5"/>
  <c r="B4365" i="5"/>
  <c r="D4364" i="5"/>
  <c r="B4364" i="5"/>
  <c r="D4363" i="5"/>
  <c r="B4363" i="5"/>
  <c r="D4362" i="5"/>
  <c r="B4362" i="5"/>
  <c r="D4361" i="5"/>
  <c r="B4361" i="5"/>
  <c r="D4360" i="5"/>
  <c r="B4360" i="5"/>
  <c r="D4359" i="5"/>
  <c r="B4359" i="5"/>
  <c r="D4358" i="5"/>
  <c r="B4358" i="5"/>
  <c r="D4357" i="5"/>
  <c r="B4357" i="5"/>
  <c r="D4356" i="5"/>
  <c r="B4356" i="5"/>
  <c r="D4355" i="5"/>
  <c r="B4355" i="5"/>
  <c r="D4354" i="5"/>
  <c r="B4354" i="5"/>
  <c r="D4353" i="5"/>
  <c r="B4353" i="5"/>
  <c r="D4352" i="5"/>
  <c r="B4352" i="5"/>
  <c r="D4351" i="5"/>
  <c r="B4351" i="5"/>
  <c r="D4350" i="5"/>
  <c r="B4350" i="5"/>
  <c r="D4349" i="5"/>
  <c r="B4349" i="5"/>
  <c r="D4348" i="5"/>
  <c r="B4348" i="5"/>
  <c r="D4347" i="5"/>
  <c r="B4347" i="5"/>
  <c r="D4346" i="5"/>
  <c r="B4346" i="5"/>
  <c r="D4345" i="5"/>
  <c r="B4345" i="5"/>
  <c r="D4344" i="5"/>
  <c r="B4344" i="5"/>
  <c r="D4343" i="5"/>
  <c r="B4343" i="5"/>
  <c r="D4342" i="5"/>
  <c r="B4342" i="5"/>
  <c r="D4341" i="5"/>
  <c r="B4341" i="5"/>
  <c r="D4340" i="5"/>
  <c r="B4340" i="5"/>
  <c r="D4339" i="5"/>
  <c r="B4339" i="5"/>
  <c r="D4338" i="5"/>
  <c r="B4338" i="5"/>
  <c r="D4337" i="5"/>
  <c r="B4337" i="5"/>
  <c r="D4336" i="5"/>
  <c r="B4336" i="5"/>
  <c r="D4335" i="5"/>
  <c r="B4335" i="5"/>
  <c r="D4334" i="5"/>
  <c r="B4334" i="5"/>
  <c r="D4333" i="5"/>
  <c r="B4333" i="5"/>
  <c r="D4332" i="5"/>
  <c r="B4332" i="5"/>
  <c r="D4331" i="5"/>
  <c r="B4331" i="5"/>
  <c r="D4330" i="5"/>
  <c r="B4330" i="5"/>
  <c r="D4329" i="5"/>
  <c r="B4329" i="5"/>
  <c r="D4328" i="5"/>
  <c r="B4328" i="5"/>
  <c r="D4327" i="5"/>
  <c r="B4327" i="5"/>
  <c r="D4326" i="5"/>
  <c r="B4326" i="5"/>
  <c r="D4325" i="5"/>
  <c r="B4325" i="5"/>
  <c r="D4324" i="5"/>
  <c r="B4324" i="5"/>
  <c r="D4323" i="5"/>
  <c r="B4323" i="5"/>
  <c r="D4322" i="5"/>
  <c r="B4322" i="5"/>
  <c r="D4321" i="5"/>
  <c r="B4321" i="5"/>
  <c r="D4320" i="5"/>
  <c r="B4320" i="5"/>
  <c r="D4319" i="5"/>
  <c r="B4319" i="5"/>
  <c r="D4318" i="5"/>
  <c r="B4318" i="5"/>
  <c r="D4317" i="5"/>
  <c r="B4317" i="5"/>
  <c r="D4316" i="5"/>
  <c r="B4316" i="5"/>
  <c r="D4315" i="5"/>
  <c r="B4315" i="5"/>
  <c r="D4314" i="5"/>
  <c r="B4314" i="5"/>
  <c r="D4313" i="5"/>
  <c r="B4313" i="5"/>
  <c r="D4312" i="5"/>
  <c r="B4312" i="5"/>
  <c r="D4311" i="5"/>
  <c r="B4311" i="5"/>
  <c r="D4310" i="5"/>
  <c r="B4310" i="5"/>
  <c r="D4309" i="5"/>
  <c r="B4309" i="5"/>
  <c r="D4308" i="5"/>
  <c r="B4308" i="5"/>
  <c r="D4307" i="5"/>
  <c r="B4307" i="5"/>
  <c r="D4306" i="5"/>
  <c r="B4306" i="5"/>
  <c r="D4305" i="5"/>
  <c r="B4305" i="5"/>
  <c r="D4304" i="5"/>
  <c r="B4304" i="5"/>
  <c r="D4303" i="5"/>
  <c r="B4303" i="5"/>
  <c r="D4302" i="5"/>
  <c r="B4302" i="5"/>
  <c r="D4301" i="5"/>
  <c r="B4301" i="5"/>
  <c r="D4300" i="5"/>
  <c r="B4300" i="5"/>
  <c r="D4299" i="5"/>
  <c r="B4299" i="5"/>
  <c r="D4298" i="5"/>
  <c r="B4298" i="5"/>
  <c r="D4297" i="5"/>
  <c r="B4297" i="5"/>
  <c r="D4296" i="5"/>
  <c r="B4296" i="5"/>
  <c r="D4295" i="5"/>
  <c r="B4295" i="5"/>
  <c r="D4294" i="5"/>
  <c r="B4294" i="5"/>
  <c r="D4293" i="5"/>
  <c r="B4293" i="5"/>
  <c r="D4292" i="5"/>
  <c r="B4292" i="5"/>
  <c r="D4291" i="5"/>
  <c r="B4291" i="5"/>
  <c r="D4290" i="5"/>
  <c r="B4290" i="5"/>
  <c r="D4289" i="5"/>
  <c r="B4289" i="5"/>
  <c r="D4288" i="5"/>
  <c r="B4288" i="5"/>
  <c r="D4287" i="5"/>
  <c r="B4287" i="5"/>
  <c r="D4286" i="5"/>
  <c r="B4286" i="5"/>
  <c r="D4285" i="5"/>
  <c r="B4285" i="5"/>
  <c r="D4284" i="5"/>
  <c r="B4284" i="5"/>
  <c r="D4283" i="5"/>
  <c r="B4283" i="5"/>
  <c r="D4282" i="5"/>
  <c r="B4282" i="5"/>
  <c r="D4281" i="5"/>
  <c r="B4281" i="5"/>
  <c r="D4280" i="5"/>
  <c r="B4280" i="5"/>
  <c r="D4279" i="5"/>
  <c r="B4279" i="5"/>
  <c r="D4278" i="5"/>
  <c r="B4278" i="5"/>
  <c r="D4277" i="5"/>
  <c r="B4277" i="5"/>
  <c r="D4276" i="5"/>
  <c r="B4276" i="5"/>
  <c r="D4275" i="5"/>
  <c r="B4275" i="5"/>
  <c r="D4274" i="5"/>
  <c r="B4274" i="5"/>
  <c r="D4273" i="5"/>
  <c r="B4273" i="5"/>
  <c r="D4272" i="5"/>
  <c r="B4272" i="5"/>
  <c r="D4271" i="5"/>
  <c r="B4271" i="5"/>
  <c r="D4270" i="5"/>
  <c r="B4270" i="5"/>
  <c r="D4269" i="5"/>
  <c r="B4269" i="5"/>
  <c r="D4268" i="5"/>
  <c r="B4268" i="5"/>
  <c r="D4267" i="5"/>
  <c r="B4267" i="5"/>
  <c r="D4266" i="5"/>
  <c r="B4266" i="5"/>
  <c r="D4265" i="5"/>
  <c r="B4265" i="5"/>
  <c r="D4264" i="5"/>
  <c r="B4264" i="5"/>
  <c r="D4263" i="5"/>
  <c r="B4263" i="5"/>
  <c r="D4262" i="5"/>
  <c r="B4262" i="5"/>
  <c r="D4261" i="5"/>
  <c r="B4261" i="5"/>
  <c r="D4260" i="5"/>
  <c r="B4260" i="5"/>
  <c r="D4259" i="5"/>
  <c r="B4259" i="5"/>
  <c r="D4258" i="5"/>
  <c r="B4258" i="5"/>
  <c r="D4257" i="5"/>
  <c r="B4257" i="5"/>
  <c r="D4256" i="5"/>
  <c r="B4256" i="5"/>
  <c r="D4255" i="5"/>
  <c r="B4255" i="5"/>
  <c r="D4254" i="5"/>
  <c r="B4254" i="5"/>
  <c r="D4253" i="5"/>
  <c r="B4253" i="5"/>
  <c r="D4252" i="5"/>
  <c r="B4252" i="5"/>
  <c r="D4251" i="5"/>
  <c r="B4251" i="5"/>
  <c r="D4250" i="5"/>
  <c r="B4250" i="5"/>
  <c r="D4249" i="5"/>
  <c r="B4249" i="5"/>
  <c r="D4248" i="5"/>
  <c r="B4248" i="5"/>
  <c r="D4247" i="5"/>
  <c r="B4247" i="5"/>
  <c r="D4246" i="5"/>
  <c r="B4246" i="5"/>
  <c r="D4245" i="5"/>
  <c r="B4245" i="5"/>
  <c r="D4244" i="5"/>
  <c r="B4244" i="5"/>
  <c r="D4243" i="5"/>
  <c r="B4243" i="5"/>
  <c r="D4242" i="5"/>
  <c r="B4242" i="5"/>
  <c r="D4241" i="5"/>
  <c r="B4241" i="5"/>
  <c r="D4240" i="5"/>
  <c r="B4240" i="5"/>
  <c r="D4239" i="5"/>
  <c r="B4239" i="5"/>
  <c r="D4238" i="5"/>
  <c r="B4238" i="5"/>
  <c r="D4237" i="5"/>
  <c r="B4237" i="5"/>
  <c r="D4236" i="5"/>
  <c r="B4236" i="5"/>
  <c r="D4235" i="5"/>
  <c r="B4235" i="5"/>
  <c r="D4234" i="5"/>
  <c r="B4234" i="5"/>
  <c r="D4233" i="5"/>
  <c r="B4233" i="5"/>
  <c r="D4232" i="5"/>
  <c r="B4232" i="5"/>
  <c r="D4231" i="5"/>
  <c r="B4231" i="5"/>
  <c r="D4230" i="5"/>
  <c r="B4230" i="5"/>
  <c r="D4229" i="5"/>
  <c r="B4229" i="5"/>
  <c r="D4228" i="5"/>
  <c r="B4228" i="5"/>
  <c r="D4227" i="5"/>
  <c r="B4227" i="5"/>
  <c r="D4226" i="5"/>
  <c r="B4226" i="5"/>
  <c r="D4225" i="5"/>
  <c r="B4225" i="5"/>
  <c r="D4224" i="5"/>
  <c r="B4224" i="5"/>
  <c r="D4223" i="5"/>
  <c r="B4223" i="5"/>
  <c r="D4222" i="5"/>
  <c r="B4222" i="5"/>
  <c r="D4221" i="5"/>
  <c r="B4221" i="5"/>
  <c r="D4220" i="5"/>
  <c r="B4220" i="5"/>
  <c r="D4219" i="5"/>
  <c r="B4219" i="5"/>
  <c r="D4218" i="5"/>
  <c r="B4218" i="5"/>
  <c r="D4217" i="5"/>
  <c r="B4217" i="5"/>
  <c r="D4216" i="5"/>
  <c r="B4216" i="5"/>
  <c r="D4215" i="5"/>
  <c r="B4215" i="5"/>
  <c r="D4214" i="5"/>
  <c r="B4214" i="5"/>
  <c r="D4213" i="5"/>
  <c r="B4213" i="5"/>
  <c r="D4212" i="5"/>
  <c r="B4212" i="5"/>
  <c r="D4211" i="5"/>
  <c r="B4211" i="5"/>
  <c r="D4210" i="5"/>
  <c r="B4210" i="5"/>
  <c r="D4209" i="5"/>
  <c r="B4209" i="5"/>
  <c r="D4208" i="5"/>
  <c r="B4208" i="5"/>
  <c r="D4207" i="5"/>
  <c r="B4207" i="5"/>
  <c r="D4206" i="5"/>
  <c r="B4206" i="5"/>
  <c r="D4205" i="5"/>
  <c r="B4205" i="5"/>
  <c r="D4204" i="5"/>
  <c r="B4204" i="5"/>
  <c r="D4203" i="5"/>
  <c r="B4203" i="5"/>
  <c r="D4202" i="5"/>
  <c r="B4202" i="5"/>
  <c r="D4201" i="5"/>
  <c r="B4201" i="5"/>
  <c r="D4200" i="5"/>
  <c r="B4200" i="5"/>
  <c r="D4199" i="5"/>
  <c r="B4199" i="5"/>
  <c r="D4198" i="5"/>
  <c r="B4198" i="5"/>
  <c r="D4197" i="5"/>
  <c r="B4197" i="5"/>
  <c r="D4196" i="5"/>
  <c r="B4196" i="5"/>
  <c r="D4195" i="5"/>
  <c r="B4195" i="5"/>
  <c r="D4194" i="5"/>
  <c r="B4194" i="5"/>
  <c r="D4193" i="5"/>
  <c r="B4193" i="5"/>
  <c r="D4192" i="5"/>
  <c r="B4192" i="5"/>
  <c r="D4191" i="5"/>
  <c r="B4191" i="5"/>
  <c r="D4190" i="5"/>
  <c r="B4190" i="5"/>
  <c r="D4189" i="5"/>
  <c r="B4189" i="5"/>
  <c r="D4188" i="5"/>
  <c r="B4188" i="5"/>
  <c r="D4187" i="5"/>
  <c r="B4187" i="5"/>
  <c r="D4186" i="5"/>
  <c r="B4186" i="5"/>
  <c r="D4185" i="5"/>
  <c r="B4185" i="5"/>
  <c r="D4184" i="5"/>
  <c r="B4184" i="5"/>
  <c r="D4183" i="5"/>
  <c r="B4183" i="5"/>
  <c r="D4182" i="5"/>
  <c r="B4182" i="5"/>
  <c r="D4181" i="5"/>
  <c r="B4181" i="5"/>
  <c r="D4180" i="5"/>
  <c r="B4180" i="5"/>
  <c r="D4179" i="5"/>
  <c r="B4179" i="5"/>
  <c r="D4178" i="5"/>
  <c r="B4178" i="5"/>
  <c r="D4177" i="5"/>
  <c r="B4177" i="5"/>
  <c r="D4176" i="5"/>
  <c r="B4176" i="5"/>
  <c r="D4175" i="5"/>
  <c r="B4175" i="5"/>
  <c r="D4174" i="5"/>
  <c r="B4174" i="5"/>
  <c r="D4173" i="5"/>
  <c r="B4173" i="5"/>
  <c r="D4172" i="5"/>
  <c r="B4172" i="5"/>
  <c r="D4171" i="5"/>
  <c r="B4171" i="5"/>
  <c r="D4170" i="5"/>
  <c r="B4170" i="5"/>
  <c r="D4169" i="5"/>
  <c r="B4169" i="5"/>
  <c r="D4168" i="5"/>
  <c r="B4168" i="5"/>
  <c r="D4167" i="5"/>
  <c r="B4167" i="5"/>
  <c r="D4166" i="5"/>
  <c r="B4166" i="5"/>
  <c r="D4165" i="5"/>
  <c r="B4165" i="5"/>
  <c r="D4164" i="5"/>
  <c r="B4164" i="5"/>
  <c r="D4163" i="5"/>
  <c r="B4163" i="5"/>
  <c r="D4162" i="5"/>
  <c r="B4162" i="5"/>
  <c r="D4161" i="5"/>
  <c r="B4161" i="5"/>
  <c r="D4160" i="5"/>
  <c r="B4160" i="5"/>
  <c r="D4159" i="5"/>
  <c r="B4159" i="5"/>
  <c r="D4158" i="5"/>
  <c r="B4158" i="5"/>
  <c r="D4157" i="5"/>
  <c r="B4157" i="5"/>
  <c r="D4156" i="5"/>
  <c r="B4156" i="5"/>
  <c r="D4155" i="5"/>
  <c r="B4155" i="5"/>
  <c r="D4154" i="5"/>
  <c r="B4154" i="5"/>
  <c r="D4153" i="5"/>
  <c r="B4153" i="5"/>
  <c r="D4152" i="5"/>
  <c r="B4152" i="5"/>
  <c r="D4151" i="5"/>
  <c r="B4151" i="5"/>
  <c r="D4150" i="5"/>
  <c r="B4150" i="5"/>
  <c r="D4149" i="5"/>
  <c r="B4149" i="5"/>
  <c r="D4148" i="5"/>
  <c r="B4148" i="5"/>
  <c r="D4147" i="5"/>
  <c r="B4147" i="5"/>
  <c r="D4146" i="5"/>
  <c r="B4146" i="5"/>
  <c r="D4145" i="5"/>
  <c r="B4145" i="5"/>
  <c r="D4144" i="5"/>
  <c r="B4144" i="5"/>
  <c r="D4143" i="5"/>
  <c r="B4143" i="5"/>
  <c r="D4142" i="5"/>
  <c r="B4142" i="5"/>
  <c r="D4141" i="5"/>
  <c r="B4141" i="5"/>
  <c r="D4140" i="5"/>
  <c r="B4140" i="5"/>
  <c r="D4139" i="5"/>
  <c r="B4139" i="5"/>
  <c r="D4138" i="5"/>
  <c r="B4138" i="5"/>
  <c r="D4137" i="5"/>
  <c r="B4137" i="5"/>
  <c r="D4136" i="5"/>
  <c r="B4136" i="5"/>
  <c r="D4135" i="5"/>
  <c r="B4135" i="5"/>
  <c r="D4134" i="5"/>
  <c r="B4134" i="5"/>
  <c r="D4133" i="5"/>
  <c r="B4133" i="5"/>
  <c r="D4132" i="5"/>
  <c r="B4132" i="5"/>
  <c r="D4131" i="5"/>
  <c r="B4131" i="5"/>
  <c r="D4130" i="5"/>
  <c r="B4130" i="5"/>
  <c r="D4129" i="5"/>
  <c r="B4129" i="5"/>
  <c r="D4128" i="5"/>
  <c r="B4128" i="5"/>
  <c r="D4127" i="5"/>
  <c r="B4127" i="5"/>
  <c r="D4126" i="5"/>
  <c r="B4126" i="5"/>
  <c r="D4125" i="5"/>
  <c r="B4125" i="5"/>
  <c r="D4124" i="5"/>
  <c r="B4124" i="5"/>
  <c r="D4123" i="5"/>
  <c r="B4123" i="5"/>
  <c r="D4122" i="5"/>
  <c r="B4122" i="5"/>
  <c r="D4121" i="5"/>
  <c r="B4121" i="5"/>
  <c r="D4120" i="5"/>
  <c r="B4120" i="5"/>
  <c r="D4119" i="5"/>
  <c r="B4119" i="5"/>
  <c r="D4118" i="5"/>
  <c r="B4118" i="5"/>
  <c r="D4117" i="5"/>
  <c r="B4117" i="5"/>
  <c r="D4116" i="5"/>
  <c r="B4116" i="5"/>
  <c r="D4115" i="5"/>
  <c r="B4115" i="5"/>
  <c r="D4114" i="5"/>
  <c r="B4114" i="5"/>
  <c r="D4113" i="5"/>
  <c r="B4113" i="5"/>
  <c r="D4112" i="5"/>
  <c r="B4112" i="5"/>
  <c r="D4111" i="5"/>
  <c r="B4111" i="5"/>
  <c r="D4110" i="5"/>
  <c r="B4110" i="5"/>
  <c r="D4109" i="5"/>
  <c r="B4109" i="5"/>
  <c r="D4108" i="5"/>
  <c r="B4108" i="5"/>
  <c r="D4107" i="5"/>
  <c r="B4107" i="5"/>
  <c r="D4106" i="5"/>
  <c r="B4106" i="5"/>
  <c r="D4105" i="5"/>
  <c r="B4105" i="5"/>
  <c r="D4104" i="5"/>
  <c r="B4104" i="5"/>
  <c r="D4103" i="5"/>
  <c r="B4103" i="5"/>
  <c r="D4102" i="5"/>
  <c r="B4102" i="5"/>
  <c r="D4101" i="5"/>
  <c r="B4101" i="5"/>
  <c r="D4100" i="5"/>
  <c r="B4100" i="5"/>
  <c r="D4099" i="5"/>
  <c r="B4099" i="5"/>
  <c r="D4098" i="5"/>
  <c r="B4098" i="5"/>
  <c r="D4097" i="5"/>
  <c r="B4097" i="5"/>
  <c r="D4096" i="5"/>
  <c r="B4096" i="5"/>
  <c r="D4095" i="5"/>
  <c r="B4095" i="5"/>
  <c r="D4094" i="5"/>
  <c r="B4094" i="5"/>
  <c r="D4093" i="5"/>
  <c r="B4093" i="5"/>
  <c r="D4092" i="5"/>
  <c r="B4092" i="5"/>
  <c r="D4091" i="5"/>
  <c r="B4091" i="5"/>
  <c r="D4090" i="5"/>
  <c r="B4090" i="5"/>
  <c r="D4089" i="5"/>
  <c r="B4089" i="5"/>
  <c r="D4088" i="5"/>
  <c r="B4088" i="5"/>
  <c r="D4087" i="5"/>
  <c r="B4087" i="5"/>
  <c r="D4086" i="5"/>
  <c r="B4086" i="5"/>
  <c r="D4085" i="5"/>
  <c r="B4085" i="5"/>
  <c r="D4084" i="5"/>
  <c r="B4084" i="5"/>
  <c r="D4083" i="5"/>
  <c r="B4083" i="5"/>
  <c r="D4082" i="5"/>
  <c r="B4082" i="5"/>
  <c r="D4081" i="5"/>
  <c r="B4081" i="5"/>
  <c r="D4080" i="5"/>
  <c r="B4080" i="5"/>
  <c r="D4079" i="5"/>
  <c r="B4079" i="5"/>
  <c r="D4078" i="5"/>
  <c r="B4078" i="5"/>
  <c r="D4077" i="5"/>
  <c r="B4077" i="5"/>
  <c r="D4076" i="5"/>
  <c r="B4076" i="5"/>
  <c r="D4075" i="5"/>
  <c r="B4075" i="5"/>
  <c r="D4074" i="5"/>
  <c r="B4074" i="5"/>
  <c r="D4073" i="5"/>
  <c r="B4073" i="5"/>
  <c r="D4072" i="5"/>
  <c r="B4072" i="5"/>
  <c r="D4071" i="5"/>
  <c r="B4071" i="5"/>
  <c r="D4070" i="5"/>
  <c r="B4070" i="5"/>
  <c r="D4069" i="5"/>
  <c r="B4069" i="5"/>
  <c r="D4068" i="5"/>
  <c r="B4068" i="5"/>
  <c r="D4067" i="5"/>
  <c r="B4067" i="5"/>
  <c r="D4066" i="5"/>
  <c r="B4066" i="5"/>
  <c r="D4065" i="5"/>
  <c r="B4065" i="5"/>
  <c r="D4064" i="5"/>
  <c r="B4064" i="5"/>
  <c r="D4063" i="5"/>
  <c r="B4063" i="5"/>
  <c r="D4062" i="5"/>
  <c r="B4062" i="5"/>
  <c r="D4061" i="5"/>
  <c r="B4061" i="5"/>
  <c r="D4060" i="5"/>
  <c r="B4060" i="5"/>
  <c r="D4059" i="5"/>
  <c r="B4059" i="5"/>
  <c r="D4058" i="5"/>
  <c r="B4058" i="5"/>
  <c r="D4057" i="5"/>
  <c r="B4057" i="5"/>
  <c r="D4056" i="5"/>
  <c r="B4056" i="5"/>
  <c r="D4055" i="5"/>
  <c r="B4055" i="5"/>
  <c r="D4054" i="5"/>
  <c r="B4054" i="5"/>
  <c r="D4053" i="5"/>
  <c r="B4053" i="5"/>
  <c r="D4052" i="5"/>
  <c r="B4052" i="5"/>
  <c r="D4051" i="5"/>
  <c r="B4051" i="5"/>
  <c r="D4050" i="5"/>
  <c r="B4050" i="5"/>
  <c r="D4049" i="5"/>
  <c r="B4049" i="5"/>
  <c r="D4048" i="5"/>
  <c r="B4048" i="5"/>
  <c r="D4047" i="5"/>
  <c r="B4047" i="5"/>
  <c r="D4046" i="5"/>
  <c r="B4046" i="5"/>
  <c r="D4045" i="5"/>
  <c r="B4045" i="5"/>
  <c r="D4044" i="5"/>
  <c r="B4044" i="5"/>
  <c r="D4043" i="5"/>
  <c r="B4043" i="5"/>
  <c r="D4042" i="5"/>
  <c r="B4042" i="5"/>
  <c r="D4041" i="5"/>
  <c r="B4041" i="5"/>
  <c r="D4040" i="5"/>
  <c r="B4040" i="5"/>
  <c r="D4039" i="5"/>
  <c r="B4039" i="5"/>
  <c r="D4038" i="5"/>
  <c r="B4038" i="5"/>
  <c r="D4037" i="5"/>
  <c r="B4037" i="5"/>
  <c r="D4036" i="5"/>
  <c r="B4036" i="5"/>
  <c r="D4035" i="5"/>
  <c r="B4035" i="5"/>
  <c r="D4034" i="5"/>
  <c r="B4034" i="5"/>
  <c r="D4033" i="5"/>
  <c r="B4033" i="5"/>
  <c r="D4032" i="5"/>
  <c r="B4032" i="5"/>
  <c r="D4031" i="5"/>
  <c r="B4031" i="5"/>
  <c r="D4030" i="5"/>
  <c r="B4030" i="5"/>
  <c r="D4029" i="5"/>
  <c r="B4029" i="5"/>
  <c r="D4028" i="5"/>
  <c r="B4028" i="5"/>
  <c r="D4027" i="5"/>
  <c r="B4027" i="5"/>
  <c r="D4026" i="5"/>
  <c r="B4026" i="5"/>
  <c r="D4025" i="5"/>
  <c r="B4025" i="5"/>
  <c r="D4024" i="5"/>
  <c r="B4024" i="5"/>
  <c r="D4023" i="5"/>
  <c r="B4023" i="5"/>
  <c r="D4022" i="5"/>
  <c r="B4022" i="5"/>
  <c r="D4021" i="5"/>
  <c r="B4021" i="5"/>
  <c r="D4020" i="5"/>
  <c r="B4020" i="5"/>
  <c r="D4019" i="5"/>
  <c r="B4019" i="5"/>
  <c r="D4018" i="5"/>
  <c r="B4018" i="5"/>
  <c r="D4017" i="5"/>
  <c r="B4017" i="5"/>
  <c r="D4016" i="5"/>
  <c r="B4016" i="5"/>
  <c r="D4015" i="5"/>
  <c r="B4015" i="5"/>
  <c r="D4014" i="5"/>
  <c r="B4014" i="5"/>
  <c r="D4013" i="5"/>
  <c r="B4013" i="5"/>
  <c r="D4012" i="5"/>
  <c r="B4012" i="5"/>
  <c r="D4011" i="5"/>
  <c r="B4011" i="5"/>
  <c r="D4010" i="5"/>
  <c r="B4010" i="5"/>
  <c r="D4009" i="5"/>
  <c r="B4009" i="5"/>
  <c r="D4008" i="5"/>
  <c r="B4008" i="5"/>
  <c r="D4007" i="5"/>
  <c r="B4007" i="5"/>
  <c r="D4006" i="5"/>
  <c r="B4006" i="5"/>
  <c r="D4005" i="5"/>
  <c r="B4005" i="5"/>
  <c r="D4004" i="5"/>
  <c r="B4004" i="5"/>
  <c r="D4003" i="5"/>
  <c r="B4003" i="5"/>
  <c r="D4002" i="5"/>
  <c r="B4002" i="5"/>
  <c r="D4001" i="5"/>
  <c r="B4001" i="5"/>
  <c r="D4000" i="5"/>
  <c r="B4000" i="5"/>
  <c r="D3999" i="5"/>
  <c r="B3999" i="5"/>
  <c r="D3998" i="5"/>
  <c r="B3998" i="5"/>
  <c r="D3997" i="5"/>
  <c r="B3997" i="5"/>
  <c r="D3996" i="5"/>
  <c r="B3996" i="5"/>
  <c r="D3995" i="5"/>
  <c r="B3995" i="5"/>
  <c r="D3994" i="5"/>
  <c r="B3994" i="5"/>
  <c r="D3993" i="5"/>
  <c r="B3993" i="5"/>
  <c r="D3992" i="5"/>
  <c r="B3992" i="5"/>
  <c r="D3991" i="5"/>
  <c r="B3991" i="5"/>
  <c r="D3990" i="5"/>
  <c r="B3990" i="5"/>
  <c r="D3989" i="5"/>
  <c r="B3989" i="5"/>
  <c r="D3988" i="5"/>
  <c r="B3988" i="5"/>
  <c r="D3987" i="5"/>
  <c r="B3987" i="5"/>
  <c r="D3986" i="5"/>
  <c r="B3986" i="5"/>
  <c r="D3985" i="5"/>
  <c r="B3985" i="5"/>
  <c r="D3984" i="5"/>
  <c r="B3984" i="5"/>
  <c r="D3983" i="5"/>
  <c r="B3983" i="5"/>
  <c r="D3982" i="5"/>
  <c r="B3982" i="5"/>
  <c r="D3981" i="5"/>
  <c r="B3981" i="5"/>
  <c r="D3980" i="5"/>
  <c r="B3980" i="5"/>
  <c r="D3979" i="5"/>
  <c r="B3979" i="5"/>
  <c r="D3978" i="5"/>
  <c r="B3978" i="5"/>
  <c r="D3977" i="5"/>
  <c r="B3977" i="5"/>
  <c r="D3976" i="5"/>
  <c r="B3976" i="5"/>
  <c r="D3975" i="5"/>
  <c r="B3975" i="5"/>
  <c r="D3974" i="5"/>
  <c r="B3974" i="5"/>
  <c r="D3973" i="5"/>
  <c r="B3973" i="5"/>
  <c r="D3972" i="5"/>
  <c r="B3972" i="5"/>
  <c r="D3971" i="5"/>
  <c r="B3971" i="5"/>
  <c r="D3970" i="5"/>
  <c r="B3970" i="5"/>
  <c r="D3969" i="5"/>
  <c r="B3969" i="5"/>
  <c r="D3968" i="5"/>
  <c r="B3968" i="5"/>
  <c r="D3967" i="5"/>
  <c r="B3967" i="5"/>
  <c r="D3966" i="5"/>
  <c r="B3966" i="5"/>
  <c r="D3965" i="5"/>
  <c r="B3965" i="5"/>
  <c r="D3964" i="5"/>
  <c r="B3964" i="5"/>
  <c r="D3963" i="5"/>
  <c r="B3963" i="5"/>
  <c r="D3962" i="5"/>
  <c r="B3962" i="5"/>
  <c r="D3961" i="5"/>
  <c r="B3961" i="5"/>
  <c r="D3960" i="5"/>
  <c r="B3960" i="5"/>
  <c r="D3959" i="5"/>
  <c r="B3959" i="5"/>
  <c r="D3958" i="5"/>
  <c r="B3958" i="5"/>
  <c r="D3957" i="5"/>
  <c r="B3957" i="5"/>
  <c r="D3956" i="5"/>
  <c r="B3956" i="5"/>
  <c r="D3955" i="5"/>
  <c r="B3955" i="5"/>
  <c r="D3954" i="5"/>
  <c r="B3954" i="5"/>
  <c r="D3953" i="5"/>
  <c r="B3953" i="5"/>
  <c r="D3952" i="5"/>
  <c r="B3952" i="5"/>
  <c r="D3951" i="5"/>
  <c r="B3951" i="5"/>
  <c r="D3950" i="5"/>
  <c r="B3950" i="5"/>
  <c r="D3949" i="5"/>
  <c r="B3949" i="5"/>
  <c r="D3948" i="5"/>
  <c r="B3948" i="5"/>
  <c r="D3947" i="5"/>
  <c r="B3947" i="5"/>
  <c r="D3946" i="5"/>
  <c r="B3946" i="5"/>
  <c r="D3945" i="5"/>
  <c r="B3945" i="5"/>
  <c r="D3944" i="5"/>
  <c r="B3944" i="5"/>
  <c r="D3943" i="5"/>
  <c r="B3943" i="5"/>
  <c r="D3942" i="5"/>
  <c r="B3942" i="5"/>
  <c r="D3941" i="5"/>
  <c r="B3941" i="5"/>
  <c r="D3940" i="5"/>
  <c r="B3940" i="5"/>
  <c r="D3939" i="5"/>
  <c r="B3939" i="5"/>
  <c r="D3938" i="5"/>
  <c r="B3938" i="5"/>
  <c r="D3937" i="5"/>
  <c r="B3937" i="5"/>
  <c r="D3936" i="5"/>
  <c r="B3936" i="5"/>
  <c r="D3935" i="5"/>
  <c r="B3935" i="5"/>
  <c r="D3934" i="5"/>
  <c r="B3934" i="5"/>
  <c r="D3933" i="5"/>
  <c r="B3933" i="5"/>
  <c r="D3932" i="5"/>
  <c r="B3932" i="5"/>
  <c r="D3931" i="5"/>
  <c r="B3931" i="5"/>
  <c r="D3930" i="5"/>
  <c r="B3930" i="5"/>
  <c r="D3929" i="5"/>
  <c r="B3929" i="5"/>
  <c r="D3928" i="5"/>
  <c r="B3928" i="5"/>
  <c r="D3927" i="5"/>
  <c r="B3927" i="5"/>
  <c r="D3926" i="5"/>
  <c r="B3926" i="5"/>
  <c r="D3925" i="5"/>
  <c r="B3925" i="5"/>
  <c r="D3924" i="5"/>
  <c r="B3924" i="5"/>
  <c r="D3923" i="5"/>
  <c r="B3923" i="5"/>
  <c r="D3922" i="5"/>
  <c r="B3922" i="5"/>
  <c r="D3921" i="5"/>
  <c r="B3921" i="5"/>
  <c r="D3920" i="5"/>
  <c r="B3920" i="5"/>
  <c r="D3919" i="5"/>
  <c r="B3919" i="5"/>
  <c r="D3918" i="5"/>
  <c r="B3918" i="5"/>
  <c r="D3917" i="5"/>
  <c r="B3917" i="5"/>
  <c r="D3916" i="5"/>
  <c r="B3916" i="5"/>
  <c r="D3915" i="5"/>
  <c r="B3915" i="5"/>
  <c r="D3914" i="5"/>
  <c r="B3914" i="5"/>
  <c r="D3913" i="5"/>
  <c r="B3913" i="5"/>
  <c r="D3912" i="5"/>
  <c r="B3912" i="5"/>
  <c r="D3911" i="5"/>
  <c r="B3911" i="5"/>
  <c r="D3910" i="5"/>
  <c r="B3910" i="5"/>
  <c r="D3909" i="5"/>
  <c r="B3909" i="5"/>
  <c r="D3908" i="5"/>
  <c r="B3908" i="5"/>
  <c r="D3907" i="5"/>
  <c r="B3907" i="5"/>
  <c r="D3906" i="5"/>
  <c r="B3906" i="5"/>
  <c r="D3905" i="5"/>
  <c r="B3905" i="5"/>
  <c r="D3904" i="5"/>
  <c r="B3904" i="5"/>
  <c r="D3903" i="5"/>
  <c r="B3903" i="5"/>
  <c r="D3902" i="5"/>
  <c r="B3902" i="5"/>
  <c r="D3901" i="5"/>
  <c r="B3901" i="5"/>
  <c r="D3900" i="5"/>
  <c r="B3900" i="5"/>
  <c r="D3899" i="5"/>
  <c r="B3899" i="5"/>
  <c r="D3898" i="5"/>
  <c r="B3898" i="5"/>
  <c r="D3897" i="5"/>
  <c r="B3897" i="5"/>
  <c r="D3896" i="5"/>
  <c r="B3896" i="5"/>
  <c r="D3895" i="5"/>
  <c r="B3895" i="5"/>
  <c r="D3894" i="5"/>
  <c r="B3894" i="5"/>
  <c r="D3893" i="5"/>
  <c r="B3893" i="5"/>
  <c r="D3892" i="5"/>
  <c r="B3892" i="5"/>
  <c r="D3891" i="5"/>
  <c r="B3891" i="5"/>
  <c r="D3890" i="5"/>
  <c r="B3890" i="5"/>
  <c r="D3889" i="5"/>
  <c r="B3889" i="5"/>
  <c r="D3888" i="5"/>
  <c r="B3888" i="5"/>
  <c r="D3887" i="5"/>
  <c r="B3887" i="5"/>
  <c r="D3886" i="5"/>
  <c r="B3886" i="5"/>
  <c r="D3885" i="5"/>
  <c r="B3885" i="5"/>
  <c r="D3884" i="5"/>
  <c r="B3884" i="5"/>
  <c r="D3883" i="5"/>
  <c r="B3883" i="5"/>
  <c r="D3882" i="5"/>
  <c r="B3882" i="5"/>
  <c r="D3881" i="5"/>
  <c r="B3881" i="5"/>
  <c r="D3880" i="5"/>
  <c r="B3880" i="5"/>
  <c r="D3879" i="5"/>
  <c r="B3879" i="5"/>
  <c r="D3878" i="5"/>
  <c r="B3878" i="5"/>
  <c r="D3877" i="5"/>
  <c r="B3877" i="5"/>
  <c r="D3876" i="5"/>
  <c r="B3876" i="5"/>
  <c r="D3875" i="5"/>
  <c r="B3875" i="5"/>
  <c r="D3874" i="5"/>
  <c r="B3874" i="5"/>
  <c r="D3873" i="5"/>
  <c r="B3873" i="5"/>
  <c r="D3872" i="5"/>
  <c r="B3872" i="5"/>
  <c r="D3871" i="5"/>
  <c r="B3871" i="5"/>
  <c r="D3870" i="5"/>
  <c r="B3870" i="5"/>
  <c r="D3869" i="5"/>
  <c r="B3869" i="5"/>
  <c r="D3868" i="5"/>
  <c r="B3868" i="5"/>
  <c r="D3867" i="5"/>
  <c r="B3867" i="5"/>
  <c r="D3866" i="5"/>
  <c r="B3866" i="5"/>
  <c r="D3865" i="5"/>
  <c r="B3865" i="5"/>
  <c r="D3864" i="5"/>
  <c r="B3864" i="5"/>
  <c r="D3863" i="5"/>
  <c r="B3863" i="5"/>
  <c r="D3862" i="5"/>
  <c r="B3862" i="5"/>
  <c r="D3861" i="5"/>
  <c r="B3861" i="5"/>
  <c r="D3860" i="5"/>
  <c r="B3860" i="5"/>
  <c r="D3859" i="5"/>
  <c r="B3859" i="5"/>
  <c r="D3858" i="5"/>
  <c r="B3858" i="5"/>
  <c r="D3857" i="5"/>
  <c r="B3857" i="5"/>
  <c r="D3856" i="5"/>
  <c r="B3856" i="5"/>
  <c r="D3855" i="5"/>
  <c r="B3855" i="5"/>
  <c r="D3854" i="5"/>
  <c r="B3854" i="5"/>
  <c r="D3853" i="5"/>
  <c r="B3853" i="5"/>
  <c r="D3852" i="5"/>
  <c r="B3852" i="5"/>
  <c r="D3851" i="5"/>
  <c r="B3851" i="5"/>
  <c r="D3850" i="5"/>
  <c r="B3850" i="5"/>
  <c r="D3849" i="5"/>
  <c r="B3849" i="5"/>
  <c r="D3848" i="5"/>
  <c r="B3848" i="5"/>
  <c r="D3847" i="5"/>
  <c r="B3847" i="5"/>
  <c r="D3846" i="5"/>
  <c r="B3846" i="5"/>
  <c r="D3845" i="5"/>
  <c r="B3845" i="5"/>
  <c r="D3844" i="5"/>
  <c r="B3844" i="5"/>
  <c r="D3843" i="5"/>
  <c r="B3843" i="5"/>
  <c r="D3842" i="5"/>
  <c r="B3842" i="5"/>
  <c r="D3841" i="5"/>
  <c r="B3841" i="5"/>
  <c r="D3840" i="5"/>
  <c r="B3840" i="5"/>
  <c r="D3839" i="5"/>
  <c r="B3839" i="5"/>
  <c r="D3838" i="5"/>
  <c r="B3838" i="5"/>
  <c r="D3837" i="5"/>
  <c r="B3837" i="5"/>
  <c r="D3836" i="5"/>
  <c r="B3836" i="5"/>
  <c r="D3835" i="5"/>
  <c r="B3835" i="5"/>
  <c r="D3834" i="5"/>
  <c r="B3834" i="5"/>
  <c r="D3833" i="5"/>
  <c r="B3833" i="5"/>
  <c r="D3832" i="5"/>
  <c r="B3832" i="5"/>
  <c r="D3831" i="5"/>
  <c r="B3831" i="5"/>
  <c r="D3830" i="5"/>
  <c r="B3830" i="5"/>
  <c r="D3829" i="5"/>
  <c r="B3829" i="5"/>
  <c r="D3828" i="5"/>
  <c r="B3828" i="5"/>
  <c r="D3827" i="5"/>
  <c r="B3827" i="5"/>
  <c r="D3826" i="5"/>
  <c r="B3826" i="5"/>
  <c r="D3825" i="5"/>
  <c r="B3825" i="5"/>
  <c r="D3824" i="5"/>
  <c r="B3824" i="5"/>
  <c r="D3823" i="5"/>
  <c r="B3823" i="5"/>
  <c r="D3822" i="5"/>
  <c r="B3822" i="5"/>
  <c r="D3821" i="5"/>
  <c r="B3821" i="5"/>
  <c r="D3820" i="5"/>
  <c r="B3820" i="5"/>
  <c r="D3819" i="5"/>
  <c r="B3819" i="5"/>
  <c r="D3818" i="5"/>
  <c r="B3818" i="5"/>
  <c r="D3817" i="5"/>
  <c r="B3817" i="5"/>
  <c r="D3816" i="5"/>
  <c r="B3816" i="5"/>
  <c r="D3815" i="5"/>
  <c r="B3815" i="5"/>
  <c r="D3814" i="5"/>
  <c r="B3814" i="5"/>
  <c r="D3813" i="5"/>
  <c r="B3813" i="5"/>
  <c r="D3812" i="5"/>
  <c r="B3812" i="5"/>
  <c r="D3811" i="5"/>
  <c r="B3811" i="5"/>
  <c r="D3810" i="5"/>
  <c r="B3810" i="5"/>
  <c r="D3809" i="5"/>
  <c r="B3809" i="5"/>
  <c r="D3808" i="5"/>
  <c r="B3808" i="5"/>
  <c r="D3807" i="5"/>
  <c r="B3807" i="5"/>
  <c r="D3806" i="5"/>
  <c r="B3806" i="5"/>
  <c r="D3805" i="5"/>
  <c r="B3805" i="5"/>
  <c r="D3804" i="5"/>
  <c r="B3804" i="5"/>
  <c r="D3803" i="5"/>
  <c r="B3803" i="5"/>
  <c r="D3802" i="5"/>
  <c r="B3802" i="5"/>
  <c r="D3801" i="5"/>
  <c r="B3801" i="5"/>
  <c r="D3800" i="5"/>
  <c r="B3800" i="5"/>
  <c r="D3799" i="5"/>
  <c r="B3799" i="5"/>
  <c r="D3798" i="5"/>
  <c r="B3798" i="5"/>
  <c r="D3797" i="5"/>
  <c r="B3797" i="5"/>
  <c r="D3796" i="5"/>
  <c r="B3796" i="5"/>
  <c r="D3795" i="5"/>
  <c r="B3795" i="5"/>
  <c r="D3794" i="5"/>
  <c r="B3794" i="5"/>
  <c r="D3793" i="5"/>
  <c r="B3793" i="5"/>
  <c r="D3792" i="5"/>
  <c r="B3792" i="5"/>
  <c r="D3791" i="5"/>
  <c r="B3791" i="5"/>
  <c r="D3790" i="5"/>
  <c r="B3790" i="5"/>
  <c r="D3789" i="5"/>
  <c r="B3789" i="5"/>
  <c r="D3788" i="5"/>
  <c r="B3788" i="5"/>
  <c r="D3787" i="5"/>
  <c r="B3787" i="5"/>
  <c r="D3786" i="5"/>
  <c r="B3786" i="5"/>
  <c r="D3785" i="5"/>
  <c r="B3785" i="5"/>
  <c r="D3784" i="5"/>
  <c r="B3784" i="5"/>
  <c r="D3783" i="5"/>
  <c r="B3783" i="5"/>
  <c r="D3782" i="5"/>
  <c r="B3782" i="5"/>
  <c r="D3781" i="5"/>
  <c r="B3781" i="5"/>
  <c r="D3780" i="5"/>
  <c r="B3780" i="5"/>
  <c r="D3779" i="5"/>
  <c r="B3779" i="5"/>
  <c r="D3778" i="5"/>
  <c r="B3778" i="5"/>
  <c r="D3777" i="5"/>
  <c r="B3777" i="5"/>
  <c r="D3776" i="5"/>
  <c r="B3776" i="5"/>
  <c r="D3775" i="5"/>
  <c r="B3775" i="5"/>
  <c r="D3774" i="5"/>
  <c r="B3774" i="5"/>
  <c r="D3773" i="5"/>
  <c r="B3773" i="5"/>
  <c r="D3772" i="5"/>
  <c r="B3772" i="5"/>
  <c r="D3771" i="5"/>
  <c r="B3771" i="5"/>
  <c r="D3770" i="5"/>
  <c r="B3770" i="5"/>
  <c r="D3769" i="5"/>
  <c r="B3769" i="5"/>
  <c r="D3768" i="5"/>
  <c r="B3768" i="5"/>
  <c r="D3767" i="5"/>
  <c r="B3767" i="5"/>
  <c r="D3766" i="5"/>
  <c r="B3766" i="5"/>
  <c r="D3765" i="5"/>
  <c r="B3765" i="5"/>
  <c r="D3764" i="5"/>
  <c r="B3764" i="5"/>
  <c r="D3763" i="5"/>
  <c r="B3763" i="5"/>
  <c r="D3762" i="5"/>
  <c r="B3762" i="5"/>
  <c r="D3761" i="5"/>
  <c r="B3761" i="5"/>
  <c r="D3760" i="5"/>
  <c r="B3760" i="5"/>
  <c r="D3759" i="5"/>
  <c r="B3759" i="5"/>
  <c r="D3758" i="5"/>
  <c r="B3758" i="5"/>
  <c r="D3757" i="5"/>
  <c r="B3757" i="5"/>
  <c r="D3756" i="5"/>
  <c r="B3756" i="5"/>
  <c r="D3755" i="5"/>
  <c r="B3755" i="5"/>
  <c r="D3754" i="5"/>
  <c r="B3754" i="5"/>
  <c r="D3753" i="5"/>
  <c r="B3753" i="5"/>
  <c r="D3752" i="5"/>
  <c r="B3752" i="5"/>
  <c r="D3751" i="5"/>
  <c r="B3751" i="5"/>
  <c r="D3750" i="5"/>
  <c r="B3750" i="5"/>
  <c r="D3749" i="5"/>
  <c r="B3749" i="5"/>
  <c r="D3748" i="5"/>
  <c r="B3748" i="5"/>
  <c r="D3747" i="5"/>
  <c r="B3747" i="5"/>
  <c r="D3746" i="5"/>
  <c r="B3746" i="5"/>
  <c r="D3745" i="5"/>
  <c r="B3745" i="5"/>
  <c r="D3744" i="5"/>
  <c r="B3744" i="5"/>
  <c r="D3743" i="5"/>
  <c r="B3743" i="5"/>
  <c r="D3742" i="5"/>
  <c r="B3742" i="5"/>
  <c r="D3741" i="5"/>
  <c r="B3741" i="5"/>
  <c r="D3740" i="5"/>
  <c r="B3740" i="5"/>
  <c r="D3739" i="5"/>
  <c r="B3739" i="5"/>
  <c r="D3738" i="5"/>
  <c r="B3738" i="5"/>
  <c r="D3737" i="5"/>
  <c r="B3737" i="5"/>
  <c r="D3736" i="5"/>
  <c r="B3736" i="5"/>
  <c r="D3735" i="5"/>
  <c r="B3735" i="5"/>
  <c r="D3734" i="5"/>
  <c r="B3734" i="5"/>
  <c r="D3733" i="5"/>
  <c r="B3733" i="5"/>
  <c r="D3732" i="5"/>
  <c r="B3732" i="5"/>
  <c r="D3731" i="5"/>
  <c r="B3731" i="5"/>
  <c r="D3730" i="5"/>
  <c r="B3730" i="5"/>
  <c r="D3729" i="5"/>
  <c r="B3729" i="5"/>
  <c r="D3728" i="5"/>
  <c r="B3728" i="5"/>
  <c r="D3727" i="5"/>
  <c r="B3727" i="5"/>
  <c r="D3726" i="5"/>
  <c r="B3726" i="5"/>
  <c r="D3725" i="5"/>
  <c r="B3725" i="5"/>
  <c r="D3724" i="5"/>
  <c r="B3724" i="5"/>
  <c r="D3723" i="5"/>
  <c r="B3723" i="5"/>
  <c r="D3722" i="5"/>
  <c r="B3722" i="5"/>
  <c r="D3721" i="5"/>
  <c r="B3721" i="5"/>
  <c r="D3720" i="5"/>
  <c r="B3720" i="5"/>
  <c r="D3719" i="5"/>
  <c r="B3719" i="5"/>
  <c r="D3718" i="5"/>
  <c r="B3718" i="5"/>
  <c r="D3717" i="5"/>
  <c r="B3717" i="5"/>
  <c r="D3716" i="5"/>
  <c r="B3716" i="5"/>
  <c r="D3715" i="5"/>
  <c r="B3715" i="5"/>
  <c r="D3714" i="5"/>
  <c r="B3714" i="5"/>
  <c r="D3713" i="5"/>
  <c r="B3713" i="5"/>
  <c r="D3712" i="5"/>
  <c r="B3712" i="5"/>
  <c r="D3711" i="5"/>
  <c r="B3711" i="5"/>
  <c r="D3710" i="5"/>
  <c r="B3710" i="5"/>
  <c r="D3709" i="5"/>
  <c r="B3709" i="5"/>
  <c r="D3708" i="5"/>
  <c r="B3708" i="5"/>
  <c r="D3707" i="5"/>
  <c r="B3707" i="5"/>
  <c r="D3706" i="5"/>
  <c r="B3706" i="5"/>
  <c r="D3705" i="5"/>
  <c r="B3705" i="5"/>
  <c r="D3704" i="5"/>
  <c r="B3704" i="5"/>
  <c r="D3703" i="5"/>
  <c r="B3703" i="5"/>
  <c r="D3702" i="5"/>
  <c r="B3702" i="5"/>
  <c r="D3701" i="5"/>
  <c r="B3701" i="5"/>
  <c r="D3700" i="5"/>
  <c r="B3700" i="5"/>
  <c r="D3699" i="5"/>
  <c r="B3699" i="5"/>
  <c r="D3698" i="5"/>
  <c r="B3698" i="5"/>
  <c r="D3697" i="5"/>
  <c r="B3697" i="5"/>
  <c r="D3696" i="5"/>
  <c r="B3696" i="5"/>
  <c r="D3695" i="5"/>
  <c r="B3695" i="5"/>
  <c r="D3694" i="5"/>
  <c r="B3694" i="5"/>
  <c r="D3693" i="5"/>
  <c r="B3693" i="5"/>
  <c r="D3692" i="5"/>
  <c r="B3692" i="5"/>
  <c r="D3691" i="5"/>
  <c r="B3691" i="5"/>
  <c r="D3690" i="5"/>
  <c r="B3690" i="5"/>
  <c r="D3689" i="5"/>
  <c r="B3689" i="5"/>
  <c r="D3688" i="5"/>
  <c r="B3688" i="5"/>
  <c r="D3687" i="5"/>
  <c r="B3687" i="5"/>
  <c r="D3686" i="5"/>
  <c r="B3686" i="5"/>
  <c r="D3685" i="5"/>
  <c r="B3685" i="5"/>
  <c r="D3684" i="5"/>
  <c r="B3684" i="5"/>
  <c r="D3683" i="5"/>
  <c r="B3683" i="5"/>
  <c r="D3682" i="5"/>
  <c r="B3682" i="5"/>
  <c r="D3681" i="5"/>
  <c r="B3681" i="5"/>
  <c r="D3680" i="5"/>
  <c r="B3680" i="5"/>
  <c r="D3679" i="5"/>
  <c r="B3679" i="5"/>
  <c r="D3678" i="5"/>
  <c r="B3678" i="5"/>
  <c r="D3677" i="5"/>
  <c r="B3677" i="5"/>
  <c r="D3676" i="5"/>
  <c r="B3676" i="5"/>
  <c r="D3675" i="5"/>
  <c r="B3675" i="5"/>
  <c r="D3674" i="5"/>
  <c r="B3674" i="5"/>
  <c r="D3673" i="5"/>
  <c r="B3673" i="5"/>
  <c r="D3672" i="5"/>
  <c r="B3672" i="5"/>
  <c r="D3671" i="5"/>
  <c r="B3671" i="5"/>
  <c r="D3670" i="5"/>
  <c r="B3670" i="5"/>
  <c r="D3669" i="5"/>
  <c r="B3669" i="5"/>
  <c r="D3668" i="5"/>
  <c r="B3668" i="5"/>
  <c r="D3667" i="5"/>
  <c r="B3667" i="5"/>
  <c r="D3666" i="5"/>
  <c r="B3666" i="5"/>
  <c r="D3665" i="5"/>
  <c r="B3665" i="5"/>
  <c r="D3664" i="5"/>
  <c r="B3664" i="5"/>
  <c r="D3663" i="5"/>
  <c r="B3663" i="5"/>
  <c r="D3662" i="5"/>
  <c r="B3662" i="5"/>
  <c r="D3661" i="5"/>
  <c r="B3661" i="5"/>
  <c r="D3660" i="5"/>
  <c r="B3660" i="5"/>
  <c r="D3659" i="5"/>
  <c r="B3659" i="5"/>
  <c r="D3658" i="5"/>
  <c r="B3658" i="5"/>
  <c r="D3657" i="5"/>
  <c r="B3657" i="5"/>
  <c r="D3656" i="5"/>
  <c r="B3656" i="5"/>
  <c r="D3655" i="5"/>
  <c r="B3655" i="5"/>
  <c r="D3654" i="5"/>
  <c r="B3654" i="5"/>
  <c r="D3653" i="5"/>
  <c r="B3653" i="5"/>
  <c r="D3652" i="5"/>
  <c r="B3652" i="5"/>
  <c r="D3651" i="5"/>
  <c r="B3651" i="5"/>
  <c r="D3650" i="5"/>
  <c r="B3650" i="5"/>
  <c r="D3649" i="5"/>
  <c r="B3649" i="5"/>
  <c r="D3648" i="5"/>
  <c r="B3648" i="5"/>
  <c r="D3647" i="5"/>
  <c r="B3647" i="5"/>
  <c r="D3646" i="5"/>
  <c r="B3646" i="5"/>
  <c r="D3645" i="5"/>
  <c r="B3645" i="5"/>
  <c r="D3644" i="5"/>
  <c r="B3644" i="5"/>
  <c r="D3643" i="5"/>
  <c r="B3643" i="5"/>
  <c r="D3642" i="5"/>
  <c r="B3642" i="5"/>
  <c r="D3641" i="5"/>
  <c r="B3641" i="5"/>
  <c r="D3640" i="5"/>
  <c r="B3640" i="5"/>
  <c r="D3639" i="5"/>
  <c r="B3639" i="5"/>
  <c r="D3638" i="5"/>
  <c r="B3638" i="5"/>
  <c r="D3637" i="5"/>
  <c r="B3637" i="5"/>
  <c r="D3636" i="5"/>
  <c r="B3636" i="5"/>
  <c r="D3635" i="5"/>
  <c r="B3635" i="5"/>
  <c r="D3634" i="5"/>
  <c r="B3634" i="5"/>
  <c r="D3633" i="5"/>
  <c r="B3633" i="5"/>
  <c r="D3632" i="5"/>
  <c r="B3632" i="5"/>
  <c r="D3631" i="5"/>
  <c r="B3631" i="5"/>
  <c r="D3630" i="5"/>
  <c r="B3630" i="5"/>
  <c r="D3629" i="5"/>
  <c r="B3629" i="5"/>
  <c r="D3628" i="5"/>
  <c r="B3628" i="5"/>
  <c r="D3627" i="5"/>
  <c r="B3627" i="5"/>
  <c r="D3626" i="5"/>
  <c r="B3626" i="5"/>
  <c r="D3625" i="5"/>
  <c r="B3625" i="5"/>
  <c r="D3624" i="5"/>
  <c r="B3624" i="5"/>
  <c r="D3623" i="5"/>
  <c r="B3623" i="5"/>
  <c r="D3622" i="5"/>
  <c r="B3622" i="5"/>
  <c r="D3621" i="5"/>
  <c r="B3621" i="5"/>
  <c r="D3620" i="5"/>
  <c r="B3620" i="5"/>
  <c r="D3619" i="5"/>
  <c r="B3619" i="5"/>
  <c r="D3618" i="5"/>
  <c r="B3618" i="5"/>
  <c r="D3617" i="5"/>
  <c r="B3617" i="5"/>
  <c r="D3616" i="5"/>
  <c r="B3616" i="5"/>
  <c r="D3615" i="5"/>
  <c r="B3615" i="5"/>
  <c r="D3614" i="5"/>
  <c r="B3614" i="5"/>
  <c r="D3613" i="5"/>
  <c r="B3613" i="5"/>
  <c r="D3612" i="5"/>
  <c r="B3612" i="5"/>
  <c r="D3611" i="5"/>
  <c r="B3611" i="5"/>
  <c r="D3610" i="5"/>
  <c r="B3610" i="5"/>
  <c r="D3609" i="5"/>
  <c r="B3609" i="5"/>
  <c r="D3608" i="5"/>
  <c r="B3608" i="5"/>
  <c r="D3607" i="5"/>
  <c r="B3607" i="5"/>
  <c r="D3606" i="5"/>
  <c r="B3606" i="5"/>
  <c r="D3605" i="5"/>
  <c r="B3605" i="5"/>
  <c r="D3604" i="5"/>
  <c r="B3604" i="5"/>
  <c r="D3603" i="5"/>
  <c r="B3603" i="5"/>
  <c r="D3602" i="5"/>
  <c r="B3602" i="5"/>
  <c r="D3601" i="5"/>
  <c r="B3601" i="5"/>
  <c r="D3600" i="5"/>
  <c r="B3600" i="5"/>
  <c r="D3599" i="5"/>
  <c r="B3599" i="5"/>
  <c r="D3598" i="5"/>
  <c r="B3598" i="5"/>
  <c r="D3597" i="5"/>
  <c r="B3597" i="5"/>
  <c r="D3596" i="5"/>
  <c r="B3596" i="5"/>
  <c r="D3595" i="5"/>
  <c r="B3595" i="5"/>
  <c r="D3594" i="5"/>
  <c r="B3594" i="5"/>
  <c r="D3593" i="5"/>
  <c r="B3593" i="5"/>
  <c r="D3592" i="5"/>
  <c r="B3592" i="5"/>
  <c r="D3591" i="5"/>
  <c r="B3591" i="5"/>
  <c r="D3590" i="5"/>
  <c r="B3590" i="5"/>
  <c r="D3589" i="5"/>
  <c r="B3589" i="5"/>
  <c r="D3588" i="5"/>
  <c r="B3588" i="5"/>
  <c r="D3587" i="5"/>
  <c r="B3587" i="5"/>
  <c r="D3586" i="5"/>
  <c r="B3586" i="5"/>
  <c r="D3585" i="5"/>
  <c r="B3585" i="5"/>
  <c r="D3584" i="5"/>
  <c r="B3584" i="5"/>
  <c r="D3583" i="5"/>
  <c r="B3583" i="5"/>
  <c r="D3582" i="5"/>
  <c r="B3582" i="5"/>
  <c r="D3581" i="5"/>
  <c r="B3581" i="5"/>
  <c r="D3580" i="5"/>
  <c r="B3580" i="5"/>
  <c r="D3579" i="5"/>
  <c r="B3579" i="5"/>
  <c r="D3578" i="5"/>
  <c r="B3578" i="5"/>
  <c r="D3577" i="5"/>
  <c r="B3577" i="5"/>
  <c r="D3576" i="5"/>
  <c r="B3576" i="5"/>
  <c r="D3575" i="5"/>
  <c r="B3575" i="5"/>
  <c r="D3574" i="5"/>
  <c r="B3574" i="5"/>
  <c r="D3573" i="5"/>
  <c r="B3573" i="5"/>
  <c r="D3572" i="5"/>
  <c r="B3572" i="5"/>
  <c r="D3571" i="5"/>
  <c r="B3571" i="5"/>
  <c r="D3570" i="5"/>
  <c r="B3570" i="5"/>
  <c r="D3569" i="5"/>
  <c r="B3569" i="5"/>
  <c r="D3568" i="5"/>
  <c r="B3568" i="5"/>
  <c r="D3567" i="5"/>
  <c r="B3567" i="5"/>
  <c r="D3566" i="5"/>
  <c r="B3566" i="5"/>
  <c r="D3565" i="5"/>
  <c r="B3565" i="5"/>
  <c r="D3564" i="5"/>
  <c r="B3564" i="5"/>
  <c r="D3563" i="5"/>
  <c r="B3563" i="5"/>
  <c r="D3562" i="5"/>
  <c r="B3562" i="5"/>
  <c r="D3561" i="5"/>
  <c r="B3561" i="5"/>
  <c r="D3560" i="5"/>
  <c r="B3560" i="5"/>
  <c r="D3559" i="5"/>
  <c r="B3559" i="5"/>
  <c r="D3558" i="5"/>
  <c r="B3558" i="5"/>
  <c r="D3557" i="5"/>
  <c r="B3557" i="5"/>
  <c r="D3556" i="5"/>
  <c r="B3556" i="5"/>
  <c r="D3555" i="5"/>
  <c r="B3555" i="5"/>
  <c r="D3554" i="5"/>
  <c r="B3554" i="5"/>
  <c r="D3553" i="5"/>
  <c r="B3553" i="5"/>
  <c r="D3552" i="5"/>
  <c r="B3552" i="5"/>
  <c r="D3551" i="5"/>
  <c r="B3551" i="5"/>
  <c r="D3550" i="5"/>
  <c r="B3550" i="5"/>
  <c r="D3549" i="5"/>
  <c r="B3549" i="5"/>
  <c r="D3548" i="5"/>
  <c r="B3548" i="5"/>
  <c r="D3547" i="5"/>
  <c r="B3547" i="5"/>
  <c r="D3546" i="5"/>
  <c r="B3546" i="5"/>
  <c r="D3545" i="5"/>
  <c r="B3545" i="5"/>
  <c r="D3544" i="5"/>
  <c r="B3544" i="5"/>
  <c r="D3543" i="5"/>
  <c r="B3543" i="5"/>
  <c r="D3542" i="5"/>
  <c r="B3542" i="5"/>
  <c r="D3541" i="5"/>
  <c r="B3541" i="5"/>
  <c r="D3540" i="5"/>
  <c r="B3540" i="5"/>
  <c r="D3539" i="5"/>
  <c r="B3539" i="5"/>
  <c r="D3538" i="5"/>
  <c r="B3538" i="5"/>
  <c r="D3537" i="5"/>
  <c r="B3537" i="5"/>
  <c r="D3536" i="5"/>
  <c r="B3536" i="5"/>
  <c r="D3535" i="5"/>
  <c r="B3535" i="5"/>
  <c r="D3534" i="5"/>
  <c r="B3534" i="5"/>
  <c r="D3533" i="5"/>
  <c r="B3533" i="5"/>
  <c r="D3532" i="5"/>
  <c r="B3532" i="5"/>
  <c r="D3531" i="5"/>
  <c r="B3531" i="5"/>
  <c r="D3530" i="5"/>
  <c r="B3530" i="5"/>
  <c r="D3529" i="5"/>
  <c r="B3529" i="5"/>
  <c r="D3528" i="5"/>
  <c r="B3528" i="5"/>
  <c r="D3527" i="5"/>
  <c r="B3527" i="5"/>
  <c r="D3526" i="5"/>
  <c r="B3526" i="5"/>
  <c r="D3525" i="5"/>
  <c r="B3525" i="5"/>
  <c r="D3524" i="5"/>
  <c r="B3524" i="5"/>
  <c r="D3523" i="5"/>
  <c r="B3523" i="5"/>
  <c r="D3522" i="5"/>
  <c r="B3522" i="5"/>
  <c r="D3521" i="5"/>
  <c r="B3521" i="5"/>
  <c r="D3520" i="5"/>
  <c r="B3520" i="5"/>
  <c r="D3519" i="5"/>
  <c r="B3519" i="5"/>
  <c r="D3518" i="5"/>
  <c r="B3518" i="5"/>
  <c r="D3517" i="5"/>
  <c r="B3517" i="5"/>
  <c r="D3516" i="5"/>
  <c r="B3516" i="5"/>
  <c r="D3515" i="5"/>
  <c r="B3515" i="5"/>
  <c r="D3514" i="5"/>
  <c r="B3514" i="5"/>
  <c r="D3513" i="5"/>
  <c r="B3513" i="5"/>
  <c r="D3512" i="5"/>
  <c r="B3512" i="5"/>
  <c r="D3511" i="5"/>
  <c r="B3511" i="5"/>
  <c r="D3510" i="5"/>
  <c r="B3510" i="5"/>
  <c r="D3509" i="5"/>
  <c r="B3509" i="5"/>
  <c r="D3508" i="5"/>
  <c r="B3508" i="5"/>
  <c r="D3507" i="5"/>
  <c r="B3507" i="5"/>
  <c r="D3506" i="5"/>
  <c r="B3506" i="5"/>
  <c r="D3505" i="5"/>
  <c r="B3505" i="5"/>
  <c r="D3504" i="5"/>
  <c r="B3504" i="5"/>
  <c r="D3503" i="5"/>
  <c r="B3503" i="5"/>
  <c r="D3502" i="5"/>
  <c r="B3502" i="5"/>
  <c r="D3501" i="5"/>
  <c r="B3501" i="5"/>
  <c r="D3500" i="5"/>
  <c r="B3500" i="5"/>
  <c r="D3499" i="5"/>
  <c r="B3499" i="5"/>
  <c r="D3498" i="5"/>
  <c r="B3498" i="5"/>
  <c r="D3497" i="5"/>
  <c r="B3497" i="5"/>
  <c r="D3496" i="5"/>
  <c r="B3496" i="5"/>
  <c r="D3495" i="5"/>
  <c r="B3495" i="5"/>
  <c r="D3494" i="5"/>
  <c r="B3494" i="5"/>
  <c r="D3493" i="5"/>
  <c r="B3493" i="5"/>
  <c r="D3492" i="5"/>
  <c r="B3492" i="5"/>
  <c r="D3491" i="5"/>
  <c r="B3491" i="5"/>
  <c r="D3490" i="5"/>
  <c r="B3490" i="5"/>
  <c r="D3489" i="5"/>
  <c r="B3489" i="5"/>
  <c r="D3488" i="5"/>
  <c r="B3488" i="5"/>
  <c r="D3487" i="5"/>
  <c r="B3487" i="5"/>
  <c r="D3486" i="5"/>
  <c r="B3486" i="5"/>
  <c r="D3485" i="5"/>
  <c r="B3485" i="5"/>
  <c r="D3484" i="5"/>
  <c r="B3484" i="5"/>
  <c r="D3483" i="5"/>
  <c r="B3483" i="5"/>
  <c r="D3482" i="5"/>
  <c r="B3482" i="5"/>
  <c r="D3481" i="5"/>
  <c r="B3481" i="5"/>
  <c r="D3480" i="5"/>
  <c r="B3480" i="5"/>
  <c r="D3479" i="5"/>
  <c r="B3479" i="5"/>
  <c r="D3478" i="5"/>
  <c r="B3478" i="5"/>
  <c r="D3477" i="5"/>
  <c r="B3477" i="5"/>
  <c r="D3476" i="5"/>
  <c r="B3476" i="5"/>
  <c r="D3475" i="5"/>
  <c r="B3475" i="5"/>
  <c r="D3474" i="5"/>
  <c r="B3474" i="5"/>
  <c r="D3473" i="5"/>
  <c r="B3473" i="5"/>
  <c r="D3472" i="5"/>
  <c r="B3472" i="5"/>
  <c r="D3471" i="5"/>
  <c r="B3471" i="5"/>
  <c r="D3470" i="5"/>
  <c r="B3470" i="5"/>
  <c r="D3469" i="5"/>
  <c r="B3469" i="5"/>
  <c r="D3468" i="5"/>
  <c r="B3468" i="5"/>
  <c r="D3467" i="5"/>
  <c r="B3467" i="5"/>
  <c r="D3466" i="5"/>
  <c r="B3466" i="5"/>
  <c r="D3465" i="5"/>
  <c r="B3465" i="5"/>
  <c r="D3464" i="5"/>
  <c r="B3464" i="5"/>
  <c r="D3463" i="5"/>
  <c r="B3463" i="5"/>
  <c r="D3462" i="5"/>
  <c r="B3462" i="5"/>
  <c r="D3461" i="5"/>
  <c r="B3461" i="5"/>
  <c r="D3460" i="5"/>
  <c r="B3460" i="5"/>
  <c r="D3459" i="5"/>
  <c r="B3459" i="5"/>
  <c r="D3458" i="5"/>
  <c r="B3458" i="5"/>
  <c r="D3457" i="5"/>
  <c r="B3457" i="5"/>
  <c r="D3456" i="5"/>
  <c r="B3456" i="5"/>
  <c r="D3455" i="5"/>
  <c r="B3455" i="5"/>
  <c r="D3454" i="5"/>
  <c r="B3454" i="5"/>
  <c r="D3453" i="5"/>
  <c r="B3453" i="5"/>
  <c r="D3452" i="5"/>
  <c r="B3452" i="5"/>
  <c r="D3451" i="5"/>
  <c r="B3451" i="5"/>
  <c r="D3450" i="5"/>
  <c r="B3450" i="5"/>
  <c r="D3449" i="5"/>
  <c r="B3449" i="5"/>
  <c r="D3448" i="5"/>
  <c r="B3448" i="5"/>
  <c r="D3447" i="5"/>
  <c r="B3447" i="5"/>
  <c r="D3446" i="5"/>
  <c r="B3446" i="5"/>
  <c r="D3445" i="5"/>
  <c r="B3445" i="5"/>
  <c r="D3444" i="5"/>
  <c r="B3444" i="5"/>
  <c r="D3443" i="5"/>
  <c r="B3443" i="5"/>
  <c r="D3442" i="5"/>
  <c r="B3442" i="5"/>
  <c r="D3441" i="5"/>
  <c r="B3441" i="5"/>
  <c r="D3440" i="5"/>
  <c r="B3440" i="5"/>
  <c r="D3439" i="5"/>
  <c r="B3439" i="5"/>
  <c r="D3438" i="5"/>
  <c r="B3438" i="5"/>
  <c r="D3437" i="5"/>
  <c r="B3437" i="5"/>
  <c r="D3436" i="5"/>
  <c r="B3436" i="5"/>
  <c r="D3435" i="5"/>
  <c r="B3435" i="5"/>
  <c r="D3434" i="5"/>
  <c r="B3434" i="5"/>
  <c r="D3433" i="5"/>
  <c r="B3433" i="5"/>
  <c r="D3432" i="5"/>
  <c r="B3432" i="5"/>
  <c r="D3431" i="5"/>
  <c r="B3431" i="5"/>
  <c r="D3430" i="5"/>
  <c r="B3430" i="5"/>
  <c r="D3429" i="5"/>
  <c r="B3429" i="5"/>
  <c r="D3428" i="5"/>
  <c r="B3428" i="5"/>
  <c r="D3427" i="5"/>
  <c r="B3427" i="5"/>
  <c r="D3426" i="5"/>
  <c r="B3426" i="5"/>
  <c r="D3425" i="5"/>
  <c r="B3425" i="5"/>
  <c r="D3424" i="5"/>
  <c r="B3424" i="5"/>
  <c r="D3423" i="5"/>
  <c r="B3423" i="5"/>
  <c r="D3422" i="5"/>
  <c r="B3422" i="5"/>
  <c r="D3421" i="5"/>
  <c r="B3421" i="5"/>
  <c r="D3420" i="5"/>
  <c r="B3420" i="5"/>
  <c r="D3419" i="5"/>
  <c r="B3419" i="5"/>
  <c r="D3418" i="5"/>
  <c r="B3418" i="5"/>
  <c r="D3417" i="5"/>
  <c r="B3417" i="5"/>
  <c r="D3416" i="5"/>
  <c r="B3416" i="5"/>
  <c r="D3415" i="5"/>
  <c r="B3415" i="5"/>
  <c r="D3414" i="5"/>
  <c r="B3414" i="5"/>
  <c r="D3413" i="5"/>
  <c r="B3413" i="5"/>
  <c r="D3412" i="5"/>
  <c r="B3412" i="5"/>
  <c r="D3411" i="5"/>
  <c r="B3411" i="5"/>
  <c r="D3410" i="5"/>
  <c r="B3410" i="5"/>
  <c r="D3409" i="5"/>
  <c r="B3409" i="5"/>
  <c r="D3408" i="5"/>
  <c r="B3408" i="5"/>
  <c r="D3407" i="5"/>
  <c r="B3407" i="5"/>
  <c r="D3406" i="5"/>
  <c r="B3406" i="5"/>
  <c r="D3405" i="5"/>
  <c r="B3405" i="5"/>
  <c r="D3404" i="5"/>
  <c r="B3404" i="5"/>
  <c r="D3403" i="5"/>
  <c r="B3403" i="5"/>
  <c r="D3402" i="5"/>
  <c r="B3402" i="5"/>
  <c r="D3401" i="5"/>
  <c r="B3401" i="5"/>
  <c r="D3400" i="5"/>
  <c r="B3400" i="5"/>
  <c r="D3399" i="5"/>
  <c r="B3399" i="5"/>
  <c r="D3398" i="5"/>
  <c r="B3398" i="5"/>
  <c r="D3397" i="5"/>
  <c r="B3397" i="5"/>
  <c r="D3396" i="5"/>
  <c r="B3396" i="5"/>
  <c r="D3395" i="5"/>
  <c r="B3395" i="5"/>
  <c r="D3394" i="5"/>
  <c r="B3394" i="5"/>
  <c r="D3393" i="5"/>
  <c r="B3393" i="5"/>
  <c r="D3392" i="5"/>
  <c r="B3392" i="5"/>
  <c r="D3391" i="5"/>
  <c r="B3391" i="5"/>
  <c r="D3390" i="5"/>
  <c r="B3390" i="5"/>
  <c r="D3389" i="5"/>
  <c r="B3389" i="5"/>
  <c r="D3388" i="5"/>
  <c r="B3388" i="5"/>
  <c r="D3387" i="5"/>
  <c r="B3387" i="5"/>
  <c r="D3386" i="5"/>
  <c r="B3386" i="5"/>
  <c r="D3385" i="5"/>
  <c r="B3385" i="5"/>
  <c r="D3384" i="5"/>
  <c r="B3384" i="5"/>
  <c r="D3383" i="5"/>
  <c r="B3383" i="5"/>
  <c r="D3382" i="5"/>
  <c r="B3382" i="5"/>
  <c r="D3381" i="5"/>
  <c r="B3381" i="5"/>
  <c r="D3380" i="5"/>
  <c r="B3380" i="5"/>
  <c r="D3379" i="5"/>
  <c r="B3379" i="5"/>
  <c r="D3378" i="5"/>
  <c r="B3378" i="5"/>
  <c r="D3377" i="5"/>
  <c r="B3377" i="5"/>
  <c r="D3376" i="5"/>
  <c r="B3376" i="5"/>
  <c r="D3375" i="5"/>
  <c r="B3375" i="5"/>
  <c r="D3374" i="5"/>
  <c r="B3374" i="5"/>
  <c r="D3373" i="5"/>
  <c r="B3373" i="5"/>
  <c r="D3372" i="5"/>
  <c r="B3372" i="5"/>
  <c r="D3371" i="5"/>
  <c r="B3371" i="5"/>
  <c r="D3370" i="5"/>
  <c r="B3370" i="5"/>
  <c r="D3369" i="5"/>
  <c r="B3369" i="5"/>
  <c r="D3368" i="5"/>
  <c r="B3368" i="5"/>
  <c r="D3367" i="5"/>
  <c r="B3367" i="5"/>
  <c r="D3366" i="5"/>
  <c r="B3366" i="5"/>
  <c r="D3365" i="5"/>
  <c r="B3365" i="5"/>
  <c r="D3364" i="5"/>
  <c r="B3364" i="5"/>
  <c r="D3363" i="5"/>
  <c r="B3363" i="5"/>
  <c r="D3362" i="5"/>
  <c r="B3362" i="5"/>
  <c r="D3361" i="5"/>
  <c r="B3361" i="5"/>
  <c r="D3360" i="5"/>
  <c r="B3360" i="5"/>
  <c r="D3359" i="5"/>
  <c r="B3359" i="5"/>
  <c r="D3358" i="5"/>
  <c r="B3358" i="5"/>
  <c r="D3357" i="5"/>
  <c r="B3357" i="5"/>
  <c r="D3356" i="5"/>
  <c r="B3356" i="5"/>
  <c r="D3355" i="5"/>
  <c r="B3355" i="5"/>
  <c r="D3354" i="5"/>
  <c r="B3354" i="5"/>
  <c r="D3353" i="5"/>
  <c r="B3353" i="5"/>
  <c r="D3352" i="5"/>
  <c r="B3352" i="5"/>
  <c r="D3351" i="5"/>
  <c r="B3351" i="5"/>
  <c r="D3350" i="5"/>
  <c r="B3350" i="5"/>
  <c r="D3349" i="5"/>
  <c r="B3349" i="5"/>
  <c r="D3348" i="5"/>
  <c r="B3348" i="5"/>
  <c r="D3347" i="5"/>
  <c r="B3347" i="5"/>
  <c r="D3346" i="5"/>
  <c r="B3346" i="5"/>
  <c r="D3345" i="5"/>
  <c r="B3345" i="5"/>
  <c r="D3344" i="5"/>
  <c r="B3344" i="5"/>
  <c r="D3343" i="5"/>
  <c r="B3343" i="5"/>
  <c r="D3342" i="5"/>
  <c r="B3342" i="5"/>
  <c r="D3341" i="5"/>
  <c r="B3341" i="5"/>
  <c r="D3340" i="5"/>
  <c r="B3340" i="5"/>
  <c r="D3339" i="5"/>
  <c r="B3339" i="5"/>
  <c r="D3338" i="5"/>
  <c r="B3338" i="5"/>
  <c r="D3337" i="5"/>
  <c r="B3337" i="5"/>
  <c r="D3336" i="5"/>
  <c r="B3336" i="5"/>
  <c r="D3335" i="5"/>
  <c r="B3335" i="5"/>
  <c r="D3334" i="5"/>
  <c r="B3334" i="5"/>
  <c r="D3333" i="5"/>
  <c r="B3333" i="5"/>
  <c r="D3332" i="5"/>
  <c r="B3332" i="5"/>
  <c r="D3331" i="5"/>
  <c r="B3331" i="5"/>
  <c r="D3330" i="5"/>
  <c r="B3330" i="5"/>
  <c r="D3329" i="5"/>
  <c r="B3329" i="5"/>
  <c r="D3328" i="5"/>
  <c r="B3328" i="5"/>
  <c r="D3327" i="5"/>
  <c r="B3327" i="5"/>
  <c r="D3326" i="5"/>
  <c r="B3326" i="5"/>
  <c r="D3325" i="5"/>
  <c r="B3325" i="5"/>
  <c r="D3324" i="5"/>
  <c r="B3324" i="5"/>
  <c r="D3323" i="5"/>
  <c r="B3323" i="5"/>
  <c r="D3322" i="5"/>
  <c r="B3322" i="5"/>
  <c r="D3321" i="5"/>
  <c r="B3321" i="5"/>
  <c r="D3320" i="5"/>
  <c r="B3320" i="5"/>
  <c r="D3319" i="5"/>
  <c r="B3319" i="5"/>
  <c r="D3318" i="5"/>
  <c r="B3318" i="5"/>
  <c r="D3317" i="5"/>
  <c r="B3317" i="5"/>
  <c r="D3316" i="5"/>
  <c r="B3316" i="5"/>
  <c r="D3315" i="5"/>
  <c r="B3315" i="5"/>
  <c r="D3314" i="5"/>
  <c r="B3314" i="5"/>
  <c r="D3313" i="5"/>
  <c r="B3313" i="5"/>
  <c r="D3312" i="5"/>
  <c r="B3312" i="5"/>
  <c r="D3311" i="5"/>
  <c r="B3311" i="5"/>
  <c r="D3310" i="5"/>
  <c r="B3310" i="5"/>
  <c r="D3309" i="5"/>
  <c r="B3309" i="5"/>
  <c r="D3308" i="5"/>
  <c r="B3308" i="5"/>
  <c r="D3307" i="5"/>
  <c r="B3307" i="5"/>
  <c r="D3306" i="5"/>
  <c r="B3306" i="5"/>
  <c r="D3305" i="5"/>
  <c r="B3305" i="5"/>
  <c r="D3304" i="5"/>
  <c r="B3304" i="5"/>
  <c r="D3303" i="5"/>
  <c r="B3303" i="5"/>
  <c r="D3302" i="5"/>
  <c r="B3302" i="5"/>
  <c r="D3301" i="5"/>
  <c r="B3301" i="5"/>
  <c r="D3300" i="5"/>
  <c r="B3300" i="5"/>
  <c r="D3299" i="5"/>
  <c r="B3299" i="5"/>
  <c r="D3298" i="5"/>
  <c r="B3298" i="5"/>
  <c r="D3297" i="5"/>
  <c r="B3297" i="5"/>
  <c r="D3296" i="5"/>
  <c r="B3296" i="5"/>
  <c r="D3295" i="5"/>
  <c r="B3295" i="5"/>
  <c r="D3294" i="5"/>
  <c r="B3294" i="5"/>
  <c r="D3293" i="5"/>
  <c r="B3293" i="5"/>
  <c r="D3292" i="5"/>
  <c r="B3292" i="5"/>
  <c r="D3291" i="5"/>
  <c r="B3291" i="5"/>
  <c r="D3290" i="5"/>
  <c r="B3290" i="5"/>
  <c r="D3289" i="5"/>
  <c r="B3289" i="5"/>
  <c r="D3288" i="5"/>
  <c r="B3288" i="5"/>
  <c r="D3287" i="5"/>
  <c r="B3287" i="5"/>
  <c r="D3286" i="5"/>
  <c r="B3286" i="5"/>
  <c r="D3285" i="5"/>
  <c r="B3285" i="5"/>
  <c r="D3284" i="5"/>
  <c r="B3284" i="5"/>
  <c r="D3283" i="5"/>
  <c r="B3283" i="5"/>
  <c r="D3282" i="5"/>
  <c r="B3282" i="5"/>
  <c r="D3281" i="5"/>
  <c r="B3281" i="5"/>
  <c r="D3280" i="5"/>
  <c r="B3280" i="5"/>
  <c r="D3279" i="5"/>
  <c r="B3279" i="5"/>
  <c r="D3278" i="5"/>
  <c r="B3278" i="5"/>
  <c r="D3277" i="5"/>
  <c r="B3277" i="5"/>
  <c r="D3276" i="5"/>
  <c r="B3276" i="5"/>
  <c r="D3275" i="5"/>
  <c r="B3275" i="5"/>
  <c r="D3274" i="5"/>
  <c r="B3274" i="5"/>
  <c r="D3273" i="5"/>
  <c r="B3273" i="5"/>
  <c r="D3272" i="5"/>
  <c r="B3272" i="5"/>
  <c r="D3271" i="5"/>
  <c r="B3271" i="5"/>
  <c r="D3270" i="5"/>
  <c r="B3270" i="5"/>
  <c r="D3269" i="5"/>
  <c r="B3269" i="5"/>
  <c r="D3268" i="5"/>
  <c r="B3268" i="5"/>
  <c r="D3267" i="5"/>
  <c r="B3267" i="5"/>
  <c r="D3266" i="5"/>
  <c r="B3266" i="5"/>
  <c r="D3265" i="5"/>
  <c r="B3265" i="5"/>
  <c r="D3264" i="5"/>
  <c r="B3264" i="5"/>
  <c r="D3263" i="5"/>
  <c r="B3263" i="5"/>
  <c r="D3262" i="5"/>
  <c r="B3262" i="5"/>
  <c r="D3261" i="5"/>
  <c r="B3261" i="5"/>
  <c r="D3260" i="5"/>
  <c r="B3260" i="5"/>
  <c r="D3259" i="5"/>
  <c r="B3259" i="5"/>
  <c r="D3258" i="5"/>
  <c r="B3258" i="5"/>
  <c r="D3257" i="5"/>
  <c r="B3257" i="5"/>
  <c r="D3256" i="5"/>
  <c r="B3256" i="5"/>
  <c r="D3255" i="5"/>
  <c r="B3255" i="5"/>
  <c r="D3254" i="5"/>
  <c r="B3254" i="5"/>
  <c r="D3253" i="5"/>
  <c r="B3253" i="5"/>
  <c r="D3252" i="5"/>
  <c r="B3252" i="5"/>
  <c r="D3251" i="5"/>
  <c r="B3251" i="5"/>
  <c r="D3250" i="5"/>
  <c r="B3250" i="5"/>
  <c r="D3249" i="5"/>
  <c r="B3249" i="5"/>
  <c r="D3248" i="5"/>
  <c r="B3248" i="5"/>
  <c r="D3247" i="5"/>
  <c r="B3247" i="5"/>
  <c r="D3246" i="5"/>
  <c r="B3246" i="5"/>
  <c r="D3245" i="5"/>
  <c r="B3245" i="5"/>
  <c r="D3244" i="5"/>
  <c r="B3244" i="5"/>
  <c r="D3243" i="5"/>
  <c r="B3243" i="5"/>
  <c r="D3242" i="5"/>
  <c r="B3242" i="5"/>
  <c r="D3241" i="5"/>
  <c r="B3241" i="5"/>
  <c r="D3240" i="5"/>
  <c r="B3240" i="5"/>
  <c r="D3239" i="5"/>
  <c r="B3239" i="5"/>
  <c r="D3238" i="5"/>
  <c r="B3238" i="5"/>
  <c r="D3237" i="5"/>
  <c r="B3237" i="5"/>
  <c r="D3236" i="5"/>
  <c r="B3236" i="5"/>
  <c r="D3235" i="5"/>
  <c r="B3235" i="5"/>
  <c r="D3234" i="5"/>
  <c r="B3234" i="5"/>
  <c r="D3233" i="5"/>
  <c r="B3233" i="5"/>
  <c r="D3232" i="5"/>
  <c r="B3232" i="5"/>
  <c r="D3231" i="5"/>
  <c r="B3231" i="5"/>
  <c r="D3230" i="5"/>
  <c r="B3230" i="5"/>
  <c r="D3229" i="5"/>
  <c r="B3229" i="5"/>
  <c r="D3228" i="5"/>
  <c r="B3228" i="5"/>
  <c r="D3227" i="5"/>
  <c r="B3227" i="5"/>
  <c r="D3226" i="5"/>
  <c r="B3226" i="5"/>
  <c r="D3225" i="5"/>
  <c r="B3225" i="5"/>
  <c r="D3224" i="5"/>
  <c r="B3224" i="5"/>
  <c r="D3223" i="5"/>
  <c r="B3223" i="5"/>
  <c r="D3222" i="5"/>
  <c r="B3222" i="5"/>
  <c r="D3221" i="5"/>
  <c r="B3221" i="5"/>
  <c r="D3220" i="5"/>
  <c r="B3220" i="5"/>
  <c r="D3219" i="5"/>
  <c r="B3219" i="5"/>
  <c r="D3218" i="5"/>
  <c r="B3218" i="5"/>
  <c r="D3217" i="5"/>
  <c r="B3217" i="5"/>
  <c r="D3216" i="5"/>
  <c r="B3216" i="5"/>
  <c r="D3215" i="5"/>
  <c r="B3215" i="5"/>
  <c r="D3214" i="5"/>
  <c r="B3214" i="5"/>
  <c r="D3213" i="5"/>
  <c r="B3213" i="5"/>
  <c r="D3212" i="5"/>
  <c r="B3212" i="5"/>
  <c r="D3211" i="5"/>
  <c r="B3211" i="5"/>
  <c r="D3210" i="5"/>
  <c r="B3210" i="5"/>
  <c r="D3209" i="5"/>
  <c r="B3209" i="5"/>
  <c r="D3208" i="5"/>
  <c r="B3208" i="5"/>
  <c r="D3207" i="5"/>
  <c r="B3207" i="5"/>
  <c r="D3206" i="5"/>
  <c r="B3206" i="5"/>
  <c r="D3205" i="5"/>
  <c r="B3205" i="5"/>
  <c r="D3204" i="5"/>
  <c r="B3204" i="5"/>
  <c r="D3203" i="5"/>
  <c r="B3203" i="5"/>
  <c r="D3202" i="5"/>
  <c r="B3202" i="5"/>
  <c r="D3201" i="5"/>
  <c r="B3201" i="5"/>
  <c r="D3200" i="5"/>
  <c r="B3200" i="5"/>
  <c r="D3199" i="5"/>
  <c r="B3199" i="5"/>
  <c r="D3198" i="5"/>
  <c r="B3198" i="5"/>
  <c r="D3197" i="5"/>
  <c r="B3197" i="5"/>
  <c r="D3196" i="5"/>
  <c r="B3196" i="5"/>
  <c r="D3195" i="5"/>
  <c r="B3195" i="5"/>
  <c r="D3194" i="5"/>
  <c r="B3194" i="5"/>
  <c r="D3193" i="5"/>
  <c r="B3193" i="5"/>
  <c r="D3192" i="5"/>
  <c r="B3192" i="5"/>
  <c r="D3191" i="5"/>
  <c r="B3191" i="5"/>
  <c r="D3190" i="5"/>
  <c r="B3190" i="5"/>
  <c r="D3189" i="5"/>
  <c r="B3189" i="5"/>
  <c r="D3188" i="5"/>
  <c r="B3188" i="5"/>
  <c r="D3187" i="5"/>
  <c r="B3187" i="5"/>
  <c r="D3186" i="5"/>
  <c r="B3186" i="5"/>
  <c r="D3185" i="5"/>
  <c r="B3185" i="5"/>
  <c r="D3184" i="5"/>
  <c r="B3184" i="5"/>
  <c r="D3183" i="5"/>
  <c r="B3183" i="5"/>
  <c r="D3182" i="5"/>
  <c r="B3182" i="5"/>
  <c r="D3181" i="5"/>
  <c r="B3181" i="5"/>
  <c r="D3180" i="5"/>
  <c r="B3180" i="5"/>
  <c r="D3179" i="5"/>
  <c r="B3179" i="5"/>
  <c r="D3178" i="5"/>
  <c r="B3178" i="5"/>
  <c r="D3177" i="5"/>
  <c r="B3177" i="5"/>
  <c r="D3176" i="5"/>
  <c r="B3176" i="5"/>
  <c r="D3175" i="5"/>
  <c r="B3175" i="5"/>
  <c r="D3174" i="5"/>
  <c r="B3174" i="5"/>
  <c r="D3173" i="5"/>
  <c r="B3173" i="5"/>
  <c r="D3172" i="5"/>
  <c r="B3172" i="5"/>
  <c r="D3171" i="5"/>
  <c r="B3171" i="5"/>
  <c r="D3170" i="5"/>
  <c r="B3170" i="5"/>
  <c r="D3169" i="5"/>
  <c r="B3169" i="5"/>
  <c r="D3168" i="5"/>
  <c r="B3168" i="5"/>
  <c r="D3167" i="5"/>
  <c r="B3167" i="5"/>
  <c r="D3166" i="5"/>
  <c r="B3166" i="5"/>
  <c r="D3165" i="5"/>
  <c r="B3165" i="5"/>
  <c r="D3164" i="5"/>
  <c r="B3164" i="5"/>
  <c r="D3163" i="5"/>
  <c r="B3163" i="5"/>
  <c r="D3162" i="5"/>
  <c r="B3162" i="5"/>
  <c r="D3161" i="5"/>
  <c r="B3161" i="5"/>
  <c r="D3160" i="5"/>
  <c r="B3160" i="5"/>
  <c r="D3159" i="5"/>
  <c r="B3159" i="5"/>
  <c r="D3158" i="5"/>
  <c r="B3158" i="5"/>
  <c r="D3157" i="5"/>
  <c r="B3157" i="5"/>
  <c r="D3156" i="5"/>
  <c r="B3156" i="5"/>
  <c r="D3155" i="5"/>
  <c r="B3155" i="5"/>
  <c r="D3154" i="5"/>
  <c r="B3154" i="5"/>
  <c r="D3153" i="5"/>
  <c r="B3153" i="5"/>
  <c r="D3152" i="5"/>
  <c r="B3152" i="5"/>
  <c r="D3151" i="5"/>
  <c r="B3151" i="5"/>
  <c r="D3150" i="5"/>
  <c r="B3150" i="5"/>
  <c r="D3149" i="5"/>
  <c r="B3149" i="5"/>
  <c r="D3148" i="5"/>
  <c r="B3148" i="5"/>
  <c r="D3147" i="5"/>
  <c r="B3147" i="5"/>
  <c r="D3146" i="5"/>
  <c r="B3146" i="5"/>
  <c r="D3145" i="5"/>
  <c r="B3145" i="5"/>
  <c r="D3144" i="5"/>
  <c r="B3144" i="5"/>
  <c r="D3143" i="5"/>
  <c r="B3143" i="5"/>
  <c r="D3142" i="5"/>
  <c r="B3142" i="5"/>
  <c r="D3141" i="5"/>
  <c r="B3141" i="5"/>
  <c r="D3140" i="5"/>
  <c r="B3140" i="5"/>
  <c r="D3139" i="5"/>
  <c r="B3139" i="5"/>
  <c r="D3138" i="5"/>
  <c r="B3138" i="5"/>
  <c r="D3137" i="5"/>
  <c r="B3137" i="5"/>
  <c r="D3136" i="5"/>
  <c r="B3136" i="5"/>
  <c r="D3135" i="5"/>
  <c r="B3135" i="5"/>
  <c r="D3134" i="5"/>
  <c r="B3134" i="5"/>
  <c r="D3133" i="5"/>
  <c r="B3133" i="5"/>
  <c r="D3132" i="5"/>
  <c r="B3132" i="5"/>
  <c r="D3131" i="5"/>
  <c r="B3131" i="5"/>
  <c r="D3130" i="5"/>
  <c r="B3130" i="5"/>
  <c r="D3129" i="5"/>
  <c r="B3129" i="5"/>
  <c r="D3128" i="5"/>
  <c r="B3128" i="5"/>
  <c r="D3127" i="5"/>
  <c r="B3127" i="5"/>
  <c r="D3126" i="5"/>
  <c r="B3126" i="5"/>
  <c r="D3125" i="5"/>
  <c r="B3125" i="5"/>
  <c r="D3124" i="5"/>
  <c r="B3124" i="5"/>
  <c r="D3123" i="5"/>
  <c r="B3123" i="5"/>
  <c r="D3122" i="5"/>
  <c r="B3122" i="5"/>
  <c r="D3121" i="5"/>
  <c r="B3121" i="5"/>
  <c r="D3120" i="5"/>
  <c r="B3120" i="5"/>
  <c r="D3119" i="5"/>
  <c r="B3119" i="5"/>
  <c r="D3118" i="5"/>
  <c r="B3118" i="5"/>
  <c r="D3117" i="5"/>
  <c r="B3117" i="5"/>
  <c r="D3116" i="5"/>
  <c r="B3116" i="5"/>
  <c r="D3115" i="5"/>
  <c r="B3115" i="5"/>
  <c r="D3114" i="5"/>
  <c r="B3114" i="5"/>
  <c r="D3113" i="5"/>
  <c r="B3113" i="5"/>
  <c r="D3112" i="5"/>
  <c r="B3112" i="5"/>
  <c r="D3111" i="5"/>
  <c r="B3111" i="5"/>
  <c r="D3110" i="5"/>
  <c r="B3110" i="5"/>
  <c r="D3109" i="5"/>
  <c r="B3109" i="5"/>
  <c r="D3108" i="5"/>
  <c r="B3108" i="5"/>
  <c r="D3107" i="5"/>
  <c r="B3107" i="5"/>
  <c r="D3106" i="5"/>
  <c r="B3106" i="5"/>
  <c r="D3105" i="5"/>
  <c r="B3105" i="5"/>
  <c r="D3104" i="5"/>
  <c r="B3104" i="5"/>
  <c r="D3103" i="5"/>
  <c r="B3103" i="5"/>
  <c r="D3102" i="5"/>
  <c r="B3102" i="5"/>
  <c r="D3101" i="5"/>
  <c r="B3101" i="5"/>
  <c r="D3100" i="5"/>
  <c r="B3100" i="5"/>
  <c r="D3099" i="5"/>
  <c r="B3099" i="5"/>
  <c r="D3098" i="5"/>
  <c r="B3098" i="5"/>
  <c r="D3097" i="5"/>
  <c r="B3097" i="5"/>
  <c r="D3096" i="5"/>
  <c r="B3096" i="5"/>
  <c r="D3095" i="5"/>
  <c r="B3095" i="5"/>
  <c r="D3094" i="5"/>
  <c r="B3094" i="5"/>
  <c r="D3093" i="5"/>
  <c r="B3093" i="5"/>
  <c r="D3092" i="5"/>
  <c r="B3092" i="5"/>
  <c r="D3091" i="5"/>
  <c r="B3091" i="5"/>
  <c r="D3090" i="5"/>
  <c r="B3090" i="5"/>
  <c r="D3089" i="5"/>
  <c r="B3089" i="5"/>
  <c r="D3088" i="5"/>
  <c r="B3088" i="5"/>
  <c r="D3087" i="5"/>
  <c r="B3087" i="5"/>
  <c r="D3086" i="5"/>
  <c r="B3086" i="5"/>
  <c r="D3085" i="5"/>
  <c r="B3085" i="5"/>
  <c r="D3084" i="5"/>
  <c r="B3084" i="5"/>
  <c r="D3083" i="5"/>
  <c r="B3083" i="5"/>
  <c r="D3082" i="5"/>
  <c r="B3082" i="5"/>
  <c r="D3081" i="5"/>
  <c r="B3081" i="5"/>
  <c r="D3080" i="5"/>
  <c r="B3080" i="5"/>
  <c r="D3079" i="5"/>
  <c r="B3079" i="5"/>
  <c r="D3078" i="5"/>
  <c r="B3078" i="5"/>
  <c r="D3077" i="5"/>
  <c r="B3077" i="5"/>
  <c r="D3076" i="5"/>
  <c r="B3076" i="5"/>
  <c r="D3075" i="5"/>
  <c r="B3075" i="5"/>
  <c r="D3074" i="5"/>
  <c r="B3074" i="5"/>
  <c r="D3073" i="5"/>
  <c r="B3073" i="5"/>
  <c r="D3072" i="5"/>
  <c r="B3072" i="5"/>
  <c r="D3071" i="5"/>
  <c r="B3071" i="5"/>
  <c r="D3070" i="5"/>
  <c r="B3070" i="5"/>
  <c r="D3069" i="5"/>
  <c r="B3069" i="5"/>
  <c r="D3068" i="5"/>
  <c r="B3068" i="5"/>
  <c r="D3067" i="5"/>
  <c r="B3067" i="5"/>
  <c r="D3066" i="5"/>
  <c r="B3066" i="5"/>
  <c r="D3065" i="5"/>
  <c r="B3065" i="5"/>
  <c r="D3064" i="5"/>
  <c r="B3064" i="5"/>
  <c r="D3063" i="5"/>
  <c r="B3063" i="5"/>
  <c r="D3062" i="5"/>
  <c r="B3062" i="5"/>
  <c r="D3061" i="5"/>
  <c r="B3061" i="5"/>
  <c r="D3060" i="5"/>
  <c r="B3060" i="5"/>
  <c r="D3059" i="5"/>
  <c r="B3059" i="5"/>
  <c r="D3058" i="5"/>
  <c r="B3058" i="5"/>
  <c r="D3057" i="5"/>
  <c r="B3057" i="5"/>
  <c r="D3056" i="5"/>
  <c r="B3056" i="5"/>
  <c r="D3055" i="5"/>
  <c r="B3055" i="5"/>
  <c r="D3054" i="5"/>
  <c r="B3054" i="5"/>
  <c r="D3053" i="5"/>
  <c r="B3053" i="5"/>
  <c r="D3052" i="5"/>
  <c r="B3052" i="5"/>
  <c r="D3051" i="5"/>
  <c r="B3051" i="5"/>
  <c r="D3050" i="5"/>
  <c r="B3050" i="5"/>
  <c r="D3049" i="5"/>
  <c r="B3049" i="5"/>
  <c r="D3048" i="5"/>
  <c r="B3048" i="5"/>
  <c r="D3047" i="5"/>
  <c r="B3047" i="5"/>
  <c r="D3046" i="5"/>
  <c r="B3046" i="5"/>
  <c r="D3045" i="5"/>
  <c r="B3045" i="5"/>
  <c r="D3044" i="5"/>
  <c r="B3044" i="5"/>
  <c r="D3043" i="5"/>
  <c r="B3043" i="5"/>
  <c r="D3042" i="5"/>
  <c r="B3042" i="5"/>
  <c r="D3041" i="5"/>
  <c r="B3041" i="5"/>
  <c r="D3040" i="5"/>
  <c r="B3040" i="5"/>
  <c r="D3039" i="5"/>
  <c r="B3039" i="5"/>
  <c r="D3038" i="5"/>
  <c r="B3038" i="5"/>
  <c r="D3037" i="5"/>
  <c r="B3037" i="5"/>
  <c r="D3036" i="5"/>
  <c r="B3036" i="5"/>
  <c r="D3035" i="5"/>
  <c r="B3035" i="5"/>
  <c r="D3034" i="5"/>
  <c r="B3034" i="5"/>
  <c r="D3033" i="5"/>
  <c r="B3033" i="5"/>
  <c r="D3032" i="5"/>
  <c r="B3032" i="5"/>
  <c r="D3031" i="5"/>
  <c r="B3031" i="5"/>
  <c r="D3030" i="5"/>
  <c r="B3030" i="5"/>
  <c r="D3029" i="5"/>
  <c r="B3029" i="5"/>
  <c r="D3028" i="5"/>
  <c r="B3028" i="5"/>
  <c r="D3027" i="5"/>
  <c r="B3027" i="5"/>
  <c r="D3026" i="5"/>
  <c r="B3026" i="5"/>
  <c r="D3025" i="5"/>
  <c r="B3025" i="5"/>
  <c r="D3024" i="5"/>
  <c r="B3024" i="5"/>
  <c r="D3023" i="5"/>
  <c r="B3023" i="5"/>
  <c r="D3022" i="5"/>
  <c r="B3022" i="5"/>
  <c r="D3021" i="5"/>
  <c r="B3021" i="5"/>
  <c r="D3020" i="5"/>
  <c r="B3020" i="5"/>
  <c r="D3019" i="5"/>
  <c r="B3019" i="5"/>
  <c r="D3018" i="5"/>
  <c r="B3018" i="5"/>
  <c r="D3017" i="5"/>
  <c r="B3017" i="5"/>
  <c r="D3016" i="5"/>
  <c r="B3016" i="5"/>
  <c r="D3015" i="5"/>
  <c r="B3015" i="5"/>
  <c r="D3014" i="5"/>
  <c r="B3014" i="5"/>
  <c r="D3013" i="5"/>
  <c r="B3013" i="5"/>
  <c r="D3012" i="5"/>
  <c r="B3012" i="5"/>
  <c r="D3011" i="5"/>
  <c r="B3011" i="5"/>
  <c r="D3010" i="5"/>
  <c r="B3010" i="5"/>
  <c r="D3009" i="5"/>
  <c r="B3009" i="5"/>
  <c r="D3008" i="5"/>
  <c r="B3008" i="5"/>
  <c r="D3007" i="5"/>
  <c r="B3007" i="5"/>
  <c r="D3006" i="5"/>
  <c r="B3006" i="5"/>
  <c r="D3005" i="5"/>
  <c r="B3005" i="5"/>
  <c r="D3004" i="5"/>
  <c r="B3004" i="5"/>
  <c r="D3003" i="5"/>
  <c r="B3003" i="5"/>
  <c r="D3002" i="5"/>
  <c r="B3002" i="5"/>
  <c r="D3001" i="5"/>
  <c r="B3001" i="5"/>
  <c r="D3000" i="5"/>
  <c r="B3000" i="5"/>
  <c r="D2999" i="5"/>
  <c r="B2999" i="5"/>
  <c r="D2998" i="5"/>
  <c r="B2998" i="5"/>
  <c r="D2997" i="5"/>
  <c r="B2997" i="5"/>
  <c r="D2996" i="5"/>
  <c r="B2996" i="5"/>
  <c r="D2995" i="5"/>
  <c r="B2995" i="5"/>
  <c r="D2994" i="5"/>
  <c r="B2994" i="5"/>
  <c r="D2993" i="5"/>
  <c r="B2993" i="5"/>
  <c r="D2992" i="5"/>
  <c r="B2992" i="5"/>
  <c r="D2991" i="5"/>
  <c r="B2991" i="5"/>
  <c r="D2990" i="5"/>
  <c r="B2990" i="5"/>
  <c r="D2989" i="5"/>
  <c r="B2989" i="5"/>
  <c r="D2988" i="5"/>
  <c r="B2988" i="5"/>
  <c r="D2987" i="5"/>
  <c r="B2987" i="5"/>
  <c r="D2986" i="5"/>
  <c r="B2986" i="5"/>
  <c r="D2985" i="5"/>
  <c r="B2985" i="5"/>
  <c r="D2984" i="5"/>
  <c r="B2984" i="5"/>
  <c r="D2983" i="5"/>
  <c r="B2983" i="5"/>
  <c r="D2982" i="5"/>
  <c r="B2982" i="5"/>
  <c r="D2981" i="5"/>
  <c r="B2981" i="5"/>
  <c r="D2980" i="5"/>
  <c r="B2980" i="5"/>
  <c r="D2979" i="5"/>
  <c r="B2979" i="5"/>
  <c r="D2978" i="5"/>
  <c r="B2978" i="5"/>
  <c r="D2977" i="5"/>
  <c r="B2977" i="5"/>
  <c r="D2976" i="5"/>
  <c r="B2976" i="5"/>
  <c r="D2975" i="5"/>
  <c r="B2975" i="5"/>
  <c r="D2974" i="5"/>
  <c r="B2974" i="5"/>
  <c r="D2973" i="5"/>
  <c r="B2973" i="5"/>
  <c r="D2972" i="5"/>
  <c r="B2972" i="5"/>
  <c r="D2971" i="5"/>
  <c r="B2971" i="5"/>
  <c r="D2970" i="5"/>
  <c r="B2970" i="5"/>
  <c r="D2969" i="5"/>
  <c r="B2969" i="5"/>
  <c r="D2968" i="5"/>
  <c r="B2968" i="5"/>
  <c r="D2967" i="5"/>
  <c r="B2967" i="5"/>
  <c r="D2966" i="5"/>
  <c r="B2966" i="5"/>
  <c r="D2965" i="5"/>
  <c r="B2965" i="5"/>
  <c r="D2964" i="5"/>
  <c r="B2964" i="5"/>
  <c r="D2963" i="5"/>
  <c r="B2963" i="5"/>
  <c r="D2962" i="5"/>
  <c r="B2962" i="5"/>
  <c r="D2961" i="5"/>
  <c r="B2961" i="5"/>
  <c r="D2960" i="5"/>
  <c r="B2960" i="5"/>
  <c r="D2959" i="5"/>
  <c r="B2959" i="5"/>
  <c r="D2958" i="5"/>
  <c r="B2958" i="5"/>
  <c r="D2957" i="5"/>
  <c r="B2957" i="5"/>
  <c r="D2956" i="5"/>
  <c r="B2956" i="5"/>
  <c r="D2955" i="5"/>
  <c r="B2955" i="5"/>
  <c r="D2954" i="5"/>
  <c r="B2954" i="5"/>
  <c r="D2953" i="5"/>
  <c r="B2953" i="5"/>
  <c r="D2952" i="5"/>
  <c r="B2952" i="5"/>
  <c r="D2951" i="5"/>
  <c r="B2951" i="5"/>
  <c r="D2950" i="5"/>
  <c r="B2950" i="5"/>
  <c r="D2949" i="5"/>
  <c r="B2949" i="5"/>
  <c r="D2948" i="5"/>
  <c r="B2948" i="5"/>
  <c r="D2947" i="5"/>
  <c r="B2947" i="5"/>
  <c r="D2946" i="5"/>
  <c r="B2946" i="5"/>
  <c r="D2945" i="5"/>
  <c r="B2945" i="5"/>
  <c r="D2944" i="5"/>
  <c r="B2944" i="5"/>
  <c r="D2943" i="5"/>
  <c r="B2943" i="5"/>
  <c r="D2942" i="5"/>
  <c r="B2942" i="5"/>
  <c r="D2941" i="5"/>
  <c r="B2941" i="5"/>
  <c r="D2940" i="5"/>
  <c r="B2940" i="5"/>
  <c r="D2939" i="5"/>
  <c r="B2939" i="5"/>
  <c r="D2938" i="5"/>
  <c r="B2938" i="5"/>
  <c r="D2937" i="5"/>
  <c r="B2937" i="5"/>
  <c r="D2936" i="5"/>
  <c r="B2936" i="5"/>
  <c r="D2935" i="5"/>
  <c r="B2935" i="5"/>
  <c r="D2934" i="5"/>
  <c r="B2934" i="5"/>
  <c r="D2933" i="5"/>
  <c r="B2933" i="5"/>
  <c r="D2932" i="5"/>
  <c r="B2932" i="5"/>
  <c r="D2931" i="5"/>
  <c r="B2931" i="5"/>
  <c r="D2930" i="5"/>
  <c r="B2930" i="5"/>
  <c r="D2929" i="5"/>
  <c r="B2929" i="5"/>
  <c r="D2928" i="5"/>
  <c r="B2928" i="5"/>
  <c r="D2927" i="5"/>
  <c r="B2927" i="5"/>
  <c r="D2926" i="5"/>
  <c r="B2926" i="5"/>
  <c r="D2925" i="5"/>
  <c r="B2925" i="5"/>
  <c r="D2924" i="5"/>
  <c r="B2924" i="5"/>
  <c r="D2923" i="5"/>
  <c r="B2923" i="5"/>
  <c r="D2922" i="5"/>
  <c r="B2922" i="5"/>
  <c r="D2921" i="5"/>
  <c r="B2921" i="5"/>
  <c r="D2920" i="5"/>
  <c r="B2920" i="5"/>
  <c r="D2919" i="5"/>
  <c r="B2919" i="5"/>
  <c r="D2918" i="5"/>
  <c r="B2918" i="5"/>
  <c r="D2917" i="5"/>
  <c r="B2917" i="5"/>
  <c r="D2916" i="5"/>
  <c r="B2916" i="5"/>
  <c r="D2915" i="5"/>
  <c r="B2915" i="5"/>
  <c r="D2914" i="5"/>
  <c r="B2914" i="5"/>
  <c r="D2913" i="5"/>
  <c r="B2913" i="5"/>
  <c r="D2912" i="5"/>
  <c r="B2912" i="5"/>
  <c r="D2911" i="5"/>
  <c r="B2911" i="5"/>
  <c r="D2910" i="5"/>
  <c r="B2910" i="5"/>
  <c r="D2909" i="5"/>
  <c r="B2909" i="5"/>
  <c r="D2908" i="5"/>
  <c r="B2908" i="5"/>
  <c r="D2907" i="5"/>
  <c r="B2907" i="5"/>
  <c r="D2906" i="5"/>
  <c r="B2906" i="5"/>
  <c r="D2905" i="5"/>
  <c r="B2905" i="5"/>
  <c r="D2904" i="5"/>
  <c r="B2904" i="5"/>
  <c r="D2903" i="5"/>
  <c r="B2903" i="5"/>
  <c r="D2902" i="5"/>
  <c r="B2902" i="5"/>
  <c r="D2901" i="5"/>
  <c r="B2901" i="5"/>
  <c r="D2900" i="5"/>
  <c r="B2900" i="5"/>
  <c r="D2899" i="5"/>
  <c r="B2899" i="5"/>
  <c r="D2898" i="5"/>
  <c r="B2898" i="5"/>
  <c r="D2897" i="5"/>
  <c r="B2897" i="5"/>
  <c r="D2896" i="5"/>
  <c r="B2896" i="5"/>
  <c r="D2895" i="5"/>
  <c r="B2895" i="5"/>
  <c r="D2894" i="5"/>
  <c r="B2894" i="5"/>
  <c r="D2893" i="5"/>
  <c r="B2893" i="5"/>
  <c r="D2892" i="5"/>
  <c r="B2892" i="5"/>
  <c r="D2891" i="5"/>
  <c r="B2891" i="5"/>
  <c r="D2890" i="5"/>
  <c r="B2890" i="5"/>
  <c r="D2889" i="5"/>
  <c r="B2889" i="5"/>
  <c r="D2888" i="5"/>
  <c r="B2888" i="5"/>
  <c r="D2887" i="5"/>
  <c r="B2887" i="5"/>
  <c r="D2886" i="5"/>
  <c r="B2886" i="5"/>
  <c r="D2885" i="5"/>
  <c r="B2885" i="5"/>
  <c r="D2884" i="5"/>
  <c r="B2884" i="5"/>
  <c r="D2883" i="5"/>
  <c r="B2883" i="5"/>
  <c r="D2882" i="5"/>
  <c r="B2882" i="5"/>
  <c r="D2881" i="5"/>
  <c r="B2881" i="5"/>
  <c r="D2880" i="5"/>
  <c r="B2880" i="5"/>
  <c r="D2879" i="5"/>
  <c r="B2879" i="5"/>
  <c r="D2878" i="5"/>
  <c r="B2878" i="5"/>
  <c r="D2877" i="5"/>
  <c r="B2877" i="5"/>
  <c r="D2876" i="5"/>
  <c r="B2876" i="5"/>
  <c r="D2875" i="5"/>
  <c r="B2875" i="5"/>
  <c r="D2874" i="5"/>
  <c r="B2874" i="5"/>
  <c r="D2873" i="5"/>
  <c r="B2873" i="5"/>
  <c r="D2872" i="5"/>
  <c r="B2872" i="5"/>
  <c r="D2871" i="5"/>
  <c r="B2871" i="5"/>
  <c r="D2870" i="5"/>
  <c r="B2870" i="5"/>
  <c r="D2869" i="5"/>
  <c r="B2869" i="5"/>
  <c r="D2868" i="5"/>
  <c r="B2868" i="5"/>
  <c r="D2867" i="5"/>
  <c r="B2867" i="5"/>
  <c r="D2866" i="5"/>
  <c r="B2866" i="5"/>
  <c r="D2865" i="5"/>
  <c r="B2865" i="5"/>
  <c r="D2864" i="5"/>
  <c r="B2864" i="5"/>
  <c r="D2863" i="5"/>
  <c r="B2863" i="5"/>
  <c r="D2862" i="5"/>
  <c r="B2862" i="5"/>
  <c r="D2861" i="5"/>
  <c r="B2861" i="5"/>
  <c r="D2860" i="5"/>
  <c r="B2860" i="5"/>
  <c r="D2859" i="5"/>
  <c r="B2859" i="5"/>
  <c r="D2858" i="5"/>
  <c r="B2858" i="5"/>
  <c r="D2857" i="5"/>
  <c r="B2857" i="5"/>
  <c r="D2856" i="5"/>
  <c r="B2856" i="5"/>
  <c r="D2855" i="5"/>
  <c r="B2855" i="5"/>
  <c r="D2854" i="5"/>
  <c r="B2854" i="5"/>
  <c r="D2853" i="5"/>
  <c r="B2853" i="5"/>
  <c r="D2852" i="5"/>
  <c r="B2852" i="5"/>
  <c r="D2851" i="5"/>
  <c r="B2851" i="5"/>
  <c r="D2850" i="5"/>
  <c r="B2850" i="5"/>
  <c r="D2849" i="5"/>
  <c r="B2849" i="5"/>
  <c r="D2848" i="5"/>
  <c r="B2848" i="5"/>
  <c r="D2847" i="5"/>
  <c r="B2847" i="5"/>
  <c r="D2846" i="5"/>
  <c r="B2846" i="5"/>
  <c r="D2845" i="5"/>
  <c r="B2845" i="5"/>
  <c r="D2844" i="5"/>
  <c r="B2844" i="5"/>
  <c r="D2843" i="5"/>
  <c r="B2843" i="5"/>
  <c r="D2842" i="5"/>
  <c r="B2842" i="5"/>
  <c r="D2841" i="5"/>
  <c r="B2841" i="5"/>
  <c r="D2840" i="5"/>
  <c r="B2840" i="5"/>
  <c r="D2839" i="5"/>
  <c r="B2839" i="5"/>
  <c r="D2838" i="5"/>
  <c r="B2838" i="5"/>
  <c r="D2837" i="5"/>
  <c r="B2837" i="5"/>
  <c r="D2836" i="5"/>
  <c r="B2836" i="5"/>
  <c r="D2835" i="5"/>
  <c r="B2835" i="5"/>
  <c r="D2834" i="5"/>
  <c r="B2834" i="5"/>
  <c r="D2833" i="5"/>
  <c r="B2833" i="5"/>
  <c r="D2832" i="5"/>
  <c r="B2832" i="5"/>
  <c r="D2831" i="5"/>
  <c r="B2831" i="5"/>
  <c r="D2830" i="5"/>
  <c r="B2830" i="5"/>
  <c r="D2829" i="5"/>
  <c r="B2829" i="5"/>
  <c r="D2828" i="5"/>
  <c r="B2828" i="5"/>
  <c r="D2827" i="5"/>
  <c r="B2827" i="5"/>
  <c r="D2826" i="5"/>
  <c r="B2826" i="5"/>
  <c r="D2825" i="5"/>
  <c r="B2825" i="5"/>
  <c r="D2824" i="5"/>
  <c r="B2824" i="5"/>
  <c r="D2823" i="5"/>
  <c r="B2823" i="5"/>
  <c r="D2822" i="5"/>
  <c r="B2822" i="5"/>
  <c r="D2821" i="5"/>
  <c r="B2821" i="5"/>
  <c r="D2820" i="5"/>
  <c r="B2820" i="5"/>
  <c r="D2819" i="5"/>
  <c r="B2819" i="5"/>
  <c r="D2818" i="5"/>
  <c r="B2818" i="5"/>
  <c r="D2817" i="5"/>
  <c r="B2817" i="5"/>
  <c r="D2816" i="5"/>
  <c r="B2816" i="5"/>
  <c r="D2815" i="5"/>
  <c r="B2815" i="5"/>
  <c r="D2814" i="5"/>
  <c r="B2814" i="5"/>
  <c r="D2813" i="5"/>
  <c r="B2813" i="5"/>
  <c r="D2812" i="5"/>
  <c r="B2812" i="5"/>
  <c r="D2811" i="5"/>
  <c r="B2811" i="5"/>
  <c r="D2810" i="5"/>
  <c r="B2810" i="5"/>
  <c r="D2809" i="5"/>
  <c r="B2809" i="5"/>
  <c r="D2808" i="5"/>
  <c r="B2808" i="5"/>
  <c r="D2807" i="5"/>
  <c r="B2807" i="5"/>
  <c r="D2806" i="5"/>
  <c r="B2806" i="5"/>
  <c r="D2805" i="5"/>
  <c r="B2805" i="5"/>
  <c r="D2804" i="5"/>
  <c r="B2804" i="5"/>
  <c r="D2803" i="5"/>
  <c r="B2803" i="5"/>
  <c r="D2802" i="5"/>
  <c r="B2802" i="5"/>
  <c r="D2801" i="5"/>
  <c r="B2801" i="5"/>
  <c r="D2800" i="5"/>
  <c r="B2800" i="5"/>
  <c r="D2799" i="5"/>
  <c r="B2799" i="5"/>
  <c r="D2798" i="5"/>
  <c r="B2798" i="5"/>
  <c r="D2797" i="5"/>
  <c r="B2797" i="5"/>
  <c r="D2796" i="5"/>
  <c r="B2796" i="5"/>
  <c r="D2795" i="5"/>
  <c r="B2795" i="5"/>
  <c r="D2794" i="5"/>
  <c r="B2794" i="5"/>
  <c r="D2793" i="5"/>
  <c r="B2793" i="5"/>
  <c r="D2792" i="5"/>
  <c r="B2792" i="5"/>
  <c r="D2791" i="5"/>
  <c r="B2791" i="5"/>
  <c r="D2790" i="5"/>
  <c r="B2790" i="5"/>
  <c r="D2789" i="5"/>
  <c r="B2789" i="5"/>
  <c r="D2788" i="5"/>
  <c r="B2788" i="5"/>
  <c r="D2787" i="5"/>
  <c r="B2787" i="5"/>
  <c r="D2786" i="5"/>
  <c r="B2786" i="5"/>
  <c r="D2785" i="5"/>
  <c r="B2785" i="5"/>
  <c r="D2784" i="5"/>
  <c r="B2784" i="5"/>
  <c r="D2783" i="5"/>
  <c r="B2783" i="5"/>
  <c r="D2782" i="5"/>
  <c r="B2782" i="5"/>
  <c r="D2781" i="5"/>
  <c r="B2781" i="5"/>
  <c r="D2780" i="5"/>
  <c r="B2780" i="5"/>
  <c r="D2779" i="5"/>
  <c r="B2779" i="5"/>
  <c r="D2778" i="5"/>
  <c r="B2778" i="5"/>
  <c r="D2777" i="5"/>
  <c r="B2777" i="5"/>
  <c r="D2776" i="5"/>
  <c r="B2776" i="5"/>
  <c r="D2775" i="5"/>
  <c r="B2775" i="5"/>
  <c r="D2774" i="5"/>
  <c r="B2774" i="5"/>
  <c r="D2773" i="5"/>
  <c r="B2773" i="5"/>
  <c r="D2772" i="5"/>
  <c r="B2772" i="5"/>
  <c r="D2771" i="5"/>
  <c r="B2771" i="5"/>
  <c r="D2770" i="5"/>
  <c r="B2770" i="5"/>
  <c r="D2769" i="5"/>
  <c r="B2769" i="5"/>
  <c r="D2768" i="5"/>
  <c r="B2768" i="5"/>
  <c r="D2767" i="5"/>
  <c r="B2767" i="5"/>
  <c r="D2766" i="5"/>
  <c r="B2766" i="5"/>
  <c r="D2765" i="5"/>
  <c r="B2765" i="5"/>
  <c r="D2764" i="5"/>
  <c r="B2764" i="5"/>
  <c r="D2763" i="5"/>
  <c r="B2763" i="5"/>
  <c r="D2762" i="5"/>
  <c r="B2762" i="5"/>
  <c r="D2761" i="5"/>
  <c r="B2761" i="5"/>
  <c r="D2760" i="5"/>
  <c r="B2760" i="5"/>
  <c r="D2759" i="5"/>
  <c r="B2759" i="5"/>
  <c r="D2758" i="5"/>
  <c r="B2758" i="5"/>
  <c r="D2757" i="5"/>
  <c r="B2757" i="5"/>
  <c r="D2756" i="5"/>
  <c r="B2756" i="5"/>
  <c r="D2755" i="5"/>
  <c r="B2755" i="5"/>
  <c r="D2754" i="5"/>
  <c r="B2754" i="5"/>
  <c r="D2753" i="5"/>
  <c r="B2753" i="5"/>
  <c r="D2752" i="5"/>
  <c r="B2752" i="5"/>
  <c r="D2751" i="5"/>
  <c r="B2751" i="5"/>
  <c r="D2750" i="5"/>
  <c r="B2750" i="5"/>
  <c r="D2749" i="5"/>
  <c r="B2749" i="5"/>
  <c r="D2748" i="5"/>
  <c r="B2748" i="5"/>
  <c r="D2747" i="5"/>
  <c r="B2747" i="5"/>
  <c r="D2746" i="5"/>
  <c r="B2746" i="5"/>
  <c r="D2745" i="5"/>
  <c r="B2745" i="5"/>
  <c r="D2744" i="5"/>
  <c r="B2744" i="5"/>
  <c r="D2743" i="5"/>
  <c r="B2743" i="5"/>
  <c r="D2742" i="5"/>
  <c r="B2742" i="5"/>
  <c r="D2741" i="5"/>
  <c r="B2741" i="5"/>
  <c r="D2740" i="5"/>
  <c r="B2740" i="5"/>
  <c r="D2739" i="5"/>
  <c r="B2739" i="5"/>
  <c r="D2738" i="5"/>
  <c r="B2738" i="5"/>
  <c r="D2737" i="5"/>
  <c r="B2737" i="5"/>
  <c r="D2736" i="5"/>
  <c r="B2736" i="5"/>
  <c r="D2735" i="5"/>
  <c r="B2735" i="5"/>
  <c r="D2734" i="5"/>
  <c r="B2734" i="5"/>
  <c r="D2733" i="5"/>
  <c r="B2733" i="5"/>
  <c r="D2732" i="5"/>
  <c r="B2732" i="5"/>
  <c r="D2731" i="5"/>
  <c r="B2731" i="5"/>
  <c r="D2730" i="5"/>
  <c r="B2730" i="5"/>
  <c r="D2729" i="5"/>
  <c r="B2729" i="5"/>
  <c r="D2728" i="5"/>
  <c r="B2728" i="5"/>
  <c r="D2727" i="5"/>
  <c r="B2727" i="5"/>
  <c r="D2726" i="5"/>
  <c r="B2726" i="5"/>
  <c r="D2725" i="5"/>
  <c r="B2725" i="5"/>
  <c r="D2724" i="5"/>
  <c r="B2724" i="5"/>
  <c r="D2723" i="5"/>
  <c r="B2723" i="5"/>
  <c r="D2722" i="5"/>
  <c r="B2722" i="5"/>
  <c r="D2721" i="5"/>
  <c r="B2721" i="5"/>
  <c r="D2720" i="5"/>
  <c r="B2720" i="5"/>
  <c r="D2719" i="5"/>
  <c r="B2719" i="5"/>
  <c r="D2718" i="5"/>
  <c r="B2718" i="5"/>
  <c r="D2717" i="5"/>
  <c r="B2717" i="5"/>
  <c r="D2716" i="5"/>
  <c r="B2716" i="5"/>
  <c r="D2715" i="5"/>
  <c r="B2715" i="5"/>
  <c r="D2714" i="5"/>
  <c r="B2714" i="5"/>
  <c r="D2713" i="5"/>
  <c r="B2713" i="5"/>
  <c r="D2712" i="5"/>
  <c r="B2712" i="5"/>
  <c r="D2711" i="5"/>
  <c r="B2711" i="5"/>
  <c r="D2710" i="5"/>
  <c r="B2710" i="5"/>
  <c r="D2709" i="5"/>
  <c r="B2709" i="5"/>
  <c r="D2708" i="5"/>
  <c r="B2708" i="5"/>
  <c r="D2707" i="5"/>
  <c r="B2707" i="5"/>
  <c r="D2706" i="5"/>
  <c r="B2706" i="5"/>
  <c r="D2705" i="5"/>
  <c r="B2705" i="5"/>
  <c r="D2704" i="5"/>
  <c r="B2704" i="5"/>
  <c r="D2703" i="5"/>
  <c r="B2703" i="5"/>
  <c r="D2702" i="5"/>
  <c r="B2702" i="5"/>
  <c r="D2701" i="5"/>
  <c r="B2701" i="5"/>
  <c r="D2700" i="5"/>
  <c r="B2700" i="5"/>
  <c r="D2699" i="5"/>
  <c r="B2699" i="5"/>
  <c r="D2698" i="5"/>
  <c r="B2698" i="5"/>
  <c r="D2697" i="5"/>
  <c r="B2697" i="5"/>
  <c r="D2696" i="5"/>
  <c r="B2696" i="5"/>
  <c r="D2695" i="5"/>
  <c r="B2695" i="5"/>
  <c r="D2694" i="5"/>
  <c r="B2694" i="5"/>
  <c r="D2693" i="5"/>
  <c r="B2693" i="5"/>
  <c r="D2692" i="5"/>
  <c r="B2692" i="5"/>
  <c r="D2691" i="5"/>
  <c r="B2691" i="5"/>
  <c r="D2690" i="5"/>
  <c r="B2690" i="5"/>
  <c r="D2689" i="5"/>
  <c r="B2689" i="5"/>
  <c r="D2688" i="5"/>
  <c r="B2688" i="5"/>
  <c r="D2687" i="5"/>
  <c r="B2687" i="5"/>
  <c r="D2686" i="5"/>
  <c r="B2686" i="5"/>
  <c r="D2685" i="5"/>
  <c r="B2685" i="5"/>
  <c r="D2684" i="5"/>
  <c r="B2684" i="5"/>
  <c r="D2683" i="5"/>
  <c r="B2683" i="5"/>
  <c r="D2682" i="5"/>
  <c r="B2682" i="5"/>
  <c r="D2681" i="5"/>
  <c r="B2681" i="5"/>
  <c r="D2680" i="5"/>
  <c r="B2680" i="5"/>
  <c r="D2679" i="5"/>
  <c r="B2679" i="5"/>
  <c r="D2678" i="5"/>
  <c r="B2678" i="5"/>
  <c r="D2677" i="5"/>
  <c r="B2677" i="5"/>
  <c r="D2676" i="5"/>
  <c r="B2676" i="5"/>
  <c r="D2675" i="5"/>
  <c r="B2675" i="5"/>
  <c r="D2674" i="5"/>
  <c r="B2674" i="5"/>
  <c r="D2673" i="5"/>
  <c r="B2673" i="5"/>
  <c r="D2672" i="5"/>
  <c r="B2672" i="5"/>
  <c r="D2671" i="5"/>
  <c r="B2671" i="5"/>
  <c r="D2670" i="5"/>
  <c r="B2670" i="5"/>
  <c r="D2669" i="5"/>
  <c r="B2669" i="5"/>
  <c r="D2668" i="5"/>
  <c r="B2668" i="5"/>
  <c r="D2667" i="5"/>
  <c r="B2667" i="5"/>
  <c r="D2666" i="5"/>
  <c r="B2666" i="5"/>
  <c r="D2665" i="5"/>
  <c r="B2665" i="5"/>
  <c r="D2664" i="5"/>
  <c r="B2664" i="5"/>
  <c r="D2663" i="5"/>
  <c r="B2663" i="5"/>
  <c r="D2662" i="5"/>
  <c r="B2662" i="5"/>
  <c r="D2661" i="5"/>
  <c r="B2661" i="5"/>
  <c r="D2660" i="5"/>
  <c r="B2660" i="5"/>
  <c r="D2659" i="5"/>
  <c r="B2659" i="5"/>
  <c r="D2658" i="5"/>
  <c r="B2658" i="5"/>
  <c r="D2657" i="5"/>
  <c r="B2657" i="5"/>
  <c r="D2656" i="5"/>
  <c r="B2656" i="5"/>
  <c r="D2655" i="5"/>
  <c r="B2655" i="5"/>
  <c r="D2654" i="5"/>
  <c r="B2654" i="5"/>
  <c r="D2653" i="5"/>
  <c r="B2653" i="5"/>
  <c r="D2652" i="5"/>
  <c r="B2652" i="5"/>
  <c r="D2651" i="5"/>
  <c r="B2651" i="5"/>
  <c r="D2650" i="5"/>
  <c r="B2650" i="5"/>
  <c r="D2649" i="5"/>
  <c r="B2649" i="5"/>
  <c r="D2648" i="5"/>
  <c r="B2648" i="5"/>
  <c r="D2647" i="5"/>
  <c r="B2647" i="5"/>
  <c r="D2646" i="5"/>
  <c r="B2646" i="5"/>
  <c r="D2645" i="5"/>
  <c r="B2645" i="5"/>
  <c r="D2644" i="5"/>
  <c r="B2644" i="5"/>
  <c r="D2643" i="5"/>
  <c r="B2643" i="5"/>
  <c r="D2642" i="5"/>
  <c r="B2642" i="5"/>
  <c r="D2641" i="5"/>
  <c r="B2641" i="5"/>
  <c r="D2640" i="5"/>
  <c r="B2640" i="5"/>
  <c r="D2639" i="5"/>
  <c r="B2639" i="5"/>
  <c r="D2638" i="5"/>
  <c r="B2638" i="5"/>
  <c r="D2637" i="5"/>
  <c r="B2637" i="5"/>
  <c r="D2636" i="5"/>
  <c r="B2636" i="5"/>
  <c r="D2635" i="5"/>
  <c r="B2635" i="5"/>
  <c r="D2634" i="5"/>
  <c r="B2634" i="5"/>
  <c r="D2633" i="5"/>
  <c r="B2633" i="5"/>
  <c r="D2632" i="5"/>
  <c r="B2632" i="5"/>
  <c r="D2631" i="5"/>
  <c r="B2631" i="5"/>
  <c r="D2630" i="5"/>
  <c r="B2630" i="5"/>
  <c r="D2629" i="5"/>
  <c r="B2629" i="5"/>
  <c r="D2628" i="5"/>
  <c r="B2628" i="5"/>
  <c r="D2627" i="5"/>
  <c r="B2627" i="5"/>
  <c r="D2626" i="5"/>
  <c r="B2626" i="5"/>
  <c r="D2625" i="5"/>
  <c r="B2625" i="5"/>
  <c r="D2624" i="5"/>
  <c r="B2624" i="5"/>
  <c r="D2623" i="5"/>
  <c r="B2623" i="5"/>
  <c r="D2622" i="5"/>
  <c r="B2622" i="5"/>
  <c r="D2621" i="5"/>
  <c r="B2621" i="5"/>
  <c r="D2620" i="5"/>
  <c r="B2620" i="5"/>
  <c r="D2619" i="5"/>
  <c r="B2619" i="5"/>
  <c r="D2618" i="5"/>
  <c r="B2618" i="5"/>
  <c r="D2617" i="5"/>
  <c r="B2617" i="5"/>
  <c r="D2616" i="5"/>
  <c r="B2616" i="5"/>
  <c r="D2615" i="5"/>
  <c r="B2615" i="5"/>
  <c r="D2614" i="5"/>
  <c r="B2614" i="5"/>
  <c r="D2613" i="5"/>
  <c r="B2613" i="5"/>
  <c r="D2612" i="5"/>
  <c r="B2612" i="5"/>
  <c r="D2611" i="5"/>
  <c r="B2611" i="5"/>
  <c r="D2610" i="5"/>
  <c r="B2610" i="5"/>
  <c r="D2609" i="5"/>
  <c r="B2609" i="5"/>
  <c r="D2608" i="5"/>
  <c r="B2608" i="5"/>
  <c r="D2607" i="5"/>
  <c r="B2607" i="5"/>
  <c r="D2606" i="5"/>
  <c r="B2606" i="5"/>
  <c r="D2605" i="5"/>
  <c r="B2605" i="5"/>
  <c r="D2604" i="5"/>
  <c r="B2604" i="5"/>
  <c r="D2603" i="5"/>
  <c r="B2603" i="5"/>
  <c r="D2602" i="5"/>
  <c r="B2602" i="5"/>
  <c r="D2601" i="5"/>
  <c r="B2601" i="5"/>
  <c r="D2600" i="5"/>
  <c r="B2600" i="5"/>
  <c r="D2599" i="5"/>
  <c r="B2599" i="5"/>
  <c r="D2598" i="5"/>
  <c r="B2598" i="5"/>
  <c r="D2597" i="5"/>
  <c r="B2597" i="5"/>
  <c r="D2596" i="5"/>
  <c r="B2596" i="5"/>
  <c r="D2595" i="5"/>
  <c r="B2595" i="5"/>
  <c r="D2594" i="5"/>
  <c r="B2594" i="5"/>
  <c r="D2593" i="5"/>
  <c r="B2593" i="5"/>
  <c r="D2592" i="5"/>
  <c r="B2592" i="5"/>
  <c r="D2591" i="5"/>
  <c r="B2591" i="5"/>
  <c r="D2590" i="5"/>
  <c r="B2590" i="5"/>
  <c r="D2589" i="5"/>
  <c r="B2589" i="5"/>
  <c r="D2588" i="5"/>
  <c r="B2588" i="5"/>
  <c r="D2587" i="5"/>
  <c r="B2587" i="5"/>
  <c r="D2586" i="5"/>
  <c r="B2586" i="5"/>
  <c r="D2585" i="5"/>
  <c r="B2585" i="5"/>
  <c r="D2584" i="5"/>
  <c r="B2584" i="5"/>
  <c r="D2583" i="5"/>
  <c r="B2583" i="5"/>
  <c r="D2582" i="5"/>
  <c r="B2582" i="5"/>
  <c r="D2581" i="5"/>
  <c r="B2581" i="5"/>
  <c r="D2580" i="5"/>
  <c r="B2580" i="5"/>
  <c r="D2579" i="5"/>
  <c r="B2579" i="5"/>
  <c r="D2578" i="5"/>
  <c r="B2578" i="5"/>
  <c r="D2577" i="5"/>
  <c r="B2577" i="5"/>
  <c r="D2576" i="5"/>
  <c r="B2576" i="5"/>
  <c r="D2575" i="5"/>
  <c r="B2575" i="5"/>
  <c r="D2574" i="5"/>
  <c r="B2574" i="5"/>
  <c r="D2573" i="5"/>
  <c r="B2573" i="5"/>
  <c r="D2572" i="5"/>
  <c r="B2572" i="5"/>
  <c r="D2571" i="5"/>
  <c r="B2571" i="5"/>
  <c r="D2570" i="5"/>
  <c r="B2570" i="5"/>
  <c r="D2569" i="5"/>
  <c r="B2569" i="5"/>
  <c r="D2568" i="5"/>
  <c r="B2568" i="5"/>
  <c r="D2567" i="5"/>
  <c r="B2567" i="5"/>
  <c r="D2566" i="5"/>
  <c r="B2566" i="5"/>
  <c r="D2565" i="5"/>
  <c r="B2565" i="5"/>
  <c r="D2564" i="5"/>
  <c r="B2564" i="5"/>
  <c r="D2563" i="5"/>
  <c r="B2563" i="5"/>
  <c r="D2562" i="5"/>
  <c r="B2562" i="5"/>
  <c r="D2561" i="5"/>
  <c r="B2561" i="5"/>
  <c r="D2560" i="5"/>
  <c r="B2560" i="5"/>
  <c r="D2559" i="5"/>
  <c r="B2559" i="5"/>
  <c r="D2558" i="5"/>
  <c r="B2558" i="5"/>
  <c r="D2557" i="5"/>
  <c r="B2557" i="5"/>
  <c r="D2556" i="5"/>
  <c r="B2556" i="5"/>
  <c r="D2555" i="5"/>
  <c r="B2555" i="5"/>
  <c r="D2554" i="5"/>
  <c r="B2554" i="5"/>
  <c r="D2553" i="5"/>
  <c r="B2553" i="5"/>
  <c r="D2552" i="5"/>
  <c r="B2552" i="5"/>
  <c r="D2551" i="5"/>
  <c r="B2551" i="5"/>
  <c r="D2550" i="5"/>
  <c r="B2550" i="5"/>
  <c r="D2549" i="5"/>
  <c r="B2549" i="5"/>
  <c r="D2548" i="5"/>
  <c r="B2548" i="5"/>
  <c r="D2547" i="5"/>
  <c r="B2547" i="5"/>
  <c r="D2546" i="5"/>
  <c r="B2546" i="5"/>
  <c r="D2545" i="5"/>
  <c r="B2545" i="5"/>
  <c r="D2544" i="5"/>
  <c r="B2544" i="5"/>
  <c r="D2543" i="5"/>
  <c r="B2543" i="5"/>
  <c r="D2542" i="5"/>
  <c r="B2542" i="5"/>
  <c r="D2541" i="5"/>
  <c r="B2541" i="5"/>
  <c r="D2540" i="5"/>
  <c r="B2540" i="5"/>
  <c r="D2539" i="5"/>
  <c r="B2539" i="5"/>
  <c r="D2538" i="5"/>
  <c r="B2538" i="5"/>
  <c r="D2537" i="5"/>
  <c r="B2537" i="5"/>
  <c r="D2536" i="5"/>
  <c r="B2536" i="5"/>
  <c r="D2535" i="5"/>
  <c r="B2535" i="5"/>
  <c r="D2534" i="5"/>
  <c r="B2534" i="5"/>
  <c r="D2533" i="5"/>
  <c r="B2533" i="5"/>
  <c r="D2532" i="5"/>
  <c r="B2532" i="5"/>
  <c r="D2531" i="5"/>
  <c r="B2531" i="5"/>
  <c r="D2530" i="5"/>
  <c r="B2530" i="5"/>
  <c r="D2529" i="5"/>
  <c r="B2529" i="5"/>
  <c r="D2528" i="5"/>
  <c r="B2528" i="5"/>
  <c r="D2527" i="5"/>
  <c r="B2527" i="5"/>
  <c r="D2526" i="5"/>
  <c r="B2526" i="5"/>
  <c r="D2525" i="5"/>
  <c r="B2525" i="5"/>
  <c r="D2524" i="5"/>
  <c r="B2524" i="5"/>
  <c r="D2523" i="5"/>
  <c r="B2523" i="5"/>
  <c r="D2522" i="5"/>
  <c r="B2522" i="5"/>
  <c r="D2521" i="5"/>
  <c r="B2521" i="5"/>
  <c r="D2520" i="5"/>
  <c r="B2520" i="5"/>
  <c r="D2519" i="5"/>
  <c r="B2519" i="5"/>
  <c r="D2518" i="5"/>
  <c r="B2518" i="5"/>
  <c r="D2517" i="5"/>
  <c r="B2517" i="5"/>
  <c r="D2516" i="5"/>
  <c r="B2516" i="5"/>
  <c r="D2515" i="5"/>
  <c r="B2515" i="5"/>
  <c r="D2514" i="5"/>
  <c r="B2514" i="5"/>
  <c r="D2513" i="5"/>
  <c r="B2513" i="5"/>
  <c r="D2512" i="5"/>
  <c r="B2512" i="5"/>
  <c r="D2511" i="5"/>
  <c r="B2511" i="5"/>
  <c r="D2510" i="5"/>
  <c r="B2510" i="5"/>
  <c r="D2509" i="5"/>
  <c r="B2509" i="5"/>
  <c r="D2508" i="5"/>
  <c r="B2508" i="5"/>
  <c r="D2507" i="5"/>
  <c r="B2507" i="5"/>
  <c r="D2506" i="5"/>
  <c r="B2506" i="5"/>
  <c r="D2505" i="5"/>
  <c r="B2505" i="5"/>
  <c r="D2504" i="5"/>
  <c r="B2504" i="5"/>
  <c r="D2503" i="5"/>
  <c r="B2503" i="5"/>
  <c r="D2502" i="5"/>
  <c r="B2502" i="5"/>
  <c r="D2501" i="5"/>
  <c r="B2501" i="5"/>
  <c r="D2500" i="5"/>
  <c r="B2500" i="5"/>
  <c r="D2499" i="5"/>
  <c r="B2499" i="5"/>
  <c r="D2498" i="5"/>
  <c r="B2498" i="5"/>
  <c r="D2497" i="5"/>
  <c r="B2497" i="5"/>
  <c r="D2496" i="5"/>
  <c r="B2496" i="5"/>
  <c r="D2495" i="5"/>
  <c r="B2495" i="5"/>
  <c r="D2494" i="5"/>
  <c r="B2494" i="5"/>
  <c r="D2493" i="5"/>
  <c r="B2493" i="5"/>
  <c r="D2492" i="5"/>
  <c r="B2492" i="5"/>
  <c r="D2491" i="5"/>
  <c r="B2491" i="5"/>
  <c r="D2490" i="5"/>
  <c r="B2490" i="5"/>
  <c r="D2489" i="5"/>
  <c r="B2489" i="5"/>
  <c r="D2488" i="5"/>
  <c r="B2488" i="5"/>
  <c r="D2487" i="5"/>
  <c r="B2487" i="5"/>
  <c r="D2486" i="5"/>
  <c r="B2486" i="5"/>
  <c r="D2485" i="5"/>
  <c r="B2485" i="5"/>
  <c r="D2484" i="5"/>
  <c r="B2484" i="5"/>
  <c r="D2483" i="5"/>
  <c r="B2483" i="5"/>
  <c r="D2482" i="5"/>
  <c r="B2482" i="5"/>
  <c r="D2481" i="5"/>
  <c r="B2481" i="5"/>
  <c r="D2480" i="5"/>
  <c r="B2480" i="5"/>
  <c r="D2479" i="5"/>
  <c r="B2479" i="5"/>
  <c r="D2478" i="5"/>
  <c r="B2478" i="5"/>
  <c r="D2477" i="5"/>
  <c r="B2477" i="5"/>
  <c r="D2476" i="5"/>
  <c r="B2476" i="5"/>
  <c r="D2475" i="5"/>
  <c r="B2475" i="5"/>
  <c r="D2474" i="5"/>
  <c r="B2474" i="5"/>
  <c r="D2473" i="5"/>
  <c r="B2473" i="5"/>
  <c r="D2472" i="5"/>
  <c r="B2472" i="5"/>
  <c r="D2471" i="5"/>
  <c r="B2471" i="5"/>
  <c r="D2470" i="5"/>
  <c r="B2470" i="5"/>
  <c r="D2469" i="5"/>
  <c r="B2469" i="5"/>
  <c r="D2468" i="5"/>
  <c r="B2468" i="5"/>
  <c r="D2467" i="5"/>
  <c r="B2467" i="5"/>
  <c r="D2466" i="5"/>
  <c r="B2466" i="5"/>
  <c r="D2465" i="5"/>
  <c r="B2465" i="5"/>
  <c r="D2464" i="5"/>
  <c r="B2464" i="5"/>
  <c r="D2463" i="5"/>
  <c r="B2463" i="5"/>
  <c r="D2462" i="5"/>
  <c r="B2462" i="5"/>
  <c r="D2461" i="5"/>
  <c r="B2461" i="5"/>
  <c r="D2460" i="5"/>
  <c r="B2460" i="5"/>
  <c r="D2459" i="5"/>
  <c r="B2459" i="5"/>
  <c r="D2458" i="5"/>
  <c r="B2458" i="5"/>
  <c r="D2457" i="5"/>
  <c r="B2457" i="5"/>
  <c r="D2456" i="5"/>
  <c r="B2456" i="5"/>
  <c r="D2455" i="5"/>
  <c r="B2455" i="5"/>
  <c r="D2454" i="5"/>
  <c r="B2454" i="5"/>
  <c r="D2453" i="5"/>
  <c r="B2453" i="5"/>
  <c r="D2452" i="5"/>
  <c r="B2452" i="5"/>
  <c r="D2451" i="5"/>
  <c r="B2451" i="5"/>
  <c r="D2450" i="5"/>
  <c r="B2450" i="5"/>
  <c r="D2449" i="5"/>
  <c r="B2449" i="5"/>
  <c r="D2448" i="5"/>
  <c r="B2448" i="5"/>
  <c r="D2447" i="5"/>
  <c r="B2447" i="5"/>
  <c r="D2446" i="5"/>
  <c r="B2446" i="5"/>
  <c r="D2445" i="5"/>
  <c r="B2445" i="5"/>
  <c r="D2444" i="5"/>
  <c r="B2444" i="5"/>
  <c r="D2443" i="5"/>
  <c r="B2443" i="5"/>
  <c r="D2442" i="5"/>
  <c r="B2442" i="5"/>
  <c r="D2441" i="5"/>
  <c r="B2441" i="5"/>
  <c r="D2440" i="5"/>
  <c r="B2440" i="5"/>
  <c r="D2439" i="5"/>
  <c r="B2439" i="5"/>
  <c r="D2438" i="5"/>
  <c r="B2438" i="5"/>
  <c r="D2437" i="5"/>
  <c r="B2437" i="5"/>
  <c r="D2436" i="5"/>
  <c r="B2436" i="5"/>
  <c r="D2435" i="5"/>
  <c r="B2435" i="5"/>
  <c r="D2434" i="5"/>
  <c r="B2434" i="5"/>
  <c r="D2433" i="5"/>
  <c r="B2433" i="5"/>
  <c r="D2432" i="5"/>
  <c r="B2432" i="5"/>
  <c r="D2431" i="5"/>
  <c r="B2431" i="5"/>
  <c r="D2430" i="5"/>
  <c r="B2430" i="5"/>
  <c r="D2429" i="5"/>
  <c r="B2429" i="5"/>
  <c r="D2428" i="5"/>
  <c r="B2428" i="5"/>
  <c r="D2427" i="5"/>
  <c r="B2427" i="5"/>
  <c r="D2426" i="5"/>
  <c r="B2426" i="5"/>
  <c r="D2425" i="5"/>
  <c r="B2425" i="5"/>
  <c r="D2424" i="5"/>
  <c r="B2424" i="5"/>
  <c r="D2423" i="5"/>
  <c r="B2423" i="5"/>
  <c r="D2422" i="5"/>
  <c r="B2422" i="5"/>
  <c r="D2421" i="5"/>
  <c r="B2421" i="5"/>
  <c r="D2420" i="5"/>
  <c r="B2420" i="5"/>
  <c r="D2419" i="5"/>
  <c r="B2419" i="5"/>
  <c r="D2418" i="5"/>
  <c r="B2418" i="5"/>
  <c r="D2417" i="5"/>
  <c r="B2417" i="5"/>
  <c r="D2416" i="5"/>
  <c r="B2416" i="5"/>
  <c r="D2415" i="5"/>
  <c r="B2415" i="5"/>
  <c r="D2414" i="5"/>
  <c r="B2414" i="5"/>
  <c r="D2413" i="5"/>
  <c r="B2413" i="5"/>
  <c r="D2412" i="5"/>
  <c r="B2412" i="5"/>
  <c r="D2411" i="5"/>
  <c r="B2411" i="5"/>
  <c r="D2410" i="5"/>
  <c r="B2410" i="5"/>
  <c r="D2409" i="5"/>
  <c r="B2409" i="5"/>
  <c r="D2408" i="5"/>
  <c r="B2408" i="5"/>
  <c r="D2407" i="5"/>
  <c r="B2407" i="5"/>
  <c r="D2406" i="5"/>
  <c r="B2406" i="5"/>
  <c r="D2405" i="5"/>
  <c r="B2405" i="5"/>
  <c r="D2404" i="5"/>
  <c r="B2404" i="5"/>
  <c r="D2403" i="5"/>
  <c r="B2403" i="5"/>
  <c r="D2402" i="5"/>
  <c r="B2402" i="5"/>
  <c r="D2401" i="5"/>
  <c r="B2401" i="5"/>
  <c r="D2400" i="5"/>
  <c r="B2400" i="5"/>
  <c r="D2399" i="5"/>
  <c r="B2399" i="5"/>
  <c r="D2398" i="5"/>
  <c r="B2398" i="5"/>
  <c r="D2397" i="5"/>
  <c r="B2397" i="5"/>
  <c r="D2396" i="5"/>
  <c r="B2396" i="5"/>
  <c r="D2395" i="5"/>
  <c r="B2395" i="5"/>
  <c r="D2394" i="5"/>
  <c r="B2394" i="5"/>
  <c r="D2393" i="5"/>
  <c r="B2393" i="5"/>
  <c r="D2392" i="5"/>
  <c r="B2392" i="5"/>
  <c r="D2391" i="5"/>
  <c r="B2391" i="5"/>
  <c r="D2390" i="5"/>
  <c r="B2390" i="5"/>
  <c r="D2389" i="5"/>
  <c r="B2389" i="5"/>
  <c r="D2388" i="5"/>
  <c r="B2388" i="5"/>
  <c r="D2387" i="5"/>
  <c r="B2387" i="5"/>
  <c r="D2386" i="5"/>
  <c r="B2386" i="5"/>
  <c r="D2385" i="5"/>
  <c r="B2385" i="5"/>
  <c r="D2384" i="5"/>
  <c r="B2384" i="5"/>
  <c r="D2383" i="5"/>
  <c r="B2383" i="5"/>
  <c r="D2382" i="5"/>
  <c r="B2382" i="5"/>
  <c r="D2381" i="5"/>
  <c r="B2381" i="5"/>
  <c r="D2380" i="5"/>
  <c r="B2380" i="5"/>
  <c r="D2379" i="5"/>
  <c r="B2379" i="5"/>
  <c r="D2378" i="5"/>
  <c r="B2378" i="5"/>
  <c r="D2377" i="5"/>
  <c r="B2377" i="5"/>
  <c r="D2376" i="5"/>
  <c r="B2376" i="5"/>
  <c r="D2375" i="5"/>
  <c r="B2375" i="5"/>
  <c r="D2374" i="5"/>
  <c r="B2374" i="5"/>
  <c r="D2373" i="5"/>
  <c r="B2373" i="5"/>
  <c r="D2372" i="5"/>
  <c r="B2372" i="5"/>
  <c r="D2371" i="5"/>
  <c r="B2371" i="5"/>
  <c r="D2370" i="5"/>
  <c r="B2370" i="5"/>
  <c r="D2369" i="5"/>
  <c r="B2369" i="5"/>
  <c r="D2368" i="5"/>
  <c r="B2368" i="5"/>
  <c r="D2367" i="5"/>
  <c r="B2367" i="5"/>
  <c r="D2366" i="5"/>
  <c r="B2366" i="5"/>
  <c r="D2365" i="5"/>
  <c r="B2365" i="5"/>
  <c r="D2364" i="5"/>
  <c r="B2364" i="5"/>
  <c r="D2363" i="5"/>
  <c r="B2363" i="5"/>
  <c r="D2362" i="5"/>
  <c r="B2362" i="5"/>
  <c r="D2361" i="5"/>
  <c r="B2361" i="5"/>
  <c r="D2360" i="5"/>
  <c r="B2360" i="5"/>
  <c r="D2359" i="5"/>
  <c r="B2359" i="5"/>
  <c r="D2358" i="5"/>
  <c r="B2358" i="5"/>
  <c r="D2357" i="5"/>
  <c r="B2357" i="5"/>
  <c r="D2356" i="5"/>
  <c r="B2356" i="5"/>
  <c r="D2355" i="5"/>
  <c r="B2355" i="5"/>
  <c r="D2354" i="5"/>
  <c r="B2354" i="5"/>
  <c r="D2353" i="5"/>
  <c r="B2353" i="5"/>
  <c r="D2352" i="5"/>
  <c r="B2352" i="5"/>
  <c r="D2351" i="5"/>
  <c r="B2351" i="5"/>
  <c r="D2350" i="5"/>
  <c r="B2350" i="5"/>
  <c r="D2349" i="5"/>
  <c r="B2349" i="5"/>
  <c r="D2348" i="5"/>
  <c r="B2348" i="5"/>
  <c r="D2347" i="5"/>
  <c r="B2347" i="5"/>
  <c r="D2346" i="5"/>
  <c r="B2346" i="5"/>
  <c r="D2345" i="5"/>
  <c r="B2345" i="5"/>
  <c r="D2344" i="5"/>
  <c r="B2344" i="5"/>
  <c r="D2343" i="5"/>
  <c r="B2343" i="5"/>
  <c r="D2342" i="5"/>
  <c r="B2342" i="5"/>
  <c r="D2341" i="5"/>
  <c r="B2341" i="5"/>
  <c r="D2340" i="5"/>
  <c r="B2340" i="5"/>
  <c r="D2339" i="5"/>
  <c r="B2339" i="5"/>
  <c r="D2338" i="5"/>
  <c r="B2338" i="5"/>
  <c r="D2337" i="5"/>
  <c r="B2337" i="5"/>
  <c r="D2336" i="5"/>
  <c r="B2336" i="5"/>
  <c r="D2335" i="5"/>
  <c r="B2335" i="5"/>
  <c r="D2334" i="5"/>
  <c r="B2334" i="5"/>
  <c r="D2333" i="5"/>
  <c r="B2333" i="5"/>
  <c r="D2332" i="5"/>
  <c r="B2332" i="5"/>
  <c r="D2331" i="5"/>
  <c r="B2331" i="5"/>
  <c r="D2330" i="5"/>
  <c r="B2330" i="5"/>
  <c r="D2329" i="5"/>
  <c r="B2329" i="5"/>
  <c r="D2328" i="5"/>
  <c r="B2328" i="5"/>
  <c r="D2327" i="5"/>
  <c r="B2327" i="5"/>
  <c r="D2326" i="5"/>
  <c r="B2326" i="5"/>
  <c r="D2325" i="5"/>
  <c r="B2325" i="5"/>
  <c r="D2324" i="5"/>
  <c r="B2324" i="5"/>
  <c r="D2323" i="5"/>
  <c r="B2323" i="5"/>
  <c r="D2322" i="5"/>
  <c r="B2322" i="5"/>
  <c r="D2321" i="5"/>
  <c r="B2321" i="5"/>
  <c r="D2320" i="5"/>
  <c r="B2320" i="5"/>
  <c r="D2319" i="5"/>
  <c r="B2319" i="5"/>
  <c r="D2318" i="5"/>
  <c r="B2318" i="5"/>
  <c r="D2317" i="5"/>
  <c r="B2317" i="5"/>
  <c r="D2316" i="5"/>
  <c r="B2316" i="5"/>
  <c r="D2315" i="5"/>
  <c r="B2315" i="5"/>
  <c r="D2314" i="5"/>
  <c r="B2314" i="5"/>
  <c r="D2313" i="5"/>
  <c r="B2313" i="5"/>
  <c r="D2312" i="5"/>
  <c r="B2312" i="5"/>
  <c r="D2311" i="5"/>
  <c r="B2311" i="5"/>
  <c r="D2310" i="5"/>
  <c r="B2310" i="5"/>
  <c r="D2309" i="5"/>
  <c r="B2309" i="5"/>
  <c r="D2308" i="5"/>
  <c r="B2308" i="5"/>
  <c r="D2307" i="5"/>
  <c r="B2307" i="5"/>
  <c r="D2306" i="5"/>
  <c r="B2306" i="5"/>
  <c r="D2305" i="5"/>
  <c r="B2305" i="5"/>
  <c r="D2304" i="5"/>
  <c r="B2304" i="5"/>
  <c r="D2303" i="5"/>
  <c r="B2303" i="5"/>
  <c r="D2302" i="5"/>
  <c r="B2302" i="5"/>
  <c r="D2301" i="5"/>
  <c r="B2301" i="5"/>
  <c r="D2300" i="5"/>
  <c r="B2300" i="5"/>
  <c r="D2299" i="5"/>
  <c r="B2299" i="5"/>
  <c r="D2298" i="5"/>
  <c r="B2298" i="5"/>
  <c r="D2297" i="5"/>
  <c r="B2297" i="5"/>
  <c r="D2296" i="5"/>
  <c r="B2296" i="5"/>
  <c r="D2295" i="5"/>
  <c r="B2295" i="5"/>
  <c r="D2294" i="5"/>
  <c r="B2294" i="5"/>
  <c r="D2293" i="5"/>
  <c r="B2293" i="5"/>
  <c r="D2292" i="5"/>
  <c r="B2292" i="5"/>
  <c r="D2291" i="5"/>
  <c r="B2291" i="5"/>
  <c r="D2290" i="5"/>
  <c r="B2290" i="5"/>
  <c r="D2289" i="5"/>
  <c r="B2289" i="5"/>
  <c r="D2288" i="5"/>
  <c r="B2288" i="5"/>
  <c r="D2287" i="5"/>
  <c r="B2287" i="5"/>
  <c r="D2286" i="5"/>
  <c r="B2286" i="5"/>
  <c r="D2285" i="5"/>
  <c r="B2285" i="5"/>
  <c r="D2284" i="5"/>
  <c r="B2284" i="5"/>
  <c r="D2283" i="5"/>
  <c r="B2283" i="5"/>
  <c r="D2282" i="5"/>
  <c r="B2282" i="5"/>
  <c r="D2281" i="5"/>
  <c r="B2281" i="5"/>
  <c r="D2280" i="5"/>
  <c r="B2280" i="5"/>
  <c r="D2279" i="5"/>
  <c r="B2279" i="5"/>
  <c r="D2278" i="5"/>
  <c r="B2278" i="5"/>
  <c r="D2277" i="5"/>
  <c r="B2277" i="5"/>
  <c r="D2276" i="5"/>
  <c r="B2276" i="5"/>
  <c r="D2275" i="5"/>
  <c r="B2275" i="5"/>
  <c r="D2274" i="5"/>
  <c r="B2274" i="5"/>
  <c r="D2273" i="5"/>
  <c r="B2273" i="5"/>
  <c r="D2272" i="5"/>
  <c r="B2272" i="5"/>
  <c r="D2271" i="5"/>
  <c r="B2271" i="5"/>
  <c r="D2270" i="5"/>
  <c r="B2270" i="5"/>
  <c r="D2269" i="5"/>
  <c r="B2269" i="5"/>
  <c r="D2268" i="5"/>
  <c r="B2268" i="5"/>
  <c r="D2267" i="5"/>
  <c r="B2267" i="5"/>
  <c r="D2266" i="5"/>
  <c r="B2266" i="5"/>
  <c r="D2265" i="5"/>
  <c r="B2265" i="5"/>
  <c r="D2264" i="5"/>
  <c r="B2264" i="5"/>
  <c r="D2263" i="5"/>
  <c r="B2263" i="5"/>
  <c r="D2262" i="5"/>
  <c r="B2262" i="5"/>
  <c r="D2261" i="5"/>
  <c r="B2261" i="5"/>
  <c r="D2260" i="5"/>
  <c r="B2260" i="5"/>
  <c r="D2259" i="5"/>
  <c r="B2259" i="5"/>
  <c r="D2258" i="5"/>
  <c r="B2258" i="5"/>
  <c r="D2257" i="5"/>
  <c r="B2257" i="5"/>
  <c r="D2256" i="5"/>
  <c r="B2256" i="5"/>
  <c r="D2255" i="5"/>
  <c r="B2255" i="5"/>
  <c r="D2254" i="5"/>
  <c r="B2254" i="5"/>
  <c r="D2253" i="5"/>
  <c r="B2253" i="5"/>
  <c r="D2252" i="5"/>
  <c r="B2252" i="5"/>
  <c r="D2251" i="5"/>
  <c r="B2251" i="5"/>
  <c r="D2250" i="5"/>
  <c r="B2250" i="5"/>
  <c r="D2249" i="5"/>
  <c r="B2249" i="5"/>
  <c r="D2248" i="5"/>
  <c r="B2248" i="5"/>
  <c r="D2247" i="5"/>
  <c r="B2247" i="5"/>
  <c r="D2246" i="5"/>
  <c r="B2246" i="5"/>
  <c r="D2245" i="5"/>
  <c r="B2245" i="5"/>
  <c r="D2244" i="5"/>
  <c r="B2244" i="5"/>
  <c r="D2243" i="5"/>
  <c r="B2243" i="5"/>
  <c r="D2242" i="5"/>
  <c r="B2242" i="5"/>
  <c r="D2241" i="5"/>
  <c r="B2241" i="5"/>
  <c r="D2240" i="5"/>
  <c r="B2240" i="5"/>
  <c r="D2239" i="5"/>
  <c r="B2239" i="5"/>
  <c r="D2238" i="5"/>
  <c r="B2238" i="5"/>
  <c r="D2237" i="5"/>
  <c r="B2237" i="5"/>
  <c r="D2236" i="5"/>
  <c r="B2236" i="5"/>
  <c r="D2235" i="5"/>
  <c r="B2235" i="5"/>
  <c r="D2234" i="5"/>
  <c r="B2234" i="5"/>
  <c r="D2233" i="5"/>
  <c r="B2233" i="5"/>
  <c r="D2232" i="5"/>
  <c r="B2232" i="5"/>
  <c r="D2231" i="5"/>
  <c r="B2231" i="5"/>
  <c r="D2230" i="5"/>
  <c r="B2230" i="5"/>
  <c r="D2229" i="5"/>
  <c r="B2229" i="5"/>
  <c r="D2228" i="5"/>
  <c r="B2228" i="5"/>
  <c r="D2227" i="5"/>
  <c r="B2227" i="5"/>
  <c r="D2226" i="5"/>
  <c r="B2226" i="5"/>
  <c r="D2225" i="5"/>
  <c r="B2225" i="5"/>
  <c r="D2224" i="5"/>
  <c r="B2224" i="5"/>
  <c r="D2223" i="5"/>
  <c r="B2223" i="5"/>
  <c r="D2222" i="5"/>
  <c r="B2222" i="5"/>
  <c r="D2221" i="5"/>
  <c r="B2221" i="5"/>
  <c r="D2220" i="5"/>
  <c r="B2220" i="5"/>
  <c r="D2219" i="5"/>
  <c r="B2219" i="5"/>
  <c r="D2218" i="5"/>
  <c r="B2218" i="5"/>
  <c r="D2217" i="5"/>
  <c r="B2217" i="5"/>
  <c r="D2216" i="5"/>
  <c r="B2216" i="5"/>
  <c r="D2215" i="5"/>
  <c r="B2215" i="5"/>
  <c r="D2214" i="5"/>
  <c r="B2214" i="5"/>
  <c r="D2213" i="5"/>
  <c r="B2213" i="5"/>
  <c r="D2212" i="5"/>
  <c r="B2212" i="5"/>
  <c r="D2211" i="5"/>
  <c r="B2211" i="5"/>
  <c r="D2210" i="5"/>
  <c r="B2210" i="5"/>
  <c r="D2209" i="5"/>
  <c r="B2209" i="5"/>
  <c r="D2208" i="5"/>
  <c r="B2208" i="5"/>
  <c r="D2207" i="5"/>
  <c r="B2207" i="5"/>
  <c r="D2206" i="5"/>
  <c r="B2206" i="5"/>
  <c r="D2205" i="5"/>
  <c r="B2205" i="5"/>
  <c r="D2204" i="5"/>
  <c r="B2204" i="5"/>
  <c r="D2203" i="5"/>
  <c r="B2203" i="5"/>
  <c r="D2202" i="5"/>
  <c r="B2202" i="5"/>
  <c r="D2201" i="5"/>
  <c r="B2201" i="5"/>
  <c r="D2200" i="5"/>
  <c r="B2200" i="5"/>
  <c r="D2199" i="5"/>
  <c r="B2199" i="5"/>
  <c r="D2198" i="5"/>
  <c r="B2198" i="5"/>
  <c r="D2197" i="5"/>
  <c r="B2197" i="5"/>
  <c r="D2196" i="5"/>
  <c r="B2196" i="5"/>
  <c r="D2195" i="5"/>
  <c r="B2195" i="5"/>
  <c r="D2194" i="5"/>
  <c r="B2194" i="5"/>
  <c r="D2193" i="5"/>
  <c r="B2193" i="5"/>
  <c r="D2192" i="5"/>
  <c r="B2192" i="5"/>
  <c r="D2191" i="5"/>
  <c r="B2191" i="5"/>
  <c r="D2190" i="5"/>
  <c r="B2190" i="5"/>
  <c r="D2189" i="5"/>
  <c r="B2189" i="5"/>
  <c r="D2188" i="5"/>
  <c r="B2188" i="5"/>
  <c r="D2187" i="5"/>
  <c r="B2187" i="5"/>
  <c r="D2186" i="5"/>
  <c r="B2186" i="5"/>
  <c r="D2185" i="5"/>
  <c r="B2185" i="5"/>
  <c r="D2184" i="5"/>
  <c r="B2184" i="5"/>
  <c r="D2183" i="5"/>
  <c r="B2183" i="5"/>
  <c r="D2182" i="5"/>
  <c r="B2182" i="5"/>
  <c r="D2181" i="5"/>
  <c r="B2181" i="5"/>
  <c r="D2180" i="5"/>
  <c r="B2180" i="5"/>
  <c r="D2179" i="5"/>
  <c r="B2179" i="5"/>
  <c r="D2178" i="5"/>
  <c r="B2178" i="5"/>
  <c r="D2177" i="5"/>
  <c r="B2177" i="5"/>
  <c r="D2176" i="5"/>
  <c r="B2176" i="5"/>
  <c r="D2175" i="5"/>
  <c r="B2175" i="5"/>
  <c r="D2174" i="5"/>
  <c r="B2174" i="5"/>
  <c r="D2173" i="5"/>
  <c r="B2173" i="5"/>
  <c r="D2172" i="5"/>
  <c r="B2172" i="5"/>
  <c r="D2171" i="5"/>
  <c r="B2171" i="5"/>
  <c r="D2170" i="5"/>
  <c r="B2170" i="5"/>
  <c r="D2169" i="5"/>
  <c r="B2169" i="5"/>
  <c r="D2168" i="5"/>
  <c r="B2168" i="5"/>
  <c r="D2167" i="5"/>
  <c r="B2167" i="5"/>
  <c r="D2166" i="5"/>
  <c r="B2166" i="5"/>
  <c r="D2165" i="5"/>
  <c r="B2165" i="5"/>
  <c r="D2164" i="5"/>
  <c r="B2164" i="5"/>
  <c r="D2163" i="5"/>
  <c r="B2163" i="5"/>
  <c r="D2162" i="5"/>
  <c r="B2162" i="5"/>
  <c r="D2161" i="5"/>
  <c r="B2161" i="5"/>
  <c r="D2160" i="5"/>
  <c r="B2160" i="5"/>
  <c r="D2159" i="5"/>
  <c r="B2159" i="5"/>
  <c r="D2158" i="5"/>
  <c r="B2158" i="5"/>
  <c r="D2157" i="5"/>
  <c r="B2157" i="5"/>
  <c r="D2156" i="5"/>
  <c r="B2156" i="5"/>
  <c r="D2155" i="5"/>
  <c r="B2155" i="5"/>
  <c r="D2154" i="5"/>
  <c r="B2154" i="5"/>
  <c r="D2153" i="5"/>
  <c r="B2153" i="5"/>
  <c r="D2152" i="5"/>
  <c r="B2152" i="5"/>
  <c r="D2151" i="5"/>
  <c r="B2151" i="5"/>
  <c r="D2150" i="5"/>
  <c r="B2150" i="5"/>
  <c r="D2149" i="5"/>
  <c r="B2149" i="5"/>
  <c r="D2148" i="5"/>
  <c r="B2148" i="5"/>
  <c r="D2147" i="5"/>
  <c r="B2147" i="5"/>
  <c r="D2146" i="5"/>
  <c r="B2146" i="5"/>
  <c r="D2145" i="5"/>
  <c r="B2145" i="5"/>
  <c r="D2144" i="5"/>
  <c r="B2144" i="5"/>
  <c r="D2143" i="5"/>
  <c r="B2143" i="5"/>
  <c r="D2142" i="5"/>
  <c r="B2142" i="5"/>
  <c r="D2141" i="5"/>
  <c r="B2141" i="5"/>
  <c r="D2140" i="5"/>
  <c r="B2140" i="5"/>
  <c r="D2139" i="5"/>
  <c r="B2139" i="5"/>
  <c r="D2138" i="5"/>
  <c r="B2138" i="5"/>
  <c r="D2137" i="5"/>
  <c r="B2137" i="5"/>
  <c r="D2136" i="5"/>
  <c r="B2136" i="5"/>
  <c r="D2135" i="5"/>
  <c r="B2135" i="5"/>
  <c r="D2134" i="5"/>
  <c r="B2134" i="5"/>
  <c r="D2133" i="5"/>
  <c r="B2133" i="5"/>
  <c r="D2132" i="5"/>
  <c r="B2132" i="5"/>
  <c r="D2131" i="5"/>
  <c r="B2131" i="5"/>
  <c r="D2130" i="5"/>
  <c r="B2130" i="5"/>
  <c r="D2129" i="5"/>
  <c r="B2129" i="5"/>
  <c r="D2128" i="5"/>
  <c r="B2128" i="5"/>
  <c r="D2127" i="5"/>
  <c r="B2127" i="5"/>
  <c r="D2126" i="5"/>
  <c r="B2126" i="5"/>
  <c r="D2125" i="5"/>
  <c r="B2125" i="5"/>
  <c r="D2124" i="5"/>
  <c r="B2124" i="5"/>
  <c r="D2123" i="5"/>
  <c r="B2123" i="5"/>
  <c r="D2122" i="5"/>
  <c r="B2122" i="5"/>
  <c r="D2121" i="5"/>
  <c r="B2121" i="5"/>
  <c r="D2120" i="5"/>
  <c r="B2120" i="5"/>
  <c r="D2119" i="5"/>
  <c r="B2119" i="5"/>
  <c r="D2118" i="5"/>
  <c r="B2118" i="5"/>
  <c r="D2117" i="5"/>
  <c r="B2117" i="5"/>
  <c r="D2116" i="5"/>
  <c r="B2116" i="5"/>
  <c r="D2115" i="5"/>
  <c r="B2115" i="5"/>
  <c r="D2114" i="5"/>
  <c r="B2114" i="5"/>
  <c r="D2113" i="5"/>
  <c r="B2113" i="5"/>
  <c r="D2112" i="5"/>
  <c r="B2112" i="5"/>
  <c r="D2111" i="5"/>
  <c r="B2111" i="5"/>
  <c r="D2110" i="5"/>
  <c r="B2110" i="5"/>
  <c r="D2109" i="5"/>
  <c r="B2109" i="5"/>
  <c r="D2108" i="5"/>
  <c r="B2108" i="5"/>
  <c r="D2107" i="5"/>
  <c r="B2107" i="5"/>
  <c r="D2106" i="5"/>
  <c r="B2106" i="5"/>
  <c r="D2105" i="5"/>
  <c r="B2105" i="5"/>
  <c r="D2104" i="5"/>
  <c r="B2104" i="5"/>
  <c r="D2103" i="5"/>
  <c r="B2103" i="5"/>
  <c r="D2102" i="5"/>
  <c r="B2102" i="5"/>
  <c r="D2101" i="5"/>
  <c r="B2101" i="5"/>
  <c r="D2100" i="5"/>
  <c r="B2100" i="5"/>
  <c r="D2099" i="5"/>
  <c r="B2099" i="5"/>
  <c r="D2098" i="5"/>
  <c r="B2098" i="5"/>
  <c r="D2097" i="5"/>
  <c r="B2097" i="5"/>
  <c r="D2096" i="5"/>
  <c r="B2096" i="5"/>
  <c r="D2095" i="5"/>
  <c r="B2095" i="5"/>
  <c r="D2094" i="5"/>
  <c r="B2094" i="5"/>
  <c r="D2093" i="5"/>
  <c r="B2093" i="5"/>
  <c r="D2092" i="5"/>
  <c r="B2092" i="5"/>
  <c r="D2091" i="5"/>
  <c r="B2091" i="5"/>
  <c r="D2090" i="5"/>
  <c r="B2090" i="5"/>
  <c r="D2089" i="5"/>
  <c r="B2089" i="5"/>
  <c r="D2088" i="5"/>
  <c r="B2088" i="5"/>
  <c r="D2087" i="5"/>
  <c r="B2087" i="5"/>
  <c r="D2086" i="5"/>
  <c r="B2086" i="5"/>
  <c r="D2085" i="5"/>
  <c r="B2085" i="5"/>
  <c r="D2084" i="5"/>
  <c r="B2084" i="5"/>
  <c r="D2083" i="5"/>
  <c r="B2083" i="5"/>
  <c r="D2082" i="5"/>
  <c r="B2082" i="5"/>
  <c r="D2081" i="5"/>
  <c r="B2081" i="5"/>
  <c r="D2080" i="5"/>
  <c r="B2080" i="5"/>
  <c r="D2079" i="5"/>
  <c r="B2079" i="5"/>
  <c r="D2078" i="5"/>
  <c r="B2078" i="5"/>
  <c r="D2077" i="5"/>
  <c r="B2077" i="5"/>
  <c r="D2076" i="5"/>
  <c r="B2076" i="5"/>
  <c r="D2075" i="5"/>
  <c r="B2075" i="5"/>
  <c r="D2074" i="5"/>
  <c r="B2074" i="5"/>
  <c r="D2073" i="5"/>
  <c r="B2073" i="5"/>
  <c r="D2072" i="5"/>
  <c r="B2072" i="5"/>
  <c r="D2071" i="5"/>
  <c r="B2071" i="5"/>
  <c r="D2070" i="5"/>
  <c r="B2070" i="5"/>
  <c r="D2069" i="5"/>
  <c r="B2069" i="5"/>
  <c r="D2068" i="5"/>
  <c r="B2068" i="5"/>
  <c r="D2067" i="5"/>
  <c r="B2067" i="5"/>
  <c r="D2066" i="5"/>
  <c r="B2066" i="5"/>
  <c r="D2065" i="5"/>
  <c r="B2065" i="5"/>
  <c r="D2064" i="5"/>
  <c r="B2064" i="5"/>
  <c r="D2063" i="5"/>
  <c r="B2063" i="5"/>
  <c r="D2062" i="5"/>
  <c r="B2062" i="5"/>
  <c r="D2061" i="5"/>
  <c r="B2061" i="5"/>
  <c r="D2060" i="5"/>
  <c r="B2060" i="5"/>
  <c r="D2059" i="5"/>
  <c r="B2059" i="5"/>
  <c r="D2058" i="5"/>
  <c r="B2058" i="5"/>
  <c r="D2057" i="5"/>
  <c r="B2057" i="5"/>
  <c r="D2056" i="5"/>
  <c r="B2056" i="5"/>
  <c r="D2055" i="5"/>
  <c r="B2055" i="5"/>
  <c r="D2054" i="5"/>
  <c r="B2054" i="5"/>
  <c r="D2053" i="5"/>
  <c r="B2053" i="5"/>
  <c r="D2052" i="5"/>
  <c r="B2052" i="5"/>
  <c r="D2051" i="5"/>
  <c r="B2051" i="5"/>
  <c r="D2050" i="5"/>
  <c r="B2050" i="5"/>
  <c r="D2049" i="5"/>
  <c r="B2049" i="5"/>
  <c r="D2048" i="5"/>
  <c r="B2048" i="5"/>
  <c r="D2047" i="5"/>
  <c r="B2047" i="5"/>
  <c r="D2046" i="5"/>
  <c r="B2046" i="5"/>
  <c r="D2045" i="5"/>
  <c r="B2045" i="5"/>
  <c r="D2044" i="5"/>
  <c r="B2044" i="5"/>
  <c r="D2043" i="5"/>
  <c r="B2043" i="5"/>
  <c r="D2042" i="5"/>
  <c r="B2042" i="5"/>
  <c r="D2041" i="5"/>
  <c r="B2041" i="5"/>
  <c r="D2040" i="5"/>
  <c r="B2040" i="5"/>
  <c r="D2039" i="5"/>
  <c r="B2039" i="5"/>
  <c r="D2038" i="5"/>
  <c r="B2038" i="5"/>
  <c r="D2037" i="5"/>
  <c r="B2037" i="5"/>
  <c r="D2036" i="5"/>
  <c r="B2036" i="5"/>
  <c r="D2035" i="5"/>
  <c r="B2035" i="5"/>
  <c r="D2034" i="5"/>
  <c r="B2034" i="5"/>
  <c r="D2033" i="5"/>
  <c r="B2033" i="5"/>
  <c r="D2032" i="5"/>
  <c r="B2032" i="5"/>
  <c r="D2031" i="5"/>
  <c r="B2031" i="5"/>
  <c r="D2030" i="5"/>
  <c r="B2030" i="5"/>
  <c r="D2029" i="5"/>
  <c r="B2029" i="5"/>
  <c r="D2028" i="5"/>
  <c r="B2028" i="5"/>
  <c r="D2027" i="5"/>
  <c r="B2027" i="5"/>
  <c r="D2026" i="5"/>
  <c r="B2026" i="5"/>
  <c r="D2025" i="5"/>
  <c r="B2025" i="5"/>
  <c r="D2024" i="5"/>
  <c r="B2024" i="5"/>
  <c r="D2023" i="5"/>
  <c r="B2023" i="5"/>
  <c r="D2022" i="5"/>
  <c r="B2022" i="5"/>
  <c r="D2021" i="5"/>
  <c r="B2021" i="5"/>
  <c r="D2020" i="5"/>
  <c r="B2020" i="5"/>
  <c r="D2019" i="5"/>
  <c r="B2019" i="5"/>
  <c r="D2018" i="5"/>
  <c r="B2018" i="5"/>
  <c r="D2017" i="5"/>
  <c r="B2017" i="5"/>
  <c r="D2016" i="5"/>
  <c r="B2016" i="5"/>
  <c r="D2015" i="5"/>
  <c r="B2015" i="5"/>
  <c r="D2014" i="5"/>
  <c r="B2014" i="5"/>
  <c r="D2013" i="5"/>
  <c r="B2013" i="5"/>
  <c r="D2012" i="5"/>
  <c r="B2012" i="5"/>
  <c r="D2011" i="5"/>
  <c r="B2011" i="5"/>
  <c r="D2010" i="5"/>
  <c r="B2010" i="5"/>
  <c r="D2009" i="5"/>
  <c r="B2009" i="5"/>
  <c r="D2008" i="5"/>
  <c r="B2008" i="5"/>
  <c r="D2007" i="5"/>
  <c r="B2007" i="5"/>
  <c r="D2006" i="5"/>
  <c r="B2006" i="5"/>
  <c r="D2005" i="5"/>
  <c r="B2005" i="5"/>
  <c r="D2004" i="5"/>
  <c r="B2004" i="5"/>
  <c r="D2003" i="5"/>
  <c r="B2003" i="5"/>
  <c r="D2002" i="5"/>
  <c r="B2002" i="5"/>
  <c r="D2001" i="5"/>
  <c r="B2001" i="5"/>
  <c r="D2000" i="5"/>
  <c r="B2000" i="5"/>
  <c r="D1999" i="5"/>
  <c r="B1999" i="5"/>
  <c r="D1998" i="5"/>
  <c r="B1998" i="5"/>
  <c r="D1997" i="5"/>
  <c r="B1997" i="5"/>
  <c r="D1996" i="5"/>
  <c r="B1996" i="5"/>
  <c r="D1995" i="5"/>
  <c r="B1995" i="5"/>
  <c r="D1994" i="5"/>
  <c r="B1994" i="5"/>
  <c r="D1993" i="5"/>
  <c r="B1993" i="5"/>
  <c r="D1992" i="5"/>
  <c r="B1992" i="5"/>
  <c r="D1991" i="5"/>
  <c r="B1991" i="5"/>
  <c r="D1990" i="5"/>
  <c r="B1990" i="5"/>
  <c r="D1989" i="5"/>
  <c r="B1989" i="5"/>
  <c r="D1988" i="5"/>
  <c r="B1988" i="5"/>
  <c r="D1987" i="5"/>
  <c r="B1987" i="5"/>
  <c r="D1986" i="5"/>
  <c r="B1986" i="5"/>
  <c r="D1985" i="5"/>
  <c r="B1985" i="5"/>
  <c r="D1984" i="5"/>
  <c r="B1984" i="5"/>
  <c r="D1983" i="5"/>
  <c r="B1983" i="5"/>
  <c r="D1982" i="5"/>
  <c r="B1982" i="5"/>
  <c r="D1981" i="5"/>
  <c r="B1981" i="5"/>
  <c r="D1980" i="5"/>
  <c r="B1980" i="5"/>
  <c r="D1979" i="5"/>
  <c r="B1979" i="5"/>
  <c r="D1978" i="5"/>
  <c r="B1978" i="5"/>
  <c r="D1977" i="5"/>
  <c r="B1977" i="5"/>
  <c r="D1976" i="5"/>
  <c r="B1976" i="5"/>
  <c r="D1975" i="5"/>
  <c r="B1975" i="5"/>
  <c r="D1974" i="5"/>
  <c r="B1974" i="5"/>
  <c r="D1973" i="5"/>
  <c r="B1973" i="5"/>
  <c r="D1972" i="5"/>
  <c r="B1972" i="5"/>
  <c r="D1971" i="5"/>
  <c r="B1971" i="5"/>
  <c r="D1970" i="5"/>
  <c r="B1970" i="5"/>
  <c r="D1969" i="5"/>
  <c r="B1969" i="5"/>
  <c r="D1968" i="5"/>
  <c r="B1968" i="5"/>
  <c r="D1967" i="5"/>
  <c r="B1967" i="5"/>
  <c r="D1966" i="5"/>
  <c r="B1966" i="5"/>
  <c r="D1965" i="5"/>
  <c r="B1965" i="5"/>
  <c r="D1964" i="5"/>
  <c r="B1964" i="5"/>
  <c r="D1963" i="5"/>
  <c r="B1963" i="5"/>
  <c r="D1962" i="5"/>
  <c r="B1962" i="5"/>
  <c r="D1961" i="5"/>
  <c r="B1961" i="5"/>
  <c r="D1960" i="5"/>
  <c r="B1960" i="5"/>
  <c r="D1959" i="5"/>
  <c r="B1959" i="5"/>
  <c r="D1958" i="5"/>
  <c r="B1958" i="5"/>
  <c r="D1957" i="5"/>
  <c r="B1957" i="5"/>
  <c r="D1956" i="5"/>
  <c r="B1956" i="5"/>
  <c r="D1955" i="5"/>
  <c r="B1955" i="5"/>
  <c r="D1954" i="5"/>
  <c r="B1954" i="5"/>
  <c r="D1953" i="5"/>
  <c r="B1953" i="5"/>
  <c r="D1952" i="5"/>
  <c r="B1952" i="5"/>
  <c r="D1951" i="5"/>
  <c r="B1951" i="5"/>
  <c r="D1950" i="5"/>
  <c r="B1950" i="5"/>
  <c r="D1949" i="5"/>
  <c r="B1949" i="5"/>
  <c r="D1948" i="5"/>
  <c r="B1948" i="5"/>
  <c r="D1947" i="5"/>
  <c r="B1947" i="5"/>
  <c r="D1946" i="5"/>
  <c r="B1946" i="5"/>
  <c r="D1945" i="5"/>
  <c r="B1945" i="5"/>
  <c r="D1944" i="5"/>
  <c r="B1944" i="5"/>
  <c r="D1943" i="5"/>
  <c r="B1943" i="5"/>
  <c r="D1942" i="5"/>
  <c r="B1942" i="5"/>
  <c r="D1941" i="5"/>
  <c r="B1941" i="5"/>
  <c r="D1940" i="5"/>
  <c r="B1940" i="5"/>
  <c r="D1939" i="5"/>
  <c r="B1939" i="5"/>
  <c r="D1938" i="5"/>
  <c r="B1938" i="5"/>
  <c r="D1937" i="5"/>
  <c r="B1937" i="5"/>
  <c r="D1936" i="5"/>
  <c r="B1936" i="5"/>
  <c r="D1935" i="5"/>
  <c r="B1935" i="5"/>
  <c r="D1934" i="5"/>
  <c r="B1934" i="5"/>
  <c r="D1933" i="5"/>
  <c r="B1933" i="5"/>
  <c r="D1932" i="5"/>
  <c r="B1932" i="5"/>
  <c r="D1931" i="5"/>
  <c r="B1931" i="5"/>
  <c r="D1930" i="5"/>
  <c r="B1930" i="5"/>
  <c r="D1929" i="5"/>
  <c r="B1929" i="5"/>
  <c r="D1928" i="5"/>
  <c r="B1928" i="5"/>
  <c r="D1927" i="5"/>
  <c r="B1927" i="5"/>
  <c r="D1926" i="5"/>
  <c r="B1926" i="5"/>
  <c r="D1925" i="5"/>
  <c r="B1925" i="5"/>
  <c r="D1924" i="5"/>
  <c r="B1924" i="5"/>
  <c r="D1923" i="5"/>
  <c r="B1923" i="5"/>
  <c r="D1922" i="5"/>
  <c r="B1922" i="5"/>
  <c r="D1921" i="5"/>
  <c r="B1921" i="5"/>
  <c r="D1920" i="5"/>
  <c r="B1920" i="5"/>
  <c r="D1919" i="5"/>
  <c r="B1919" i="5"/>
  <c r="D1918" i="5"/>
  <c r="B1918" i="5"/>
  <c r="D1917" i="5"/>
  <c r="B1917" i="5"/>
  <c r="D1916" i="5"/>
  <c r="B1916" i="5"/>
  <c r="D1915" i="5"/>
  <c r="B1915" i="5"/>
  <c r="D1914" i="5"/>
  <c r="B1914" i="5"/>
  <c r="D1913" i="5"/>
  <c r="B1913" i="5"/>
  <c r="D1912" i="5"/>
  <c r="B1912" i="5"/>
  <c r="D1911" i="5"/>
  <c r="B1911" i="5"/>
  <c r="D1910" i="5"/>
  <c r="B1910" i="5"/>
  <c r="D1909" i="5"/>
  <c r="B1909" i="5"/>
  <c r="D1908" i="5"/>
  <c r="B1908" i="5"/>
  <c r="D1907" i="5"/>
  <c r="B1907" i="5"/>
  <c r="D1906" i="5"/>
  <c r="B1906" i="5"/>
  <c r="D1905" i="5"/>
  <c r="B1905" i="5"/>
  <c r="D1904" i="5"/>
  <c r="B1904" i="5"/>
  <c r="D1903" i="5"/>
  <c r="B1903" i="5"/>
  <c r="D1902" i="5"/>
  <c r="B1902" i="5"/>
  <c r="D1901" i="5"/>
  <c r="B1901" i="5"/>
  <c r="D1900" i="5"/>
  <c r="B1900" i="5"/>
  <c r="D1899" i="5"/>
  <c r="B1899" i="5"/>
  <c r="D1898" i="5"/>
  <c r="B1898" i="5"/>
  <c r="D1897" i="5"/>
  <c r="B1897" i="5"/>
  <c r="D1896" i="5"/>
  <c r="B1896" i="5"/>
  <c r="D1895" i="5"/>
  <c r="B1895" i="5"/>
  <c r="D1894" i="5"/>
  <c r="B1894" i="5"/>
  <c r="D1893" i="5"/>
  <c r="B1893" i="5"/>
  <c r="D1892" i="5"/>
  <c r="B1892" i="5"/>
  <c r="D1891" i="5"/>
  <c r="B1891" i="5"/>
  <c r="D1890" i="5"/>
  <c r="B1890" i="5"/>
  <c r="D1889" i="5"/>
  <c r="B1889" i="5"/>
  <c r="D1888" i="5"/>
  <c r="B1888" i="5"/>
  <c r="D1887" i="5"/>
  <c r="B1887" i="5"/>
  <c r="D1886" i="5"/>
  <c r="B1886" i="5"/>
  <c r="D1885" i="5"/>
  <c r="B1885" i="5"/>
  <c r="D1884" i="5"/>
  <c r="B1884" i="5"/>
  <c r="D1883" i="5"/>
  <c r="B1883" i="5"/>
  <c r="D1882" i="5"/>
  <c r="B1882" i="5"/>
  <c r="D1881" i="5"/>
  <c r="B1881" i="5"/>
  <c r="D1880" i="5"/>
  <c r="B1880" i="5"/>
  <c r="D1879" i="5"/>
  <c r="B1879" i="5"/>
  <c r="D1878" i="5"/>
  <c r="B1878" i="5"/>
  <c r="D1877" i="5"/>
  <c r="B1877" i="5"/>
  <c r="D1876" i="5"/>
  <c r="B1876" i="5"/>
  <c r="D1875" i="5"/>
  <c r="B1875" i="5"/>
  <c r="D1874" i="5"/>
  <c r="B1874" i="5"/>
  <c r="D1873" i="5"/>
  <c r="B1873" i="5"/>
  <c r="D1872" i="5"/>
  <c r="B1872" i="5"/>
  <c r="D1871" i="5"/>
  <c r="B1871" i="5"/>
  <c r="D1870" i="5"/>
  <c r="B1870" i="5"/>
  <c r="D1869" i="5"/>
  <c r="B1869" i="5"/>
  <c r="D1868" i="5"/>
  <c r="B1868" i="5"/>
  <c r="D1867" i="5"/>
  <c r="B1867" i="5"/>
  <c r="D1866" i="5"/>
  <c r="B1866" i="5"/>
  <c r="D1865" i="5"/>
  <c r="B1865" i="5"/>
  <c r="D1864" i="5"/>
  <c r="B1864" i="5"/>
  <c r="D1863" i="5"/>
  <c r="B1863" i="5"/>
  <c r="D1862" i="5"/>
  <c r="B1862" i="5"/>
  <c r="D1861" i="5"/>
  <c r="B1861" i="5"/>
  <c r="D1860" i="5"/>
  <c r="B1860" i="5"/>
  <c r="D1859" i="5"/>
  <c r="B1859" i="5"/>
  <c r="D1858" i="5"/>
  <c r="B1858" i="5"/>
  <c r="D1857" i="5"/>
  <c r="B1857" i="5"/>
  <c r="D1856" i="5"/>
  <c r="B1856" i="5"/>
  <c r="D1855" i="5"/>
  <c r="B1855" i="5"/>
  <c r="D1854" i="5"/>
  <c r="B1854" i="5"/>
  <c r="D1853" i="5"/>
  <c r="B1853" i="5"/>
  <c r="D1852" i="5"/>
  <c r="B1852" i="5"/>
  <c r="D1851" i="5"/>
  <c r="B1851" i="5"/>
  <c r="D1850" i="5"/>
  <c r="B1850" i="5"/>
  <c r="D1849" i="5"/>
  <c r="B1849" i="5"/>
  <c r="D1848" i="5"/>
  <c r="B1848" i="5"/>
  <c r="D1847" i="5"/>
  <c r="B1847" i="5"/>
  <c r="D1846" i="5"/>
  <c r="B1846" i="5"/>
  <c r="D1845" i="5"/>
  <c r="B1845" i="5"/>
  <c r="D1844" i="5"/>
  <c r="B1844" i="5"/>
  <c r="D1843" i="5"/>
  <c r="B1843" i="5"/>
  <c r="D1842" i="5"/>
  <c r="B1842" i="5"/>
  <c r="D1841" i="5"/>
  <c r="B1841" i="5"/>
  <c r="D1840" i="5"/>
  <c r="B1840" i="5"/>
  <c r="D1839" i="5"/>
  <c r="B1839" i="5"/>
  <c r="D1838" i="5"/>
  <c r="B1838" i="5"/>
  <c r="D1837" i="5"/>
  <c r="B1837" i="5"/>
  <c r="D1836" i="5"/>
  <c r="B1836" i="5"/>
  <c r="D1835" i="5"/>
  <c r="B1835" i="5"/>
  <c r="D1834" i="5"/>
  <c r="B1834" i="5"/>
  <c r="D1833" i="5"/>
  <c r="B1833" i="5"/>
  <c r="D1832" i="5"/>
  <c r="B1832" i="5"/>
  <c r="D1831" i="5"/>
  <c r="B1831" i="5"/>
  <c r="D1830" i="5"/>
  <c r="B1830" i="5"/>
  <c r="D1829" i="5"/>
  <c r="B1829" i="5"/>
  <c r="D1828" i="5"/>
  <c r="B1828" i="5"/>
  <c r="D1827" i="5"/>
  <c r="B1827" i="5"/>
  <c r="D1826" i="5"/>
  <c r="B1826" i="5"/>
  <c r="D1825" i="5"/>
  <c r="B1825" i="5"/>
  <c r="D1824" i="5"/>
  <c r="B1824" i="5"/>
  <c r="D1823" i="5"/>
  <c r="B1823" i="5"/>
  <c r="D1822" i="5"/>
  <c r="B1822" i="5"/>
  <c r="D1821" i="5"/>
  <c r="B1821" i="5"/>
  <c r="D1820" i="5"/>
  <c r="B1820" i="5"/>
  <c r="D1819" i="5"/>
  <c r="B1819" i="5"/>
  <c r="D1818" i="5"/>
  <c r="B1818" i="5"/>
  <c r="D1817" i="5"/>
  <c r="B1817" i="5"/>
  <c r="D1816" i="5"/>
  <c r="B1816" i="5"/>
  <c r="D1815" i="5"/>
  <c r="B1815" i="5"/>
  <c r="D1814" i="5"/>
  <c r="B1814" i="5"/>
  <c r="D1813" i="5"/>
  <c r="B1813" i="5"/>
  <c r="D1812" i="5"/>
  <c r="B1812" i="5"/>
  <c r="D1811" i="5"/>
  <c r="B1811" i="5"/>
  <c r="D1810" i="5"/>
  <c r="B1810" i="5"/>
  <c r="D1809" i="5"/>
  <c r="B1809" i="5"/>
  <c r="D1808" i="5"/>
  <c r="B1808" i="5"/>
  <c r="D1807" i="5"/>
  <c r="B1807" i="5"/>
  <c r="D1806" i="5"/>
  <c r="B1806" i="5"/>
  <c r="D1805" i="5"/>
  <c r="B1805" i="5"/>
  <c r="D1804" i="5"/>
  <c r="B1804" i="5"/>
  <c r="D1803" i="5"/>
  <c r="B1803" i="5"/>
  <c r="D1802" i="5"/>
  <c r="B1802" i="5"/>
  <c r="D1801" i="5"/>
  <c r="B1801" i="5"/>
  <c r="D1800" i="5"/>
  <c r="B1800" i="5"/>
  <c r="D1799" i="5"/>
  <c r="B1799" i="5"/>
  <c r="D1798" i="5"/>
  <c r="B1798" i="5"/>
  <c r="D1797" i="5"/>
  <c r="B1797" i="5"/>
  <c r="D1796" i="5"/>
  <c r="B1796" i="5"/>
  <c r="D1795" i="5"/>
  <c r="B1795" i="5"/>
  <c r="D1794" i="5"/>
  <c r="B1794" i="5"/>
  <c r="D1793" i="5"/>
  <c r="B1793" i="5"/>
  <c r="D1792" i="5"/>
  <c r="B1792" i="5"/>
  <c r="D1791" i="5"/>
  <c r="B1791" i="5"/>
  <c r="D1790" i="5"/>
  <c r="B1790" i="5"/>
  <c r="D1789" i="5"/>
  <c r="B1789" i="5"/>
  <c r="D1788" i="5"/>
  <c r="B1788" i="5"/>
  <c r="D1787" i="5"/>
  <c r="B1787" i="5"/>
  <c r="D1786" i="5"/>
  <c r="B1786" i="5"/>
  <c r="D1785" i="5"/>
  <c r="B1785" i="5"/>
  <c r="D1784" i="5"/>
  <c r="B1784" i="5"/>
  <c r="D1783" i="5"/>
  <c r="B1783" i="5"/>
  <c r="D1782" i="5"/>
  <c r="B1782" i="5"/>
  <c r="D1781" i="5"/>
  <c r="B1781" i="5"/>
  <c r="D1780" i="5"/>
  <c r="B1780" i="5"/>
  <c r="D1779" i="5"/>
  <c r="B1779" i="5"/>
  <c r="D1778" i="5"/>
  <c r="B1778" i="5"/>
  <c r="D1777" i="5"/>
  <c r="B1777" i="5"/>
  <c r="D1776" i="5"/>
  <c r="B1776" i="5"/>
  <c r="D1775" i="5"/>
  <c r="B1775" i="5"/>
  <c r="D1774" i="5"/>
  <c r="B1774" i="5"/>
  <c r="D1773" i="5"/>
  <c r="B1773" i="5"/>
  <c r="D1772" i="5"/>
  <c r="B1772" i="5"/>
  <c r="D1771" i="5"/>
  <c r="B1771" i="5"/>
  <c r="D1770" i="5"/>
  <c r="B1770" i="5"/>
  <c r="D1769" i="5"/>
  <c r="B1769" i="5"/>
  <c r="D1768" i="5"/>
  <c r="B1768" i="5"/>
  <c r="D1767" i="5"/>
  <c r="B1767" i="5"/>
  <c r="D1766" i="5"/>
  <c r="B1766" i="5"/>
  <c r="D1765" i="5"/>
  <c r="B1765" i="5"/>
  <c r="D1764" i="5"/>
  <c r="B1764" i="5"/>
  <c r="D1763" i="5"/>
  <c r="B1763" i="5"/>
  <c r="D1762" i="5"/>
  <c r="B1762" i="5"/>
  <c r="D1761" i="5"/>
  <c r="B1761" i="5"/>
  <c r="D1760" i="5"/>
  <c r="B1760" i="5"/>
  <c r="D1759" i="5"/>
  <c r="B1759" i="5"/>
  <c r="D1758" i="5"/>
  <c r="B1758" i="5"/>
  <c r="D1757" i="5"/>
  <c r="B1757" i="5"/>
  <c r="D1756" i="5"/>
  <c r="B1756" i="5"/>
  <c r="D1755" i="5"/>
  <c r="B1755" i="5"/>
  <c r="D1754" i="5"/>
  <c r="B1754" i="5"/>
  <c r="D1753" i="5"/>
  <c r="B1753" i="5"/>
  <c r="D1752" i="5"/>
  <c r="B1752" i="5"/>
  <c r="D1751" i="5"/>
  <c r="B1751" i="5"/>
  <c r="D1750" i="5"/>
  <c r="B1750" i="5"/>
  <c r="D1749" i="5"/>
  <c r="B1749" i="5"/>
  <c r="D1748" i="5"/>
  <c r="B1748" i="5"/>
  <c r="D1747" i="5"/>
  <c r="B1747" i="5"/>
  <c r="D1746" i="5"/>
  <c r="B1746" i="5"/>
  <c r="D1745" i="5"/>
  <c r="B1745" i="5"/>
  <c r="D1744" i="5"/>
  <c r="B1744" i="5"/>
  <c r="D1743" i="5"/>
  <c r="B1743" i="5"/>
  <c r="D1742" i="5"/>
  <c r="B1742" i="5"/>
  <c r="D1741" i="5"/>
  <c r="B1741" i="5"/>
  <c r="D1740" i="5"/>
  <c r="B1740" i="5"/>
  <c r="D1739" i="5"/>
  <c r="B1739" i="5"/>
  <c r="D1738" i="5"/>
  <c r="B1738" i="5"/>
  <c r="D1737" i="5"/>
  <c r="B1737" i="5"/>
  <c r="D1736" i="5"/>
  <c r="B1736" i="5"/>
  <c r="D1735" i="5"/>
  <c r="B1735" i="5"/>
  <c r="D1734" i="5"/>
  <c r="B1734" i="5"/>
  <c r="D1733" i="5"/>
  <c r="B1733" i="5"/>
  <c r="D1732" i="5"/>
  <c r="B1732" i="5"/>
  <c r="D1731" i="5"/>
  <c r="B1731" i="5"/>
  <c r="D1730" i="5"/>
  <c r="B1730" i="5"/>
  <c r="D1729" i="5"/>
  <c r="B1729" i="5"/>
  <c r="D1728" i="5"/>
  <c r="B1728" i="5"/>
  <c r="D1727" i="5"/>
  <c r="B1727" i="5"/>
  <c r="D1726" i="5"/>
  <c r="B1726" i="5"/>
  <c r="D1725" i="5"/>
  <c r="B1725" i="5"/>
  <c r="D1724" i="5"/>
  <c r="B1724" i="5"/>
  <c r="D1723" i="5"/>
  <c r="B1723" i="5"/>
  <c r="D1722" i="5"/>
  <c r="B1722" i="5"/>
  <c r="D1721" i="5"/>
  <c r="B1721" i="5"/>
  <c r="D1720" i="5"/>
  <c r="B1720" i="5"/>
  <c r="D1719" i="5"/>
  <c r="B1719" i="5"/>
  <c r="D1718" i="5"/>
  <c r="B1718" i="5"/>
  <c r="D1717" i="5"/>
  <c r="B1717" i="5"/>
  <c r="D1716" i="5"/>
  <c r="B1716" i="5"/>
  <c r="D1715" i="5"/>
  <c r="B1715" i="5"/>
  <c r="D1714" i="5"/>
  <c r="B1714" i="5"/>
  <c r="D1713" i="5"/>
  <c r="B1713" i="5"/>
  <c r="D1712" i="5"/>
  <c r="B1712" i="5"/>
  <c r="D1711" i="5"/>
  <c r="B1711" i="5"/>
  <c r="D1710" i="5"/>
  <c r="B1710" i="5"/>
  <c r="D1709" i="5"/>
  <c r="B1709" i="5"/>
  <c r="D1708" i="5"/>
  <c r="B1708" i="5"/>
  <c r="D1707" i="5"/>
  <c r="B1707" i="5"/>
  <c r="D1706" i="5"/>
  <c r="B1706" i="5"/>
  <c r="D1705" i="5"/>
  <c r="B1705" i="5"/>
  <c r="D1704" i="5"/>
  <c r="B1704" i="5"/>
  <c r="D1703" i="5"/>
  <c r="B1703" i="5"/>
  <c r="D1702" i="5"/>
  <c r="B1702" i="5"/>
  <c r="D1701" i="5"/>
  <c r="B1701" i="5"/>
  <c r="D1700" i="5"/>
  <c r="B1700" i="5"/>
  <c r="D1699" i="5"/>
  <c r="B1699" i="5"/>
  <c r="D1698" i="5"/>
  <c r="B1698" i="5"/>
  <c r="D1697" i="5"/>
  <c r="B1697" i="5"/>
  <c r="D1696" i="5"/>
  <c r="B1696" i="5"/>
  <c r="D1695" i="5"/>
  <c r="B1695" i="5"/>
  <c r="D1694" i="5"/>
  <c r="B1694" i="5"/>
  <c r="D1693" i="5"/>
  <c r="B1693" i="5"/>
  <c r="D1692" i="5"/>
  <c r="B1692" i="5"/>
  <c r="D1691" i="5"/>
  <c r="B1691" i="5"/>
  <c r="D1690" i="5"/>
  <c r="B1690" i="5"/>
  <c r="D1689" i="5"/>
  <c r="B1689" i="5"/>
  <c r="D1688" i="5"/>
  <c r="B1688" i="5"/>
  <c r="D1687" i="5"/>
  <c r="B1687" i="5"/>
  <c r="D1686" i="5"/>
  <c r="B1686" i="5"/>
  <c r="D1685" i="5"/>
  <c r="B1685" i="5"/>
  <c r="D1684" i="5"/>
  <c r="B1684" i="5"/>
  <c r="D1683" i="5"/>
  <c r="B1683" i="5"/>
  <c r="D1682" i="5"/>
  <c r="B1682" i="5"/>
  <c r="D1681" i="5"/>
  <c r="B1681" i="5"/>
  <c r="D1680" i="5"/>
  <c r="B1680" i="5"/>
  <c r="D1679" i="5"/>
  <c r="B1679" i="5"/>
  <c r="D1678" i="5"/>
  <c r="B1678" i="5"/>
  <c r="D1677" i="5"/>
  <c r="B1677" i="5"/>
  <c r="D1676" i="5"/>
  <c r="B1676" i="5"/>
  <c r="D1675" i="5"/>
  <c r="B1675" i="5"/>
  <c r="D1674" i="5"/>
  <c r="B1674" i="5"/>
  <c r="D1673" i="5"/>
  <c r="B1673" i="5"/>
  <c r="D1672" i="5"/>
  <c r="B1672" i="5"/>
  <c r="D1671" i="5"/>
  <c r="B1671" i="5"/>
  <c r="D1670" i="5"/>
  <c r="B1670" i="5"/>
  <c r="D1669" i="5"/>
  <c r="B1669" i="5"/>
  <c r="D1668" i="5"/>
  <c r="B1668" i="5"/>
  <c r="D1667" i="5"/>
  <c r="B1667" i="5"/>
  <c r="D1666" i="5"/>
  <c r="B1666" i="5"/>
  <c r="D1665" i="5"/>
  <c r="B1665" i="5"/>
  <c r="D1664" i="5"/>
  <c r="B1664" i="5"/>
  <c r="D1663" i="5"/>
  <c r="B1663" i="5"/>
  <c r="D1662" i="5"/>
  <c r="B1662" i="5"/>
  <c r="D1661" i="5"/>
  <c r="B1661" i="5"/>
  <c r="D1660" i="5"/>
  <c r="B1660" i="5"/>
  <c r="D1659" i="5"/>
  <c r="B1659" i="5"/>
  <c r="D1658" i="5"/>
  <c r="B1658" i="5"/>
  <c r="D1657" i="5"/>
  <c r="B1657" i="5"/>
  <c r="D1656" i="5"/>
  <c r="B1656" i="5"/>
  <c r="D1655" i="5"/>
  <c r="B1655" i="5"/>
  <c r="D1654" i="5"/>
  <c r="B1654" i="5"/>
  <c r="D1653" i="5"/>
  <c r="B1653" i="5"/>
  <c r="D1652" i="5"/>
  <c r="B1652" i="5"/>
  <c r="D1651" i="5"/>
  <c r="B1651" i="5"/>
  <c r="D1650" i="5"/>
  <c r="B1650" i="5"/>
  <c r="D1649" i="5"/>
  <c r="B1649" i="5"/>
  <c r="D1648" i="5"/>
  <c r="B1648" i="5"/>
  <c r="D1647" i="5"/>
  <c r="B1647" i="5"/>
  <c r="D1646" i="5"/>
  <c r="B1646" i="5"/>
  <c r="D1645" i="5"/>
  <c r="B1645" i="5"/>
  <c r="D1644" i="5"/>
  <c r="B1644" i="5"/>
  <c r="D1643" i="5"/>
  <c r="B1643" i="5"/>
  <c r="D1642" i="5"/>
  <c r="B1642" i="5"/>
  <c r="D1641" i="5"/>
  <c r="B1641" i="5"/>
  <c r="D1640" i="5"/>
  <c r="B1640" i="5"/>
  <c r="D1639" i="5"/>
  <c r="B1639" i="5"/>
  <c r="D1638" i="5"/>
  <c r="B1638" i="5"/>
  <c r="D1637" i="5"/>
  <c r="B1637" i="5"/>
  <c r="D1636" i="5"/>
  <c r="B1636" i="5"/>
  <c r="D1635" i="5"/>
  <c r="B1635" i="5"/>
  <c r="D1634" i="5"/>
  <c r="B1634" i="5"/>
  <c r="D1633" i="5"/>
  <c r="B1633" i="5"/>
  <c r="D1632" i="5"/>
  <c r="B1632" i="5"/>
  <c r="D1631" i="5"/>
  <c r="B1631" i="5"/>
  <c r="D1630" i="5"/>
  <c r="B1630" i="5"/>
  <c r="D1629" i="5"/>
  <c r="B1629" i="5"/>
  <c r="D1628" i="5"/>
  <c r="B1628" i="5"/>
  <c r="D1627" i="5"/>
  <c r="B1627" i="5"/>
  <c r="D1626" i="5"/>
  <c r="B1626" i="5"/>
  <c r="D1625" i="5"/>
  <c r="B1625" i="5"/>
  <c r="D1624" i="5"/>
  <c r="B1624" i="5"/>
  <c r="D1623" i="5"/>
  <c r="B1623" i="5"/>
  <c r="D1622" i="5"/>
  <c r="B1622" i="5"/>
  <c r="D1621" i="5"/>
  <c r="B1621" i="5"/>
  <c r="D1620" i="5"/>
  <c r="B1620" i="5"/>
  <c r="D1619" i="5"/>
  <c r="B1619" i="5"/>
  <c r="D1618" i="5"/>
  <c r="B1618" i="5"/>
  <c r="D1617" i="5"/>
  <c r="B1617" i="5"/>
  <c r="D1616" i="5"/>
  <c r="B1616" i="5"/>
  <c r="D1615" i="5"/>
  <c r="B1615" i="5"/>
  <c r="D1614" i="5"/>
  <c r="B1614" i="5"/>
  <c r="D1613" i="5"/>
  <c r="B1613" i="5"/>
  <c r="D1612" i="5"/>
  <c r="B1612" i="5"/>
  <c r="D1611" i="5"/>
  <c r="B1611" i="5"/>
  <c r="D1610" i="5"/>
  <c r="B1610" i="5"/>
  <c r="D1609" i="5"/>
  <c r="B1609" i="5"/>
  <c r="D1608" i="5"/>
  <c r="B1608" i="5"/>
  <c r="D1607" i="5"/>
  <c r="B1607" i="5"/>
  <c r="D1606" i="5"/>
  <c r="B1606" i="5"/>
  <c r="D1605" i="5"/>
  <c r="B1605" i="5"/>
  <c r="D1604" i="5"/>
  <c r="B1604" i="5"/>
  <c r="D1603" i="5"/>
  <c r="B1603" i="5"/>
  <c r="D1602" i="5"/>
  <c r="B1602" i="5"/>
  <c r="D1601" i="5"/>
  <c r="B1601" i="5"/>
  <c r="D1600" i="5"/>
  <c r="B1600" i="5"/>
  <c r="D1599" i="5"/>
  <c r="B1599" i="5"/>
  <c r="D1598" i="5"/>
  <c r="B1598" i="5"/>
  <c r="D1597" i="5"/>
  <c r="B1597" i="5"/>
  <c r="D1596" i="5"/>
  <c r="B1596" i="5"/>
  <c r="D1595" i="5"/>
  <c r="B1595" i="5"/>
  <c r="D1594" i="5"/>
  <c r="B1594" i="5"/>
  <c r="D1593" i="5"/>
  <c r="B1593" i="5"/>
  <c r="D1592" i="5"/>
  <c r="B1592" i="5"/>
  <c r="D1591" i="5"/>
  <c r="B1591" i="5"/>
  <c r="D1590" i="5"/>
  <c r="B1590" i="5"/>
  <c r="D1589" i="5"/>
  <c r="B1589" i="5"/>
  <c r="D1588" i="5"/>
  <c r="B1588" i="5"/>
  <c r="D1587" i="5"/>
  <c r="B1587" i="5"/>
  <c r="D1586" i="5"/>
  <c r="B1586" i="5"/>
  <c r="D1585" i="5"/>
  <c r="B1585" i="5"/>
  <c r="D1584" i="5"/>
  <c r="B1584" i="5"/>
  <c r="D1583" i="5"/>
  <c r="B1583" i="5"/>
  <c r="D1582" i="5"/>
  <c r="B1582" i="5"/>
  <c r="D1581" i="5"/>
  <c r="B1581" i="5"/>
  <c r="D1580" i="5"/>
  <c r="B1580" i="5"/>
  <c r="D1579" i="5"/>
  <c r="B1579" i="5"/>
  <c r="D1578" i="5"/>
  <c r="B1578" i="5"/>
  <c r="D1577" i="5"/>
  <c r="B1577" i="5"/>
  <c r="D1576" i="5"/>
  <c r="B1576" i="5"/>
  <c r="D1575" i="5"/>
  <c r="B1575" i="5"/>
  <c r="D1574" i="5"/>
  <c r="B1574" i="5"/>
  <c r="D1573" i="5"/>
  <c r="B1573" i="5"/>
  <c r="D1572" i="5"/>
  <c r="B1572" i="5"/>
  <c r="D1571" i="5"/>
  <c r="B1571" i="5"/>
  <c r="D1570" i="5"/>
  <c r="B1570" i="5"/>
  <c r="D1569" i="5"/>
  <c r="B1569" i="5"/>
  <c r="D1568" i="5"/>
  <c r="B1568" i="5"/>
  <c r="D1567" i="5"/>
  <c r="B1567" i="5"/>
  <c r="D1566" i="5"/>
  <c r="B1566" i="5"/>
  <c r="D1565" i="5"/>
  <c r="B1565" i="5"/>
  <c r="D1564" i="5"/>
  <c r="B1564" i="5"/>
  <c r="D1563" i="5"/>
  <c r="B1563" i="5"/>
  <c r="D1562" i="5"/>
  <c r="B1562" i="5"/>
  <c r="D1561" i="5"/>
  <c r="B1561" i="5"/>
  <c r="D1560" i="5"/>
  <c r="B1560" i="5"/>
  <c r="D1559" i="5"/>
  <c r="B1559" i="5"/>
  <c r="D1558" i="5"/>
  <c r="B1558" i="5"/>
  <c r="D1557" i="5"/>
  <c r="B1557" i="5"/>
  <c r="D1556" i="5"/>
  <c r="B1556" i="5"/>
  <c r="D1555" i="5"/>
  <c r="B1555" i="5"/>
  <c r="D1554" i="5"/>
  <c r="B1554" i="5"/>
  <c r="D1553" i="5"/>
  <c r="B1553" i="5"/>
  <c r="D1552" i="5"/>
  <c r="B1552" i="5"/>
  <c r="D1551" i="5"/>
  <c r="B1551" i="5"/>
  <c r="D1550" i="5"/>
  <c r="B1550" i="5"/>
  <c r="D1549" i="5"/>
  <c r="B1549" i="5"/>
  <c r="D1548" i="5"/>
  <c r="B1548" i="5"/>
  <c r="D1547" i="5"/>
  <c r="B1547" i="5"/>
  <c r="D1546" i="5"/>
  <c r="B1546" i="5"/>
  <c r="D1545" i="5"/>
  <c r="B1545" i="5"/>
  <c r="D1544" i="5"/>
  <c r="B1544" i="5"/>
  <c r="D1543" i="5"/>
  <c r="B1543" i="5"/>
  <c r="D1542" i="5"/>
  <c r="B1542" i="5"/>
  <c r="D1541" i="5"/>
  <c r="B1541" i="5"/>
  <c r="D1540" i="5"/>
  <c r="B1540" i="5"/>
  <c r="D1539" i="5"/>
  <c r="B1539" i="5"/>
  <c r="D1538" i="5"/>
  <c r="B1538" i="5"/>
  <c r="D1537" i="5"/>
  <c r="B1537" i="5"/>
  <c r="D1536" i="5"/>
  <c r="B1536" i="5"/>
  <c r="D1535" i="5"/>
  <c r="B1535" i="5"/>
  <c r="D1534" i="5"/>
  <c r="B1534" i="5"/>
  <c r="D1533" i="5"/>
  <c r="B1533" i="5"/>
  <c r="D1532" i="5"/>
  <c r="B1532" i="5"/>
  <c r="D1531" i="5"/>
  <c r="B1531" i="5"/>
  <c r="D1530" i="5"/>
  <c r="B1530" i="5"/>
  <c r="D1529" i="5"/>
  <c r="B1529" i="5"/>
  <c r="D1528" i="5"/>
  <c r="B1528" i="5"/>
  <c r="D1527" i="5"/>
  <c r="B1527" i="5"/>
  <c r="D1526" i="5"/>
  <c r="B1526" i="5"/>
  <c r="D1525" i="5"/>
  <c r="B1525" i="5"/>
  <c r="D1524" i="5"/>
  <c r="B1524" i="5"/>
  <c r="D1523" i="5"/>
  <c r="B1523" i="5"/>
  <c r="D1522" i="5"/>
  <c r="B1522" i="5"/>
  <c r="D1521" i="5"/>
  <c r="B1521" i="5"/>
  <c r="D1520" i="5"/>
  <c r="B1520" i="5"/>
  <c r="D1519" i="5"/>
  <c r="B1519" i="5"/>
  <c r="D1518" i="5"/>
  <c r="B1518" i="5"/>
  <c r="D1517" i="5"/>
  <c r="B1517" i="5"/>
  <c r="D1516" i="5"/>
  <c r="B1516" i="5"/>
  <c r="D1515" i="5"/>
  <c r="B1515" i="5"/>
  <c r="D1514" i="5"/>
  <c r="B1514" i="5"/>
  <c r="D1513" i="5"/>
  <c r="B1513" i="5"/>
  <c r="D1512" i="5"/>
  <c r="B1512" i="5"/>
  <c r="D1511" i="5"/>
  <c r="B1511" i="5"/>
  <c r="D1510" i="5"/>
  <c r="B1510" i="5"/>
  <c r="D1509" i="5"/>
  <c r="B1509" i="5"/>
  <c r="D1508" i="5"/>
  <c r="B1508" i="5"/>
  <c r="D1507" i="5"/>
  <c r="B1507" i="5"/>
  <c r="D1506" i="5"/>
  <c r="B1506" i="5"/>
  <c r="D1505" i="5"/>
  <c r="B1505" i="5"/>
  <c r="D1504" i="5"/>
  <c r="B1504" i="5"/>
  <c r="D1503" i="5"/>
  <c r="B1503" i="5"/>
  <c r="D1502" i="5"/>
  <c r="B1502" i="5"/>
  <c r="D1501" i="5"/>
  <c r="B1501" i="5"/>
  <c r="D1500" i="5"/>
  <c r="B1500" i="5"/>
  <c r="D1499" i="5"/>
  <c r="B1499" i="5"/>
  <c r="D1498" i="5"/>
  <c r="B1498" i="5"/>
  <c r="D1497" i="5"/>
  <c r="B1497" i="5"/>
  <c r="D1496" i="5"/>
  <c r="B1496" i="5"/>
  <c r="D1495" i="5"/>
  <c r="B1495" i="5"/>
  <c r="D1494" i="5"/>
  <c r="B1494" i="5"/>
  <c r="D1493" i="5"/>
  <c r="B1493" i="5"/>
  <c r="D1492" i="5"/>
  <c r="B1492" i="5"/>
  <c r="D1491" i="5"/>
  <c r="B1491" i="5"/>
  <c r="D1490" i="5"/>
  <c r="B1490" i="5"/>
  <c r="D1489" i="5"/>
  <c r="B1489" i="5"/>
  <c r="D1488" i="5"/>
  <c r="B1488" i="5"/>
  <c r="D1487" i="5"/>
  <c r="B1487" i="5"/>
  <c r="D1486" i="5"/>
  <c r="B1486" i="5"/>
  <c r="D1485" i="5"/>
  <c r="B1485" i="5"/>
  <c r="D1484" i="5"/>
  <c r="B1484" i="5"/>
  <c r="D1483" i="5"/>
  <c r="B1483" i="5"/>
  <c r="D1482" i="5"/>
  <c r="B1482" i="5"/>
  <c r="D1481" i="5"/>
  <c r="B1481" i="5"/>
  <c r="D1480" i="5"/>
  <c r="B1480" i="5"/>
  <c r="D1479" i="5"/>
  <c r="B1479" i="5"/>
  <c r="D1478" i="5"/>
  <c r="B1478" i="5"/>
  <c r="D1477" i="5"/>
  <c r="B1477" i="5"/>
  <c r="D1476" i="5"/>
  <c r="B1476" i="5"/>
  <c r="D1475" i="5"/>
  <c r="B1475" i="5"/>
  <c r="D1474" i="5"/>
  <c r="B1474" i="5"/>
  <c r="D1473" i="5"/>
  <c r="B1473" i="5"/>
  <c r="D1472" i="5"/>
  <c r="B1472" i="5"/>
  <c r="D1471" i="5"/>
  <c r="B1471" i="5"/>
  <c r="D1470" i="5"/>
  <c r="B1470" i="5"/>
  <c r="D1469" i="5"/>
  <c r="B1469" i="5"/>
  <c r="D1468" i="5"/>
  <c r="B1468" i="5"/>
  <c r="D1467" i="5"/>
  <c r="B1467" i="5"/>
  <c r="D1466" i="5"/>
  <c r="B1466" i="5"/>
  <c r="D1465" i="5"/>
  <c r="B1465" i="5"/>
  <c r="D1464" i="5"/>
  <c r="B1464" i="5"/>
  <c r="D1463" i="5"/>
  <c r="B1463" i="5"/>
  <c r="D1462" i="5"/>
  <c r="B1462" i="5"/>
  <c r="D1461" i="5"/>
  <c r="B1461" i="5"/>
  <c r="D1460" i="5"/>
  <c r="B1460" i="5"/>
  <c r="D1459" i="5"/>
  <c r="B1459" i="5"/>
  <c r="D1458" i="5"/>
  <c r="B1458" i="5"/>
  <c r="D1457" i="5"/>
  <c r="B1457" i="5"/>
  <c r="D1456" i="5"/>
  <c r="B1456" i="5"/>
  <c r="D1455" i="5"/>
  <c r="B1455" i="5"/>
  <c r="D1454" i="5"/>
  <c r="B1454" i="5"/>
  <c r="D1453" i="5"/>
  <c r="B1453" i="5"/>
  <c r="D1452" i="5"/>
  <c r="B1452" i="5"/>
  <c r="D1451" i="5"/>
  <c r="B1451" i="5"/>
  <c r="D1450" i="5"/>
  <c r="B1450" i="5"/>
  <c r="D1449" i="5"/>
  <c r="B1449" i="5"/>
  <c r="D1448" i="5"/>
  <c r="B1448" i="5"/>
  <c r="D1447" i="5"/>
  <c r="B1447" i="5"/>
  <c r="D1446" i="5"/>
  <c r="B1446" i="5"/>
  <c r="D1445" i="5"/>
  <c r="B1445" i="5"/>
  <c r="D1444" i="5"/>
  <c r="B1444" i="5"/>
  <c r="D1443" i="5"/>
  <c r="B1443" i="5"/>
  <c r="D1442" i="5"/>
  <c r="B1442" i="5"/>
  <c r="D1441" i="5"/>
  <c r="B1441" i="5"/>
  <c r="D1440" i="5"/>
  <c r="B1440" i="5"/>
  <c r="D1439" i="5"/>
  <c r="B1439" i="5"/>
  <c r="D1438" i="5"/>
  <c r="B1438" i="5"/>
  <c r="D1437" i="5"/>
  <c r="B1437" i="5"/>
  <c r="D1436" i="5"/>
  <c r="B1436" i="5"/>
  <c r="D1435" i="5"/>
  <c r="B1435" i="5"/>
  <c r="D1434" i="5"/>
  <c r="B1434" i="5"/>
  <c r="D1433" i="5"/>
  <c r="B1433" i="5"/>
  <c r="D1432" i="5"/>
  <c r="B1432" i="5"/>
  <c r="D1431" i="5"/>
  <c r="B1431" i="5"/>
  <c r="D1430" i="5"/>
  <c r="B1430" i="5"/>
  <c r="D1429" i="5"/>
  <c r="B1429" i="5"/>
  <c r="D1428" i="5"/>
  <c r="B1428" i="5"/>
  <c r="D1427" i="5"/>
  <c r="B1427" i="5"/>
  <c r="D1426" i="5"/>
  <c r="B1426" i="5"/>
  <c r="D1425" i="5"/>
  <c r="B1425" i="5"/>
  <c r="D1424" i="5"/>
  <c r="B1424" i="5"/>
  <c r="D1423" i="5"/>
  <c r="B1423" i="5"/>
  <c r="D1422" i="5"/>
  <c r="B1422" i="5"/>
  <c r="D1421" i="5"/>
  <c r="B1421" i="5"/>
  <c r="D1420" i="5"/>
  <c r="B1420" i="5"/>
  <c r="D1419" i="5"/>
  <c r="B1419" i="5"/>
  <c r="D1418" i="5"/>
  <c r="B1418" i="5"/>
  <c r="D1417" i="5"/>
  <c r="B1417" i="5"/>
  <c r="D1416" i="5"/>
  <c r="B1416" i="5"/>
  <c r="D1415" i="5"/>
  <c r="B1415" i="5"/>
  <c r="D1414" i="5"/>
  <c r="B1414" i="5"/>
  <c r="D1413" i="5"/>
  <c r="B1413" i="5"/>
  <c r="D1412" i="5"/>
  <c r="B1412" i="5"/>
  <c r="D1411" i="5"/>
  <c r="B1411" i="5"/>
  <c r="D1410" i="5"/>
  <c r="B1410" i="5"/>
  <c r="D1409" i="5"/>
  <c r="B1409" i="5"/>
  <c r="D1408" i="5"/>
  <c r="B1408" i="5"/>
  <c r="D1407" i="5"/>
  <c r="B1407" i="5"/>
  <c r="D1406" i="5"/>
  <c r="B1406" i="5"/>
  <c r="D1405" i="5"/>
  <c r="B1405" i="5"/>
  <c r="D1404" i="5"/>
  <c r="B1404" i="5"/>
  <c r="D1403" i="5"/>
  <c r="B1403" i="5"/>
  <c r="D1402" i="5"/>
  <c r="B1402" i="5"/>
  <c r="D1401" i="5"/>
  <c r="B1401" i="5"/>
  <c r="D1400" i="5"/>
  <c r="B1400" i="5"/>
  <c r="D1399" i="5"/>
  <c r="B1399" i="5"/>
  <c r="D1398" i="5"/>
  <c r="B1398" i="5"/>
  <c r="D1397" i="5"/>
  <c r="B1397" i="5"/>
  <c r="D1396" i="5"/>
  <c r="B1396" i="5"/>
  <c r="D1395" i="5"/>
  <c r="B1395" i="5"/>
  <c r="D1394" i="5"/>
  <c r="B1394" i="5"/>
  <c r="D1393" i="5"/>
  <c r="B1393" i="5"/>
  <c r="D1392" i="5"/>
  <c r="B1392" i="5"/>
  <c r="D1391" i="5"/>
  <c r="B1391" i="5"/>
  <c r="D1390" i="5"/>
  <c r="B1390" i="5"/>
  <c r="D1389" i="5"/>
  <c r="B1389" i="5"/>
  <c r="D1388" i="5"/>
  <c r="B1388" i="5"/>
  <c r="D1387" i="5"/>
  <c r="B1387" i="5"/>
  <c r="D1386" i="5"/>
  <c r="B1386" i="5"/>
  <c r="D1385" i="5"/>
  <c r="B1385" i="5"/>
  <c r="D1384" i="5"/>
  <c r="B1384" i="5"/>
  <c r="D1383" i="5"/>
  <c r="B1383" i="5"/>
  <c r="D1382" i="5"/>
  <c r="B1382" i="5"/>
  <c r="D1381" i="5"/>
  <c r="B1381" i="5"/>
  <c r="D1380" i="5"/>
  <c r="B1380" i="5"/>
  <c r="D1379" i="5"/>
  <c r="B1379" i="5"/>
  <c r="D1378" i="5"/>
  <c r="B1378" i="5"/>
  <c r="D1377" i="5"/>
  <c r="B1377" i="5"/>
  <c r="D1376" i="5"/>
  <c r="B1376" i="5"/>
  <c r="D1375" i="5"/>
  <c r="B1375" i="5"/>
  <c r="D1374" i="5"/>
  <c r="B1374" i="5"/>
  <c r="D1373" i="5"/>
  <c r="B1373" i="5"/>
  <c r="D1372" i="5"/>
  <c r="B1372" i="5"/>
  <c r="D1371" i="5"/>
  <c r="B1371" i="5"/>
  <c r="D1370" i="5"/>
  <c r="B1370" i="5"/>
  <c r="D1369" i="5"/>
  <c r="B1369" i="5"/>
  <c r="D1368" i="5"/>
  <c r="B1368" i="5"/>
  <c r="D1367" i="5"/>
  <c r="B1367" i="5"/>
  <c r="D1366" i="5"/>
  <c r="B1366" i="5"/>
  <c r="D1365" i="5"/>
  <c r="B1365" i="5"/>
  <c r="D1364" i="5"/>
  <c r="B1364" i="5"/>
  <c r="D1363" i="5"/>
  <c r="B1363" i="5"/>
  <c r="D1362" i="5"/>
  <c r="B1362" i="5"/>
  <c r="D1361" i="5"/>
  <c r="B1361" i="5"/>
  <c r="D1360" i="5"/>
  <c r="B1360" i="5"/>
  <c r="D1359" i="5"/>
  <c r="B1359" i="5"/>
  <c r="D1358" i="5"/>
  <c r="B1358" i="5"/>
  <c r="D1357" i="5"/>
  <c r="B1357" i="5"/>
  <c r="D1356" i="5"/>
  <c r="B1356" i="5"/>
  <c r="D1355" i="5"/>
  <c r="B1355" i="5"/>
  <c r="D1354" i="5"/>
  <c r="B1354" i="5"/>
  <c r="D1353" i="5"/>
  <c r="B1353" i="5"/>
  <c r="D1352" i="5"/>
  <c r="B1352" i="5"/>
  <c r="D1351" i="5"/>
  <c r="B1351" i="5"/>
  <c r="D1350" i="5"/>
  <c r="B1350" i="5"/>
  <c r="D1349" i="5"/>
  <c r="B1349" i="5"/>
  <c r="D1348" i="5"/>
  <c r="B1348" i="5"/>
  <c r="D1347" i="5"/>
  <c r="B1347" i="5"/>
  <c r="D1346" i="5"/>
  <c r="B1346" i="5"/>
  <c r="D1345" i="5"/>
  <c r="B1345" i="5"/>
  <c r="D1344" i="5"/>
  <c r="B1344" i="5"/>
  <c r="D1343" i="5"/>
  <c r="B1343" i="5"/>
  <c r="D1342" i="5"/>
  <c r="B1342" i="5"/>
  <c r="D1341" i="5"/>
  <c r="B1341" i="5"/>
  <c r="D1340" i="5"/>
  <c r="B1340" i="5"/>
  <c r="D1339" i="5"/>
  <c r="B1339" i="5"/>
  <c r="D1338" i="5"/>
  <c r="B1338" i="5"/>
  <c r="D1337" i="5"/>
  <c r="B1337" i="5"/>
  <c r="D1336" i="5"/>
  <c r="B1336" i="5"/>
  <c r="D1335" i="5"/>
  <c r="B1335" i="5"/>
  <c r="D1334" i="5"/>
  <c r="B1334" i="5"/>
  <c r="D1333" i="5"/>
  <c r="B1333" i="5"/>
  <c r="D1332" i="5"/>
  <c r="B1332" i="5"/>
  <c r="D1331" i="5"/>
  <c r="B1331" i="5"/>
  <c r="D1330" i="5"/>
  <c r="B1330" i="5"/>
  <c r="D1329" i="5"/>
  <c r="B1329" i="5"/>
  <c r="D1328" i="5"/>
  <c r="B1328" i="5"/>
  <c r="D1327" i="5"/>
  <c r="B1327" i="5"/>
  <c r="D1326" i="5"/>
  <c r="B1326" i="5"/>
  <c r="D1325" i="5"/>
  <c r="B1325" i="5"/>
  <c r="D1324" i="5"/>
  <c r="B1324" i="5"/>
  <c r="D1323" i="5"/>
  <c r="B1323" i="5"/>
  <c r="D1322" i="5"/>
  <c r="B1322" i="5"/>
  <c r="D1321" i="5"/>
  <c r="B1321" i="5"/>
  <c r="D1320" i="5"/>
  <c r="B1320" i="5"/>
  <c r="D1319" i="5"/>
  <c r="B1319" i="5"/>
  <c r="D1318" i="5"/>
  <c r="B1318" i="5"/>
  <c r="D1317" i="5"/>
  <c r="B1317" i="5"/>
  <c r="D1316" i="5"/>
  <c r="B1316" i="5"/>
  <c r="D1315" i="5"/>
  <c r="B1315" i="5"/>
  <c r="D1314" i="5"/>
  <c r="B1314" i="5"/>
  <c r="D1313" i="5"/>
  <c r="B1313" i="5"/>
  <c r="D1312" i="5"/>
  <c r="B1312" i="5"/>
  <c r="D1311" i="5"/>
  <c r="B1311" i="5"/>
  <c r="D1310" i="5"/>
  <c r="B1310" i="5"/>
  <c r="D1309" i="5"/>
  <c r="B1309" i="5"/>
  <c r="D1308" i="5"/>
  <c r="B1308" i="5"/>
  <c r="D1307" i="5"/>
  <c r="B1307" i="5"/>
  <c r="D1306" i="5"/>
  <c r="B1306" i="5"/>
  <c r="D1305" i="5"/>
  <c r="B1305" i="5"/>
  <c r="D1304" i="5"/>
  <c r="B1304" i="5"/>
  <c r="D1303" i="5"/>
  <c r="B1303" i="5"/>
  <c r="D1302" i="5"/>
  <c r="B1302" i="5"/>
  <c r="D1301" i="5"/>
  <c r="B1301" i="5"/>
  <c r="D1300" i="5"/>
  <c r="B1300" i="5"/>
  <c r="D1299" i="5"/>
  <c r="B1299" i="5"/>
  <c r="D1298" i="5"/>
  <c r="B1298" i="5"/>
  <c r="D1297" i="5"/>
  <c r="B1297" i="5"/>
  <c r="D1296" i="5"/>
  <c r="B1296" i="5"/>
  <c r="D1295" i="5"/>
  <c r="B1295" i="5"/>
  <c r="D1294" i="5"/>
  <c r="B1294" i="5"/>
  <c r="D1293" i="5"/>
  <c r="B1293" i="5"/>
  <c r="D1292" i="5"/>
  <c r="B1292" i="5"/>
  <c r="D1291" i="5"/>
  <c r="B1291" i="5"/>
  <c r="D1290" i="5"/>
  <c r="B1290" i="5"/>
  <c r="D1289" i="5"/>
  <c r="B1289" i="5"/>
  <c r="D1288" i="5"/>
  <c r="B1288" i="5"/>
  <c r="D1287" i="5"/>
  <c r="B1287" i="5"/>
  <c r="D1286" i="5"/>
  <c r="B1286" i="5"/>
  <c r="D1285" i="5"/>
  <c r="B1285" i="5"/>
  <c r="D1284" i="5"/>
  <c r="B1284" i="5"/>
  <c r="D1283" i="5"/>
  <c r="B1283" i="5"/>
  <c r="D1282" i="5"/>
  <c r="B1282" i="5"/>
  <c r="D1281" i="5"/>
  <c r="B1281" i="5"/>
  <c r="D1280" i="5"/>
  <c r="B1280" i="5"/>
  <c r="D1279" i="5"/>
  <c r="B1279" i="5"/>
  <c r="D1278" i="5"/>
  <c r="B1278" i="5"/>
  <c r="D1277" i="5"/>
  <c r="B1277" i="5"/>
  <c r="D1276" i="5"/>
  <c r="B1276" i="5"/>
  <c r="D1275" i="5"/>
  <c r="B1275" i="5"/>
  <c r="D1274" i="5"/>
  <c r="B1274" i="5"/>
  <c r="D1273" i="5"/>
  <c r="B1273" i="5"/>
  <c r="D1272" i="5"/>
  <c r="B1272" i="5"/>
  <c r="D1271" i="5"/>
  <c r="B1271" i="5"/>
  <c r="D1270" i="5"/>
  <c r="B1270" i="5"/>
  <c r="D1269" i="5"/>
  <c r="B1269" i="5"/>
  <c r="D1268" i="5"/>
  <c r="B1268" i="5"/>
  <c r="D1267" i="5"/>
  <c r="B1267" i="5"/>
  <c r="D1266" i="5"/>
  <c r="B1266" i="5"/>
  <c r="D1265" i="5"/>
  <c r="B1265" i="5"/>
  <c r="D1264" i="5"/>
  <c r="B1264" i="5"/>
  <c r="D1263" i="5"/>
  <c r="B1263" i="5"/>
  <c r="D1262" i="5"/>
  <c r="B1262" i="5"/>
  <c r="D1261" i="5"/>
  <c r="B1261" i="5"/>
  <c r="D1260" i="5"/>
  <c r="B1260" i="5"/>
  <c r="D1259" i="5"/>
  <c r="B1259" i="5"/>
  <c r="D1258" i="5"/>
  <c r="B1258" i="5"/>
  <c r="D1257" i="5"/>
  <c r="B1257" i="5"/>
  <c r="D1256" i="5"/>
  <c r="B1256" i="5"/>
  <c r="D1255" i="5"/>
  <c r="B1255" i="5"/>
  <c r="D1254" i="5"/>
  <c r="B1254" i="5"/>
  <c r="D1253" i="5"/>
  <c r="B1253" i="5"/>
  <c r="D1252" i="5"/>
  <c r="B1252" i="5"/>
  <c r="D1251" i="5"/>
  <c r="B1251" i="5"/>
  <c r="D1250" i="5"/>
  <c r="B1250" i="5"/>
  <c r="D1249" i="5"/>
  <c r="B1249" i="5"/>
  <c r="D1248" i="5"/>
  <c r="B1248" i="5"/>
  <c r="D1247" i="5"/>
  <c r="B1247" i="5"/>
  <c r="D1246" i="5"/>
  <c r="B1246" i="5"/>
  <c r="D1245" i="5"/>
  <c r="B1245" i="5"/>
  <c r="D1244" i="5"/>
  <c r="B1244" i="5"/>
  <c r="D1243" i="5"/>
  <c r="B1243" i="5"/>
  <c r="D1242" i="5"/>
  <c r="B1242" i="5"/>
  <c r="D1241" i="5"/>
  <c r="B1241" i="5"/>
  <c r="D1240" i="5"/>
  <c r="B1240" i="5"/>
  <c r="D1239" i="5"/>
  <c r="B1239" i="5"/>
  <c r="D1238" i="5"/>
  <c r="B1238" i="5"/>
  <c r="D1237" i="5"/>
  <c r="B1237" i="5"/>
  <c r="D1236" i="5"/>
  <c r="B1236" i="5"/>
  <c r="D1235" i="5"/>
  <c r="B1235" i="5"/>
  <c r="D1234" i="5"/>
  <c r="B1234" i="5"/>
  <c r="D1233" i="5"/>
  <c r="B1233" i="5"/>
  <c r="D1232" i="5"/>
  <c r="B1232" i="5"/>
  <c r="D1231" i="5"/>
  <c r="B1231" i="5"/>
  <c r="D1230" i="5"/>
  <c r="B1230" i="5"/>
  <c r="D1229" i="5"/>
  <c r="B1229" i="5"/>
  <c r="D1228" i="5"/>
  <c r="B1228" i="5"/>
  <c r="D1227" i="5"/>
  <c r="B1227" i="5"/>
  <c r="D1226" i="5"/>
  <c r="B1226" i="5"/>
  <c r="D1225" i="5"/>
  <c r="B1225" i="5"/>
  <c r="D1224" i="5"/>
  <c r="B1224" i="5"/>
  <c r="D1223" i="5"/>
  <c r="B1223" i="5"/>
  <c r="D1222" i="5"/>
  <c r="B1222" i="5"/>
  <c r="D1221" i="5"/>
  <c r="B1221" i="5"/>
  <c r="D1220" i="5"/>
  <c r="B1220" i="5"/>
  <c r="D1219" i="5"/>
  <c r="B1219" i="5"/>
  <c r="D1218" i="5"/>
  <c r="B1218" i="5"/>
  <c r="D1217" i="5"/>
  <c r="B1217" i="5"/>
  <c r="D1216" i="5"/>
  <c r="B1216" i="5"/>
  <c r="D1215" i="5"/>
  <c r="B1215" i="5"/>
  <c r="D1214" i="5"/>
  <c r="B1214" i="5"/>
  <c r="D1213" i="5"/>
  <c r="B1213" i="5"/>
  <c r="D1212" i="5"/>
  <c r="B1212" i="5"/>
  <c r="D1211" i="5"/>
  <c r="B1211" i="5"/>
  <c r="D1210" i="5"/>
  <c r="B1210" i="5"/>
  <c r="D1209" i="5"/>
  <c r="B1209" i="5"/>
  <c r="D1208" i="5"/>
  <c r="B1208" i="5"/>
  <c r="D1207" i="5"/>
  <c r="B1207" i="5"/>
  <c r="D1206" i="5"/>
  <c r="B1206" i="5"/>
  <c r="D1205" i="5"/>
  <c r="B1205" i="5"/>
  <c r="D1204" i="5"/>
  <c r="B1204" i="5"/>
  <c r="D1203" i="5"/>
  <c r="B1203" i="5"/>
  <c r="D1202" i="5"/>
  <c r="B1202" i="5"/>
  <c r="D1201" i="5"/>
  <c r="B1201" i="5"/>
  <c r="D1200" i="5"/>
  <c r="B1200" i="5"/>
  <c r="D1199" i="5"/>
  <c r="B1199" i="5"/>
  <c r="D1198" i="5"/>
  <c r="B1198" i="5"/>
  <c r="D1197" i="5"/>
  <c r="B1197" i="5"/>
  <c r="D1196" i="5"/>
  <c r="B1196" i="5"/>
  <c r="D1195" i="5"/>
  <c r="B1195" i="5"/>
  <c r="D1194" i="5"/>
  <c r="B1194" i="5"/>
  <c r="D1193" i="5"/>
  <c r="B1193" i="5"/>
  <c r="D1192" i="5"/>
  <c r="B1192" i="5"/>
  <c r="D1191" i="5"/>
  <c r="B1191" i="5"/>
  <c r="D1190" i="5"/>
  <c r="B1190" i="5"/>
  <c r="D1189" i="5"/>
  <c r="B1189" i="5"/>
  <c r="D1188" i="5"/>
  <c r="B1188" i="5"/>
  <c r="D1187" i="5"/>
  <c r="B1187" i="5"/>
  <c r="D1186" i="5"/>
  <c r="B1186" i="5"/>
  <c r="D1185" i="5"/>
  <c r="B1185" i="5"/>
  <c r="D1184" i="5"/>
  <c r="B1184" i="5"/>
  <c r="D1183" i="5"/>
  <c r="B1183" i="5"/>
  <c r="D1182" i="5"/>
  <c r="B1182" i="5"/>
  <c r="D1181" i="5"/>
  <c r="B1181" i="5"/>
  <c r="D1180" i="5"/>
  <c r="B1180" i="5"/>
  <c r="D1179" i="5"/>
  <c r="B1179" i="5"/>
  <c r="D1178" i="5"/>
  <c r="B1178" i="5"/>
  <c r="D1177" i="5"/>
  <c r="B1177" i="5"/>
  <c r="D1176" i="5"/>
  <c r="B1176" i="5"/>
  <c r="D1175" i="5"/>
  <c r="B1175" i="5"/>
  <c r="D1174" i="5"/>
  <c r="B1174" i="5"/>
  <c r="D1173" i="5"/>
  <c r="B1173" i="5"/>
  <c r="D1172" i="5"/>
  <c r="B1172" i="5"/>
  <c r="D1171" i="5"/>
  <c r="B1171" i="5"/>
  <c r="D1170" i="5"/>
  <c r="B1170" i="5"/>
  <c r="D1169" i="5"/>
  <c r="B1169" i="5"/>
  <c r="D1168" i="5"/>
  <c r="B1168" i="5"/>
  <c r="D1167" i="5"/>
  <c r="B1167" i="5"/>
  <c r="D1166" i="5"/>
  <c r="B1166" i="5"/>
  <c r="D1165" i="5"/>
  <c r="B1165" i="5"/>
  <c r="D1164" i="5"/>
  <c r="B1164" i="5"/>
  <c r="D1163" i="5"/>
  <c r="B1163" i="5"/>
  <c r="D1162" i="5"/>
  <c r="B1162" i="5"/>
  <c r="D1161" i="5"/>
  <c r="B1161" i="5"/>
  <c r="D1160" i="5"/>
  <c r="B1160" i="5"/>
  <c r="D1159" i="5"/>
  <c r="B1159" i="5"/>
  <c r="D1158" i="5"/>
  <c r="B1158" i="5"/>
  <c r="D1157" i="5"/>
  <c r="B1157" i="5"/>
  <c r="D1156" i="5"/>
  <c r="B1156" i="5"/>
  <c r="D1155" i="5"/>
  <c r="B1155" i="5"/>
  <c r="D1154" i="5"/>
  <c r="B1154" i="5"/>
  <c r="D1153" i="5"/>
  <c r="B1153" i="5"/>
  <c r="D1152" i="5"/>
  <c r="B1152" i="5"/>
  <c r="D1151" i="5"/>
  <c r="B1151" i="5"/>
  <c r="D1150" i="5"/>
  <c r="B1150" i="5"/>
  <c r="D1149" i="5"/>
  <c r="B1149" i="5"/>
  <c r="D1148" i="5"/>
  <c r="B1148" i="5"/>
  <c r="D1147" i="5"/>
  <c r="B1147" i="5"/>
  <c r="D1146" i="5"/>
  <c r="B1146" i="5"/>
  <c r="D1145" i="5"/>
  <c r="B1145" i="5"/>
  <c r="D1144" i="5"/>
  <c r="B1144" i="5"/>
  <c r="D1143" i="5"/>
  <c r="B1143" i="5"/>
  <c r="D1142" i="5"/>
  <c r="B1142" i="5"/>
  <c r="D1141" i="5"/>
  <c r="B1141" i="5"/>
  <c r="D1140" i="5"/>
  <c r="B1140" i="5"/>
  <c r="D1139" i="5"/>
  <c r="B1139" i="5"/>
  <c r="D1138" i="5"/>
  <c r="B1138" i="5"/>
  <c r="D1137" i="5"/>
  <c r="B1137" i="5"/>
  <c r="D1136" i="5"/>
  <c r="B1136" i="5"/>
  <c r="D1135" i="5"/>
  <c r="B1135" i="5"/>
  <c r="D1134" i="5"/>
  <c r="B1134" i="5"/>
  <c r="D1133" i="5"/>
  <c r="B1133" i="5"/>
  <c r="D1132" i="5"/>
  <c r="B1132" i="5"/>
  <c r="D1131" i="5"/>
  <c r="B1131" i="5"/>
  <c r="D1130" i="5"/>
  <c r="B1130" i="5"/>
  <c r="D1129" i="5"/>
  <c r="B1129" i="5"/>
  <c r="D1128" i="5"/>
  <c r="B1128" i="5"/>
  <c r="D1127" i="5"/>
  <c r="B1127" i="5"/>
  <c r="D1126" i="5"/>
  <c r="B1126" i="5"/>
  <c r="D1125" i="5"/>
  <c r="B1125" i="5"/>
  <c r="D1124" i="5"/>
  <c r="B1124" i="5"/>
  <c r="D1123" i="5"/>
  <c r="B1123" i="5"/>
  <c r="D1122" i="5"/>
  <c r="B1122" i="5"/>
  <c r="D1121" i="5"/>
  <c r="B1121" i="5"/>
  <c r="D1120" i="5"/>
  <c r="B1120" i="5"/>
  <c r="D1119" i="5"/>
  <c r="B1119" i="5"/>
  <c r="D1118" i="5"/>
  <c r="B1118" i="5"/>
  <c r="D1117" i="5"/>
  <c r="B1117" i="5"/>
  <c r="D1116" i="5"/>
  <c r="B1116" i="5"/>
  <c r="D1115" i="5"/>
  <c r="B1115" i="5"/>
  <c r="D1114" i="5"/>
  <c r="B1114" i="5"/>
  <c r="D1113" i="5"/>
  <c r="B1113" i="5"/>
  <c r="D1112" i="5"/>
  <c r="B1112" i="5"/>
  <c r="D1111" i="5"/>
  <c r="B1111" i="5"/>
  <c r="D1110" i="5"/>
  <c r="B1110" i="5"/>
  <c r="D1109" i="5"/>
  <c r="B1109" i="5"/>
  <c r="D1108" i="5"/>
  <c r="B1108" i="5"/>
  <c r="D1107" i="5"/>
  <c r="B1107" i="5"/>
  <c r="D1106" i="5"/>
  <c r="B1106" i="5"/>
  <c r="D1105" i="5"/>
  <c r="B1105" i="5"/>
  <c r="D1104" i="5"/>
  <c r="B1104" i="5"/>
  <c r="D1103" i="5"/>
  <c r="B1103" i="5"/>
  <c r="D1102" i="5"/>
  <c r="B1102" i="5"/>
  <c r="D1101" i="5"/>
  <c r="B1101" i="5"/>
  <c r="D1100" i="5"/>
  <c r="B1100" i="5"/>
  <c r="D1099" i="5"/>
  <c r="B1099" i="5"/>
  <c r="D1098" i="5"/>
  <c r="B1098" i="5"/>
  <c r="D1097" i="5"/>
  <c r="B1097" i="5"/>
  <c r="D1096" i="5"/>
  <c r="B1096" i="5"/>
  <c r="D1095" i="5"/>
  <c r="B1095" i="5"/>
  <c r="D1094" i="5"/>
  <c r="B1094" i="5"/>
  <c r="D1093" i="5"/>
  <c r="B1093" i="5"/>
  <c r="D1092" i="5"/>
  <c r="B1092" i="5"/>
  <c r="D1091" i="5"/>
  <c r="B1091" i="5"/>
  <c r="D1090" i="5"/>
  <c r="B1090" i="5"/>
  <c r="D1089" i="5"/>
  <c r="B1089" i="5"/>
  <c r="D1088" i="5"/>
  <c r="B1088" i="5"/>
  <c r="D1087" i="5"/>
  <c r="B1087" i="5"/>
  <c r="D1086" i="5"/>
  <c r="B1086" i="5"/>
  <c r="D1085" i="5"/>
  <c r="B1085" i="5"/>
  <c r="D1084" i="5"/>
  <c r="B1084" i="5"/>
  <c r="D1083" i="5"/>
  <c r="B1083" i="5"/>
  <c r="D1082" i="5"/>
  <c r="B1082" i="5"/>
  <c r="D1081" i="5"/>
  <c r="B1081" i="5"/>
  <c r="D1080" i="5"/>
  <c r="B1080" i="5"/>
  <c r="D1079" i="5"/>
  <c r="B1079" i="5"/>
  <c r="D1078" i="5"/>
  <c r="B1078" i="5"/>
  <c r="D1077" i="5"/>
  <c r="B1077" i="5"/>
  <c r="D1076" i="5"/>
  <c r="B1076" i="5"/>
  <c r="D1075" i="5"/>
  <c r="B1075" i="5"/>
  <c r="D1074" i="5"/>
  <c r="B1074" i="5"/>
  <c r="D1073" i="5"/>
  <c r="B1073" i="5"/>
  <c r="D1072" i="5"/>
  <c r="B1072" i="5"/>
  <c r="D1071" i="5"/>
  <c r="B1071" i="5"/>
  <c r="D1070" i="5"/>
  <c r="B1070" i="5"/>
  <c r="D1069" i="5"/>
  <c r="B1069" i="5"/>
  <c r="D1068" i="5"/>
  <c r="B1068" i="5"/>
  <c r="D1067" i="5"/>
  <c r="B1067" i="5"/>
  <c r="D1066" i="5"/>
  <c r="B1066" i="5"/>
  <c r="D1065" i="5"/>
  <c r="B1065" i="5"/>
  <c r="D1064" i="5"/>
  <c r="B1064" i="5"/>
  <c r="D1063" i="5"/>
  <c r="B1063" i="5"/>
  <c r="D1062" i="5"/>
  <c r="B1062" i="5"/>
  <c r="D1061" i="5"/>
  <c r="B1061" i="5"/>
  <c r="D1060" i="5"/>
  <c r="B1060" i="5"/>
  <c r="D1059" i="5"/>
  <c r="B1059" i="5"/>
  <c r="D1058" i="5"/>
  <c r="B1058" i="5"/>
  <c r="D1057" i="5"/>
  <c r="B1057" i="5"/>
  <c r="D1056" i="5"/>
  <c r="B1056" i="5"/>
  <c r="D1055" i="5"/>
  <c r="B1055" i="5"/>
  <c r="D1054" i="5"/>
  <c r="B1054" i="5"/>
  <c r="D1053" i="5"/>
  <c r="B1053" i="5"/>
  <c r="D1052" i="5"/>
  <c r="B1052" i="5"/>
  <c r="D1051" i="5"/>
  <c r="B1051" i="5"/>
  <c r="D1050" i="5"/>
  <c r="B1050" i="5"/>
  <c r="D1049" i="5"/>
  <c r="B1049" i="5"/>
  <c r="D1048" i="5"/>
  <c r="B1048" i="5"/>
  <c r="D1047" i="5"/>
  <c r="B1047" i="5"/>
  <c r="D1046" i="5"/>
  <c r="B1046" i="5"/>
  <c r="D1045" i="5"/>
  <c r="B1045" i="5"/>
  <c r="D1044" i="5"/>
  <c r="B1044" i="5"/>
  <c r="D1043" i="5"/>
  <c r="B1043" i="5"/>
  <c r="D1042" i="5"/>
  <c r="B1042" i="5"/>
  <c r="D1041" i="5"/>
  <c r="B1041" i="5"/>
  <c r="D1040" i="5"/>
  <c r="B1040" i="5"/>
  <c r="D1039" i="5"/>
  <c r="B1039" i="5"/>
  <c r="D1038" i="5"/>
  <c r="B1038" i="5"/>
  <c r="D1037" i="5"/>
  <c r="B1037" i="5"/>
  <c r="D1036" i="5"/>
  <c r="B1036" i="5"/>
  <c r="D1035" i="5"/>
  <c r="B1035" i="5"/>
  <c r="D1034" i="5"/>
  <c r="B1034" i="5"/>
  <c r="D1033" i="5"/>
  <c r="B1033" i="5"/>
  <c r="D1032" i="5"/>
  <c r="B1032" i="5"/>
  <c r="D1031" i="5"/>
  <c r="B1031" i="5"/>
  <c r="D1030" i="5"/>
  <c r="B1030" i="5"/>
  <c r="D1029" i="5"/>
  <c r="B1029" i="5"/>
  <c r="D1028" i="5"/>
  <c r="B1028" i="5"/>
  <c r="D1027" i="5"/>
  <c r="B1027" i="5"/>
  <c r="D1026" i="5"/>
  <c r="B1026" i="5"/>
  <c r="D1025" i="5"/>
  <c r="B1025" i="5"/>
  <c r="D1024" i="5"/>
  <c r="B1024" i="5"/>
  <c r="D1023" i="5"/>
  <c r="B1023" i="5"/>
  <c r="D1022" i="5"/>
  <c r="B1022" i="5"/>
  <c r="D1021" i="5"/>
  <c r="B1021" i="5"/>
  <c r="D1020" i="5"/>
  <c r="B1020" i="5"/>
  <c r="D1019" i="5"/>
  <c r="B1019" i="5"/>
  <c r="D1018" i="5"/>
  <c r="B1018" i="5"/>
  <c r="D1017" i="5"/>
  <c r="B1017" i="5"/>
  <c r="D1016" i="5"/>
  <c r="B1016" i="5"/>
  <c r="D1015" i="5"/>
  <c r="B1015" i="5"/>
  <c r="D1014" i="5"/>
  <c r="B1014" i="5"/>
  <c r="D1013" i="5"/>
  <c r="B1013" i="5"/>
  <c r="D1012" i="5"/>
  <c r="B1012" i="5"/>
  <c r="D1011" i="5"/>
  <c r="B1011" i="5"/>
  <c r="D1010" i="5"/>
  <c r="B1010" i="5"/>
  <c r="D1009" i="5"/>
  <c r="B1009" i="5"/>
  <c r="D1008" i="5"/>
  <c r="B1008" i="5"/>
  <c r="D1007" i="5"/>
  <c r="B1007" i="5"/>
  <c r="D1006" i="5"/>
  <c r="B1006" i="5"/>
  <c r="D1005" i="5"/>
  <c r="B1005" i="5"/>
  <c r="D1004" i="5"/>
  <c r="B1004" i="5"/>
  <c r="D1003" i="5"/>
  <c r="B1003" i="5"/>
  <c r="D1002" i="5"/>
  <c r="B1002" i="5"/>
  <c r="D1001" i="5"/>
  <c r="B1001" i="5"/>
  <c r="D1000" i="5"/>
  <c r="B1000" i="5"/>
  <c r="D999" i="5"/>
  <c r="B999" i="5"/>
  <c r="D998" i="5"/>
  <c r="B998" i="5"/>
  <c r="D997" i="5"/>
  <c r="B997" i="5"/>
  <c r="D996" i="5"/>
  <c r="B996" i="5"/>
  <c r="D995" i="5"/>
  <c r="B995" i="5"/>
  <c r="D994" i="5"/>
  <c r="B994" i="5"/>
  <c r="D993" i="5"/>
  <c r="B993" i="5"/>
  <c r="D992" i="5"/>
  <c r="B992" i="5"/>
  <c r="D991" i="5"/>
  <c r="B991" i="5"/>
  <c r="D990" i="5"/>
  <c r="B990" i="5"/>
  <c r="D989" i="5"/>
  <c r="B989" i="5"/>
  <c r="D988" i="5"/>
  <c r="B988" i="5"/>
  <c r="D987" i="5"/>
  <c r="B987" i="5"/>
  <c r="D986" i="5"/>
  <c r="B986" i="5"/>
  <c r="D985" i="5"/>
  <c r="B985" i="5"/>
  <c r="D984" i="5"/>
  <c r="B984" i="5"/>
  <c r="D983" i="5"/>
  <c r="B983" i="5"/>
  <c r="D982" i="5"/>
  <c r="B982" i="5"/>
  <c r="D981" i="5"/>
  <c r="B981" i="5"/>
  <c r="D980" i="5"/>
  <c r="B980" i="5"/>
  <c r="D979" i="5"/>
  <c r="B979" i="5"/>
  <c r="D978" i="5"/>
  <c r="B978" i="5"/>
  <c r="D977" i="5"/>
  <c r="B977" i="5"/>
  <c r="D976" i="5"/>
  <c r="B976" i="5"/>
  <c r="D975" i="5"/>
  <c r="B975" i="5"/>
  <c r="D974" i="5"/>
  <c r="B974" i="5"/>
  <c r="D973" i="5"/>
  <c r="B973" i="5"/>
  <c r="D972" i="5"/>
  <c r="B972" i="5"/>
  <c r="D971" i="5"/>
  <c r="B971" i="5"/>
  <c r="D970" i="5"/>
  <c r="B970" i="5"/>
  <c r="D969" i="5"/>
  <c r="B969" i="5"/>
  <c r="D968" i="5"/>
  <c r="B968" i="5"/>
  <c r="D967" i="5"/>
  <c r="B967" i="5"/>
  <c r="D966" i="5"/>
  <c r="B966" i="5"/>
  <c r="D965" i="5"/>
  <c r="B965" i="5"/>
  <c r="D964" i="5"/>
  <c r="B964" i="5"/>
  <c r="D963" i="5"/>
  <c r="B963" i="5"/>
  <c r="D962" i="5"/>
  <c r="B962" i="5"/>
  <c r="D961" i="5"/>
  <c r="B961" i="5"/>
  <c r="D960" i="5"/>
  <c r="B960" i="5"/>
  <c r="D959" i="5"/>
  <c r="B959" i="5"/>
  <c r="D958" i="5"/>
  <c r="B958" i="5"/>
  <c r="D957" i="5"/>
  <c r="B957" i="5"/>
  <c r="D956" i="5"/>
  <c r="B956" i="5"/>
  <c r="D955" i="5"/>
  <c r="B955" i="5"/>
  <c r="D954" i="5"/>
  <c r="B954" i="5"/>
  <c r="D953" i="5"/>
  <c r="B953" i="5"/>
  <c r="D952" i="5"/>
  <c r="B952" i="5"/>
  <c r="D951" i="5"/>
  <c r="B951" i="5"/>
  <c r="D950" i="5"/>
  <c r="B950" i="5"/>
  <c r="D949" i="5"/>
  <c r="B949" i="5"/>
  <c r="D948" i="5"/>
  <c r="B948" i="5"/>
  <c r="D947" i="5"/>
  <c r="B947" i="5"/>
  <c r="D946" i="5"/>
  <c r="B946" i="5"/>
  <c r="D945" i="5"/>
  <c r="B945" i="5"/>
  <c r="D944" i="5"/>
  <c r="B944" i="5"/>
  <c r="D943" i="5"/>
  <c r="B943" i="5"/>
  <c r="D942" i="5"/>
  <c r="B942" i="5"/>
  <c r="D941" i="5"/>
  <c r="B941" i="5"/>
  <c r="D940" i="5"/>
  <c r="B940" i="5"/>
  <c r="D939" i="5"/>
  <c r="B939" i="5"/>
  <c r="D938" i="5"/>
  <c r="B938" i="5"/>
  <c r="D937" i="5"/>
  <c r="B937" i="5"/>
  <c r="D936" i="5"/>
  <c r="B936" i="5"/>
  <c r="D935" i="5"/>
  <c r="B935" i="5"/>
  <c r="D934" i="5"/>
  <c r="B934" i="5"/>
  <c r="D933" i="5"/>
  <c r="B933" i="5"/>
  <c r="D932" i="5"/>
  <c r="B932" i="5"/>
  <c r="D931" i="5"/>
  <c r="B931" i="5"/>
  <c r="D930" i="5"/>
  <c r="B930" i="5"/>
  <c r="D929" i="5"/>
  <c r="B929" i="5"/>
  <c r="D928" i="5"/>
  <c r="B928" i="5"/>
  <c r="D927" i="5"/>
  <c r="B927" i="5"/>
  <c r="D926" i="5"/>
  <c r="B926" i="5"/>
  <c r="D925" i="5"/>
  <c r="B925" i="5"/>
  <c r="D924" i="5"/>
  <c r="B924" i="5"/>
  <c r="D923" i="5"/>
  <c r="B923" i="5"/>
  <c r="D922" i="5"/>
  <c r="B922" i="5"/>
  <c r="D921" i="5"/>
  <c r="B921" i="5"/>
  <c r="D920" i="5"/>
  <c r="B920" i="5"/>
  <c r="D919" i="5"/>
  <c r="B919" i="5"/>
  <c r="D918" i="5"/>
  <c r="B918" i="5"/>
  <c r="D917" i="5"/>
  <c r="B917" i="5"/>
  <c r="D916" i="5"/>
  <c r="B916" i="5"/>
  <c r="D915" i="5"/>
  <c r="B915" i="5"/>
  <c r="D914" i="5"/>
  <c r="B914" i="5"/>
  <c r="D913" i="5"/>
  <c r="B913" i="5"/>
  <c r="D912" i="5"/>
  <c r="B912" i="5"/>
  <c r="D911" i="5"/>
  <c r="B911" i="5"/>
  <c r="D910" i="5"/>
  <c r="B910" i="5"/>
  <c r="D909" i="5"/>
  <c r="B909" i="5"/>
  <c r="D908" i="5"/>
  <c r="B908" i="5"/>
  <c r="D907" i="5"/>
  <c r="B907" i="5"/>
  <c r="D906" i="5"/>
  <c r="B906" i="5"/>
  <c r="D905" i="5"/>
  <c r="B905" i="5"/>
  <c r="D904" i="5"/>
  <c r="B904" i="5"/>
  <c r="D903" i="5"/>
  <c r="B903" i="5"/>
  <c r="D902" i="5"/>
  <c r="B902" i="5"/>
  <c r="D901" i="5"/>
  <c r="B901" i="5"/>
  <c r="D900" i="5"/>
  <c r="B900" i="5"/>
  <c r="D899" i="5"/>
  <c r="B899" i="5"/>
  <c r="D898" i="5"/>
  <c r="B898" i="5"/>
  <c r="D897" i="5"/>
  <c r="B897" i="5"/>
  <c r="D896" i="5"/>
  <c r="B896" i="5"/>
  <c r="D895" i="5"/>
  <c r="B895" i="5"/>
  <c r="D894" i="5"/>
  <c r="B894" i="5"/>
  <c r="D893" i="5"/>
  <c r="B893" i="5"/>
  <c r="D892" i="5"/>
  <c r="B892" i="5"/>
  <c r="D891" i="5"/>
  <c r="B891" i="5"/>
  <c r="D890" i="5"/>
  <c r="B890" i="5"/>
  <c r="D889" i="5"/>
  <c r="B889" i="5"/>
  <c r="D888" i="5"/>
  <c r="B888" i="5"/>
  <c r="D887" i="5"/>
  <c r="B887" i="5"/>
  <c r="D886" i="5"/>
  <c r="B886" i="5"/>
  <c r="D885" i="5"/>
  <c r="B885" i="5"/>
  <c r="D884" i="5"/>
  <c r="B884" i="5"/>
  <c r="D883" i="5"/>
  <c r="B883" i="5"/>
  <c r="D882" i="5"/>
  <c r="B882" i="5"/>
  <c r="D881" i="5"/>
  <c r="B881" i="5"/>
  <c r="D880" i="5"/>
  <c r="B880" i="5"/>
  <c r="D879" i="5"/>
  <c r="B879" i="5"/>
  <c r="D878" i="5"/>
  <c r="B878" i="5"/>
  <c r="D877" i="5"/>
  <c r="B877" i="5"/>
  <c r="D876" i="5"/>
  <c r="B876" i="5"/>
  <c r="D875" i="5"/>
  <c r="B875" i="5"/>
  <c r="D874" i="5"/>
  <c r="B874" i="5"/>
  <c r="D873" i="5"/>
  <c r="B873" i="5"/>
  <c r="D872" i="5"/>
  <c r="B872" i="5"/>
  <c r="D871" i="5"/>
  <c r="B871" i="5"/>
  <c r="D870" i="5"/>
  <c r="B870" i="5"/>
  <c r="D869" i="5"/>
  <c r="B869" i="5"/>
  <c r="D868" i="5"/>
  <c r="B868" i="5"/>
  <c r="D867" i="5"/>
  <c r="B867" i="5"/>
  <c r="D866" i="5"/>
  <c r="B866" i="5"/>
  <c r="D865" i="5"/>
  <c r="B865" i="5"/>
  <c r="D864" i="5"/>
  <c r="B864" i="5"/>
  <c r="D863" i="5"/>
  <c r="B863" i="5"/>
  <c r="D862" i="5"/>
  <c r="B862" i="5"/>
  <c r="D861" i="5"/>
  <c r="B861" i="5"/>
  <c r="D860" i="5"/>
  <c r="B860" i="5"/>
  <c r="D859" i="5"/>
  <c r="B859" i="5"/>
  <c r="D858" i="5"/>
  <c r="B858" i="5"/>
  <c r="D857" i="5"/>
  <c r="B857" i="5"/>
  <c r="D856" i="5"/>
  <c r="B856" i="5"/>
  <c r="D855" i="5"/>
  <c r="B855" i="5"/>
  <c r="D854" i="5"/>
  <c r="B854" i="5"/>
  <c r="D853" i="5"/>
  <c r="B853" i="5"/>
  <c r="D852" i="5"/>
  <c r="B852" i="5"/>
  <c r="D851" i="5"/>
  <c r="B851" i="5"/>
  <c r="D850" i="5"/>
  <c r="B850" i="5"/>
  <c r="D849" i="5"/>
  <c r="B849" i="5"/>
  <c r="D848" i="5"/>
  <c r="B848" i="5"/>
  <c r="D847" i="5"/>
  <c r="B847" i="5"/>
  <c r="D846" i="5"/>
  <c r="B846" i="5"/>
  <c r="D845" i="5"/>
  <c r="B845" i="5"/>
  <c r="D844" i="5"/>
  <c r="B844" i="5"/>
  <c r="D843" i="5"/>
  <c r="B843" i="5"/>
  <c r="D842" i="5"/>
  <c r="B842" i="5"/>
  <c r="D841" i="5"/>
  <c r="B841" i="5"/>
  <c r="D840" i="5"/>
  <c r="B840" i="5"/>
  <c r="D839" i="5"/>
  <c r="B839" i="5"/>
  <c r="D838" i="5"/>
  <c r="B838" i="5"/>
  <c r="D837" i="5"/>
  <c r="B837" i="5"/>
  <c r="D836" i="5"/>
  <c r="B836" i="5"/>
  <c r="D835" i="5"/>
  <c r="B835" i="5"/>
  <c r="D834" i="5"/>
  <c r="B834" i="5"/>
  <c r="D833" i="5"/>
  <c r="B833" i="5"/>
  <c r="D832" i="5"/>
  <c r="B832" i="5"/>
  <c r="D831" i="5"/>
  <c r="B831" i="5"/>
  <c r="D830" i="5"/>
  <c r="B830" i="5"/>
  <c r="D829" i="5"/>
  <c r="B829" i="5"/>
  <c r="D828" i="5"/>
  <c r="B828" i="5"/>
  <c r="D827" i="5"/>
  <c r="B827" i="5"/>
  <c r="D826" i="5"/>
  <c r="B826" i="5"/>
  <c r="D825" i="5"/>
  <c r="B825" i="5"/>
  <c r="D824" i="5"/>
  <c r="B824" i="5"/>
  <c r="D823" i="5"/>
  <c r="B823" i="5"/>
  <c r="D822" i="5"/>
  <c r="B822" i="5"/>
  <c r="D821" i="5"/>
  <c r="B821" i="5"/>
  <c r="D820" i="5"/>
  <c r="B820" i="5"/>
  <c r="D819" i="5"/>
  <c r="B819" i="5"/>
  <c r="D818" i="5"/>
  <c r="B818" i="5"/>
  <c r="D817" i="5"/>
  <c r="B817" i="5"/>
  <c r="D816" i="5"/>
  <c r="B816" i="5"/>
  <c r="D815" i="5"/>
  <c r="B815" i="5"/>
  <c r="D814" i="5"/>
  <c r="B814" i="5"/>
  <c r="D813" i="5"/>
  <c r="B813" i="5"/>
  <c r="D812" i="5"/>
  <c r="B812" i="5"/>
  <c r="D811" i="5"/>
  <c r="B811" i="5"/>
  <c r="D810" i="5"/>
  <c r="B810" i="5"/>
  <c r="D809" i="5"/>
  <c r="B809" i="5"/>
  <c r="D808" i="5"/>
  <c r="B808" i="5"/>
  <c r="D807" i="5"/>
  <c r="B807" i="5"/>
  <c r="D806" i="5"/>
  <c r="B806" i="5"/>
  <c r="D805" i="5"/>
  <c r="B805" i="5"/>
  <c r="D804" i="5"/>
  <c r="B804" i="5"/>
  <c r="D803" i="5"/>
  <c r="B803" i="5"/>
  <c r="D802" i="5"/>
  <c r="B802" i="5"/>
  <c r="D801" i="5"/>
  <c r="B801" i="5"/>
  <c r="D800" i="5"/>
  <c r="B800" i="5"/>
  <c r="D799" i="5"/>
  <c r="B799" i="5"/>
  <c r="D798" i="5"/>
  <c r="B798" i="5"/>
  <c r="D797" i="5"/>
  <c r="B797" i="5"/>
  <c r="D796" i="5"/>
  <c r="B796" i="5"/>
  <c r="D795" i="5"/>
  <c r="B795" i="5"/>
  <c r="D794" i="5"/>
  <c r="B794" i="5"/>
  <c r="D793" i="5"/>
  <c r="B793" i="5"/>
  <c r="D792" i="5"/>
  <c r="B792" i="5"/>
  <c r="D791" i="5"/>
  <c r="B791" i="5"/>
  <c r="D790" i="5"/>
  <c r="B790" i="5"/>
  <c r="D789" i="5"/>
  <c r="B789" i="5"/>
  <c r="D788" i="5"/>
  <c r="B788" i="5"/>
  <c r="D787" i="5"/>
  <c r="B787" i="5"/>
  <c r="D786" i="5"/>
  <c r="B786" i="5"/>
  <c r="D785" i="5"/>
  <c r="B785" i="5"/>
  <c r="D784" i="5"/>
  <c r="B784" i="5"/>
  <c r="D783" i="5"/>
  <c r="B783" i="5"/>
  <c r="D782" i="5"/>
  <c r="B782" i="5"/>
  <c r="D781" i="5"/>
  <c r="B781" i="5"/>
  <c r="D780" i="5"/>
  <c r="B780" i="5"/>
  <c r="D779" i="5"/>
  <c r="B779" i="5"/>
  <c r="D778" i="5"/>
  <c r="B778" i="5"/>
  <c r="D777" i="5"/>
  <c r="B777" i="5"/>
  <c r="D776" i="5"/>
  <c r="B776" i="5"/>
  <c r="D775" i="5"/>
  <c r="B775" i="5"/>
  <c r="D774" i="5"/>
  <c r="B774" i="5"/>
  <c r="D773" i="5"/>
  <c r="B773" i="5"/>
  <c r="D772" i="5"/>
  <c r="B772" i="5"/>
  <c r="D771" i="5"/>
  <c r="B771" i="5"/>
  <c r="D770" i="5"/>
  <c r="B770" i="5"/>
  <c r="D769" i="5"/>
  <c r="B769" i="5"/>
  <c r="D768" i="5"/>
  <c r="B768" i="5"/>
  <c r="D767" i="5"/>
  <c r="B767" i="5"/>
  <c r="D766" i="5"/>
  <c r="B766" i="5"/>
  <c r="D765" i="5"/>
  <c r="B765" i="5"/>
  <c r="D764" i="5"/>
  <c r="B764" i="5"/>
  <c r="D763" i="5"/>
  <c r="B763" i="5"/>
  <c r="D762" i="5"/>
  <c r="B762" i="5"/>
  <c r="D761" i="5"/>
  <c r="B761" i="5"/>
  <c r="D760" i="5"/>
  <c r="B760" i="5"/>
  <c r="D759" i="5"/>
  <c r="B759" i="5"/>
  <c r="D758" i="5"/>
  <c r="B758" i="5"/>
  <c r="D757" i="5"/>
  <c r="B757" i="5"/>
  <c r="D756" i="5"/>
  <c r="B756" i="5"/>
  <c r="D755" i="5"/>
  <c r="B755" i="5"/>
  <c r="D754" i="5"/>
  <c r="B754" i="5"/>
  <c r="D753" i="5"/>
  <c r="B753" i="5"/>
  <c r="D752" i="5"/>
  <c r="B752" i="5"/>
  <c r="D751" i="5"/>
  <c r="B751" i="5"/>
  <c r="D750" i="5"/>
  <c r="B750" i="5"/>
  <c r="D749" i="5"/>
  <c r="B749" i="5"/>
  <c r="D748" i="5"/>
  <c r="B748" i="5"/>
  <c r="D747" i="5"/>
  <c r="B747" i="5"/>
  <c r="D746" i="5"/>
  <c r="B746" i="5"/>
  <c r="D745" i="5"/>
  <c r="B745" i="5"/>
  <c r="D744" i="5"/>
  <c r="B744" i="5"/>
  <c r="D743" i="5"/>
  <c r="B743" i="5"/>
  <c r="D742" i="5"/>
  <c r="B742" i="5"/>
  <c r="D741" i="5"/>
  <c r="B741" i="5"/>
  <c r="D740" i="5"/>
  <c r="B740" i="5"/>
  <c r="D739" i="5"/>
  <c r="B739" i="5"/>
  <c r="D738" i="5"/>
  <c r="B738" i="5"/>
  <c r="D737" i="5"/>
  <c r="B737" i="5"/>
  <c r="D736" i="5"/>
  <c r="B736" i="5"/>
  <c r="D735" i="5"/>
  <c r="B735" i="5"/>
  <c r="D734" i="5"/>
  <c r="B734" i="5"/>
  <c r="D733" i="5"/>
  <c r="B733" i="5"/>
  <c r="D732" i="5"/>
  <c r="B732" i="5"/>
  <c r="D731" i="5"/>
  <c r="B731" i="5"/>
  <c r="D730" i="5"/>
  <c r="B730" i="5"/>
  <c r="D729" i="5"/>
  <c r="B729" i="5"/>
  <c r="D728" i="5"/>
  <c r="B728" i="5"/>
  <c r="D727" i="5"/>
  <c r="B727" i="5"/>
  <c r="D726" i="5"/>
  <c r="B726" i="5"/>
  <c r="D725" i="5"/>
  <c r="B725" i="5"/>
  <c r="D724" i="5"/>
  <c r="B724" i="5"/>
  <c r="D723" i="5"/>
  <c r="B723" i="5"/>
  <c r="D722" i="5"/>
  <c r="B722" i="5"/>
  <c r="D721" i="5"/>
  <c r="B721" i="5"/>
  <c r="D720" i="5"/>
  <c r="B720" i="5"/>
  <c r="D719" i="5"/>
  <c r="B719" i="5"/>
  <c r="D718" i="5"/>
  <c r="B718" i="5"/>
  <c r="D717" i="5"/>
  <c r="B717" i="5"/>
  <c r="D716" i="5"/>
  <c r="B716" i="5"/>
  <c r="D715" i="5"/>
  <c r="B715" i="5"/>
  <c r="D714" i="5"/>
  <c r="B714" i="5"/>
  <c r="D713" i="5"/>
  <c r="B713" i="5"/>
  <c r="D712" i="5"/>
  <c r="B712" i="5"/>
  <c r="D711" i="5"/>
  <c r="B711" i="5"/>
  <c r="D710" i="5"/>
  <c r="B710" i="5"/>
  <c r="D709" i="5"/>
  <c r="B709" i="5"/>
  <c r="D708" i="5"/>
  <c r="B708" i="5"/>
  <c r="D707" i="5"/>
  <c r="B707" i="5"/>
  <c r="D706" i="5"/>
  <c r="B706" i="5"/>
  <c r="D705" i="5"/>
  <c r="B705" i="5"/>
  <c r="D704" i="5"/>
  <c r="B704" i="5"/>
  <c r="D703" i="5"/>
  <c r="B703" i="5"/>
  <c r="D702" i="5"/>
  <c r="B702" i="5"/>
  <c r="D701" i="5"/>
  <c r="B701" i="5"/>
  <c r="D700" i="5"/>
  <c r="B700" i="5"/>
  <c r="D699" i="5"/>
  <c r="B699" i="5"/>
  <c r="D698" i="5"/>
  <c r="B698" i="5"/>
  <c r="D697" i="5"/>
  <c r="B697" i="5"/>
  <c r="D696" i="5"/>
  <c r="B696" i="5"/>
  <c r="D695" i="5"/>
  <c r="B695" i="5"/>
  <c r="D694" i="5"/>
  <c r="B694" i="5"/>
  <c r="D693" i="5"/>
  <c r="B693" i="5"/>
  <c r="D692" i="5"/>
  <c r="B692" i="5"/>
  <c r="D691" i="5"/>
  <c r="B691" i="5"/>
  <c r="D690" i="5"/>
  <c r="B690" i="5"/>
  <c r="D689" i="5"/>
  <c r="B689" i="5"/>
  <c r="D688" i="5"/>
  <c r="B688" i="5"/>
  <c r="D687" i="5"/>
  <c r="B687" i="5"/>
  <c r="D686" i="5"/>
  <c r="B686" i="5"/>
  <c r="D685" i="5"/>
  <c r="B685" i="5"/>
  <c r="D684" i="5"/>
  <c r="B684" i="5"/>
  <c r="D683" i="5"/>
  <c r="B683" i="5"/>
  <c r="D682" i="5"/>
  <c r="B682" i="5"/>
  <c r="D681" i="5"/>
  <c r="B681" i="5"/>
  <c r="D680" i="5"/>
  <c r="B680" i="5"/>
  <c r="D679" i="5"/>
  <c r="B679" i="5"/>
  <c r="D678" i="5"/>
  <c r="B678" i="5"/>
  <c r="D677" i="5"/>
  <c r="B677" i="5"/>
  <c r="D676" i="5"/>
  <c r="B676" i="5"/>
  <c r="D675" i="5"/>
  <c r="B675" i="5"/>
  <c r="D674" i="5"/>
  <c r="B674" i="5"/>
  <c r="D673" i="5"/>
  <c r="B673" i="5"/>
  <c r="D672" i="5"/>
  <c r="B672" i="5"/>
  <c r="D671" i="5"/>
  <c r="B671" i="5"/>
  <c r="D670" i="5"/>
  <c r="B670" i="5"/>
  <c r="D669" i="5"/>
  <c r="B669" i="5"/>
  <c r="D668" i="5"/>
  <c r="B668" i="5"/>
  <c r="D667" i="5"/>
  <c r="B667" i="5"/>
  <c r="D666" i="5"/>
  <c r="B666" i="5"/>
  <c r="D665" i="5"/>
  <c r="B665" i="5"/>
  <c r="D664" i="5"/>
  <c r="B664" i="5"/>
  <c r="D663" i="5"/>
  <c r="B663" i="5"/>
  <c r="D662" i="5"/>
  <c r="B662" i="5"/>
  <c r="D661" i="5"/>
  <c r="B661" i="5"/>
  <c r="D660" i="5"/>
  <c r="B660" i="5"/>
  <c r="D659" i="5"/>
  <c r="B659" i="5"/>
  <c r="D658" i="5"/>
  <c r="B658" i="5"/>
  <c r="D657" i="5"/>
  <c r="B657" i="5"/>
  <c r="D656" i="5"/>
  <c r="B656" i="5"/>
  <c r="D655" i="5"/>
  <c r="B655" i="5"/>
  <c r="D654" i="5"/>
  <c r="B654" i="5"/>
  <c r="D653" i="5"/>
  <c r="B653" i="5"/>
  <c r="D652" i="5"/>
  <c r="B652" i="5"/>
  <c r="D651" i="5"/>
  <c r="B651" i="5"/>
  <c r="D650" i="5"/>
  <c r="B650" i="5"/>
  <c r="D649" i="5"/>
  <c r="B649" i="5"/>
  <c r="D648" i="5"/>
  <c r="B648" i="5"/>
  <c r="D647" i="5"/>
  <c r="B647" i="5"/>
  <c r="D646" i="5"/>
  <c r="B646" i="5"/>
  <c r="D645" i="5"/>
  <c r="B645" i="5"/>
  <c r="D644" i="5"/>
  <c r="B644" i="5"/>
  <c r="D643" i="5"/>
  <c r="B643" i="5"/>
  <c r="D642" i="5"/>
  <c r="B642" i="5"/>
  <c r="D641" i="5"/>
  <c r="B641" i="5"/>
  <c r="D640" i="5"/>
  <c r="B640" i="5"/>
  <c r="D639" i="5"/>
  <c r="B639" i="5"/>
  <c r="D638" i="5"/>
  <c r="B638" i="5"/>
  <c r="D637" i="5"/>
  <c r="B637" i="5"/>
  <c r="D636" i="5"/>
  <c r="B636" i="5"/>
  <c r="D635" i="5"/>
  <c r="B635" i="5"/>
  <c r="D634" i="5"/>
  <c r="B634" i="5"/>
  <c r="D633" i="5"/>
  <c r="B633" i="5"/>
  <c r="D632" i="5"/>
  <c r="B632" i="5"/>
  <c r="D631" i="5"/>
  <c r="B631" i="5"/>
  <c r="D630" i="5"/>
  <c r="B630" i="5"/>
  <c r="D629" i="5"/>
  <c r="B629" i="5"/>
  <c r="D628" i="5"/>
  <c r="B628" i="5"/>
  <c r="D627" i="5"/>
  <c r="B627" i="5"/>
  <c r="D626" i="5"/>
  <c r="B626" i="5"/>
  <c r="D625" i="5"/>
  <c r="B625" i="5"/>
  <c r="D624" i="5"/>
  <c r="B624" i="5"/>
  <c r="D623" i="5"/>
  <c r="B623" i="5"/>
  <c r="D622" i="5"/>
  <c r="B622" i="5"/>
  <c r="D621" i="5"/>
  <c r="B621" i="5"/>
  <c r="D620" i="5"/>
  <c r="B620" i="5"/>
  <c r="D619" i="5"/>
  <c r="B619" i="5"/>
  <c r="D618" i="5"/>
  <c r="B618" i="5"/>
  <c r="D617" i="5"/>
  <c r="B617" i="5"/>
  <c r="D616" i="5"/>
  <c r="B616" i="5"/>
  <c r="D615" i="5"/>
  <c r="B615" i="5"/>
  <c r="D614" i="5"/>
  <c r="B614" i="5"/>
  <c r="D613" i="5"/>
  <c r="B613" i="5"/>
  <c r="D612" i="5"/>
  <c r="B612" i="5"/>
  <c r="D611" i="5"/>
  <c r="B611" i="5"/>
  <c r="D610" i="5"/>
  <c r="B610" i="5"/>
  <c r="D609" i="5"/>
  <c r="B609" i="5"/>
  <c r="D608" i="5"/>
  <c r="B608" i="5"/>
  <c r="D607" i="5"/>
  <c r="B607" i="5"/>
  <c r="D606" i="5"/>
  <c r="B606" i="5"/>
  <c r="D605" i="5"/>
  <c r="B605" i="5"/>
  <c r="D604" i="5"/>
  <c r="B604" i="5"/>
  <c r="D603" i="5"/>
  <c r="B603" i="5"/>
  <c r="D602" i="5"/>
  <c r="B602" i="5"/>
  <c r="D601" i="5"/>
  <c r="B601" i="5"/>
  <c r="D600" i="5"/>
  <c r="B600" i="5"/>
  <c r="D599" i="5"/>
  <c r="B599" i="5"/>
  <c r="D598" i="5"/>
  <c r="B598" i="5"/>
  <c r="D597" i="5"/>
  <c r="B597" i="5"/>
  <c r="D596" i="5"/>
  <c r="B596" i="5"/>
  <c r="D595" i="5"/>
  <c r="B595" i="5"/>
  <c r="D594" i="5"/>
  <c r="B594" i="5"/>
  <c r="D593" i="5"/>
  <c r="B593" i="5"/>
  <c r="D592" i="5"/>
  <c r="B592" i="5"/>
  <c r="D591" i="5"/>
  <c r="B591" i="5"/>
  <c r="D590" i="5"/>
  <c r="B590" i="5"/>
  <c r="D589" i="5"/>
  <c r="B589" i="5"/>
  <c r="D588" i="5"/>
  <c r="B588" i="5"/>
  <c r="D587" i="5"/>
  <c r="B587" i="5"/>
  <c r="D586" i="5"/>
  <c r="B586" i="5"/>
  <c r="D585" i="5"/>
  <c r="B585" i="5"/>
  <c r="D584" i="5"/>
  <c r="B584" i="5"/>
  <c r="D583" i="5"/>
  <c r="B583" i="5"/>
  <c r="D582" i="5"/>
  <c r="B582" i="5"/>
  <c r="D581" i="5"/>
  <c r="B581" i="5"/>
  <c r="D580" i="5"/>
  <c r="B580" i="5"/>
  <c r="D579" i="5"/>
  <c r="B579" i="5"/>
  <c r="D578" i="5"/>
  <c r="B578" i="5"/>
  <c r="D577" i="5"/>
  <c r="B577" i="5"/>
  <c r="D576" i="5"/>
  <c r="B576" i="5"/>
  <c r="D575" i="5"/>
  <c r="B575" i="5"/>
  <c r="D574" i="5"/>
  <c r="B574" i="5"/>
  <c r="D573" i="5"/>
  <c r="B573" i="5"/>
  <c r="D572" i="5"/>
  <c r="B572" i="5"/>
  <c r="D571" i="5"/>
  <c r="B571" i="5"/>
  <c r="D570" i="5"/>
  <c r="B570" i="5"/>
  <c r="D569" i="5"/>
  <c r="B569" i="5"/>
  <c r="D568" i="5"/>
  <c r="B568" i="5"/>
  <c r="D567" i="5"/>
  <c r="B567" i="5"/>
  <c r="D566" i="5"/>
  <c r="B566" i="5"/>
  <c r="D565" i="5"/>
  <c r="B565" i="5"/>
  <c r="D564" i="5"/>
  <c r="B564" i="5"/>
  <c r="D563" i="5"/>
  <c r="B563" i="5"/>
  <c r="D562" i="5"/>
  <c r="B562" i="5"/>
  <c r="D561" i="5"/>
  <c r="B561" i="5"/>
  <c r="D560" i="5"/>
  <c r="B560" i="5"/>
  <c r="D559" i="5"/>
  <c r="B559" i="5"/>
  <c r="D558" i="5"/>
  <c r="B558" i="5"/>
  <c r="D557" i="5"/>
  <c r="B557" i="5"/>
  <c r="D556" i="5"/>
  <c r="B556" i="5"/>
  <c r="D555" i="5"/>
  <c r="B555" i="5"/>
  <c r="D554" i="5"/>
  <c r="B554" i="5"/>
  <c r="D553" i="5"/>
  <c r="B553" i="5"/>
  <c r="D552" i="5"/>
  <c r="B552" i="5"/>
  <c r="D551" i="5"/>
  <c r="B551" i="5"/>
  <c r="D550" i="5"/>
  <c r="B550" i="5"/>
  <c r="D549" i="5"/>
  <c r="B549" i="5"/>
  <c r="D548" i="5"/>
  <c r="B548" i="5"/>
  <c r="D547" i="5"/>
  <c r="B547" i="5"/>
  <c r="D546" i="5"/>
  <c r="B546" i="5"/>
  <c r="D545" i="5"/>
  <c r="B545" i="5"/>
  <c r="D544" i="5"/>
  <c r="B544" i="5"/>
  <c r="D543" i="5"/>
  <c r="B543" i="5"/>
  <c r="D542" i="5"/>
  <c r="B542" i="5"/>
  <c r="D541" i="5"/>
  <c r="B541" i="5"/>
  <c r="D540" i="5"/>
  <c r="B540" i="5"/>
  <c r="D539" i="5"/>
  <c r="B539" i="5"/>
  <c r="D538" i="5"/>
  <c r="B538" i="5"/>
  <c r="D537" i="5"/>
  <c r="B537" i="5"/>
  <c r="D536" i="5"/>
  <c r="B536" i="5"/>
  <c r="D535" i="5"/>
  <c r="B535" i="5"/>
  <c r="D534" i="5"/>
  <c r="B534" i="5"/>
  <c r="D533" i="5"/>
  <c r="B533" i="5"/>
  <c r="D532" i="5"/>
  <c r="B532" i="5"/>
  <c r="D531" i="5"/>
  <c r="B531" i="5"/>
  <c r="D530" i="5"/>
  <c r="B530" i="5"/>
  <c r="D529" i="5"/>
  <c r="B529" i="5"/>
  <c r="D528" i="5"/>
  <c r="B528" i="5"/>
  <c r="D527" i="5"/>
  <c r="B527" i="5"/>
  <c r="D526" i="5"/>
  <c r="B526" i="5"/>
  <c r="D525" i="5"/>
  <c r="B525" i="5"/>
  <c r="D524" i="5"/>
  <c r="B524" i="5"/>
  <c r="D523" i="5"/>
  <c r="B523" i="5"/>
  <c r="D522" i="5"/>
  <c r="B522" i="5"/>
  <c r="D521" i="5"/>
  <c r="B521" i="5"/>
  <c r="D520" i="5"/>
  <c r="B520" i="5"/>
  <c r="D519" i="5"/>
  <c r="B519" i="5"/>
  <c r="D518" i="5"/>
  <c r="B518" i="5"/>
  <c r="D517" i="5"/>
  <c r="B517" i="5"/>
  <c r="D516" i="5"/>
  <c r="B516" i="5"/>
  <c r="D515" i="5"/>
  <c r="B515" i="5"/>
  <c r="D514" i="5"/>
  <c r="B514" i="5"/>
  <c r="D513" i="5"/>
  <c r="B513" i="5"/>
  <c r="D512" i="5"/>
  <c r="B512" i="5"/>
  <c r="D511" i="5"/>
  <c r="B511" i="5"/>
  <c r="D510" i="5"/>
  <c r="B510" i="5"/>
  <c r="D509" i="5"/>
  <c r="B509" i="5"/>
  <c r="D508" i="5"/>
  <c r="B508" i="5"/>
  <c r="D507" i="5"/>
  <c r="B507" i="5"/>
  <c r="D506" i="5"/>
  <c r="B506" i="5"/>
  <c r="D505" i="5"/>
  <c r="B505" i="5"/>
  <c r="D504" i="5"/>
  <c r="B504" i="5"/>
  <c r="D503" i="5"/>
  <c r="B503" i="5"/>
  <c r="D502" i="5"/>
  <c r="B502" i="5"/>
  <c r="D501" i="5"/>
  <c r="B501" i="5"/>
  <c r="D500" i="5"/>
  <c r="B500" i="5"/>
  <c r="D499" i="5"/>
  <c r="B499" i="5"/>
  <c r="D498" i="5"/>
  <c r="B498" i="5"/>
  <c r="D497" i="5"/>
  <c r="B497" i="5"/>
  <c r="D496" i="5"/>
  <c r="B496" i="5"/>
  <c r="D495" i="5"/>
  <c r="B495" i="5"/>
  <c r="D494" i="5"/>
  <c r="B494" i="5"/>
  <c r="D493" i="5"/>
  <c r="B493" i="5"/>
  <c r="D492" i="5"/>
  <c r="B492" i="5"/>
  <c r="D491" i="5"/>
  <c r="B491" i="5"/>
  <c r="D490" i="5"/>
  <c r="B490" i="5"/>
  <c r="D489" i="5"/>
  <c r="B489" i="5"/>
  <c r="D488" i="5"/>
  <c r="B488" i="5"/>
  <c r="D487" i="5"/>
  <c r="B487" i="5"/>
  <c r="D486" i="5"/>
  <c r="B486" i="5"/>
  <c r="D485" i="5"/>
  <c r="B485" i="5"/>
  <c r="D484" i="5"/>
  <c r="B484" i="5"/>
  <c r="D483" i="5"/>
  <c r="B483" i="5"/>
  <c r="D482" i="5"/>
  <c r="B482" i="5"/>
  <c r="D481" i="5"/>
  <c r="B481" i="5"/>
  <c r="D480" i="5"/>
  <c r="B480" i="5"/>
  <c r="D479" i="5"/>
  <c r="B479" i="5"/>
  <c r="D478" i="5"/>
  <c r="B478" i="5"/>
  <c r="D477" i="5"/>
  <c r="B477" i="5"/>
  <c r="D476" i="5"/>
  <c r="B476" i="5"/>
  <c r="D475" i="5"/>
  <c r="B475" i="5"/>
  <c r="D474" i="5"/>
  <c r="B474" i="5"/>
  <c r="D473" i="5"/>
  <c r="B473" i="5"/>
  <c r="D472" i="5"/>
  <c r="B472" i="5"/>
  <c r="D471" i="5"/>
  <c r="B471" i="5"/>
  <c r="D470" i="5"/>
  <c r="B470" i="5"/>
  <c r="D469" i="5"/>
  <c r="B469" i="5"/>
  <c r="D468" i="5"/>
  <c r="B468" i="5"/>
  <c r="D467" i="5"/>
  <c r="B467" i="5"/>
  <c r="D466" i="5"/>
  <c r="B466" i="5"/>
  <c r="D465" i="5"/>
  <c r="B465" i="5"/>
  <c r="D464" i="5"/>
  <c r="B464" i="5"/>
  <c r="D463" i="5"/>
  <c r="B463" i="5"/>
  <c r="D462" i="5"/>
  <c r="B462" i="5"/>
  <c r="D461" i="5"/>
  <c r="B461" i="5"/>
  <c r="D460" i="5"/>
  <c r="B460" i="5"/>
  <c r="D459" i="5"/>
  <c r="B459" i="5"/>
  <c r="D458" i="5"/>
  <c r="B458" i="5"/>
  <c r="D457" i="5"/>
  <c r="B457" i="5"/>
  <c r="D456" i="5"/>
  <c r="B456" i="5"/>
  <c r="D455" i="5"/>
  <c r="B455" i="5"/>
  <c r="D454" i="5"/>
  <c r="B454" i="5"/>
  <c r="D453" i="5"/>
  <c r="B453" i="5"/>
  <c r="D452" i="5"/>
  <c r="B452" i="5"/>
  <c r="D451" i="5"/>
  <c r="B451" i="5"/>
  <c r="D450" i="5"/>
  <c r="B450" i="5"/>
  <c r="D449" i="5"/>
  <c r="B449" i="5"/>
  <c r="D448" i="5"/>
  <c r="B448" i="5"/>
  <c r="D447" i="5"/>
  <c r="B447" i="5"/>
  <c r="D446" i="5"/>
  <c r="B446" i="5"/>
  <c r="D445" i="5"/>
  <c r="B445" i="5"/>
  <c r="D444" i="5"/>
  <c r="B444" i="5"/>
  <c r="D443" i="5"/>
  <c r="B443" i="5"/>
  <c r="D442" i="5"/>
  <c r="B442" i="5"/>
  <c r="D441" i="5"/>
  <c r="B441" i="5"/>
  <c r="D440" i="5"/>
  <c r="B440" i="5"/>
  <c r="D439" i="5"/>
  <c r="B439" i="5"/>
  <c r="D438" i="5"/>
  <c r="B438" i="5"/>
  <c r="D437" i="5"/>
  <c r="B437" i="5"/>
  <c r="D436" i="5"/>
  <c r="B436" i="5"/>
  <c r="D435" i="5"/>
  <c r="B435" i="5"/>
  <c r="D434" i="5"/>
  <c r="B434" i="5"/>
  <c r="D433" i="5"/>
  <c r="B433" i="5"/>
  <c r="D432" i="5"/>
  <c r="B432" i="5"/>
  <c r="D431" i="5"/>
  <c r="B431" i="5"/>
  <c r="D430" i="5"/>
  <c r="B430" i="5"/>
  <c r="D429" i="5"/>
  <c r="B429" i="5"/>
  <c r="D428" i="5"/>
  <c r="B428" i="5"/>
  <c r="D427" i="5"/>
  <c r="B427" i="5"/>
  <c r="D426" i="5"/>
  <c r="B426" i="5"/>
  <c r="D425" i="5"/>
  <c r="B425" i="5"/>
  <c r="D424" i="5"/>
  <c r="B424" i="5"/>
  <c r="D423" i="5"/>
  <c r="B423" i="5"/>
  <c r="D422" i="5"/>
  <c r="B422" i="5"/>
  <c r="D421" i="5"/>
  <c r="B421" i="5"/>
  <c r="D420" i="5"/>
  <c r="B420" i="5"/>
  <c r="D419" i="5"/>
  <c r="B419" i="5"/>
  <c r="D418" i="5"/>
  <c r="B418" i="5"/>
  <c r="D417" i="5"/>
  <c r="B417" i="5"/>
  <c r="D416" i="5"/>
  <c r="B416" i="5"/>
  <c r="D415" i="5"/>
  <c r="B415" i="5"/>
  <c r="D414" i="5"/>
  <c r="B414" i="5"/>
  <c r="D413" i="5"/>
  <c r="B413" i="5"/>
  <c r="D412" i="5"/>
  <c r="B412" i="5"/>
  <c r="D411" i="5"/>
  <c r="B411" i="5"/>
  <c r="D410" i="5"/>
  <c r="B410" i="5"/>
  <c r="D409" i="5"/>
  <c r="B409" i="5"/>
  <c r="D408" i="5"/>
  <c r="B408" i="5"/>
  <c r="D407" i="5"/>
  <c r="B407" i="5"/>
  <c r="D406" i="5"/>
  <c r="B406" i="5"/>
  <c r="D405" i="5"/>
  <c r="B405" i="5"/>
  <c r="D404" i="5"/>
  <c r="B404" i="5"/>
  <c r="D403" i="5"/>
  <c r="B403" i="5"/>
  <c r="D402" i="5"/>
  <c r="B402" i="5"/>
  <c r="D401" i="5"/>
  <c r="B401" i="5"/>
  <c r="D400" i="5"/>
  <c r="B400" i="5"/>
  <c r="D399" i="5"/>
  <c r="B399" i="5"/>
  <c r="D398" i="5"/>
  <c r="B398" i="5"/>
  <c r="D397" i="5"/>
  <c r="B397" i="5"/>
  <c r="D396" i="5"/>
  <c r="B396" i="5"/>
  <c r="D395" i="5"/>
  <c r="B395" i="5"/>
  <c r="D394" i="5"/>
  <c r="B394" i="5"/>
  <c r="D393" i="5"/>
  <c r="B393" i="5"/>
  <c r="D392" i="5"/>
  <c r="B392" i="5"/>
  <c r="D391" i="5"/>
  <c r="B391" i="5"/>
  <c r="D390" i="5"/>
  <c r="B390" i="5"/>
  <c r="D389" i="5"/>
  <c r="B389" i="5"/>
  <c r="D388" i="5"/>
  <c r="B388" i="5"/>
  <c r="D387" i="5"/>
  <c r="B387" i="5"/>
  <c r="D386" i="5"/>
  <c r="B386" i="5"/>
  <c r="D385" i="5"/>
  <c r="B385" i="5"/>
  <c r="D384" i="5"/>
  <c r="B384" i="5"/>
  <c r="D383" i="5"/>
  <c r="B383" i="5"/>
  <c r="D382" i="5"/>
  <c r="B382" i="5"/>
  <c r="D381" i="5"/>
  <c r="B381" i="5"/>
  <c r="D380" i="5"/>
  <c r="B380" i="5"/>
  <c r="D379" i="5"/>
  <c r="B379" i="5"/>
  <c r="D378" i="5"/>
  <c r="B378" i="5"/>
  <c r="D377" i="5"/>
  <c r="B377" i="5"/>
  <c r="D376" i="5"/>
  <c r="B376" i="5"/>
  <c r="D375" i="5"/>
  <c r="B375" i="5"/>
  <c r="D374" i="5"/>
  <c r="B374" i="5"/>
  <c r="D373" i="5"/>
  <c r="B373" i="5"/>
  <c r="D372" i="5"/>
  <c r="B372" i="5"/>
  <c r="D371" i="5"/>
  <c r="B371" i="5"/>
  <c r="D370" i="5"/>
  <c r="B370" i="5"/>
  <c r="D369" i="5"/>
  <c r="B369" i="5"/>
  <c r="D368" i="5"/>
  <c r="B368" i="5"/>
  <c r="D367" i="5"/>
  <c r="B367" i="5"/>
  <c r="D366" i="5"/>
  <c r="B366" i="5"/>
  <c r="D365" i="5"/>
  <c r="B365" i="5"/>
  <c r="D364" i="5"/>
  <c r="B364" i="5"/>
  <c r="D363" i="5"/>
  <c r="B363" i="5"/>
  <c r="D362" i="5"/>
  <c r="B362" i="5"/>
  <c r="D361" i="5"/>
  <c r="B361" i="5"/>
  <c r="D360" i="5"/>
  <c r="B360" i="5"/>
  <c r="D359" i="5"/>
  <c r="B359" i="5"/>
  <c r="D358" i="5"/>
  <c r="B358" i="5"/>
  <c r="D357" i="5"/>
  <c r="B357" i="5"/>
  <c r="D356" i="5"/>
  <c r="B356" i="5"/>
  <c r="D355" i="5"/>
  <c r="B355" i="5"/>
  <c r="D354" i="5"/>
  <c r="B354" i="5"/>
  <c r="D353" i="5"/>
  <c r="B353" i="5"/>
  <c r="D352" i="5"/>
  <c r="B352" i="5"/>
  <c r="D351" i="5"/>
  <c r="B351" i="5"/>
  <c r="D350" i="5"/>
  <c r="B350" i="5"/>
  <c r="D349" i="5"/>
  <c r="B349" i="5"/>
  <c r="D348" i="5"/>
  <c r="B348" i="5"/>
  <c r="D347" i="5"/>
  <c r="B347" i="5"/>
  <c r="D346" i="5"/>
  <c r="B346" i="5"/>
  <c r="D345" i="5"/>
  <c r="B345" i="5"/>
  <c r="D344" i="5"/>
  <c r="B344" i="5"/>
  <c r="D343" i="5"/>
  <c r="B343" i="5"/>
  <c r="D342" i="5"/>
  <c r="B342" i="5"/>
  <c r="D341" i="5"/>
  <c r="B341" i="5"/>
  <c r="D340" i="5"/>
  <c r="B340" i="5"/>
  <c r="D339" i="5"/>
  <c r="B339" i="5"/>
  <c r="D338" i="5"/>
  <c r="B338" i="5"/>
  <c r="D337" i="5"/>
  <c r="B337" i="5"/>
  <c r="D336" i="5"/>
  <c r="B336" i="5"/>
  <c r="D335" i="5"/>
  <c r="B335" i="5"/>
  <c r="D334" i="5"/>
  <c r="B334" i="5"/>
  <c r="D333" i="5"/>
  <c r="B333" i="5"/>
  <c r="D332" i="5"/>
  <c r="B332" i="5"/>
  <c r="D331" i="5"/>
  <c r="B331" i="5"/>
  <c r="D330" i="5"/>
  <c r="B330" i="5"/>
  <c r="D329" i="5"/>
  <c r="B329" i="5"/>
  <c r="D328" i="5"/>
  <c r="B328" i="5"/>
  <c r="D327" i="5"/>
  <c r="B327" i="5"/>
  <c r="D326" i="5"/>
  <c r="B326" i="5"/>
  <c r="D325" i="5"/>
  <c r="B325" i="5"/>
  <c r="D324" i="5"/>
  <c r="B324" i="5"/>
  <c r="D323" i="5"/>
  <c r="B323" i="5"/>
  <c r="D322" i="5"/>
  <c r="B322" i="5"/>
  <c r="D321" i="5"/>
  <c r="B321" i="5"/>
  <c r="D320" i="5"/>
  <c r="B320" i="5"/>
  <c r="D319" i="5"/>
  <c r="B319" i="5"/>
  <c r="D318" i="5"/>
  <c r="B318" i="5"/>
  <c r="D317" i="5"/>
  <c r="B317" i="5"/>
  <c r="D316" i="5"/>
  <c r="B316" i="5"/>
  <c r="D315" i="5"/>
  <c r="B315" i="5"/>
  <c r="D314" i="5"/>
  <c r="B314" i="5"/>
  <c r="D313" i="5"/>
  <c r="B313" i="5"/>
  <c r="D312" i="5"/>
  <c r="B312" i="5"/>
  <c r="D311" i="5"/>
  <c r="B311" i="5"/>
  <c r="D310" i="5"/>
  <c r="B310" i="5"/>
  <c r="D309" i="5"/>
  <c r="B309" i="5"/>
  <c r="D308" i="5"/>
  <c r="B308" i="5"/>
  <c r="D307" i="5"/>
  <c r="B307" i="5"/>
  <c r="D306" i="5"/>
  <c r="B306" i="5"/>
  <c r="D305" i="5"/>
  <c r="B305" i="5"/>
  <c r="D304" i="5"/>
  <c r="B304" i="5"/>
  <c r="D303" i="5"/>
  <c r="B303" i="5"/>
  <c r="D302" i="5"/>
  <c r="B302" i="5"/>
  <c r="D301" i="5"/>
  <c r="B301" i="5"/>
  <c r="D300" i="5"/>
  <c r="B300" i="5"/>
  <c r="D299" i="5"/>
  <c r="B299" i="5"/>
  <c r="D298" i="5"/>
  <c r="B298" i="5"/>
  <c r="D297" i="5"/>
  <c r="B297" i="5"/>
  <c r="D296" i="5"/>
  <c r="B296" i="5"/>
  <c r="D295" i="5"/>
  <c r="B295" i="5"/>
  <c r="D294" i="5"/>
  <c r="B294" i="5"/>
  <c r="D293" i="5"/>
  <c r="B293" i="5"/>
  <c r="D292" i="5"/>
  <c r="B292" i="5"/>
  <c r="D291" i="5"/>
  <c r="B291" i="5"/>
  <c r="D290" i="5"/>
  <c r="B290" i="5"/>
  <c r="D289" i="5"/>
  <c r="B289" i="5"/>
  <c r="D288" i="5"/>
  <c r="B288" i="5"/>
  <c r="D287" i="5"/>
  <c r="B287" i="5"/>
  <c r="D286" i="5"/>
  <c r="B286" i="5"/>
  <c r="D285" i="5"/>
  <c r="B285" i="5"/>
  <c r="D284" i="5"/>
  <c r="B284" i="5"/>
  <c r="D283" i="5"/>
  <c r="B283" i="5"/>
  <c r="D282" i="5"/>
  <c r="B282" i="5"/>
  <c r="D281" i="5"/>
  <c r="B281" i="5"/>
  <c r="D280" i="5"/>
  <c r="B280" i="5"/>
  <c r="D279" i="5"/>
  <c r="B279" i="5"/>
  <c r="D278" i="5"/>
  <c r="B278" i="5"/>
  <c r="D277" i="5"/>
  <c r="B277" i="5"/>
  <c r="D276" i="5"/>
  <c r="B276" i="5"/>
  <c r="D275" i="5"/>
  <c r="B275" i="5"/>
  <c r="D274" i="5"/>
  <c r="B274" i="5"/>
  <c r="D273" i="5"/>
  <c r="B273" i="5"/>
  <c r="D272" i="5"/>
  <c r="B272" i="5"/>
  <c r="D271" i="5"/>
  <c r="B271" i="5"/>
  <c r="D270" i="5"/>
  <c r="B270" i="5"/>
  <c r="D269" i="5"/>
  <c r="B269" i="5"/>
  <c r="D268" i="5"/>
  <c r="B268" i="5"/>
  <c r="D267" i="5"/>
  <c r="B267" i="5"/>
  <c r="D266" i="5"/>
  <c r="B266" i="5"/>
  <c r="D265" i="5"/>
  <c r="B265" i="5"/>
  <c r="D264" i="5"/>
  <c r="B264" i="5"/>
  <c r="D263" i="5"/>
  <c r="B263" i="5"/>
  <c r="D262" i="5"/>
  <c r="B262" i="5"/>
  <c r="D261" i="5"/>
  <c r="B261" i="5"/>
  <c r="D260" i="5"/>
  <c r="B260" i="5"/>
  <c r="D259" i="5"/>
  <c r="B259" i="5"/>
  <c r="D258" i="5"/>
  <c r="B258" i="5"/>
  <c r="D257" i="5"/>
  <c r="B257" i="5"/>
  <c r="D256" i="5"/>
  <c r="B256" i="5"/>
  <c r="D255" i="5"/>
  <c r="B255" i="5"/>
  <c r="D254" i="5"/>
  <c r="B254" i="5"/>
  <c r="D253" i="5"/>
  <c r="B253" i="5"/>
  <c r="D252" i="5"/>
  <c r="B252" i="5"/>
  <c r="D251" i="5"/>
  <c r="B251" i="5"/>
  <c r="D250" i="5"/>
  <c r="B250" i="5"/>
  <c r="D249" i="5"/>
  <c r="B249" i="5"/>
  <c r="D248" i="5"/>
  <c r="B248" i="5"/>
  <c r="D247" i="5"/>
  <c r="B247" i="5"/>
  <c r="D246" i="5"/>
  <c r="B246" i="5"/>
  <c r="D245" i="5"/>
  <c r="B245" i="5"/>
  <c r="D244" i="5"/>
  <c r="B244" i="5"/>
  <c r="D243" i="5"/>
  <c r="B243" i="5"/>
  <c r="D242" i="5"/>
  <c r="B242" i="5"/>
  <c r="D241" i="5"/>
  <c r="B241" i="5"/>
  <c r="D240" i="5"/>
  <c r="B240" i="5"/>
  <c r="D239" i="5"/>
  <c r="B239" i="5"/>
  <c r="D238" i="5"/>
  <c r="B238" i="5"/>
  <c r="D237" i="5"/>
  <c r="B237" i="5"/>
  <c r="D236" i="5"/>
  <c r="B236" i="5"/>
  <c r="D235" i="5"/>
  <c r="B235" i="5"/>
  <c r="D234" i="5"/>
  <c r="B234" i="5"/>
  <c r="D233" i="5"/>
  <c r="B233" i="5"/>
  <c r="D232" i="5"/>
  <c r="B232" i="5"/>
  <c r="D231" i="5"/>
  <c r="B231" i="5"/>
  <c r="D230" i="5"/>
  <c r="B230" i="5"/>
  <c r="D229" i="5"/>
  <c r="B229" i="5"/>
  <c r="D228" i="5"/>
  <c r="B228" i="5"/>
  <c r="D227" i="5"/>
  <c r="B227" i="5"/>
  <c r="D226" i="5"/>
  <c r="B226" i="5"/>
  <c r="D225" i="5"/>
  <c r="B225" i="5"/>
  <c r="D224" i="5"/>
  <c r="B224" i="5"/>
  <c r="D223" i="5"/>
  <c r="B223" i="5"/>
  <c r="D222" i="5"/>
  <c r="B222" i="5"/>
  <c r="D221" i="5"/>
  <c r="B221" i="5"/>
  <c r="D220" i="5"/>
  <c r="B220" i="5"/>
  <c r="D219" i="5"/>
  <c r="B219" i="5"/>
  <c r="D218" i="5"/>
  <c r="B218" i="5"/>
  <c r="D217" i="5"/>
  <c r="B217" i="5"/>
  <c r="D216" i="5"/>
  <c r="B216" i="5"/>
  <c r="D215" i="5"/>
  <c r="B215" i="5"/>
  <c r="D214" i="5"/>
  <c r="B214" i="5"/>
  <c r="D213" i="5"/>
  <c r="B213" i="5"/>
  <c r="D212" i="5"/>
  <c r="B212" i="5"/>
  <c r="D211" i="5"/>
  <c r="B211" i="5"/>
  <c r="D210" i="5"/>
  <c r="B210" i="5"/>
  <c r="D209" i="5"/>
  <c r="B209" i="5"/>
  <c r="D208" i="5"/>
  <c r="B208" i="5"/>
  <c r="D207" i="5"/>
  <c r="B207" i="5"/>
  <c r="D206" i="5"/>
  <c r="B206" i="5"/>
  <c r="D205" i="5"/>
  <c r="B205" i="5"/>
  <c r="D204" i="5"/>
  <c r="B204" i="5"/>
  <c r="D203" i="5"/>
  <c r="B203" i="5"/>
  <c r="D202" i="5"/>
  <c r="B202" i="5"/>
  <c r="D201" i="5"/>
  <c r="B201" i="5"/>
  <c r="D200" i="5"/>
  <c r="B200" i="5"/>
  <c r="D199" i="5"/>
  <c r="B199" i="5"/>
  <c r="D198" i="5"/>
  <c r="B198" i="5"/>
  <c r="D197" i="5"/>
  <c r="B197" i="5"/>
  <c r="D196" i="5"/>
  <c r="B196" i="5"/>
  <c r="D195" i="5"/>
  <c r="B195" i="5"/>
  <c r="D194" i="5"/>
  <c r="B194" i="5"/>
  <c r="D193" i="5"/>
  <c r="B193" i="5"/>
  <c r="D192" i="5"/>
  <c r="B192" i="5"/>
  <c r="D191" i="5"/>
  <c r="B191" i="5"/>
  <c r="D190" i="5"/>
  <c r="B190" i="5"/>
  <c r="D189" i="5"/>
  <c r="B189" i="5"/>
  <c r="D188" i="5"/>
  <c r="B188" i="5"/>
  <c r="D187" i="5"/>
  <c r="B187" i="5"/>
  <c r="D186" i="5"/>
  <c r="B186" i="5"/>
  <c r="D185" i="5"/>
  <c r="B185" i="5"/>
  <c r="D184" i="5"/>
  <c r="B184" i="5"/>
  <c r="D183" i="5"/>
  <c r="B183" i="5"/>
  <c r="D182" i="5"/>
  <c r="B182" i="5"/>
  <c r="D181" i="5"/>
  <c r="B181" i="5"/>
  <c r="D180" i="5"/>
  <c r="B180" i="5"/>
  <c r="D179" i="5"/>
  <c r="B179" i="5"/>
  <c r="D178" i="5"/>
  <c r="B178" i="5"/>
  <c r="D177" i="5"/>
  <c r="B177" i="5"/>
  <c r="D176" i="5"/>
  <c r="B176" i="5"/>
  <c r="D175" i="5"/>
  <c r="B175" i="5"/>
  <c r="D174" i="5"/>
  <c r="B174" i="5"/>
  <c r="D173" i="5"/>
  <c r="B173" i="5"/>
  <c r="D172" i="5"/>
  <c r="B172" i="5"/>
  <c r="D171" i="5"/>
  <c r="B171" i="5"/>
  <c r="D170" i="5"/>
  <c r="B170" i="5"/>
  <c r="D169" i="5"/>
  <c r="B169" i="5"/>
  <c r="D168" i="5"/>
  <c r="B168" i="5"/>
  <c r="D167" i="5"/>
  <c r="B167" i="5"/>
  <c r="D166" i="5"/>
  <c r="B166" i="5"/>
  <c r="D165" i="5"/>
  <c r="B165" i="5"/>
  <c r="D164" i="5"/>
  <c r="B164" i="5"/>
  <c r="D163" i="5"/>
  <c r="B163" i="5"/>
  <c r="D162" i="5"/>
  <c r="B162" i="5"/>
  <c r="D161" i="5"/>
  <c r="B161" i="5"/>
  <c r="D160" i="5"/>
  <c r="B160" i="5"/>
  <c r="D159" i="5"/>
  <c r="B159" i="5"/>
  <c r="D158" i="5"/>
  <c r="B158" i="5"/>
  <c r="D157" i="5"/>
  <c r="B157" i="5"/>
  <c r="D156" i="5"/>
  <c r="B156" i="5"/>
  <c r="D155" i="5"/>
  <c r="B155" i="5"/>
  <c r="D154" i="5"/>
  <c r="B154" i="5"/>
  <c r="D153" i="5"/>
  <c r="B153" i="5"/>
  <c r="D152" i="5"/>
  <c r="B152" i="5"/>
  <c r="D151" i="5"/>
  <c r="B151" i="5"/>
  <c r="D150" i="5"/>
  <c r="B150" i="5"/>
  <c r="D149" i="5"/>
  <c r="B149" i="5"/>
  <c r="D148" i="5"/>
  <c r="B148" i="5"/>
  <c r="D147" i="5"/>
  <c r="B147" i="5"/>
  <c r="D146" i="5"/>
  <c r="B146" i="5"/>
  <c r="D145" i="5"/>
  <c r="B145" i="5"/>
  <c r="D144" i="5"/>
  <c r="B144" i="5"/>
  <c r="D143" i="5"/>
  <c r="B143" i="5"/>
  <c r="D142" i="5"/>
  <c r="B142" i="5"/>
  <c r="D141" i="5"/>
  <c r="B141" i="5"/>
  <c r="D140" i="5"/>
  <c r="B140" i="5"/>
  <c r="D139" i="5"/>
  <c r="B139" i="5"/>
  <c r="D138" i="5"/>
  <c r="B138" i="5"/>
  <c r="D137" i="5"/>
  <c r="B137" i="5"/>
  <c r="D136" i="5"/>
  <c r="B136" i="5"/>
  <c r="D135" i="5"/>
  <c r="B135" i="5"/>
  <c r="D134" i="5"/>
  <c r="B134" i="5"/>
  <c r="D133" i="5"/>
  <c r="B133" i="5"/>
  <c r="D132" i="5"/>
  <c r="B132" i="5"/>
  <c r="D131" i="5"/>
  <c r="B131" i="5"/>
  <c r="D130" i="5"/>
  <c r="B130" i="5"/>
  <c r="D129" i="5"/>
  <c r="B129" i="5"/>
  <c r="D128" i="5"/>
  <c r="B128" i="5"/>
  <c r="D127" i="5"/>
  <c r="B127" i="5"/>
  <c r="D126" i="5"/>
  <c r="B126" i="5"/>
  <c r="D125" i="5"/>
  <c r="B125" i="5"/>
  <c r="D124" i="5"/>
  <c r="B124" i="5"/>
  <c r="D123" i="5"/>
  <c r="B123" i="5"/>
  <c r="D122" i="5"/>
  <c r="B122" i="5"/>
  <c r="D121" i="5"/>
  <c r="B121" i="5"/>
  <c r="D120" i="5"/>
  <c r="B120" i="5"/>
  <c r="D119" i="5"/>
  <c r="B119" i="5"/>
  <c r="D118" i="5"/>
  <c r="B118" i="5"/>
  <c r="D117" i="5"/>
  <c r="B117" i="5"/>
  <c r="D116" i="5"/>
  <c r="B116" i="5"/>
  <c r="D115" i="5"/>
  <c r="B115" i="5"/>
  <c r="D114" i="5"/>
  <c r="B114" i="5"/>
  <c r="D113" i="5"/>
  <c r="B113" i="5"/>
  <c r="D112" i="5"/>
  <c r="B112" i="5"/>
  <c r="D111" i="5"/>
  <c r="B111" i="5"/>
  <c r="D110" i="5"/>
  <c r="B110" i="5"/>
  <c r="D109" i="5"/>
  <c r="B109" i="5"/>
  <c r="D108" i="5"/>
  <c r="B108" i="5"/>
  <c r="D107" i="5"/>
  <c r="B107" i="5"/>
  <c r="D106" i="5"/>
  <c r="B106" i="5"/>
  <c r="D105" i="5"/>
  <c r="B105" i="5"/>
  <c r="D104" i="5"/>
  <c r="B104" i="5"/>
  <c r="D103" i="5"/>
  <c r="B103" i="5"/>
  <c r="D102" i="5"/>
  <c r="B102" i="5"/>
  <c r="D101" i="5"/>
  <c r="B101" i="5"/>
  <c r="D100" i="5"/>
  <c r="B100" i="5"/>
  <c r="D99" i="5"/>
  <c r="B99" i="5"/>
  <c r="D98" i="5"/>
  <c r="B98" i="5"/>
  <c r="D97" i="5"/>
  <c r="B97" i="5"/>
  <c r="D96" i="5"/>
  <c r="B96" i="5"/>
  <c r="D95" i="5"/>
  <c r="B95" i="5"/>
  <c r="D94" i="5"/>
  <c r="B94" i="5"/>
  <c r="D93" i="5"/>
  <c r="B93" i="5"/>
  <c r="D92" i="5"/>
  <c r="B92" i="5"/>
  <c r="D91" i="5"/>
  <c r="B91" i="5"/>
  <c r="D90" i="5"/>
  <c r="B90" i="5"/>
  <c r="D89" i="5"/>
  <c r="B89" i="5"/>
  <c r="D88" i="5"/>
  <c r="B88" i="5"/>
  <c r="D87" i="5"/>
  <c r="B87" i="5"/>
  <c r="D86" i="5"/>
  <c r="B86" i="5"/>
  <c r="D85" i="5"/>
  <c r="B85" i="5"/>
  <c r="D84" i="5"/>
  <c r="B84" i="5"/>
  <c r="D83" i="5"/>
  <c r="B83" i="5"/>
  <c r="D82" i="5"/>
  <c r="B82" i="5"/>
  <c r="D81" i="5"/>
  <c r="B81" i="5"/>
  <c r="D80" i="5"/>
  <c r="B80" i="5"/>
  <c r="D79" i="5"/>
  <c r="B79" i="5"/>
  <c r="D78" i="5"/>
  <c r="B78" i="5"/>
  <c r="D77" i="5"/>
  <c r="B77" i="5"/>
  <c r="D76" i="5"/>
  <c r="B76" i="5"/>
  <c r="D75" i="5"/>
  <c r="B75" i="5"/>
  <c r="D74" i="5"/>
  <c r="B74" i="5"/>
  <c r="D73" i="5"/>
  <c r="B73" i="5"/>
  <c r="D72" i="5"/>
  <c r="B72" i="5"/>
  <c r="D71" i="5"/>
  <c r="B71" i="5"/>
  <c r="D70" i="5"/>
  <c r="B70" i="5"/>
  <c r="D69" i="5"/>
  <c r="B69" i="5"/>
  <c r="D68" i="5"/>
  <c r="B68" i="5"/>
  <c r="D67" i="5"/>
  <c r="B67" i="5"/>
  <c r="D66" i="5"/>
  <c r="B66" i="5"/>
  <c r="D65" i="5"/>
  <c r="B65" i="5"/>
  <c r="D64" i="5"/>
  <c r="B64" i="5"/>
  <c r="D63" i="5"/>
  <c r="B63" i="5"/>
  <c r="D62" i="5"/>
  <c r="B62" i="5"/>
  <c r="D61" i="5"/>
  <c r="B61" i="5"/>
  <c r="D60" i="5"/>
  <c r="B60" i="5"/>
  <c r="D59" i="5"/>
  <c r="B59" i="5"/>
  <c r="D58" i="5"/>
  <c r="B58" i="5"/>
  <c r="D57" i="5"/>
  <c r="B57" i="5"/>
  <c r="D56" i="5"/>
  <c r="B56" i="5"/>
  <c r="D55" i="5"/>
  <c r="B55" i="5"/>
  <c r="D54" i="5"/>
  <c r="B54" i="5"/>
  <c r="D53" i="5"/>
  <c r="B53" i="5"/>
  <c r="D52" i="5"/>
  <c r="B52" i="5"/>
  <c r="D51" i="5"/>
  <c r="B51" i="5"/>
  <c r="D50" i="5"/>
  <c r="B50" i="5"/>
  <c r="D49" i="5"/>
  <c r="B49" i="5"/>
  <c r="D48" i="5"/>
  <c r="B48" i="5"/>
  <c r="D47" i="5"/>
  <c r="B47" i="5"/>
  <c r="D46" i="5"/>
  <c r="B46" i="5"/>
  <c r="D45" i="5"/>
  <c r="B45" i="5"/>
  <c r="D44" i="5"/>
  <c r="B44" i="5"/>
  <c r="D43" i="5"/>
  <c r="B43" i="5"/>
  <c r="D42" i="5"/>
  <c r="B42" i="5"/>
  <c r="D41" i="5"/>
  <c r="B41" i="5"/>
  <c r="D40" i="5"/>
  <c r="B40" i="5"/>
  <c r="D39" i="5"/>
  <c r="B39" i="5"/>
  <c r="D38" i="5"/>
  <c r="B38" i="5"/>
  <c r="D37" i="5"/>
  <c r="B37" i="5"/>
  <c r="D36" i="5"/>
  <c r="B36" i="5"/>
  <c r="D35" i="5"/>
  <c r="B35" i="5"/>
  <c r="D34" i="5"/>
  <c r="B34" i="5"/>
  <c r="D33" i="5"/>
  <c r="B33" i="5"/>
  <c r="D32" i="5"/>
  <c r="B32" i="5"/>
  <c r="D31" i="5"/>
  <c r="B31" i="5"/>
  <c r="D30" i="5"/>
  <c r="B30" i="5"/>
  <c r="D29" i="5"/>
  <c r="B29" i="5"/>
  <c r="D28" i="5"/>
  <c r="B28" i="5"/>
  <c r="D27" i="5"/>
  <c r="B27" i="5"/>
  <c r="D26" i="5"/>
  <c r="B26" i="5"/>
  <c r="D25" i="5"/>
  <c r="B25" i="5"/>
  <c r="D24" i="5"/>
  <c r="B24" i="5"/>
  <c r="D23" i="5"/>
  <c r="B23" i="5"/>
  <c r="D22" i="5"/>
  <c r="B22" i="5"/>
  <c r="D21" i="5"/>
  <c r="B21" i="5"/>
  <c r="D20" i="5"/>
  <c r="B20" i="5"/>
  <c r="D19" i="5"/>
  <c r="B19" i="5"/>
  <c r="D18" i="5"/>
  <c r="B18" i="5"/>
  <c r="D17" i="5"/>
  <c r="B17" i="5"/>
  <c r="D16" i="5"/>
  <c r="B16" i="5"/>
  <c r="D15" i="5"/>
  <c r="B15" i="5"/>
  <c r="D14" i="5"/>
  <c r="B14" i="5"/>
  <c r="D13" i="5"/>
  <c r="B13" i="5"/>
  <c r="D12" i="5"/>
  <c r="B12" i="5"/>
  <c r="D11" i="5"/>
  <c r="B11" i="5"/>
  <c r="D10" i="5"/>
  <c r="B10" i="5"/>
  <c r="D9" i="5"/>
  <c r="B9" i="5"/>
  <c r="D8" i="5"/>
  <c r="B8" i="5"/>
  <c r="D7" i="5"/>
  <c r="B7" i="5"/>
  <c r="D6" i="5"/>
  <c r="B6" i="5"/>
  <c r="D5" i="5"/>
  <c r="B5" i="5"/>
  <c r="D4" i="5"/>
  <c r="B4" i="5"/>
  <c r="F3" i="5"/>
  <c r="D3" i="5"/>
  <c r="C3" i="5"/>
  <c r="A3" i="5"/>
  <c r="H186" i="9" l="1"/>
  <c r="H187" i="9" s="1"/>
  <c r="H133" i="9"/>
  <c r="H2319" i="9"/>
  <c r="H2299" i="9"/>
  <c r="H4356" i="9"/>
  <c r="L5055" i="9"/>
  <c r="L5057" i="9" s="1"/>
  <c r="J5055" i="9"/>
  <c r="J5057" i="9" s="1"/>
  <c r="L5035" i="9"/>
  <c r="L5037" i="9" s="1"/>
  <c r="G4995" i="5" s="1"/>
  <c r="G4994" i="5" s="1"/>
  <c r="G4993" i="5" s="1"/>
  <c r="G4992" i="5" s="1"/>
  <c r="G4991" i="5" s="1"/>
  <c r="G4990" i="5" s="1"/>
  <c r="G4989" i="5" s="1"/>
  <c r="G4988" i="5" s="1"/>
  <c r="G4987" i="5" s="1"/>
  <c r="G4986" i="5" s="1"/>
  <c r="G4985" i="5" s="1"/>
  <c r="G4984" i="5" s="1"/>
  <c r="G4983" i="5" s="1"/>
  <c r="G4982" i="5" s="1"/>
  <c r="G4981" i="5" s="1"/>
  <c r="G4980" i="5" s="1"/>
  <c r="G4979" i="5" s="1"/>
  <c r="G4978" i="5" s="1"/>
  <c r="G4977" i="5" s="1"/>
  <c r="G4976" i="5" s="1"/>
  <c r="G4975" i="5" s="1"/>
  <c r="G4974" i="5" s="1"/>
  <c r="K5035" i="9"/>
  <c r="J5035" i="9"/>
  <c r="J5037" i="9" s="1"/>
  <c r="I5035" i="9"/>
  <c r="L5013" i="9"/>
  <c r="L5015" i="9" s="1"/>
  <c r="J5013" i="9"/>
  <c r="J5015" i="9" s="1"/>
  <c r="L4993" i="9"/>
  <c r="L4995" i="9" s="1"/>
  <c r="J4993" i="9"/>
  <c r="J4995" i="9" s="1"/>
  <c r="H2447" i="9"/>
  <c r="L4973" i="9"/>
  <c r="L4975" i="9" s="1"/>
  <c r="G4929" i="5" s="1"/>
  <c r="G4928" i="5" s="1"/>
  <c r="G4927" i="5" s="1"/>
  <c r="G4926" i="5" s="1"/>
  <c r="G4925" i="5" s="1"/>
  <c r="G4924" i="5" s="1"/>
  <c r="G4923" i="5" s="1"/>
  <c r="G4922" i="5" s="1"/>
  <c r="G4921" i="5" s="1"/>
  <c r="G4920" i="5" s="1"/>
  <c r="G4919" i="5" s="1"/>
  <c r="G4918" i="5" s="1"/>
  <c r="G4917" i="5" s="1"/>
  <c r="G4916" i="5" s="1"/>
  <c r="G4915" i="5" s="1"/>
  <c r="G4914" i="5" s="1"/>
  <c r="G4913" i="5" s="1"/>
  <c r="G4912" i="5" s="1"/>
  <c r="G4911" i="5" s="1"/>
  <c r="G4910" i="5" s="1"/>
  <c r="G4909" i="5" s="1"/>
  <c r="G4908" i="5" s="1"/>
  <c r="J4973" i="9"/>
  <c r="J4975" i="9" s="1"/>
  <c r="L2444" i="9"/>
  <c r="G2402" i="5" s="1"/>
  <c r="G2401" i="5" s="1"/>
  <c r="G2400" i="5" s="1"/>
  <c r="G2399" i="5" s="1"/>
  <c r="G2398" i="5" s="1"/>
  <c r="G2397" i="5" s="1"/>
  <c r="G2396" i="5" s="1"/>
  <c r="G2395" i="5" s="1"/>
  <c r="G2394" i="5" s="1"/>
  <c r="G2393" i="5" s="1"/>
  <c r="G2392" i="5" s="1"/>
  <c r="G2391" i="5" s="1"/>
  <c r="G2390" i="5" s="1"/>
  <c r="G2389" i="5" s="1"/>
  <c r="G2388" i="5" s="1"/>
  <c r="G2387" i="5" s="1"/>
  <c r="N3880" i="9"/>
  <c r="M3880" i="9"/>
  <c r="L3880" i="9"/>
  <c r="H4378" i="9"/>
  <c r="H4380" i="9" s="1"/>
  <c r="H4381" i="9" s="1"/>
  <c r="I2444" i="9"/>
  <c r="K2444" i="9"/>
  <c r="K3080" i="9"/>
  <c r="K3082" i="9" s="1"/>
  <c r="J3080" i="9"/>
  <c r="J3082" i="9" s="1"/>
  <c r="I3080" i="9"/>
  <c r="I3082" i="9" s="1"/>
  <c r="H3084" i="9" s="1"/>
  <c r="H4355" i="9"/>
  <c r="H4358" i="9" s="1"/>
  <c r="H4359" i="9" s="1"/>
  <c r="H2637" i="9"/>
  <c r="R3000" i="9"/>
  <c r="Q3000" i="9"/>
  <c r="P3000" i="9"/>
  <c r="N3000" i="9"/>
  <c r="O2866" i="9"/>
  <c r="O2868" i="9" s="1"/>
  <c r="N2866" i="9"/>
  <c r="N2868" i="9" s="1"/>
  <c r="H2871" i="9" s="1"/>
  <c r="L2866" i="9"/>
  <c r="L2868" i="9" s="1"/>
  <c r="G2828" i="5" s="1"/>
  <c r="G2827" i="5" s="1"/>
  <c r="G2826" i="5" s="1"/>
  <c r="G2825" i="5" s="1"/>
  <c r="G2824" i="5" s="1"/>
  <c r="G2823" i="5" s="1"/>
  <c r="G2822" i="5" s="1"/>
  <c r="G2821" i="5" s="1"/>
  <c r="G2820" i="5" s="1"/>
  <c r="G2819" i="5" s="1"/>
  <c r="G2818" i="5" s="1"/>
  <c r="G2817" i="5" s="1"/>
  <c r="G2816" i="5" s="1"/>
  <c r="G2815" i="5" s="1"/>
  <c r="G2814" i="5" s="1"/>
  <c r="G2813" i="5" s="1"/>
  <c r="H2615" i="9"/>
  <c r="H4320" i="9"/>
  <c r="H4322" i="9" s="1"/>
  <c r="H4323" i="9" s="1"/>
  <c r="M2778" i="9"/>
  <c r="M2780" i="9" s="1"/>
  <c r="L2778" i="9"/>
  <c r="L2780" i="9" s="1"/>
  <c r="K2778" i="9"/>
  <c r="K2780" i="9" s="1"/>
  <c r="J2778" i="9"/>
  <c r="J2780" i="9" s="1"/>
  <c r="H4300" i="9"/>
  <c r="H4301" i="9" s="1"/>
  <c r="H2638" i="9"/>
  <c r="H2639" i="9" s="1"/>
  <c r="L2314" i="9"/>
  <c r="J2314" i="9"/>
  <c r="H2597" i="9"/>
  <c r="H2596" i="9"/>
  <c r="H2598" i="9" s="1"/>
  <c r="H2599" i="9" s="1"/>
  <c r="H4282" i="9"/>
  <c r="H4284" i="9" s="1"/>
  <c r="H4285" i="9" s="1"/>
  <c r="Y2176" i="9"/>
  <c r="Y2175" i="9"/>
  <c r="Y2177" i="9" s="1"/>
  <c r="H2178" i="9"/>
  <c r="H2579" i="9"/>
  <c r="H2582" i="9" s="1"/>
  <c r="H2583" i="9" s="1"/>
  <c r="H2080" i="9"/>
  <c r="H2082" i="9"/>
  <c r="H2083" i="9" s="1"/>
  <c r="H1959" i="9"/>
  <c r="H2561" i="9"/>
  <c r="H2564" i="9" s="1"/>
  <c r="H2565" i="9" s="1"/>
  <c r="H2044" i="9"/>
  <c r="H2045" i="9" s="1"/>
  <c r="H2544" i="9"/>
  <c r="H1722" i="9"/>
  <c r="H1723" i="9" s="1"/>
  <c r="H4218" i="9"/>
  <c r="H4219" i="9" s="1"/>
  <c r="H2528" i="9"/>
  <c r="H2530" i="9" s="1"/>
  <c r="H2531" i="9" s="1"/>
  <c r="H1665" i="9"/>
  <c r="H4202" i="9"/>
  <c r="H4203" i="9" s="1"/>
  <c r="H2510" i="9"/>
  <c r="H2512" i="9" s="1"/>
  <c r="H2513" i="9" s="1"/>
  <c r="H1666" i="9"/>
  <c r="H1667" i="9" s="1"/>
  <c r="H1483" i="9"/>
  <c r="H1484" i="9" s="1"/>
  <c r="H1485" i="9" s="1"/>
  <c r="H1359" i="9"/>
  <c r="H1362" i="9" s="1"/>
  <c r="H756" i="9"/>
  <c r="H2546" i="9"/>
  <c r="H2547" i="9" s="1"/>
  <c r="K1210" i="9"/>
  <c r="K1212" i="9" s="1"/>
  <c r="H1210" i="9"/>
  <c r="H4156" i="9"/>
  <c r="H4158" i="9" s="1"/>
  <c r="H4159" i="9" s="1"/>
  <c r="H2494" i="9"/>
  <c r="L1076" i="9"/>
  <c r="G1052" i="5" s="1"/>
  <c r="G1051" i="5" s="1"/>
  <c r="G1050" i="5" s="1"/>
  <c r="G1049" i="5" s="1"/>
  <c r="G1048" i="5" s="1"/>
  <c r="G1047" i="5" s="1"/>
  <c r="G1046" i="5" s="1"/>
  <c r="G1045" i="5" s="1"/>
  <c r="G1044" i="5" s="1"/>
  <c r="G1043" i="5" s="1"/>
  <c r="G1042" i="5" s="1"/>
  <c r="G1041" i="5" s="1"/>
  <c r="G1040" i="5" s="1"/>
  <c r="G1039" i="5" s="1"/>
  <c r="G1038" i="5" s="1"/>
  <c r="G1037" i="5" s="1"/>
  <c r="G1036" i="5" s="1"/>
  <c r="G1035" i="5" s="1"/>
  <c r="G1034" i="5" s="1"/>
  <c r="G1033" i="5" s="1"/>
  <c r="G1032" i="5" s="1"/>
  <c r="G1031" i="5" s="1"/>
  <c r="G1030" i="5" s="1"/>
  <c r="G1029" i="5" s="1"/>
  <c r="K1076" i="9"/>
  <c r="J1076" i="9"/>
  <c r="H1076" i="9"/>
  <c r="V1120" i="9"/>
  <c r="U1120" i="9"/>
  <c r="T1120" i="9"/>
  <c r="S1120" i="9"/>
  <c r="R1120" i="9"/>
  <c r="Q1120" i="9"/>
  <c r="P1120" i="9"/>
  <c r="N1120" i="9"/>
  <c r="X1120" i="9" s="1"/>
  <c r="I1076" i="9"/>
  <c r="H1078" i="9" s="1"/>
  <c r="H2496" i="9"/>
  <c r="H2497" i="9" s="1"/>
  <c r="S980" i="9"/>
  <c r="R980" i="9"/>
  <c r="Q980" i="9"/>
  <c r="P980" i="9"/>
  <c r="O980" i="9"/>
  <c r="N980" i="9"/>
  <c r="M980" i="9"/>
  <c r="L980" i="9"/>
  <c r="K980" i="9"/>
  <c r="J980" i="9"/>
  <c r="I980" i="9"/>
  <c r="H980" i="9"/>
  <c r="S952" i="9"/>
  <c r="R952" i="9"/>
  <c r="Q952" i="9"/>
  <c r="H1029" i="9"/>
  <c r="O906" i="9"/>
  <c r="N906" i="9"/>
  <c r="M906" i="9"/>
  <c r="L906" i="9"/>
  <c r="K906" i="9"/>
  <c r="J906" i="9"/>
  <c r="I906" i="9"/>
  <c r="L858" i="9"/>
  <c r="K858" i="9"/>
  <c r="J858" i="9"/>
  <c r="I858" i="9"/>
  <c r="H4048" i="9"/>
  <c r="H4049" i="9" s="1"/>
  <c r="H2430" i="9"/>
  <c r="H2431" i="9" s="1"/>
  <c r="H1028" i="9"/>
  <c r="U166" i="9"/>
  <c r="U168" i="9" s="1"/>
  <c r="T166" i="9"/>
  <c r="T168" i="9" s="1"/>
  <c r="H171" i="9" s="1"/>
  <c r="H690" i="9"/>
  <c r="H692" i="9" s="1"/>
  <c r="H758" i="9"/>
  <c r="H759" i="9" s="1"/>
  <c r="H734" i="9"/>
  <c r="H736" i="9" s="1"/>
  <c r="H737" i="9" s="1"/>
  <c r="I710" i="9"/>
  <c r="H2372" i="9"/>
  <c r="S166" i="9"/>
  <c r="R166" i="9"/>
  <c r="Q166" i="9"/>
  <c r="P166" i="9"/>
  <c r="O166" i="9"/>
  <c r="N166" i="9"/>
  <c r="H693" i="9"/>
  <c r="I128" i="9"/>
  <c r="J128" i="9"/>
  <c r="N128" i="9"/>
  <c r="M128" i="9"/>
  <c r="L128" i="9"/>
  <c r="H778" i="9"/>
  <c r="H780" i="9" s="1"/>
  <c r="H781" i="9" s="1"/>
  <c r="H800" i="9"/>
  <c r="H802" i="9" s="1"/>
  <c r="H803" i="9" s="1"/>
  <c r="H2336" i="9"/>
  <c r="H2338" i="9" s="1"/>
  <c r="H2339" i="9" s="1"/>
  <c r="H1053" i="9"/>
  <c r="H4024" i="9"/>
  <c r="H4026" i="9" s="1"/>
  <c r="H4027" i="9" s="1"/>
  <c r="H2390" i="9"/>
  <c r="H2392" i="9" s="1"/>
  <c r="H2393" i="9" s="1"/>
  <c r="H1006" i="9"/>
  <c r="H1008" i="9" s="1"/>
  <c r="H1009" i="9" s="1"/>
  <c r="I2994" i="9"/>
  <c r="H2994" i="9"/>
  <c r="I2996" i="9"/>
  <c r="H2996" i="9"/>
  <c r="J34" i="18"/>
  <c r="J33" i="18"/>
  <c r="J30" i="18"/>
  <c r="O32" i="17" s="1"/>
  <c r="J36" i="18"/>
  <c r="D28" i="18"/>
  <c r="J35" i="18"/>
  <c r="J32" i="18"/>
  <c r="O34" i="17" s="1"/>
  <c r="J31" i="18"/>
  <c r="O33" i="17" s="1"/>
  <c r="I27" i="18"/>
  <c r="F27" i="18"/>
  <c r="E14" i="18"/>
  <c r="E16" i="18"/>
  <c r="E15" i="18"/>
  <c r="E17" i="18"/>
  <c r="D12" i="18"/>
  <c r="E13" i="18"/>
  <c r="K47" i="17"/>
  <c r="N622" i="9"/>
  <c r="M622" i="9"/>
  <c r="L622" i="9"/>
  <c r="H5093" i="9"/>
  <c r="H5095" i="9" s="1"/>
  <c r="H5096" i="9" s="1"/>
  <c r="H1682" i="9"/>
  <c r="H1684" i="9" s="1"/>
  <c r="H1685" i="9" s="1"/>
  <c r="H2613" i="9"/>
  <c r="H2614" i="9"/>
  <c r="H4899" i="9"/>
  <c r="H4901" i="9" s="1"/>
  <c r="H4902" i="9" s="1"/>
  <c r="H4134" i="9"/>
  <c r="H4136" i="9" s="1"/>
  <c r="H4137" i="9" s="1"/>
  <c r="H2462" i="9"/>
  <c r="H2464" i="9" s="1"/>
  <c r="H2465" i="9" s="1"/>
  <c r="H2446" i="9"/>
  <c r="H2448" i="9" s="1"/>
  <c r="H2449" i="9" s="1"/>
  <c r="E18" i="11"/>
  <c r="H3912" i="9"/>
  <c r="H3914" i="9" s="1"/>
  <c r="H2354" i="9"/>
  <c r="H2356" i="9" s="1"/>
  <c r="H2357" i="9" s="1"/>
  <c r="H5239" i="9"/>
  <c r="H5240" i="9" s="1"/>
  <c r="H5218" i="9"/>
  <c r="H5203" i="9"/>
  <c r="H5204" i="9" s="1"/>
  <c r="H5132" i="9"/>
  <c r="H5133" i="9" s="1"/>
  <c r="H4832" i="9"/>
  <c r="H4481" i="9"/>
  <c r="H4482" i="9" s="1"/>
  <c r="H4248" i="9"/>
  <c r="H4250" i="9" s="1"/>
  <c r="H4251" i="9" s="1"/>
  <c r="H4232" i="9"/>
  <c r="H4234" i="9" s="1"/>
  <c r="H4235" i="9" s="1"/>
  <c r="H1027" i="9"/>
  <c r="H1030" i="9" s="1"/>
  <c r="H1031" i="9" s="1"/>
  <c r="H3915" i="9"/>
  <c r="H3901" i="9"/>
  <c r="H3864" i="9"/>
  <c r="H3865" i="9" s="1"/>
  <c r="H3846" i="9"/>
  <c r="H3847" i="9" s="1"/>
  <c r="H3623" i="9"/>
  <c r="H3096" i="9"/>
  <c r="H1702" i="9"/>
  <c r="H1704" i="9" s="1"/>
  <c r="H1705" i="9" s="1"/>
  <c r="H1628" i="9"/>
  <c r="H1630" i="9" s="1"/>
  <c r="H1631" i="9" s="1"/>
  <c r="H1363" i="9"/>
  <c r="H1327" i="9"/>
  <c r="H1305" i="9"/>
  <c r="H1283" i="9"/>
  <c r="H1261" i="9"/>
  <c r="H1239" i="9"/>
  <c r="O850" i="9"/>
  <c r="O860" i="9" s="1"/>
  <c r="N850" i="9"/>
  <c r="N860" i="9" s="1"/>
  <c r="H850" i="9"/>
  <c r="H54" i="9"/>
  <c r="H55" i="9" s="1"/>
  <c r="H42" i="9"/>
  <c r="L856" i="9"/>
  <c r="L852" i="9"/>
  <c r="K852" i="9"/>
  <c r="J852" i="9"/>
  <c r="G2330" i="5"/>
  <c r="G2329" i="5" s="1"/>
  <c r="G2328" i="5" s="1"/>
  <c r="G2327" i="5" s="1"/>
  <c r="G2326" i="5" s="1"/>
  <c r="G2325" i="5" s="1"/>
  <c r="G2324" i="5" s="1"/>
  <c r="G2323" i="5" s="1"/>
  <c r="G2322" i="5" s="1"/>
  <c r="G2321" i="5" s="1"/>
  <c r="G2320" i="5" s="1"/>
  <c r="G2319" i="5" s="1"/>
  <c r="G2318" i="5" s="1"/>
  <c r="G2317" i="5" s="1"/>
  <c r="G2316" i="5" s="1"/>
  <c r="G2315" i="5" s="1"/>
  <c r="G2314" i="5" s="1"/>
  <c r="G2313" i="5" s="1"/>
  <c r="E2330" i="5"/>
  <c r="I2330" i="5"/>
  <c r="E1681" i="5"/>
  <c r="J1681" i="5"/>
  <c r="I1681" i="5"/>
  <c r="C1681" i="5"/>
  <c r="C1682" i="5" s="1"/>
  <c r="C1683" i="5" s="1"/>
  <c r="C1684" i="5" s="1"/>
  <c r="C1685" i="5" s="1"/>
  <c r="C1686" i="5" s="1"/>
  <c r="C1687" i="5" s="1"/>
  <c r="C1688" i="5" s="1"/>
  <c r="C1689" i="5" s="1"/>
  <c r="C1690" i="5" s="1"/>
  <c r="C1691" i="5" s="1"/>
  <c r="C1692" i="5" s="1"/>
  <c r="C1693" i="5" s="1"/>
  <c r="C1694" i="5" s="1"/>
  <c r="C1695" i="5" s="1"/>
  <c r="C1696" i="5" s="1"/>
  <c r="F1681" i="5"/>
  <c r="F1682" i="5" s="1"/>
  <c r="E1032" i="5"/>
  <c r="I1032" i="5"/>
  <c r="J1032" i="5"/>
  <c r="E383" i="5"/>
  <c r="J383" i="5"/>
  <c r="I383" i="5"/>
  <c r="K16" i="11"/>
  <c r="F14" i="11"/>
  <c r="K5053" i="9"/>
  <c r="I5053" i="9"/>
  <c r="H5053" i="9"/>
  <c r="K5051" i="9"/>
  <c r="K5057" i="9" s="1"/>
  <c r="I5051" i="9"/>
  <c r="I5057" i="9" s="1"/>
  <c r="H5049" i="9"/>
  <c r="H5057" i="9" s="1"/>
  <c r="H5027" i="9"/>
  <c r="H5031" i="9"/>
  <c r="K5029" i="9"/>
  <c r="K5037" i="9" s="1"/>
  <c r="I5029" i="9"/>
  <c r="I5037" i="9" s="1"/>
  <c r="H5039" i="9" s="1"/>
  <c r="I5009" i="9"/>
  <c r="I5015" i="9" s="1"/>
  <c r="H5007" i="9"/>
  <c r="H5011" i="9"/>
  <c r="K5009" i="9"/>
  <c r="K5015" i="9" s="1"/>
  <c r="H4987" i="9"/>
  <c r="K4991" i="9"/>
  <c r="I4991" i="9"/>
  <c r="H4991" i="9"/>
  <c r="K4989" i="9"/>
  <c r="K4995" i="9" s="1"/>
  <c r="I4989" i="9"/>
  <c r="I4995" i="9" s="1"/>
  <c r="K4971" i="9"/>
  <c r="I4971" i="9"/>
  <c r="H4971" i="9"/>
  <c r="K4969" i="9"/>
  <c r="K4975" i="9" s="1"/>
  <c r="I4969" i="9"/>
  <c r="I4975" i="9" s="1"/>
  <c r="H4977" i="9" s="1"/>
  <c r="H4967" i="9"/>
  <c r="H4975" i="9" s="1"/>
  <c r="I4925" i="9"/>
  <c r="H4923" i="9"/>
  <c r="M4929" i="9"/>
  <c r="M4933" i="9" s="1"/>
  <c r="J4929" i="9"/>
  <c r="J4933" i="9" s="1"/>
  <c r="L4927" i="9"/>
  <c r="L4933" i="9" s="1"/>
  <c r="G4885" i="5" s="1"/>
  <c r="G4884" i="5" s="1"/>
  <c r="G4883" i="5" s="1"/>
  <c r="G4882" i="5" s="1"/>
  <c r="G4881" i="5" s="1"/>
  <c r="G4880" i="5" s="1"/>
  <c r="G4879" i="5" s="1"/>
  <c r="G4878" i="5" s="1"/>
  <c r="G4877" i="5" s="1"/>
  <c r="G4876" i="5" s="1"/>
  <c r="G4875" i="5" s="1"/>
  <c r="G4874" i="5" s="1"/>
  <c r="G4873" i="5" s="1"/>
  <c r="G4872" i="5" s="1"/>
  <c r="G4871" i="5" s="1"/>
  <c r="G4870" i="5" s="1"/>
  <c r="G4869" i="5" s="1"/>
  <c r="G4868" i="5" s="1"/>
  <c r="G4867" i="5" s="1"/>
  <c r="G4866" i="5" s="1"/>
  <c r="G4865" i="5" s="1"/>
  <c r="G4864" i="5" s="1"/>
  <c r="K4927" i="9"/>
  <c r="I4927" i="9"/>
  <c r="H4927" i="9"/>
  <c r="K4925" i="9"/>
  <c r="K4933" i="9" s="1"/>
  <c r="H4841" i="9"/>
  <c r="H4839" i="9"/>
  <c r="H4849" i="9" s="1"/>
  <c r="H4803" i="9"/>
  <c r="H4813" i="9" s="1"/>
  <c r="I4805" i="9"/>
  <c r="I4813" i="9" s="1"/>
  <c r="R4807" i="9"/>
  <c r="R4813" i="9" s="1"/>
  <c r="G4765" i="5" s="1"/>
  <c r="G4764" i="5" s="1"/>
  <c r="G4763" i="5" s="1"/>
  <c r="G4762" i="5" s="1"/>
  <c r="G4761" i="5" s="1"/>
  <c r="G4760" i="5" s="1"/>
  <c r="G4759" i="5" s="1"/>
  <c r="G4758" i="5" s="1"/>
  <c r="G4757" i="5" s="1"/>
  <c r="G4756" i="5" s="1"/>
  <c r="G4755" i="5" s="1"/>
  <c r="G4754" i="5" s="1"/>
  <c r="G4753" i="5" s="1"/>
  <c r="G4752" i="5" s="1"/>
  <c r="Q4805" i="9"/>
  <c r="Q4813" i="9" s="1"/>
  <c r="P4805" i="9"/>
  <c r="P4813" i="9" s="1"/>
  <c r="H4816" i="9" s="1"/>
  <c r="O4805" i="9"/>
  <c r="O4813" i="9" s="1"/>
  <c r="N4805" i="9"/>
  <c r="N4813" i="9" s="1"/>
  <c r="M4805" i="9"/>
  <c r="M4813" i="9" s="1"/>
  <c r="L4805" i="9"/>
  <c r="L4813" i="9" s="1"/>
  <c r="K4805" i="9"/>
  <c r="K4813" i="9" s="1"/>
  <c r="J4805" i="9"/>
  <c r="J4813" i="9" s="1"/>
  <c r="I4783" i="9"/>
  <c r="I4791" i="9" s="1"/>
  <c r="H4781" i="9"/>
  <c r="H4791" i="9" s="1"/>
  <c r="M4783" i="9"/>
  <c r="M4791" i="9" s="1"/>
  <c r="L4783" i="9"/>
  <c r="L4791" i="9" s="1"/>
  <c r="G4743" i="5" s="1"/>
  <c r="G4742" i="5" s="1"/>
  <c r="G4741" i="5" s="1"/>
  <c r="G4740" i="5" s="1"/>
  <c r="G4739" i="5" s="1"/>
  <c r="G4738" i="5" s="1"/>
  <c r="G4737" i="5" s="1"/>
  <c r="G4736" i="5" s="1"/>
  <c r="G4735" i="5" s="1"/>
  <c r="G4734" i="5" s="1"/>
  <c r="G4733" i="5" s="1"/>
  <c r="G4732" i="5" s="1"/>
  <c r="G4731" i="5" s="1"/>
  <c r="G4730" i="5" s="1"/>
  <c r="G4729" i="5" s="1"/>
  <c r="G4728" i="5" s="1"/>
  <c r="G4727" i="5" s="1"/>
  <c r="G4726" i="5" s="1"/>
  <c r="G4725" i="5" s="1"/>
  <c r="G4724" i="5" s="1"/>
  <c r="G4723" i="5" s="1"/>
  <c r="G4722" i="5" s="1"/>
  <c r="K4783" i="9"/>
  <c r="K4791" i="9" s="1"/>
  <c r="J4783" i="9"/>
  <c r="J4791" i="9" s="1"/>
  <c r="H4759" i="9"/>
  <c r="H4769" i="9" s="1"/>
  <c r="L4761" i="9"/>
  <c r="L4769" i="9" s="1"/>
  <c r="G4721" i="5" s="1"/>
  <c r="G4720" i="5" s="1"/>
  <c r="G4719" i="5" s="1"/>
  <c r="G4718" i="5" s="1"/>
  <c r="G4717" i="5" s="1"/>
  <c r="G4716" i="5" s="1"/>
  <c r="G4715" i="5" s="1"/>
  <c r="G4714" i="5" s="1"/>
  <c r="G4713" i="5" s="1"/>
  <c r="G4712" i="5" s="1"/>
  <c r="G4711" i="5" s="1"/>
  <c r="G4710" i="5" s="1"/>
  <c r="G4709" i="5" s="1"/>
  <c r="G4708" i="5" s="1"/>
  <c r="K4761" i="9"/>
  <c r="K4769" i="9" s="1"/>
  <c r="J4761" i="9"/>
  <c r="J4769" i="9" s="1"/>
  <c r="I4761" i="9"/>
  <c r="I4769" i="9" s="1"/>
  <c r="H4771" i="9" s="1"/>
  <c r="L4745" i="9"/>
  <c r="L4747" i="9" s="1"/>
  <c r="G4699" i="5" s="1"/>
  <c r="G4698" i="5" s="1"/>
  <c r="G4697" i="5" s="1"/>
  <c r="G4696" i="5" s="1"/>
  <c r="G4695" i="5" s="1"/>
  <c r="G4694" i="5" s="1"/>
  <c r="G4693" i="5" s="1"/>
  <c r="G4692" i="5" s="1"/>
  <c r="G4691" i="5" s="1"/>
  <c r="G4690" i="5" s="1"/>
  <c r="G4689" i="5" s="1"/>
  <c r="G4688" i="5" s="1"/>
  <c r="G4687" i="5" s="1"/>
  <c r="G4686" i="5" s="1"/>
  <c r="G4685" i="5" s="1"/>
  <c r="G4684" i="5" s="1"/>
  <c r="G4683" i="5" s="1"/>
  <c r="G4682" i="5" s="1"/>
  <c r="J4743" i="9"/>
  <c r="J4747" i="9" s="1"/>
  <c r="K4741" i="9"/>
  <c r="K4747" i="9" s="1"/>
  <c r="I4741" i="9"/>
  <c r="I4747" i="9" s="1"/>
  <c r="H4749" i="9" s="1"/>
  <c r="H4741" i="9"/>
  <c r="H4747" i="9" s="1"/>
  <c r="J4721" i="9"/>
  <c r="J4729" i="9" s="1"/>
  <c r="L4723" i="9"/>
  <c r="L4729" i="9" s="1"/>
  <c r="G4681" i="5" s="1"/>
  <c r="G4680" i="5" s="1"/>
  <c r="G4679" i="5" s="1"/>
  <c r="G4678" i="5" s="1"/>
  <c r="G4677" i="5" s="1"/>
  <c r="G4676" i="5" s="1"/>
  <c r="G4675" i="5" s="1"/>
  <c r="G4674" i="5" s="1"/>
  <c r="G4673" i="5" s="1"/>
  <c r="G4672" i="5" s="1"/>
  <c r="G4671" i="5" s="1"/>
  <c r="G4670" i="5" s="1"/>
  <c r="G4669" i="5" s="1"/>
  <c r="G4668" i="5" s="1"/>
  <c r="G4667" i="5" s="1"/>
  <c r="G4666" i="5" s="1"/>
  <c r="G4665" i="5" s="1"/>
  <c r="G4664" i="5" s="1"/>
  <c r="G4663" i="5" s="1"/>
  <c r="G4662" i="5" s="1"/>
  <c r="G4661" i="5" s="1"/>
  <c r="G4660" i="5" s="1"/>
  <c r="K4719" i="9"/>
  <c r="K4729" i="9" s="1"/>
  <c r="I4719" i="9"/>
  <c r="I4729" i="9" s="1"/>
  <c r="H4731" i="9" s="1"/>
  <c r="H4719" i="9"/>
  <c r="H4729" i="9" s="1"/>
  <c r="H4701" i="9"/>
  <c r="H4707" i="9" s="1"/>
  <c r="L4705" i="9"/>
  <c r="L4707" i="9" s="1"/>
  <c r="G4659" i="5" s="1"/>
  <c r="G4658" i="5" s="1"/>
  <c r="G4657" i="5" s="1"/>
  <c r="G4656" i="5" s="1"/>
  <c r="G4655" i="5" s="1"/>
  <c r="G4654" i="5" s="1"/>
  <c r="G4653" i="5" s="1"/>
  <c r="G4652" i="5" s="1"/>
  <c r="G4651" i="5" s="1"/>
  <c r="G4650" i="5" s="1"/>
  <c r="G4649" i="5" s="1"/>
  <c r="G4648" i="5" s="1"/>
  <c r="G4647" i="5" s="1"/>
  <c r="G4646" i="5" s="1"/>
  <c r="G4645" i="5" s="1"/>
  <c r="G4644" i="5" s="1"/>
  <c r="G4643" i="5" s="1"/>
  <c r="G4642" i="5" s="1"/>
  <c r="J4703" i="9"/>
  <c r="J4707" i="9" s="1"/>
  <c r="K4701" i="9"/>
  <c r="K4707" i="9" s="1"/>
  <c r="I4701" i="9"/>
  <c r="I4707" i="9" s="1"/>
  <c r="H4709" i="9" s="1"/>
  <c r="I4685" i="9"/>
  <c r="I4689" i="9" s="1"/>
  <c r="H4685" i="9"/>
  <c r="H4689" i="9" s="1"/>
  <c r="M4687" i="9"/>
  <c r="M4689" i="9" s="1"/>
  <c r="J4687" i="9"/>
  <c r="J4689" i="9" s="1"/>
  <c r="L4685" i="9"/>
  <c r="L4689" i="9" s="1"/>
  <c r="G4641" i="5" s="1"/>
  <c r="G4640" i="5" s="1"/>
  <c r="G4639" i="5" s="1"/>
  <c r="G4638" i="5" s="1"/>
  <c r="G4637" i="5" s="1"/>
  <c r="G4636" i="5" s="1"/>
  <c r="G4635" i="5" s="1"/>
  <c r="G4634" i="5" s="1"/>
  <c r="G4633" i="5" s="1"/>
  <c r="G4632" i="5" s="1"/>
  <c r="G4631" i="5" s="1"/>
  <c r="G4630" i="5" s="1"/>
  <c r="G4629" i="5" s="1"/>
  <c r="G4628" i="5" s="1"/>
  <c r="G4627" i="5" s="1"/>
  <c r="G4626" i="5" s="1"/>
  <c r="K4685" i="9"/>
  <c r="K4689" i="9" s="1"/>
  <c r="N4671" i="9"/>
  <c r="N4673" i="9" s="1"/>
  <c r="M4669" i="9"/>
  <c r="M4673" i="9" s="1"/>
  <c r="L4669" i="9"/>
  <c r="L4673" i="9" s="1"/>
  <c r="K4667" i="9"/>
  <c r="K4673" i="9" s="1"/>
  <c r="J4667" i="9"/>
  <c r="J4673" i="9" s="1"/>
  <c r="H4675" i="9" s="1"/>
  <c r="I4667" i="9"/>
  <c r="I4673" i="9" s="1"/>
  <c r="H4667" i="9"/>
  <c r="H4673" i="9" s="1"/>
  <c r="P4653" i="9"/>
  <c r="P4655" i="9" s="1"/>
  <c r="O4651" i="9"/>
  <c r="O4655" i="9" s="1"/>
  <c r="N4651" i="9"/>
  <c r="N4655" i="9" s="1"/>
  <c r="H4658" i="9" s="1"/>
  <c r="M4649" i="9"/>
  <c r="M4655" i="9" s="1"/>
  <c r="L4649" i="9"/>
  <c r="L4655" i="9" s="1"/>
  <c r="G4607" i="5" s="1"/>
  <c r="G4606" i="5" s="1"/>
  <c r="G4605" i="5" s="1"/>
  <c r="G4604" i="5" s="1"/>
  <c r="G4603" i="5" s="1"/>
  <c r="G4602" i="5" s="1"/>
  <c r="G4601" i="5" s="1"/>
  <c r="G4600" i="5" s="1"/>
  <c r="G4599" i="5" s="1"/>
  <c r="G4598" i="5" s="1"/>
  <c r="G4597" i="5" s="1"/>
  <c r="G4596" i="5" s="1"/>
  <c r="G4595" i="5" s="1"/>
  <c r="G4594" i="5" s="1"/>
  <c r="G4593" i="5" s="1"/>
  <c r="G4592" i="5" s="1"/>
  <c r="G4591" i="5" s="1"/>
  <c r="G4590" i="5" s="1"/>
  <c r="K4649" i="9"/>
  <c r="K4655" i="9" s="1"/>
  <c r="H4657" i="9" s="1"/>
  <c r="J4649" i="9"/>
  <c r="J4655" i="9" s="1"/>
  <c r="I4649" i="9"/>
  <c r="I4655" i="9" s="1"/>
  <c r="H4649" i="9"/>
  <c r="H4655" i="9" s="1"/>
  <c r="N4635" i="9"/>
  <c r="N4637" i="9" s="1"/>
  <c r="M4633" i="9"/>
  <c r="M4637" i="9" s="1"/>
  <c r="L4633" i="9"/>
  <c r="L4637" i="9" s="1"/>
  <c r="K4631" i="9"/>
  <c r="K4637" i="9" s="1"/>
  <c r="J4631" i="9"/>
  <c r="J4637" i="9" s="1"/>
  <c r="H4639" i="9" s="1"/>
  <c r="I4631" i="9"/>
  <c r="I4637" i="9" s="1"/>
  <c r="H4631" i="9"/>
  <c r="I4615" i="9"/>
  <c r="I4619" i="9" s="1"/>
  <c r="H4615" i="9"/>
  <c r="H4619" i="9" s="1"/>
  <c r="N4617" i="9"/>
  <c r="N4619" i="9" s="1"/>
  <c r="M4615" i="9"/>
  <c r="M4619" i="9" s="1"/>
  <c r="L4615" i="9"/>
  <c r="L4619" i="9" s="1"/>
  <c r="K4615" i="9"/>
  <c r="K4619" i="9" s="1"/>
  <c r="J4615" i="9"/>
  <c r="J4619" i="9" s="1"/>
  <c r="I4599" i="9"/>
  <c r="I4603" i="9" s="1"/>
  <c r="H4599" i="9"/>
  <c r="H4603" i="9" s="1"/>
  <c r="X4601" i="9"/>
  <c r="X4603" i="9" s="1"/>
  <c r="W4599" i="9"/>
  <c r="W4603" i="9" s="1"/>
  <c r="V4599" i="9"/>
  <c r="V4603" i="9" s="1"/>
  <c r="H4606" i="9" s="1"/>
  <c r="U4599" i="9"/>
  <c r="U4603" i="9" s="1"/>
  <c r="T4599" i="9"/>
  <c r="T4603" i="9" s="1"/>
  <c r="S4599" i="9"/>
  <c r="S4603" i="9" s="1"/>
  <c r="R4599" i="9"/>
  <c r="R4603" i="9" s="1"/>
  <c r="G4555" i="5" s="1"/>
  <c r="G4554" i="5" s="1"/>
  <c r="G4553" i="5" s="1"/>
  <c r="G4552" i="5" s="1"/>
  <c r="G4551" i="5" s="1"/>
  <c r="G4550" i="5" s="1"/>
  <c r="G4549" i="5" s="1"/>
  <c r="G4548" i="5" s="1"/>
  <c r="G4547" i="5" s="1"/>
  <c r="G4546" i="5" s="1"/>
  <c r="G4545" i="5" s="1"/>
  <c r="G4544" i="5" s="1"/>
  <c r="G4543" i="5" s="1"/>
  <c r="G4542" i="5" s="1"/>
  <c r="G4541" i="5" s="1"/>
  <c r="G4540" i="5" s="1"/>
  <c r="Q4599" i="9"/>
  <c r="Q4603" i="9" s="1"/>
  <c r="P4599" i="9"/>
  <c r="P4603" i="9" s="1"/>
  <c r="O4599" i="9"/>
  <c r="O4603" i="9" s="1"/>
  <c r="H4605" i="9" s="1"/>
  <c r="N4599" i="9"/>
  <c r="N4603" i="9" s="1"/>
  <c r="M4599" i="9"/>
  <c r="M4603" i="9" s="1"/>
  <c r="L4599" i="9"/>
  <c r="L4603" i="9" s="1"/>
  <c r="K4599" i="9"/>
  <c r="K4603" i="9" s="1"/>
  <c r="J4599" i="9"/>
  <c r="J4603" i="9" s="1"/>
  <c r="I4583" i="9"/>
  <c r="I4587" i="9" s="1"/>
  <c r="M4585" i="9"/>
  <c r="M4587" i="9" s="1"/>
  <c r="L4583" i="9"/>
  <c r="L4587" i="9" s="1"/>
  <c r="G4539" i="5" s="1"/>
  <c r="G4538" i="5" s="1"/>
  <c r="G4537" i="5" s="1"/>
  <c r="G4536" i="5" s="1"/>
  <c r="G4535" i="5" s="1"/>
  <c r="G4534" i="5" s="1"/>
  <c r="G4533" i="5" s="1"/>
  <c r="G4532" i="5" s="1"/>
  <c r="G4531" i="5" s="1"/>
  <c r="G4530" i="5" s="1"/>
  <c r="G4529" i="5" s="1"/>
  <c r="G4528" i="5" s="1"/>
  <c r="G4527" i="5" s="1"/>
  <c r="G4526" i="5" s="1"/>
  <c r="G4525" i="5" s="1"/>
  <c r="G4524" i="5" s="1"/>
  <c r="K4583" i="9"/>
  <c r="K4587" i="9" s="1"/>
  <c r="H4590" i="9" s="1"/>
  <c r="J4583" i="9"/>
  <c r="J4587" i="9" s="1"/>
  <c r="H4583" i="9"/>
  <c r="H4587" i="9" s="1"/>
  <c r="I4567" i="9"/>
  <c r="I4571" i="9" s="1"/>
  <c r="M4569" i="9"/>
  <c r="M4571" i="9" s="1"/>
  <c r="L4567" i="9"/>
  <c r="L4571" i="9" s="1"/>
  <c r="G4523" i="5" s="1"/>
  <c r="G4522" i="5" s="1"/>
  <c r="G4521" i="5" s="1"/>
  <c r="G4520" i="5" s="1"/>
  <c r="G4519" i="5" s="1"/>
  <c r="G4518" i="5" s="1"/>
  <c r="G4517" i="5" s="1"/>
  <c r="G4516" i="5" s="1"/>
  <c r="G4515" i="5" s="1"/>
  <c r="G4514" i="5" s="1"/>
  <c r="G4513" i="5" s="1"/>
  <c r="G4512" i="5" s="1"/>
  <c r="G4511" i="5" s="1"/>
  <c r="G4510" i="5" s="1"/>
  <c r="G4509" i="5" s="1"/>
  <c r="G4508" i="5" s="1"/>
  <c r="K4567" i="9"/>
  <c r="K4571" i="9" s="1"/>
  <c r="H4574" i="9" s="1"/>
  <c r="J4567" i="9"/>
  <c r="J4571" i="9" s="1"/>
  <c r="H4567" i="9"/>
  <c r="H4571" i="9" s="1"/>
  <c r="I4551" i="9"/>
  <c r="I4555" i="9" s="1"/>
  <c r="H4551" i="9"/>
  <c r="H4555" i="9" s="1"/>
  <c r="M4553" i="9"/>
  <c r="M4555" i="9" s="1"/>
  <c r="L4551" i="9"/>
  <c r="L4555" i="9" s="1"/>
  <c r="G4507" i="5" s="1"/>
  <c r="G4506" i="5" s="1"/>
  <c r="G4505" i="5" s="1"/>
  <c r="G4504" i="5" s="1"/>
  <c r="G4503" i="5" s="1"/>
  <c r="G4502" i="5" s="1"/>
  <c r="G4501" i="5" s="1"/>
  <c r="G4500" i="5" s="1"/>
  <c r="G4499" i="5" s="1"/>
  <c r="G4498" i="5" s="1"/>
  <c r="G4497" i="5" s="1"/>
  <c r="G4496" i="5" s="1"/>
  <c r="G4495" i="5" s="1"/>
  <c r="G4494" i="5" s="1"/>
  <c r="G4493" i="5" s="1"/>
  <c r="G4492" i="5" s="1"/>
  <c r="K4551" i="9"/>
  <c r="K4555" i="9" s="1"/>
  <c r="H4558" i="9" s="1"/>
  <c r="J4551" i="9"/>
  <c r="J4555" i="9" s="1"/>
  <c r="I4535" i="9"/>
  <c r="I4539" i="9" s="1"/>
  <c r="H4535" i="9"/>
  <c r="H4539" i="9" s="1"/>
  <c r="O4537" i="9"/>
  <c r="O4539" i="9" s="1"/>
  <c r="N4535" i="9"/>
  <c r="N4539" i="9" s="1"/>
  <c r="M4535" i="9"/>
  <c r="M4539" i="9" s="1"/>
  <c r="H4542" i="9" s="1"/>
  <c r="L4535" i="9"/>
  <c r="L4539" i="9" s="1"/>
  <c r="G4491" i="5" s="1"/>
  <c r="G4490" i="5" s="1"/>
  <c r="G4489" i="5" s="1"/>
  <c r="G4488" i="5" s="1"/>
  <c r="G4487" i="5" s="1"/>
  <c r="G4486" i="5" s="1"/>
  <c r="G4485" i="5" s="1"/>
  <c r="G4484" i="5" s="1"/>
  <c r="G4483" i="5" s="1"/>
  <c r="G4482" i="5" s="1"/>
  <c r="G4481" i="5" s="1"/>
  <c r="G4480" i="5" s="1"/>
  <c r="G4479" i="5" s="1"/>
  <c r="G4478" i="5" s="1"/>
  <c r="G4477" i="5" s="1"/>
  <c r="G4476" i="5" s="1"/>
  <c r="K4535" i="9"/>
  <c r="K4539" i="9" s="1"/>
  <c r="J4535" i="9"/>
  <c r="J4539" i="9" s="1"/>
  <c r="N4515" i="9"/>
  <c r="N4523" i="9" s="1"/>
  <c r="M4513" i="9"/>
  <c r="M4523" i="9" s="1"/>
  <c r="L4513" i="9"/>
  <c r="L4523" i="9" s="1"/>
  <c r="K4513" i="9"/>
  <c r="K4523" i="9" s="1"/>
  <c r="J4513" i="9"/>
  <c r="J4523" i="9" s="1"/>
  <c r="I4513" i="9"/>
  <c r="I4523" i="9" s="1"/>
  <c r="H4525" i="9" s="1"/>
  <c r="H4513" i="9"/>
  <c r="H4523" i="9" s="1"/>
  <c r="K4168" i="9"/>
  <c r="J4172" i="9"/>
  <c r="J4176" i="9" s="1"/>
  <c r="L4172" i="9"/>
  <c r="L4176" i="9" s="1"/>
  <c r="G4130" i="5" s="1"/>
  <c r="G4129" i="5" s="1"/>
  <c r="G4128" i="5" s="1"/>
  <c r="G4127" i="5" s="1"/>
  <c r="G4126" i="5" s="1"/>
  <c r="G4125" i="5" s="1"/>
  <c r="G4124" i="5" s="1"/>
  <c r="G4123" i="5" s="1"/>
  <c r="G4122" i="5" s="1"/>
  <c r="G4121" i="5" s="1"/>
  <c r="G4120" i="5" s="1"/>
  <c r="G4119" i="5" s="1"/>
  <c r="G4118" i="5" s="1"/>
  <c r="G4117" i="5" s="1"/>
  <c r="G4116" i="5" s="1"/>
  <c r="G4115" i="5" s="1"/>
  <c r="G4114" i="5" s="1"/>
  <c r="G4113" i="5" s="1"/>
  <c r="G4112" i="5" s="1"/>
  <c r="G4111" i="5" s="1"/>
  <c r="G4110" i="5" s="1"/>
  <c r="G4109" i="5" s="1"/>
  <c r="K4172" i="9"/>
  <c r="I4172" i="9"/>
  <c r="H4170" i="9"/>
  <c r="I4168" i="9"/>
  <c r="I4176" i="9" s="1"/>
  <c r="H4166" i="9"/>
  <c r="H4176" i="9" s="1"/>
  <c r="H4177" i="9" s="1"/>
  <c r="H4109" i="9"/>
  <c r="H4102" i="9"/>
  <c r="H4100" i="9"/>
  <c r="H4110" i="9" s="1"/>
  <c r="L4104" i="9"/>
  <c r="L4110" i="9" s="1"/>
  <c r="G4064" i="5" s="1"/>
  <c r="G4063" i="5" s="1"/>
  <c r="G4062" i="5" s="1"/>
  <c r="G4061" i="5" s="1"/>
  <c r="G4060" i="5" s="1"/>
  <c r="G4059" i="5" s="1"/>
  <c r="G4058" i="5" s="1"/>
  <c r="G4057" i="5" s="1"/>
  <c r="G4056" i="5" s="1"/>
  <c r="G4055" i="5" s="1"/>
  <c r="G4054" i="5" s="1"/>
  <c r="G4053" i="5" s="1"/>
  <c r="G4052" i="5" s="1"/>
  <c r="G4051" i="5" s="1"/>
  <c r="G4050" i="5" s="1"/>
  <c r="G4049" i="5" s="1"/>
  <c r="G4048" i="5" s="1"/>
  <c r="G4047" i="5" s="1"/>
  <c r="G4046" i="5" s="1"/>
  <c r="G4045" i="5" s="1"/>
  <c r="G4044" i="5" s="1"/>
  <c r="G4043" i="5" s="1"/>
  <c r="J4104" i="9"/>
  <c r="J4110" i="9" s="1"/>
  <c r="K4102" i="9"/>
  <c r="K4110" i="9" s="1"/>
  <c r="I4102" i="9"/>
  <c r="I4110" i="9" s="1"/>
  <c r="H4112" i="9" s="1"/>
  <c r="I4080" i="9"/>
  <c r="I4088" i="9" s="1"/>
  <c r="H4078" i="9"/>
  <c r="H4088" i="9" s="1"/>
  <c r="K4080" i="9"/>
  <c r="K4088" i="9" s="1"/>
  <c r="M4060" i="9"/>
  <c r="M4066" i="9" s="1"/>
  <c r="J4060" i="9"/>
  <c r="J4066" i="9" s="1"/>
  <c r="L4058" i="9"/>
  <c r="L4066" i="9" s="1"/>
  <c r="G4020" i="5" s="1"/>
  <c r="G4019" i="5" s="1"/>
  <c r="G4018" i="5" s="1"/>
  <c r="G4017" i="5" s="1"/>
  <c r="G4016" i="5" s="1"/>
  <c r="G4015" i="5" s="1"/>
  <c r="G4014" i="5" s="1"/>
  <c r="G4013" i="5" s="1"/>
  <c r="G4012" i="5" s="1"/>
  <c r="G4011" i="5" s="1"/>
  <c r="G4010" i="5" s="1"/>
  <c r="G4009" i="5" s="1"/>
  <c r="G4008" i="5" s="1"/>
  <c r="G4007" i="5" s="1"/>
  <c r="G4006" i="5" s="1"/>
  <c r="G4005" i="5" s="1"/>
  <c r="G4004" i="5" s="1"/>
  <c r="G4003" i="5" s="1"/>
  <c r="G4002" i="5" s="1"/>
  <c r="G4001" i="5" s="1"/>
  <c r="G4000" i="5" s="1"/>
  <c r="G3999" i="5" s="1"/>
  <c r="K4058" i="9"/>
  <c r="K4066" i="9" s="1"/>
  <c r="I4058" i="9"/>
  <c r="I4066" i="9" s="1"/>
  <c r="H4068" i="9" s="1"/>
  <c r="H4056" i="9"/>
  <c r="H4066" i="9" s="1"/>
  <c r="I3974" i="9"/>
  <c r="H3974" i="9"/>
  <c r="N3976" i="9"/>
  <c r="M3976" i="9"/>
  <c r="L3976" i="9"/>
  <c r="K3976" i="9"/>
  <c r="J3976" i="9"/>
  <c r="I3976" i="9"/>
  <c r="H3976" i="9"/>
  <c r="N3974" i="9"/>
  <c r="N3978" i="9" s="1"/>
  <c r="M3974" i="9"/>
  <c r="M3978" i="9" s="1"/>
  <c r="H3981" i="9" s="1"/>
  <c r="L3974" i="9"/>
  <c r="L3978" i="9" s="1"/>
  <c r="G3932" i="5" s="1"/>
  <c r="G3931" i="5" s="1"/>
  <c r="G3930" i="5" s="1"/>
  <c r="G3929" i="5" s="1"/>
  <c r="G3928" i="5" s="1"/>
  <c r="G3927" i="5" s="1"/>
  <c r="G3926" i="5" s="1"/>
  <c r="G3925" i="5" s="1"/>
  <c r="G3924" i="5" s="1"/>
  <c r="G3923" i="5" s="1"/>
  <c r="G3922" i="5" s="1"/>
  <c r="G3921" i="5" s="1"/>
  <c r="G3920" i="5" s="1"/>
  <c r="G3919" i="5" s="1"/>
  <c r="G3918" i="5" s="1"/>
  <c r="G3917" i="5" s="1"/>
  <c r="K3974" i="9"/>
  <c r="K3978" i="9" s="1"/>
  <c r="J3974" i="9"/>
  <c r="J3978" i="9" s="1"/>
  <c r="J3954" i="9"/>
  <c r="M3960" i="9"/>
  <c r="L3960" i="9"/>
  <c r="K3960" i="9"/>
  <c r="J3960" i="9"/>
  <c r="I3960" i="9"/>
  <c r="H3960" i="9"/>
  <c r="M3958" i="9"/>
  <c r="M3962" i="9" s="1"/>
  <c r="L3956" i="9"/>
  <c r="K3956" i="9"/>
  <c r="J3956" i="9"/>
  <c r="I3956" i="9"/>
  <c r="H3956" i="9"/>
  <c r="L3954" i="9"/>
  <c r="L3962" i="9" s="1"/>
  <c r="G3916" i="5" s="1"/>
  <c r="G3915" i="5" s="1"/>
  <c r="G3914" i="5" s="1"/>
  <c r="G3913" i="5" s="1"/>
  <c r="G3912" i="5" s="1"/>
  <c r="G3911" i="5" s="1"/>
  <c r="G3910" i="5" s="1"/>
  <c r="G3909" i="5" s="1"/>
  <c r="G3908" i="5" s="1"/>
  <c r="G3907" i="5" s="1"/>
  <c r="G3906" i="5" s="1"/>
  <c r="G3905" i="5" s="1"/>
  <c r="G3904" i="5" s="1"/>
  <c r="G3903" i="5" s="1"/>
  <c r="G3902" i="5" s="1"/>
  <c r="G3901" i="5" s="1"/>
  <c r="G3900" i="5" s="1"/>
  <c r="G3899" i="5" s="1"/>
  <c r="G3898" i="5" s="1"/>
  <c r="G3897" i="5" s="1"/>
  <c r="K3954" i="9"/>
  <c r="K3962" i="9" s="1"/>
  <c r="H3965" i="9" s="1"/>
  <c r="I3954" i="9"/>
  <c r="I3962" i="9" s="1"/>
  <c r="H3954" i="9"/>
  <c r="H3962" i="9" s="1"/>
  <c r="H3963" i="9" s="1"/>
  <c r="I3940" i="9"/>
  <c r="I3942" i="9" s="1"/>
  <c r="H3940" i="9"/>
  <c r="H3942" i="9" s="1"/>
  <c r="O3940" i="9"/>
  <c r="O3942" i="9" s="1"/>
  <c r="N3940" i="9"/>
  <c r="N3942" i="9" s="1"/>
  <c r="M3940" i="9"/>
  <c r="M3942" i="9" s="1"/>
  <c r="H3945" i="9" s="1"/>
  <c r="L3940" i="9"/>
  <c r="L3942" i="9" s="1"/>
  <c r="G3896" i="5" s="1"/>
  <c r="G3895" i="5" s="1"/>
  <c r="G3894" i="5" s="1"/>
  <c r="G3893" i="5" s="1"/>
  <c r="G3892" i="5" s="1"/>
  <c r="G3891" i="5" s="1"/>
  <c r="G3890" i="5" s="1"/>
  <c r="G3889" i="5" s="1"/>
  <c r="G3888" i="5" s="1"/>
  <c r="G3887" i="5" s="1"/>
  <c r="G3886" i="5" s="1"/>
  <c r="G3885" i="5" s="1"/>
  <c r="G3884" i="5" s="1"/>
  <c r="G3883" i="5" s="1"/>
  <c r="K3940" i="9"/>
  <c r="K3942" i="9" s="1"/>
  <c r="J3940" i="9"/>
  <c r="J3942" i="9" s="1"/>
  <c r="H3922" i="9"/>
  <c r="H3928" i="9" s="1"/>
  <c r="K3922" i="9"/>
  <c r="K3928" i="9" s="1"/>
  <c r="Q3926" i="9"/>
  <c r="Q3928" i="9" s="1"/>
  <c r="P3924" i="9"/>
  <c r="P3928" i="9" s="1"/>
  <c r="O3922" i="9"/>
  <c r="O3928" i="9" s="1"/>
  <c r="H3931" i="9" s="1"/>
  <c r="M3922" i="9"/>
  <c r="M3928" i="9" s="1"/>
  <c r="L3922" i="9"/>
  <c r="L3928" i="9" s="1"/>
  <c r="G3882" i="5" s="1"/>
  <c r="G3881" i="5" s="1"/>
  <c r="G3880" i="5" s="1"/>
  <c r="G3879" i="5" s="1"/>
  <c r="G3878" i="5" s="1"/>
  <c r="G3877" i="5" s="1"/>
  <c r="G3876" i="5" s="1"/>
  <c r="G3875" i="5" s="1"/>
  <c r="G3874" i="5" s="1"/>
  <c r="G3873" i="5" s="1"/>
  <c r="G3872" i="5" s="1"/>
  <c r="G3871" i="5" s="1"/>
  <c r="G3870" i="5" s="1"/>
  <c r="G3869" i="5" s="1"/>
  <c r="G3868" i="5" s="1"/>
  <c r="G3867" i="5" s="1"/>
  <c r="G3866" i="5" s="1"/>
  <c r="G3865" i="5" s="1"/>
  <c r="J3922" i="9"/>
  <c r="J3928" i="9" s="1"/>
  <c r="I3922" i="9"/>
  <c r="I3928" i="9" s="1"/>
  <c r="H3930" i="9" s="1"/>
  <c r="N3876" i="9"/>
  <c r="M3876" i="9"/>
  <c r="L3876" i="9"/>
  <c r="N3874" i="9"/>
  <c r="N3882" i="9" s="1"/>
  <c r="M3874" i="9"/>
  <c r="M3882" i="9" s="1"/>
  <c r="H3885" i="9" s="1"/>
  <c r="L3874" i="9"/>
  <c r="L3872" i="9"/>
  <c r="L3882" i="9" s="1"/>
  <c r="G3836" i="5" s="1"/>
  <c r="G3835" i="5" s="1"/>
  <c r="G3834" i="5" s="1"/>
  <c r="G3833" i="5" s="1"/>
  <c r="G3832" i="5" s="1"/>
  <c r="G3831" i="5" s="1"/>
  <c r="G3830" i="5" s="1"/>
  <c r="G3829" i="5" s="1"/>
  <c r="G3828" i="5" s="1"/>
  <c r="G3827" i="5" s="1"/>
  <c r="G3826" i="5" s="1"/>
  <c r="G3825" i="5" s="1"/>
  <c r="G3824" i="5" s="1"/>
  <c r="G3823" i="5" s="1"/>
  <c r="G3822" i="5" s="1"/>
  <c r="G3821" i="5" s="1"/>
  <c r="G3820" i="5" s="1"/>
  <c r="G3819" i="5" s="1"/>
  <c r="G3818" i="5" s="1"/>
  <c r="G3817" i="5" s="1"/>
  <c r="K3872" i="9"/>
  <c r="K3882" i="9" s="1"/>
  <c r="J3872" i="9"/>
  <c r="J3882" i="9" s="1"/>
  <c r="I3872" i="9"/>
  <c r="I3882" i="9" s="1"/>
  <c r="H3884" i="9" s="1"/>
  <c r="H3872" i="9"/>
  <c r="H3882" i="9" s="1"/>
  <c r="V3765" i="9"/>
  <c r="V3775" i="9" s="1"/>
  <c r="X3763" i="9"/>
  <c r="X3775" i="9" s="1"/>
  <c r="G3731" i="5" s="1"/>
  <c r="G3730" i="5" s="1"/>
  <c r="G3729" i="5" s="1"/>
  <c r="G3728" i="5" s="1"/>
  <c r="G3727" i="5" s="1"/>
  <c r="G3726" i="5" s="1"/>
  <c r="G3725" i="5" s="1"/>
  <c r="G3724" i="5" s="1"/>
  <c r="G3723" i="5" s="1"/>
  <c r="G3722" i="5" s="1"/>
  <c r="G3721" i="5" s="1"/>
  <c r="G3720" i="5" s="1"/>
  <c r="G3719" i="5" s="1"/>
  <c r="G3718" i="5" s="1"/>
  <c r="G3717" i="5" s="1"/>
  <c r="G3716" i="5" s="1"/>
  <c r="G3715" i="5" s="1"/>
  <c r="G3714" i="5" s="1"/>
  <c r="G3713" i="5" s="1"/>
  <c r="G3712" i="5" s="1"/>
  <c r="G3711" i="5" s="1"/>
  <c r="G3710" i="5" s="1"/>
  <c r="G3709" i="5" s="1"/>
  <c r="G3708" i="5" s="1"/>
  <c r="G3707" i="5" s="1"/>
  <c r="G3706" i="5" s="1"/>
  <c r="G3705" i="5" s="1"/>
  <c r="G3704" i="5" s="1"/>
  <c r="G3703" i="5" s="1"/>
  <c r="G3702" i="5" s="1"/>
  <c r="G3701" i="5" s="1"/>
  <c r="G3700" i="5" s="1"/>
  <c r="G3699" i="5" s="1"/>
  <c r="G3698" i="5" s="1"/>
  <c r="G3697" i="5" s="1"/>
  <c r="W3763" i="9"/>
  <c r="W3775" i="9" s="1"/>
  <c r="H3778" i="9" s="1"/>
  <c r="U3763" i="9"/>
  <c r="U3775" i="9" s="1"/>
  <c r="T3763" i="9"/>
  <c r="T3775" i="9" s="1"/>
  <c r="H3737" i="9"/>
  <c r="H3730" i="9"/>
  <c r="H3728" i="9"/>
  <c r="H3738" i="9" s="1"/>
  <c r="O3734" i="9"/>
  <c r="O3738" i="9" s="1"/>
  <c r="N3732" i="9"/>
  <c r="M3732" i="9"/>
  <c r="L3732" i="9"/>
  <c r="L3738" i="9" s="1"/>
  <c r="G3696" i="5" s="1"/>
  <c r="G3695" i="5" s="1"/>
  <c r="G3694" i="5" s="1"/>
  <c r="G3693" i="5" s="1"/>
  <c r="G3692" i="5" s="1"/>
  <c r="G3691" i="5" s="1"/>
  <c r="G3690" i="5" s="1"/>
  <c r="G3689" i="5" s="1"/>
  <c r="G3688" i="5" s="1"/>
  <c r="G3687" i="5" s="1"/>
  <c r="G3686" i="5" s="1"/>
  <c r="G3685" i="5" s="1"/>
  <c r="G3684" i="5" s="1"/>
  <c r="G3683" i="5" s="1"/>
  <c r="G3682" i="5" s="1"/>
  <c r="G3681" i="5" s="1"/>
  <c r="G3680" i="5" s="1"/>
  <c r="G3679" i="5" s="1"/>
  <c r="G3678" i="5" s="1"/>
  <c r="G3677" i="5" s="1"/>
  <c r="G3676" i="5" s="1"/>
  <c r="G3675" i="5" s="1"/>
  <c r="K3732" i="9"/>
  <c r="J3732" i="9"/>
  <c r="I3732" i="9"/>
  <c r="N3730" i="9"/>
  <c r="N3738" i="9" s="1"/>
  <c r="M3730" i="9"/>
  <c r="M3738" i="9" s="1"/>
  <c r="H3741" i="9" s="1"/>
  <c r="K3730" i="9"/>
  <c r="K3738" i="9" s="1"/>
  <c r="J3730" i="9"/>
  <c r="J3738" i="9" s="1"/>
  <c r="I3730" i="9"/>
  <c r="I3738" i="9" s="1"/>
  <c r="H3740" i="9" s="1"/>
  <c r="H3712" i="9"/>
  <c r="M3710" i="9"/>
  <c r="M3716" i="9" s="1"/>
  <c r="L3710" i="9"/>
  <c r="L3716" i="9" s="1"/>
  <c r="G3674" i="5" s="1"/>
  <c r="G3673" i="5" s="1"/>
  <c r="G3672" i="5" s="1"/>
  <c r="G3671" i="5" s="1"/>
  <c r="G3670" i="5" s="1"/>
  <c r="G3669" i="5" s="1"/>
  <c r="G3668" i="5" s="1"/>
  <c r="G3667" i="5" s="1"/>
  <c r="G3666" i="5" s="1"/>
  <c r="G3665" i="5" s="1"/>
  <c r="G3664" i="5" s="1"/>
  <c r="G3663" i="5" s="1"/>
  <c r="G3662" i="5" s="1"/>
  <c r="G3661" i="5" s="1"/>
  <c r="K3710" i="9"/>
  <c r="K3716" i="9" s="1"/>
  <c r="J3710" i="9"/>
  <c r="J3716" i="9" s="1"/>
  <c r="I3710" i="9"/>
  <c r="I3716" i="9" s="1"/>
  <c r="H3718" i="9" s="1"/>
  <c r="H3708" i="9"/>
  <c r="H3706" i="9"/>
  <c r="H3716" i="9" s="1"/>
  <c r="K3690" i="9"/>
  <c r="K3694" i="9" s="1"/>
  <c r="I3690" i="9"/>
  <c r="I3694" i="9" s="1"/>
  <c r="H3696" i="9" s="1"/>
  <c r="H3690" i="9"/>
  <c r="H3694" i="9" s="1"/>
  <c r="L3676" i="9"/>
  <c r="L3678" i="9" s="1"/>
  <c r="G3636" i="5" s="1"/>
  <c r="G3635" i="5" s="1"/>
  <c r="G3634" i="5" s="1"/>
  <c r="G3633" i="5" s="1"/>
  <c r="G3632" i="5" s="1"/>
  <c r="G3631" i="5" s="1"/>
  <c r="G3630" i="5" s="1"/>
  <c r="G3629" i="5" s="1"/>
  <c r="J3676" i="9"/>
  <c r="J3678" i="9" s="1"/>
  <c r="K3674" i="9"/>
  <c r="K3678" i="9" s="1"/>
  <c r="I3674" i="9"/>
  <c r="I3678" i="9" s="1"/>
  <c r="H3680" i="9" s="1"/>
  <c r="H3674" i="9"/>
  <c r="H3678" i="9" s="1"/>
  <c r="H3652" i="9"/>
  <c r="H3654" i="9"/>
  <c r="M3656" i="9"/>
  <c r="M3662" i="9" s="1"/>
  <c r="J3656" i="9"/>
  <c r="J3662" i="9" s="1"/>
  <c r="L3654" i="9"/>
  <c r="L3662" i="9" s="1"/>
  <c r="G3620" i="5" s="1"/>
  <c r="G3619" i="5" s="1"/>
  <c r="G3618" i="5" s="1"/>
  <c r="G3617" i="5" s="1"/>
  <c r="G3616" i="5" s="1"/>
  <c r="G3615" i="5" s="1"/>
  <c r="G3614" i="5" s="1"/>
  <c r="G3613" i="5" s="1"/>
  <c r="G3612" i="5" s="1"/>
  <c r="G3611" i="5" s="1"/>
  <c r="G3610" i="5" s="1"/>
  <c r="G3609" i="5" s="1"/>
  <c r="G3608" i="5" s="1"/>
  <c r="G3607" i="5" s="1"/>
  <c r="K3654" i="9"/>
  <c r="K3662" i="9" s="1"/>
  <c r="I3654" i="9"/>
  <c r="I3662" i="9" s="1"/>
  <c r="H3664" i="9" s="1"/>
  <c r="H3632" i="9"/>
  <c r="H3630" i="9"/>
  <c r="H3640" i="9" s="1"/>
  <c r="I3572" i="9"/>
  <c r="I3580" i="9" s="1"/>
  <c r="L3576" i="9"/>
  <c r="L3574" i="9"/>
  <c r="L3572" i="9"/>
  <c r="L3580" i="9" s="1"/>
  <c r="G3538" i="5" s="1"/>
  <c r="G3537" i="5" s="1"/>
  <c r="G3536" i="5" s="1"/>
  <c r="G3535" i="5" s="1"/>
  <c r="G3534" i="5" s="1"/>
  <c r="G3533" i="5" s="1"/>
  <c r="G3532" i="5" s="1"/>
  <c r="G3531" i="5" s="1"/>
  <c r="G3530" i="5" s="1"/>
  <c r="G3529" i="5" s="1"/>
  <c r="G3528" i="5" s="1"/>
  <c r="G3527" i="5" s="1"/>
  <c r="G3526" i="5" s="1"/>
  <c r="G3525" i="5" s="1"/>
  <c r="G3524" i="5" s="1"/>
  <c r="G3523" i="5" s="1"/>
  <c r="G3522" i="5" s="1"/>
  <c r="G3521" i="5" s="1"/>
  <c r="G3520" i="5" s="1"/>
  <c r="G3519" i="5" s="1"/>
  <c r="G3518" i="5" s="1"/>
  <c r="G3517" i="5" s="1"/>
  <c r="K3572" i="9"/>
  <c r="K3580" i="9" s="1"/>
  <c r="H3572" i="9"/>
  <c r="H3570" i="9"/>
  <c r="H3580" i="9" s="1"/>
  <c r="L3502" i="9"/>
  <c r="L3504" i="9" s="1"/>
  <c r="G3462" i="5" s="1"/>
  <c r="G3461" i="5" s="1"/>
  <c r="G3460" i="5" s="1"/>
  <c r="G3459" i="5" s="1"/>
  <c r="G3458" i="5" s="1"/>
  <c r="G3457" i="5" s="1"/>
  <c r="G3456" i="5" s="1"/>
  <c r="G3455" i="5" s="1"/>
  <c r="G3454" i="5" s="1"/>
  <c r="G3453" i="5" s="1"/>
  <c r="G3452" i="5" s="1"/>
  <c r="G3451" i="5" s="1"/>
  <c r="G3450" i="5" s="1"/>
  <c r="G3449" i="5" s="1"/>
  <c r="G3448" i="5" s="1"/>
  <c r="G3447" i="5" s="1"/>
  <c r="K3502" i="9"/>
  <c r="K3504" i="9" s="1"/>
  <c r="I3502" i="9"/>
  <c r="I3504" i="9" s="1"/>
  <c r="J3500" i="9"/>
  <c r="J3504" i="9" s="1"/>
  <c r="H3500" i="9"/>
  <c r="H3504" i="9" s="1"/>
  <c r="L3348" i="9"/>
  <c r="L3356" i="9" s="1"/>
  <c r="G3314" i="5" s="1"/>
  <c r="G3313" i="5" s="1"/>
  <c r="G3312" i="5" s="1"/>
  <c r="G3311" i="5" s="1"/>
  <c r="G3310" i="5" s="1"/>
  <c r="G3309" i="5" s="1"/>
  <c r="G3308" i="5" s="1"/>
  <c r="G3307" i="5" s="1"/>
  <c r="G3306" i="5" s="1"/>
  <c r="G3305" i="5" s="1"/>
  <c r="G3304" i="5" s="1"/>
  <c r="G3303" i="5" s="1"/>
  <c r="G3302" i="5" s="1"/>
  <c r="G3301" i="5" s="1"/>
  <c r="G3300" i="5" s="1"/>
  <c r="G3299" i="5" s="1"/>
  <c r="G3298" i="5" s="1"/>
  <c r="G3297" i="5" s="1"/>
  <c r="G3296" i="5" s="1"/>
  <c r="G3295" i="5" s="1"/>
  <c r="G3294" i="5" s="1"/>
  <c r="G3293" i="5" s="1"/>
  <c r="K3348" i="9"/>
  <c r="K3356" i="9" s="1"/>
  <c r="J3348" i="9"/>
  <c r="J3356" i="9" s="1"/>
  <c r="I3348" i="9"/>
  <c r="I3356" i="9" s="1"/>
  <c r="H3358" i="9" s="1"/>
  <c r="H3346" i="9"/>
  <c r="H3356" i="9" s="1"/>
  <c r="L3284" i="9"/>
  <c r="L3290" i="9" s="1"/>
  <c r="G3248" i="5" s="1"/>
  <c r="G3247" i="5" s="1"/>
  <c r="G3246" i="5" s="1"/>
  <c r="G3245" i="5" s="1"/>
  <c r="G3244" i="5" s="1"/>
  <c r="G3243" i="5" s="1"/>
  <c r="G3242" i="5" s="1"/>
  <c r="G3241" i="5" s="1"/>
  <c r="G3240" i="5" s="1"/>
  <c r="G3239" i="5" s="1"/>
  <c r="G3238" i="5" s="1"/>
  <c r="G3237" i="5" s="1"/>
  <c r="G3236" i="5" s="1"/>
  <c r="G3235" i="5" s="1"/>
  <c r="G3234" i="5" s="1"/>
  <c r="G3233" i="5" s="1"/>
  <c r="G3232" i="5" s="1"/>
  <c r="G3231" i="5" s="1"/>
  <c r="G3230" i="5" s="1"/>
  <c r="G3229" i="5" s="1"/>
  <c r="G3228" i="5" s="1"/>
  <c r="G3227" i="5" s="1"/>
  <c r="K3284" i="9"/>
  <c r="K3290" i="9" s="1"/>
  <c r="I3284" i="9"/>
  <c r="I3290" i="9" s="1"/>
  <c r="J3282" i="9"/>
  <c r="J3290" i="9" s="1"/>
  <c r="H3280" i="9"/>
  <c r="H3290" i="9" s="1"/>
  <c r="I3260" i="9"/>
  <c r="I3268" i="9" s="1"/>
  <c r="H3258" i="9"/>
  <c r="H3268" i="9" s="1"/>
  <c r="J3260" i="9"/>
  <c r="J3268" i="9" s="1"/>
  <c r="L3240" i="9"/>
  <c r="L3246" i="9" s="1"/>
  <c r="G3204" i="5" s="1"/>
  <c r="G3203" i="5" s="1"/>
  <c r="G3202" i="5" s="1"/>
  <c r="G3201" i="5" s="1"/>
  <c r="G3200" i="5" s="1"/>
  <c r="G3199" i="5" s="1"/>
  <c r="G3198" i="5" s="1"/>
  <c r="G3197" i="5" s="1"/>
  <c r="G3196" i="5" s="1"/>
  <c r="G3195" i="5" s="1"/>
  <c r="G3194" i="5" s="1"/>
  <c r="G3193" i="5" s="1"/>
  <c r="G3192" i="5" s="1"/>
  <c r="G3191" i="5" s="1"/>
  <c r="G3190" i="5" s="1"/>
  <c r="G3189" i="5" s="1"/>
  <c r="G3188" i="5" s="1"/>
  <c r="G3187" i="5" s="1"/>
  <c r="G3186" i="5" s="1"/>
  <c r="G3185" i="5" s="1"/>
  <c r="G3184" i="5" s="1"/>
  <c r="G3183" i="5" s="1"/>
  <c r="J3240" i="9"/>
  <c r="J3238" i="9"/>
  <c r="J3246" i="9" s="1"/>
  <c r="I3238" i="9"/>
  <c r="I3246" i="9" s="1"/>
  <c r="H3248" i="9" s="1"/>
  <c r="H3236" i="9"/>
  <c r="H3246" i="9" s="1"/>
  <c r="L3222" i="9"/>
  <c r="L3224" i="9" s="1"/>
  <c r="G3182" i="5" s="1"/>
  <c r="G3181" i="5" s="1"/>
  <c r="G3180" i="5" s="1"/>
  <c r="G3179" i="5" s="1"/>
  <c r="G3178" i="5" s="1"/>
  <c r="G3177" i="5" s="1"/>
  <c r="G3176" i="5" s="1"/>
  <c r="G3175" i="5" s="1"/>
  <c r="G3174" i="5" s="1"/>
  <c r="G3173" i="5" s="1"/>
  <c r="G3172" i="5" s="1"/>
  <c r="G3171" i="5" s="1"/>
  <c r="G3170" i="5" s="1"/>
  <c r="G3169" i="5" s="1"/>
  <c r="G3168" i="5" s="1"/>
  <c r="G3167" i="5" s="1"/>
  <c r="K3222" i="9"/>
  <c r="K3224" i="9" s="1"/>
  <c r="I3222" i="9"/>
  <c r="I3224" i="9" s="1"/>
  <c r="J3220" i="9"/>
  <c r="J3224" i="9" s="1"/>
  <c r="H3220" i="9"/>
  <c r="H3224" i="9" s="1"/>
  <c r="H3198" i="9"/>
  <c r="H3200" i="9"/>
  <c r="K3200" i="9"/>
  <c r="K3208" i="9" s="1"/>
  <c r="I3200" i="9"/>
  <c r="I3208" i="9" s="1"/>
  <c r="H3210" i="9" s="1"/>
  <c r="L3184" i="9"/>
  <c r="L3186" i="9" s="1"/>
  <c r="G3144" i="5" s="1"/>
  <c r="G3143" i="5" s="1"/>
  <c r="G3142" i="5" s="1"/>
  <c r="G3141" i="5" s="1"/>
  <c r="G3140" i="5" s="1"/>
  <c r="G3139" i="5" s="1"/>
  <c r="G3138" i="5" s="1"/>
  <c r="G3137" i="5" s="1"/>
  <c r="G3136" i="5" s="1"/>
  <c r="G3135" i="5" s="1"/>
  <c r="G3134" i="5" s="1"/>
  <c r="G3133" i="5" s="1"/>
  <c r="G3132" i="5" s="1"/>
  <c r="G3131" i="5" s="1"/>
  <c r="G3130" i="5" s="1"/>
  <c r="G3129" i="5" s="1"/>
  <c r="J3184" i="9"/>
  <c r="J3186" i="9" s="1"/>
  <c r="K3182" i="9"/>
  <c r="K3186" i="9" s="1"/>
  <c r="I3182" i="9"/>
  <c r="I3186" i="9" s="1"/>
  <c r="H3188" i="9" s="1"/>
  <c r="H3182" i="9"/>
  <c r="H3186" i="9" s="1"/>
  <c r="L3166" i="9"/>
  <c r="L3170" i="9" s="1"/>
  <c r="G3128" i="5" s="1"/>
  <c r="G3127" i="5" s="1"/>
  <c r="G3126" i="5" s="1"/>
  <c r="G3125" i="5" s="1"/>
  <c r="G3124" i="5" s="1"/>
  <c r="G3123" i="5" s="1"/>
  <c r="G3122" i="5" s="1"/>
  <c r="G3121" i="5" s="1"/>
  <c r="G3120" i="5" s="1"/>
  <c r="G3119" i="5" s="1"/>
  <c r="G3118" i="5" s="1"/>
  <c r="G3117" i="5" s="1"/>
  <c r="G3116" i="5" s="1"/>
  <c r="G3115" i="5" s="1"/>
  <c r="K3164" i="9"/>
  <c r="K3170" i="9" s="1"/>
  <c r="J3164" i="9"/>
  <c r="J3170" i="9" s="1"/>
  <c r="I3164" i="9"/>
  <c r="I3170" i="9" s="1"/>
  <c r="H3162" i="9"/>
  <c r="H3160" i="9"/>
  <c r="H3170" i="9" s="1"/>
  <c r="H3140" i="9"/>
  <c r="H3138" i="9"/>
  <c r="H3148" i="9" s="1"/>
  <c r="H3116" i="9"/>
  <c r="L3120" i="9"/>
  <c r="L3126" i="9" s="1"/>
  <c r="O3120" i="9"/>
  <c r="O3126" i="9" s="1"/>
  <c r="N3120" i="9"/>
  <c r="N3126" i="9" s="1"/>
  <c r="M3120" i="9"/>
  <c r="M3126" i="9" s="1"/>
  <c r="K3120" i="9"/>
  <c r="K3126" i="9" s="1"/>
  <c r="J3120" i="9"/>
  <c r="J3126" i="9" s="1"/>
  <c r="I3120" i="9"/>
  <c r="I3126" i="9" s="1"/>
  <c r="H3128" i="9" s="1"/>
  <c r="H3120" i="9"/>
  <c r="H3118" i="9"/>
  <c r="H3094" i="9"/>
  <c r="H3103" i="9"/>
  <c r="N3102" i="9"/>
  <c r="N3104" i="9" s="1"/>
  <c r="M3100" i="9"/>
  <c r="M3104" i="9" s="1"/>
  <c r="L3098" i="9"/>
  <c r="L3104" i="9" s="1"/>
  <c r="G3062" i="5" s="1"/>
  <c r="G3061" i="5" s="1"/>
  <c r="G3060" i="5" s="1"/>
  <c r="G3059" i="5" s="1"/>
  <c r="G3058" i="5" s="1"/>
  <c r="G3057" i="5" s="1"/>
  <c r="G3056" i="5" s="1"/>
  <c r="G3055" i="5" s="1"/>
  <c r="G3054" i="5" s="1"/>
  <c r="G3053" i="5" s="1"/>
  <c r="G3052" i="5" s="1"/>
  <c r="G3051" i="5" s="1"/>
  <c r="G3050" i="5" s="1"/>
  <c r="G3049" i="5" s="1"/>
  <c r="K3098" i="9"/>
  <c r="J3098" i="9"/>
  <c r="I3098" i="9"/>
  <c r="H3098" i="9"/>
  <c r="K3096" i="9"/>
  <c r="K3104" i="9" s="1"/>
  <c r="J3096" i="9"/>
  <c r="J3104" i="9" s="1"/>
  <c r="I3096" i="9"/>
  <c r="I3104" i="9" s="1"/>
  <c r="H3106" i="9" s="1"/>
  <c r="H3076" i="9"/>
  <c r="H3078" i="9"/>
  <c r="H3056" i="9"/>
  <c r="H3054" i="9"/>
  <c r="H3064" i="9" s="1"/>
  <c r="N3058" i="9"/>
  <c r="N3064" i="9" s="1"/>
  <c r="M3056" i="9"/>
  <c r="M3064" i="9" s="1"/>
  <c r="L3056" i="9"/>
  <c r="L3064" i="9" s="1"/>
  <c r="G3024" i="5" s="1"/>
  <c r="G3023" i="5" s="1"/>
  <c r="G3022" i="5" s="1"/>
  <c r="G3021" i="5" s="1"/>
  <c r="G3020" i="5" s="1"/>
  <c r="G3019" i="5" s="1"/>
  <c r="G3018" i="5" s="1"/>
  <c r="G3017" i="5" s="1"/>
  <c r="G3016" i="5" s="1"/>
  <c r="G3015" i="5" s="1"/>
  <c r="G3014" i="5" s="1"/>
  <c r="G3013" i="5" s="1"/>
  <c r="G3012" i="5" s="1"/>
  <c r="G3011" i="5" s="1"/>
  <c r="G3010" i="5" s="1"/>
  <c r="G3009" i="5" s="1"/>
  <c r="G3008" i="5" s="1"/>
  <c r="G3007" i="5" s="1"/>
  <c r="G3006" i="5" s="1"/>
  <c r="G3005" i="5" s="1"/>
  <c r="G3004" i="5" s="1"/>
  <c r="G3003" i="5" s="1"/>
  <c r="K3056" i="9"/>
  <c r="K3064" i="9" s="1"/>
  <c r="J3056" i="9"/>
  <c r="J3064" i="9" s="1"/>
  <c r="I3056" i="9"/>
  <c r="I3064" i="9" s="1"/>
  <c r="H3066" i="9" s="1"/>
  <c r="O3040" i="9"/>
  <c r="O3038" i="9"/>
  <c r="O3042" i="9" s="1"/>
  <c r="N3038" i="9"/>
  <c r="N3042" i="9" s="1"/>
  <c r="M3038" i="9"/>
  <c r="M3042" i="9" s="1"/>
  <c r="L3038" i="9"/>
  <c r="K3038" i="9"/>
  <c r="J3038" i="9"/>
  <c r="I3038" i="9"/>
  <c r="H3038" i="9"/>
  <c r="L3036" i="9"/>
  <c r="L3042" i="9" s="1"/>
  <c r="K3036" i="9"/>
  <c r="K3042" i="9" s="1"/>
  <c r="H3044" i="9" s="1"/>
  <c r="J3034" i="9"/>
  <c r="J3042" i="9" s="1"/>
  <c r="I3034" i="9"/>
  <c r="I3042" i="9" s="1"/>
  <c r="H3032" i="9"/>
  <c r="H3042" i="9" s="1"/>
  <c r="R2998" i="9"/>
  <c r="Q2998" i="9"/>
  <c r="R2996" i="9"/>
  <c r="R3002" i="9" s="1"/>
  <c r="G2962" i="5" s="1"/>
  <c r="G2961" i="5" s="1"/>
  <c r="G2960" i="5" s="1"/>
  <c r="G2959" i="5" s="1"/>
  <c r="G2958" i="5" s="1"/>
  <c r="G2957" i="5" s="1"/>
  <c r="G2956" i="5" s="1"/>
  <c r="G2955" i="5" s="1"/>
  <c r="G2954" i="5" s="1"/>
  <c r="G2953" i="5" s="1"/>
  <c r="G2952" i="5" s="1"/>
  <c r="G2951" i="5" s="1"/>
  <c r="G2950" i="5" s="1"/>
  <c r="G2949" i="5" s="1"/>
  <c r="G2948" i="5" s="1"/>
  <c r="G2947" i="5" s="1"/>
  <c r="G2946" i="5" s="1"/>
  <c r="G2945" i="5" s="1"/>
  <c r="G2944" i="5" s="1"/>
  <c r="G2943" i="5" s="1"/>
  <c r="Q2996" i="9"/>
  <c r="Q3002" i="9" s="1"/>
  <c r="H3005" i="9" s="1"/>
  <c r="P2996" i="9"/>
  <c r="P3002" i="9" s="1"/>
  <c r="O2996" i="9"/>
  <c r="O3002" i="9" s="1"/>
  <c r="N2996" i="9"/>
  <c r="N3002" i="9" s="1"/>
  <c r="M2996" i="9"/>
  <c r="M3002" i="9" s="1"/>
  <c r="L2996" i="9"/>
  <c r="L3002" i="9" s="1"/>
  <c r="K2996" i="9"/>
  <c r="K3002" i="9" s="1"/>
  <c r="J2996" i="9"/>
  <c r="J3002" i="9" s="1"/>
  <c r="H3004" i="9" s="1"/>
  <c r="I2980" i="9"/>
  <c r="M2980" i="9"/>
  <c r="M2982" i="9" s="1"/>
  <c r="L2980" i="9"/>
  <c r="K2980" i="9"/>
  <c r="J2980" i="9"/>
  <c r="J2982" i="9" s="1"/>
  <c r="L2978" i="9"/>
  <c r="L2982" i="9" s="1"/>
  <c r="G2942" i="5" s="1"/>
  <c r="G2941" i="5" s="1"/>
  <c r="G2940" i="5" s="1"/>
  <c r="G2939" i="5" s="1"/>
  <c r="G2938" i="5" s="1"/>
  <c r="G2937" i="5" s="1"/>
  <c r="G2936" i="5" s="1"/>
  <c r="G2935" i="5" s="1"/>
  <c r="G2934" i="5" s="1"/>
  <c r="G2933" i="5" s="1"/>
  <c r="G2932" i="5" s="1"/>
  <c r="G2931" i="5" s="1"/>
  <c r="G2930" i="5" s="1"/>
  <c r="G2929" i="5" s="1"/>
  <c r="G2928" i="5" s="1"/>
  <c r="G2927" i="5" s="1"/>
  <c r="G2926" i="5" s="1"/>
  <c r="G2925" i="5" s="1"/>
  <c r="K2978" i="9"/>
  <c r="K2982" i="9" s="1"/>
  <c r="I2978" i="9"/>
  <c r="I2982" i="9" s="1"/>
  <c r="H2984" i="9" s="1"/>
  <c r="H2978" i="9"/>
  <c r="H2976" i="9"/>
  <c r="H2982" i="9" s="1"/>
  <c r="L2914" i="9"/>
  <c r="L2916" i="9" s="1"/>
  <c r="G2876" i="5" s="1"/>
  <c r="G2875" i="5" s="1"/>
  <c r="G2874" i="5" s="1"/>
  <c r="G2873" i="5" s="1"/>
  <c r="G2872" i="5" s="1"/>
  <c r="G2871" i="5" s="1"/>
  <c r="G2870" i="5" s="1"/>
  <c r="G2869" i="5" s="1"/>
  <c r="G2868" i="5" s="1"/>
  <c r="G2867" i="5" s="1"/>
  <c r="G2866" i="5" s="1"/>
  <c r="G2865" i="5" s="1"/>
  <c r="G2864" i="5" s="1"/>
  <c r="G2863" i="5" s="1"/>
  <c r="G2862" i="5" s="1"/>
  <c r="G2861" i="5" s="1"/>
  <c r="K2914" i="9"/>
  <c r="K2916" i="9" s="1"/>
  <c r="J2914" i="9"/>
  <c r="J2916" i="9" s="1"/>
  <c r="I2914" i="9"/>
  <c r="I2916" i="9" s="1"/>
  <c r="H2918" i="9" s="1"/>
  <c r="H2912" i="9"/>
  <c r="H2916" i="9" s="1"/>
  <c r="N2882" i="9"/>
  <c r="N2884" i="9" s="1"/>
  <c r="M2882" i="9"/>
  <c r="M2884" i="9" s="1"/>
  <c r="L2882" i="9"/>
  <c r="L2884" i="9" s="1"/>
  <c r="K2882" i="9"/>
  <c r="K2884" i="9" s="1"/>
  <c r="J2882" i="9"/>
  <c r="J2884" i="9" s="1"/>
  <c r="H2886" i="9" s="1"/>
  <c r="I2880" i="9"/>
  <c r="I2884" i="9" s="1"/>
  <c r="H2880" i="9"/>
  <c r="H2884" i="9" s="1"/>
  <c r="M2864" i="9"/>
  <c r="M2868" i="9" s="1"/>
  <c r="K2864" i="9"/>
  <c r="K2868" i="9" s="1"/>
  <c r="J2862" i="9"/>
  <c r="J2868" i="9" s="1"/>
  <c r="I2862" i="9"/>
  <c r="I2868" i="9" s="1"/>
  <c r="H2862" i="9"/>
  <c r="H2868" i="9" s="1"/>
  <c r="I2842" i="9"/>
  <c r="I2850" i="9" s="1"/>
  <c r="H2842" i="9"/>
  <c r="H2850" i="9" s="1"/>
  <c r="N2846" i="9"/>
  <c r="N2850" i="9" s="1"/>
  <c r="M2844" i="9"/>
  <c r="M2850" i="9" s="1"/>
  <c r="L2844" i="9"/>
  <c r="L2850" i="9" s="1"/>
  <c r="K2844" i="9"/>
  <c r="K2850" i="9" s="1"/>
  <c r="J2844" i="9"/>
  <c r="J2850" i="9" s="1"/>
  <c r="H2852" i="9" s="1"/>
  <c r="I2826" i="9"/>
  <c r="I2830" i="9" s="1"/>
  <c r="H2826" i="9"/>
  <c r="H2830" i="9" s="1"/>
  <c r="N2828" i="9"/>
  <c r="N2830" i="9" s="1"/>
  <c r="M2826" i="9"/>
  <c r="M2830" i="9" s="1"/>
  <c r="L2826" i="9"/>
  <c r="L2830" i="9" s="1"/>
  <c r="K2826" i="9"/>
  <c r="K2830" i="9" s="1"/>
  <c r="J2826" i="9"/>
  <c r="J2830" i="9" s="1"/>
  <c r="H2832" i="9" s="1"/>
  <c r="P2808" i="9"/>
  <c r="P2814" i="9" s="1"/>
  <c r="X2812" i="9"/>
  <c r="X2814" i="9" s="1"/>
  <c r="W2812" i="9"/>
  <c r="W2814" i="9" s="1"/>
  <c r="V2812" i="9"/>
  <c r="V2814" i="9" s="1"/>
  <c r="H2817" i="9" s="1"/>
  <c r="U2812" i="9"/>
  <c r="U2814" i="9" s="1"/>
  <c r="T2812" i="9"/>
  <c r="T2814" i="9" s="1"/>
  <c r="R2812" i="9"/>
  <c r="R2814" i="9" s="1"/>
  <c r="G2776" i="5" s="1"/>
  <c r="G2775" i="5" s="1"/>
  <c r="G2774" i="5" s="1"/>
  <c r="G2773" i="5" s="1"/>
  <c r="G2772" i="5" s="1"/>
  <c r="G2771" i="5" s="1"/>
  <c r="G2770" i="5" s="1"/>
  <c r="G2769" i="5" s="1"/>
  <c r="G2768" i="5" s="1"/>
  <c r="G2767" i="5" s="1"/>
  <c r="G2766" i="5" s="1"/>
  <c r="G2765" i="5" s="1"/>
  <c r="G2764" i="5" s="1"/>
  <c r="G2763" i="5" s="1"/>
  <c r="G2762" i="5" s="1"/>
  <c r="G2761" i="5" s="1"/>
  <c r="G2760" i="5" s="1"/>
  <c r="G2759" i="5" s="1"/>
  <c r="Q2812" i="9"/>
  <c r="Q2814" i="9" s="1"/>
  <c r="O2810" i="9"/>
  <c r="O2814" i="9" s="1"/>
  <c r="N2810" i="9"/>
  <c r="N2814" i="9" s="1"/>
  <c r="M2810" i="9"/>
  <c r="M2814" i="9" s="1"/>
  <c r="K2810" i="9"/>
  <c r="K2814" i="9" s="1"/>
  <c r="J2810" i="9"/>
  <c r="J2814" i="9" s="1"/>
  <c r="H2810" i="9"/>
  <c r="H2814" i="9" s="1"/>
  <c r="S2808" i="9"/>
  <c r="S2814" i="9" s="1"/>
  <c r="L2808" i="9"/>
  <c r="L2814" i="9" s="1"/>
  <c r="I2808" i="9"/>
  <c r="I2814" i="9" s="1"/>
  <c r="M2794" i="9"/>
  <c r="M2796" i="9" s="1"/>
  <c r="L2792" i="9"/>
  <c r="L2796" i="9" s="1"/>
  <c r="G2758" i="5" s="1"/>
  <c r="G2757" i="5" s="1"/>
  <c r="G2756" i="5" s="1"/>
  <c r="G2755" i="5" s="1"/>
  <c r="G2754" i="5" s="1"/>
  <c r="G2753" i="5" s="1"/>
  <c r="G2752" i="5" s="1"/>
  <c r="G2751" i="5" s="1"/>
  <c r="G2750" i="5" s="1"/>
  <c r="G2749" i="5" s="1"/>
  <c r="G2748" i="5" s="1"/>
  <c r="G2747" i="5" s="1"/>
  <c r="G2746" i="5" s="1"/>
  <c r="G2745" i="5" s="1"/>
  <c r="G2744" i="5" s="1"/>
  <c r="G2743" i="5" s="1"/>
  <c r="K2792" i="9"/>
  <c r="K2796" i="9" s="1"/>
  <c r="H2799" i="9" s="1"/>
  <c r="J2792" i="9"/>
  <c r="J2796" i="9" s="1"/>
  <c r="I2792" i="9"/>
  <c r="I2796" i="9" s="1"/>
  <c r="H2798" i="9" s="1"/>
  <c r="H2792" i="9"/>
  <c r="H2796" i="9" s="1"/>
  <c r="I2776" i="9"/>
  <c r="I2780" i="9" s="1"/>
  <c r="H2776" i="9"/>
  <c r="H2780" i="9" s="1"/>
  <c r="H2758" i="9"/>
  <c r="H2764" i="9" s="1"/>
  <c r="H2765" i="9" s="1"/>
  <c r="I2758" i="9"/>
  <c r="M2762" i="9"/>
  <c r="M2764" i="9" s="1"/>
  <c r="L2760" i="9"/>
  <c r="L2764" i="9" s="1"/>
  <c r="G2720" i="5" s="1"/>
  <c r="G2719" i="5" s="1"/>
  <c r="G2718" i="5" s="1"/>
  <c r="G2717" i="5" s="1"/>
  <c r="G2716" i="5" s="1"/>
  <c r="G2715" i="5" s="1"/>
  <c r="G2714" i="5" s="1"/>
  <c r="G2713" i="5" s="1"/>
  <c r="G2712" i="5" s="1"/>
  <c r="G2711" i="5" s="1"/>
  <c r="G2710" i="5" s="1"/>
  <c r="G2709" i="5" s="1"/>
  <c r="G2708" i="5" s="1"/>
  <c r="G2707" i="5" s="1"/>
  <c r="G2706" i="5" s="1"/>
  <c r="G2705" i="5" s="1"/>
  <c r="G2704" i="5" s="1"/>
  <c r="G2703" i="5" s="1"/>
  <c r="K2760" i="9"/>
  <c r="K2764" i="9" s="1"/>
  <c r="H2767" i="9" s="1"/>
  <c r="J2760" i="9"/>
  <c r="J2764" i="9" s="1"/>
  <c r="I2760" i="9"/>
  <c r="O2744" i="9"/>
  <c r="O2746" i="9" s="1"/>
  <c r="N2742" i="9"/>
  <c r="N2746" i="9" s="1"/>
  <c r="M2742" i="9"/>
  <c r="M2746" i="9" s="1"/>
  <c r="H2749" i="9" s="1"/>
  <c r="L2742" i="9"/>
  <c r="L2746" i="9" s="1"/>
  <c r="G2702" i="5" s="1"/>
  <c r="G2701" i="5" s="1"/>
  <c r="G2700" i="5" s="1"/>
  <c r="G2699" i="5" s="1"/>
  <c r="G2698" i="5" s="1"/>
  <c r="G2697" i="5" s="1"/>
  <c r="G2696" i="5" s="1"/>
  <c r="G2695" i="5" s="1"/>
  <c r="G2694" i="5" s="1"/>
  <c r="G2693" i="5" s="1"/>
  <c r="G2692" i="5" s="1"/>
  <c r="G2691" i="5" s="1"/>
  <c r="G2690" i="5" s="1"/>
  <c r="G2689" i="5" s="1"/>
  <c r="G2688" i="5" s="1"/>
  <c r="G2687" i="5" s="1"/>
  <c r="K2742" i="9"/>
  <c r="K2746" i="9" s="1"/>
  <c r="J2742" i="9"/>
  <c r="J2746" i="9" s="1"/>
  <c r="I2742" i="9"/>
  <c r="I2746" i="9" s="1"/>
  <c r="H2748" i="9" s="1"/>
  <c r="H2742" i="9"/>
  <c r="H2746" i="9" s="1"/>
  <c r="N2728" i="9"/>
  <c r="N2730" i="9" s="1"/>
  <c r="M2726" i="9"/>
  <c r="M2730" i="9" s="1"/>
  <c r="L2726" i="9"/>
  <c r="L2730" i="9" s="1"/>
  <c r="K2726" i="9"/>
  <c r="K2730" i="9" s="1"/>
  <c r="J2724" i="9"/>
  <c r="J2730" i="9" s="1"/>
  <c r="I2724" i="9"/>
  <c r="I2730" i="9" s="1"/>
  <c r="H2732" i="9" s="1"/>
  <c r="H2724" i="9"/>
  <c r="H2730" i="9" s="1"/>
  <c r="H2371" i="9"/>
  <c r="H2374" i="9" s="1"/>
  <c r="H2375" i="9" s="1"/>
  <c r="J2330" i="5"/>
  <c r="L2312" i="9"/>
  <c r="L2316" i="9" s="1"/>
  <c r="G2276" i="5" s="1"/>
  <c r="G2275" i="5" s="1"/>
  <c r="G2274" i="5" s="1"/>
  <c r="G2273" i="5" s="1"/>
  <c r="G2272" i="5" s="1"/>
  <c r="G2271" i="5" s="1"/>
  <c r="G2270" i="5" s="1"/>
  <c r="G2269" i="5" s="1"/>
  <c r="G2268" i="5" s="1"/>
  <c r="G2267" i="5" s="1"/>
  <c r="G2266" i="5" s="1"/>
  <c r="G2265" i="5" s="1"/>
  <c r="G2264" i="5" s="1"/>
  <c r="G2263" i="5" s="1"/>
  <c r="G2262" i="5" s="1"/>
  <c r="G2261" i="5" s="1"/>
  <c r="G2260" i="5" s="1"/>
  <c r="G2259" i="5" s="1"/>
  <c r="J2312" i="9"/>
  <c r="J2316" i="9" s="1"/>
  <c r="K2310" i="9"/>
  <c r="K2316" i="9" s="1"/>
  <c r="I2310" i="9"/>
  <c r="I2316" i="9" s="1"/>
  <c r="H2318" i="9" s="1"/>
  <c r="H2308" i="9"/>
  <c r="H2316" i="9" s="1"/>
  <c r="M2292" i="9"/>
  <c r="M2296" i="9" s="1"/>
  <c r="L2292" i="9"/>
  <c r="J2292" i="9"/>
  <c r="J2296" i="9" s="1"/>
  <c r="L2290" i="9"/>
  <c r="L2296" i="9" s="1"/>
  <c r="G2258" i="5" s="1"/>
  <c r="G2257" i="5" s="1"/>
  <c r="G2256" i="5" s="1"/>
  <c r="G2255" i="5" s="1"/>
  <c r="G2254" i="5" s="1"/>
  <c r="G2253" i="5" s="1"/>
  <c r="G2252" i="5" s="1"/>
  <c r="G2251" i="5" s="1"/>
  <c r="G2250" i="5" s="1"/>
  <c r="G2249" i="5" s="1"/>
  <c r="G2248" i="5" s="1"/>
  <c r="G2247" i="5" s="1"/>
  <c r="G2246" i="5" s="1"/>
  <c r="G2245" i="5" s="1"/>
  <c r="G2244" i="5" s="1"/>
  <c r="G2243" i="5" s="1"/>
  <c r="G2242" i="5" s="1"/>
  <c r="G2241" i="5" s="1"/>
  <c r="G2240" i="5" s="1"/>
  <c r="G2239" i="5" s="1"/>
  <c r="K2288" i="9"/>
  <c r="K2296" i="9" s="1"/>
  <c r="I2288" i="9"/>
  <c r="I2296" i="9" s="1"/>
  <c r="H2298" i="9" s="1"/>
  <c r="H2286" i="9"/>
  <c r="H2296" i="9" s="1"/>
  <c r="X2167" i="9"/>
  <c r="X2177" i="9" s="1"/>
  <c r="G2141" i="5" s="1"/>
  <c r="G2140" i="5" s="1"/>
  <c r="G2139" i="5" s="1"/>
  <c r="G2138" i="5" s="1"/>
  <c r="G2137" i="5" s="1"/>
  <c r="G2136" i="5" s="1"/>
  <c r="G2135" i="5" s="1"/>
  <c r="G2134" i="5" s="1"/>
  <c r="G2133" i="5" s="1"/>
  <c r="G2132" i="5" s="1"/>
  <c r="G2131" i="5" s="1"/>
  <c r="G2130" i="5" s="1"/>
  <c r="G2129" i="5" s="1"/>
  <c r="G2128" i="5" s="1"/>
  <c r="G2127" i="5" s="1"/>
  <c r="G2126" i="5" s="1"/>
  <c r="G2125" i="5" s="1"/>
  <c r="G2124" i="5" s="1"/>
  <c r="G2123" i="5" s="1"/>
  <c r="G2122" i="5" s="1"/>
  <c r="G2121" i="5" s="1"/>
  <c r="G2120" i="5" s="1"/>
  <c r="G2119" i="5" s="1"/>
  <c r="G2118" i="5" s="1"/>
  <c r="G2117" i="5" s="1"/>
  <c r="G2116" i="5" s="1"/>
  <c r="G2115" i="5" s="1"/>
  <c r="G2114" i="5" s="1"/>
  <c r="G2113" i="5" s="1"/>
  <c r="G2112" i="5" s="1"/>
  <c r="G2111" i="5" s="1"/>
  <c r="G2110" i="5" s="1"/>
  <c r="G2109" i="5" s="1"/>
  <c r="W2167" i="9"/>
  <c r="W2177" i="9" s="1"/>
  <c r="H2180" i="9" s="1"/>
  <c r="U2167" i="9"/>
  <c r="U2177" i="9" s="1"/>
  <c r="T2167" i="9"/>
  <c r="T2177" i="9" s="1"/>
  <c r="I2132" i="9"/>
  <c r="I2141" i="9"/>
  <c r="H2132" i="9"/>
  <c r="H2141" i="9"/>
  <c r="H2126" i="9"/>
  <c r="H2142" i="9" s="1"/>
  <c r="O2140" i="9"/>
  <c r="O2142" i="9" s="1"/>
  <c r="N2138" i="9"/>
  <c r="M2138" i="9"/>
  <c r="N2136" i="9"/>
  <c r="N2142" i="9" s="1"/>
  <c r="M2136" i="9"/>
  <c r="M2142" i="9" s="1"/>
  <c r="H2145" i="9" s="1"/>
  <c r="L2136" i="9"/>
  <c r="J2136" i="9"/>
  <c r="I2136" i="9"/>
  <c r="L2134" i="9"/>
  <c r="L2142" i="9" s="1"/>
  <c r="G2108" i="5" s="1"/>
  <c r="G2107" i="5" s="1"/>
  <c r="G2106" i="5" s="1"/>
  <c r="G2105" i="5" s="1"/>
  <c r="G2104" i="5" s="1"/>
  <c r="G2103" i="5" s="1"/>
  <c r="G2102" i="5" s="1"/>
  <c r="G2101" i="5" s="1"/>
  <c r="G2100" i="5" s="1"/>
  <c r="G2099" i="5" s="1"/>
  <c r="G2098" i="5" s="1"/>
  <c r="G2097" i="5" s="1"/>
  <c r="G2096" i="5" s="1"/>
  <c r="G2095" i="5" s="1"/>
  <c r="G2094" i="5" s="1"/>
  <c r="G2093" i="5" s="1"/>
  <c r="G2092" i="5" s="1"/>
  <c r="G2091" i="5" s="1"/>
  <c r="G2090" i="5" s="1"/>
  <c r="G2089" i="5" s="1"/>
  <c r="G2088" i="5" s="1"/>
  <c r="G2087" i="5" s="1"/>
  <c r="G2086" i="5" s="1"/>
  <c r="G2085" i="5" s="1"/>
  <c r="G2084" i="5" s="1"/>
  <c r="G2083" i="5" s="1"/>
  <c r="G2082" i="5" s="1"/>
  <c r="G2081" i="5" s="1"/>
  <c r="K2134" i="9"/>
  <c r="J2134" i="9"/>
  <c r="I2134" i="9"/>
  <c r="K2136" i="9"/>
  <c r="K2130" i="9"/>
  <c r="K2142" i="9" s="1"/>
  <c r="J2130" i="9"/>
  <c r="J2142" i="9" s="1"/>
  <c r="I2130" i="9"/>
  <c r="I2128" i="9"/>
  <c r="I2142" i="9" s="1"/>
  <c r="H2144" i="9" s="1"/>
  <c r="K2092" i="9"/>
  <c r="K2094" i="9" s="1"/>
  <c r="I2092" i="9"/>
  <c r="I2094" i="9" s="1"/>
  <c r="H2096" i="9" s="1"/>
  <c r="H2090" i="9"/>
  <c r="H2094" i="9" s="1"/>
  <c r="M2056" i="9"/>
  <c r="M2058" i="9" s="1"/>
  <c r="J2056" i="9"/>
  <c r="J2058" i="9" s="1"/>
  <c r="L2054" i="9"/>
  <c r="L2058" i="9" s="1"/>
  <c r="G2026" i="5" s="1"/>
  <c r="G2025" i="5" s="1"/>
  <c r="G2024" i="5" s="1"/>
  <c r="G2023" i="5" s="1"/>
  <c r="G2022" i="5" s="1"/>
  <c r="G2021" i="5" s="1"/>
  <c r="G2020" i="5" s="1"/>
  <c r="G2019" i="5" s="1"/>
  <c r="G2018" i="5" s="1"/>
  <c r="G2017" i="5" s="1"/>
  <c r="K2054" i="9"/>
  <c r="K2058" i="9" s="1"/>
  <c r="I2054" i="9"/>
  <c r="I2058" i="9" s="1"/>
  <c r="H2060" i="9" s="1"/>
  <c r="H2054" i="9"/>
  <c r="H2052" i="9"/>
  <c r="H2058" i="9" s="1"/>
  <c r="H1950" i="9"/>
  <c r="H1956" i="9" s="1"/>
  <c r="J1606" i="9"/>
  <c r="J1600" i="9"/>
  <c r="J1608" i="9" s="1"/>
  <c r="K1604" i="9"/>
  <c r="H1602" i="9"/>
  <c r="H1598" i="9"/>
  <c r="H1608" i="9" s="1"/>
  <c r="H1609" i="9" s="1"/>
  <c r="K1600" i="9"/>
  <c r="K1608" i="9" s="1"/>
  <c r="I1600" i="9"/>
  <c r="I1604" i="9"/>
  <c r="L1606" i="9"/>
  <c r="L1608" i="9" s="1"/>
  <c r="G1586" i="5" s="1"/>
  <c r="G1585" i="5" s="1"/>
  <c r="G1584" i="5" s="1"/>
  <c r="G1583" i="5" s="1"/>
  <c r="G1582" i="5" s="1"/>
  <c r="G1581" i="5" s="1"/>
  <c r="G1580" i="5" s="1"/>
  <c r="G1579" i="5" s="1"/>
  <c r="G1578" i="5" s="1"/>
  <c r="G1577" i="5" s="1"/>
  <c r="G1576" i="5" s="1"/>
  <c r="G1575" i="5" s="1"/>
  <c r="G1574" i="5" s="1"/>
  <c r="G1573" i="5" s="1"/>
  <c r="G1572" i="5" s="1"/>
  <c r="G1571" i="5" s="1"/>
  <c r="G1570" i="5" s="1"/>
  <c r="G1569" i="5" s="1"/>
  <c r="G1568" i="5" s="1"/>
  <c r="G1567" i="5" s="1"/>
  <c r="G1566" i="5" s="1"/>
  <c r="G1565" i="5" s="1"/>
  <c r="M1522" i="9"/>
  <c r="M1524" i="9" s="1"/>
  <c r="N1522" i="9"/>
  <c r="N1524" i="9" s="1"/>
  <c r="K1522" i="9"/>
  <c r="K1524" i="9" s="1"/>
  <c r="O1520" i="9"/>
  <c r="O1524" i="9" s="1"/>
  <c r="J1520" i="9"/>
  <c r="H1518" i="9"/>
  <c r="L1522" i="9"/>
  <c r="L1524" i="9" s="1"/>
  <c r="H1516" i="9"/>
  <c r="I1520" i="9"/>
  <c r="J1522" i="9"/>
  <c r="H1522" i="9"/>
  <c r="I1522" i="9"/>
  <c r="H1503" i="9"/>
  <c r="H1492" i="9"/>
  <c r="H1504" i="9" s="1"/>
  <c r="M1394" i="9"/>
  <c r="M1398" i="9" s="1"/>
  <c r="R1396" i="9"/>
  <c r="R1398" i="9" s="1"/>
  <c r="I1396" i="9"/>
  <c r="Q1396" i="9"/>
  <c r="Q1398" i="9" s="1"/>
  <c r="H1396" i="9"/>
  <c r="O1394" i="9"/>
  <c r="O1398" i="9" s="1"/>
  <c r="N1394" i="9"/>
  <c r="N1398" i="9" s="1"/>
  <c r="K1394" i="9"/>
  <c r="K1398" i="9" s="1"/>
  <c r="H1392" i="9"/>
  <c r="H1398" i="9" s="1"/>
  <c r="I1388" i="9"/>
  <c r="P1394" i="9"/>
  <c r="P1398" i="9" s="1"/>
  <c r="S1396" i="9"/>
  <c r="S1398" i="9" s="1"/>
  <c r="I1390" i="9"/>
  <c r="J1394" i="9"/>
  <c r="J1398" i="9" s="1"/>
  <c r="L1394" i="9"/>
  <c r="L1398" i="9" s="1"/>
  <c r="H1202" i="9"/>
  <c r="H1196" i="9"/>
  <c r="H1212" i="9" s="1"/>
  <c r="H1213" i="9" s="1"/>
  <c r="J1208" i="9"/>
  <c r="I1208" i="9"/>
  <c r="J1204" i="9"/>
  <c r="J1202" i="9"/>
  <c r="I1198" i="9"/>
  <c r="I1200" i="9"/>
  <c r="I1202" i="9"/>
  <c r="I1204" i="9"/>
  <c r="I1206" i="9"/>
  <c r="J1206" i="9"/>
  <c r="J1200" i="9"/>
  <c r="J1212" i="9" s="1"/>
  <c r="K1172" i="9"/>
  <c r="L1176" i="9"/>
  <c r="H1178" i="9"/>
  <c r="M1178" i="9"/>
  <c r="J1180" i="9"/>
  <c r="M1180" i="9"/>
  <c r="M1182" i="9"/>
  <c r="N1182" i="9"/>
  <c r="N1184" i="9" s="1"/>
  <c r="L1174" i="9"/>
  <c r="K1182" i="9"/>
  <c r="H1170" i="9"/>
  <c r="H1184" i="9" s="1"/>
  <c r="H1185" i="9" s="1"/>
  <c r="J1172" i="9"/>
  <c r="I1178" i="9"/>
  <c r="L1178" i="9"/>
  <c r="K1180" i="9"/>
  <c r="L1180" i="9"/>
  <c r="J1182" i="9"/>
  <c r="L1182" i="9"/>
  <c r="I1172" i="9"/>
  <c r="I1184" i="9" s="1"/>
  <c r="N1148" i="9"/>
  <c r="P1148" i="9"/>
  <c r="P1150" i="9"/>
  <c r="H1152" i="9"/>
  <c r="L1152" i="9"/>
  <c r="M1152" i="9"/>
  <c r="P1152" i="9"/>
  <c r="I1154" i="9"/>
  <c r="L1154" i="9"/>
  <c r="M1154" i="9"/>
  <c r="O1156" i="9"/>
  <c r="Q1156" i="9"/>
  <c r="Q1158" i="9" s="1"/>
  <c r="K1152" i="9"/>
  <c r="I1136" i="9"/>
  <c r="R1156" i="9"/>
  <c r="R1158" i="9" s="1"/>
  <c r="G1132" i="5" s="1"/>
  <c r="G1131" i="5" s="1"/>
  <c r="G1130" i="5" s="1"/>
  <c r="G1129" i="5" s="1"/>
  <c r="G1128" i="5" s="1"/>
  <c r="G1127" i="5" s="1"/>
  <c r="G1126" i="5" s="1"/>
  <c r="G1125" i="5" s="1"/>
  <c r="G1124" i="5" s="1"/>
  <c r="G1123" i="5" s="1"/>
  <c r="G1122" i="5" s="1"/>
  <c r="G1121" i="5" s="1"/>
  <c r="G1120" i="5" s="1"/>
  <c r="G1119" i="5" s="1"/>
  <c r="G1118" i="5" s="1"/>
  <c r="G1117" i="5" s="1"/>
  <c r="G1116" i="5" s="1"/>
  <c r="G1115" i="5" s="1"/>
  <c r="G1114" i="5" s="1"/>
  <c r="G1113" i="5" s="1"/>
  <c r="G1112" i="5" s="1"/>
  <c r="G1111" i="5" s="1"/>
  <c r="G1110" i="5" s="1"/>
  <c r="G1109" i="5" s="1"/>
  <c r="G1108" i="5" s="1"/>
  <c r="G1107" i="5" s="1"/>
  <c r="G1106" i="5" s="1"/>
  <c r="G1105" i="5" s="1"/>
  <c r="G1104" i="5" s="1"/>
  <c r="G1103" i="5" s="1"/>
  <c r="G1102" i="5" s="1"/>
  <c r="G1101" i="5" s="1"/>
  <c r="G1100" i="5" s="1"/>
  <c r="G1099" i="5" s="1"/>
  <c r="G1098" i="5" s="1"/>
  <c r="G1097" i="5" s="1"/>
  <c r="I1140" i="9"/>
  <c r="K1140" i="9"/>
  <c r="M1140" i="9"/>
  <c r="H1144" i="9"/>
  <c r="K1146" i="9"/>
  <c r="O1150" i="9"/>
  <c r="P1156" i="9"/>
  <c r="N1156" i="9"/>
  <c r="K1154" i="9"/>
  <c r="J1154" i="9"/>
  <c r="H1154" i="9"/>
  <c r="N1152" i="9"/>
  <c r="N1150" i="9"/>
  <c r="I1134" i="9"/>
  <c r="I1138" i="9"/>
  <c r="J1140" i="9"/>
  <c r="J1158" i="9" s="1"/>
  <c r="L1140" i="9"/>
  <c r="M1142" i="9"/>
  <c r="H1146" i="9"/>
  <c r="L1146" i="9"/>
  <c r="L1148" i="9"/>
  <c r="M1148" i="9"/>
  <c r="O1148" i="9"/>
  <c r="K1148" i="9"/>
  <c r="J1102" i="9"/>
  <c r="T1118" i="9"/>
  <c r="Q1112" i="9"/>
  <c r="O1112" i="9"/>
  <c r="M1112" i="9"/>
  <c r="K1112" i="9"/>
  <c r="I1112" i="9"/>
  <c r="T1110" i="9"/>
  <c r="Q1110" i="9"/>
  <c r="O1110" i="9"/>
  <c r="J1110" i="9"/>
  <c r="P1108" i="9"/>
  <c r="N1108" i="9"/>
  <c r="P1106" i="9"/>
  <c r="N1106" i="9"/>
  <c r="K1106" i="9"/>
  <c r="O1098" i="9"/>
  <c r="M1098" i="9"/>
  <c r="M1094" i="9"/>
  <c r="J1090" i="9"/>
  <c r="S1116" i="9"/>
  <c r="V1118" i="9"/>
  <c r="U1118" i="9"/>
  <c r="Q1116" i="9"/>
  <c r="N1116" i="9"/>
  <c r="O1114" i="9"/>
  <c r="S1112" i="9"/>
  <c r="H1088" i="9"/>
  <c r="M1092" i="9"/>
  <c r="M1096" i="9"/>
  <c r="N1098" i="9"/>
  <c r="M1100" i="9"/>
  <c r="O1100" i="9"/>
  <c r="I1102" i="9"/>
  <c r="I1104" i="9"/>
  <c r="O1106" i="9"/>
  <c r="Q1106" i="9"/>
  <c r="O1108" i="9"/>
  <c r="Q1108" i="9"/>
  <c r="N1110" i="9"/>
  <c r="P1110" i="9"/>
  <c r="S1110" i="9"/>
  <c r="H1112" i="9"/>
  <c r="J1112" i="9"/>
  <c r="L1112" i="9"/>
  <c r="L1122" i="9" s="1"/>
  <c r="N1112" i="9"/>
  <c r="P1112" i="9"/>
  <c r="R1112" i="9"/>
  <c r="N1114" i="9"/>
  <c r="P1116" i="9"/>
  <c r="R1116" i="9"/>
  <c r="L1048" i="9"/>
  <c r="I1042" i="9"/>
  <c r="H1042" i="9"/>
  <c r="H1040" i="9"/>
  <c r="J1042" i="9"/>
  <c r="J1050" i="9" s="1"/>
  <c r="I1044" i="9"/>
  <c r="L1044" i="9"/>
  <c r="L1046" i="9"/>
  <c r="H1038" i="9"/>
  <c r="M1048" i="9"/>
  <c r="M1050" i="9" s="1"/>
  <c r="I1048" i="9"/>
  <c r="I1046" i="9"/>
  <c r="K1044" i="9"/>
  <c r="L1042" i="9"/>
  <c r="K1042" i="9"/>
  <c r="O968" i="9"/>
  <c r="M968" i="9"/>
  <c r="J968" i="9"/>
  <c r="M966" i="9"/>
  <c r="H966" i="9"/>
  <c r="M974" i="9"/>
  <c r="O974" i="9"/>
  <c r="O978" i="9"/>
  <c r="M978" i="9"/>
  <c r="J978" i="9"/>
  <c r="T976" i="9"/>
  <c r="T982" i="9" s="1"/>
  <c r="R974" i="9"/>
  <c r="Q974" i="9"/>
  <c r="K978" i="9"/>
  <c r="I974" i="9"/>
  <c r="R972" i="9"/>
  <c r="P972" i="9"/>
  <c r="N972" i="9"/>
  <c r="J972" i="9"/>
  <c r="P970" i="9"/>
  <c r="N970" i="9"/>
  <c r="K974" i="9"/>
  <c r="L966" i="9"/>
  <c r="H968" i="9"/>
  <c r="I968" i="9"/>
  <c r="L968" i="9"/>
  <c r="N968" i="9"/>
  <c r="P968" i="9"/>
  <c r="I970" i="9"/>
  <c r="L970" i="9"/>
  <c r="M970" i="9"/>
  <c r="I972" i="9"/>
  <c r="K972" i="9"/>
  <c r="O972" i="9"/>
  <c r="Q972" i="9"/>
  <c r="S972" i="9"/>
  <c r="H974" i="9"/>
  <c r="J974" i="9"/>
  <c r="L974" i="9"/>
  <c r="N974" i="9"/>
  <c r="P974" i="9"/>
  <c r="S974" i="9"/>
  <c r="H978" i="9"/>
  <c r="I978" i="9"/>
  <c r="L978" i="9"/>
  <c r="N978" i="9"/>
  <c r="P978" i="9"/>
  <c r="J970" i="9"/>
  <c r="H970" i="9"/>
  <c r="O970" i="9"/>
  <c r="M922" i="9"/>
  <c r="P950" i="9"/>
  <c r="O948" i="9"/>
  <c r="N948" i="9"/>
  <c r="M948" i="9"/>
  <c r="K948" i="9"/>
  <c r="I948" i="9"/>
  <c r="T946" i="9"/>
  <c r="T954" i="9" s="1"/>
  <c r="R944" i="9"/>
  <c r="P944" i="9"/>
  <c r="N944" i="9"/>
  <c r="L944" i="9"/>
  <c r="J944" i="9"/>
  <c r="H944" i="9"/>
  <c r="R942" i="9"/>
  <c r="P940" i="9"/>
  <c r="J940" i="9"/>
  <c r="O938" i="9"/>
  <c r="I938" i="9"/>
  <c r="N936" i="9"/>
  <c r="M934" i="9"/>
  <c r="L934" i="9"/>
  <c r="O932" i="9"/>
  <c r="M932" i="9"/>
  <c r="O930" i="9"/>
  <c r="I930" i="9"/>
  <c r="O928" i="9"/>
  <c r="H928" i="9"/>
  <c r="N926" i="9"/>
  <c r="L926" i="9"/>
  <c r="M924" i="9"/>
  <c r="L920" i="9"/>
  <c r="L948" i="9"/>
  <c r="J948" i="9"/>
  <c r="H948" i="9"/>
  <c r="S944" i="9"/>
  <c r="Q944" i="9"/>
  <c r="O944" i="9"/>
  <c r="M944" i="9"/>
  <c r="K944" i="9"/>
  <c r="I944" i="9"/>
  <c r="S942" i="9"/>
  <c r="Q940" i="9"/>
  <c r="K940" i="9"/>
  <c r="Q938" i="9"/>
  <c r="K938" i="9"/>
  <c r="K954" i="9" s="1"/>
  <c r="H936" i="9"/>
  <c r="P934" i="9"/>
  <c r="J934" i="9"/>
  <c r="N932" i="9"/>
  <c r="L932" i="9"/>
  <c r="I932" i="9"/>
  <c r="H932" i="9"/>
  <c r="N930" i="9"/>
  <c r="H930" i="9"/>
  <c r="I928" i="9"/>
  <c r="O926" i="9"/>
  <c r="M926" i="9"/>
  <c r="N924" i="9"/>
  <c r="H896" i="9"/>
  <c r="J878" i="9"/>
  <c r="K904" i="9"/>
  <c r="J904" i="9"/>
  <c r="P902" i="9"/>
  <c r="N902" i="9"/>
  <c r="I902" i="9"/>
  <c r="P900" i="9"/>
  <c r="P908" i="9" s="1"/>
  <c r="O898" i="9"/>
  <c r="M898" i="9"/>
  <c r="K898" i="9"/>
  <c r="I898" i="9"/>
  <c r="L896" i="9"/>
  <c r="J896" i="9"/>
  <c r="J892" i="9"/>
  <c r="I892" i="9"/>
  <c r="K890" i="9"/>
  <c r="I890" i="9"/>
  <c r="K888" i="9"/>
  <c r="I888" i="9"/>
  <c r="K886" i="9"/>
  <c r="K884" i="9"/>
  <c r="I884" i="9"/>
  <c r="K880" i="9"/>
  <c r="M878" i="9"/>
  <c r="L904" i="9"/>
  <c r="M876" i="9"/>
  <c r="J876" i="9"/>
  <c r="H874" i="9"/>
  <c r="H872" i="9"/>
  <c r="O902" i="9"/>
  <c r="K878" i="9"/>
  <c r="N898" i="9"/>
  <c r="L898" i="9"/>
  <c r="J898" i="9"/>
  <c r="M896" i="9"/>
  <c r="K896" i="9"/>
  <c r="M894" i="9"/>
  <c r="K892" i="9"/>
  <c r="M890" i="9"/>
  <c r="J890" i="9"/>
  <c r="M888" i="9"/>
  <c r="J888" i="9"/>
  <c r="M886" i="9"/>
  <c r="J886" i="9"/>
  <c r="I886" i="9"/>
  <c r="J884" i="9"/>
  <c r="I882" i="9"/>
  <c r="M880" i="9"/>
  <c r="I896" i="9"/>
  <c r="J880" i="9"/>
  <c r="I904" i="9"/>
  <c r="I876" i="9"/>
  <c r="K876" i="9"/>
  <c r="I878" i="9"/>
  <c r="L900" i="9"/>
  <c r="H902" i="9"/>
  <c r="L902" i="9"/>
  <c r="P854" i="9"/>
  <c r="P860" i="9" s="1"/>
  <c r="L824" i="9"/>
  <c r="K850" i="9"/>
  <c r="L844" i="9"/>
  <c r="L846" i="9"/>
  <c r="H848" i="9"/>
  <c r="I850" i="9"/>
  <c r="J850" i="9"/>
  <c r="J844" i="9"/>
  <c r="L850" i="9"/>
  <c r="M850" i="9"/>
  <c r="I852" i="9"/>
  <c r="K824" i="9"/>
  <c r="J824" i="9"/>
  <c r="I824" i="9"/>
  <c r="L822" i="9"/>
  <c r="K822" i="9"/>
  <c r="J822" i="9"/>
  <c r="I822" i="9"/>
  <c r="L820" i="9"/>
  <c r="K820" i="9"/>
  <c r="J820" i="9"/>
  <c r="I820" i="9"/>
  <c r="J818" i="9"/>
  <c r="I818" i="9"/>
  <c r="H816" i="9"/>
  <c r="H814" i="9"/>
  <c r="H812" i="9"/>
  <c r="H810" i="9"/>
  <c r="K836" i="9"/>
  <c r="I838" i="9"/>
  <c r="J838" i="9"/>
  <c r="K838" i="9"/>
  <c r="M824" i="9"/>
  <c r="L838" i="9"/>
  <c r="I840" i="9"/>
  <c r="J840" i="9"/>
  <c r="K840" i="9"/>
  <c r="L840" i="9"/>
  <c r="I842" i="9"/>
  <c r="J842" i="9"/>
  <c r="K842" i="9"/>
  <c r="L842" i="9"/>
  <c r="I844" i="9"/>
  <c r="L830" i="9"/>
  <c r="K818" i="9"/>
  <c r="L818" i="9"/>
  <c r="H820" i="9"/>
  <c r="K844" i="9"/>
  <c r="I826" i="9"/>
  <c r="J826" i="9"/>
  <c r="K826" i="9"/>
  <c r="L826" i="9"/>
  <c r="I828" i="9"/>
  <c r="J828" i="9"/>
  <c r="K828" i="9"/>
  <c r="L828" i="9"/>
  <c r="I830" i="9"/>
  <c r="J830" i="9"/>
  <c r="K830" i="9"/>
  <c r="I832" i="9"/>
  <c r="J832" i="9"/>
  <c r="K832" i="9"/>
  <c r="L832" i="9"/>
  <c r="I834" i="9"/>
  <c r="J834" i="9"/>
  <c r="K834" i="9"/>
  <c r="L834" i="9"/>
  <c r="M834" i="9"/>
  <c r="M860" i="9" s="1"/>
  <c r="I836" i="9"/>
  <c r="J836" i="9"/>
  <c r="H660" i="9"/>
  <c r="I662" i="9"/>
  <c r="K662" i="9"/>
  <c r="H664" i="9"/>
  <c r="I664" i="9"/>
  <c r="J664" i="9"/>
  <c r="J670" i="9" s="1"/>
  <c r="K664" i="9"/>
  <c r="L664" i="9"/>
  <c r="M664" i="9"/>
  <c r="M670" i="9" s="1"/>
  <c r="L662" i="9"/>
  <c r="L670" i="9" s="1"/>
  <c r="G652" i="5" s="1"/>
  <c r="G651" i="5" s="1"/>
  <c r="G650" i="5" s="1"/>
  <c r="G649" i="5" s="1"/>
  <c r="G648" i="5" s="1"/>
  <c r="G647" i="5" s="1"/>
  <c r="G646" i="5" s="1"/>
  <c r="G645" i="5" s="1"/>
  <c r="G644" i="5" s="1"/>
  <c r="G643" i="5" s="1"/>
  <c r="G642" i="5" s="1"/>
  <c r="G641" i="5" s="1"/>
  <c r="G640" i="5" s="1"/>
  <c r="G639" i="5" s="1"/>
  <c r="G638" i="5" s="1"/>
  <c r="G637" i="5" s="1"/>
  <c r="G636" i="5" s="1"/>
  <c r="G635" i="5" s="1"/>
  <c r="G634" i="5" s="1"/>
  <c r="G633" i="5" s="1"/>
  <c r="G632" i="5" s="1"/>
  <c r="G631" i="5" s="1"/>
  <c r="G630" i="5" s="1"/>
  <c r="G629" i="5" s="1"/>
  <c r="G628" i="5" s="1"/>
  <c r="G627" i="5" s="1"/>
  <c r="G626" i="5" s="1"/>
  <c r="G625" i="5" s="1"/>
  <c r="G624" i="5" s="1"/>
  <c r="G623" i="5" s="1"/>
  <c r="G622" i="5" s="1"/>
  <c r="G621" i="5" s="1"/>
  <c r="G620" i="5" s="1"/>
  <c r="G619" i="5" s="1"/>
  <c r="G618" i="5" s="1"/>
  <c r="G617" i="5" s="1"/>
  <c r="G616" i="5" s="1"/>
  <c r="G615" i="5" s="1"/>
  <c r="G614" i="5" s="1"/>
  <c r="G613" i="5" s="1"/>
  <c r="G612" i="5" s="1"/>
  <c r="G611" i="5" s="1"/>
  <c r="G610" i="5" s="1"/>
  <c r="G609" i="5" s="1"/>
  <c r="G608" i="5" s="1"/>
  <c r="G607" i="5" s="1"/>
  <c r="G606" i="5" s="1"/>
  <c r="G605" i="5" s="1"/>
  <c r="O503" i="9"/>
  <c r="O507" i="9" s="1"/>
  <c r="N501" i="9"/>
  <c r="N507" i="9" s="1"/>
  <c r="M501" i="9"/>
  <c r="M507" i="9" s="1"/>
  <c r="H510" i="9" s="1"/>
  <c r="L499" i="9"/>
  <c r="L507" i="9" s="1"/>
  <c r="G489" i="5" s="1"/>
  <c r="G488" i="5" s="1"/>
  <c r="G487" i="5" s="1"/>
  <c r="G486" i="5" s="1"/>
  <c r="G485" i="5" s="1"/>
  <c r="G484" i="5" s="1"/>
  <c r="G483" i="5" s="1"/>
  <c r="G482" i="5" s="1"/>
  <c r="G481" i="5" s="1"/>
  <c r="G480" i="5" s="1"/>
  <c r="G479" i="5" s="1"/>
  <c r="G478" i="5" s="1"/>
  <c r="G477" i="5" s="1"/>
  <c r="G476" i="5" s="1"/>
  <c r="J499" i="9"/>
  <c r="J507" i="9" s="1"/>
  <c r="I499" i="9"/>
  <c r="I507" i="9" s="1"/>
  <c r="H497" i="9"/>
  <c r="H507" i="9" s="1"/>
  <c r="K499" i="9"/>
  <c r="K507" i="9" s="1"/>
  <c r="K354" i="9"/>
  <c r="K349" i="9"/>
  <c r="K355" i="9" s="1"/>
  <c r="I354" i="9"/>
  <c r="I349" i="9"/>
  <c r="I355" i="9" s="1"/>
  <c r="L154" i="9"/>
  <c r="K154" i="9"/>
  <c r="J154" i="9"/>
  <c r="M152" i="9"/>
  <c r="S160" i="9"/>
  <c r="N162" i="9"/>
  <c r="O162" i="9"/>
  <c r="P162" i="9"/>
  <c r="Q162" i="9"/>
  <c r="R164" i="9"/>
  <c r="S164" i="9"/>
  <c r="N150" i="9"/>
  <c r="M150" i="9"/>
  <c r="M148" i="9"/>
  <c r="M146" i="9"/>
  <c r="M144" i="9"/>
  <c r="H142" i="9"/>
  <c r="N152" i="9"/>
  <c r="P152" i="9"/>
  <c r="H154" i="9"/>
  <c r="I154" i="9"/>
  <c r="M154" i="9"/>
  <c r="N154" i="9"/>
  <c r="O154" i="9"/>
  <c r="P154" i="9"/>
  <c r="H156" i="9"/>
  <c r="I156" i="9"/>
  <c r="J156" i="9"/>
  <c r="K156" i="9"/>
  <c r="L156" i="9"/>
  <c r="M156" i="9"/>
  <c r="O156" i="9"/>
  <c r="P156" i="9"/>
  <c r="O158" i="9"/>
  <c r="P158" i="9"/>
  <c r="Q158" i="9"/>
  <c r="R158" i="9"/>
  <c r="M160" i="9"/>
  <c r="N160" i="9"/>
  <c r="O160" i="9"/>
  <c r="P160" i="9"/>
  <c r="Q160" i="9"/>
  <c r="R160" i="9"/>
  <c r="J118" i="9"/>
  <c r="N126" i="9"/>
  <c r="L122" i="9"/>
  <c r="H112" i="9"/>
  <c r="I124" i="9"/>
  <c r="H110" i="9"/>
  <c r="H130" i="9" s="1"/>
  <c r="H131" i="9" s="1"/>
  <c r="I110" i="9"/>
  <c r="K112" i="9"/>
  <c r="I108" i="9"/>
  <c r="J124" i="9"/>
  <c r="J114" i="9"/>
  <c r="L114" i="9"/>
  <c r="I116" i="9"/>
  <c r="I114" i="9"/>
  <c r="J116" i="9"/>
  <c r="K116" i="9"/>
  <c r="L116" i="9"/>
  <c r="I118" i="9"/>
  <c r="L124" i="9"/>
  <c r="L126" i="9"/>
  <c r="L120" i="9"/>
  <c r="M120" i="9"/>
  <c r="N120" i="9"/>
  <c r="K122" i="9"/>
  <c r="I106" i="9"/>
  <c r="M126" i="9"/>
  <c r="H2" i="7"/>
  <c r="A8" i="7"/>
  <c r="G6001" i="5"/>
  <c r="I6001" i="5"/>
  <c r="J6001" i="5"/>
  <c r="E6001" i="5"/>
  <c r="J6000" i="5"/>
  <c r="G6000" i="5"/>
  <c r="E6000" i="5"/>
  <c r="I6000" i="5"/>
  <c r="J5999" i="5"/>
  <c r="G5999" i="5"/>
  <c r="E5999" i="5"/>
  <c r="I5999" i="5"/>
  <c r="J5998" i="5"/>
  <c r="I5998" i="5"/>
  <c r="G5998" i="5"/>
  <c r="E5998" i="5"/>
  <c r="J5997" i="5"/>
  <c r="G5997" i="5"/>
  <c r="E5997" i="5"/>
  <c r="I5997" i="5"/>
  <c r="G5996" i="5"/>
  <c r="G5995" i="5" s="1"/>
  <c r="G5994" i="5" s="1"/>
  <c r="G5993" i="5" s="1"/>
  <c r="G5992" i="5" s="1"/>
  <c r="G5991" i="5" s="1"/>
  <c r="G5990" i="5" s="1"/>
  <c r="G5989" i="5" s="1"/>
  <c r="G5988" i="5" s="1"/>
  <c r="G5987" i="5" s="1"/>
  <c r="G5986" i="5" s="1"/>
  <c r="G5985" i="5" s="1"/>
  <c r="G5984" i="5" s="1"/>
  <c r="G5983" i="5" s="1"/>
  <c r="G5982" i="5" s="1"/>
  <c r="G5981" i="5" s="1"/>
  <c r="G5980" i="5" s="1"/>
  <c r="G5979" i="5" s="1"/>
  <c r="G5978" i="5" s="1"/>
  <c r="G5977" i="5" s="1"/>
  <c r="G5976" i="5" s="1"/>
  <c r="G5975" i="5" s="1"/>
  <c r="G5974" i="5" s="1"/>
  <c r="G5973" i="5" s="1"/>
  <c r="G5972" i="5" s="1"/>
  <c r="G5971" i="5" s="1"/>
  <c r="G5970" i="5" s="1"/>
  <c r="G5969" i="5" s="1"/>
  <c r="G5968" i="5" s="1"/>
  <c r="G5967" i="5" s="1"/>
  <c r="G5966" i="5" s="1"/>
  <c r="G5965" i="5" s="1"/>
  <c r="G5964" i="5" s="1"/>
  <c r="G5963" i="5" s="1"/>
  <c r="G5962" i="5" s="1"/>
  <c r="G5961" i="5" s="1"/>
  <c r="G5960" i="5" s="1"/>
  <c r="G5959" i="5" s="1"/>
  <c r="G5958" i="5" s="1"/>
  <c r="G5957" i="5" s="1"/>
  <c r="G5956" i="5" s="1"/>
  <c r="G5955" i="5" s="1"/>
  <c r="G5954" i="5" s="1"/>
  <c r="G5953" i="5" s="1"/>
  <c r="G5952" i="5" s="1"/>
  <c r="G5951" i="5" s="1"/>
  <c r="G5950" i="5" s="1"/>
  <c r="G5949" i="5" s="1"/>
  <c r="G5948" i="5" s="1"/>
  <c r="G5947" i="5" s="1"/>
  <c r="G5946" i="5" s="1"/>
  <c r="G5945" i="5" s="1"/>
  <c r="G5944" i="5" s="1"/>
  <c r="G5943" i="5" s="1"/>
  <c r="G5942" i="5" s="1"/>
  <c r="G5941" i="5" s="1"/>
  <c r="G5940" i="5" s="1"/>
  <c r="G5939" i="5" s="1"/>
  <c r="G5938" i="5" s="1"/>
  <c r="G5937" i="5" s="1"/>
  <c r="G5936" i="5" s="1"/>
  <c r="G5935" i="5" s="1"/>
  <c r="G5934" i="5" s="1"/>
  <c r="G5933" i="5" s="1"/>
  <c r="G5932" i="5" s="1"/>
  <c r="G5931" i="5" s="1"/>
  <c r="G5930" i="5" s="1"/>
  <c r="G5929" i="5" s="1"/>
  <c r="G5928" i="5" s="1"/>
  <c r="G5927" i="5" s="1"/>
  <c r="G5926" i="5" s="1"/>
  <c r="G5925" i="5" s="1"/>
  <c r="G5924" i="5" s="1"/>
  <c r="G5923" i="5" s="1"/>
  <c r="G5922" i="5" s="1"/>
  <c r="G5921" i="5" s="1"/>
  <c r="G5920" i="5" s="1"/>
  <c r="G5919" i="5" s="1"/>
  <c r="G5918" i="5" s="1"/>
  <c r="G5917" i="5" s="1"/>
  <c r="G5916" i="5" s="1"/>
  <c r="G5915" i="5" s="1"/>
  <c r="G5914" i="5" s="1"/>
  <c r="G5913" i="5" s="1"/>
  <c r="G5912" i="5" s="1"/>
  <c r="G5911" i="5" s="1"/>
  <c r="G5910" i="5" s="1"/>
  <c r="G5909" i="5" s="1"/>
  <c r="G5908" i="5" s="1"/>
  <c r="G5907" i="5" s="1"/>
  <c r="G5906" i="5" s="1"/>
  <c r="G5905" i="5" s="1"/>
  <c r="G5904" i="5" s="1"/>
  <c r="G5903" i="5" s="1"/>
  <c r="G5902" i="5" s="1"/>
  <c r="G5901" i="5" s="1"/>
  <c r="G5900" i="5" s="1"/>
  <c r="G5899" i="5" s="1"/>
  <c r="G5898" i="5" s="1"/>
  <c r="G5897" i="5" s="1"/>
  <c r="G5896" i="5" s="1"/>
  <c r="G5895" i="5" s="1"/>
  <c r="G5894" i="5" s="1"/>
  <c r="G5893" i="5" s="1"/>
  <c r="G5892" i="5" s="1"/>
  <c r="G5891" i="5" s="1"/>
  <c r="G5890" i="5" s="1"/>
  <c r="G5889" i="5" s="1"/>
  <c r="G5888" i="5" s="1"/>
  <c r="G5887" i="5" s="1"/>
  <c r="G5886" i="5" s="1"/>
  <c r="G5885" i="5" s="1"/>
  <c r="G5884" i="5" s="1"/>
  <c r="G5883" i="5" s="1"/>
  <c r="G5882" i="5" s="1"/>
  <c r="G5881" i="5" s="1"/>
  <c r="G5880" i="5" s="1"/>
  <c r="G5879" i="5" s="1"/>
  <c r="G5878" i="5" s="1"/>
  <c r="G5877" i="5" s="1"/>
  <c r="G5876" i="5" s="1"/>
  <c r="G5875" i="5" s="1"/>
  <c r="G5874" i="5" s="1"/>
  <c r="G5873" i="5" s="1"/>
  <c r="G5872" i="5" s="1"/>
  <c r="G5871" i="5" s="1"/>
  <c r="G5870" i="5" s="1"/>
  <c r="G5869" i="5" s="1"/>
  <c r="G5868" i="5" s="1"/>
  <c r="G5867" i="5" s="1"/>
  <c r="G5866" i="5" s="1"/>
  <c r="G5865" i="5" s="1"/>
  <c r="G5864" i="5" s="1"/>
  <c r="G5863" i="5" s="1"/>
  <c r="G5862" i="5" s="1"/>
  <c r="G5861" i="5" s="1"/>
  <c r="G5860" i="5" s="1"/>
  <c r="G5859" i="5" s="1"/>
  <c r="G5858" i="5" s="1"/>
  <c r="G5857" i="5" s="1"/>
  <c r="G5856" i="5" s="1"/>
  <c r="G5855" i="5" s="1"/>
  <c r="G5854" i="5" s="1"/>
  <c r="G5853" i="5" s="1"/>
  <c r="G5852" i="5" s="1"/>
  <c r="G5851" i="5" s="1"/>
  <c r="G5850" i="5" s="1"/>
  <c r="G5849" i="5" s="1"/>
  <c r="G5848" i="5" s="1"/>
  <c r="G5847" i="5" s="1"/>
  <c r="G5846" i="5" s="1"/>
  <c r="G5845" i="5" s="1"/>
  <c r="G5844" i="5" s="1"/>
  <c r="G5843" i="5" s="1"/>
  <c r="G5842" i="5" s="1"/>
  <c r="G5841" i="5" s="1"/>
  <c r="G5840" i="5" s="1"/>
  <c r="G5839" i="5" s="1"/>
  <c r="G5838" i="5" s="1"/>
  <c r="G5837" i="5" s="1"/>
  <c r="G5836" i="5" s="1"/>
  <c r="G5835" i="5" s="1"/>
  <c r="G5834" i="5" s="1"/>
  <c r="G5833" i="5" s="1"/>
  <c r="G5832" i="5" s="1"/>
  <c r="G5831" i="5" s="1"/>
  <c r="G5830" i="5" s="1"/>
  <c r="G5829" i="5" s="1"/>
  <c r="G5828" i="5" s="1"/>
  <c r="G5827" i="5" s="1"/>
  <c r="G5826" i="5" s="1"/>
  <c r="G5825" i="5" s="1"/>
  <c r="G5824" i="5" s="1"/>
  <c r="G5823" i="5" s="1"/>
  <c r="G5822" i="5" s="1"/>
  <c r="G5821" i="5" s="1"/>
  <c r="G5820" i="5" s="1"/>
  <c r="G5819" i="5" s="1"/>
  <c r="G5818" i="5" s="1"/>
  <c r="G5817" i="5" s="1"/>
  <c r="G5816" i="5" s="1"/>
  <c r="G5815" i="5" s="1"/>
  <c r="G5814" i="5" s="1"/>
  <c r="G5813" i="5" s="1"/>
  <c r="G5812" i="5" s="1"/>
  <c r="G5811" i="5" s="1"/>
  <c r="G5810" i="5" s="1"/>
  <c r="G5809" i="5" s="1"/>
  <c r="G5808" i="5" s="1"/>
  <c r="G5807" i="5" s="1"/>
  <c r="G5806" i="5" s="1"/>
  <c r="G5805" i="5" s="1"/>
  <c r="G5804" i="5" s="1"/>
  <c r="G5803" i="5" s="1"/>
  <c r="G5802" i="5" s="1"/>
  <c r="G5801" i="5" s="1"/>
  <c r="G5800" i="5" s="1"/>
  <c r="G5799" i="5" s="1"/>
  <c r="G5798" i="5" s="1"/>
  <c r="G5797" i="5" s="1"/>
  <c r="G5796" i="5" s="1"/>
  <c r="G5795" i="5" s="1"/>
  <c r="G5794" i="5" s="1"/>
  <c r="G5793" i="5" s="1"/>
  <c r="G5792" i="5" s="1"/>
  <c r="G5791" i="5" s="1"/>
  <c r="G5790" i="5" s="1"/>
  <c r="G5789" i="5" s="1"/>
  <c r="G5788" i="5" s="1"/>
  <c r="G5787" i="5" s="1"/>
  <c r="G5786" i="5" s="1"/>
  <c r="G5785" i="5" s="1"/>
  <c r="G5784" i="5" s="1"/>
  <c r="G5783" i="5" s="1"/>
  <c r="G5782" i="5" s="1"/>
  <c r="G5781" i="5" s="1"/>
  <c r="G5780" i="5" s="1"/>
  <c r="G5779" i="5" s="1"/>
  <c r="G5778" i="5" s="1"/>
  <c r="G5777" i="5" s="1"/>
  <c r="G5776" i="5" s="1"/>
  <c r="G5775" i="5" s="1"/>
  <c r="G5774" i="5" s="1"/>
  <c r="G5773" i="5" s="1"/>
  <c r="G5772" i="5" s="1"/>
  <c r="G5771" i="5" s="1"/>
  <c r="G5770" i="5" s="1"/>
  <c r="G5769" i="5" s="1"/>
  <c r="G5768" i="5" s="1"/>
  <c r="G5767" i="5" s="1"/>
  <c r="G5766" i="5" s="1"/>
  <c r="G5765" i="5" s="1"/>
  <c r="G5764" i="5" s="1"/>
  <c r="G5763" i="5" s="1"/>
  <c r="G5762" i="5" s="1"/>
  <c r="G5761" i="5" s="1"/>
  <c r="G5760" i="5" s="1"/>
  <c r="G5759" i="5" s="1"/>
  <c r="G5758" i="5" s="1"/>
  <c r="G5757" i="5" s="1"/>
  <c r="G5756" i="5" s="1"/>
  <c r="G5755" i="5" s="1"/>
  <c r="G5754" i="5" s="1"/>
  <c r="G5753" i="5" s="1"/>
  <c r="G5752" i="5" s="1"/>
  <c r="G5751" i="5" s="1"/>
  <c r="G5750" i="5" s="1"/>
  <c r="G5749" i="5" s="1"/>
  <c r="G5748" i="5" s="1"/>
  <c r="G5747" i="5" s="1"/>
  <c r="G5746" i="5" s="1"/>
  <c r="G5745" i="5" s="1"/>
  <c r="G5744" i="5" s="1"/>
  <c r="G5743" i="5" s="1"/>
  <c r="G5742" i="5" s="1"/>
  <c r="G5741" i="5" s="1"/>
  <c r="G5740" i="5" s="1"/>
  <c r="G5739" i="5" s="1"/>
  <c r="G5738" i="5" s="1"/>
  <c r="G5737" i="5" s="1"/>
  <c r="G5736" i="5" s="1"/>
  <c r="G5735" i="5" s="1"/>
  <c r="G5734" i="5" s="1"/>
  <c r="G5733" i="5" s="1"/>
  <c r="G5732" i="5" s="1"/>
  <c r="G5731" i="5" s="1"/>
  <c r="G5730" i="5" s="1"/>
  <c r="G5729" i="5" s="1"/>
  <c r="G5728" i="5" s="1"/>
  <c r="G5727" i="5" s="1"/>
  <c r="G5726" i="5" s="1"/>
  <c r="G5725" i="5" s="1"/>
  <c r="G5724" i="5" s="1"/>
  <c r="G5723" i="5" s="1"/>
  <c r="G5722" i="5" s="1"/>
  <c r="G5721" i="5" s="1"/>
  <c r="G5720" i="5" s="1"/>
  <c r="G5719" i="5" s="1"/>
  <c r="G5718" i="5" s="1"/>
  <c r="G5717" i="5" s="1"/>
  <c r="G5716" i="5" s="1"/>
  <c r="G5715" i="5" s="1"/>
  <c r="G5714" i="5" s="1"/>
  <c r="G5713" i="5" s="1"/>
  <c r="G5712" i="5" s="1"/>
  <c r="G5711" i="5" s="1"/>
  <c r="G5710" i="5" s="1"/>
  <c r="G5709" i="5" s="1"/>
  <c r="G5708" i="5" s="1"/>
  <c r="G5707" i="5" s="1"/>
  <c r="G5706" i="5" s="1"/>
  <c r="G5705" i="5" s="1"/>
  <c r="G5704" i="5" s="1"/>
  <c r="G5703" i="5" s="1"/>
  <c r="G5702" i="5" s="1"/>
  <c r="G5701" i="5" s="1"/>
  <c r="G5700" i="5" s="1"/>
  <c r="G5699" i="5" s="1"/>
  <c r="G5698" i="5" s="1"/>
  <c r="G5697" i="5" s="1"/>
  <c r="G5696" i="5" s="1"/>
  <c r="G5695" i="5" s="1"/>
  <c r="G5694" i="5" s="1"/>
  <c r="G5693" i="5" s="1"/>
  <c r="G5692" i="5" s="1"/>
  <c r="G5691" i="5" s="1"/>
  <c r="G5690" i="5" s="1"/>
  <c r="G5689" i="5" s="1"/>
  <c r="G5688" i="5" s="1"/>
  <c r="G5687" i="5" s="1"/>
  <c r="G5686" i="5" s="1"/>
  <c r="G5685" i="5" s="1"/>
  <c r="G5684" i="5" s="1"/>
  <c r="G5683" i="5" s="1"/>
  <c r="G5682" i="5" s="1"/>
  <c r="G5681" i="5" s="1"/>
  <c r="G5680" i="5" s="1"/>
  <c r="G5679" i="5" s="1"/>
  <c r="G5678" i="5" s="1"/>
  <c r="G5677" i="5" s="1"/>
  <c r="G5676" i="5" s="1"/>
  <c r="G5675" i="5" s="1"/>
  <c r="G5674" i="5" s="1"/>
  <c r="G5673" i="5" s="1"/>
  <c r="G5672" i="5" s="1"/>
  <c r="G5671" i="5" s="1"/>
  <c r="G5670" i="5" s="1"/>
  <c r="G5669" i="5" s="1"/>
  <c r="G5668" i="5" s="1"/>
  <c r="G5667" i="5" s="1"/>
  <c r="G5666" i="5" s="1"/>
  <c r="G5665" i="5" s="1"/>
  <c r="G5664" i="5" s="1"/>
  <c r="G5663" i="5" s="1"/>
  <c r="G5662" i="5" s="1"/>
  <c r="G5661" i="5" s="1"/>
  <c r="G5660" i="5" s="1"/>
  <c r="G5659" i="5" s="1"/>
  <c r="G5658" i="5" s="1"/>
  <c r="G5657" i="5" s="1"/>
  <c r="G5656" i="5" s="1"/>
  <c r="G5655" i="5" s="1"/>
  <c r="G5654" i="5" s="1"/>
  <c r="G5653" i="5" s="1"/>
  <c r="G5652" i="5" s="1"/>
  <c r="G5651" i="5" s="1"/>
  <c r="G5650" i="5" s="1"/>
  <c r="G5649" i="5" s="1"/>
  <c r="G5648" i="5" s="1"/>
  <c r="G5647" i="5" s="1"/>
  <c r="G5646" i="5" s="1"/>
  <c r="G5645" i="5" s="1"/>
  <c r="G5644" i="5" s="1"/>
  <c r="G5643" i="5" s="1"/>
  <c r="G5642" i="5" s="1"/>
  <c r="G5641" i="5" s="1"/>
  <c r="G5640" i="5" s="1"/>
  <c r="G5639" i="5" s="1"/>
  <c r="G5638" i="5" s="1"/>
  <c r="G5637" i="5" s="1"/>
  <c r="G5636" i="5" s="1"/>
  <c r="G5635" i="5" s="1"/>
  <c r="G5634" i="5" s="1"/>
  <c r="G5633" i="5" s="1"/>
  <c r="G5632" i="5" s="1"/>
  <c r="G5631" i="5" s="1"/>
  <c r="G5630" i="5" s="1"/>
  <c r="G5629" i="5" s="1"/>
  <c r="G5628" i="5" s="1"/>
  <c r="G5627" i="5" s="1"/>
  <c r="G5626" i="5" s="1"/>
  <c r="G5625" i="5" s="1"/>
  <c r="G5624" i="5" s="1"/>
  <c r="G5623" i="5" s="1"/>
  <c r="G5622" i="5" s="1"/>
  <c r="G5621" i="5" s="1"/>
  <c r="G5620" i="5" s="1"/>
  <c r="G5619" i="5" s="1"/>
  <c r="G5618" i="5" s="1"/>
  <c r="G5617" i="5" s="1"/>
  <c r="G5616" i="5" s="1"/>
  <c r="G5615" i="5" s="1"/>
  <c r="G5614" i="5" s="1"/>
  <c r="G5613" i="5" s="1"/>
  <c r="G5612" i="5" s="1"/>
  <c r="G5611" i="5" s="1"/>
  <c r="G5610" i="5" s="1"/>
  <c r="G5609" i="5" s="1"/>
  <c r="G5608" i="5" s="1"/>
  <c r="G5607" i="5" s="1"/>
  <c r="G5606" i="5" s="1"/>
  <c r="G5605" i="5" s="1"/>
  <c r="G5604" i="5" s="1"/>
  <c r="G5603" i="5" s="1"/>
  <c r="G5602" i="5" s="1"/>
  <c r="G5601" i="5" s="1"/>
  <c r="G5600" i="5" s="1"/>
  <c r="G5599" i="5" s="1"/>
  <c r="G5598" i="5" s="1"/>
  <c r="G5597" i="5" s="1"/>
  <c r="G5596" i="5" s="1"/>
  <c r="G5595" i="5" s="1"/>
  <c r="G5594" i="5" s="1"/>
  <c r="G5593" i="5" s="1"/>
  <c r="G5592" i="5" s="1"/>
  <c r="G5591" i="5" s="1"/>
  <c r="G5590" i="5" s="1"/>
  <c r="G5589" i="5" s="1"/>
  <c r="G5588" i="5" s="1"/>
  <c r="G5587" i="5" s="1"/>
  <c r="G5586" i="5" s="1"/>
  <c r="G5585" i="5" s="1"/>
  <c r="G5584" i="5" s="1"/>
  <c r="G5583" i="5" s="1"/>
  <c r="G5582" i="5" s="1"/>
  <c r="G5581" i="5" s="1"/>
  <c r="G5580" i="5" s="1"/>
  <c r="G5579" i="5" s="1"/>
  <c r="G5578" i="5" s="1"/>
  <c r="G5577" i="5" s="1"/>
  <c r="G5576" i="5" s="1"/>
  <c r="G5575" i="5" s="1"/>
  <c r="G5574" i="5" s="1"/>
  <c r="G5573" i="5" s="1"/>
  <c r="G5572" i="5" s="1"/>
  <c r="G5571" i="5" s="1"/>
  <c r="G5570" i="5" s="1"/>
  <c r="G5569" i="5" s="1"/>
  <c r="G5568" i="5" s="1"/>
  <c r="G5567" i="5" s="1"/>
  <c r="G5566" i="5" s="1"/>
  <c r="G5565" i="5" s="1"/>
  <c r="G5564" i="5" s="1"/>
  <c r="G5563" i="5" s="1"/>
  <c r="G5562" i="5" s="1"/>
  <c r="G5561" i="5" s="1"/>
  <c r="G5560" i="5" s="1"/>
  <c r="G5559" i="5" s="1"/>
  <c r="G5558" i="5" s="1"/>
  <c r="G5557" i="5" s="1"/>
  <c r="G5556" i="5" s="1"/>
  <c r="G5555" i="5" s="1"/>
  <c r="G5554" i="5" s="1"/>
  <c r="G5553" i="5" s="1"/>
  <c r="G5552" i="5" s="1"/>
  <c r="G5551" i="5" s="1"/>
  <c r="G5550" i="5" s="1"/>
  <c r="G5549" i="5" s="1"/>
  <c r="G5548" i="5" s="1"/>
  <c r="G5547" i="5" s="1"/>
  <c r="G5546" i="5" s="1"/>
  <c r="G5545" i="5" s="1"/>
  <c r="G5544" i="5" s="1"/>
  <c r="G5543" i="5" s="1"/>
  <c r="G5542" i="5" s="1"/>
  <c r="G5541" i="5" s="1"/>
  <c r="G5540" i="5" s="1"/>
  <c r="G5539" i="5" s="1"/>
  <c r="G5538" i="5" s="1"/>
  <c r="G5537" i="5" s="1"/>
  <c r="G5536" i="5" s="1"/>
  <c r="G5535" i="5" s="1"/>
  <c r="G5534" i="5" s="1"/>
  <c r="G5533" i="5" s="1"/>
  <c r="G5532" i="5" s="1"/>
  <c r="G5531" i="5" s="1"/>
  <c r="G5530" i="5" s="1"/>
  <c r="G5529" i="5" s="1"/>
  <c r="G5528" i="5" s="1"/>
  <c r="G5527" i="5" s="1"/>
  <c r="G5526" i="5" s="1"/>
  <c r="G5525" i="5" s="1"/>
  <c r="G5524" i="5" s="1"/>
  <c r="G5523" i="5" s="1"/>
  <c r="G5522" i="5" s="1"/>
  <c r="G5521" i="5" s="1"/>
  <c r="G5520" i="5" s="1"/>
  <c r="G5519" i="5" s="1"/>
  <c r="G5518" i="5" s="1"/>
  <c r="G5517" i="5" s="1"/>
  <c r="G5516" i="5" s="1"/>
  <c r="G5515" i="5" s="1"/>
  <c r="G5514" i="5" s="1"/>
  <c r="G5513" i="5" s="1"/>
  <c r="G5512" i="5" s="1"/>
  <c r="G5511" i="5" s="1"/>
  <c r="G5510" i="5" s="1"/>
  <c r="G5509" i="5" s="1"/>
  <c r="G5508" i="5" s="1"/>
  <c r="G5507" i="5" s="1"/>
  <c r="G5506" i="5" s="1"/>
  <c r="G5505" i="5" s="1"/>
  <c r="G5504" i="5" s="1"/>
  <c r="G5503" i="5" s="1"/>
  <c r="G5502" i="5" s="1"/>
  <c r="G5501" i="5" s="1"/>
  <c r="G5500" i="5" s="1"/>
  <c r="G5499" i="5" s="1"/>
  <c r="G5498" i="5" s="1"/>
  <c r="G5497" i="5" s="1"/>
  <c r="G5496" i="5" s="1"/>
  <c r="G5495" i="5" s="1"/>
  <c r="G5494" i="5" s="1"/>
  <c r="G5493" i="5" s="1"/>
  <c r="G5492" i="5" s="1"/>
  <c r="G5491" i="5" s="1"/>
  <c r="G5490" i="5" s="1"/>
  <c r="G5489" i="5" s="1"/>
  <c r="G5488" i="5" s="1"/>
  <c r="G5487" i="5" s="1"/>
  <c r="G5486" i="5" s="1"/>
  <c r="G5485" i="5" s="1"/>
  <c r="G5484" i="5" s="1"/>
  <c r="G5483" i="5" s="1"/>
  <c r="G5482" i="5" s="1"/>
  <c r="G5481" i="5" s="1"/>
  <c r="G5480" i="5" s="1"/>
  <c r="G5479" i="5" s="1"/>
  <c r="G5478" i="5" s="1"/>
  <c r="G5477" i="5" s="1"/>
  <c r="G5476" i="5" s="1"/>
  <c r="G5475" i="5" s="1"/>
  <c r="G5474" i="5" s="1"/>
  <c r="G5473" i="5" s="1"/>
  <c r="G5472" i="5" s="1"/>
  <c r="G5471" i="5" s="1"/>
  <c r="G5470" i="5" s="1"/>
  <c r="G5469" i="5" s="1"/>
  <c r="G5468" i="5" s="1"/>
  <c r="G5467" i="5" s="1"/>
  <c r="G5466" i="5" s="1"/>
  <c r="G5465" i="5" s="1"/>
  <c r="G5464" i="5" s="1"/>
  <c r="G5463" i="5" s="1"/>
  <c r="G5462" i="5" s="1"/>
  <c r="G5461" i="5" s="1"/>
  <c r="G5460" i="5" s="1"/>
  <c r="G5459" i="5" s="1"/>
  <c r="G5458" i="5" s="1"/>
  <c r="G5457" i="5" s="1"/>
  <c r="G5456" i="5" s="1"/>
  <c r="G5455" i="5" s="1"/>
  <c r="G5454" i="5" s="1"/>
  <c r="G5453" i="5" s="1"/>
  <c r="G5452" i="5" s="1"/>
  <c r="G5451" i="5" s="1"/>
  <c r="G5450" i="5" s="1"/>
  <c r="G5449" i="5" s="1"/>
  <c r="G5448" i="5" s="1"/>
  <c r="G5447" i="5" s="1"/>
  <c r="G5446" i="5" s="1"/>
  <c r="G5445" i="5" s="1"/>
  <c r="G5444" i="5" s="1"/>
  <c r="G5443" i="5" s="1"/>
  <c r="G5442" i="5" s="1"/>
  <c r="G5441" i="5" s="1"/>
  <c r="G5440" i="5" s="1"/>
  <c r="G5439" i="5" s="1"/>
  <c r="G5438" i="5" s="1"/>
  <c r="G5437" i="5" s="1"/>
  <c r="G5436" i="5" s="1"/>
  <c r="G5435" i="5" s="1"/>
  <c r="G5434" i="5" s="1"/>
  <c r="G5433" i="5" s="1"/>
  <c r="G5432" i="5" s="1"/>
  <c r="G5431" i="5" s="1"/>
  <c r="G5430" i="5" s="1"/>
  <c r="G5429" i="5" s="1"/>
  <c r="G5428" i="5" s="1"/>
  <c r="G5427" i="5" s="1"/>
  <c r="G5426" i="5" s="1"/>
  <c r="G5425" i="5" s="1"/>
  <c r="G5424" i="5" s="1"/>
  <c r="G5423" i="5" s="1"/>
  <c r="G5422" i="5" s="1"/>
  <c r="G5421" i="5" s="1"/>
  <c r="G5420" i="5" s="1"/>
  <c r="G5419" i="5" s="1"/>
  <c r="G5418" i="5" s="1"/>
  <c r="G5417" i="5" s="1"/>
  <c r="G5416" i="5" s="1"/>
  <c r="G5415" i="5" s="1"/>
  <c r="G5414" i="5" s="1"/>
  <c r="G5413" i="5" s="1"/>
  <c r="G5412" i="5" s="1"/>
  <c r="G5411" i="5" s="1"/>
  <c r="G5410" i="5" s="1"/>
  <c r="G5409" i="5" s="1"/>
  <c r="G5408" i="5" s="1"/>
  <c r="G5407" i="5" s="1"/>
  <c r="G5406" i="5" s="1"/>
  <c r="G5405" i="5" s="1"/>
  <c r="G5404" i="5" s="1"/>
  <c r="G5403" i="5" s="1"/>
  <c r="G5402" i="5" s="1"/>
  <c r="G5401" i="5" s="1"/>
  <c r="G5400" i="5" s="1"/>
  <c r="G5399" i="5" s="1"/>
  <c r="G5398" i="5" s="1"/>
  <c r="G5397" i="5" s="1"/>
  <c r="G5396" i="5" s="1"/>
  <c r="G5395" i="5" s="1"/>
  <c r="G5394" i="5" s="1"/>
  <c r="G5393" i="5" s="1"/>
  <c r="G5392" i="5" s="1"/>
  <c r="G5391" i="5" s="1"/>
  <c r="G5390" i="5" s="1"/>
  <c r="G5389" i="5" s="1"/>
  <c r="G5388" i="5" s="1"/>
  <c r="G5387" i="5" s="1"/>
  <c r="G5386" i="5" s="1"/>
  <c r="G5385" i="5" s="1"/>
  <c r="G5384" i="5" s="1"/>
  <c r="G5383" i="5" s="1"/>
  <c r="G5382" i="5" s="1"/>
  <c r="G5381" i="5" s="1"/>
  <c r="G5380" i="5" s="1"/>
  <c r="G5379" i="5" s="1"/>
  <c r="G5378" i="5" s="1"/>
  <c r="G5377" i="5" s="1"/>
  <c r="G5376" i="5" s="1"/>
  <c r="G5375" i="5" s="1"/>
  <c r="G5374" i="5" s="1"/>
  <c r="G5373" i="5" s="1"/>
  <c r="G5372" i="5" s="1"/>
  <c r="G5371" i="5" s="1"/>
  <c r="G5370" i="5" s="1"/>
  <c r="G5369" i="5" s="1"/>
  <c r="G5368" i="5" s="1"/>
  <c r="G5367" i="5" s="1"/>
  <c r="G5366" i="5" s="1"/>
  <c r="G5365" i="5" s="1"/>
  <c r="G5364" i="5" s="1"/>
  <c r="G5363" i="5" s="1"/>
  <c r="G5362" i="5" s="1"/>
  <c r="G5361" i="5" s="1"/>
  <c r="G5360" i="5" s="1"/>
  <c r="G5359" i="5" s="1"/>
  <c r="G5358" i="5" s="1"/>
  <c r="G5357" i="5" s="1"/>
  <c r="G5356" i="5" s="1"/>
  <c r="G5355" i="5" s="1"/>
  <c r="G5354" i="5" s="1"/>
  <c r="G5353" i="5" s="1"/>
  <c r="G5352" i="5" s="1"/>
  <c r="G5351" i="5" s="1"/>
  <c r="G5350" i="5" s="1"/>
  <c r="G5349" i="5" s="1"/>
  <c r="G5348" i="5" s="1"/>
  <c r="G5347" i="5" s="1"/>
  <c r="G5346" i="5" s="1"/>
  <c r="G5345" i="5" s="1"/>
  <c r="G5344" i="5" s="1"/>
  <c r="G5343" i="5" s="1"/>
  <c r="G5342" i="5" s="1"/>
  <c r="G5341" i="5" s="1"/>
  <c r="G5340" i="5" s="1"/>
  <c r="G5339" i="5" s="1"/>
  <c r="G5338" i="5" s="1"/>
  <c r="G5337" i="5" s="1"/>
  <c r="G5336" i="5" s="1"/>
  <c r="G5335" i="5" s="1"/>
  <c r="G5334" i="5" s="1"/>
  <c r="G5333" i="5" s="1"/>
  <c r="G5332" i="5" s="1"/>
  <c r="G5331" i="5" s="1"/>
  <c r="G5330" i="5" s="1"/>
  <c r="G5329" i="5" s="1"/>
  <c r="G5328" i="5" s="1"/>
  <c r="G5327" i="5" s="1"/>
  <c r="G5326" i="5" s="1"/>
  <c r="G5325" i="5" s="1"/>
  <c r="G5324" i="5" s="1"/>
  <c r="G5323" i="5" s="1"/>
  <c r="G5322" i="5" s="1"/>
  <c r="G5321" i="5" s="1"/>
  <c r="G5320" i="5" s="1"/>
  <c r="G5319" i="5" s="1"/>
  <c r="G5318" i="5" s="1"/>
  <c r="G5317" i="5" s="1"/>
  <c r="G5316" i="5" s="1"/>
  <c r="G5315" i="5" s="1"/>
  <c r="G5314" i="5" s="1"/>
  <c r="G5313" i="5" s="1"/>
  <c r="G5312" i="5" s="1"/>
  <c r="G5311" i="5" s="1"/>
  <c r="G5310" i="5" s="1"/>
  <c r="G5309" i="5" s="1"/>
  <c r="G5308" i="5" s="1"/>
  <c r="G5307" i="5" s="1"/>
  <c r="G5306" i="5" s="1"/>
  <c r="G5305" i="5" s="1"/>
  <c r="G5304" i="5" s="1"/>
  <c r="G5303" i="5" s="1"/>
  <c r="G5302" i="5" s="1"/>
  <c r="G5301" i="5" s="1"/>
  <c r="G5300" i="5" s="1"/>
  <c r="G5299" i="5" s="1"/>
  <c r="G5298" i="5" s="1"/>
  <c r="G5297" i="5" s="1"/>
  <c r="G5296" i="5" s="1"/>
  <c r="G5295" i="5" s="1"/>
  <c r="G5294" i="5" s="1"/>
  <c r="G5293" i="5" s="1"/>
  <c r="G5292" i="5" s="1"/>
  <c r="G5291" i="5" s="1"/>
  <c r="G5290" i="5" s="1"/>
  <c r="G5289" i="5" s="1"/>
  <c r="G5288" i="5" s="1"/>
  <c r="G5287" i="5" s="1"/>
  <c r="G5286" i="5" s="1"/>
  <c r="G5285" i="5" s="1"/>
  <c r="G5284" i="5" s="1"/>
  <c r="G5283" i="5" s="1"/>
  <c r="G5282" i="5" s="1"/>
  <c r="G5281" i="5" s="1"/>
  <c r="G5280" i="5" s="1"/>
  <c r="G5279" i="5" s="1"/>
  <c r="G5278" i="5" s="1"/>
  <c r="G5277" i="5" s="1"/>
  <c r="G5276" i="5" s="1"/>
  <c r="G5275" i="5" s="1"/>
  <c r="G5274" i="5" s="1"/>
  <c r="G5273" i="5" s="1"/>
  <c r="G5272" i="5" s="1"/>
  <c r="G5271" i="5" s="1"/>
  <c r="G5270" i="5" s="1"/>
  <c r="G5269" i="5" s="1"/>
  <c r="G5268" i="5" s="1"/>
  <c r="G5267" i="5" s="1"/>
  <c r="G5266" i="5" s="1"/>
  <c r="G5265" i="5" s="1"/>
  <c r="G5264" i="5" s="1"/>
  <c r="G5263" i="5" s="1"/>
  <c r="G5262" i="5" s="1"/>
  <c r="G5261" i="5" s="1"/>
  <c r="G5260" i="5" s="1"/>
  <c r="G5259" i="5" s="1"/>
  <c r="G5258" i="5" s="1"/>
  <c r="G5257" i="5" s="1"/>
  <c r="G5256" i="5" s="1"/>
  <c r="G5255" i="5" s="1"/>
  <c r="G5254" i="5" s="1"/>
  <c r="G5253" i="5" s="1"/>
  <c r="G5252" i="5" s="1"/>
  <c r="G5251" i="5" s="1"/>
  <c r="G5250" i="5" s="1"/>
  <c r="G5249" i="5" s="1"/>
  <c r="G5248" i="5" s="1"/>
  <c r="G5247" i="5" s="1"/>
  <c r="G5246" i="5" s="1"/>
  <c r="G5245" i="5" s="1"/>
  <c r="G5244" i="5" s="1"/>
  <c r="G5243" i="5" s="1"/>
  <c r="G5242" i="5" s="1"/>
  <c r="G5241" i="5" s="1"/>
  <c r="G5240" i="5" s="1"/>
  <c r="G5239" i="5" s="1"/>
  <c r="G5238" i="5" s="1"/>
  <c r="G5237" i="5" s="1"/>
  <c r="G5236" i="5" s="1"/>
  <c r="G5235" i="5" s="1"/>
  <c r="G5234" i="5" s="1"/>
  <c r="G5233" i="5" s="1"/>
  <c r="G5232" i="5" s="1"/>
  <c r="G5231" i="5" s="1"/>
  <c r="G5230" i="5" s="1"/>
  <c r="G5229" i="5" s="1"/>
  <c r="G5228" i="5" s="1"/>
  <c r="G5227" i="5" s="1"/>
  <c r="G5226" i="5" s="1"/>
  <c r="G5225" i="5" s="1"/>
  <c r="G5224" i="5" s="1"/>
  <c r="G5223" i="5" s="1"/>
  <c r="G5222" i="5" s="1"/>
  <c r="G5221" i="5" s="1"/>
  <c r="G5220" i="5" s="1"/>
  <c r="G5219" i="5" s="1"/>
  <c r="G5218" i="5" s="1"/>
  <c r="G5217" i="5" s="1"/>
  <c r="G5216" i="5" s="1"/>
  <c r="G5215" i="5" s="1"/>
  <c r="G5214" i="5" s="1"/>
  <c r="E5996" i="5"/>
  <c r="J5996" i="5"/>
  <c r="I5996" i="5"/>
  <c r="I5995" i="5"/>
  <c r="J5995" i="5"/>
  <c r="E5995" i="5"/>
  <c r="E5994" i="5"/>
  <c r="I5994" i="5"/>
  <c r="J5994" i="5"/>
  <c r="I5993" i="5"/>
  <c r="J5993" i="5"/>
  <c r="E5993" i="5"/>
  <c r="E5992" i="5"/>
  <c r="I5992" i="5"/>
  <c r="J5992" i="5"/>
  <c r="I5991" i="5"/>
  <c r="J5991" i="5"/>
  <c r="E5991" i="5"/>
  <c r="J5990" i="5"/>
  <c r="I5990" i="5"/>
  <c r="E5990" i="5"/>
  <c r="J5989" i="5"/>
  <c r="I5989" i="5"/>
  <c r="E5989" i="5"/>
  <c r="J5988" i="5"/>
  <c r="I5988" i="5"/>
  <c r="E5988" i="5"/>
  <c r="J5987" i="5"/>
  <c r="I5987" i="5"/>
  <c r="E5987" i="5"/>
  <c r="J5986" i="5"/>
  <c r="I5986" i="5"/>
  <c r="E5986" i="5"/>
  <c r="E5985" i="5"/>
  <c r="I5985" i="5"/>
  <c r="J5985" i="5"/>
  <c r="I5984" i="5"/>
  <c r="J5984" i="5"/>
  <c r="E5984" i="5"/>
  <c r="J5983" i="5"/>
  <c r="I5983" i="5"/>
  <c r="E5983" i="5"/>
  <c r="J5982" i="5"/>
  <c r="E5982" i="5"/>
  <c r="I5982" i="5"/>
  <c r="I5981" i="5"/>
  <c r="E5981" i="5"/>
  <c r="J5981" i="5"/>
  <c r="E5980" i="5"/>
  <c r="J5980" i="5"/>
  <c r="I5980" i="5"/>
  <c r="E5979" i="5"/>
  <c r="I5979" i="5"/>
  <c r="J5979" i="5"/>
  <c r="E5978" i="5"/>
  <c r="I5978" i="5"/>
  <c r="J5978" i="5"/>
  <c r="J5977" i="5"/>
  <c r="I5977" i="5"/>
  <c r="E5977" i="5"/>
  <c r="I5976" i="5"/>
  <c r="J5976" i="5"/>
  <c r="E5976" i="5"/>
  <c r="E5975" i="5"/>
  <c r="I5975" i="5"/>
  <c r="J5975" i="5"/>
  <c r="I5974" i="5"/>
  <c r="E5974" i="5"/>
  <c r="J5974" i="5"/>
  <c r="J5973" i="5"/>
  <c r="E5973" i="5"/>
  <c r="I5973" i="5"/>
  <c r="J5972" i="5"/>
  <c r="I5972" i="5"/>
  <c r="E5972" i="5"/>
  <c r="J5971" i="5"/>
  <c r="I5971" i="5"/>
  <c r="E5971" i="5"/>
  <c r="J5970" i="5"/>
  <c r="I5970" i="5"/>
  <c r="E5970" i="5"/>
  <c r="E5969" i="5"/>
  <c r="I5969" i="5"/>
  <c r="J5969" i="5"/>
  <c r="I5968" i="5"/>
  <c r="J5968" i="5"/>
  <c r="E5968" i="5"/>
  <c r="J5967" i="5"/>
  <c r="E5967" i="5"/>
  <c r="I5967" i="5"/>
  <c r="E5966" i="5"/>
  <c r="I5966" i="5"/>
  <c r="J5966" i="5"/>
  <c r="J5965" i="5"/>
  <c r="E5965" i="5"/>
  <c r="I5965" i="5"/>
  <c r="E5964" i="5"/>
  <c r="J5964" i="5"/>
  <c r="I5964" i="5"/>
  <c r="J5963" i="5"/>
  <c r="I5963" i="5"/>
  <c r="E5963" i="5"/>
  <c r="J5962" i="5"/>
  <c r="E5962" i="5"/>
  <c r="I5962" i="5"/>
  <c r="E5961" i="5"/>
  <c r="I5961" i="5"/>
  <c r="J5961" i="5"/>
  <c r="E5960" i="5"/>
  <c r="I5960" i="5"/>
  <c r="J5960" i="5"/>
  <c r="E5959" i="5"/>
  <c r="I5959" i="5"/>
  <c r="J5959" i="5"/>
  <c r="J5958" i="5"/>
  <c r="I5958" i="5"/>
  <c r="E5958" i="5"/>
  <c r="J5957" i="5"/>
  <c r="I5957" i="5"/>
  <c r="E5957" i="5"/>
  <c r="J5956" i="5"/>
  <c r="I5956" i="5"/>
  <c r="E5956" i="5"/>
  <c r="I5955" i="5"/>
  <c r="J5955" i="5"/>
  <c r="E5955" i="5"/>
  <c r="E5954" i="5"/>
  <c r="J5954" i="5"/>
  <c r="I5954" i="5"/>
  <c r="J5953" i="5"/>
  <c r="E5953" i="5"/>
  <c r="I5953" i="5"/>
  <c r="I5952" i="5"/>
  <c r="J5952" i="5"/>
  <c r="E5952" i="5"/>
  <c r="J5951" i="5"/>
  <c r="I5951" i="5"/>
  <c r="E5951" i="5"/>
  <c r="I5950" i="5"/>
  <c r="E5950" i="5"/>
  <c r="J5950" i="5"/>
  <c r="J5949" i="5"/>
  <c r="I5949" i="5"/>
  <c r="E5949" i="5"/>
  <c r="J5948" i="5"/>
  <c r="I5948" i="5"/>
  <c r="E5948" i="5"/>
  <c r="J5947" i="5"/>
  <c r="I5947" i="5"/>
  <c r="E5947" i="5"/>
  <c r="J5946" i="5"/>
  <c r="I5946" i="5"/>
  <c r="E5946" i="5"/>
  <c r="J5945" i="5"/>
  <c r="I5945" i="5"/>
  <c r="E5945" i="5"/>
  <c r="I5944" i="5"/>
  <c r="J5944" i="5"/>
  <c r="E5944" i="5"/>
  <c r="E5943" i="5"/>
  <c r="I5943" i="5"/>
  <c r="J5943" i="5"/>
  <c r="J5942" i="5"/>
  <c r="I5942" i="5"/>
  <c r="E5942" i="5"/>
  <c r="E5941" i="5"/>
  <c r="J5941" i="5"/>
  <c r="I5941" i="5"/>
  <c r="E5940" i="5"/>
  <c r="I5940" i="5"/>
  <c r="J5940" i="5"/>
  <c r="J5939" i="5"/>
  <c r="E5939" i="5"/>
  <c r="I5939" i="5"/>
  <c r="E5938" i="5"/>
  <c r="J5938" i="5"/>
  <c r="I5938" i="5"/>
  <c r="I5937" i="5"/>
  <c r="E5937" i="5"/>
  <c r="J5937" i="5"/>
  <c r="J5936" i="5"/>
  <c r="I5936" i="5"/>
  <c r="E5936" i="5"/>
  <c r="E5935" i="5"/>
  <c r="J5935" i="5"/>
  <c r="I5935" i="5"/>
  <c r="E5934" i="5"/>
  <c r="I5934" i="5"/>
  <c r="J5934" i="5"/>
  <c r="J5933" i="5"/>
  <c r="I5933" i="5"/>
  <c r="E5933" i="5"/>
  <c r="E5932" i="5"/>
  <c r="I5932" i="5"/>
  <c r="J5932" i="5"/>
  <c r="E5931" i="5"/>
  <c r="J5931" i="5"/>
  <c r="I5931" i="5"/>
  <c r="J5930" i="5"/>
  <c r="I5930" i="5"/>
  <c r="E5930" i="5"/>
  <c r="J5929" i="5"/>
  <c r="I5929" i="5"/>
  <c r="E5929" i="5"/>
  <c r="I5928" i="5"/>
  <c r="J5928" i="5"/>
  <c r="E5928" i="5"/>
  <c r="E5927" i="5"/>
  <c r="I5927" i="5"/>
  <c r="J5927" i="5"/>
  <c r="E5926" i="5"/>
  <c r="I5926" i="5"/>
  <c r="J5926" i="5"/>
  <c r="J5925" i="5"/>
  <c r="I5925" i="5"/>
  <c r="E5925" i="5"/>
  <c r="I5924" i="5"/>
  <c r="J5924" i="5"/>
  <c r="E5924" i="5"/>
  <c r="J5923" i="5"/>
  <c r="I5923" i="5"/>
  <c r="E5923" i="5"/>
  <c r="E5922" i="5"/>
  <c r="J5922" i="5"/>
  <c r="I5922" i="5"/>
  <c r="J5921" i="5"/>
  <c r="I5921" i="5"/>
  <c r="E5921" i="5"/>
  <c r="I5920" i="5"/>
  <c r="J5920" i="5"/>
  <c r="E5920" i="5"/>
  <c r="I5919" i="5"/>
  <c r="J5919" i="5"/>
  <c r="E5919" i="5"/>
  <c r="I5918" i="5"/>
  <c r="J5918" i="5"/>
  <c r="E5918" i="5"/>
  <c r="I5917" i="5"/>
  <c r="E5917" i="5"/>
  <c r="J5917" i="5"/>
  <c r="E5916" i="5"/>
  <c r="I5916" i="5"/>
  <c r="J5916" i="5"/>
  <c r="I5915" i="5"/>
  <c r="J5915" i="5"/>
  <c r="E5915" i="5"/>
  <c r="J5914" i="5"/>
  <c r="I5914" i="5"/>
  <c r="E5914" i="5"/>
  <c r="I5913" i="5"/>
  <c r="E5913" i="5"/>
  <c r="J5913" i="5"/>
  <c r="J5912" i="5"/>
  <c r="I5912" i="5"/>
  <c r="E5912" i="5"/>
  <c r="I5911" i="5"/>
  <c r="J5911" i="5"/>
  <c r="E5911" i="5"/>
  <c r="E5910" i="5"/>
  <c r="J5910" i="5"/>
  <c r="I5910" i="5"/>
  <c r="J5909" i="5"/>
  <c r="E5909" i="5"/>
  <c r="I5909" i="5"/>
  <c r="I5908" i="5"/>
  <c r="E5908" i="5"/>
  <c r="J5908" i="5"/>
  <c r="I5907" i="5"/>
  <c r="E5907" i="5"/>
  <c r="J5907" i="5"/>
  <c r="I5906" i="5"/>
  <c r="J5906" i="5"/>
  <c r="E5906" i="5"/>
  <c r="E5905" i="5"/>
  <c r="J5905" i="5"/>
  <c r="I5905" i="5"/>
  <c r="E5904" i="5"/>
  <c r="I5904" i="5"/>
  <c r="J5904" i="5"/>
  <c r="E5903" i="5"/>
  <c r="J5903" i="5"/>
  <c r="I5903" i="5"/>
  <c r="J5902" i="5"/>
  <c r="I5902" i="5"/>
  <c r="E5902" i="5"/>
  <c r="I5901" i="5"/>
  <c r="E5901" i="5"/>
  <c r="J5901" i="5"/>
  <c r="E5900" i="5"/>
  <c r="J5900" i="5"/>
  <c r="I5900" i="5"/>
  <c r="J5899" i="5"/>
  <c r="I5899" i="5"/>
  <c r="E5899" i="5"/>
  <c r="J5898" i="5"/>
  <c r="I5898" i="5"/>
  <c r="E5898" i="5"/>
  <c r="J5897" i="5"/>
  <c r="E5897" i="5"/>
  <c r="I5897" i="5"/>
  <c r="J5896" i="5"/>
  <c r="I5896" i="5"/>
  <c r="E5896" i="5"/>
  <c r="E5895" i="5"/>
  <c r="J5895" i="5"/>
  <c r="I5895" i="5"/>
  <c r="I5894" i="5"/>
  <c r="E5894" i="5"/>
  <c r="J5894" i="5"/>
  <c r="J5893" i="5"/>
  <c r="I5893" i="5"/>
  <c r="E5893" i="5"/>
  <c r="J5892" i="5"/>
  <c r="I5892" i="5"/>
  <c r="E5892" i="5"/>
  <c r="J5891" i="5"/>
  <c r="I5891" i="5"/>
  <c r="E5891" i="5"/>
  <c r="J5890" i="5"/>
  <c r="I5890" i="5"/>
  <c r="E5890" i="5"/>
  <c r="J5889" i="5"/>
  <c r="I5889" i="5"/>
  <c r="E5889" i="5"/>
  <c r="E5888" i="5"/>
  <c r="J5888" i="5"/>
  <c r="I5888" i="5"/>
  <c r="E5887" i="5"/>
  <c r="I5887" i="5"/>
  <c r="J5887" i="5"/>
  <c r="I5886" i="5"/>
  <c r="J5886" i="5"/>
  <c r="E5886" i="5"/>
  <c r="E5885" i="5"/>
  <c r="J5885" i="5"/>
  <c r="I5885" i="5"/>
  <c r="I5884" i="5"/>
  <c r="E5884" i="5"/>
  <c r="J5884" i="5"/>
  <c r="I5883" i="5"/>
  <c r="E5883" i="5"/>
  <c r="J5883" i="5"/>
  <c r="E5882" i="5"/>
  <c r="J5882" i="5"/>
  <c r="I5882" i="5"/>
  <c r="E5881" i="5"/>
  <c r="I5881" i="5"/>
  <c r="J5881" i="5"/>
  <c r="I5880" i="5"/>
  <c r="J5880" i="5"/>
  <c r="E5880" i="5"/>
  <c r="E5879" i="5"/>
  <c r="I5879" i="5"/>
  <c r="J5879" i="5"/>
  <c r="E5878" i="5"/>
  <c r="I5878" i="5"/>
  <c r="J5878" i="5"/>
  <c r="E5877" i="5"/>
  <c r="J5877" i="5"/>
  <c r="I5877" i="5"/>
  <c r="J5876" i="5"/>
  <c r="I5876" i="5"/>
  <c r="E5876" i="5"/>
  <c r="E5875" i="5"/>
  <c r="I5875" i="5"/>
  <c r="J5875" i="5"/>
  <c r="E5874" i="5"/>
  <c r="I5874" i="5"/>
  <c r="J5874" i="5"/>
  <c r="I5873" i="5"/>
  <c r="J5873" i="5"/>
  <c r="E5873" i="5"/>
  <c r="I5872" i="5"/>
  <c r="J5872" i="5"/>
  <c r="E5872" i="5"/>
  <c r="I5871" i="5"/>
  <c r="J5871" i="5"/>
  <c r="E5871" i="5"/>
  <c r="J5870" i="5"/>
  <c r="I5870" i="5"/>
  <c r="E5870" i="5"/>
  <c r="I5869" i="5"/>
  <c r="E5869" i="5"/>
  <c r="J5869" i="5"/>
  <c r="I5868" i="5"/>
  <c r="E5868" i="5"/>
  <c r="J5868" i="5"/>
  <c r="I5867" i="5"/>
  <c r="E5867" i="5"/>
  <c r="J5867" i="5"/>
  <c r="E5866" i="5"/>
  <c r="J5866" i="5"/>
  <c r="I5866" i="5"/>
  <c r="J5865" i="5"/>
  <c r="I5865" i="5"/>
  <c r="E5865" i="5"/>
  <c r="J5864" i="5"/>
  <c r="I5864" i="5"/>
  <c r="E5864" i="5"/>
  <c r="I5863" i="5"/>
  <c r="E5863" i="5"/>
  <c r="J5863" i="5"/>
  <c r="J5862" i="5"/>
  <c r="I5862" i="5"/>
  <c r="E5862" i="5"/>
  <c r="E5861" i="5"/>
  <c r="I5861" i="5"/>
  <c r="J5861" i="5"/>
  <c r="E5860" i="5"/>
  <c r="I5860" i="5"/>
  <c r="J5860" i="5"/>
  <c r="J5859" i="5"/>
  <c r="I5859" i="5"/>
  <c r="E5859" i="5"/>
  <c r="E5858" i="5"/>
  <c r="J5858" i="5"/>
  <c r="I5858" i="5"/>
  <c r="J5857" i="5"/>
  <c r="I5857" i="5"/>
  <c r="E5857" i="5"/>
  <c r="J5856" i="5"/>
  <c r="E5856" i="5"/>
  <c r="I5856" i="5"/>
  <c r="E5855" i="5"/>
  <c r="J5855" i="5"/>
  <c r="I5855" i="5"/>
  <c r="J5854" i="5"/>
  <c r="E5854" i="5"/>
  <c r="I5854" i="5"/>
  <c r="E5853" i="5"/>
  <c r="I5853" i="5"/>
  <c r="J5853" i="5"/>
  <c r="E5852" i="5"/>
  <c r="I5852" i="5"/>
  <c r="J5852" i="5"/>
  <c r="E5851" i="5"/>
  <c r="I5851" i="5"/>
  <c r="J5851" i="5"/>
  <c r="I5850" i="5"/>
  <c r="J5850" i="5"/>
  <c r="E5850" i="5"/>
  <c r="J5849" i="5"/>
  <c r="I5849" i="5"/>
  <c r="E5849" i="5"/>
  <c r="I5848" i="5"/>
  <c r="J5848" i="5"/>
  <c r="E5848" i="5"/>
  <c r="J5847" i="5"/>
  <c r="I5847" i="5"/>
  <c r="E5847" i="5"/>
  <c r="J5846" i="5"/>
  <c r="I5846" i="5"/>
  <c r="E5846" i="5"/>
  <c r="E5845" i="5"/>
  <c r="J5845" i="5"/>
  <c r="I5845" i="5"/>
  <c r="I5844" i="5"/>
  <c r="J5844" i="5"/>
  <c r="E5844" i="5"/>
  <c r="J5843" i="5"/>
  <c r="I5843" i="5"/>
  <c r="E5843" i="5"/>
  <c r="I5842" i="5"/>
  <c r="E5842" i="5"/>
  <c r="J5842" i="5"/>
  <c r="E5841" i="5"/>
  <c r="I5841" i="5"/>
  <c r="J5841" i="5"/>
  <c r="J5840" i="5"/>
  <c r="I5840" i="5"/>
  <c r="E5840" i="5"/>
  <c r="J5839" i="5"/>
  <c r="I5839" i="5"/>
  <c r="E5839" i="5"/>
  <c r="I5838" i="5"/>
  <c r="J5838" i="5"/>
  <c r="E5838" i="5"/>
  <c r="E5837" i="5"/>
  <c r="I5837" i="5"/>
  <c r="J5837" i="5"/>
  <c r="I5836" i="5"/>
  <c r="J5836" i="5"/>
  <c r="E5836" i="5"/>
  <c r="E5835" i="5"/>
  <c r="I5835" i="5"/>
  <c r="J5835" i="5"/>
  <c r="E5834" i="5"/>
  <c r="I5834" i="5"/>
  <c r="J5834" i="5"/>
  <c r="J5833" i="5"/>
  <c r="E5833" i="5"/>
  <c r="I5833" i="5"/>
  <c r="E5832" i="5"/>
  <c r="J5832" i="5"/>
  <c r="I5832" i="5"/>
  <c r="I5831" i="5"/>
  <c r="E5831" i="5"/>
  <c r="J5831" i="5"/>
  <c r="I5830" i="5"/>
  <c r="E5830" i="5"/>
  <c r="J5830" i="5"/>
  <c r="J5829" i="5"/>
  <c r="E5829" i="5"/>
  <c r="I5829" i="5"/>
  <c r="E5828" i="5"/>
  <c r="I5828" i="5"/>
  <c r="J5828" i="5"/>
  <c r="E5827" i="5"/>
  <c r="J5827" i="5"/>
  <c r="I5827" i="5"/>
  <c r="I5826" i="5"/>
  <c r="E5826" i="5"/>
  <c r="J5826" i="5"/>
  <c r="E5825" i="5"/>
  <c r="I5825" i="5"/>
  <c r="J5825" i="5"/>
  <c r="E5824" i="5"/>
  <c r="I5824" i="5"/>
  <c r="J5824" i="5"/>
  <c r="J5823" i="5"/>
  <c r="E5823" i="5"/>
  <c r="I5823" i="5"/>
  <c r="I5822" i="5"/>
  <c r="E5822" i="5"/>
  <c r="J5822" i="5"/>
  <c r="I5821" i="5"/>
  <c r="J5821" i="5"/>
  <c r="E5821" i="5"/>
  <c r="E5820" i="5"/>
  <c r="I5820" i="5"/>
  <c r="J5820" i="5"/>
  <c r="I5819" i="5"/>
  <c r="J5819" i="5"/>
  <c r="E5819" i="5"/>
  <c r="E5818" i="5"/>
  <c r="J5818" i="5"/>
  <c r="I5818" i="5"/>
  <c r="I5817" i="5"/>
  <c r="J5817" i="5"/>
  <c r="E5817" i="5"/>
  <c r="E5816" i="5"/>
  <c r="J5816" i="5"/>
  <c r="I5816" i="5"/>
  <c r="J5815" i="5"/>
  <c r="I5815" i="5"/>
  <c r="E5815" i="5"/>
  <c r="J5814" i="5"/>
  <c r="I5814" i="5"/>
  <c r="E5814" i="5"/>
  <c r="J5813" i="5"/>
  <c r="I5813" i="5"/>
  <c r="E5813" i="5"/>
  <c r="E5812" i="5"/>
  <c r="J5812" i="5"/>
  <c r="I5812" i="5"/>
  <c r="I5811" i="5"/>
  <c r="J5811" i="5"/>
  <c r="E5811" i="5"/>
  <c r="J5810" i="5"/>
  <c r="I5810" i="5"/>
  <c r="E5810" i="5"/>
  <c r="E5809" i="5"/>
  <c r="I5809" i="5"/>
  <c r="J5809" i="5"/>
  <c r="E5808" i="5"/>
  <c r="I5808" i="5"/>
  <c r="J5808" i="5"/>
  <c r="J5807" i="5"/>
  <c r="I5807" i="5"/>
  <c r="E5807" i="5"/>
  <c r="E5806" i="5"/>
  <c r="J5806" i="5"/>
  <c r="I5806" i="5"/>
  <c r="I5805" i="5"/>
  <c r="E5805" i="5"/>
  <c r="J5805" i="5"/>
  <c r="I5804" i="5"/>
  <c r="J5804" i="5"/>
  <c r="E5804" i="5"/>
  <c r="E5803" i="5"/>
  <c r="J5803" i="5"/>
  <c r="I5803" i="5"/>
  <c r="J5802" i="5"/>
  <c r="I5802" i="5"/>
  <c r="E5802" i="5"/>
  <c r="J5801" i="5"/>
  <c r="I5801" i="5"/>
  <c r="E5801" i="5"/>
  <c r="E5800" i="5"/>
  <c r="I5800" i="5"/>
  <c r="J5800" i="5"/>
  <c r="J5799" i="5"/>
  <c r="I5799" i="5"/>
  <c r="E5799" i="5"/>
  <c r="J5798" i="5"/>
  <c r="I5798" i="5"/>
  <c r="E5798" i="5"/>
  <c r="E5797" i="5"/>
  <c r="I5797" i="5"/>
  <c r="J5797" i="5"/>
  <c r="E5796" i="5"/>
  <c r="I5796" i="5"/>
  <c r="J5796" i="5"/>
  <c r="E5795" i="5"/>
  <c r="I5795" i="5"/>
  <c r="J5795" i="5"/>
  <c r="E5794" i="5"/>
  <c r="I5794" i="5"/>
  <c r="J5794" i="5"/>
  <c r="I5793" i="5"/>
  <c r="E5793" i="5"/>
  <c r="J5793" i="5"/>
  <c r="J5792" i="5"/>
  <c r="I5792" i="5"/>
  <c r="E5792" i="5"/>
  <c r="I5791" i="5"/>
  <c r="J5791" i="5"/>
  <c r="E5791" i="5"/>
  <c r="E5790" i="5"/>
  <c r="I5790" i="5"/>
  <c r="J5790" i="5"/>
  <c r="I5789" i="5"/>
  <c r="J5789" i="5"/>
  <c r="E5789" i="5"/>
  <c r="I5788" i="5"/>
  <c r="J5788" i="5"/>
  <c r="E5788" i="5"/>
  <c r="J5787" i="5"/>
  <c r="I5787" i="5"/>
  <c r="E5787" i="5"/>
  <c r="J5786" i="5"/>
  <c r="I5786" i="5"/>
  <c r="E5786" i="5"/>
  <c r="J5785" i="5"/>
  <c r="I5785" i="5"/>
  <c r="E5785" i="5"/>
  <c r="J5784" i="5"/>
  <c r="I5784" i="5"/>
  <c r="E5784" i="5"/>
  <c r="J5783" i="5"/>
  <c r="I5783" i="5"/>
  <c r="E5783" i="5"/>
  <c r="J5782" i="5"/>
  <c r="I5782" i="5"/>
  <c r="E5782" i="5"/>
  <c r="J5781" i="5"/>
  <c r="I5781" i="5"/>
  <c r="E5781" i="5"/>
  <c r="J5780" i="5"/>
  <c r="I5780" i="5"/>
  <c r="E5780" i="5"/>
  <c r="J5779" i="5"/>
  <c r="I5779" i="5"/>
  <c r="E5779" i="5"/>
  <c r="J5778" i="5"/>
  <c r="I5778" i="5"/>
  <c r="E5778" i="5"/>
  <c r="J5777" i="5"/>
  <c r="I5777" i="5"/>
  <c r="E5777" i="5"/>
  <c r="J5776" i="5"/>
  <c r="I5776" i="5"/>
  <c r="E5776" i="5"/>
  <c r="J5775" i="5"/>
  <c r="I5775" i="5"/>
  <c r="E5775" i="5"/>
  <c r="J5774" i="5"/>
  <c r="I5774" i="5"/>
  <c r="E5774" i="5"/>
  <c r="I5773" i="5"/>
  <c r="J5773" i="5"/>
  <c r="E5773" i="5"/>
  <c r="J5772" i="5"/>
  <c r="I5772" i="5"/>
  <c r="E5772" i="5"/>
  <c r="E5771" i="5"/>
  <c r="J5771" i="5"/>
  <c r="I5771" i="5"/>
  <c r="E5770" i="5"/>
  <c r="I5770" i="5"/>
  <c r="J5770" i="5"/>
  <c r="E5769" i="5"/>
  <c r="J5769" i="5"/>
  <c r="I5769" i="5"/>
  <c r="J5768" i="5"/>
  <c r="I5768" i="5"/>
  <c r="E5768" i="5"/>
  <c r="E5767" i="5"/>
  <c r="I5767" i="5"/>
  <c r="J5767" i="5"/>
  <c r="J5766" i="5"/>
  <c r="I5766" i="5"/>
  <c r="E5766" i="5"/>
  <c r="J5765" i="5"/>
  <c r="I5765" i="5"/>
  <c r="E5765" i="5"/>
  <c r="J5764" i="5"/>
  <c r="E5764" i="5"/>
  <c r="I5764" i="5"/>
  <c r="I5763" i="5"/>
  <c r="E5763" i="5"/>
  <c r="J5763" i="5"/>
  <c r="I5762" i="5"/>
  <c r="E5762" i="5"/>
  <c r="J5762" i="5"/>
  <c r="J5761" i="5"/>
  <c r="I5761" i="5"/>
  <c r="E5761" i="5"/>
  <c r="E5760" i="5"/>
  <c r="J5760" i="5"/>
  <c r="I5760" i="5"/>
  <c r="I5759" i="5"/>
  <c r="J5759" i="5"/>
  <c r="E5759" i="5"/>
  <c r="I5758" i="5"/>
  <c r="E5758" i="5"/>
  <c r="J5758" i="5"/>
  <c r="E5757" i="5"/>
  <c r="J5757" i="5"/>
  <c r="I5757" i="5"/>
  <c r="J5756" i="5"/>
  <c r="I5756" i="5"/>
  <c r="E5756" i="5"/>
  <c r="J5755" i="5"/>
  <c r="I5755" i="5"/>
  <c r="E5755" i="5"/>
  <c r="J5754" i="5"/>
  <c r="E5754" i="5"/>
  <c r="I5754" i="5"/>
  <c r="I5753" i="5"/>
  <c r="J5753" i="5"/>
  <c r="E5753" i="5"/>
  <c r="J5752" i="5"/>
  <c r="I5752" i="5"/>
  <c r="E5752" i="5"/>
  <c r="J5751" i="5"/>
  <c r="I5751" i="5"/>
  <c r="E5751" i="5"/>
  <c r="I5750" i="5"/>
  <c r="J5750" i="5"/>
  <c r="E5750" i="5"/>
  <c r="J5749" i="5"/>
  <c r="I5749" i="5"/>
  <c r="E5749" i="5"/>
  <c r="E5748" i="5"/>
  <c r="I5748" i="5"/>
  <c r="J5748" i="5"/>
  <c r="E5747" i="5"/>
  <c r="J5747" i="5"/>
  <c r="I5747" i="5"/>
  <c r="J5746" i="5"/>
  <c r="I5746" i="5"/>
  <c r="E5746" i="5"/>
  <c r="E5745" i="5"/>
  <c r="J5745" i="5"/>
  <c r="I5745" i="5"/>
  <c r="E5744" i="5"/>
  <c r="J5744" i="5"/>
  <c r="I5744" i="5"/>
  <c r="E5743" i="5"/>
  <c r="I5743" i="5"/>
  <c r="J5743" i="5"/>
  <c r="J5742" i="5"/>
  <c r="E5742" i="5"/>
  <c r="I5742" i="5"/>
  <c r="J5741" i="5"/>
  <c r="I5741" i="5"/>
  <c r="E5741" i="5"/>
  <c r="J5740" i="5"/>
  <c r="I5740" i="5"/>
  <c r="E5740" i="5"/>
  <c r="E5739" i="5"/>
  <c r="J5739" i="5"/>
  <c r="I5739" i="5"/>
  <c r="E5738" i="5"/>
  <c r="I5738" i="5"/>
  <c r="J5738" i="5"/>
  <c r="J5737" i="5"/>
  <c r="I5737" i="5"/>
  <c r="E5737" i="5"/>
  <c r="J5736" i="5"/>
  <c r="I5736" i="5"/>
  <c r="E5736" i="5"/>
  <c r="I5735" i="5"/>
  <c r="E5735" i="5"/>
  <c r="J5735" i="5"/>
  <c r="E5734" i="5"/>
  <c r="I5734" i="5"/>
  <c r="J5734" i="5"/>
  <c r="E5733" i="5"/>
  <c r="J5733" i="5"/>
  <c r="I5733" i="5"/>
  <c r="J5732" i="5"/>
  <c r="I5732" i="5"/>
  <c r="E5732" i="5"/>
  <c r="J5731" i="5"/>
  <c r="I5731" i="5"/>
  <c r="E5731" i="5"/>
  <c r="E5730" i="5"/>
  <c r="I5730" i="5"/>
  <c r="J5730" i="5"/>
  <c r="I5729" i="5"/>
  <c r="E5729" i="5"/>
  <c r="J5729" i="5"/>
  <c r="E5728" i="5"/>
  <c r="J5728" i="5"/>
  <c r="I5728" i="5"/>
  <c r="I5727" i="5"/>
  <c r="J5727" i="5"/>
  <c r="E5727" i="5"/>
  <c r="E5726" i="5"/>
  <c r="I5726" i="5"/>
  <c r="J5726" i="5"/>
  <c r="E5725" i="5"/>
  <c r="I5725" i="5"/>
  <c r="J5725" i="5"/>
  <c r="E5724" i="5"/>
  <c r="I5724" i="5"/>
  <c r="J5724" i="5"/>
  <c r="I5723" i="5"/>
  <c r="E5723" i="5"/>
  <c r="J5723" i="5"/>
  <c r="I5722" i="5"/>
  <c r="E5722" i="5"/>
  <c r="J5722" i="5"/>
  <c r="J5721" i="5"/>
  <c r="I5721" i="5"/>
  <c r="E5721" i="5"/>
  <c r="I5720" i="5"/>
  <c r="J5720" i="5"/>
  <c r="E5720" i="5"/>
  <c r="E5719" i="5"/>
  <c r="I5719" i="5"/>
  <c r="J5719" i="5"/>
  <c r="I5718" i="5"/>
  <c r="E5718" i="5"/>
  <c r="J5718" i="5"/>
  <c r="E5717" i="5"/>
  <c r="J5717" i="5"/>
  <c r="I5717" i="5"/>
  <c r="E5716" i="5"/>
  <c r="J5716" i="5"/>
  <c r="I5716" i="5"/>
  <c r="J5715" i="5"/>
  <c r="I5715" i="5"/>
  <c r="E5715" i="5"/>
  <c r="J5714" i="5"/>
  <c r="I5714" i="5"/>
  <c r="E5714" i="5"/>
  <c r="E5713" i="5"/>
  <c r="I5713" i="5"/>
  <c r="J5713" i="5"/>
  <c r="E5712" i="5"/>
  <c r="J5712" i="5"/>
  <c r="I5712" i="5"/>
  <c r="J5711" i="5"/>
  <c r="I5711" i="5"/>
  <c r="E5711" i="5"/>
  <c r="J5710" i="5"/>
  <c r="I5710" i="5"/>
  <c r="E5710" i="5"/>
  <c r="E5709" i="5"/>
  <c r="I5709" i="5"/>
  <c r="J5709" i="5"/>
  <c r="I5708" i="5"/>
  <c r="J5708" i="5"/>
  <c r="E5708" i="5"/>
  <c r="I5707" i="5"/>
  <c r="J5707" i="5"/>
  <c r="E5707" i="5"/>
  <c r="J5706" i="5"/>
  <c r="E5706" i="5"/>
  <c r="I5706" i="5"/>
  <c r="I5705" i="5"/>
  <c r="J5705" i="5"/>
  <c r="E5705" i="5"/>
  <c r="I5704" i="5"/>
  <c r="E5704" i="5"/>
  <c r="J5704" i="5"/>
  <c r="E5703" i="5"/>
  <c r="J5703" i="5"/>
  <c r="I5703" i="5"/>
  <c r="E5702" i="5"/>
  <c r="I5702" i="5"/>
  <c r="J5702" i="5"/>
  <c r="I5701" i="5"/>
  <c r="J5701" i="5"/>
  <c r="E5701" i="5"/>
  <c r="I5700" i="5"/>
  <c r="J5700" i="5"/>
  <c r="E5700" i="5"/>
  <c r="I5699" i="5"/>
  <c r="J5699" i="5"/>
  <c r="E5699" i="5"/>
  <c r="J5698" i="5"/>
  <c r="E5698" i="5"/>
  <c r="I5698" i="5"/>
  <c r="I5697" i="5"/>
  <c r="E5697" i="5"/>
  <c r="J5697" i="5"/>
  <c r="I5696" i="5"/>
  <c r="J5696" i="5"/>
  <c r="E5696" i="5"/>
  <c r="J5695" i="5"/>
  <c r="I5695" i="5"/>
  <c r="E5695" i="5"/>
  <c r="J5694" i="5"/>
  <c r="I5694" i="5"/>
  <c r="E5694" i="5"/>
  <c r="J5693" i="5"/>
  <c r="I5693" i="5"/>
  <c r="E5693" i="5"/>
  <c r="I5692" i="5"/>
  <c r="J5692" i="5"/>
  <c r="E5692" i="5"/>
  <c r="J5691" i="5"/>
  <c r="I5691" i="5"/>
  <c r="E5691" i="5"/>
  <c r="J5690" i="5"/>
  <c r="I5690" i="5"/>
  <c r="E5690" i="5"/>
  <c r="J5689" i="5"/>
  <c r="I5689" i="5"/>
  <c r="E5689" i="5"/>
  <c r="E5688" i="5"/>
  <c r="J5688" i="5"/>
  <c r="I5688" i="5"/>
  <c r="E5687" i="5"/>
  <c r="J5687" i="5"/>
  <c r="I5687" i="5"/>
  <c r="J5686" i="5"/>
  <c r="I5686" i="5"/>
  <c r="E5686" i="5"/>
  <c r="I5685" i="5"/>
  <c r="E5685" i="5"/>
  <c r="J5685" i="5"/>
  <c r="J5684" i="5"/>
  <c r="I5684" i="5"/>
  <c r="E5684" i="5"/>
  <c r="J5683" i="5"/>
  <c r="I5683" i="5"/>
  <c r="E5683" i="5"/>
  <c r="I5682" i="5"/>
  <c r="E5682" i="5"/>
  <c r="J5682" i="5"/>
  <c r="E5681" i="5"/>
  <c r="I5681" i="5"/>
  <c r="J5681" i="5"/>
  <c r="J5680" i="5"/>
  <c r="I5680" i="5"/>
  <c r="E5680" i="5"/>
  <c r="E5679" i="5"/>
  <c r="J5679" i="5"/>
  <c r="I5679" i="5"/>
  <c r="E5678" i="5"/>
  <c r="J5678" i="5"/>
  <c r="I5678" i="5"/>
  <c r="I5677" i="5"/>
  <c r="J5677" i="5"/>
  <c r="E5677" i="5"/>
  <c r="J5676" i="5"/>
  <c r="I5676" i="5"/>
  <c r="E5676" i="5"/>
  <c r="J5675" i="5"/>
  <c r="I5675" i="5"/>
  <c r="E5675" i="5"/>
  <c r="E5674" i="5"/>
  <c r="I5674" i="5"/>
  <c r="J5674" i="5"/>
  <c r="I5673" i="5"/>
  <c r="J5673" i="5"/>
  <c r="E5673" i="5"/>
  <c r="I5672" i="5"/>
  <c r="E5672" i="5"/>
  <c r="J5672" i="5"/>
  <c r="E5671" i="5"/>
  <c r="J5671" i="5"/>
  <c r="I5671" i="5"/>
  <c r="J5670" i="5"/>
  <c r="I5670" i="5"/>
  <c r="E5670" i="5"/>
  <c r="E5669" i="5"/>
  <c r="I5669" i="5"/>
  <c r="J5669" i="5"/>
  <c r="J5668" i="5"/>
  <c r="E5668" i="5"/>
  <c r="I5668" i="5"/>
  <c r="J5667" i="5"/>
  <c r="I5667" i="5"/>
  <c r="E5667" i="5"/>
  <c r="I5666" i="5"/>
  <c r="J5666" i="5"/>
  <c r="E5666" i="5"/>
  <c r="J5665" i="5"/>
  <c r="I5665" i="5"/>
  <c r="E5665" i="5"/>
  <c r="E5664" i="5"/>
  <c r="J5664" i="5"/>
  <c r="I5664" i="5"/>
  <c r="E5663" i="5"/>
  <c r="J5663" i="5"/>
  <c r="I5663" i="5"/>
  <c r="J5662" i="5"/>
  <c r="I5662" i="5"/>
  <c r="E5662" i="5"/>
  <c r="J5661" i="5"/>
  <c r="I5661" i="5"/>
  <c r="E5661" i="5"/>
  <c r="E5660" i="5"/>
  <c r="I5660" i="5"/>
  <c r="J5660" i="5"/>
  <c r="J5659" i="5"/>
  <c r="I5659" i="5"/>
  <c r="J5658" i="5"/>
  <c r="I5658" i="5"/>
  <c r="E5658" i="5"/>
  <c r="E5657" i="5"/>
  <c r="I5657" i="5"/>
  <c r="J5657" i="5"/>
  <c r="I5656" i="5"/>
  <c r="E5656" i="5"/>
  <c r="J5656" i="5"/>
  <c r="J5655" i="5"/>
  <c r="I5655" i="5"/>
  <c r="E5655" i="5"/>
  <c r="J5654" i="5"/>
  <c r="I5654" i="5"/>
  <c r="E5654" i="5"/>
  <c r="I5653" i="5"/>
  <c r="E5653" i="5"/>
  <c r="J5653" i="5"/>
  <c r="J5652" i="5"/>
  <c r="I5652" i="5"/>
  <c r="E5652" i="5"/>
  <c r="I5651" i="5"/>
  <c r="J5651" i="5"/>
  <c r="E5651" i="5"/>
  <c r="J5650" i="5"/>
  <c r="I5650" i="5"/>
  <c r="E5650" i="5"/>
  <c r="I5649" i="5"/>
  <c r="E5649" i="5"/>
  <c r="J5649" i="5"/>
  <c r="E5648" i="5"/>
  <c r="I5648" i="5"/>
  <c r="J5648" i="5"/>
  <c r="I5647" i="5"/>
  <c r="J5647" i="5"/>
  <c r="E5647" i="5"/>
  <c r="I5646" i="5"/>
  <c r="J5646" i="5"/>
  <c r="E5646" i="5"/>
  <c r="E5645" i="5"/>
  <c r="I5645" i="5"/>
  <c r="J5645" i="5"/>
  <c r="E5644" i="5"/>
  <c r="I5644" i="5"/>
  <c r="J5644" i="5"/>
  <c r="I5643" i="5"/>
  <c r="J5643" i="5"/>
  <c r="E5643" i="5"/>
  <c r="J5642" i="5"/>
  <c r="I5642" i="5"/>
  <c r="E5642" i="5"/>
  <c r="I5641" i="5"/>
  <c r="J5641" i="5"/>
  <c r="E5641" i="5"/>
  <c r="E5640" i="5"/>
  <c r="I5640" i="5"/>
  <c r="J5640" i="5"/>
  <c r="J5639" i="5"/>
  <c r="E5639" i="5"/>
  <c r="I5639" i="5"/>
  <c r="J5638" i="5"/>
  <c r="E5638" i="5"/>
  <c r="I5638" i="5"/>
  <c r="J5637" i="5"/>
  <c r="E5637" i="5"/>
  <c r="I5637" i="5"/>
  <c r="J5636" i="5"/>
  <c r="I5636" i="5"/>
  <c r="E5636" i="5"/>
  <c r="I5635" i="5"/>
  <c r="E5635" i="5"/>
  <c r="J5635" i="5"/>
  <c r="I5634" i="5"/>
  <c r="E5634" i="5"/>
  <c r="J5634" i="5"/>
  <c r="J5633" i="5"/>
  <c r="E5633" i="5"/>
  <c r="I5633" i="5"/>
  <c r="E5632" i="5"/>
  <c r="I5632" i="5"/>
  <c r="J5632" i="5"/>
  <c r="E5631" i="5"/>
  <c r="J5631" i="5"/>
  <c r="I5631" i="5"/>
  <c r="E5630" i="5"/>
  <c r="I5630" i="5"/>
  <c r="J5630" i="5"/>
  <c r="E5629" i="5"/>
  <c r="J5629" i="5"/>
  <c r="I5629" i="5"/>
  <c r="J5628" i="5"/>
  <c r="I5628" i="5"/>
  <c r="E5628" i="5"/>
  <c r="J5627" i="5"/>
  <c r="I5627" i="5"/>
  <c r="E5627" i="5"/>
  <c r="E5626" i="5"/>
  <c r="J5626" i="5"/>
  <c r="I5626" i="5"/>
  <c r="E5625" i="5"/>
  <c r="I5625" i="5"/>
  <c r="J5625" i="5"/>
  <c r="I5624" i="5"/>
  <c r="J5624" i="5"/>
  <c r="E5624" i="5"/>
  <c r="E5623" i="5"/>
  <c r="I5623" i="5"/>
  <c r="J5623" i="5"/>
  <c r="E5622" i="5"/>
  <c r="I5622" i="5"/>
  <c r="J5622" i="5"/>
  <c r="E5621" i="5"/>
  <c r="J5621" i="5"/>
  <c r="I5621" i="5"/>
  <c r="J5620" i="5"/>
  <c r="I5620" i="5"/>
  <c r="E5620" i="5"/>
  <c r="J5619" i="5"/>
  <c r="I5619" i="5"/>
  <c r="E5619" i="5"/>
  <c r="E5618" i="5"/>
  <c r="J5618" i="5"/>
  <c r="I5618" i="5"/>
  <c r="E5617" i="5"/>
  <c r="J5617" i="5"/>
  <c r="I5617" i="5"/>
  <c r="J5616" i="5"/>
  <c r="E5616" i="5"/>
  <c r="I5616" i="5"/>
  <c r="J5615" i="5"/>
  <c r="I5615" i="5"/>
  <c r="E5615" i="5"/>
  <c r="J5614" i="5"/>
  <c r="I5614" i="5"/>
  <c r="E5614" i="5"/>
  <c r="E5613" i="5"/>
  <c r="J5613" i="5"/>
  <c r="I5613" i="5"/>
  <c r="E5612" i="5"/>
  <c r="J5612" i="5"/>
  <c r="I5612" i="5"/>
  <c r="J5611" i="5"/>
  <c r="I5611" i="5"/>
  <c r="E5611" i="5"/>
  <c r="I5610" i="5"/>
  <c r="E5610" i="5"/>
  <c r="J5610" i="5"/>
  <c r="I5609" i="5"/>
  <c r="J5609" i="5"/>
  <c r="E5609" i="5"/>
  <c r="E5608" i="5"/>
  <c r="J5608" i="5"/>
  <c r="I5608" i="5"/>
  <c r="E5607" i="5"/>
  <c r="I5607" i="5"/>
  <c r="J5607" i="5"/>
  <c r="J5606" i="5"/>
  <c r="I5606" i="5"/>
  <c r="E5606" i="5"/>
  <c r="E5605" i="5"/>
  <c r="I5605" i="5"/>
  <c r="J5605" i="5"/>
  <c r="E5604" i="5"/>
  <c r="I5604" i="5"/>
  <c r="J5604" i="5"/>
  <c r="E5603" i="5"/>
  <c r="I5603" i="5"/>
  <c r="J5603" i="5"/>
  <c r="E5602" i="5"/>
  <c r="I5602" i="5"/>
  <c r="J5602" i="5"/>
  <c r="E5601" i="5"/>
  <c r="J5601" i="5"/>
  <c r="I5601" i="5"/>
  <c r="E5600" i="5"/>
  <c r="I5600" i="5"/>
  <c r="J5600" i="5"/>
  <c r="J5599" i="5"/>
  <c r="I5599" i="5"/>
  <c r="E5599" i="5"/>
  <c r="E5598" i="5"/>
  <c r="I5598" i="5"/>
  <c r="J5598" i="5"/>
  <c r="E5597" i="5"/>
  <c r="J5597" i="5"/>
  <c r="I5597" i="5"/>
  <c r="E5596" i="5"/>
  <c r="J5596" i="5"/>
  <c r="I5596" i="5"/>
  <c r="J5595" i="5"/>
  <c r="I5595" i="5"/>
  <c r="E5595" i="5"/>
  <c r="J5594" i="5"/>
  <c r="I5594" i="5"/>
  <c r="E5594" i="5"/>
  <c r="J5593" i="5"/>
  <c r="I5593" i="5"/>
  <c r="E5593" i="5"/>
  <c r="E5592" i="5"/>
  <c r="I5592" i="5"/>
  <c r="J5592" i="5"/>
  <c r="I5591" i="5"/>
  <c r="J5591" i="5"/>
  <c r="E5591" i="5"/>
  <c r="J5590" i="5"/>
  <c r="I5590" i="5"/>
  <c r="E5590" i="5"/>
  <c r="E5589" i="5"/>
  <c r="J5589" i="5"/>
  <c r="I5589" i="5"/>
  <c r="J5588" i="5"/>
  <c r="I5588" i="5"/>
  <c r="E5588" i="5"/>
  <c r="J5587" i="5"/>
  <c r="I5587" i="5"/>
  <c r="E5587" i="5"/>
  <c r="E5586" i="5"/>
  <c r="I5586" i="5"/>
  <c r="J5586" i="5"/>
  <c r="E5585" i="5"/>
  <c r="I5585" i="5"/>
  <c r="J5585" i="5"/>
  <c r="J5584" i="5"/>
  <c r="I5584" i="5"/>
  <c r="E5584" i="5"/>
  <c r="I5583" i="5"/>
  <c r="E5583" i="5"/>
  <c r="J5583" i="5"/>
  <c r="E5582" i="5"/>
  <c r="I5582" i="5"/>
  <c r="J5582" i="5"/>
  <c r="J5581" i="5"/>
  <c r="I5581" i="5"/>
  <c r="E5581" i="5"/>
  <c r="E5580" i="5"/>
  <c r="I5580" i="5"/>
  <c r="J5580" i="5"/>
  <c r="I5579" i="5"/>
  <c r="J5579" i="5"/>
  <c r="E5579" i="5"/>
  <c r="E5578" i="5"/>
  <c r="J5578" i="5"/>
  <c r="I5578" i="5"/>
  <c r="J5577" i="5"/>
  <c r="E5577" i="5"/>
  <c r="I5577" i="5"/>
  <c r="I5576" i="5"/>
  <c r="E5576" i="5"/>
  <c r="J5576" i="5"/>
  <c r="E5575" i="5"/>
  <c r="I5575" i="5"/>
  <c r="J5575" i="5"/>
  <c r="J5574" i="5"/>
  <c r="I5574" i="5"/>
  <c r="E5574" i="5"/>
  <c r="E5573" i="5"/>
  <c r="J5573" i="5"/>
  <c r="I5573" i="5"/>
  <c r="E5572" i="5"/>
  <c r="J5572" i="5"/>
  <c r="I5572" i="5"/>
  <c r="J5571" i="5"/>
  <c r="I5571" i="5"/>
  <c r="E5571" i="5"/>
  <c r="J5570" i="5"/>
  <c r="I5570" i="5"/>
  <c r="E5570" i="5"/>
  <c r="J5569" i="5"/>
  <c r="I5569" i="5"/>
  <c r="E5569" i="5"/>
  <c r="E5568" i="5"/>
  <c r="J5568" i="5"/>
  <c r="I5568" i="5"/>
  <c r="E5567" i="5"/>
  <c r="I5567" i="5"/>
  <c r="J5567" i="5"/>
  <c r="I5566" i="5"/>
  <c r="J5566" i="5"/>
  <c r="E5566" i="5"/>
  <c r="J5565" i="5"/>
  <c r="I5565" i="5"/>
  <c r="E5565" i="5"/>
  <c r="I5564" i="5"/>
  <c r="E5564" i="5"/>
  <c r="J5564" i="5"/>
  <c r="E5563" i="5"/>
  <c r="I5563" i="5"/>
  <c r="J5563" i="5"/>
  <c r="J5562" i="5"/>
  <c r="I5562" i="5"/>
  <c r="E5562" i="5"/>
  <c r="J5561" i="5"/>
  <c r="E5561" i="5"/>
  <c r="I5561" i="5"/>
  <c r="E5560" i="5"/>
  <c r="J5560" i="5"/>
  <c r="I5560" i="5"/>
  <c r="J5559" i="5"/>
  <c r="I5559" i="5"/>
  <c r="E5559" i="5"/>
  <c r="E5558" i="5"/>
  <c r="J5558" i="5"/>
  <c r="I5558" i="5"/>
  <c r="I5557" i="5"/>
  <c r="E5557" i="5"/>
  <c r="J5557" i="5"/>
  <c r="J5556" i="5"/>
  <c r="I5556" i="5"/>
  <c r="E5556" i="5"/>
  <c r="J5555" i="5"/>
  <c r="I5555" i="5"/>
  <c r="E5555" i="5"/>
  <c r="J5554" i="5"/>
  <c r="I5554" i="5"/>
  <c r="E5554" i="5"/>
  <c r="E5553" i="5"/>
  <c r="J5553" i="5"/>
  <c r="I5553" i="5"/>
  <c r="J5552" i="5"/>
  <c r="I5552" i="5"/>
  <c r="E5552" i="5"/>
  <c r="J5551" i="5"/>
  <c r="I5551" i="5"/>
  <c r="E5551" i="5"/>
  <c r="E5550" i="5"/>
  <c r="J5550" i="5"/>
  <c r="I5550" i="5"/>
  <c r="E5549" i="5"/>
  <c r="I5549" i="5"/>
  <c r="J5549" i="5"/>
  <c r="I5548" i="5"/>
  <c r="E5548" i="5"/>
  <c r="J5548" i="5"/>
  <c r="E5547" i="5"/>
  <c r="J5547" i="5"/>
  <c r="I5547" i="5"/>
  <c r="I5546" i="5"/>
  <c r="J5546" i="5"/>
  <c r="E5546" i="5"/>
  <c r="E5545" i="5"/>
  <c r="I5545" i="5"/>
  <c r="J5545" i="5"/>
  <c r="E5544" i="5"/>
  <c r="I5544" i="5"/>
  <c r="J5544" i="5"/>
  <c r="I5543" i="5"/>
  <c r="J5543" i="5"/>
  <c r="E5543" i="5"/>
  <c r="E5542" i="5"/>
  <c r="J5542" i="5"/>
  <c r="I5542" i="5"/>
  <c r="J5541" i="5"/>
  <c r="E5541" i="5"/>
  <c r="I5541" i="5"/>
  <c r="E5540" i="5"/>
  <c r="J5540" i="5"/>
  <c r="I5540" i="5"/>
  <c r="J5539" i="5"/>
  <c r="I5539" i="5"/>
  <c r="E5539" i="5"/>
  <c r="J5538" i="5"/>
  <c r="I5538" i="5"/>
  <c r="E5538" i="5"/>
  <c r="E5537" i="5"/>
  <c r="J5537" i="5"/>
  <c r="I5537" i="5"/>
  <c r="I5536" i="5"/>
  <c r="J5536" i="5"/>
  <c r="E5536" i="5"/>
  <c r="I5535" i="5"/>
  <c r="E5535" i="5"/>
  <c r="J5535" i="5"/>
  <c r="J5534" i="5"/>
  <c r="I5534" i="5"/>
  <c r="E5534" i="5"/>
  <c r="I5533" i="5"/>
  <c r="J5533" i="5"/>
  <c r="E5533" i="5"/>
  <c r="I5532" i="5"/>
  <c r="J5532" i="5"/>
  <c r="E5532" i="5"/>
  <c r="E5531" i="5"/>
  <c r="I5531" i="5"/>
  <c r="J5531" i="5"/>
  <c r="J5530" i="5"/>
  <c r="I5530" i="5"/>
  <c r="E5530" i="5"/>
  <c r="I5529" i="5"/>
  <c r="E5529" i="5"/>
  <c r="J5529" i="5"/>
  <c r="E5528" i="5"/>
  <c r="I5528" i="5"/>
  <c r="J5528" i="5"/>
  <c r="E5527" i="5"/>
  <c r="I5527" i="5"/>
  <c r="J5527" i="5"/>
  <c r="E5526" i="5"/>
  <c r="J5526" i="5"/>
  <c r="I5526" i="5"/>
  <c r="E5525" i="5"/>
  <c r="J5525" i="5"/>
  <c r="I5525" i="5"/>
  <c r="J5524" i="5"/>
  <c r="I5524" i="5"/>
  <c r="E5524" i="5"/>
  <c r="E5523" i="5"/>
  <c r="J5523" i="5"/>
  <c r="I5523" i="5"/>
  <c r="J5522" i="5"/>
  <c r="I5522" i="5"/>
  <c r="E5522" i="5"/>
  <c r="J5521" i="5"/>
  <c r="I5521" i="5"/>
  <c r="E5521" i="5"/>
  <c r="E5520" i="5"/>
  <c r="J5520" i="5"/>
  <c r="I5520" i="5"/>
  <c r="J5519" i="5"/>
  <c r="I5519" i="5"/>
  <c r="E5519" i="5"/>
  <c r="I5518" i="5"/>
  <c r="E5518" i="5"/>
  <c r="J5518" i="5"/>
  <c r="J5517" i="5"/>
  <c r="I5517" i="5"/>
  <c r="E5517" i="5"/>
  <c r="J5516" i="5"/>
  <c r="E5516" i="5"/>
  <c r="I5516" i="5"/>
  <c r="E5515" i="5"/>
  <c r="I5515" i="5"/>
  <c r="J5515" i="5"/>
  <c r="J5514" i="5"/>
  <c r="E5514" i="5"/>
  <c r="I5514" i="5"/>
  <c r="E5513" i="5"/>
  <c r="J5513" i="5"/>
  <c r="I5513" i="5"/>
  <c r="I5512" i="5"/>
  <c r="E5512" i="5"/>
  <c r="J5512" i="5"/>
  <c r="J5511" i="5"/>
  <c r="I5511" i="5"/>
  <c r="E5511" i="5"/>
  <c r="J5510" i="5"/>
  <c r="I5510" i="5"/>
  <c r="E5510" i="5"/>
  <c r="J5509" i="5"/>
  <c r="I5509" i="5"/>
  <c r="E5509" i="5"/>
  <c r="J5508" i="5"/>
  <c r="E5508" i="5"/>
  <c r="I5508" i="5"/>
  <c r="E5507" i="5"/>
  <c r="I5507" i="5"/>
  <c r="J5507" i="5"/>
  <c r="J5506" i="5"/>
  <c r="E5506" i="5"/>
  <c r="I5506" i="5"/>
  <c r="E5505" i="5"/>
  <c r="J5505" i="5"/>
  <c r="I5505" i="5"/>
  <c r="I5504" i="5"/>
  <c r="J5504" i="5"/>
  <c r="E5504" i="5"/>
  <c r="E5503" i="5"/>
  <c r="I5503" i="5"/>
  <c r="J5503" i="5"/>
  <c r="J5502" i="5"/>
  <c r="I5502" i="5"/>
  <c r="E5502" i="5"/>
  <c r="I5501" i="5"/>
  <c r="J5501" i="5"/>
  <c r="E5501" i="5"/>
  <c r="J5500" i="5"/>
  <c r="I5500" i="5"/>
  <c r="E5500" i="5"/>
  <c r="I5499" i="5"/>
  <c r="E5499" i="5"/>
  <c r="J5499" i="5"/>
  <c r="J5498" i="5"/>
  <c r="I5498" i="5"/>
  <c r="E5498" i="5"/>
  <c r="I5497" i="5"/>
  <c r="J5497" i="5"/>
  <c r="E5497" i="5"/>
  <c r="J5496" i="5"/>
  <c r="I5496" i="5"/>
  <c r="E5496" i="5"/>
  <c r="J5495" i="5"/>
  <c r="I5495" i="5"/>
  <c r="E5495" i="5"/>
  <c r="J5494" i="5"/>
  <c r="I5494" i="5"/>
  <c r="E5494" i="5"/>
  <c r="E5493" i="5"/>
  <c r="J5493" i="5"/>
  <c r="I5493" i="5"/>
  <c r="J5492" i="5"/>
  <c r="I5492" i="5"/>
  <c r="E5492" i="5"/>
  <c r="I5491" i="5"/>
  <c r="J5491" i="5"/>
  <c r="E5491" i="5"/>
  <c r="E5490" i="5"/>
  <c r="I5490" i="5"/>
  <c r="J5490" i="5"/>
  <c r="J5489" i="5"/>
  <c r="I5489" i="5"/>
  <c r="E5489" i="5"/>
  <c r="J5488" i="5"/>
  <c r="I5488" i="5"/>
  <c r="E5488" i="5"/>
  <c r="J5487" i="5"/>
  <c r="I5487" i="5"/>
  <c r="E5487" i="5"/>
  <c r="E5486" i="5"/>
  <c r="J5486" i="5"/>
  <c r="I5486" i="5"/>
  <c r="J5485" i="5"/>
  <c r="I5485" i="5"/>
  <c r="E5485" i="5"/>
  <c r="E5484" i="5"/>
  <c r="I5484" i="5"/>
  <c r="J5484" i="5"/>
  <c r="I5483" i="5"/>
  <c r="J5483" i="5"/>
  <c r="E5483" i="5"/>
  <c r="J5482" i="5"/>
  <c r="I5482" i="5"/>
  <c r="E5482" i="5"/>
  <c r="I5481" i="5"/>
  <c r="J5481" i="5"/>
  <c r="E5481" i="5"/>
  <c r="I5480" i="5"/>
  <c r="J5480" i="5"/>
  <c r="E5480" i="5"/>
  <c r="J5479" i="5"/>
  <c r="I5479" i="5"/>
  <c r="E5479" i="5"/>
  <c r="J5478" i="5"/>
  <c r="I5478" i="5"/>
  <c r="E5478" i="5"/>
  <c r="E5477" i="5"/>
  <c r="J5477" i="5"/>
  <c r="I5477" i="5"/>
  <c r="I5476" i="5"/>
  <c r="J5476" i="5"/>
  <c r="E5476" i="5"/>
  <c r="J5475" i="5"/>
  <c r="E5475" i="5"/>
  <c r="I5475" i="5"/>
  <c r="E5474" i="5"/>
  <c r="I5474" i="5"/>
  <c r="J5474" i="5"/>
  <c r="I5473" i="5"/>
  <c r="J5473" i="5"/>
  <c r="E5473" i="5"/>
  <c r="E5472" i="5"/>
  <c r="I5472" i="5"/>
  <c r="J5472" i="5"/>
  <c r="I5471" i="5"/>
  <c r="J5471" i="5"/>
  <c r="E5471" i="5"/>
  <c r="E5470" i="5"/>
  <c r="J5470" i="5"/>
  <c r="I5470" i="5"/>
  <c r="E5469" i="5"/>
  <c r="I5469" i="5"/>
  <c r="J5469" i="5"/>
  <c r="I5468" i="5"/>
  <c r="E5468" i="5"/>
  <c r="J5468" i="5"/>
  <c r="I5467" i="5"/>
  <c r="J5467" i="5"/>
  <c r="E5467" i="5"/>
  <c r="E5466" i="5"/>
  <c r="I5466" i="5"/>
  <c r="J5466" i="5"/>
  <c r="J5465" i="5"/>
  <c r="I5465" i="5"/>
  <c r="E5465" i="5"/>
  <c r="E5464" i="5"/>
  <c r="J5464" i="5"/>
  <c r="I5464" i="5"/>
  <c r="J5463" i="5"/>
  <c r="E5463" i="5"/>
  <c r="I5463" i="5"/>
  <c r="E5462" i="5"/>
  <c r="I5462" i="5"/>
  <c r="J5462" i="5"/>
  <c r="J5461" i="5"/>
  <c r="I5461" i="5"/>
  <c r="E5461" i="5"/>
  <c r="J5460" i="5"/>
  <c r="E5460" i="5"/>
  <c r="I5460" i="5"/>
  <c r="J5459" i="5"/>
  <c r="I5459" i="5"/>
  <c r="E5459" i="5"/>
  <c r="I5458" i="5"/>
  <c r="J5458" i="5"/>
  <c r="E5458" i="5"/>
  <c r="I5457" i="5"/>
  <c r="J5457" i="5"/>
  <c r="E5457" i="5"/>
  <c r="I5456" i="5"/>
  <c r="E5456" i="5"/>
  <c r="J5456" i="5"/>
  <c r="E5455" i="5"/>
  <c r="J5455" i="5"/>
  <c r="I5455" i="5"/>
  <c r="J5454" i="5"/>
  <c r="E5454" i="5"/>
  <c r="I5454" i="5"/>
  <c r="E5453" i="5"/>
  <c r="I5453" i="5"/>
  <c r="J5453" i="5"/>
  <c r="E5452" i="5"/>
  <c r="J5452" i="5"/>
  <c r="I5452" i="5"/>
  <c r="I5451" i="5"/>
  <c r="J5451" i="5"/>
  <c r="E5451" i="5"/>
  <c r="E5450" i="5"/>
  <c r="J5450" i="5"/>
  <c r="I5450" i="5"/>
  <c r="I5449" i="5"/>
  <c r="E5449" i="5"/>
  <c r="J5449" i="5"/>
  <c r="J5448" i="5"/>
  <c r="I5448" i="5"/>
  <c r="E5448" i="5"/>
  <c r="J5447" i="5"/>
  <c r="I5447" i="5"/>
  <c r="E5447" i="5"/>
  <c r="J5446" i="5"/>
  <c r="I5446" i="5"/>
  <c r="E5446" i="5"/>
  <c r="J5445" i="5"/>
  <c r="E5445" i="5"/>
  <c r="I5445" i="5"/>
  <c r="J5444" i="5"/>
  <c r="I5444" i="5"/>
  <c r="E5444" i="5"/>
  <c r="I5443" i="5"/>
  <c r="J5443" i="5"/>
  <c r="E5443" i="5"/>
  <c r="I5442" i="5"/>
  <c r="E5442" i="5"/>
  <c r="J5442" i="5"/>
  <c r="J5441" i="5"/>
  <c r="I5441" i="5"/>
  <c r="E5441" i="5"/>
  <c r="J5440" i="5"/>
  <c r="I5440" i="5"/>
  <c r="E5440" i="5"/>
  <c r="J5439" i="5"/>
  <c r="I5439" i="5"/>
  <c r="E5439" i="5"/>
  <c r="I5438" i="5"/>
  <c r="E5438" i="5"/>
  <c r="J5438" i="5"/>
  <c r="J5437" i="5"/>
  <c r="I5437" i="5"/>
  <c r="E5437" i="5"/>
  <c r="J5436" i="5"/>
  <c r="E5436" i="5"/>
  <c r="I5436" i="5"/>
  <c r="J5435" i="5"/>
  <c r="I5435" i="5"/>
  <c r="E5435" i="5"/>
  <c r="J5434" i="5"/>
  <c r="I5434" i="5"/>
  <c r="E5434" i="5"/>
  <c r="I5433" i="5"/>
  <c r="J5433" i="5"/>
  <c r="E5433" i="5"/>
  <c r="E5432" i="5"/>
  <c r="I5432" i="5"/>
  <c r="J5432" i="5"/>
  <c r="J5431" i="5"/>
  <c r="I5431" i="5"/>
  <c r="E5431" i="5"/>
  <c r="E5430" i="5"/>
  <c r="I5430" i="5"/>
  <c r="J5430" i="5"/>
  <c r="J5429" i="5"/>
  <c r="I5429" i="5"/>
  <c r="E5429" i="5"/>
  <c r="E5428" i="5"/>
  <c r="J5428" i="5"/>
  <c r="I5428" i="5"/>
  <c r="I5427" i="5"/>
  <c r="J5427" i="5"/>
  <c r="E5427" i="5"/>
  <c r="J5426" i="5"/>
  <c r="I5426" i="5"/>
  <c r="E5426" i="5"/>
  <c r="E5425" i="5"/>
  <c r="J5425" i="5"/>
  <c r="I5425" i="5"/>
  <c r="J5424" i="5"/>
  <c r="E5424" i="5"/>
  <c r="I5424" i="5"/>
  <c r="J5423" i="5"/>
  <c r="I5423" i="5"/>
  <c r="E5423" i="5"/>
  <c r="E5422" i="5"/>
  <c r="I5422" i="5"/>
  <c r="J5422" i="5"/>
  <c r="J5421" i="5"/>
  <c r="I5421" i="5"/>
  <c r="E5421" i="5"/>
  <c r="E5420" i="5"/>
  <c r="I5420" i="5"/>
  <c r="J5420" i="5"/>
  <c r="J5419" i="5"/>
  <c r="E5419" i="5"/>
  <c r="I5419" i="5"/>
  <c r="E5418" i="5"/>
  <c r="I5418" i="5"/>
  <c r="J5418" i="5"/>
  <c r="E5417" i="5"/>
  <c r="I5417" i="5"/>
  <c r="J5417" i="5"/>
  <c r="I5416" i="5"/>
  <c r="E5416" i="5"/>
  <c r="J5416" i="5"/>
  <c r="J5415" i="5"/>
  <c r="I5415" i="5"/>
  <c r="E5415" i="5"/>
  <c r="J5414" i="5"/>
  <c r="I5414" i="5"/>
  <c r="E5414" i="5"/>
  <c r="J5413" i="5"/>
  <c r="I5413" i="5"/>
  <c r="E5413" i="5"/>
  <c r="J5412" i="5"/>
  <c r="I5412" i="5"/>
  <c r="E5412" i="5"/>
  <c r="E5411" i="5"/>
  <c r="J5411" i="5"/>
  <c r="I5411" i="5"/>
  <c r="J5410" i="5"/>
  <c r="I5410" i="5"/>
  <c r="E5410" i="5"/>
  <c r="E5409" i="5"/>
  <c r="I5409" i="5"/>
  <c r="J5409" i="5"/>
  <c r="E5408" i="5"/>
  <c r="I5408" i="5"/>
  <c r="J5408" i="5"/>
  <c r="J5407" i="5"/>
  <c r="E5407" i="5"/>
  <c r="I5407" i="5"/>
  <c r="J5406" i="5"/>
  <c r="I5406" i="5"/>
  <c r="E5406" i="5"/>
  <c r="E5405" i="5"/>
  <c r="I5405" i="5"/>
  <c r="J5405" i="5"/>
  <c r="J5404" i="5"/>
  <c r="I5404" i="5"/>
  <c r="E5404" i="5"/>
  <c r="I5403" i="5"/>
  <c r="J5403" i="5"/>
  <c r="E5403" i="5"/>
  <c r="I5402" i="5"/>
  <c r="E5402" i="5"/>
  <c r="J5402" i="5"/>
  <c r="E5401" i="5"/>
  <c r="I5401" i="5"/>
  <c r="J5401" i="5"/>
  <c r="I5400" i="5"/>
  <c r="E5400" i="5"/>
  <c r="J5400" i="5"/>
  <c r="J5399" i="5"/>
  <c r="I5399" i="5"/>
  <c r="E5399" i="5"/>
  <c r="J5398" i="5"/>
  <c r="I5398" i="5"/>
  <c r="E5398" i="5"/>
  <c r="J5397" i="5"/>
  <c r="E5397" i="5"/>
  <c r="I5397" i="5"/>
  <c r="E5396" i="5"/>
  <c r="J5396" i="5"/>
  <c r="I5396" i="5"/>
  <c r="J5395" i="5"/>
  <c r="I5395" i="5"/>
  <c r="E5395" i="5"/>
  <c r="J5394" i="5"/>
  <c r="I5394" i="5"/>
  <c r="E5394" i="5"/>
  <c r="J5393" i="5"/>
  <c r="I5393" i="5"/>
  <c r="E5393" i="5"/>
  <c r="J5392" i="5"/>
  <c r="I5392" i="5"/>
  <c r="E5392" i="5"/>
  <c r="E5391" i="5"/>
  <c r="J5391" i="5"/>
  <c r="I5391" i="5"/>
  <c r="I5390" i="5"/>
  <c r="E5390" i="5"/>
  <c r="J5390" i="5"/>
  <c r="J5389" i="5"/>
  <c r="I5389" i="5"/>
  <c r="E5389" i="5"/>
  <c r="J5388" i="5"/>
  <c r="I5388" i="5"/>
  <c r="E5388" i="5"/>
  <c r="J5387" i="5"/>
  <c r="I5387" i="5"/>
  <c r="E5387" i="5"/>
  <c r="J5386" i="5"/>
  <c r="I5386" i="5"/>
  <c r="E5386" i="5"/>
  <c r="I5385" i="5"/>
  <c r="E5385" i="5"/>
  <c r="J5385" i="5"/>
  <c r="J5384" i="5"/>
  <c r="I5384" i="5"/>
  <c r="E5384" i="5"/>
  <c r="J5383" i="5"/>
  <c r="I5383" i="5"/>
  <c r="E5383" i="5"/>
  <c r="I5382" i="5"/>
  <c r="E5382" i="5"/>
  <c r="J5382" i="5"/>
  <c r="J5381" i="5"/>
  <c r="I5381" i="5"/>
  <c r="E5381" i="5"/>
  <c r="E5380" i="5"/>
  <c r="J5380" i="5"/>
  <c r="I5380" i="5"/>
  <c r="J5379" i="5"/>
  <c r="E5379" i="5"/>
  <c r="I5379" i="5"/>
  <c r="J5378" i="5"/>
  <c r="I5378" i="5"/>
  <c r="E5378" i="5"/>
  <c r="J5377" i="5"/>
  <c r="I5377" i="5"/>
  <c r="E5377" i="5"/>
  <c r="I5376" i="5"/>
  <c r="E5376" i="5"/>
  <c r="J5376" i="5"/>
  <c r="J5375" i="5"/>
  <c r="I5375" i="5"/>
  <c r="E5375" i="5"/>
  <c r="I5374" i="5"/>
  <c r="E5374" i="5"/>
  <c r="J5374" i="5"/>
  <c r="I5373" i="5"/>
  <c r="E5373" i="5"/>
  <c r="J5373" i="5"/>
  <c r="J5372" i="5"/>
  <c r="I5372" i="5"/>
  <c r="E5372" i="5"/>
  <c r="I5371" i="5"/>
  <c r="E5371" i="5"/>
  <c r="J5371" i="5"/>
  <c r="J5370" i="5"/>
  <c r="I5370" i="5"/>
  <c r="E5370" i="5"/>
  <c r="J5369" i="5"/>
  <c r="I5369" i="5"/>
  <c r="E5369" i="5"/>
  <c r="I5368" i="5"/>
  <c r="E5368" i="5"/>
  <c r="J5368" i="5"/>
  <c r="J5367" i="5"/>
  <c r="I5367" i="5"/>
  <c r="E5367" i="5"/>
  <c r="J5366" i="5"/>
  <c r="I5366" i="5"/>
  <c r="E5366" i="5"/>
  <c r="J5365" i="5"/>
  <c r="I5365" i="5"/>
  <c r="E5365" i="5"/>
  <c r="J5364" i="5"/>
  <c r="I5364" i="5"/>
  <c r="E5364" i="5"/>
  <c r="J5363" i="5"/>
  <c r="I5363" i="5"/>
  <c r="E5363" i="5"/>
  <c r="J5362" i="5"/>
  <c r="I5362" i="5"/>
  <c r="E5362" i="5"/>
  <c r="I5361" i="5"/>
  <c r="E5361" i="5"/>
  <c r="J5361" i="5"/>
  <c r="I5360" i="5"/>
  <c r="E5360" i="5"/>
  <c r="J5360" i="5"/>
  <c r="J5359" i="5"/>
  <c r="I5359" i="5"/>
  <c r="E5359" i="5"/>
  <c r="J5358" i="5"/>
  <c r="I5358" i="5"/>
  <c r="E5358" i="5"/>
  <c r="J5357" i="5"/>
  <c r="I5357" i="5"/>
  <c r="E5357" i="5"/>
  <c r="J5356" i="5"/>
  <c r="I5356" i="5"/>
  <c r="E5356" i="5"/>
  <c r="J5355" i="5"/>
  <c r="I5355" i="5"/>
  <c r="E5355" i="5"/>
  <c r="J5354" i="5"/>
  <c r="I5354" i="5"/>
  <c r="E5354" i="5"/>
  <c r="I5353" i="5"/>
  <c r="E5353" i="5"/>
  <c r="J5353" i="5"/>
  <c r="J5352" i="5"/>
  <c r="I5352" i="5"/>
  <c r="E5352" i="5"/>
  <c r="J5351" i="5"/>
  <c r="I5351" i="5"/>
  <c r="E5351" i="5"/>
  <c r="J5350" i="5"/>
  <c r="I5350" i="5"/>
  <c r="E5350" i="5"/>
  <c r="I5349" i="5"/>
  <c r="E5349" i="5"/>
  <c r="J5349" i="5"/>
  <c r="J5348" i="5"/>
  <c r="E5348" i="5"/>
  <c r="I5348" i="5"/>
  <c r="J5347" i="5"/>
  <c r="I5347" i="5"/>
  <c r="E5347" i="5"/>
  <c r="J5346" i="5"/>
  <c r="I5346" i="5"/>
  <c r="E5346" i="5"/>
  <c r="J5345" i="5"/>
  <c r="I5345" i="5"/>
  <c r="E5345" i="5"/>
  <c r="J5344" i="5"/>
  <c r="I5344" i="5"/>
  <c r="E5344" i="5"/>
  <c r="I5343" i="5"/>
  <c r="J5343" i="5"/>
  <c r="E5343" i="5"/>
  <c r="J5342" i="5"/>
  <c r="I5342" i="5"/>
  <c r="E5342" i="5"/>
  <c r="J5341" i="5"/>
  <c r="I5341" i="5"/>
  <c r="E5341" i="5"/>
  <c r="E5340" i="5"/>
  <c r="I5340" i="5"/>
  <c r="J5340" i="5"/>
  <c r="E5339" i="5"/>
  <c r="J5339" i="5"/>
  <c r="I5339" i="5"/>
  <c r="E5338" i="5"/>
  <c r="I5338" i="5"/>
  <c r="J5338" i="5"/>
  <c r="J5337" i="5"/>
  <c r="I5337" i="5"/>
  <c r="E5337" i="5"/>
  <c r="E5336" i="5"/>
  <c r="J5336" i="5"/>
  <c r="I5336" i="5"/>
  <c r="J5335" i="5"/>
  <c r="I5335" i="5"/>
  <c r="E5335" i="5"/>
  <c r="J5334" i="5"/>
  <c r="I5334" i="5"/>
  <c r="E5334" i="5"/>
  <c r="J5333" i="5"/>
  <c r="E5333" i="5"/>
  <c r="I5333" i="5"/>
  <c r="E5332" i="5"/>
  <c r="J5332" i="5"/>
  <c r="I5332" i="5"/>
  <c r="J5331" i="5"/>
  <c r="I5331" i="5"/>
  <c r="E5331" i="5"/>
  <c r="E5330" i="5"/>
  <c r="J5330" i="5"/>
  <c r="I5330" i="5"/>
  <c r="J5329" i="5"/>
  <c r="I5329" i="5"/>
  <c r="E5329" i="5"/>
  <c r="J5328" i="5"/>
  <c r="I5328" i="5"/>
  <c r="E5328" i="5"/>
  <c r="I5327" i="5"/>
  <c r="J5327" i="5"/>
  <c r="E5327" i="5"/>
  <c r="J5326" i="5"/>
  <c r="I5326" i="5"/>
  <c r="E5326" i="5"/>
  <c r="E5325" i="5"/>
  <c r="J5325" i="5"/>
  <c r="I5325" i="5"/>
  <c r="J5324" i="5"/>
  <c r="I5324" i="5"/>
  <c r="E5324" i="5"/>
  <c r="I5323" i="5"/>
  <c r="J5323" i="5"/>
  <c r="E5323" i="5"/>
  <c r="J5322" i="5"/>
  <c r="I5322" i="5"/>
  <c r="E5322" i="5"/>
  <c r="J5321" i="5"/>
  <c r="I5321" i="5"/>
  <c r="E5321" i="5"/>
  <c r="J5320" i="5"/>
  <c r="I5320" i="5"/>
  <c r="E5320" i="5"/>
  <c r="E5319" i="5"/>
  <c r="J5319" i="5"/>
  <c r="I5319" i="5"/>
  <c r="J5318" i="5"/>
  <c r="I5318" i="5"/>
  <c r="E5318" i="5"/>
  <c r="J5317" i="5"/>
  <c r="I5317" i="5"/>
  <c r="E5317" i="5"/>
  <c r="J5316" i="5"/>
  <c r="I5316" i="5"/>
  <c r="E5316" i="5"/>
  <c r="J5315" i="5"/>
  <c r="I5315" i="5"/>
  <c r="E5315" i="5"/>
  <c r="J5314" i="5"/>
  <c r="I5314" i="5"/>
  <c r="E5314" i="5"/>
  <c r="E5313" i="5"/>
  <c r="J5313" i="5"/>
  <c r="I5313" i="5"/>
  <c r="J5312" i="5"/>
  <c r="I5312" i="5"/>
  <c r="E5312" i="5"/>
  <c r="J5311" i="5"/>
  <c r="I5311" i="5"/>
  <c r="E5311" i="5"/>
  <c r="J5310" i="5"/>
  <c r="I5310" i="5"/>
  <c r="E5310" i="5"/>
  <c r="J5309" i="5"/>
  <c r="I5309" i="5"/>
  <c r="E5309" i="5"/>
  <c r="J5308" i="5"/>
  <c r="I5308" i="5"/>
  <c r="E5308" i="5"/>
  <c r="E5307" i="5"/>
  <c r="J5307" i="5"/>
  <c r="I5307" i="5"/>
  <c r="J5306" i="5"/>
  <c r="I5306" i="5"/>
  <c r="E5306" i="5"/>
  <c r="J5305" i="5"/>
  <c r="I5305" i="5"/>
  <c r="E5305" i="5"/>
  <c r="I5304" i="5"/>
  <c r="J5304" i="5"/>
  <c r="E5304" i="5"/>
  <c r="J5303" i="5"/>
  <c r="I5303" i="5"/>
  <c r="E5303" i="5"/>
  <c r="J5302" i="5"/>
  <c r="I5302" i="5"/>
  <c r="E5302" i="5"/>
  <c r="E5301" i="5"/>
  <c r="J5301" i="5"/>
  <c r="I5301" i="5"/>
  <c r="J5300" i="5"/>
  <c r="I5300" i="5"/>
  <c r="E5300" i="5"/>
  <c r="J5299" i="5"/>
  <c r="I5299" i="5"/>
  <c r="E5299" i="5"/>
  <c r="J5298" i="5"/>
  <c r="I5298" i="5"/>
  <c r="E5298" i="5"/>
  <c r="J5297" i="5"/>
  <c r="I5297" i="5"/>
  <c r="E5297" i="5"/>
  <c r="E5296" i="5"/>
  <c r="J5296" i="5"/>
  <c r="I5296" i="5"/>
  <c r="J5295" i="5"/>
  <c r="I5295" i="5"/>
  <c r="E5295" i="5"/>
  <c r="I5294" i="5"/>
  <c r="J5294" i="5"/>
  <c r="E5294" i="5"/>
  <c r="J5293" i="5"/>
  <c r="I5293" i="5"/>
  <c r="E5293" i="5"/>
  <c r="J5292" i="5"/>
  <c r="I5292" i="5"/>
  <c r="E5292" i="5"/>
  <c r="J5291" i="5"/>
  <c r="I5291" i="5"/>
  <c r="E5291" i="5"/>
  <c r="E5290" i="5"/>
  <c r="J5290" i="5"/>
  <c r="I5290" i="5"/>
  <c r="J5289" i="5"/>
  <c r="I5289" i="5"/>
  <c r="E5289" i="5"/>
  <c r="J5288" i="5"/>
  <c r="I5288" i="5"/>
  <c r="E5288" i="5"/>
  <c r="J5287" i="5"/>
  <c r="I5287" i="5"/>
  <c r="E5287" i="5"/>
  <c r="J5286" i="5"/>
  <c r="I5286" i="5"/>
  <c r="E5286" i="5"/>
  <c r="E5285" i="5"/>
  <c r="J5285" i="5"/>
  <c r="I5285" i="5"/>
  <c r="E5284" i="5"/>
  <c r="J5284" i="5"/>
  <c r="I5284" i="5"/>
  <c r="I5283" i="5"/>
  <c r="J5283" i="5"/>
  <c r="E5283" i="5"/>
  <c r="E5282" i="5"/>
  <c r="I5282" i="5"/>
  <c r="J5282" i="5"/>
  <c r="E5281" i="5"/>
  <c r="J5281" i="5"/>
  <c r="I5281" i="5"/>
  <c r="J5280" i="5"/>
  <c r="I5280" i="5"/>
  <c r="E5280" i="5"/>
  <c r="J5279" i="5"/>
  <c r="I5279" i="5"/>
  <c r="E5279" i="5"/>
  <c r="J5278" i="5"/>
  <c r="I5278" i="5"/>
  <c r="E5278" i="5"/>
  <c r="J5277" i="5"/>
  <c r="E5277" i="5"/>
  <c r="I5277" i="5"/>
  <c r="J5276" i="5"/>
  <c r="I5276" i="5"/>
  <c r="E5276" i="5"/>
  <c r="J5275" i="5"/>
  <c r="I5275" i="5"/>
  <c r="E5275" i="5"/>
  <c r="J5274" i="5"/>
  <c r="I5274" i="5"/>
  <c r="E5274" i="5"/>
  <c r="J5273" i="5"/>
  <c r="I5273" i="5"/>
  <c r="E5273" i="5"/>
  <c r="E5272" i="5"/>
  <c r="I5272" i="5"/>
  <c r="J5272" i="5"/>
  <c r="J5271" i="5"/>
  <c r="E5271" i="5"/>
  <c r="I5271" i="5"/>
  <c r="J5270" i="5"/>
  <c r="I5270" i="5"/>
  <c r="E5270" i="5"/>
  <c r="I5269" i="5"/>
  <c r="J5269" i="5"/>
  <c r="E5269" i="5"/>
  <c r="I5268" i="5"/>
  <c r="E5268" i="5"/>
  <c r="J5268" i="5"/>
  <c r="E5267" i="5"/>
  <c r="I5267" i="5"/>
  <c r="J5267" i="5"/>
  <c r="E5266" i="5"/>
  <c r="I5266" i="5"/>
  <c r="J5266" i="5"/>
  <c r="J5265" i="5"/>
  <c r="E5265" i="5"/>
  <c r="I5265" i="5"/>
  <c r="J5264" i="5"/>
  <c r="I5264" i="5"/>
  <c r="E5264" i="5"/>
  <c r="E5263" i="5"/>
  <c r="I5263" i="5"/>
  <c r="J5263" i="5"/>
  <c r="J5262" i="5"/>
  <c r="I5262" i="5"/>
  <c r="E5262" i="5"/>
  <c r="E5261" i="5"/>
  <c r="J5261" i="5"/>
  <c r="I5261" i="5"/>
  <c r="J5260" i="5"/>
  <c r="E5260" i="5"/>
  <c r="I5260" i="5"/>
  <c r="E5259" i="5"/>
  <c r="I5259" i="5"/>
  <c r="J5259" i="5"/>
  <c r="J5258" i="5"/>
  <c r="E5258" i="5"/>
  <c r="I5258" i="5"/>
  <c r="E5257" i="5"/>
  <c r="I5257" i="5"/>
  <c r="J5257" i="5"/>
  <c r="J5256" i="5"/>
  <c r="I5256" i="5"/>
  <c r="E5256" i="5"/>
  <c r="J5255" i="5"/>
  <c r="I5255" i="5"/>
  <c r="E5255" i="5"/>
  <c r="E5254" i="5"/>
  <c r="I5254" i="5"/>
  <c r="J5254" i="5"/>
  <c r="E5253" i="5"/>
  <c r="I5253" i="5"/>
  <c r="J5253" i="5"/>
  <c r="E5252" i="5"/>
  <c r="J5252" i="5"/>
  <c r="I5252" i="5"/>
  <c r="E5251" i="5"/>
  <c r="J5251" i="5"/>
  <c r="I5251" i="5"/>
  <c r="J5250" i="5"/>
  <c r="I5250" i="5"/>
  <c r="E5250" i="5"/>
  <c r="E5249" i="5"/>
  <c r="J5249" i="5"/>
  <c r="I5249" i="5"/>
  <c r="E5248" i="5"/>
  <c r="J5248" i="5"/>
  <c r="I5248" i="5"/>
  <c r="J5247" i="5"/>
  <c r="I5247" i="5"/>
  <c r="E5247" i="5"/>
  <c r="J5246" i="5"/>
  <c r="I5246" i="5"/>
  <c r="E5246" i="5"/>
  <c r="I5245" i="5"/>
  <c r="J5245" i="5"/>
  <c r="E5245" i="5"/>
  <c r="I5244" i="5"/>
  <c r="J5244" i="5"/>
  <c r="E5244" i="5"/>
  <c r="J5243" i="5"/>
  <c r="I5243" i="5"/>
  <c r="E5243" i="5"/>
  <c r="J5242" i="5"/>
  <c r="E5242" i="5"/>
  <c r="I5242" i="5"/>
  <c r="J5241" i="5"/>
  <c r="I5241" i="5"/>
  <c r="E5241" i="5"/>
  <c r="E5240" i="5"/>
  <c r="I5240" i="5"/>
  <c r="J5240" i="5"/>
  <c r="I5239" i="5"/>
  <c r="J5239" i="5"/>
  <c r="E5239" i="5"/>
  <c r="E5238" i="5"/>
  <c r="I5238" i="5"/>
  <c r="J5238" i="5"/>
  <c r="J5237" i="5"/>
  <c r="E5237" i="5"/>
  <c r="I5237" i="5"/>
  <c r="J5236" i="5"/>
  <c r="I5236" i="5"/>
  <c r="E5236" i="5"/>
  <c r="I5235" i="5"/>
  <c r="E5235" i="5"/>
  <c r="J5235" i="5"/>
  <c r="J5234" i="5"/>
  <c r="E5234" i="5"/>
  <c r="I5234" i="5"/>
  <c r="J5233" i="5"/>
  <c r="E5233" i="5"/>
  <c r="I5233" i="5"/>
  <c r="I5232" i="5"/>
  <c r="J5232" i="5"/>
  <c r="E5232" i="5"/>
  <c r="E5231" i="5"/>
  <c r="J5231" i="5"/>
  <c r="I5231" i="5"/>
  <c r="I5230" i="5"/>
  <c r="E5230" i="5"/>
  <c r="J5230" i="5"/>
  <c r="I5229" i="5"/>
  <c r="E5229" i="5"/>
  <c r="J5229" i="5"/>
  <c r="E5228" i="5"/>
  <c r="J5228" i="5"/>
  <c r="I5228" i="5"/>
  <c r="J5227" i="5"/>
  <c r="I5227" i="5"/>
  <c r="E5227" i="5"/>
  <c r="I5226" i="5"/>
  <c r="E5226" i="5"/>
  <c r="J5226" i="5"/>
  <c r="J5225" i="5"/>
  <c r="I5225" i="5"/>
  <c r="E5225" i="5"/>
  <c r="J5224" i="5"/>
  <c r="I5224" i="5"/>
  <c r="E5224" i="5"/>
  <c r="I5223" i="5"/>
  <c r="E5223" i="5"/>
  <c r="J5223" i="5"/>
  <c r="J5222" i="5"/>
  <c r="E5222" i="5"/>
  <c r="I5222" i="5"/>
  <c r="E5221" i="5"/>
  <c r="I5221" i="5"/>
  <c r="J5221" i="5"/>
  <c r="J5220" i="5"/>
  <c r="I5220" i="5"/>
  <c r="E5220" i="5"/>
  <c r="E5219" i="5"/>
  <c r="I5219" i="5"/>
  <c r="J5219" i="5"/>
  <c r="J5218" i="5"/>
  <c r="I5218" i="5"/>
  <c r="E5218" i="5"/>
  <c r="E5217" i="5"/>
  <c r="J5217" i="5"/>
  <c r="I5217" i="5"/>
  <c r="E5216" i="5"/>
  <c r="J5216" i="5"/>
  <c r="I5216" i="5"/>
  <c r="J5215" i="5"/>
  <c r="E5215" i="5"/>
  <c r="I5215" i="5"/>
  <c r="J5214" i="5"/>
  <c r="I5214" i="5"/>
  <c r="E5214" i="5"/>
  <c r="G5213" i="5"/>
  <c r="G5212" i="5" s="1"/>
  <c r="G5211" i="5" s="1"/>
  <c r="G5210" i="5" s="1"/>
  <c r="G5209" i="5" s="1"/>
  <c r="G5208" i="5" s="1"/>
  <c r="G5207" i="5" s="1"/>
  <c r="G5206" i="5" s="1"/>
  <c r="G5205" i="5" s="1"/>
  <c r="G5204" i="5" s="1"/>
  <c r="G5203" i="5" s="1"/>
  <c r="G5202" i="5" s="1"/>
  <c r="G5201" i="5" s="1"/>
  <c r="G5200" i="5" s="1"/>
  <c r="I5213" i="5"/>
  <c r="J5213" i="5"/>
  <c r="E5213" i="5"/>
  <c r="J5212" i="5"/>
  <c r="I5212" i="5"/>
  <c r="E5212" i="5"/>
  <c r="E5211" i="5"/>
  <c r="J5211" i="5"/>
  <c r="I5211" i="5"/>
  <c r="E5210" i="5"/>
  <c r="I5210" i="5"/>
  <c r="J5210" i="5"/>
  <c r="E5209" i="5"/>
  <c r="J5209" i="5"/>
  <c r="I5209" i="5"/>
  <c r="E5208" i="5"/>
  <c r="J5208" i="5"/>
  <c r="I5208" i="5"/>
  <c r="C5208" i="5"/>
  <c r="C5209" i="5" s="1"/>
  <c r="C5210" i="5" s="1"/>
  <c r="C5211" i="5" s="1"/>
  <c r="C5212" i="5" s="1"/>
  <c r="C5213" i="5" s="1"/>
  <c r="C5214" i="5" s="1"/>
  <c r="C5215" i="5" s="1"/>
  <c r="C5216" i="5" s="1"/>
  <c r="C5217" i="5" s="1"/>
  <c r="C5218" i="5" s="1"/>
  <c r="C5219" i="5" s="1"/>
  <c r="C5220" i="5" s="1"/>
  <c r="C5221" i="5" s="1"/>
  <c r="C5222" i="5" s="1"/>
  <c r="C5223" i="5" s="1"/>
  <c r="C5224" i="5" s="1"/>
  <c r="C5225" i="5" s="1"/>
  <c r="C5226" i="5" s="1"/>
  <c r="C5227" i="5" s="1"/>
  <c r="C5228" i="5" s="1"/>
  <c r="C5229" i="5" s="1"/>
  <c r="C5230" i="5" s="1"/>
  <c r="C5231" i="5" s="1"/>
  <c r="C5232" i="5" s="1"/>
  <c r="C5233" i="5" s="1"/>
  <c r="C5234" i="5" s="1"/>
  <c r="C5235" i="5" s="1"/>
  <c r="C5236" i="5" s="1"/>
  <c r="C5237" i="5" s="1"/>
  <c r="C5238" i="5" s="1"/>
  <c r="C5239" i="5" s="1"/>
  <c r="C5240" i="5" s="1"/>
  <c r="C5241" i="5" s="1"/>
  <c r="C5242" i="5" s="1"/>
  <c r="C5243" i="5" s="1"/>
  <c r="C5244" i="5" s="1"/>
  <c r="C5245" i="5" s="1"/>
  <c r="C5246" i="5" s="1"/>
  <c r="C5247" i="5" s="1"/>
  <c r="C5248" i="5" s="1"/>
  <c r="C5249" i="5" s="1"/>
  <c r="C5250" i="5" s="1"/>
  <c r="C5251" i="5" s="1"/>
  <c r="C5252" i="5" s="1"/>
  <c r="C5253" i="5" s="1"/>
  <c r="C5254" i="5" s="1"/>
  <c r="C5255" i="5" s="1"/>
  <c r="C5256" i="5" s="1"/>
  <c r="C5257" i="5" s="1"/>
  <c r="C5258" i="5" s="1"/>
  <c r="C5259" i="5" s="1"/>
  <c r="C5260" i="5" s="1"/>
  <c r="C5261" i="5" s="1"/>
  <c r="C5262" i="5" s="1"/>
  <c r="C5263" i="5" s="1"/>
  <c r="C5264" i="5" s="1"/>
  <c r="C5265" i="5" s="1"/>
  <c r="C5266" i="5" s="1"/>
  <c r="C5267" i="5" s="1"/>
  <c r="C5268" i="5" s="1"/>
  <c r="C5269" i="5" s="1"/>
  <c r="C5270" i="5" s="1"/>
  <c r="C5271" i="5" s="1"/>
  <c r="C5272" i="5" s="1"/>
  <c r="C5273" i="5" s="1"/>
  <c r="C5274" i="5" s="1"/>
  <c r="C5275" i="5" s="1"/>
  <c r="C5276" i="5" s="1"/>
  <c r="C5277" i="5" s="1"/>
  <c r="C5278" i="5" s="1"/>
  <c r="C5279" i="5" s="1"/>
  <c r="C5280" i="5" s="1"/>
  <c r="C5281" i="5" s="1"/>
  <c r="C5282" i="5" s="1"/>
  <c r="C5283" i="5" s="1"/>
  <c r="C5284" i="5" s="1"/>
  <c r="C5285" i="5" s="1"/>
  <c r="C5286" i="5" s="1"/>
  <c r="C5287" i="5" s="1"/>
  <c r="C5288" i="5" s="1"/>
  <c r="C5289" i="5" s="1"/>
  <c r="C5290" i="5" s="1"/>
  <c r="C5291" i="5" s="1"/>
  <c r="C5292" i="5" s="1"/>
  <c r="C5293" i="5" s="1"/>
  <c r="C5294" i="5" s="1"/>
  <c r="C5295" i="5" s="1"/>
  <c r="C5296" i="5" s="1"/>
  <c r="C5297" i="5" s="1"/>
  <c r="C5298" i="5" s="1"/>
  <c r="C5299" i="5" s="1"/>
  <c r="C5300" i="5" s="1"/>
  <c r="C5301" i="5" s="1"/>
  <c r="C5302" i="5" s="1"/>
  <c r="C5303" i="5" s="1"/>
  <c r="C5304" i="5" s="1"/>
  <c r="C5305" i="5" s="1"/>
  <c r="C5306" i="5" s="1"/>
  <c r="C5307" i="5" s="1"/>
  <c r="C5308" i="5" s="1"/>
  <c r="C5309" i="5" s="1"/>
  <c r="C5310" i="5" s="1"/>
  <c r="C5311" i="5" s="1"/>
  <c r="C5312" i="5" s="1"/>
  <c r="C5313" i="5" s="1"/>
  <c r="C5314" i="5" s="1"/>
  <c r="C5315" i="5" s="1"/>
  <c r="C5316" i="5" s="1"/>
  <c r="C5317" i="5" s="1"/>
  <c r="C5318" i="5" s="1"/>
  <c r="C5319" i="5" s="1"/>
  <c r="C5320" i="5" s="1"/>
  <c r="C5321" i="5" s="1"/>
  <c r="C5322" i="5" s="1"/>
  <c r="C5323" i="5" s="1"/>
  <c r="C5324" i="5" s="1"/>
  <c r="C5325" i="5" s="1"/>
  <c r="C5326" i="5" s="1"/>
  <c r="C5327" i="5" s="1"/>
  <c r="C5328" i="5" s="1"/>
  <c r="C5329" i="5" s="1"/>
  <c r="C5330" i="5" s="1"/>
  <c r="C5331" i="5" s="1"/>
  <c r="C5332" i="5" s="1"/>
  <c r="C5333" i="5" s="1"/>
  <c r="C5334" i="5" s="1"/>
  <c r="C5335" i="5" s="1"/>
  <c r="C5336" i="5" s="1"/>
  <c r="C5337" i="5" s="1"/>
  <c r="C5338" i="5" s="1"/>
  <c r="C5339" i="5" s="1"/>
  <c r="C5340" i="5" s="1"/>
  <c r="C5341" i="5" s="1"/>
  <c r="C5342" i="5" s="1"/>
  <c r="C5343" i="5" s="1"/>
  <c r="C5344" i="5" s="1"/>
  <c r="C5345" i="5" s="1"/>
  <c r="C5346" i="5" s="1"/>
  <c r="C5347" i="5" s="1"/>
  <c r="C5348" i="5" s="1"/>
  <c r="C5349" i="5" s="1"/>
  <c r="C5350" i="5" s="1"/>
  <c r="C5351" i="5" s="1"/>
  <c r="C5352" i="5" s="1"/>
  <c r="C5353" i="5" s="1"/>
  <c r="C5354" i="5" s="1"/>
  <c r="C5355" i="5" s="1"/>
  <c r="C5356" i="5" s="1"/>
  <c r="C5357" i="5" s="1"/>
  <c r="C5358" i="5" s="1"/>
  <c r="C5359" i="5" s="1"/>
  <c r="C5360" i="5" s="1"/>
  <c r="C5361" i="5" s="1"/>
  <c r="C5362" i="5" s="1"/>
  <c r="C5363" i="5" s="1"/>
  <c r="C5364" i="5" s="1"/>
  <c r="C5365" i="5" s="1"/>
  <c r="C5366" i="5" s="1"/>
  <c r="C5367" i="5" s="1"/>
  <c r="C5368" i="5" s="1"/>
  <c r="C5369" i="5" s="1"/>
  <c r="C5370" i="5" s="1"/>
  <c r="C5371" i="5" s="1"/>
  <c r="C5372" i="5" s="1"/>
  <c r="C5373" i="5" s="1"/>
  <c r="C5374" i="5" s="1"/>
  <c r="C5375" i="5" s="1"/>
  <c r="C5376" i="5" s="1"/>
  <c r="C5377" i="5" s="1"/>
  <c r="C5378" i="5" s="1"/>
  <c r="C5379" i="5" s="1"/>
  <c r="C5380" i="5" s="1"/>
  <c r="C5381" i="5" s="1"/>
  <c r="C5382" i="5" s="1"/>
  <c r="C5383" i="5" s="1"/>
  <c r="C5384" i="5" s="1"/>
  <c r="C5385" i="5" s="1"/>
  <c r="C5386" i="5" s="1"/>
  <c r="C5387" i="5" s="1"/>
  <c r="C5388" i="5" s="1"/>
  <c r="C5389" i="5" s="1"/>
  <c r="C5390" i="5" s="1"/>
  <c r="C5391" i="5" s="1"/>
  <c r="C5392" i="5" s="1"/>
  <c r="C5393" i="5" s="1"/>
  <c r="C5394" i="5" s="1"/>
  <c r="C5395" i="5" s="1"/>
  <c r="C5396" i="5" s="1"/>
  <c r="C5397" i="5" s="1"/>
  <c r="C5398" i="5" s="1"/>
  <c r="C5399" i="5" s="1"/>
  <c r="C5400" i="5" s="1"/>
  <c r="C5401" i="5" s="1"/>
  <c r="C5402" i="5" s="1"/>
  <c r="C5403" i="5" s="1"/>
  <c r="C5404" i="5" s="1"/>
  <c r="C5405" i="5" s="1"/>
  <c r="C5406" i="5" s="1"/>
  <c r="C5407" i="5" s="1"/>
  <c r="C5408" i="5" s="1"/>
  <c r="C5409" i="5" s="1"/>
  <c r="C5410" i="5" s="1"/>
  <c r="C5411" i="5" s="1"/>
  <c r="C5412" i="5" s="1"/>
  <c r="C5413" i="5" s="1"/>
  <c r="C5414" i="5" s="1"/>
  <c r="C5415" i="5" s="1"/>
  <c r="C5416" i="5" s="1"/>
  <c r="C5417" i="5" s="1"/>
  <c r="C5418" i="5" s="1"/>
  <c r="C5419" i="5" s="1"/>
  <c r="C5420" i="5" s="1"/>
  <c r="C5421" i="5" s="1"/>
  <c r="C5422" i="5" s="1"/>
  <c r="C5423" i="5" s="1"/>
  <c r="C5424" i="5" s="1"/>
  <c r="C5425" i="5" s="1"/>
  <c r="C5426" i="5" s="1"/>
  <c r="C5427" i="5" s="1"/>
  <c r="C5428" i="5" s="1"/>
  <c r="C5429" i="5" s="1"/>
  <c r="C5430" i="5" s="1"/>
  <c r="C5431" i="5" s="1"/>
  <c r="C5432" i="5" s="1"/>
  <c r="C5433" i="5" s="1"/>
  <c r="C5434" i="5" s="1"/>
  <c r="C5435" i="5" s="1"/>
  <c r="C5436" i="5" s="1"/>
  <c r="C5437" i="5" s="1"/>
  <c r="C5438" i="5" s="1"/>
  <c r="C5439" i="5" s="1"/>
  <c r="C5440" i="5" s="1"/>
  <c r="C5441" i="5" s="1"/>
  <c r="C5442" i="5" s="1"/>
  <c r="C5443" i="5" s="1"/>
  <c r="C5444" i="5" s="1"/>
  <c r="C5445" i="5" s="1"/>
  <c r="C5446" i="5" s="1"/>
  <c r="C5447" i="5" s="1"/>
  <c r="C5448" i="5" s="1"/>
  <c r="C5449" i="5" s="1"/>
  <c r="C5450" i="5" s="1"/>
  <c r="C5451" i="5" s="1"/>
  <c r="C5452" i="5" s="1"/>
  <c r="C5453" i="5" s="1"/>
  <c r="C5454" i="5" s="1"/>
  <c r="C5455" i="5" s="1"/>
  <c r="C5456" i="5" s="1"/>
  <c r="C5457" i="5" s="1"/>
  <c r="C5458" i="5" s="1"/>
  <c r="C5459" i="5" s="1"/>
  <c r="C5460" i="5" s="1"/>
  <c r="C5461" i="5" s="1"/>
  <c r="C5462" i="5" s="1"/>
  <c r="C5463" i="5" s="1"/>
  <c r="C5464" i="5" s="1"/>
  <c r="C5465" i="5" s="1"/>
  <c r="C5466" i="5" s="1"/>
  <c r="C5467" i="5" s="1"/>
  <c r="C5468" i="5" s="1"/>
  <c r="C5469" i="5" s="1"/>
  <c r="C5470" i="5" s="1"/>
  <c r="C5471" i="5" s="1"/>
  <c r="C5472" i="5" s="1"/>
  <c r="C5473" i="5" s="1"/>
  <c r="C5474" i="5" s="1"/>
  <c r="C5475" i="5" s="1"/>
  <c r="C5476" i="5" s="1"/>
  <c r="C5477" i="5" s="1"/>
  <c r="C5478" i="5" s="1"/>
  <c r="C5479" i="5" s="1"/>
  <c r="C5480" i="5" s="1"/>
  <c r="C5481" i="5" s="1"/>
  <c r="C5482" i="5" s="1"/>
  <c r="C5483" i="5" s="1"/>
  <c r="C5484" i="5" s="1"/>
  <c r="C5485" i="5" s="1"/>
  <c r="C5486" i="5" s="1"/>
  <c r="C5487" i="5" s="1"/>
  <c r="C5488" i="5" s="1"/>
  <c r="C5489" i="5" s="1"/>
  <c r="C5490" i="5" s="1"/>
  <c r="C5491" i="5" s="1"/>
  <c r="C5492" i="5" s="1"/>
  <c r="C5493" i="5" s="1"/>
  <c r="C5494" i="5" s="1"/>
  <c r="C5495" i="5" s="1"/>
  <c r="C5496" i="5" s="1"/>
  <c r="C5497" i="5" s="1"/>
  <c r="C5498" i="5" s="1"/>
  <c r="C5499" i="5" s="1"/>
  <c r="C5500" i="5" s="1"/>
  <c r="C5501" i="5" s="1"/>
  <c r="C5502" i="5" s="1"/>
  <c r="C5503" i="5" s="1"/>
  <c r="C5504" i="5" s="1"/>
  <c r="C5505" i="5" s="1"/>
  <c r="C5506" i="5" s="1"/>
  <c r="C5507" i="5" s="1"/>
  <c r="C5508" i="5" s="1"/>
  <c r="C5509" i="5" s="1"/>
  <c r="C5510" i="5" s="1"/>
  <c r="C5511" i="5" s="1"/>
  <c r="C5512" i="5" s="1"/>
  <c r="C5513" i="5" s="1"/>
  <c r="C5514" i="5" s="1"/>
  <c r="C5515" i="5" s="1"/>
  <c r="C5516" i="5" s="1"/>
  <c r="C5517" i="5" s="1"/>
  <c r="C5518" i="5" s="1"/>
  <c r="C5519" i="5" s="1"/>
  <c r="C5520" i="5" s="1"/>
  <c r="C5521" i="5" s="1"/>
  <c r="C5522" i="5" s="1"/>
  <c r="C5523" i="5" s="1"/>
  <c r="C5524" i="5" s="1"/>
  <c r="C5525" i="5" s="1"/>
  <c r="C5526" i="5" s="1"/>
  <c r="C5527" i="5" s="1"/>
  <c r="C5528" i="5" s="1"/>
  <c r="C5529" i="5" s="1"/>
  <c r="C5530" i="5" s="1"/>
  <c r="C5531" i="5" s="1"/>
  <c r="C5532" i="5" s="1"/>
  <c r="C5533" i="5" s="1"/>
  <c r="C5534" i="5" s="1"/>
  <c r="C5535" i="5" s="1"/>
  <c r="C5536" i="5" s="1"/>
  <c r="C5537" i="5" s="1"/>
  <c r="C5538" i="5" s="1"/>
  <c r="C5539" i="5" s="1"/>
  <c r="C5540" i="5" s="1"/>
  <c r="C5541" i="5" s="1"/>
  <c r="C5542" i="5" s="1"/>
  <c r="C5543" i="5" s="1"/>
  <c r="C5544" i="5" s="1"/>
  <c r="C5545" i="5" s="1"/>
  <c r="C5546" i="5" s="1"/>
  <c r="C5547" i="5" s="1"/>
  <c r="C5548" i="5" s="1"/>
  <c r="C5549" i="5" s="1"/>
  <c r="C5550" i="5" s="1"/>
  <c r="C5551" i="5" s="1"/>
  <c r="C5552" i="5" s="1"/>
  <c r="C5553" i="5" s="1"/>
  <c r="C5554" i="5" s="1"/>
  <c r="C5555" i="5" s="1"/>
  <c r="C5556" i="5" s="1"/>
  <c r="C5557" i="5" s="1"/>
  <c r="C5558" i="5" s="1"/>
  <c r="C5559" i="5" s="1"/>
  <c r="C5560" i="5" s="1"/>
  <c r="C5561" i="5" s="1"/>
  <c r="C5562" i="5" s="1"/>
  <c r="C5563" i="5" s="1"/>
  <c r="C5564" i="5" s="1"/>
  <c r="C5565" i="5" s="1"/>
  <c r="C5566" i="5" s="1"/>
  <c r="C5567" i="5" s="1"/>
  <c r="C5568" i="5" s="1"/>
  <c r="C5569" i="5" s="1"/>
  <c r="C5570" i="5" s="1"/>
  <c r="C5571" i="5" s="1"/>
  <c r="C5572" i="5" s="1"/>
  <c r="C5573" i="5" s="1"/>
  <c r="C5574" i="5" s="1"/>
  <c r="C5575" i="5" s="1"/>
  <c r="C5576" i="5" s="1"/>
  <c r="C5577" i="5" s="1"/>
  <c r="C5578" i="5" s="1"/>
  <c r="C5579" i="5" s="1"/>
  <c r="C5580" i="5" s="1"/>
  <c r="C5581" i="5" s="1"/>
  <c r="C5582" i="5" s="1"/>
  <c r="C5583" i="5" s="1"/>
  <c r="C5584" i="5" s="1"/>
  <c r="C5585" i="5" s="1"/>
  <c r="C5586" i="5" s="1"/>
  <c r="C5587" i="5" s="1"/>
  <c r="C5588" i="5" s="1"/>
  <c r="C5589" i="5" s="1"/>
  <c r="C5590" i="5" s="1"/>
  <c r="C5591" i="5" s="1"/>
  <c r="C5592" i="5" s="1"/>
  <c r="C5593" i="5" s="1"/>
  <c r="C5594" i="5" s="1"/>
  <c r="C5595" i="5" s="1"/>
  <c r="C5596" i="5" s="1"/>
  <c r="C5597" i="5" s="1"/>
  <c r="C5598" i="5" s="1"/>
  <c r="C5599" i="5" s="1"/>
  <c r="C5600" i="5" s="1"/>
  <c r="C5601" i="5" s="1"/>
  <c r="C5602" i="5" s="1"/>
  <c r="C5603" i="5" s="1"/>
  <c r="C5604" i="5" s="1"/>
  <c r="C5605" i="5" s="1"/>
  <c r="C5606" i="5" s="1"/>
  <c r="C5607" i="5" s="1"/>
  <c r="C5608" i="5" s="1"/>
  <c r="C5609" i="5" s="1"/>
  <c r="C5610" i="5" s="1"/>
  <c r="C5611" i="5" s="1"/>
  <c r="C5612" i="5" s="1"/>
  <c r="C5613" i="5" s="1"/>
  <c r="C5614" i="5" s="1"/>
  <c r="C5615" i="5" s="1"/>
  <c r="C5616" i="5" s="1"/>
  <c r="C5617" i="5" s="1"/>
  <c r="C5618" i="5" s="1"/>
  <c r="C5619" i="5" s="1"/>
  <c r="C5620" i="5" s="1"/>
  <c r="C5621" i="5" s="1"/>
  <c r="C5622" i="5" s="1"/>
  <c r="C5623" i="5" s="1"/>
  <c r="C5624" i="5" s="1"/>
  <c r="C5625" i="5" s="1"/>
  <c r="C5626" i="5" s="1"/>
  <c r="C5627" i="5" s="1"/>
  <c r="C5628" i="5" s="1"/>
  <c r="C5629" i="5" s="1"/>
  <c r="C5630" i="5" s="1"/>
  <c r="C5631" i="5" s="1"/>
  <c r="C5632" i="5" s="1"/>
  <c r="C5633" i="5" s="1"/>
  <c r="C5634" i="5" s="1"/>
  <c r="C5635" i="5" s="1"/>
  <c r="C5636" i="5" s="1"/>
  <c r="C5637" i="5" s="1"/>
  <c r="C5638" i="5" s="1"/>
  <c r="C5639" i="5" s="1"/>
  <c r="C5640" i="5" s="1"/>
  <c r="C5641" i="5" s="1"/>
  <c r="C5642" i="5" s="1"/>
  <c r="C5643" i="5" s="1"/>
  <c r="C5644" i="5" s="1"/>
  <c r="C5645" i="5" s="1"/>
  <c r="C5646" i="5" s="1"/>
  <c r="C5647" i="5" s="1"/>
  <c r="C5648" i="5" s="1"/>
  <c r="C5649" i="5" s="1"/>
  <c r="C5650" i="5" s="1"/>
  <c r="C5651" i="5" s="1"/>
  <c r="C5652" i="5" s="1"/>
  <c r="C5653" i="5" s="1"/>
  <c r="C5654" i="5" s="1"/>
  <c r="C5655" i="5" s="1"/>
  <c r="C5656" i="5" s="1"/>
  <c r="C5657" i="5" s="1"/>
  <c r="C5658" i="5" s="1"/>
  <c r="C5659" i="5" s="1"/>
  <c r="C5660" i="5" s="1"/>
  <c r="C5661" i="5" s="1"/>
  <c r="C5662" i="5" s="1"/>
  <c r="C5663" i="5" s="1"/>
  <c r="C5664" i="5" s="1"/>
  <c r="C5665" i="5" s="1"/>
  <c r="C5666" i="5" s="1"/>
  <c r="C5667" i="5" s="1"/>
  <c r="C5668" i="5" s="1"/>
  <c r="C5669" i="5" s="1"/>
  <c r="C5670" i="5" s="1"/>
  <c r="C5671" i="5" s="1"/>
  <c r="C5672" i="5" s="1"/>
  <c r="C5673" i="5" s="1"/>
  <c r="C5674" i="5" s="1"/>
  <c r="C5675" i="5" s="1"/>
  <c r="C5676" i="5" s="1"/>
  <c r="C5677" i="5" s="1"/>
  <c r="C5678" i="5" s="1"/>
  <c r="C5679" i="5" s="1"/>
  <c r="C5680" i="5" s="1"/>
  <c r="C5681" i="5" s="1"/>
  <c r="C5682" i="5" s="1"/>
  <c r="C5683" i="5" s="1"/>
  <c r="C5684" i="5" s="1"/>
  <c r="C5685" i="5" s="1"/>
  <c r="C5686" i="5" s="1"/>
  <c r="C5687" i="5" s="1"/>
  <c r="C5688" i="5" s="1"/>
  <c r="C5689" i="5" s="1"/>
  <c r="C5690" i="5" s="1"/>
  <c r="C5691" i="5" s="1"/>
  <c r="C5692" i="5" s="1"/>
  <c r="C5693" i="5" s="1"/>
  <c r="C5694" i="5" s="1"/>
  <c r="C5695" i="5" s="1"/>
  <c r="C5696" i="5" s="1"/>
  <c r="C5697" i="5" s="1"/>
  <c r="C5698" i="5" s="1"/>
  <c r="C5699" i="5" s="1"/>
  <c r="C5700" i="5" s="1"/>
  <c r="C5701" i="5" s="1"/>
  <c r="C5702" i="5" s="1"/>
  <c r="C5703" i="5" s="1"/>
  <c r="C5704" i="5" s="1"/>
  <c r="C5705" i="5" s="1"/>
  <c r="C5706" i="5" s="1"/>
  <c r="C5707" i="5" s="1"/>
  <c r="C5708" i="5" s="1"/>
  <c r="C5709" i="5" s="1"/>
  <c r="C5710" i="5" s="1"/>
  <c r="C5711" i="5" s="1"/>
  <c r="C5712" i="5" s="1"/>
  <c r="C5713" i="5" s="1"/>
  <c r="C5714" i="5" s="1"/>
  <c r="C5715" i="5" s="1"/>
  <c r="C5716" i="5" s="1"/>
  <c r="C5717" i="5" s="1"/>
  <c r="C5718" i="5" s="1"/>
  <c r="C5719" i="5" s="1"/>
  <c r="C5720" i="5" s="1"/>
  <c r="C5721" i="5" s="1"/>
  <c r="C5722" i="5" s="1"/>
  <c r="C5723" i="5" s="1"/>
  <c r="C5724" i="5" s="1"/>
  <c r="C5725" i="5" s="1"/>
  <c r="C5726" i="5" s="1"/>
  <c r="C5727" i="5" s="1"/>
  <c r="C5728" i="5" s="1"/>
  <c r="C5729" i="5" s="1"/>
  <c r="C5730" i="5" s="1"/>
  <c r="C5731" i="5" s="1"/>
  <c r="C5732" i="5" s="1"/>
  <c r="C5733" i="5" s="1"/>
  <c r="C5734" i="5" s="1"/>
  <c r="C5735" i="5" s="1"/>
  <c r="C5736" i="5" s="1"/>
  <c r="C5737" i="5" s="1"/>
  <c r="C5738" i="5" s="1"/>
  <c r="C5739" i="5" s="1"/>
  <c r="C5740" i="5" s="1"/>
  <c r="C5741" i="5" s="1"/>
  <c r="C5742" i="5" s="1"/>
  <c r="C5743" i="5" s="1"/>
  <c r="C5744" i="5" s="1"/>
  <c r="C5745" i="5" s="1"/>
  <c r="C5746" i="5" s="1"/>
  <c r="C5747" i="5" s="1"/>
  <c r="C5748" i="5" s="1"/>
  <c r="C5749" i="5" s="1"/>
  <c r="C5750" i="5" s="1"/>
  <c r="C5751" i="5" s="1"/>
  <c r="C5752" i="5" s="1"/>
  <c r="C5753" i="5" s="1"/>
  <c r="C5754" i="5" s="1"/>
  <c r="C5755" i="5" s="1"/>
  <c r="C5756" i="5" s="1"/>
  <c r="C5757" i="5" s="1"/>
  <c r="C5758" i="5" s="1"/>
  <c r="C5759" i="5" s="1"/>
  <c r="C5760" i="5" s="1"/>
  <c r="C5761" i="5" s="1"/>
  <c r="C5762" i="5" s="1"/>
  <c r="C5763" i="5" s="1"/>
  <c r="C5764" i="5" s="1"/>
  <c r="C5765" i="5" s="1"/>
  <c r="C5766" i="5" s="1"/>
  <c r="C5767" i="5" s="1"/>
  <c r="C5768" i="5" s="1"/>
  <c r="C5769" i="5" s="1"/>
  <c r="C5770" i="5" s="1"/>
  <c r="C5771" i="5" s="1"/>
  <c r="C5772" i="5" s="1"/>
  <c r="C5773" i="5" s="1"/>
  <c r="C5774" i="5" s="1"/>
  <c r="C5775" i="5" s="1"/>
  <c r="C5776" i="5" s="1"/>
  <c r="C5777" i="5" s="1"/>
  <c r="C5778" i="5" s="1"/>
  <c r="C5779" i="5" s="1"/>
  <c r="C5780" i="5" s="1"/>
  <c r="C5781" i="5" s="1"/>
  <c r="C5782" i="5" s="1"/>
  <c r="C5783" i="5" s="1"/>
  <c r="C5784" i="5" s="1"/>
  <c r="C5785" i="5" s="1"/>
  <c r="C5786" i="5" s="1"/>
  <c r="C5787" i="5" s="1"/>
  <c r="C5788" i="5" s="1"/>
  <c r="C5789" i="5" s="1"/>
  <c r="C5790" i="5" s="1"/>
  <c r="C5791" i="5" s="1"/>
  <c r="C5792" i="5" s="1"/>
  <c r="C5793" i="5" s="1"/>
  <c r="C5794" i="5" s="1"/>
  <c r="C5795" i="5" s="1"/>
  <c r="C5796" i="5" s="1"/>
  <c r="C5797" i="5" s="1"/>
  <c r="C5798" i="5" s="1"/>
  <c r="C5799" i="5" s="1"/>
  <c r="C5800" i="5" s="1"/>
  <c r="C5801" i="5" s="1"/>
  <c r="C5802" i="5" s="1"/>
  <c r="C5803" i="5" s="1"/>
  <c r="C5804" i="5" s="1"/>
  <c r="C5805" i="5" s="1"/>
  <c r="C5806" i="5" s="1"/>
  <c r="C5807" i="5" s="1"/>
  <c r="C5808" i="5" s="1"/>
  <c r="C5809" i="5" s="1"/>
  <c r="C5810" i="5" s="1"/>
  <c r="C5811" i="5" s="1"/>
  <c r="C5812" i="5" s="1"/>
  <c r="C5813" i="5" s="1"/>
  <c r="C5814" i="5" s="1"/>
  <c r="C5815" i="5" s="1"/>
  <c r="C5816" i="5" s="1"/>
  <c r="C5817" i="5" s="1"/>
  <c r="C5818" i="5" s="1"/>
  <c r="C5819" i="5" s="1"/>
  <c r="C5820" i="5" s="1"/>
  <c r="C5821" i="5" s="1"/>
  <c r="C5822" i="5" s="1"/>
  <c r="C5823" i="5" s="1"/>
  <c r="C5824" i="5" s="1"/>
  <c r="C5825" i="5" s="1"/>
  <c r="C5826" i="5" s="1"/>
  <c r="C5827" i="5" s="1"/>
  <c r="C5828" i="5" s="1"/>
  <c r="C5829" i="5" s="1"/>
  <c r="C5830" i="5" s="1"/>
  <c r="C5831" i="5" s="1"/>
  <c r="C5832" i="5" s="1"/>
  <c r="C5833" i="5" s="1"/>
  <c r="C5834" i="5" s="1"/>
  <c r="C5835" i="5" s="1"/>
  <c r="C5836" i="5" s="1"/>
  <c r="C5837" i="5" s="1"/>
  <c r="C5838" i="5" s="1"/>
  <c r="C5839" i="5" s="1"/>
  <c r="C5840" i="5" s="1"/>
  <c r="C5841" i="5" s="1"/>
  <c r="C5842" i="5" s="1"/>
  <c r="C5843" i="5" s="1"/>
  <c r="C5844" i="5" s="1"/>
  <c r="C5845" i="5" s="1"/>
  <c r="C5846" i="5" s="1"/>
  <c r="C5847" i="5" s="1"/>
  <c r="C5848" i="5" s="1"/>
  <c r="C5849" i="5" s="1"/>
  <c r="C5850" i="5" s="1"/>
  <c r="C5851" i="5" s="1"/>
  <c r="C5852" i="5" s="1"/>
  <c r="C5853" i="5" s="1"/>
  <c r="C5854" i="5" s="1"/>
  <c r="C5855" i="5" s="1"/>
  <c r="C5856" i="5" s="1"/>
  <c r="C5857" i="5" s="1"/>
  <c r="C5858" i="5" s="1"/>
  <c r="C5859" i="5" s="1"/>
  <c r="C5860" i="5" s="1"/>
  <c r="C5861" i="5" s="1"/>
  <c r="C5862" i="5" s="1"/>
  <c r="C5863" i="5" s="1"/>
  <c r="C5864" i="5" s="1"/>
  <c r="C5865" i="5" s="1"/>
  <c r="C5866" i="5" s="1"/>
  <c r="C5867" i="5" s="1"/>
  <c r="C5868" i="5" s="1"/>
  <c r="C5869" i="5" s="1"/>
  <c r="C5870" i="5" s="1"/>
  <c r="C5871" i="5" s="1"/>
  <c r="C5872" i="5" s="1"/>
  <c r="C5873" i="5" s="1"/>
  <c r="C5874" i="5" s="1"/>
  <c r="C5875" i="5" s="1"/>
  <c r="C5876" i="5" s="1"/>
  <c r="C5877" i="5" s="1"/>
  <c r="C5878" i="5" s="1"/>
  <c r="C5879" i="5" s="1"/>
  <c r="C5880" i="5" s="1"/>
  <c r="C5881" i="5" s="1"/>
  <c r="C5882" i="5" s="1"/>
  <c r="C5883" i="5" s="1"/>
  <c r="C5884" i="5" s="1"/>
  <c r="C5885" i="5" s="1"/>
  <c r="C5886" i="5" s="1"/>
  <c r="C5887" i="5" s="1"/>
  <c r="C5888" i="5" s="1"/>
  <c r="C5889" i="5" s="1"/>
  <c r="C5890" i="5" s="1"/>
  <c r="C5891" i="5" s="1"/>
  <c r="C5892" i="5" s="1"/>
  <c r="C5893" i="5" s="1"/>
  <c r="C5894" i="5" s="1"/>
  <c r="C5895" i="5" s="1"/>
  <c r="C5896" i="5" s="1"/>
  <c r="C5897" i="5" s="1"/>
  <c r="C5898" i="5" s="1"/>
  <c r="C5899" i="5" s="1"/>
  <c r="C5900" i="5" s="1"/>
  <c r="C5901" i="5" s="1"/>
  <c r="C5902" i="5" s="1"/>
  <c r="C5903" i="5" s="1"/>
  <c r="C5904" i="5" s="1"/>
  <c r="C5905" i="5" s="1"/>
  <c r="C5906" i="5" s="1"/>
  <c r="C5907" i="5" s="1"/>
  <c r="C5908" i="5" s="1"/>
  <c r="C5909" i="5" s="1"/>
  <c r="C5910" i="5" s="1"/>
  <c r="C5911" i="5" s="1"/>
  <c r="C5912" i="5" s="1"/>
  <c r="C5913" i="5" s="1"/>
  <c r="C5914" i="5" s="1"/>
  <c r="C5915" i="5" s="1"/>
  <c r="C5916" i="5" s="1"/>
  <c r="C5917" i="5" s="1"/>
  <c r="C5918" i="5" s="1"/>
  <c r="C5919" i="5" s="1"/>
  <c r="C5920" i="5" s="1"/>
  <c r="C5921" i="5" s="1"/>
  <c r="C5922" i="5" s="1"/>
  <c r="C5923" i="5" s="1"/>
  <c r="C5924" i="5" s="1"/>
  <c r="C5925" i="5" s="1"/>
  <c r="C5926" i="5" s="1"/>
  <c r="C5927" i="5" s="1"/>
  <c r="C5928" i="5" s="1"/>
  <c r="C5929" i="5" s="1"/>
  <c r="C5930" i="5" s="1"/>
  <c r="C5931" i="5" s="1"/>
  <c r="C5932" i="5" s="1"/>
  <c r="C5933" i="5" s="1"/>
  <c r="C5934" i="5" s="1"/>
  <c r="C5935" i="5" s="1"/>
  <c r="C5936" i="5" s="1"/>
  <c r="C5937" i="5" s="1"/>
  <c r="C5938" i="5" s="1"/>
  <c r="C5939" i="5" s="1"/>
  <c r="C5940" i="5" s="1"/>
  <c r="C5941" i="5" s="1"/>
  <c r="C5942" i="5" s="1"/>
  <c r="C5943" i="5" s="1"/>
  <c r="C5944" i="5" s="1"/>
  <c r="C5945" i="5" s="1"/>
  <c r="C5946" i="5" s="1"/>
  <c r="C5947" i="5" s="1"/>
  <c r="C5948" i="5" s="1"/>
  <c r="C5949" i="5" s="1"/>
  <c r="C5950" i="5" s="1"/>
  <c r="C5951" i="5" s="1"/>
  <c r="C5952" i="5" s="1"/>
  <c r="C5953" i="5" s="1"/>
  <c r="C5954" i="5" s="1"/>
  <c r="C5955" i="5" s="1"/>
  <c r="C5956" i="5" s="1"/>
  <c r="C5957" i="5" s="1"/>
  <c r="C5958" i="5" s="1"/>
  <c r="C5959" i="5" s="1"/>
  <c r="C5960" i="5" s="1"/>
  <c r="C5961" i="5" s="1"/>
  <c r="C5962" i="5" s="1"/>
  <c r="C5963" i="5" s="1"/>
  <c r="C5964" i="5" s="1"/>
  <c r="C5965" i="5" s="1"/>
  <c r="C5966" i="5" s="1"/>
  <c r="C5967" i="5" s="1"/>
  <c r="C5968" i="5" s="1"/>
  <c r="C5969" i="5" s="1"/>
  <c r="C5970" i="5" s="1"/>
  <c r="C5971" i="5" s="1"/>
  <c r="C5972" i="5" s="1"/>
  <c r="C5973" i="5" s="1"/>
  <c r="C5974" i="5" s="1"/>
  <c r="C5975" i="5" s="1"/>
  <c r="C5976" i="5" s="1"/>
  <c r="C5977" i="5" s="1"/>
  <c r="C5978" i="5" s="1"/>
  <c r="C5979" i="5" s="1"/>
  <c r="C5980" i="5" s="1"/>
  <c r="C5981" i="5" s="1"/>
  <c r="C5982" i="5" s="1"/>
  <c r="C5983" i="5" s="1"/>
  <c r="C5984" i="5" s="1"/>
  <c r="C5985" i="5" s="1"/>
  <c r="C5986" i="5" s="1"/>
  <c r="C5987" i="5" s="1"/>
  <c r="C5988" i="5" s="1"/>
  <c r="C5989" i="5" s="1"/>
  <c r="C5990" i="5" s="1"/>
  <c r="C5991" i="5" s="1"/>
  <c r="C5992" i="5" s="1"/>
  <c r="C5993" i="5" s="1"/>
  <c r="C5994" i="5" s="1"/>
  <c r="C5995" i="5" s="1"/>
  <c r="C5996" i="5" s="1"/>
  <c r="C5997" i="5" s="1"/>
  <c r="C5998" i="5" s="1"/>
  <c r="C5999" i="5" s="1"/>
  <c r="C6000" i="5" s="1"/>
  <c r="C6001" i="5" s="1"/>
  <c r="F5208" i="5"/>
  <c r="J5207" i="5"/>
  <c r="I5207" i="5"/>
  <c r="E5207" i="5"/>
  <c r="J5206" i="5"/>
  <c r="I5206" i="5"/>
  <c r="E5206" i="5"/>
  <c r="J5205" i="5"/>
  <c r="I5205" i="5"/>
  <c r="E5205" i="5"/>
  <c r="J5204" i="5"/>
  <c r="I5204" i="5"/>
  <c r="E5204" i="5"/>
  <c r="E5203" i="5"/>
  <c r="I5203" i="5"/>
  <c r="J5203" i="5"/>
  <c r="E5202" i="5"/>
  <c r="J5202" i="5"/>
  <c r="I5202" i="5"/>
  <c r="J5201" i="5"/>
  <c r="I5201" i="5"/>
  <c r="E5201" i="5"/>
  <c r="J5200" i="5"/>
  <c r="I5200" i="5"/>
  <c r="E5200" i="5"/>
  <c r="I5199" i="5"/>
  <c r="J5199" i="5"/>
  <c r="E5199" i="5"/>
  <c r="G5199" i="5"/>
  <c r="G5198" i="5" s="1"/>
  <c r="G5197" i="5" s="1"/>
  <c r="G5196" i="5" s="1"/>
  <c r="G5195" i="5" s="1"/>
  <c r="G5194" i="5" s="1"/>
  <c r="G5193" i="5" s="1"/>
  <c r="G5192" i="5" s="1"/>
  <c r="G5191" i="5" s="1"/>
  <c r="G5190" i="5" s="1"/>
  <c r="G5189" i="5" s="1"/>
  <c r="G5188" i="5" s="1"/>
  <c r="G5187" i="5" s="1"/>
  <c r="G5186" i="5" s="1"/>
  <c r="G5185" i="5" s="1"/>
  <c r="G5184" i="5" s="1"/>
  <c r="G5183" i="5" s="1"/>
  <c r="G5182" i="5" s="1"/>
  <c r="G5181" i="5" s="1"/>
  <c r="G5180" i="5" s="1"/>
  <c r="G5179" i="5" s="1"/>
  <c r="G5178" i="5" s="1"/>
  <c r="E5198" i="5"/>
  <c r="J5198" i="5"/>
  <c r="I5198" i="5"/>
  <c r="J5197" i="5"/>
  <c r="I5197" i="5"/>
  <c r="E5197" i="5"/>
  <c r="E5196" i="5"/>
  <c r="I5196" i="5"/>
  <c r="J5196" i="5"/>
  <c r="I5195" i="5"/>
  <c r="J5195" i="5"/>
  <c r="E5195" i="5"/>
  <c r="I5194" i="5"/>
  <c r="J5194" i="5"/>
  <c r="E5194" i="5"/>
  <c r="E5193" i="5"/>
  <c r="I5193" i="5"/>
  <c r="J5193" i="5"/>
  <c r="J5192" i="5"/>
  <c r="I5192" i="5"/>
  <c r="E5192" i="5"/>
  <c r="E5191" i="5"/>
  <c r="J5191" i="5"/>
  <c r="I5191" i="5"/>
  <c r="E5190" i="5"/>
  <c r="I5190" i="5"/>
  <c r="J5190" i="5"/>
  <c r="J5189" i="5"/>
  <c r="E5189" i="5"/>
  <c r="I5189" i="5"/>
  <c r="E5188" i="5"/>
  <c r="J5188" i="5"/>
  <c r="I5188" i="5"/>
  <c r="J5187" i="5"/>
  <c r="E5187" i="5"/>
  <c r="I5187" i="5"/>
  <c r="E5186" i="5"/>
  <c r="I5186" i="5"/>
  <c r="J5186" i="5"/>
  <c r="C5186" i="5"/>
  <c r="C5187" i="5" s="1"/>
  <c r="C5188" i="5" s="1"/>
  <c r="C5189" i="5" s="1"/>
  <c r="C5190" i="5" s="1"/>
  <c r="C5191" i="5" s="1"/>
  <c r="C5192" i="5" s="1"/>
  <c r="C5193" i="5" s="1"/>
  <c r="C5194" i="5" s="1"/>
  <c r="C5195" i="5" s="1"/>
  <c r="C5196" i="5" s="1"/>
  <c r="C5197" i="5" s="1"/>
  <c r="C5198" i="5" s="1"/>
  <c r="C5199" i="5" s="1"/>
  <c r="C5200" i="5" s="1"/>
  <c r="C5201" i="5" s="1"/>
  <c r="C5202" i="5" s="1"/>
  <c r="C5203" i="5" s="1"/>
  <c r="C5204" i="5" s="1"/>
  <c r="C5205" i="5" s="1"/>
  <c r="C5206" i="5" s="1"/>
  <c r="C5207" i="5" s="1"/>
  <c r="F5186" i="5"/>
  <c r="J5185" i="5"/>
  <c r="E5185" i="5"/>
  <c r="I5185" i="5"/>
  <c r="J5184" i="5"/>
  <c r="I5184" i="5"/>
  <c r="E5184" i="5"/>
  <c r="E5183" i="5"/>
  <c r="J5183" i="5"/>
  <c r="I5183" i="5"/>
  <c r="J5182" i="5"/>
  <c r="I5182" i="5"/>
  <c r="E5182" i="5"/>
  <c r="J5181" i="5"/>
  <c r="I5181" i="5"/>
  <c r="E5181" i="5"/>
  <c r="J5180" i="5"/>
  <c r="I5180" i="5"/>
  <c r="E5180" i="5"/>
  <c r="J5179" i="5"/>
  <c r="I5179" i="5"/>
  <c r="E5179" i="5"/>
  <c r="I5178" i="5"/>
  <c r="J5178" i="5"/>
  <c r="E5178" i="5"/>
  <c r="G5177" i="5"/>
  <c r="G5176" i="5" s="1"/>
  <c r="G5175" i="5" s="1"/>
  <c r="G5174" i="5" s="1"/>
  <c r="G5173" i="5" s="1"/>
  <c r="G5172" i="5" s="1"/>
  <c r="G5171" i="5" s="1"/>
  <c r="G5170" i="5" s="1"/>
  <c r="G5169" i="5" s="1"/>
  <c r="G5168" i="5" s="1"/>
  <c r="G5167" i="5" s="1"/>
  <c r="G5166" i="5" s="1"/>
  <c r="G5165" i="5" s="1"/>
  <c r="G5164" i="5" s="1"/>
  <c r="J5177" i="5"/>
  <c r="I5177" i="5"/>
  <c r="E5177" i="5"/>
  <c r="J5176" i="5"/>
  <c r="I5176" i="5"/>
  <c r="E5176" i="5"/>
  <c r="I5175" i="5"/>
  <c r="J5175" i="5"/>
  <c r="E5175" i="5"/>
  <c r="J5174" i="5"/>
  <c r="I5174" i="5"/>
  <c r="E5174" i="5"/>
  <c r="J5173" i="5"/>
  <c r="I5173" i="5"/>
  <c r="E5173" i="5"/>
  <c r="J5172" i="5"/>
  <c r="I5172" i="5"/>
  <c r="E5172" i="5"/>
  <c r="F5172" i="5"/>
  <c r="C5172" i="5"/>
  <c r="C5173" i="5" s="1"/>
  <c r="C5174" i="5" s="1"/>
  <c r="C5175" i="5" s="1"/>
  <c r="C5176" i="5" s="1"/>
  <c r="C5177" i="5" s="1"/>
  <c r="C5178" i="5" s="1"/>
  <c r="C5179" i="5" s="1"/>
  <c r="C5180" i="5" s="1"/>
  <c r="C5181" i="5" s="1"/>
  <c r="C5182" i="5" s="1"/>
  <c r="C5183" i="5" s="1"/>
  <c r="C5184" i="5" s="1"/>
  <c r="C5185" i="5" s="1"/>
  <c r="J5171" i="5"/>
  <c r="E5171" i="5"/>
  <c r="I5171" i="5"/>
  <c r="E5170" i="5"/>
  <c r="I5170" i="5"/>
  <c r="J5170" i="5"/>
  <c r="E5169" i="5"/>
  <c r="I5169" i="5"/>
  <c r="J5169" i="5"/>
  <c r="J5168" i="5"/>
  <c r="I5168" i="5"/>
  <c r="E5168" i="5"/>
  <c r="E5167" i="5"/>
  <c r="I5167" i="5"/>
  <c r="J5167" i="5"/>
  <c r="I5166" i="5"/>
  <c r="J5166" i="5"/>
  <c r="E5166" i="5"/>
  <c r="E5165" i="5"/>
  <c r="I5165" i="5"/>
  <c r="J5165" i="5"/>
  <c r="J5164" i="5"/>
  <c r="E5164" i="5"/>
  <c r="I5164" i="5"/>
  <c r="E5163" i="5"/>
  <c r="J5163" i="5"/>
  <c r="I5163" i="5"/>
  <c r="G5163" i="5"/>
  <c r="G5162" i="5" s="1"/>
  <c r="G5161" i="5" s="1"/>
  <c r="G5160" i="5" s="1"/>
  <c r="G5159" i="5" s="1"/>
  <c r="G5158" i="5" s="1"/>
  <c r="G5157" i="5" s="1"/>
  <c r="G5156" i="5" s="1"/>
  <c r="G5155" i="5" s="1"/>
  <c r="G5154" i="5" s="1"/>
  <c r="G5153" i="5" s="1"/>
  <c r="G5152" i="5" s="1"/>
  <c r="G5151" i="5" s="1"/>
  <c r="G5150" i="5" s="1"/>
  <c r="G5149" i="5" s="1"/>
  <c r="G5148" i="5" s="1"/>
  <c r="G5147" i="5" s="1"/>
  <c r="G5146" i="5" s="1"/>
  <c r="G5145" i="5" s="1"/>
  <c r="G5144" i="5" s="1"/>
  <c r="G5143" i="5" s="1"/>
  <c r="G5142" i="5" s="1"/>
  <c r="I5162" i="5"/>
  <c r="J5162" i="5"/>
  <c r="E5162" i="5"/>
  <c r="E5161" i="5"/>
  <c r="I5161" i="5"/>
  <c r="J5161" i="5"/>
  <c r="E5160" i="5"/>
  <c r="I5160" i="5"/>
  <c r="J5160" i="5"/>
  <c r="J5159" i="5"/>
  <c r="I5159" i="5"/>
  <c r="E5159" i="5"/>
  <c r="E5158" i="5"/>
  <c r="J5158" i="5"/>
  <c r="I5158" i="5"/>
  <c r="J5157" i="5"/>
  <c r="I5157" i="5"/>
  <c r="E5157" i="5"/>
  <c r="E5156" i="5"/>
  <c r="I5156" i="5"/>
  <c r="J5156" i="5"/>
  <c r="E5155" i="5"/>
  <c r="J5155" i="5"/>
  <c r="I5155" i="5"/>
  <c r="E5154" i="5"/>
  <c r="J5154" i="5"/>
  <c r="I5154" i="5"/>
  <c r="J5153" i="5"/>
  <c r="E5153" i="5"/>
  <c r="I5153" i="5"/>
  <c r="E5152" i="5"/>
  <c r="I5152" i="5"/>
  <c r="J5152" i="5"/>
  <c r="E5151" i="5"/>
  <c r="I5151" i="5"/>
  <c r="J5151" i="5"/>
  <c r="J5150" i="5"/>
  <c r="I5150" i="5"/>
  <c r="E5150" i="5"/>
  <c r="F5150" i="5"/>
  <c r="C5150" i="5"/>
  <c r="C5151" i="5" s="1"/>
  <c r="C5152" i="5" s="1"/>
  <c r="C5153" i="5" s="1"/>
  <c r="C5154" i="5" s="1"/>
  <c r="C5155" i="5" s="1"/>
  <c r="C5156" i="5" s="1"/>
  <c r="C5157" i="5" s="1"/>
  <c r="C5158" i="5" s="1"/>
  <c r="C5159" i="5" s="1"/>
  <c r="C5160" i="5" s="1"/>
  <c r="C5161" i="5" s="1"/>
  <c r="C5162" i="5" s="1"/>
  <c r="C5163" i="5" s="1"/>
  <c r="C5164" i="5" s="1"/>
  <c r="C5165" i="5" s="1"/>
  <c r="C5166" i="5" s="1"/>
  <c r="C5167" i="5" s="1"/>
  <c r="C5168" i="5" s="1"/>
  <c r="C5169" i="5" s="1"/>
  <c r="C5170" i="5" s="1"/>
  <c r="C5171" i="5" s="1"/>
  <c r="J5149" i="5"/>
  <c r="I5149" i="5"/>
  <c r="E5149" i="5"/>
  <c r="I5148" i="5"/>
  <c r="E5148" i="5"/>
  <c r="J5148" i="5"/>
  <c r="E5147" i="5"/>
  <c r="I5147" i="5"/>
  <c r="J5147" i="5"/>
  <c r="E5146" i="5"/>
  <c r="J5146" i="5"/>
  <c r="I5146" i="5"/>
  <c r="I5145" i="5"/>
  <c r="E5145" i="5"/>
  <c r="J5145" i="5"/>
  <c r="E5144" i="5"/>
  <c r="I5144" i="5"/>
  <c r="J5144" i="5"/>
  <c r="E5143" i="5"/>
  <c r="J5143" i="5"/>
  <c r="I5143" i="5"/>
  <c r="E5142" i="5"/>
  <c r="I5142" i="5"/>
  <c r="J5142" i="5"/>
  <c r="J5141" i="5"/>
  <c r="I5141" i="5"/>
  <c r="G5141" i="5"/>
  <c r="G5140" i="5" s="1"/>
  <c r="G5139" i="5" s="1"/>
  <c r="G5138" i="5" s="1"/>
  <c r="G5137" i="5" s="1"/>
  <c r="G5136" i="5" s="1"/>
  <c r="G5135" i="5" s="1"/>
  <c r="G5134" i="5" s="1"/>
  <c r="G5133" i="5" s="1"/>
  <c r="G5132" i="5" s="1"/>
  <c r="G5131" i="5" s="1"/>
  <c r="G5130" i="5" s="1"/>
  <c r="G5129" i="5" s="1"/>
  <c r="G5128" i="5" s="1"/>
  <c r="G5127" i="5" s="1"/>
  <c r="G5126" i="5" s="1"/>
  <c r="G5125" i="5" s="1"/>
  <c r="G5124" i="5" s="1"/>
  <c r="G5123" i="5" s="1"/>
  <c r="G5122" i="5" s="1"/>
  <c r="G5121" i="5" s="1"/>
  <c r="E5141" i="5"/>
  <c r="J5140" i="5"/>
  <c r="I5140" i="5"/>
  <c r="E5140" i="5"/>
  <c r="E5139" i="5"/>
  <c r="I5139" i="5"/>
  <c r="J5139" i="5"/>
  <c r="E5138" i="5"/>
  <c r="J5138" i="5"/>
  <c r="I5138" i="5"/>
  <c r="I5137" i="5"/>
  <c r="J5137" i="5"/>
  <c r="E5137" i="5"/>
  <c r="J5136" i="5"/>
  <c r="E5136" i="5"/>
  <c r="I5136" i="5"/>
  <c r="E5135" i="5"/>
  <c r="I5135" i="5"/>
  <c r="J5135" i="5"/>
  <c r="J5134" i="5"/>
  <c r="I5134" i="5"/>
  <c r="E5134" i="5"/>
  <c r="J5133" i="5"/>
  <c r="I5133" i="5"/>
  <c r="E5133" i="5"/>
  <c r="J5132" i="5"/>
  <c r="I5132" i="5"/>
  <c r="E5132" i="5"/>
  <c r="J5131" i="5"/>
  <c r="I5131" i="5"/>
  <c r="E5131" i="5"/>
  <c r="J5130" i="5"/>
  <c r="I5130" i="5"/>
  <c r="E5130" i="5"/>
  <c r="J5129" i="5"/>
  <c r="I5129" i="5"/>
  <c r="E5129" i="5"/>
  <c r="J5128" i="5"/>
  <c r="I5128" i="5"/>
  <c r="E5128" i="5"/>
  <c r="F5128" i="5"/>
  <c r="C5128" i="5"/>
  <c r="C5129" i="5" s="1"/>
  <c r="C5130" i="5" s="1"/>
  <c r="C5131" i="5" s="1"/>
  <c r="C5132" i="5" s="1"/>
  <c r="C5133" i="5" s="1"/>
  <c r="C5134" i="5" s="1"/>
  <c r="C5135" i="5" s="1"/>
  <c r="C5136" i="5" s="1"/>
  <c r="C5137" i="5" s="1"/>
  <c r="C5138" i="5" s="1"/>
  <c r="C5139" i="5" s="1"/>
  <c r="C5140" i="5" s="1"/>
  <c r="C5141" i="5" s="1"/>
  <c r="C5142" i="5" s="1"/>
  <c r="C5143" i="5" s="1"/>
  <c r="C5144" i="5" s="1"/>
  <c r="C5145" i="5" s="1"/>
  <c r="C5146" i="5" s="1"/>
  <c r="C5147" i="5" s="1"/>
  <c r="C5148" i="5" s="1"/>
  <c r="C5149" i="5" s="1"/>
  <c r="J5127" i="5"/>
  <c r="I5127" i="5"/>
  <c r="E5127" i="5"/>
  <c r="J5126" i="5"/>
  <c r="I5126" i="5"/>
  <c r="E5126" i="5"/>
  <c r="J5125" i="5"/>
  <c r="I5125" i="5"/>
  <c r="E5125" i="5"/>
  <c r="J5124" i="5"/>
  <c r="I5124" i="5"/>
  <c r="E5124" i="5"/>
  <c r="J5123" i="5"/>
  <c r="I5123" i="5"/>
  <c r="E5123" i="5"/>
  <c r="J5122" i="5"/>
  <c r="I5122" i="5"/>
  <c r="E5122" i="5"/>
  <c r="J5121" i="5"/>
  <c r="I5121" i="5"/>
  <c r="E5121" i="5"/>
  <c r="G5120" i="5"/>
  <c r="G5119" i="5" s="1"/>
  <c r="G5118" i="5" s="1"/>
  <c r="G5117" i="5" s="1"/>
  <c r="G5116" i="5" s="1"/>
  <c r="G5115" i="5" s="1"/>
  <c r="G5114" i="5" s="1"/>
  <c r="G5113" i="5" s="1"/>
  <c r="G5112" i="5" s="1"/>
  <c r="G5111" i="5" s="1"/>
  <c r="G5110" i="5" s="1"/>
  <c r="G5109" i="5" s="1"/>
  <c r="G5108" i="5" s="1"/>
  <c r="G5107" i="5" s="1"/>
  <c r="E5120" i="5"/>
  <c r="J5120" i="5"/>
  <c r="I5120" i="5"/>
  <c r="E5119" i="5"/>
  <c r="I5119" i="5"/>
  <c r="J5119" i="5"/>
  <c r="E5118" i="5"/>
  <c r="J5118" i="5"/>
  <c r="E5117" i="5"/>
  <c r="I5117" i="5"/>
  <c r="J5117" i="5"/>
  <c r="J5116" i="5"/>
  <c r="I5116" i="5"/>
  <c r="E5116" i="5"/>
  <c r="J5115" i="5"/>
  <c r="I5115" i="5"/>
  <c r="E5115" i="5"/>
  <c r="F5115" i="5"/>
  <c r="C5115" i="5"/>
  <c r="C5116" i="5" s="1"/>
  <c r="C5117" i="5" s="1"/>
  <c r="C5118" i="5" s="1"/>
  <c r="C5119" i="5" s="1"/>
  <c r="C5120" i="5" s="1"/>
  <c r="C5121" i="5" s="1"/>
  <c r="C5122" i="5" s="1"/>
  <c r="C5123" i="5" s="1"/>
  <c r="C5124" i="5" s="1"/>
  <c r="C5125" i="5" s="1"/>
  <c r="C5126" i="5" s="1"/>
  <c r="C5127" i="5" s="1"/>
  <c r="J5114" i="5"/>
  <c r="I5114" i="5"/>
  <c r="E5114" i="5"/>
  <c r="E5113" i="5"/>
  <c r="I5113" i="5"/>
  <c r="J5113" i="5"/>
  <c r="J5112" i="5"/>
  <c r="I5112" i="5"/>
  <c r="E5112" i="5"/>
  <c r="J5111" i="5"/>
  <c r="I5111" i="5"/>
  <c r="E5111" i="5"/>
  <c r="E5110" i="5"/>
  <c r="J5110" i="5"/>
  <c r="I5110" i="5"/>
  <c r="E5109" i="5"/>
  <c r="J5109" i="5"/>
  <c r="I5109" i="5"/>
  <c r="J5108" i="5"/>
  <c r="I5108" i="5"/>
  <c r="E5108" i="5"/>
  <c r="J5107" i="5"/>
  <c r="I5107" i="5"/>
  <c r="E5107" i="5"/>
  <c r="J5106" i="5"/>
  <c r="I5106" i="5"/>
  <c r="G5106" i="5"/>
  <c r="G5105" i="5" s="1"/>
  <c r="G5104" i="5" s="1"/>
  <c r="G5103" i="5" s="1"/>
  <c r="G5102" i="5" s="1"/>
  <c r="G5101" i="5" s="1"/>
  <c r="G5100" i="5" s="1"/>
  <c r="G5099" i="5" s="1"/>
  <c r="G5098" i="5" s="1"/>
  <c r="G5097" i="5" s="1"/>
  <c r="G5096" i="5" s="1"/>
  <c r="G5095" i="5" s="1"/>
  <c r="G5094" i="5" s="1"/>
  <c r="G5093" i="5" s="1"/>
  <c r="E5106" i="5"/>
  <c r="I5105" i="5"/>
  <c r="J5105" i="5"/>
  <c r="E5105" i="5"/>
  <c r="J5104" i="5"/>
  <c r="E5104" i="5"/>
  <c r="J5103" i="5"/>
  <c r="I5103" i="5"/>
  <c r="E5103" i="5"/>
  <c r="J5102" i="5"/>
  <c r="I5102" i="5"/>
  <c r="E5102" i="5"/>
  <c r="J5101" i="5"/>
  <c r="I5101" i="5"/>
  <c r="E5101" i="5"/>
  <c r="F5101" i="5"/>
  <c r="C5101" i="5"/>
  <c r="C5102" i="5" s="1"/>
  <c r="C5103" i="5" s="1"/>
  <c r="C5104" i="5" s="1"/>
  <c r="C5105" i="5" s="1"/>
  <c r="C5106" i="5" s="1"/>
  <c r="C5107" i="5" s="1"/>
  <c r="C5108" i="5" s="1"/>
  <c r="C5109" i="5" s="1"/>
  <c r="C5110" i="5" s="1"/>
  <c r="C5111" i="5" s="1"/>
  <c r="C5112" i="5" s="1"/>
  <c r="C5113" i="5" s="1"/>
  <c r="C5114" i="5" s="1"/>
  <c r="E5100" i="5"/>
  <c r="J5100" i="5"/>
  <c r="I5100" i="5"/>
  <c r="J5099" i="5"/>
  <c r="I5099" i="5"/>
  <c r="E5099" i="5"/>
  <c r="I5098" i="5"/>
  <c r="J5098" i="5"/>
  <c r="E5098" i="5"/>
  <c r="I5097" i="5"/>
  <c r="J5097" i="5"/>
  <c r="E5097" i="5"/>
  <c r="E5096" i="5"/>
  <c r="J5096" i="5"/>
  <c r="I5096" i="5"/>
  <c r="E5095" i="5"/>
  <c r="I5095" i="5"/>
  <c r="J5095" i="5"/>
  <c r="E5094" i="5"/>
  <c r="J5094" i="5"/>
  <c r="I5094" i="5"/>
  <c r="J5093" i="5"/>
  <c r="E5093" i="5"/>
  <c r="I5093" i="5"/>
  <c r="I5092" i="5"/>
  <c r="J5092" i="5"/>
  <c r="E5092" i="5"/>
  <c r="G5092" i="5"/>
  <c r="G5091" i="5" s="1"/>
  <c r="G5090" i="5" s="1"/>
  <c r="G5089" i="5" s="1"/>
  <c r="G5088" i="5" s="1"/>
  <c r="G5087" i="5" s="1"/>
  <c r="G5086" i="5" s="1"/>
  <c r="G5085" i="5" s="1"/>
  <c r="G5084" i="5" s="1"/>
  <c r="G5083" i="5" s="1"/>
  <c r="G5082" i="5" s="1"/>
  <c r="G5081" i="5" s="1"/>
  <c r="G5080" i="5" s="1"/>
  <c r="G5079" i="5" s="1"/>
  <c r="G5078" i="5" s="1"/>
  <c r="G5077" i="5" s="1"/>
  <c r="G5076" i="5" s="1"/>
  <c r="G5075" i="5" s="1"/>
  <c r="G5074" i="5" s="1"/>
  <c r="G5073" i="5" s="1"/>
  <c r="G5072" i="5" s="1"/>
  <c r="G5071" i="5" s="1"/>
  <c r="I5091" i="5"/>
  <c r="E5091" i="5"/>
  <c r="J5091" i="5"/>
  <c r="J5090" i="5"/>
  <c r="I5090" i="5"/>
  <c r="E5090" i="5"/>
  <c r="E5089" i="5"/>
  <c r="J5089" i="5"/>
  <c r="I5089" i="5"/>
  <c r="J5088" i="5"/>
  <c r="I5088" i="5"/>
  <c r="E5088" i="5"/>
  <c r="J5087" i="5"/>
  <c r="I5087" i="5"/>
  <c r="E5087" i="5"/>
  <c r="J5086" i="5"/>
  <c r="I5086" i="5"/>
  <c r="E5086" i="5"/>
  <c r="I5085" i="5"/>
  <c r="J5085" i="5"/>
  <c r="E5085" i="5"/>
  <c r="J5084" i="5"/>
  <c r="E5084" i="5"/>
  <c r="J5083" i="5"/>
  <c r="I5083" i="5"/>
  <c r="E5083" i="5"/>
  <c r="E5082" i="5"/>
  <c r="J5082" i="5"/>
  <c r="J5081" i="5"/>
  <c r="I5081" i="5"/>
  <c r="E5081" i="5"/>
  <c r="E5080" i="5"/>
  <c r="J5080" i="5"/>
  <c r="I5080" i="5"/>
  <c r="I5079" i="5"/>
  <c r="J5079" i="5"/>
  <c r="E5079" i="5"/>
  <c r="F5079" i="5"/>
  <c r="C5079" i="5"/>
  <c r="C5080" i="5" s="1"/>
  <c r="C5081" i="5" s="1"/>
  <c r="C5082" i="5" s="1"/>
  <c r="C5083" i="5" s="1"/>
  <c r="C5084" i="5" s="1"/>
  <c r="C5085" i="5" s="1"/>
  <c r="C5086" i="5" s="1"/>
  <c r="C5087" i="5" s="1"/>
  <c r="C5088" i="5" s="1"/>
  <c r="C5089" i="5" s="1"/>
  <c r="C5090" i="5" s="1"/>
  <c r="C5091" i="5" s="1"/>
  <c r="C5092" i="5" s="1"/>
  <c r="C5093" i="5" s="1"/>
  <c r="C5094" i="5" s="1"/>
  <c r="C5095" i="5" s="1"/>
  <c r="C5096" i="5" s="1"/>
  <c r="C5097" i="5" s="1"/>
  <c r="C5098" i="5" s="1"/>
  <c r="C5099" i="5" s="1"/>
  <c r="C5100" i="5" s="1"/>
  <c r="E5078" i="5"/>
  <c r="I5078" i="5"/>
  <c r="J5078" i="5"/>
  <c r="E5077" i="5"/>
  <c r="I5077" i="5"/>
  <c r="J5077" i="5"/>
  <c r="I5076" i="5"/>
  <c r="J5076" i="5"/>
  <c r="E5076" i="5"/>
  <c r="I5075" i="5"/>
  <c r="J5075" i="5"/>
  <c r="E5075" i="5"/>
  <c r="E5074" i="5"/>
  <c r="I5074" i="5"/>
  <c r="J5074" i="5"/>
  <c r="I5073" i="5"/>
  <c r="J5073" i="5"/>
  <c r="E5073" i="5"/>
  <c r="E5072" i="5"/>
  <c r="I5072" i="5"/>
  <c r="J5072" i="5"/>
  <c r="J5071" i="5"/>
  <c r="I5071" i="5"/>
  <c r="E5071" i="5"/>
  <c r="J5070" i="5"/>
  <c r="I5070" i="5"/>
  <c r="G5070" i="5"/>
  <c r="G5069" i="5" s="1"/>
  <c r="G5068" i="5" s="1"/>
  <c r="G5067" i="5" s="1"/>
  <c r="G5066" i="5" s="1"/>
  <c r="G5065" i="5" s="1"/>
  <c r="G5064" i="5" s="1"/>
  <c r="G5063" i="5" s="1"/>
  <c r="G5062" i="5" s="1"/>
  <c r="G5061" i="5" s="1"/>
  <c r="G5060" i="5" s="1"/>
  <c r="G5059" i="5" s="1"/>
  <c r="G5058" i="5" s="1"/>
  <c r="G5057" i="5" s="1"/>
  <c r="G5056" i="5" s="1"/>
  <c r="E5070" i="5"/>
  <c r="I5069" i="5"/>
  <c r="J5069" i="5"/>
  <c r="E5069" i="5"/>
  <c r="J5068" i="5"/>
  <c r="E5068" i="5"/>
  <c r="I5067" i="5"/>
  <c r="J5067" i="5"/>
  <c r="E5067" i="5"/>
  <c r="J5066" i="5"/>
  <c r="E5066" i="5"/>
  <c r="I5066" i="5"/>
  <c r="E5065" i="5"/>
  <c r="J5065" i="5"/>
  <c r="I5065" i="5"/>
  <c r="C5065" i="5"/>
  <c r="C5066" i="5" s="1"/>
  <c r="C5067" i="5" s="1"/>
  <c r="C5068" i="5" s="1"/>
  <c r="C5069" i="5" s="1"/>
  <c r="C5070" i="5" s="1"/>
  <c r="C5071" i="5" s="1"/>
  <c r="C5072" i="5" s="1"/>
  <c r="C5073" i="5" s="1"/>
  <c r="C5074" i="5" s="1"/>
  <c r="C5075" i="5" s="1"/>
  <c r="C5076" i="5" s="1"/>
  <c r="C5077" i="5" s="1"/>
  <c r="C5078" i="5" s="1"/>
  <c r="F5065" i="5"/>
  <c r="J5064" i="5"/>
  <c r="E5064" i="5"/>
  <c r="I5064" i="5"/>
  <c r="E5063" i="5"/>
  <c r="J5063" i="5"/>
  <c r="I5063" i="5"/>
  <c r="E5062" i="5"/>
  <c r="J5062" i="5"/>
  <c r="I5062" i="5"/>
  <c r="J5061" i="5"/>
  <c r="I5061" i="5"/>
  <c r="E5061" i="5"/>
  <c r="E5060" i="5"/>
  <c r="J5060" i="5"/>
  <c r="I5060" i="5"/>
  <c r="E5059" i="5"/>
  <c r="I5059" i="5"/>
  <c r="J5059" i="5"/>
  <c r="E5058" i="5"/>
  <c r="I5058" i="5"/>
  <c r="J5058" i="5"/>
  <c r="E5057" i="5"/>
  <c r="J5057" i="5"/>
  <c r="I5057" i="5"/>
  <c r="I5056" i="5"/>
  <c r="E5056" i="5"/>
  <c r="J5056" i="5"/>
  <c r="J5055" i="5"/>
  <c r="I5055" i="5"/>
  <c r="E5055" i="5"/>
  <c r="G5055" i="5"/>
  <c r="G5054" i="5" s="1"/>
  <c r="G5053" i="5" s="1"/>
  <c r="G5052" i="5" s="1"/>
  <c r="G5051" i="5" s="1"/>
  <c r="G5050" i="5" s="1"/>
  <c r="G5049" i="5" s="1"/>
  <c r="G5048" i="5" s="1"/>
  <c r="G5047" i="5" s="1"/>
  <c r="G5046" i="5" s="1"/>
  <c r="G5045" i="5" s="1"/>
  <c r="G5044" i="5" s="1"/>
  <c r="G5043" i="5" s="1"/>
  <c r="G5042" i="5" s="1"/>
  <c r="G5041" i="5" s="1"/>
  <c r="G5040" i="5" s="1"/>
  <c r="G5039" i="5" s="1"/>
  <c r="G5038" i="5" s="1"/>
  <c r="G5037" i="5" s="1"/>
  <c r="G5036" i="5" s="1"/>
  <c r="G5035" i="5" s="1"/>
  <c r="G5034" i="5" s="1"/>
  <c r="J5054" i="5"/>
  <c r="I5054" i="5"/>
  <c r="E5054" i="5"/>
  <c r="I5053" i="5"/>
  <c r="J5053" i="5"/>
  <c r="E5053" i="5"/>
  <c r="E5052" i="5"/>
  <c r="J5052" i="5"/>
  <c r="I5052" i="5"/>
  <c r="J5051" i="5"/>
  <c r="I5051" i="5"/>
  <c r="E5051" i="5"/>
  <c r="I5050" i="5"/>
  <c r="E5050" i="5"/>
  <c r="J5050" i="5"/>
  <c r="J5049" i="5"/>
  <c r="E5049" i="5"/>
  <c r="J5048" i="5"/>
  <c r="I5048" i="5"/>
  <c r="E5048" i="5"/>
  <c r="J5047" i="5"/>
  <c r="E5047" i="5"/>
  <c r="J5046" i="5"/>
  <c r="I5046" i="5"/>
  <c r="E5046" i="5"/>
  <c r="J5045" i="5"/>
  <c r="E5045" i="5"/>
  <c r="J5044" i="5"/>
  <c r="I5044" i="5"/>
  <c r="E5044" i="5"/>
  <c r="J5043" i="5"/>
  <c r="E5043" i="5"/>
  <c r="I5043" i="5"/>
  <c r="J5042" i="5"/>
  <c r="E5042" i="5"/>
  <c r="I5042" i="5"/>
  <c r="C5042" i="5"/>
  <c r="C5043" i="5" s="1"/>
  <c r="C5044" i="5" s="1"/>
  <c r="C5045" i="5" s="1"/>
  <c r="C5046" i="5" s="1"/>
  <c r="C5047" i="5" s="1"/>
  <c r="C5048" i="5" s="1"/>
  <c r="C5049" i="5" s="1"/>
  <c r="C5050" i="5" s="1"/>
  <c r="C5051" i="5" s="1"/>
  <c r="C5052" i="5" s="1"/>
  <c r="C5053" i="5" s="1"/>
  <c r="C5054" i="5" s="1"/>
  <c r="C5055" i="5" s="1"/>
  <c r="C5056" i="5" s="1"/>
  <c r="C5057" i="5" s="1"/>
  <c r="C5058" i="5" s="1"/>
  <c r="C5059" i="5" s="1"/>
  <c r="C5060" i="5" s="1"/>
  <c r="C5061" i="5" s="1"/>
  <c r="C5062" i="5" s="1"/>
  <c r="C5063" i="5" s="1"/>
  <c r="C5064" i="5" s="1"/>
  <c r="F5042" i="5"/>
  <c r="J5041" i="5"/>
  <c r="E5041" i="5"/>
  <c r="I5041" i="5"/>
  <c r="J5040" i="5"/>
  <c r="I5040" i="5"/>
  <c r="E5040" i="5"/>
  <c r="I5039" i="5"/>
  <c r="J5039" i="5"/>
  <c r="E5039" i="5"/>
  <c r="E5038" i="5"/>
  <c r="I5038" i="5"/>
  <c r="J5038" i="5"/>
  <c r="E5037" i="5"/>
  <c r="I5037" i="5"/>
  <c r="J5037" i="5"/>
  <c r="J5036" i="5"/>
  <c r="I5036" i="5"/>
  <c r="E5036" i="5"/>
  <c r="J5035" i="5"/>
  <c r="I5035" i="5"/>
  <c r="E5035" i="5"/>
  <c r="I5034" i="5"/>
  <c r="E5034" i="5"/>
  <c r="J5034" i="5"/>
  <c r="E5033" i="5"/>
  <c r="J5033" i="5"/>
  <c r="I5033" i="5"/>
  <c r="G5033" i="5"/>
  <c r="G5032" i="5" s="1"/>
  <c r="G5031" i="5" s="1"/>
  <c r="G5030" i="5" s="1"/>
  <c r="G5029" i="5" s="1"/>
  <c r="G5028" i="5" s="1"/>
  <c r="G5027" i="5" s="1"/>
  <c r="G5026" i="5" s="1"/>
  <c r="G5025" i="5" s="1"/>
  <c r="G5024" i="5" s="1"/>
  <c r="G5023" i="5" s="1"/>
  <c r="G5022" i="5" s="1"/>
  <c r="G5021" i="5" s="1"/>
  <c r="G5020" i="5" s="1"/>
  <c r="G5019" i="5" s="1"/>
  <c r="G5018" i="5" s="1"/>
  <c r="I5032" i="5"/>
  <c r="J5032" i="5"/>
  <c r="E5032" i="5"/>
  <c r="J5031" i="5"/>
  <c r="E5031" i="5"/>
  <c r="E5030" i="5"/>
  <c r="J5030" i="5"/>
  <c r="I5030" i="5"/>
  <c r="E5029" i="5"/>
  <c r="J5029" i="5"/>
  <c r="E5028" i="5"/>
  <c r="I5028" i="5"/>
  <c r="J5028" i="5"/>
  <c r="I5027" i="5"/>
  <c r="E5027" i="5"/>
  <c r="J5027" i="5"/>
  <c r="I5026" i="5"/>
  <c r="E5026" i="5"/>
  <c r="J5026" i="5"/>
  <c r="F5026" i="5"/>
  <c r="C5026" i="5"/>
  <c r="C5027" i="5" s="1"/>
  <c r="C5028" i="5" s="1"/>
  <c r="C5029" i="5" s="1"/>
  <c r="C5030" i="5" s="1"/>
  <c r="C5031" i="5" s="1"/>
  <c r="C5032" i="5" s="1"/>
  <c r="C5033" i="5" s="1"/>
  <c r="C5034" i="5" s="1"/>
  <c r="C5035" i="5" s="1"/>
  <c r="C5036" i="5" s="1"/>
  <c r="C5037" i="5" s="1"/>
  <c r="C5038" i="5" s="1"/>
  <c r="C5039" i="5" s="1"/>
  <c r="C5040" i="5" s="1"/>
  <c r="C5041" i="5" s="1"/>
  <c r="J5025" i="5"/>
  <c r="E5025" i="5"/>
  <c r="I5025" i="5"/>
  <c r="J5024" i="5"/>
  <c r="E5024" i="5"/>
  <c r="I5024" i="5"/>
  <c r="E5023" i="5"/>
  <c r="I5023" i="5"/>
  <c r="J5023" i="5"/>
  <c r="J5022" i="5"/>
  <c r="I5022" i="5"/>
  <c r="E5022" i="5"/>
  <c r="I5021" i="5"/>
  <c r="E5021" i="5"/>
  <c r="J5021" i="5"/>
  <c r="E5020" i="5"/>
  <c r="J5020" i="5"/>
  <c r="I5020" i="5"/>
  <c r="J5019" i="5"/>
  <c r="E5019" i="5"/>
  <c r="I5019" i="5"/>
  <c r="I5018" i="5"/>
  <c r="J5018" i="5"/>
  <c r="E5018" i="5"/>
  <c r="E5017" i="5"/>
  <c r="I5017" i="5"/>
  <c r="J5016" i="5"/>
  <c r="E5016" i="5"/>
  <c r="I5016" i="5"/>
  <c r="I5015" i="5"/>
  <c r="E5015" i="5"/>
  <c r="J5015" i="5"/>
  <c r="E5014" i="5"/>
  <c r="I5014" i="5"/>
  <c r="J5014" i="5"/>
  <c r="J5013" i="5"/>
  <c r="E5013" i="5"/>
  <c r="I5012" i="5"/>
  <c r="E5012" i="5"/>
  <c r="J5012" i="5"/>
  <c r="J5011" i="5"/>
  <c r="E5011" i="5"/>
  <c r="I5010" i="5"/>
  <c r="E5010" i="5"/>
  <c r="J5010" i="5"/>
  <c r="J5009" i="5"/>
  <c r="E5009" i="5"/>
  <c r="J5008" i="5"/>
  <c r="I5008" i="5"/>
  <c r="E5008" i="5"/>
  <c r="E5007" i="5"/>
  <c r="J5007" i="5"/>
  <c r="I5006" i="5"/>
  <c r="E5006" i="5"/>
  <c r="J5006" i="5"/>
  <c r="E5005" i="5"/>
  <c r="J5005" i="5"/>
  <c r="I5005" i="5"/>
  <c r="E5004" i="5"/>
  <c r="I5004" i="5"/>
  <c r="J5004" i="5"/>
  <c r="F5004" i="5"/>
  <c r="C5004" i="5"/>
  <c r="C5005" i="5" s="1"/>
  <c r="C5006" i="5" s="1"/>
  <c r="C5007" i="5" s="1"/>
  <c r="C5008" i="5" s="1"/>
  <c r="C5009" i="5" s="1"/>
  <c r="C5010" i="5" s="1"/>
  <c r="C5011" i="5" s="1"/>
  <c r="C5012" i="5" s="1"/>
  <c r="C5013" i="5" s="1"/>
  <c r="C5014" i="5" s="1"/>
  <c r="C5015" i="5" s="1"/>
  <c r="C5016" i="5" s="1"/>
  <c r="C5017" i="5" s="1"/>
  <c r="C5018" i="5" s="1"/>
  <c r="C5019" i="5" s="1"/>
  <c r="C5020" i="5" s="1"/>
  <c r="C5021" i="5" s="1"/>
  <c r="C5022" i="5" s="1"/>
  <c r="C5023" i="5" s="1"/>
  <c r="C5024" i="5" s="1"/>
  <c r="C5025" i="5" s="1"/>
  <c r="I5003" i="5"/>
  <c r="E5003" i="5"/>
  <c r="J5003" i="5"/>
  <c r="I5002" i="5"/>
  <c r="E5002" i="5"/>
  <c r="J5002" i="5"/>
  <c r="J5001" i="5"/>
  <c r="E5001" i="5"/>
  <c r="I5001" i="5"/>
  <c r="I5000" i="5"/>
  <c r="J5000" i="5"/>
  <c r="E5000" i="5"/>
  <c r="I4999" i="5"/>
  <c r="E4999" i="5"/>
  <c r="J4999" i="5"/>
  <c r="E4998" i="5"/>
  <c r="I4998" i="5"/>
  <c r="J4998" i="5"/>
  <c r="E4997" i="5"/>
  <c r="J4997" i="5"/>
  <c r="I4997" i="5"/>
  <c r="I4996" i="5"/>
  <c r="E4996" i="5"/>
  <c r="J4996" i="5"/>
  <c r="E4995" i="5"/>
  <c r="I4995" i="5"/>
  <c r="E4994" i="5"/>
  <c r="I4994" i="5"/>
  <c r="J4994" i="5"/>
  <c r="E4993" i="5"/>
  <c r="J4993" i="5"/>
  <c r="J4992" i="5"/>
  <c r="E4992" i="5"/>
  <c r="I4992" i="5"/>
  <c r="E4991" i="5"/>
  <c r="J4991" i="5"/>
  <c r="I4990" i="5"/>
  <c r="E4990" i="5"/>
  <c r="J4990" i="5"/>
  <c r="J4989" i="5"/>
  <c r="E4989" i="5"/>
  <c r="I4988" i="5"/>
  <c r="J4988" i="5"/>
  <c r="E4988" i="5"/>
  <c r="E4987" i="5"/>
  <c r="J4987" i="5"/>
  <c r="J4986" i="5"/>
  <c r="E4986" i="5"/>
  <c r="I4986" i="5"/>
  <c r="J4985" i="5"/>
  <c r="E4985" i="5"/>
  <c r="I4984" i="5"/>
  <c r="E4984" i="5"/>
  <c r="J4984" i="5"/>
  <c r="J4983" i="5"/>
  <c r="I4983" i="5"/>
  <c r="E4983" i="5"/>
  <c r="I4982" i="5"/>
  <c r="E4982" i="5"/>
  <c r="J4982" i="5"/>
  <c r="F4982" i="5"/>
  <c r="C4982" i="5"/>
  <c r="C4983" i="5" s="1"/>
  <c r="C4984" i="5" s="1"/>
  <c r="C4985" i="5" s="1"/>
  <c r="C4986" i="5" s="1"/>
  <c r="C4987" i="5" s="1"/>
  <c r="C4988" i="5" s="1"/>
  <c r="C4989" i="5" s="1"/>
  <c r="C4990" i="5" s="1"/>
  <c r="C4991" i="5" s="1"/>
  <c r="C4992" i="5" s="1"/>
  <c r="C4993" i="5" s="1"/>
  <c r="C4994" i="5" s="1"/>
  <c r="C4995" i="5" s="1"/>
  <c r="C4996" i="5" s="1"/>
  <c r="C4997" i="5" s="1"/>
  <c r="C4998" i="5" s="1"/>
  <c r="C4999" i="5" s="1"/>
  <c r="C5000" i="5" s="1"/>
  <c r="C5001" i="5" s="1"/>
  <c r="C5002" i="5" s="1"/>
  <c r="C5003" i="5" s="1"/>
  <c r="J4981" i="5"/>
  <c r="E4981" i="5"/>
  <c r="I4981" i="5"/>
  <c r="E4980" i="5"/>
  <c r="I4980" i="5"/>
  <c r="J4980" i="5"/>
  <c r="J4979" i="5"/>
  <c r="E4979" i="5"/>
  <c r="I4979" i="5"/>
  <c r="J4978" i="5"/>
  <c r="I4978" i="5"/>
  <c r="E4978" i="5"/>
  <c r="I4977" i="5"/>
  <c r="J4977" i="5"/>
  <c r="E4977" i="5"/>
  <c r="J4976" i="5"/>
  <c r="I4976" i="5"/>
  <c r="E4976" i="5"/>
  <c r="E4975" i="5"/>
  <c r="I4975" i="5"/>
  <c r="J4975" i="5"/>
  <c r="J4974" i="5"/>
  <c r="I4974" i="5"/>
  <c r="E4974" i="5"/>
  <c r="E4973" i="5"/>
  <c r="I4973" i="5"/>
  <c r="J4972" i="5"/>
  <c r="E4972" i="5"/>
  <c r="I4972" i="5"/>
  <c r="E4971" i="5"/>
  <c r="J4971" i="5"/>
  <c r="I4971" i="5"/>
  <c r="E4970" i="5"/>
  <c r="J4970" i="5"/>
  <c r="I4970" i="5"/>
  <c r="E4969" i="5"/>
  <c r="J4969" i="5"/>
  <c r="J4968" i="5"/>
  <c r="I4968" i="5"/>
  <c r="E4968" i="5"/>
  <c r="E4967" i="5"/>
  <c r="J4967" i="5"/>
  <c r="J4966" i="5"/>
  <c r="E4966" i="5"/>
  <c r="I4966" i="5"/>
  <c r="J4965" i="5"/>
  <c r="E4965" i="5"/>
  <c r="E4964" i="5"/>
  <c r="J4964" i="5"/>
  <c r="I4964" i="5"/>
  <c r="J4963" i="5"/>
  <c r="E4963" i="5"/>
  <c r="I4962" i="5"/>
  <c r="E4962" i="5"/>
  <c r="J4962" i="5"/>
  <c r="J4961" i="5"/>
  <c r="I4961" i="5"/>
  <c r="E4961" i="5"/>
  <c r="E4960" i="5"/>
  <c r="I4960" i="5"/>
  <c r="J4960" i="5"/>
  <c r="F4960" i="5"/>
  <c r="C4960" i="5"/>
  <c r="C4961" i="5" s="1"/>
  <c r="C4962" i="5" s="1"/>
  <c r="C4963" i="5" s="1"/>
  <c r="C4964" i="5" s="1"/>
  <c r="C4965" i="5" s="1"/>
  <c r="C4966" i="5" s="1"/>
  <c r="C4967" i="5" s="1"/>
  <c r="C4968" i="5" s="1"/>
  <c r="C4969" i="5" s="1"/>
  <c r="C4970" i="5" s="1"/>
  <c r="C4971" i="5" s="1"/>
  <c r="C4972" i="5" s="1"/>
  <c r="C4973" i="5" s="1"/>
  <c r="C4974" i="5" s="1"/>
  <c r="C4975" i="5" s="1"/>
  <c r="C4976" i="5" s="1"/>
  <c r="C4977" i="5" s="1"/>
  <c r="C4978" i="5" s="1"/>
  <c r="C4979" i="5" s="1"/>
  <c r="C4980" i="5" s="1"/>
  <c r="C4981" i="5" s="1"/>
  <c r="J4959" i="5"/>
  <c r="I4959" i="5"/>
  <c r="E4959" i="5"/>
  <c r="I4958" i="5"/>
  <c r="J4958" i="5"/>
  <c r="E4958" i="5"/>
  <c r="J4957" i="5"/>
  <c r="E4957" i="5"/>
  <c r="I4957" i="5"/>
  <c r="I4956" i="5"/>
  <c r="J4956" i="5"/>
  <c r="E4956" i="5"/>
  <c r="E4955" i="5"/>
  <c r="I4955" i="5"/>
  <c r="J4955" i="5"/>
  <c r="E4954" i="5"/>
  <c r="I4954" i="5"/>
  <c r="J4954" i="5"/>
  <c r="I4953" i="5"/>
  <c r="J4953" i="5"/>
  <c r="E4953" i="5"/>
  <c r="E4952" i="5"/>
  <c r="I4952" i="5"/>
  <c r="J4952" i="5"/>
  <c r="E4951" i="5"/>
  <c r="I4951" i="5"/>
  <c r="J4950" i="5"/>
  <c r="E4950" i="5"/>
  <c r="I4950" i="5"/>
  <c r="I4949" i="5"/>
  <c r="J4949" i="5"/>
  <c r="E4949" i="5"/>
  <c r="J4948" i="5"/>
  <c r="I4948" i="5"/>
  <c r="E4948" i="5"/>
  <c r="J4947" i="5"/>
  <c r="E4947" i="5"/>
  <c r="J4946" i="5"/>
  <c r="I4946" i="5"/>
  <c r="E4946" i="5"/>
  <c r="E4945" i="5"/>
  <c r="J4945" i="5"/>
  <c r="I4944" i="5"/>
  <c r="E4944" i="5"/>
  <c r="J4944" i="5"/>
  <c r="J4943" i="5"/>
  <c r="E4943" i="5"/>
  <c r="E4942" i="5"/>
  <c r="J4942" i="5"/>
  <c r="I4942" i="5"/>
  <c r="J4941" i="5"/>
  <c r="E4941" i="5"/>
  <c r="I4940" i="5"/>
  <c r="E4940" i="5"/>
  <c r="J4940" i="5"/>
  <c r="J4939" i="5"/>
  <c r="E4939" i="5"/>
  <c r="I4939" i="5"/>
  <c r="I4938" i="5"/>
  <c r="E4938" i="5"/>
  <c r="J4938" i="5"/>
  <c r="C4938" i="5"/>
  <c r="C4939" i="5" s="1"/>
  <c r="C4940" i="5" s="1"/>
  <c r="C4941" i="5" s="1"/>
  <c r="C4942" i="5" s="1"/>
  <c r="C4943" i="5" s="1"/>
  <c r="C4944" i="5" s="1"/>
  <c r="C4945" i="5" s="1"/>
  <c r="C4946" i="5" s="1"/>
  <c r="C4947" i="5" s="1"/>
  <c r="C4948" i="5" s="1"/>
  <c r="C4949" i="5" s="1"/>
  <c r="C4950" i="5" s="1"/>
  <c r="C4951" i="5" s="1"/>
  <c r="C4952" i="5" s="1"/>
  <c r="C4953" i="5" s="1"/>
  <c r="C4954" i="5" s="1"/>
  <c r="C4955" i="5" s="1"/>
  <c r="C4956" i="5" s="1"/>
  <c r="C4957" i="5" s="1"/>
  <c r="C4958" i="5" s="1"/>
  <c r="C4959" i="5" s="1"/>
  <c r="F4938" i="5"/>
  <c r="I4937" i="5"/>
  <c r="E4937" i="5"/>
  <c r="J4937" i="5"/>
  <c r="E4936" i="5"/>
  <c r="J4936" i="5"/>
  <c r="I4936" i="5"/>
  <c r="I4935" i="5"/>
  <c r="J4935" i="5"/>
  <c r="E4935" i="5"/>
  <c r="E4934" i="5"/>
  <c r="J4934" i="5"/>
  <c r="I4934" i="5"/>
  <c r="I4933" i="5"/>
  <c r="E4933" i="5"/>
  <c r="J4933" i="5"/>
  <c r="I4932" i="5"/>
  <c r="J4932" i="5"/>
  <c r="E4932" i="5"/>
  <c r="E4931" i="5"/>
  <c r="J4931" i="5"/>
  <c r="I4931" i="5"/>
  <c r="J4930" i="5"/>
  <c r="E4930" i="5"/>
  <c r="I4930" i="5"/>
  <c r="I4929" i="5"/>
  <c r="E4929" i="5"/>
  <c r="J4928" i="5"/>
  <c r="I4928" i="5"/>
  <c r="E4928" i="5"/>
  <c r="E4927" i="5"/>
  <c r="I4927" i="5"/>
  <c r="J4927" i="5"/>
  <c r="J4926" i="5"/>
  <c r="I4926" i="5"/>
  <c r="E4926" i="5"/>
  <c r="J4925" i="5"/>
  <c r="E4925" i="5"/>
  <c r="J4924" i="5"/>
  <c r="I4924" i="5"/>
  <c r="E4924" i="5"/>
  <c r="E4923" i="5"/>
  <c r="J4923" i="5"/>
  <c r="J4922" i="5"/>
  <c r="E4922" i="5"/>
  <c r="I4922" i="5"/>
  <c r="E4921" i="5"/>
  <c r="J4921" i="5"/>
  <c r="E4920" i="5"/>
  <c r="J4920" i="5"/>
  <c r="I4920" i="5"/>
  <c r="J4919" i="5"/>
  <c r="E4919" i="5"/>
  <c r="I4918" i="5"/>
  <c r="E4918" i="5"/>
  <c r="J4918" i="5"/>
  <c r="J4917" i="5"/>
  <c r="E4917" i="5"/>
  <c r="I4917" i="5"/>
  <c r="J4916" i="5"/>
  <c r="E4916" i="5"/>
  <c r="I4916" i="5"/>
  <c r="C4916" i="5"/>
  <c r="C4917" i="5" s="1"/>
  <c r="C4918" i="5" s="1"/>
  <c r="C4919" i="5" s="1"/>
  <c r="C4920" i="5" s="1"/>
  <c r="C4921" i="5" s="1"/>
  <c r="C4922" i="5" s="1"/>
  <c r="C4923" i="5" s="1"/>
  <c r="C4924" i="5" s="1"/>
  <c r="C4925" i="5" s="1"/>
  <c r="C4926" i="5" s="1"/>
  <c r="C4927" i="5" s="1"/>
  <c r="C4928" i="5" s="1"/>
  <c r="C4929" i="5" s="1"/>
  <c r="C4930" i="5" s="1"/>
  <c r="C4931" i="5" s="1"/>
  <c r="C4932" i="5" s="1"/>
  <c r="C4933" i="5" s="1"/>
  <c r="C4934" i="5" s="1"/>
  <c r="C4935" i="5" s="1"/>
  <c r="C4936" i="5" s="1"/>
  <c r="C4937" i="5" s="1"/>
  <c r="F4916" i="5"/>
  <c r="J4915" i="5"/>
  <c r="I4915" i="5"/>
  <c r="E4915" i="5"/>
  <c r="E4914" i="5"/>
  <c r="I4914" i="5"/>
  <c r="J4914" i="5"/>
  <c r="I4913" i="5"/>
  <c r="J4913" i="5"/>
  <c r="E4913" i="5"/>
  <c r="J4912" i="5"/>
  <c r="I4912" i="5"/>
  <c r="E4912" i="5"/>
  <c r="I4911" i="5"/>
  <c r="J4911" i="5"/>
  <c r="E4911" i="5"/>
  <c r="J4910" i="5"/>
  <c r="I4910" i="5"/>
  <c r="E4910" i="5"/>
  <c r="I4909" i="5"/>
  <c r="J4909" i="5"/>
  <c r="E4909" i="5"/>
  <c r="E4908" i="5"/>
  <c r="I4908" i="5"/>
  <c r="J4908" i="5"/>
  <c r="J4907" i="5"/>
  <c r="E4907" i="5"/>
  <c r="I4907" i="5"/>
  <c r="G4907" i="5"/>
  <c r="G4906" i="5" s="1"/>
  <c r="G4905" i="5" s="1"/>
  <c r="G4904" i="5" s="1"/>
  <c r="G4903" i="5" s="1"/>
  <c r="G4902" i="5" s="1"/>
  <c r="G4901" i="5" s="1"/>
  <c r="G4900" i="5" s="1"/>
  <c r="G4899" i="5" s="1"/>
  <c r="G4898" i="5" s="1"/>
  <c r="G4897" i="5" s="1"/>
  <c r="G4896" i="5" s="1"/>
  <c r="G4895" i="5" s="1"/>
  <c r="G4894" i="5" s="1"/>
  <c r="G4893" i="5" s="1"/>
  <c r="G4892" i="5" s="1"/>
  <c r="G4891" i="5" s="1"/>
  <c r="G4890" i="5" s="1"/>
  <c r="G4889" i="5" s="1"/>
  <c r="G4888" i="5" s="1"/>
  <c r="G4887" i="5" s="1"/>
  <c r="G4886" i="5" s="1"/>
  <c r="E4906" i="5"/>
  <c r="J4906" i="5"/>
  <c r="I4906" i="5"/>
  <c r="E4905" i="5"/>
  <c r="I4905" i="5"/>
  <c r="J4905" i="5"/>
  <c r="E4904" i="5"/>
  <c r="J4904" i="5"/>
  <c r="I4904" i="5"/>
  <c r="I4903" i="5"/>
  <c r="J4903" i="5"/>
  <c r="E4903" i="5"/>
  <c r="E4902" i="5"/>
  <c r="I4902" i="5"/>
  <c r="J4902" i="5"/>
  <c r="E4901" i="5"/>
  <c r="J4901" i="5"/>
  <c r="E4900" i="5"/>
  <c r="J4900" i="5"/>
  <c r="I4900" i="5"/>
  <c r="J4899" i="5"/>
  <c r="E4899" i="5"/>
  <c r="J4898" i="5"/>
  <c r="I4898" i="5"/>
  <c r="E4898" i="5"/>
  <c r="E4897" i="5"/>
  <c r="J4897" i="5"/>
  <c r="J4896" i="5"/>
  <c r="I4896" i="5"/>
  <c r="E4896" i="5"/>
  <c r="J4895" i="5"/>
  <c r="I4895" i="5"/>
  <c r="E4895" i="5"/>
  <c r="E4894" i="5"/>
  <c r="J4894" i="5"/>
  <c r="I4894" i="5"/>
  <c r="F4894" i="5"/>
  <c r="C4894" i="5"/>
  <c r="C4895" i="5" s="1"/>
  <c r="C4896" i="5" s="1"/>
  <c r="C4897" i="5" s="1"/>
  <c r="C4898" i="5" s="1"/>
  <c r="C4899" i="5" s="1"/>
  <c r="C4900" i="5" s="1"/>
  <c r="C4901" i="5" s="1"/>
  <c r="C4902" i="5" s="1"/>
  <c r="C4903" i="5" s="1"/>
  <c r="C4904" i="5" s="1"/>
  <c r="C4905" i="5" s="1"/>
  <c r="C4906" i="5" s="1"/>
  <c r="C4907" i="5" s="1"/>
  <c r="C4908" i="5" s="1"/>
  <c r="C4909" i="5" s="1"/>
  <c r="C4910" i="5" s="1"/>
  <c r="C4911" i="5" s="1"/>
  <c r="C4912" i="5" s="1"/>
  <c r="C4913" i="5" s="1"/>
  <c r="C4914" i="5" s="1"/>
  <c r="C4915" i="5" s="1"/>
  <c r="J4893" i="5"/>
  <c r="E4893" i="5"/>
  <c r="I4893" i="5"/>
  <c r="I4892" i="5"/>
  <c r="E4892" i="5"/>
  <c r="J4892" i="5"/>
  <c r="I4891" i="5"/>
  <c r="E4891" i="5"/>
  <c r="J4891" i="5"/>
  <c r="E4890" i="5"/>
  <c r="I4890" i="5"/>
  <c r="J4890" i="5"/>
  <c r="J4889" i="5"/>
  <c r="I4889" i="5"/>
  <c r="E4889" i="5"/>
  <c r="J4888" i="5"/>
  <c r="I4888" i="5"/>
  <c r="E4888" i="5"/>
  <c r="E4887" i="5"/>
  <c r="I4887" i="5"/>
  <c r="J4887" i="5"/>
  <c r="E4886" i="5"/>
  <c r="I4886" i="5"/>
  <c r="J4886" i="5"/>
  <c r="E4885" i="5"/>
  <c r="I4885" i="5"/>
  <c r="J4884" i="5"/>
  <c r="I4884" i="5"/>
  <c r="E4884" i="5"/>
  <c r="E4883" i="5"/>
  <c r="J4883" i="5"/>
  <c r="I4883" i="5"/>
  <c r="J4882" i="5"/>
  <c r="E4882" i="5"/>
  <c r="I4882" i="5"/>
  <c r="E4881" i="5"/>
  <c r="J4881" i="5"/>
  <c r="I4880" i="5"/>
  <c r="E4880" i="5"/>
  <c r="J4880" i="5"/>
  <c r="E4879" i="5"/>
  <c r="J4879" i="5"/>
  <c r="I4878" i="5"/>
  <c r="J4878" i="5"/>
  <c r="E4878" i="5"/>
  <c r="J4877" i="5"/>
  <c r="E4877" i="5"/>
  <c r="J4876" i="5"/>
  <c r="I4876" i="5"/>
  <c r="E4876" i="5"/>
  <c r="J4875" i="5"/>
  <c r="E4875" i="5"/>
  <c r="E4874" i="5"/>
  <c r="I4874" i="5"/>
  <c r="J4874" i="5"/>
  <c r="J4873" i="5"/>
  <c r="I4873" i="5"/>
  <c r="E4873" i="5"/>
  <c r="E4872" i="5"/>
  <c r="J4872" i="5"/>
  <c r="I4872" i="5"/>
  <c r="C4872" i="5"/>
  <c r="C4873" i="5" s="1"/>
  <c r="C4874" i="5" s="1"/>
  <c r="C4875" i="5" s="1"/>
  <c r="C4876" i="5" s="1"/>
  <c r="C4877" i="5" s="1"/>
  <c r="C4878" i="5" s="1"/>
  <c r="C4879" i="5" s="1"/>
  <c r="C4880" i="5" s="1"/>
  <c r="C4881" i="5" s="1"/>
  <c r="C4882" i="5" s="1"/>
  <c r="C4883" i="5" s="1"/>
  <c r="C4884" i="5" s="1"/>
  <c r="C4885" i="5" s="1"/>
  <c r="C4886" i="5" s="1"/>
  <c r="C4887" i="5" s="1"/>
  <c r="C4888" i="5" s="1"/>
  <c r="C4889" i="5" s="1"/>
  <c r="C4890" i="5" s="1"/>
  <c r="C4891" i="5" s="1"/>
  <c r="C4892" i="5" s="1"/>
  <c r="C4893" i="5" s="1"/>
  <c r="F4872" i="5"/>
  <c r="I4871" i="5"/>
  <c r="J4871" i="5"/>
  <c r="E4871" i="5"/>
  <c r="E4870" i="5"/>
  <c r="I4870" i="5"/>
  <c r="J4870" i="5"/>
  <c r="J4869" i="5"/>
  <c r="I4869" i="5"/>
  <c r="E4869" i="5"/>
  <c r="E4868" i="5"/>
  <c r="I4868" i="5"/>
  <c r="J4868" i="5"/>
  <c r="E4867" i="5"/>
  <c r="I4867" i="5"/>
  <c r="J4867" i="5"/>
  <c r="J4866" i="5"/>
  <c r="I4866" i="5"/>
  <c r="E4866" i="5"/>
  <c r="E4865" i="5"/>
  <c r="I4865" i="5"/>
  <c r="J4865" i="5"/>
  <c r="I4864" i="5"/>
  <c r="E4864" i="5"/>
  <c r="J4864" i="5"/>
  <c r="J4863" i="5"/>
  <c r="I4863" i="5"/>
  <c r="G4863" i="5"/>
  <c r="G4862" i="5" s="1"/>
  <c r="G4861" i="5" s="1"/>
  <c r="G4860" i="5" s="1"/>
  <c r="G4859" i="5" s="1"/>
  <c r="G4858" i="5" s="1"/>
  <c r="G4857" i="5" s="1"/>
  <c r="G4856" i="5" s="1"/>
  <c r="G4855" i="5" s="1"/>
  <c r="G4854" i="5" s="1"/>
  <c r="G4853" i="5" s="1"/>
  <c r="G4852" i="5" s="1"/>
  <c r="G4851" i="5" s="1"/>
  <c r="G4850" i="5" s="1"/>
  <c r="E4863" i="5"/>
  <c r="J4862" i="5"/>
  <c r="I4862" i="5"/>
  <c r="E4862" i="5"/>
  <c r="J4861" i="5"/>
  <c r="E4861" i="5"/>
  <c r="J4860" i="5"/>
  <c r="I4860" i="5"/>
  <c r="E4860" i="5"/>
  <c r="E4859" i="5"/>
  <c r="I4859" i="5"/>
  <c r="J4859" i="5"/>
  <c r="J4858" i="5"/>
  <c r="I4858" i="5"/>
  <c r="E4858" i="5"/>
  <c r="C4858" i="5"/>
  <c r="C4859" i="5" s="1"/>
  <c r="C4860" i="5" s="1"/>
  <c r="C4861" i="5" s="1"/>
  <c r="C4862" i="5" s="1"/>
  <c r="C4863" i="5" s="1"/>
  <c r="C4864" i="5" s="1"/>
  <c r="C4865" i="5" s="1"/>
  <c r="C4866" i="5" s="1"/>
  <c r="C4867" i="5" s="1"/>
  <c r="C4868" i="5" s="1"/>
  <c r="C4869" i="5" s="1"/>
  <c r="C4870" i="5" s="1"/>
  <c r="C4871" i="5" s="1"/>
  <c r="F4858" i="5"/>
  <c r="J4857" i="5"/>
  <c r="I4857" i="5"/>
  <c r="E4857" i="5"/>
  <c r="J4856" i="5"/>
  <c r="I4856" i="5"/>
  <c r="E4856" i="5"/>
  <c r="J4855" i="5"/>
  <c r="I4855" i="5"/>
  <c r="E4855" i="5"/>
  <c r="J4854" i="5"/>
  <c r="I4854" i="5"/>
  <c r="E4854" i="5"/>
  <c r="I4853" i="5"/>
  <c r="E4853" i="5"/>
  <c r="J4853" i="5"/>
  <c r="J4852" i="5"/>
  <c r="I4852" i="5"/>
  <c r="E4852" i="5"/>
  <c r="E4851" i="5"/>
  <c r="J4851" i="5"/>
  <c r="I4851" i="5"/>
  <c r="J4850" i="5"/>
  <c r="I4850" i="5"/>
  <c r="E4850" i="5"/>
  <c r="J4849" i="5"/>
  <c r="I4849" i="5"/>
  <c r="G4849" i="5"/>
  <c r="G4848" i="5" s="1"/>
  <c r="G4847" i="5" s="1"/>
  <c r="G4846" i="5" s="1"/>
  <c r="G4845" i="5" s="1"/>
  <c r="G4844" i="5" s="1"/>
  <c r="G4843" i="5" s="1"/>
  <c r="G4842" i="5" s="1"/>
  <c r="G4841" i="5" s="1"/>
  <c r="G4840" i="5" s="1"/>
  <c r="G4839" i="5" s="1"/>
  <c r="G4838" i="5" s="1"/>
  <c r="G4837" i="5" s="1"/>
  <c r="G4836" i="5" s="1"/>
  <c r="G4835" i="5" s="1"/>
  <c r="G4834" i="5" s="1"/>
  <c r="E4849" i="5"/>
  <c r="E4848" i="5"/>
  <c r="J4848" i="5"/>
  <c r="I4848" i="5"/>
  <c r="J4847" i="5"/>
  <c r="E4847" i="5"/>
  <c r="E4846" i="5"/>
  <c r="I4846" i="5"/>
  <c r="J4846" i="5"/>
  <c r="E4845" i="5"/>
  <c r="J4845" i="5"/>
  <c r="E4844" i="5"/>
  <c r="J4844" i="5"/>
  <c r="I4844" i="5"/>
  <c r="J4843" i="5"/>
  <c r="I4843" i="5"/>
  <c r="E4843" i="5"/>
  <c r="E4842" i="5"/>
  <c r="I4842" i="5"/>
  <c r="J4842" i="5"/>
  <c r="F4842" i="5"/>
  <c r="C4842" i="5"/>
  <c r="C4843" i="5" s="1"/>
  <c r="C4844" i="5" s="1"/>
  <c r="C4845" i="5" s="1"/>
  <c r="C4846" i="5" s="1"/>
  <c r="C4847" i="5" s="1"/>
  <c r="C4848" i="5" s="1"/>
  <c r="C4849" i="5" s="1"/>
  <c r="C4850" i="5" s="1"/>
  <c r="C4851" i="5" s="1"/>
  <c r="C4852" i="5" s="1"/>
  <c r="C4853" i="5" s="1"/>
  <c r="C4854" i="5" s="1"/>
  <c r="C4855" i="5" s="1"/>
  <c r="C4856" i="5" s="1"/>
  <c r="C4857" i="5" s="1"/>
  <c r="J4841" i="5"/>
  <c r="I4841" i="5"/>
  <c r="E4841" i="5"/>
  <c r="E4840" i="5"/>
  <c r="J4840" i="5"/>
  <c r="I4840" i="5"/>
  <c r="J4839" i="5"/>
  <c r="I4839" i="5"/>
  <c r="E4839" i="5"/>
  <c r="J4838" i="5"/>
  <c r="I4838" i="5"/>
  <c r="E4838" i="5"/>
  <c r="I4837" i="5"/>
  <c r="J4837" i="5"/>
  <c r="E4837" i="5"/>
  <c r="J4836" i="5"/>
  <c r="I4836" i="5"/>
  <c r="E4836" i="5"/>
  <c r="J4835" i="5"/>
  <c r="I4835" i="5"/>
  <c r="E4835" i="5"/>
  <c r="E4834" i="5"/>
  <c r="J4834" i="5"/>
  <c r="I4834" i="5"/>
  <c r="E4833" i="5"/>
  <c r="J4833" i="5"/>
  <c r="I4833" i="5"/>
  <c r="G4833" i="5"/>
  <c r="G4832" i="5" s="1"/>
  <c r="G4831" i="5" s="1"/>
  <c r="G4830" i="5" s="1"/>
  <c r="G4829" i="5" s="1"/>
  <c r="G4828" i="5" s="1"/>
  <c r="G4827" i="5" s="1"/>
  <c r="G4826" i="5" s="1"/>
  <c r="G4825" i="5" s="1"/>
  <c r="G4824" i="5" s="1"/>
  <c r="G4823" i="5" s="1"/>
  <c r="G4822" i="5" s="1"/>
  <c r="G4821" i="5" s="1"/>
  <c r="G4820" i="5" s="1"/>
  <c r="E4832" i="5"/>
  <c r="I4832" i="5"/>
  <c r="J4832" i="5"/>
  <c r="J4831" i="5"/>
  <c r="E4831" i="5"/>
  <c r="J4830" i="5"/>
  <c r="I4830" i="5"/>
  <c r="E4830" i="5"/>
  <c r="J4829" i="5"/>
  <c r="I4829" i="5"/>
  <c r="E4829" i="5"/>
  <c r="E4828" i="5"/>
  <c r="I4828" i="5"/>
  <c r="J4828" i="5"/>
  <c r="C4828" i="5"/>
  <c r="C4829" i="5" s="1"/>
  <c r="C4830" i="5" s="1"/>
  <c r="C4831" i="5" s="1"/>
  <c r="C4832" i="5" s="1"/>
  <c r="C4833" i="5" s="1"/>
  <c r="C4834" i="5" s="1"/>
  <c r="C4835" i="5" s="1"/>
  <c r="C4836" i="5" s="1"/>
  <c r="C4837" i="5" s="1"/>
  <c r="C4838" i="5" s="1"/>
  <c r="C4839" i="5" s="1"/>
  <c r="C4840" i="5" s="1"/>
  <c r="C4841" i="5" s="1"/>
  <c r="F4828" i="5"/>
  <c r="F4829" i="5" s="1"/>
  <c r="E4827" i="5"/>
  <c r="J4827" i="5"/>
  <c r="I4827" i="5"/>
  <c r="J4826" i="5"/>
  <c r="I4826" i="5"/>
  <c r="E4826" i="5"/>
  <c r="E4825" i="5"/>
  <c r="I4825" i="5"/>
  <c r="J4825" i="5"/>
  <c r="I4824" i="5"/>
  <c r="J4824" i="5"/>
  <c r="E4824" i="5"/>
  <c r="E4823" i="5"/>
  <c r="J4823" i="5"/>
  <c r="I4823" i="5"/>
  <c r="E4822" i="5"/>
  <c r="I4822" i="5"/>
  <c r="J4822" i="5"/>
  <c r="E4821" i="5"/>
  <c r="J4821" i="5"/>
  <c r="I4821" i="5"/>
  <c r="E4820" i="5"/>
  <c r="I4820" i="5"/>
  <c r="J4820" i="5"/>
  <c r="G4819" i="5"/>
  <c r="G4818" i="5" s="1"/>
  <c r="G4817" i="5" s="1"/>
  <c r="G4816" i="5" s="1"/>
  <c r="G4815" i="5" s="1"/>
  <c r="G4814" i="5" s="1"/>
  <c r="G4813" i="5" s="1"/>
  <c r="G4812" i="5" s="1"/>
  <c r="G4811" i="5" s="1"/>
  <c r="G4810" i="5" s="1"/>
  <c r="E4819" i="5"/>
  <c r="I4819" i="5"/>
  <c r="J4819" i="5"/>
  <c r="E4818" i="5"/>
  <c r="I4818" i="5"/>
  <c r="J4818" i="5"/>
  <c r="I4817" i="5"/>
  <c r="J4817" i="5"/>
  <c r="E4817" i="5"/>
  <c r="E4816" i="5"/>
  <c r="J4816" i="5"/>
  <c r="I4816" i="5"/>
  <c r="J4815" i="5"/>
  <c r="E4815" i="5"/>
  <c r="I4814" i="5"/>
  <c r="J4814" i="5"/>
  <c r="E4814" i="5"/>
  <c r="J4813" i="5"/>
  <c r="E4813" i="5"/>
  <c r="E4812" i="5"/>
  <c r="I4812" i="5"/>
  <c r="J4812" i="5"/>
  <c r="J4811" i="5"/>
  <c r="E4811" i="5"/>
  <c r="I4811" i="5"/>
  <c r="I4810" i="5"/>
  <c r="J4810" i="5"/>
  <c r="E4810" i="5"/>
  <c r="F4810" i="5"/>
  <c r="F4811" i="5" s="1"/>
  <c r="C4810" i="5"/>
  <c r="C4811" i="5" s="1"/>
  <c r="C4812" i="5" s="1"/>
  <c r="C4813" i="5" s="1"/>
  <c r="C4814" i="5" s="1"/>
  <c r="C4815" i="5" s="1"/>
  <c r="C4816" i="5" s="1"/>
  <c r="C4817" i="5" s="1"/>
  <c r="C4818" i="5" s="1"/>
  <c r="C4819" i="5" s="1"/>
  <c r="C4820" i="5" s="1"/>
  <c r="C4821" i="5" s="1"/>
  <c r="C4822" i="5" s="1"/>
  <c r="C4823" i="5" s="1"/>
  <c r="C4824" i="5" s="1"/>
  <c r="C4825" i="5" s="1"/>
  <c r="C4826" i="5" s="1"/>
  <c r="C4827" i="5" s="1"/>
  <c r="J4809" i="5"/>
  <c r="I4809" i="5"/>
  <c r="E4809" i="5"/>
  <c r="J4808" i="5"/>
  <c r="I4808" i="5"/>
  <c r="E4808" i="5"/>
  <c r="J4807" i="5"/>
  <c r="I4807" i="5"/>
  <c r="E4807" i="5"/>
  <c r="J4806" i="5"/>
  <c r="I4806" i="5"/>
  <c r="E4806" i="5"/>
  <c r="J4805" i="5"/>
  <c r="I4805" i="5"/>
  <c r="E4805" i="5"/>
  <c r="J4804" i="5"/>
  <c r="I4804" i="5"/>
  <c r="E4804" i="5"/>
  <c r="I4803" i="5"/>
  <c r="J4803" i="5"/>
  <c r="E4803" i="5"/>
  <c r="I4802" i="5"/>
  <c r="J4802" i="5"/>
  <c r="E4802" i="5"/>
  <c r="I4801" i="5"/>
  <c r="G4801" i="5"/>
  <c r="G4800" i="5" s="1"/>
  <c r="G4799" i="5" s="1"/>
  <c r="G4798" i="5" s="1"/>
  <c r="G4797" i="5" s="1"/>
  <c r="G4796" i="5" s="1"/>
  <c r="G4795" i="5" s="1"/>
  <c r="G4794" i="5" s="1"/>
  <c r="G4793" i="5" s="1"/>
  <c r="G4792" i="5" s="1"/>
  <c r="G4791" i="5" s="1"/>
  <c r="G4790" i="5" s="1"/>
  <c r="G4789" i="5" s="1"/>
  <c r="G4788" i="5" s="1"/>
  <c r="E4801" i="5"/>
  <c r="J4800" i="5"/>
  <c r="I4800" i="5"/>
  <c r="E4800" i="5"/>
  <c r="J4799" i="5"/>
  <c r="I4799" i="5"/>
  <c r="E4799" i="5"/>
  <c r="J4798" i="5"/>
  <c r="I4798" i="5"/>
  <c r="E4798" i="5"/>
  <c r="J4797" i="5"/>
  <c r="I4797" i="5"/>
  <c r="E4797" i="5"/>
  <c r="J4796" i="5"/>
  <c r="I4796" i="5"/>
  <c r="E4796" i="5"/>
  <c r="I4795" i="5"/>
  <c r="E4795" i="5"/>
  <c r="J4795" i="5"/>
  <c r="E4794" i="5"/>
  <c r="I4794" i="5"/>
  <c r="J4794" i="5"/>
  <c r="J4793" i="5"/>
  <c r="E4793" i="5"/>
  <c r="E4792" i="5"/>
  <c r="J4792" i="5"/>
  <c r="I4792" i="5"/>
  <c r="E4791" i="5"/>
  <c r="J4791" i="5"/>
  <c r="J4790" i="5"/>
  <c r="E4790" i="5"/>
  <c r="I4790" i="5"/>
  <c r="J4789" i="5"/>
  <c r="E4789" i="5"/>
  <c r="I4789" i="5"/>
  <c r="J4788" i="5"/>
  <c r="E4788" i="5"/>
  <c r="I4788" i="5"/>
  <c r="C4788" i="5"/>
  <c r="C4789" i="5" s="1"/>
  <c r="C4790" i="5" s="1"/>
  <c r="C4791" i="5" s="1"/>
  <c r="C4792" i="5" s="1"/>
  <c r="C4793" i="5" s="1"/>
  <c r="C4794" i="5" s="1"/>
  <c r="C4795" i="5" s="1"/>
  <c r="C4796" i="5" s="1"/>
  <c r="C4797" i="5" s="1"/>
  <c r="C4798" i="5" s="1"/>
  <c r="C4799" i="5" s="1"/>
  <c r="C4800" i="5" s="1"/>
  <c r="C4801" i="5" s="1"/>
  <c r="C4802" i="5" s="1"/>
  <c r="C4803" i="5" s="1"/>
  <c r="C4804" i="5" s="1"/>
  <c r="C4805" i="5" s="1"/>
  <c r="C4806" i="5" s="1"/>
  <c r="C4807" i="5" s="1"/>
  <c r="C4808" i="5" s="1"/>
  <c r="C4809" i="5" s="1"/>
  <c r="F4788" i="5"/>
  <c r="F4789" i="5" s="1"/>
  <c r="I4787" i="5"/>
  <c r="J4787" i="5"/>
  <c r="E4787" i="5"/>
  <c r="I4786" i="5"/>
  <c r="E4786" i="5"/>
  <c r="J4786" i="5"/>
  <c r="E4785" i="5"/>
  <c r="J4785" i="5"/>
  <c r="I4785" i="5"/>
  <c r="I4784" i="5"/>
  <c r="E4784" i="5"/>
  <c r="J4784" i="5"/>
  <c r="E4783" i="5"/>
  <c r="I4783" i="5"/>
  <c r="J4783" i="5"/>
  <c r="E4782" i="5"/>
  <c r="I4782" i="5"/>
  <c r="J4782" i="5"/>
  <c r="E4781" i="5"/>
  <c r="J4781" i="5"/>
  <c r="I4781" i="5"/>
  <c r="E4780" i="5"/>
  <c r="J4780" i="5"/>
  <c r="I4780" i="5"/>
  <c r="E4779" i="5"/>
  <c r="G4779" i="5"/>
  <c r="G4778" i="5" s="1"/>
  <c r="G4777" i="5" s="1"/>
  <c r="G4776" i="5" s="1"/>
  <c r="G4775" i="5" s="1"/>
  <c r="G4774" i="5" s="1"/>
  <c r="I4779" i="5"/>
  <c r="J4779" i="5"/>
  <c r="J4778" i="5"/>
  <c r="E4778" i="5"/>
  <c r="I4778" i="5"/>
  <c r="J4777" i="5"/>
  <c r="E4777" i="5"/>
  <c r="E4776" i="5"/>
  <c r="I4776" i="5"/>
  <c r="J4776" i="5"/>
  <c r="I4775" i="5"/>
  <c r="E4775" i="5"/>
  <c r="J4775" i="5"/>
  <c r="J4774" i="5"/>
  <c r="E4774" i="5"/>
  <c r="I4774" i="5"/>
  <c r="C4774" i="5"/>
  <c r="C4775" i="5" s="1"/>
  <c r="C4776" i="5" s="1"/>
  <c r="C4777" i="5" s="1"/>
  <c r="C4778" i="5" s="1"/>
  <c r="C4779" i="5" s="1"/>
  <c r="C4780" i="5" s="1"/>
  <c r="C4781" i="5" s="1"/>
  <c r="C4782" i="5" s="1"/>
  <c r="C4783" i="5" s="1"/>
  <c r="C4784" i="5" s="1"/>
  <c r="C4785" i="5" s="1"/>
  <c r="C4786" i="5" s="1"/>
  <c r="C4787" i="5" s="1"/>
  <c r="F4774" i="5"/>
  <c r="F4775" i="5" s="1"/>
  <c r="I4773" i="5"/>
  <c r="J4773" i="5"/>
  <c r="E4773" i="5"/>
  <c r="J4772" i="5"/>
  <c r="I4772" i="5"/>
  <c r="E4772" i="5"/>
  <c r="I4771" i="5"/>
  <c r="E4771" i="5"/>
  <c r="J4771" i="5"/>
  <c r="J4770" i="5"/>
  <c r="I4770" i="5"/>
  <c r="E4770" i="5"/>
  <c r="E4769" i="5"/>
  <c r="I4769" i="5"/>
  <c r="J4769" i="5"/>
  <c r="E4768" i="5"/>
  <c r="I4768" i="5"/>
  <c r="J4768" i="5"/>
  <c r="E4767" i="5"/>
  <c r="J4767" i="5"/>
  <c r="I4767" i="5"/>
  <c r="E4766" i="5"/>
  <c r="J4766" i="5"/>
  <c r="I4766" i="5"/>
  <c r="I4765" i="5"/>
  <c r="E4765" i="5"/>
  <c r="J4764" i="5"/>
  <c r="E4764" i="5"/>
  <c r="I4764" i="5"/>
  <c r="E4763" i="5"/>
  <c r="I4763" i="5"/>
  <c r="J4763" i="5"/>
  <c r="E4762" i="5"/>
  <c r="J4762" i="5"/>
  <c r="I4762" i="5"/>
  <c r="J4761" i="5"/>
  <c r="I4761" i="5"/>
  <c r="E4761" i="5"/>
  <c r="I4760" i="5"/>
  <c r="J4760" i="5"/>
  <c r="E4760" i="5"/>
  <c r="J4759" i="5"/>
  <c r="E4759" i="5"/>
  <c r="E4758" i="5"/>
  <c r="I4758" i="5"/>
  <c r="J4758" i="5"/>
  <c r="E4757" i="5"/>
  <c r="J4757" i="5"/>
  <c r="I4756" i="5"/>
  <c r="J4756" i="5"/>
  <c r="E4756" i="5"/>
  <c r="J4755" i="5"/>
  <c r="E4755" i="5"/>
  <c r="J4754" i="5"/>
  <c r="I4754" i="5"/>
  <c r="E4754" i="5"/>
  <c r="I4753" i="5"/>
  <c r="E4753" i="5"/>
  <c r="J4753" i="5"/>
  <c r="J4752" i="5"/>
  <c r="E4752" i="5"/>
  <c r="I4752" i="5"/>
  <c r="F4752" i="5"/>
  <c r="F4753" i="5" s="1"/>
  <c r="C4752" i="5"/>
  <c r="C4753" i="5" s="1"/>
  <c r="C4754" i="5" s="1"/>
  <c r="C4755" i="5" s="1"/>
  <c r="C4756" i="5" s="1"/>
  <c r="C4757" i="5" s="1"/>
  <c r="C4758" i="5" s="1"/>
  <c r="C4759" i="5" s="1"/>
  <c r="C4760" i="5" s="1"/>
  <c r="C4761" i="5" s="1"/>
  <c r="C4762" i="5" s="1"/>
  <c r="C4763" i="5" s="1"/>
  <c r="C4764" i="5" s="1"/>
  <c r="C4765" i="5" s="1"/>
  <c r="C4766" i="5" s="1"/>
  <c r="C4767" i="5" s="1"/>
  <c r="C4768" i="5" s="1"/>
  <c r="C4769" i="5" s="1"/>
  <c r="C4770" i="5" s="1"/>
  <c r="C4771" i="5" s="1"/>
  <c r="C4772" i="5" s="1"/>
  <c r="C4773" i="5" s="1"/>
  <c r="J4751" i="5"/>
  <c r="I4751" i="5"/>
  <c r="E4751" i="5"/>
  <c r="I4750" i="5"/>
  <c r="J4750" i="5"/>
  <c r="E4750" i="5"/>
  <c r="J4749" i="5"/>
  <c r="I4749" i="5"/>
  <c r="E4749" i="5"/>
  <c r="J4748" i="5"/>
  <c r="E4748" i="5"/>
  <c r="I4748" i="5"/>
  <c r="J4747" i="5"/>
  <c r="I4747" i="5"/>
  <c r="E4747" i="5"/>
  <c r="J4746" i="5"/>
  <c r="I4746" i="5"/>
  <c r="E4746" i="5"/>
  <c r="E4745" i="5"/>
  <c r="J4745" i="5"/>
  <c r="I4745" i="5"/>
  <c r="I4744" i="5"/>
  <c r="J4744" i="5"/>
  <c r="E4744" i="5"/>
  <c r="I4743" i="5"/>
  <c r="E4743" i="5"/>
  <c r="J4742" i="5"/>
  <c r="E4742" i="5"/>
  <c r="I4742" i="5"/>
  <c r="J4741" i="5"/>
  <c r="I4741" i="5"/>
  <c r="E4741" i="5"/>
  <c r="I4740" i="5"/>
  <c r="J4740" i="5"/>
  <c r="E4740" i="5"/>
  <c r="I4739" i="5"/>
  <c r="E4739" i="5"/>
  <c r="J4739" i="5"/>
  <c r="E4738" i="5"/>
  <c r="I4738" i="5"/>
  <c r="J4738" i="5"/>
  <c r="I4737" i="5"/>
  <c r="J4737" i="5"/>
  <c r="E4737" i="5"/>
  <c r="J4736" i="5"/>
  <c r="I4736" i="5"/>
  <c r="E4736" i="5"/>
  <c r="E4735" i="5"/>
  <c r="J4735" i="5"/>
  <c r="I4734" i="5"/>
  <c r="J4734" i="5"/>
  <c r="E4734" i="5"/>
  <c r="E4733" i="5"/>
  <c r="J4733" i="5"/>
  <c r="I4732" i="5"/>
  <c r="J4732" i="5"/>
  <c r="E4732" i="5"/>
  <c r="E4731" i="5"/>
  <c r="J4731" i="5"/>
  <c r="I4731" i="5"/>
  <c r="J4730" i="5"/>
  <c r="I4730" i="5"/>
  <c r="E4730" i="5"/>
  <c r="F4730" i="5"/>
  <c r="F4731" i="5" s="1"/>
  <c r="C4730" i="5"/>
  <c r="C4731" i="5" s="1"/>
  <c r="C4732" i="5" s="1"/>
  <c r="C4733" i="5" s="1"/>
  <c r="C4734" i="5" s="1"/>
  <c r="C4735" i="5" s="1"/>
  <c r="C4736" i="5" s="1"/>
  <c r="C4737" i="5" s="1"/>
  <c r="C4738" i="5" s="1"/>
  <c r="C4739" i="5" s="1"/>
  <c r="C4740" i="5" s="1"/>
  <c r="C4741" i="5" s="1"/>
  <c r="C4742" i="5" s="1"/>
  <c r="C4743" i="5" s="1"/>
  <c r="C4744" i="5" s="1"/>
  <c r="C4745" i="5" s="1"/>
  <c r="C4746" i="5" s="1"/>
  <c r="C4747" i="5" s="1"/>
  <c r="C4748" i="5" s="1"/>
  <c r="C4749" i="5" s="1"/>
  <c r="C4750" i="5" s="1"/>
  <c r="C4751" i="5" s="1"/>
  <c r="E4729" i="5"/>
  <c r="J4729" i="5"/>
  <c r="I4729" i="5"/>
  <c r="E4728" i="5"/>
  <c r="J4728" i="5"/>
  <c r="I4728" i="5"/>
  <c r="I4727" i="5"/>
  <c r="J4727" i="5"/>
  <c r="E4727" i="5"/>
  <c r="I4726" i="5"/>
  <c r="J4726" i="5"/>
  <c r="E4726" i="5"/>
  <c r="J4725" i="5"/>
  <c r="I4725" i="5"/>
  <c r="E4725" i="5"/>
  <c r="E4724" i="5"/>
  <c r="J4724" i="5"/>
  <c r="I4724" i="5"/>
  <c r="I4723" i="5"/>
  <c r="J4723" i="5"/>
  <c r="E4723" i="5"/>
  <c r="E4722" i="5"/>
  <c r="J4722" i="5"/>
  <c r="I4722" i="5"/>
  <c r="E4721" i="5"/>
  <c r="I4721" i="5"/>
  <c r="J4720" i="5"/>
  <c r="I4720" i="5"/>
  <c r="E4720" i="5"/>
  <c r="J4719" i="5"/>
  <c r="I4719" i="5"/>
  <c r="E4719" i="5"/>
  <c r="J4718" i="5"/>
  <c r="I4718" i="5"/>
  <c r="E4718" i="5"/>
  <c r="J4717" i="5"/>
  <c r="I4717" i="5"/>
  <c r="E4717" i="5"/>
  <c r="E4716" i="5"/>
  <c r="I4716" i="5"/>
  <c r="J4716" i="5"/>
  <c r="J4715" i="5"/>
  <c r="E4715" i="5"/>
  <c r="I4715" i="5"/>
  <c r="E4714" i="5"/>
  <c r="I4714" i="5"/>
  <c r="J4714" i="5"/>
  <c r="E4713" i="5"/>
  <c r="J4713" i="5"/>
  <c r="J4712" i="5"/>
  <c r="I4712" i="5"/>
  <c r="E4712" i="5"/>
  <c r="J4711" i="5"/>
  <c r="E4711" i="5"/>
  <c r="E4710" i="5"/>
  <c r="I4710" i="5"/>
  <c r="J4710" i="5"/>
  <c r="E4709" i="5"/>
  <c r="I4709" i="5"/>
  <c r="J4709" i="5"/>
  <c r="I4708" i="5"/>
  <c r="J4708" i="5"/>
  <c r="E4708" i="5"/>
  <c r="C4708" i="5"/>
  <c r="C4709" i="5" s="1"/>
  <c r="C4710" i="5" s="1"/>
  <c r="C4711" i="5" s="1"/>
  <c r="C4712" i="5" s="1"/>
  <c r="C4713" i="5" s="1"/>
  <c r="C4714" i="5" s="1"/>
  <c r="C4715" i="5" s="1"/>
  <c r="C4716" i="5" s="1"/>
  <c r="C4717" i="5" s="1"/>
  <c r="C4718" i="5" s="1"/>
  <c r="C4719" i="5" s="1"/>
  <c r="C4720" i="5" s="1"/>
  <c r="C4721" i="5" s="1"/>
  <c r="C4722" i="5" s="1"/>
  <c r="C4723" i="5" s="1"/>
  <c r="C4724" i="5" s="1"/>
  <c r="C4725" i="5" s="1"/>
  <c r="C4726" i="5" s="1"/>
  <c r="C4727" i="5" s="1"/>
  <c r="C4728" i="5" s="1"/>
  <c r="C4729" i="5" s="1"/>
  <c r="F4708" i="5"/>
  <c r="F4709" i="5" s="1"/>
  <c r="J4707" i="5"/>
  <c r="I4707" i="5"/>
  <c r="E4707" i="5"/>
  <c r="J4706" i="5"/>
  <c r="I4706" i="5"/>
  <c r="E4706" i="5"/>
  <c r="E4705" i="5"/>
  <c r="J4705" i="5"/>
  <c r="I4705" i="5"/>
  <c r="E4704" i="5"/>
  <c r="J4704" i="5"/>
  <c r="I4704" i="5"/>
  <c r="J4703" i="5"/>
  <c r="I4703" i="5"/>
  <c r="E4703" i="5"/>
  <c r="J4702" i="5"/>
  <c r="I4702" i="5"/>
  <c r="E4702" i="5"/>
  <c r="I4701" i="5"/>
  <c r="E4701" i="5"/>
  <c r="J4701" i="5"/>
  <c r="J4700" i="5"/>
  <c r="I4700" i="5"/>
  <c r="E4700" i="5"/>
  <c r="E4699" i="5"/>
  <c r="I4699" i="5"/>
  <c r="J4698" i="5"/>
  <c r="I4698" i="5"/>
  <c r="E4698" i="5"/>
  <c r="J4697" i="5"/>
  <c r="E4697" i="5"/>
  <c r="I4696" i="5"/>
  <c r="E4696" i="5"/>
  <c r="J4696" i="5"/>
  <c r="J4695" i="5"/>
  <c r="E4695" i="5"/>
  <c r="J4694" i="5"/>
  <c r="I4694" i="5"/>
  <c r="E4694" i="5"/>
  <c r="J4693" i="5"/>
  <c r="E4693" i="5"/>
  <c r="I4692" i="5"/>
  <c r="J4692" i="5"/>
  <c r="E4692" i="5"/>
  <c r="J4691" i="5"/>
  <c r="E4691" i="5"/>
  <c r="I4691" i="5"/>
  <c r="E4690" i="5"/>
  <c r="J4690" i="5"/>
  <c r="I4690" i="5"/>
  <c r="F4690" i="5"/>
  <c r="C4690" i="5"/>
  <c r="C4691" i="5" s="1"/>
  <c r="C4692" i="5" s="1"/>
  <c r="C4693" i="5" s="1"/>
  <c r="C4694" i="5" s="1"/>
  <c r="C4695" i="5" s="1"/>
  <c r="C4696" i="5" s="1"/>
  <c r="C4697" i="5" s="1"/>
  <c r="C4698" i="5" s="1"/>
  <c r="C4699" i="5" s="1"/>
  <c r="C4700" i="5" s="1"/>
  <c r="C4701" i="5" s="1"/>
  <c r="C4702" i="5" s="1"/>
  <c r="C4703" i="5" s="1"/>
  <c r="C4704" i="5" s="1"/>
  <c r="C4705" i="5" s="1"/>
  <c r="C4706" i="5" s="1"/>
  <c r="C4707" i="5" s="1"/>
  <c r="J4689" i="5"/>
  <c r="I4689" i="5"/>
  <c r="E4689" i="5"/>
  <c r="J4688" i="5"/>
  <c r="I4688" i="5"/>
  <c r="E4688" i="5"/>
  <c r="I4687" i="5"/>
  <c r="J4687" i="5"/>
  <c r="E4687" i="5"/>
  <c r="J4686" i="5"/>
  <c r="I4686" i="5"/>
  <c r="E4686" i="5"/>
  <c r="E4685" i="5"/>
  <c r="J4685" i="5"/>
  <c r="I4685" i="5"/>
  <c r="J4684" i="5"/>
  <c r="E4684" i="5"/>
  <c r="I4684" i="5"/>
  <c r="J4683" i="5"/>
  <c r="I4683" i="5"/>
  <c r="E4683" i="5"/>
  <c r="J4682" i="5"/>
  <c r="E4682" i="5"/>
  <c r="I4682" i="5"/>
  <c r="I4681" i="5"/>
  <c r="E4681" i="5"/>
  <c r="E4680" i="5"/>
  <c r="I4680" i="5"/>
  <c r="J4680" i="5"/>
  <c r="E4679" i="5"/>
  <c r="I4679" i="5"/>
  <c r="J4679" i="5"/>
  <c r="J4678" i="5"/>
  <c r="I4678" i="5"/>
  <c r="E4678" i="5"/>
  <c r="J4677" i="5"/>
  <c r="I4677" i="5"/>
  <c r="E4677" i="5"/>
  <c r="I4676" i="5"/>
  <c r="E4676" i="5"/>
  <c r="J4676" i="5"/>
  <c r="J4675" i="5"/>
  <c r="E4675" i="5"/>
  <c r="J4674" i="5"/>
  <c r="I4674" i="5"/>
  <c r="E4674" i="5"/>
  <c r="J4673" i="5"/>
  <c r="E4673" i="5"/>
  <c r="I4672" i="5"/>
  <c r="J4672" i="5"/>
  <c r="E4672" i="5"/>
  <c r="J4671" i="5"/>
  <c r="E4671" i="5"/>
  <c r="J4670" i="5"/>
  <c r="I4670" i="5"/>
  <c r="E4670" i="5"/>
  <c r="J4669" i="5"/>
  <c r="I4669" i="5"/>
  <c r="E4669" i="5"/>
  <c r="J4668" i="5"/>
  <c r="I4668" i="5"/>
  <c r="E4668" i="5"/>
  <c r="F4668" i="5"/>
  <c r="C4668" i="5"/>
  <c r="C4669" i="5" s="1"/>
  <c r="C4670" i="5" s="1"/>
  <c r="C4671" i="5" s="1"/>
  <c r="C4672" i="5" s="1"/>
  <c r="C4673" i="5" s="1"/>
  <c r="C4674" i="5" s="1"/>
  <c r="C4675" i="5" s="1"/>
  <c r="C4676" i="5" s="1"/>
  <c r="C4677" i="5" s="1"/>
  <c r="C4678" i="5" s="1"/>
  <c r="C4679" i="5" s="1"/>
  <c r="C4680" i="5" s="1"/>
  <c r="C4681" i="5" s="1"/>
  <c r="C4682" i="5" s="1"/>
  <c r="C4683" i="5" s="1"/>
  <c r="C4684" i="5" s="1"/>
  <c r="C4685" i="5" s="1"/>
  <c r="C4686" i="5" s="1"/>
  <c r="C4687" i="5" s="1"/>
  <c r="C4688" i="5" s="1"/>
  <c r="C4689" i="5" s="1"/>
  <c r="J4667" i="5"/>
  <c r="I4667" i="5"/>
  <c r="E4667" i="5"/>
  <c r="E4666" i="5"/>
  <c r="I4666" i="5"/>
  <c r="J4666" i="5"/>
  <c r="J4665" i="5"/>
  <c r="I4665" i="5"/>
  <c r="E4665" i="5"/>
  <c r="J4664" i="5"/>
  <c r="I4664" i="5"/>
  <c r="E4664" i="5"/>
  <c r="I4663" i="5"/>
  <c r="J4663" i="5"/>
  <c r="E4663" i="5"/>
  <c r="J4662" i="5"/>
  <c r="I4662" i="5"/>
  <c r="E4662" i="5"/>
  <c r="I4661" i="5"/>
  <c r="J4661" i="5"/>
  <c r="E4661" i="5"/>
  <c r="E4660" i="5"/>
  <c r="J4660" i="5"/>
  <c r="I4660" i="5"/>
  <c r="E4659" i="5"/>
  <c r="I4659" i="5"/>
  <c r="J4658" i="5"/>
  <c r="I4658" i="5"/>
  <c r="E4658" i="5"/>
  <c r="J4657" i="5"/>
  <c r="E4657" i="5"/>
  <c r="J4656" i="5"/>
  <c r="I4656" i="5"/>
  <c r="E4656" i="5"/>
  <c r="J4655" i="5"/>
  <c r="E4655" i="5"/>
  <c r="E4654" i="5"/>
  <c r="J4654" i="5"/>
  <c r="I4654" i="5"/>
  <c r="E4653" i="5"/>
  <c r="J4653" i="5"/>
  <c r="E4652" i="5"/>
  <c r="J4652" i="5"/>
  <c r="I4652" i="5"/>
  <c r="E4651" i="5"/>
  <c r="I4651" i="5"/>
  <c r="J4651" i="5"/>
  <c r="E4650" i="5"/>
  <c r="I4650" i="5"/>
  <c r="J4650" i="5"/>
  <c r="C4650" i="5"/>
  <c r="C4651" i="5" s="1"/>
  <c r="C4652" i="5" s="1"/>
  <c r="C4653" i="5" s="1"/>
  <c r="C4654" i="5" s="1"/>
  <c r="C4655" i="5" s="1"/>
  <c r="C4656" i="5" s="1"/>
  <c r="C4657" i="5" s="1"/>
  <c r="C4658" i="5" s="1"/>
  <c r="C4659" i="5" s="1"/>
  <c r="C4660" i="5" s="1"/>
  <c r="C4661" i="5" s="1"/>
  <c r="C4662" i="5" s="1"/>
  <c r="C4663" i="5" s="1"/>
  <c r="C4664" i="5" s="1"/>
  <c r="C4665" i="5" s="1"/>
  <c r="C4666" i="5" s="1"/>
  <c r="C4667" i="5" s="1"/>
  <c r="F4650" i="5"/>
  <c r="E4649" i="5"/>
  <c r="I4649" i="5"/>
  <c r="J4649" i="5"/>
  <c r="I4648" i="5"/>
  <c r="E4648" i="5"/>
  <c r="J4648" i="5"/>
  <c r="E4647" i="5"/>
  <c r="I4647" i="5"/>
  <c r="J4647" i="5"/>
  <c r="E4646" i="5"/>
  <c r="I4646" i="5"/>
  <c r="J4646" i="5"/>
  <c r="I4645" i="5"/>
  <c r="J4645" i="5"/>
  <c r="E4645" i="5"/>
  <c r="E4644" i="5"/>
  <c r="I4644" i="5"/>
  <c r="J4644" i="5"/>
  <c r="E4643" i="5"/>
  <c r="I4643" i="5"/>
  <c r="J4643" i="5"/>
  <c r="J4642" i="5"/>
  <c r="E4642" i="5"/>
  <c r="I4642" i="5"/>
  <c r="E4641" i="5"/>
  <c r="I4641" i="5"/>
  <c r="E4640" i="5"/>
  <c r="J4640" i="5"/>
  <c r="I4640" i="5"/>
  <c r="E4639" i="5"/>
  <c r="J4639" i="5"/>
  <c r="E4638" i="5"/>
  <c r="J4638" i="5"/>
  <c r="I4638" i="5"/>
  <c r="J4637" i="5"/>
  <c r="E4637" i="5"/>
  <c r="I4636" i="5"/>
  <c r="E4636" i="5"/>
  <c r="J4636" i="5"/>
  <c r="E4635" i="5"/>
  <c r="J4635" i="5"/>
  <c r="I4635" i="5"/>
  <c r="I4634" i="5"/>
  <c r="J4634" i="5"/>
  <c r="E4634" i="5"/>
  <c r="F4634" i="5"/>
  <c r="C4634" i="5"/>
  <c r="C4635" i="5" s="1"/>
  <c r="C4636" i="5" s="1"/>
  <c r="C4637" i="5" s="1"/>
  <c r="C4638" i="5" s="1"/>
  <c r="C4639" i="5" s="1"/>
  <c r="C4640" i="5" s="1"/>
  <c r="C4641" i="5" s="1"/>
  <c r="C4642" i="5" s="1"/>
  <c r="C4643" i="5" s="1"/>
  <c r="C4644" i="5" s="1"/>
  <c r="C4645" i="5" s="1"/>
  <c r="C4646" i="5" s="1"/>
  <c r="C4647" i="5" s="1"/>
  <c r="C4648" i="5" s="1"/>
  <c r="C4649" i="5" s="1"/>
  <c r="J4633" i="5"/>
  <c r="I4633" i="5"/>
  <c r="E4633" i="5"/>
  <c r="J4632" i="5"/>
  <c r="I4632" i="5"/>
  <c r="E4632" i="5"/>
  <c r="J4631" i="5"/>
  <c r="I4631" i="5"/>
  <c r="E4631" i="5"/>
  <c r="J4630" i="5"/>
  <c r="I4630" i="5"/>
  <c r="E4630" i="5"/>
  <c r="J4629" i="5"/>
  <c r="I4629" i="5"/>
  <c r="E4629" i="5"/>
  <c r="J4628" i="5"/>
  <c r="I4628" i="5"/>
  <c r="E4628" i="5"/>
  <c r="J4627" i="5"/>
  <c r="I4627" i="5"/>
  <c r="E4627" i="5"/>
  <c r="J4626" i="5"/>
  <c r="I4626" i="5"/>
  <c r="E4626" i="5"/>
  <c r="E4625" i="5"/>
  <c r="I4625" i="5"/>
  <c r="J4624" i="5"/>
  <c r="E4624" i="5"/>
  <c r="I4624" i="5"/>
  <c r="E4623" i="5"/>
  <c r="J4623" i="5"/>
  <c r="J4622" i="5"/>
  <c r="I4622" i="5"/>
  <c r="E4622" i="5"/>
  <c r="J4621" i="5"/>
  <c r="E4621" i="5"/>
  <c r="I4620" i="5"/>
  <c r="J4620" i="5"/>
  <c r="E4620" i="5"/>
  <c r="E4619" i="5"/>
  <c r="J4619" i="5"/>
  <c r="J4618" i="5"/>
  <c r="E4618" i="5"/>
  <c r="I4618" i="5"/>
  <c r="J4617" i="5"/>
  <c r="I4617" i="5"/>
  <c r="E4617" i="5"/>
  <c r="I4616" i="5"/>
  <c r="J4616" i="5"/>
  <c r="E4616" i="5"/>
  <c r="F4616" i="5"/>
  <c r="C4616" i="5"/>
  <c r="C4617" i="5" s="1"/>
  <c r="C4618" i="5" s="1"/>
  <c r="C4619" i="5" s="1"/>
  <c r="C4620" i="5" s="1"/>
  <c r="C4621" i="5" s="1"/>
  <c r="C4622" i="5" s="1"/>
  <c r="C4623" i="5" s="1"/>
  <c r="C4624" i="5" s="1"/>
  <c r="C4625" i="5" s="1"/>
  <c r="C4626" i="5" s="1"/>
  <c r="C4627" i="5" s="1"/>
  <c r="C4628" i="5" s="1"/>
  <c r="C4629" i="5" s="1"/>
  <c r="C4630" i="5" s="1"/>
  <c r="C4631" i="5" s="1"/>
  <c r="C4632" i="5" s="1"/>
  <c r="C4633" i="5" s="1"/>
  <c r="E4615" i="5"/>
  <c r="I4615" i="5"/>
  <c r="J4615" i="5"/>
  <c r="I4614" i="5"/>
  <c r="E4614" i="5"/>
  <c r="J4614" i="5"/>
  <c r="J4613" i="5"/>
  <c r="I4613" i="5"/>
  <c r="E4613" i="5"/>
  <c r="I4612" i="5"/>
  <c r="E4612" i="5"/>
  <c r="J4612" i="5"/>
  <c r="J4611" i="5"/>
  <c r="I4611" i="5"/>
  <c r="E4611" i="5"/>
  <c r="E4610" i="5"/>
  <c r="J4610" i="5"/>
  <c r="I4610" i="5"/>
  <c r="J4609" i="5"/>
  <c r="I4609" i="5"/>
  <c r="E4609" i="5"/>
  <c r="J4608" i="5"/>
  <c r="I4608" i="5"/>
  <c r="E4608" i="5"/>
  <c r="I4607" i="5"/>
  <c r="E4607" i="5"/>
  <c r="E4606" i="5"/>
  <c r="I4606" i="5"/>
  <c r="J4606" i="5"/>
  <c r="J4605" i="5"/>
  <c r="E4605" i="5"/>
  <c r="E4604" i="5"/>
  <c r="J4604" i="5"/>
  <c r="I4604" i="5"/>
  <c r="J4603" i="5"/>
  <c r="E4603" i="5"/>
  <c r="J4602" i="5"/>
  <c r="I4602" i="5"/>
  <c r="E4602" i="5"/>
  <c r="J4601" i="5"/>
  <c r="E4601" i="5"/>
  <c r="J4600" i="5"/>
  <c r="I4600" i="5"/>
  <c r="E4600" i="5"/>
  <c r="J4599" i="5"/>
  <c r="I4599" i="5"/>
  <c r="E4599" i="5"/>
  <c r="J4598" i="5"/>
  <c r="E4598" i="5"/>
  <c r="I4598" i="5"/>
  <c r="F4598" i="5"/>
  <c r="C4598" i="5"/>
  <c r="C4599" i="5" s="1"/>
  <c r="C4600" i="5" s="1"/>
  <c r="C4601" i="5" s="1"/>
  <c r="C4602" i="5" s="1"/>
  <c r="C4603" i="5" s="1"/>
  <c r="C4604" i="5" s="1"/>
  <c r="C4605" i="5" s="1"/>
  <c r="C4606" i="5" s="1"/>
  <c r="C4607" i="5" s="1"/>
  <c r="C4608" i="5" s="1"/>
  <c r="C4609" i="5" s="1"/>
  <c r="C4610" i="5" s="1"/>
  <c r="C4611" i="5" s="1"/>
  <c r="C4612" i="5" s="1"/>
  <c r="C4613" i="5" s="1"/>
  <c r="C4614" i="5" s="1"/>
  <c r="C4615" i="5" s="1"/>
  <c r="J4597" i="5"/>
  <c r="I4597" i="5"/>
  <c r="E4597" i="5"/>
  <c r="J4596" i="5"/>
  <c r="I4596" i="5"/>
  <c r="E4596" i="5"/>
  <c r="I4595" i="5"/>
  <c r="E4595" i="5"/>
  <c r="J4595" i="5"/>
  <c r="J4594" i="5"/>
  <c r="I4594" i="5"/>
  <c r="E4594" i="5"/>
  <c r="E4593" i="5"/>
  <c r="I4593" i="5"/>
  <c r="J4593" i="5"/>
  <c r="E4592" i="5"/>
  <c r="I4592" i="5"/>
  <c r="J4592" i="5"/>
  <c r="E4591" i="5"/>
  <c r="J4591" i="5"/>
  <c r="I4591" i="5"/>
  <c r="E4590" i="5"/>
  <c r="I4590" i="5"/>
  <c r="J4590" i="5"/>
  <c r="E4589" i="5"/>
  <c r="I4589" i="5"/>
  <c r="J4588" i="5"/>
  <c r="I4588" i="5"/>
  <c r="E4588" i="5"/>
  <c r="E4587" i="5"/>
  <c r="J4587" i="5"/>
  <c r="E4586" i="5"/>
  <c r="I4586" i="5"/>
  <c r="J4586" i="5"/>
  <c r="J4585" i="5"/>
  <c r="E4585" i="5"/>
  <c r="I4584" i="5"/>
  <c r="E4584" i="5"/>
  <c r="J4584" i="5"/>
  <c r="E4583" i="5"/>
  <c r="J4583" i="5"/>
  <c r="I4582" i="5"/>
  <c r="J4582" i="5"/>
  <c r="E4582" i="5"/>
  <c r="J4581" i="5"/>
  <c r="I4581" i="5"/>
  <c r="E4581" i="5"/>
  <c r="I4580" i="5"/>
  <c r="J4580" i="5"/>
  <c r="E4580" i="5"/>
  <c r="F4580" i="5"/>
  <c r="C4580" i="5"/>
  <c r="C4581" i="5" s="1"/>
  <c r="C4582" i="5" s="1"/>
  <c r="C4583" i="5" s="1"/>
  <c r="C4584" i="5" s="1"/>
  <c r="C4585" i="5" s="1"/>
  <c r="C4586" i="5" s="1"/>
  <c r="C4587" i="5" s="1"/>
  <c r="C4588" i="5" s="1"/>
  <c r="C4589" i="5" s="1"/>
  <c r="C4590" i="5" s="1"/>
  <c r="C4591" i="5" s="1"/>
  <c r="C4592" i="5" s="1"/>
  <c r="C4593" i="5" s="1"/>
  <c r="C4594" i="5" s="1"/>
  <c r="C4595" i="5" s="1"/>
  <c r="C4596" i="5" s="1"/>
  <c r="C4597" i="5" s="1"/>
  <c r="J4579" i="5"/>
  <c r="I4579" i="5"/>
  <c r="E4579" i="5"/>
  <c r="J4578" i="5"/>
  <c r="I4578" i="5"/>
  <c r="E4578" i="5"/>
  <c r="I4577" i="5"/>
  <c r="E4577" i="5"/>
  <c r="J4577" i="5"/>
  <c r="E4576" i="5"/>
  <c r="J4576" i="5"/>
  <c r="I4576" i="5"/>
  <c r="E4575" i="5"/>
  <c r="J4575" i="5"/>
  <c r="I4575" i="5"/>
  <c r="I4574" i="5"/>
  <c r="E4574" i="5"/>
  <c r="J4574" i="5"/>
  <c r="J4573" i="5"/>
  <c r="I4573" i="5"/>
  <c r="E4573" i="5"/>
  <c r="J4572" i="5"/>
  <c r="I4572" i="5"/>
  <c r="E4572" i="5"/>
  <c r="I4571" i="5"/>
  <c r="E4571" i="5"/>
  <c r="I4570" i="5"/>
  <c r="E4570" i="5"/>
  <c r="J4570" i="5"/>
  <c r="J4569" i="5"/>
  <c r="E4569" i="5"/>
  <c r="J4568" i="5"/>
  <c r="I4568" i="5"/>
  <c r="E4568" i="5"/>
  <c r="E4567" i="5"/>
  <c r="J4567" i="5"/>
  <c r="I4566" i="5"/>
  <c r="J4566" i="5"/>
  <c r="E4566" i="5"/>
  <c r="I4565" i="5"/>
  <c r="E4565" i="5"/>
  <c r="J4565" i="5"/>
  <c r="J4564" i="5"/>
  <c r="I4564" i="5"/>
  <c r="E4564" i="5"/>
  <c r="C4564" i="5"/>
  <c r="C4565" i="5" s="1"/>
  <c r="C4566" i="5" s="1"/>
  <c r="C4567" i="5" s="1"/>
  <c r="C4568" i="5" s="1"/>
  <c r="C4569" i="5" s="1"/>
  <c r="C4570" i="5" s="1"/>
  <c r="C4571" i="5" s="1"/>
  <c r="C4572" i="5" s="1"/>
  <c r="C4573" i="5" s="1"/>
  <c r="C4574" i="5" s="1"/>
  <c r="C4575" i="5" s="1"/>
  <c r="C4576" i="5" s="1"/>
  <c r="C4577" i="5" s="1"/>
  <c r="C4578" i="5" s="1"/>
  <c r="C4579" i="5" s="1"/>
  <c r="F4564" i="5"/>
  <c r="J4563" i="5"/>
  <c r="I4563" i="5"/>
  <c r="E4563" i="5"/>
  <c r="J4562" i="5"/>
  <c r="I4562" i="5"/>
  <c r="E4562" i="5"/>
  <c r="J4561" i="5"/>
  <c r="I4561" i="5"/>
  <c r="E4561" i="5"/>
  <c r="J4560" i="5"/>
  <c r="I4560" i="5"/>
  <c r="E4560" i="5"/>
  <c r="E4559" i="5"/>
  <c r="I4559" i="5"/>
  <c r="J4559" i="5"/>
  <c r="I4558" i="5"/>
  <c r="E4558" i="5"/>
  <c r="J4558" i="5"/>
  <c r="I4557" i="5"/>
  <c r="E4557" i="5"/>
  <c r="J4557" i="5"/>
  <c r="E4556" i="5"/>
  <c r="I4556" i="5"/>
  <c r="J4556" i="5"/>
  <c r="E4555" i="5"/>
  <c r="I4555" i="5"/>
  <c r="J4554" i="5"/>
  <c r="I4554" i="5"/>
  <c r="E4554" i="5"/>
  <c r="E4553" i="5"/>
  <c r="J4553" i="5"/>
  <c r="E4552" i="5"/>
  <c r="I4552" i="5"/>
  <c r="J4552" i="5"/>
  <c r="J4551" i="5"/>
  <c r="E4551" i="5"/>
  <c r="E4550" i="5"/>
  <c r="J4550" i="5"/>
  <c r="I4550" i="5"/>
  <c r="J4549" i="5"/>
  <c r="I4549" i="5"/>
  <c r="E4549" i="5"/>
  <c r="I4548" i="5"/>
  <c r="J4548" i="5"/>
  <c r="E4548" i="5"/>
  <c r="C4548" i="5"/>
  <c r="C4549" i="5" s="1"/>
  <c r="C4550" i="5" s="1"/>
  <c r="C4551" i="5" s="1"/>
  <c r="C4552" i="5" s="1"/>
  <c r="C4553" i="5" s="1"/>
  <c r="C4554" i="5" s="1"/>
  <c r="C4555" i="5" s="1"/>
  <c r="C4556" i="5" s="1"/>
  <c r="C4557" i="5" s="1"/>
  <c r="C4558" i="5" s="1"/>
  <c r="C4559" i="5" s="1"/>
  <c r="C4560" i="5" s="1"/>
  <c r="C4561" i="5" s="1"/>
  <c r="C4562" i="5" s="1"/>
  <c r="C4563" i="5" s="1"/>
  <c r="F4548" i="5"/>
  <c r="I4547" i="5"/>
  <c r="E4547" i="5"/>
  <c r="J4547" i="5"/>
  <c r="I4546" i="5"/>
  <c r="E4546" i="5"/>
  <c r="J4546" i="5"/>
  <c r="J4545" i="5"/>
  <c r="I4545" i="5"/>
  <c r="E4545" i="5"/>
  <c r="J4544" i="5"/>
  <c r="I4544" i="5"/>
  <c r="E4544" i="5"/>
  <c r="I4543" i="5"/>
  <c r="J4543" i="5"/>
  <c r="E4543" i="5"/>
  <c r="J4542" i="5"/>
  <c r="I4542" i="5"/>
  <c r="E4542" i="5"/>
  <c r="J4541" i="5"/>
  <c r="I4541" i="5"/>
  <c r="E4541" i="5"/>
  <c r="J4540" i="5"/>
  <c r="I4540" i="5"/>
  <c r="E4540" i="5"/>
  <c r="I4539" i="5"/>
  <c r="E4539" i="5"/>
  <c r="J4538" i="5"/>
  <c r="I4538" i="5"/>
  <c r="E4538" i="5"/>
  <c r="J4537" i="5"/>
  <c r="E4537" i="5"/>
  <c r="J4536" i="5"/>
  <c r="I4536" i="5"/>
  <c r="E4536" i="5"/>
  <c r="J4535" i="5"/>
  <c r="E4535" i="5"/>
  <c r="J4534" i="5"/>
  <c r="E4534" i="5"/>
  <c r="I4534" i="5"/>
  <c r="E4533" i="5"/>
  <c r="I4533" i="5"/>
  <c r="J4533" i="5"/>
  <c r="I4532" i="5"/>
  <c r="E4532" i="5"/>
  <c r="J4532" i="5"/>
  <c r="C4532" i="5"/>
  <c r="C4533" i="5" s="1"/>
  <c r="C4534" i="5" s="1"/>
  <c r="C4535" i="5" s="1"/>
  <c r="C4536" i="5" s="1"/>
  <c r="C4537" i="5" s="1"/>
  <c r="C4538" i="5" s="1"/>
  <c r="C4539" i="5" s="1"/>
  <c r="C4540" i="5" s="1"/>
  <c r="C4541" i="5" s="1"/>
  <c r="C4542" i="5" s="1"/>
  <c r="C4543" i="5" s="1"/>
  <c r="C4544" i="5" s="1"/>
  <c r="C4545" i="5" s="1"/>
  <c r="C4546" i="5" s="1"/>
  <c r="C4547" i="5" s="1"/>
  <c r="F4532" i="5"/>
  <c r="E4531" i="5"/>
  <c r="J4531" i="5"/>
  <c r="I4531" i="5"/>
  <c r="E4530" i="5"/>
  <c r="J4530" i="5"/>
  <c r="I4530" i="5"/>
  <c r="J4529" i="5"/>
  <c r="E4529" i="5"/>
  <c r="I4529" i="5"/>
  <c r="J4528" i="5"/>
  <c r="I4528" i="5"/>
  <c r="E4528" i="5"/>
  <c r="I4527" i="5"/>
  <c r="E4527" i="5"/>
  <c r="J4527" i="5"/>
  <c r="J4526" i="5"/>
  <c r="E4526" i="5"/>
  <c r="I4526" i="5"/>
  <c r="J4525" i="5"/>
  <c r="I4525" i="5"/>
  <c r="E4525" i="5"/>
  <c r="J4524" i="5"/>
  <c r="I4524" i="5"/>
  <c r="E4524" i="5"/>
  <c r="E4523" i="5"/>
  <c r="I4523" i="5"/>
  <c r="J4522" i="5"/>
  <c r="I4522" i="5"/>
  <c r="E4522" i="5"/>
  <c r="J4521" i="5"/>
  <c r="E4521" i="5"/>
  <c r="E4520" i="5"/>
  <c r="J4520" i="5"/>
  <c r="I4520" i="5"/>
  <c r="J4519" i="5"/>
  <c r="E4519" i="5"/>
  <c r="J4518" i="5"/>
  <c r="I4518" i="5"/>
  <c r="E4518" i="5"/>
  <c r="J4517" i="5"/>
  <c r="I4517" i="5"/>
  <c r="E4517" i="5"/>
  <c r="E4516" i="5"/>
  <c r="J4516" i="5"/>
  <c r="I4516" i="5"/>
  <c r="C4516" i="5"/>
  <c r="C4517" i="5" s="1"/>
  <c r="C4518" i="5" s="1"/>
  <c r="C4519" i="5" s="1"/>
  <c r="C4520" i="5" s="1"/>
  <c r="C4521" i="5" s="1"/>
  <c r="C4522" i="5" s="1"/>
  <c r="C4523" i="5" s="1"/>
  <c r="C4524" i="5" s="1"/>
  <c r="C4525" i="5" s="1"/>
  <c r="C4526" i="5" s="1"/>
  <c r="C4527" i="5" s="1"/>
  <c r="C4528" i="5" s="1"/>
  <c r="C4529" i="5" s="1"/>
  <c r="C4530" i="5" s="1"/>
  <c r="C4531" i="5" s="1"/>
  <c r="F4516" i="5"/>
  <c r="E4515" i="5"/>
  <c r="I4515" i="5"/>
  <c r="J4515" i="5"/>
  <c r="E4514" i="5"/>
  <c r="I4514" i="5"/>
  <c r="J4514" i="5"/>
  <c r="E4513" i="5"/>
  <c r="I4513" i="5"/>
  <c r="J4513" i="5"/>
  <c r="E4512" i="5"/>
  <c r="J4512" i="5"/>
  <c r="I4512" i="5"/>
  <c r="E4511" i="5"/>
  <c r="J4511" i="5"/>
  <c r="I4511" i="5"/>
  <c r="I4510" i="5"/>
  <c r="J4510" i="5"/>
  <c r="E4510" i="5"/>
  <c r="I4509" i="5"/>
  <c r="J4509" i="5"/>
  <c r="E4509" i="5"/>
  <c r="E4508" i="5"/>
  <c r="I4508" i="5"/>
  <c r="J4508" i="5"/>
  <c r="E4507" i="5"/>
  <c r="I4507" i="5"/>
  <c r="I4506" i="5"/>
  <c r="J4506" i="5"/>
  <c r="E4506" i="5"/>
  <c r="J4505" i="5"/>
  <c r="E4505" i="5"/>
  <c r="J4504" i="5"/>
  <c r="E4504" i="5"/>
  <c r="I4504" i="5"/>
  <c r="J4503" i="5"/>
  <c r="E4503" i="5"/>
  <c r="I4502" i="5"/>
  <c r="J4502" i="5"/>
  <c r="E4502" i="5"/>
  <c r="J4501" i="5"/>
  <c r="I4501" i="5"/>
  <c r="E4501" i="5"/>
  <c r="E4500" i="5"/>
  <c r="J4500" i="5"/>
  <c r="I4500" i="5"/>
  <c r="F4500" i="5"/>
  <c r="C4500" i="5"/>
  <c r="C4501" i="5" s="1"/>
  <c r="C4502" i="5" s="1"/>
  <c r="C4503" i="5" s="1"/>
  <c r="C4504" i="5" s="1"/>
  <c r="C4505" i="5" s="1"/>
  <c r="C4506" i="5" s="1"/>
  <c r="C4507" i="5" s="1"/>
  <c r="C4508" i="5" s="1"/>
  <c r="C4509" i="5" s="1"/>
  <c r="C4510" i="5" s="1"/>
  <c r="C4511" i="5" s="1"/>
  <c r="C4512" i="5" s="1"/>
  <c r="C4513" i="5" s="1"/>
  <c r="C4514" i="5" s="1"/>
  <c r="C4515" i="5" s="1"/>
  <c r="J4499" i="5"/>
  <c r="I4499" i="5"/>
  <c r="E4499" i="5"/>
  <c r="J4498" i="5"/>
  <c r="I4498" i="5"/>
  <c r="E4498" i="5"/>
  <c r="E4497" i="5"/>
  <c r="I4497" i="5"/>
  <c r="J4497" i="5"/>
  <c r="J4496" i="5"/>
  <c r="I4496" i="5"/>
  <c r="E4496" i="5"/>
  <c r="E4495" i="5"/>
  <c r="J4495" i="5"/>
  <c r="I4495" i="5"/>
  <c r="E4494" i="5"/>
  <c r="I4494" i="5"/>
  <c r="J4494" i="5"/>
  <c r="J4493" i="5"/>
  <c r="E4493" i="5"/>
  <c r="I4493" i="5"/>
  <c r="J4492" i="5"/>
  <c r="I4492" i="5"/>
  <c r="E4492" i="5"/>
  <c r="I4491" i="5"/>
  <c r="E4491" i="5"/>
  <c r="J4490" i="5"/>
  <c r="I4490" i="5"/>
  <c r="E4490" i="5"/>
  <c r="J4489" i="5"/>
  <c r="E4489" i="5"/>
  <c r="J4488" i="5"/>
  <c r="I4488" i="5"/>
  <c r="E4488" i="5"/>
  <c r="E4487" i="5"/>
  <c r="J4487" i="5"/>
  <c r="J4486" i="5"/>
  <c r="E4486" i="5"/>
  <c r="I4486" i="5"/>
  <c r="E4485" i="5"/>
  <c r="J4485" i="5"/>
  <c r="I4485" i="5"/>
  <c r="I4484" i="5"/>
  <c r="E4484" i="5"/>
  <c r="J4484" i="5"/>
  <c r="C4484" i="5"/>
  <c r="C4485" i="5" s="1"/>
  <c r="C4486" i="5" s="1"/>
  <c r="C4487" i="5" s="1"/>
  <c r="C4488" i="5" s="1"/>
  <c r="C4489" i="5" s="1"/>
  <c r="C4490" i="5" s="1"/>
  <c r="C4491" i="5" s="1"/>
  <c r="C4492" i="5" s="1"/>
  <c r="C4493" i="5" s="1"/>
  <c r="C4494" i="5" s="1"/>
  <c r="C4495" i="5" s="1"/>
  <c r="C4496" i="5" s="1"/>
  <c r="C4497" i="5" s="1"/>
  <c r="C4498" i="5" s="1"/>
  <c r="C4499" i="5" s="1"/>
  <c r="F4484" i="5"/>
  <c r="I4483" i="5"/>
  <c r="E4483" i="5"/>
  <c r="J4483" i="5"/>
  <c r="E4482" i="5"/>
  <c r="I4482" i="5"/>
  <c r="J4482" i="5"/>
  <c r="J4481" i="5"/>
  <c r="E4481" i="5"/>
  <c r="I4481" i="5"/>
  <c r="E4480" i="5"/>
  <c r="J4480" i="5"/>
  <c r="I4480" i="5"/>
  <c r="E4479" i="5"/>
  <c r="I4479" i="5"/>
  <c r="J4479" i="5"/>
  <c r="J4478" i="5"/>
  <c r="I4478" i="5"/>
  <c r="E4478" i="5"/>
  <c r="J4477" i="5"/>
  <c r="I4477" i="5"/>
  <c r="E4477" i="5"/>
  <c r="E4476" i="5"/>
  <c r="J4476" i="5"/>
  <c r="I4476" i="5"/>
  <c r="E4475" i="5"/>
  <c r="I4475" i="5"/>
  <c r="J4474" i="5"/>
  <c r="I4474" i="5"/>
  <c r="E4474" i="5"/>
  <c r="E4473" i="5"/>
  <c r="J4473" i="5"/>
  <c r="I4473" i="5"/>
  <c r="E4472" i="5"/>
  <c r="J4472" i="5"/>
  <c r="I4472" i="5"/>
  <c r="E4471" i="5"/>
  <c r="I4471" i="5"/>
  <c r="J4471" i="5"/>
  <c r="E4470" i="5"/>
  <c r="I4470" i="5"/>
  <c r="J4470" i="5"/>
  <c r="J4469" i="5"/>
  <c r="E4469" i="5"/>
  <c r="I4469" i="5"/>
  <c r="J4468" i="5"/>
  <c r="E4468" i="5"/>
  <c r="I4468" i="5"/>
  <c r="E4467" i="5"/>
  <c r="J4467" i="5"/>
  <c r="J4466" i="5"/>
  <c r="I4466" i="5"/>
  <c r="E4466" i="5"/>
  <c r="E4465" i="5"/>
  <c r="J4465" i="5"/>
  <c r="J4464" i="5"/>
  <c r="I4464" i="5"/>
  <c r="E4464" i="5"/>
  <c r="E4463" i="5"/>
  <c r="I4463" i="5"/>
  <c r="J4463" i="5"/>
  <c r="E4462" i="5"/>
  <c r="I4462" i="5"/>
  <c r="J4462" i="5"/>
  <c r="F4462" i="5"/>
  <c r="C4462" i="5"/>
  <c r="C4463" i="5" s="1"/>
  <c r="C4464" i="5" s="1"/>
  <c r="C4465" i="5" s="1"/>
  <c r="C4466" i="5" s="1"/>
  <c r="C4467" i="5" s="1"/>
  <c r="C4468" i="5" s="1"/>
  <c r="C4469" i="5" s="1"/>
  <c r="C4470" i="5" s="1"/>
  <c r="C4471" i="5" s="1"/>
  <c r="C4472" i="5" s="1"/>
  <c r="C4473" i="5" s="1"/>
  <c r="C4474" i="5" s="1"/>
  <c r="C4475" i="5" s="1"/>
  <c r="C4476" i="5" s="1"/>
  <c r="C4477" i="5" s="1"/>
  <c r="C4478" i="5" s="1"/>
  <c r="C4479" i="5" s="1"/>
  <c r="C4480" i="5" s="1"/>
  <c r="C4481" i="5" s="1"/>
  <c r="C4482" i="5" s="1"/>
  <c r="C4483" i="5" s="1"/>
  <c r="E4461" i="5"/>
  <c r="I4461" i="5"/>
  <c r="J4461" i="5"/>
  <c r="I4460" i="5"/>
  <c r="E4460" i="5"/>
  <c r="J4460" i="5"/>
  <c r="E4459" i="5"/>
  <c r="I4459" i="5"/>
  <c r="J4459" i="5"/>
  <c r="E4458" i="5"/>
  <c r="J4458" i="5"/>
  <c r="I4458" i="5"/>
  <c r="I4457" i="5"/>
  <c r="J4457" i="5"/>
  <c r="E4457" i="5"/>
  <c r="J4456" i="5"/>
  <c r="I4456" i="5"/>
  <c r="E4456" i="5"/>
  <c r="E4455" i="5"/>
  <c r="I4455" i="5"/>
  <c r="J4455" i="5"/>
  <c r="J4454" i="5"/>
  <c r="I4454" i="5"/>
  <c r="E4454" i="5"/>
  <c r="E4453" i="5"/>
  <c r="I4453" i="5"/>
  <c r="J4453" i="5"/>
  <c r="E4452" i="5"/>
  <c r="I4452" i="5"/>
  <c r="J4452" i="5"/>
  <c r="I4451" i="5"/>
  <c r="E4451" i="5"/>
  <c r="J4451" i="5"/>
  <c r="I4450" i="5"/>
  <c r="E4450" i="5"/>
  <c r="J4450" i="5"/>
  <c r="E4449" i="5"/>
  <c r="J4449" i="5"/>
  <c r="I4449" i="5"/>
  <c r="E4448" i="5"/>
  <c r="I4448" i="5"/>
  <c r="J4448" i="5"/>
  <c r="I4447" i="5"/>
  <c r="J4447" i="5"/>
  <c r="E4447" i="5"/>
  <c r="E4446" i="5"/>
  <c r="I4446" i="5"/>
  <c r="J4446" i="5"/>
  <c r="E4445" i="5"/>
  <c r="J4445" i="5"/>
  <c r="I4445" i="5"/>
  <c r="I4444" i="5"/>
  <c r="J4444" i="5"/>
  <c r="E4444" i="5"/>
  <c r="E4443" i="5"/>
  <c r="I4443" i="5"/>
  <c r="J4443" i="5"/>
  <c r="J4442" i="5"/>
  <c r="E4442" i="5"/>
  <c r="I4442" i="5"/>
  <c r="J4441" i="5"/>
  <c r="E4441" i="5"/>
  <c r="I4441" i="5"/>
  <c r="E4440" i="5"/>
  <c r="I4440" i="5"/>
  <c r="J4440" i="5"/>
  <c r="J4439" i="5"/>
  <c r="E4439" i="5"/>
  <c r="I4439" i="5"/>
  <c r="E4438" i="5"/>
  <c r="J4438" i="5"/>
  <c r="I4438" i="5"/>
  <c r="I4437" i="5"/>
  <c r="E4437" i="5"/>
  <c r="J4437" i="5"/>
  <c r="J4436" i="5"/>
  <c r="E4436" i="5"/>
  <c r="I4436" i="5"/>
  <c r="J4435" i="5"/>
  <c r="E4435" i="5"/>
  <c r="I4435" i="5"/>
  <c r="E4434" i="5"/>
  <c r="J4434" i="5"/>
  <c r="I4434" i="5"/>
  <c r="J4433" i="5"/>
  <c r="I4433" i="5"/>
  <c r="E4433" i="5"/>
  <c r="I4432" i="5"/>
  <c r="E4432" i="5"/>
  <c r="J4432" i="5"/>
  <c r="I4431" i="5"/>
  <c r="J4431" i="5"/>
  <c r="E4431" i="5"/>
  <c r="I4430" i="5"/>
  <c r="J4430" i="5"/>
  <c r="E4430" i="5"/>
  <c r="G4429" i="5"/>
  <c r="G4428" i="5" s="1"/>
  <c r="G4427" i="5" s="1"/>
  <c r="G4426" i="5" s="1"/>
  <c r="G4425" i="5" s="1"/>
  <c r="G4424" i="5" s="1"/>
  <c r="G4423" i="5" s="1"/>
  <c r="G4422" i="5" s="1"/>
  <c r="G4421" i="5" s="1"/>
  <c r="G4420" i="5" s="1"/>
  <c r="G4419" i="5" s="1"/>
  <c r="G4418" i="5" s="1"/>
  <c r="G4417" i="5" s="1"/>
  <c r="G4416" i="5" s="1"/>
  <c r="G4415" i="5" s="1"/>
  <c r="G4414" i="5" s="1"/>
  <c r="G4413" i="5" s="1"/>
  <c r="G4412" i="5" s="1"/>
  <c r="G4411" i="5" s="1"/>
  <c r="G4410" i="5" s="1"/>
  <c r="G4409" i="5" s="1"/>
  <c r="G4408" i="5" s="1"/>
  <c r="G4407" i="5" s="1"/>
  <c r="G4406" i="5" s="1"/>
  <c r="G4405" i="5" s="1"/>
  <c r="G4404" i="5" s="1"/>
  <c r="G4403" i="5" s="1"/>
  <c r="G4402" i="5" s="1"/>
  <c r="G4401" i="5" s="1"/>
  <c r="G4400" i="5" s="1"/>
  <c r="G4399" i="5" s="1"/>
  <c r="G4398" i="5" s="1"/>
  <c r="G4397" i="5" s="1"/>
  <c r="J4429" i="5"/>
  <c r="I4429" i="5"/>
  <c r="E4429" i="5"/>
  <c r="E4428" i="5"/>
  <c r="J4428" i="5"/>
  <c r="I4428" i="5"/>
  <c r="J4427" i="5"/>
  <c r="E4427" i="5"/>
  <c r="J4426" i="5"/>
  <c r="I4426" i="5"/>
  <c r="E4426" i="5"/>
  <c r="E4425" i="5"/>
  <c r="J4425" i="5"/>
  <c r="E4424" i="5"/>
  <c r="I4424" i="5"/>
  <c r="J4424" i="5"/>
  <c r="E4423" i="5"/>
  <c r="J4423" i="5"/>
  <c r="J4422" i="5"/>
  <c r="I4422" i="5"/>
  <c r="E4422" i="5"/>
  <c r="J4421" i="5"/>
  <c r="E4421" i="5"/>
  <c r="I4420" i="5"/>
  <c r="E4420" i="5"/>
  <c r="J4420" i="5"/>
  <c r="E4419" i="5"/>
  <c r="J4419" i="5"/>
  <c r="I4418" i="5"/>
  <c r="J4418" i="5"/>
  <c r="E4418" i="5"/>
  <c r="J4417" i="5"/>
  <c r="E4417" i="5"/>
  <c r="J4416" i="5"/>
  <c r="I4416" i="5"/>
  <c r="E4416" i="5"/>
  <c r="J4415" i="5"/>
  <c r="E4415" i="5"/>
  <c r="J4414" i="5"/>
  <c r="I4414" i="5"/>
  <c r="E4414" i="5"/>
  <c r="E4413" i="5"/>
  <c r="J4413" i="5"/>
  <c r="I4412" i="5"/>
  <c r="J4412" i="5"/>
  <c r="E4412" i="5"/>
  <c r="J4411" i="5"/>
  <c r="E4411" i="5"/>
  <c r="J4410" i="5"/>
  <c r="E4410" i="5"/>
  <c r="I4410" i="5"/>
  <c r="E4409" i="5"/>
  <c r="J4409" i="5"/>
  <c r="E4408" i="5"/>
  <c r="I4408" i="5"/>
  <c r="J4408" i="5"/>
  <c r="J4407" i="5"/>
  <c r="I4407" i="5"/>
  <c r="E4407" i="5"/>
  <c r="E4406" i="5"/>
  <c r="I4406" i="5"/>
  <c r="J4406" i="5"/>
  <c r="E4405" i="5"/>
  <c r="I4405" i="5"/>
  <c r="J4405" i="5"/>
  <c r="F4405" i="5"/>
  <c r="C4405" i="5"/>
  <c r="C4406" i="5" s="1"/>
  <c r="C4407" i="5" s="1"/>
  <c r="C4408" i="5" s="1"/>
  <c r="C4409" i="5" s="1"/>
  <c r="C4410" i="5" s="1"/>
  <c r="C4411" i="5" s="1"/>
  <c r="C4412" i="5" s="1"/>
  <c r="C4413" i="5" s="1"/>
  <c r="C4414" i="5" s="1"/>
  <c r="C4415" i="5" s="1"/>
  <c r="C4416" i="5" s="1"/>
  <c r="C4417" i="5" s="1"/>
  <c r="C4418" i="5" s="1"/>
  <c r="C4419" i="5" s="1"/>
  <c r="C4420" i="5" s="1"/>
  <c r="C4421" i="5" s="1"/>
  <c r="C4422" i="5" s="1"/>
  <c r="C4423" i="5" s="1"/>
  <c r="C4424" i="5" s="1"/>
  <c r="C4425" i="5" s="1"/>
  <c r="C4426" i="5" s="1"/>
  <c r="C4427" i="5" s="1"/>
  <c r="C4428" i="5" s="1"/>
  <c r="C4429" i="5" s="1"/>
  <c r="C4430" i="5" s="1"/>
  <c r="C4431" i="5" s="1"/>
  <c r="C4432" i="5" s="1"/>
  <c r="C4433" i="5" s="1"/>
  <c r="C4434" i="5" s="1"/>
  <c r="C4435" i="5" s="1"/>
  <c r="C4436" i="5" s="1"/>
  <c r="C4437" i="5" s="1"/>
  <c r="C4438" i="5" s="1"/>
  <c r="C4439" i="5" s="1"/>
  <c r="C4440" i="5" s="1"/>
  <c r="C4441" i="5" s="1"/>
  <c r="C4442" i="5" s="1"/>
  <c r="C4443" i="5" s="1"/>
  <c r="C4444" i="5" s="1"/>
  <c r="C4445" i="5" s="1"/>
  <c r="C4446" i="5" s="1"/>
  <c r="C4447" i="5" s="1"/>
  <c r="C4448" i="5" s="1"/>
  <c r="C4449" i="5" s="1"/>
  <c r="C4450" i="5" s="1"/>
  <c r="C4451" i="5" s="1"/>
  <c r="C4452" i="5" s="1"/>
  <c r="C4453" i="5" s="1"/>
  <c r="C4454" i="5" s="1"/>
  <c r="C4455" i="5" s="1"/>
  <c r="C4456" i="5" s="1"/>
  <c r="C4457" i="5" s="1"/>
  <c r="C4458" i="5" s="1"/>
  <c r="C4459" i="5" s="1"/>
  <c r="C4460" i="5" s="1"/>
  <c r="C4461" i="5" s="1"/>
  <c r="J4404" i="5"/>
  <c r="I4404" i="5"/>
  <c r="E4404" i="5"/>
  <c r="J4403" i="5"/>
  <c r="I4403" i="5"/>
  <c r="E4403" i="5"/>
  <c r="J4402" i="5"/>
  <c r="I4402" i="5"/>
  <c r="E4402" i="5"/>
  <c r="I4401" i="5"/>
  <c r="E4401" i="5"/>
  <c r="J4401" i="5"/>
  <c r="I4400" i="5"/>
  <c r="E4400" i="5"/>
  <c r="J4400" i="5"/>
  <c r="J4399" i="5"/>
  <c r="E4399" i="5"/>
  <c r="I4399" i="5"/>
  <c r="J4398" i="5"/>
  <c r="I4398" i="5"/>
  <c r="E4398" i="5"/>
  <c r="J4397" i="5"/>
  <c r="I4397" i="5"/>
  <c r="E4397" i="5"/>
  <c r="I4396" i="5"/>
  <c r="J4396" i="5"/>
  <c r="E4396" i="5"/>
  <c r="G4396" i="5"/>
  <c r="G4395" i="5" s="1"/>
  <c r="G4394" i="5" s="1"/>
  <c r="G4393" i="5" s="1"/>
  <c r="G4392" i="5" s="1"/>
  <c r="G4391" i="5" s="1"/>
  <c r="G4390" i="5" s="1"/>
  <c r="G4389" i="5" s="1"/>
  <c r="G4388" i="5" s="1"/>
  <c r="G4387" i="5" s="1"/>
  <c r="G4386" i="5" s="1"/>
  <c r="G4385" i="5" s="1"/>
  <c r="G4384" i="5" s="1"/>
  <c r="G4383" i="5" s="1"/>
  <c r="G4382" i="5" s="1"/>
  <c r="G4381" i="5" s="1"/>
  <c r="G4380" i="5" s="1"/>
  <c r="G4379" i="5" s="1"/>
  <c r="G4378" i="5" s="1"/>
  <c r="G4377" i="5" s="1"/>
  <c r="G4376" i="5" s="1"/>
  <c r="G4375" i="5" s="1"/>
  <c r="J4395" i="5"/>
  <c r="I4395" i="5"/>
  <c r="E4395" i="5"/>
  <c r="E4394" i="5"/>
  <c r="I4394" i="5"/>
  <c r="J4394" i="5"/>
  <c r="E4393" i="5"/>
  <c r="J4393" i="5"/>
  <c r="I4393" i="5"/>
  <c r="E4392" i="5"/>
  <c r="J4392" i="5"/>
  <c r="E4391" i="5"/>
  <c r="I4391" i="5"/>
  <c r="J4391" i="5"/>
  <c r="E4390" i="5"/>
  <c r="J4390" i="5"/>
  <c r="E4389" i="5"/>
  <c r="I4389" i="5"/>
  <c r="J4389" i="5"/>
  <c r="J4388" i="5"/>
  <c r="E4388" i="5"/>
  <c r="I4387" i="5"/>
  <c r="J4387" i="5"/>
  <c r="E4387" i="5"/>
  <c r="J4386" i="5"/>
  <c r="E4386" i="5"/>
  <c r="J4385" i="5"/>
  <c r="I4385" i="5"/>
  <c r="E4385" i="5"/>
  <c r="J4384" i="5"/>
  <c r="I4384" i="5"/>
  <c r="E4384" i="5"/>
  <c r="J4383" i="5"/>
  <c r="I4383" i="5"/>
  <c r="E4383" i="5"/>
  <c r="F4383" i="5"/>
  <c r="C4383" i="5"/>
  <c r="C4384" i="5" s="1"/>
  <c r="C4385" i="5" s="1"/>
  <c r="C4386" i="5" s="1"/>
  <c r="C4387" i="5" s="1"/>
  <c r="C4388" i="5" s="1"/>
  <c r="C4389" i="5" s="1"/>
  <c r="C4390" i="5" s="1"/>
  <c r="C4391" i="5" s="1"/>
  <c r="C4392" i="5" s="1"/>
  <c r="C4393" i="5" s="1"/>
  <c r="C4394" i="5" s="1"/>
  <c r="C4395" i="5" s="1"/>
  <c r="C4396" i="5" s="1"/>
  <c r="C4397" i="5" s="1"/>
  <c r="C4398" i="5" s="1"/>
  <c r="C4399" i="5" s="1"/>
  <c r="C4400" i="5" s="1"/>
  <c r="C4401" i="5" s="1"/>
  <c r="C4402" i="5" s="1"/>
  <c r="C4403" i="5" s="1"/>
  <c r="C4404" i="5" s="1"/>
  <c r="I4382" i="5"/>
  <c r="J4382" i="5"/>
  <c r="E4382" i="5"/>
  <c r="I4381" i="5"/>
  <c r="J4381" i="5"/>
  <c r="E4381" i="5"/>
  <c r="J4380" i="5"/>
  <c r="I4380" i="5"/>
  <c r="E4380" i="5"/>
  <c r="J4379" i="5"/>
  <c r="I4379" i="5"/>
  <c r="E4379" i="5"/>
  <c r="J4378" i="5"/>
  <c r="E4378" i="5"/>
  <c r="I4378" i="5"/>
  <c r="E4377" i="5"/>
  <c r="J4377" i="5"/>
  <c r="I4377" i="5"/>
  <c r="I4376" i="5"/>
  <c r="J4376" i="5"/>
  <c r="E4376" i="5"/>
  <c r="J4375" i="5"/>
  <c r="E4375" i="5"/>
  <c r="I4375" i="5"/>
  <c r="I4374" i="5"/>
  <c r="G4374" i="5"/>
  <c r="G4373" i="5" s="1"/>
  <c r="G4372" i="5" s="1"/>
  <c r="G4371" i="5" s="1"/>
  <c r="G4370" i="5" s="1"/>
  <c r="G4369" i="5" s="1"/>
  <c r="G4368" i="5" s="1"/>
  <c r="G4367" i="5" s="1"/>
  <c r="G4366" i="5" s="1"/>
  <c r="G4365" i="5" s="1"/>
  <c r="G4364" i="5" s="1"/>
  <c r="G4363" i="5" s="1"/>
  <c r="G4362" i="5" s="1"/>
  <c r="G4361" i="5" s="1"/>
  <c r="G4360" i="5" s="1"/>
  <c r="G4359" i="5" s="1"/>
  <c r="G4358" i="5" s="1"/>
  <c r="G4357" i="5" s="1"/>
  <c r="G4356" i="5" s="1"/>
  <c r="G4355" i="5" s="1"/>
  <c r="G4354" i="5" s="1"/>
  <c r="G4353" i="5" s="1"/>
  <c r="E4374" i="5"/>
  <c r="J4374" i="5"/>
  <c r="J4373" i="5"/>
  <c r="E4373" i="5"/>
  <c r="I4373" i="5"/>
  <c r="I4372" i="5"/>
  <c r="J4372" i="5"/>
  <c r="E4372" i="5"/>
  <c r="E4371" i="5"/>
  <c r="J4371" i="5"/>
  <c r="I4371" i="5"/>
  <c r="E4370" i="5"/>
  <c r="I4370" i="5"/>
  <c r="J4370" i="5"/>
  <c r="J4369" i="5"/>
  <c r="E4369" i="5"/>
  <c r="I4369" i="5"/>
  <c r="J4368" i="5"/>
  <c r="E4368" i="5"/>
  <c r="I4368" i="5"/>
  <c r="J4367" i="5"/>
  <c r="I4367" i="5"/>
  <c r="E4367" i="5"/>
  <c r="J4366" i="5"/>
  <c r="E4366" i="5"/>
  <c r="J4365" i="5"/>
  <c r="E4365" i="5"/>
  <c r="I4365" i="5"/>
  <c r="E4364" i="5"/>
  <c r="J4364" i="5"/>
  <c r="J4363" i="5"/>
  <c r="I4363" i="5"/>
  <c r="E4363" i="5"/>
  <c r="J4362" i="5"/>
  <c r="E4362" i="5"/>
  <c r="I4362" i="5"/>
  <c r="E4361" i="5"/>
  <c r="I4361" i="5"/>
  <c r="J4361" i="5"/>
  <c r="C4361" i="5"/>
  <c r="C4362" i="5" s="1"/>
  <c r="C4363" i="5" s="1"/>
  <c r="C4364" i="5" s="1"/>
  <c r="C4365" i="5" s="1"/>
  <c r="C4366" i="5" s="1"/>
  <c r="C4367" i="5" s="1"/>
  <c r="C4368" i="5" s="1"/>
  <c r="C4369" i="5" s="1"/>
  <c r="C4370" i="5" s="1"/>
  <c r="C4371" i="5" s="1"/>
  <c r="C4372" i="5" s="1"/>
  <c r="C4373" i="5" s="1"/>
  <c r="C4374" i="5" s="1"/>
  <c r="C4375" i="5" s="1"/>
  <c r="C4376" i="5" s="1"/>
  <c r="C4377" i="5" s="1"/>
  <c r="C4378" i="5" s="1"/>
  <c r="C4379" i="5" s="1"/>
  <c r="C4380" i="5" s="1"/>
  <c r="C4381" i="5" s="1"/>
  <c r="C4382" i="5" s="1"/>
  <c r="F4361" i="5"/>
  <c r="E4360" i="5"/>
  <c r="J4360" i="5"/>
  <c r="I4360" i="5"/>
  <c r="J4359" i="5"/>
  <c r="I4359" i="5"/>
  <c r="E4359" i="5"/>
  <c r="I4358" i="5"/>
  <c r="J4358" i="5"/>
  <c r="E4358" i="5"/>
  <c r="E4357" i="5"/>
  <c r="I4357" i="5"/>
  <c r="J4357" i="5"/>
  <c r="J4356" i="5"/>
  <c r="I4356" i="5"/>
  <c r="E4356" i="5"/>
  <c r="E4355" i="5"/>
  <c r="J4355" i="5"/>
  <c r="I4355" i="5"/>
  <c r="E4354" i="5"/>
  <c r="J4354" i="5"/>
  <c r="I4354" i="5"/>
  <c r="J4353" i="5"/>
  <c r="E4353" i="5"/>
  <c r="I4353" i="5"/>
  <c r="I4352" i="5"/>
  <c r="G4352" i="5"/>
  <c r="G4351" i="5" s="1"/>
  <c r="G4350" i="5" s="1"/>
  <c r="G4349" i="5" s="1"/>
  <c r="G4348" i="5" s="1"/>
  <c r="G4347" i="5" s="1"/>
  <c r="G4346" i="5" s="1"/>
  <c r="G4345" i="5" s="1"/>
  <c r="G4344" i="5" s="1"/>
  <c r="G4343" i="5" s="1"/>
  <c r="G4342" i="5" s="1"/>
  <c r="G4341" i="5" s="1"/>
  <c r="G4340" i="5" s="1"/>
  <c r="G4339" i="5" s="1"/>
  <c r="G4338" i="5" s="1"/>
  <c r="G4337" i="5" s="1"/>
  <c r="G4336" i="5" s="1"/>
  <c r="G4335" i="5" s="1"/>
  <c r="G4334" i="5" s="1"/>
  <c r="G4333" i="5" s="1"/>
  <c r="G4332" i="5" s="1"/>
  <c r="G4331" i="5" s="1"/>
  <c r="J4352" i="5"/>
  <c r="E4352" i="5"/>
  <c r="I4351" i="5"/>
  <c r="J4351" i="5"/>
  <c r="E4351" i="5"/>
  <c r="J4350" i="5"/>
  <c r="E4350" i="5"/>
  <c r="I4350" i="5"/>
  <c r="I4349" i="5"/>
  <c r="E4349" i="5"/>
  <c r="J4349" i="5"/>
  <c r="J4348" i="5"/>
  <c r="E4348" i="5"/>
  <c r="I4348" i="5"/>
  <c r="E4347" i="5"/>
  <c r="I4347" i="5"/>
  <c r="J4347" i="5"/>
  <c r="I4346" i="5"/>
  <c r="E4346" i="5"/>
  <c r="J4346" i="5"/>
  <c r="E4345" i="5"/>
  <c r="I4345" i="5"/>
  <c r="J4345" i="5"/>
  <c r="J4344" i="5"/>
  <c r="E4344" i="5"/>
  <c r="J4343" i="5"/>
  <c r="E4343" i="5"/>
  <c r="I4343" i="5"/>
  <c r="J4342" i="5"/>
  <c r="E4342" i="5"/>
  <c r="J4341" i="5"/>
  <c r="I4341" i="5"/>
  <c r="E4341" i="5"/>
  <c r="E4340" i="5"/>
  <c r="I4340" i="5"/>
  <c r="J4340" i="5"/>
  <c r="E4339" i="5"/>
  <c r="I4339" i="5"/>
  <c r="J4339" i="5"/>
  <c r="F4339" i="5"/>
  <c r="C4339" i="5"/>
  <c r="C4340" i="5" s="1"/>
  <c r="C4341" i="5" s="1"/>
  <c r="C4342" i="5" s="1"/>
  <c r="C4343" i="5" s="1"/>
  <c r="C4344" i="5" s="1"/>
  <c r="C4345" i="5" s="1"/>
  <c r="C4346" i="5" s="1"/>
  <c r="C4347" i="5" s="1"/>
  <c r="C4348" i="5" s="1"/>
  <c r="C4349" i="5" s="1"/>
  <c r="C4350" i="5" s="1"/>
  <c r="C4351" i="5" s="1"/>
  <c r="C4352" i="5" s="1"/>
  <c r="C4353" i="5" s="1"/>
  <c r="C4354" i="5" s="1"/>
  <c r="C4355" i="5" s="1"/>
  <c r="C4356" i="5" s="1"/>
  <c r="C4357" i="5" s="1"/>
  <c r="C4358" i="5" s="1"/>
  <c r="C4359" i="5" s="1"/>
  <c r="C4360" i="5" s="1"/>
  <c r="E4338" i="5"/>
  <c r="I4338" i="5"/>
  <c r="J4338" i="5"/>
  <c r="E4337" i="5"/>
  <c r="I4337" i="5"/>
  <c r="J4337" i="5"/>
  <c r="I4336" i="5"/>
  <c r="J4336" i="5"/>
  <c r="E4336" i="5"/>
  <c r="I4335" i="5"/>
  <c r="J4335" i="5"/>
  <c r="E4335" i="5"/>
  <c r="J4334" i="5"/>
  <c r="E4334" i="5"/>
  <c r="I4334" i="5"/>
  <c r="E4333" i="5"/>
  <c r="I4333" i="5"/>
  <c r="J4333" i="5"/>
  <c r="E4332" i="5"/>
  <c r="J4332" i="5"/>
  <c r="I4332" i="5"/>
  <c r="E4331" i="5"/>
  <c r="I4331" i="5"/>
  <c r="J4331" i="5"/>
  <c r="J4330" i="5"/>
  <c r="I4330" i="5"/>
  <c r="E4330" i="5"/>
  <c r="G4330" i="5"/>
  <c r="G4329" i="5" s="1"/>
  <c r="G4328" i="5" s="1"/>
  <c r="G4327" i="5" s="1"/>
  <c r="G4326" i="5" s="1"/>
  <c r="G4325" i="5" s="1"/>
  <c r="G4324" i="5" s="1"/>
  <c r="G4323" i="5" s="1"/>
  <c r="G4322" i="5" s="1"/>
  <c r="G4321" i="5" s="1"/>
  <c r="G4320" i="5" s="1"/>
  <c r="G4319" i="5" s="1"/>
  <c r="G4318" i="5" s="1"/>
  <c r="G4317" i="5" s="1"/>
  <c r="G4316" i="5" s="1"/>
  <c r="G4315" i="5" s="1"/>
  <c r="G4314" i="5" s="1"/>
  <c r="G4313" i="5" s="1"/>
  <c r="G4312" i="5" s="1"/>
  <c r="G4311" i="5" s="1"/>
  <c r="G4310" i="5" s="1"/>
  <c r="G4309" i="5" s="1"/>
  <c r="J4329" i="5"/>
  <c r="I4329" i="5"/>
  <c r="E4329" i="5"/>
  <c r="J4328" i="5"/>
  <c r="E4328" i="5"/>
  <c r="I4328" i="5"/>
  <c r="E4327" i="5"/>
  <c r="J4327" i="5"/>
  <c r="I4327" i="5"/>
  <c r="I4326" i="5"/>
  <c r="E4326" i="5"/>
  <c r="J4326" i="5"/>
  <c r="J4325" i="5"/>
  <c r="E4325" i="5"/>
  <c r="I4325" i="5"/>
  <c r="J4324" i="5"/>
  <c r="I4324" i="5"/>
  <c r="E4324" i="5"/>
  <c r="J4323" i="5"/>
  <c r="E4323" i="5"/>
  <c r="I4323" i="5"/>
  <c r="J4322" i="5"/>
  <c r="E4322" i="5"/>
  <c r="E4321" i="5"/>
  <c r="J4321" i="5"/>
  <c r="I4321" i="5"/>
  <c r="J4320" i="5"/>
  <c r="E4320" i="5"/>
  <c r="I4319" i="5"/>
  <c r="E4319" i="5"/>
  <c r="J4319" i="5"/>
  <c r="E4318" i="5"/>
  <c r="J4318" i="5"/>
  <c r="I4318" i="5"/>
  <c r="I4317" i="5"/>
  <c r="E4317" i="5"/>
  <c r="J4317" i="5"/>
  <c r="C4317" i="5"/>
  <c r="C4318" i="5" s="1"/>
  <c r="C4319" i="5" s="1"/>
  <c r="C4320" i="5" s="1"/>
  <c r="C4321" i="5" s="1"/>
  <c r="C4322" i="5" s="1"/>
  <c r="C4323" i="5" s="1"/>
  <c r="C4324" i="5" s="1"/>
  <c r="C4325" i="5" s="1"/>
  <c r="C4326" i="5" s="1"/>
  <c r="C4327" i="5" s="1"/>
  <c r="C4328" i="5" s="1"/>
  <c r="C4329" i="5" s="1"/>
  <c r="C4330" i="5" s="1"/>
  <c r="C4331" i="5" s="1"/>
  <c r="C4332" i="5" s="1"/>
  <c r="C4333" i="5" s="1"/>
  <c r="C4334" i="5" s="1"/>
  <c r="C4335" i="5" s="1"/>
  <c r="C4336" i="5" s="1"/>
  <c r="C4337" i="5" s="1"/>
  <c r="C4338" i="5" s="1"/>
  <c r="F4317" i="5"/>
  <c r="I4316" i="5"/>
  <c r="J4316" i="5"/>
  <c r="E4316" i="5"/>
  <c r="J4315" i="5"/>
  <c r="E4315" i="5"/>
  <c r="I4315" i="5"/>
  <c r="J4314" i="5"/>
  <c r="I4314" i="5"/>
  <c r="E4314" i="5"/>
  <c r="E4313" i="5"/>
  <c r="I4313" i="5"/>
  <c r="J4313" i="5"/>
  <c r="J4312" i="5"/>
  <c r="I4312" i="5"/>
  <c r="E4312" i="5"/>
  <c r="J4311" i="5"/>
  <c r="E4311" i="5"/>
  <c r="I4311" i="5"/>
  <c r="I4310" i="5"/>
  <c r="J4310" i="5"/>
  <c r="E4310" i="5"/>
  <c r="I4309" i="5"/>
  <c r="J4309" i="5"/>
  <c r="E4309" i="5"/>
  <c r="J4308" i="5"/>
  <c r="G4308" i="5"/>
  <c r="G4307" i="5" s="1"/>
  <c r="G4306" i="5" s="1"/>
  <c r="G4305" i="5" s="1"/>
  <c r="G4304" i="5" s="1"/>
  <c r="G4303" i="5" s="1"/>
  <c r="G4302" i="5" s="1"/>
  <c r="G4301" i="5" s="1"/>
  <c r="G4300" i="5" s="1"/>
  <c r="G4299" i="5" s="1"/>
  <c r="G4298" i="5" s="1"/>
  <c r="G4297" i="5" s="1"/>
  <c r="G4296" i="5" s="1"/>
  <c r="G4295" i="5" s="1"/>
  <c r="G4294" i="5" s="1"/>
  <c r="G4293" i="5" s="1"/>
  <c r="G4292" i="5" s="1"/>
  <c r="G4291" i="5" s="1"/>
  <c r="E4308" i="5"/>
  <c r="I4308" i="5"/>
  <c r="E4307" i="5"/>
  <c r="I4307" i="5"/>
  <c r="J4307" i="5"/>
  <c r="I4306" i="5"/>
  <c r="E4306" i="5"/>
  <c r="J4306" i="5"/>
  <c r="J4305" i="5"/>
  <c r="E4305" i="5"/>
  <c r="I4305" i="5"/>
  <c r="J4304" i="5"/>
  <c r="I4304" i="5"/>
  <c r="E4304" i="5"/>
  <c r="J4303" i="5"/>
  <c r="E4303" i="5"/>
  <c r="I4303" i="5"/>
  <c r="E4302" i="5"/>
  <c r="J4302" i="5"/>
  <c r="I4301" i="5"/>
  <c r="J4301" i="5"/>
  <c r="E4301" i="5"/>
  <c r="J4300" i="5"/>
  <c r="E4300" i="5"/>
  <c r="I4300" i="5"/>
  <c r="I4299" i="5"/>
  <c r="E4299" i="5"/>
  <c r="J4299" i="5"/>
  <c r="C4299" i="5"/>
  <c r="C4300" i="5" s="1"/>
  <c r="C4301" i="5" s="1"/>
  <c r="C4302" i="5" s="1"/>
  <c r="C4303" i="5" s="1"/>
  <c r="C4304" i="5" s="1"/>
  <c r="C4305" i="5" s="1"/>
  <c r="C4306" i="5" s="1"/>
  <c r="C4307" i="5" s="1"/>
  <c r="C4308" i="5" s="1"/>
  <c r="C4309" i="5" s="1"/>
  <c r="C4310" i="5" s="1"/>
  <c r="C4311" i="5" s="1"/>
  <c r="C4312" i="5" s="1"/>
  <c r="C4313" i="5" s="1"/>
  <c r="C4314" i="5" s="1"/>
  <c r="C4315" i="5" s="1"/>
  <c r="C4316" i="5" s="1"/>
  <c r="F4299" i="5"/>
  <c r="I4298" i="5"/>
  <c r="E4298" i="5"/>
  <c r="J4298" i="5"/>
  <c r="I4297" i="5"/>
  <c r="J4297" i="5"/>
  <c r="E4297" i="5"/>
  <c r="E4296" i="5"/>
  <c r="J4296" i="5"/>
  <c r="I4296" i="5"/>
  <c r="I4295" i="5"/>
  <c r="J4295" i="5"/>
  <c r="E4295" i="5"/>
  <c r="E4294" i="5"/>
  <c r="J4294" i="5"/>
  <c r="I4294" i="5"/>
  <c r="E4293" i="5"/>
  <c r="I4293" i="5"/>
  <c r="J4293" i="5"/>
  <c r="J4292" i="5"/>
  <c r="I4292" i="5"/>
  <c r="E4292" i="5"/>
  <c r="I4291" i="5"/>
  <c r="J4291" i="5"/>
  <c r="E4291" i="5"/>
  <c r="G4290" i="5"/>
  <c r="G4289" i="5" s="1"/>
  <c r="G4288" i="5" s="1"/>
  <c r="G4287" i="5" s="1"/>
  <c r="G4286" i="5" s="1"/>
  <c r="G4285" i="5" s="1"/>
  <c r="G4284" i="5" s="1"/>
  <c r="G4283" i="5" s="1"/>
  <c r="G4282" i="5" s="1"/>
  <c r="G4281" i="5" s="1"/>
  <c r="G4280" i="5" s="1"/>
  <c r="G4279" i="5" s="1"/>
  <c r="G4278" i="5" s="1"/>
  <c r="G4277" i="5" s="1"/>
  <c r="G4276" i="5" s="1"/>
  <c r="G4275" i="5" s="1"/>
  <c r="G4274" i="5" s="1"/>
  <c r="G4273" i="5" s="1"/>
  <c r="J4290" i="5"/>
  <c r="I4290" i="5"/>
  <c r="E4290" i="5"/>
  <c r="E4289" i="5"/>
  <c r="J4289" i="5"/>
  <c r="I4289" i="5"/>
  <c r="E4288" i="5"/>
  <c r="J4288" i="5"/>
  <c r="E4287" i="5"/>
  <c r="J4287" i="5"/>
  <c r="I4287" i="5"/>
  <c r="J4286" i="5"/>
  <c r="E4286" i="5"/>
  <c r="E4285" i="5"/>
  <c r="I4285" i="5"/>
  <c r="J4285" i="5"/>
  <c r="J4284" i="5"/>
  <c r="E4284" i="5"/>
  <c r="I4283" i="5"/>
  <c r="E4283" i="5"/>
  <c r="J4283" i="5"/>
  <c r="E4282" i="5"/>
  <c r="I4282" i="5"/>
  <c r="J4282" i="5"/>
  <c r="E4281" i="5"/>
  <c r="I4281" i="5"/>
  <c r="J4281" i="5"/>
  <c r="C4281" i="5"/>
  <c r="C4282" i="5" s="1"/>
  <c r="C4283" i="5" s="1"/>
  <c r="C4284" i="5" s="1"/>
  <c r="C4285" i="5" s="1"/>
  <c r="C4286" i="5" s="1"/>
  <c r="C4287" i="5" s="1"/>
  <c r="C4288" i="5" s="1"/>
  <c r="C4289" i="5" s="1"/>
  <c r="C4290" i="5" s="1"/>
  <c r="C4291" i="5" s="1"/>
  <c r="C4292" i="5" s="1"/>
  <c r="C4293" i="5" s="1"/>
  <c r="C4294" i="5" s="1"/>
  <c r="C4295" i="5" s="1"/>
  <c r="C4296" i="5" s="1"/>
  <c r="C4297" i="5" s="1"/>
  <c r="C4298" i="5" s="1"/>
  <c r="F4281" i="5"/>
  <c r="E4280" i="5"/>
  <c r="I4280" i="5"/>
  <c r="J4280" i="5"/>
  <c r="J4279" i="5"/>
  <c r="I4279" i="5"/>
  <c r="E4279" i="5"/>
  <c r="J4278" i="5"/>
  <c r="E4278" i="5"/>
  <c r="I4278" i="5"/>
  <c r="J4277" i="5"/>
  <c r="E4277" i="5"/>
  <c r="I4277" i="5"/>
  <c r="I4276" i="5"/>
  <c r="J4276" i="5"/>
  <c r="E4276" i="5"/>
  <c r="J4275" i="5"/>
  <c r="I4275" i="5"/>
  <c r="E4275" i="5"/>
  <c r="I4274" i="5"/>
  <c r="E4274" i="5"/>
  <c r="J4274" i="5"/>
  <c r="J4273" i="5"/>
  <c r="I4273" i="5"/>
  <c r="E4273" i="5"/>
  <c r="I4272" i="5"/>
  <c r="E4272" i="5"/>
  <c r="G4272" i="5"/>
  <c r="G4271" i="5" s="1"/>
  <c r="G4270" i="5" s="1"/>
  <c r="G4269" i="5" s="1"/>
  <c r="G4268" i="5" s="1"/>
  <c r="G4267" i="5" s="1"/>
  <c r="G4266" i="5" s="1"/>
  <c r="G4265" i="5" s="1"/>
  <c r="G4264" i="5" s="1"/>
  <c r="G4263" i="5" s="1"/>
  <c r="G4262" i="5" s="1"/>
  <c r="G4261" i="5" s="1"/>
  <c r="G4260" i="5" s="1"/>
  <c r="G4259" i="5" s="1"/>
  <c r="G4258" i="5" s="1"/>
  <c r="G4257" i="5" s="1"/>
  <c r="G4256" i="5" s="1"/>
  <c r="G4255" i="5" s="1"/>
  <c r="G4254" i="5" s="1"/>
  <c r="G4253" i="5" s="1"/>
  <c r="G4252" i="5" s="1"/>
  <c r="G4251" i="5" s="1"/>
  <c r="J4272" i="5"/>
  <c r="J4271" i="5"/>
  <c r="I4271" i="5"/>
  <c r="E4271" i="5"/>
  <c r="J4270" i="5"/>
  <c r="I4270" i="5"/>
  <c r="E4270" i="5"/>
  <c r="E4269" i="5"/>
  <c r="J4269" i="5"/>
  <c r="I4269" i="5"/>
  <c r="J4268" i="5"/>
  <c r="I4268" i="5"/>
  <c r="E4268" i="5"/>
  <c r="J4267" i="5"/>
  <c r="I4267" i="5"/>
  <c r="E4267" i="5"/>
  <c r="E4266" i="5"/>
  <c r="J4266" i="5"/>
  <c r="I4266" i="5"/>
  <c r="I4265" i="5"/>
  <c r="J4265" i="5"/>
  <c r="E4265" i="5"/>
  <c r="E4264" i="5"/>
  <c r="I4264" i="5"/>
  <c r="J4264" i="5"/>
  <c r="J4263" i="5"/>
  <c r="E4263" i="5"/>
  <c r="I4263" i="5"/>
  <c r="J4262" i="5"/>
  <c r="E4262" i="5"/>
  <c r="J4261" i="5"/>
  <c r="E4261" i="5"/>
  <c r="I4261" i="5"/>
  <c r="E4260" i="5"/>
  <c r="I4260" i="5"/>
  <c r="J4260" i="5"/>
  <c r="J4259" i="5"/>
  <c r="I4259" i="5"/>
  <c r="E4259" i="5"/>
  <c r="C4259" i="5"/>
  <c r="C4260" i="5" s="1"/>
  <c r="C4261" i="5" s="1"/>
  <c r="C4262" i="5" s="1"/>
  <c r="C4263" i="5" s="1"/>
  <c r="C4264" i="5" s="1"/>
  <c r="C4265" i="5" s="1"/>
  <c r="C4266" i="5" s="1"/>
  <c r="C4267" i="5" s="1"/>
  <c r="C4268" i="5" s="1"/>
  <c r="C4269" i="5" s="1"/>
  <c r="C4270" i="5" s="1"/>
  <c r="C4271" i="5" s="1"/>
  <c r="C4272" i="5" s="1"/>
  <c r="C4273" i="5" s="1"/>
  <c r="C4274" i="5" s="1"/>
  <c r="C4275" i="5" s="1"/>
  <c r="C4276" i="5" s="1"/>
  <c r="C4277" i="5" s="1"/>
  <c r="C4278" i="5" s="1"/>
  <c r="C4279" i="5" s="1"/>
  <c r="C4280" i="5" s="1"/>
  <c r="F4259" i="5"/>
  <c r="J4258" i="5"/>
  <c r="I4258" i="5"/>
  <c r="E4258" i="5"/>
  <c r="I4257" i="5"/>
  <c r="E4257" i="5"/>
  <c r="J4257" i="5"/>
  <c r="J4256" i="5"/>
  <c r="I4256" i="5"/>
  <c r="E4256" i="5"/>
  <c r="E4255" i="5"/>
  <c r="J4255" i="5"/>
  <c r="I4255" i="5"/>
  <c r="J4254" i="5"/>
  <c r="E4254" i="5"/>
  <c r="I4254" i="5"/>
  <c r="E4253" i="5"/>
  <c r="I4253" i="5"/>
  <c r="J4253" i="5"/>
  <c r="I4252" i="5"/>
  <c r="J4252" i="5"/>
  <c r="E4252" i="5"/>
  <c r="J4251" i="5"/>
  <c r="E4251" i="5"/>
  <c r="I4251" i="5"/>
  <c r="E4250" i="5"/>
  <c r="G4250" i="5"/>
  <c r="G4249" i="5" s="1"/>
  <c r="G4248" i="5" s="1"/>
  <c r="G4247" i="5" s="1"/>
  <c r="G4246" i="5" s="1"/>
  <c r="G4245" i="5" s="1"/>
  <c r="G4244" i="5" s="1"/>
  <c r="G4243" i="5" s="1"/>
  <c r="I4250" i="5"/>
  <c r="J4250" i="5"/>
  <c r="E4249" i="5"/>
  <c r="I4249" i="5"/>
  <c r="J4249" i="5"/>
  <c r="E4248" i="5"/>
  <c r="I4248" i="5"/>
  <c r="J4248" i="5"/>
  <c r="I4247" i="5"/>
  <c r="J4247" i="5"/>
  <c r="E4247" i="5"/>
  <c r="J4246" i="5"/>
  <c r="E4246" i="5"/>
  <c r="J4245" i="5"/>
  <c r="I4245" i="5"/>
  <c r="E4245" i="5"/>
  <c r="I4244" i="5"/>
  <c r="J4244" i="5"/>
  <c r="E4244" i="5"/>
  <c r="E4243" i="5"/>
  <c r="I4243" i="5"/>
  <c r="J4243" i="5"/>
  <c r="F4243" i="5"/>
  <c r="F4244" i="5" s="1"/>
  <c r="C4243" i="5"/>
  <c r="C4244" i="5" s="1"/>
  <c r="C4245" i="5" s="1"/>
  <c r="C4246" i="5" s="1"/>
  <c r="C4247" i="5" s="1"/>
  <c r="C4248" i="5" s="1"/>
  <c r="C4249" i="5" s="1"/>
  <c r="C4250" i="5" s="1"/>
  <c r="C4251" i="5" s="1"/>
  <c r="C4252" i="5" s="1"/>
  <c r="C4253" i="5" s="1"/>
  <c r="C4254" i="5" s="1"/>
  <c r="C4255" i="5" s="1"/>
  <c r="C4256" i="5" s="1"/>
  <c r="C4257" i="5" s="1"/>
  <c r="C4258" i="5" s="1"/>
  <c r="E4242" i="5"/>
  <c r="I4242" i="5"/>
  <c r="J4242" i="5"/>
  <c r="J4241" i="5"/>
  <c r="I4241" i="5"/>
  <c r="E4241" i="5"/>
  <c r="E4240" i="5"/>
  <c r="J4240" i="5"/>
  <c r="I4240" i="5"/>
  <c r="J4239" i="5"/>
  <c r="I4239" i="5"/>
  <c r="E4239" i="5"/>
  <c r="I4238" i="5"/>
  <c r="J4238" i="5"/>
  <c r="E4238" i="5"/>
  <c r="J4237" i="5"/>
  <c r="I4237" i="5"/>
  <c r="E4237" i="5"/>
  <c r="E4236" i="5"/>
  <c r="J4236" i="5"/>
  <c r="I4236" i="5"/>
  <c r="J4235" i="5"/>
  <c r="I4235" i="5"/>
  <c r="E4235" i="5"/>
  <c r="J4234" i="5"/>
  <c r="I4234" i="5"/>
  <c r="G4234" i="5"/>
  <c r="G4233" i="5" s="1"/>
  <c r="G4232" i="5" s="1"/>
  <c r="G4231" i="5" s="1"/>
  <c r="G4230" i="5" s="1"/>
  <c r="G4229" i="5" s="1"/>
  <c r="G4228" i="5" s="1"/>
  <c r="G4227" i="5" s="1"/>
  <c r="G4226" i="5" s="1"/>
  <c r="G4225" i="5" s="1"/>
  <c r="E4234" i="5"/>
  <c r="E4233" i="5"/>
  <c r="I4233" i="5"/>
  <c r="J4233" i="5"/>
  <c r="E4232" i="5"/>
  <c r="J4232" i="5"/>
  <c r="E4231" i="5"/>
  <c r="I4231" i="5"/>
  <c r="J4231" i="5"/>
  <c r="E4230" i="5"/>
  <c r="J4230" i="5"/>
  <c r="J4229" i="5"/>
  <c r="I4229" i="5"/>
  <c r="E4229" i="5"/>
  <c r="E4228" i="5"/>
  <c r="J4228" i="5"/>
  <c r="E4227" i="5"/>
  <c r="I4227" i="5"/>
  <c r="J4227" i="5"/>
  <c r="E4226" i="5"/>
  <c r="I4226" i="5"/>
  <c r="J4226" i="5"/>
  <c r="I4225" i="5"/>
  <c r="E4225" i="5"/>
  <c r="J4225" i="5"/>
  <c r="C4225" i="5"/>
  <c r="C4226" i="5" s="1"/>
  <c r="C4227" i="5" s="1"/>
  <c r="C4228" i="5" s="1"/>
  <c r="C4229" i="5" s="1"/>
  <c r="C4230" i="5" s="1"/>
  <c r="C4231" i="5" s="1"/>
  <c r="C4232" i="5" s="1"/>
  <c r="C4233" i="5" s="1"/>
  <c r="C4234" i="5" s="1"/>
  <c r="C4235" i="5" s="1"/>
  <c r="C4236" i="5" s="1"/>
  <c r="C4237" i="5" s="1"/>
  <c r="C4238" i="5" s="1"/>
  <c r="C4239" i="5" s="1"/>
  <c r="C4240" i="5" s="1"/>
  <c r="C4241" i="5" s="1"/>
  <c r="C4242" i="5" s="1"/>
  <c r="F4225" i="5"/>
  <c r="F4226" i="5" s="1"/>
  <c r="E4224" i="5"/>
  <c r="I4224" i="5"/>
  <c r="J4224" i="5"/>
  <c r="E4223" i="5"/>
  <c r="J4223" i="5"/>
  <c r="I4223" i="5"/>
  <c r="J4222" i="5"/>
  <c r="I4222" i="5"/>
  <c r="E4222" i="5"/>
  <c r="J4221" i="5"/>
  <c r="E4221" i="5"/>
  <c r="I4221" i="5"/>
  <c r="J4220" i="5"/>
  <c r="I4220" i="5"/>
  <c r="E4220" i="5"/>
  <c r="J4219" i="5"/>
  <c r="I4219" i="5"/>
  <c r="E4219" i="5"/>
  <c r="E4218" i="5"/>
  <c r="I4218" i="5"/>
  <c r="J4218" i="5"/>
  <c r="J4217" i="5"/>
  <c r="I4217" i="5"/>
  <c r="E4217" i="5"/>
  <c r="E4216" i="5"/>
  <c r="G4216" i="5"/>
  <c r="G4215" i="5" s="1"/>
  <c r="G4214" i="5" s="1"/>
  <c r="G4213" i="5" s="1"/>
  <c r="G4212" i="5" s="1"/>
  <c r="G4211" i="5" s="1"/>
  <c r="G4210" i="5" s="1"/>
  <c r="G4209" i="5" s="1"/>
  <c r="I4216" i="5"/>
  <c r="J4216" i="5"/>
  <c r="J4215" i="5"/>
  <c r="I4215" i="5"/>
  <c r="E4215" i="5"/>
  <c r="J4214" i="5"/>
  <c r="I4214" i="5"/>
  <c r="E4214" i="5"/>
  <c r="J4213" i="5"/>
  <c r="I4213" i="5"/>
  <c r="E4213" i="5"/>
  <c r="I4212" i="5"/>
  <c r="J4212" i="5"/>
  <c r="E4212" i="5"/>
  <c r="I4211" i="5"/>
  <c r="J4211" i="5"/>
  <c r="E4211" i="5"/>
  <c r="E4210" i="5"/>
  <c r="I4210" i="5"/>
  <c r="J4210" i="5"/>
  <c r="J4209" i="5"/>
  <c r="I4209" i="5"/>
  <c r="E4209" i="5"/>
  <c r="C4209" i="5"/>
  <c r="C4210" i="5" s="1"/>
  <c r="C4211" i="5" s="1"/>
  <c r="C4212" i="5" s="1"/>
  <c r="C4213" i="5" s="1"/>
  <c r="C4214" i="5" s="1"/>
  <c r="C4215" i="5" s="1"/>
  <c r="C4216" i="5" s="1"/>
  <c r="C4217" i="5" s="1"/>
  <c r="C4218" i="5" s="1"/>
  <c r="C4219" i="5" s="1"/>
  <c r="C4220" i="5" s="1"/>
  <c r="C4221" i="5" s="1"/>
  <c r="C4222" i="5" s="1"/>
  <c r="C4223" i="5" s="1"/>
  <c r="C4224" i="5" s="1"/>
  <c r="F4209" i="5"/>
  <c r="F4210" i="5" s="1"/>
  <c r="J4208" i="5"/>
  <c r="I4208" i="5"/>
  <c r="E4208" i="5"/>
  <c r="J4207" i="5"/>
  <c r="I4207" i="5"/>
  <c r="E4207" i="5"/>
  <c r="E4206" i="5"/>
  <c r="J4206" i="5"/>
  <c r="I4206" i="5"/>
  <c r="J4205" i="5"/>
  <c r="E4205" i="5"/>
  <c r="I4205" i="5"/>
  <c r="J4204" i="5"/>
  <c r="I4204" i="5"/>
  <c r="E4204" i="5"/>
  <c r="I4203" i="5"/>
  <c r="J4203" i="5"/>
  <c r="E4203" i="5"/>
  <c r="J4202" i="5"/>
  <c r="E4202" i="5"/>
  <c r="I4202" i="5"/>
  <c r="J4201" i="5"/>
  <c r="I4201" i="5"/>
  <c r="E4201" i="5"/>
  <c r="I4200" i="5"/>
  <c r="G4200" i="5"/>
  <c r="G4199" i="5" s="1"/>
  <c r="G4198" i="5" s="1"/>
  <c r="G4197" i="5" s="1"/>
  <c r="G4196" i="5" s="1"/>
  <c r="G4195" i="5" s="1"/>
  <c r="G4194" i="5" s="1"/>
  <c r="G4193" i="5" s="1"/>
  <c r="G4192" i="5" s="1"/>
  <c r="G4191" i="5" s="1"/>
  <c r="G4190" i="5" s="1"/>
  <c r="G4189" i="5" s="1"/>
  <c r="G4188" i="5" s="1"/>
  <c r="G4187" i="5" s="1"/>
  <c r="G4186" i="5" s="1"/>
  <c r="G4185" i="5" s="1"/>
  <c r="E4200" i="5"/>
  <c r="J4200" i="5"/>
  <c r="J4199" i="5"/>
  <c r="I4199" i="5"/>
  <c r="E4199" i="5"/>
  <c r="E4198" i="5"/>
  <c r="J4198" i="5"/>
  <c r="J4197" i="5"/>
  <c r="I4197" i="5"/>
  <c r="E4197" i="5"/>
  <c r="E4196" i="5"/>
  <c r="J4196" i="5"/>
  <c r="I4195" i="5"/>
  <c r="J4195" i="5"/>
  <c r="E4195" i="5"/>
  <c r="J4194" i="5"/>
  <c r="I4194" i="5"/>
  <c r="E4194" i="5"/>
  <c r="E4193" i="5"/>
  <c r="J4193" i="5"/>
  <c r="I4193" i="5"/>
  <c r="F4193" i="5"/>
  <c r="F4194" i="5" s="1"/>
  <c r="C4193" i="5"/>
  <c r="C4194" i="5" s="1"/>
  <c r="C4195" i="5" s="1"/>
  <c r="C4196" i="5" s="1"/>
  <c r="C4197" i="5" s="1"/>
  <c r="C4198" i="5" s="1"/>
  <c r="C4199" i="5" s="1"/>
  <c r="C4200" i="5" s="1"/>
  <c r="C4201" i="5" s="1"/>
  <c r="C4202" i="5" s="1"/>
  <c r="C4203" i="5" s="1"/>
  <c r="C4204" i="5" s="1"/>
  <c r="C4205" i="5" s="1"/>
  <c r="C4206" i="5" s="1"/>
  <c r="C4207" i="5" s="1"/>
  <c r="C4208" i="5" s="1"/>
  <c r="I4192" i="5"/>
  <c r="J4192" i="5"/>
  <c r="E4192" i="5"/>
  <c r="J4191" i="5"/>
  <c r="E4191" i="5"/>
  <c r="I4191" i="5"/>
  <c r="I4190" i="5"/>
  <c r="E4190" i="5"/>
  <c r="J4190" i="5"/>
  <c r="J4189" i="5"/>
  <c r="I4189" i="5"/>
  <c r="E4189" i="5"/>
  <c r="J4188" i="5"/>
  <c r="I4188" i="5"/>
  <c r="E4188" i="5"/>
  <c r="J4187" i="5"/>
  <c r="I4187" i="5"/>
  <c r="E4187" i="5"/>
  <c r="I4186" i="5"/>
  <c r="J4186" i="5"/>
  <c r="E4186" i="5"/>
  <c r="I4185" i="5"/>
  <c r="J4185" i="5"/>
  <c r="E4185" i="5"/>
  <c r="E4184" i="5"/>
  <c r="G4184" i="5"/>
  <c r="G4183" i="5" s="1"/>
  <c r="G4182" i="5" s="1"/>
  <c r="G4181" i="5" s="1"/>
  <c r="G4180" i="5" s="1"/>
  <c r="G4179" i="5" s="1"/>
  <c r="G4178" i="5" s="1"/>
  <c r="G4177" i="5" s="1"/>
  <c r="I4184" i="5"/>
  <c r="J4184" i="5"/>
  <c r="J4183" i="5"/>
  <c r="I4183" i="5"/>
  <c r="E4183" i="5"/>
  <c r="J4182" i="5"/>
  <c r="E4182" i="5"/>
  <c r="J4181" i="5"/>
  <c r="I4181" i="5"/>
  <c r="E4181" i="5"/>
  <c r="E4180" i="5"/>
  <c r="J4180" i="5"/>
  <c r="J4179" i="5"/>
  <c r="I4179" i="5"/>
  <c r="E4179" i="5"/>
  <c r="E4178" i="5"/>
  <c r="I4178" i="5"/>
  <c r="J4178" i="5"/>
  <c r="J4177" i="5"/>
  <c r="I4177" i="5"/>
  <c r="E4177" i="5"/>
  <c r="F4177" i="5"/>
  <c r="F4178" i="5" s="1"/>
  <c r="C4177" i="5"/>
  <c r="C4178" i="5" s="1"/>
  <c r="C4179" i="5" s="1"/>
  <c r="C4180" i="5" s="1"/>
  <c r="C4181" i="5" s="1"/>
  <c r="C4182" i="5" s="1"/>
  <c r="C4183" i="5" s="1"/>
  <c r="C4184" i="5" s="1"/>
  <c r="C4185" i="5" s="1"/>
  <c r="C4186" i="5" s="1"/>
  <c r="C4187" i="5" s="1"/>
  <c r="C4188" i="5" s="1"/>
  <c r="C4189" i="5" s="1"/>
  <c r="C4190" i="5" s="1"/>
  <c r="C4191" i="5" s="1"/>
  <c r="C4192" i="5" s="1"/>
  <c r="I4176" i="5"/>
  <c r="E4176" i="5"/>
  <c r="J4176" i="5"/>
  <c r="J4175" i="5"/>
  <c r="I4175" i="5"/>
  <c r="E4175" i="5"/>
  <c r="J4174" i="5"/>
  <c r="E4174" i="5"/>
  <c r="I4174" i="5"/>
  <c r="E4173" i="5"/>
  <c r="I4173" i="5"/>
  <c r="J4173" i="5"/>
  <c r="I4172" i="5"/>
  <c r="E4172" i="5"/>
  <c r="J4172" i="5"/>
  <c r="I4171" i="5"/>
  <c r="J4171" i="5"/>
  <c r="E4171" i="5"/>
  <c r="I4170" i="5"/>
  <c r="J4170" i="5"/>
  <c r="E4170" i="5"/>
  <c r="E4169" i="5"/>
  <c r="I4169" i="5"/>
  <c r="J4169" i="5"/>
  <c r="E4168" i="5"/>
  <c r="I4168" i="5"/>
  <c r="J4168" i="5"/>
  <c r="G4168" i="5"/>
  <c r="G4167" i="5" s="1"/>
  <c r="G4166" i="5" s="1"/>
  <c r="G4165" i="5" s="1"/>
  <c r="G4164" i="5" s="1"/>
  <c r="G4163" i="5" s="1"/>
  <c r="G4162" i="5" s="1"/>
  <c r="G4161" i="5" s="1"/>
  <c r="G4160" i="5" s="1"/>
  <c r="G4159" i="5" s="1"/>
  <c r="G4158" i="5" s="1"/>
  <c r="G4157" i="5" s="1"/>
  <c r="G4156" i="5" s="1"/>
  <c r="G4155" i="5" s="1"/>
  <c r="G4154" i="5" s="1"/>
  <c r="G4153" i="5" s="1"/>
  <c r="E4167" i="5"/>
  <c r="I4167" i="5"/>
  <c r="J4167" i="5"/>
  <c r="J4166" i="5"/>
  <c r="E4166" i="5"/>
  <c r="I4165" i="5"/>
  <c r="E4165" i="5"/>
  <c r="J4165" i="5"/>
  <c r="J4164" i="5"/>
  <c r="E4164" i="5"/>
  <c r="J4163" i="5"/>
  <c r="E4163" i="5"/>
  <c r="I4163" i="5"/>
  <c r="I4162" i="5"/>
  <c r="J4162" i="5"/>
  <c r="E4162" i="5"/>
  <c r="J4161" i="5"/>
  <c r="E4161" i="5"/>
  <c r="I4161" i="5"/>
  <c r="F4161" i="5"/>
  <c r="C4161" i="5"/>
  <c r="C4162" i="5" s="1"/>
  <c r="C4163" i="5" s="1"/>
  <c r="C4164" i="5" s="1"/>
  <c r="C4165" i="5" s="1"/>
  <c r="C4166" i="5" s="1"/>
  <c r="C4167" i="5" s="1"/>
  <c r="C4168" i="5" s="1"/>
  <c r="C4169" i="5" s="1"/>
  <c r="C4170" i="5" s="1"/>
  <c r="C4171" i="5" s="1"/>
  <c r="C4172" i="5" s="1"/>
  <c r="C4173" i="5" s="1"/>
  <c r="C4174" i="5" s="1"/>
  <c r="C4175" i="5" s="1"/>
  <c r="C4176" i="5" s="1"/>
  <c r="J4160" i="5"/>
  <c r="I4160" i="5"/>
  <c r="E4160" i="5"/>
  <c r="I4159" i="5"/>
  <c r="E4159" i="5"/>
  <c r="J4159" i="5"/>
  <c r="E4158" i="5"/>
  <c r="J4158" i="5"/>
  <c r="I4158" i="5"/>
  <c r="J4157" i="5"/>
  <c r="E4157" i="5"/>
  <c r="I4157" i="5"/>
  <c r="E4156" i="5"/>
  <c r="I4156" i="5"/>
  <c r="J4156" i="5"/>
  <c r="E4155" i="5"/>
  <c r="I4155" i="5"/>
  <c r="J4155" i="5"/>
  <c r="J4154" i="5"/>
  <c r="I4154" i="5"/>
  <c r="E4154" i="5"/>
  <c r="J4153" i="5"/>
  <c r="I4153" i="5"/>
  <c r="E4153" i="5"/>
  <c r="G4152" i="5"/>
  <c r="G4151" i="5" s="1"/>
  <c r="G4150" i="5" s="1"/>
  <c r="G4149" i="5" s="1"/>
  <c r="G4148" i="5" s="1"/>
  <c r="G4147" i="5" s="1"/>
  <c r="G4146" i="5" s="1"/>
  <c r="G4145" i="5" s="1"/>
  <c r="G4144" i="5" s="1"/>
  <c r="G4143" i="5" s="1"/>
  <c r="G4142" i="5" s="1"/>
  <c r="G4141" i="5" s="1"/>
  <c r="G4140" i="5" s="1"/>
  <c r="G4139" i="5" s="1"/>
  <c r="G4138" i="5" s="1"/>
  <c r="G4137" i="5" s="1"/>
  <c r="G4136" i="5" s="1"/>
  <c r="G4135" i="5" s="1"/>
  <c r="G4134" i="5" s="1"/>
  <c r="G4133" i="5" s="1"/>
  <c r="G4132" i="5" s="1"/>
  <c r="G4131" i="5" s="1"/>
  <c r="E4152" i="5"/>
  <c r="I4152" i="5"/>
  <c r="J4152" i="5"/>
  <c r="J4151" i="5"/>
  <c r="E4151" i="5"/>
  <c r="I4151" i="5"/>
  <c r="E4150" i="5"/>
  <c r="I4150" i="5"/>
  <c r="J4150" i="5"/>
  <c r="E4149" i="5"/>
  <c r="I4149" i="5"/>
  <c r="J4149" i="5"/>
  <c r="I4148" i="5"/>
  <c r="J4148" i="5"/>
  <c r="E4148" i="5"/>
  <c r="J4147" i="5"/>
  <c r="I4147" i="5"/>
  <c r="E4147" i="5"/>
  <c r="J4146" i="5"/>
  <c r="I4146" i="5"/>
  <c r="E4146" i="5"/>
  <c r="J4145" i="5"/>
  <c r="I4145" i="5"/>
  <c r="E4145" i="5"/>
  <c r="J4144" i="5"/>
  <c r="I4144" i="5"/>
  <c r="E4144" i="5"/>
  <c r="J4143" i="5"/>
  <c r="I4143" i="5"/>
  <c r="E4143" i="5"/>
  <c r="J4142" i="5"/>
  <c r="E4142" i="5"/>
  <c r="J4141" i="5"/>
  <c r="I4141" i="5"/>
  <c r="E4141" i="5"/>
  <c r="I4140" i="5"/>
  <c r="J4140" i="5"/>
  <c r="E4140" i="5"/>
  <c r="E4139" i="5"/>
  <c r="J4139" i="5"/>
  <c r="I4139" i="5"/>
  <c r="C4139" i="5"/>
  <c r="C4140" i="5" s="1"/>
  <c r="C4141" i="5" s="1"/>
  <c r="C4142" i="5" s="1"/>
  <c r="C4143" i="5" s="1"/>
  <c r="C4144" i="5" s="1"/>
  <c r="C4145" i="5" s="1"/>
  <c r="C4146" i="5" s="1"/>
  <c r="C4147" i="5" s="1"/>
  <c r="C4148" i="5" s="1"/>
  <c r="C4149" i="5" s="1"/>
  <c r="C4150" i="5" s="1"/>
  <c r="C4151" i="5" s="1"/>
  <c r="C4152" i="5" s="1"/>
  <c r="C4153" i="5" s="1"/>
  <c r="C4154" i="5" s="1"/>
  <c r="C4155" i="5" s="1"/>
  <c r="C4156" i="5" s="1"/>
  <c r="C4157" i="5" s="1"/>
  <c r="C4158" i="5" s="1"/>
  <c r="C4159" i="5" s="1"/>
  <c r="C4160" i="5" s="1"/>
  <c r="F4139" i="5"/>
  <c r="I4138" i="5"/>
  <c r="J4138" i="5"/>
  <c r="E4138" i="5"/>
  <c r="J4137" i="5"/>
  <c r="I4137" i="5"/>
  <c r="E4137" i="5"/>
  <c r="E4136" i="5"/>
  <c r="J4136" i="5"/>
  <c r="I4136" i="5"/>
  <c r="E4135" i="5"/>
  <c r="J4135" i="5"/>
  <c r="I4135" i="5"/>
  <c r="J4134" i="5"/>
  <c r="I4134" i="5"/>
  <c r="E4134" i="5"/>
  <c r="E4133" i="5"/>
  <c r="I4133" i="5"/>
  <c r="J4133" i="5"/>
  <c r="J4132" i="5"/>
  <c r="I4132" i="5"/>
  <c r="E4132" i="5"/>
  <c r="E4131" i="5"/>
  <c r="J4131" i="5"/>
  <c r="I4131" i="5"/>
  <c r="E4130" i="5"/>
  <c r="I4130" i="5"/>
  <c r="J4129" i="5"/>
  <c r="I4129" i="5"/>
  <c r="E4129" i="5"/>
  <c r="J4128" i="5"/>
  <c r="I4128" i="5"/>
  <c r="E4128" i="5"/>
  <c r="E4127" i="5"/>
  <c r="J4127" i="5"/>
  <c r="I4127" i="5"/>
  <c r="J4126" i="5"/>
  <c r="E4126" i="5"/>
  <c r="I4125" i="5"/>
  <c r="J4125" i="5"/>
  <c r="E4125" i="5"/>
  <c r="E4124" i="5"/>
  <c r="J4124" i="5"/>
  <c r="I4123" i="5"/>
  <c r="J4123" i="5"/>
  <c r="E4123" i="5"/>
  <c r="E4122" i="5"/>
  <c r="J4122" i="5"/>
  <c r="J4121" i="5"/>
  <c r="I4121" i="5"/>
  <c r="E4121" i="5"/>
  <c r="E4120" i="5"/>
  <c r="J4120" i="5"/>
  <c r="E4119" i="5"/>
  <c r="J4119" i="5"/>
  <c r="I4119" i="5"/>
  <c r="J4118" i="5"/>
  <c r="E4118" i="5"/>
  <c r="I4118" i="5"/>
  <c r="E4117" i="5"/>
  <c r="I4117" i="5"/>
  <c r="J4117" i="5"/>
  <c r="F4117" i="5"/>
  <c r="C4117" i="5"/>
  <c r="C4118" i="5" s="1"/>
  <c r="C4119" i="5" s="1"/>
  <c r="C4120" i="5" s="1"/>
  <c r="C4121" i="5" s="1"/>
  <c r="C4122" i="5" s="1"/>
  <c r="C4123" i="5" s="1"/>
  <c r="C4124" i="5" s="1"/>
  <c r="C4125" i="5" s="1"/>
  <c r="C4126" i="5" s="1"/>
  <c r="C4127" i="5" s="1"/>
  <c r="C4128" i="5" s="1"/>
  <c r="C4129" i="5" s="1"/>
  <c r="C4130" i="5" s="1"/>
  <c r="C4131" i="5" s="1"/>
  <c r="C4132" i="5" s="1"/>
  <c r="C4133" i="5" s="1"/>
  <c r="C4134" i="5" s="1"/>
  <c r="C4135" i="5" s="1"/>
  <c r="C4136" i="5" s="1"/>
  <c r="C4137" i="5" s="1"/>
  <c r="C4138" i="5" s="1"/>
  <c r="E4116" i="5"/>
  <c r="I4116" i="5"/>
  <c r="J4116" i="5"/>
  <c r="J4115" i="5"/>
  <c r="E4115" i="5"/>
  <c r="I4115" i="5"/>
  <c r="E4114" i="5"/>
  <c r="I4114" i="5"/>
  <c r="J4114" i="5"/>
  <c r="E4113" i="5"/>
  <c r="I4113" i="5"/>
  <c r="J4113" i="5"/>
  <c r="I4112" i="5"/>
  <c r="E4112" i="5"/>
  <c r="J4112" i="5"/>
  <c r="J4111" i="5"/>
  <c r="I4111" i="5"/>
  <c r="E4111" i="5"/>
  <c r="E4110" i="5"/>
  <c r="I4110" i="5"/>
  <c r="J4110" i="5"/>
  <c r="I4109" i="5"/>
  <c r="J4109" i="5"/>
  <c r="E4109" i="5"/>
  <c r="J4108" i="5"/>
  <c r="E4108" i="5"/>
  <c r="G4108" i="5"/>
  <c r="G4107" i="5" s="1"/>
  <c r="G4106" i="5" s="1"/>
  <c r="G4105" i="5" s="1"/>
  <c r="G4104" i="5" s="1"/>
  <c r="G4103" i="5" s="1"/>
  <c r="G4102" i="5" s="1"/>
  <c r="G4101" i="5" s="1"/>
  <c r="G4100" i="5" s="1"/>
  <c r="G4099" i="5" s="1"/>
  <c r="G4098" i="5" s="1"/>
  <c r="G4097" i="5" s="1"/>
  <c r="G4096" i="5" s="1"/>
  <c r="G4095" i="5" s="1"/>
  <c r="G4094" i="5" s="1"/>
  <c r="G4093" i="5" s="1"/>
  <c r="G4092" i="5" s="1"/>
  <c r="G4091" i="5" s="1"/>
  <c r="G4090" i="5" s="1"/>
  <c r="G4089" i="5" s="1"/>
  <c r="G4088" i="5" s="1"/>
  <c r="G4087" i="5" s="1"/>
  <c r="I4108" i="5"/>
  <c r="E4107" i="5"/>
  <c r="I4107" i="5"/>
  <c r="J4107" i="5"/>
  <c r="J4106" i="5"/>
  <c r="I4106" i="5"/>
  <c r="E4106" i="5"/>
  <c r="J4105" i="5"/>
  <c r="I4105" i="5"/>
  <c r="E4105" i="5"/>
  <c r="J4104" i="5"/>
  <c r="I4104" i="5"/>
  <c r="E4104" i="5"/>
  <c r="E4103" i="5"/>
  <c r="I4103" i="5"/>
  <c r="J4103" i="5"/>
  <c r="E4102" i="5"/>
  <c r="I4102" i="5"/>
  <c r="J4102" i="5"/>
  <c r="I4101" i="5"/>
  <c r="J4101" i="5"/>
  <c r="E4101" i="5"/>
  <c r="E4100" i="5"/>
  <c r="J4100" i="5"/>
  <c r="I4099" i="5"/>
  <c r="J4099" i="5"/>
  <c r="E4099" i="5"/>
  <c r="E4098" i="5"/>
  <c r="J4098" i="5"/>
  <c r="J4097" i="5"/>
  <c r="I4097" i="5"/>
  <c r="E4097" i="5"/>
  <c r="E4096" i="5"/>
  <c r="J4096" i="5"/>
  <c r="I4096" i="5"/>
  <c r="I4095" i="5"/>
  <c r="E4095" i="5"/>
  <c r="J4095" i="5"/>
  <c r="F4095" i="5"/>
  <c r="C4095" i="5"/>
  <c r="C4096" i="5" s="1"/>
  <c r="C4097" i="5" s="1"/>
  <c r="C4098" i="5" s="1"/>
  <c r="C4099" i="5" s="1"/>
  <c r="C4100" i="5" s="1"/>
  <c r="C4101" i="5" s="1"/>
  <c r="C4102" i="5" s="1"/>
  <c r="C4103" i="5" s="1"/>
  <c r="C4104" i="5" s="1"/>
  <c r="C4105" i="5" s="1"/>
  <c r="C4106" i="5" s="1"/>
  <c r="C4107" i="5" s="1"/>
  <c r="C4108" i="5" s="1"/>
  <c r="C4109" i="5" s="1"/>
  <c r="C4110" i="5" s="1"/>
  <c r="C4111" i="5" s="1"/>
  <c r="C4112" i="5" s="1"/>
  <c r="C4113" i="5" s="1"/>
  <c r="C4114" i="5" s="1"/>
  <c r="C4115" i="5" s="1"/>
  <c r="C4116" i="5" s="1"/>
  <c r="E4094" i="5"/>
  <c r="J4094" i="5"/>
  <c r="I4094" i="5"/>
  <c r="J4093" i="5"/>
  <c r="E4093" i="5"/>
  <c r="I4093" i="5"/>
  <c r="E4092" i="5"/>
  <c r="I4092" i="5"/>
  <c r="J4092" i="5"/>
  <c r="I4091" i="5"/>
  <c r="J4091" i="5"/>
  <c r="E4091" i="5"/>
  <c r="I4090" i="5"/>
  <c r="J4090" i="5"/>
  <c r="E4090" i="5"/>
  <c r="I4089" i="5"/>
  <c r="J4089" i="5"/>
  <c r="E4089" i="5"/>
  <c r="E4088" i="5"/>
  <c r="J4088" i="5"/>
  <c r="I4088" i="5"/>
  <c r="J4087" i="5"/>
  <c r="I4087" i="5"/>
  <c r="E4087" i="5"/>
  <c r="I4086" i="5"/>
  <c r="J4086" i="5"/>
  <c r="G4086" i="5"/>
  <c r="G4085" i="5" s="1"/>
  <c r="G4084" i="5" s="1"/>
  <c r="G4083" i="5" s="1"/>
  <c r="G4082" i="5" s="1"/>
  <c r="G4081" i="5" s="1"/>
  <c r="G4080" i="5" s="1"/>
  <c r="G4079" i="5" s="1"/>
  <c r="G4078" i="5" s="1"/>
  <c r="G4077" i="5" s="1"/>
  <c r="G4076" i="5" s="1"/>
  <c r="G4075" i="5" s="1"/>
  <c r="G4074" i="5" s="1"/>
  <c r="G4073" i="5" s="1"/>
  <c r="G4072" i="5" s="1"/>
  <c r="G4071" i="5" s="1"/>
  <c r="G4070" i="5" s="1"/>
  <c r="G4069" i="5" s="1"/>
  <c r="G4068" i="5" s="1"/>
  <c r="G4067" i="5" s="1"/>
  <c r="G4066" i="5" s="1"/>
  <c r="G4065" i="5" s="1"/>
  <c r="E4086" i="5"/>
  <c r="E4085" i="5"/>
  <c r="J4085" i="5"/>
  <c r="I4085" i="5"/>
  <c r="J4084" i="5"/>
  <c r="I4084" i="5"/>
  <c r="E4084" i="5"/>
  <c r="J4083" i="5"/>
  <c r="I4083" i="5"/>
  <c r="E4083" i="5"/>
  <c r="I4082" i="5"/>
  <c r="E4082" i="5"/>
  <c r="J4082" i="5"/>
  <c r="J4081" i="5"/>
  <c r="I4081" i="5"/>
  <c r="E4081" i="5"/>
  <c r="J4080" i="5"/>
  <c r="E4080" i="5"/>
  <c r="E4079" i="5"/>
  <c r="J4079" i="5"/>
  <c r="I4079" i="5"/>
  <c r="J4078" i="5"/>
  <c r="E4078" i="5"/>
  <c r="E4077" i="5"/>
  <c r="I4077" i="5"/>
  <c r="J4077" i="5"/>
  <c r="E4076" i="5"/>
  <c r="J4076" i="5"/>
  <c r="J4075" i="5"/>
  <c r="I4075" i="5"/>
  <c r="E4075" i="5"/>
  <c r="E4074" i="5"/>
  <c r="J4074" i="5"/>
  <c r="I4074" i="5"/>
  <c r="E4073" i="5"/>
  <c r="J4073" i="5"/>
  <c r="I4073" i="5"/>
  <c r="C4073" i="5"/>
  <c r="C4074" i="5" s="1"/>
  <c r="C4075" i="5" s="1"/>
  <c r="C4076" i="5" s="1"/>
  <c r="C4077" i="5" s="1"/>
  <c r="C4078" i="5" s="1"/>
  <c r="C4079" i="5" s="1"/>
  <c r="C4080" i="5" s="1"/>
  <c r="C4081" i="5" s="1"/>
  <c r="C4082" i="5" s="1"/>
  <c r="C4083" i="5" s="1"/>
  <c r="C4084" i="5" s="1"/>
  <c r="C4085" i="5" s="1"/>
  <c r="C4086" i="5" s="1"/>
  <c r="C4087" i="5" s="1"/>
  <c r="C4088" i="5" s="1"/>
  <c r="C4089" i="5" s="1"/>
  <c r="C4090" i="5" s="1"/>
  <c r="C4091" i="5" s="1"/>
  <c r="C4092" i="5" s="1"/>
  <c r="C4093" i="5" s="1"/>
  <c r="C4094" i="5" s="1"/>
  <c r="F4073" i="5"/>
  <c r="E4072" i="5"/>
  <c r="I4072" i="5"/>
  <c r="J4072" i="5"/>
  <c r="E4071" i="5"/>
  <c r="J4071" i="5"/>
  <c r="I4071" i="5"/>
  <c r="J4070" i="5"/>
  <c r="I4070" i="5"/>
  <c r="E4070" i="5"/>
  <c r="J4069" i="5"/>
  <c r="E4069" i="5"/>
  <c r="I4069" i="5"/>
  <c r="E4068" i="5"/>
  <c r="I4068" i="5"/>
  <c r="J4068" i="5"/>
  <c r="E4067" i="5"/>
  <c r="I4067" i="5"/>
  <c r="J4067" i="5"/>
  <c r="E4066" i="5"/>
  <c r="I4066" i="5"/>
  <c r="J4066" i="5"/>
  <c r="I4065" i="5"/>
  <c r="E4065" i="5"/>
  <c r="J4065" i="5"/>
  <c r="I4064" i="5"/>
  <c r="E4064" i="5"/>
  <c r="J4063" i="5"/>
  <c r="I4063" i="5"/>
  <c r="E4063" i="5"/>
  <c r="J4062" i="5"/>
  <c r="I4062" i="5"/>
  <c r="E4062" i="5"/>
  <c r="E4061" i="5"/>
  <c r="I4061" i="5"/>
  <c r="J4061" i="5"/>
  <c r="E4060" i="5"/>
  <c r="J4060" i="5"/>
  <c r="I4060" i="5"/>
  <c r="J4059" i="5"/>
  <c r="I4059" i="5"/>
  <c r="E4059" i="5"/>
  <c r="E4058" i="5"/>
  <c r="J4058" i="5"/>
  <c r="E4057" i="5"/>
  <c r="I4057" i="5"/>
  <c r="J4057" i="5"/>
  <c r="J4056" i="5"/>
  <c r="E4056" i="5"/>
  <c r="E4055" i="5"/>
  <c r="I4055" i="5"/>
  <c r="J4055" i="5"/>
  <c r="J4054" i="5"/>
  <c r="E4054" i="5"/>
  <c r="I4053" i="5"/>
  <c r="E4053" i="5"/>
  <c r="J4053" i="5"/>
  <c r="E4052" i="5"/>
  <c r="J4052" i="5"/>
  <c r="I4052" i="5"/>
  <c r="J4051" i="5"/>
  <c r="I4051" i="5"/>
  <c r="E4051" i="5"/>
  <c r="F4051" i="5"/>
  <c r="C4051" i="5"/>
  <c r="C4052" i="5" s="1"/>
  <c r="C4053" i="5" s="1"/>
  <c r="C4054" i="5" s="1"/>
  <c r="C4055" i="5" s="1"/>
  <c r="C4056" i="5" s="1"/>
  <c r="C4057" i="5" s="1"/>
  <c r="C4058" i="5" s="1"/>
  <c r="C4059" i="5" s="1"/>
  <c r="C4060" i="5" s="1"/>
  <c r="C4061" i="5" s="1"/>
  <c r="C4062" i="5" s="1"/>
  <c r="C4063" i="5" s="1"/>
  <c r="C4064" i="5" s="1"/>
  <c r="C4065" i="5" s="1"/>
  <c r="C4066" i="5" s="1"/>
  <c r="C4067" i="5" s="1"/>
  <c r="C4068" i="5" s="1"/>
  <c r="C4069" i="5" s="1"/>
  <c r="C4070" i="5" s="1"/>
  <c r="C4071" i="5" s="1"/>
  <c r="C4072" i="5" s="1"/>
  <c r="I4050" i="5"/>
  <c r="E4050" i="5"/>
  <c r="J4050" i="5"/>
  <c r="J4049" i="5"/>
  <c r="E4049" i="5"/>
  <c r="I4049" i="5"/>
  <c r="J4048" i="5"/>
  <c r="E4048" i="5"/>
  <c r="I4048" i="5"/>
  <c r="E4047" i="5"/>
  <c r="J4047" i="5"/>
  <c r="I4047" i="5"/>
  <c r="J4046" i="5"/>
  <c r="E4046" i="5"/>
  <c r="I4046" i="5"/>
  <c r="J4045" i="5"/>
  <c r="I4045" i="5"/>
  <c r="E4045" i="5"/>
  <c r="E4044" i="5"/>
  <c r="J4044" i="5"/>
  <c r="I4044" i="5"/>
  <c r="J4043" i="5"/>
  <c r="E4043" i="5"/>
  <c r="I4043" i="5"/>
  <c r="E4042" i="5"/>
  <c r="I4042" i="5"/>
  <c r="G4042" i="5"/>
  <c r="G4041" i="5" s="1"/>
  <c r="G4040" i="5" s="1"/>
  <c r="G4039" i="5" s="1"/>
  <c r="G4038" i="5" s="1"/>
  <c r="G4037" i="5" s="1"/>
  <c r="G4036" i="5" s="1"/>
  <c r="G4035" i="5" s="1"/>
  <c r="G4034" i="5" s="1"/>
  <c r="G4033" i="5" s="1"/>
  <c r="G4032" i="5" s="1"/>
  <c r="G4031" i="5" s="1"/>
  <c r="G4030" i="5" s="1"/>
  <c r="G4029" i="5" s="1"/>
  <c r="G4028" i="5" s="1"/>
  <c r="G4027" i="5" s="1"/>
  <c r="G4026" i="5" s="1"/>
  <c r="G4025" i="5" s="1"/>
  <c r="G4024" i="5" s="1"/>
  <c r="G4023" i="5" s="1"/>
  <c r="G4022" i="5" s="1"/>
  <c r="G4021" i="5" s="1"/>
  <c r="I4041" i="5"/>
  <c r="J4041" i="5"/>
  <c r="E4041" i="5"/>
  <c r="J4040" i="5"/>
  <c r="I4040" i="5"/>
  <c r="E4040" i="5"/>
  <c r="I4039" i="5"/>
  <c r="E4039" i="5"/>
  <c r="J4039" i="5"/>
  <c r="E4038" i="5"/>
  <c r="J4038" i="5"/>
  <c r="I4038" i="5"/>
  <c r="E4037" i="5"/>
  <c r="I4037" i="5"/>
  <c r="J4037" i="5"/>
  <c r="E4036" i="5"/>
  <c r="J4036" i="5"/>
  <c r="I4036" i="5"/>
  <c r="E4035" i="5"/>
  <c r="J4035" i="5"/>
  <c r="I4035" i="5"/>
  <c r="J4034" i="5"/>
  <c r="E4034" i="5"/>
  <c r="J4033" i="5"/>
  <c r="E4033" i="5"/>
  <c r="I4033" i="5"/>
  <c r="J4032" i="5"/>
  <c r="E4032" i="5"/>
  <c r="E4031" i="5"/>
  <c r="J4031" i="5"/>
  <c r="I4031" i="5"/>
  <c r="J4030" i="5"/>
  <c r="E4030" i="5"/>
  <c r="I4030" i="5"/>
  <c r="I4029" i="5"/>
  <c r="E4029" i="5"/>
  <c r="J4029" i="5"/>
  <c r="F4029" i="5"/>
  <c r="C4029" i="5"/>
  <c r="C4030" i="5" s="1"/>
  <c r="C4031" i="5" s="1"/>
  <c r="C4032" i="5" s="1"/>
  <c r="C4033" i="5" s="1"/>
  <c r="C4034" i="5" s="1"/>
  <c r="C4035" i="5" s="1"/>
  <c r="C4036" i="5" s="1"/>
  <c r="C4037" i="5" s="1"/>
  <c r="C4038" i="5" s="1"/>
  <c r="C4039" i="5" s="1"/>
  <c r="C4040" i="5" s="1"/>
  <c r="C4041" i="5" s="1"/>
  <c r="C4042" i="5" s="1"/>
  <c r="C4043" i="5" s="1"/>
  <c r="C4044" i="5" s="1"/>
  <c r="C4045" i="5" s="1"/>
  <c r="C4046" i="5" s="1"/>
  <c r="C4047" i="5" s="1"/>
  <c r="C4048" i="5" s="1"/>
  <c r="C4049" i="5" s="1"/>
  <c r="C4050" i="5" s="1"/>
  <c r="J4028" i="5"/>
  <c r="I4028" i="5"/>
  <c r="E4028" i="5"/>
  <c r="J4027" i="5"/>
  <c r="I4027" i="5"/>
  <c r="E4027" i="5"/>
  <c r="J4026" i="5"/>
  <c r="I4026" i="5"/>
  <c r="E4026" i="5"/>
  <c r="E4025" i="5"/>
  <c r="J4025" i="5"/>
  <c r="I4025" i="5"/>
  <c r="I4024" i="5"/>
  <c r="E4024" i="5"/>
  <c r="J4024" i="5"/>
  <c r="J4023" i="5"/>
  <c r="I4023" i="5"/>
  <c r="E4023" i="5"/>
  <c r="J4022" i="5"/>
  <c r="I4022" i="5"/>
  <c r="E4022" i="5"/>
  <c r="I4021" i="5"/>
  <c r="E4021" i="5"/>
  <c r="J4021" i="5"/>
  <c r="I4020" i="5"/>
  <c r="E4020" i="5"/>
  <c r="E4019" i="5"/>
  <c r="I4019" i="5"/>
  <c r="J4019" i="5"/>
  <c r="E4018" i="5"/>
  <c r="I4018" i="5"/>
  <c r="J4018" i="5"/>
  <c r="J4017" i="5"/>
  <c r="I4017" i="5"/>
  <c r="E4017" i="5"/>
  <c r="I4016" i="5"/>
  <c r="E4016" i="5"/>
  <c r="J4016" i="5"/>
  <c r="J4015" i="5"/>
  <c r="I4015" i="5"/>
  <c r="E4015" i="5"/>
  <c r="J4014" i="5"/>
  <c r="E4014" i="5"/>
  <c r="J4013" i="5"/>
  <c r="E4013" i="5"/>
  <c r="I4013" i="5"/>
  <c r="J4012" i="5"/>
  <c r="E4012" i="5"/>
  <c r="J4011" i="5"/>
  <c r="I4011" i="5"/>
  <c r="E4011" i="5"/>
  <c r="E4010" i="5"/>
  <c r="J4010" i="5"/>
  <c r="E4009" i="5"/>
  <c r="J4009" i="5"/>
  <c r="I4009" i="5"/>
  <c r="J4008" i="5"/>
  <c r="I4008" i="5"/>
  <c r="E4008" i="5"/>
  <c r="J4007" i="5"/>
  <c r="E4007" i="5"/>
  <c r="I4007" i="5"/>
  <c r="F4007" i="5"/>
  <c r="C4007" i="5"/>
  <c r="C4008" i="5" s="1"/>
  <c r="C4009" i="5" s="1"/>
  <c r="C4010" i="5" s="1"/>
  <c r="C4011" i="5" s="1"/>
  <c r="C4012" i="5" s="1"/>
  <c r="C4013" i="5" s="1"/>
  <c r="C4014" i="5" s="1"/>
  <c r="C4015" i="5" s="1"/>
  <c r="C4016" i="5" s="1"/>
  <c r="C4017" i="5" s="1"/>
  <c r="C4018" i="5" s="1"/>
  <c r="C4019" i="5" s="1"/>
  <c r="C4020" i="5" s="1"/>
  <c r="C4021" i="5" s="1"/>
  <c r="C4022" i="5" s="1"/>
  <c r="C4023" i="5" s="1"/>
  <c r="C4024" i="5" s="1"/>
  <c r="C4025" i="5" s="1"/>
  <c r="C4026" i="5" s="1"/>
  <c r="C4027" i="5" s="1"/>
  <c r="C4028" i="5" s="1"/>
  <c r="I4006" i="5"/>
  <c r="J4006" i="5"/>
  <c r="E4006" i="5"/>
  <c r="I4005" i="5"/>
  <c r="E4005" i="5"/>
  <c r="J4005" i="5"/>
  <c r="E4004" i="5"/>
  <c r="I4004" i="5"/>
  <c r="J4004" i="5"/>
  <c r="E4003" i="5"/>
  <c r="J4003" i="5"/>
  <c r="I4003" i="5"/>
  <c r="I4002" i="5"/>
  <c r="E4002" i="5"/>
  <c r="J4002" i="5"/>
  <c r="J4001" i="5"/>
  <c r="E4001" i="5"/>
  <c r="I4001" i="5"/>
  <c r="J4000" i="5"/>
  <c r="I4000" i="5"/>
  <c r="E4000" i="5"/>
  <c r="J3999" i="5"/>
  <c r="I3999" i="5"/>
  <c r="E3999" i="5"/>
  <c r="J3998" i="5"/>
  <c r="E3998" i="5"/>
  <c r="G3998" i="5"/>
  <c r="G3997" i="5" s="1"/>
  <c r="G3996" i="5" s="1"/>
  <c r="G3995" i="5" s="1"/>
  <c r="G3994" i="5" s="1"/>
  <c r="G3993" i="5" s="1"/>
  <c r="G3992" i="5" s="1"/>
  <c r="G3991" i="5" s="1"/>
  <c r="G3990" i="5" s="1"/>
  <c r="G3989" i="5" s="1"/>
  <c r="G3988" i="5" s="1"/>
  <c r="G3987" i="5" s="1"/>
  <c r="G3986" i="5" s="1"/>
  <c r="G3985" i="5" s="1"/>
  <c r="G3984" i="5" s="1"/>
  <c r="G3983" i="5" s="1"/>
  <c r="G3982" i="5" s="1"/>
  <c r="G3981" i="5" s="1"/>
  <c r="G3980" i="5" s="1"/>
  <c r="G3979" i="5" s="1"/>
  <c r="G3978" i="5" s="1"/>
  <c r="G3977" i="5" s="1"/>
  <c r="I3998" i="5"/>
  <c r="E3997" i="5"/>
  <c r="I3997" i="5"/>
  <c r="J3997" i="5"/>
  <c r="E3996" i="5"/>
  <c r="J3996" i="5"/>
  <c r="I3996" i="5"/>
  <c r="I3995" i="5"/>
  <c r="E3995" i="5"/>
  <c r="J3995" i="5"/>
  <c r="E3994" i="5"/>
  <c r="I3994" i="5"/>
  <c r="J3994" i="5"/>
  <c r="J3993" i="5"/>
  <c r="E3993" i="5"/>
  <c r="I3993" i="5"/>
  <c r="J3992" i="5"/>
  <c r="E3992" i="5"/>
  <c r="E3991" i="5"/>
  <c r="I3991" i="5"/>
  <c r="J3991" i="5"/>
  <c r="J3990" i="5"/>
  <c r="E3990" i="5"/>
  <c r="E3989" i="5"/>
  <c r="I3989" i="5"/>
  <c r="J3989" i="5"/>
  <c r="J3988" i="5"/>
  <c r="E3988" i="5"/>
  <c r="E3987" i="5"/>
  <c r="J3987" i="5"/>
  <c r="I3987" i="5"/>
  <c r="I3986" i="5"/>
  <c r="E3986" i="5"/>
  <c r="J3986" i="5"/>
  <c r="E3985" i="5"/>
  <c r="I3985" i="5"/>
  <c r="J3985" i="5"/>
  <c r="C3985" i="5"/>
  <c r="C3986" i="5" s="1"/>
  <c r="C3987" i="5" s="1"/>
  <c r="C3988" i="5" s="1"/>
  <c r="C3989" i="5" s="1"/>
  <c r="C3990" i="5" s="1"/>
  <c r="C3991" i="5" s="1"/>
  <c r="C3992" i="5" s="1"/>
  <c r="C3993" i="5" s="1"/>
  <c r="C3994" i="5" s="1"/>
  <c r="C3995" i="5" s="1"/>
  <c r="C3996" i="5" s="1"/>
  <c r="C3997" i="5" s="1"/>
  <c r="C3998" i="5" s="1"/>
  <c r="C3999" i="5" s="1"/>
  <c r="C4000" i="5" s="1"/>
  <c r="C4001" i="5" s="1"/>
  <c r="C4002" i="5" s="1"/>
  <c r="C4003" i="5" s="1"/>
  <c r="C4004" i="5" s="1"/>
  <c r="C4005" i="5" s="1"/>
  <c r="C4006" i="5" s="1"/>
  <c r="F3985" i="5"/>
  <c r="E3984" i="5"/>
  <c r="J3984" i="5"/>
  <c r="I3984" i="5"/>
  <c r="J3983" i="5"/>
  <c r="I3983" i="5"/>
  <c r="E3983" i="5"/>
  <c r="J3982" i="5"/>
  <c r="E3982" i="5"/>
  <c r="I3982" i="5"/>
  <c r="I3981" i="5"/>
  <c r="J3981" i="5"/>
  <c r="E3981" i="5"/>
  <c r="E3980" i="5"/>
  <c r="I3980" i="5"/>
  <c r="J3980" i="5"/>
  <c r="E3979" i="5"/>
  <c r="I3979" i="5"/>
  <c r="J3979" i="5"/>
  <c r="E3978" i="5"/>
  <c r="I3978" i="5"/>
  <c r="J3978" i="5"/>
  <c r="J3977" i="5"/>
  <c r="E3977" i="5"/>
  <c r="I3977" i="5"/>
  <c r="E3976" i="5"/>
  <c r="G3976" i="5"/>
  <c r="G3975" i="5" s="1"/>
  <c r="G3974" i="5" s="1"/>
  <c r="G3973" i="5" s="1"/>
  <c r="G3972" i="5" s="1"/>
  <c r="G3971" i="5" s="1"/>
  <c r="G3970" i="5" s="1"/>
  <c r="G3969" i="5" s="1"/>
  <c r="G3968" i="5" s="1"/>
  <c r="G3967" i="5" s="1"/>
  <c r="G3966" i="5" s="1"/>
  <c r="G3965" i="5" s="1"/>
  <c r="G3964" i="5" s="1"/>
  <c r="G3963" i="5" s="1"/>
  <c r="G3962" i="5" s="1"/>
  <c r="G3961" i="5" s="1"/>
  <c r="G3960" i="5" s="1"/>
  <c r="G3959" i="5" s="1"/>
  <c r="G3958" i="5" s="1"/>
  <c r="G3957" i="5" s="1"/>
  <c r="G3956" i="5" s="1"/>
  <c r="G3955" i="5" s="1"/>
  <c r="J3976" i="5"/>
  <c r="I3976" i="5"/>
  <c r="I3975" i="5"/>
  <c r="E3975" i="5"/>
  <c r="J3975" i="5"/>
  <c r="J3974" i="5"/>
  <c r="I3974" i="5"/>
  <c r="E3974" i="5"/>
  <c r="J3973" i="5"/>
  <c r="I3973" i="5"/>
  <c r="E3973" i="5"/>
  <c r="E3972" i="5"/>
  <c r="J3972" i="5"/>
  <c r="I3972" i="5"/>
  <c r="J3971" i="5"/>
  <c r="I3971" i="5"/>
  <c r="E3971" i="5"/>
  <c r="E3970" i="5"/>
  <c r="J3970" i="5"/>
  <c r="I3969" i="5"/>
  <c r="J3969" i="5"/>
  <c r="E3969" i="5"/>
  <c r="E3968" i="5"/>
  <c r="J3968" i="5"/>
  <c r="E3967" i="5"/>
  <c r="I3967" i="5"/>
  <c r="J3967" i="5"/>
  <c r="J3966" i="5"/>
  <c r="E3966" i="5"/>
  <c r="E3965" i="5"/>
  <c r="I3965" i="5"/>
  <c r="J3965" i="5"/>
  <c r="J3964" i="5"/>
  <c r="I3964" i="5"/>
  <c r="E3964" i="5"/>
  <c r="J3963" i="5"/>
  <c r="E3963" i="5"/>
  <c r="I3963" i="5"/>
  <c r="C3963" i="5"/>
  <c r="C3964" i="5" s="1"/>
  <c r="C3965" i="5" s="1"/>
  <c r="C3966" i="5" s="1"/>
  <c r="C3967" i="5" s="1"/>
  <c r="C3968" i="5" s="1"/>
  <c r="C3969" i="5" s="1"/>
  <c r="C3970" i="5" s="1"/>
  <c r="C3971" i="5" s="1"/>
  <c r="C3972" i="5" s="1"/>
  <c r="C3973" i="5" s="1"/>
  <c r="C3974" i="5" s="1"/>
  <c r="C3975" i="5" s="1"/>
  <c r="C3976" i="5" s="1"/>
  <c r="C3977" i="5" s="1"/>
  <c r="C3978" i="5" s="1"/>
  <c r="C3979" i="5" s="1"/>
  <c r="C3980" i="5" s="1"/>
  <c r="C3981" i="5" s="1"/>
  <c r="C3982" i="5" s="1"/>
  <c r="C3983" i="5" s="1"/>
  <c r="C3984" i="5" s="1"/>
  <c r="F3963" i="5"/>
  <c r="E3962" i="5"/>
  <c r="I3962" i="5"/>
  <c r="J3962" i="5"/>
  <c r="J3961" i="5"/>
  <c r="E3961" i="5"/>
  <c r="I3961" i="5"/>
  <c r="J3960" i="5"/>
  <c r="E3960" i="5"/>
  <c r="I3960" i="5"/>
  <c r="E3959" i="5"/>
  <c r="J3959" i="5"/>
  <c r="I3959" i="5"/>
  <c r="J3958" i="5"/>
  <c r="E3958" i="5"/>
  <c r="I3958" i="5"/>
  <c r="I3957" i="5"/>
  <c r="J3957" i="5"/>
  <c r="E3957" i="5"/>
  <c r="E3956" i="5"/>
  <c r="J3956" i="5"/>
  <c r="I3956" i="5"/>
  <c r="J3955" i="5"/>
  <c r="E3955" i="5"/>
  <c r="I3955" i="5"/>
  <c r="J3954" i="5"/>
  <c r="E3954" i="5"/>
  <c r="I3954" i="5"/>
  <c r="G3954" i="5"/>
  <c r="G3953" i="5" s="1"/>
  <c r="G3952" i="5" s="1"/>
  <c r="G3951" i="5" s="1"/>
  <c r="G3950" i="5" s="1"/>
  <c r="G3949" i="5" s="1"/>
  <c r="G3948" i="5" s="1"/>
  <c r="G3947" i="5" s="1"/>
  <c r="G3946" i="5" s="1"/>
  <c r="G3945" i="5" s="1"/>
  <c r="G3944" i="5" s="1"/>
  <c r="G3943" i="5" s="1"/>
  <c r="G3942" i="5" s="1"/>
  <c r="G3941" i="5" s="1"/>
  <c r="G3940" i="5" s="1"/>
  <c r="G3939" i="5" s="1"/>
  <c r="G3938" i="5" s="1"/>
  <c r="G3937" i="5" s="1"/>
  <c r="G3936" i="5" s="1"/>
  <c r="G3935" i="5" s="1"/>
  <c r="G3934" i="5" s="1"/>
  <c r="G3933" i="5" s="1"/>
  <c r="E3953" i="5"/>
  <c r="J3953" i="5"/>
  <c r="I3953" i="5"/>
  <c r="J3952" i="5"/>
  <c r="I3952" i="5"/>
  <c r="E3952" i="5"/>
  <c r="I3951" i="5"/>
  <c r="E3951" i="5"/>
  <c r="J3951" i="5"/>
  <c r="J3950" i="5"/>
  <c r="I3950" i="5"/>
  <c r="E3950" i="5"/>
  <c r="J3949" i="5"/>
  <c r="I3949" i="5"/>
  <c r="E3949" i="5"/>
  <c r="E3948" i="5"/>
  <c r="J3948" i="5"/>
  <c r="J3947" i="5"/>
  <c r="I3947" i="5"/>
  <c r="E3947" i="5"/>
  <c r="E3946" i="5"/>
  <c r="J3946" i="5"/>
  <c r="E3945" i="5"/>
  <c r="I3945" i="5"/>
  <c r="J3945" i="5"/>
  <c r="E3944" i="5"/>
  <c r="J3944" i="5"/>
  <c r="I3943" i="5"/>
  <c r="E3943" i="5"/>
  <c r="J3943" i="5"/>
  <c r="I3942" i="5"/>
  <c r="J3942" i="5"/>
  <c r="E3942" i="5"/>
  <c r="I3941" i="5"/>
  <c r="E3941" i="5"/>
  <c r="J3941" i="5"/>
  <c r="F3941" i="5"/>
  <c r="C3941" i="5"/>
  <c r="C3942" i="5" s="1"/>
  <c r="C3943" i="5" s="1"/>
  <c r="C3944" i="5" s="1"/>
  <c r="C3945" i="5" s="1"/>
  <c r="C3946" i="5" s="1"/>
  <c r="C3947" i="5" s="1"/>
  <c r="C3948" i="5" s="1"/>
  <c r="C3949" i="5" s="1"/>
  <c r="C3950" i="5" s="1"/>
  <c r="C3951" i="5" s="1"/>
  <c r="C3952" i="5" s="1"/>
  <c r="C3953" i="5" s="1"/>
  <c r="C3954" i="5" s="1"/>
  <c r="C3955" i="5" s="1"/>
  <c r="C3956" i="5" s="1"/>
  <c r="C3957" i="5" s="1"/>
  <c r="C3958" i="5" s="1"/>
  <c r="C3959" i="5" s="1"/>
  <c r="C3960" i="5" s="1"/>
  <c r="C3961" i="5" s="1"/>
  <c r="C3962" i="5" s="1"/>
  <c r="E3940" i="5"/>
  <c r="I3940" i="5"/>
  <c r="J3940" i="5"/>
  <c r="I3939" i="5"/>
  <c r="J3939" i="5"/>
  <c r="E3939" i="5"/>
  <c r="E3938" i="5"/>
  <c r="I3938" i="5"/>
  <c r="J3938" i="5"/>
  <c r="J3937" i="5"/>
  <c r="I3937" i="5"/>
  <c r="E3937" i="5"/>
  <c r="E3936" i="5"/>
  <c r="I3936" i="5"/>
  <c r="J3936" i="5"/>
  <c r="E3935" i="5"/>
  <c r="I3935" i="5"/>
  <c r="J3935" i="5"/>
  <c r="E3934" i="5"/>
  <c r="I3934" i="5"/>
  <c r="J3934" i="5"/>
  <c r="J3933" i="5"/>
  <c r="I3933" i="5"/>
  <c r="E3933" i="5"/>
  <c r="I3932" i="5"/>
  <c r="E3932" i="5"/>
  <c r="J3931" i="5"/>
  <c r="I3931" i="5"/>
  <c r="E3931" i="5"/>
  <c r="E3930" i="5"/>
  <c r="J3930" i="5"/>
  <c r="J3929" i="5"/>
  <c r="I3929" i="5"/>
  <c r="E3929" i="5"/>
  <c r="E3928" i="5"/>
  <c r="J3928" i="5"/>
  <c r="I3927" i="5"/>
  <c r="E3927" i="5"/>
  <c r="J3927" i="5"/>
  <c r="I3926" i="5"/>
  <c r="E3926" i="5"/>
  <c r="J3926" i="5"/>
  <c r="J3925" i="5"/>
  <c r="E3925" i="5"/>
  <c r="I3925" i="5"/>
  <c r="C3925" i="5"/>
  <c r="C3926" i="5" s="1"/>
  <c r="C3927" i="5" s="1"/>
  <c r="C3928" i="5" s="1"/>
  <c r="C3929" i="5" s="1"/>
  <c r="C3930" i="5" s="1"/>
  <c r="C3931" i="5" s="1"/>
  <c r="C3932" i="5" s="1"/>
  <c r="C3933" i="5" s="1"/>
  <c r="C3934" i="5" s="1"/>
  <c r="C3935" i="5" s="1"/>
  <c r="C3936" i="5" s="1"/>
  <c r="C3937" i="5" s="1"/>
  <c r="C3938" i="5" s="1"/>
  <c r="C3939" i="5" s="1"/>
  <c r="C3940" i="5" s="1"/>
  <c r="F3925" i="5"/>
  <c r="I3924" i="5"/>
  <c r="J3924" i="5"/>
  <c r="E3924" i="5"/>
  <c r="J3923" i="5"/>
  <c r="I3923" i="5"/>
  <c r="E3923" i="5"/>
  <c r="E3922" i="5"/>
  <c r="I3922" i="5"/>
  <c r="J3922" i="5"/>
  <c r="I3921" i="5"/>
  <c r="E3921" i="5"/>
  <c r="J3921" i="5"/>
  <c r="I3920" i="5"/>
  <c r="J3920" i="5"/>
  <c r="E3920" i="5"/>
  <c r="I3919" i="5"/>
  <c r="J3919" i="5"/>
  <c r="E3919" i="5"/>
  <c r="J3918" i="5"/>
  <c r="E3918" i="5"/>
  <c r="I3918" i="5"/>
  <c r="J3917" i="5"/>
  <c r="I3917" i="5"/>
  <c r="E3917" i="5"/>
  <c r="E3916" i="5"/>
  <c r="I3916" i="5"/>
  <c r="E3915" i="5"/>
  <c r="I3915" i="5"/>
  <c r="J3915" i="5"/>
  <c r="J3914" i="5"/>
  <c r="E3914" i="5"/>
  <c r="I3913" i="5"/>
  <c r="J3913" i="5"/>
  <c r="E3913" i="5"/>
  <c r="J3912" i="5"/>
  <c r="E3912" i="5"/>
  <c r="J3911" i="5"/>
  <c r="I3911" i="5"/>
  <c r="E3911" i="5"/>
  <c r="J3910" i="5"/>
  <c r="E3910" i="5"/>
  <c r="J3909" i="5"/>
  <c r="E3909" i="5"/>
  <c r="I3909" i="5"/>
  <c r="E3908" i="5"/>
  <c r="J3908" i="5"/>
  <c r="E3907" i="5"/>
  <c r="I3907" i="5"/>
  <c r="J3907" i="5"/>
  <c r="J3906" i="5"/>
  <c r="I3906" i="5"/>
  <c r="E3906" i="5"/>
  <c r="I3905" i="5"/>
  <c r="E3905" i="5"/>
  <c r="J3905" i="5"/>
  <c r="C3905" i="5"/>
  <c r="C3906" i="5" s="1"/>
  <c r="C3907" i="5" s="1"/>
  <c r="C3908" i="5" s="1"/>
  <c r="C3909" i="5" s="1"/>
  <c r="C3910" i="5" s="1"/>
  <c r="C3911" i="5" s="1"/>
  <c r="C3912" i="5" s="1"/>
  <c r="C3913" i="5" s="1"/>
  <c r="C3914" i="5" s="1"/>
  <c r="C3915" i="5" s="1"/>
  <c r="C3916" i="5" s="1"/>
  <c r="C3917" i="5" s="1"/>
  <c r="C3918" i="5" s="1"/>
  <c r="C3919" i="5" s="1"/>
  <c r="C3920" i="5" s="1"/>
  <c r="C3921" i="5" s="1"/>
  <c r="C3922" i="5" s="1"/>
  <c r="C3923" i="5" s="1"/>
  <c r="C3924" i="5" s="1"/>
  <c r="F3905" i="5"/>
  <c r="J3904" i="5"/>
  <c r="E3904" i="5"/>
  <c r="I3904" i="5"/>
  <c r="E3903" i="5"/>
  <c r="J3903" i="5"/>
  <c r="I3903" i="5"/>
  <c r="I3902" i="5"/>
  <c r="E3902" i="5"/>
  <c r="J3902" i="5"/>
  <c r="J3901" i="5"/>
  <c r="E3901" i="5"/>
  <c r="I3901" i="5"/>
  <c r="E3900" i="5"/>
  <c r="J3900" i="5"/>
  <c r="I3900" i="5"/>
  <c r="I3899" i="5"/>
  <c r="J3899" i="5"/>
  <c r="E3899" i="5"/>
  <c r="J3898" i="5"/>
  <c r="E3898" i="5"/>
  <c r="I3898" i="5"/>
  <c r="I3897" i="5"/>
  <c r="J3897" i="5"/>
  <c r="E3897" i="5"/>
  <c r="E3896" i="5"/>
  <c r="I3896" i="5"/>
  <c r="E3895" i="5"/>
  <c r="J3895" i="5"/>
  <c r="I3895" i="5"/>
  <c r="E3894" i="5"/>
  <c r="J3894" i="5"/>
  <c r="I3893" i="5"/>
  <c r="J3893" i="5"/>
  <c r="E3893" i="5"/>
  <c r="I3892" i="5"/>
  <c r="E3892" i="5"/>
  <c r="J3892" i="5"/>
  <c r="E3891" i="5"/>
  <c r="I3891" i="5"/>
  <c r="J3891" i="5"/>
  <c r="C3891" i="5"/>
  <c r="C3892" i="5" s="1"/>
  <c r="C3893" i="5" s="1"/>
  <c r="C3894" i="5" s="1"/>
  <c r="C3895" i="5" s="1"/>
  <c r="C3896" i="5" s="1"/>
  <c r="C3897" i="5" s="1"/>
  <c r="C3898" i="5" s="1"/>
  <c r="C3899" i="5" s="1"/>
  <c r="C3900" i="5" s="1"/>
  <c r="C3901" i="5" s="1"/>
  <c r="C3902" i="5" s="1"/>
  <c r="C3903" i="5" s="1"/>
  <c r="C3904" i="5" s="1"/>
  <c r="F3891" i="5"/>
  <c r="E3890" i="5"/>
  <c r="I3890" i="5"/>
  <c r="J3890" i="5"/>
  <c r="J3889" i="5"/>
  <c r="E3889" i="5"/>
  <c r="I3889" i="5"/>
  <c r="E3888" i="5"/>
  <c r="I3888" i="5"/>
  <c r="J3888" i="5"/>
  <c r="E3887" i="5"/>
  <c r="I3887" i="5"/>
  <c r="J3887" i="5"/>
  <c r="J3886" i="5"/>
  <c r="I3886" i="5"/>
  <c r="E3886" i="5"/>
  <c r="J3885" i="5"/>
  <c r="I3885" i="5"/>
  <c r="E3885" i="5"/>
  <c r="E3884" i="5"/>
  <c r="I3884" i="5"/>
  <c r="J3884" i="5"/>
  <c r="J3883" i="5"/>
  <c r="E3883" i="5"/>
  <c r="I3883" i="5"/>
  <c r="I3882" i="5"/>
  <c r="E3882" i="5"/>
  <c r="J3881" i="5"/>
  <c r="I3881" i="5"/>
  <c r="E3881" i="5"/>
  <c r="J3880" i="5"/>
  <c r="E3880" i="5"/>
  <c r="J3879" i="5"/>
  <c r="E3879" i="5"/>
  <c r="I3879" i="5"/>
  <c r="J3878" i="5"/>
  <c r="E3878" i="5"/>
  <c r="I3877" i="5"/>
  <c r="E3877" i="5"/>
  <c r="J3877" i="5"/>
  <c r="J3876" i="5"/>
  <c r="E3876" i="5"/>
  <c r="E3875" i="5"/>
  <c r="J3875" i="5"/>
  <c r="I3875" i="5"/>
  <c r="E3874" i="5"/>
  <c r="J3874" i="5"/>
  <c r="I3874" i="5"/>
  <c r="I3873" i="5"/>
  <c r="J3873" i="5"/>
  <c r="E3873" i="5"/>
  <c r="F3873" i="5"/>
  <c r="C3873" i="5"/>
  <c r="C3874" i="5" s="1"/>
  <c r="C3875" i="5" s="1"/>
  <c r="C3876" i="5" s="1"/>
  <c r="C3877" i="5" s="1"/>
  <c r="C3878" i="5" s="1"/>
  <c r="C3879" i="5" s="1"/>
  <c r="C3880" i="5" s="1"/>
  <c r="C3881" i="5" s="1"/>
  <c r="C3882" i="5" s="1"/>
  <c r="C3883" i="5" s="1"/>
  <c r="C3884" i="5" s="1"/>
  <c r="C3885" i="5" s="1"/>
  <c r="C3886" i="5" s="1"/>
  <c r="C3887" i="5" s="1"/>
  <c r="C3888" i="5" s="1"/>
  <c r="C3889" i="5" s="1"/>
  <c r="C3890" i="5" s="1"/>
  <c r="E3872" i="5"/>
  <c r="I3872" i="5"/>
  <c r="J3872" i="5"/>
  <c r="I3871" i="5"/>
  <c r="J3871" i="5"/>
  <c r="E3871" i="5"/>
  <c r="E3870" i="5"/>
  <c r="I3870" i="5"/>
  <c r="J3870" i="5"/>
  <c r="I3869" i="5"/>
  <c r="J3869" i="5"/>
  <c r="E3869" i="5"/>
  <c r="E3868" i="5"/>
  <c r="J3868" i="5"/>
  <c r="I3868" i="5"/>
  <c r="E3867" i="5"/>
  <c r="J3867" i="5"/>
  <c r="I3867" i="5"/>
  <c r="J3866" i="5"/>
  <c r="E3866" i="5"/>
  <c r="I3866" i="5"/>
  <c r="I3865" i="5"/>
  <c r="E3865" i="5"/>
  <c r="J3865" i="5"/>
  <c r="G3864" i="5"/>
  <c r="G3863" i="5" s="1"/>
  <c r="G3862" i="5" s="1"/>
  <c r="G3861" i="5" s="1"/>
  <c r="G3860" i="5" s="1"/>
  <c r="G3859" i="5" s="1"/>
  <c r="G3858" i="5" s="1"/>
  <c r="G3857" i="5" s="1"/>
  <c r="G3856" i="5" s="1"/>
  <c r="G3855" i="5" s="1"/>
  <c r="G3854" i="5" s="1"/>
  <c r="G3853" i="5" s="1"/>
  <c r="G3852" i="5" s="1"/>
  <c r="G3851" i="5" s="1"/>
  <c r="J3864" i="5"/>
  <c r="E3864" i="5"/>
  <c r="I3864" i="5"/>
  <c r="E3863" i="5"/>
  <c r="J3863" i="5"/>
  <c r="I3863" i="5"/>
  <c r="I3862" i="5"/>
  <c r="E3862" i="5"/>
  <c r="J3862" i="5"/>
  <c r="J3861" i="5"/>
  <c r="I3861" i="5"/>
  <c r="E3861" i="5"/>
  <c r="E3860" i="5"/>
  <c r="J3860" i="5"/>
  <c r="I3860" i="5"/>
  <c r="E3859" i="5"/>
  <c r="J3859" i="5"/>
  <c r="I3859" i="5"/>
  <c r="C3859" i="5"/>
  <c r="C3860" i="5" s="1"/>
  <c r="C3861" i="5" s="1"/>
  <c r="C3862" i="5" s="1"/>
  <c r="C3863" i="5" s="1"/>
  <c r="C3864" i="5" s="1"/>
  <c r="C3865" i="5" s="1"/>
  <c r="C3866" i="5" s="1"/>
  <c r="C3867" i="5" s="1"/>
  <c r="C3868" i="5" s="1"/>
  <c r="C3869" i="5" s="1"/>
  <c r="C3870" i="5" s="1"/>
  <c r="C3871" i="5" s="1"/>
  <c r="C3872" i="5" s="1"/>
  <c r="F3859" i="5"/>
  <c r="J3858" i="5"/>
  <c r="I3858" i="5"/>
  <c r="E3858" i="5"/>
  <c r="E3857" i="5"/>
  <c r="I3857" i="5"/>
  <c r="J3857" i="5"/>
  <c r="J3856" i="5"/>
  <c r="I3856" i="5"/>
  <c r="E3856" i="5"/>
  <c r="J3855" i="5"/>
  <c r="I3855" i="5"/>
  <c r="E3855" i="5"/>
  <c r="E3854" i="5"/>
  <c r="J3854" i="5"/>
  <c r="I3854" i="5"/>
  <c r="J3853" i="5"/>
  <c r="I3853" i="5"/>
  <c r="E3853" i="5"/>
  <c r="I3852" i="5"/>
  <c r="E3852" i="5"/>
  <c r="J3852" i="5"/>
  <c r="J3851" i="5"/>
  <c r="E3851" i="5"/>
  <c r="I3851" i="5"/>
  <c r="E3850" i="5"/>
  <c r="I3850" i="5"/>
  <c r="G3850" i="5"/>
  <c r="G3849" i="5" s="1"/>
  <c r="G3848" i="5" s="1"/>
  <c r="G3847" i="5" s="1"/>
  <c r="G3846" i="5" s="1"/>
  <c r="G3845" i="5" s="1"/>
  <c r="G3844" i="5" s="1"/>
  <c r="G3843" i="5" s="1"/>
  <c r="G3842" i="5" s="1"/>
  <c r="G3841" i="5" s="1"/>
  <c r="G3840" i="5" s="1"/>
  <c r="G3839" i="5" s="1"/>
  <c r="G3838" i="5" s="1"/>
  <c r="G3837" i="5" s="1"/>
  <c r="J3850" i="5"/>
  <c r="I3849" i="5"/>
  <c r="E3849" i="5"/>
  <c r="J3849" i="5"/>
  <c r="E3848" i="5"/>
  <c r="J3848" i="5"/>
  <c r="E3847" i="5"/>
  <c r="J3847" i="5"/>
  <c r="I3847" i="5"/>
  <c r="E3846" i="5"/>
  <c r="I3846" i="5"/>
  <c r="J3846" i="5"/>
  <c r="J3845" i="5"/>
  <c r="E3845" i="5"/>
  <c r="I3845" i="5"/>
  <c r="F3845" i="5"/>
  <c r="C3845" i="5"/>
  <c r="C3846" i="5" s="1"/>
  <c r="C3847" i="5" s="1"/>
  <c r="C3848" i="5" s="1"/>
  <c r="C3849" i="5" s="1"/>
  <c r="C3850" i="5" s="1"/>
  <c r="C3851" i="5" s="1"/>
  <c r="C3852" i="5" s="1"/>
  <c r="C3853" i="5" s="1"/>
  <c r="C3854" i="5" s="1"/>
  <c r="C3855" i="5" s="1"/>
  <c r="C3856" i="5" s="1"/>
  <c r="C3857" i="5" s="1"/>
  <c r="C3858" i="5" s="1"/>
  <c r="I3844" i="5"/>
  <c r="E3844" i="5"/>
  <c r="J3844" i="5"/>
  <c r="J3843" i="5"/>
  <c r="I3843" i="5"/>
  <c r="E3843" i="5"/>
  <c r="J3842" i="5"/>
  <c r="E3842" i="5"/>
  <c r="I3842" i="5"/>
  <c r="J3841" i="5"/>
  <c r="I3841" i="5"/>
  <c r="E3841" i="5"/>
  <c r="E3840" i="5"/>
  <c r="J3840" i="5"/>
  <c r="I3840" i="5"/>
  <c r="J3839" i="5"/>
  <c r="E3839" i="5"/>
  <c r="I3839" i="5"/>
  <c r="J3838" i="5"/>
  <c r="I3838" i="5"/>
  <c r="E3838" i="5"/>
  <c r="I3837" i="5"/>
  <c r="J3837" i="5"/>
  <c r="E3837" i="5"/>
  <c r="E3836" i="5"/>
  <c r="I3836" i="5"/>
  <c r="E3835" i="5"/>
  <c r="I3835" i="5"/>
  <c r="J3835" i="5"/>
  <c r="J3834" i="5"/>
  <c r="E3834" i="5"/>
  <c r="J3833" i="5"/>
  <c r="E3833" i="5"/>
  <c r="I3833" i="5"/>
  <c r="J3832" i="5"/>
  <c r="E3832" i="5"/>
  <c r="E3831" i="5"/>
  <c r="J3831" i="5"/>
  <c r="I3831" i="5"/>
  <c r="E3830" i="5"/>
  <c r="J3830" i="5"/>
  <c r="J3829" i="5"/>
  <c r="E3829" i="5"/>
  <c r="I3829" i="5"/>
  <c r="E3828" i="5"/>
  <c r="J3828" i="5"/>
  <c r="E3827" i="5"/>
  <c r="J3827" i="5"/>
  <c r="I3827" i="5"/>
  <c r="J3826" i="5"/>
  <c r="I3826" i="5"/>
  <c r="E3826" i="5"/>
  <c r="J3825" i="5"/>
  <c r="I3825" i="5"/>
  <c r="E3825" i="5"/>
  <c r="F3825" i="5"/>
  <c r="C3825" i="5"/>
  <c r="C3826" i="5" s="1"/>
  <c r="C3827" i="5" s="1"/>
  <c r="C3828" i="5" s="1"/>
  <c r="C3829" i="5" s="1"/>
  <c r="C3830" i="5" s="1"/>
  <c r="C3831" i="5" s="1"/>
  <c r="C3832" i="5" s="1"/>
  <c r="C3833" i="5" s="1"/>
  <c r="C3834" i="5" s="1"/>
  <c r="C3835" i="5" s="1"/>
  <c r="C3836" i="5" s="1"/>
  <c r="C3837" i="5" s="1"/>
  <c r="C3838" i="5" s="1"/>
  <c r="C3839" i="5" s="1"/>
  <c r="C3840" i="5" s="1"/>
  <c r="C3841" i="5" s="1"/>
  <c r="C3842" i="5" s="1"/>
  <c r="C3843" i="5" s="1"/>
  <c r="C3844" i="5" s="1"/>
  <c r="J3824" i="5"/>
  <c r="I3824" i="5"/>
  <c r="E3824" i="5"/>
  <c r="J3823" i="5"/>
  <c r="E3823" i="5"/>
  <c r="I3823" i="5"/>
  <c r="E3822" i="5"/>
  <c r="I3822" i="5"/>
  <c r="J3822" i="5"/>
  <c r="E3821" i="5"/>
  <c r="I3821" i="5"/>
  <c r="J3821" i="5"/>
  <c r="J3820" i="5"/>
  <c r="I3820" i="5"/>
  <c r="E3820" i="5"/>
  <c r="E3819" i="5"/>
  <c r="J3819" i="5"/>
  <c r="I3819" i="5"/>
  <c r="E3818" i="5"/>
  <c r="I3818" i="5"/>
  <c r="J3818" i="5"/>
  <c r="E3817" i="5"/>
  <c r="I3817" i="5"/>
  <c r="J3817" i="5"/>
  <c r="G3816" i="5"/>
  <c r="G3815" i="5" s="1"/>
  <c r="G3814" i="5" s="1"/>
  <c r="G3813" i="5" s="1"/>
  <c r="G3812" i="5" s="1"/>
  <c r="G3811" i="5" s="1"/>
  <c r="G3810" i="5" s="1"/>
  <c r="G3809" i="5" s="1"/>
  <c r="G3808" i="5" s="1"/>
  <c r="G3807" i="5" s="1"/>
  <c r="G3806" i="5" s="1"/>
  <c r="G3805" i="5" s="1"/>
  <c r="G3804" i="5" s="1"/>
  <c r="G3803" i="5" s="1"/>
  <c r="G3802" i="5" s="1"/>
  <c r="G3801" i="5" s="1"/>
  <c r="G3800" i="5" s="1"/>
  <c r="G3799" i="5" s="1"/>
  <c r="J3816" i="5"/>
  <c r="E3816" i="5"/>
  <c r="I3816" i="5"/>
  <c r="J3815" i="5"/>
  <c r="E3815" i="5"/>
  <c r="I3815" i="5"/>
  <c r="E3814" i="5"/>
  <c r="J3814" i="5"/>
  <c r="J3813" i="5"/>
  <c r="I3813" i="5"/>
  <c r="E3813" i="5"/>
  <c r="J3812" i="5"/>
  <c r="E3812" i="5"/>
  <c r="I3811" i="5"/>
  <c r="E3811" i="5"/>
  <c r="J3811" i="5"/>
  <c r="E3810" i="5"/>
  <c r="J3810" i="5"/>
  <c r="I3809" i="5"/>
  <c r="J3809" i="5"/>
  <c r="E3809" i="5"/>
  <c r="E3808" i="5"/>
  <c r="I3808" i="5"/>
  <c r="J3808" i="5"/>
  <c r="J3807" i="5"/>
  <c r="E3807" i="5"/>
  <c r="I3807" i="5"/>
  <c r="C3807" i="5"/>
  <c r="C3808" i="5" s="1"/>
  <c r="C3809" i="5" s="1"/>
  <c r="C3810" i="5" s="1"/>
  <c r="C3811" i="5" s="1"/>
  <c r="C3812" i="5" s="1"/>
  <c r="C3813" i="5" s="1"/>
  <c r="C3814" i="5" s="1"/>
  <c r="C3815" i="5" s="1"/>
  <c r="C3816" i="5" s="1"/>
  <c r="C3817" i="5" s="1"/>
  <c r="C3818" i="5" s="1"/>
  <c r="C3819" i="5" s="1"/>
  <c r="C3820" i="5" s="1"/>
  <c r="C3821" i="5" s="1"/>
  <c r="C3822" i="5" s="1"/>
  <c r="C3823" i="5" s="1"/>
  <c r="C3824" i="5" s="1"/>
  <c r="F3807" i="5"/>
  <c r="I3806" i="5"/>
  <c r="J3806" i="5"/>
  <c r="E3806" i="5"/>
  <c r="I3805" i="5"/>
  <c r="E3805" i="5"/>
  <c r="J3805" i="5"/>
  <c r="E3804" i="5"/>
  <c r="J3804" i="5"/>
  <c r="I3804" i="5"/>
  <c r="E3803" i="5"/>
  <c r="I3803" i="5"/>
  <c r="J3803" i="5"/>
  <c r="J3802" i="5"/>
  <c r="E3802" i="5"/>
  <c r="I3802" i="5"/>
  <c r="I3801" i="5"/>
  <c r="E3801" i="5"/>
  <c r="J3801" i="5"/>
  <c r="E3800" i="5"/>
  <c r="J3800" i="5"/>
  <c r="I3800" i="5"/>
  <c r="E3799" i="5"/>
  <c r="I3799" i="5"/>
  <c r="J3799" i="5"/>
  <c r="J3798" i="5"/>
  <c r="E3798" i="5"/>
  <c r="I3798" i="5"/>
  <c r="G3798" i="5"/>
  <c r="G3797" i="5" s="1"/>
  <c r="G3796" i="5" s="1"/>
  <c r="G3795" i="5" s="1"/>
  <c r="G3794" i="5" s="1"/>
  <c r="G3793" i="5" s="1"/>
  <c r="G3792" i="5" s="1"/>
  <c r="G3791" i="5" s="1"/>
  <c r="G3790" i="5" s="1"/>
  <c r="G3789" i="5" s="1"/>
  <c r="G3788" i="5" s="1"/>
  <c r="G3787" i="5" s="1"/>
  <c r="G3786" i="5" s="1"/>
  <c r="G3785" i="5" s="1"/>
  <c r="G3784" i="5" s="1"/>
  <c r="G3783" i="5" s="1"/>
  <c r="G3782" i="5" s="1"/>
  <c r="G3781" i="5" s="1"/>
  <c r="G3780" i="5" s="1"/>
  <c r="G3779" i="5" s="1"/>
  <c r="G3778" i="5" s="1"/>
  <c r="G3777" i="5" s="1"/>
  <c r="J3797" i="5"/>
  <c r="I3797" i="5"/>
  <c r="E3797" i="5"/>
  <c r="E3796" i="5"/>
  <c r="J3796" i="5"/>
  <c r="I3796" i="5"/>
  <c r="J3795" i="5"/>
  <c r="I3795" i="5"/>
  <c r="E3795" i="5"/>
  <c r="J3794" i="5"/>
  <c r="E3794" i="5"/>
  <c r="I3794" i="5"/>
  <c r="E3793" i="5"/>
  <c r="J3793" i="5"/>
  <c r="I3793" i="5"/>
  <c r="E3792" i="5"/>
  <c r="J3792" i="5"/>
  <c r="I3792" i="5"/>
  <c r="I3791" i="5"/>
  <c r="E3791" i="5"/>
  <c r="J3791" i="5"/>
  <c r="E3790" i="5"/>
  <c r="I3790" i="5"/>
  <c r="J3790" i="5"/>
  <c r="J3789" i="5"/>
  <c r="I3789" i="5"/>
  <c r="E3789" i="5"/>
  <c r="E3788" i="5"/>
  <c r="J3788" i="5"/>
  <c r="I3788" i="5"/>
  <c r="I3787" i="5"/>
  <c r="J3787" i="5"/>
  <c r="E3787" i="5"/>
  <c r="E3786" i="5"/>
  <c r="I3786" i="5"/>
  <c r="J3786" i="5"/>
  <c r="E3785" i="5"/>
  <c r="I3785" i="5"/>
  <c r="J3785" i="5"/>
  <c r="C3785" i="5"/>
  <c r="C3786" i="5" s="1"/>
  <c r="C3787" i="5" s="1"/>
  <c r="C3788" i="5" s="1"/>
  <c r="C3789" i="5" s="1"/>
  <c r="C3790" i="5" s="1"/>
  <c r="C3791" i="5" s="1"/>
  <c r="C3792" i="5" s="1"/>
  <c r="C3793" i="5" s="1"/>
  <c r="C3794" i="5" s="1"/>
  <c r="C3795" i="5" s="1"/>
  <c r="C3796" i="5" s="1"/>
  <c r="C3797" i="5" s="1"/>
  <c r="C3798" i="5" s="1"/>
  <c r="C3799" i="5" s="1"/>
  <c r="C3800" i="5" s="1"/>
  <c r="C3801" i="5" s="1"/>
  <c r="C3802" i="5" s="1"/>
  <c r="C3803" i="5" s="1"/>
  <c r="C3804" i="5" s="1"/>
  <c r="C3805" i="5" s="1"/>
  <c r="C3806" i="5" s="1"/>
  <c r="F3785" i="5"/>
  <c r="J3784" i="5"/>
  <c r="E3784" i="5"/>
  <c r="I3784" i="5"/>
  <c r="I3783" i="5"/>
  <c r="E3783" i="5"/>
  <c r="J3783" i="5"/>
  <c r="J3782" i="5"/>
  <c r="I3782" i="5"/>
  <c r="E3782" i="5"/>
  <c r="J3781" i="5"/>
  <c r="I3781" i="5"/>
  <c r="E3781" i="5"/>
  <c r="J3780" i="5"/>
  <c r="E3780" i="5"/>
  <c r="I3780" i="5"/>
  <c r="E3779" i="5"/>
  <c r="J3779" i="5"/>
  <c r="I3779" i="5"/>
  <c r="J3778" i="5"/>
  <c r="I3778" i="5"/>
  <c r="E3778" i="5"/>
  <c r="I3777" i="5"/>
  <c r="E3777" i="5"/>
  <c r="J3777" i="5"/>
  <c r="J3776" i="5"/>
  <c r="I3776" i="5"/>
  <c r="E3776" i="5"/>
  <c r="G3776" i="5"/>
  <c r="G3775" i="5" s="1"/>
  <c r="G3774" i="5" s="1"/>
  <c r="G3773" i="5" s="1"/>
  <c r="G3772" i="5" s="1"/>
  <c r="G3771" i="5" s="1"/>
  <c r="G3770" i="5" s="1"/>
  <c r="G3769" i="5" s="1"/>
  <c r="G3768" i="5" s="1"/>
  <c r="G3767" i="5" s="1"/>
  <c r="G3766" i="5" s="1"/>
  <c r="G3765" i="5" s="1"/>
  <c r="G3764" i="5" s="1"/>
  <c r="G3763" i="5" s="1"/>
  <c r="G3762" i="5" s="1"/>
  <c r="G3761" i="5" s="1"/>
  <c r="G3760" i="5" s="1"/>
  <c r="G3759" i="5" s="1"/>
  <c r="G3758" i="5" s="1"/>
  <c r="G3757" i="5" s="1"/>
  <c r="G3756" i="5" s="1"/>
  <c r="G3755" i="5" s="1"/>
  <c r="G3754" i="5" s="1"/>
  <c r="G3753" i="5" s="1"/>
  <c r="G3752" i="5" s="1"/>
  <c r="G3751" i="5" s="1"/>
  <c r="G3750" i="5" s="1"/>
  <c r="G3749" i="5" s="1"/>
  <c r="G3748" i="5" s="1"/>
  <c r="G3747" i="5" s="1"/>
  <c r="G3746" i="5" s="1"/>
  <c r="G3745" i="5" s="1"/>
  <c r="G3744" i="5" s="1"/>
  <c r="G3743" i="5" s="1"/>
  <c r="G3742" i="5" s="1"/>
  <c r="G3741" i="5" s="1"/>
  <c r="G3740" i="5" s="1"/>
  <c r="G3739" i="5" s="1"/>
  <c r="G3738" i="5" s="1"/>
  <c r="G3737" i="5" s="1"/>
  <c r="G3736" i="5" s="1"/>
  <c r="G3735" i="5" s="1"/>
  <c r="G3734" i="5" s="1"/>
  <c r="G3733" i="5" s="1"/>
  <c r="G3732" i="5" s="1"/>
  <c r="J3775" i="5"/>
  <c r="I3775" i="5"/>
  <c r="E3775" i="5"/>
  <c r="J3774" i="5"/>
  <c r="I3774" i="5"/>
  <c r="E3774" i="5"/>
  <c r="J3773" i="5"/>
  <c r="E3773" i="5"/>
  <c r="I3773" i="5"/>
  <c r="E3772" i="5"/>
  <c r="J3772" i="5"/>
  <c r="I3772" i="5"/>
  <c r="J3771" i="5"/>
  <c r="I3771" i="5"/>
  <c r="E3771" i="5"/>
  <c r="E3770" i="5"/>
  <c r="J3770" i="5"/>
  <c r="I3770" i="5"/>
  <c r="J3769" i="5"/>
  <c r="I3769" i="5"/>
  <c r="E3769" i="5"/>
  <c r="J3768" i="5"/>
  <c r="E3768" i="5"/>
  <c r="I3768" i="5"/>
  <c r="J3767" i="5"/>
  <c r="I3767" i="5"/>
  <c r="E3767" i="5"/>
  <c r="E3766" i="5"/>
  <c r="J3766" i="5"/>
  <c r="I3765" i="5"/>
  <c r="J3765" i="5"/>
  <c r="E3765" i="5"/>
  <c r="I3764" i="5"/>
  <c r="J3764" i="5"/>
  <c r="E3764" i="5"/>
  <c r="J3763" i="5"/>
  <c r="I3763" i="5"/>
  <c r="E3763" i="5"/>
  <c r="F3763" i="5"/>
  <c r="C3763" i="5"/>
  <c r="C3764" i="5" s="1"/>
  <c r="C3765" i="5" s="1"/>
  <c r="C3766" i="5" s="1"/>
  <c r="C3767" i="5" s="1"/>
  <c r="C3768" i="5" s="1"/>
  <c r="C3769" i="5" s="1"/>
  <c r="C3770" i="5" s="1"/>
  <c r="C3771" i="5" s="1"/>
  <c r="C3772" i="5" s="1"/>
  <c r="C3773" i="5" s="1"/>
  <c r="C3774" i="5" s="1"/>
  <c r="C3775" i="5" s="1"/>
  <c r="C3776" i="5" s="1"/>
  <c r="C3777" i="5" s="1"/>
  <c r="C3778" i="5" s="1"/>
  <c r="C3779" i="5" s="1"/>
  <c r="C3780" i="5" s="1"/>
  <c r="C3781" i="5" s="1"/>
  <c r="C3782" i="5" s="1"/>
  <c r="C3783" i="5" s="1"/>
  <c r="C3784" i="5" s="1"/>
  <c r="E3762" i="5"/>
  <c r="I3762" i="5"/>
  <c r="J3762" i="5"/>
  <c r="I3761" i="5"/>
  <c r="J3761" i="5"/>
  <c r="E3761" i="5"/>
  <c r="I3760" i="5"/>
  <c r="E3760" i="5"/>
  <c r="J3760" i="5"/>
  <c r="J3759" i="5"/>
  <c r="I3759" i="5"/>
  <c r="E3759" i="5"/>
  <c r="J3758" i="5"/>
  <c r="E3758" i="5"/>
  <c r="I3758" i="5"/>
  <c r="E3757" i="5"/>
  <c r="I3757" i="5"/>
  <c r="J3757" i="5"/>
  <c r="E3756" i="5"/>
  <c r="J3756" i="5"/>
  <c r="I3756" i="5"/>
  <c r="I3755" i="5"/>
  <c r="E3755" i="5"/>
  <c r="J3755" i="5"/>
  <c r="I3754" i="5"/>
  <c r="E3754" i="5"/>
  <c r="J3754" i="5"/>
  <c r="E3753" i="5"/>
  <c r="I3753" i="5"/>
  <c r="J3753" i="5"/>
  <c r="I3752" i="5"/>
  <c r="J3752" i="5"/>
  <c r="E3752" i="5"/>
  <c r="I3751" i="5"/>
  <c r="E3751" i="5"/>
  <c r="J3751" i="5"/>
  <c r="I3750" i="5"/>
  <c r="J3750" i="5"/>
  <c r="E3750" i="5"/>
  <c r="I3749" i="5"/>
  <c r="J3749" i="5"/>
  <c r="E3749" i="5"/>
  <c r="E3748" i="5"/>
  <c r="J3748" i="5"/>
  <c r="I3748" i="5"/>
  <c r="J3747" i="5"/>
  <c r="I3747" i="5"/>
  <c r="E3747" i="5"/>
  <c r="E3746" i="5"/>
  <c r="J3746" i="5"/>
  <c r="I3746" i="5"/>
  <c r="E3745" i="5"/>
  <c r="J3745" i="5"/>
  <c r="I3745" i="5"/>
  <c r="E3744" i="5"/>
  <c r="J3744" i="5"/>
  <c r="I3744" i="5"/>
  <c r="E3743" i="5"/>
  <c r="J3743" i="5"/>
  <c r="I3743" i="5"/>
  <c r="I3742" i="5"/>
  <c r="J3742" i="5"/>
  <c r="E3742" i="5"/>
  <c r="E3741" i="5"/>
  <c r="I3741" i="5"/>
  <c r="J3741" i="5"/>
  <c r="I3740" i="5"/>
  <c r="E3740" i="5"/>
  <c r="J3740" i="5"/>
  <c r="E3739" i="5"/>
  <c r="J3739" i="5"/>
  <c r="I3739" i="5"/>
  <c r="E3738" i="5"/>
  <c r="I3738" i="5"/>
  <c r="J3738" i="5"/>
  <c r="J3737" i="5"/>
  <c r="E3737" i="5"/>
  <c r="I3737" i="5"/>
  <c r="E3736" i="5"/>
  <c r="I3736" i="5"/>
  <c r="J3736" i="5"/>
  <c r="J3735" i="5"/>
  <c r="I3735" i="5"/>
  <c r="E3735" i="5"/>
  <c r="J3734" i="5"/>
  <c r="I3734" i="5"/>
  <c r="E3734" i="5"/>
  <c r="J3733" i="5"/>
  <c r="E3733" i="5"/>
  <c r="I3733" i="5"/>
  <c r="I3732" i="5"/>
  <c r="E3732" i="5"/>
  <c r="J3732" i="5"/>
  <c r="I3731" i="5"/>
  <c r="E3731" i="5"/>
  <c r="E3730" i="5"/>
  <c r="J3730" i="5"/>
  <c r="I3730" i="5"/>
  <c r="J3729" i="5"/>
  <c r="E3729" i="5"/>
  <c r="I3728" i="5"/>
  <c r="E3728" i="5"/>
  <c r="J3728" i="5"/>
  <c r="E3727" i="5"/>
  <c r="J3727" i="5"/>
  <c r="E3726" i="5"/>
  <c r="J3726" i="5"/>
  <c r="I3726" i="5"/>
  <c r="E3725" i="5"/>
  <c r="J3725" i="5"/>
  <c r="I3724" i="5"/>
  <c r="E3724" i="5"/>
  <c r="J3724" i="5"/>
  <c r="E3723" i="5"/>
  <c r="J3723" i="5"/>
  <c r="E3722" i="5"/>
  <c r="J3722" i="5"/>
  <c r="I3722" i="5"/>
  <c r="J3721" i="5"/>
  <c r="E3721" i="5"/>
  <c r="E3720" i="5"/>
  <c r="J3720" i="5"/>
  <c r="I3720" i="5"/>
  <c r="J3719" i="5"/>
  <c r="E3719" i="5"/>
  <c r="J3718" i="5"/>
  <c r="E3718" i="5"/>
  <c r="I3718" i="5"/>
  <c r="E3717" i="5"/>
  <c r="J3717" i="5"/>
  <c r="I3716" i="5"/>
  <c r="J3716" i="5"/>
  <c r="E3716" i="5"/>
  <c r="J3715" i="5"/>
  <c r="E3715" i="5"/>
  <c r="E3714" i="5"/>
  <c r="I3714" i="5"/>
  <c r="J3714" i="5"/>
  <c r="E3713" i="5"/>
  <c r="J3713" i="5"/>
  <c r="J3712" i="5"/>
  <c r="I3712" i="5"/>
  <c r="E3712" i="5"/>
  <c r="J3711" i="5"/>
  <c r="E3711" i="5"/>
  <c r="E3710" i="5"/>
  <c r="J3710" i="5"/>
  <c r="I3710" i="5"/>
  <c r="J3709" i="5"/>
  <c r="E3709" i="5"/>
  <c r="I3708" i="5"/>
  <c r="E3708" i="5"/>
  <c r="J3708" i="5"/>
  <c r="I3707" i="5"/>
  <c r="E3707" i="5"/>
  <c r="J3707" i="5"/>
  <c r="E3706" i="5"/>
  <c r="J3706" i="5"/>
  <c r="I3706" i="5"/>
  <c r="E3705" i="5"/>
  <c r="J3705" i="5"/>
  <c r="I3705" i="5"/>
  <c r="F3705" i="5"/>
  <c r="C3705" i="5"/>
  <c r="C3706" i="5" s="1"/>
  <c r="C3707" i="5" s="1"/>
  <c r="C3708" i="5" s="1"/>
  <c r="C3709" i="5" s="1"/>
  <c r="C3710" i="5" s="1"/>
  <c r="C3711" i="5" s="1"/>
  <c r="C3712" i="5" s="1"/>
  <c r="C3713" i="5" s="1"/>
  <c r="C3714" i="5" s="1"/>
  <c r="C3715" i="5" s="1"/>
  <c r="C3716" i="5" s="1"/>
  <c r="C3717" i="5" s="1"/>
  <c r="C3718" i="5" s="1"/>
  <c r="C3719" i="5" s="1"/>
  <c r="C3720" i="5" s="1"/>
  <c r="C3721" i="5" s="1"/>
  <c r="C3722" i="5" s="1"/>
  <c r="C3723" i="5" s="1"/>
  <c r="C3724" i="5" s="1"/>
  <c r="C3725" i="5" s="1"/>
  <c r="C3726" i="5" s="1"/>
  <c r="C3727" i="5" s="1"/>
  <c r="C3728" i="5" s="1"/>
  <c r="C3729" i="5" s="1"/>
  <c r="C3730" i="5" s="1"/>
  <c r="C3731" i="5" s="1"/>
  <c r="C3732" i="5" s="1"/>
  <c r="C3733" i="5" s="1"/>
  <c r="C3734" i="5" s="1"/>
  <c r="C3735" i="5" s="1"/>
  <c r="C3736" i="5" s="1"/>
  <c r="C3737" i="5" s="1"/>
  <c r="C3738" i="5" s="1"/>
  <c r="C3739" i="5" s="1"/>
  <c r="C3740" i="5" s="1"/>
  <c r="C3741" i="5" s="1"/>
  <c r="C3742" i="5" s="1"/>
  <c r="C3743" i="5" s="1"/>
  <c r="C3744" i="5" s="1"/>
  <c r="C3745" i="5" s="1"/>
  <c r="C3746" i="5" s="1"/>
  <c r="C3747" i="5" s="1"/>
  <c r="C3748" i="5" s="1"/>
  <c r="C3749" i="5" s="1"/>
  <c r="C3750" i="5" s="1"/>
  <c r="C3751" i="5" s="1"/>
  <c r="C3752" i="5" s="1"/>
  <c r="C3753" i="5" s="1"/>
  <c r="C3754" i="5" s="1"/>
  <c r="C3755" i="5" s="1"/>
  <c r="C3756" i="5" s="1"/>
  <c r="C3757" i="5" s="1"/>
  <c r="C3758" i="5" s="1"/>
  <c r="C3759" i="5" s="1"/>
  <c r="C3760" i="5" s="1"/>
  <c r="C3761" i="5" s="1"/>
  <c r="C3762" i="5" s="1"/>
  <c r="E3704" i="5"/>
  <c r="I3704" i="5"/>
  <c r="J3704" i="5"/>
  <c r="I3703" i="5"/>
  <c r="J3703" i="5"/>
  <c r="E3703" i="5"/>
  <c r="E3702" i="5"/>
  <c r="J3702" i="5"/>
  <c r="I3702" i="5"/>
  <c r="I3701" i="5"/>
  <c r="J3701" i="5"/>
  <c r="E3701" i="5"/>
  <c r="E3700" i="5"/>
  <c r="J3700" i="5"/>
  <c r="I3700" i="5"/>
  <c r="E3699" i="5"/>
  <c r="I3699" i="5"/>
  <c r="J3699" i="5"/>
  <c r="E3698" i="5"/>
  <c r="J3698" i="5"/>
  <c r="I3698" i="5"/>
  <c r="I3697" i="5"/>
  <c r="E3697" i="5"/>
  <c r="J3697" i="5"/>
  <c r="I3696" i="5"/>
  <c r="E3696" i="5"/>
  <c r="E3695" i="5"/>
  <c r="J3695" i="5"/>
  <c r="I3695" i="5"/>
  <c r="E3694" i="5"/>
  <c r="J3694" i="5"/>
  <c r="I3694" i="5"/>
  <c r="I3693" i="5"/>
  <c r="E3693" i="5"/>
  <c r="J3693" i="5"/>
  <c r="J3692" i="5"/>
  <c r="E3692" i="5"/>
  <c r="E3691" i="5"/>
  <c r="J3691" i="5"/>
  <c r="I3691" i="5"/>
  <c r="E3690" i="5"/>
  <c r="J3690" i="5"/>
  <c r="I3689" i="5"/>
  <c r="J3689" i="5"/>
  <c r="E3689" i="5"/>
  <c r="J3688" i="5"/>
  <c r="E3688" i="5"/>
  <c r="J3687" i="5"/>
  <c r="I3687" i="5"/>
  <c r="E3687" i="5"/>
  <c r="J3686" i="5"/>
  <c r="E3686" i="5"/>
  <c r="J3685" i="5"/>
  <c r="E3685" i="5"/>
  <c r="I3685" i="5"/>
  <c r="I3684" i="5"/>
  <c r="E3684" i="5"/>
  <c r="J3684" i="5"/>
  <c r="E3683" i="5"/>
  <c r="J3683" i="5"/>
  <c r="I3683" i="5"/>
  <c r="F3683" i="5"/>
  <c r="C3683" i="5"/>
  <c r="C3684" i="5" s="1"/>
  <c r="C3685" i="5" s="1"/>
  <c r="C3686" i="5" s="1"/>
  <c r="C3687" i="5" s="1"/>
  <c r="C3688" i="5" s="1"/>
  <c r="C3689" i="5" s="1"/>
  <c r="C3690" i="5" s="1"/>
  <c r="C3691" i="5" s="1"/>
  <c r="C3692" i="5" s="1"/>
  <c r="C3693" i="5" s="1"/>
  <c r="C3694" i="5" s="1"/>
  <c r="C3695" i="5" s="1"/>
  <c r="C3696" i="5" s="1"/>
  <c r="C3697" i="5" s="1"/>
  <c r="C3698" i="5" s="1"/>
  <c r="C3699" i="5" s="1"/>
  <c r="C3700" i="5" s="1"/>
  <c r="C3701" i="5" s="1"/>
  <c r="C3702" i="5" s="1"/>
  <c r="C3703" i="5" s="1"/>
  <c r="C3704" i="5" s="1"/>
  <c r="E3682" i="5"/>
  <c r="J3682" i="5"/>
  <c r="I3682" i="5"/>
  <c r="J3681" i="5"/>
  <c r="I3681" i="5"/>
  <c r="E3681" i="5"/>
  <c r="E3680" i="5"/>
  <c r="I3680" i="5"/>
  <c r="J3680" i="5"/>
  <c r="I3679" i="5"/>
  <c r="E3679" i="5"/>
  <c r="J3679" i="5"/>
  <c r="I3678" i="5"/>
  <c r="J3678" i="5"/>
  <c r="E3678" i="5"/>
  <c r="E3677" i="5"/>
  <c r="J3677" i="5"/>
  <c r="I3677" i="5"/>
  <c r="I3676" i="5"/>
  <c r="E3676" i="5"/>
  <c r="J3676" i="5"/>
  <c r="E3675" i="5"/>
  <c r="J3675" i="5"/>
  <c r="I3675" i="5"/>
  <c r="E3674" i="5"/>
  <c r="I3674" i="5"/>
  <c r="I3673" i="5"/>
  <c r="J3673" i="5"/>
  <c r="E3673" i="5"/>
  <c r="J3672" i="5"/>
  <c r="I3672" i="5"/>
  <c r="E3672" i="5"/>
  <c r="E3671" i="5"/>
  <c r="J3671" i="5"/>
  <c r="I3671" i="5"/>
  <c r="E3670" i="5"/>
  <c r="J3670" i="5"/>
  <c r="I3669" i="5"/>
  <c r="E3669" i="5"/>
  <c r="J3669" i="5"/>
  <c r="J3668" i="5"/>
  <c r="E3668" i="5"/>
  <c r="I3667" i="5"/>
  <c r="E3667" i="5"/>
  <c r="J3667" i="5"/>
  <c r="J3666" i="5"/>
  <c r="E3666" i="5"/>
  <c r="E3665" i="5"/>
  <c r="J3665" i="5"/>
  <c r="I3665" i="5"/>
  <c r="E3664" i="5"/>
  <c r="J3664" i="5"/>
  <c r="J3663" i="5"/>
  <c r="I3663" i="5"/>
  <c r="E3663" i="5"/>
  <c r="E3662" i="5"/>
  <c r="I3662" i="5"/>
  <c r="J3662" i="5"/>
  <c r="J3661" i="5"/>
  <c r="I3661" i="5"/>
  <c r="E3661" i="5"/>
  <c r="C3661" i="5"/>
  <c r="C3662" i="5" s="1"/>
  <c r="C3663" i="5" s="1"/>
  <c r="C3664" i="5" s="1"/>
  <c r="C3665" i="5" s="1"/>
  <c r="C3666" i="5" s="1"/>
  <c r="C3667" i="5" s="1"/>
  <c r="C3668" i="5" s="1"/>
  <c r="C3669" i="5" s="1"/>
  <c r="C3670" i="5" s="1"/>
  <c r="C3671" i="5" s="1"/>
  <c r="C3672" i="5" s="1"/>
  <c r="C3673" i="5" s="1"/>
  <c r="C3674" i="5" s="1"/>
  <c r="C3675" i="5" s="1"/>
  <c r="C3676" i="5" s="1"/>
  <c r="C3677" i="5" s="1"/>
  <c r="C3678" i="5" s="1"/>
  <c r="C3679" i="5" s="1"/>
  <c r="C3680" i="5" s="1"/>
  <c r="C3681" i="5" s="1"/>
  <c r="C3682" i="5" s="1"/>
  <c r="F3661" i="5"/>
  <c r="F3662" i="5" s="1"/>
  <c r="I3660" i="5"/>
  <c r="J3660" i="5"/>
  <c r="E3660" i="5"/>
  <c r="I3659" i="5"/>
  <c r="E3659" i="5"/>
  <c r="J3659" i="5"/>
  <c r="E3658" i="5"/>
  <c r="I3658" i="5"/>
  <c r="J3658" i="5"/>
  <c r="I3657" i="5"/>
  <c r="E3657" i="5"/>
  <c r="J3657" i="5"/>
  <c r="J3656" i="5"/>
  <c r="I3656" i="5"/>
  <c r="E3656" i="5"/>
  <c r="J3655" i="5"/>
  <c r="E3655" i="5"/>
  <c r="I3655" i="5"/>
  <c r="I3654" i="5"/>
  <c r="E3654" i="5"/>
  <c r="J3654" i="5"/>
  <c r="J3653" i="5"/>
  <c r="E3653" i="5"/>
  <c r="I3653" i="5"/>
  <c r="G3652" i="5"/>
  <c r="G3651" i="5" s="1"/>
  <c r="G3650" i="5" s="1"/>
  <c r="G3649" i="5" s="1"/>
  <c r="G3648" i="5" s="1"/>
  <c r="G3647" i="5" s="1"/>
  <c r="G3646" i="5" s="1"/>
  <c r="G3645" i="5" s="1"/>
  <c r="G3644" i="5" s="1"/>
  <c r="G3643" i="5" s="1"/>
  <c r="G3642" i="5" s="1"/>
  <c r="G3641" i="5" s="1"/>
  <c r="G3640" i="5" s="1"/>
  <c r="G3639" i="5" s="1"/>
  <c r="G3638" i="5" s="1"/>
  <c r="G3637" i="5" s="1"/>
  <c r="I3652" i="5"/>
  <c r="E3652" i="5"/>
  <c r="I3651" i="5"/>
  <c r="J3651" i="5"/>
  <c r="E3651" i="5"/>
  <c r="E3650" i="5"/>
  <c r="J3650" i="5"/>
  <c r="I3650" i="5"/>
  <c r="E3649" i="5"/>
  <c r="J3649" i="5"/>
  <c r="I3649" i="5"/>
  <c r="E3648" i="5"/>
  <c r="J3648" i="5"/>
  <c r="E3647" i="5"/>
  <c r="J3647" i="5"/>
  <c r="I3647" i="5"/>
  <c r="E3646" i="5"/>
  <c r="J3646" i="5"/>
  <c r="I3646" i="5"/>
  <c r="J3645" i="5"/>
  <c r="E3645" i="5"/>
  <c r="I3645" i="5"/>
  <c r="F3645" i="5"/>
  <c r="C3645" i="5"/>
  <c r="C3646" i="5" s="1"/>
  <c r="C3647" i="5" s="1"/>
  <c r="C3648" i="5" s="1"/>
  <c r="C3649" i="5" s="1"/>
  <c r="C3650" i="5" s="1"/>
  <c r="C3651" i="5" s="1"/>
  <c r="C3652" i="5" s="1"/>
  <c r="C3653" i="5" s="1"/>
  <c r="C3654" i="5" s="1"/>
  <c r="C3655" i="5" s="1"/>
  <c r="C3656" i="5" s="1"/>
  <c r="C3657" i="5" s="1"/>
  <c r="C3658" i="5" s="1"/>
  <c r="C3659" i="5" s="1"/>
  <c r="C3660" i="5" s="1"/>
  <c r="I3644" i="5"/>
  <c r="E3644" i="5"/>
  <c r="J3644" i="5"/>
  <c r="I3643" i="5"/>
  <c r="E3643" i="5"/>
  <c r="J3643" i="5"/>
  <c r="E3642" i="5"/>
  <c r="J3642" i="5"/>
  <c r="I3642" i="5"/>
  <c r="E3641" i="5"/>
  <c r="J3641" i="5"/>
  <c r="I3641" i="5"/>
  <c r="E3640" i="5"/>
  <c r="J3640" i="5"/>
  <c r="I3640" i="5"/>
  <c r="E3639" i="5"/>
  <c r="J3639" i="5"/>
  <c r="I3639" i="5"/>
  <c r="I3638" i="5"/>
  <c r="E3638" i="5"/>
  <c r="J3638" i="5"/>
  <c r="J3637" i="5"/>
  <c r="I3637" i="5"/>
  <c r="E3637" i="5"/>
  <c r="I3636" i="5"/>
  <c r="E3636" i="5"/>
  <c r="I3635" i="5"/>
  <c r="J3635" i="5"/>
  <c r="E3635" i="5"/>
  <c r="E3634" i="5"/>
  <c r="J3634" i="5"/>
  <c r="E3633" i="5"/>
  <c r="J3633" i="5"/>
  <c r="I3633" i="5"/>
  <c r="J3632" i="5"/>
  <c r="E3632" i="5"/>
  <c r="I3631" i="5"/>
  <c r="J3631" i="5"/>
  <c r="E3631" i="5"/>
  <c r="J3630" i="5"/>
  <c r="I3630" i="5"/>
  <c r="E3630" i="5"/>
  <c r="E3629" i="5"/>
  <c r="J3629" i="5"/>
  <c r="I3629" i="5"/>
  <c r="C3629" i="5"/>
  <c r="C3630" i="5" s="1"/>
  <c r="C3631" i="5" s="1"/>
  <c r="C3632" i="5" s="1"/>
  <c r="C3633" i="5" s="1"/>
  <c r="C3634" i="5" s="1"/>
  <c r="C3635" i="5" s="1"/>
  <c r="C3636" i="5" s="1"/>
  <c r="C3637" i="5" s="1"/>
  <c r="C3638" i="5" s="1"/>
  <c r="C3639" i="5" s="1"/>
  <c r="C3640" i="5" s="1"/>
  <c r="C3641" i="5" s="1"/>
  <c r="C3642" i="5" s="1"/>
  <c r="C3643" i="5" s="1"/>
  <c r="C3644" i="5" s="1"/>
  <c r="F3629" i="5"/>
  <c r="F3630" i="5" s="1"/>
  <c r="E3628" i="5"/>
  <c r="J3628" i="5"/>
  <c r="I3628" i="5"/>
  <c r="J3627" i="5"/>
  <c r="I3627" i="5"/>
  <c r="E3627" i="5"/>
  <c r="J3626" i="5"/>
  <c r="I3626" i="5"/>
  <c r="E3626" i="5"/>
  <c r="E3625" i="5"/>
  <c r="I3625" i="5"/>
  <c r="J3625" i="5"/>
  <c r="J3624" i="5"/>
  <c r="I3624" i="5"/>
  <c r="E3624" i="5"/>
  <c r="I3623" i="5"/>
  <c r="E3623" i="5"/>
  <c r="J3623" i="5"/>
  <c r="I3622" i="5"/>
  <c r="J3622" i="5"/>
  <c r="E3622" i="5"/>
  <c r="I3621" i="5"/>
  <c r="J3621" i="5"/>
  <c r="E3621" i="5"/>
  <c r="E3620" i="5"/>
  <c r="I3620" i="5"/>
  <c r="J3619" i="5"/>
  <c r="I3619" i="5"/>
  <c r="E3619" i="5"/>
  <c r="I3618" i="5"/>
  <c r="E3618" i="5"/>
  <c r="J3618" i="5"/>
  <c r="J3617" i="5"/>
  <c r="E3617" i="5"/>
  <c r="I3617" i="5"/>
  <c r="J3616" i="5"/>
  <c r="E3616" i="5"/>
  <c r="I3616" i="5"/>
  <c r="E3615" i="5"/>
  <c r="I3615" i="5"/>
  <c r="J3615" i="5"/>
  <c r="E3614" i="5"/>
  <c r="J3614" i="5"/>
  <c r="E3613" i="5"/>
  <c r="I3613" i="5"/>
  <c r="J3613" i="5"/>
  <c r="J3612" i="5"/>
  <c r="E3612" i="5"/>
  <c r="E3611" i="5"/>
  <c r="I3611" i="5"/>
  <c r="J3611" i="5"/>
  <c r="E3610" i="5"/>
  <c r="J3610" i="5"/>
  <c r="I3609" i="5"/>
  <c r="E3609" i="5"/>
  <c r="J3609" i="5"/>
  <c r="J3608" i="5"/>
  <c r="I3608" i="5"/>
  <c r="E3608" i="5"/>
  <c r="I3607" i="5"/>
  <c r="E3607" i="5"/>
  <c r="J3607" i="5"/>
  <c r="F3607" i="5"/>
  <c r="F3608" i="5" s="1"/>
  <c r="C3607" i="5"/>
  <c r="C3608" i="5" s="1"/>
  <c r="C3609" i="5" s="1"/>
  <c r="C3610" i="5" s="1"/>
  <c r="C3611" i="5" s="1"/>
  <c r="C3612" i="5" s="1"/>
  <c r="C3613" i="5" s="1"/>
  <c r="C3614" i="5" s="1"/>
  <c r="C3615" i="5" s="1"/>
  <c r="C3616" i="5" s="1"/>
  <c r="C3617" i="5" s="1"/>
  <c r="C3618" i="5" s="1"/>
  <c r="C3619" i="5" s="1"/>
  <c r="C3620" i="5" s="1"/>
  <c r="C3621" i="5" s="1"/>
  <c r="C3622" i="5" s="1"/>
  <c r="C3623" i="5" s="1"/>
  <c r="C3624" i="5" s="1"/>
  <c r="C3625" i="5" s="1"/>
  <c r="C3626" i="5" s="1"/>
  <c r="C3627" i="5" s="1"/>
  <c r="C3628" i="5" s="1"/>
  <c r="E3606" i="5"/>
  <c r="I3606" i="5"/>
  <c r="J3606" i="5"/>
  <c r="E3605" i="5"/>
  <c r="I3605" i="5"/>
  <c r="J3605" i="5"/>
  <c r="E3604" i="5"/>
  <c r="I3604" i="5"/>
  <c r="J3604" i="5"/>
  <c r="E3603" i="5"/>
  <c r="J3603" i="5"/>
  <c r="I3603" i="5"/>
  <c r="E3602" i="5"/>
  <c r="J3602" i="5"/>
  <c r="I3602" i="5"/>
  <c r="E3601" i="5"/>
  <c r="I3601" i="5"/>
  <c r="J3601" i="5"/>
  <c r="J3600" i="5"/>
  <c r="I3600" i="5"/>
  <c r="E3600" i="5"/>
  <c r="I3599" i="5"/>
  <c r="E3599" i="5"/>
  <c r="J3599" i="5"/>
  <c r="I3598" i="5"/>
  <c r="G3598" i="5"/>
  <c r="G3597" i="5" s="1"/>
  <c r="G3596" i="5" s="1"/>
  <c r="G3595" i="5" s="1"/>
  <c r="G3594" i="5" s="1"/>
  <c r="G3593" i="5" s="1"/>
  <c r="G3592" i="5" s="1"/>
  <c r="G3591" i="5" s="1"/>
  <c r="G3590" i="5" s="1"/>
  <c r="G3589" i="5" s="1"/>
  <c r="G3588" i="5" s="1"/>
  <c r="G3587" i="5" s="1"/>
  <c r="G3586" i="5" s="1"/>
  <c r="G3585" i="5" s="1"/>
  <c r="G3584" i="5" s="1"/>
  <c r="G3583" i="5" s="1"/>
  <c r="G3582" i="5" s="1"/>
  <c r="G3581" i="5" s="1"/>
  <c r="G3580" i="5" s="1"/>
  <c r="G3579" i="5" s="1"/>
  <c r="G3578" i="5" s="1"/>
  <c r="G3577" i="5" s="1"/>
  <c r="E3598" i="5"/>
  <c r="E3597" i="5"/>
  <c r="I3597" i="5"/>
  <c r="J3597" i="5"/>
  <c r="E3596" i="5"/>
  <c r="J3596" i="5"/>
  <c r="I3596" i="5"/>
  <c r="J3595" i="5"/>
  <c r="I3595" i="5"/>
  <c r="E3595" i="5"/>
  <c r="I3594" i="5"/>
  <c r="E3594" i="5"/>
  <c r="J3594" i="5"/>
  <c r="J3593" i="5"/>
  <c r="I3593" i="5"/>
  <c r="E3593" i="5"/>
  <c r="J3592" i="5"/>
  <c r="I3592" i="5"/>
  <c r="E3592" i="5"/>
  <c r="J3591" i="5"/>
  <c r="I3591" i="5"/>
  <c r="E3591" i="5"/>
  <c r="E3590" i="5"/>
  <c r="J3590" i="5"/>
  <c r="E3589" i="5"/>
  <c r="I3589" i="5"/>
  <c r="J3589" i="5"/>
  <c r="J3588" i="5"/>
  <c r="E3588" i="5"/>
  <c r="E3587" i="5"/>
  <c r="I3587" i="5"/>
  <c r="J3587" i="5"/>
  <c r="E3586" i="5"/>
  <c r="J3586" i="5"/>
  <c r="I3586" i="5"/>
  <c r="J3585" i="5"/>
  <c r="I3585" i="5"/>
  <c r="E3585" i="5"/>
  <c r="F3585" i="5"/>
  <c r="C3585" i="5"/>
  <c r="C3586" i="5" s="1"/>
  <c r="C3587" i="5" s="1"/>
  <c r="C3588" i="5" s="1"/>
  <c r="C3589" i="5" s="1"/>
  <c r="C3590" i="5" s="1"/>
  <c r="C3591" i="5" s="1"/>
  <c r="C3592" i="5" s="1"/>
  <c r="C3593" i="5" s="1"/>
  <c r="C3594" i="5" s="1"/>
  <c r="C3595" i="5" s="1"/>
  <c r="C3596" i="5" s="1"/>
  <c r="C3597" i="5" s="1"/>
  <c r="C3598" i="5" s="1"/>
  <c r="C3599" i="5" s="1"/>
  <c r="C3600" i="5" s="1"/>
  <c r="C3601" i="5" s="1"/>
  <c r="C3602" i="5" s="1"/>
  <c r="C3603" i="5" s="1"/>
  <c r="C3604" i="5" s="1"/>
  <c r="C3605" i="5" s="1"/>
  <c r="C3606" i="5" s="1"/>
  <c r="J3584" i="5"/>
  <c r="I3584" i="5"/>
  <c r="E3584" i="5"/>
  <c r="J3583" i="5"/>
  <c r="I3583" i="5"/>
  <c r="E3583" i="5"/>
  <c r="I3582" i="5"/>
  <c r="E3582" i="5"/>
  <c r="J3582" i="5"/>
  <c r="J3581" i="5"/>
  <c r="I3581" i="5"/>
  <c r="E3581" i="5"/>
  <c r="J3580" i="5"/>
  <c r="I3580" i="5"/>
  <c r="E3580" i="5"/>
  <c r="E3579" i="5"/>
  <c r="J3579" i="5"/>
  <c r="I3579" i="5"/>
  <c r="J3578" i="5"/>
  <c r="I3578" i="5"/>
  <c r="E3578" i="5"/>
  <c r="J3577" i="5"/>
  <c r="I3577" i="5"/>
  <c r="E3577" i="5"/>
  <c r="J3576" i="5"/>
  <c r="I3576" i="5"/>
  <c r="G3576" i="5"/>
  <c r="G3575" i="5" s="1"/>
  <c r="G3574" i="5" s="1"/>
  <c r="G3573" i="5" s="1"/>
  <c r="G3572" i="5" s="1"/>
  <c r="G3571" i="5" s="1"/>
  <c r="G3570" i="5" s="1"/>
  <c r="G3569" i="5" s="1"/>
  <c r="G3568" i="5" s="1"/>
  <c r="G3567" i="5" s="1"/>
  <c r="G3566" i="5" s="1"/>
  <c r="G3565" i="5" s="1"/>
  <c r="G3564" i="5" s="1"/>
  <c r="G3563" i="5" s="1"/>
  <c r="G3562" i="5" s="1"/>
  <c r="G3561" i="5" s="1"/>
  <c r="E3576" i="5"/>
  <c r="J3575" i="5"/>
  <c r="I3575" i="5"/>
  <c r="E3575" i="5"/>
  <c r="I3574" i="5"/>
  <c r="E3574" i="5"/>
  <c r="J3574" i="5"/>
  <c r="J3573" i="5"/>
  <c r="I3573" i="5"/>
  <c r="E3573" i="5"/>
  <c r="I3572" i="5"/>
  <c r="E3572" i="5"/>
  <c r="J3572" i="5"/>
  <c r="J3571" i="5"/>
  <c r="I3571" i="5"/>
  <c r="E3571" i="5"/>
  <c r="J3570" i="5"/>
  <c r="I3570" i="5"/>
  <c r="E3570" i="5"/>
  <c r="I3569" i="5"/>
  <c r="E3569" i="5"/>
  <c r="J3569" i="5"/>
  <c r="C3569" i="5"/>
  <c r="C3570" i="5" s="1"/>
  <c r="C3571" i="5" s="1"/>
  <c r="C3572" i="5" s="1"/>
  <c r="C3573" i="5" s="1"/>
  <c r="C3574" i="5" s="1"/>
  <c r="C3575" i="5" s="1"/>
  <c r="C3576" i="5" s="1"/>
  <c r="C3577" i="5" s="1"/>
  <c r="C3578" i="5" s="1"/>
  <c r="C3579" i="5" s="1"/>
  <c r="C3580" i="5" s="1"/>
  <c r="C3581" i="5" s="1"/>
  <c r="C3582" i="5" s="1"/>
  <c r="C3583" i="5" s="1"/>
  <c r="C3584" i="5" s="1"/>
  <c r="F3569" i="5"/>
  <c r="I3568" i="5"/>
  <c r="J3568" i="5"/>
  <c r="E3568" i="5"/>
  <c r="J3567" i="5"/>
  <c r="I3567" i="5"/>
  <c r="E3567" i="5"/>
  <c r="E3566" i="5"/>
  <c r="J3566" i="5"/>
  <c r="I3566" i="5"/>
  <c r="E3565" i="5"/>
  <c r="J3565" i="5"/>
  <c r="I3565" i="5"/>
  <c r="I3564" i="5"/>
  <c r="J3564" i="5"/>
  <c r="E3564" i="5"/>
  <c r="E3563" i="5"/>
  <c r="J3563" i="5"/>
  <c r="I3563" i="5"/>
  <c r="E3562" i="5"/>
  <c r="J3562" i="5"/>
  <c r="I3562" i="5"/>
  <c r="E3561" i="5"/>
  <c r="J3561" i="5"/>
  <c r="I3561" i="5"/>
  <c r="G3560" i="5"/>
  <c r="G3559" i="5" s="1"/>
  <c r="G3558" i="5" s="1"/>
  <c r="G3557" i="5" s="1"/>
  <c r="G3556" i="5" s="1"/>
  <c r="G3555" i="5" s="1"/>
  <c r="G3554" i="5" s="1"/>
  <c r="G3553" i="5" s="1"/>
  <c r="G3552" i="5" s="1"/>
  <c r="G3551" i="5" s="1"/>
  <c r="G3550" i="5" s="1"/>
  <c r="G3549" i="5" s="1"/>
  <c r="G3548" i="5" s="1"/>
  <c r="G3547" i="5" s="1"/>
  <c r="G3546" i="5" s="1"/>
  <c r="G3545" i="5" s="1"/>
  <c r="G3544" i="5" s="1"/>
  <c r="G3543" i="5" s="1"/>
  <c r="G3542" i="5" s="1"/>
  <c r="G3541" i="5" s="1"/>
  <c r="G3540" i="5" s="1"/>
  <c r="G3539" i="5" s="1"/>
  <c r="E3560" i="5"/>
  <c r="J3560" i="5"/>
  <c r="I3560" i="5"/>
  <c r="J3559" i="5"/>
  <c r="I3559" i="5"/>
  <c r="E3559" i="5"/>
  <c r="E3558" i="5"/>
  <c r="I3558" i="5"/>
  <c r="J3558" i="5"/>
  <c r="E3557" i="5"/>
  <c r="I3557" i="5"/>
  <c r="J3557" i="5"/>
  <c r="E3556" i="5"/>
  <c r="I3556" i="5"/>
  <c r="J3556" i="5"/>
  <c r="I3555" i="5"/>
  <c r="J3555" i="5"/>
  <c r="E3555" i="5"/>
  <c r="E3554" i="5"/>
  <c r="I3554" i="5"/>
  <c r="J3554" i="5"/>
  <c r="E3553" i="5"/>
  <c r="I3553" i="5"/>
  <c r="J3553" i="5"/>
  <c r="J3552" i="5"/>
  <c r="I3552" i="5"/>
  <c r="E3552" i="5"/>
  <c r="E3551" i="5"/>
  <c r="I3551" i="5"/>
  <c r="J3551" i="5"/>
  <c r="E3550" i="5"/>
  <c r="J3550" i="5"/>
  <c r="J3549" i="5"/>
  <c r="I3549" i="5"/>
  <c r="E3549" i="5"/>
  <c r="E3548" i="5"/>
  <c r="J3548" i="5"/>
  <c r="I3548" i="5"/>
  <c r="E3547" i="5"/>
  <c r="J3547" i="5"/>
  <c r="I3547" i="5"/>
  <c r="C3547" i="5"/>
  <c r="C3548" i="5" s="1"/>
  <c r="C3549" i="5" s="1"/>
  <c r="C3550" i="5" s="1"/>
  <c r="C3551" i="5" s="1"/>
  <c r="C3552" i="5" s="1"/>
  <c r="C3553" i="5" s="1"/>
  <c r="C3554" i="5" s="1"/>
  <c r="C3555" i="5" s="1"/>
  <c r="C3556" i="5" s="1"/>
  <c r="C3557" i="5" s="1"/>
  <c r="C3558" i="5" s="1"/>
  <c r="C3559" i="5" s="1"/>
  <c r="C3560" i="5" s="1"/>
  <c r="C3561" i="5" s="1"/>
  <c r="C3562" i="5" s="1"/>
  <c r="C3563" i="5" s="1"/>
  <c r="C3564" i="5" s="1"/>
  <c r="C3565" i="5" s="1"/>
  <c r="C3566" i="5" s="1"/>
  <c r="C3567" i="5" s="1"/>
  <c r="C3568" i="5" s="1"/>
  <c r="F3547" i="5"/>
  <c r="J3546" i="5"/>
  <c r="I3546" i="5"/>
  <c r="E3546" i="5"/>
  <c r="E3545" i="5"/>
  <c r="J3545" i="5"/>
  <c r="I3545" i="5"/>
  <c r="J3544" i="5"/>
  <c r="I3544" i="5"/>
  <c r="E3544" i="5"/>
  <c r="J3543" i="5"/>
  <c r="E3543" i="5"/>
  <c r="I3543" i="5"/>
  <c r="E3542" i="5"/>
  <c r="I3542" i="5"/>
  <c r="J3542" i="5"/>
  <c r="I3541" i="5"/>
  <c r="J3541" i="5"/>
  <c r="E3541" i="5"/>
  <c r="J3540" i="5"/>
  <c r="I3540" i="5"/>
  <c r="E3540" i="5"/>
  <c r="J3539" i="5"/>
  <c r="I3539" i="5"/>
  <c r="E3539" i="5"/>
  <c r="I3538" i="5"/>
  <c r="E3538" i="5"/>
  <c r="E3537" i="5"/>
  <c r="J3537" i="5"/>
  <c r="I3537" i="5"/>
  <c r="I3536" i="5"/>
  <c r="J3536" i="5"/>
  <c r="E3536" i="5"/>
  <c r="E3535" i="5"/>
  <c r="I3535" i="5"/>
  <c r="J3535" i="5"/>
  <c r="E3534" i="5"/>
  <c r="J3534" i="5"/>
  <c r="I3533" i="5"/>
  <c r="E3533" i="5"/>
  <c r="J3533" i="5"/>
  <c r="E3532" i="5"/>
  <c r="J3532" i="5"/>
  <c r="J3531" i="5"/>
  <c r="I3531" i="5"/>
  <c r="E3531" i="5"/>
  <c r="E3530" i="5"/>
  <c r="J3530" i="5"/>
  <c r="J3529" i="5"/>
  <c r="I3529" i="5"/>
  <c r="E3529" i="5"/>
  <c r="J3528" i="5"/>
  <c r="E3528" i="5"/>
  <c r="I3527" i="5"/>
  <c r="E3527" i="5"/>
  <c r="J3527" i="5"/>
  <c r="E3526" i="5"/>
  <c r="J3526" i="5"/>
  <c r="I3526" i="5"/>
  <c r="E3525" i="5"/>
  <c r="I3525" i="5"/>
  <c r="J3525" i="5"/>
  <c r="C3525" i="5"/>
  <c r="C3526" i="5" s="1"/>
  <c r="C3527" i="5" s="1"/>
  <c r="C3528" i="5" s="1"/>
  <c r="C3529" i="5" s="1"/>
  <c r="C3530" i="5" s="1"/>
  <c r="C3531" i="5" s="1"/>
  <c r="C3532" i="5" s="1"/>
  <c r="C3533" i="5" s="1"/>
  <c r="C3534" i="5" s="1"/>
  <c r="C3535" i="5" s="1"/>
  <c r="C3536" i="5" s="1"/>
  <c r="C3537" i="5" s="1"/>
  <c r="C3538" i="5" s="1"/>
  <c r="C3539" i="5" s="1"/>
  <c r="C3540" i="5" s="1"/>
  <c r="C3541" i="5" s="1"/>
  <c r="C3542" i="5" s="1"/>
  <c r="C3543" i="5" s="1"/>
  <c r="C3544" i="5" s="1"/>
  <c r="C3545" i="5" s="1"/>
  <c r="C3546" i="5" s="1"/>
  <c r="F3525" i="5"/>
  <c r="I3524" i="5"/>
  <c r="E3524" i="5"/>
  <c r="J3524" i="5"/>
  <c r="I3523" i="5"/>
  <c r="E3523" i="5"/>
  <c r="J3523" i="5"/>
  <c r="J3522" i="5"/>
  <c r="I3522" i="5"/>
  <c r="E3522" i="5"/>
  <c r="J3521" i="5"/>
  <c r="I3521" i="5"/>
  <c r="E3521" i="5"/>
  <c r="J3520" i="5"/>
  <c r="I3520" i="5"/>
  <c r="E3520" i="5"/>
  <c r="J3519" i="5"/>
  <c r="I3519" i="5"/>
  <c r="E3519" i="5"/>
  <c r="J3518" i="5"/>
  <c r="I3518" i="5"/>
  <c r="E3518" i="5"/>
  <c r="E3517" i="5"/>
  <c r="I3517" i="5"/>
  <c r="J3517" i="5"/>
  <c r="I3516" i="5"/>
  <c r="G3516" i="5"/>
  <c r="G3515" i="5" s="1"/>
  <c r="G3514" i="5" s="1"/>
  <c r="G3513" i="5" s="1"/>
  <c r="G3512" i="5" s="1"/>
  <c r="G3511" i="5" s="1"/>
  <c r="G3510" i="5" s="1"/>
  <c r="G3509" i="5" s="1"/>
  <c r="G3508" i="5" s="1"/>
  <c r="G3507" i="5" s="1"/>
  <c r="G3506" i="5" s="1"/>
  <c r="G3505" i="5" s="1"/>
  <c r="G3504" i="5" s="1"/>
  <c r="G3503" i="5" s="1"/>
  <c r="G3502" i="5" s="1"/>
  <c r="G3501" i="5" s="1"/>
  <c r="G3500" i="5" s="1"/>
  <c r="G3499" i="5" s="1"/>
  <c r="G3498" i="5" s="1"/>
  <c r="G3497" i="5" s="1"/>
  <c r="G3496" i="5" s="1"/>
  <c r="G3495" i="5" s="1"/>
  <c r="E3516" i="5"/>
  <c r="J3516" i="5"/>
  <c r="E3515" i="5"/>
  <c r="J3515" i="5"/>
  <c r="I3515" i="5"/>
  <c r="J3514" i="5"/>
  <c r="E3514" i="5"/>
  <c r="I3514" i="5"/>
  <c r="I3513" i="5"/>
  <c r="E3513" i="5"/>
  <c r="J3513" i="5"/>
  <c r="E3512" i="5"/>
  <c r="J3512" i="5"/>
  <c r="J3511" i="5"/>
  <c r="I3511" i="5"/>
  <c r="E3511" i="5"/>
  <c r="J3510" i="5"/>
  <c r="E3510" i="5"/>
  <c r="J3509" i="5"/>
  <c r="E3509" i="5"/>
  <c r="I3509" i="5"/>
  <c r="E3508" i="5"/>
  <c r="J3508" i="5"/>
  <c r="J3507" i="5"/>
  <c r="I3507" i="5"/>
  <c r="E3507" i="5"/>
  <c r="J3506" i="5"/>
  <c r="E3506" i="5"/>
  <c r="E3505" i="5"/>
  <c r="I3505" i="5"/>
  <c r="J3505" i="5"/>
  <c r="J3504" i="5"/>
  <c r="I3504" i="5"/>
  <c r="E3504" i="5"/>
  <c r="J3503" i="5"/>
  <c r="I3503" i="5"/>
  <c r="E3503" i="5"/>
  <c r="F3503" i="5"/>
  <c r="C3503" i="5"/>
  <c r="C3504" i="5" s="1"/>
  <c r="C3505" i="5" s="1"/>
  <c r="C3506" i="5" s="1"/>
  <c r="C3507" i="5" s="1"/>
  <c r="C3508" i="5" s="1"/>
  <c r="C3509" i="5" s="1"/>
  <c r="C3510" i="5" s="1"/>
  <c r="C3511" i="5" s="1"/>
  <c r="C3512" i="5" s="1"/>
  <c r="C3513" i="5" s="1"/>
  <c r="C3514" i="5" s="1"/>
  <c r="C3515" i="5" s="1"/>
  <c r="C3516" i="5" s="1"/>
  <c r="C3517" i="5" s="1"/>
  <c r="C3518" i="5" s="1"/>
  <c r="C3519" i="5" s="1"/>
  <c r="C3520" i="5" s="1"/>
  <c r="C3521" i="5" s="1"/>
  <c r="C3522" i="5" s="1"/>
  <c r="C3523" i="5" s="1"/>
  <c r="C3524" i="5" s="1"/>
  <c r="J3502" i="5"/>
  <c r="I3502" i="5"/>
  <c r="E3502" i="5"/>
  <c r="J3501" i="5"/>
  <c r="I3501" i="5"/>
  <c r="E3501" i="5"/>
  <c r="E3500" i="5"/>
  <c r="J3500" i="5"/>
  <c r="I3500" i="5"/>
  <c r="J3499" i="5"/>
  <c r="I3499" i="5"/>
  <c r="E3499" i="5"/>
  <c r="J3498" i="5"/>
  <c r="I3498" i="5"/>
  <c r="E3498" i="5"/>
  <c r="E3497" i="5"/>
  <c r="J3497" i="5"/>
  <c r="I3497" i="5"/>
  <c r="I3496" i="5"/>
  <c r="E3496" i="5"/>
  <c r="J3496" i="5"/>
  <c r="J3495" i="5"/>
  <c r="I3495" i="5"/>
  <c r="E3495" i="5"/>
  <c r="J3494" i="5"/>
  <c r="G3494" i="5"/>
  <c r="G3493" i="5" s="1"/>
  <c r="G3492" i="5" s="1"/>
  <c r="G3491" i="5" s="1"/>
  <c r="G3490" i="5" s="1"/>
  <c r="G3489" i="5" s="1"/>
  <c r="G3488" i="5" s="1"/>
  <c r="G3487" i="5" s="1"/>
  <c r="G3486" i="5" s="1"/>
  <c r="G3485" i="5" s="1"/>
  <c r="G3484" i="5" s="1"/>
  <c r="G3483" i="5" s="1"/>
  <c r="G3482" i="5" s="1"/>
  <c r="G3481" i="5" s="1"/>
  <c r="G3480" i="5" s="1"/>
  <c r="G3479" i="5" s="1"/>
  <c r="I3494" i="5"/>
  <c r="E3494" i="5"/>
  <c r="J3493" i="5"/>
  <c r="I3493" i="5"/>
  <c r="E3493" i="5"/>
  <c r="J3492" i="5"/>
  <c r="I3492" i="5"/>
  <c r="E3492" i="5"/>
  <c r="E3491" i="5"/>
  <c r="J3491" i="5"/>
  <c r="I3491" i="5"/>
  <c r="J3490" i="5"/>
  <c r="I3490" i="5"/>
  <c r="E3490" i="5"/>
  <c r="I3489" i="5"/>
  <c r="J3489" i="5"/>
  <c r="E3489" i="5"/>
  <c r="J3488" i="5"/>
  <c r="I3488" i="5"/>
  <c r="E3488" i="5"/>
  <c r="J3487" i="5"/>
  <c r="I3487" i="5"/>
  <c r="E3487" i="5"/>
  <c r="C3487" i="5"/>
  <c r="C3488" i="5" s="1"/>
  <c r="C3489" i="5" s="1"/>
  <c r="C3490" i="5" s="1"/>
  <c r="C3491" i="5" s="1"/>
  <c r="C3492" i="5" s="1"/>
  <c r="C3493" i="5" s="1"/>
  <c r="C3494" i="5" s="1"/>
  <c r="C3495" i="5" s="1"/>
  <c r="C3496" i="5" s="1"/>
  <c r="C3497" i="5" s="1"/>
  <c r="C3498" i="5" s="1"/>
  <c r="C3499" i="5" s="1"/>
  <c r="C3500" i="5" s="1"/>
  <c r="C3501" i="5" s="1"/>
  <c r="C3502" i="5" s="1"/>
  <c r="F3487" i="5"/>
  <c r="J3486" i="5"/>
  <c r="E3486" i="5"/>
  <c r="I3486" i="5"/>
  <c r="I3485" i="5"/>
  <c r="E3485" i="5"/>
  <c r="J3485" i="5"/>
  <c r="J3484" i="5"/>
  <c r="E3484" i="5"/>
  <c r="I3484" i="5"/>
  <c r="E3483" i="5"/>
  <c r="J3483" i="5"/>
  <c r="I3483" i="5"/>
  <c r="E3482" i="5"/>
  <c r="J3482" i="5"/>
  <c r="I3482" i="5"/>
  <c r="J3481" i="5"/>
  <c r="I3481" i="5"/>
  <c r="E3481" i="5"/>
  <c r="J3480" i="5"/>
  <c r="E3480" i="5"/>
  <c r="I3480" i="5"/>
  <c r="I3479" i="5"/>
  <c r="J3479" i="5"/>
  <c r="E3479" i="5"/>
  <c r="G3478" i="5"/>
  <c r="G3477" i="5" s="1"/>
  <c r="G3476" i="5" s="1"/>
  <c r="G3475" i="5" s="1"/>
  <c r="G3474" i="5" s="1"/>
  <c r="G3473" i="5" s="1"/>
  <c r="G3472" i="5" s="1"/>
  <c r="G3471" i="5" s="1"/>
  <c r="G3470" i="5" s="1"/>
  <c r="G3469" i="5" s="1"/>
  <c r="G3468" i="5" s="1"/>
  <c r="G3467" i="5" s="1"/>
  <c r="G3466" i="5" s="1"/>
  <c r="G3465" i="5" s="1"/>
  <c r="G3464" i="5" s="1"/>
  <c r="G3463" i="5" s="1"/>
  <c r="J3478" i="5"/>
  <c r="I3478" i="5"/>
  <c r="E3478" i="5"/>
  <c r="I3477" i="5"/>
  <c r="E3477" i="5"/>
  <c r="J3477" i="5"/>
  <c r="J3476" i="5"/>
  <c r="E3476" i="5"/>
  <c r="E3475" i="5"/>
  <c r="J3475" i="5"/>
  <c r="I3475" i="5"/>
  <c r="E3474" i="5"/>
  <c r="J3474" i="5"/>
  <c r="I3473" i="5"/>
  <c r="E3473" i="5"/>
  <c r="J3473" i="5"/>
  <c r="J3472" i="5"/>
  <c r="I3472" i="5"/>
  <c r="E3472" i="5"/>
  <c r="E3471" i="5"/>
  <c r="I3471" i="5"/>
  <c r="J3471" i="5"/>
  <c r="C3471" i="5"/>
  <c r="C3472" i="5" s="1"/>
  <c r="C3473" i="5" s="1"/>
  <c r="C3474" i="5" s="1"/>
  <c r="C3475" i="5" s="1"/>
  <c r="C3476" i="5" s="1"/>
  <c r="C3477" i="5" s="1"/>
  <c r="C3478" i="5" s="1"/>
  <c r="C3479" i="5" s="1"/>
  <c r="C3480" i="5" s="1"/>
  <c r="C3481" i="5" s="1"/>
  <c r="C3482" i="5" s="1"/>
  <c r="C3483" i="5" s="1"/>
  <c r="C3484" i="5" s="1"/>
  <c r="C3485" i="5" s="1"/>
  <c r="C3486" i="5" s="1"/>
  <c r="F3471" i="5"/>
  <c r="E3470" i="5"/>
  <c r="I3470" i="5"/>
  <c r="J3470" i="5"/>
  <c r="J3469" i="5"/>
  <c r="I3469" i="5"/>
  <c r="E3469" i="5"/>
  <c r="E3468" i="5"/>
  <c r="J3468" i="5"/>
  <c r="I3468" i="5"/>
  <c r="J3467" i="5"/>
  <c r="I3467" i="5"/>
  <c r="E3467" i="5"/>
  <c r="J3466" i="5"/>
  <c r="I3466" i="5"/>
  <c r="E3466" i="5"/>
  <c r="J3465" i="5"/>
  <c r="I3465" i="5"/>
  <c r="E3465" i="5"/>
  <c r="J3464" i="5"/>
  <c r="I3464" i="5"/>
  <c r="E3464" i="5"/>
  <c r="E3463" i="5"/>
  <c r="J3463" i="5"/>
  <c r="I3463" i="5"/>
  <c r="I3462" i="5"/>
  <c r="E3462" i="5"/>
  <c r="J3461" i="5"/>
  <c r="E3461" i="5"/>
  <c r="I3461" i="5"/>
  <c r="E3460" i="5"/>
  <c r="J3460" i="5"/>
  <c r="J3459" i="5"/>
  <c r="E3459" i="5"/>
  <c r="I3459" i="5"/>
  <c r="J3458" i="5"/>
  <c r="E3458" i="5"/>
  <c r="I3457" i="5"/>
  <c r="E3457" i="5"/>
  <c r="J3457" i="5"/>
  <c r="I3456" i="5"/>
  <c r="E3456" i="5"/>
  <c r="J3456" i="5"/>
  <c r="I3455" i="5"/>
  <c r="J3455" i="5"/>
  <c r="E3455" i="5"/>
  <c r="C3455" i="5"/>
  <c r="C3456" i="5" s="1"/>
  <c r="C3457" i="5" s="1"/>
  <c r="C3458" i="5" s="1"/>
  <c r="C3459" i="5" s="1"/>
  <c r="C3460" i="5" s="1"/>
  <c r="C3461" i="5" s="1"/>
  <c r="C3462" i="5" s="1"/>
  <c r="C3463" i="5" s="1"/>
  <c r="C3464" i="5" s="1"/>
  <c r="C3465" i="5" s="1"/>
  <c r="C3466" i="5" s="1"/>
  <c r="C3467" i="5" s="1"/>
  <c r="C3468" i="5" s="1"/>
  <c r="C3469" i="5" s="1"/>
  <c r="C3470" i="5" s="1"/>
  <c r="F3455" i="5"/>
  <c r="J3454" i="5"/>
  <c r="E3454" i="5"/>
  <c r="I3454" i="5"/>
  <c r="I3453" i="5"/>
  <c r="J3453" i="5"/>
  <c r="E3453" i="5"/>
  <c r="J3452" i="5"/>
  <c r="E3452" i="5"/>
  <c r="I3452" i="5"/>
  <c r="J3451" i="5"/>
  <c r="I3451" i="5"/>
  <c r="E3451" i="5"/>
  <c r="J3450" i="5"/>
  <c r="I3450" i="5"/>
  <c r="E3450" i="5"/>
  <c r="J3449" i="5"/>
  <c r="I3449" i="5"/>
  <c r="E3449" i="5"/>
  <c r="E3448" i="5"/>
  <c r="J3448" i="5"/>
  <c r="I3448" i="5"/>
  <c r="I3447" i="5"/>
  <c r="J3447" i="5"/>
  <c r="E3447" i="5"/>
  <c r="J3446" i="5"/>
  <c r="G3446" i="5"/>
  <c r="G3445" i="5" s="1"/>
  <c r="G3444" i="5" s="1"/>
  <c r="G3443" i="5" s="1"/>
  <c r="G3442" i="5" s="1"/>
  <c r="G3441" i="5" s="1"/>
  <c r="G3440" i="5" s="1"/>
  <c r="G3439" i="5" s="1"/>
  <c r="G3438" i="5" s="1"/>
  <c r="G3437" i="5" s="1"/>
  <c r="G3436" i="5" s="1"/>
  <c r="G3435" i="5" s="1"/>
  <c r="G3434" i="5" s="1"/>
  <c r="G3433" i="5" s="1"/>
  <c r="G3432" i="5" s="1"/>
  <c r="G3431" i="5" s="1"/>
  <c r="G3430" i="5" s="1"/>
  <c r="G3429" i="5" s="1"/>
  <c r="G3428" i="5" s="1"/>
  <c r="G3427" i="5" s="1"/>
  <c r="G3426" i="5" s="1"/>
  <c r="G3425" i="5" s="1"/>
  <c r="E3446" i="5"/>
  <c r="I3446" i="5"/>
  <c r="J3445" i="5"/>
  <c r="I3445" i="5"/>
  <c r="E3445" i="5"/>
  <c r="E3444" i="5"/>
  <c r="I3444" i="5"/>
  <c r="J3444" i="5"/>
  <c r="J3443" i="5"/>
  <c r="I3443" i="5"/>
  <c r="E3443" i="5"/>
  <c r="J3442" i="5"/>
  <c r="I3442" i="5"/>
  <c r="E3442" i="5"/>
  <c r="I3441" i="5"/>
  <c r="E3441" i="5"/>
  <c r="J3441" i="5"/>
  <c r="J3440" i="5"/>
  <c r="E3440" i="5"/>
  <c r="J3439" i="5"/>
  <c r="I3439" i="5"/>
  <c r="E3439" i="5"/>
  <c r="E3438" i="5"/>
  <c r="J3438" i="5"/>
  <c r="J3437" i="5"/>
  <c r="I3437" i="5"/>
  <c r="E3437" i="5"/>
  <c r="J3436" i="5"/>
  <c r="E3436" i="5"/>
  <c r="E3435" i="5"/>
  <c r="I3435" i="5"/>
  <c r="J3435" i="5"/>
  <c r="E3434" i="5"/>
  <c r="I3434" i="5"/>
  <c r="J3434" i="5"/>
  <c r="I3433" i="5"/>
  <c r="J3433" i="5"/>
  <c r="E3433" i="5"/>
  <c r="C3433" i="5"/>
  <c r="C3434" i="5" s="1"/>
  <c r="C3435" i="5" s="1"/>
  <c r="C3436" i="5" s="1"/>
  <c r="C3437" i="5" s="1"/>
  <c r="C3438" i="5" s="1"/>
  <c r="C3439" i="5" s="1"/>
  <c r="C3440" i="5" s="1"/>
  <c r="C3441" i="5" s="1"/>
  <c r="C3442" i="5" s="1"/>
  <c r="C3443" i="5" s="1"/>
  <c r="C3444" i="5" s="1"/>
  <c r="C3445" i="5" s="1"/>
  <c r="C3446" i="5" s="1"/>
  <c r="C3447" i="5" s="1"/>
  <c r="C3448" i="5" s="1"/>
  <c r="C3449" i="5" s="1"/>
  <c r="C3450" i="5" s="1"/>
  <c r="C3451" i="5" s="1"/>
  <c r="C3452" i="5" s="1"/>
  <c r="C3453" i="5" s="1"/>
  <c r="C3454" i="5" s="1"/>
  <c r="F3433" i="5"/>
  <c r="I3432" i="5"/>
  <c r="E3432" i="5"/>
  <c r="J3432" i="5"/>
  <c r="J3431" i="5"/>
  <c r="I3431" i="5"/>
  <c r="E3431" i="5"/>
  <c r="E3430" i="5"/>
  <c r="I3430" i="5"/>
  <c r="J3430" i="5"/>
  <c r="J3429" i="5"/>
  <c r="I3429" i="5"/>
  <c r="E3429" i="5"/>
  <c r="E3428" i="5"/>
  <c r="J3428" i="5"/>
  <c r="I3428" i="5"/>
  <c r="J3427" i="5"/>
  <c r="I3427" i="5"/>
  <c r="E3427" i="5"/>
  <c r="J3426" i="5"/>
  <c r="I3426" i="5"/>
  <c r="E3426" i="5"/>
  <c r="E3425" i="5"/>
  <c r="I3425" i="5"/>
  <c r="J3425" i="5"/>
  <c r="I3424" i="5"/>
  <c r="J3424" i="5"/>
  <c r="G3424" i="5"/>
  <c r="G3423" i="5" s="1"/>
  <c r="G3422" i="5" s="1"/>
  <c r="G3421" i="5" s="1"/>
  <c r="G3420" i="5" s="1"/>
  <c r="G3419" i="5" s="1"/>
  <c r="G3418" i="5" s="1"/>
  <c r="G3417" i="5" s="1"/>
  <c r="G3416" i="5" s="1"/>
  <c r="G3415" i="5" s="1"/>
  <c r="G3414" i="5" s="1"/>
  <c r="G3413" i="5" s="1"/>
  <c r="G3412" i="5" s="1"/>
  <c r="G3411" i="5" s="1"/>
  <c r="G3410" i="5" s="1"/>
  <c r="G3409" i="5" s="1"/>
  <c r="G3408" i="5" s="1"/>
  <c r="G3407" i="5" s="1"/>
  <c r="G3406" i="5" s="1"/>
  <c r="G3405" i="5" s="1"/>
  <c r="G3404" i="5" s="1"/>
  <c r="G3403" i="5" s="1"/>
  <c r="E3424" i="5"/>
  <c r="I3423" i="5"/>
  <c r="J3423" i="5"/>
  <c r="E3423" i="5"/>
  <c r="J3422" i="5"/>
  <c r="E3422" i="5"/>
  <c r="I3422" i="5"/>
  <c r="E3421" i="5"/>
  <c r="J3421" i="5"/>
  <c r="I3421" i="5"/>
  <c r="E3420" i="5"/>
  <c r="J3420" i="5"/>
  <c r="I3420" i="5"/>
  <c r="E3419" i="5"/>
  <c r="I3419" i="5"/>
  <c r="J3419" i="5"/>
  <c r="E3418" i="5"/>
  <c r="I3418" i="5"/>
  <c r="J3418" i="5"/>
  <c r="I3417" i="5"/>
  <c r="J3417" i="5"/>
  <c r="E3417" i="5"/>
  <c r="J3416" i="5"/>
  <c r="E3416" i="5"/>
  <c r="E3415" i="5"/>
  <c r="I3415" i="5"/>
  <c r="J3415" i="5"/>
  <c r="J3414" i="5"/>
  <c r="E3414" i="5"/>
  <c r="E3413" i="5"/>
  <c r="I3413" i="5"/>
  <c r="J3413" i="5"/>
  <c r="E3412" i="5"/>
  <c r="I3412" i="5"/>
  <c r="J3412" i="5"/>
  <c r="E3411" i="5"/>
  <c r="J3411" i="5"/>
  <c r="I3411" i="5"/>
  <c r="F3411" i="5"/>
  <c r="C3411" i="5"/>
  <c r="C3412" i="5" s="1"/>
  <c r="C3413" i="5" s="1"/>
  <c r="C3414" i="5" s="1"/>
  <c r="C3415" i="5" s="1"/>
  <c r="C3416" i="5" s="1"/>
  <c r="C3417" i="5" s="1"/>
  <c r="C3418" i="5" s="1"/>
  <c r="C3419" i="5" s="1"/>
  <c r="C3420" i="5" s="1"/>
  <c r="C3421" i="5" s="1"/>
  <c r="C3422" i="5" s="1"/>
  <c r="C3423" i="5" s="1"/>
  <c r="C3424" i="5" s="1"/>
  <c r="C3425" i="5" s="1"/>
  <c r="C3426" i="5" s="1"/>
  <c r="C3427" i="5" s="1"/>
  <c r="C3428" i="5" s="1"/>
  <c r="C3429" i="5" s="1"/>
  <c r="C3430" i="5" s="1"/>
  <c r="C3431" i="5" s="1"/>
  <c r="C3432" i="5" s="1"/>
  <c r="I3410" i="5"/>
  <c r="E3410" i="5"/>
  <c r="J3410" i="5"/>
  <c r="J3409" i="5"/>
  <c r="I3409" i="5"/>
  <c r="E3409" i="5"/>
  <c r="J3408" i="5"/>
  <c r="I3408" i="5"/>
  <c r="E3408" i="5"/>
  <c r="I3407" i="5"/>
  <c r="E3407" i="5"/>
  <c r="J3407" i="5"/>
  <c r="I3406" i="5"/>
  <c r="E3406" i="5"/>
  <c r="J3406" i="5"/>
  <c r="E3405" i="5"/>
  <c r="I3405" i="5"/>
  <c r="J3405" i="5"/>
  <c r="J3404" i="5"/>
  <c r="I3404" i="5"/>
  <c r="E3404" i="5"/>
  <c r="J3403" i="5"/>
  <c r="I3403" i="5"/>
  <c r="E3403" i="5"/>
  <c r="G3402" i="5"/>
  <c r="G3401" i="5" s="1"/>
  <c r="G3400" i="5" s="1"/>
  <c r="G3399" i="5" s="1"/>
  <c r="G3398" i="5" s="1"/>
  <c r="G3397" i="5" s="1"/>
  <c r="G3396" i="5" s="1"/>
  <c r="G3395" i="5" s="1"/>
  <c r="G3394" i="5" s="1"/>
  <c r="G3393" i="5" s="1"/>
  <c r="G3392" i="5" s="1"/>
  <c r="G3391" i="5" s="1"/>
  <c r="G3390" i="5" s="1"/>
  <c r="G3389" i="5" s="1"/>
  <c r="G3388" i="5" s="1"/>
  <c r="G3387" i="5" s="1"/>
  <c r="G3386" i="5" s="1"/>
  <c r="G3385" i="5" s="1"/>
  <c r="G3384" i="5" s="1"/>
  <c r="G3383" i="5" s="1"/>
  <c r="G3382" i="5" s="1"/>
  <c r="G3381" i="5" s="1"/>
  <c r="E3402" i="5"/>
  <c r="J3402" i="5"/>
  <c r="I3402" i="5"/>
  <c r="E3401" i="5"/>
  <c r="I3401" i="5"/>
  <c r="J3401" i="5"/>
  <c r="J3400" i="5"/>
  <c r="I3400" i="5"/>
  <c r="E3400" i="5"/>
  <c r="E3399" i="5"/>
  <c r="I3399" i="5"/>
  <c r="J3399" i="5"/>
  <c r="E3398" i="5"/>
  <c r="I3398" i="5"/>
  <c r="J3398" i="5"/>
  <c r="E3397" i="5"/>
  <c r="I3397" i="5"/>
  <c r="J3397" i="5"/>
  <c r="E3396" i="5"/>
  <c r="J3396" i="5"/>
  <c r="J3395" i="5"/>
  <c r="I3395" i="5"/>
  <c r="E3395" i="5"/>
  <c r="J3394" i="5"/>
  <c r="E3394" i="5"/>
  <c r="J3393" i="5"/>
  <c r="I3393" i="5"/>
  <c r="E3393" i="5"/>
  <c r="J3392" i="5"/>
  <c r="E3392" i="5"/>
  <c r="J3391" i="5"/>
  <c r="I3391" i="5"/>
  <c r="E3391" i="5"/>
  <c r="I3390" i="5"/>
  <c r="J3390" i="5"/>
  <c r="E3390" i="5"/>
  <c r="J3389" i="5"/>
  <c r="I3389" i="5"/>
  <c r="E3389" i="5"/>
  <c r="F3389" i="5"/>
  <c r="C3389" i="5"/>
  <c r="C3390" i="5" s="1"/>
  <c r="C3391" i="5" s="1"/>
  <c r="C3392" i="5" s="1"/>
  <c r="C3393" i="5" s="1"/>
  <c r="C3394" i="5" s="1"/>
  <c r="C3395" i="5" s="1"/>
  <c r="C3396" i="5" s="1"/>
  <c r="C3397" i="5" s="1"/>
  <c r="C3398" i="5" s="1"/>
  <c r="C3399" i="5" s="1"/>
  <c r="C3400" i="5" s="1"/>
  <c r="C3401" i="5" s="1"/>
  <c r="C3402" i="5" s="1"/>
  <c r="C3403" i="5" s="1"/>
  <c r="C3404" i="5" s="1"/>
  <c r="C3405" i="5" s="1"/>
  <c r="C3406" i="5" s="1"/>
  <c r="C3407" i="5" s="1"/>
  <c r="C3408" i="5" s="1"/>
  <c r="C3409" i="5" s="1"/>
  <c r="C3410" i="5" s="1"/>
  <c r="J3388" i="5"/>
  <c r="I3388" i="5"/>
  <c r="E3388" i="5"/>
  <c r="J3387" i="5"/>
  <c r="I3387" i="5"/>
  <c r="E3387" i="5"/>
  <c r="J3386" i="5"/>
  <c r="I3386" i="5"/>
  <c r="E3386" i="5"/>
  <c r="J3385" i="5"/>
  <c r="I3385" i="5"/>
  <c r="E3385" i="5"/>
  <c r="E3384" i="5"/>
  <c r="J3384" i="5"/>
  <c r="I3384" i="5"/>
  <c r="J3383" i="5"/>
  <c r="I3383" i="5"/>
  <c r="E3383" i="5"/>
  <c r="J3382" i="5"/>
  <c r="I3382" i="5"/>
  <c r="E3382" i="5"/>
  <c r="J3381" i="5"/>
  <c r="I3381" i="5"/>
  <c r="E3381" i="5"/>
  <c r="E3380" i="5"/>
  <c r="G3380" i="5"/>
  <c r="G3379" i="5" s="1"/>
  <c r="G3378" i="5" s="1"/>
  <c r="G3377" i="5" s="1"/>
  <c r="G3376" i="5" s="1"/>
  <c r="G3375" i="5" s="1"/>
  <c r="G3374" i="5" s="1"/>
  <c r="G3373" i="5" s="1"/>
  <c r="G3372" i="5" s="1"/>
  <c r="G3371" i="5" s="1"/>
  <c r="G3370" i="5" s="1"/>
  <c r="G3369" i="5" s="1"/>
  <c r="G3368" i="5" s="1"/>
  <c r="G3367" i="5" s="1"/>
  <c r="G3366" i="5" s="1"/>
  <c r="G3365" i="5" s="1"/>
  <c r="G3364" i="5" s="1"/>
  <c r="G3363" i="5" s="1"/>
  <c r="G3362" i="5" s="1"/>
  <c r="G3361" i="5" s="1"/>
  <c r="G3360" i="5" s="1"/>
  <c r="G3359" i="5" s="1"/>
  <c r="I3380" i="5"/>
  <c r="J3380" i="5"/>
  <c r="E3379" i="5"/>
  <c r="I3379" i="5"/>
  <c r="J3379" i="5"/>
  <c r="E3378" i="5"/>
  <c r="I3378" i="5"/>
  <c r="J3378" i="5"/>
  <c r="J3377" i="5"/>
  <c r="I3377" i="5"/>
  <c r="E3377" i="5"/>
  <c r="J3376" i="5"/>
  <c r="I3376" i="5"/>
  <c r="E3376" i="5"/>
  <c r="J3375" i="5"/>
  <c r="I3375" i="5"/>
  <c r="E3375" i="5"/>
  <c r="J3374" i="5"/>
  <c r="E3374" i="5"/>
  <c r="J3373" i="5"/>
  <c r="I3373" i="5"/>
  <c r="E3373" i="5"/>
  <c r="J3372" i="5"/>
  <c r="E3372" i="5"/>
  <c r="I3371" i="5"/>
  <c r="J3371" i="5"/>
  <c r="E3371" i="5"/>
  <c r="J3370" i="5"/>
  <c r="E3370" i="5"/>
  <c r="E3369" i="5"/>
  <c r="I3369" i="5"/>
  <c r="J3369" i="5"/>
  <c r="I3368" i="5"/>
  <c r="E3368" i="5"/>
  <c r="J3368" i="5"/>
  <c r="E3367" i="5"/>
  <c r="J3367" i="5"/>
  <c r="I3367" i="5"/>
  <c r="F3367" i="5"/>
  <c r="C3367" i="5"/>
  <c r="C3368" i="5" s="1"/>
  <c r="C3369" i="5" s="1"/>
  <c r="C3370" i="5" s="1"/>
  <c r="C3371" i="5" s="1"/>
  <c r="C3372" i="5" s="1"/>
  <c r="C3373" i="5" s="1"/>
  <c r="C3374" i="5" s="1"/>
  <c r="C3375" i="5" s="1"/>
  <c r="C3376" i="5" s="1"/>
  <c r="C3377" i="5" s="1"/>
  <c r="C3378" i="5" s="1"/>
  <c r="C3379" i="5" s="1"/>
  <c r="C3380" i="5" s="1"/>
  <c r="C3381" i="5" s="1"/>
  <c r="C3382" i="5" s="1"/>
  <c r="C3383" i="5" s="1"/>
  <c r="C3384" i="5" s="1"/>
  <c r="C3385" i="5" s="1"/>
  <c r="C3386" i="5" s="1"/>
  <c r="C3387" i="5" s="1"/>
  <c r="C3388" i="5" s="1"/>
  <c r="E3366" i="5"/>
  <c r="I3366" i="5"/>
  <c r="J3366" i="5"/>
  <c r="I3365" i="5"/>
  <c r="E3365" i="5"/>
  <c r="J3365" i="5"/>
  <c r="E3364" i="5"/>
  <c r="J3364" i="5"/>
  <c r="I3364" i="5"/>
  <c r="J3363" i="5"/>
  <c r="I3363" i="5"/>
  <c r="E3363" i="5"/>
  <c r="J3362" i="5"/>
  <c r="E3362" i="5"/>
  <c r="I3362" i="5"/>
  <c r="J3361" i="5"/>
  <c r="I3361" i="5"/>
  <c r="E3361" i="5"/>
  <c r="E3360" i="5"/>
  <c r="I3360" i="5"/>
  <c r="J3360" i="5"/>
  <c r="J3359" i="5"/>
  <c r="I3359" i="5"/>
  <c r="E3359" i="5"/>
  <c r="E3358" i="5"/>
  <c r="I3358" i="5"/>
  <c r="J3358" i="5"/>
  <c r="G3358" i="5"/>
  <c r="G3357" i="5" s="1"/>
  <c r="G3356" i="5" s="1"/>
  <c r="G3355" i="5" s="1"/>
  <c r="G3354" i="5" s="1"/>
  <c r="G3353" i="5" s="1"/>
  <c r="G3352" i="5" s="1"/>
  <c r="G3351" i="5" s="1"/>
  <c r="G3350" i="5" s="1"/>
  <c r="G3349" i="5" s="1"/>
  <c r="G3348" i="5" s="1"/>
  <c r="G3347" i="5" s="1"/>
  <c r="G3346" i="5" s="1"/>
  <c r="G3345" i="5" s="1"/>
  <c r="G3344" i="5" s="1"/>
  <c r="G3343" i="5" s="1"/>
  <c r="G3342" i="5" s="1"/>
  <c r="G3341" i="5" s="1"/>
  <c r="G3340" i="5" s="1"/>
  <c r="G3339" i="5" s="1"/>
  <c r="G3338" i="5" s="1"/>
  <c r="G3337" i="5" s="1"/>
  <c r="I3357" i="5"/>
  <c r="J3357" i="5"/>
  <c r="E3357" i="5"/>
  <c r="J3356" i="5"/>
  <c r="I3356" i="5"/>
  <c r="E3356" i="5"/>
  <c r="E3355" i="5"/>
  <c r="J3355" i="5"/>
  <c r="I3355" i="5"/>
  <c r="I3354" i="5"/>
  <c r="J3354" i="5"/>
  <c r="E3354" i="5"/>
  <c r="E3353" i="5"/>
  <c r="I3353" i="5"/>
  <c r="J3353" i="5"/>
  <c r="E3352" i="5"/>
  <c r="I3352" i="5"/>
  <c r="J3352" i="5"/>
  <c r="E3351" i="5"/>
  <c r="I3351" i="5"/>
  <c r="J3351" i="5"/>
  <c r="J3350" i="5"/>
  <c r="E3350" i="5"/>
  <c r="I3349" i="5"/>
  <c r="J3349" i="5"/>
  <c r="E3349" i="5"/>
  <c r="E3348" i="5"/>
  <c r="J3348" i="5"/>
  <c r="E3347" i="5"/>
  <c r="J3347" i="5"/>
  <c r="I3347" i="5"/>
  <c r="J3346" i="5"/>
  <c r="I3346" i="5"/>
  <c r="E3346" i="5"/>
  <c r="J3345" i="5"/>
  <c r="I3345" i="5"/>
  <c r="E3345" i="5"/>
  <c r="C3345" i="5"/>
  <c r="C3346" i="5" s="1"/>
  <c r="C3347" i="5" s="1"/>
  <c r="C3348" i="5" s="1"/>
  <c r="C3349" i="5" s="1"/>
  <c r="C3350" i="5" s="1"/>
  <c r="C3351" i="5" s="1"/>
  <c r="C3352" i="5" s="1"/>
  <c r="C3353" i="5" s="1"/>
  <c r="C3354" i="5" s="1"/>
  <c r="C3355" i="5" s="1"/>
  <c r="C3356" i="5" s="1"/>
  <c r="C3357" i="5" s="1"/>
  <c r="C3358" i="5" s="1"/>
  <c r="C3359" i="5" s="1"/>
  <c r="C3360" i="5" s="1"/>
  <c r="C3361" i="5" s="1"/>
  <c r="C3362" i="5" s="1"/>
  <c r="C3363" i="5" s="1"/>
  <c r="C3364" i="5" s="1"/>
  <c r="C3365" i="5" s="1"/>
  <c r="C3366" i="5" s="1"/>
  <c r="F3345" i="5"/>
  <c r="I3344" i="5"/>
  <c r="J3344" i="5"/>
  <c r="E3344" i="5"/>
  <c r="E3343" i="5"/>
  <c r="I3343" i="5"/>
  <c r="J3343" i="5"/>
  <c r="E3342" i="5"/>
  <c r="I3342" i="5"/>
  <c r="J3342" i="5"/>
  <c r="J3341" i="5"/>
  <c r="I3341" i="5"/>
  <c r="E3341" i="5"/>
  <c r="J3340" i="5"/>
  <c r="I3340" i="5"/>
  <c r="E3340" i="5"/>
  <c r="E3339" i="5"/>
  <c r="J3339" i="5"/>
  <c r="I3339" i="5"/>
  <c r="I3338" i="5"/>
  <c r="J3338" i="5"/>
  <c r="E3338" i="5"/>
  <c r="I3337" i="5"/>
  <c r="J3337" i="5"/>
  <c r="E3337" i="5"/>
  <c r="E3336" i="5"/>
  <c r="G3336" i="5"/>
  <c r="G3335" i="5" s="1"/>
  <c r="G3334" i="5" s="1"/>
  <c r="G3333" i="5" s="1"/>
  <c r="G3332" i="5" s="1"/>
  <c r="G3331" i="5" s="1"/>
  <c r="G3330" i="5" s="1"/>
  <c r="G3329" i="5" s="1"/>
  <c r="G3328" i="5" s="1"/>
  <c r="G3327" i="5" s="1"/>
  <c r="G3326" i="5" s="1"/>
  <c r="G3325" i="5" s="1"/>
  <c r="G3324" i="5" s="1"/>
  <c r="G3323" i="5" s="1"/>
  <c r="G3322" i="5" s="1"/>
  <c r="G3321" i="5" s="1"/>
  <c r="G3320" i="5" s="1"/>
  <c r="G3319" i="5" s="1"/>
  <c r="G3318" i="5" s="1"/>
  <c r="G3317" i="5" s="1"/>
  <c r="G3316" i="5" s="1"/>
  <c r="G3315" i="5" s="1"/>
  <c r="I3336" i="5"/>
  <c r="J3336" i="5"/>
  <c r="J3335" i="5"/>
  <c r="I3335" i="5"/>
  <c r="E3335" i="5"/>
  <c r="J3334" i="5"/>
  <c r="I3334" i="5"/>
  <c r="E3334" i="5"/>
  <c r="E3333" i="5"/>
  <c r="I3333" i="5"/>
  <c r="J3333" i="5"/>
  <c r="E3332" i="5"/>
  <c r="I3332" i="5"/>
  <c r="J3332" i="5"/>
  <c r="I3331" i="5"/>
  <c r="J3331" i="5"/>
  <c r="E3331" i="5"/>
  <c r="I3330" i="5"/>
  <c r="J3330" i="5"/>
  <c r="E3330" i="5"/>
  <c r="E3329" i="5"/>
  <c r="J3329" i="5"/>
  <c r="I3329" i="5"/>
  <c r="J3328" i="5"/>
  <c r="E3328" i="5"/>
  <c r="E3327" i="5"/>
  <c r="J3327" i="5"/>
  <c r="I3327" i="5"/>
  <c r="E3326" i="5"/>
  <c r="J3326" i="5"/>
  <c r="E3325" i="5"/>
  <c r="I3325" i="5"/>
  <c r="J3325" i="5"/>
  <c r="E3324" i="5"/>
  <c r="I3324" i="5"/>
  <c r="J3324" i="5"/>
  <c r="J3323" i="5"/>
  <c r="I3323" i="5"/>
  <c r="E3323" i="5"/>
  <c r="F3323" i="5"/>
  <c r="C3323" i="5"/>
  <c r="C3324" i="5" s="1"/>
  <c r="C3325" i="5" s="1"/>
  <c r="C3326" i="5" s="1"/>
  <c r="C3327" i="5" s="1"/>
  <c r="C3328" i="5" s="1"/>
  <c r="C3329" i="5" s="1"/>
  <c r="C3330" i="5" s="1"/>
  <c r="C3331" i="5" s="1"/>
  <c r="C3332" i="5" s="1"/>
  <c r="C3333" i="5" s="1"/>
  <c r="C3334" i="5" s="1"/>
  <c r="C3335" i="5" s="1"/>
  <c r="C3336" i="5" s="1"/>
  <c r="C3337" i="5" s="1"/>
  <c r="C3338" i="5" s="1"/>
  <c r="C3339" i="5" s="1"/>
  <c r="C3340" i="5" s="1"/>
  <c r="C3341" i="5" s="1"/>
  <c r="C3342" i="5" s="1"/>
  <c r="C3343" i="5" s="1"/>
  <c r="C3344" i="5" s="1"/>
  <c r="J3322" i="5"/>
  <c r="I3322" i="5"/>
  <c r="E3322" i="5"/>
  <c r="J3321" i="5"/>
  <c r="I3321" i="5"/>
  <c r="E3321" i="5"/>
  <c r="J3320" i="5"/>
  <c r="I3320" i="5"/>
  <c r="E3320" i="5"/>
  <c r="J3319" i="5"/>
  <c r="I3319" i="5"/>
  <c r="E3319" i="5"/>
  <c r="J3318" i="5"/>
  <c r="I3318" i="5"/>
  <c r="E3318" i="5"/>
  <c r="J3317" i="5"/>
  <c r="I3317" i="5"/>
  <c r="E3317" i="5"/>
  <c r="J3316" i="5"/>
  <c r="I3316" i="5"/>
  <c r="E3316" i="5"/>
  <c r="J3315" i="5"/>
  <c r="I3315" i="5"/>
  <c r="E3315" i="5"/>
  <c r="I3314" i="5"/>
  <c r="E3314" i="5"/>
  <c r="J3313" i="5"/>
  <c r="I3313" i="5"/>
  <c r="E3313" i="5"/>
  <c r="J3312" i="5"/>
  <c r="I3312" i="5"/>
  <c r="E3312" i="5"/>
  <c r="J3311" i="5"/>
  <c r="I3311" i="5"/>
  <c r="E3311" i="5"/>
  <c r="J3310" i="5"/>
  <c r="I3310" i="5"/>
  <c r="E3310" i="5"/>
  <c r="J3309" i="5"/>
  <c r="I3309" i="5"/>
  <c r="E3309" i="5"/>
  <c r="J3308" i="5"/>
  <c r="I3308" i="5"/>
  <c r="E3308" i="5"/>
  <c r="J3307" i="5"/>
  <c r="I3307" i="5"/>
  <c r="E3307" i="5"/>
  <c r="J3306" i="5"/>
  <c r="E3306" i="5"/>
  <c r="J3305" i="5"/>
  <c r="I3305" i="5"/>
  <c r="E3305" i="5"/>
  <c r="J3304" i="5"/>
  <c r="E3304" i="5"/>
  <c r="J3303" i="5"/>
  <c r="I3303" i="5"/>
  <c r="E3303" i="5"/>
  <c r="J3302" i="5"/>
  <c r="I3302" i="5"/>
  <c r="E3302" i="5"/>
  <c r="J3301" i="5"/>
  <c r="I3301" i="5"/>
  <c r="E3301" i="5"/>
  <c r="F3301" i="5"/>
  <c r="C3301" i="5"/>
  <c r="C3302" i="5" s="1"/>
  <c r="C3303" i="5" s="1"/>
  <c r="C3304" i="5" s="1"/>
  <c r="C3305" i="5" s="1"/>
  <c r="C3306" i="5" s="1"/>
  <c r="C3307" i="5" s="1"/>
  <c r="C3308" i="5" s="1"/>
  <c r="C3309" i="5" s="1"/>
  <c r="C3310" i="5" s="1"/>
  <c r="C3311" i="5" s="1"/>
  <c r="C3312" i="5" s="1"/>
  <c r="C3313" i="5" s="1"/>
  <c r="C3314" i="5" s="1"/>
  <c r="C3315" i="5" s="1"/>
  <c r="C3316" i="5" s="1"/>
  <c r="C3317" i="5" s="1"/>
  <c r="C3318" i="5" s="1"/>
  <c r="C3319" i="5" s="1"/>
  <c r="C3320" i="5" s="1"/>
  <c r="C3321" i="5" s="1"/>
  <c r="C3322" i="5" s="1"/>
  <c r="J3300" i="5"/>
  <c r="I3300" i="5"/>
  <c r="E3300" i="5"/>
  <c r="J3299" i="5"/>
  <c r="I3299" i="5"/>
  <c r="E3299" i="5"/>
  <c r="J3298" i="5"/>
  <c r="I3298" i="5"/>
  <c r="E3298" i="5"/>
  <c r="J3297" i="5"/>
  <c r="I3297" i="5"/>
  <c r="E3297" i="5"/>
  <c r="J3296" i="5"/>
  <c r="I3296" i="5"/>
  <c r="E3296" i="5"/>
  <c r="J3295" i="5"/>
  <c r="I3295" i="5"/>
  <c r="E3295" i="5"/>
  <c r="I3294" i="5"/>
  <c r="J3294" i="5"/>
  <c r="E3294" i="5"/>
  <c r="J3293" i="5"/>
  <c r="I3293" i="5"/>
  <c r="E3293" i="5"/>
  <c r="J3292" i="5"/>
  <c r="I3292" i="5"/>
  <c r="G3292" i="5"/>
  <c r="G3291" i="5" s="1"/>
  <c r="G3290" i="5" s="1"/>
  <c r="G3289" i="5" s="1"/>
  <c r="G3288" i="5" s="1"/>
  <c r="G3287" i="5" s="1"/>
  <c r="G3286" i="5" s="1"/>
  <c r="G3285" i="5" s="1"/>
  <c r="G3284" i="5" s="1"/>
  <c r="G3283" i="5" s="1"/>
  <c r="G3282" i="5" s="1"/>
  <c r="G3281" i="5" s="1"/>
  <c r="G3280" i="5" s="1"/>
  <c r="G3279" i="5" s="1"/>
  <c r="G3278" i="5" s="1"/>
  <c r="G3277" i="5" s="1"/>
  <c r="G3276" i="5" s="1"/>
  <c r="G3275" i="5" s="1"/>
  <c r="G3274" i="5" s="1"/>
  <c r="G3273" i="5" s="1"/>
  <c r="G3272" i="5" s="1"/>
  <c r="G3271" i="5" s="1"/>
  <c r="E3292" i="5"/>
  <c r="I3291" i="5"/>
  <c r="J3291" i="5"/>
  <c r="E3291" i="5"/>
  <c r="E3290" i="5"/>
  <c r="I3290" i="5"/>
  <c r="J3290" i="5"/>
  <c r="E3289" i="5"/>
  <c r="I3289" i="5"/>
  <c r="J3289" i="5"/>
  <c r="E3288" i="5"/>
  <c r="I3288" i="5"/>
  <c r="J3288" i="5"/>
  <c r="E3287" i="5"/>
  <c r="I3287" i="5"/>
  <c r="J3287" i="5"/>
  <c r="E3286" i="5"/>
  <c r="I3286" i="5"/>
  <c r="J3286" i="5"/>
  <c r="I3285" i="5"/>
  <c r="J3285" i="5"/>
  <c r="E3285" i="5"/>
  <c r="I3284" i="5"/>
  <c r="J3284" i="5"/>
  <c r="E3284" i="5"/>
  <c r="J3283" i="5"/>
  <c r="I3283" i="5"/>
  <c r="E3283" i="5"/>
  <c r="J3282" i="5"/>
  <c r="E3282" i="5"/>
  <c r="J3281" i="5"/>
  <c r="I3281" i="5"/>
  <c r="E3281" i="5"/>
  <c r="J3280" i="5"/>
  <c r="I3280" i="5"/>
  <c r="E3280" i="5"/>
  <c r="I3279" i="5"/>
  <c r="E3279" i="5"/>
  <c r="J3279" i="5"/>
  <c r="C3279" i="5"/>
  <c r="C3280" i="5" s="1"/>
  <c r="C3281" i="5" s="1"/>
  <c r="C3282" i="5" s="1"/>
  <c r="C3283" i="5" s="1"/>
  <c r="C3284" i="5" s="1"/>
  <c r="C3285" i="5" s="1"/>
  <c r="C3286" i="5" s="1"/>
  <c r="C3287" i="5" s="1"/>
  <c r="C3288" i="5" s="1"/>
  <c r="C3289" i="5" s="1"/>
  <c r="C3290" i="5" s="1"/>
  <c r="C3291" i="5" s="1"/>
  <c r="C3292" i="5" s="1"/>
  <c r="C3293" i="5" s="1"/>
  <c r="C3294" i="5" s="1"/>
  <c r="C3295" i="5" s="1"/>
  <c r="C3296" i="5" s="1"/>
  <c r="C3297" i="5" s="1"/>
  <c r="C3298" i="5" s="1"/>
  <c r="C3299" i="5" s="1"/>
  <c r="C3300" i="5" s="1"/>
  <c r="F3279" i="5"/>
  <c r="I3278" i="5"/>
  <c r="E3278" i="5"/>
  <c r="J3278" i="5"/>
  <c r="E3277" i="5"/>
  <c r="I3277" i="5"/>
  <c r="J3277" i="5"/>
  <c r="J3276" i="5"/>
  <c r="E3276" i="5"/>
  <c r="I3276" i="5"/>
  <c r="J3275" i="5"/>
  <c r="I3275" i="5"/>
  <c r="E3275" i="5"/>
  <c r="J3274" i="5"/>
  <c r="I3274" i="5"/>
  <c r="E3274" i="5"/>
  <c r="J3273" i="5"/>
  <c r="I3273" i="5"/>
  <c r="E3273" i="5"/>
  <c r="J3272" i="5"/>
  <c r="I3272" i="5"/>
  <c r="E3272" i="5"/>
  <c r="J3271" i="5"/>
  <c r="I3271" i="5"/>
  <c r="E3271" i="5"/>
  <c r="E3270" i="5"/>
  <c r="G3270" i="5"/>
  <c r="G3269" i="5" s="1"/>
  <c r="G3268" i="5" s="1"/>
  <c r="G3267" i="5" s="1"/>
  <c r="G3266" i="5" s="1"/>
  <c r="G3265" i="5" s="1"/>
  <c r="G3264" i="5" s="1"/>
  <c r="G3263" i="5" s="1"/>
  <c r="G3262" i="5" s="1"/>
  <c r="G3261" i="5" s="1"/>
  <c r="G3260" i="5" s="1"/>
  <c r="G3259" i="5" s="1"/>
  <c r="G3258" i="5" s="1"/>
  <c r="G3257" i="5" s="1"/>
  <c r="G3256" i="5" s="1"/>
  <c r="G3255" i="5" s="1"/>
  <c r="G3254" i="5" s="1"/>
  <c r="G3253" i="5" s="1"/>
  <c r="G3252" i="5" s="1"/>
  <c r="G3251" i="5" s="1"/>
  <c r="G3250" i="5" s="1"/>
  <c r="G3249" i="5" s="1"/>
  <c r="I3270" i="5"/>
  <c r="J3270" i="5"/>
  <c r="I3269" i="5"/>
  <c r="E3269" i="5"/>
  <c r="J3269" i="5"/>
  <c r="J3268" i="5"/>
  <c r="I3268" i="5"/>
  <c r="E3268" i="5"/>
  <c r="E3267" i="5"/>
  <c r="I3267" i="5"/>
  <c r="J3267" i="5"/>
  <c r="E3266" i="5"/>
  <c r="I3266" i="5"/>
  <c r="J3266" i="5"/>
  <c r="E3265" i="5"/>
  <c r="J3265" i="5"/>
  <c r="I3265" i="5"/>
  <c r="E3264" i="5"/>
  <c r="J3264" i="5"/>
  <c r="E3263" i="5"/>
  <c r="I3263" i="5"/>
  <c r="J3263" i="5"/>
  <c r="E3262" i="5"/>
  <c r="J3262" i="5"/>
  <c r="J3261" i="5"/>
  <c r="I3261" i="5"/>
  <c r="E3261" i="5"/>
  <c r="E3260" i="5"/>
  <c r="J3260" i="5"/>
  <c r="J3259" i="5"/>
  <c r="I3259" i="5"/>
  <c r="E3259" i="5"/>
  <c r="E3258" i="5"/>
  <c r="J3258" i="5"/>
  <c r="I3258" i="5"/>
  <c r="J3257" i="5"/>
  <c r="I3257" i="5"/>
  <c r="E3257" i="5"/>
  <c r="F3257" i="5"/>
  <c r="C3257" i="5"/>
  <c r="C3258" i="5" s="1"/>
  <c r="C3259" i="5" s="1"/>
  <c r="C3260" i="5" s="1"/>
  <c r="C3261" i="5" s="1"/>
  <c r="C3262" i="5" s="1"/>
  <c r="C3263" i="5" s="1"/>
  <c r="C3264" i="5" s="1"/>
  <c r="C3265" i="5" s="1"/>
  <c r="C3266" i="5" s="1"/>
  <c r="C3267" i="5" s="1"/>
  <c r="C3268" i="5" s="1"/>
  <c r="C3269" i="5" s="1"/>
  <c r="C3270" i="5" s="1"/>
  <c r="C3271" i="5" s="1"/>
  <c r="C3272" i="5" s="1"/>
  <c r="C3273" i="5" s="1"/>
  <c r="C3274" i="5" s="1"/>
  <c r="C3275" i="5" s="1"/>
  <c r="C3276" i="5" s="1"/>
  <c r="C3277" i="5" s="1"/>
  <c r="C3278" i="5" s="1"/>
  <c r="J3256" i="5"/>
  <c r="I3256" i="5"/>
  <c r="E3256" i="5"/>
  <c r="J3255" i="5"/>
  <c r="E3255" i="5"/>
  <c r="I3255" i="5"/>
  <c r="I3254" i="5"/>
  <c r="J3254" i="5"/>
  <c r="E3254" i="5"/>
  <c r="E3253" i="5"/>
  <c r="J3253" i="5"/>
  <c r="I3253" i="5"/>
  <c r="E3252" i="5"/>
  <c r="J3252" i="5"/>
  <c r="I3252" i="5"/>
  <c r="E3251" i="5"/>
  <c r="I3251" i="5"/>
  <c r="J3251" i="5"/>
  <c r="E3250" i="5"/>
  <c r="I3250" i="5"/>
  <c r="J3250" i="5"/>
  <c r="E3249" i="5"/>
  <c r="I3249" i="5"/>
  <c r="J3249" i="5"/>
  <c r="I3248" i="5"/>
  <c r="E3248" i="5"/>
  <c r="I3247" i="5"/>
  <c r="E3247" i="5"/>
  <c r="J3247" i="5"/>
  <c r="J3246" i="5"/>
  <c r="I3246" i="5"/>
  <c r="E3246" i="5"/>
  <c r="E3245" i="5"/>
  <c r="J3245" i="5"/>
  <c r="I3245" i="5"/>
  <c r="I3244" i="5"/>
  <c r="E3244" i="5"/>
  <c r="J3244" i="5"/>
  <c r="J3243" i="5"/>
  <c r="I3243" i="5"/>
  <c r="E3243" i="5"/>
  <c r="E3242" i="5"/>
  <c r="J3242" i="5"/>
  <c r="J3241" i="5"/>
  <c r="I3241" i="5"/>
  <c r="E3241" i="5"/>
  <c r="E3240" i="5"/>
  <c r="J3240" i="5"/>
  <c r="E3239" i="5"/>
  <c r="I3239" i="5"/>
  <c r="J3239" i="5"/>
  <c r="J3238" i="5"/>
  <c r="E3238" i="5"/>
  <c r="J3237" i="5"/>
  <c r="E3237" i="5"/>
  <c r="I3237" i="5"/>
  <c r="I3236" i="5"/>
  <c r="E3236" i="5"/>
  <c r="J3236" i="5"/>
  <c r="J3235" i="5"/>
  <c r="I3235" i="5"/>
  <c r="E3235" i="5"/>
  <c r="F3235" i="5"/>
  <c r="C3235" i="5"/>
  <c r="C3236" i="5" s="1"/>
  <c r="C3237" i="5" s="1"/>
  <c r="C3238" i="5" s="1"/>
  <c r="C3239" i="5" s="1"/>
  <c r="C3240" i="5" s="1"/>
  <c r="C3241" i="5" s="1"/>
  <c r="C3242" i="5" s="1"/>
  <c r="C3243" i="5" s="1"/>
  <c r="C3244" i="5" s="1"/>
  <c r="C3245" i="5" s="1"/>
  <c r="C3246" i="5" s="1"/>
  <c r="C3247" i="5" s="1"/>
  <c r="C3248" i="5" s="1"/>
  <c r="C3249" i="5" s="1"/>
  <c r="C3250" i="5" s="1"/>
  <c r="C3251" i="5" s="1"/>
  <c r="C3252" i="5" s="1"/>
  <c r="C3253" i="5" s="1"/>
  <c r="C3254" i="5" s="1"/>
  <c r="C3255" i="5" s="1"/>
  <c r="C3256" i="5" s="1"/>
  <c r="J3234" i="5"/>
  <c r="I3234" i="5"/>
  <c r="E3234" i="5"/>
  <c r="I3233" i="5"/>
  <c r="J3233" i="5"/>
  <c r="E3233" i="5"/>
  <c r="E3232" i="5"/>
  <c r="I3232" i="5"/>
  <c r="J3232" i="5"/>
  <c r="J3231" i="5"/>
  <c r="I3231" i="5"/>
  <c r="E3231" i="5"/>
  <c r="E3230" i="5"/>
  <c r="I3230" i="5"/>
  <c r="J3230" i="5"/>
  <c r="J3229" i="5"/>
  <c r="I3229" i="5"/>
  <c r="E3229" i="5"/>
  <c r="E3228" i="5"/>
  <c r="I3228" i="5"/>
  <c r="J3228" i="5"/>
  <c r="J3227" i="5"/>
  <c r="I3227" i="5"/>
  <c r="E3227" i="5"/>
  <c r="I3226" i="5"/>
  <c r="G3226" i="5"/>
  <c r="G3225" i="5" s="1"/>
  <c r="G3224" i="5" s="1"/>
  <c r="G3223" i="5" s="1"/>
  <c r="G3222" i="5" s="1"/>
  <c r="G3221" i="5" s="1"/>
  <c r="G3220" i="5" s="1"/>
  <c r="G3219" i="5" s="1"/>
  <c r="G3218" i="5" s="1"/>
  <c r="G3217" i="5" s="1"/>
  <c r="G3216" i="5" s="1"/>
  <c r="G3215" i="5" s="1"/>
  <c r="G3214" i="5" s="1"/>
  <c r="G3213" i="5" s="1"/>
  <c r="G3212" i="5" s="1"/>
  <c r="G3211" i="5" s="1"/>
  <c r="G3210" i="5" s="1"/>
  <c r="G3209" i="5" s="1"/>
  <c r="G3208" i="5" s="1"/>
  <c r="G3207" i="5" s="1"/>
  <c r="G3206" i="5" s="1"/>
  <c r="G3205" i="5" s="1"/>
  <c r="E3226" i="5"/>
  <c r="E3225" i="5"/>
  <c r="J3225" i="5"/>
  <c r="I3225" i="5"/>
  <c r="J3224" i="5"/>
  <c r="I3224" i="5"/>
  <c r="E3224" i="5"/>
  <c r="E3223" i="5"/>
  <c r="I3223" i="5"/>
  <c r="J3223" i="5"/>
  <c r="J3222" i="5"/>
  <c r="E3222" i="5"/>
  <c r="I3222" i="5"/>
  <c r="J3221" i="5"/>
  <c r="I3221" i="5"/>
  <c r="E3221" i="5"/>
  <c r="I3220" i="5"/>
  <c r="J3220" i="5"/>
  <c r="E3220" i="5"/>
  <c r="E3219" i="5"/>
  <c r="J3219" i="5"/>
  <c r="I3219" i="5"/>
  <c r="E3218" i="5"/>
  <c r="J3218" i="5"/>
  <c r="E3217" i="5"/>
  <c r="J3217" i="5"/>
  <c r="I3217" i="5"/>
  <c r="J3216" i="5"/>
  <c r="E3216" i="5"/>
  <c r="I3215" i="5"/>
  <c r="J3215" i="5"/>
  <c r="E3215" i="5"/>
  <c r="I3214" i="5"/>
  <c r="J3214" i="5"/>
  <c r="E3214" i="5"/>
  <c r="J3213" i="5"/>
  <c r="I3213" i="5"/>
  <c r="E3213" i="5"/>
  <c r="C3213" i="5"/>
  <c r="C3214" i="5" s="1"/>
  <c r="C3215" i="5" s="1"/>
  <c r="C3216" i="5" s="1"/>
  <c r="C3217" i="5" s="1"/>
  <c r="C3218" i="5" s="1"/>
  <c r="C3219" i="5" s="1"/>
  <c r="C3220" i="5" s="1"/>
  <c r="C3221" i="5" s="1"/>
  <c r="C3222" i="5" s="1"/>
  <c r="C3223" i="5" s="1"/>
  <c r="C3224" i="5" s="1"/>
  <c r="C3225" i="5" s="1"/>
  <c r="C3226" i="5" s="1"/>
  <c r="C3227" i="5" s="1"/>
  <c r="C3228" i="5" s="1"/>
  <c r="C3229" i="5" s="1"/>
  <c r="C3230" i="5" s="1"/>
  <c r="C3231" i="5" s="1"/>
  <c r="C3232" i="5" s="1"/>
  <c r="C3233" i="5" s="1"/>
  <c r="C3234" i="5" s="1"/>
  <c r="F3213" i="5"/>
  <c r="I3212" i="5"/>
  <c r="J3212" i="5"/>
  <c r="E3212" i="5"/>
  <c r="I3211" i="5"/>
  <c r="E3211" i="5"/>
  <c r="J3211" i="5"/>
  <c r="J3210" i="5"/>
  <c r="I3210" i="5"/>
  <c r="E3210" i="5"/>
  <c r="E3209" i="5"/>
  <c r="J3209" i="5"/>
  <c r="I3209" i="5"/>
  <c r="E3208" i="5"/>
  <c r="J3208" i="5"/>
  <c r="I3208" i="5"/>
  <c r="J3207" i="5"/>
  <c r="E3207" i="5"/>
  <c r="I3207" i="5"/>
  <c r="J3206" i="5"/>
  <c r="I3206" i="5"/>
  <c r="E3206" i="5"/>
  <c r="J3205" i="5"/>
  <c r="I3205" i="5"/>
  <c r="E3205" i="5"/>
  <c r="I3204" i="5"/>
  <c r="E3204" i="5"/>
  <c r="J3203" i="5"/>
  <c r="I3203" i="5"/>
  <c r="E3203" i="5"/>
  <c r="I3202" i="5"/>
  <c r="J3202" i="5"/>
  <c r="E3202" i="5"/>
  <c r="J3201" i="5"/>
  <c r="I3201" i="5"/>
  <c r="E3201" i="5"/>
  <c r="I3200" i="5"/>
  <c r="J3200" i="5"/>
  <c r="E3200" i="5"/>
  <c r="J3199" i="5"/>
  <c r="I3199" i="5"/>
  <c r="E3199" i="5"/>
  <c r="J3198" i="5"/>
  <c r="E3198" i="5"/>
  <c r="J3197" i="5"/>
  <c r="I3197" i="5"/>
  <c r="E3197" i="5"/>
  <c r="J3196" i="5"/>
  <c r="E3196" i="5"/>
  <c r="J3195" i="5"/>
  <c r="E3195" i="5"/>
  <c r="I3195" i="5"/>
  <c r="J3194" i="5"/>
  <c r="E3194" i="5"/>
  <c r="J3193" i="5"/>
  <c r="I3193" i="5"/>
  <c r="E3193" i="5"/>
  <c r="E3192" i="5"/>
  <c r="J3192" i="5"/>
  <c r="I3192" i="5"/>
  <c r="E3191" i="5"/>
  <c r="I3191" i="5"/>
  <c r="J3191" i="5"/>
  <c r="C3191" i="5"/>
  <c r="C3192" i="5" s="1"/>
  <c r="C3193" i="5" s="1"/>
  <c r="C3194" i="5" s="1"/>
  <c r="C3195" i="5" s="1"/>
  <c r="C3196" i="5" s="1"/>
  <c r="C3197" i="5" s="1"/>
  <c r="C3198" i="5" s="1"/>
  <c r="C3199" i="5" s="1"/>
  <c r="C3200" i="5" s="1"/>
  <c r="C3201" i="5" s="1"/>
  <c r="C3202" i="5" s="1"/>
  <c r="C3203" i="5" s="1"/>
  <c r="C3204" i="5" s="1"/>
  <c r="C3205" i="5" s="1"/>
  <c r="C3206" i="5" s="1"/>
  <c r="C3207" i="5" s="1"/>
  <c r="C3208" i="5" s="1"/>
  <c r="C3209" i="5" s="1"/>
  <c r="C3210" i="5" s="1"/>
  <c r="C3211" i="5" s="1"/>
  <c r="C3212" i="5" s="1"/>
  <c r="F3191" i="5"/>
  <c r="E3190" i="5"/>
  <c r="I3190" i="5"/>
  <c r="J3190" i="5"/>
  <c r="J3189" i="5"/>
  <c r="I3189" i="5"/>
  <c r="E3189" i="5"/>
  <c r="J3188" i="5"/>
  <c r="I3188" i="5"/>
  <c r="E3188" i="5"/>
  <c r="J3187" i="5"/>
  <c r="I3187" i="5"/>
  <c r="E3187" i="5"/>
  <c r="E3186" i="5"/>
  <c r="I3186" i="5"/>
  <c r="J3186" i="5"/>
  <c r="J3185" i="5"/>
  <c r="E3185" i="5"/>
  <c r="I3185" i="5"/>
  <c r="I3184" i="5"/>
  <c r="J3184" i="5"/>
  <c r="E3184" i="5"/>
  <c r="J3183" i="5"/>
  <c r="I3183" i="5"/>
  <c r="E3183" i="5"/>
  <c r="I3182" i="5"/>
  <c r="E3182" i="5"/>
  <c r="E3181" i="5"/>
  <c r="J3181" i="5"/>
  <c r="I3181" i="5"/>
  <c r="J3180" i="5"/>
  <c r="E3180" i="5"/>
  <c r="E3179" i="5"/>
  <c r="J3179" i="5"/>
  <c r="I3179" i="5"/>
  <c r="J3178" i="5"/>
  <c r="E3178" i="5"/>
  <c r="I3177" i="5"/>
  <c r="J3177" i="5"/>
  <c r="E3177" i="5"/>
  <c r="I3176" i="5"/>
  <c r="J3176" i="5"/>
  <c r="E3176" i="5"/>
  <c r="E3175" i="5"/>
  <c r="I3175" i="5"/>
  <c r="J3175" i="5"/>
  <c r="F3175" i="5"/>
  <c r="C3175" i="5"/>
  <c r="C3176" i="5" s="1"/>
  <c r="C3177" i="5" s="1"/>
  <c r="C3178" i="5" s="1"/>
  <c r="C3179" i="5" s="1"/>
  <c r="C3180" i="5" s="1"/>
  <c r="C3181" i="5" s="1"/>
  <c r="C3182" i="5" s="1"/>
  <c r="C3183" i="5" s="1"/>
  <c r="C3184" i="5" s="1"/>
  <c r="C3185" i="5" s="1"/>
  <c r="C3186" i="5" s="1"/>
  <c r="C3187" i="5" s="1"/>
  <c r="C3188" i="5" s="1"/>
  <c r="C3189" i="5" s="1"/>
  <c r="C3190" i="5" s="1"/>
  <c r="I3174" i="5"/>
  <c r="E3174" i="5"/>
  <c r="J3174" i="5"/>
  <c r="I3173" i="5"/>
  <c r="J3173" i="5"/>
  <c r="E3173" i="5"/>
  <c r="J3172" i="5"/>
  <c r="I3172" i="5"/>
  <c r="E3172" i="5"/>
  <c r="I3171" i="5"/>
  <c r="E3171" i="5"/>
  <c r="J3171" i="5"/>
  <c r="I3170" i="5"/>
  <c r="J3170" i="5"/>
  <c r="E3170" i="5"/>
  <c r="E3169" i="5"/>
  <c r="I3169" i="5"/>
  <c r="J3169" i="5"/>
  <c r="J3168" i="5"/>
  <c r="I3168" i="5"/>
  <c r="E3168" i="5"/>
  <c r="I3167" i="5"/>
  <c r="J3167" i="5"/>
  <c r="E3167" i="5"/>
  <c r="E3166" i="5"/>
  <c r="G3166" i="5"/>
  <c r="G3165" i="5" s="1"/>
  <c r="G3164" i="5" s="1"/>
  <c r="G3163" i="5" s="1"/>
  <c r="G3162" i="5" s="1"/>
  <c r="G3161" i="5" s="1"/>
  <c r="G3160" i="5" s="1"/>
  <c r="G3159" i="5" s="1"/>
  <c r="G3158" i="5" s="1"/>
  <c r="G3157" i="5" s="1"/>
  <c r="G3156" i="5" s="1"/>
  <c r="G3155" i="5" s="1"/>
  <c r="G3154" i="5" s="1"/>
  <c r="G3153" i="5" s="1"/>
  <c r="G3152" i="5" s="1"/>
  <c r="G3151" i="5" s="1"/>
  <c r="G3150" i="5" s="1"/>
  <c r="G3149" i="5" s="1"/>
  <c r="G3148" i="5" s="1"/>
  <c r="G3147" i="5" s="1"/>
  <c r="G3146" i="5" s="1"/>
  <c r="G3145" i="5" s="1"/>
  <c r="I3166" i="5"/>
  <c r="J3165" i="5"/>
  <c r="I3165" i="5"/>
  <c r="E3165" i="5"/>
  <c r="J3164" i="5"/>
  <c r="I3164" i="5"/>
  <c r="E3164" i="5"/>
  <c r="E3163" i="5"/>
  <c r="I3163" i="5"/>
  <c r="J3163" i="5"/>
  <c r="J3162" i="5"/>
  <c r="I3162" i="5"/>
  <c r="E3162" i="5"/>
  <c r="J3161" i="5"/>
  <c r="I3161" i="5"/>
  <c r="E3161" i="5"/>
  <c r="J3160" i="5"/>
  <c r="I3160" i="5"/>
  <c r="E3160" i="5"/>
  <c r="I3159" i="5"/>
  <c r="E3159" i="5"/>
  <c r="J3159" i="5"/>
  <c r="J3158" i="5"/>
  <c r="E3158" i="5"/>
  <c r="J3157" i="5"/>
  <c r="I3157" i="5"/>
  <c r="E3157" i="5"/>
  <c r="E3156" i="5"/>
  <c r="J3156" i="5"/>
  <c r="E3155" i="5"/>
  <c r="I3155" i="5"/>
  <c r="J3155" i="5"/>
  <c r="J3154" i="5"/>
  <c r="I3154" i="5"/>
  <c r="E3154" i="5"/>
  <c r="I3153" i="5"/>
  <c r="E3153" i="5"/>
  <c r="J3153" i="5"/>
  <c r="C3153" i="5"/>
  <c r="C3154" i="5" s="1"/>
  <c r="C3155" i="5" s="1"/>
  <c r="C3156" i="5" s="1"/>
  <c r="C3157" i="5" s="1"/>
  <c r="C3158" i="5" s="1"/>
  <c r="C3159" i="5" s="1"/>
  <c r="C3160" i="5" s="1"/>
  <c r="C3161" i="5" s="1"/>
  <c r="C3162" i="5" s="1"/>
  <c r="C3163" i="5" s="1"/>
  <c r="C3164" i="5" s="1"/>
  <c r="C3165" i="5" s="1"/>
  <c r="C3166" i="5" s="1"/>
  <c r="C3167" i="5" s="1"/>
  <c r="C3168" i="5" s="1"/>
  <c r="C3169" i="5" s="1"/>
  <c r="C3170" i="5" s="1"/>
  <c r="C3171" i="5" s="1"/>
  <c r="C3172" i="5" s="1"/>
  <c r="C3173" i="5" s="1"/>
  <c r="C3174" i="5" s="1"/>
  <c r="F3153" i="5"/>
  <c r="F3154" i="5" s="1"/>
  <c r="J3152" i="5"/>
  <c r="I3152" i="5"/>
  <c r="E3152" i="5"/>
  <c r="E3151" i="5"/>
  <c r="I3151" i="5"/>
  <c r="J3151" i="5"/>
  <c r="E3150" i="5"/>
  <c r="J3150" i="5"/>
  <c r="I3150" i="5"/>
  <c r="I3149" i="5"/>
  <c r="J3149" i="5"/>
  <c r="E3149" i="5"/>
  <c r="E3148" i="5"/>
  <c r="I3148" i="5"/>
  <c r="J3148" i="5"/>
  <c r="J3147" i="5"/>
  <c r="I3147" i="5"/>
  <c r="E3147" i="5"/>
  <c r="J3146" i="5"/>
  <c r="I3146" i="5"/>
  <c r="E3146" i="5"/>
  <c r="I3145" i="5"/>
  <c r="J3145" i="5"/>
  <c r="E3145" i="5"/>
  <c r="I3144" i="5"/>
  <c r="E3144" i="5"/>
  <c r="J3143" i="5"/>
  <c r="I3143" i="5"/>
  <c r="E3143" i="5"/>
  <c r="J3142" i="5"/>
  <c r="E3142" i="5"/>
  <c r="J3141" i="5"/>
  <c r="I3141" i="5"/>
  <c r="E3141" i="5"/>
  <c r="J3140" i="5"/>
  <c r="E3140" i="5"/>
  <c r="I3139" i="5"/>
  <c r="J3139" i="5"/>
  <c r="E3139" i="5"/>
  <c r="I3138" i="5"/>
  <c r="E3138" i="5"/>
  <c r="J3138" i="5"/>
  <c r="E3137" i="5"/>
  <c r="I3137" i="5"/>
  <c r="J3137" i="5"/>
  <c r="C3137" i="5"/>
  <c r="C3138" i="5" s="1"/>
  <c r="C3139" i="5" s="1"/>
  <c r="C3140" i="5" s="1"/>
  <c r="C3141" i="5" s="1"/>
  <c r="C3142" i="5" s="1"/>
  <c r="C3143" i="5" s="1"/>
  <c r="C3144" i="5" s="1"/>
  <c r="C3145" i="5" s="1"/>
  <c r="C3146" i="5" s="1"/>
  <c r="C3147" i="5" s="1"/>
  <c r="C3148" i="5" s="1"/>
  <c r="C3149" i="5" s="1"/>
  <c r="C3150" i="5" s="1"/>
  <c r="C3151" i="5" s="1"/>
  <c r="C3152" i="5" s="1"/>
  <c r="F3137" i="5"/>
  <c r="F3138" i="5" s="1"/>
  <c r="J3136" i="5"/>
  <c r="I3136" i="5"/>
  <c r="E3136" i="5"/>
  <c r="I3135" i="5"/>
  <c r="E3135" i="5"/>
  <c r="J3135" i="5"/>
  <c r="E3134" i="5"/>
  <c r="I3134" i="5"/>
  <c r="J3134" i="5"/>
  <c r="E3133" i="5"/>
  <c r="I3133" i="5"/>
  <c r="J3133" i="5"/>
  <c r="E3132" i="5"/>
  <c r="I3132" i="5"/>
  <c r="J3132" i="5"/>
  <c r="I3131" i="5"/>
  <c r="E3131" i="5"/>
  <c r="J3131" i="5"/>
  <c r="J3130" i="5"/>
  <c r="I3130" i="5"/>
  <c r="E3130" i="5"/>
  <c r="I3129" i="5"/>
  <c r="E3129" i="5"/>
  <c r="J3129" i="5"/>
  <c r="I3128" i="5"/>
  <c r="E3128" i="5"/>
  <c r="J3127" i="5"/>
  <c r="I3127" i="5"/>
  <c r="E3127" i="5"/>
  <c r="J3126" i="5"/>
  <c r="I3126" i="5"/>
  <c r="E3126" i="5"/>
  <c r="J3125" i="5"/>
  <c r="I3125" i="5"/>
  <c r="E3125" i="5"/>
  <c r="J3124" i="5"/>
  <c r="E3124" i="5"/>
  <c r="J3123" i="5"/>
  <c r="E3123" i="5"/>
  <c r="I3123" i="5"/>
  <c r="E3122" i="5"/>
  <c r="J3122" i="5"/>
  <c r="J3121" i="5"/>
  <c r="I3121" i="5"/>
  <c r="E3121" i="5"/>
  <c r="E3120" i="5"/>
  <c r="J3120" i="5"/>
  <c r="J3119" i="5"/>
  <c r="I3119" i="5"/>
  <c r="E3119" i="5"/>
  <c r="J3118" i="5"/>
  <c r="E3118" i="5"/>
  <c r="I3117" i="5"/>
  <c r="J3117" i="5"/>
  <c r="E3117" i="5"/>
  <c r="J3116" i="5"/>
  <c r="I3116" i="5"/>
  <c r="E3116" i="5"/>
  <c r="E3115" i="5"/>
  <c r="J3115" i="5"/>
  <c r="I3115" i="5"/>
  <c r="F3115" i="5"/>
  <c r="F3116" i="5" s="1"/>
  <c r="C3115" i="5"/>
  <c r="C3116" i="5" s="1"/>
  <c r="C3117" i="5" s="1"/>
  <c r="C3118" i="5" s="1"/>
  <c r="C3119" i="5" s="1"/>
  <c r="C3120" i="5" s="1"/>
  <c r="C3121" i="5" s="1"/>
  <c r="C3122" i="5" s="1"/>
  <c r="C3123" i="5" s="1"/>
  <c r="C3124" i="5" s="1"/>
  <c r="C3125" i="5" s="1"/>
  <c r="C3126" i="5" s="1"/>
  <c r="C3127" i="5" s="1"/>
  <c r="C3128" i="5" s="1"/>
  <c r="C3129" i="5" s="1"/>
  <c r="C3130" i="5" s="1"/>
  <c r="C3131" i="5" s="1"/>
  <c r="C3132" i="5" s="1"/>
  <c r="C3133" i="5" s="1"/>
  <c r="C3134" i="5" s="1"/>
  <c r="C3135" i="5" s="1"/>
  <c r="C3136" i="5" s="1"/>
  <c r="J3114" i="5"/>
  <c r="E3114" i="5"/>
  <c r="I3114" i="5"/>
  <c r="J3113" i="5"/>
  <c r="E3113" i="5"/>
  <c r="I3113" i="5"/>
  <c r="J3112" i="5"/>
  <c r="I3112" i="5"/>
  <c r="E3112" i="5"/>
  <c r="I3111" i="5"/>
  <c r="J3111" i="5"/>
  <c r="E3111" i="5"/>
  <c r="J3110" i="5"/>
  <c r="I3110" i="5"/>
  <c r="E3110" i="5"/>
  <c r="E3109" i="5"/>
  <c r="J3109" i="5"/>
  <c r="I3109" i="5"/>
  <c r="I3108" i="5"/>
  <c r="E3108" i="5"/>
  <c r="J3108" i="5"/>
  <c r="I3107" i="5"/>
  <c r="E3107" i="5"/>
  <c r="J3107" i="5"/>
  <c r="I3106" i="5"/>
  <c r="G3106" i="5"/>
  <c r="G3105" i="5" s="1"/>
  <c r="G3104" i="5" s="1"/>
  <c r="G3103" i="5" s="1"/>
  <c r="G3102" i="5" s="1"/>
  <c r="G3101" i="5" s="1"/>
  <c r="G3100" i="5" s="1"/>
  <c r="G3099" i="5" s="1"/>
  <c r="G3098" i="5" s="1"/>
  <c r="G3097" i="5" s="1"/>
  <c r="G3096" i="5" s="1"/>
  <c r="G3095" i="5" s="1"/>
  <c r="G3094" i="5" s="1"/>
  <c r="G3093" i="5" s="1"/>
  <c r="G3092" i="5" s="1"/>
  <c r="G3091" i="5" s="1"/>
  <c r="G3090" i="5" s="1"/>
  <c r="G3089" i="5" s="1"/>
  <c r="G3088" i="5" s="1"/>
  <c r="G3087" i="5" s="1"/>
  <c r="G3086" i="5" s="1"/>
  <c r="G3085" i="5" s="1"/>
  <c r="E3106" i="5"/>
  <c r="E3105" i="5"/>
  <c r="I3105" i="5"/>
  <c r="J3105" i="5"/>
  <c r="J3104" i="5"/>
  <c r="E3104" i="5"/>
  <c r="I3104" i="5"/>
  <c r="J3103" i="5"/>
  <c r="I3103" i="5"/>
  <c r="E3103" i="5"/>
  <c r="J3102" i="5"/>
  <c r="E3102" i="5"/>
  <c r="I3102" i="5"/>
  <c r="E3101" i="5"/>
  <c r="J3101" i="5"/>
  <c r="I3101" i="5"/>
  <c r="E3100" i="5"/>
  <c r="I3100" i="5"/>
  <c r="J3100" i="5"/>
  <c r="I3099" i="5"/>
  <c r="E3099" i="5"/>
  <c r="J3099" i="5"/>
  <c r="E3098" i="5"/>
  <c r="J3098" i="5"/>
  <c r="I3097" i="5"/>
  <c r="J3097" i="5"/>
  <c r="E3097" i="5"/>
  <c r="E3096" i="5"/>
  <c r="J3096" i="5"/>
  <c r="E3095" i="5"/>
  <c r="I3095" i="5"/>
  <c r="J3095" i="5"/>
  <c r="E3094" i="5"/>
  <c r="I3094" i="5"/>
  <c r="J3094" i="5"/>
  <c r="J3093" i="5"/>
  <c r="I3093" i="5"/>
  <c r="E3093" i="5"/>
  <c r="F3093" i="5"/>
  <c r="C3093" i="5"/>
  <c r="C3094" i="5" s="1"/>
  <c r="C3095" i="5" s="1"/>
  <c r="C3096" i="5" s="1"/>
  <c r="C3097" i="5" s="1"/>
  <c r="C3098" i="5" s="1"/>
  <c r="C3099" i="5" s="1"/>
  <c r="C3100" i="5" s="1"/>
  <c r="C3101" i="5" s="1"/>
  <c r="C3102" i="5" s="1"/>
  <c r="C3103" i="5" s="1"/>
  <c r="C3104" i="5" s="1"/>
  <c r="C3105" i="5" s="1"/>
  <c r="C3106" i="5" s="1"/>
  <c r="C3107" i="5" s="1"/>
  <c r="C3108" i="5" s="1"/>
  <c r="C3109" i="5" s="1"/>
  <c r="C3110" i="5" s="1"/>
  <c r="C3111" i="5" s="1"/>
  <c r="C3112" i="5" s="1"/>
  <c r="C3113" i="5" s="1"/>
  <c r="C3114" i="5" s="1"/>
  <c r="E3092" i="5"/>
  <c r="J3092" i="5"/>
  <c r="I3092" i="5"/>
  <c r="E3091" i="5"/>
  <c r="I3091" i="5"/>
  <c r="J3091" i="5"/>
  <c r="I3090" i="5"/>
  <c r="J3090" i="5"/>
  <c r="E3090" i="5"/>
  <c r="I3089" i="5"/>
  <c r="J3089" i="5"/>
  <c r="E3089" i="5"/>
  <c r="J3088" i="5"/>
  <c r="I3088" i="5"/>
  <c r="E3088" i="5"/>
  <c r="J3087" i="5"/>
  <c r="E3087" i="5"/>
  <c r="I3087" i="5"/>
  <c r="E3086" i="5"/>
  <c r="J3086" i="5"/>
  <c r="I3086" i="5"/>
  <c r="E3085" i="5"/>
  <c r="I3085" i="5"/>
  <c r="J3085" i="5"/>
  <c r="G3084" i="5"/>
  <c r="G3083" i="5" s="1"/>
  <c r="G3082" i="5" s="1"/>
  <c r="G3081" i="5" s="1"/>
  <c r="G3080" i="5" s="1"/>
  <c r="G3079" i="5" s="1"/>
  <c r="G3078" i="5" s="1"/>
  <c r="G3077" i="5" s="1"/>
  <c r="G3076" i="5" s="1"/>
  <c r="G3075" i="5" s="1"/>
  <c r="G3074" i="5" s="1"/>
  <c r="G3073" i="5" s="1"/>
  <c r="G3072" i="5" s="1"/>
  <c r="G3071" i="5" s="1"/>
  <c r="G3070" i="5" s="1"/>
  <c r="G3069" i="5" s="1"/>
  <c r="G3068" i="5" s="1"/>
  <c r="G3067" i="5" s="1"/>
  <c r="G3066" i="5" s="1"/>
  <c r="G3065" i="5" s="1"/>
  <c r="G3064" i="5" s="1"/>
  <c r="G3063" i="5" s="1"/>
  <c r="I3084" i="5"/>
  <c r="E3084" i="5"/>
  <c r="E3083" i="5"/>
  <c r="J3083" i="5"/>
  <c r="I3083" i="5"/>
  <c r="E3082" i="5"/>
  <c r="I3082" i="5"/>
  <c r="J3082" i="5"/>
  <c r="I3081" i="5"/>
  <c r="J3081" i="5"/>
  <c r="E3081" i="5"/>
  <c r="E3080" i="5"/>
  <c r="I3080" i="5"/>
  <c r="J3080" i="5"/>
  <c r="J3079" i="5"/>
  <c r="I3079" i="5"/>
  <c r="E3079" i="5"/>
  <c r="J3078" i="5"/>
  <c r="E3078" i="5"/>
  <c r="E3077" i="5"/>
  <c r="I3077" i="5"/>
  <c r="J3077" i="5"/>
  <c r="J3076" i="5"/>
  <c r="E3076" i="5"/>
  <c r="J3075" i="5"/>
  <c r="I3075" i="5"/>
  <c r="E3075" i="5"/>
  <c r="J3074" i="5"/>
  <c r="E3074" i="5"/>
  <c r="I3073" i="5"/>
  <c r="J3073" i="5"/>
  <c r="E3073" i="5"/>
  <c r="E3072" i="5"/>
  <c r="J3072" i="5"/>
  <c r="I3072" i="5"/>
  <c r="I3071" i="5"/>
  <c r="J3071" i="5"/>
  <c r="E3071" i="5"/>
  <c r="F3071" i="5"/>
  <c r="C3071" i="5"/>
  <c r="C3072" i="5" s="1"/>
  <c r="C3073" i="5" s="1"/>
  <c r="C3074" i="5" s="1"/>
  <c r="C3075" i="5" s="1"/>
  <c r="C3076" i="5" s="1"/>
  <c r="C3077" i="5" s="1"/>
  <c r="C3078" i="5" s="1"/>
  <c r="C3079" i="5" s="1"/>
  <c r="C3080" i="5" s="1"/>
  <c r="C3081" i="5" s="1"/>
  <c r="C3082" i="5" s="1"/>
  <c r="C3083" i="5" s="1"/>
  <c r="C3084" i="5" s="1"/>
  <c r="C3085" i="5" s="1"/>
  <c r="C3086" i="5" s="1"/>
  <c r="C3087" i="5" s="1"/>
  <c r="C3088" i="5" s="1"/>
  <c r="C3089" i="5" s="1"/>
  <c r="C3090" i="5" s="1"/>
  <c r="C3091" i="5" s="1"/>
  <c r="C3092" i="5" s="1"/>
  <c r="J3070" i="5"/>
  <c r="I3070" i="5"/>
  <c r="E3070" i="5"/>
  <c r="E3069" i="5"/>
  <c r="J3069" i="5"/>
  <c r="I3069" i="5"/>
  <c r="E3068" i="5"/>
  <c r="I3068" i="5"/>
  <c r="J3068" i="5"/>
  <c r="E3067" i="5"/>
  <c r="J3067" i="5"/>
  <c r="I3067" i="5"/>
  <c r="J3066" i="5"/>
  <c r="I3066" i="5"/>
  <c r="E3066" i="5"/>
  <c r="E3065" i="5"/>
  <c r="J3065" i="5"/>
  <c r="I3065" i="5"/>
  <c r="J3064" i="5"/>
  <c r="E3064" i="5"/>
  <c r="I3064" i="5"/>
  <c r="E3063" i="5"/>
  <c r="J3063" i="5"/>
  <c r="I3063" i="5"/>
  <c r="I3062" i="5"/>
  <c r="E3062" i="5"/>
  <c r="E3061" i="5"/>
  <c r="J3061" i="5"/>
  <c r="I3061" i="5"/>
  <c r="E3060" i="5"/>
  <c r="J3060" i="5"/>
  <c r="E3059" i="5"/>
  <c r="I3059" i="5"/>
  <c r="J3059" i="5"/>
  <c r="E3058" i="5"/>
  <c r="J3058" i="5"/>
  <c r="I3057" i="5"/>
  <c r="J3057" i="5"/>
  <c r="E3057" i="5"/>
  <c r="J3056" i="5"/>
  <c r="E3056" i="5"/>
  <c r="E3055" i="5"/>
  <c r="I3055" i="5"/>
  <c r="J3055" i="5"/>
  <c r="J3054" i="5"/>
  <c r="E3054" i="5"/>
  <c r="J3053" i="5"/>
  <c r="I3053" i="5"/>
  <c r="E3053" i="5"/>
  <c r="E3052" i="5"/>
  <c r="J3052" i="5"/>
  <c r="E3051" i="5"/>
  <c r="I3051" i="5"/>
  <c r="J3051" i="5"/>
  <c r="I3050" i="5"/>
  <c r="J3050" i="5"/>
  <c r="E3050" i="5"/>
  <c r="E3049" i="5"/>
  <c r="I3049" i="5"/>
  <c r="J3049" i="5"/>
  <c r="F3049" i="5"/>
  <c r="F3050" i="5" s="1"/>
  <c r="C3049" i="5"/>
  <c r="C3050" i="5" s="1"/>
  <c r="C3051" i="5" s="1"/>
  <c r="C3052" i="5" s="1"/>
  <c r="C3053" i="5" s="1"/>
  <c r="C3054" i="5" s="1"/>
  <c r="C3055" i="5" s="1"/>
  <c r="C3056" i="5" s="1"/>
  <c r="C3057" i="5" s="1"/>
  <c r="C3058" i="5" s="1"/>
  <c r="C3059" i="5" s="1"/>
  <c r="C3060" i="5" s="1"/>
  <c r="C3061" i="5" s="1"/>
  <c r="C3062" i="5" s="1"/>
  <c r="C3063" i="5" s="1"/>
  <c r="C3064" i="5" s="1"/>
  <c r="C3065" i="5" s="1"/>
  <c r="C3066" i="5" s="1"/>
  <c r="C3067" i="5" s="1"/>
  <c r="C3068" i="5" s="1"/>
  <c r="C3069" i="5" s="1"/>
  <c r="C3070" i="5" s="1"/>
  <c r="E3048" i="5"/>
  <c r="I3048" i="5"/>
  <c r="J3048" i="5"/>
  <c r="E3047" i="5"/>
  <c r="I3047" i="5"/>
  <c r="J3047" i="5"/>
  <c r="E3046" i="5"/>
  <c r="J3046" i="5"/>
  <c r="I3046" i="5"/>
  <c r="I3045" i="5"/>
  <c r="E3045" i="5"/>
  <c r="J3045" i="5"/>
  <c r="J3044" i="5"/>
  <c r="I3044" i="5"/>
  <c r="E3044" i="5"/>
  <c r="E3043" i="5"/>
  <c r="J3043" i="5"/>
  <c r="I3043" i="5"/>
  <c r="I3042" i="5"/>
  <c r="J3042" i="5"/>
  <c r="E3042" i="5"/>
  <c r="J3041" i="5"/>
  <c r="I3041" i="5"/>
  <c r="E3041" i="5"/>
  <c r="I3040" i="5"/>
  <c r="E3040" i="5"/>
  <c r="G3040" i="5"/>
  <c r="G3039" i="5" s="1"/>
  <c r="G3038" i="5" s="1"/>
  <c r="G3037" i="5" s="1"/>
  <c r="G3036" i="5" s="1"/>
  <c r="G3035" i="5" s="1"/>
  <c r="G3034" i="5" s="1"/>
  <c r="G3033" i="5" s="1"/>
  <c r="G3032" i="5" s="1"/>
  <c r="G3031" i="5" s="1"/>
  <c r="G3030" i="5" s="1"/>
  <c r="G3029" i="5" s="1"/>
  <c r="G3028" i="5" s="1"/>
  <c r="G3027" i="5" s="1"/>
  <c r="G3026" i="5" s="1"/>
  <c r="G3025" i="5" s="1"/>
  <c r="E3039" i="5"/>
  <c r="I3039" i="5"/>
  <c r="J3039" i="5"/>
  <c r="E3038" i="5"/>
  <c r="J3038" i="5"/>
  <c r="E3037" i="5"/>
  <c r="J3037" i="5"/>
  <c r="I3037" i="5"/>
  <c r="J3036" i="5"/>
  <c r="E3036" i="5"/>
  <c r="E3035" i="5"/>
  <c r="J3035" i="5"/>
  <c r="I3035" i="5"/>
  <c r="J3034" i="5"/>
  <c r="I3034" i="5"/>
  <c r="E3034" i="5"/>
  <c r="I3033" i="5"/>
  <c r="J3033" i="5"/>
  <c r="E3033" i="5"/>
  <c r="F3033" i="5"/>
  <c r="C3033" i="5"/>
  <c r="C3034" i="5" s="1"/>
  <c r="C3035" i="5" s="1"/>
  <c r="C3036" i="5" s="1"/>
  <c r="C3037" i="5" s="1"/>
  <c r="C3038" i="5" s="1"/>
  <c r="C3039" i="5" s="1"/>
  <c r="C3040" i="5" s="1"/>
  <c r="C3041" i="5" s="1"/>
  <c r="C3042" i="5" s="1"/>
  <c r="C3043" i="5" s="1"/>
  <c r="C3044" i="5" s="1"/>
  <c r="C3045" i="5" s="1"/>
  <c r="C3046" i="5" s="1"/>
  <c r="C3047" i="5" s="1"/>
  <c r="C3048" i="5" s="1"/>
  <c r="I3032" i="5"/>
  <c r="J3032" i="5"/>
  <c r="E3032" i="5"/>
  <c r="E3031" i="5"/>
  <c r="I3031" i="5"/>
  <c r="J3031" i="5"/>
  <c r="J3030" i="5"/>
  <c r="I3030" i="5"/>
  <c r="E3030" i="5"/>
  <c r="I3029" i="5"/>
  <c r="J3029" i="5"/>
  <c r="E3029" i="5"/>
  <c r="E3028" i="5"/>
  <c r="I3028" i="5"/>
  <c r="J3028" i="5"/>
  <c r="E3027" i="5"/>
  <c r="J3027" i="5"/>
  <c r="I3027" i="5"/>
  <c r="E3026" i="5"/>
  <c r="J3026" i="5"/>
  <c r="I3026" i="5"/>
  <c r="J3025" i="5"/>
  <c r="I3025" i="5"/>
  <c r="E3025" i="5"/>
  <c r="I3024" i="5"/>
  <c r="E3024" i="5"/>
  <c r="J3023" i="5"/>
  <c r="I3023" i="5"/>
  <c r="E3023" i="5"/>
  <c r="I3022" i="5"/>
  <c r="J3022" i="5"/>
  <c r="E3022" i="5"/>
  <c r="I3021" i="5"/>
  <c r="J3021" i="5"/>
  <c r="E3021" i="5"/>
  <c r="I3020" i="5"/>
  <c r="J3020" i="5"/>
  <c r="E3020" i="5"/>
  <c r="E3019" i="5"/>
  <c r="J3019" i="5"/>
  <c r="I3019" i="5"/>
  <c r="J3018" i="5"/>
  <c r="E3018" i="5"/>
  <c r="J3017" i="5"/>
  <c r="I3017" i="5"/>
  <c r="E3017" i="5"/>
  <c r="E3016" i="5"/>
  <c r="J3016" i="5"/>
  <c r="J3015" i="5"/>
  <c r="I3015" i="5"/>
  <c r="E3015" i="5"/>
  <c r="E3014" i="5"/>
  <c r="J3014" i="5"/>
  <c r="I3013" i="5"/>
  <c r="J3013" i="5"/>
  <c r="E3013" i="5"/>
  <c r="J3012" i="5"/>
  <c r="I3012" i="5"/>
  <c r="E3012" i="5"/>
  <c r="E3011" i="5"/>
  <c r="J3011" i="5"/>
  <c r="I3011" i="5"/>
  <c r="F3011" i="5"/>
  <c r="C3011" i="5"/>
  <c r="C3012" i="5" s="1"/>
  <c r="C3013" i="5" s="1"/>
  <c r="C3014" i="5" s="1"/>
  <c r="C3015" i="5" s="1"/>
  <c r="C3016" i="5" s="1"/>
  <c r="C3017" i="5" s="1"/>
  <c r="C3018" i="5" s="1"/>
  <c r="C3019" i="5" s="1"/>
  <c r="C3020" i="5" s="1"/>
  <c r="C3021" i="5" s="1"/>
  <c r="C3022" i="5" s="1"/>
  <c r="C3023" i="5" s="1"/>
  <c r="C3024" i="5" s="1"/>
  <c r="C3025" i="5" s="1"/>
  <c r="C3026" i="5" s="1"/>
  <c r="C3027" i="5" s="1"/>
  <c r="C3028" i="5" s="1"/>
  <c r="C3029" i="5" s="1"/>
  <c r="C3030" i="5" s="1"/>
  <c r="C3031" i="5" s="1"/>
  <c r="C3032" i="5" s="1"/>
  <c r="E3010" i="5"/>
  <c r="I3010" i="5"/>
  <c r="J3010" i="5"/>
  <c r="E3009" i="5"/>
  <c r="J3009" i="5"/>
  <c r="I3009" i="5"/>
  <c r="J3008" i="5"/>
  <c r="I3008" i="5"/>
  <c r="E3008" i="5"/>
  <c r="E3007" i="5"/>
  <c r="J3007" i="5"/>
  <c r="I3007" i="5"/>
  <c r="E3006" i="5"/>
  <c r="I3006" i="5"/>
  <c r="J3006" i="5"/>
  <c r="I3005" i="5"/>
  <c r="J3005" i="5"/>
  <c r="E3005" i="5"/>
  <c r="I3004" i="5"/>
  <c r="E3004" i="5"/>
  <c r="J3004" i="5"/>
  <c r="E3003" i="5"/>
  <c r="J3003" i="5"/>
  <c r="I3003" i="5"/>
  <c r="G3002" i="5"/>
  <c r="G3001" i="5" s="1"/>
  <c r="G3000" i="5" s="1"/>
  <c r="G2999" i="5" s="1"/>
  <c r="G2998" i="5" s="1"/>
  <c r="G2997" i="5" s="1"/>
  <c r="G2996" i="5" s="1"/>
  <c r="G2995" i="5" s="1"/>
  <c r="G2994" i="5" s="1"/>
  <c r="G2993" i="5" s="1"/>
  <c r="G2992" i="5" s="1"/>
  <c r="G2991" i="5" s="1"/>
  <c r="G2990" i="5" s="1"/>
  <c r="G2989" i="5" s="1"/>
  <c r="G2988" i="5" s="1"/>
  <c r="G2987" i="5" s="1"/>
  <c r="G2986" i="5" s="1"/>
  <c r="G2985" i="5" s="1"/>
  <c r="G2984" i="5" s="1"/>
  <c r="G2983" i="5" s="1"/>
  <c r="G2982" i="5" s="1"/>
  <c r="G2981" i="5" s="1"/>
  <c r="E3002" i="5"/>
  <c r="I3002" i="5"/>
  <c r="I3001" i="5"/>
  <c r="J3001" i="5"/>
  <c r="E3001" i="5"/>
  <c r="J3000" i="5"/>
  <c r="E3000" i="5"/>
  <c r="E2999" i="5"/>
  <c r="I2999" i="5"/>
  <c r="J2999" i="5"/>
  <c r="E2998" i="5"/>
  <c r="J2998" i="5"/>
  <c r="E2997" i="5"/>
  <c r="I2997" i="5"/>
  <c r="J2997" i="5"/>
  <c r="J2996" i="5"/>
  <c r="E2996" i="5"/>
  <c r="J2995" i="5"/>
  <c r="I2995" i="5"/>
  <c r="E2995" i="5"/>
  <c r="J2994" i="5"/>
  <c r="E2994" i="5"/>
  <c r="E2993" i="5"/>
  <c r="J2993" i="5"/>
  <c r="I2993" i="5"/>
  <c r="J2992" i="5"/>
  <c r="E2992" i="5"/>
  <c r="E2991" i="5"/>
  <c r="J2991" i="5"/>
  <c r="I2991" i="5"/>
  <c r="E2990" i="5"/>
  <c r="J2990" i="5"/>
  <c r="I2990" i="5"/>
  <c r="J2989" i="5"/>
  <c r="I2989" i="5"/>
  <c r="E2989" i="5"/>
  <c r="C2989" i="5"/>
  <c r="C2990" i="5" s="1"/>
  <c r="C2991" i="5" s="1"/>
  <c r="C2992" i="5" s="1"/>
  <c r="C2993" i="5" s="1"/>
  <c r="C2994" i="5" s="1"/>
  <c r="C2995" i="5" s="1"/>
  <c r="C2996" i="5" s="1"/>
  <c r="C2997" i="5" s="1"/>
  <c r="C2998" i="5" s="1"/>
  <c r="C2999" i="5" s="1"/>
  <c r="C3000" i="5" s="1"/>
  <c r="C3001" i="5" s="1"/>
  <c r="C3002" i="5" s="1"/>
  <c r="C3003" i="5" s="1"/>
  <c r="C3004" i="5" s="1"/>
  <c r="C3005" i="5" s="1"/>
  <c r="C3006" i="5" s="1"/>
  <c r="C3007" i="5" s="1"/>
  <c r="C3008" i="5" s="1"/>
  <c r="C3009" i="5" s="1"/>
  <c r="C3010" i="5" s="1"/>
  <c r="F2989" i="5"/>
  <c r="J2988" i="5"/>
  <c r="I2988" i="5"/>
  <c r="E2988" i="5"/>
  <c r="J2987" i="5"/>
  <c r="I2987" i="5"/>
  <c r="E2987" i="5"/>
  <c r="J2986" i="5"/>
  <c r="E2986" i="5"/>
  <c r="I2986" i="5"/>
  <c r="J2985" i="5"/>
  <c r="I2985" i="5"/>
  <c r="E2985" i="5"/>
  <c r="J2984" i="5"/>
  <c r="I2984" i="5"/>
  <c r="E2984" i="5"/>
  <c r="E2983" i="5"/>
  <c r="I2983" i="5"/>
  <c r="J2983" i="5"/>
  <c r="J2982" i="5"/>
  <c r="I2982" i="5"/>
  <c r="E2982" i="5"/>
  <c r="J2981" i="5"/>
  <c r="I2981" i="5"/>
  <c r="E2981" i="5"/>
  <c r="G2980" i="5"/>
  <c r="G2979" i="5" s="1"/>
  <c r="G2978" i="5" s="1"/>
  <c r="G2977" i="5" s="1"/>
  <c r="G2976" i="5" s="1"/>
  <c r="G2975" i="5" s="1"/>
  <c r="G2974" i="5" s="1"/>
  <c r="G2973" i="5" s="1"/>
  <c r="G2972" i="5" s="1"/>
  <c r="G2971" i="5" s="1"/>
  <c r="G2970" i="5" s="1"/>
  <c r="G2969" i="5" s="1"/>
  <c r="G2968" i="5" s="1"/>
  <c r="G2967" i="5" s="1"/>
  <c r="G2966" i="5" s="1"/>
  <c r="G2965" i="5" s="1"/>
  <c r="G2964" i="5" s="1"/>
  <c r="G2963" i="5" s="1"/>
  <c r="I2980" i="5"/>
  <c r="E2980" i="5"/>
  <c r="J2980" i="5"/>
  <c r="I2979" i="5"/>
  <c r="E2979" i="5"/>
  <c r="J2979" i="5"/>
  <c r="J2978" i="5"/>
  <c r="E2978" i="5"/>
  <c r="I2978" i="5"/>
  <c r="E2977" i="5"/>
  <c r="I2977" i="5"/>
  <c r="J2977" i="5"/>
  <c r="J2976" i="5"/>
  <c r="E2976" i="5"/>
  <c r="E2975" i="5"/>
  <c r="J2975" i="5"/>
  <c r="I2975" i="5"/>
  <c r="J2974" i="5"/>
  <c r="E2974" i="5"/>
  <c r="J2973" i="5"/>
  <c r="E2973" i="5"/>
  <c r="I2973" i="5"/>
  <c r="E2972" i="5"/>
  <c r="J2972" i="5"/>
  <c r="I2972" i="5"/>
  <c r="J2971" i="5"/>
  <c r="I2971" i="5"/>
  <c r="E2971" i="5"/>
  <c r="C2971" i="5"/>
  <c r="C2972" i="5" s="1"/>
  <c r="C2973" i="5" s="1"/>
  <c r="C2974" i="5" s="1"/>
  <c r="C2975" i="5" s="1"/>
  <c r="C2976" i="5" s="1"/>
  <c r="C2977" i="5" s="1"/>
  <c r="C2978" i="5" s="1"/>
  <c r="C2979" i="5" s="1"/>
  <c r="C2980" i="5" s="1"/>
  <c r="C2981" i="5" s="1"/>
  <c r="C2982" i="5" s="1"/>
  <c r="C2983" i="5" s="1"/>
  <c r="C2984" i="5" s="1"/>
  <c r="C2985" i="5" s="1"/>
  <c r="C2986" i="5" s="1"/>
  <c r="C2987" i="5" s="1"/>
  <c r="C2988" i="5" s="1"/>
  <c r="F2971" i="5"/>
  <c r="I2970" i="5"/>
  <c r="E2970" i="5"/>
  <c r="J2970" i="5"/>
  <c r="J2969" i="5"/>
  <c r="I2969" i="5"/>
  <c r="E2969" i="5"/>
  <c r="J2968" i="5"/>
  <c r="I2968" i="5"/>
  <c r="E2968" i="5"/>
  <c r="E2967" i="5"/>
  <c r="J2967" i="5"/>
  <c r="I2967" i="5"/>
  <c r="J2966" i="5"/>
  <c r="I2966" i="5"/>
  <c r="E2966" i="5"/>
  <c r="I2965" i="5"/>
  <c r="E2965" i="5"/>
  <c r="J2965" i="5"/>
  <c r="I2964" i="5"/>
  <c r="E2964" i="5"/>
  <c r="J2964" i="5"/>
  <c r="J2963" i="5"/>
  <c r="I2963" i="5"/>
  <c r="E2963" i="5"/>
  <c r="E2962" i="5"/>
  <c r="I2962" i="5"/>
  <c r="J2961" i="5"/>
  <c r="E2961" i="5"/>
  <c r="I2961" i="5"/>
  <c r="J2960" i="5"/>
  <c r="E2960" i="5"/>
  <c r="I2959" i="5"/>
  <c r="J2959" i="5"/>
  <c r="E2959" i="5"/>
  <c r="E2958" i="5"/>
  <c r="J2958" i="5"/>
  <c r="I2957" i="5"/>
  <c r="J2957" i="5"/>
  <c r="E2957" i="5"/>
  <c r="J2956" i="5"/>
  <c r="E2956" i="5"/>
  <c r="J2955" i="5"/>
  <c r="I2955" i="5"/>
  <c r="E2955" i="5"/>
  <c r="E2954" i="5"/>
  <c r="J2954" i="5"/>
  <c r="E2953" i="5"/>
  <c r="I2953" i="5"/>
  <c r="J2953" i="5"/>
  <c r="I2952" i="5"/>
  <c r="J2952" i="5"/>
  <c r="E2952" i="5"/>
  <c r="E2951" i="5"/>
  <c r="I2951" i="5"/>
  <c r="J2951" i="5"/>
  <c r="F2951" i="5"/>
  <c r="C2951" i="5"/>
  <c r="C2952" i="5" s="1"/>
  <c r="C2953" i="5" s="1"/>
  <c r="C2954" i="5" s="1"/>
  <c r="C2955" i="5" s="1"/>
  <c r="C2956" i="5" s="1"/>
  <c r="C2957" i="5" s="1"/>
  <c r="C2958" i="5" s="1"/>
  <c r="C2959" i="5" s="1"/>
  <c r="C2960" i="5" s="1"/>
  <c r="C2961" i="5" s="1"/>
  <c r="C2962" i="5" s="1"/>
  <c r="C2963" i="5" s="1"/>
  <c r="C2964" i="5" s="1"/>
  <c r="C2965" i="5" s="1"/>
  <c r="C2966" i="5" s="1"/>
  <c r="C2967" i="5" s="1"/>
  <c r="C2968" i="5" s="1"/>
  <c r="C2969" i="5" s="1"/>
  <c r="C2970" i="5" s="1"/>
  <c r="I2950" i="5"/>
  <c r="J2950" i="5"/>
  <c r="E2950" i="5"/>
  <c r="J2949" i="5"/>
  <c r="I2949" i="5"/>
  <c r="E2949" i="5"/>
  <c r="E2948" i="5"/>
  <c r="J2948" i="5"/>
  <c r="I2948" i="5"/>
  <c r="E2947" i="5"/>
  <c r="I2947" i="5"/>
  <c r="J2947" i="5"/>
  <c r="J2946" i="5"/>
  <c r="I2946" i="5"/>
  <c r="E2946" i="5"/>
  <c r="J2945" i="5"/>
  <c r="I2945" i="5"/>
  <c r="E2945" i="5"/>
  <c r="E2944" i="5"/>
  <c r="I2944" i="5"/>
  <c r="J2944" i="5"/>
  <c r="J2943" i="5"/>
  <c r="I2943" i="5"/>
  <c r="E2943" i="5"/>
  <c r="E2942" i="5"/>
  <c r="I2942" i="5"/>
  <c r="I2941" i="5"/>
  <c r="J2941" i="5"/>
  <c r="E2941" i="5"/>
  <c r="J2940" i="5"/>
  <c r="E2940" i="5"/>
  <c r="E2939" i="5"/>
  <c r="I2939" i="5"/>
  <c r="J2939" i="5"/>
  <c r="J2938" i="5"/>
  <c r="E2938" i="5"/>
  <c r="J2937" i="5"/>
  <c r="I2937" i="5"/>
  <c r="E2937" i="5"/>
  <c r="E2936" i="5"/>
  <c r="J2936" i="5"/>
  <c r="E2935" i="5"/>
  <c r="J2935" i="5"/>
  <c r="I2935" i="5"/>
  <c r="E2934" i="5"/>
  <c r="I2934" i="5"/>
  <c r="J2934" i="5"/>
  <c r="E2933" i="5"/>
  <c r="I2933" i="5"/>
  <c r="J2933" i="5"/>
  <c r="C2933" i="5"/>
  <c r="C2934" i="5" s="1"/>
  <c r="C2935" i="5" s="1"/>
  <c r="C2936" i="5" s="1"/>
  <c r="C2937" i="5" s="1"/>
  <c r="C2938" i="5" s="1"/>
  <c r="C2939" i="5" s="1"/>
  <c r="C2940" i="5" s="1"/>
  <c r="C2941" i="5" s="1"/>
  <c r="C2942" i="5" s="1"/>
  <c r="C2943" i="5" s="1"/>
  <c r="C2944" i="5" s="1"/>
  <c r="C2945" i="5" s="1"/>
  <c r="C2946" i="5" s="1"/>
  <c r="C2947" i="5" s="1"/>
  <c r="C2948" i="5" s="1"/>
  <c r="C2949" i="5" s="1"/>
  <c r="C2950" i="5" s="1"/>
  <c r="F2933" i="5"/>
  <c r="J2932" i="5"/>
  <c r="E2932" i="5"/>
  <c r="I2932" i="5"/>
  <c r="J2931" i="5"/>
  <c r="I2931" i="5"/>
  <c r="E2931" i="5"/>
  <c r="J2930" i="5"/>
  <c r="I2930" i="5"/>
  <c r="E2930" i="5"/>
  <c r="E2929" i="5"/>
  <c r="J2929" i="5"/>
  <c r="I2929" i="5"/>
  <c r="J2928" i="5"/>
  <c r="I2928" i="5"/>
  <c r="E2928" i="5"/>
  <c r="I2927" i="5"/>
  <c r="J2927" i="5"/>
  <c r="E2927" i="5"/>
  <c r="I2926" i="5"/>
  <c r="J2926" i="5"/>
  <c r="E2926" i="5"/>
  <c r="E2925" i="5"/>
  <c r="J2925" i="5"/>
  <c r="I2925" i="5"/>
  <c r="E2924" i="5"/>
  <c r="G2924" i="5"/>
  <c r="G2923" i="5" s="1"/>
  <c r="G2922" i="5" s="1"/>
  <c r="G2921" i="5" s="1"/>
  <c r="G2920" i="5" s="1"/>
  <c r="G2919" i="5" s="1"/>
  <c r="G2918" i="5" s="1"/>
  <c r="G2917" i="5" s="1"/>
  <c r="G2916" i="5" s="1"/>
  <c r="G2915" i="5" s="1"/>
  <c r="G2914" i="5" s="1"/>
  <c r="G2913" i="5" s="1"/>
  <c r="G2912" i="5" s="1"/>
  <c r="G2911" i="5" s="1"/>
  <c r="G2910" i="5" s="1"/>
  <c r="G2909" i="5" s="1"/>
  <c r="I2924" i="5"/>
  <c r="J2924" i="5"/>
  <c r="J2923" i="5"/>
  <c r="I2923" i="5"/>
  <c r="E2923" i="5"/>
  <c r="E2922" i="5"/>
  <c r="J2922" i="5"/>
  <c r="E2921" i="5"/>
  <c r="I2921" i="5"/>
  <c r="J2921" i="5"/>
  <c r="J2920" i="5"/>
  <c r="E2920" i="5"/>
  <c r="J2919" i="5"/>
  <c r="I2919" i="5"/>
  <c r="E2919" i="5"/>
  <c r="E2918" i="5"/>
  <c r="J2918" i="5"/>
  <c r="I2918" i="5"/>
  <c r="E2917" i="5"/>
  <c r="J2917" i="5"/>
  <c r="I2917" i="5"/>
  <c r="C2917" i="5"/>
  <c r="C2918" i="5" s="1"/>
  <c r="C2919" i="5" s="1"/>
  <c r="C2920" i="5" s="1"/>
  <c r="C2921" i="5" s="1"/>
  <c r="C2922" i="5" s="1"/>
  <c r="C2923" i="5" s="1"/>
  <c r="C2924" i="5" s="1"/>
  <c r="C2925" i="5" s="1"/>
  <c r="C2926" i="5" s="1"/>
  <c r="C2927" i="5" s="1"/>
  <c r="C2928" i="5" s="1"/>
  <c r="C2929" i="5" s="1"/>
  <c r="C2930" i="5" s="1"/>
  <c r="C2931" i="5" s="1"/>
  <c r="C2932" i="5" s="1"/>
  <c r="F2917" i="5"/>
  <c r="E2916" i="5"/>
  <c r="I2916" i="5"/>
  <c r="J2916" i="5"/>
  <c r="J2915" i="5"/>
  <c r="I2915" i="5"/>
  <c r="E2915" i="5"/>
  <c r="I2914" i="5"/>
  <c r="J2914" i="5"/>
  <c r="E2914" i="5"/>
  <c r="I2913" i="5"/>
  <c r="J2913" i="5"/>
  <c r="E2913" i="5"/>
  <c r="I2912" i="5"/>
  <c r="E2912" i="5"/>
  <c r="J2912" i="5"/>
  <c r="J2911" i="5"/>
  <c r="I2911" i="5"/>
  <c r="E2911" i="5"/>
  <c r="J2910" i="5"/>
  <c r="I2910" i="5"/>
  <c r="E2910" i="5"/>
  <c r="I2909" i="5"/>
  <c r="J2909" i="5"/>
  <c r="E2909" i="5"/>
  <c r="G2908" i="5"/>
  <c r="G2907" i="5" s="1"/>
  <c r="G2906" i="5" s="1"/>
  <c r="G2905" i="5" s="1"/>
  <c r="G2904" i="5" s="1"/>
  <c r="G2903" i="5" s="1"/>
  <c r="G2902" i="5" s="1"/>
  <c r="G2901" i="5" s="1"/>
  <c r="G2900" i="5" s="1"/>
  <c r="G2899" i="5" s="1"/>
  <c r="G2898" i="5" s="1"/>
  <c r="G2897" i="5" s="1"/>
  <c r="G2896" i="5" s="1"/>
  <c r="G2895" i="5" s="1"/>
  <c r="G2894" i="5" s="1"/>
  <c r="G2893" i="5" s="1"/>
  <c r="I2908" i="5"/>
  <c r="J2908" i="5"/>
  <c r="E2908" i="5"/>
  <c r="I2907" i="5"/>
  <c r="E2907" i="5"/>
  <c r="J2907" i="5"/>
  <c r="J2906" i="5"/>
  <c r="E2906" i="5"/>
  <c r="I2905" i="5"/>
  <c r="J2905" i="5"/>
  <c r="E2905" i="5"/>
  <c r="J2904" i="5"/>
  <c r="E2904" i="5"/>
  <c r="E2903" i="5"/>
  <c r="J2903" i="5"/>
  <c r="I2903" i="5"/>
  <c r="I2902" i="5"/>
  <c r="E2902" i="5"/>
  <c r="J2902" i="5"/>
  <c r="E2901" i="5"/>
  <c r="I2901" i="5"/>
  <c r="J2901" i="5"/>
  <c r="C2901" i="5"/>
  <c r="C2902" i="5" s="1"/>
  <c r="C2903" i="5" s="1"/>
  <c r="C2904" i="5" s="1"/>
  <c r="C2905" i="5" s="1"/>
  <c r="C2906" i="5" s="1"/>
  <c r="C2907" i="5" s="1"/>
  <c r="C2908" i="5" s="1"/>
  <c r="C2909" i="5" s="1"/>
  <c r="C2910" i="5" s="1"/>
  <c r="C2911" i="5" s="1"/>
  <c r="C2912" i="5" s="1"/>
  <c r="C2913" i="5" s="1"/>
  <c r="C2914" i="5" s="1"/>
  <c r="C2915" i="5" s="1"/>
  <c r="C2916" i="5" s="1"/>
  <c r="F2901" i="5"/>
  <c r="E2900" i="5"/>
  <c r="J2900" i="5"/>
  <c r="I2900" i="5"/>
  <c r="E2899" i="5"/>
  <c r="I2899" i="5"/>
  <c r="J2899" i="5"/>
  <c r="J2898" i="5"/>
  <c r="I2898" i="5"/>
  <c r="E2898" i="5"/>
  <c r="J2897" i="5"/>
  <c r="I2897" i="5"/>
  <c r="E2897" i="5"/>
  <c r="E2896" i="5"/>
  <c r="I2896" i="5"/>
  <c r="J2896" i="5"/>
  <c r="E2895" i="5"/>
  <c r="I2895" i="5"/>
  <c r="J2895" i="5"/>
  <c r="I2894" i="5"/>
  <c r="J2894" i="5"/>
  <c r="E2894" i="5"/>
  <c r="E2893" i="5"/>
  <c r="I2893" i="5"/>
  <c r="J2893" i="5"/>
  <c r="G2892" i="5"/>
  <c r="G2891" i="5" s="1"/>
  <c r="G2890" i="5" s="1"/>
  <c r="G2889" i="5" s="1"/>
  <c r="G2888" i="5" s="1"/>
  <c r="G2887" i="5" s="1"/>
  <c r="G2886" i="5" s="1"/>
  <c r="G2885" i="5" s="1"/>
  <c r="G2884" i="5" s="1"/>
  <c r="G2883" i="5" s="1"/>
  <c r="G2882" i="5" s="1"/>
  <c r="G2881" i="5" s="1"/>
  <c r="G2880" i="5" s="1"/>
  <c r="G2879" i="5" s="1"/>
  <c r="G2878" i="5" s="1"/>
  <c r="G2877" i="5" s="1"/>
  <c r="E2892" i="5"/>
  <c r="I2892" i="5"/>
  <c r="J2892" i="5"/>
  <c r="E2891" i="5"/>
  <c r="I2891" i="5"/>
  <c r="J2891" i="5"/>
  <c r="E2890" i="5"/>
  <c r="J2890" i="5"/>
  <c r="E2889" i="5"/>
  <c r="I2889" i="5"/>
  <c r="J2889" i="5"/>
  <c r="E2888" i="5"/>
  <c r="J2888" i="5"/>
  <c r="E2887" i="5"/>
  <c r="I2887" i="5"/>
  <c r="J2887" i="5"/>
  <c r="J2886" i="5"/>
  <c r="E2886" i="5"/>
  <c r="I2886" i="5"/>
  <c r="I2885" i="5"/>
  <c r="E2885" i="5"/>
  <c r="J2885" i="5"/>
  <c r="F2885" i="5"/>
  <c r="C2885" i="5"/>
  <c r="C2886" i="5" s="1"/>
  <c r="C2887" i="5" s="1"/>
  <c r="C2888" i="5" s="1"/>
  <c r="C2889" i="5" s="1"/>
  <c r="C2890" i="5" s="1"/>
  <c r="C2891" i="5" s="1"/>
  <c r="C2892" i="5" s="1"/>
  <c r="C2893" i="5" s="1"/>
  <c r="C2894" i="5" s="1"/>
  <c r="C2895" i="5" s="1"/>
  <c r="C2896" i="5" s="1"/>
  <c r="C2897" i="5" s="1"/>
  <c r="C2898" i="5" s="1"/>
  <c r="C2899" i="5" s="1"/>
  <c r="C2900" i="5" s="1"/>
  <c r="J2884" i="5"/>
  <c r="I2884" i="5"/>
  <c r="E2884" i="5"/>
  <c r="E2883" i="5"/>
  <c r="I2883" i="5"/>
  <c r="J2883" i="5"/>
  <c r="I2882" i="5"/>
  <c r="J2882" i="5"/>
  <c r="E2882" i="5"/>
  <c r="I2881" i="5"/>
  <c r="J2881" i="5"/>
  <c r="E2881" i="5"/>
  <c r="I2880" i="5"/>
  <c r="E2880" i="5"/>
  <c r="J2880" i="5"/>
  <c r="I2879" i="5"/>
  <c r="E2879" i="5"/>
  <c r="J2879" i="5"/>
  <c r="I2878" i="5"/>
  <c r="J2878" i="5"/>
  <c r="E2878" i="5"/>
  <c r="I2877" i="5"/>
  <c r="J2877" i="5"/>
  <c r="E2877" i="5"/>
  <c r="I2876" i="5"/>
  <c r="E2876" i="5"/>
  <c r="I2875" i="5"/>
  <c r="J2875" i="5"/>
  <c r="E2875" i="5"/>
  <c r="J2874" i="5"/>
  <c r="E2874" i="5"/>
  <c r="J2873" i="5"/>
  <c r="E2873" i="5"/>
  <c r="I2873" i="5"/>
  <c r="E2872" i="5"/>
  <c r="J2872" i="5"/>
  <c r="J2871" i="5"/>
  <c r="I2871" i="5"/>
  <c r="E2871" i="5"/>
  <c r="J2870" i="5"/>
  <c r="I2870" i="5"/>
  <c r="E2870" i="5"/>
  <c r="E2869" i="5"/>
  <c r="I2869" i="5"/>
  <c r="J2869" i="5"/>
  <c r="C2869" i="5"/>
  <c r="C2870" i="5" s="1"/>
  <c r="C2871" i="5" s="1"/>
  <c r="C2872" i="5" s="1"/>
  <c r="C2873" i="5" s="1"/>
  <c r="C2874" i="5" s="1"/>
  <c r="C2875" i="5" s="1"/>
  <c r="C2876" i="5" s="1"/>
  <c r="C2877" i="5" s="1"/>
  <c r="C2878" i="5" s="1"/>
  <c r="C2879" i="5" s="1"/>
  <c r="C2880" i="5" s="1"/>
  <c r="C2881" i="5" s="1"/>
  <c r="C2882" i="5" s="1"/>
  <c r="C2883" i="5" s="1"/>
  <c r="C2884" i="5" s="1"/>
  <c r="F2869" i="5"/>
  <c r="E2868" i="5"/>
  <c r="J2868" i="5"/>
  <c r="I2868" i="5"/>
  <c r="J2867" i="5"/>
  <c r="I2867" i="5"/>
  <c r="E2867" i="5"/>
  <c r="J2866" i="5"/>
  <c r="I2866" i="5"/>
  <c r="E2866" i="5"/>
  <c r="E2865" i="5"/>
  <c r="J2865" i="5"/>
  <c r="I2865" i="5"/>
  <c r="E2864" i="5"/>
  <c r="J2864" i="5"/>
  <c r="I2864" i="5"/>
  <c r="E2863" i="5"/>
  <c r="J2863" i="5"/>
  <c r="I2863" i="5"/>
  <c r="J2862" i="5"/>
  <c r="I2862" i="5"/>
  <c r="E2862" i="5"/>
  <c r="J2861" i="5"/>
  <c r="E2861" i="5"/>
  <c r="I2861" i="5"/>
  <c r="E2860" i="5"/>
  <c r="G2860" i="5"/>
  <c r="G2859" i="5" s="1"/>
  <c r="G2858" i="5" s="1"/>
  <c r="G2857" i="5" s="1"/>
  <c r="G2856" i="5" s="1"/>
  <c r="G2855" i="5" s="1"/>
  <c r="G2854" i="5" s="1"/>
  <c r="G2853" i="5" s="1"/>
  <c r="G2852" i="5" s="1"/>
  <c r="G2851" i="5" s="1"/>
  <c r="G2850" i="5" s="1"/>
  <c r="G2849" i="5" s="1"/>
  <c r="G2848" i="5" s="1"/>
  <c r="G2847" i="5" s="1"/>
  <c r="G2846" i="5" s="1"/>
  <c r="G2845" i="5" s="1"/>
  <c r="I2860" i="5"/>
  <c r="J2860" i="5"/>
  <c r="J2859" i="5"/>
  <c r="E2859" i="5"/>
  <c r="I2859" i="5"/>
  <c r="J2858" i="5"/>
  <c r="E2858" i="5"/>
  <c r="I2857" i="5"/>
  <c r="J2857" i="5"/>
  <c r="E2857" i="5"/>
  <c r="E2856" i="5"/>
  <c r="J2856" i="5"/>
  <c r="E2855" i="5"/>
  <c r="I2855" i="5"/>
  <c r="J2855" i="5"/>
  <c r="E2854" i="5"/>
  <c r="J2854" i="5"/>
  <c r="I2854" i="5"/>
  <c r="E2853" i="5"/>
  <c r="J2853" i="5"/>
  <c r="I2853" i="5"/>
  <c r="C2853" i="5"/>
  <c r="C2854" i="5" s="1"/>
  <c r="C2855" i="5" s="1"/>
  <c r="C2856" i="5" s="1"/>
  <c r="C2857" i="5" s="1"/>
  <c r="C2858" i="5" s="1"/>
  <c r="C2859" i="5" s="1"/>
  <c r="C2860" i="5" s="1"/>
  <c r="C2861" i="5" s="1"/>
  <c r="C2862" i="5" s="1"/>
  <c r="C2863" i="5" s="1"/>
  <c r="C2864" i="5" s="1"/>
  <c r="C2865" i="5" s="1"/>
  <c r="C2866" i="5" s="1"/>
  <c r="C2867" i="5" s="1"/>
  <c r="C2868" i="5" s="1"/>
  <c r="F2853" i="5"/>
  <c r="E2852" i="5"/>
  <c r="I2852" i="5"/>
  <c r="J2852" i="5"/>
  <c r="E2851" i="5"/>
  <c r="I2851" i="5"/>
  <c r="J2851" i="5"/>
  <c r="E2850" i="5"/>
  <c r="I2850" i="5"/>
  <c r="J2850" i="5"/>
  <c r="I2849" i="5"/>
  <c r="E2849" i="5"/>
  <c r="J2849" i="5"/>
  <c r="I2848" i="5"/>
  <c r="J2848" i="5"/>
  <c r="E2848" i="5"/>
  <c r="J2847" i="5"/>
  <c r="I2847" i="5"/>
  <c r="E2847" i="5"/>
  <c r="E2846" i="5"/>
  <c r="J2846" i="5"/>
  <c r="I2846" i="5"/>
  <c r="I2845" i="5"/>
  <c r="J2845" i="5"/>
  <c r="E2845" i="5"/>
  <c r="I2844" i="5"/>
  <c r="E2844" i="5"/>
  <c r="I2843" i="5"/>
  <c r="E2843" i="5"/>
  <c r="J2843" i="5"/>
  <c r="J2842" i="5"/>
  <c r="E2842" i="5"/>
  <c r="J2841" i="5"/>
  <c r="I2841" i="5"/>
  <c r="E2841" i="5"/>
  <c r="J2840" i="5"/>
  <c r="E2840" i="5"/>
  <c r="E2839" i="5"/>
  <c r="J2839" i="5"/>
  <c r="I2839" i="5"/>
  <c r="I2838" i="5"/>
  <c r="J2838" i="5"/>
  <c r="E2838" i="5"/>
  <c r="J2837" i="5"/>
  <c r="I2837" i="5"/>
  <c r="E2837" i="5"/>
  <c r="F2837" i="5"/>
  <c r="C2837" i="5"/>
  <c r="C2838" i="5" s="1"/>
  <c r="C2839" i="5" s="1"/>
  <c r="C2840" i="5" s="1"/>
  <c r="C2841" i="5" s="1"/>
  <c r="C2842" i="5" s="1"/>
  <c r="C2843" i="5" s="1"/>
  <c r="C2844" i="5" s="1"/>
  <c r="C2845" i="5" s="1"/>
  <c r="C2846" i="5" s="1"/>
  <c r="C2847" i="5" s="1"/>
  <c r="C2848" i="5" s="1"/>
  <c r="C2849" i="5" s="1"/>
  <c r="C2850" i="5" s="1"/>
  <c r="C2851" i="5" s="1"/>
  <c r="C2852" i="5" s="1"/>
  <c r="J2836" i="5"/>
  <c r="I2836" i="5"/>
  <c r="E2836" i="5"/>
  <c r="E2835" i="5"/>
  <c r="J2835" i="5"/>
  <c r="I2835" i="5"/>
  <c r="J2834" i="5"/>
  <c r="E2834" i="5"/>
  <c r="I2834" i="5"/>
  <c r="J2833" i="5"/>
  <c r="E2833" i="5"/>
  <c r="I2833" i="5"/>
  <c r="E2832" i="5"/>
  <c r="I2832" i="5"/>
  <c r="J2832" i="5"/>
  <c r="I2831" i="5"/>
  <c r="J2831" i="5"/>
  <c r="E2831" i="5"/>
  <c r="J2830" i="5"/>
  <c r="E2830" i="5"/>
  <c r="I2830" i="5"/>
  <c r="E2829" i="5"/>
  <c r="I2829" i="5"/>
  <c r="J2829" i="5"/>
  <c r="E2828" i="5"/>
  <c r="I2828" i="5"/>
  <c r="J2827" i="5"/>
  <c r="I2827" i="5"/>
  <c r="E2827" i="5"/>
  <c r="J2826" i="5"/>
  <c r="E2826" i="5"/>
  <c r="I2825" i="5"/>
  <c r="J2825" i="5"/>
  <c r="E2825" i="5"/>
  <c r="J2824" i="5"/>
  <c r="E2824" i="5"/>
  <c r="E2823" i="5"/>
  <c r="J2823" i="5"/>
  <c r="I2823" i="5"/>
  <c r="J2822" i="5"/>
  <c r="I2822" i="5"/>
  <c r="E2822" i="5"/>
  <c r="E2821" i="5"/>
  <c r="I2821" i="5"/>
  <c r="J2821" i="5"/>
  <c r="C2821" i="5"/>
  <c r="C2822" i="5" s="1"/>
  <c r="C2823" i="5" s="1"/>
  <c r="C2824" i="5" s="1"/>
  <c r="C2825" i="5" s="1"/>
  <c r="C2826" i="5" s="1"/>
  <c r="C2827" i="5" s="1"/>
  <c r="C2828" i="5" s="1"/>
  <c r="C2829" i="5" s="1"/>
  <c r="C2830" i="5" s="1"/>
  <c r="C2831" i="5" s="1"/>
  <c r="C2832" i="5" s="1"/>
  <c r="C2833" i="5" s="1"/>
  <c r="C2834" i="5" s="1"/>
  <c r="C2835" i="5" s="1"/>
  <c r="C2836" i="5" s="1"/>
  <c r="F2821" i="5"/>
  <c r="I2820" i="5"/>
  <c r="J2820" i="5"/>
  <c r="E2820" i="5"/>
  <c r="E2819" i="5"/>
  <c r="I2819" i="5"/>
  <c r="J2819" i="5"/>
  <c r="I2818" i="5"/>
  <c r="J2818" i="5"/>
  <c r="E2818" i="5"/>
  <c r="J2817" i="5"/>
  <c r="I2817" i="5"/>
  <c r="E2817" i="5"/>
  <c r="J2816" i="5"/>
  <c r="I2816" i="5"/>
  <c r="E2816" i="5"/>
  <c r="J2815" i="5"/>
  <c r="I2815" i="5"/>
  <c r="E2815" i="5"/>
  <c r="J2814" i="5"/>
  <c r="I2814" i="5"/>
  <c r="E2814" i="5"/>
  <c r="I2813" i="5"/>
  <c r="J2813" i="5"/>
  <c r="E2813" i="5"/>
  <c r="E2812" i="5"/>
  <c r="I2812" i="5"/>
  <c r="I2811" i="5"/>
  <c r="J2811" i="5"/>
  <c r="E2811" i="5"/>
  <c r="J2810" i="5"/>
  <c r="I2810" i="5"/>
  <c r="E2810" i="5"/>
  <c r="I2809" i="5"/>
  <c r="E2809" i="5"/>
  <c r="J2809" i="5"/>
  <c r="J2808" i="5"/>
  <c r="E2808" i="5"/>
  <c r="I2807" i="5"/>
  <c r="E2807" i="5"/>
  <c r="J2807" i="5"/>
  <c r="J2806" i="5"/>
  <c r="E2806" i="5"/>
  <c r="E2805" i="5"/>
  <c r="J2805" i="5"/>
  <c r="I2805" i="5"/>
  <c r="J2804" i="5"/>
  <c r="E2804" i="5"/>
  <c r="E2803" i="5"/>
  <c r="I2803" i="5"/>
  <c r="J2803" i="5"/>
  <c r="E2802" i="5"/>
  <c r="I2802" i="5"/>
  <c r="J2802" i="5"/>
  <c r="J2801" i="5"/>
  <c r="I2801" i="5"/>
  <c r="E2801" i="5"/>
  <c r="C2801" i="5"/>
  <c r="C2802" i="5" s="1"/>
  <c r="C2803" i="5" s="1"/>
  <c r="C2804" i="5" s="1"/>
  <c r="C2805" i="5" s="1"/>
  <c r="C2806" i="5" s="1"/>
  <c r="C2807" i="5" s="1"/>
  <c r="C2808" i="5" s="1"/>
  <c r="C2809" i="5" s="1"/>
  <c r="C2810" i="5" s="1"/>
  <c r="C2811" i="5" s="1"/>
  <c r="C2812" i="5" s="1"/>
  <c r="C2813" i="5" s="1"/>
  <c r="C2814" i="5" s="1"/>
  <c r="C2815" i="5" s="1"/>
  <c r="C2816" i="5" s="1"/>
  <c r="C2817" i="5" s="1"/>
  <c r="C2818" i="5" s="1"/>
  <c r="C2819" i="5" s="1"/>
  <c r="C2820" i="5" s="1"/>
  <c r="F2801" i="5"/>
  <c r="E2800" i="5"/>
  <c r="J2800" i="5"/>
  <c r="I2800" i="5"/>
  <c r="I2799" i="5"/>
  <c r="J2799" i="5"/>
  <c r="E2799" i="5"/>
  <c r="E2798" i="5"/>
  <c r="J2798" i="5"/>
  <c r="I2798" i="5"/>
  <c r="I2797" i="5"/>
  <c r="J2797" i="5"/>
  <c r="E2797" i="5"/>
  <c r="J2796" i="5"/>
  <c r="I2796" i="5"/>
  <c r="E2796" i="5"/>
  <c r="E2795" i="5"/>
  <c r="J2795" i="5"/>
  <c r="I2795" i="5"/>
  <c r="J2794" i="5"/>
  <c r="I2794" i="5"/>
  <c r="E2794" i="5"/>
  <c r="E2793" i="5"/>
  <c r="I2793" i="5"/>
  <c r="J2793" i="5"/>
  <c r="E2792" i="5"/>
  <c r="I2792" i="5"/>
  <c r="J2791" i="5"/>
  <c r="E2791" i="5"/>
  <c r="I2791" i="5"/>
  <c r="E2790" i="5"/>
  <c r="J2790" i="5"/>
  <c r="E2789" i="5"/>
  <c r="J2789" i="5"/>
  <c r="I2789" i="5"/>
  <c r="J2788" i="5"/>
  <c r="E2788" i="5"/>
  <c r="J2787" i="5"/>
  <c r="I2787" i="5"/>
  <c r="E2787" i="5"/>
  <c r="E2786" i="5"/>
  <c r="J2786" i="5"/>
  <c r="I2786" i="5"/>
  <c r="I2785" i="5"/>
  <c r="J2785" i="5"/>
  <c r="E2785" i="5"/>
  <c r="C2785" i="5"/>
  <c r="C2786" i="5" s="1"/>
  <c r="C2787" i="5" s="1"/>
  <c r="C2788" i="5" s="1"/>
  <c r="C2789" i="5" s="1"/>
  <c r="C2790" i="5" s="1"/>
  <c r="C2791" i="5" s="1"/>
  <c r="C2792" i="5" s="1"/>
  <c r="C2793" i="5" s="1"/>
  <c r="C2794" i="5" s="1"/>
  <c r="C2795" i="5" s="1"/>
  <c r="C2796" i="5" s="1"/>
  <c r="C2797" i="5" s="1"/>
  <c r="C2798" i="5" s="1"/>
  <c r="C2799" i="5" s="1"/>
  <c r="C2800" i="5" s="1"/>
  <c r="F2785" i="5"/>
  <c r="E2784" i="5"/>
  <c r="I2784" i="5"/>
  <c r="J2784" i="5"/>
  <c r="J2783" i="5"/>
  <c r="I2783" i="5"/>
  <c r="E2783" i="5"/>
  <c r="J2782" i="5"/>
  <c r="E2782" i="5"/>
  <c r="I2782" i="5"/>
  <c r="E2781" i="5"/>
  <c r="I2781" i="5"/>
  <c r="J2781" i="5"/>
  <c r="J2780" i="5"/>
  <c r="I2780" i="5"/>
  <c r="E2780" i="5"/>
  <c r="J2779" i="5"/>
  <c r="I2779" i="5"/>
  <c r="E2779" i="5"/>
  <c r="J2778" i="5"/>
  <c r="I2778" i="5"/>
  <c r="E2778" i="5"/>
  <c r="J2777" i="5"/>
  <c r="I2777" i="5"/>
  <c r="E2777" i="5"/>
  <c r="I2776" i="5"/>
  <c r="E2776" i="5"/>
  <c r="E2775" i="5"/>
  <c r="I2775" i="5"/>
  <c r="J2775" i="5"/>
  <c r="J2774" i="5"/>
  <c r="E2774" i="5"/>
  <c r="I2773" i="5"/>
  <c r="J2773" i="5"/>
  <c r="E2773" i="5"/>
  <c r="E2772" i="5"/>
  <c r="J2772" i="5"/>
  <c r="I2771" i="5"/>
  <c r="E2771" i="5"/>
  <c r="J2771" i="5"/>
  <c r="J2770" i="5"/>
  <c r="E2770" i="5"/>
  <c r="J2769" i="5"/>
  <c r="E2769" i="5"/>
  <c r="I2769" i="5"/>
  <c r="E2768" i="5"/>
  <c r="I2768" i="5"/>
  <c r="J2768" i="5"/>
  <c r="E2767" i="5"/>
  <c r="I2767" i="5"/>
  <c r="J2767" i="5"/>
  <c r="C2767" i="5"/>
  <c r="C2768" i="5" s="1"/>
  <c r="C2769" i="5" s="1"/>
  <c r="C2770" i="5" s="1"/>
  <c r="C2771" i="5" s="1"/>
  <c r="C2772" i="5" s="1"/>
  <c r="C2773" i="5" s="1"/>
  <c r="C2774" i="5" s="1"/>
  <c r="C2775" i="5" s="1"/>
  <c r="C2776" i="5" s="1"/>
  <c r="C2777" i="5" s="1"/>
  <c r="C2778" i="5" s="1"/>
  <c r="C2779" i="5" s="1"/>
  <c r="C2780" i="5" s="1"/>
  <c r="C2781" i="5" s="1"/>
  <c r="C2782" i="5" s="1"/>
  <c r="C2783" i="5" s="1"/>
  <c r="C2784" i="5" s="1"/>
  <c r="F2767" i="5"/>
  <c r="I2766" i="5"/>
  <c r="J2766" i="5"/>
  <c r="E2766" i="5"/>
  <c r="I2765" i="5"/>
  <c r="J2765" i="5"/>
  <c r="E2765" i="5"/>
  <c r="E2764" i="5"/>
  <c r="J2764" i="5"/>
  <c r="I2764" i="5"/>
  <c r="E2763" i="5"/>
  <c r="I2763" i="5"/>
  <c r="J2763" i="5"/>
  <c r="I2762" i="5"/>
  <c r="E2762" i="5"/>
  <c r="J2762" i="5"/>
  <c r="E2761" i="5"/>
  <c r="I2761" i="5"/>
  <c r="J2761" i="5"/>
  <c r="E2760" i="5"/>
  <c r="I2760" i="5"/>
  <c r="J2760" i="5"/>
  <c r="E2759" i="5"/>
  <c r="I2759" i="5"/>
  <c r="J2759" i="5"/>
  <c r="I2758" i="5"/>
  <c r="E2758" i="5"/>
  <c r="J2757" i="5"/>
  <c r="I2757" i="5"/>
  <c r="E2757" i="5"/>
  <c r="E2756" i="5"/>
  <c r="J2756" i="5"/>
  <c r="E2755" i="5"/>
  <c r="I2755" i="5"/>
  <c r="J2755" i="5"/>
  <c r="E2754" i="5"/>
  <c r="J2754" i="5"/>
  <c r="I2753" i="5"/>
  <c r="J2753" i="5"/>
  <c r="E2753" i="5"/>
  <c r="J2752" i="5"/>
  <c r="I2752" i="5"/>
  <c r="E2752" i="5"/>
  <c r="I2751" i="5"/>
  <c r="J2751" i="5"/>
  <c r="E2751" i="5"/>
  <c r="F2751" i="5"/>
  <c r="C2751" i="5"/>
  <c r="C2752" i="5" s="1"/>
  <c r="C2753" i="5" s="1"/>
  <c r="C2754" i="5" s="1"/>
  <c r="C2755" i="5" s="1"/>
  <c r="C2756" i="5" s="1"/>
  <c r="C2757" i="5" s="1"/>
  <c r="C2758" i="5" s="1"/>
  <c r="C2759" i="5" s="1"/>
  <c r="C2760" i="5" s="1"/>
  <c r="C2761" i="5" s="1"/>
  <c r="C2762" i="5" s="1"/>
  <c r="C2763" i="5" s="1"/>
  <c r="C2764" i="5" s="1"/>
  <c r="C2765" i="5" s="1"/>
  <c r="C2766" i="5" s="1"/>
  <c r="J2750" i="5"/>
  <c r="I2750" i="5"/>
  <c r="E2750" i="5"/>
  <c r="E2749" i="5"/>
  <c r="J2749" i="5"/>
  <c r="I2749" i="5"/>
  <c r="J2748" i="5"/>
  <c r="I2748" i="5"/>
  <c r="E2748" i="5"/>
  <c r="J2747" i="5"/>
  <c r="I2747" i="5"/>
  <c r="E2747" i="5"/>
  <c r="J2746" i="5"/>
  <c r="I2746" i="5"/>
  <c r="E2746" i="5"/>
  <c r="J2745" i="5"/>
  <c r="E2745" i="5"/>
  <c r="I2745" i="5"/>
  <c r="J2744" i="5"/>
  <c r="I2744" i="5"/>
  <c r="E2744" i="5"/>
  <c r="E2743" i="5"/>
  <c r="J2743" i="5"/>
  <c r="I2743" i="5"/>
  <c r="E2742" i="5"/>
  <c r="I2742" i="5"/>
  <c r="I2741" i="5"/>
  <c r="J2741" i="5"/>
  <c r="E2741" i="5"/>
  <c r="J2740" i="5"/>
  <c r="I2740" i="5"/>
  <c r="E2740" i="5"/>
  <c r="I2739" i="5"/>
  <c r="E2739" i="5"/>
  <c r="J2739" i="5"/>
  <c r="I2738" i="5"/>
  <c r="J2738" i="5"/>
  <c r="E2738" i="5"/>
  <c r="E2737" i="5"/>
  <c r="I2737" i="5"/>
  <c r="J2737" i="5"/>
  <c r="I2736" i="5"/>
  <c r="E2736" i="5"/>
  <c r="J2736" i="5"/>
  <c r="J2735" i="5"/>
  <c r="E2735" i="5"/>
  <c r="I2735" i="5"/>
  <c r="E2734" i="5"/>
  <c r="J2734" i="5"/>
  <c r="J2733" i="5"/>
  <c r="I2733" i="5"/>
  <c r="E2733" i="5"/>
  <c r="E2732" i="5"/>
  <c r="J2732" i="5"/>
  <c r="J2731" i="5"/>
  <c r="E2731" i="5"/>
  <c r="I2731" i="5"/>
  <c r="J2730" i="5"/>
  <c r="I2730" i="5"/>
  <c r="E2730" i="5"/>
  <c r="J2729" i="5"/>
  <c r="I2729" i="5"/>
  <c r="E2729" i="5"/>
  <c r="F2729" i="5"/>
  <c r="C2729" i="5"/>
  <c r="C2730" i="5" s="1"/>
  <c r="C2731" i="5" s="1"/>
  <c r="C2732" i="5" s="1"/>
  <c r="C2733" i="5" s="1"/>
  <c r="C2734" i="5" s="1"/>
  <c r="C2735" i="5" s="1"/>
  <c r="C2736" i="5" s="1"/>
  <c r="C2737" i="5" s="1"/>
  <c r="C2738" i="5" s="1"/>
  <c r="C2739" i="5" s="1"/>
  <c r="C2740" i="5" s="1"/>
  <c r="C2741" i="5" s="1"/>
  <c r="C2742" i="5" s="1"/>
  <c r="C2743" i="5" s="1"/>
  <c r="C2744" i="5" s="1"/>
  <c r="C2745" i="5" s="1"/>
  <c r="C2746" i="5" s="1"/>
  <c r="C2747" i="5" s="1"/>
  <c r="C2748" i="5" s="1"/>
  <c r="C2749" i="5" s="1"/>
  <c r="C2750" i="5" s="1"/>
  <c r="E2728" i="5"/>
  <c r="J2728" i="5"/>
  <c r="I2728" i="5"/>
  <c r="E2727" i="5"/>
  <c r="J2727" i="5"/>
  <c r="I2727" i="5"/>
  <c r="E2726" i="5"/>
  <c r="I2726" i="5"/>
  <c r="J2726" i="5"/>
  <c r="I2725" i="5"/>
  <c r="J2725" i="5"/>
  <c r="E2725" i="5"/>
  <c r="E2724" i="5"/>
  <c r="I2724" i="5"/>
  <c r="J2724" i="5"/>
  <c r="I2723" i="5"/>
  <c r="E2723" i="5"/>
  <c r="J2723" i="5"/>
  <c r="J2722" i="5"/>
  <c r="I2722" i="5"/>
  <c r="E2722" i="5"/>
  <c r="J2721" i="5"/>
  <c r="I2721" i="5"/>
  <c r="E2721" i="5"/>
  <c r="I2720" i="5"/>
  <c r="E2720" i="5"/>
  <c r="E2719" i="5"/>
  <c r="J2719" i="5"/>
  <c r="I2719" i="5"/>
  <c r="E2718" i="5"/>
  <c r="J2718" i="5"/>
  <c r="J2717" i="5"/>
  <c r="I2717" i="5"/>
  <c r="E2717" i="5"/>
  <c r="E2716" i="5"/>
  <c r="J2716" i="5"/>
  <c r="J2715" i="5"/>
  <c r="E2715" i="5"/>
  <c r="I2715" i="5"/>
  <c r="E2714" i="5"/>
  <c r="J2714" i="5"/>
  <c r="J2713" i="5"/>
  <c r="I2713" i="5"/>
  <c r="E2713" i="5"/>
  <c r="J2712" i="5"/>
  <c r="I2712" i="5"/>
  <c r="E2712" i="5"/>
  <c r="J2711" i="5"/>
  <c r="I2711" i="5"/>
  <c r="E2711" i="5"/>
  <c r="F2711" i="5"/>
  <c r="C2711" i="5"/>
  <c r="C2712" i="5" s="1"/>
  <c r="C2713" i="5" s="1"/>
  <c r="C2714" i="5" s="1"/>
  <c r="C2715" i="5" s="1"/>
  <c r="C2716" i="5" s="1"/>
  <c r="C2717" i="5" s="1"/>
  <c r="C2718" i="5" s="1"/>
  <c r="C2719" i="5" s="1"/>
  <c r="C2720" i="5" s="1"/>
  <c r="C2721" i="5" s="1"/>
  <c r="C2722" i="5" s="1"/>
  <c r="C2723" i="5" s="1"/>
  <c r="C2724" i="5" s="1"/>
  <c r="C2725" i="5" s="1"/>
  <c r="C2726" i="5" s="1"/>
  <c r="C2727" i="5" s="1"/>
  <c r="C2728" i="5" s="1"/>
  <c r="J2710" i="5"/>
  <c r="I2710" i="5"/>
  <c r="E2710" i="5"/>
  <c r="J2709" i="5"/>
  <c r="I2709" i="5"/>
  <c r="E2709" i="5"/>
  <c r="J2708" i="5"/>
  <c r="I2708" i="5"/>
  <c r="E2708" i="5"/>
  <c r="J2707" i="5"/>
  <c r="I2707" i="5"/>
  <c r="E2707" i="5"/>
  <c r="J2706" i="5"/>
  <c r="I2706" i="5"/>
  <c r="E2706" i="5"/>
  <c r="J2705" i="5"/>
  <c r="I2705" i="5"/>
  <c r="E2705" i="5"/>
  <c r="J2704" i="5"/>
  <c r="I2704" i="5"/>
  <c r="E2704" i="5"/>
  <c r="J2703" i="5"/>
  <c r="I2703" i="5"/>
  <c r="E2703" i="5"/>
  <c r="I2702" i="5"/>
  <c r="E2702" i="5"/>
  <c r="J2701" i="5"/>
  <c r="I2701" i="5"/>
  <c r="E2701" i="5"/>
  <c r="E2700" i="5"/>
  <c r="J2700" i="5"/>
  <c r="I2699" i="5"/>
  <c r="E2699" i="5"/>
  <c r="J2699" i="5"/>
  <c r="J2698" i="5"/>
  <c r="E2698" i="5"/>
  <c r="E2697" i="5"/>
  <c r="I2697" i="5"/>
  <c r="J2697" i="5"/>
  <c r="I2696" i="5"/>
  <c r="J2696" i="5"/>
  <c r="E2696" i="5"/>
  <c r="I2695" i="5"/>
  <c r="J2695" i="5"/>
  <c r="E2695" i="5"/>
  <c r="F2695" i="5"/>
  <c r="C2695" i="5"/>
  <c r="C2696" i="5" s="1"/>
  <c r="C2697" i="5" s="1"/>
  <c r="C2698" i="5" s="1"/>
  <c r="C2699" i="5" s="1"/>
  <c r="C2700" i="5" s="1"/>
  <c r="C2701" i="5" s="1"/>
  <c r="C2702" i="5" s="1"/>
  <c r="C2703" i="5" s="1"/>
  <c r="C2704" i="5" s="1"/>
  <c r="C2705" i="5" s="1"/>
  <c r="C2706" i="5" s="1"/>
  <c r="C2707" i="5" s="1"/>
  <c r="C2708" i="5" s="1"/>
  <c r="C2709" i="5" s="1"/>
  <c r="C2710" i="5" s="1"/>
  <c r="E2694" i="5"/>
  <c r="J2694" i="5"/>
  <c r="I2694" i="5"/>
  <c r="E2693" i="5"/>
  <c r="I2693" i="5"/>
  <c r="J2693" i="5"/>
  <c r="E2692" i="5"/>
  <c r="J2692" i="5"/>
  <c r="I2692" i="5"/>
  <c r="I2691" i="5"/>
  <c r="E2691" i="5"/>
  <c r="J2691" i="5"/>
  <c r="J2690" i="5"/>
  <c r="I2690" i="5"/>
  <c r="E2690" i="5"/>
  <c r="J2689" i="5"/>
  <c r="E2689" i="5"/>
  <c r="I2689" i="5"/>
  <c r="J2688" i="5"/>
  <c r="I2688" i="5"/>
  <c r="E2688" i="5"/>
  <c r="E2687" i="5"/>
  <c r="I2687" i="5"/>
  <c r="J2687" i="5"/>
  <c r="E2686" i="5"/>
  <c r="I2686" i="5"/>
  <c r="E2685" i="5"/>
  <c r="I2685" i="5"/>
  <c r="J2685" i="5"/>
  <c r="J2684" i="5"/>
  <c r="E2684" i="5"/>
  <c r="E2683" i="5"/>
  <c r="J2683" i="5"/>
  <c r="I2683" i="5"/>
  <c r="J2682" i="5"/>
  <c r="E2682" i="5"/>
  <c r="I2681" i="5"/>
  <c r="J2681" i="5"/>
  <c r="E2681" i="5"/>
  <c r="E2680" i="5"/>
  <c r="J2680" i="5"/>
  <c r="I2679" i="5"/>
  <c r="E2679" i="5"/>
  <c r="J2679" i="5"/>
  <c r="J2678" i="5"/>
  <c r="I2678" i="5"/>
  <c r="E2678" i="5"/>
  <c r="E2677" i="5"/>
  <c r="J2677" i="5"/>
  <c r="I2677" i="5"/>
  <c r="C2677" i="5"/>
  <c r="C2678" i="5" s="1"/>
  <c r="C2679" i="5" s="1"/>
  <c r="C2680" i="5" s="1"/>
  <c r="C2681" i="5" s="1"/>
  <c r="C2682" i="5" s="1"/>
  <c r="C2683" i="5" s="1"/>
  <c r="C2684" i="5" s="1"/>
  <c r="C2685" i="5" s="1"/>
  <c r="C2686" i="5" s="1"/>
  <c r="C2687" i="5" s="1"/>
  <c r="C2688" i="5" s="1"/>
  <c r="C2689" i="5" s="1"/>
  <c r="C2690" i="5" s="1"/>
  <c r="C2691" i="5" s="1"/>
  <c r="C2692" i="5" s="1"/>
  <c r="C2693" i="5" s="1"/>
  <c r="C2694" i="5" s="1"/>
  <c r="F2677" i="5"/>
  <c r="I2676" i="5"/>
  <c r="J2676" i="5"/>
  <c r="E2676" i="5"/>
  <c r="J2675" i="5"/>
  <c r="I2675" i="5"/>
  <c r="E2675" i="5"/>
  <c r="E2674" i="5"/>
  <c r="I2674" i="5"/>
  <c r="J2674" i="5"/>
  <c r="I2673" i="5"/>
  <c r="J2673" i="5"/>
  <c r="E2673" i="5"/>
  <c r="E2672" i="5"/>
  <c r="I2672" i="5"/>
  <c r="J2672" i="5"/>
  <c r="E2671" i="5"/>
  <c r="J2671" i="5"/>
  <c r="I2671" i="5"/>
  <c r="E2670" i="5"/>
  <c r="I2670" i="5"/>
  <c r="J2670" i="5"/>
  <c r="J2669" i="5"/>
  <c r="I2669" i="5"/>
  <c r="E2669" i="5"/>
  <c r="J2668" i="5"/>
  <c r="E2668" i="5"/>
  <c r="I2668" i="5"/>
  <c r="E2667" i="5"/>
  <c r="I2667" i="5"/>
  <c r="J2667" i="5"/>
  <c r="J2666" i="5"/>
  <c r="I2666" i="5"/>
  <c r="E2666" i="5"/>
  <c r="I2665" i="5"/>
  <c r="E2665" i="5"/>
  <c r="J2665" i="5"/>
  <c r="I2664" i="5"/>
  <c r="J2664" i="5"/>
  <c r="E2664" i="5"/>
  <c r="E2663" i="5"/>
  <c r="I2663" i="5"/>
  <c r="J2663" i="5"/>
  <c r="E2662" i="5"/>
  <c r="J2662" i="5"/>
  <c r="I2662" i="5"/>
  <c r="E2661" i="5"/>
  <c r="J2661" i="5"/>
  <c r="I2661" i="5"/>
  <c r="E2660" i="5"/>
  <c r="I2660" i="5"/>
  <c r="J2660" i="5"/>
  <c r="E2659" i="5"/>
  <c r="I2659" i="5"/>
  <c r="J2659" i="5"/>
  <c r="E2658" i="5"/>
  <c r="I2658" i="5"/>
  <c r="J2658" i="5"/>
  <c r="J2657" i="5"/>
  <c r="I2657" i="5"/>
  <c r="E2657" i="5"/>
  <c r="J2656" i="5"/>
  <c r="E2656" i="5"/>
  <c r="I2656" i="5"/>
  <c r="J2655" i="5"/>
  <c r="I2655" i="5"/>
  <c r="E2655" i="5"/>
  <c r="E2654" i="5"/>
  <c r="J2654" i="5"/>
  <c r="I2654" i="5"/>
  <c r="E2653" i="5"/>
  <c r="J2653" i="5"/>
  <c r="I2653" i="5"/>
  <c r="J2652" i="5"/>
  <c r="I2652" i="5"/>
  <c r="E2652" i="5"/>
  <c r="J2651" i="5"/>
  <c r="I2651" i="5"/>
  <c r="E2651" i="5"/>
  <c r="E2650" i="5"/>
  <c r="J2650" i="5"/>
  <c r="I2650" i="5"/>
  <c r="J2649" i="5"/>
  <c r="I2649" i="5"/>
  <c r="E2649" i="5"/>
  <c r="J2648" i="5"/>
  <c r="I2648" i="5"/>
  <c r="E2648" i="5"/>
  <c r="J2647" i="5"/>
  <c r="I2647" i="5"/>
  <c r="E2647" i="5"/>
  <c r="E2646" i="5"/>
  <c r="J2646" i="5"/>
  <c r="I2646" i="5"/>
  <c r="J2645" i="5"/>
  <c r="I2645" i="5"/>
  <c r="E2645" i="5"/>
  <c r="E2644" i="5"/>
  <c r="J2644" i="5"/>
  <c r="I2644" i="5"/>
  <c r="E2643" i="5"/>
  <c r="I2643" i="5"/>
  <c r="J2643" i="5"/>
  <c r="E2642" i="5"/>
  <c r="J2642" i="5"/>
  <c r="G2642" i="5"/>
  <c r="G2641" i="5" s="1"/>
  <c r="G2640" i="5" s="1"/>
  <c r="G2639" i="5" s="1"/>
  <c r="G2638" i="5" s="1"/>
  <c r="G2637" i="5" s="1"/>
  <c r="G2636" i="5" s="1"/>
  <c r="G2635" i="5" s="1"/>
  <c r="G2634" i="5" s="1"/>
  <c r="G2633" i="5" s="1"/>
  <c r="G2632" i="5" s="1"/>
  <c r="G2631" i="5" s="1"/>
  <c r="G2630" i="5" s="1"/>
  <c r="G2629" i="5" s="1"/>
  <c r="G2628" i="5" s="1"/>
  <c r="G2627" i="5" s="1"/>
  <c r="G2626" i="5" s="1"/>
  <c r="G2625" i="5" s="1"/>
  <c r="G2624" i="5" s="1"/>
  <c r="G2623" i="5" s="1"/>
  <c r="G2622" i="5" s="1"/>
  <c r="G2621" i="5" s="1"/>
  <c r="G2620" i="5" s="1"/>
  <c r="G2619" i="5" s="1"/>
  <c r="G2618" i="5" s="1"/>
  <c r="G2617" i="5" s="1"/>
  <c r="G2616" i="5" s="1"/>
  <c r="G2615" i="5" s="1"/>
  <c r="G2614" i="5" s="1"/>
  <c r="G2613" i="5" s="1"/>
  <c r="G2612" i="5" s="1"/>
  <c r="G2611" i="5" s="1"/>
  <c r="G2610" i="5" s="1"/>
  <c r="G2609" i="5" s="1"/>
  <c r="G2608" i="5" s="1"/>
  <c r="G2607" i="5" s="1"/>
  <c r="G2606" i="5" s="1"/>
  <c r="G2605" i="5" s="1"/>
  <c r="G2604" i="5" s="1"/>
  <c r="G2603" i="5" s="1"/>
  <c r="G2602" i="5" s="1"/>
  <c r="G2601" i="5" s="1"/>
  <c r="G2600" i="5" s="1"/>
  <c r="G2599" i="5" s="1"/>
  <c r="G2598" i="5" s="1"/>
  <c r="G2597" i="5" s="1"/>
  <c r="G2596" i="5" s="1"/>
  <c r="G2595" i="5" s="1"/>
  <c r="G2594" i="5" s="1"/>
  <c r="G2593" i="5" s="1"/>
  <c r="I2642" i="5"/>
  <c r="E2641" i="5"/>
  <c r="I2641" i="5"/>
  <c r="J2641" i="5"/>
  <c r="E2640" i="5"/>
  <c r="J2640" i="5"/>
  <c r="J2639" i="5"/>
  <c r="I2639" i="5"/>
  <c r="E2639" i="5"/>
  <c r="J2638" i="5"/>
  <c r="E2638" i="5"/>
  <c r="E2637" i="5"/>
  <c r="J2637" i="5"/>
  <c r="I2637" i="5"/>
  <c r="E2636" i="5"/>
  <c r="J2636" i="5"/>
  <c r="E2635" i="5"/>
  <c r="I2635" i="5"/>
  <c r="J2635" i="5"/>
  <c r="E2634" i="5"/>
  <c r="J2634" i="5"/>
  <c r="J2633" i="5"/>
  <c r="I2633" i="5"/>
  <c r="E2633" i="5"/>
  <c r="E2632" i="5"/>
  <c r="J2632" i="5"/>
  <c r="E2631" i="5"/>
  <c r="J2631" i="5"/>
  <c r="I2631" i="5"/>
  <c r="J2630" i="5"/>
  <c r="E2630" i="5"/>
  <c r="E2629" i="5"/>
  <c r="I2629" i="5"/>
  <c r="J2629" i="5"/>
  <c r="J2628" i="5"/>
  <c r="E2628" i="5"/>
  <c r="I2627" i="5"/>
  <c r="E2627" i="5"/>
  <c r="J2627" i="5"/>
  <c r="E2626" i="5"/>
  <c r="J2626" i="5"/>
  <c r="I2625" i="5"/>
  <c r="J2625" i="5"/>
  <c r="E2625" i="5"/>
  <c r="J2624" i="5"/>
  <c r="E2624" i="5"/>
  <c r="E2623" i="5"/>
  <c r="J2623" i="5"/>
  <c r="I2623" i="5"/>
  <c r="J2622" i="5"/>
  <c r="E2622" i="5"/>
  <c r="E2621" i="5"/>
  <c r="J2621" i="5"/>
  <c r="I2621" i="5"/>
  <c r="E2620" i="5"/>
  <c r="J2620" i="5"/>
  <c r="J2619" i="5"/>
  <c r="E2619" i="5"/>
  <c r="I2619" i="5"/>
  <c r="E2618" i="5"/>
  <c r="J2618" i="5"/>
  <c r="I2617" i="5"/>
  <c r="J2617" i="5"/>
  <c r="E2617" i="5"/>
  <c r="J2616" i="5"/>
  <c r="E2616" i="5"/>
  <c r="J2615" i="5"/>
  <c r="I2615" i="5"/>
  <c r="E2615" i="5"/>
  <c r="J2614" i="5"/>
  <c r="E2614" i="5"/>
  <c r="J2613" i="5"/>
  <c r="I2613" i="5"/>
  <c r="E2613" i="5"/>
  <c r="J2612" i="5"/>
  <c r="E2612" i="5"/>
  <c r="J2611" i="5"/>
  <c r="I2611" i="5"/>
  <c r="E2611" i="5"/>
  <c r="J2610" i="5"/>
  <c r="E2610" i="5"/>
  <c r="E2609" i="5"/>
  <c r="I2609" i="5"/>
  <c r="J2609" i="5"/>
  <c r="J2608" i="5"/>
  <c r="E2608" i="5"/>
  <c r="E2607" i="5"/>
  <c r="J2607" i="5"/>
  <c r="I2607" i="5"/>
  <c r="J2606" i="5"/>
  <c r="E2606" i="5"/>
  <c r="I2605" i="5"/>
  <c r="E2605" i="5"/>
  <c r="J2605" i="5"/>
  <c r="E2604" i="5"/>
  <c r="J2604" i="5"/>
  <c r="E2603" i="5"/>
  <c r="I2603" i="5"/>
  <c r="J2603" i="5"/>
  <c r="J2602" i="5"/>
  <c r="E2602" i="5"/>
  <c r="I2602" i="5"/>
  <c r="E2601" i="5"/>
  <c r="J2601" i="5"/>
  <c r="I2601" i="5"/>
  <c r="F2601" i="5"/>
  <c r="C2601" i="5"/>
  <c r="C2602" i="5" s="1"/>
  <c r="C2603" i="5" s="1"/>
  <c r="C2604" i="5" s="1"/>
  <c r="C2605" i="5" s="1"/>
  <c r="C2606" i="5" s="1"/>
  <c r="C2607" i="5" s="1"/>
  <c r="C2608" i="5" s="1"/>
  <c r="C2609" i="5" s="1"/>
  <c r="C2610" i="5" s="1"/>
  <c r="C2611" i="5" s="1"/>
  <c r="C2612" i="5" s="1"/>
  <c r="C2613" i="5" s="1"/>
  <c r="C2614" i="5" s="1"/>
  <c r="C2615" i="5" s="1"/>
  <c r="C2616" i="5" s="1"/>
  <c r="C2617" i="5" s="1"/>
  <c r="C2618" i="5" s="1"/>
  <c r="C2619" i="5" s="1"/>
  <c r="C2620" i="5" s="1"/>
  <c r="C2621" i="5" s="1"/>
  <c r="C2622" i="5" s="1"/>
  <c r="C2623" i="5" s="1"/>
  <c r="C2624" i="5" s="1"/>
  <c r="C2625" i="5" s="1"/>
  <c r="C2626" i="5" s="1"/>
  <c r="C2627" i="5" s="1"/>
  <c r="C2628" i="5" s="1"/>
  <c r="C2629" i="5" s="1"/>
  <c r="C2630" i="5" s="1"/>
  <c r="C2631" i="5" s="1"/>
  <c r="C2632" i="5" s="1"/>
  <c r="C2633" i="5" s="1"/>
  <c r="C2634" i="5" s="1"/>
  <c r="C2635" i="5" s="1"/>
  <c r="C2636" i="5" s="1"/>
  <c r="C2637" i="5" s="1"/>
  <c r="C2638" i="5" s="1"/>
  <c r="C2639" i="5" s="1"/>
  <c r="C2640" i="5" s="1"/>
  <c r="C2641" i="5" s="1"/>
  <c r="C2642" i="5" s="1"/>
  <c r="C2643" i="5" s="1"/>
  <c r="C2644" i="5" s="1"/>
  <c r="C2645" i="5" s="1"/>
  <c r="C2646" i="5" s="1"/>
  <c r="C2647" i="5" s="1"/>
  <c r="C2648" i="5" s="1"/>
  <c r="C2649" i="5" s="1"/>
  <c r="C2650" i="5" s="1"/>
  <c r="C2651" i="5" s="1"/>
  <c r="C2652" i="5" s="1"/>
  <c r="C2653" i="5" s="1"/>
  <c r="C2654" i="5" s="1"/>
  <c r="C2655" i="5" s="1"/>
  <c r="C2656" i="5" s="1"/>
  <c r="C2657" i="5" s="1"/>
  <c r="C2658" i="5" s="1"/>
  <c r="C2659" i="5" s="1"/>
  <c r="C2660" i="5" s="1"/>
  <c r="C2661" i="5" s="1"/>
  <c r="C2662" i="5" s="1"/>
  <c r="C2663" i="5" s="1"/>
  <c r="C2664" i="5" s="1"/>
  <c r="C2665" i="5" s="1"/>
  <c r="C2666" i="5" s="1"/>
  <c r="C2667" i="5" s="1"/>
  <c r="C2668" i="5" s="1"/>
  <c r="C2669" i="5" s="1"/>
  <c r="C2670" i="5" s="1"/>
  <c r="C2671" i="5" s="1"/>
  <c r="C2672" i="5" s="1"/>
  <c r="C2673" i="5" s="1"/>
  <c r="C2674" i="5" s="1"/>
  <c r="C2675" i="5" s="1"/>
  <c r="C2676" i="5" s="1"/>
  <c r="E2600" i="5"/>
  <c r="I2600" i="5"/>
  <c r="J2600" i="5"/>
  <c r="I2599" i="5"/>
  <c r="J2599" i="5"/>
  <c r="E2599" i="5"/>
  <c r="J2598" i="5"/>
  <c r="I2598" i="5"/>
  <c r="E2598" i="5"/>
  <c r="I2597" i="5"/>
  <c r="J2597" i="5"/>
  <c r="E2597" i="5"/>
  <c r="I2596" i="5"/>
  <c r="E2596" i="5"/>
  <c r="J2596" i="5"/>
  <c r="I2595" i="5"/>
  <c r="J2595" i="5"/>
  <c r="E2595" i="5"/>
  <c r="J2594" i="5"/>
  <c r="I2594" i="5"/>
  <c r="E2594" i="5"/>
  <c r="E2593" i="5"/>
  <c r="I2593" i="5"/>
  <c r="J2593" i="5"/>
  <c r="J2592" i="5"/>
  <c r="I2592" i="5"/>
  <c r="G2592" i="5"/>
  <c r="G2591" i="5" s="1"/>
  <c r="G2590" i="5" s="1"/>
  <c r="G2589" i="5" s="1"/>
  <c r="G2588" i="5" s="1"/>
  <c r="G2587" i="5" s="1"/>
  <c r="G2586" i="5" s="1"/>
  <c r="G2585" i="5" s="1"/>
  <c r="G2584" i="5" s="1"/>
  <c r="G2583" i="5" s="1"/>
  <c r="G2582" i="5" s="1"/>
  <c r="G2581" i="5" s="1"/>
  <c r="G2580" i="5" s="1"/>
  <c r="G2579" i="5" s="1"/>
  <c r="G2578" i="5" s="1"/>
  <c r="G2577" i="5" s="1"/>
  <c r="G2576" i="5" s="1"/>
  <c r="G2575" i="5" s="1"/>
  <c r="G2574" i="5" s="1"/>
  <c r="G2573" i="5" s="1"/>
  <c r="G2572" i="5" s="1"/>
  <c r="G2571" i="5" s="1"/>
  <c r="E2592" i="5"/>
  <c r="J2591" i="5"/>
  <c r="I2591" i="5"/>
  <c r="E2591" i="5"/>
  <c r="E2590" i="5"/>
  <c r="I2590" i="5"/>
  <c r="J2590" i="5"/>
  <c r="E2589" i="5"/>
  <c r="I2589" i="5"/>
  <c r="J2589" i="5"/>
  <c r="E2588" i="5"/>
  <c r="J2588" i="5"/>
  <c r="J2587" i="5"/>
  <c r="I2587" i="5"/>
  <c r="E2587" i="5"/>
  <c r="J2586" i="5"/>
  <c r="E2586" i="5"/>
  <c r="E2585" i="5"/>
  <c r="J2585" i="5"/>
  <c r="I2585" i="5"/>
  <c r="E2584" i="5"/>
  <c r="J2584" i="5"/>
  <c r="J2583" i="5"/>
  <c r="E2583" i="5"/>
  <c r="I2583" i="5"/>
  <c r="E2582" i="5"/>
  <c r="J2582" i="5"/>
  <c r="J2581" i="5"/>
  <c r="I2581" i="5"/>
  <c r="E2581" i="5"/>
  <c r="J2580" i="5"/>
  <c r="I2580" i="5"/>
  <c r="E2580" i="5"/>
  <c r="E2579" i="5"/>
  <c r="J2579" i="5"/>
  <c r="I2579" i="5"/>
  <c r="F2579" i="5"/>
  <c r="C2579" i="5"/>
  <c r="C2580" i="5" s="1"/>
  <c r="C2581" i="5" s="1"/>
  <c r="C2582" i="5" s="1"/>
  <c r="C2583" i="5" s="1"/>
  <c r="C2584" i="5" s="1"/>
  <c r="C2585" i="5" s="1"/>
  <c r="C2586" i="5" s="1"/>
  <c r="C2587" i="5" s="1"/>
  <c r="C2588" i="5" s="1"/>
  <c r="C2589" i="5" s="1"/>
  <c r="C2590" i="5" s="1"/>
  <c r="C2591" i="5" s="1"/>
  <c r="C2592" i="5" s="1"/>
  <c r="C2593" i="5" s="1"/>
  <c r="C2594" i="5" s="1"/>
  <c r="C2595" i="5" s="1"/>
  <c r="C2596" i="5" s="1"/>
  <c r="C2597" i="5" s="1"/>
  <c r="C2598" i="5" s="1"/>
  <c r="C2599" i="5" s="1"/>
  <c r="C2600" i="5" s="1"/>
  <c r="J2578" i="5"/>
  <c r="I2578" i="5"/>
  <c r="E2578" i="5"/>
  <c r="J2577" i="5"/>
  <c r="I2577" i="5"/>
  <c r="E2577" i="5"/>
  <c r="J2576" i="5"/>
  <c r="I2576" i="5"/>
  <c r="E2576" i="5"/>
  <c r="J2575" i="5"/>
  <c r="E2575" i="5"/>
  <c r="I2575" i="5"/>
  <c r="J2574" i="5"/>
  <c r="I2574" i="5"/>
  <c r="E2574" i="5"/>
  <c r="E2573" i="5"/>
  <c r="J2573" i="5"/>
  <c r="I2573" i="5"/>
  <c r="E2572" i="5"/>
  <c r="I2572" i="5"/>
  <c r="J2572" i="5"/>
  <c r="E2571" i="5"/>
  <c r="I2571" i="5"/>
  <c r="J2571" i="5"/>
  <c r="G2570" i="5"/>
  <c r="G2569" i="5" s="1"/>
  <c r="G2568" i="5" s="1"/>
  <c r="G2567" i="5" s="1"/>
  <c r="G2566" i="5" s="1"/>
  <c r="G2565" i="5" s="1"/>
  <c r="G2564" i="5" s="1"/>
  <c r="G2563" i="5" s="1"/>
  <c r="G2562" i="5" s="1"/>
  <c r="G2561" i="5" s="1"/>
  <c r="G2560" i="5" s="1"/>
  <c r="G2559" i="5" s="1"/>
  <c r="G2558" i="5" s="1"/>
  <c r="G2557" i="5" s="1"/>
  <c r="G2556" i="5" s="1"/>
  <c r="G2555" i="5" s="1"/>
  <c r="G2554" i="5" s="1"/>
  <c r="G2553" i="5" s="1"/>
  <c r="I2570" i="5"/>
  <c r="J2570" i="5"/>
  <c r="E2570" i="5"/>
  <c r="J2569" i="5"/>
  <c r="I2569" i="5"/>
  <c r="E2569" i="5"/>
  <c r="J2568" i="5"/>
  <c r="E2568" i="5"/>
  <c r="I2567" i="5"/>
  <c r="E2567" i="5"/>
  <c r="J2567" i="5"/>
  <c r="E2566" i="5"/>
  <c r="J2566" i="5"/>
  <c r="I2565" i="5"/>
  <c r="J2565" i="5"/>
  <c r="E2565" i="5"/>
  <c r="E2564" i="5"/>
  <c r="J2564" i="5"/>
  <c r="J2563" i="5"/>
  <c r="I2563" i="5"/>
  <c r="E2563" i="5"/>
  <c r="J2562" i="5"/>
  <c r="I2562" i="5"/>
  <c r="E2562" i="5"/>
  <c r="E2561" i="5"/>
  <c r="I2561" i="5"/>
  <c r="J2561" i="5"/>
  <c r="C2561" i="5"/>
  <c r="C2562" i="5" s="1"/>
  <c r="C2563" i="5" s="1"/>
  <c r="C2564" i="5" s="1"/>
  <c r="C2565" i="5" s="1"/>
  <c r="C2566" i="5" s="1"/>
  <c r="C2567" i="5" s="1"/>
  <c r="C2568" i="5" s="1"/>
  <c r="C2569" i="5" s="1"/>
  <c r="C2570" i="5" s="1"/>
  <c r="C2571" i="5" s="1"/>
  <c r="C2572" i="5" s="1"/>
  <c r="C2573" i="5" s="1"/>
  <c r="C2574" i="5" s="1"/>
  <c r="C2575" i="5" s="1"/>
  <c r="C2576" i="5" s="1"/>
  <c r="C2577" i="5" s="1"/>
  <c r="C2578" i="5" s="1"/>
  <c r="F2561" i="5"/>
  <c r="J2560" i="5"/>
  <c r="E2560" i="5"/>
  <c r="I2560" i="5"/>
  <c r="I2559" i="5"/>
  <c r="J2559" i="5"/>
  <c r="E2559" i="5"/>
  <c r="I2558" i="5"/>
  <c r="E2558" i="5"/>
  <c r="J2558" i="5"/>
  <c r="J2557" i="5"/>
  <c r="I2557" i="5"/>
  <c r="E2557" i="5"/>
  <c r="J2556" i="5"/>
  <c r="I2556" i="5"/>
  <c r="E2556" i="5"/>
  <c r="I2555" i="5"/>
  <c r="J2555" i="5"/>
  <c r="E2555" i="5"/>
  <c r="E2554" i="5"/>
  <c r="I2554" i="5"/>
  <c r="J2554" i="5"/>
  <c r="E2553" i="5"/>
  <c r="I2553" i="5"/>
  <c r="J2553" i="5"/>
  <c r="J2552" i="5"/>
  <c r="I2552" i="5"/>
  <c r="G2552" i="5"/>
  <c r="G2551" i="5" s="1"/>
  <c r="G2550" i="5" s="1"/>
  <c r="G2549" i="5" s="1"/>
  <c r="G2548" i="5" s="1"/>
  <c r="G2547" i="5" s="1"/>
  <c r="G2546" i="5" s="1"/>
  <c r="G2545" i="5" s="1"/>
  <c r="G2544" i="5" s="1"/>
  <c r="G2543" i="5" s="1"/>
  <c r="G2542" i="5" s="1"/>
  <c r="G2541" i="5" s="1"/>
  <c r="G2540" i="5" s="1"/>
  <c r="G2539" i="5" s="1"/>
  <c r="G2538" i="5" s="1"/>
  <c r="G2537" i="5" s="1"/>
  <c r="E2552" i="5"/>
  <c r="J2551" i="5"/>
  <c r="I2551" i="5"/>
  <c r="E2551" i="5"/>
  <c r="J2550" i="5"/>
  <c r="E2550" i="5"/>
  <c r="J2549" i="5"/>
  <c r="I2549" i="5"/>
  <c r="E2549" i="5"/>
  <c r="J2548" i="5"/>
  <c r="E2548" i="5"/>
  <c r="I2547" i="5"/>
  <c r="J2547" i="5"/>
  <c r="E2547" i="5"/>
  <c r="E2546" i="5"/>
  <c r="I2546" i="5"/>
  <c r="J2546" i="5"/>
  <c r="J2545" i="5"/>
  <c r="I2545" i="5"/>
  <c r="E2545" i="5"/>
  <c r="F2545" i="5"/>
  <c r="C2545" i="5"/>
  <c r="C2546" i="5" s="1"/>
  <c r="C2547" i="5" s="1"/>
  <c r="C2548" i="5" s="1"/>
  <c r="C2549" i="5" s="1"/>
  <c r="C2550" i="5" s="1"/>
  <c r="C2551" i="5" s="1"/>
  <c r="C2552" i="5" s="1"/>
  <c r="C2553" i="5" s="1"/>
  <c r="C2554" i="5" s="1"/>
  <c r="C2555" i="5" s="1"/>
  <c r="C2556" i="5" s="1"/>
  <c r="C2557" i="5" s="1"/>
  <c r="C2558" i="5" s="1"/>
  <c r="C2559" i="5" s="1"/>
  <c r="C2560" i="5" s="1"/>
  <c r="J2544" i="5"/>
  <c r="E2544" i="5"/>
  <c r="I2544" i="5"/>
  <c r="E2543" i="5"/>
  <c r="J2543" i="5"/>
  <c r="I2543" i="5"/>
  <c r="I2542" i="5"/>
  <c r="E2542" i="5"/>
  <c r="J2542" i="5"/>
  <c r="E2541" i="5"/>
  <c r="J2541" i="5"/>
  <c r="I2541" i="5"/>
  <c r="J2540" i="5"/>
  <c r="E2540" i="5"/>
  <c r="I2540" i="5"/>
  <c r="J2539" i="5"/>
  <c r="E2539" i="5"/>
  <c r="I2539" i="5"/>
  <c r="J2538" i="5"/>
  <c r="I2538" i="5"/>
  <c r="E2538" i="5"/>
  <c r="I2537" i="5"/>
  <c r="E2537" i="5"/>
  <c r="J2537" i="5"/>
  <c r="E2536" i="5"/>
  <c r="G2536" i="5"/>
  <c r="G2535" i="5" s="1"/>
  <c r="G2534" i="5" s="1"/>
  <c r="G2533" i="5" s="1"/>
  <c r="G2532" i="5" s="1"/>
  <c r="G2531" i="5" s="1"/>
  <c r="G2530" i="5" s="1"/>
  <c r="G2529" i="5" s="1"/>
  <c r="G2528" i="5" s="1"/>
  <c r="G2527" i="5" s="1"/>
  <c r="G2526" i="5" s="1"/>
  <c r="G2525" i="5" s="1"/>
  <c r="G2524" i="5" s="1"/>
  <c r="G2523" i="5" s="1"/>
  <c r="G2522" i="5" s="1"/>
  <c r="G2521" i="5" s="1"/>
  <c r="G2520" i="5" s="1"/>
  <c r="G2519" i="5" s="1"/>
  <c r="I2536" i="5"/>
  <c r="J2536" i="5"/>
  <c r="J2535" i="5"/>
  <c r="I2535" i="5"/>
  <c r="E2535" i="5"/>
  <c r="J2534" i="5"/>
  <c r="I2534" i="5"/>
  <c r="E2534" i="5"/>
  <c r="I2533" i="5"/>
  <c r="J2533" i="5"/>
  <c r="E2533" i="5"/>
  <c r="E2532" i="5"/>
  <c r="J2532" i="5"/>
  <c r="J2531" i="5"/>
  <c r="I2531" i="5"/>
  <c r="E2531" i="5"/>
  <c r="J2530" i="5"/>
  <c r="E2530" i="5"/>
  <c r="E2529" i="5"/>
  <c r="I2529" i="5"/>
  <c r="J2529" i="5"/>
  <c r="J2528" i="5"/>
  <c r="I2528" i="5"/>
  <c r="E2528" i="5"/>
  <c r="J2527" i="5"/>
  <c r="I2527" i="5"/>
  <c r="E2527" i="5"/>
  <c r="F2527" i="5"/>
  <c r="C2527" i="5"/>
  <c r="C2528" i="5" s="1"/>
  <c r="C2529" i="5" s="1"/>
  <c r="C2530" i="5" s="1"/>
  <c r="C2531" i="5" s="1"/>
  <c r="C2532" i="5" s="1"/>
  <c r="C2533" i="5" s="1"/>
  <c r="C2534" i="5" s="1"/>
  <c r="C2535" i="5" s="1"/>
  <c r="C2536" i="5" s="1"/>
  <c r="C2537" i="5" s="1"/>
  <c r="C2538" i="5" s="1"/>
  <c r="C2539" i="5" s="1"/>
  <c r="C2540" i="5" s="1"/>
  <c r="C2541" i="5" s="1"/>
  <c r="C2542" i="5" s="1"/>
  <c r="C2543" i="5" s="1"/>
  <c r="C2544" i="5" s="1"/>
  <c r="E2526" i="5"/>
  <c r="J2526" i="5"/>
  <c r="I2526" i="5"/>
  <c r="J2525" i="5"/>
  <c r="I2525" i="5"/>
  <c r="E2525" i="5"/>
  <c r="J2524" i="5"/>
  <c r="I2524" i="5"/>
  <c r="E2524" i="5"/>
  <c r="I2523" i="5"/>
  <c r="E2523" i="5"/>
  <c r="J2523" i="5"/>
  <c r="J2522" i="5"/>
  <c r="I2522" i="5"/>
  <c r="E2522" i="5"/>
  <c r="E2521" i="5"/>
  <c r="J2521" i="5"/>
  <c r="I2521" i="5"/>
  <c r="E2520" i="5"/>
  <c r="I2520" i="5"/>
  <c r="J2520" i="5"/>
  <c r="J2519" i="5"/>
  <c r="I2519" i="5"/>
  <c r="E2519" i="5"/>
  <c r="J2518" i="5"/>
  <c r="I2518" i="5"/>
  <c r="G2518" i="5"/>
  <c r="G2517" i="5" s="1"/>
  <c r="G2516" i="5" s="1"/>
  <c r="G2515" i="5" s="1"/>
  <c r="G2514" i="5" s="1"/>
  <c r="G2513" i="5" s="1"/>
  <c r="G2512" i="5" s="1"/>
  <c r="G2511" i="5" s="1"/>
  <c r="G2510" i="5" s="1"/>
  <c r="G2509" i="5" s="1"/>
  <c r="G2508" i="5" s="1"/>
  <c r="G2507" i="5" s="1"/>
  <c r="G2506" i="5" s="1"/>
  <c r="G2505" i="5" s="1"/>
  <c r="G2504" i="5" s="1"/>
  <c r="G2503" i="5" s="1"/>
  <c r="G2502" i="5" s="1"/>
  <c r="G2501" i="5" s="1"/>
  <c r="E2518" i="5"/>
  <c r="I2517" i="5"/>
  <c r="J2517" i="5"/>
  <c r="E2517" i="5"/>
  <c r="J2516" i="5"/>
  <c r="I2516" i="5"/>
  <c r="E2516" i="5"/>
  <c r="J2515" i="5"/>
  <c r="E2515" i="5"/>
  <c r="I2515" i="5"/>
  <c r="J2514" i="5"/>
  <c r="I2514" i="5"/>
  <c r="E2514" i="5"/>
  <c r="J2513" i="5"/>
  <c r="I2513" i="5"/>
  <c r="E2513" i="5"/>
  <c r="E2512" i="5"/>
  <c r="J2512" i="5"/>
  <c r="J2511" i="5"/>
  <c r="I2511" i="5"/>
  <c r="E2511" i="5"/>
  <c r="E2510" i="5"/>
  <c r="J2510" i="5"/>
  <c r="I2510" i="5"/>
  <c r="E2509" i="5"/>
  <c r="I2509" i="5"/>
  <c r="J2509" i="5"/>
  <c r="C2509" i="5"/>
  <c r="C2510" i="5" s="1"/>
  <c r="C2511" i="5" s="1"/>
  <c r="C2512" i="5" s="1"/>
  <c r="C2513" i="5" s="1"/>
  <c r="C2514" i="5" s="1"/>
  <c r="C2515" i="5" s="1"/>
  <c r="C2516" i="5" s="1"/>
  <c r="C2517" i="5" s="1"/>
  <c r="C2518" i="5" s="1"/>
  <c r="C2519" i="5" s="1"/>
  <c r="C2520" i="5" s="1"/>
  <c r="C2521" i="5" s="1"/>
  <c r="C2522" i="5" s="1"/>
  <c r="C2523" i="5" s="1"/>
  <c r="C2524" i="5" s="1"/>
  <c r="C2525" i="5" s="1"/>
  <c r="C2526" i="5" s="1"/>
  <c r="F2509" i="5"/>
  <c r="J2508" i="5"/>
  <c r="I2508" i="5"/>
  <c r="E2508" i="5"/>
  <c r="J2507" i="5"/>
  <c r="I2507" i="5"/>
  <c r="E2507" i="5"/>
  <c r="J2506" i="5"/>
  <c r="I2506" i="5"/>
  <c r="E2506" i="5"/>
  <c r="E2505" i="5"/>
  <c r="I2505" i="5"/>
  <c r="J2505" i="5"/>
  <c r="J2504" i="5"/>
  <c r="I2504" i="5"/>
  <c r="E2504" i="5"/>
  <c r="J2503" i="5"/>
  <c r="I2503" i="5"/>
  <c r="E2503" i="5"/>
  <c r="E2502" i="5"/>
  <c r="J2502" i="5"/>
  <c r="I2502" i="5"/>
  <c r="J2501" i="5"/>
  <c r="I2501" i="5"/>
  <c r="E2501" i="5"/>
  <c r="J2500" i="5"/>
  <c r="I2500" i="5"/>
  <c r="E2500" i="5"/>
  <c r="G2500" i="5"/>
  <c r="G2499" i="5" s="1"/>
  <c r="G2498" i="5" s="1"/>
  <c r="G2497" i="5" s="1"/>
  <c r="G2496" i="5" s="1"/>
  <c r="G2495" i="5" s="1"/>
  <c r="G2494" i="5" s="1"/>
  <c r="G2493" i="5" s="1"/>
  <c r="G2492" i="5" s="1"/>
  <c r="G2491" i="5" s="1"/>
  <c r="G2490" i="5" s="1"/>
  <c r="G2489" i="5" s="1"/>
  <c r="G2488" i="5" s="1"/>
  <c r="G2487" i="5" s="1"/>
  <c r="G2486" i="5" s="1"/>
  <c r="G2485" i="5" s="1"/>
  <c r="I2499" i="5"/>
  <c r="E2499" i="5"/>
  <c r="J2499" i="5"/>
  <c r="J2498" i="5"/>
  <c r="E2498" i="5"/>
  <c r="E2497" i="5"/>
  <c r="I2497" i="5"/>
  <c r="J2497" i="5"/>
  <c r="J2496" i="5"/>
  <c r="E2496" i="5"/>
  <c r="J2495" i="5"/>
  <c r="I2495" i="5"/>
  <c r="E2495" i="5"/>
  <c r="J2494" i="5"/>
  <c r="I2494" i="5"/>
  <c r="E2494" i="5"/>
  <c r="I2493" i="5"/>
  <c r="E2493" i="5"/>
  <c r="J2493" i="5"/>
  <c r="F2493" i="5"/>
  <c r="C2493" i="5"/>
  <c r="C2494" i="5" s="1"/>
  <c r="C2495" i="5" s="1"/>
  <c r="C2496" i="5" s="1"/>
  <c r="C2497" i="5" s="1"/>
  <c r="C2498" i="5" s="1"/>
  <c r="C2499" i="5" s="1"/>
  <c r="C2500" i="5" s="1"/>
  <c r="C2501" i="5" s="1"/>
  <c r="C2502" i="5" s="1"/>
  <c r="C2503" i="5" s="1"/>
  <c r="C2504" i="5" s="1"/>
  <c r="C2505" i="5" s="1"/>
  <c r="C2506" i="5" s="1"/>
  <c r="C2507" i="5" s="1"/>
  <c r="C2508" i="5" s="1"/>
  <c r="J2492" i="5"/>
  <c r="I2492" i="5"/>
  <c r="E2492" i="5"/>
  <c r="I2491" i="5"/>
  <c r="J2491" i="5"/>
  <c r="E2491" i="5"/>
  <c r="I2490" i="5"/>
  <c r="E2490" i="5"/>
  <c r="J2490" i="5"/>
  <c r="J2489" i="5"/>
  <c r="E2489" i="5"/>
  <c r="I2489" i="5"/>
  <c r="E2488" i="5"/>
  <c r="J2488" i="5"/>
  <c r="I2488" i="5"/>
  <c r="J2487" i="5"/>
  <c r="I2487" i="5"/>
  <c r="E2487" i="5"/>
  <c r="J2486" i="5"/>
  <c r="I2486" i="5"/>
  <c r="E2486" i="5"/>
  <c r="J2485" i="5"/>
  <c r="I2485" i="5"/>
  <c r="E2485" i="5"/>
  <c r="E2484" i="5"/>
  <c r="G2484" i="5"/>
  <c r="G2483" i="5" s="1"/>
  <c r="G2482" i="5" s="1"/>
  <c r="G2481" i="5" s="1"/>
  <c r="G2480" i="5" s="1"/>
  <c r="G2479" i="5" s="1"/>
  <c r="G2478" i="5" s="1"/>
  <c r="G2477" i="5" s="1"/>
  <c r="G2476" i="5" s="1"/>
  <c r="G2475" i="5" s="1"/>
  <c r="G2474" i="5" s="1"/>
  <c r="G2473" i="5" s="1"/>
  <c r="G2472" i="5" s="1"/>
  <c r="G2471" i="5" s="1"/>
  <c r="G2470" i="5" s="1"/>
  <c r="G2469" i="5" s="1"/>
  <c r="G2468" i="5" s="1"/>
  <c r="G2467" i="5" s="1"/>
  <c r="I2484" i="5"/>
  <c r="J2484" i="5"/>
  <c r="I2483" i="5"/>
  <c r="E2483" i="5"/>
  <c r="J2483" i="5"/>
  <c r="E2482" i="5"/>
  <c r="J2482" i="5"/>
  <c r="I2482" i="5"/>
  <c r="I2481" i="5"/>
  <c r="E2481" i="5"/>
  <c r="J2481" i="5"/>
  <c r="E2480" i="5"/>
  <c r="J2480" i="5"/>
  <c r="I2480" i="5"/>
  <c r="E2479" i="5"/>
  <c r="J2479" i="5"/>
  <c r="I2479" i="5"/>
  <c r="J2478" i="5"/>
  <c r="E2478" i="5"/>
  <c r="J2477" i="5"/>
  <c r="I2477" i="5"/>
  <c r="E2477" i="5"/>
  <c r="I2476" i="5"/>
  <c r="E2476" i="5"/>
  <c r="J2476" i="5"/>
  <c r="J2475" i="5"/>
  <c r="I2475" i="5"/>
  <c r="E2475" i="5"/>
  <c r="F2475" i="5"/>
  <c r="C2475" i="5"/>
  <c r="C2476" i="5" s="1"/>
  <c r="C2477" i="5" s="1"/>
  <c r="C2478" i="5" s="1"/>
  <c r="C2479" i="5" s="1"/>
  <c r="C2480" i="5" s="1"/>
  <c r="C2481" i="5" s="1"/>
  <c r="C2482" i="5" s="1"/>
  <c r="C2483" i="5" s="1"/>
  <c r="C2484" i="5" s="1"/>
  <c r="C2485" i="5" s="1"/>
  <c r="C2486" i="5" s="1"/>
  <c r="C2487" i="5" s="1"/>
  <c r="C2488" i="5" s="1"/>
  <c r="C2489" i="5" s="1"/>
  <c r="C2490" i="5" s="1"/>
  <c r="C2491" i="5" s="1"/>
  <c r="C2492" i="5" s="1"/>
  <c r="J2474" i="5"/>
  <c r="I2474" i="5"/>
  <c r="E2474" i="5"/>
  <c r="J2473" i="5"/>
  <c r="I2473" i="5"/>
  <c r="E2473" i="5"/>
  <c r="I2472" i="5"/>
  <c r="E2472" i="5"/>
  <c r="J2472" i="5"/>
  <c r="I2471" i="5"/>
  <c r="J2471" i="5"/>
  <c r="E2471" i="5"/>
  <c r="J2470" i="5"/>
  <c r="I2470" i="5"/>
  <c r="E2470" i="5"/>
  <c r="E2469" i="5"/>
  <c r="I2469" i="5"/>
  <c r="J2469" i="5"/>
  <c r="J2468" i="5"/>
  <c r="I2468" i="5"/>
  <c r="E2468" i="5"/>
  <c r="J2467" i="5"/>
  <c r="I2467" i="5"/>
  <c r="E2467" i="5"/>
  <c r="E2466" i="5"/>
  <c r="J2466" i="5"/>
  <c r="I2466" i="5"/>
  <c r="G2466" i="5"/>
  <c r="G2465" i="5" s="1"/>
  <c r="G2464" i="5" s="1"/>
  <c r="G2463" i="5" s="1"/>
  <c r="G2462" i="5" s="1"/>
  <c r="G2461" i="5" s="1"/>
  <c r="G2460" i="5" s="1"/>
  <c r="G2459" i="5" s="1"/>
  <c r="G2458" i="5" s="1"/>
  <c r="G2457" i="5" s="1"/>
  <c r="G2456" i="5" s="1"/>
  <c r="G2455" i="5" s="1"/>
  <c r="G2454" i="5" s="1"/>
  <c r="G2453" i="5" s="1"/>
  <c r="G2452" i="5" s="1"/>
  <c r="G2451" i="5" s="1"/>
  <c r="J2465" i="5"/>
  <c r="I2465" i="5"/>
  <c r="E2465" i="5"/>
  <c r="J2464" i="5"/>
  <c r="I2464" i="5"/>
  <c r="E2464" i="5"/>
  <c r="I2463" i="5"/>
  <c r="J2463" i="5"/>
  <c r="E2463" i="5"/>
  <c r="J2462" i="5"/>
  <c r="E2462" i="5"/>
  <c r="E2461" i="5"/>
  <c r="J2461" i="5"/>
  <c r="I2461" i="5"/>
  <c r="J2460" i="5"/>
  <c r="I2460" i="5"/>
  <c r="E2460" i="5"/>
  <c r="J2459" i="5"/>
  <c r="I2459" i="5"/>
  <c r="E2459" i="5"/>
  <c r="F2459" i="5"/>
  <c r="C2459" i="5"/>
  <c r="C2460" i="5" s="1"/>
  <c r="C2461" i="5" s="1"/>
  <c r="C2462" i="5" s="1"/>
  <c r="C2463" i="5" s="1"/>
  <c r="C2464" i="5" s="1"/>
  <c r="C2465" i="5" s="1"/>
  <c r="C2466" i="5" s="1"/>
  <c r="C2467" i="5" s="1"/>
  <c r="C2468" i="5" s="1"/>
  <c r="C2469" i="5" s="1"/>
  <c r="C2470" i="5" s="1"/>
  <c r="C2471" i="5" s="1"/>
  <c r="C2472" i="5" s="1"/>
  <c r="C2473" i="5" s="1"/>
  <c r="C2474" i="5" s="1"/>
  <c r="I2458" i="5"/>
  <c r="J2458" i="5"/>
  <c r="E2458" i="5"/>
  <c r="J2457" i="5"/>
  <c r="I2457" i="5"/>
  <c r="E2457" i="5"/>
  <c r="J2456" i="5"/>
  <c r="I2456" i="5"/>
  <c r="E2456" i="5"/>
  <c r="E2455" i="5"/>
  <c r="J2455" i="5"/>
  <c r="I2455" i="5"/>
  <c r="J2454" i="5"/>
  <c r="E2454" i="5"/>
  <c r="I2454" i="5"/>
  <c r="E2453" i="5"/>
  <c r="J2453" i="5"/>
  <c r="I2453" i="5"/>
  <c r="J2452" i="5"/>
  <c r="I2452" i="5"/>
  <c r="E2452" i="5"/>
  <c r="J2451" i="5"/>
  <c r="I2451" i="5"/>
  <c r="E2451" i="5"/>
  <c r="G2450" i="5"/>
  <c r="G2449" i="5" s="1"/>
  <c r="G2448" i="5" s="1"/>
  <c r="G2447" i="5" s="1"/>
  <c r="G2446" i="5" s="1"/>
  <c r="G2445" i="5" s="1"/>
  <c r="G2444" i="5" s="1"/>
  <c r="G2443" i="5" s="1"/>
  <c r="G2442" i="5" s="1"/>
  <c r="G2441" i="5" s="1"/>
  <c r="G2440" i="5" s="1"/>
  <c r="G2439" i="5" s="1"/>
  <c r="G2438" i="5" s="1"/>
  <c r="G2437" i="5" s="1"/>
  <c r="G2436" i="5" s="1"/>
  <c r="G2435" i="5" s="1"/>
  <c r="J2450" i="5"/>
  <c r="I2450" i="5"/>
  <c r="E2450" i="5"/>
  <c r="I2449" i="5"/>
  <c r="J2449" i="5"/>
  <c r="E2449" i="5"/>
  <c r="J2448" i="5"/>
  <c r="E2448" i="5"/>
  <c r="E2447" i="5"/>
  <c r="J2447" i="5"/>
  <c r="I2447" i="5"/>
  <c r="J2446" i="5"/>
  <c r="E2446" i="5"/>
  <c r="E2445" i="5"/>
  <c r="J2445" i="5"/>
  <c r="I2445" i="5"/>
  <c r="J2444" i="5"/>
  <c r="I2444" i="5"/>
  <c r="E2444" i="5"/>
  <c r="J2443" i="5"/>
  <c r="I2443" i="5"/>
  <c r="E2443" i="5"/>
  <c r="C2443" i="5"/>
  <c r="C2444" i="5" s="1"/>
  <c r="C2445" i="5" s="1"/>
  <c r="C2446" i="5" s="1"/>
  <c r="C2447" i="5" s="1"/>
  <c r="C2448" i="5" s="1"/>
  <c r="C2449" i="5" s="1"/>
  <c r="C2450" i="5" s="1"/>
  <c r="C2451" i="5" s="1"/>
  <c r="C2452" i="5" s="1"/>
  <c r="C2453" i="5" s="1"/>
  <c r="C2454" i="5" s="1"/>
  <c r="C2455" i="5" s="1"/>
  <c r="C2456" i="5" s="1"/>
  <c r="C2457" i="5" s="1"/>
  <c r="C2458" i="5" s="1"/>
  <c r="F2443" i="5"/>
  <c r="I2442" i="5"/>
  <c r="J2442" i="5"/>
  <c r="E2442" i="5"/>
  <c r="I2441" i="5"/>
  <c r="E2441" i="5"/>
  <c r="J2441" i="5"/>
  <c r="I2440" i="5"/>
  <c r="J2440" i="5"/>
  <c r="E2440" i="5"/>
  <c r="I2439" i="5"/>
  <c r="J2439" i="5"/>
  <c r="E2439" i="5"/>
  <c r="I2438" i="5"/>
  <c r="E2438" i="5"/>
  <c r="J2438" i="5"/>
  <c r="J2437" i="5"/>
  <c r="I2437" i="5"/>
  <c r="E2437" i="5"/>
  <c r="E2436" i="5"/>
  <c r="I2436" i="5"/>
  <c r="J2436" i="5"/>
  <c r="E2435" i="5"/>
  <c r="I2435" i="5"/>
  <c r="J2435" i="5"/>
  <c r="J2434" i="5"/>
  <c r="E2434" i="5"/>
  <c r="G2434" i="5"/>
  <c r="G2433" i="5" s="1"/>
  <c r="G2432" i="5" s="1"/>
  <c r="G2431" i="5" s="1"/>
  <c r="G2430" i="5" s="1"/>
  <c r="G2429" i="5" s="1"/>
  <c r="G2428" i="5" s="1"/>
  <c r="G2427" i="5" s="1"/>
  <c r="G2426" i="5" s="1"/>
  <c r="G2425" i="5" s="1"/>
  <c r="G2424" i="5" s="1"/>
  <c r="G2423" i="5" s="1"/>
  <c r="G2422" i="5" s="1"/>
  <c r="G2421" i="5" s="1"/>
  <c r="G2420" i="5" s="1"/>
  <c r="G2419" i="5" s="1"/>
  <c r="I2434" i="5"/>
  <c r="E2433" i="5"/>
  <c r="I2433" i="5"/>
  <c r="J2433" i="5"/>
  <c r="E2432" i="5"/>
  <c r="I2432" i="5"/>
  <c r="J2432" i="5"/>
  <c r="I2431" i="5"/>
  <c r="J2431" i="5"/>
  <c r="E2431" i="5"/>
  <c r="E2430" i="5"/>
  <c r="J2430" i="5"/>
  <c r="I2430" i="5"/>
  <c r="J2429" i="5"/>
  <c r="I2429" i="5"/>
  <c r="E2429" i="5"/>
  <c r="E2428" i="5"/>
  <c r="J2428" i="5"/>
  <c r="I2428" i="5"/>
  <c r="J2427" i="5"/>
  <c r="I2427" i="5"/>
  <c r="E2427" i="5"/>
  <c r="C2427" i="5"/>
  <c r="C2428" i="5" s="1"/>
  <c r="C2429" i="5" s="1"/>
  <c r="C2430" i="5" s="1"/>
  <c r="C2431" i="5" s="1"/>
  <c r="C2432" i="5" s="1"/>
  <c r="C2433" i="5" s="1"/>
  <c r="C2434" i="5" s="1"/>
  <c r="C2435" i="5" s="1"/>
  <c r="C2436" i="5" s="1"/>
  <c r="C2437" i="5" s="1"/>
  <c r="C2438" i="5" s="1"/>
  <c r="C2439" i="5" s="1"/>
  <c r="C2440" i="5" s="1"/>
  <c r="C2441" i="5" s="1"/>
  <c r="C2442" i="5" s="1"/>
  <c r="F2427" i="5"/>
  <c r="J2426" i="5"/>
  <c r="I2426" i="5"/>
  <c r="E2426" i="5"/>
  <c r="I2425" i="5"/>
  <c r="E2425" i="5"/>
  <c r="J2425" i="5"/>
  <c r="I2424" i="5"/>
  <c r="J2424" i="5"/>
  <c r="E2424" i="5"/>
  <c r="I2423" i="5"/>
  <c r="E2423" i="5"/>
  <c r="J2423" i="5"/>
  <c r="J2422" i="5"/>
  <c r="I2422" i="5"/>
  <c r="E2422" i="5"/>
  <c r="I2421" i="5"/>
  <c r="E2421" i="5"/>
  <c r="J2421" i="5"/>
  <c r="I2420" i="5"/>
  <c r="E2420" i="5"/>
  <c r="J2420" i="5"/>
  <c r="I2419" i="5"/>
  <c r="J2419" i="5"/>
  <c r="E2419" i="5"/>
  <c r="I2418" i="5"/>
  <c r="G2418" i="5"/>
  <c r="G2417" i="5" s="1"/>
  <c r="G2416" i="5" s="1"/>
  <c r="G2415" i="5" s="1"/>
  <c r="G2414" i="5" s="1"/>
  <c r="G2413" i="5" s="1"/>
  <c r="G2412" i="5" s="1"/>
  <c r="G2411" i="5" s="1"/>
  <c r="G2410" i="5" s="1"/>
  <c r="G2409" i="5" s="1"/>
  <c r="G2408" i="5" s="1"/>
  <c r="G2407" i="5" s="1"/>
  <c r="G2406" i="5" s="1"/>
  <c r="G2405" i="5" s="1"/>
  <c r="G2404" i="5" s="1"/>
  <c r="G2403" i="5" s="1"/>
  <c r="E2418" i="5"/>
  <c r="J2418" i="5"/>
  <c r="J2417" i="5"/>
  <c r="I2417" i="5"/>
  <c r="E2417" i="5"/>
  <c r="J2416" i="5"/>
  <c r="E2416" i="5"/>
  <c r="J2415" i="5"/>
  <c r="I2415" i="5"/>
  <c r="E2415" i="5"/>
  <c r="J2414" i="5"/>
  <c r="E2414" i="5"/>
  <c r="E2413" i="5"/>
  <c r="J2413" i="5"/>
  <c r="I2413" i="5"/>
  <c r="E2412" i="5"/>
  <c r="I2412" i="5"/>
  <c r="J2412" i="5"/>
  <c r="I2411" i="5"/>
  <c r="E2411" i="5"/>
  <c r="J2411" i="5"/>
  <c r="F2411" i="5"/>
  <c r="C2411" i="5"/>
  <c r="C2412" i="5" s="1"/>
  <c r="C2413" i="5" s="1"/>
  <c r="C2414" i="5" s="1"/>
  <c r="C2415" i="5" s="1"/>
  <c r="C2416" i="5" s="1"/>
  <c r="C2417" i="5" s="1"/>
  <c r="C2418" i="5" s="1"/>
  <c r="C2419" i="5" s="1"/>
  <c r="C2420" i="5" s="1"/>
  <c r="C2421" i="5" s="1"/>
  <c r="C2422" i="5" s="1"/>
  <c r="C2423" i="5" s="1"/>
  <c r="C2424" i="5" s="1"/>
  <c r="C2425" i="5" s="1"/>
  <c r="C2426" i="5" s="1"/>
  <c r="E2410" i="5"/>
  <c r="J2410" i="5"/>
  <c r="I2410" i="5"/>
  <c r="I2409" i="5"/>
  <c r="E2409" i="5"/>
  <c r="J2409" i="5"/>
  <c r="J2408" i="5"/>
  <c r="I2408" i="5"/>
  <c r="E2408" i="5"/>
  <c r="I2407" i="5"/>
  <c r="E2407" i="5"/>
  <c r="J2407" i="5"/>
  <c r="J2406" i="5"/>
  <c r="I2406" i="5"/>
  <c r="E2406" i="5"/>
  <c r="J2405" i="5"/>
  <c r="E2405" i="5"/>
  <c r="I2405" i="5"/>
  <c r="E2404" i="5"/>
  <c r="I2404" i="5"/>
  <c r="J2404" i="5"/>
  <c r="E2403" i="5"/>
  <c r="I2403" i="5"/>
  <c r="J2403" i="5"/>
  <c r="I2402" i="5"/>
  <c r="E2402" i="5"/>
  <c r="E2401" i="5"/>
  <c r="J2401" i="5"/>
  <c r="I2401" i="5"/>
  <c r="E2400" i="5"/>
  <c r="J2400" i="5"/>
  <c r="E2399" i="5"/>
  <c r="I2399" i="5"/>
  <c r="J2399" i="5"/>
  <c r="J2398" i="5"/>
  <c r="E2398" i="5"/>
  <c r="J2397" i="5"/>
  <c r="I2397" i="5"/>
  <c r="E2397" i="5"/>
  <c r="J2396" i="5"/>
  <c r="E2396" i="5"/>
  <c r="I2396" i="5"/>
  <c r="J2395" i="5"/>
  <c r="I2395" i="5"/>
  <c r="E2395" i="5"/>
  <c r="F2395" i="5"/>
  <c r="C2395" i="5"/>
  <c r="C2396" i="5" s="1"/>
  <c r="C2397" i="5" s="1"/>
  <c r="C2398" i="5" s="1"/>
  <c r="C2399" i="5" s="1"/>
  <c r="C2400" i="5" s="1"/>
  <c r="C2401" i="5" s="1"/>
  <c r="C2402" i="5" s="1"/>
  <c r="C2403" i="5" s="1"/>
  <c r="C2404" i="5" s="1"/>
  <c r="C2405" i="5" s="1"/>
  <c r="C2406" i="5" s="1"/>
  <c r="C2407" i="5" s="1"/>
  <c r="C2408" i="5" s="1"/>
  <c r="C2409" i="5" s="1"/>
  <c r="C2410" i="5" s="1"/>
  <c r="J2394" i="5"/>
  <c r="I2394" i="5"/>
  <c r="E2394" i="5"/>
  <c r="I2393" i="5"/>
  <c r="E2393" i="5"/>
  <c r="J2393" i="5"/>
  <c r="J2392" i="5"/>
  <c r="I2392" i="5"/>
  <c r="E2392" i="5"/>
  <c r="J2391" i="5"/>
  <c r="I2391" i="5"/>
  <c r="E2391" i="5"/>
  <c r="E2390" i="5"/>
  <c r="J2390" i="5"/>
  <c r="I2390" i="5"/>
  <c r="J2389" i="5"/>
  <c r="I2389" i="5"/>
  <c r="E2389" i="5"/>
  <c r="J2388" i="5"/>
  <c r="I2388" i="5"/>
  <c r="E2388" i="5"/>
  <c r="J2387" i="5"/>
  <c r="E2387" i="5"/>
  <c r="I2387" i="5"/>
  <c r="J2386" i="5"/>
  <c r="I2386" i="5"/>
  <c r="G2386" i="5"/>
  <c r="G2385" i="5" s="1"/>
  <c r="G2384" i="5" s="1"/>
  <c r="G2383" i="5" s="1"/>
  <c r="G2382" i="5" s="1"/>
  <c r="G2381" i="5" s="1"/>
  <c r="G2380" i="5" s="1"/>
  <c r="G2379" i="5" s="1"/>
  <c r="G2378" i="5" s="1"/>
  <c r="G2377" i="5" s="1"/>
  <c r="G2376" i="5" s="1"/>
  <c r="G2375" i="5" s="1"/>
  <c r="G2374" i="5" s="1"/>
  <c r="G2373" i="5" s="1"/>
  <c r="G2372" i="5" s="1"/>
  <c r="G2371" i="5" s="1"/>
  <c r="E2386" i="5"/>
  <c r="J2385" i="5"/>
  <c r="I2385" i="5"/>
  <c r="E2385" i="5"/>
  <c r="E2384" i="5"/>
  <c r="J2384" i="5"/>
  <c r="J2383" i="5"/>
  <c r="I2383" i="5"/>
  <c r="E2383" i="5"/>
  <c r="E2382" i="5"/>
  <c r="J2382" i="5"/>
  <c r="J2381" i="5"/>
  <c r="I2381" i="5"/>
  <c r="E2381" i="5"/>
  <c r="J2380" i="5"/>
  <c r="E2380" i="5"/>
  <c r="I2380" i="5"/>
  <c r="E2379" i="5"/>
  <c r="J2379" i="5"/>
  <c r="I2379" i="5"/>
  <c r="F2379" i="5"/>
  <c r="C2379" i="5"/>
  <c r="C2380" i="5" s="1"/>
  <c r="C2381" i="5" s="1"/>
  <c r="C2382" i="5" s="1"/>
  <c r="C2383" i="5" s="1"/>
  <c r="C2384" i="5" s="1"/>
  <c r="C2385" i="5" s="1"/>
  <c r="C2386" i="5" s="1"/>
  <c r="C2387" i="5" s="1"/>
  <c r="C2388" i="5" s="1"/>
  <c r="C2389" i="5" s="1"/>
  <c r="C2390" i="5" s="1"/>
  <c r="C2391" i="5" s="1"/>
  <c r="C2392" i="5" s="1"/>
  <c r="C2393" i="5" s="1"/>
  <c r="C2394" i="5" s="1"/>
  <c r="I2378" i="5"/>
  <c r="E2378" i="5"/>
  <c r="J2378" i="5"/>
  <c r="J2377" i="5"/>
  <c r="I2377" i="5"/>
  <c r="E2377" i="5"/>
  <c r="J2376" i="5"/>
  <c r="I2376" i="5"/>
  <c r="E2376" i="5"/>
  <c r="J2375" i="5"/>
  <c r="I2375" i="5"/>
  <c r="E2375" i="5"/>
  <c r="E2374" i="5"/>
  <c r="I2374" i="5"/>
  <c r="J2374" i="5"/>
  <c r="E2373" i="5"/>
  <c r="J2373" i="5"/>
  <c r="I2373" i="5"/>
  <c r="E2372" i="5"/>
  <c r="J2372" i="5"/>
  <c r="I2372" i="5"/>
  <c r="J2371" i="5"/>
  <c r="I2371" i="5"/>
  <c r="E2371" i="5"/>
  <c r="J2370" i="5"/>
  <c r="I2370" i="5"/>
  <c r="G2370" i="5"/>
  <c r="G2369" i="5" s="1"/>
  <c r="G2368" i="5" s="1"/>
  <c r="G2367" i="5" s="1"/>
  <c r="G2366" i="5" s="1"/>
  <c r="G2365" i="5" s="1"/>
  <c r="G2364" i="5" s="1"/>
  <c r="G2363" i="5" s="1"/>
  <c r="G2362" i="5" s="1"/>
  <c r="G2361" i="5" s="1"/>
  <c r="G2360" i="5" s="1"/>
  <c r="G2359" i="5" s="1"/>
  <c r="G2358" i="5" s="1"/>
  <c r="G2357" i="5" s="1"/>
  <c r="G2356" i="5" s="1"/>
  <c r="G2355" i="5" s="1"/>
  <c r="G2354" i="5" s="1"/>
  <c r="G2353" i="5" s="1"/>
  <c r="G2352" i="5" s="1"/>
  <c r="G2351" i="5" s="1"/>
  <c r="G2350" i="5" s="1"/>
  <c r="G2349" i="5" s="1"/>
  <c r="E2370" i="5"/>
  <c r="J2369" i="5"/>
  <c r="I2369" i="5"/>
  <c r="E2369" i="5"/>
  <c r="J2368" i="5"/>
  <c r="I2368" i="5"/>
  <c r="E2368" i="5"/>
  <c r="E2367" i="5"/>
  <c r="J2367" i="5"/>
  <c r="I2367" i="5"/>
  <c r="J2366" i="5"/>
  <c r="E2366" i="5"/>
  <c r="I2366" i="5"/>
  <c r="J2365" i="5"/>
  <c r="I2365" i="5"/>
  <c r="E2365" i="5"/>
  <c r="J2364" i="5"/>
  <c r="I2364" i="5"/>
  <c r="E2364" i="5"/>
  <c r="E2363" i="5"/>
  <c r="J2363" i="5"/>
  <c r="I2363" i="5"/>
  <c r="I2362" i="5"/>
  <c r="E2362" i="5"/>
  <c r="J2362" i="5"/>
  <c r="J2361" i="5"/>
  <c r="I2361" i="5"/>
  <c r="E2361" i="5"/>
  <c r="J2360" i="5"/>
  <c r="E2360" i="5"/>
  <c r="E2359" i="5"/>
  <c r="I2359" i="5"/>
  <c r="J2359" i="5"/>
  <c r="J2358" i="5"/>
  <c r="I2358" i="5"/>
  <c r="E2358" i="5"/>
  <c r="J2357" i="5"/>
  <c r="I2357" i="5"/>
  <c r="E2357" i="5"/>
  <c r="F2357" i="5"/>
  <c r="C2357" i="5"/>
  <c r="C2358" i="5" s="1"/>
  <c r="C2359" i="5" s="1"/>
  <c r="C2360" i="5" s="1"/>
  <c r="C2361" i="5" s="1"/>
  <c r="C2362" i="5" s="1"/>
  <c r="C2363" i="5" s="1"/>
  <c r="C2364" i="5" s="1"/>
  <c r="C2365" i="5" s="1"/>
  <c r="C2366" i="5" s="1"/>
  <c r="C2367" i="5" s="1"/>
  <c r="C2368" i="5" s="1"/>
  <c r="C2369" i="5" s="1"/>
  <c r="C2370" i="5" s="1"/>
  <c r="C2371" i="5" s="1"/>
  <c r="C2372" i="5" s="1"/>
  <c r="C2373" i="5" s="1"/>
  <c r="C2374" i="5" s="1"/>
  <c r="C2375" i="5" s="1"/>
  <c r="C2376" i="5" s="1"/>
  <c r="C2377" i="5" s="1"/>
  <c r="C2378" i="5" s="1"/>
  <c r="I2356" i="5"/>
  <c r="E2356" i="5"/>
  <c r="J2356" i="5"/>
  <c r="J2355" i="5"/>
  <c r="E2355" i="5"/>
  <c r="I2355" i="5"/>
  <c r="E2354" i="5"/>
  <c r="I2354" i="5"/>
  <c r="J2354" i="5"/>
  <c r="J2353" i="5"/>
  <c r="I2353" i="5"/>
  <c r="E2353" i="5"/>
  <c r="J2352" i="5"/>
  <c r="I2352" i="5"/>
  <c r="E2352" i="5"/>
  <c r="J2351" i="5"/>
  <c r="E2351" i="5"/>
  <c r="I2351" i="5"/>
  <c r="I2350" i="5"/>
  <c r="E2350" i="5"/>
  <c r="J2350" i="5"/>
  <c r="I2349" i="5"/>
  <c r="E2349" i="5"/>
  <c r="J2349" i="5"/>
  <c r="E2348" i="5"/>
  <c r="G2348" i="5"/>
  <c r="G2347" i="5" s="1"/>
  <c r="G2346" i="5" s="1"/>
  <c r="G2345" i="5" s="1"/>
  <c r="G2344" i="5" s="1"/>
  <c r="G2343" i="5" s="1"/>
  <c r="G2342" i="5" s="1"/>
  <c r="G2341" i="5" s="1"/>
  <c r="G2340" i="5" s="1"/>
  <c r="G2339" i="5" s="1"/>
  <c r="G2338" i="5" s="1"/>
  <c r="G2337" i="5" s="1"/>
  <c r="G2336" i="5" s="1"/>
  <c r="G2335" i="5" s="1"/>
  <c r="G2334" i="5" s="1"/>
  <c r="G2333" i="5" s="1"/>
  <c r="G2332" i="5" s="1"/>
  <c r="G2331" i="5" s="1"/>
  <c r="I2348" i="5"/>
  <c r="J2348" i="5"/>
  <c r="J2347" i="5"/>
  <c r="I2347" i="5"/>
  <c r="E2347" i="5"/>
  <c r="J2346" i="5"/>
  <c r="E2346" i="5"/>
  <c r="E2345" i="5"/>
  <c r="J2345" i="5"/>
  <c r="I2345" i="5"/>
  <c r="J2344" i="5"/>
  <c r="E2344" i="5"/>
  <c r="J2343" i="5"/>
  <c r="E2343" i="5"/>
  <c r="I2343" i="5"/>
  <c r="E2342" i="5"/>
  <c r="J2342" i="5"/>
  <c r="J2341" i="5"/>
  <c r="I2341" i="5"/>
  <c r="E2341" i="5"/>
  <c r="J2340" i="5"/>
  <c r="I2340" i="5"/>
  <c r="E2340" i="5"/>
  <c r="J2339" i="5"/>
  <c r="E2339" i="5"/>
  <c r="I2339" i="5"/>
  <c r="F2339" i="5"/>
  <c r="C2339" i="5"/>
  <c r="C2340" i="5" s="1"/>
  <c r="C2341" i="5" s="1"/>
  <c r="C2342" i="5" s="1"/>
  <c r="C2343" i="5" s="1"/>
  <c r="C2344" i="5" s="1"/>
  <c r="C2345" i="5" s="1"/>
  <c r="C2346" i="5" s="1"/>
  <c r="C2347" i="5" s="1"/>
  <c r="C2348" i="5" s="1"/>
  <c r="C2349" i="5" s="1"/>
  <c r="C2350" i="5" s="1"/>
  <c r="C2351" i="5" s="1"/>
  <c r="C2352" i="5" s="1"/>
  <c r="C2353" i="5" s="1"/>
  <c r="C2354" i="5" s="1"/>
  <c r="C2355" i="5" s="1"/>
  <c r="C2356" i="5" s="1"/>
  <c r="J2338" i="5"/>
  <c r="I2338" i="5"/>
  <c r="E2338" i="5"/>
  <c r="I2337" i="5"/>
  <c r="E2337" i="5"/>
  <c r="J2337" i="5"/>
  <c r="I2336" i="5"/>
  <c r="E2336" i="5"/>
  <c r="J2336" i="5"/>
  <c r="J2335" i="5"/>
  <c r="E2335" i="5"/>
  <c r="I2335" i="5"/>
  <c r="J2334" i="5"/>
  <c r="I2334" i="5"/>
  <c r="E2334" i="5"/>
  <c r="I2333" i="5"/>
  <c r="E2333" i="5"/>
  <c r="J2333" i="5"/>
  <c r="J2332" i="5"/>
  <c r="E2332" i="5"/>
  <c r="I2332" i="5"/>
  <c r="J2331" i="5"/>
  <c r="E2331" i="5"/>
  <c r="I2331" i="5"/>
  <c r="J2329" i="5"/>
  <c r="I2329" i="5"/>
  <c r="E2329" i="5"/>
  <c r="E2328" i="5"/>
  <c r="J2328" i="5"/>
  <c r="J2327" i="5"/>
  <c r="I2327" i="5"/>
  <c r="E2327" i="5"/>
  <c r="J2326" i="5"/>
  <c r="E2326" i="5"/>
  <c r="J2325" i="5"/>
  <c r="I2325" i="5"/>
  <c r="E2325" i="5"/>
  <c r="J2324" i="5"/>
  <c r="E2324" i="5"/>
  <c r="E2323" i="5"/>
  <c r="I2323" i="5"/>
  <c r="J2323" i="5"/>
  <c r="J2322" i="5"/>
  <c r="I2322" i="5"/>
  <c r="E2322" i="5"/>
  <c r="E2321" i="5"/>
  <c r="I2321" i="5"/>
  <c r="J2321" i="5"/>
  <c r="C2321" i="5"/>
  <c r="C2322" i="5" s="1"/>
  <c r="C2323" i="5" s="1"/>
  <c r="C2324" i="5" s="1"/>
  <c r="C2325" i="5" s="1"/>
  <c r="C2326" i="5" s="1"/>
  <c r="C2327" i="5" s="1"/>
  <c r="C2328" i="5" s="1"/>
  <c r="C2329" i="5" s="1"/>
  <c r="C2330" i="5" s="1"/>
  <c r="C2331" i="5" s="1"/>
  <c r="C2332" i="5" s="1"/>
  <c r="C2333" i="5" s="1"/>
  <c r="C2334" i="5" s="1"/>
  <c r="C2335" i="5" s="1"/>
  <c r="C2336" i="5" s="1"/>
  <c r="C2337" i="5" s="1"/>
  <c r="C2338" i="5" s="1"/>
  <c r="F2321" i="5"/>
  <c r="J2320" i="5"/>
  <c r="I2320" i="5"/>
  <c r="E2320" i="5"/>
  <c r="I2319" i="5"/>
  <c r="J2319" i="5"/>
  <c r="E2319" i="5"/>
  <c r="E2318" i="5"/>
  <c r="I2318" i="5"/>
  <c r="J2318" i="5"/>
  <c r="I2317" i="5"/>
  <c r="J2317" i="5"/>
  <c r="E2317" i="5"/>
  <c r="E2316" i="5"/>
  <c r="I2316" i="5"/>
  <c r="J2316" i="5"/>
  <c r="E2315" i="5"/>
  <c r="J2315" i="5"/>
  <c r="I2315" i="5"/>
  <c r="E2314" i="5"/>
  <c r="I2314" i="5"/>
  <c r="J2314" i="5"/>
  <c r="E2313" i="5"/>
  <c r="J2313" i="5"/>
  <c r="I2313" i="5"/>
  <c r="J2312" i="5"/>
  <c r="I2312" i="5"/>
  <c r="G2312" i="5"/>
  <c r="G2311" i="5" s="1"/>
  <c r="G2310" i="5" s="1"/>
  <c r="G2309" i="5" s="1"/>
  <c r="G2308" i="5" s="1"/>
  <c r="G2307" i="5" s="1"/>
  <c r="G2306" i="5" s="1"/>
  <c r="G2305" i="5" s="1"/>
  <c r="G2304" i="5" s="1"/>
  <c r="G2303" i="5" s="1"/>
  <c r="G2302" i="5" s="1"/>
  <c r="G2301" i="5" s="1"/>
  <c r="G2300" i="5" s="1"/>
  <c r="G2299" i="5" s="1"/>
  <c r="G2298" i="5" s="1"/>
  <c r="G2297" i="5" s="1"/>
  <c r="G2296" i="5" s="1"/>
  <c r="G2295" i="5" s="1"/>
  <c r="E2312" i="5"/>
  <c r="E2311" i="5"/>
  <c r="J2311" i="5"/>
  <c r="I2311" i="5"/>
  <c r="J2310" i="5"/>
  <c r="E2310" i="5"/>
  <c r="E2309" i="5"/>
  <c r="J2309" i="5"/>
  <c r="I2309" i="5"/>
  <c r="J2308" i="5"/>
  <c r="E2308" i="5"/>
  <c r="J2307" i="5"/>
  <c r="I2307" i="5"/>
  <c r="E2307" i="5"/>
  <c r="J2306" i="5"/>
  <c r="E2306" i="5"/>
  <c r="E2305" i="5"/>
  <c r="I2305" i="5"/>
  <c r="J2305" i="5"/>
  <c r="E2304" i="5"/>
  <c r="I2304" i="5"/>
  <c r="J2304" i="5"/>
  <c r="E2303" i="5"/>
  <c r="J2303" i="5"/>
  <c r="I2303" i="5"/>
  <c r="F2303" i="5"/>
  <c r="C2303" i="5"/>
  <c r="C2304" i="5" s="1"/>
  <c r="C2305" i="5" s="1"/>
  <c r="C2306" i="5" s="1"/>
  <c r="C2307" i="5" s="1"/>
  <c r="C2308" i="5" s="1"/>
  <c r="C2309" i="5" s="1"/>
  <c r="C2310" i="5" s="1"/>
  <c r="C2311" i="5" s="1"/>
  <c r="C2312" i="5" s="1"/>
  <c r="C2313" i="5" s="1"/>
  <c r="C2314" i="5" s="1"/>
  <c r="C2315" i="5" s="1"/>
  <c r="C2316" i="5" s="1"/>
  <c r="C2317" i="5" s="1"/>
  <c r="C2318" i="5" s="1"/>
  <c r="C2319" i="5" s="1"/>
  <c r="C2320" i="5" s="1"/>
  <c r="J2302" i="5"/>
  <c r="E2302" i="5"/>
  <c r="I2302" i="5"/>
  <c r="I2301" i="5"/>
  <c r="E2301" i="5"/>
  <c r="J2301" i="5"/>
  <c r="E2300" i="5"/>
  <c r="J2300" i="5"/>
  <c r="I2300" i="5"/>
  <c r="I2299" i="5"/>
  <c r="E2299" i="5"/>
  <c r="J2299" i="5"/>
  <c r="J2298" i="5"/>
  <c r="I2298" i="5"/>
  <c r="E2298" i="5"/>
  <c r="E2297" i="5"/>
  <c r="J2297" i="5"/>
  <c r="I2297" i="5"/>
  <c r="E2296" i="5"/>
  <c r="J2296" i="5"/>
  <c r="I2296" i="5"/>
  <c r="J2295" i="5"/>
  <c r="I2295" i="5"/>
  <c r="E2295" i="5"/>
  <c r="J2294" i="5"/>
  <c r="I2294" i="5"/>
  <c r="G2294" i="5"/>
  <c r="G2293" i="5" s="1"/>
  <c r="G2292" i="5" s="1"/>
  <c r="G2291" i="5" s="1"/>
  <c r="G2290" i="5" s="1"/>
  <c r="G2289" i="5" s="1"/>
  <c r="G2288" i="5" s="1"/>
  <c r="G2287" i="5" s="1"/>
  <c r="G2286" i="5" s="1"/>
  <c r="G2285" i="5" s="1"/>
  <c r="G2284" i="5" s="1"/>
  <c r="G2283" i="5" s="1"/>
  <c r="G2282" i="5" s="1"/>
  <c r="G2281" i="5" s="1"/>
  <c r="G2280" i="5" s="1"/>
  <c r="G2279" i="5" s="1"/>
  <c r="G2278" i="5" s="1"/>
  <c r="G2277" i="5" s="1"/>
  <c r="E2294" i="5"/>
  <c r="E2293" i="5"/>
  <c r="J2293" i="5"/>
  <c r="I2293" i="5"/>
  <c r="E2292" i="5"/>
  <c r="J2292" i="5"/>
  <c r="E2291" i="5"/>
  <c r="J2291" i="5"/>
  <c r="I2291" i="5"/>
  <c r="E2290" i="5"/>
  <c r="J2290" i="5"/>
  <c r="J2289" i="5"/>
  <c r="I2289" i="5"/>
  <c r="E2289" i="5"/>
  <c r="J2288" i="5"/>
  <c r="E2288" i="5"/>
  <c r="J2287" i="5"/>
  <c r="I2287" i="5"/>
  <c r="E2287" i="5"/>
  <c r="I2286" i="5"/>
  <c r="J2286" i="5"/>
  <c r="E2286" i="5"/>
  <c r="E2285" i="5"/>
  <c r="I2285" i="5"/>
  <c r="J2285" i="5"/>
  <c r="C2285" i="5"/>
  <c r="C2286" i="5" s="1"/>
  <c r="C2287" i="5" s="1"/>
  <c r="C2288" i="5" s="1"/>
  <c r="C2289" i="5" s="1"/>
  <c r="C2290" i="5" s="1"/>
  <c r="C2291" i="5" s="1"/>
  <c r="C2292" i="5" s="1"/>
  <c r="C2293" i="5" s="1"/>
  <c r="C2294" i="5" s="1"/>
  <c r="C2295" i="5" s="1"/>
  <c r="C2296" i="5" s="1"/>
  <c r="C2297" i="5" s="1"/>
  <c r="C2298" i="5" s="1"/>
  <c r="C2299" i="5" s="1"/>
  <c r="C2300" i="5" s="1"/>
  <c r="C2301" i="5" s="1"/>
  <c r="C2302" i="5" s="1"/>
  <c r="F2285" i="5"/>
  <c r="E2284" i="5"/>
  <c r="I2284" i="5"/>
  <c r="J2284" i="5"/>
  <c r="E2283" i="5"/>
  <c r="I2283" i="5"/>
  <c r="J2283" i="5"/>
  <c r="E2282" i="5"/>
  <c r="J2282" i="5"/>
  <c r="I2282" i="5"/>
  <c r="J2281" i="5"/>
  <c r="I2281" i="5"/>
  <c r="E2281" i="5"/>
  <c r="J2280" i="5"/>
  <c r="E2280" i="5"/>
  <c r="I2280" i="5"/>
  <c r="J2279" i="5"/>
  <c r="E2279" i="5"/>
  <c r="I2279" i="5"/>
  <c r="E2278" i="5"/>
  <c r="J2278" i="5"/>
  <c r="I2278" i="5"/>
  <c r="J2277" i="5"/>
  <c r="I2277" i="5"/>
  <c r="E2277" i="5"/>
  <c r="I2276" i="5"/>
  <c r="E2276" i="5"/>
  <c r="E2275" i="5"/>
  <c r="J2275" i="5"/>
  <c r="I2275" i="5"/>
  <c r="J2274" i="5"/>
  <c r="E2274" i="5"/>
  <c r="J2273" i="5"/>
  <c r="I2273" i="5"/>
  <c r="E2273" i="5"/>
  <c r="J2272" i="5"/>
  <c r="E2272" i="5"/>
  <c r="J2271" i="5"/>
  <c r="I2271" i="5"/>
  <c r="E2271" i="5"/>
  <c r="E2270" i="5"/>
  <c r="J2270" i="5"/>
  <c r="E2269" i="5"/>
  <c r="I2269" i="5"/>
  <c r="J2269" i="5"/>
  <c r="I2268" i="5"/>
  <c r="E2268" i="5"/>
  <c r="J2268" i="5"/>
  <c r="E2267" i="5"/>
  <c r="I2267" i="5"/>
  <c r="J2267" i="5"/>
  <c r="C2267" i="5"/>
  <c r="C2268" i="5" s="1"/>
  <c r="C2269" i="5" s="1"/>
  <c r="C2270" i="5" s="1"/>
  <c r="C2271" i="5" s="1"/>
  <c r="C2272" i="5" s="1"/>
  <c r="C2273" i="5" s="1"/>
  <c r="C2274" i="5" s="1"/>
  <c r="C2275" i="5" s="1"/>
  <c r="C2276" i="5" s="1"/>
  <c r="C2277" i="5" s="1"/>
  <c r="C2278" i="5" s="1"/>
  <c r="C2279" i="5" s="1"/>
  <c r="C2280" i="5" s="1"/>
  <c r="C2281" i="5" s="1"/>
  <c r="C2282" i="5" s="1"/>
  <c r="C2283" i="5" s="1"/>
  <c r="C2284" i="5" s="1"/>
  <c r="F2267" i="5"/>
  <c r="J2266" i="5"/>
  <c r="E2266" i="5"/>
  <c r="I2266" i="5"/>
  <c r="J2265" i="5"/>
  <c r="I2265" i="5"/>
  <c r="E2265" i="5"/>
  <c r="J2264" i="5"/>
  <c r="E2264" i="5"/>
  <c r="I2264" i="5"/>
  <c r="J2263" i="5"/>
  <c r="I2263" i="5"/>
  <c r="E2263" i="5"/>
  <c r="I2262" i="5"/>
  <c r="E2262" i="5"/>
  <c r="J2262" i="5"/>
  <c r="I2261" i="5"/>
  <c r="J2261" i="5"/>
  <c r="E2261" i="5"/>
  <c r="E2260" i="5"/>
  <c r="I2260" i="5"/>
  <c r="J2260" i="5"/>
  <c r="I2259" i="5"/>
  <c r="J2259" i="5"/>
  <c r="E2259" i="5"/>
  <c r="E2258" i="5"/>
  <c r="I2258" i="5"/>
  <c r="E2257" i="5"/>
  <c r="I2257" i="5"/>
  <c r="J2257" i="5"/>
  <c r="E2256" i="5"/>
  <c r="J2256" i="5"/>
  <c r="J2255" i="5"/>
  <c r="I2255" i="5"/>
  <c r="E2255" i="5"/>
  <c r="J2254" i="5"/>
  <c r="E2254" i="5"/>
  <c r="J2253" i="5"/>
  <c r="I2253" i="5"/>
  <c r="E2253" i="5"/>
  <c r="J2252" i="5"/>
  <c r="E2252" i="5"/>
  <c r="J2251" i="5"/>
  <c r="E2251" i="5"/>
  <c r="I2251" i="5"/>
  <c r="E2250" i="5"/>
  <c r="J2250" i="5"/>
  <c r="E2249" i="5"/>
  <c r="I2249" i="5"/>
  <c r="J2249" i="5"/>
  <c r="E2248" i="5"/>
  <c r="I2248" i="5"/>
  <c r="J2248" i="5"/>
  <c r="I2247" i="5"/>
  <c r="J2247" i="5"/>
  <c r="E2247" i="5"/>
  <c r="C2247" i="5"/>
  <c r="C2248" i="5" s="1"/>
  <c r="C2249" i="5" s="1"/>
  <c r="C2250" i="5" s="1"/>
  <c r="C2251" i="5" s="1"/>
  <c r="C2252" i="5" s="1"/>
  <c r="C2253" i="5" s="1"/>
  <c r="C2254" i="5" s="1"/>
  <c r="C2255" i="5" s="1"/>
  <c r="C2256" i="5" s="1"/>
  <c r="C2257" i="5" s="1"/>
  <c r="C2258" i="5" s="1"/>
  <c r="C2259" i="5" s="1"/>
  <c r="C2260" i="5" s="1"/>
  <c r="C2261" i="5" s="1"/>
  <c r="C2262" i="5" s="1"/>
  <c r="C2263" i="5" s="1"/>
  <c r="C2264" i="5" s="1"/>
  <c r="C2265" i="5" s="1"/>
  <c r="C2266" i="5" s="1"/>
  <c r="F2247" i="5"/>
  <c r="I2246" i="5"/>
  <c r="J2246" i="5"/>
  <c r="E2246" i="5"/>
  <c r="I2245" i="5"/>
  <c r="J2245" i="5"/>
  <c r="E2245" i="5"/>
  <c r="E2244" i="5"/>
  <c r="I2244" i="5"/>
  <c r="J2244" i="5"/>
  <c r="E2243" i="5"/>
  <c r="I2243" i="5"/>
  <c r="J2243" i="5"/>
  <c r="E2242" i="5"/>
  <c r="I2242" i="5"/>
  <c r="J2242" i="5"/>
  <c r="J2241" i="5"/>
  <c r="I2241" i="5"/>
  <c r="E2241" i="5"/>
  <c r="J2240" i="5"/>
  <c r="I2240" i="5"/>
  <c r="E2240" i="5"/>
  <c r="J2239" i="5"/>
  <c r="I2239" i="5"/>
  <c r="E2239" i="5"/>
  <c r="J2238" i="5"/>
  <c r="I2238" i="5"/>
  <c r="G2238" i="5"/>
  <c r="G2237" i="5" s="1"/>
  <c r="G2236" i="5" s="1"/>
  <c r="G2235" i="5" s="1"/>
  <c r="G2234" i="5" s="1"/>
  <c r="G2233" i="5" s="1"/>
  <c r="G2232" i="5" s="1"/>
  <c r="G2231" i="5" s="1"/>
  <c r="G2230" i="5" s="1"/>
  <c r="G2229" i="5" s="1"/>
  <c r="G2228" i="5" s="1"/>
  <c r="G2227" i="5" s="1"/>
  <c r="G2226" i="5" s="1"/>
  <c r="G2225" i="5" s="1"/>
  <c r="G2224" i="5" s="1"/>
  <c r="G2223" i="5" s="1"/>
  <c r="G2222" i="5" s="1"/>
  <c r="G2221" i="5" s="1"/>
  <c r="G2220" i="5" s="1"/>
  <c r="G2219" i="5" s="1"/>
  <c r="G2218" i="5" s="1"/>
  <c r="G2217" i="5" s="1"/>
  <c r="E2238" i="5"/>
  <c r="E2237" i="5"/>
  <c r="J2237" i="5"/>
  <c r="I2237" i="5"/>
  <c r="J2236" i="5"/>
  <c r="E2236" i="5"/>
  <c r="J2235" i="5"/>
  <c r="I2235" i="5"/>
  <c r="E2235" i="5"/>
  <c r="J2234" i="5"/>
  <c r="E2234" i="5"/>
  <c r="J2233" i="5"/>
  <c r="I2233" i="5"/>
  <c r="E2233" i="5"/>
  <c r="J2232" i="5"/>
  <c r="E2232" i="5"/>
  <c r="E2231" i="5"/>
  <c r="I2231" i="5"/>
  <c r="J2231" i="5"/>
  <c r="J2230" i="5"/>
  <c r="E2230" i="5"/>
  <c r="J2229" i="5"/>
  <c r="I2229" i="5"/>
  <c r="E2229" i="5"/>
  <c r="J2228" i="5"/>
  <c r="E2228" i="5"/>
  <c r="J2227" i="5"/>
  <c r="I2227" i="5"/>
  <c r="E2227" i="5"/>
  <c r="I2226" i="5"/>
  <c r="E2226" i="5"/>
  <c r="J2226" i="5"/>
  <c r="J2225" i="5"/>
  <c r="I2225" i="5"/>
  <c r="E2225" i="5"/>
  <c r="F2225" i="5"/>
  <c r="C2225" i="5"/>
  <c r="C2226" i="5" s="1"/>
  <c r="C2227" i="5" s="1"/>
  <c r="C2228" i="5" s="1"/>
  <c r="C2229" i="5" s="1"/>
  <c r="C2230" i="5" s="1"/>
  <c r="C2231" i="5" s="1"/>
  <c r="C2232" i="5" s="1"/>
  <c r="C2233" i="5" s="1"/>
  <c r="C2234" i="5" s="1"/>
  <c r="C2235" i="5" s="1"/>
  <c r="C2236" i="5" s="1"/>
  <c r="C2237" i="5" s="1"/>
  <c r="C2238" i="5" s="1"/>
  <c r="C2239" i="5" s="1"/>
  <c r="C2240" i="5" s="1"/>
  <c r="C2241" i="5" s="1"/>
  <c r="C2242" i="5" s="1"/>
  <c r="C2243" i="5" s="1"/>
  <c r="C2244" i="5" s="1"/>
  <c r="C2245" i="5" s="1"/>
  <c r="C2246" i="5" s="1"/>
  <c r="E2224" i="5"/>
  <c r="I2224" i="5"/>
  <c r="J2224" i="5"/>
  <c r="J2223" i="5"/>
  <c r="I2223" i="5"/>
  <c r="E2223" i="5"/>
  <c r="E2222" i="5"/>
  <c r="J2222" i="5"/>
  <c r="I2222" i="5"/>
  <c r="E2221" i="5"/>
  <c r="I2221" i="5"/>
  <c r="J2221" i="5"/>
  <c r="J2220" i="5"/>
  <c r="E2220" i="5"/>
  <c r="I2220" i="5"/>
  <c r="E2219" i="5"/>
  <c r="I2219" i="5"/>
  <c r="J2219" i="5"/>
  <c r="J2218" i="5"/>
  <c r="I2218" i="5"/>
  <c r="E2218" i="5"/>
  <c r="J2217" i="5"/>
  <c r="I2217" i="5"/>
  <c r="E2217" i="5"/>
  <c r="J2216" i="5"/>
  <c r="I2216" i="5"/>
  <c r="G2216" i="5"/>
  <c r="G2215" i="5" s="1"/>
  <c r="G2214" i="5" s="1"/>
  <c r="G2213" i="5" s="1"/>
  <c r="G2212" i="5" s="1"/>
  <c r="G2211" i="5" s="1"/>
  <c r="G2210" i="5" s="1"/>
  <c r="G2209" i="5" s="1"/>
  <c r="G2208" i="5" s="1"/>
  <c r="G2207" i="5" s="1"/>
  <c r="G2206" i="5" s="1"/>
  <c r="G2205" i="5" s="1"/>
  <c r="G2204" i="5" s="1"/>
  <c r="G2203" i="5" s="1"/>
  <c r="G2202" i="5" s="1"/>
  <c r="G2201" i="5" s="1"/>
  <c r="E2216" i="5"/>
  <c r="J2215" i="5"/>
  <c r="I2215" i="5"/>
  <c r="E2215" i="5"/>
  <c r="J2214" i="5"/>
  <c r="E2214" i="5"/>
  <c r="I2213" i="5"/>
  <c r="J2213" i="5"/>
  <c r="E2213" i="5"/>
  <c r="J2212" i="5"/>
  <c r="E2212" i="5"/>
  <c r="J2211" i="5"/>
  <c r="I2211" i="5"/>
  <c r="E2211" i="5"/>
  <c r="J2210" i="5"/>
  <c r="E2210" i="5"/>
  <c r="I2210" i="5"/>
  <c r="E2209" i="5"/>
  <c r="J2209" i="5"/>
  <c r="I2209" i="5"/>
  <c r="F2209" i="5"/>
  <c r="C2209" i="5"/>
  <c r="C2210" i="5" s="1"/>
  <c r="C2211" i="5" s="1"/>
  <c r="C2212" i="5" s="1"/>
  <c r="C2213" i="5" s="1"/>
  <c r="C2214" i="5" s="1"/>
  <c r="C2215" i="5" s="1"/>
  <c r="C2216" i="5" s="1"/>
  <c r="C2217" i="5" s="1"/>
  <c r="C2218" i="5" s="1"/>
  <c r="C2219" i="5" s="1"/>
  <c r="C2220" i="5" s="1"/>
  <c r="C2221" i="5" s="1"/>
  <c r="C2222" i="5" s="1"/>
  <c r="C2223" i="5" s="1"/>
  <c r="C2224" i="5" s="1"/>
  <c r="I2208" i="5"/>
  <c r="J2208" i="5"/>
  <c r="E2208" i="5"/>
  <c r="E2207" i="5"/>
  <c r="I2207" i="5"/>
  <c r="J2207" i="5"/>
  <c r="E2206" i="5"/>
  <c r="I2206" i="5"/>
  <c r="J2206" i="5"/>
  <c r="I2205" i="5"/>
  <c r="J2205" i="5"/>
  <c r="E2205" i="5"/>
  <c r="I2204" i="5"/>
  <c r="J2204" i="5"/>
  <c r="E2204" i="5"/>
  <c r="E2203" i="5"/>
  <c r="I2203" i="5"/>
  <c r="J2203" i="5"/>
  <c r="J2202" i="5"/>
  <c r="I2202" i="5"/>
  <c r="E2202" i="5"/>
  <c r="J2201" i="5"/>
  <c r="E2201" i="5"/>
  <c r="I2201" i="5"/>
  <c r="I2200" i="5"/>
  <c r="J2200" i="5"/>
  <c r="E2200" i="5"/>
  <c r="G2200" i="5"/>
  <c r="G2199" i="5" s="1"/>
  <c r="G2198" i="5" s="1"/>
  <c r="G2197" i="5" s="1"/>
  <c r="G2196" i="5" s="1"/>
  <c r="G2195" i="5" s="1"/>
  <c r="G2194" i="5" s="1"/>
  <c r="G2193" i="5" s="1"/>
  <c r="G2192" i="5" s="1"/>
  <c r="G2191" i="5" s="1"/>
  <c r="G2190" i="5" s="1"/>
  <c r="G2189" i="5" s="1"/>
  <c r="G2188" i="5" s="1"/>
  <c r="G2187" i="5" s="1"/>
  <c r="G2186" i="5" s="1"/>
  <c r="G2185" i="5" s="1"/>
  <c r="G2184" i="5" s="1"/>
  <c r="G2183" i="5" s="1"/>
  <c r="G2182" i="5" s="1"/>
  <c r="G2181" i="5" s="1"/>
  <c r="E2199" i="5"/>
  <c r="J2199" i="5"/>
  <c r="I2199" i="5"/>
  <c r="J2198" i="5"/>
  <c r="E2198" i="5"/>
  <c r="I2197" i="5"/>
  <c r="J2197" i="5"/>
  <c r="E2197" i="5"/>
  <c r="E2196" i="5"/>
  <c r="J2196" i="5"/>
  <c r="J2195" i="5"/>
  <c r="E2195" i="5"/>
  <c r="I2195" i="5"/>
  <c r="J2194" i="5"/>
  <c r="E2194" i="5"/>
  <c r="E2193" i="5"/>
  <c r="J2193" i="5"/>
  <c r="I2193" i="5"/>
  <c r="E2192" i="5"/>
  <c r="J2192" i="5"/>
  <c r="E2191" i="5"/>
  <c r="I2191" i="5"/>
  <c r="J2191" i="5"/>
  <c r="E2190" i="5"/>
  <c r="I2190" i="5"/>
  <c r="J2190" i="5"/>
  <c r="J2189" i="5"/>
  <c r="E2189" i="5"/>
  <c r="I2189" i="5"/>
  <c r="C2189" i="5"/>
  <c r="C2190" i="5" s="1"/>
  <c r="C2191" i="5" s="1"/>
  <c r="C2192" i="5" s="1"/>
  <c r="C2193" i="5" s="1"/>
  <c r="C2194" i="5" s="1"/>
  <c r="C2195" i="5" s="1"/>
  <c r="C2196" i="5" s="1"/>
  <c r="C2197" i="5" s="1"/>
  <c r="C2198" i="5" s="1"/>
  <c r="C2199" i="5" s="1"/>
  <c r="C2200" i="5" s="1"/>
  <c r="C2201" i="5" s="1"/>
  <c r="C2202" i="5" s="1"/>
  <c r="C2203" i="5" s="1"/>
  <c r="C2204" i="5" s="1"/>
  <c r="C2205" i="5" s="1"/>
  <c r="C2206" i="5" s="1"/>
  <c r="C2207" i="5" s="1"/>
  <c r="C2208" i="5" s="1"/>
  <c r="F2189" i="5"/>
  <c r="J2188" i="5"/>
  <c r="I2188" i="5"/>
  <c r="E2188" i="5"/>
  <c r="E2187" i="5"/>
  <c r="J2187" i="5"/>
  <c r="I2187" i="5"/>
  <c r="I2186" i="5"/>
  <c r="E2186" i="5"/>
  <c r="J2186" i="5"/>
  <c r="J2185" i="5"/>
  <c r="I2185" i="5"/>
  <c r="E2185" i="5"/>
  <c r="J2184" i="5"/>
  <c r="I2184" i="5"/>
  <c r="E2184" i="5"/>
  <c r="I2183" i="5"/>
  <c r="J2183" i="5"/>
  <c r="E2183" i="5"/>
  <c r="I2182" i="5"/>
  <c r="E2182" i="5"/>
  <c r="J2182" i="5"/>
  <c r="I2181" i="5"/>
  <c r="E2181" i="5"/>
  <c r="J2181" i="5"/>
  <c r="G2180" i="5"/>
  <c r="G2179" i="5" s="1"/>
  <c r="G2178" i="5" s="1"/>
  <c r="G2177" i="5" s="1"/>
  <c r="G2176" i="5" s="1"/>
  <c r="G2175" i="5" s="1"/>
  <c r="G2174" i="5" s="1"/>
  <c r="G2173" i="5" s="1"/>
  <c r="G2172" i="5" s="1"/>
  <c r="G2171" i="5" s="1"/>
  <c r="G2170" i="5" s="1"/>
  <c r="G2169" i="5" s="1"/>
  <c r="G2168" i="5" s="1"/>
  <c r="G2167" i="5" s="1"/>
  <c r="G2166" i="5" s="1"/>
  <c r="G2165" i="5" s="1"/>
  <c r="G2164" i="5" s="1"/>
  <c r="G2163" i="5" s="1"/>
  <c r="G2162" i="5" s="1"/>
  <c r="G2161" i="5" s="1"/>
  <c r="G2160" i="5" s="1"/>
  <c r="G2159" i="5" s="1"/>
  <c r="G2158" i="5" s="1"/>
  <c r="G2157" i="5" s="1"/>
  <c r="G2156" i="5" s="1"/>
  <c r="G2155" i="5" s="1"/>
  <c r="G2154" i="5" s="1"/>
  <c r="G2153" i="5" s="1"/>
  <c r="G2152" i="5" s="1"/>
  <c r="G2151" i="5" s="1"/>
  <c r="G2150" i="5" s="1"/>
  <c r="G2149" i="5" s="1"/>
  <c r="G2148" i="5" s="1"/>
  <c r="G2147" i="5" s="1"/>
  <c r="G2146" i="5" s="1"/>
  <c r="G2145" i="5" s="1"/>
  <c r="G2144" i="5" s="1"/>
  <c r="G2143" i="5" s="1"/>
  <c r="G2142" i="5" s="1"/>
  <c r="J2180" i="5"/>
  <c r="I2180" i="5"/>
  <c r="E2180" i="5"/>
  <c r="J2179" i="5"/>
  <c r="I2179" i="5"/>
  <c r="E2179" i="5"/>
  <c r="J2178" i="5"/>
  <c r="E2178" i="5"/>
  <c r="I2177" i="5"/>
  <c r="J2177" i="5"/>
  <c r="E2177" i="5"/>
  <c r="J2176" i="5"/>
  <c r="E2176" i="5"/>
  <c r="J2175" i="5"/>
  <c r="E2175" i="5"/>
  <c r="I2175" i="5"/>
  <c r="E2174" i="5"/>
  <c r="J2174" i="5"/>
  <c r="I2174" i="5"/>
  <c r="J2173" i="5"/>
  <c r="I2173" i="5"/>
  <c r="E2173" i="5"/>
  <c r="F2173" i="5"/>
  <c r="C2173" i="5"/>
  <c r="C2174" i="5" s="1"/>
  <c r="C2175" i="5" s="1"/>
  <c r="C2176" i="5" s="1"/>
  <c r="C2177" i="5" s="1"/>
  <c r="C2178" i="5" s="1"/>
  <c r="C2179" i="5" s="1"/>
  <c r="C2180" i="5" s="1"/>
  <c r="C2181" i="5" s="1"/>
  <c r="C2182" i="5" s="1"/>
  <c r="C2183" i="5" s="1"/>
  <c r="C2184" i="5" s="1"/>
  <c r="C2185" i="5" s="1"/>
  <c r="C2186" i="5" s="1"/>
  <c r="C2187" i="5" s="1"/>
  <c r="C2188" i="5" s="1"/>
  <c r="J2172" i="5"/>
  <c r="I2172" i="5"/>
  <c r="E2172" i="5"/>
  <c r="I2171" i="5"/>
  <c r="J2171" i="5"/>
  <c r="E2171" i="5"/>
  <c r="E2170" i="5"/>
  <c r="I2170" i="5"/>
  <c r="J2170" i="5"/>
  <c r="I2169" i="5"/>
  <c r="J2169" i="5"/>
  <c r="E2169" i="5"/>
  <c r="E2168" i="5"/>
  <c r="J2168" i="5"/>
  <c r="I2168" i="5"/>
  <c r="J2167" i="5"/>
  <c r="I2167" i="5"/>
  <c r="E2167" i="5"/>
  <c r="J2166" i="5"/>
  <c r="I2166" i="5"/>
  <c r="E2166" i="5"/>
  <c r="J2165" i="5"/>
  <c r="I2165" i="5"/>
  <c r="E2165" i="5"/>
  <c r="J2164" i="5"/>
  <c r="I2164" i="5"/>
  <c r="E2164" i="5"/>
  <c r="E2163" i="5"/>
  <c r="I2163" i="5"/>
  <c r="J2163" i="5"/>
  <c r="J2162" i="5"/>
  <c r="I2162" i="5"/>
  <c r="E2162" i="5"/>
  <c r="E2161" i="5"/>
  <c r="I2161" i="5"/>
  <c r="J2161" i="5"/>
  <c r="E2160" i="5"/>
  <c r="J2160" i="5"/>
  <c r="I2160" i="5"/>
  <c r="E2159" i="5"/>
  <c r="J2159" i="5"/>
  <c r="I2159" i="5"/>
  <c r="E2158" i="5"/>
  <c r="I2158" i="5"/>
  <c r="J2158" i="5"/>
  <c r="I2157" i="5"/>
  <c r="E2157" i="5"/>
  <c r="J2157" i="5"/>
  <c r="J2156" i="5"/>
  <c r="E2156" i="5"/>
  <c r="I2156" i="5"/>
  <c r="E2155" i="5"/>
  <c r="I2155" i="5"/>
  <c r="J2155" i="5"/>
  <c r="E2154" i="5"/>
  <c r="I2154" i="5"/>
  <c r="J2154" i="5"/>
  <c r="J2153" i="5"/>
  <c r="E2153" i="5"/>
  <c r="I2153" i="5"/>
  <c r="I2152" i="5"/>
  <c r="J2152" i="5"/>
  <c r="E2152" i="5"/>
  <c r="E2151" i="5"/>
  <c r="J2151" i="5"/>
  <c r="I2151" i="5"/>
  <c r="J2150" i="5"/>
  <c r="E2150" i="5"/>
  <c r="I2150" i="5"/>
  <c r="J2149" i="5"/>
  <c r="I2149" i="5"/>
  <c r="E2149" i="5"/>
  <c r="J2148" i="5"/>
  <c r="I2148" i="5"/>
  <c r="E2148" i="5"/>
  <c r="J2147" i="5"/>
  <c r="I2147" i="5"/>
  <c r="E2147" i="5"/>
  <c r="E2146" i="5"/>
  <c r="J2146" i="5"/>
  <c r="I2146" i="5"/>
  <c r="J2145" i="5"/>
  <c r="I2145" i="5"/>
  <c r="E2145" i="5"/>
  <c r="I2144" i="5"/>
  <c r="E2144" i="5"/>
  <c r="J2144" i="5"/>
  <c r="J2143" i="5"/>
  <c r="I2143" i="5"/>
  <c r="E2143" i="5"/>
  <c r="E2142" i="5"/>
  <c r="J2142" i="5"/>
  <c r="I2142" i="5"/>
  <c r="E2141" i="5"/>
  <c r="I2141" i="5"/>
  <c r="E2140" i="5"/>
  <c r="I2140" i="5"/>
  <c r="J2140" i="5"/>
  <c r="J2139" i="5"/>
  <c r="E2139" i="5"/>
  <c r="E2138" i="5"/>
  <c r="I2138" i="5"/>
  <c r="J2138" i="5"/>
  <c r="E2137" i="5"/>
  <c r="J2137" i="5"/>
  <c r="J2136" i="5"/>
  <c r="E2136" i="5"/>
  <c r="I2136" i="5"/>
  <c r="E2135" i="5"/>
  <c r="J2135" i="5"/>
  <c r="I2134" i="5"/>
  <c r="E2134" i="5"/>
  <c r="J2134" i="5"/>
  <c r="E2133" i="5"/>
  <c r="J2133" i="5"/>
  <c r="I2132" i="5"/>
  <c r="J2132" i="5"/>
  <c r="E2132" i="5"/>
  <c r="E2131" i="5"/>
  <c r="J2131" i="5"/>
  <c r="J2130" i="5"/>
  <c r="I2130" i="5"/>
  <c r="E2130" i="5"/>
  <c r="J2129" i="5"/>
  <c r="E2129" i="5"/>
  <c r="J2128" i="5"/>
  <c r="E2128" i="5"/>
  <c r="I2128" i="5"/>
  <c r="E2127" i="5"/>
  <c r="J2127" i="5"/>
  <c r="J2126" i="5"/>
  <c r="I2126" i="5"/>
  <c r="E2126" i="5"/>
  <c r="E2125" i="5"/>
  <c r="J2125" i="5"/>
  <c r="E2124" i="5"/>
  <c r="J2124" i="5"/>
  <c r="I2124" i="5"/>
  <c r="J2123" i="5"/>
  <c r="E2123" i="5"/>
  <c r="J2122" i="5"/>
  <c r="I2122" i="5"/>
  <c r="E2122" i="5"/>
  <c r="J2121" i="5"/>
  <c r="E2121" i="5"/>
  <c r="J2120" i="5"/>
  <c r="I2120" i="5"/>
  <c r="E2120" i="5"/>
  <c r="J2119" i="5"/>
  <c r="I2119" i="5"/>
  <c r="E2119" i="5"/>
  <c r="E2118" i="5"/>
  <c r="J2118" i="5"/>
  <c r="I2118" i="5"/>
  <c r="E2117" i="5"/>
  <c r="J2117" i="5"/>
  <c r="I2117" i="5"/>
  <c r="C2117" i="5"/>
  <c r="C2118" i="5" s="1"/>
  <c r="C2119" i="5" s="1"/>
  <c r="C2120" i="5" s="1"/>
  <c r="C2121" i="5" s="1"/>
  <c r="C2122" i="5" s="1"/>
  <c r="C2123" i="5" s="1"/>
  <c r="C2124" i="5" s="1"/>
  <c r="C2125" i="5" s="1"/>
  <c r="C2126" i="5" s="1"/>
  <c r="C2127" i="5" s="1"/>
  <c r="C2128" i="5" s="1"/>
  <c r="C2129" i="5" s="1"/>
  <c r="C2130" i="5" s="1"/>
  <c r="C2131" i="5" s="1"/>
  <c r="C2132" i="5" s="1"/>
  <c r="C2133" i="5" s="1"/>
  <c r="C2134" i="5" s="1"/>
  <c r="C2135" i="5" s="1"/>
  <c r="C2136" i="5" s="1"/>
  <c r="C2137" i="5" s="1"/>
  <c r="C2138" i="5" s="1"/>
  <c r="C2139" i="5" s="1"/>
  <c r="C2140" i="5" s="1"/>
  <c r="C2141" i="5" s="1"/>
  <c r="C2142" i="5" s="1"/>
  <c r="C2143" i="5" s="1"/>
  <c r="C2144" i="5" s="1"/>
  <c r="C2145" i="5" s="1"/>
  <c r="C2146" i="5" s="1"/>
  <c r="C2147" i="5" s="1"/>
  <c r="C2148" i="5" s="1"/>
  <c r="C2149" i="5" s="1"/>
  <c r="C2150" i="5" s="1"/>
  <c r="C2151" i="5" s="1"/>
  <c r="C2152" i="5" s="1"/>
  <c r="C2153" i="5" s="1"/>
  <c r="C2154" i="5" s="1"/>
  <c r="C2155" i="5" s="1"/>
  <c r="C2156" i="5" s="1"/>
  <c r="C2157" i="5" s="1"/>
  <c r="C2158" i="5" s="1"/>
  <c r="C2159" i="5" s="1"/>
  <c r="C2160" i="5" s="1"/>
  <c r="C2161" i="5" s="1"/>
  <c r="C2162" i="5" s="1"/>
  <c r="C2163" i="5" s="1"/>
  <c r="C2164" i="5" s="1"/>
  <c r="C2165" i="5" s="1"/>
  <c r="C2166" i="5" s="1"/>
  <c r="C2167" i="5" s="1"/>
  <c r="C2168" i="5" s="1"/>
  <c r="C2169" i="5" s="1"/>
  <c r="C2170" i="5" s="1"/>
  <c r="C2171" i="5" s="1"/>
  <c r="C2172" i="5" s="1"/>
  <c r="F2117" i="5"/>
  <c r="J2116" i="5"/>
  <c r="I2116" i="5"/>
  <c r="E2116" i="5"/>
  <c r="J2115" i="5"/>
  <c r="I2115" i="5"/>
  <c r="E2115" i="5"/>
  <c r="E2114" i="5"/>
  <c r="I2114" i="5"/>
  <c r="J2114" i="5"/>
  <c r="J2113" i="5"/>
  <c r="I2113" i="5"/>
  <c r="E2113" i="5"/>
  <c r="J2112" i="5"/>
  <c r="I2112" i="5"/>
  <c r="E2112" i="5"/>
  <c r="E2111" i="5"/>
  <c r="J2111" i="5"/>
  <c r="I2111" i="5"/>
  <c r="E2110" i="5"/>
  <c r="J2110" i="5"/>
  <c r="I2110" i="5"/>
  <c r="J2109" i="5"/>
  <c r="I2109" i="5"/>
  <c r="E2109" i="5"/>
  <c r="I2108" i="5"/>
  <c r="E2108" i="5"/>
  <c r="J2107" i="5"/>
  <c r="I2107" i="5"/>
  <c r="E2107" i="5"/>
  <c r="E2106" i="5"/>
  <c r="J2106" i="5"/>
  <c r="E2105" i="5"/>
  <c r="J2105" i="5"/>
  <c r="I2105" i="5"/>
  <c r="E2104" i="5"/>
  <c r="J2104" i="5"/>
  <c r="J2103" i="5"/>
  <c r="E2103" i="5"/>
  <c r="I2103" i="5"/>
  <c r="E2102" i="5"/>
  <c r="J2102" i="5"/>
  <c r="E2101" i="5"/>
  <c r="I2101" i="5"/>
  <c r="J2101" i="5"/>
  <c r="J2100" i="5"/>
  <c r="E2100" i="5"/>
  <c r="E2099" i="5"/>
  <c r="J2099" i="5"/>
  <c r="I2099" i="5"/>
  <c r="E2098" i="5"/>
  <c r="J2098" i="5"/>
  <c r="J2097" i="5"/>
  <c r="I2097" i="5"/>
  <c r="E2097" i="5"/>
  <c r="J2096" i="5"/>
  <c r="E2096" i="5"/>
  <c r="E2095" i="5"/>
  <c r="J2095" i="5"/>
  <c r="I2095" i="5"/>
  <c r="E2094" i="5"/>
  <c r="J2094" i="5"/>
  <c r="J2093" i="5"/>
  <c r="E2093" i="5"/>
  <c r="I2093" i="5"/>
  <c r="E2092" i="5"/>
  <c r="J2092" i="5"/>
  <c r="J2091" i="5"/>
  <c r="I2091" i="5"/>
  <c r="E2091" i="5"/>
  <c r="J2090" i="5"/>
  <c r="I2090" i="5"/>
  <c r="E2090" i="5"/>
  <c r="I2089" i="5"/>
  <c r="E2089" i="5"/>
  <c r="J2089" i="5"/>
  <c r="C2089" i="5"/>
  <c r="C2090" i="5" s="1"/>
  <c r="C2091" i="5" s="1"/>
  <c r="C2092" i="5" s="1"/>
  <c r="C2093" i="5" s="1"/>
  <c r="C2094" i="5" s="1"/>
  <c r="C2095" i="5" s="1"/>
  <c r="C2096" i="5" s="1"/>
  <c r="C2097" i="5" s="1"/>
  <c r="C2098" i="5" s="1"/>
  <c r="C2099" i="5" s="1"/>
  <c r="C2100" i="5" s="1"/>
  <c r="C2101" i="5" s="1"/>
  <c r="C2102" i="5" s="1"/>
  <c r="C2103" i="5" s="1"/>
  <c r="C2104" i="5" s="1"/>
  <c r="C2105" i="5" s="1"/>
  <c r="C2106" i="5" s="1"/>
  <c r="C2107" i="5" s="1"/>
  <c r="C2108" i="5" s="1"/>
  <c r="C2109" i="5" s="1"/>
  <c r="C2110" i="5" s="1"/>
  <c r="C2111" i="5" s="1"/>
  <c r="C2112" i="5" s="1"/>
  <c r="C2113" i="5" s="1"/>
  <c r="C2114" i="5" s="1"/>
  <c r="C2115" i="5" s="1"/>
  <c r="C2116" i="5" s="1"/>
  <c r="F2089" i="5"/>
  <c r="J2088" i="5"/>
  <c r="I2088" i="5"/>
  <c r="E2088" i="5"/>
  <c r="J2087" i="5"/>
  <c r="I2087" i="5"/>
  <c r="E2087" i="5"/>
  <c r="J2086" i="5"/>
  <c r="I2086" i="5"/>
  <c r="E2086" i="5"/>
  <c r="E2085" i="5"/>
  <c r="J2085" i="5"/>
  <c r="I2085" i="5"/>
  <c r="E2084" i="5"/>
  <c r="I2084" i="5"/>
  <c r="J2084" i="5"/>
  <c r="E2083" i="5"/>
  <c r="J2083" i="5"/>
  <c r="I2083" i="5"/>
  <c r="I2082" i="5"/>
  <c r="E2082" i="5"/>
  <c r="J2082" i="5"/>
  <c r="J2081" i="5"/>
  <c r="I2081" i="5"/>
  <c r="E2081" i="5"/>
  <c r="J2080" i="5"/>
  <c r="I2080" i="5"/>
  <c r="G2080" i="5"/>
  <c r="G2079" i="5" s="1"/>
  <c r="G2078" i="5" s="1"/>
  <c r="G2077" i="5" s="1"/>
  <c r="G2076" i="5" s="1"/>
  <c r="G2075" i="5" s="1"/>
  <c r="G2074" i="5" s="1"/>
  <c r="G2073" i="5" s="1"/>
  <c r="G2072" i="5" s="1"/>
  <c r="G2071" i="5" s="1"/>
  <c r="G2070" i="5" s="1"/>
  <c r="G2069" i="5" s="1"/>
  <c r="E2080" i="5"/>
  <c r="E2079" i="5"/>
  <c r="J2079" i="5"/>
  <c r="I2079" i="5"/>
  <c r="J2078" i="5"/>
  <c r="E2078" i="5"/>
  <c r="I2077" i="5"/>
  <c r="J2077" i="5"/>
  <c r="E2077" i="5"/>
  <c r="J2076" i="5"/>
  <c r="E2076" i="5"/>
  <c r="J2075" i="5"/>
  <c r="I2075" i="5"/>
  <c r="E2075" i="5"/>
  <c r="J2074" i="5"/>
  <c r="E2074" i="5"/>
  <c r="E2073" i="5"/>
  <c r="I2073" i="5"/>
  <c r="J2073" i="5"/>
  <c r="J2072" i="5"/>
  <c r="E2072" i="5"/>
  <c r="I2071" i="5"/>
  <c r="J2071" i="5"/>
  <c r="E2071" i="5"/>
  <c r="E2070" i="5"/>
  <c r="J2070" i="5"/>
  <c r="I2070" i="5"/>
  <c r="J2069" i="5"/>
  <c r="I2069" i="5"/>
  <c r="E2069" i="5"/>
  <c r="C2069" i="5"/>
  <c r="C2070" i="5" s="1"/>
  <c r="C2071" i="5" s="1"/>
  <c r="C2072" i="5" s="1"/>
  <c r="C2073" i="5" s="1"/>
  <c r="C2074" i="5" s="1"/>
  <c r="C2075" i="5" s="1"/>
  <c r="C2076" i="5" s="1"/>
  <c r="C2077" i="5" s="1"/>
  <c r="C2078" i="5" s="1"/>
  <c r="C2079" i="5" s="1"/>
  <c r="C2080" i="5" s="1"/>
  <c r="C2081" i="5" s="1"/>
  <c r="C2082" i="5" s="1"/>
  <c r="C2083" i="5" s="1"/>
  <c r="C2084" i="5" s="1"/>
  <c r="C2085" i="5" s="1"/>
  <c r="C2086" i="5" s="1"/>
  <c r="C2087" i="5" s="1"/>
  <c r="C2088" i="5" s="1"/>
  <c r="F2069" i="5"/>
  <c r="F2070" i="5" s="1"/>
  <c r="E2068" i="5"/>
  <c r="I2068" i="5"/>
  <c r="J2068" i="5"/>
  <c r="E2067" i="5"/>
  <c r="I2067" i="5"/>
  <c r="J2067" i="5"/>
  <c r="E2066" i="5"/>
  <c r="J2066" i="5"/>
  <c r="I2066" i="5"/>
  <c r="E2065" i="5"/>
  <c r="I2065" i="5"/>
  <c r="J2065" i="5"/>
  <c r="J2064" i="5"/>
  <c r="I2064" i="5"/>
  <c r="E2064" i="5"/>
  <c r="I2063" i="5"/>
  <c r="E2063" i="5"/>
  <c r="J2063" i="5"/>
  <c r="E2062" i="5"/>
  <c r="J2062" i="5"/>
  <c r="I2062" i="5"/>
  <c r="J2061" i="5"/>
  <c r="I2061" i="5"/>
  <c r="E2061" i="5"/>
  <c r="I2060" i="5"/>
  <c r="G2060" i="5"/>
  <c r="G2059" i="5" s="1"/>
  <c r="G2058" i="5" s="1"/>
  <c r="G2057" i="5" s="1"/>
  <c r="G2056" i="5" s="1"/>
  <c r="G2055" i="5" s="1"/>
  <c r="G2054" i="5" s="1"/>
  <c r="G2053" i="5" s="1"/>
  <c r="G2052" i="5" s="1"/>
  <c r="G2051" i="5" s="1"/>
  <c r="G2050" i="5" s="1"/>
  <c r="G2049" i="5" s="1"/>
  <c r="G2048" i="5" s="1"/>
  <c r="G2047" i="5" s="1"/>
  <c r="G2046" i="5" s="1"/>
  <c r="G2045" i="5" s="1"/>
  <c r="E2060" i="5"/>
  <c r="E2059" i="5"/>
  <c r="I2059" i="5"/>
  <c r="J2059" i="5"/>
  <c r="E2058" i="5"/>
  <c r="J2058" i="5"/>
  <c r="J2057" i="5"/>
  <c r="I2057" i="5"/>
  <c r="E2057" i="5"/>
  <c r="E2056" i="5"/>
  <c r="J2056" i="5"/>
  <c r="E2055" i="5"/>
  <c r="I2055" i="5"/>
  <c r="J2055" i="5"/>
  <c r="I2054" i="5"/>
  <c r="J2054" i="5"/>
  <c r="E2054" i="5"/>
  <c r="J2053" i="5"/>
  <c r="I2053" i="5"/>
  <c r="E2053" i="5"/>
  <c r="F2053" i="5"/>
  <c r="C2053" i="5"/>
  <c r="C2054" i="5" s="1"/>
  <c r="C2055" i="5" s="1"/>
  <c r="C2056" i="5" s="1"/>
  <c r="C2057" i="5" s="1"/>
  <c r="C2058" i="5" s="1"/>
  <c r="C2059" i="5" s="1"/>
  <c r="C2060" i="5" s="1"/>
  <c r="C2061" i="5" s="1"/>
  <c r="C2062" i="5" s="1"/>
  <c r="C2063" i="5" s="1"/>
  <c r="C2064" i="5" s="1"/>
  <c r="C2065" i="5" s="1"/>
  <c r="C2066" i="5" s="1"/>
  <c r="C2067" i="5" s="1"/>
  <c r="C2068" i="5" s="1"/>
  <c r="J2052" i="5"/>
  <c r="I2052" i="5"/>
  <c r="E2052" i="5"/>
  <c r="J2051" i="5"/>
  <c r="I2051" i="5"/>
  <c r="E2051" i="5"/>
  <c r="E2050" i="5"/>
  <c r="J2050" i="5"/>
  <c r="I2050" i="5"/>
  <c r="J2049" i="5"/>
  <c r="I2049" i="5"/>
  <c r="E2049" i="5"/>
  <c r="J2048" i="5"/>
  <c r="I2048" i="5"/>
  <c r="E2048" i="5"/>
  <c r="J2047" i="5"/>
  <c r="I2047" i="5"/>
  <c r="E2047" i="5"/>
  <c r="J2046" i="5"/>
  <c r="E2046" i="5"/>
  <c r="I2046" i="5"/>
  <c r="E2045" i="5"/>
  <c r="I2045" i="5"/>
  <c r="J2045" i="5"/>
  <c r="J2044" i="5"/>
  <c r="E2044" i="5"/>
  <c r="I2044" i="5"/>
  <c r="G2044" i="5"/>
  <c r="G2043" i="5" s="1"/>
  <c r="G2042" i="5" s="1"/>
  <c r="G2041" i="5" s="1"/>
  <c r="G2040" i="5" s="1"/>
  <c r="G2039" i="5" s="1"/>
  <c r="G2038" i="5" s="1"/>
  <c r="G2037" i="5" s="1"/>
  <c r="G2036" i="5" s="1"/>
  <c r="G2035" i="5" s="1"/>
  <c r="G2034" i="5" s="1"/>
  <c r="G2033" i="5" s="1"/>
  <c r="G2032" i="5" s="1"/>
  <c r="G2031" i="5" s="1"/>
  <c r="G2030" i="5" s="1"/>
  <c r="G2029" i="5" s="1"/>
  <c r="G2028" i="5" s="1"/>
  <c r="G2027" i="5" s="1"/>
  <c r="E2043" i="5"/>
  <c r="J2043" i="5"/>
  <c r="I2043" i="5"/>
  <c r="J2042" i="5"/>
  <c r="E2042" i="5"/>
  <c r="E2041" i="5"/>
  <c r="I2041" i="5"/>
  <c r="J2041" i="5"/>
  <c r="E2040" i="5"/>
  <c r="J2040" i="5"/>
  <c r="E2039" i="5"/>
  <c r="I2039" i="5"/>
  <c r="J2039" i="5"/>
  <c r="E2038" i="5"/>
  <c r="J2038" i="5"/>
  <c r="J2037" i="5"/>
  <c r="I2037" i="5"/>
  <c r="E2037" i="5"/>
  <c r="J2036" i="5"/>
  <c r="I2036" i="5"/>
  <c r="E2036" i="5"/>
  <c r="E2035" i="5"/>
  <c r="J2035" i="5"/>
  <c r="I2035" i="5"/>
  <c r="F2035" i="5"/>
  <c r="C2035" i="5"/>
  <c r="C2036" i="5" s="1"/>
  <c r="C2037" i="5" s="1"/>
  <c r="C2038" i="5" s="1"/>
  <c r="C2039" i="5" s="1"/>
  <c r="C2040" i="5" s="1"/>
  <c r="C2041" i="5" s="1"/>
  <c r="C2042" i="5" s="1"/>
  <c r="C2043" i="5" s="1"/>
  <c r="C2044" i="5" s="1"/>
  <c r="C2045" i="5" s="1"/>
  <c r="C2046" i="5" s="1"/>
  <c r="C2047" i="5" s="1"/>
  <c r="C2048" i="5" s="1"/>
  <c r="C2049" i="5" s="1"/>
  <c r="C2050" i="5" s="1"/>
  <c r="C2051" i="5" s="1"/>
  <c r="C2052" i="5" s="1"/>
  <c r="I2034" i="5"/>
  <c r="J2034" i="5"/>
  <c r="E2034" i="5"/>
  <c r="J2033" i="5"/>
  <c r="I2033" i="5"/>
  <c r="E2033" i="5"/>
  <c r="E2032" i="5"/>
  <c r="J2032" i="5"/>
  <c r="I2032" i="5"/>
  <c r="I2031" i="5"/>
  <c r="J2031" i="5"/>
  <c r="E2031" i="5"/>
  <c r="J2030" i="5"/>
  <c r="I2030" i="5"/>
  <c r="E2030" i="5"/>
  <c r="J2029" i="5"/>
  <c r="I2029" i="5"/>
  <c r="E2029" i="5"/>
  <c r="J2028" i="5"/>
  <c r="I2028" i="5"/>
  <c r="E2028" i="5"/>
  <c r="J2027" i="5"/>
  <c r="I2027" i="5"/>
  <c r="E2027" i="5"/>
  <c r="I2026" i="5"/>
  <c r="E2026" i="5"/>
  <c r="J2025" i="5"/>
  <c r="I2025" i="5"/>
  <c r="E2025" i="5"/>
  <c r="J2024" i="5"/>
  <c r="E2024" i="5"/>
  <c r="J2023" i="5"/>
  <c r="I2023" i="5"/>
  <c r="E2023" i="5"/>
  <c r="J2022" i="5"/>
  <c r="E2022" i="5"/>
  <c r="J2021" i="5"/>
  <c r="I2021" i="5"/>
  <c r="E2021" i="5"/>
  <c r="J2020" i="5"/>
  <c r="E2020" i="5"/>
  <c r="J2019" i="5"/>
  <c r="I2019" i="5"/>
  <c r="E2019" i="5"/>
  <c r="J2018" i="5"/>
  <c r="I2018" i="5"/>
  <c r="E2018" i="5"/>
  <c r="J2017" i="5"/>
  <c r="I2017" i="5"/>
  <c r="E2017" i="5"/>
  <c r="F2017" i="5"/>
  <c r="F2018" i="5" s="1"/>
  <c r="C2017" i="5"/>
  <c r="C2018" i="5" s="1"/>
  <c r="C2019" i="5" s="1"/>
  <c r="C2020" i="5" s="1"/>
  <c r="C2021" i="5" s="1"/>
  <c r="C2022" i="5" s="1"/>
  <c r="C2023" i="5" s="1"/>
  <c r="C2024" i="5" s="1"/>
  <c r="C2025" i="5" s="1"/>
  <c r="C2026" i="5" s="1"/>
  <c r="C2027" i="5" s="1"/>
  <c r="C2028" i="5" s="1"/>
  <c r="C2029" i="5" s="1"/>
  <c r="C2030" i="5" s="1"/>
  <c r="C2031" i="5" s="1"/>
  <c r="C2032" i="5" s="1"/>
  <c r="C2033" i="5" s="1"/>
  <c r="C2034" i="5" s="1"/>
  <c r="J2016" i="5"/>
  <c r="I2016" i="5"/>
  <c r="E2016" i="5"/>
  <c r="J2015" i="5"/>
  <c r="I2015" i="5"/>
  <c r="E2015" i="5"/>
  <c r="J2014" i="5"/>
  <c r="I2014" i="5"/>
  <c r="E2014" i="5"/>
  <c r="J2013" i="5"/>
  <c r="I2013" i="5"/>
  <c r="E2013" i="5"/>
  <c r="J2012" i="5"/>
  <c r="I2012" i="5"/>
  <c r="E2012" i="5"/>
  <c r="J2011" i="5"/>
  <c r="I2011" i="5"/>
  <c r="E2011" i="5"/>
  <c r="J2010" i="5"/>
  <c r="I2010" i="5"/>
  <c r="E2010" i="5"/>
  <c r="J2009" i="5"/>
  <c r="I2009" i="5"/>
  <c r="E2009" i="5"/>
  <c r="J2008" i="5"/>
  <c r="I2008" i="5"/>
  <c r="G2008" i="5"/>
  <c r="G2007" i="5" s="1"/>
  <c r="G2006" i="5" s="1"/>
  <c r="G2005" i="5" s="1"/>
  <c r="G2004" i="5" s="1"/>
  <c r="G2003" i="5" s="1"/>
  <c r="G2002" i="5" s="1"/>
  <c r="G2001" i="5" s="1"/>
  <c r="G2000" i="5" s="1"/>
  <c r="G1999" i="5" s="1"/>
  <c r="G1998" i="5" s="1"/>
  <c r="G1997" i="5" s="1"/>
  <c r="G1996" i="5" s="1"/>
  <c r="G1995" i="5" s="1"/>
  <c r="G1994" i="5" s="1"/>
  <c r="G1993" i="5" s="1"/>
  <c r="G1992" i="5" s="1"/>
  <c r="G1991" i="5" s="1"/>
  <c r="E2008" i="5"/>
  <c r="J2007" i="5"/>
  <c r="I2007" i="5"/>
  <c r="E2007" i="5"/>
  <c r="J2006" i="5"/>
  <c r="I2006" i="5"/>
  <c r="E2006" i="5"/>
  <c r="J2005" i="5"/>
  <c r="I2005" i="5"/>
  <c r="E2005" i="5"/>
  <c r="J2004" i="5"/>
  <c r="E2004" i="5"/>
  <c r="J2003" i="5"/>
  <c r="I2003" i="5"/>
  <c r="E2003" i="5"/>
  <c r="J2002" i="5"/>
  <c r="E2002" i="5"/>
  <c r="J2001" i="5"/>
  <c r="I2001" i="5"/>
  <c r="E2001" i="5"/>
  <c r="J2000" i="5"/>
  <c r="I2000" i="5"/>
  <c r="E2000" i="5"/>
  <c r="J1999" i="5"/>
  <c r="I1999" i="5"/>
  <c r="E1999" i="5"/>
  <c r="F1999" i="5"/>
  <c r="C1999" i="5"/>
  <c r="C2000" i="5" s="1"/>
  <c r="C2001" i="5" s="1"/>
  <c r="C2002" i="5" s="1"/>
  <c r="C2003" i="5" s="1"/>
  <c r="C2004" i="5" s="1"/>
  <c r="C2005" i="5" s="1"/>
  <c r="C2006" i="5" s="1"/>
  <c r="C2007" i="5" s="1"/>
  <c r="C2008" i="5" s="1"/>
  <c r="C2009" i="5" s="1"/>
  <c r="C2010" i="5" s="1"/>
  <c r="C2011" i="5" s="1"/>
  <c r="C2012" i="5" s="1"/>
  <c r="C2013" i="5" s="1"/>
  <c r="C2014" i="5" s="1"/>
  <c r="C2015" i="5" s="1"/>
  <c r="C2016" i="5" s="1"/>
  <c r="J1998" i="5"/>
  <c r="I1998" i="5"/>
  <c r="E1998" i="5"/>
  <c r="J1997" i="5"/>
  <c r="I1997" i="5"/>
  <c r="E1997" i="5"/>
  <c r="J1996" i="5"/>
  <c r="I1996" i="5"/>
  <c r="E1996" i="5"/>
  <c r="J1995" i="5"/>
  <c r="I1995" i="5"/>
  <c r="E1995" i="5"/>
  <c r="J1994" i="5"/>
  <c r="I1994" i="5"/>
  <c r="E1994" i="5"/>
  <c r="J1993" i="5"/>
  <c r="I1993" i="5"/>
  <c r="E1993" i="5"/>
  <c r="J1992" i="5"/>
  <c r="I1992" i="5"/>
  <c r="E1992" i="5"/>
  <c r="J1991" i="5"/>
  <c r="I1991" i="5"/>
  <c r="E1991" i="5"/>
  <c r="J1990" i="5"/>
  <c r="I1990" i="5"/>
  <c r="G1990" i="5"/>
  <c r="G1989" i="5" s="1"/>
  <c r="G1988" i="5" s="1"/>
  <c r="G1987" i="5" s="1"/>
  <c r="G1986" i="5" s="1"/>
  <c r="G1985" i="5" s="1"/>
  <c r="G1984" i="5" s="1"/>
  <c r="G1983" i="5" s="1"/>
  <c r="G1982" i="5" s="1"/>
  <c r="G1981" i="5" s="1"/>
  <c r="G1980" i="5" s="1"/>
  <c r="G1979" i="5" s="1"/>
  <c r="G1978" i="5" s="1"/>
  <c r="G1977" i="5" s="1"/>
  <c r="G1976" i="5" s="1"/>
  <c r="G1975" i="5" s="1"/>
  <c r="G1974" i="5" s="1"/>
  <c r="G1973" i="5" s="1"/>
  <c r="G1972" i="5" s="1"/>
  <c r="G1971" i="5" s="1"/>
  <c r="G1970" i="5" s="1"/>
  <c r="G1969" i="5" s="1"/>
  <c r="E1990" i="5"/>
  <c r="J1989" i="5"/>
  <c r="I1989" i="5"/>
  <c r="E1989" i="5"/>
  <c r="J1988" i="5"/>
  <c r="I1988" i="5"/>
  <c r="E1988" i="5"/>
  <c r="J1987" i="5"/>
  <c r="I1987" i="5"/>
  <c r="E1987" i="5"/>
  <c r="J1986" i="5"/>
  <c r="I1986" i="5"/>
  <c r="E1986" i="5"/>
  <c r="J1985" i="5"/>
  <c r="I1985" i="5"/>
  <c r="E1985" i="5"/>
  <c r="J1984" i="5"/>
  <c r="I1984" i="5"/>
  <c r="E1984" i="5"/>
  <c r="J1983" i="5"/>
  <c r="I1983" i="5"/>
  <c r="E1983" i="5"/>
  <c r="J1982" i="5"/>
  <c r="I1982" i="5"/>
  <c r="E1982" i="5"/>
  <c r="J1981" i="5"/>
  <c r="I1981" i="5"/>
  <c r="E1981" i="5"/>
  <c r="J1980" i="5"/>
  <c r="E1980" i="5"/>
  <c r="J1979" i="5"/>
  <c r="I1979" i="5"/>
  <c r="E1979" i="5"/>
  <c r="J1978" i="5"/>
  <c r="I1978" i="5"/>
  <c r="E1978" i="5"/>
  <c r="J1977" i="5"/>
  <c r="I1977" i="5"/>
  <c r="E1977" i="5"/>
  <c r="F1977" i="5"/>
  <c r="C1977" i="5"/>
  <c r="C1978" i="5" s="1"/>
  <c r="C1979" i="5" s="1"/>
  <c r="C1980" i="5" s="1"/>
  <c r="C1981" i="5" s="1"/>
  <c r="C1982" i="5" s="1"/>
  <c r="C1983" i="5" s="1"/>
  <c r="C1984" i="5" s="1"/>
  <c r="C1985" i="5" s="1"/>
  <c r="C1986" i="5" s="1"/>
  <c r="C1987" i="5" s="1"/>
  <c r="C1988" i="5" s="1"/>
  <c r="C1989" i="5" s="1"/>
  <c r="C1990" i="5" s="1"/>
  <c r="C1991" i="5" s="1"/>
  <c r="C1992" i="5" s="1"/>
  <c r="C1993" i="5" s="1"/>
  <c r="C1994" i="5" s="1"/>
  <c r="C1995" i="5" s="1"/>
  <c r="C1996" i="5" s="1"/>
  <c r="C1997" i="5" s="1"/>
  <c r="C1998" i="5" s="1"/>
  <c r="J1976" i="5"/>
  <c r="I1976" i="5"/>
  <c r="E1976" i="5"/>
  <c r="J1975" i="5"/>
  <c r="I1975" i="5"/>
  <c r="E1975" i="5"/>
  <c r="J1974" i="5"/>
  <c r="I1974" i="5"/>
  <c r="E1974" i="5"/>
  <c r="J1973" i="5"/>
  <c r="I1973" i="5"/>
  <c r="E1973" i="5"/>
  <c r="J1972" i="5"/>
  <c r="I1972" i="5"/>
  <c r="E1972" i="5"/>
  <c r="J1971" i="5"/>
  <c r="I1971" i="5"/>
  <c r="E1971" i="5"/>
  <c r="J1970" i="5"/>
  <c r="I1970" i="5"/>
  <c r="E1970" i="5"/>
  <c r="J1969" i="5"/>
  <c r="I1969" i="5"/>
  <c r="E1969" i="5"/>
  <c r="J1968" i="5"/>
  <c r="I1968" i="5"/>
  <c r="G1968" i="5"/>
  <c r="G1967" i="5" s="1"/>
  <c r="G1966" i="5" s="1"/>
  <c r="G1965" i="5" s="1"/>
  <c r="G1964" i="5" s="1"/>
  <c r="G1963" i="5" s="1"/>
  <c r="G1962" i="5" s="1"/>
  <c r="G1961" i="5" s="1"/>
  <c r="G1960" i="5" s="1"/>
  <c r="G1959" i="5" s="1"/>
  <c r="G1958" i="5" s="1"/>
  <c r="G1957" i="5" s="1"/>
  <c r="G1956" i="5" s="1"/>
  <c r="G1955" i="5" s="1"/>
  <c r="G1954" i="5" s="1"/>
  <c r="G1953" i="5" s="1"/>
  <c r="G1952" i="5" s="1"/>
  <c r="G1951" i="5" s="1"/>
  <c r="G1950" i="5" s="1"/>
  <c r="G1949" i="5" s="1"/>
  <c r="G1948" i="5" s="1"/>
  <c r="G1947" i="5" s="1"/>
  <c r="E1968" i="5"/>
  <c r="J1967" i="5"/>
  <c r="I1967" i="5"/>
  <c r="E1967" i="5"/>
  <c r="J1966" i="5"/>
  <c r="I1966" i="5"/>
  <c r="E1966" i="5"/>
  <c r="J1965" i="5"/>
  <c r="I1965" i="5"/>
  <c r="E1965" i="5"/>
  <c r="J1964" i="5"/>
  <c r="I1964" i="5"/>
  <c r="E1964" i="5"/>
  <c r="J1963" i="5"/>
  <c r="I1963" i="5"/>
  <c r="E1963" i="5"/>
  <c r="E1962" i="5"/>
  <c r="I1962" i="5"/>
  <c r="J1962" i="5"/>
  <c r="I1961" i="5"/>
  <c r="E1961" i="5"/>
  <c r="J1961" i="5"/>
  <c r="E1960" i="5"/>
  <c r="I1960" i="5"/>
  <c r="J1960" i="5"/>
  <c r="E1959" i="5"/>
  <c r="J1959" i="5"/>
  <c r="I1959" i="5"/>
  <c r="J1958" i="5"/>
  <c r="E1958" i="5"/>
  <c r="E1957" i="5"/>
  <c r="I1957" i="5"/>
  <c r="J1957" i="5"/>
  <c r="I1956" i="5"/>
  <c r="J1956" i="5"/>
  <c r="E1956" i="5"/>
  <c r="J1955" i="5"/>
  <c r="I1955" i="5"/>
  <c r="E1955" i="5"/>
  <c r="F1955" i="5"/>
  <c r="C1955" i="5"/>
  <c r="C1956" i="5" s="1"/>
  <c r="C1957" i="5" s="1"/>
  <c r="C1958" i="5" s="1"/>
  <c r="C1959" i="5" s="1"/>
  <c r="C1960" i="5" s="1"/>
  <c r="C1961" i="5" s="1"/>
  <c r="C1962" i="5" s="1"/>
  <c r="C1963" i="5" s="1"/>
  <c r="C1964" i="5" s="1"/>
  <c r="C1965" i="5" s="1"/>
  <c r="C1966" i="5" s="1"/>
  <c r="C1967" i="5" s="1"/>
  <c r="C1968" i="5" s="1"/>
  <c r="C1969" i="5" s="1"/>
  <c r="C1970" i="5" s="1"/>
  <c r="C1971" i="5" s="1"/>
  <c r="C1972" i="5" s="1"/>
  <c r="C1973" i="5" s="1"/>
  <c r="C1974" i="5" s="1"/>
  <c r="C1975" i="5" s="1"/>
  <c r="C1976" i="5" s="1"/>
  <c r="J1954" i="5"/>
  <c r="I1954" i="5"/>
  <c r="E1954" i="5"/>
  <c r="J1953" i="5"/>
  <c r="I1953" i="5"/>
  <c r="E1953" i="5"/>
  <c r="I1952" i="5"/>
  <c r="E1952" i="5"/>
  <c r="J1952" i="5"/>
  <c r="E1951" i="5"/>
  <c r="I1951" i="5"/>
  <c r="J1951" i="5"/>
  <c r="I1950" i="5"/>
  <c r="E1950" i="5"/>
  <c r="J1950" i="5"/>
  <c r="E1949" i="5"/>
  <c r="I1949" i="5"/>
  <c r="J1949" i="5"/>
  <c r="E1948" i="5"/>
  <c r="I1948" i="5"/>
  <c r="J1948" i="5"/>
  <c r="E1947" i="5"/>
  <c r="I1947" i="5"/>
  <c r="J1947" i="5"/>
  <c r="I1946" i="5"/>
  <c r="J1946" i="5"/>
  <c r="G1946" i="5"/>
  <c r="G1945" i="5" s="1"/>
  <c r="G1944" i="5" s="1"/>
  <c r="G1943" i="5" s="1"/>
  <c r="G1942" i="5" s="1"/>
  <c r="G1941" i="5" s="1"/>
  <c r="G1940" i="5" s="1"/>
  <c r="G1939" i="5" s="1"/>
  <c r="G1938" i="5" s="1"/>
  <c r="G1937" i="5" s="1"/>
  <c r="G1936" i="5" s="1"/>
  <c r="G1935" i="5" s="1"/>
  <c r="G1934" i="5" s="1"/>
  <c r="G1933" i="5" s="1"/>
  <c r="G1932" i="5" s="1"/>
  <c r="G1931" i="5" s="1"/>
  <c r="G1930" i="5" s="1"/>
  <c r="G1929" i="5" s="1"/>
  <c r="G1928" i="5" s="1"/>
  <c r="G1927" i="5" s="1"/>
  <c r="G1926" i="5" s="1"/>
  <c r="G1925" i="5" s="1"/>
  <c r="E1946" i="5"/>
  <c r="I1945" i="5"/>
  <c r="J1945" i="5"/>
  <c r="E1945" i="5"/>
  <c r="I1944" i="5"/>
  <c r="J1944" i="5"/>
  <c r="E1944" i="5"/>
  <c r="E1943" i="5"/>
  <c r="I1943" i="5"/>
  <c r="J1943" i="5"/>
  <c r="E1942" i="5"/>
  <c r="J1942" i="5"/>
  <c r="I1942" i="5"/>
  <c r="E1941" i="5"/>
  <c r="J1941" i="5"/>
  <c r="I1941" i="5"/>
  <c r="E1940" i="5"/>
  <c r="I1940" i="5"/>
  <c r="J1940" i="5"/>
  <c r="J1939" i="5"/>
  <c r="I1939" i="5"/>
  <c r="E1939" i="5"/>
  <c r="J1938" i="5"/>
  <c r="I1938" i="5"/>
  <c r="E1938" i="5"/>
  <c r="I1937" i="5"/>
  <c r="E1937" i="5"/>
  <c r="J1937" i="5"/>
  <c r="E1936" i="5"/>
  <c r="J1936" i="5"/>
  <c r="E1935" i="5"/>
  <c r="I1935" i="5"/>
  <c r="J1935" i="5"/>
  <c r="I1934" i="5"/>
  <c r="J1934" i="5"/>
  <c r="E1934" i="5"/>
  <c r="J1933" i="5"/>
  <c r="I1933" i="5"/>
  <c r="E1933" i="5"/>
  <c r="F1933" i="5"/>
  <c r="C1933" i="5"/>
  <c r="C1934" i="5" s="1"/>
  <c r="C1935" i="5" s="1"/>
  <c r="C1936" i="5" s="1"/>
  <c r="C1937" i="5" s="1"/>
  <c r="C1938" i="5" s="1"/>
  <c r="C1939" i="5" s="1"/>
  <c r="C1940" i="5" s="1"/>
  <c r="C1941" i="5" s="1"/>
  <c r="C1942" i="5" s="1"/>
  <c r="C1943" i="5" s="1"/>
  <c r="C1944" i="5" s="1"/>
  <c r="C1945" i="5" s="1"/>
  <c r="C1946" i="5" s="1"/>
  <c r="C1947" i="5" s="1"/>
  <c r="C1948" i="5" s="1"/>
  <c r="C1949" i="5" s="1"/>
  <c r="C1950" i="5" s="1"/>
  <c r="C1951" i="5" s="1"/>
  <c r="C1952" i="5" s="1"/>
  <c r="C1953" i="5" s="1"/>
  <c r="C1954" i="5" s="1"/>
  <c r="E1932" i="5"/>
  <c r="I1932" i="5"/>
  <c r="J1932" i="5"/>
  <c r="J1931" i="5"/>
  <c r="I1931" i="5"/>
  <c r="E1931" i="5"/>
  <c r="J1930" i="5"/>
  <c r="I1930" i="5"/>
  <c r="E1930" i="5"/>
  <c r="J1929" i="5"/>
  <c r="E1929" i="5"/>
  <c r="I1929" i="5"/>
  <c r="I1928" i="5"/>
  <c r="J1928" i="5"/>
  <c r="E1928" i="5"/>
  <c r="I1927" i="5"/>
  <c r="J1927" i="5"/>
  <c r="E1927" i="5"/>
  <c r="J1926" i="5"/>
  <c r="I1926" i="5"/>
  <c r="E1926" i="5"/>
  <c r="J1925" i="5"/>
  <c r="I1925" i="5"/>
  <c r="E1925" i="5"/>
  <c r="I1924" i="5"/>
  <c r="G1924" i="5"/>
  <c r="G1923" i="5" s="1"/>
  <c r="G1922" i="5" s="1"/>
  <c r="G1921" i="5" s="1"/>
  <c r="G1920" i="5" s="1"/>
  <c r="G1919" i="5" s="1"/>
  <c r="G1918" i="5" s="1"/>
  <c r="G1917" i="5" s="1"/>
  <c r="G1916" i="5" s="1"/>
  <c r="G1915" i="5" s="1"/>
  <c r="G1914" i="5" s="1"/>
  <c r="G1913" i="5" s="1"/>
  <c r="G1912" i="5" s="1"/>
  <c r="G1911" i="5" s="1"/>
  <c r="G1910" i="5" s="1"/>
  <c r="G1909" i="5" s="1"/>
  <c r="G1908" i="5" s="1"/>
  <c r="G1907" i="5" s="1"/>
  <c r="E1924" i="5"/>
  <c r="J1923" i="5"/>
  <c r="I1923" i="5"/>
  <c r="E1923" i="5"/>
  <c r="E1922" i="5"/>
  <c r="J1922" i="5"/>
  <c r="J1921" i="5"/>
  <c r="I1921" i="5"/>
  <c r="E1921" i="5"/>
  <c r="E1920" i="5"/>
  <c r="J1920" i="5"/>
  <c r="I1919" i="5"/>
  <c r="E1919" i="5"/>
  <c r="J1919" i="5"/>
  <c r="J1918" i="5"/>
  <c r="E1918" i="5"/>
  <c r="J1917" i="5"/>
  <c r="I1917" i="5"/>
  <c r="E1917" i="5"/>
  <c r="J1916" i="5"/>
  <c r="I1916" i="5"/>
  <c r="E1916" i="5"/>
  <c r="J1915" i="5"/>
  <c r="I1915" i="5"/>
  <c r="E1915" i="5"/>
  <c r="F1915" i="5"/>
  <c r="C1915" i="5"/>
  <c r="C1916" i="5" s="1"/>
  <c r="C1917" i="5" s="1"/>
  <c r="C1918" i="5" s="1"/>
  <c r="C1919" i="5" s="1"/>
  <c r="C1920" i="5" s="1"/>
  <c r="C1921" i="5" s="1"/>
  <c r="C1922" i="5" s="1"/>
  <c r="C1923" i="5" s="1"/>
  <c r="C1924" i="5" s="1"/>
  <c r="C1925" i="5" s="1"/>
  <c r="C1926" i="5" s="1"/>
  <c r="C1927" i="5" s="1"/>
  <c r="C1928" i="5" s="1"/>
  <c r="C1929" i="5" s="1"/>
  <c r="C1930" i="5" s="1"/>
  <c r="C1931" i="5" s="1"/>
  <c r="C1932" i="5" s="1"/>
  <c r="J1914" i="5"/>
  <c r="I1914" i="5"/>
  <c r="E1914" i="5"/>
  <c r="J1913" i="5"/>
  <c r="I1913" i="5"/>
  <c r="E1913" i="5"/>
  <c r="J1912" i="5"/>
  <c r="I1912" i="5"/>
  <c r="E1912" i="5"/>
  <c r="J1911" i="5"/>
  <c r="I1911" i="5"/>
  <c r="E1911" i="5"/>
  <c r="J1910" i="5"/>
  <c r="I1910" i="5"/>
  <c r="E1910" i="5"/>
  <c r="J1909" i="5"/>
  <c r="I1909" i="5"/>
  <c r="E1909" i="5"/>
  <c r="J1908" i="5"/>
  <c r="I1908" i="5"/>
  <c r="E1908" i="5"/>
  <c r="J1907" i="5"/>
  <c r="I1907" i="5"/>
  <c r="E1907" i="5"/>
  <c r="E1906" i="5"/>
  <c r="J1906" i="5"/>
  <c r="I1906" i="5"/>
  <c r="G1906" i="5"/>
  <c r="G1905" i="5" s="1"/>
  <c r="G1904" i="5" s="1"/>
  <c r="G1903" i="5" s="1"/>
  <c r="G1902" i="5" s="1"/>
  <c r="G1901" i="5" s="1"/>
  <c r="G1900" i="5" s="1"/>
  <c r="G1899" i="5" s="1"/>
  <c r="G1898" i="5" s="1"/>
  <c r="G1897" i="5" s="1"/>
  <c r="G1896" i="5" s="1"/>
  <c r="G1895" i="5" s="1"/>
  <c r="G1894" i="5" s="1"/>
  <c r="G1893" i="5" s="1"/>
  <c r="G1892" i="5" s="1"/>
  <c r="G1891" i="5" s="1"/>
  <c r="G1890" i="5" s="1"/>
  <c r="G1889" i="5" s="1"/>
  <c r="G1888" i="5" s="1"/>
  <c r="G1887" i="5" s="1"/>
  <c r="G1886" i="5" s="1"/>
  <c r="G1885" i="5" s="1"/>
  <c r="E1905" i="5"/>
  <c r="J1905" i="5"/>
  <c r="I1905" i="5"/>
  <c r="I1904" i="5"/>
  <c r="J1904" i="5"/>
  <c r="E1904" i="5"/>
  <c r="J1903" i="5"/>
  <c r="I1903" i="5"/>
  <c r="E1903" i="5"/>
  <c r="J1902" i="5"/>
  <c r="I1902" i="5"/>
  <c r="E1902" i="5"/>
  <c r="J1901" i="5"/>
  <c r="E1901" i="5"/>
  <c r="I1901" i="5"/>
  <c r="J1900" i="5"/>
  <c r="I1900" i="5"/>
  <c r="E1900" i="5"/>
  <c r="J1899" i="5"/>
  <c r="I1899" i="5"/>
  <c r="E1899" i="5"/>
  <c r="J1898" i="5"/>
  <c r="E1898" i="5"/>
  <c r="I1897" i="5"/>
  <c r="J1897" i="5"/>
  <c r="E1897" i="5"/>
  <c r="J1896" i="5"/>
  <c r="E1896" i="5"/>
  <c r="I1895" i="5"/>
  <c r="E1895" i="5"/>
  <c r="J1895" i="5"/>
  <c r="E1894" i="5"/>
  <c r="I1894" i="5"/>
  <c r="J1894" i="5"/>
  <c r="E1893" i="5"/>
  <c r="I1893" i="5"/>
  <c r="J1893" i="5"/>
  <c r="C1893" i="5"/>
  <c r="C1894" i="5" s="1"/>
  <c r="C1895" i="5" s="1"/>
  <c r="C1896" i="5" s="1"/>
  <c r="C1897" i="5" s="1"/>
  <c r="C1898" i="5" s="1"/>
  <c r="C1899" i="5" s="1"/>
  <c r="C1900" i="5" s="1"/>
  <c r="C1901" i="5" s="1"/>
  <c r="C1902" i="5" s="1"/>
  <c r="C1903" i="5" s="1"/>
  <c r="C1904" i="5" s="1"/>
  <c r="C1905" i="5" s="1"/>
  <c r="C1906" i="5" s="1"/>
  <c r="C1907" i="5" s="1"/>
  <c r="C1908" i="5" s="1"/>
  <c r="C1909" i="5" s="1"/>
  <c r="C1910" i="5" s="1"/>
  <c r="C1911" i="5" s="1"/>
  <c r="C1912" i="5" s="1"/>
  <c r="C1913" i="5" s="1"/>
  <c r="C1914" i="5" s="1"/>
  <c r="F1893" i="5"/>
  <c r="E1892" i="5"/>
  <c r="J1892" i="5"/>
  <c r="I1892" i="5"/>
  <c r="J1891" i="5"/>
  <c r="I1891" i="5"/>
  <c r="E1891" i="5"/>
  <c r="I1890" i="5"/>
  <c r="E1890" i="5"/>
  <c r="J1890" i="5"/>
  <c r="J1889" i="5"/>
  <c r="I1889" i="5"/>
  <c r="E1889" i="5"/>
  <c r="J1888" i="5"/>
  <c r="I1888" i="5"/>
  <c r="E1888" i="5"/>
  <c r="J1887" i="5"/>
  <c r="E1887" i="5"/>
  <c r="I1887" i="5"/>
  <c r="I1886" i="5"/>
  <c r="J1886" i="5"/>
  <c r="E1886" i="5"/>
  <c r="I1885" i="5"/>
  <c r="J1885" i="5"/>
  <c r="E1885" i="5"/>
  <c r="J1884" i="5"/>
  <c r="I1884" i="5"/>
  <c r="G1884" i="5"/>
  <c r="G1883" i="5" s="1"/>
  <c r="G1882" i="5" s="1"/>
  <c r="G1881" i="5" s="1"/>
  <c r="G1880" i="5" s="1"/>
  <c r="G1879" i="5" s="1"/>
  <c r="G1878" i="5" s="1"/>
  <c r="G1877" i="5" s="1"/>
  <c r="G1876" i="5" s="1"/>
  <c r="G1875" i="5" s="1"/>
  <c r="G1874" i="5" s="1"/>
  <c r="G1873" i="5" s="1"/>
  <c r="G1872" i="5" s="1"/>
  <c r="G1871" i="5" s="1"/>
  <c r="E1884" i="5"/>
  <c r="I1883" i="5"/>
  <c r="E1883" i="5"/>
  <c r="J1883" i="5"/>
  <c r="J1882" i="5"/>
  <c r="E1882" i="5"/>
  <c r="J1881" i="5"/>
  <c r="E1881" i="5"/>
  <c r="I1881" i="5"/>
  <c r="I1880" i="5"/>
  <c r="E1880" i="5"/>
  <c r="J1880" i="5"/>
  <c r="J1879" i="5"/>
  <c r="I1879" i="5"/>
  <c r="E1879" i="5"/>
  <c r="C1879" i="5"/>
  <c r="C1880" i="5" s="1"/>
  <c r="C1881" i="5" s="1"/>
  <c r="C1882" i="5" s="1"/>
  <c r="C1883" i="5" s="1"/>
  <c r="C1884" i="5" s="1"/>
  <c r="C1885" i="5" s="1"/>
  <c r="C1886" i="5" s="1"/>
  <c r="C1887" i="5" s="1"/>
  <c r="C1888" i="5" s="1"/>
  <c r="C1889" i="5" s="1"/>
  <c r="C1890" i="5" s="1"/>
  <c r="C1891" i="5" s="1"/>
  <c r="C1892" i="5" s="1"/>
  <c r="F1879" i="5"/>
  <c r="E1878" i="5"/>
  <c r="J1878" i="5"/>
  <c r="I1878" i="5"/>
  <c r="J1877" i="5"/>
  <c r="I1877" i="5"/>
  <c r="E1877" i="5"/>
  <c r="J1876" i="5"/>
  <c r="I1876" i="5"/>
  <c r="E1876" i="5"/>
  <c r="I1875" i="5"/>
  <c r="J1875" i="5"/>
  <c r="E1875" i="5"/>
  <c r="E1874" i="5"/>
  <c r="J1874" i="5"/>
  <c r="I1874" i="5"/>
  <c r="E1873" i="5"/>
  <c r="J1873" i="5"/>
  <c r="I1873" i="5"/>
  <c r="J1872" i="5"/>
  <c r="I1872" i="5"/>
  <c r="E1872" i="5"/>
  <c r="J1871" i="5"/>
  <c r="I1871" i="5"/>
  <c r="E1871" i="5"/>
  <c r="I1870" i="5"/>
  <c r="J1870" i="5"/>
  <c r="E1870" i="5"/>
  <c r="G1870" i="5"/>
  <c r="G1869" i="5" s="1"/>
  <c r="G1868" i="5" s="1"/>
  <c r="G1867" i="5" s="1"/>
  <c r="G1866" i="5" s="1"/>
  <c r="G1865" i="5" s="1"/>
  <c r="G1864" i="5" s="1"/>
  <c r="G1863" i="5" s="1"/>
  <c r="G1862" i="5" s="1"/>
  <c r="G1861" i="5" s="1"/>
  <c r="G1860" i="5" s="1"/>
  <c r="G1859" i="5" s="1"/>
  <c r="G1858" i="5" s="1"/>
  <c r="G1857" i="5" s="1"/>
  <c r="G1856" i="5" s="1"/>
  <c r="G1855" i="5" s="1"/>
  <c r="G1854" i="5" s="1"/>
  <c r="G1853" i="5" s="1"/>
  <c r="E1869" i="5"/>
  <c r="I1869" i="5"/>
  <c r="J1869" i="5"/>
  <c r="J1868" i="5"/>
  <c r="E1868" i="5"/>
  <c r="J1867" i="5"/>
  <c r="I1867" i="5"/>
  <c r="E1867" i="5"/>
  <c r="J1866" i="5"/>
  <c r="E1866" i="5"/>
  <c r="J1865" i="5"/>
  <c r="I1865" i="5"/>
  <c r="E1865" i="5"/>
  <c r="E1864" i="5"/>
  <c r="J1864" i="5"/>
  <c r="J1863" i="5"/>
  <c r="I1863" i="5"/>
  <c r="E1863" i="5"/>
  <c r="J1862" i="5"/>
  <c r="I1862" i="5"/>
  <c r="E1862" i="5"/>
  <c r="J1861" i="5"/>
  <c r="I1861" i="5"/>
  <c r="E1861" i="5"/>
  <c r="F1861" i="5"/>
  <c r="C1861" i="5"/>
  <c r="C1862" i="5" s="1"/>
  <c r="C1863" i="5" s="1"/>
  <c r="C1864" i="5" s="1"/>
  <c r="C1865" i="5" s="1"/>
  <c r="C1866" i="5" s="1"/>
  <c r="C1867" i="5" s="1"/>
  <c r="C1868" i="5" s="1"/>
  <c r="C1869" i="5" s="1"/>
  <c r="C1870" i="5" s="1"/>
  <c r="C1871" i="5" s="1"/>
  <c r="C1872" i="5" s="1"/>
  <c r="C1873" i="5" s="1"/>
  <c r="C1874" i="5" s="1"/>
  <c r="C1875" i="5" s="1"/>
  <c r="C1876" i="5" s="1"/>
  <c r="C1877" i="5" s="1"/>
  <c r="C1878" i="5" s="1"/>
  <c r="J1860" i="5"/>
  <c r="I1860" i="5"/>
  <c r="E1860" i="5"/>
  <c r="E1859" i="5"/>
  <c r="J1859" i="5"/>
  <c r="I1859" i="5"/>
  <c r="J1858" i="5"/>
  <c r="I1858" i="5"/>
  <c r="E1858" i="5"/>
  <c r="E1857" i="5"/>
  <c r="J1857" i="5"/>
  <c r="I1857" i="5"/>
  <c r="I1856" i="5"/>
  <c r="E1856" i="5"/>
  <c r="J1856" i="5"/>
  <c r="J1855" i="5"/>
  <c r="I1855" i="5"/>
  <c r="E1855" i="5"/>
  <c r="J1854" i="5"/>
  <c r="I1854" i="5"/>
  <c r="E1854" i="5"/>
  <c r="E1853" i="5"/>
  <c r="J1853" i="5"/>
  <c r="I1853" i="5"/>
  <c r="I1852" i="5"/>
  <c r="E1852" i="5"/>
  <c r="J1852" i="5"/>
  <c r="G1852" i="5"/>
  <c r="G1851" i="5" s="1"/>
  <c r="G1850" i="5" s="1"/>
  <c r="G1849" i="5" s="1"/>
  <c r="G1848" i="5" s="1"/>
  <c r="G1847" i="5" s="1"/>
  <c r="G1846" i="5" s="1"/>
  <c r="G1845" i="5" s="1"/>
  <c r="G1844" i="5" s="1"/>
  <c r="G1843" i="5" s="1"/>
  <c r="G1842" i="5" s="1"/>
  <c r="G1841" i="5" s="1"/>
  <c r="G1840" i="5" s="1"/>
  <c r="G1839" i="5" s="1"/>
  <c r="G1838" i="5" s="1"/>
  <c r="G1837" i="5" s="1"/>
  <c r="G1836" i="5" s="1"/>
  <c r="G1835" i="5" s="1"/>
  <c r="I1851" i="5"/>
  <c r="J1851" i="5"/>
  <c r="E1851" i="5"/>
  <c r="J1850" i="5"/>
  <c r="E1850" i="5"/>
  <c r="J1849" i="5"/>
  <c r="I1849" i="5"/>
  <c r="E1849" i="5"/>
  <c r="J1848" i="5"/>
  <c r="E1848" i="5"/>
  <c r="E1847" i="5"/>
  <c r="I1847" i="5"/>
  <c r="J1847" i="5"/>
  <c r="J1846" i="5"/>
  <c r="E1846" i="5"/>
  <c r="J1845" i="5"/>
  <c r="I1845" i="5"/>
  <c r="E1845" i="5"/>
  <c r="E1844" i="5"/>
  <c r="J1844" i="5"/>
  <c r="I1844" i="5"/>
  <c r="J1843" i="5"/>
  <c r="I1843" i="5"/>
  <c r="E1843" i="5"/>
  <c r="F1843" i="5"/>
  <c r="C1843" i="5"/>
  <c r="C1844" i="5" s="1"/>
  <c r="C1845" i="5" s="1"/>
  <c r="C1846" i="5" s="1"/>
  <c r="C1847" i="5" s="1"/>
  <c r="C1848" i="5" s="1"/>
  <c r="C1849" i="5" s="1"/>
  <c r="C1850" i="5" s="1"/>
  <c r="C1851" i="5" s="1"/>
  <c r="C1852" i="5" s="1"/>
  <c r="C1853" i="5" s="1"/>
  <c r="C1854" i="5" s="1"/>
  <c r="C1855" i="5" s="1"/>
  <c r="C1856" i="5" s="1"/>
  <c r="C1857" i="5" s="1"/>
  <c r="C1858" i="5" s="1"/>
  <c r="C1859" i="5" s="1"/>
  <c r="C1860" i="5" s="1"/>
  <c r="J1842" i="5"/>
  <c r="I1842" i="5"/>
  <c r="E1842" i="5"/>
  <c r="I1841" i="5"/>
  <c r="E1841" i="5"/>
  <c r="J1841" i="5"/>
  <c r="E1840" i="5"/>
  <c r="I1840" i="5"/>
  <c r="J1840" i="5"/>
  <c r="J1839" i="5"/>
  <c r="I1839" i="5"/>
  <c r="E1839" i="5"/>
  <c r="J1838" i="5"/>
  <c r="I1838" i="5"/>
  <c r="E1838" i="5"/>
  <c r="J1837" i="5"/>
  <c r="I1837" i="5"/>
  <c r="E1837" i="5"/>
  <c r="J1836" i="5"/>
  <c r="E1836" i="5"/>
  <c r="I1836" i="5"/>
  <c r="J1835" i="5"/>
  <c r="I1835" i="5"/>
  <c r="E1835" i="5"/>
  <c r="E1834" i="5"/>
  <c r="G1834" i="5"/>
  <c r="G1833" i="5" s="1"/>
  <c r="G1832" i="5" s="1"/>
  <c r="G1831" i="5" s="1"/>
  <c r="G1830" i="5" s="1"/>
  <c r="G1829" i="5" s="1"/>
  <c r="G1828" i="5" s="1"/>
  <c r="G1827" i="5" s="1"/>
  <c r="G1826" i="5" s="1"/>
  <c r="G1825" i="5" s="1"/>
  <c r="G1824" i="5" s="1"/>
  <c r="G1823" i="5" s="1"/>
  <c r="G1822" i="5" s="1"/>
  <c r="G1821" i="5" s="1"/>
  <c r="G1820" i="5" s="1"/>
  <c r="G1819" i="5" s="1"/>
  <c r="G1818" i="5" s="1"/>
  <c r="G1817" i="5" s="1"/>
  <c r="G1816" i="5" s="1"/>
  <c r="G1815" i="5" s="1"/>
  <c r="G1814" i="5" s="1"/>
  <c r="G1813" i="5" s="1"/>
  <c r="I1834" i="5"/>
  <c r="J1834" i="5"/>
  <c r="E1833" i="5"/>
  <c r="I1833" i="5"/>
  <c r="J1833" i="5"/>
  <c r="E1832" i="5"/>
  <c r="I1832" i="5"/>
  <c r="J1832" i="5"/>
  <c r="I1831" i="5"/>
  <c r="E1831" i="5"/>
  <c r="J1831" i="5"/>
  <c r="I1830" i="5"/>
  <c r="J1830" i="5"/>
  <c r="E1830" i="5"/>
  <c r="E1829" i="5"/>
  <c r="I1829" i="5"/>
  <c r="J1829" i="5"/>
  <c r="E1828" i="5"/>
  <c r="J1828" i="5"/>
  <c r="J1827" i="5"/>
  <c r="E1827" i="5"/>
  <c r="I1827" i="5"/>
  <c r="J1826" i="5"/>
  <c r="E1826" i="5"/>
  <c r="I1825" i="5"/>
  <c r="E1825" i="5"/>
  <c r="J1825" i="5"/>
  <c r="E1824" i="5"/>
  <c r="J1824" i="5"/>
  <c r="E1823" i="5"/>
  <c r="I1823" i="5"/>
  <c r="J1823" i="5"/>
  <c r="I1822" i="5"/>
  <c r="E1822" i="5"/>
  <c r="J1822" i="5"/>
  <c r="J1821" i="5"/>
  <c r="I1821" i="5"/>
  <c r="E1821" i="5"/>
  <c r="F1821" i="5"/>
  <c r="C1821" i="5"/>
  <c r="C1822" i="5" s="1"/>
  <c r="C1823" i="5" s="1"/>
  <c r="C1824" i="5" s="1"/>
  <c r="C1825" i="5" s="1"/>
  <c r="C1826" i="5" s="1"/>
  <c r="C1827" i="5" s="1"/>
  <c r="C1828" i="5" s="1"/>
  <c r="C1829" i="5" s="1"/>
  <c r="C1830" i="5" s="1"/>
  <c r="C1831" i="5" s="1"/>
  <c r="C1832" i="5" s="1"/>
  <c r="C1833" i="5" s="1"/>
  <c r="C1834" i="5" s="1"/>
  <c r="C1835" i="5" s="1"/>
  <c r="C1836" i="5" s="1"/>
  <c r="C1837" i="5" s="1"/>
  <c r="C1838" i="5" s="1"/>
  <c r="C1839" i="5" s="1"/>
  <c r="C1840" i="5" s="1"/>
  <c r="C1841" i="5" s="1"/>
  <c r="C1842" i="5" s="1"/>
  <c r="J1820" i="5"/>
  <c r="I1820" i="5"/>
  <c r="E1820" i="5"/>
  <c r="E1819" i="5"/>
  <c r="I1819" i="5"/>
  <c r="J1819" i="5"/>
  <c r="J1818" i="5"/>
  <c r="I1818" i="5"/>
  <c r="E1818" i="5"/>
  <c r="J1817" i="5"/>
  <c r="I1817" i="5"/>
  <c r="E1817" i="5"/>
  <c r="E1816" i="5"/>
  <c r="I1816" i="5"/>
  <c r="J1816" i="5"/>
  <c r="J1815" i="5"/>
  <c r="I1815" i="5"/>
  <c r="E1815" i="5"/>
  <c r="E1814" i="5"/>
  <c r="J1814" i="5"/>
  <c r="I1814" i="5"/>
  <c r="J1813" i="5"/>
  <c r="E1813" i="5"/>
  <c r="I1813" i="5"/>
  <c r="J1812" i="5"/>
  <c r="I1812" i="5"/>
  <c r="G1812" i="5"/>
  <c r="G1811" i="5" s="1"/>
  <c r="G1810" i="5" s="1"/>
  <c r="G1809" i="5" s="1"/>
  <c r="G1808" i="5" s="1"/>
  <c r="G1807" i="5" s="1"/>
  <c r="G1806" i="5" s="1"/>
  <c r="G1805" i="5" s="1"/>
  <c r="G1804" i="5" s="1"/>
  <c r="G1803" i="5" s="1"/>
  <c r="G1802" i="5" s="1"/>
  <c r="G1801" i="5" s="1"/>
  <c r="G1800" i="5" s="1"/>
  <c r="G1799" i="5" s="1"/>
  <c r="G1798" i="5" s="1"/>
  <c r="G1797" i="5" s="1"/>
  <c r="G1796" i="5" s="1"/>
  <c r="G1795" i="5" s="1"/>
  <c r="E1812" i="5"/>
  <c r="J1811" i="5"/>
  <c r="I1811" i="5"/>
  <c r="E1811" i="5"/>
  <c r="J1810" i="5"/>
  <c r="E1810" i="5"/>
  <c r="E1809" i="5"/>
  <c r="I1809" i="5"/>
  <c r="J1809" i="5"/>
  <c r="J1808" i="5"/>
  <c r="E1808" i="5"/>
  <c r="J1807" i="5"/>
  <c r="E1807" i="5"/>
  <c r="I1807" i="5"/>
  <c r="J1806" i="5"/>
  <c r="E1806" i="5"/>
  <c r="J1805" i="5"/>
  <c r="I1805" i="5"/>
  <c r="E1805" i="5"/>
  <c r="J1804" i="5"/>
  <c r="I1804" i="5"/>
  <c r="E1804" i="5"/>
  <c r="J1803" i="5"/>
  <c r="E1803" i="5"/>
  <c r="I1803" i="5"/>
  <c r="F1803" i="5"/>
  <c r="C1803" i="5"/>
  <c r="C1804" i="5" s="1"/>
  <c r="C1805" i="5" s="1"/>
  <c r="C1806" i="5" s="1"/>
  <c r="C1807" i="5" s="1"/>
  <c r="C1808" i="5" s="1"/>
  <c r="C1809" i="5" s="1"/>
  <c r="C1810" i="5" s="1"/>
  <c r="C1811" i="5" s="1"/>
  <c r="C1812" i="5" s="1"/>
  <c r="C1813" i="5" s="1"/>
  <c r="C1814" i="5" s="1"/>
  <c r="C1815" i="5" s="1"/>
  <c r="C1816" i="5" s="1"/>
  <c r="C1817" i="5" s="1"/>
  <c r="C1818" i="5" s="1"/>
  <c r="C1819" i="5" s="1"/>
  <c r="C1820" i="5" s="1"/>
  <c r="E1802" i="5"/>
  <c r="J1802" i="5"/>
  <c r="I1802" i="5"/>
  <c r="E1801" i="5"/>
  <c r="I1801" i="5"/>
  <c r="J1801" i="5"/>
  <c r="E1800" i="5"/>
  <c r="I1800" i="5"/>
  <c r="J1800" i="5"/>
  <c r="I1799" i="5"/>
  <c r="J1799" i="5"/>
  <c r="E1799" i="5"/>
  <c r="J1798" i="5"/>
  <c r="I1798" i="5"/>
  <c r="E1798" i="5"/>
  <c r="I1797" i="5"/>
  <c r="E1797" i="5"/>
  <c r="J1797" i="5"/>
  <c r="E1796" i="5"/>
  <c r="I1796" i="5"/>
  <c r="J1796" i="5"/>
  <c r="E1795" i="5"/>
  <c r="I1795" i="5"/>
  <c r="J1795" i="5"/>
  <c r="E1794" i="5"/>
  <c r="G1794" i="5"/>
  <c r="G1793" i="5" s="1"/>
  <c r="G1792" i="5" s="1"/>
  <c r="G1791" i="5" s="1"/>
  <c r="G1790" i="5" s="1"/>
  <c r="G1789" i="5" s="1"/>
  <c r="G1788" i="5" s="1"/>
  <c r="G1787" i="5" s="1"/>
  <c r="G1786" i="5" s="1"/>
  <c r="G1785" i="5" s="1"/>
  <c r="G1784" i="5" s="1"/>
  <c r="G1783" i="5" s="1"/>
  <c r="G1782" i="5" s="1"/>
  <c r="G1781" i="5" s="1"/>
  <c r="G1780" i="5" s="1"/>
  <c r="G1779" i="5" s="1"/>
  <c r="G1778" i="5" s="1"/>
  <c r="G1777" i="5" s="1"/>
  <c r="I1794" i="5"/>
  <c r="J1794" i="5"/>
  <c r="J1793" i="5"/>
  <c r="I1793" i="5"/>
  <c r="E1793" i="5"/>
  <c r="E1792" i="5"/>
  <c r="J1792" i="5"/>
  <c r="E1791" i="5"/>
  <c r="I1791" i="5"/>
  <c r="J1791" i="5"/>
  <c r="E1790" i="5"/>
  <c r="J1790" i="5"/>
  <c r="I1789" i="5"/>
  <c r="J1789" i="5"/>
  <c r="E1789" i="5"/>
  <c r="J1788" i="5"/>
  <c r="E1788" i="5"/>
  <c r="E1787" i="5"/>
  <c r="I1787" i="5"/>
  <c r="J1787" i="5"/>
  <c r="I1786" i="5"/>
  <c r="J1786" i="5"/>
  <c r="E1786" i="5"/>
  <c r="E1785" i="5"/>
  <c r="I1785" i="5"/>
  <c r="J1785" i="5"/>
  <c r="C1785" i="5"/>
  <c r="C1786" i="5" s="1"/>
  <c r="C1787" i="5" s="1"/>
  <c r="C1788" i="5" s="1"/>
  <c r="C1789" i="5" s="1"/>
  <c r="C1790" i="5" s="1"/>
  <c r="C1791" i="5" s="1"/>
  <c r="C1792" i="5" s="1"/>
  <c r="C1793" i="5" s="1"/>
  <c r="C1794" i="5" s="1"/>
  <c r="C1795" i="5" s="1"/>
  <c r="C1796" i="5" s="1"/>
  <c r="C1797" i="5" s="1"/>
  <c r="C1798" i="5" s="1"/>
  <c r="C1799" i="5" s="1"/>
  <c r="C1800" i="5" s="1"/>
  <c r="C1801" i="5" s="1"/>
  <c r="C1802" i="5" s="1"/>
  <c r="F1785" i="5"/>
  <c r="J1784" i="5"/>
  <c r="I1784" i="5"/>
  <c r="E1784" i="5"/>
  <c r="J1783" i="5"/>
  <c r="E1783" i="5"/>
  <c r="I1783" i="5"/>
  <c r="J1782" i="5"/>
  <c r="E1782" i="5"/>
  <c r="I1782" i="5"/>
  <c r="I1781" i="5"/>
  <c r="J1781" i="5"/>
  <c r="E1781" i="5"/>
  <c r="J1780" i="5"/>
  <c r="I1780" i="5"/>
  <c r="E1780" i="5"/>
  <c r="I1779" i="5"/>
  <c r="E1779" i="5"/>
  <c r="J1779" i="5"/>
  <c r="J1778" i="5"/>
  <c r="I1778" i="5"/>
  <c r="E1778" i="5"/>
  <c r="E1777" i="5"/>
  <c r="J1777" i="5"/>
  <c r="I1777" i="5"/>
  <c r="E1776" i="5"/>
  <c r="G1776" i="5"/>
  <c r="G1775" i="5" s="1"/>
  <c r="G1774" i="5" s="1"/>
  <c r="G1773" i="5" s="1"/>
  <c r="G1772" i="5" s="1"/>
  <c r="G1771" i="5" s="1"/>
  <c r="G1770" i="5" s="1"/>
  <c r="G1769" i="5" s="1"/>
  <c r="G1768" i="5" s="1"/>
  <c r="G1767" i="5" s="1"/>
  <c r="G1766" i="5" s="1"/>
  <c r="G1765" i="5" s="1"/>
  <c r="G1764" i="5" s="1"/>
  <c r="G1763" i="5" s="1"/>
  <c r="G1762" i="5" s="1"/>
  <c r="G1761" i="5" s="1"/>
  <c r="G1760" i="5" s="1"/>
  <c r="G1759" i="5" s="1"/>
  <c r="I1776" i="5"/>
  <c r="J1776" i="5"/>
  <c r="I1775" i="5"/>
  <c r="J1775" i="5"/>
  <c r="E1775" i="5"/>
  <c r="J1774" i="5"/>
  <c r="E1774" i="5"/>
  <c r="J1773" i="5"/>
  <c r="I1773" i="5"/>
  <c r="E1773" i="5"/>
  <c r="J1772" i="5"/>
  <c r="E1772" i="5"/>
  <c r="J1771" i="5"/>
  <c r="I1771" i="5"/>
  <c r="E1771" i="5"/>
  <c r="J1770" i="5"/>
  <c r="E1770" i="5"/>
  <c r="E1769" i="5"/>
  <c r="J1769" i="5"/>
  <c r="I1769" i="5"/>
  <c r="J1768" i="5"/>
  <c r="I1768" i="5"/>
  <c r="E1768" i="5"/>
  <c r="E1767" i="5"/>
  <c r="J1767" i="5"/>
  <c r="I1767" i="5"/>
  <c r="F1767" i="5"/>
  <c r="C1767" i="5"/>
  <c r="C1768" i="5" s="1"/>
  <c r="C1769" i="5" s="1"/>
  <c r="C1770" i="5" s="1"/>
  <c r="C1771" i="5" s="1"/>
  <c r="C1772" i="5" s="1"/>
  <c r="C1773" i="5" s="1"/>
  <c r="C1774" i="5" s="1"/>
  <c r="C1775" i="5" s="1"/>
  <c r="C1776" i="5" s="1"/>
  <c r="C1777" i="5" s="1"/>
  <c r="C1778" i="5" s="1"/>
  <c r="C1779" i="5" s="1"/>
  <c r="C1780" i="5" s="1"/>
  <c r="C1781" i="5" s="1"/>
  <c r="C1782" i="5" s="1"/>
  <c r="C1783" i="5" s="1"/>
  <c r="C1784" i="5" s="1"/>
  <c r="J1766" i="5"/>
  <c r="E1766" i="5"/>
  <c r="I1766" i="5"/>
  <c r="E1765" i="5"/>
  <c r="I1765" i="5"/>
  <c r="J1765" i="5"/>
  <c r="J1764" i="5"/>
  <c r="I1764" i="5"/>
  <c r="E1764" i="5"/>
  <c r="E1763" i="5"/>
  <c r="I1763" i="5"/>
  <c r="J1763" i="5"/>
  <c r="J1762" i="5"/>
  <c r="E1762" i="5"/>
  <c r="I1762" i="5"/>
  <c r="I1761" i="5"/>
  <c r="E1761" i="5"/>
  <c r="J1761" i="5"/>
  <c r="I1760" i="5"/>
  <c r="J1760" i="5"/>
  <c r="E1760" i="5"/>
  <c r="I1759" i="5"/>
  <c r="E1759" i="5"/>
  <c r="J1759" i="5"/>
  <c r="I1758" i="5"/>
  <c r="J1758" i="5"/>
  <c r="G1758" i="5"/>
  <c r="G1757" i="5" s="1"/>
  <c r="G1756" i="5" s="1"/>
  <c r="G1755" i="5" s="1"/>
  <c r="G1754" i="5" s="1"/>
  <c r="G1753" i="5" s="1"/>
  <c r="G1752" i="5" s="1"/>
  <c r="G1751" i="5" s="1"/>
  <c r="G1750" i="5" s="1"/>
  <c r="G1749" i="5" s="1"/>
  <c r="G1748" i="5" s="1"/>
  <c r="G1747" i="5" s="1"/>
  <c r="G1746" i="5" s="1"/>
  <c r="G1745" i="5" s="1"/>
  <c r="G1744" i="5" s="1"/>
  <c r="G1743" i="5" s="1"/>
  <c r="E1758" i="5"/>
  <c r="E1757" i="5"/>
  <c r="J1757" i="5"/>
  <c r="I1757" i="5"/>
  <c r="J1756" i="5"/>
  <c r="E1756" i="5"/>
  <c r="I1755" i="5"/>
  <c r="E1755" i="5"/>
  <c r="J1755" i="5"/>
  <c r="J1754" i="5"/>
  <c r="E1754" i="5"/>
  <c r="J1753" i="5"/>
  <c r="I1753" i="5"/>
  <c r="E1753" i="5"/>
  <c r="J1752" i="5"/>
  <c r="I1752" i="5"/>
  <c r="E1752" i="5"/>
  <c r="J1751" i="5"/>
  <c r="I1751" i="5"/>
  <c r="E1751" i="5"/>
  <c r="C1751" i="5"/>
  <c r="C1752" i="5" s="1"/>
  <c r="C1753" i="5" s="1"/>
  <c r="C1754" i="5" s="1"/>
  <c r="C1755" i="5" s="1"/>
  <c r="C1756" i="5" s="1"/>
  <c r="C1757" i="5" s="1"/>
  <c r="C1758" i="5" s="1"/>
  <c r="C1759" i="5" s="1"/>
  <c r="C1760" i="5" s="1"/>
  <c r="C1761" i="5" s="1"/>
  <c r="C1762" i="5" s="1"/>
  <c r="C1763" i="5" s="1"/>
  <c r="C1764" i="5" s="1"/>
  <c r="C1765" i="5" s="1"/>
  <c r="C1766" i="5" s="1"/>
  <c r="F1751" i="5"/>
  <c r="E1750" i="5"/>
  <c r="I1750" i="5"/>
  <c r="J1750" i="5"/>
  <c r="I1749" i="5"/>
  <c r="J1749" i="5"/>
  <c r="E1749" i="5"/>
  <c r="J1748" i="5"/>
  <c r="I1748" i="5"/>
  <c r="E1748" i="5"/>
  <c r="J1747" i="5"/>
  <c r="I1747" i="5"/>
  <c r="E1747" i="5"/>
  <c r="J1746" i="5"/>
  <c r="I1746" i="5"/>
  <c r="E1746" i="5"/>
  <c r="E1745" i="5"/>
  <c r="I1745" i="5"/>
  <c r="J1745" i="5"/>
  <c r="I1744" i="5"/>
  <c r="E1744" i="5"/>
  <c r="J1744" i="5"/>
  <c r="I1743" i="5"/>
  <c r="J1743" i="5"/>
  <c r="E1743" i="5"/>
  <c r="I1742" i="5"/>
  <c r="E1742" i="5"/>
  <c r="G1742" i="5"/>
  <c r="G1741" i="5" s="1"/>
  <c r="G1740" i="5" s="1"/>
  <c r="G1739" i="5" s="1"/>
  <c r="G1738" i="5" s="1"/>
  <c r="G1737" i="5" s="1"/>
  <c r="G1736" i="5" s="1"/>
  <c r="G1735" i="5" s="1"/>
  <c r="G1734" i="5" s="1"/>
  <c r="G1733" i="5" s="1"/>
  <c r="G1732" i="5" s="1"/>
  <c r="G1731" i="5" s="1"/>
  <c r="G1730" i="5" s="1"/>
  <c r="G1729" i="5" s="1"/>
  <c r="G1728" i="5" s="1"/>
  <c r="G1727" i="5" s="1"/>
  <c r="G1726" i="5" s="1"/>
  <c r="G1725" i="5" s="1"/>
  <c r="J1742" i="5"/>
  <c r="E1741" i="5"/>
  <c r="I1741" i="5"/>
  <c r="J1741" i="5"/>
  <c r="E1740" i="5"/>
  <c r="J1740" i="5"/>
  <c r="J1739" i="5"/>
  <c r="I1739" i="5"/>
  <c r="E1739" i="5"/>
  <c r="J1738" i="5"/>
  <c r="E1738" i="5"/>
  <c r="E1737" i="5"/>
  <c r="I1737" i="5"/>
  <c r="J1737" i="5"/>
  <c r="E1736" i="5"/>
  <c r="J1736" i="5"/>
  <c r="E1735" i="5"/>
  <c r="I1735" i="5"/>
  <c r="J1735" i="5"/>
  <c r="I1734" i="5"/>
  <c r="J1734" i="5"/>
  <c r="E1734" i="5"/>
  <c r="I1733" i="5"/>
  <c r="J1733" i="5"/>
  <c r="E1733" i="5"/>
  <c r="F1733" i="5"/>
  <c r="C1733" i="5"/>
  <c r="C1734" i="5" s="1"/>
  <c r="C1735" i="5" s="1"/>
  <c r="C1736" i="5" s="1"/>
  <c r="C1737" i="5" s="1"/>
  <c r="C1738" i="5" s="1"/>
  <c r="C1739" i="5" s="1"/>
  <c r="C1740" i="5" s="1"/>
  <c r="C1741" i="5" s="1"/>
  <c r="C1742" i="5" s="1"/>
  <c r="C1743" i="5" s="1"/>
  <c r="C1744" i="5" s="1"/>
  <c r="C1745" i="5" s="1"/>
  <c r="C1746" i="5" s="1"/>
  <c r="C1747" i="5" s="1"/>
  <c r="C1748" i="5" s="1"/>
  <c r="C1749" i="5" s="1"/>
  <c r="C1750" i="5" s="1"/>
  <c r="E1732" i="5"/>
  <c r="J1732" i="5"/>
  <c r="I1732" i="5"/>
  <c r="J1731" i="5"/>
  <c r="I1731" i="5"/>
  <c r="E1731" i="5"/>
  <c r="I1730" i="5"/>
  <c r="E1730" i="5"/>
  <c r="J1730" i="5"/>
  <c r="I1729" i="5"/>
  <c r="J1729" i="5"/>
  <c r="E1729" i="5"/>
  <c r="E1728" i="5"/>
  <c r="I1728" i="5"/>
  <c r="J1728" i="5"/>
  <c r="E1727" i="5"/>
  <c r="I1727" i="5"/>
  <c r="J1727" i="5"/>
  <c r="E1726" i="5"/>
  <c r="I1726" i="5"/>
  <c r="J1726" i="5"/>
  <c r="I1725" i="5"/>
  <c r="J1725" i="5"/>
  <c r="E1725" i="5"/>
  <c r="J1724" i="5"/>
  <c r="I1724" i="5"/>
  <c r="G1724" i="5"/>
  <c r="G1723" i="5" s="1"/>
  <c r="G1722" i="5" s="1"/>
  <c r="G1721" i="5" s="1"/>
  <c r="G1720" i="5" s="1"/>
  <c r="G1719" i="5" s="1"/>
  <c r="G1718" i="5" s="1"/>
  <c r="G1717" i="5" s="1"/>
  <c r="G1716" i="5" s="1"/>
  <c r="G1715" i="5" s="1"/>
  <c r="G1714" i="5" s="1"/>
  <c r="G1713" i="5" s="1"/>
  <c r="G1712" i="5" s="1"/>
  <c r="G1711" i="5" s="1"/>
  <c r="G1710" i="5" s="1"/>
  <c r="G1709" i="5" s="1"/>
  <c r="G1708" i="5" s="1"/>
  <c r="G1707" i="5" s="1"/>
  <c r="E1724" i="5"/>
  <c r="J1723" i="5"/>
  <c r="I1723" i="5"/>
  <c r="E1723" i="5"/>
  <c r="J1722" i="5"/>
  <c r="E1722" i="5"/>
  <c r="E1721" i="5"/>
  <c r="J1721" i="5"/>
  <c r="I1721" i="5"/>
  <c r="J1720" i="5"/>
  <c r="E1720" i="5"/>
  <c r="E1719" i="5"/>
  <c r="I1719" i="5"/>
  <c r="J1719" i="5"/>
  <c r="E1718" i="5"/>
  <c r="J1718" i="5"/>
  <c r="E1717" i="5"/>
  <c r="I1717" i="5"/>
  <c r="J1717" i="5"/>
  <c r="J1716" i="5"/>
  <c r="E1716" i="5"/>
  <c r="I1716" i="5"/>
  <c r="J1715" i="5"/>
  <c r="I1715" i="5"/>
  <c r="E1715" i="5"/>
  <c r="F1715" i="5"/>
  <c r="C1715" i="5"/>
  <c r="C1716" i="5" s="1"/>
  <c r="C1717" i="5" s="1"/>
  <c r="C1718" i="5" s="1"/>
  <c r="C1719" i="5" s="1"/>
  <c r="C1720" i="5" s="1"/>
  <c r="C1721" i="5" s="1"/>
  <c r="C1722" i="5" s="1"/>
  <c r="C1723" i="5" s="1"/>
  <c r="C1724" i="5" s="1"/>
  <c r="C1725" i="5" s="1"/>
  <c r="C1726" i="5" s="1"/>
  <c r="C1727" i="5" s="1"/>
  <c r="C1728" i="5" s="1"/>
  <c r="C1729" i="5" s="1"/>
  <c r="C1730" i="5" s="1"/>
  <c r="C1731" i="5" s="1"/>
  <c r="C1732" i="5" s="1"/>
  <c r="I1714" i="5"/>
  <c r="J1714" i="5"/>
  <c r="E1714" i="5"/>
  <c r="I1713" i="5"/>
  <c r="J1713" i="5"/>
  <c r="E1713" i="5"/>
  <c r="J1712" i="5"/>
  <c r="I1712" i="5"/>
  <c r="E1712" i="5"/>
  <c r="J1711" i="5"/>
  <c r="I1711" i="5"/>
  <c r="E1711" i="5"/>
  <c r="E1710" i="5"/>
  <c r="I1710" i="5"/>
  <c r="J1710" i="5"/>
  <c r="J1709" i="5"/>
  <c r="E1709" i="5"/>
  <c r="I1709" i="5"/>
  <c r="E1708" i="5"/>
  <c r="J1708" i="5"/>
  <c r="I1708" i="5"/>
  <c r="E1707" i="5"/>
  <c r="I1707" i="5"/>
  <c r="J1707" i="5"/>
  <c r="J1706" i="5"/>
  <c r="I1706" i="5"/>
  <c r="G1706" i="5"/>
  <c r="G1705" i="5" s="1"/>
  <c r="G1704" i="5" s="1"/>
  <c r="G1703" i="5" s="1"/>
  <c r="G1702" i="5" s="1"/>
  <c r="G1701" i="5" s="1"/>
  <c r="G1700" i="5" s="1"/>
  <c r="G1699" i="5" s="1"/>
  <c r="G1698" i="5" s="1"/>
  <c r="G1697" i="5" s="1"/>
  <c r="G1696" i="5" s="1"/>
  <c r="G1695" i="5" s="1"/>
  <c r="G1694" i="5" s="1"/>
  <c r="G1693" i="5" s="1"/>
  <c r="G1692" i="5" s="1"/>
  <c r="G1691" i="5" s="1"/>
  <c r="G1690" i="5" s="1"/>
  <c r="G1689" i="5" s="1"/>
  <c r="E1706" i="5"/>
  <c r="E1705" i="5"/>
  <c r="I1705" i="5"/>
  <c r="J1705" i="5"/>
  <c r="E1704" i="5"/>
  <c r="J1704" i="5"/>
  <c r="E1703" i="5"/>
  <c r="I1703" i="5"/>
  <c r="J1703" i="5"/>
  <c r="J1702" i="5"/>
  <c r="E1702" i="5"/>
  <c r="I1701" i="5"/>
  <c r="E1701" i="5"/>
  <c r="J1701" i="5"/>
  <c r="J1700" i="5"/>
  <c r="E1700" i="5"/>
  <c r="J1699" i="5"/>
  <c r="I1699" i="5"/>
  <c r="E1699" i="5"/>
  <c r="E1698" i="5"/>
  <c r="J1698" i="5"/>
  <c r="I1698" i="5"/>
  <c r="J1697" i="5"/>
  <c r="I1697" i="5"/>
  <c r="E1697" i="5"/>
  <c r="F1697" i="5"/>
  <c r="C1697" i="5"/>
  <c r="C1698" i="5" s="1"/>
  <c r="C1699" i="5" s="1"/>
  <c r="C1700" i="5" s="1"/>
  <c r="C1701" i="5" s="1"/>
  <c r="C1702" i="5" s="1"/>
  <c r="C1703" i="5" s="1"/>
  <c r="C1704" i="5" s="1"/>
  <c r="C1705" i="5" s="1"/>
  <c r="C1706" i="5" s="1"/>
  <c r="C1707" i="5" s="1"/>
  <c r="C1708" i="5" s="1"/>
  <c r="C1709" i="5" s="1"/>
  <c r="C1710" i="5" s="1"/>
  <c r="C1711" i="5" s="1"/>
  <c r="C1712" i="5" s="1"/>
  <c r="C1713" i="5" s="1"/>
  <c r="C1714" i="5" s="1"/>
  <c r="J1696" i="5"/>
  <c r="I1696" i="5"/>
  <c r="E1696" i="5"/>
  <c r="J1695" i="5"/>
  <c r="I1695" i="5"/>
  <c r="E1695" i="5"/>
  <c r="J1694" i="5"/>
  <c r="E1694" i="5"/>
  <c r="I1694" i="5"/>
  <c r="E1693" i="5"/>
  <c r="I1693" i="5"/>
  <c r="J1693" i="5"/>
  <c r="I1692" i="5"/>
  <c r="E1692" i="5"/>
  <c r="J1692" i="5"/>
  <c r="E1691" i="5"/>
  <c r="I1691" i="5"/>
  <c r="J1691" i="5"/>
  <c r="E1690" i="5"/>
  <c r="J1690" i="5"/>
  <c r="I1690" i="5"/>
  <c r="J1689" i="5"/>
  <c r="I1689" i="5"/>
  <c r="E1689" i="5"/>
  <c r="E1688" i="5"/>
  <c r="G1688" i="5"/>
  <c r="G1687" i="5" s="1"/>
  <c r="G1686" i="5" s="1"/>
  <c r="G1685" i="5" s="1"/>
  <c r="G1684" i="5" s="1"/>
  <c r="G1683" i="5" s="1"/>
  <c r="G1682" i="5" s="1"/>
  <c r="G1681" i="5" s="1"/>
  <c r="J1688" i="5"/>
  <c r="I1688" i="5"/>
  <c r="E1687" i="5"/>
  <c r="I1687" i="5"/>
  <c r="J1687" i="5"/>
  <c r="E1686" i="5"/>
  <c r="J1686" i="5"/>
  <c r="E1685" i="5"/>
  <c r="I1685" i="5"/>
  <c r="J1685" i="5"/>
  <c r="J1684" i="5"/>
  <c r="E1684" i="5"/>
  <c r="I1683" i="5"/>
  <c r="J1683" i="5"/>
  <c r="E1683" i="5"/>
  <c r="I1682" i="5"/>
  <c r="J1682" i="5"/>
  <c r="E1682" i="5"/>
  <c r="J1680" i="5"/>
  <c r="I1680" i="5"/>
  <c r="E1680" i="5"/>
  <c r="I1679" i="5"/>
  <c r="J1679" i="5"/>
  <c r="E1679" i="5"/>
  <c r="E1678" i="5"/>
  <c r="I1678" i="5"/>
  <c r="J1678" i="5"/>
  <c r="E1677" i="5"/>
  <c r="J1677" i="5"/>
  <c r="I1677" i="5"/>
  <c r="J1676" i="5"/>
  <c r="I1676" i="5"/>
  <c r="E1676" i="5"/>
  <c r="J1675" i="5"/>
  <c r="I1675" i="5"/>
  <c r="E1675" i="5"/>
  <c r="I1674" i="5"/>
  <c r="E1674" i="5"/>
  <c r="J1674" i="5"/>
  <c r="I1673" i="5"/>
  <c r="J1673" i="5"/>
  <c r="E1673" i="5"/>
  <c r="J1672" i="5"/>
  <c r="I1672" i="5"/>
  <c r="G1672" i="5"/>
  <c r="G1671" i="5" s="1"/>
  <c r="G1670" i="5" s="1"/>
  <c r="G1669" i="5" s="1"/>
  <c r="G1668" i="5" s="1"/>
  <c r="G1667" i="5" s="1"/>
  <c r="G1666" i="5" s="1"/>
  <c r="G1665" i="5" s="1"/>
  <c r="G1664" i="5" s="1"/>
  <c r="G1663" i="5" s="1"/>
  <c r="G1662" i="5" s="1"/>
  <c r="G1661" i="5" s="1"/>
  <c r="G1660" i="5" s="1"/>
  <c r="G1659" i="5" s="1"/>
  <c r="G1658" i="5" s="1"/>
  <c r="G1657" i="5" s="1"/>
  <c r="G1656" i="5" s="1"/>
  <c r="G1655" i="5" s="1"/>
  <c r="E1672" i="5"/>
  <c r="J1671" i="5"/>
  <c r="I1671" i="5"/>
  <c r="E1671" i="5"/>
  <c r="E1670" i="5"/>
  <c r="J1670" i="5"/>
  <c r="I1669" i="5"/>
  <c r="J1669" i="5"/>
  <c r="E1669" i="5"/>
  <c r="E1668" i="5"/>
  <c r="J1668" i="5"/>
  <c r="J1667" i="5"/>
  <c r="I1667" i="5"/>
  <c r="E1667" i="5"/>
  <c r="J1666" i="5"/>
  <c r="E1666" i="5"/>
  <c r="E1665" i="5"/>
  <c r="J1665" i="5"/>
  <c r="I1665" i="5"/>
  <c r="J1664" i="5"/>
  <c r="I1664" i="5"/>
  <c r="E1664" i="5"/>
  <c r="J1663" i="5"/>
  <c r="I1663" i="5"/>
  <c r="E1663" i="5"/>
  <c r="C1663" i="5"/>
  <c r="C1664" i="5" s="1"/>
  <c r="C1665" i="5" s="1"/>
  <c r="C1666" i="5" s="1"/>
  <c r="C1667" i="5" s="1"/>
  <c r="C1668" i="5" s="1"/>
  <c r="C1669" i="5" s="1"/>
  <c r="C1670" i="5" s="1"/>
  <c r="C1671" i="5" s="1"/>
  <c r="C1672" i="5" s="1"/>
  <c r="C1673" i="5" s="1"/>
  <c r="C1674" i="5" s="1"/>
  <c r="C1675" i="5" s="1"/>
  <c r="C1676" i="5" s="1"/>
  <c r="C1677" i="5" s="1"/>
  <c r="C1678" i="5" s="1"/>
  <c r="C1679" i="5" s="1"/>
  <c r="C1680" i="5" s="1"/>
  <c r="F1663" i="5"/>
  <c r="I1662" i="5"/>
  <c r="J1662" i="5"/>
  <c r="E1662" i="5"/>
  <c r="J1661" i="5"/>
  <c r="I1661" i="5"/>
  <c r="E1661" i="5"/>
  <c r="E1660" i="5"/>
  <c r="I1660" i="5"/>
  <c r="J1660" i="5"/>
  <c r="I1659" i="5"/>
  <c r="J1659" i="5"/>
  <c r="E1659" i="5"/>
  <c r="E1658" i="5"/>
  <c r="J1658" i="5"/>
  <c r="I1658" i="5"/>
  <c r="J1657" i="5"/>
  <c r="I1657" i="5"/>
  <c r="E1657" i="5"/>
  <c r="J1656" i="5"/>
  <c r="I1656" i="5"/>
  <c r="E1656" i="5"/>
  <c r="J1655" i="5"/>
  <c r="I1655" i="5"/>
  <c r="E1655" i="5"/>
  <c r="J1654" i="5"/>
  <c r="I1654" i="5"/>
  <c r="G1654" i="5"/>
  <c r="G1653" i="5" s="1"/>
  <c r="G1652" i="5" s="1"/>
  <c r="G1651" i="5" s="1"/>
  <c r="G1650" i="5" s="1"/>
  <c r="G1649" i="5" s="1"/>
  <c r="G1648" i="5" s="1"/>
  <c r="G1647" i="5" s="1"/>
  <c r="G1646" i="5" s="1"/>
  <c r="G1645" i="5" s="1"/>
  <c r="G1644" i="5" s="1"/>
  <c r="G1643" i="5" s="1"/>
  <c r="G1642" i="5" s="1"/>
  <c r="G1641" i="5" s="1"/>
  <c r="G1640" i="5" s="1"/>
  <c r="G1639" i="5" s="1"/>
  <c r="E1654" i="5"/>
  <c r="J1653" i="5"/>
  <c r="I1653" i="5"/>
  <c r="E1653" i="5"/>
  <c r="J1652" i="5"/>
  <c r="E1652" i="5"/>
  <c r="E1651" i="5"/>
  <c r="J1651" i="5"/>
  <c r="I1651" i="5"/>
  <c r="J1650" i="5"/>
  <c r="E1650" i="5"/>
  <c r="E1649" i="5"/>
  <c r="I1649" i="5"/>
  <c r="J1649" i="5"/>
  <c r="J1648" i="5"/>
  <c r="I1648" i="5"/>
  <c r="E1648" i="5"/>
  <c r="E1647" i="5"/>
  <c r="J1647" i="5"/>
  <c r="I1647" i="5"/>
  <c r="C1647" i="5"/>
  <c r="C1648" i="5" s="1"/>
  <c r="C1649" i="5" s="1"/>
  <c r="C1650" i="5" s="1"/>
  <c r="C1651" i="5" s="1"/>
  <c r="C1652" i="5" s="1"/>
  <c r="C1653" i="5" s="1"/>
  <c r="C1654" i="5" s="1"/>
  <c r="C1655" i="5" s="1"/>
  <c r="C1656" i="5" s="1"/>
  <c r="C1657" i="5" s="1"/>
  <c r="C1658" i="5" s="1"/>
  <c r="C1659" i="5" s="1"/>
  <c r="C1660" i="5" s="1"/>
  <c r="C1661" i="5" s="1"/>
  <c r="C1662" i="5" s="1"/>
  <c r="F1647" i="5"/>
  <c r="J1646" i="5"/>
  <c r="I1646" i="5"/>
  <c r="E1646" i="5"/>
  <c r="I1645" i="5"/>
  <c r="J1645" i="5"/>
  <c r="E1645" i="5"/>
  <c r="E1644" i="5"/>
  <c r="I1644" i="5"/>
  <c r="J1644" i="5"/>
  <c r="E1643" i="5"/>
  <c r="J1643" i="5"/>
  <c r="I1643" i="5"/>
  <c r="J1642" i="5"/>
  <c r="E1642" i="5"/>
  <c r="I1642" i="5"/>
  <c r="E1641" i="5"/>
  <c r="I1641" i="5"/>
  <c r="J1641" i="5"/>
  <c r="E1640" i="5"/>
  <c r="I1640" i="5"/>
  <c r="J1640" i="5"/>
  <c r="E1639" i="5"/>
  <c r="I1639" i="5"/>
  <c r="J1639" i="5"/>
  <c r="E1638" i="5"/>
  <c r="G1638" i="5"/>
  <c r="G1637" i="5" s="1"/>
  <c r="G1636" i="5" s="1"/>
  <c r="G1635" i="5" s="1"/>
  <c r="G1634" i="5" s="1"/>
  <c r="G1633" i="5" s="1"/>
  <c r="G1632" i="5" s="1"/>
  <c r="G1631" i="5" s="1"/>
  <c r="G1630" i="5" s="1"/>
  <c r="G1629" i="5" s="1"/>
  <c r="G1628" i="5" s="1"/>
  <c r="G1627" i="5" s="1"/>
  <c r="G1626" i="5" s="1"/>
  <c r="G1625" i="5" s="1"/>
  <c r="G1624" i="5" s="1"/>
  <c r="G1623" i="5" s="1"/>
  <c r="I1638" i="5"/>
  <c r="J1638" i="5"/>
  <c r="E1637" i="5"/>
  <c r="I1637" i="5"/>
  <c r="J1637" i="5"/>
  <c r="E1636" i="5"/>
  <c r="J1636" i="5"/>
  <c r="E1635" i="5"/>
  <c r="I1635" i="5"/>
  <c r="J1635" i="5"/>
  <c r="E1634" i="5"/>
  <c r="J1634" i="5"/>
  <c r="E1633" i="5"/>
  <c r="J1633" i="5"/>
  <c r="I1633" i="5"/>
  <c r="E1632" i="5"/>
  <c r="I1632" i="5"/>
  <c r="J1632" i="5"/>
  <c r="I1631" i="5"/>
  <c r="J1631" i="5"/>
  <c r="E1631" i="5"/>
  <c r="C1631" i="5"/>
  <c r="C1632" i="5" s="1"/>
  <c r="C1633" i="5" s="1"/>
  <c r="C1634" i="5" s="1"/>
  <c r="C1635" i="5" s="1"/>
  <c r="C1636" i="5" s="1"/>
  <c r="C1637" i="5" s="1"/>
  <c r="C1638" i="5" s="1"/>
  <c r="C1639" i="5" s="1"/>
  <c r="C1640" i="5" s="1"/>
  <c r="C1641" i="5" s="1"/>
  <c r="C1642" i="5" s="1"/>
  <c r="C1643" i="5" s="1"/>
  <c r="C1644" i="5" s="1"/>
  <c r="C1645" i="5" s="1"/>
  <c r="C1646" i="5" s="1"/>
  <c r="F1631" i="5"/>
  <c r="I1630" i="5"/>
  <c r="J1630" i="5"/>
  <c r="E1630" i="5"/>
  <c r="E1629" i="5"/>
  <c r="J1629" i="5"/>
  <c r="I1629" i="5"/>
  <c r="J1628" i="5"/>
  <c r="I1628" i="5"/>
  <c r="E1628" i="5"/>
  <c r="E1627" i="5"/>
  <c r="I1627" i="5"/>
  <c r="J1627" i="5"/>
  <c r="E1626" i="5"/>
  <c r="J1626" i="5"/>
  <c r="I1626" i="5"/>
  <c r="J1625" i="5"/>
  <c r="E1625" i="5"/>
  <c r="I1625" i="5"/>
  <c r="E1624" i="5"/>
  <c r="I1624" i="5"/>
  <c r="J1624" i="5"/>
  <c r="I1623" i="5"/>
  <c r="J1623" i="5"/>
  <c r="E1623" i="5"/>
  <c r="J1622" i="5"/>
  <c r="I1622" i="5"/>
  <c r="G1622" i="5"/>
  <c r="G1621" i="5" s="1"/>
  <c r="G1620" i="5" s="1"/>
  <c r="G1619" i="5" s="1"/>
  <c r="G1618" i="5" s="1"/>
  <c r="G1617" i="5" s="1"/>
  <c r="G1616" i="5" s="1"/>
  <c r="G1615" i="5" s="1"/>
  <c r="G1614" i="5" s="1"/>
  <c r="G1613" i="5" s="1"/>
  <c r="G1612" i="5" s="1"/>
  <c r="G1611" i="5" s="1"/>
  <c r="G1610" i="5" s="1"/>
  <c r="G1609" i="5" s="1"/>
  <c r="G1608" i="5" s="1"/>
  <c r="G1607" i="5" s="1"/>
  <c r="G1606" i="5" s="1"/>
  <c r="G1605" i="5" s="1"/>
  <c r="E1622" i="5"/>
  <c r="J1621" i="5"/>
  <c r="I1621" i="5"/>
  <c r="E1621" i="5"/>
  <c r="E1620" i="5"/>
  <c r="J1620" i="5"/>
  <c r="I1619" i="5"/>
  <c r="E1619" i="5"/>
  <c r="J1619" i="5"/>
  <c r="J1618" i="5"/>
  <c r="E1618" i="5"/>
  <c r="I1617" i="5"/>
  <c r="J1617" i="5"/>
  <c r="E1617" i="5"/>
  <c r="E1616" i="5"/>
  <c r="J1616" i="5"/>
  <c r="I1615" i="5"/>
  <c r="E1615" i="5"/>
  <c r="J1615" i="5"/>
  <c r="J1614" i="5"/>
  <c r="I1614" i="5"/>
  <c r="E1614" i="5"/>
  <c r="J1613" i="5"/>
  <c r="E1613" i="5"/>
  <c r="I1613" i="5"/>
  <c r="C1613" i="5"/>
  <c r="C1614" i="5" s="1"/>
  <c r="C1615" i="5" s="1"/>
  <c r="C1616" i="5" s="1"/>
  <c r="C1617" i="5" s="1"/>
  <c r="C1618" i="5" s="1"/>
  <c r="C1619" i="5" s="1"/>
  <c r="C1620" i="5" s="1"/>
  <c r="C1621" i="5" s="1"/>
  <c r="C1622" i="5" s="1"/>
  <c r="C1623" i="5" s="1"/>
  <c r="C1624" i="5" s="1"/>
  <c r="C1625" i="5" s="1"/>
  <c r="C1626" i="5" s="1"/>
  <c r="C1627" i="5" s="1"/>
  <c r="C1628" i="5" s="1"/>
  <c r="C1629" i="5" s="1"/>
  <c r="C1630" i="5" s="1"/>
  <c r="F1613" i="5"/>
  <c r="I1612" i="5"/>
  <c r="E1612" i="5"/>
  <c r="J1612" i="5"/>
  <c r="E1611" i="5"/>
  <c r="J1611" i="5"/>
  <c r="I1611" i="5"/>
  <c r="J1610" i="5"/>
  <c r="I1610" i="5"/>
  <c r="E1610" i="5"/>
  <c r="J1609" i="5"/>
  <c r="I1609" i="5"/>
  <c r="E1609" i="5"/>
  <c r="I1608" i="5"/>
  <c r="E1608" i="5"/>
  <c r="J1608" i="5"/>
  <c r="E1607" i="5"/>
  <c r="I1607" i="5"/>
  <c r="J1607" i="5"/>
  <c r="E1606" i="5"/>
  <c r="J1606" i="5"/>
  <c r="I1606" i="5"/>
  <c r="I1605" i="5"/>
  <c r="J1605" i="5"/>
  <c r="E1605" i="5"/>
  <c r="J1604" i="5"/>
  <c r="I1604" i="5"/>
  <c r="G1604" i="5"/>
  <c r="G1603" i="5" s="1"/>
  <c r="G1602" i="5" s="1"/>
  <c r="G1601" i="5" s="1"/>
  <c r="G1600" i="5" s="1"/>
  <c r="G1599" i="5" s="1"/>
  <c r="G1598" i="5" s="1"/>
  <c r="G1597" i="5" s="1"/>
  <c r="G1596" i="5" s="1"/>
  <c r="G1595" i="5" s="1"/>
  <c r="G1594" i="5" s="1"/>
  <c r="G1593" i="5" s="1"/>
  <c r="G1592" i="5" s="1"/>
  <c r="G1591" i="5" s="1"/>
  <c r="G1590" i="5" s="1"/>
  <c r="G1589" i="5" s="1"/>
  <c r="G1588" i="5" s="1"/>
  <c r="G1587" i="5" s="1"/>
  <c r="E1604" i="5"/>
  <c r="J1603" i="5"/>
  <c r="I1603" i="5"/>
  <c r="E1603" i="5"/>
  <c r="E1602" i="5"/>
  <c r="J1602" i="5"/>
  <c r="J1601" i="5"/>
  <c r="I1601" i="5"/>
  <c r="E1601" i="5"/>
  <c r="J1600" i="5"/>
  <c r="E1600" i="5"/>
  <c r="J1599" i="5"/>
  <c r="I1599" i="5"/>
  <c r="E1599" i="5"/>
  <c r="E1598" i="5"/>
  <c r="J1598" i="5"/>
  <c r="J1597" i="5"/>
  <c r="I1597" i="5"/>
  <c r="E1597" i="5"/>
  <c r="I1596" i="5"/>
  <c r="J1596" i="5"/>
  <c r="E1596" i="5"/>
  <c r="J1595" i="5"/>
  <c r="E1595" i="5"/>
  <c r="I1595" i="5"/>
  <c r="F1595" i="5"/>
  <c r="C1595" i="5"/>
  <c r="C1596" i="5" s="1"/>
  <c r="C1597" i="5" s="1"/>
  <c r="C1598" i="5" s="1"/>
  <c r="C1599" i="5" s="1"/>
  <c r="C1600" i="5" s="1"/>
  <c r="C1601" i="5" s="1"/>
  <c r="C1602" i="5" s="1"/>
  <c r="C1603" i="5" s="1"/>
  <c r="C1604" i="5" s="1"/>
  <c r="C1605" i="5" s="1"/>
  <c r="C1606" i="5" s="1"/>
  <c r="C1607" i="5" s="1"/>
  <c r="C1608" i="5" s="1"/>
  <c r="C1609" i="5" s="1"/>
  <c r="C1610" i="5" s="1"/>
  <c r="C1611" i="5" s="1"/>
  <c r="C1612" i="5" s="1"/>
  <c r="J1594" i="5"/>
  <c r="I1594" i="5"/>
  <c r="E1594" i="5"/>
  <c r="I1593" i="5"/>
  <c r="J1593" i="5"/>
  <c r="E1593" i="5"/>
  <c r="J1592" i="5"/>
  <c r="I1592" i="5"/>
  <c r="E1592" i="5"/>
  <c r="I1591" i="5"/>
  <c r="E1591" i="5"/>
  <c r="J1591" i="5"/>
  <c r="E1590" i="5"/>
  <c r="I1590" i="5"/>
  <c r="J1590" i="5"/>
  <c r="J1589" i="5"/>
  <c r="I1589" i="5"/>
  <c r="E1589" i="5"/>
  <c r="I1588" i="5"/>
  <c r="J1588" i="5"/>
  <c r="E1588" i="5"/>
  <c r="J1587" i="5"/>
  <c r="I1587" i="5"/>
  <c r="E1587" i="5"/>
  <c r="I1586" i="5"/>
  <c r="E1586" i="5"/>
  <c r="J1585" i="5"/>
  <c r="I1585" i="5"/>
  <c r="E1585" i="5"/>
  <c r="E1584" i="5"/>
  <c r="J1584" i="5"/>
  <c r="I1583" i="5"/>
  <c r="J1583" i="5"/>
  <c r="E1583" i="5"/>
  <c r="J1582" i="5"/>
  <c r="E1582" i="5"/>
  <c r="J1581" i="5"/>
  <c r="I1581" i="5"/>
  <c r="E1581" i="5"/>
  <c r="E1580" i="5"/>
  <c r="J1580" i="5"/>
  <c r="J1579" i="5"/>
  <c r="I1579" i="5"/>
  <c r="E1579" i="5"/>
  <c r="E1578" i="5"/>
  <c r="J1578" i="5"/>
  <c r="J1577" i="5"/>
  <c r="I1577" i="5"/>
  <c r="E1577" i="5"/>
  <c r="J1576" i="5"/>
  <c r="E1576" i="5"/>
  <c r="J1575" i="5"/>
  <c r="I1575" i="5"/>
  <c r="E1575" i="5"/>
  <c r="J1574" i="5"/>
  <c r="I1574" i="5"/>
  <c r="E1574" i="5"/>
  <c r="J1573" i="5"/>
  <c r="I1573" i="5"/>
  <c r="E1573" i="5"/>
  <c r="F1573" i="5"/>
  <c r="C1573" i="5"/>
  <c r="C1574" i="5" s="1"/>
  <c r="C1575" i="5" s="1"/>
  <c r="C1576" i="5" s="1"/>
  <c r="C1577" i="5" s="1"/>
  <c r="C1578" i="5" s="1"/>
  <c r="C1579" i="5" s="1"/>
  <c r="C1580" i="5" s="1"/>
  <c r="C1581" i="5" s="1"/>
  <c r="C1582" i="5" s="1"/>
  <c r="C1583" i="5" s="1"/>
  <c r="C1584" i="5" s="1"/>
  <c r="C1585" i="5" s="1"/>
  <c r="C1586" i="5" s="1"/>
  <c r="C1587" i="5" s="1"/>
  <c r="C1588" i="5" s="1"/>
  <c r="C1589" i="5" s="1"/>
  <c r="C1590" i="5" s="1"/>
  <c r="C1591" i="5" s="1"/>
  <c r="C1592" i="5" s="1"/>
  <c r="C1593" i="5" s="1"/>
  <c r="C1594" i="5" s="1"/>
  <c r="J1572" i="5"/>
  <c r="I1572" i="5"/>
  <c r="E1572" i="5"/>
  <c r="J1571" i="5"/>
  <c r="I1571" i="5"/>
  <c r="E1571" i="5"/>
  <c r="J1570" i="5"/>
  <c r="I1570" i="5"/>
  <c r="E1570" i="5"/>
  <c r="J1569" i="5"/>
  <c r="I1569" i="5"/>
  <c r="E1569" i="5"/>
  <c r="J1568" i="5"/>
  <c r="I1568" i="5"/>
  <c r="E1568" i="5"/>
  <c r="J1567" i="5"/>
  <c r="I1567" i="5"/>
  <c r="E1567" i="5"/>
  <c r="J1566" i="5"/>
  <c r="I1566" i="5"/>
  <c r="E1566" i="5"/>
  <c r="J1565" i="5"/>
  <c r="I1565" i="5"/>
  <c r="E1565" i="5"/>
  <c r="G1564" i="5"/>
  <c r="G1563" i="5" s="1"/>
  <c r="G1562" i="5" s="1"/>
  <c r="G1561" i="5" s="1"/>
  <c r="G1560" i="5" s="1"/>
  <c r="G1559" i="5" s="1"/>
  <c r="G1558" i="5" s="1"/>
  <c r="G1557" i="5" s="1"/>
  <c r="G1556" i="5" s="1"/>
  <c r="G1555" i="5" s="1"/>
  <c r="E1564" i="5"/>
  <c r="J1564" i="5"/>
  <c r="I1564" i="5"/>
  <c r="J1563" i="5"/>
  <c r="I1563" i="5"/>
  <c r="E1563" i="5"/>
  <c r="J1562" i="5"/>
  <c r="E1562" i="5"/>
  <c r="J1561" i="5"/>
  <c r="I1561" i="5"/>
  <c r="E1561" i="5"/>
  <c r="J1560" i="5"/>
  <c r="E1560" i="5"/>
  <c r="I1559" i="5"/>
  <c r="E1559" i="5"/>
  <c r="J1559" i="5"/>
  <c r="J1558" i="5"/>
  <c r="E1558" i="5"/>
  <c r="I1557" i="5"/>
  <c r="E1557" i="5"/>
  <c r="J1557" i="5"/>
  <c r="E1556" i="5"/>
  <c r="I1556" i="5"/>
  <c r="J1556" i="5"/>
  <c r="I1555" i="5"/>
  <c r="E1555" i="5"/>
  <c r="J1555" i="5"/>
  <c r="C1555" i="5"/>
  <c r="C1556" i="5" s="1"/>
  <c r="C1557" i="5" s="1"/>
  <c r="C1558" i="5" s="1"/>
  <c r="C1559" i="5" s="1"/>
  <c r="C1560" i="5" s="1"/>
  <c r="C1561" i="5" s="1"/>
  <c r="C1562" i="5" s="1"/>
  <c r="C1563" i="5" s="1"/>
  <c r="C1564" i="5" s="1"/>
  <c r="C1565" i="5" s="1"/>
  <c r="C1566" i="5" s="1"/>
  <c r="C1567" i="5" s="1"/>
  <c r="C1568" i="5" s="1"/>
  <c r="C1569" i="5" s="1"/>
  <c r="C1570" i="5" s="1"/>
  <c r="C1571" i="5" s="1"/>
  <c r="C1572" i="5" s="1"/>
  <c r="F1555" i="5"/>
  <c r="F1556" i="5" s="1"/>
  <c r="J1554" i="5"/>
  <c r="I1554" i="5"/>
  <c r="E1554" i="5"/>
  <c r="J1553" i="5"/>
  <c r="I1553" i="5"/>
  <c r="E1553" i="5"/>
  <c r="E1552" i="5"/>
  <c r="J1552" i="5"/>
  <c r="I1552" i="5"/>
  <c r="J1551" i="5"/>
  <c r="I1551" i="5"/>
  <c r="E1551" i="5"/>
  <c r="J1550" i="5"/>
  <c r="I1550" i="5"/>
  <c r="E1550" i="5"/>
  <c r="J1549" i="5"/>
  <c r="I1549" i="5"/>
  <c r="E1549" i="5"/>
  <c r="E1548" i="5"/>
  <c r="I1548" i="5"/>
  <c r="J1548" i="5"/>
  <c r="J1547" i="5"/>
  <c r="I1547" i="5"/>
  <c r="E1547" i="5"/>
  <c r="E1546" i="5"/>
  <c r="G1546" i="5"/>
  <c r="G1545" i="5" s="1"/>
  <c r="G1544" i="5" s="1"/>
  <c r="G1543" i="5" s="1"/>
  <c r="G1542" i="5" s="1"/>
  <c r="G1541" i="5" s="1"/>
  <c r="G1540" i="5" s="1"/>
  <c r="G1539" i="5" s="1"/>
  <c r="G1538" i="5" s="1"/>
  <c r="G1537" i="5" s="1"/>
  <c r="G1536" i="5" s="1"/>
  <c r="G1535" i="5" s="1"/>
  <c r="G1534" i="5" s="1"/>
  <c r="G1533" i="5" s="1"/>
  <c r="I1546" i="5"/>
  <c r="J1546" i="5"/>
  <c r="J1545" i="5"/>
  <c r="I1545" i="5"/>
  <c r="E1545" i="5"/>
  <c r="J1544" i="5"/>
  <c r="E1544" i="5"/>
  <c r="E1543" i="5"/>
  <c r="I1543" i="5"/>
  <c r="J1543" i="5"/>
  <c r="E1542" i="5"/>
  <c r="J1542" i="5"/>
  <c r="I1541" i="5"/>
  <c r="J1541" i="5"/>
  <c r="E1541" i="5"/>
  <c r="J1540" i="5"/>
  <c r="E1540" i="5"/>
  <c r="J1539" i="5"/>
  <c r="I1539" i="5"/>
  <c r="E1539" i="5"/>
  <c r="J1538" i="5"/>
  <c r="E1538" i="5"/>
  <c r="J1537" i="5"/>
  <c r="I1537" i="5"/>
  <c r="E1537" i="5"/>
  <c r="J1536" i="5"/>
  <c r="E1536" i="5"/>
  <c r="E1535" i="5"/>
  <c r="I1535" i="5"/>
  <c r="J1535" i="5"/>
  <c r="J1534" i="5"/>
  <c r="E1534" i="5"/>
  <c r="I1534" i="5"/>
  <c r="J1533" i="5"/>
  <c r="I1533" i="5"/>
  <c r="E1533" i="5"/>
  <c r="F1533" i="5"/>
  <c r="F1534" i="5" s="1"/>
  <c r="C1533" i="5"/>
  <c r="C1534" i="5" s="1"/>
  <c r="C1535" i="5" s="1"/>
  <c r="C1536" i="5" s="1"/>
  <c r="C1537" i="5" s="1"/>
  <c r="C1538" i="5" s="1"/>
  <c r="C1539" i="5" s="1"/>
  <c r="C1540" i="5" s="1"/>
  <c r="C1541" i="5" s="1"/>
  <c r="C1542" i="5" s="1"/>
  <c r="C1543" i="5" s="1"/>
  <c r="C1544" i="5" s="1"/>
  <c r="C1545" i="5" s="1"/>
  <c r="C1546" i="5" s="1"/>
  <c r="C1547" i="5" s="1"/>
  <c r="C1548" i="5" s="1"/>
  <c r="C1549" i="5" s="1"/>
  <c r="C1550" i="5" s="1"/>
  <c r="C1551" i="5" s="1"/>
  <c r="C1552" i="5" s="1"/>
  <c r="C1553" i="5" s="1"/>
  <c r="C1554" i="5" s="1"/>
  <c r="E1532" i="5"/>
  <c r="J1532" i="5"/>
  <c r="I1532" i="5"/>
  <c r="E1531" i="5"/>
  <c r="I1531" i="5"/>
  <c r="J1531" i="5"/>
  <c r="E1530" i="5"/>
  <c r="I1530" i="5"/>
  <c r="J1530" i="5"/>
  <c r="E1529" i="5"/>
  <c r="I1529" i="5"/>
  <c r="J1529" i="5"/>
  <c r="J1528" i="5"/>
  <c r="I1528" i="5"/>
  <c r="E1528" i="5"/>
  <c r="J1527" i="5"/>
  <c r="I1527" i="5"/>
  <c r="E1527" i="5"/>
  <c r="J1526" i="5"/>
  <c r="I1526" i="5"/>
  <c r="E1526" i="5"/>
  <c r="J1525" i="5"/>
  <c r="I1525" i="5"/>
  <c r="E1525" i="5"/>
  <c r="J1524" i="5"/>
  <c r="I1524" i="5"/>
  <c r="G1524" i="5"/>
  <c r="G1523" i="5" s="1"/>
  <c r="G1522" i="5" s="1"/>
  <c r="G1521" i="5" s="1"/>
  <c r="G1520" i="5" s="1"/>
  <c r="G1519" i="5" s="1"/>
  <c r="G1518" i="5" s="1"/>
  <c r="G1517" i="5" s="1"/>
  <c r="G1516" i="5" s="1"/>
  <c r="G1515" i="5" s="1"/>
  <c r="G1514" i="5" s="1"/>
  <c r="G1513" i="5" s="1"/>
  <c r="G1512" i="5" s="1"/>
  <c r="G1511" i="5" s="1"/>
  <c r="G1510" i="5" s="1"/>
  <c r="G1509" i="5" s="1"/>
  <c r="G1508" i="5" s="1"/>
  <c r="G1507" i="5" s="1"/>
  <c r="G1506" i="5" s="1"/>
  <c r="G1505" i="5" s="1"/>
  <c r="G1504" i="5" s="1"/>
  <c r="G1503" i="5" s="1"/>
  <c r="E1524" i="5"/>
  <c r="J1523" i="5"/>
  <c r="I1523" i="5"/>
  <c r="E1523" i="5"/>
  <c r="J1522" i="5"/>
  <c r="E1522" i="5"/>
  <c r="I1522" i="5"/>
  <c r="I1521" i="5"/>
  <c r="E1521" i="5"/>
  <c r="J1521" i="5"/>
  <c r="I1520" i="5"/>
  <c r="J1520" i="5"/>
  <c r="E1520" i="5"/>
  <c r="J1519" i="5"/>
  <c r="I1519" i="5"/>
  <c r="E1519" i="5"/>
  <c r="E1518" i="5"/>
  <c r="J1518" i="5"/>
  <c r="I1518" i="5"/>
  <c r="I1517" i="5"/>
  <c r="E1517" i="5"/>
  <c r="J1517" i="5"/>
  <c r="J1516" i="5"/>
  <c r="I1516" i="5"/>
  <c r="E1516" i="5"/>
  <c r="J1515" i="5"/>
  <c r="I1515" i="5"/>
  <c r="E1515" i="5"/>
  <c r="E1514" i="5"/>
  <c r="J1514" i="5"/>
  <c r="J1513" i="5"/>
  <c r="I1513" i="5"/>
  <c r="E1513" i="5"/>
  <c r="E1512" i="5"/>
  <c r="I1512" i="5"/>
  <c r="J1512" i="5"/>
  <c r="I1511" i="5"/>
  <c r="E1511" i="5"/>
  <c r="J1511" i="5"/>
  <c r="C1511" i="5"/>
  <c r="C1512" i="5" s="1"/>
  <c r="C1513" i="5" s="1"/>
  <c r="C1514" i="5" s="1"/>
  <c r="C1515" i="5" s="1"/>
  <c r="C1516" i="5" s="1"/>
  <c r="C1517" i="5" s="1"/>
  <c r="C1518" i="5" s="1"/>
  <c r="C1519" i="5" s="1"/>
  <c r="C1520" i="5" s="1"/>
  <c r="C1521" i="5" s="1"/>
  <c r="C1522" i="5" s="1"/>
  <c r="C1523" i="5" s="1"/>
  <c r="C1524" i="5" s="1"/>
  <c r="C1525" i="5" s="1"/>
  <c r="C1526" i="5" s="1"/>
  <c r="C1527" i="5" s="1"/>
  <c r="C1528" i="5" s="1"/>
  <c r="C1529" i="5" s="1"/>
  <c r="C1530" i="5" s="1"/>
  <c r="C1531" i="5" s="1"/>
  <c r="C1532" i="5" s="1"/>
  <c r="F1511" i="5"/>
  <c r="E1510" i="5"/>
  <c r="I1510" i="5"/>
  <c r="J1510" i="5"/>
  <c r="J1509" i="5"/>
  <c r="I1509" i="5"/>
  <c r="E1509" i="5"/>
  <c r="J1508" i="5"/>
  <c r="I1508" i="5"/>
  <c r="E1508" i="5"/>
  <c r="E1507" i="5"/>
  <c r="I1507" i="5"/>
  <c r="J1507" i="5"/>
  <c r="E1506" i="5"/>
  <c r="I1506" i="5"/>
  <c r="J1506" i="5"/>
  <c r="E1505" i="5"/>
  <c r="J1505" i="5"/>
  <c r="I1505" i="5"/>
  <c r="J1504" i="5"/>
  <c r="I1504" i="5"/>
  <c r="E1504" i="5"/>
  <c r="I1503" i="5"/>
  <c r="E1503" i="5"/>
  <c r="J1503" i="5"/>
  <c r="I1502" i="5"/>
  <c r="G1502" i="5"/>
  <c r="G1501" i="5" s="1"/>
  <c r="G1500" i="5" s="1"/>
  <c r="G1499" i="5" s="1"/>
  <c r="G1498" i="5" s="1"/>
  <c r="G1497" i="5" s="1"/>
  <c r="G1496" i="5" s="1"/>
  <c r="G1495" i="5" s="1"/>
  <c r="G1494" i="5" s="1"/>
  <c r="G1493" i="5" s="1"/>
  <c r="G1492" i="5" s="1"/>
  <c r="G1491" i="5" s="1"/>
  <c r="G1490" i="5" s="1"/>
  <c r="G1489" i="5" s="1"/>
  <c r="G1488" i="5" s="1"/>
  <c r="G1487" i="5" s="1"/>
  <c r="G1486" i="5" s="1"/>
  <c r="G1485" i="5" s="1"/>
  <c r="G1484" i="5" s="1"/>
  <c r="G1483" i="5" s="1"/>
  <c r="E1502" i="5"/>
  <c r="E1501" i="5"/>
  <c r="J1501" i="5"/>
  <c r="I1501" i="5"/>
  <c r="E1500" i="5"/>
  <c r="J1500" i="5"/>
  <c r="I1499" i="5"/>
  <c r="J1499" i="5"/>
  <c r="E1499" i="5"/>
  <c r="E1498" i="5"/>
  <c r="J1498" i="5"/>
  <c r="E1497" i="5"/>
  <c r="I1497" i="5"/>
  <c r="J1497" i="5"/>
  <c r="E1496" i="5"/>
  <c r="J1496" i="5"/>
  <c r="J1495" i="5"/>
  <c r="I1495" i="5"/>
  <c r="E1495" i="5"/>
  <c r="J1494" i="5"/>
  <c r="E1494" i="5"/>
  <c r="J1493" i="5"/>
  <c r="I1493" i="5"/>
  <c r="E1493" i="5"/>
  <c r="J1492" i="5"/>
  <c r="I1492" i="5"/>
  <c r="E1492" i="5"/>
  <c r="J1491" i="5"/>
  <c r="I1491" i="5"/>
  <c r="E1491" i="5"/>
  <c r="F1491" i="5"/>
  <c r="C1491" i="5"/>
  <c r="C1492" i="5" s="1"/>
  <c r="C1493" i="5" s="1"/>
  <c r="C1494" i="5" s="1"/>
  <c r="C1495" i="5" s="1"/>
  <c r="C1496" i="5" s="1"/>
  <c r="C1497" i="5" s="1"/>
  <c r="C1498" i="5" s="1"/>
  <c r="C1499" i="5" s="1"/>
  <c r="C1500" i="5" s="1"/>
  <c r="C1501" i="5" s="1"/>
  <c r="C1502" i="5" s="1"/>
  <c r="C1503" i="5" s="1"/>
  <c r="C1504" i="5" s="1"/>
  <c r="C1505" i="5" s="1"/>
  <c r="C1506" i="5" s="1"/>
  <c r="C1507" i="5" s="1"/>
  <c r="C1508" i="5" s="1"/>
  <c r="C1509" i="5" s="1"/>
  <c r="C1510" i="5" s="1"/>
  <c r="J1490" i="5"/>
  <c r="I1490" i="5"/>
  <c r="E1490" i="5"/>
  <c r="I1489" i="5"/>
  <c r="E1489" i="5"/>
  <c r="J1489" i="5"/>
  <c r="J1488" i="5"/>
  <c r="E1488" i="5"/>
  <c r="I1488" i="5"/>
  <c r="E1487" i="5"/>
  <c r="I1487" i="5"/>
  <c r="J1487" i="5"/>
  <c r="I1486" i="5"/>
  <c r="J1486" i="5"/>
  <c r="E1486" i="5"/>
  <c r="J1485" i="5"/>
  <c r="I1485" i="5"/>
  <c r="E1485" i="5"/>
  <c r="I1484" i="5"/>
  <c r="E1484" i="5"/>
  <c r="J1484" i="5"/>
  <c r="E1483" i="5"/>
  <c r="I1483" i="5"/>
  <c r="J1483" i="5"/>
  <c r="G1482" i="5"/>
  <c r="G1481" i="5" s="1"/>
  <c r="G1480" i="5" s="1"/>
  <c r="G1479" i="5" s="1"/>
  <c r="G1478" i="5" s="1"/>
  <c r="G1477" i="5" s="1"/>
  <c r="G1476" i="5" s="1"/>
  <c r="G1475" i="5" s="1"/>
  <c r="G1474" i="5" s="1"/>
  <c r="G1473" i="5" s="1"/>
  <c r="G1472" i="5" s="1"/>
  <c r="G1471" i="5" s="1"/>
  <c r="G1470" i="5" s="1"/>
  <c r="G1469" i="5" s="1"/>
  <c r="G1468" i="5" s="1"/>
  <c r="G1467" i="5" s="1"/>
  <c r="G1466" i="5" s="1"/>
  <c r="G1465" i="5" s="1"/>
  <c r="G1464" i="5" s="1"/>
  <c r="G1463" i="5" s="1"/>
  <c r="G1462" i="5" s="1"/>
  <c r="G1461" i="5" s="1"/>
  <c r="G1460" i="5" s="1"/>
  <c r="G1459" i="5" s="1"/>
  <c r="I1482" i="5"/>
  <c r="E1482" i="5"/>
  <c r="E1481" i="5"/>
  <c r="I1481" i="5"/>
  <c r="J1481" i="5"/>
  <c r="J1480" i="5"/>
  <c r="E1480" i="5"/>
  <c r="E1479" i="5"/>
  <c r="I1479" i="5"/>
  <c r="J1479" i="5"/>
  <c r="J1478" i="5"/>
  <c r="E1478" i="5"/>
  <c r="I1477" i="5"/>
  <c r="J1477" i="5"/>
  <c r="E1477" i="5"/>
  <c r="J1476" i="5"/>
  <c r="E1476" i="5"/>
  <c r="I1475" i="5"/>
  <c r="E1475" i="5"/>
  <c r="J1475" i="5"/>
  <c r="J1474" i="5"/>
  <c r="E1474" i="5"/>
  <c r="I1473" i="5"/>
  <c r="J1473" i="5"/>
  <c r="E1473" i="5"/>
  <c r="E1472" i="5"/>
  <c r="J1472" i="5"/>
  <c r="J1471" i="5"/>
  <c r="I1471" i="5"/>
  <c r="E1471" i="5"/>
  <c r="E1470" i="5"/>
  <c r="J1470" i="5"/>
  <c r="E1469" i="5"/>
  <c r="I1469" i="5"/>
  <c r="J1469" i="5"/>
  <c r="J1468" i="5"/>
  <c r="I1468" i="5"/>
  <c r="E1468" i="5"/>
  <c r="E1467" i="5"/>
  <c r="I1467" i="5"/>
  <c r="J1467" i="5"/>
  <c r="F1467" i="5"/>
  <c r="C1467" i="5"/>
  <c r="C1468" i="5" s="1"/>
  <c r="C1469" i="5" s="1"/>
  <c r="C1470" i="5" s="1"/>
  <c r="C1471" i="5" s="1"/>
  <c r="C1472" i="5" s="1"/>
  <c r="C1473" i="5" s="1"/>
  <c r="C1474" i="5" s="1"/>
  <c r="C1475" i="5" s="1"/>
  <c r="C1476" i="5" s="1"/>
  <c r="C1477" i="5" s="1"/>
  <c r="C1478" i="5" s="1"/>
  <c r="C1479" i="5" s="1"/>
  <c r="C1480" i="5" s="1"/>
  <c r="C1481" i="5" s="1"/>
  <c r="C1482" i="5" s="1"/>
  <c r="C1483" i="5" s="1"/>
  <c r="C1484" i="5" s="1"/>
  <c r="C1485" i="5" s="1"/>
  <c r="C1486" i="5" s="1"/>
  <c r="C1487" i="5" s="1"/>
  <c r="C1488" i="5" s="1"/>
  <c r="C1489" i="5" s="1"/>
  <c r="C1490" i="5" s="1"/>
  <c r="J1466" i="5"/>
  <c r="I1466" i="5"/>
  <c r="E1466" i="5"/>
  <c r="J1465" i="5"/>
  <c r="E1465" i="5"/>
  <c r="I1465" i="5"/>
  <c r="E1464" i="5"/>
  <c r="I1464" i="5"/>
  <c r="J1464" i="5"/>
  <c r="J1463" i="5"/>
  <c r="I1463" i="5"/>
  <c r="E1463" i="5"/>
  <c r="I1462" i="5"/>
  <c r="J1462" i="5"/>
  <c r="E1462" i="5"/>
  <c r="E1461" i="5"/>
  <c r="I1461" i="5"/>
  <c r="J1461" i="5"/>
  <c r="E1460" i="5"/>
  <c r="I1460" i="5"/>
  <c r="J1460" i="5"/>
  <c r="I1459" i="5"/>
  <c r="J1459" i="5"/>
  <c r="E1459" i="5"/>
  <c r="E1458" i="5"/>
  <c r="G1458" i="5"/>
  <c r="G1457" i="5" s="1"/>
  <c r="G1456" i="5" s="1"/>
  <c r="G1455" i="5" s="1"/>
  <c r="G1454" i="5" s="1"/>
  <c r="G1453" i="5" s="1"/>
  <c r="G1452" i="5" s="1"/>
  <c r="G1451" i="5" s="1"/>
  <c r="G1450" i="5" s="1"/>
  <c r="G1449" i="5" s="1"/>
  <c r="G1448" i="5" s="1"/>
  <c r="G1447" i="5" s="1"/>
  <c r="G1446" i="5" s="1"/>
  <c r="G1445" i="5" s="1"/>
  <c r="G1444" i="5" s="1"/>
  <c r="G1443" i="5" s="1"/>
  <c r="J1458" i="5"/>
  <c r="I1458" i="5"/>
  <c r="J1457" i="5"/>
  <c r="I1457" i="5"/>
  <c r="E1457" i="5"/>
  <c r="J1456" i="5"/>
  <c r="E1456" i="5"/>
  <c r="E1455" i="5"/>
  <c r="I1455" i="5"/>
  <c r="J1455" i="5"/>
  <c r="J1454" i="5"/>
  <c r="E1454" i="5"/>
  <c r="J1453" i="5"/>
  <c r="E1453" i="5"/>
  <c r="I1453" i="5"/>
  <c r="E1452" i="5"/>
  <c r="J1452" i="5"/>
  <c r="I1452" i="5"/>
  <c r="E1451" i="5"/>
  <c r="I1451" i="5"/>
  <c r="J1451" i="5"/>
  <c r="F1451" i="5"/>
  <c r="C1451" i="5"/>
  <c r="C1452" i="5" s="1"/>
  <c r="C1453" i="5" s="1"/>
  <c r="C1454" i="5" s="1"/>
  <c r="C1455" i="5" s="1"/>
  <c r="C1456" i="5" s="1"/>
  <c r="C1457" i="5" s="1"/>
  <c r="C1458" i="5" s="1"/>
  <c r="C1459" i="5" s="1"/>
  <c r="C1460" i="5" s="1"/>
  <c r="C1461" i="5" s="1"/>
  <c r="C1462" i="5" s="1"/>
  <c r="C1463" i="5" s="1"/>
  <c r="C1464" i="5" s="1"/>
  <c r="C1465" i="5" s="1"/>
  <c r="C1466" i="5" s="1"/>
  <c r="J1450" i="5"/>
  <c r="E1450" i="5"/>
  <c r="I1450" i="5"/>
  <c r="I1449" i="5"/>
  <c r="E1449" i="5"/>
  <c r="J1449" i="5"/>
  <c r="J1448" i="5"/>
  <c r="E1448" i="5"/>
  <c r="I1448" i="5"/>
  <c r="J1447" i="5"/>
  <c r="I1447" i="5"/>
  <c r="E1447" i="5"/>
  <c r="J1446" i="5"/>
  <c r="I1446" i="5"/>
  <c r="E1446" i="5"/>
  <c r="I1445" i="5"/>
  <c r="J1445" i="5"/>
  <c r="E1445" i="5"/>
  <c r="J1444" i="5"/>
  <c r="I1444" i="5"/>
  <c r="E1444" i="5"/>
  <c r="E1443" i="5"/>
  <c r="J1443" i="5"/>
  <c r="I1443" i="5"/>
  <c r="I1442" i="5"/>
  <c r="J1442" i="5"/>
  <c r="E1442" i="5"/>
  <c r="G1442" i="5"/>
  <c r="G1441" i="5" s="1"/>
  <c r="G1440" i="5" s="1"/>
  <c r="G1439" i="5" s="1"/>
  <c r="G1438" i="5" s="1"/>
  <c r="G1437" i="5" s="1"/>
  <c r="G1436" i="5" s="1"/>
  <c r="G1435" i="5" s="1"/>
  <c r="G1434" i="5" s="1"/>
  <c r="G1433" i="5" s="1"/>
  <c r="G1432" i="5" s="1"/>
  <c r="G1431" i="5" s="1"/>
  <c r="G1430" i="5" s="1"/>
  <c r="G1429" i="5" s="1"/>
  <c r="G1428" i="5" s="1"/>
  <c r="G1427" i="5" s="1"/>
  <c r="G1426" i="5" s="1"/>
  <c r="G1425" i="5" s="1"/>
  <c r="G1424" i="5" s="1"/>
  <c r="G1423" i="5" s="1"/>
  <c r="G1422" i="5" s="1"/>
  <c r="G1421" i="5" s="1"/>
  <c r="E1441" i="5"/>
  <c r="I1441" i="5"/>
  <c r="J1441" i="5"/>
  <c r="J1440" i="5"/>
  <c r="E1440" i="5"/>
  <c r="I1440" i="5"/>
  <c r="I1439" i="5"/>
  <c r="J1439" i="5"/>
  <c r="E1439" i="5"/>
  <c r="E1438" i="5"/>
  <c r="J1438" i="5"/>
  <c r="I1438" i="5"/>
  <c r="J1437" i="5"/>
  <c r="I1437" i="5"/>
  <c r="E1437" i="5"/>
  <c r="E1436" i="5"/>
  <c r="J1436" i="5"/>
  <c r="E1435" i="5"/>
  <c r="I1435" i="5"/>
  <c r="J1435" i="5"/>
  <c r="E1434" i="5"/>
  <c r="J1434" i="5"/>
  <c r="J1433" i="5"/>
  <c r="I1433" i="5"/>
  <c r="E1433" i="5"/>
  <c r="J1432" i="5"/>
  <c r="E1432" i="5"/>
  <c r="E1431" i="5"/>
  <c r="I1431" i="5"/>
  <c r="J1431" i="5"/>
  <c r="E1430" i="5"/>
  <c r="I1430" i="5"/>
  <c r="J1430" i="5"/>
  <c r="E1429" i="5"/>
  <c r="I1429" i="5"/>
  <c r="J1429" i="5"/>
  <c r="C1429" i="5"/>
  <c r="C1430" i="5" s="1"/>
  <c r="C1431" i="5" s="1"/>
  <c r="C1432" i="5" s="1"/>
  <c r="C1433" i="5" s="1"/>
  <c r="C1434" i="5" s="1"/>
  <c r="C1435" i="5" s="1"/>
  <c r="C1436" i="5" s="1"/>
  <c r="C1437" i="5" s="1"/>
  <c r="C1438" i="5" s="1"/>
  <c r="C1439" i="5" s="1"/>
  <c r="C1440" i="5" s="1"/>
  <c r="C1441" i="5" s="1"/>
  <c r="C1442" i="5" s="1"/>
  <c r="C1443" i="5" s="1"/>
  <c r="C1444" i="5" s="1"/>
  <c r="C1445" i="5" s="1"/>
  <c r="C1446" i="5" s="1"/>
  <c r="C1447" i="5" s="1"/>
  <c r="C1448" i="5" s="1"/>
  <c r="C1449" i="5" s="1"/>
  <c r="C1450" i="5" s="1"/>
  <c r="F1429" i="5"/>
  <c r="J1428" i="5"/>
  <c r="I1428" i="5"/>
  <c r="E1428" i="5"/>
  <c r="J1427" i="5"/>
  <c r="I1427" i="5"/>
  <c r="E1427" i="5"/>
  <c r="I1426" i="5"/>
  <c r="E1426" i="5"/>
  <c r="J1426" i="5"/>
  <c r="E1425" i="5"/>
  <c r="I1425" i="5"/>
  <c r="J1425" i="5"/>
  <c r="E1424" i="5"/>
  <c r="I1424" i="5"/>
  <c r="J1424" i="5"/>
  <c r="I1423" i="5"/>
  <c r="J1423" i="5"/>
  <c r="E1423" i="5"/>
  <c r="I1422" i="5"/>
  <c r="J1422" i="5"/>
  <c r="E1422" i="5"/>
  <c r="I1421" i="5"/>
  <c r="E1421" i="5"/>
  <c r="J1421" i="5"/>
  <c r="E1420" i="5"/>
  <c r="G1420" i="5"/>
  <c r="G1419" i="5" s="1"/>
  <c r="G1418" i="5" s="1"/>
  <c r="G1417" i="5" s="1"/>
  <c r="G1416" i="5" s="1"/>
  <c r="G1415" i="5" s="1"/>
  <c r="G1414" i="5" s="1"/>
  <c r="G1413" i="5" s="1"/>
  <c r="G1412" i="5" s="1"/>
  <c r="G1411" i="5" s="1"/>
  <c r="G1410" i="5" s="1"/>
  <c r="G1409" i="5" s="1"/>
  <c r="G1408" i="5" s="1"/>
  <c r="G1407" i="5" s="1"/>
  <c r="G1406" i="5" s="1"/>
  <c r="G1405" i="5" s="1"/>
  <c r="G1404" i="5" s="1"/>
  <c r="G1403" i="5" s="1"/>
  <c r="G1402" i="5" s="1"/>
  <c r="G1401" i="5" s="1"/>
  <c r="G1400" i="5" s="1"/>
  <c r="G1399" i="5" s="1"/>
  <c r="G1398" i="5" s="1"/>
  <c r="G1397" i="5" s="1"/>
  <c r="I1420" i="5"/>
  <c r="J1420" i="5"/>
  <c r="E1419" i="5"/>
  <c r="J1419" i="5"/>
  <c r="I1419" i="5"/>
  <c r="E1418" i="5"/>
  <c r="J1418" i="5"/>
  <c r="E1417" i="5"/>
  <c r="I1417" i="5"/>
  <c r="J1417" i="5"/>
  <c r="E1416" i="5"/>
  <c r="J1416" i="5"/>
  <c r="I1415" i="5"/>
  <c r="J1415" i="5"/>
  <c r="E1415" i="5"/>
  <c r="E1414" i="5"/>
  <c r="J1414" i="5"/>
  <c r="E1413" i="5"/>
  <c r="I1413" i="5"/>
  <c r="J1413" i="5"/>
  <c r="J1412" i="5"/>
  <c r="E1412" i="5"/>
  <c r="J1411" i="5"/>
  <c r="E1411" i="5"/>
  <c r="I1411" i="5"/>
  <c r="J1410" i="5"/>
  <c r="E1410" i="5"/>
  <c r="I1409" i="5"/>
  <c r="J1409" i="5"/>
  <c r="E1409" i="5"/>
  <c r="E1408" i="5"/>
  <c r="J1408" i="5"/>
  <c r="J1407" i="5"/>
  <c r="E1407" i="5"/>
  <c r="I1407" i="5"/>
  <c r="I1406" i="5"/>
  <c r="J1406" i="5"/>
  <c r="E1406" i="5"/>
  <c r="J1405" i="5"/>
  <c r="I1405" i="5"/>
  <c r="E1405" i="5"/>
  <c r="C1405" i="5"/>
  <c r="C1406" i="5" s="1"/>
  <c r="C1407" i="5" s="1"/>
  <c r="C1408" i="5" s="1"/>
  <c r="C1409" i="5" s="1"/>
  <c r="C1410" i="5" s="1"/>
  <c r="C1411" i="5" s="1"/>
  <c r="C1412" i="5" s="1"/>
  <c r="C1413" i="5" s="1"/>
  <c r="C1414" i="5" s="1"/>
  <c r="C1415" i="5" s="1"/>
  <c r="C1416" i="5" s="1"/>
  <c r="C1417" i="5" s="1"/>
  <c r="C1418" i="5" s="1"/>
  <c r="C1419" i="5" s="1"/>
  <c r="C1420" i="5" s="1"/>
  <c r="C1421" i="5" s="1"/>
  <c r="C1422" i="5" s="1"/>
  <c r="C1423" i="5" s="1"/>
  <c r="C1424" i="5" s="1"/>
  <c r="C1425" i="5" s="1"/>
  <c r="C1426" i="5" s="1"/>
  <c r="C1427" i="5" s="1"/>
  <c r="C1428" i="5" s="1"/>
  <c r="F1405" i="5"/>
  <c r="J1404" i="5"/>
  <c r="I1404" i="5"/>
  <c r="E1404" i="5"/>
  <c r="I1403" i="5"/>
  <c r="J1403" i="5"/>
  <c r="E1403" i="5"/>
  <c r="E1402" i="5"/>
  <c r="I1402" i="5"/>
  <c r="J1402" i="5"/>
  <c r="E1401" i="5"/>
  <c r="I1401" i="5"/>
  <c r="J1401" i="5"/>
  <c r="I1400" i="5"/>
  <c r="J1400" i="5"/>
  <c r="E1400" i="5"/>
  <c r="J1399" i="5"/>
  <c r="E1399" i="5"/>
  <c r="I1399" i="5"/>
  <c r="I1398" i="5"/>
  <c r="E1398" i="5"/>
  <c r="J1398" i="5"/>
  <c r="J1397" i="5"/>
  <c r="E1397" i="5"/>
  <c r="I1397" i="5"/>
  <c r="J1396" i="5"/>
  <c r="I1396" i="5"/>
  <c r="G1396" i="5"/>
  <c r="G1395" i="5" s="1"/>
  <c r="G1394" i="5" s="1"/>
  <c r="G1393" i="5" s="1"/>
  <c r="G1392" i="5" s="1"/>
  <c r="G1391" i="5" s="1"/>
  <c r="G1390" i="5" s="1"/>
  <c r="G1389" i="5" s="1"/>
  <c r="G1388" i="5" s="1"/>
  <c r="G1387" i="5" s="1"/>
  <c r="G1386" i="5" s="1"/>
  <c r="G1385" i="5" s="1"/>
  <c r="G1384" i="5" s="1"/>
  <c r="G1383" i="5" s="1"/>
  <c r="G1382" i="5" s="1"/>
  <c r="G1381" i="5" s="1"/>
  <c r="G1380" i="5" s="1"/>
  <c r="G1379" i="5" s="1"/>
  <c r="E1396" i="5"/>
  <c r="J1395" i="5"/>
  <c r="I1395" i="5"/>
  <c r="E1395" i="5"/>
  <c r="J1394" i="5"/>
  <c r="E1394" i="5"/>
  <c r="J1393" i="5"/>
  <c r="E1393" i="5"/>
  <c r="I1393" i="5"/>
  <c r="E1392" i="5"/>
  <c r="J1392" i="5"/>
  <c r="J1391" i="5"/>
  <c r="I1391" i="5"/>
  <c r="E1391" i="5"/>
  <c r="E1390" i="5"/>
  <c r="J1390" i="5"/>
  <c r="I1389" i="5"/>
  <c r="J1389" i="5"/>
  <c r="E1389" i="5"/>
  <c r="I1388" i="5"/>
  <c r="J1388" i="5"/>
  <c r="E1388" i="5"/>
  <c r="E1387" i="5"/>
  <c r="I1387" i="5"/>
  <c r="J1387" i="5"/>
  <c r="C1387" i="5"/>
  <c r="C1388" i="5" s="1"/>
  <c r="C1389" i="5" s="1"/>
  <c r="C1390" i="5" s="1"/>
  <c r="C1391" i="5" s="1"/>
  <c r="C1392" i="5" s="1"/>
  <c r="C1393" i="5" s="1"/>
  <c r="C1394" i="5" s="1"/>
  <c r="C1395" i="5" s="1"/>
  <c r="C1396" i="5" s="1"/>
  <c r="C1397" i="5" s="1"/>
  <c r="C1398" i="5" s="1"/>
  <c r="C1399" i="5" s="1"/>
  <c r="C1400" i="5" s="1"/>
  <c r="C1401" i="5" s="1"/>
  <c r="C1402" i="5" s="1"/>
  <c r="C1403" i="5" s="1"/>
  <c r="C1404" i="5" s="1"/>
  <c r="F1387" i="5"/>
  <c r="I1386" i="5"/>
  <c r="J1386" i="5"/>
  <c r="E1386" i="5"/>
  <c r="E1385" i="5"/>
  <c r="I1385" i="5"/>
  <c r="J1385" i="5"/>
  <c r="J1384" i="5"/>
  <c r="E1384" i="5"/>
  <c r="I1384" i="5"/>
  <c r="J1383" i="5"/>
  <c r="I1383" i="5"/>
  <c r="E1383" i="5"/>
  <c r="E1382" i="5"/>
  <c r="J1382" i="5"/>
  <c r="I1382" i="5"/>
  <c r="E1381" i="5"/>
  <c r="J1381" i="5"/>
  <c r="I1381" i="5"/>
  <c r="J1380" i="5"/>
  <c r="I1380" i="5"/>
  <c r="E1380" i="5"/>
  <c r="J1379" i="5"/>
  <c r="I1379" i="5"/>
  <c r="E1379" i="5"/>
  <c r="I1378" i="5"/>
  <c r="E1378" i="5"/>
  <c r="I1377" i="5"/>
  <c r="E1377" i="5"/>
  <c r="J1377" i="5"/>
  <c r="J1376" i="5"/>
  <c r="E1376" i="5"/>
  <c r="J1375" i="5"/>
  <c r="I1375" i="5"/>
  <c r="E1375" i="5"/>
  <c r="J1374" i="5"/>
  <c r="E1374" i="5"/>
  <c r="E1373" i="5"/>
  <c r="J1373" i="5"/>
  <c r="I1373" i="5"/>
  <c r="J1372" i="5"/>
  <c r="E1372" i="5"/>
  <c r="J1371" i="5"/>
  <c r="I1371" i="5"/>
  <c r="E1371" i="5"/>
  <c r="J1370" i="5"/>
  <c r="E1370" i="5"/>
  <c r="E1369" i="5"/>
  <c r="J1369" i="5"/>
  <c r="I1369" i="5"/>
  <c r="J1368" i="5"/>
  <c r="E1368" i="5"/>
  <c r="J1367" i="5"/>
  <c r="I1367" i="5"/>
  <c r="E1367" i="5"/>
  <c r="J1366" i="5"/>
  <c r="I1366" i="5"/>
  <c r="E1366" i="5"/>
  <c r="J1365" i="5"/>
  <c r="I1365" i="5"/>
  <c r="E1365" i="5"/>
  <c r="F1365" i="5"/>
  <c r="C1365" i="5"/>
  <c r="C1366" i="5" s="1"/>
  <c r="C1367" i="5" s="1"/>
  <c r="C1368" i="5" s="1"/>
  <c r="C1369" i="5" s="1"/>
  <c r="C1370" i="5" s="1"/>
  <c r="C1371" i="5" s="1"/>
  <c r="C1372" i="5" s="1"/>
  <c r="C1373" i="5" s="1"/>
  <c r="C1374" i="5" s="1"/>
  <c r="C1375" i="5" s="1"/>
  <c r="C1376" i="5" s="1"/>
  <c r="C1377" i="5" s="1"/>
  <c r="C1378" i="5" s="1"/>
  <c r="C1379" i="5" s="1"/>
  <c r="C1380" i="5" s="1"/>
  <c r="C1381" i="5" s="1"/>
  <c r="C1382" i="5" s="1"/>
  <c r="C1383" i="5" s="1"/>
  <c r="C1384" i="5" s="1"/>
  <c r="C1385" i="5" s="1"/>
  <c r="C1386" i="5" s="1"/>
  <c r="J1364" i="5"/>
  <c r="I1364" i="5"/>
  <c r="E1364" i="5"/>
  <c r="E1363" i="5"/>
  <c r="J1363" i="5"/>
  <c r="I1363" i="5"/>
  <c r="E1362" i="5"/>
  <c r="I1362" i="5"/>
  <c r="J1362" i="5"/>
  <c r="E1361" i="5"/>
  <c r="I1361" i="5"/>
  <c r="J1361" i="5"/>
  <c r="E1360" i="5"/>
  <c r="I1360" i="5"/>
  <c r="J1360" i="5"/>
  <c r="I1359" i="5"/>
  <c r="J1359" i="5"/>
  <c r="E1359" i="5"/>
  <c r="J1358" i="5"/>
  <c r="I1358" i="5"/>
  <c r="E1358" i="5"/>
  <c r="E1357" i="5"/>
  <c r="J1357" i="5"/>
  <c r="I1357" i="5"/>
  <c r="J1356" i="5"/>
  <c r="G1356" i="5"/>
  <c r="G1355" i="5" s="1"/>
  <c r="G1354" i="5" s="1"/>
  <c r="G1353" i="5" s="1"/>
  <c r="G1352" i="5" s="1"/>
  <c r="G1351" i="5" s="1"/>
  <c r="G1350" i="5" s="1"/>
  <c r="G1349" i="5" s="1"/>
  <c r="G1348" i="5" s="1"/>
  <c r="G1347" i="5" s="1"/>
  <c r="G1346" i="5" s="1"/>
  <c r="G1345" i="5" s="1"/>
  <c r="G1344" i="5" s="1"/>
  <c r="G1343" i="5" s="1"/>
  <c r="G1342" i="5" s="1"/>
  <c r="G1341" i="5" s="1"/>
  <c r="G1340" i="5" s="1"/>
  <c r="G1339" i="5" s="1"/>
  <c r="I1356" i="5"/>
  <c r="E1356" i="5"/>
  <c r="J1355" i="5"/>
  <c r="I1355" i="5"/>
  <c r="E1355" i="5"/>
  <c r="E1354" i="5"/>
  <c r="J1354" i="5"/>
  <c r="I1353" i="5"/>
  <c r="J1353" i="5"/>
  <c r="E1353" i="5"/>
  <c r="J1352" i="5"/>
  <c r="E1352" i="5"/>
  <c r="E1351" i="5"/>
  <c r="J1351" i="5"/>
  <c r="I1351" i="5"/>
  <c r="J1350" i="5"/>
  <c r="E1350" i="5"/>
  <c r="E1349" i="5"/>
  <c r="J1349" i="5"/>
  <c r="I1349" i="5"/>
  <c r="E1348" i="5"/>
  <c r="I1348" i="5"/>
  <c r="J1348" i="5"/>
  <c r="I1347" i="5"/>
  <c r="J1347" i="5"/>
  <c r="E1347" i="5"/>
  <c r="C1347" i="5"/>
  <c r="C1348" i="5" s="1"/>
  <c r="C1349" i="5" s="1"/>
  <c r="C1350" i="5" s="1"/>
  <c r="C1351" i="5" s="1"/>
  <c r="C1352" i="5" s="1"/>
  <c r="C1353" i="5" s="1"/>
  <c r="C1354" i="5" s="1"/>
  <c r="C1355" i="5" s="1"/>
  <c r="C1356" i="5" s="1"/>
  <c r="C1357" i="5" s="1"/>
  <c r="C1358" i="5" s="1"/>
  <c r="C1359" i="5" s="1"/>
  <c r="C1360" i="5" s="1"/>
  <c r="C1361" i="5" s="1"/>
  <c r="C1362" i="5" s="1"/>
  <c r="C1363" i="5" s="1"/>
  <c r="C1364" i="5" s="1"/>
  <c r="F1347" i="5"/>
  <c r="I1346" i="5"/>
  <c r="J1346" i="5"/>
  <c r="E1346" i="5"/>
  <c r="E1345" i="5"/>
  <c r="I1345" i="5"/>
  <c r="J1345" i="5"/>
  <c r="J1344" i="5"/>
  <c r="E1344" i="5"/>
  <c r="I1344" i="5"/>
  <c r="J1343" i="5"/>
  <c r="I1343" i="5"/>
  <c r="E1343" i="5"/>
  <c r="E1342" i="5"/>
  <c r="J1342" i="5"/>
  <c r="I1342" i="5"/>
  <c r="I1341" i="5"/>
  <c r="E1341" i="5"/>
  <c r="J1341" i="5"/>
  <c r="E1340" i="5"/>
  <c r="I1340" i="5"/>
  <c r="J1340" i="5"/>
  <c r="J1339" i="5"/>
  <c r="E1339" i="5"/>
  <c r="I1339" i="5"/>
  <c r="E1338" i="5"/>
  <c r="G1338" i="5"/>
  <c r="G1337" i="5" s="1"/>
  <c r="G1336" i="5" s="1"/>
  <c r="G1335" i="5" s="1"/>
  <c r="G1334" i="5" s="1"/>
  <c r="G1333" i="5" s="1"/>
  <c r="G1332" i="5" s="1"/>
  <c r="G1331" i="5" s="1"/>
  <c r="G1330" i="5" s="1"/>
  <c r="G1329" i="5" s="1"/>
  <c r="G1328" i="5" s="1"/>
  <c r="G1327" i="5" s="1"/>
  <c r="G1326" i="5" s="1"/>
  <c r="G1325" i="5" s="1"/>
  <c r="G1324" i="5" s="1"/>
  <c r="G1323" i="5" s="1"/>
  <c r="G1322" i="5" s="1"/>
  <c r="G1321" i="5" s="1"/>
  <c r="G1320" i="5" s="1"/>
  <c r="G1319" i="5" s="1"/>
  <c r="G1318" i="5" s="1"/>
  <c r="G1317" i="5" s="1"/>
  <c r="I1338" i="5"/>
  <c r="J1338" i="5"/>
  <c r="I1337" i="5"/>
  <c r="J1337" i="5"/>
  <c r="E1337" i="5"/>
  <c r="E1336" i="5"/>
  <c r="J1336" i="5"/>
  <c r="I1336" i="5"/>
  <c r="I1335" i="5"/>
  <c r="J1335" i="5"/>
  <c r="E1335" i="5"/>
  <c r="J1334" i="5"/>
  <c r="I1334" i="5"/>
  <c r="E1334" i="5"/>
  <c r="J1333" i="5"/>
  <c r="I1333" i="5"/>
  <c r="E1333" i="5"/>
  <c r="I1332" i="5"/>
  <c r="E1332" i="5"/>
  <c r="J1332" i="5"/>
  <c r="E1331" i="5"/>
  <c r="I1331" i="5"/>
  <c r="J1331" i="5"/>
  <c r="I1330" i="5"/>
  <c r="J1330" i="5"/>
  <c r="E1330" i="5"/>
  <c r="E1329" i="5"/>
  <c r="I1329" i="5"/>
  <c r="J1329" i="5"/>
  <c r="E1328" i="5"/>
  <c r="J1328" i="5"/>
  <c r="E1327" i="5"/>
  <c r="I1327" i="5"/>
  <c r="J1327" i="5"/>
  <c r="J1326" i="5"/>
  <c r="I1326" i="5"/>
  <c r="E1326" i="5"/>
  <c r="J1325" i="5"/>
  <c r="I1325" i="5"/>
  <c r="E1325" i="5"/>
  <c r="F1325" i="5"/>
  <c r="C1325" i="5"/>
  <c r="C1326" i="5" s="1"/>
  <c r="C1327" i="5" s="1"/>
  <c r="C1328" i="5" s="1"/>
  <c r="C1329" i="5" s="1"/>
  <c r="C1330" i="5" s="1"/>
  <c r="C1331" i="5" s="1"/>
  <c r="C1332" i="5" s="1"/>
  <c r="C1333" i="5" s="1"/>
  <c r="C1334" i="5" s="1"/>
  <c r="C1335" i="5" s="1"/>
  <c r="C1336" i="5" s="1"/>
  <c r="C1337" i="5" s="1"/>
  <c r="C1338" i="5" s="1"/>
  <c r="C1339" i="5" s="1"/>
  <c r="C1340" i="5" s="1"/>
  <c r="C1341" i="5" s="1"/>
  <c r="C1342" i="5" s="1"/>
  <c r="C1343" i="5" s="1"/>
  <c r="C1344" i="5" s="1"/>
  <c r="C1345" i="5" s="1"/>
  <c r="C1346" i="5" s="1"/>
  <c r="J1324" i="5"/>
  <c r="I1324" i="5"/>
  <c r="E1324" i="5"/>
  <c r="J1323" i="5"/>
  <c r="I1323" i="5"/>
  <c r="E1323" i="5"/>
  <c r="J1322" i="5"/>
  <c r="I1322" i="5"/>
  <c r="E1322" i="5"/>
  <c r="E1321" i="5"/>
  <c r="I1321" i="5"/>
  <c r="J1321" i="5"/>
  <c r="J1320" i="5"/>
  <c r="E1320" i="5"/>
  <c r="I1320" i="5"/>
  <c r="E1319" i="5"/>
  <c r="I1319" i="5"/>
  <c r="J1319" i="5"/>
  <c r="J1318" i="5"/>
  <c r="I1318" i="5"/>
  <c r="E1318" i="5"/>
  <c r="E1317" i="5"/>
  <c r="I1317" i="5"/>
  <c r="J1317" i="5"/>
  <c r="G1316" i="5"/>
  <c r="G1315" i="5" s="1"/>
  <c r="G1314" i="5" s="1"/>
  <c r="G1313" i="5" s="1"/>
  <c r="G1312" i="5" s="1"/>
  <c r="G1311" i="5" s="1"/>
  <c r="G1310" i="5" s="1"/>
  <c r="G1309" i="5" s="1"/>
  <c r="G1308" i="5" s="1"/>
  <c r="G1307" i="5" s="1"/>
  <c r="G1306" i="5" s="1"/>
  <c r="G1305" i="5" s="1"/>
  <c r="G1304" i="5" s="1"/>
  <c r="G1303" i="5" s="1"/>
  <c r="G1302" i="5" s="1"/>
  <c r="G1301" i="5" s="1"/>
  <c r="G1300" i="5" s="1"/>
  <c r="G1299" i="5" s="1"/>
  <c r="G1298" i="5" s="1"/>
  <c r="G1297" i="5" s="1"/>
  <c r="G1296" i="5" s="1"/>
  <c r="G1295" i="5" s="1"/>
  <c r="E1316" i="5"/>
  <c r="J1316" i="5"/>
  <c r="I1316" i="5"/>
  <c r="I1315" i="5"/>
  <c r="E1315" i="5"/>
  <c r="J1315" i="5"/>
  <c r="J1314" i="5"/>
  <c r="I1314" i="5"/>
  <c r="E1314" i="5"/>
  <c r="E1313" i="5"/>
  <c r="I1313" i="5"/>
  <c r="J1313" i="5"/>
  <c r="E1312" i="5"/>
  <c r="I1312" i="5"/>
  <c r="J1312" i="5"/>
  <c r="E1311" i="5"/>
  <c r="I1311" i="5"/>
  <c r="J1311" i="5"/>
  <c r="J1310" i="5"/>
  <c r="I1310" i="5"/>
  <c r="E1310" i="5"/>
  <c r="J1309" i="5"/>
  <c r="I1309" i="5"/>
  <c r="E1309" i="5"/>
  <c r="E1308" i="5"/>
  <c r="I1308" i="5"/>
  <c r="J1308" i="5"/>
  <c r="E1307" i="5"/>
  <c r="I1307" i="5"/>
  <c r="J1307" i="5"/>
  <c r="J1306" i="5"/>
  <c r="E1306" i="5"/>
  <c r="J1305" i="5"/>
  <c r="I1305" i="5"/>
  <c r="E1305" i="5"/>
  <c r="J1304" i="5"/>
  <c r="I1304" i="5"/>
  <c r="E1304" i="5"/>
  <c r="J1303" i="5"/>
  <c r="I1303" i="5"/>
  <c r="E1303" i="5"/>
  <c r="F1303" i="5"/>
  <c r="C1303" i="5"/>
  <c r="C1304" i="5" s="1"/>
  <c r="C1305" i="5" s="1"/>
  <c r="C1306" i="5" s="1"/>
  <c r="C1307" i="5" s="1"/>
  <c r="C1308" i="5" s="1"/>
  <c r="C1309" i="5" s="1"/>
  <c r="C1310" i="5" s="1"/>
  <c r="C1311" i="5" s="1"/>
  <c r="C1312" i="5" s="1"/>
  <c r="C1313" i="5" s="1"/>
  <c r="C1314" i="5" s="1"/>
  <c r="C1315" i="5" s="1"/>
  <c r="C1316" i="5" s="1"/>
  <c r="C1317" i="5" s="1"/>
  <c r="C1318" i="5" s="1"/>
  <c r="C1319" i="5" s="1"/>
  <c r="C1320" i="5" s="1"/>
  <c r="C1321" i="5" s="1"/>
  <c r="C1322" i="5" s="1"/>
  <c r="C1323" i="5" s="1"/>
  <c r="C1324" i="5" s="1"/>
  <c r="J1302" i="5"/>
  <c r="I1302" i="5"/>
  <c r="E1302" i="5"/>
  <c r="J1301" i="5"/>
  <c r="I1301" i="5"/>
  <c r="E1301" i="5"/>
  <c r="J1300" i="5"/>
  <c r="I1300" i="5"/>
  <c r="E1300" i="5"/>
  <c r="J1299" i="5"/>
  <c r="I1299" i="5"/>
  <c r="E1299" i="5"/>
  <c r="J1298" i="5"/>
  <c r="I1298" i="5"/>
  <c r="E1298" i="5"/>
  <c r="J1297" i="5"/>
  <c r="I1297" i="5"/>
  <c r="E1297" i="5"/>
  <c r="J1296" i="5"/>
  <c r="I1296" i="5"/>
  <c r="E1296" i="5"/>
  <c r="J1295" i="5"/>
  <c r="I1295" i="5"/>
  <c r="E1295" i="5"/>
  <c r="E1294" i="5"/>
  <c r="G1294" i="5"/>
  <c r="G1293" i="5" s="1"/>
  <c r="G1292" i="5" s="1"/>
  <c r="G1291" i="5" s="1"/>
  <c r="G1290" i="5" s="1"/>
  <c r="G1289" i="5" s="1"/>
  <c r="G1288" i="5" s="1"/>
  <c r="G1287" i="5" s="1"/>
  <c r="G1286" i="5" s="1"/>
  <c r="G1285" i="5" s="1"/>
  <c r="G1284" i="5" s="1"/>
  <c r="G1283" i="5" s="1"/>
  <c r="G1282" i="5" s="1"/>
  <c r="G1281" i="5" s="1"/>
  <c r="G1280" i="5" s="1"/>
  <c r="G1279" i="5" s="1"/>
  <c r="G1278" i="5" s="1"/>
  <c r="G1277" i="5" s="1"/>
  <c r="G1276" i="5" s="1"/>
  <c r="G1275" i="5" s="1"/>
  <c r="G1274" i="5" s="1"/>
  <c r="G1273" i="5" s="1"/>
  <c r="I1294" i="5"/>
  <c r="J1294" i="5"/>
  <c r="E1293" i="5"/>
  <c r="I1293" i="5"/>
  <c r="J1293" i="5"/>
  <c r="E1292" i="5"/>
  <c r="I1292" i="5"/>
  <c r="J1292" i="5"/>
  <c r="J1291" i="5"/>
  <c r="I1291" i="5"/>
  <c r="E1291" i="5"/>
  <c r="I1290" i="5"/>
  <c r="J1290" i="5"/>
  <c r="E1290" i="5"/>
  <c r="I1289" i="5"/>
  <c r="J1289" i="5"/>
  <c r="E1289" i="5"/>
  <c r="I1288" i="5"/>
  <c r="J1288" i="5"/>
  <c r="E1288" i="5"/>
  <c r="E1287" i="5"/>
  <c r="I1287" i="5"/>
  <c r="J1287" i="5"/>
  <c r="J1286" i="5"/>
  <c r="I1286" i="5"/>
  <c r="E1286" i="5"/>
  <c r="E1285" i="5"/>
  <c r="J1285" i="5"/>
  <c r="I1285" i="5"/>
  <c r="E1284" i="5"/>
  <c r="J1284" i="5"/>
  <c r="I1284" i="5"/>
  <c r="E1283" i="5"/>
  <c r="I1283" i="5"/>
  <c r="J1283" i="5"/>
  <c r="E1282" i="5"/>
  <c r="J1282" i="5"/>
  <c r="I1282" i="5"/>
  <c r="E1281" i="5"/>
  <c r="I1281" i="5"/>
  <c r="J1281" i="5"/>
  <c r="C1281" i="5"/>
  <c r="C1282" i="5" s="1"/>
  <c r="C1283" i="5" s="1"/>
  <c r="C1284" i="5" s="1"/>
  <c r="C1285" i="5" s="1"/>
  <c r="C1286" i="5" s="1"/>
  <c r="C1287" i="5" s="1"/>
  <c r="C1288" i="5" s="1"/>
  <c r="C1289" i="5" s="1"/>
  <c r="C1290" i="5" s="1"/>
  <c r="C1291" i="5" s="1"/>
  <c r="C1292" i="5" s="1"/>
  <c r="C1293" i="5" s="1"/>
  <c r="C1294" i="5" s="1"/>
  <c r="C1295" i="5" s="1"/>
  <c r="C1296" i="5" s="1"/>
  <c r="C1297" i="5" s="1"/>
  <c r="C1298" i="5" s="1"/>
  <c r="C1299" i="5" s="1"/>
  <c r="C1300" i="5" s="1"/>
  <c r="C1301" i="5" s="1"/>
  <c r="C1302" i="5" s="1"/>
  <c r="F1281" i="5"/>
  <c r="J1280" i="5"/>
  <c r="E1280" i="5"/>
  <c r="I1280" i="5"/>
  <c r="J1279" i="5"/>
  <c r="I1279" i="5"/>
  <c r="E1279" i="5"/>
  <c r="E1278" i="5"/>
  <c r="J1278" i="5"/>
  <c r="I1278" i="5"/>
  <c r="I1277" i="5"/>
  <c r="J1277" i="5"/>
  <c r="E1277" i="5"/>
  <c r="I1276" i="5"/>
  <c r="J1276" i="5"/>
  <c r="E1276" i="5"/>
  <c r="E1275" i="5"/>
  <c r="J1275" i="5"/>
  <c r="I1275" i="5"/>
  <c r="J1274" i="5"/>
  <c r="I1274" i="5"/>
  <c r="E1274" i="5"/>
  <c r="J1273" i="5"/>
  <c r="I1273" i="5"/>
  <c r="E1273" i="5"/>
  <c r="G1272" i="5"/>
  <c r="G1271" i="5" s="1"/>
  <c r="G1270" i="5" s="1"/>
  <c r="G1269" i="5" s="1"/>
  <c r="G1268" i="5" s="1"/>
  <c r="G1267" i="5" s="1"/>
  <c r="G1266" i="5" s="1"/>
  <c r="G1265" i="5" s="1"/>
  <c r="G1264" i="5" s="1"/>
  <c r="G1263" i="5" s="1"/>
  <c r="G1262" i="5" s="1"/>
  <c r="G1261" i="5" s="1"/>
  <c r="G1260" i="5" s="1"/>
  <c r="G1259" i="5" s="1"/>
  <c r="G1258" i="5" s="1"/>
  <c r="G1257" i="5" s="1"/>
  <c r="G1256" i="5" s="1"/>
  <c r="G1255" i="5" s="1"/>
  <c r="G1254" i="5" s="1"/>
  <c r="G1253" i="5" s="1"/>
  <c r="G1252" i="5" s="1"/>
  <c r="G1251" i="5" s="1"/>
  <c r="J1272" i="5"/>
  <c r="I1272" i="5"/>
  <c r="E1272" i="5"/>
  <c r="E1271" i="5"/>
  <c r="J1271" i="5"/>
  <c r="I1271" i="5"/>
  <c r="I1270" i="5"/>
  <c r="J1270" i="5"/>
  <c r="E1270" i="5"/>
  <c r="J1269" i="5"/>
  <c r="I1269" i="5"/>
  <c r="E1269" i="5"/>
  <c r="I1268" i="5"/>
  <c r="J1268" i="5"/>
  <c r="E1268" i="5"/>
  <c r="E1267" i="5"/>
  <c r="J1267" i="5"/>
  <c r="I1267" i="5"/>
  <c r="E1266" i="5"/>
  <c r="I1266" i="5"/>
  <c r="J1266" i="5"/>
  <c r="J1265" i="5"/>
  <c r="E1265" i="5"/>
  <c r="I1265" i="5"/>
  <c r="E1264" i="5"/>
  <c r="I1264" i="5"/>
  <c r="J1264" i="5"/>
  <c r="E1263" i="5"/>
  <c r="J1263" i="5"/>
  <c r="I1263" i="5"/>
  <c r="J1262" i="5"/>
  <c r="E1262" i="5"/>
  <c r="I1262" i="5"/>
  <c r="J1261" i="5"/>
  <c r="I1261" i="5"/>
  <c r="E1261" i="5"/>
  <c r="J1260" i="5"/>
  <c r="I1260" i="5"/>
  <c r="E1260" i="5"/>
  <c r="E1259" i="5"/>
  <c r="J1259" i="5"/>
  <c r="I1259" i="5"/>
  <c r="C1259" i="5"/>
  <c r="C1260" i="5" s="1"/>
  <c r="C1261" i="5" s="1"/>
  <c r="C1262" i="5" s="1"/>
  <c r="C1263" i="5" s="1"/>
  <c r="C1264" i="5" s="1"/>
  <c r="C1265" i="5" s="1"/>
  <c r="C1266" i="5" s="1"/>
  <c r="C1267" i="5" s="1"/>
  <c r="C1268" i="5" s="1"/>
  <c r="C1269" i="5" s="1"/>
  <c r="C1270" i="5" s="1"/>
  <c r="C1271" i="5" s="1"/>
  <c r="C1272" i="5" s="1"/>
  <c r="C1273" i="5" s="1"/>
  <c r="C1274" i="5" s="1"/>
  <c r="C1275" i="5" s="1"/>
  <c r="C1276" i="5" s="1"/>
  <c r="C1277" i="5" s="1"/>
  <c r="C1278" i="5" s="1"/>
  <c r="C1279" i="5" s="1"/>
  <c r="C1280" i="5" s="1"/>
  <c r="F1259" i="5"/>
  <c r="I1258" i="5"/>
  <c r="J1258" i="5"/>
  <c r="E1258" i="5"/>
  <c r="J1257" i="5"/>
  <c r="I1257" i="5"/>
  <c r="E1257" i="5"/>
  <c r="J1256" i="5"/>
  <c r="I1256" i="5"/>
  <c r="E1256" i="5"/>
  <c r="E1255" i="5"/>
  <c r="I1255" i="5"/>
  <c r="J1255" i="5"/>
  <c r="E1254" i="5"/>
  <c r="I1254" i="5"/>
  <c r="J1254" i="5"/>
  <c r="J1253" i="5"/>
  <c r="E1253" i="5"/>
  <c r="I1253" i="5"/>
  <c r="E1252" i="5"/>
  <c r="I1252" i="5"/>
  <c r="J1252" i="5"/>
  <c r="E1251" i="5"/>
  <c r="J1251" i="5"/>
  <c r="I1251" i="5"/>
  <c r="J1250" i="5"/>
  <c r="I1250" i="5"/>
  <c r="G1250" i="5"/>
  <c r="G1249" i="5" s="1"/>
  <c r="G1248" i="5" s="1"/>
  <c r="G1247" i="5" s="1"/>
  <c r="G1246" i="5" s="1"/>
  <c r="G1245" i="5" s="1"/>
  <c r="G1244" i="5" s="1"/>
  <c r="G1243" i="5" s="1"/>
  <c r="G1242" i="5" s="1"/>
  <c r="G1241" i="5" s="1"/>
  <c r="G1240" i="5" s="1"/>
  <c r="G1239" i="5" s="1"/>
  <c r="G1238" i="5" s="1"/>
  <c r="G1237" i="5" s="1"/>
  <c r="G1236" i="5" s="1"/>
  <c r="G1235" i="5" s="1"/>
  <c r="G1234" i="5" s="1"/>
  <c r="G1233" i="5" s="1"/>
  <c r="G1232" i="5" s="1"/>
  <c r="G1231" i="5" s="1"/>
  <c r="G1230" i="5" s="1"/>
  <c r="G1229" i="5" s="1"/>
  <c r="E1250" i="5"/>
  <c r="I1249" i="5"/>
  <c r="J1249" i="5"/>
  <c r="E1249" i="5"/>
  <c r="E1248" i="5"/>
  <c r="I1248" i="5"/>
  <c r="J1248" i="5"/>
  <c r="J1247" i="5"/>
  <c r="I1247" i="5"/>
  <c r="E1247" i="5"/>
  <c r="J1246" i="5"/>
  <c r="I1246" i="5"/>
  <c r="E1246" i="5"/>
  <c r="J1245" i="5"/>
  <c r="I1245" i="5"/>
  <c r="E1245" i="5"/>
  <c r="J1244" i="5"/>
  <c r="I1244" i="5"/>
  <c r="E1244" i="5"/>
  <c r="J1243" i="5"/>
  <c r="E1243" i="5"/>
  <c r="I1243" i="5"/>
  <c r="J1242" i="5"/>
  <c r="I1242" i="5"/>
  <c r="E1242" i="5"/>
  <c r="E1241" i="5"/>
  <c r="I1241" i="5"/>
  <c r="J1241" i="5"/>
  <c r="E1240" i="5"/>
  <c r="I1240" i="5"/>
  <c r="J1240" i="5"/>
  <c r="E1239" i="5"/>
  <c r="I1239" i="5"/>
  <c r="J1239" i="5"/>
  <c r="I1238" i="5"/>
  <c r="E1238" i="5"/>
  <c r="J1238" i="5"/>
  <c r="J1237" i="5"/>
  <c r="I1237" i="5"/>
  <c r="E1237" i="5"/>
  <c r="F1237" i="5"/>
  <c r="C1237" i="5"/>
  <c r="C1238" i="5" s="1"/>
  <c r="C1239" i="5" s="1"/>
  <c r="C1240" i="5" s="1"/>
  <c r="C1241" i="5" s="1"/>
  <c r="C1242" i="5" s="1"/>
  <c r="C1243" i="5" s="1"/>
  <c r="C1244" i="5" s="1"/>
  <c r="C1245" i="5" s="1"/>
  <c r="C1246" i="5" s="1"/>
  <c r="C1247" i="5" s="1"/>
  <c r="C1248" i="5" s="1"/>
  <c r="C1249" i="5" s="1"/>
  <c r="C1250" i="5" s="1"/>
  <c r="C1251" i="5" s="1"/>
  <c r="C1252" i="5" s="1"/>
  <c r="C1253" i="5" s="1"/>
  <c r="C1254" i="5" s="1"/>
  <c r="C1255" i="5" s="1"/>
  <c r="C1256" i="5" s="1"/>
  <c r="C1257" i="5" s="1"/>
  <c r="C1258" i="5" s="1"/>
  <c r="J1236" i="5"/>
  <c r="I1236" i="5"/>
  <c r="E1236" i="5"/>
  <c r="E1235" i="5"/>
  <c r="J1235" i="5"/>
  <c r="I1235" i="5"/>
  <c r="J1234" i="5"/>
  <c r="I1234" i="5"/>
  <c r="E1234" i="5"/>
  <c r="I1233" i="5"/>
  <c r="J1233" i="5"/>
  <c r="E1233" i="5"/>
  <c r="I1232" i="5"/>
  <c r="E1232" i="5"/>
  <c r="J1232" i="5"/>
  <c r="J1231" i="5"/>
  <c r="I1231" i="5"/>
  <c r="E1231" i="5"/>
  <c r="I1230" i="5"/>
  <c r="J1230" i="5"/>
  <c r="E1230" i="5"/>
  <c r="I1229" i="5"/>
  <c r="E1229" i="5"/>
  <c r="J1229" i="5"/>
  <c r="J1228" i="5"/>
  <c r="I1228" i="5"/>
  <c r="G1228" i="5"/>
  <c r="G1227" i="5" s="1"/>
  <c r="G1226" i="5" s="1"/>
  <c r="G1225" i="5" s="1"/>
  <c r="G1224" i="5" s="1"/>
  <c r="G1223" i="5" s="1"/>
  <c r="G1222" i="5" s="1"/>
  <c r="G1221" i="5" s="1"/>
  <c r="G1220" i="5" s="1"/>
  <c r="G1219" i="5" s="1"/>
  <c r="G1218" i="5" s="1"/>
  <c r="G1217" i="5" s="1"/>
  <c r="G1216" i="5" s="1"/>
  <c r="G1215" i="5" s="1"/>
  <c r="G1214" i="5" s="1"/>
  <c r="G1213" i="5" s="1"/>
  <c r="G1212" i="5" s="1"/>
  <c r="G1211" i="5" s="1"/>
  <c r="G1210" i="5" s="1"/>
  <c r="G1209" i="5" s="1"/>
  <c r="G1208" i="5" s="1"/>
  <c r="G1207" i="5" s="1"/>
  <c r="E1228" i="5"/>
  <c r="I1227" i="5"/>
  <c r="E1227" i="5"/>
  <c r="J1227" i="5"/>
  <c r="I1226" i="5"/>
  <c r="E1226" i="5"/>
  <c r="J1226" i="5"/>
  <c r="J1225" i="5"/>
  <c r="E1225" i="5"/>
  <c r="I1225" i="5"/>
  <c r="J1224" i="5"/>
  <c r="I1224" i="5"/>
  <c r="E1224" i="5"/>
  <c r="I1223" i="5"/>
  <c r="E1223" i="5"/>
  <c r="J1223" i="5"/>
  <c r="J1222" i="5"/>
  <c r="E1222" i="5"/>
  <c r="I1222" i="5"/>
  <c r="E1221" i="5"/>
  <c r="I1221" i="5"/>
  <c r="J1221" i="5"/>
  <c r="J1220" i="5"/>
  <c r="I1220" i="5"/>
  <c r="E1220" i="5"/>
  <c r="J1219" i="5"/>
  <c r="I1219" i="5"/>
  <c r="E1219" i="5"/>
  <c r="E1218" i="5"/>
  <c r="I1218" i="5"/>
  <c r="J1218" i="5"/>
  <c r="I1217" i="5"/>
  <c r="J1217" i="5"/>
  <c r="E1217" i="5"/>
  <c r="J1216" i="5"/>
  <c r="I1216" i="5"/>
  <c r="E1216" i="5"/>
  <c r="J1215" i="5"/>
  <c r="I1215" i="5"/>
  <c r="E1215" i="5"/>
  <c r="F1215" i="5"/>
  <c r="C1215" i="5"/>
  <c r="C1216" i="5" s="1"/>
  <c r="C1217" i="5" s="1"/>
  <c r="C1218" i="5" s="1"/>
  <c r="C1219" i="5" s="1"/>
  <c r="C1220" i="5" s="1"/>
  <c r="C1221" i="5" s="1"/>
  <c r="C1222" i="5" s="1"/>
  <c r="C1223" i="5" s="1"/>
  <c r="C1224" i="5" s="1"/>
  <c r="C1225" i="5" s="1"/>
  <c r="C1226" i="5" s="1"/>
  <c r="C1227" i="5" s="1"/>
  <c r="C1228" i="5" s="1"/>
  <c r="C1229" i="5" s="1"/>
  <c r="C1230" i="5" s="1"/>
  <c r="C1231" i="5" s="1"/>
  <c r="C1232" i="5" s="1"/>
  <c r="C1233" i="5" s="1"/>
  <c r="C1234" i="5" s="1"/>
  <c r="C1235" i="5" s="1"/>
  <c r="C1236" i="5" s="1"/>
  <c r="I1214" i="5"/>
  <c r="J1214" i="5"/>
  <c r="E1214" i="5"/>
  <c r="I1213" i="5"/>
  <c r="J1213" i="5"/>
  <c r="E1213" i="5"/>
  <c r="I1212" i="5"/>
  <c r="J1212" i="5"/>
  <c r="E1212" i="5"/>
  <c r="J1211" i="5"/>
  <c r="I1211" i="5"/>
  <c r="E1211" i="5"/>
  <c r="I1210" i="5"/>
  <c r="J1210" i="5"/>
  <c r="E1210" i="5"/>
  <c r="I1209" i="5"/>
  <c r="E1209" i="5"/>
  <c r="J1209" i="5"/>
  <c r="E1208" i="5"/>
  <c r="I1208" i="5"/>
  <c r="J1208" i="5"/>
  <c r="E1207" i="5"/>
  <c r="J1207" i="5"/>
  <c r="I1207" i="5"/>
  <c r="I1206" i="5"/>
  <c r="G1206" i="5"/>
  <c r="G1205" i="5" s="1"/>
  <c r="G1204" i="5" s="1"/>
  <c r="G1203" i="5" s="1"/>
  <c r="G1202" i="5" s="1"/>
  <c r="G1201" i="5" s="1"/>
  <c r="G1200" i="5" s="1"/>
  <c r="G1199" i="5" s="1"/>
  <c r="G1198" i="5" s="1"/>
  <c r="G1197" i="5" s="1"/>
  <c r="G1196" i="5" s="1"/>
  <c r="G1195" i="5" s="1"/>
  <c r="G1194" i="5" s="1"/>
  <c r="G1193" i="5" s="1"/>
  <c r="G1192" i="5" s="1"/>
  <c r="G1191" i="5" s="1"/>
  <c r="G1190" i="5" s="1"/>
  <c r="G1189" i="5" s="1"/>
  <c r="G1188" i="5" s="1"/>
  <c r="G1187" i="5" s="1"/>
  <c r="G1186" i="5" s="1"/>
  <c r="G1185" i="5" s="1"/>
  <c r="J1206" i="5"/>
  <c r="E1206" i="5"/>
  <c r="J1205" i="5"/>
  <c r="I1205" i="5"/>
  <c r="E1205" i="5"/>
  <c r="I1204" i="5"/>
  <c r="E1204" i="5"/>
  <c r="J1204" i="5"/>
  <c r="E1203" i="5"/>
  <c r="J1203" i="5"/>
  <c r="I1203" i="5"/>
  <c r="J1202" i="5"/>
  <c r="I1202" i="5"/>
  <c r="E1202" i="5"/>
  <c r="E1201" i="5"/>
  <c r="I1201" i="5"/>
  <c r="J1201" i="5"/>
  <c r="J1200" i="5"/>
  <c r="I1200" i="5"/>
  <c r="E1200" i="5"/>
  <c r="I1199" i="5"/>
  <c r="J1199" i="5"/>
  <c r="E1199" i="5"/>
  <c r="J1198" i="5"/>
  <c r="E1198" i="5"/>
  <c r="I1198" i="5"/>
  <c r="J1197" i="5"/>
  <c r="E1197" i="5"/>
  <c r="I1197" i="5"/>
  <c r="I1196" i="5"/>
  <c r="E1196" i="5"/>
  <c r="J1196" i="5"/>
  <c r="J1195" i="5"/>
  <c r="E1195" i="5"/>
  <c r="I1195" i="5"/>
  <c r="J1194" i="5"/>
  <c r="E1194" i="5"/>
  <c r="I1194" i="5"/>
  <c r="I1193" i="5"/>
  <c r="J1193" i="5"/>
  <c r="E1193" i="5"/>
  <c r="C1193" i="5"/>
  <c r="C1194" i="5" s="1"/>
  <c r="C1195" i="5" s="1"/>
  <c r="C1196" i="5" s="1"/>
  <c r="C1197" i="5" s="1"/>
  <c r="C1198" i="5" s="1"/>
  <c r="C1199" i="5" s="1"/>
  <c r="C1200" i="5" s="1"/>
  <c r="C1201" i="5" s="1"/>
  <c r="C1202" i="5" s="1"/>
  <c r="C1203" i="5" s="1"/>
  <c r="C1204" i="5" s="1"/>
  <c r="C1205" i="5" s="1"/>
  <c r="C1206" i="5" s="1"/>
  <c r="C1207" i="5" s="1"/>
  <c r="C1208" i="5" s="1"/>
  <c r="C1209" i="5" s="1"/>
  <c r="C1210" i="5" s="1"/>
  <c r="C1211" i="5" s="1"/>
  <c r="C1212" i="5" s="1"/>
  <c r="C1213" i="5" s="1"/>
  <c r="C1214" i="5" s="1"/>
  <c r="F1193" i="5"/>
  <c r="E1192" i="5"/>
  <c r="I1192" i="5"/>
  <c r="J1192" i="5"/>
  <c r="E1191" i="5"/>
  <c r="J1191" i="5"/>
  <c r="I1191" i="5"/>
  <c r="E1190" i="5"/>
  <c r="I1190" i="5"/>
  <c r="J1190" i="5"/>
  <c r="I1189" i="5"/>
  <c r="E1189" i="5"/>
  <c r="J1189" i="5"/>
  <c r="J1188" i="5"/>
  <c r="I1188" i="5"/>
  <c r="E1188" i="5"/>
  <c r="I1187" i="5"/>
  <c r="J1187" i="5"/>
  <c r="E1187" i="5"/>
  <c r="E1186" i="5"/>
  <c r="I1186" i="5"/>
  <c r="J1186" i="5"/>
  <c r="I1185" i="5"/>
  <c r="J1185" i="5"/>
  <c r="E1185" i="5"/>
  <c r="G1184" i="5"/>
  <c r="G1183" i="5" s="1"/>
  <c r="G1182" i="5" s="1"/>
  <c r="G1181" i="5" s="1"/>
  <c r="G1180" i="5" s="1"/>
  <c r="G1179" i="5" s="1"/>
  <c r="G1178" i="5" s="1"/>
  <c r="G1177" i="5" s="1"/>
  <c r="G1176" i="5" s="1"/>
  <c r="G1175" i="5" s="1"/>
  <c r="G1174" i="5" s="1"/>
  <c r="G1173" i="5" s="1"/>
  <c r="G1172" i="5" s="1"/>
  <c r="G1171" i="5" s="1"/>
  <c r="G1170" i="5" s="1"/>
  <c r="G1169" i="5" s="1"/>
  <c r="G1168" i="5" s="1"/>
  <c r="G1167" i="5" s="1"/>
  <c r="G1166" i="5" s="1"/>
  <c r="G1165" i="5" s="1"/>
  <c r="G1164" i="5" s="1"/>
  <c r="G1163" i="5" s="1"/>
  <c r="G1162" i="5" s="1"/>
  <c r="G1161" i="5" s="1"/>
  <c r="G1160" i="5" s="1"/>
  <c r="G1159" i="5" s="1"/>
  <c r="E1184" i="5"/>
  <c r="I1184" i="5"/>
  <c r="E1183" i="5"/>
  <c r="I1183" i="5"/>
  <c r="J1183" i="5"/>
  <c r="J1182" i="5"/>
  <c r="E1182" i="5"/>
  <c r="I1181" i="5"/>
  <c r="E1181" i="5"/>
  <c r="J1181" i="5"/>
  <c r="J1180" i="5"/>
  <c r="E1180" i="5"/>
  <c r="J1179" i="5"/>
  <c r="I1179" i="5"/>
  <c r="E1179" i="5"/>
  <c r="E1178" i="5"/>
  <c r="J1178" i="5"/>
  <c r="I1177" i="5"/>
  <c r="J1177" i="5"/>
  <c r="E1177" i="5"/>
  <c r="J1176" i="5"/>
  <c r="E1176" i="5"/>
  <c r="J1175" i="5"/>
  <c r="I1175" i="5"/>
  <c r="E1175" i="5"/>
  <c r="E1174" i="5"/>
  <c r="J1174" i="5"/>
  <c r="I1173" i="5"/>
  <c r="E1173" i="5"/>
  <c r="J1173" i="5"/>
  <c r="E1172" i="5"/>
  <c r="J1172" i="5"/>
  <c r="E1171" i="5"/>
  <c r="J1171" i="5"/>
  <c r="I1171" i="5"/>
  <c r="E1170" i="5"/>
  <c r="J1170" i="5"/>
  <c r="J1169" i="5"/>
  <c r="E1169" i="5"/>
  <c r="I1169" i="5"/>
  <c r="E1168" i="5"/>
  <c r="I1168" i="5"/>
  <c r="J1168" i="5"/>
  <c r="I1167" i="5"/>
  <c r="J1167" i="5"/>
  <c r="E1167" i="5"/>
  <c r="C1167" i="5"/>
  <c r="C1168" i="5" s="1"/>
  <c r="C1169" i="5" s="1"/>
  <c r="C1170" i="5" s="1"/>
  <c r="C1171" i="5" s="1"/>
  <c r="C1172" i="5" s="1"/>
  <c r="C1173" i="5" s="1"/>
  <c r="C1174" i="5" s="1"/>
  <c r="C1175" i="5" s="1"/>
  <c r="C1176" i="5" s="1"/>
  <c r="C1177" i="5" s="1"/>
  <c r="C1178" i="5" s="1"/>
  <c r="C1179" i="5" s="1"/>
  <c r="C1180" i="5" s="1"/>
  <c r="C1181" i="5" s="1"/>
  <c r="C1182" i="5" s="1"/>
  <c r="C1183" i="5" s="1"/>
  <c r="C1184" i="5" s="1"/>
  <c r="C1185" i="5" s="1"/>
  <c r="C1186" i="5" s="1"/>
  <c r="C1187" i="5" s="1"/>
  <c r="C1188" i="5" s="1"/>
  <c r="C1189" i="5" s="1"/>
  <c r="C1190" i="5" s="1"/>
  <c r="C1191" i="5" s="1"/>
  <c r="C1192" i="5" s="1"/>
  <c r="F1167" i="5"/>
  <c r="J1166" i="5"/>
  <c r="E1166" i="5"/>
  <c r="I1166" i="5"/>
  <c r="E1165" i="5"/>
  <c r="I1165" i="5"/>
  <c r="J1165" i="5"/>
  <c r="E1164" i="5"/>
  <c r="I1164" i="5"/>
  <c r="J1164" i="5"/>
  <c r="E1163" i="5"/>
  <c r="I1163" i="5"/>
  <c r="J1163" i="5"/>
  <c r="E1162" i="5"/>
  <c r="J1162" i="5"/>
  <c r="I1162" i="5"/>
  <c r="E1161" i="5"/>
  <c r="J1161" i="5"/>
  <c r="I1161" i="5"/>
  <c r="I1160" i="5"/>
  <c r="E1160" i="5"/>
  <c r="J1160" i="5"/>
  <c r="I1159" i="5"/>
  <c r="J1159" i="5"/>
  <c r="E1159" i="5"/>
  <c r="E1158" i="5"/>
  <c r="I1158" i="5"/>
  <c r="E1157" i="5"/>
  <c r="J1157" i="5"/>
  <c r="I1157" i="5"/>
  <c r="J1156" i="5"/>
  <c r="E1156" i="5"/>
  <c r="I1155" i="5"/>
  <c r="E1155" i="5"/>
  <c r="J1155" i="5"/>
  <c r="J1154" i="5"/>
  <c r="E1154" i="5"/>
  <c r="I1153" i="5"/>
  <c r="J1153" i="5"/>
  <c r="E1153" i="5"/>
  <c r="E1152" i="5"/>
  <c r="J1152" i="5"/>
  <c r="J1151" i="5"/>
  <c r="I1151" i="5"/>
  <c r="E1151" i="5"/>
  <c r="E1150" i="5"/>
  <c r="J1150" i="5"/>
  <c r="I1149" i="5"/>
  <c r="J1149" i="5"/>
  <c r="E1149" i="5"/>
  <c r="J1148" i="5"/>
  <c r="E1148" i="5"/>
  <c r="E1147" i="5"/>
  <c r="I1147" i="5"/>
  <c r="J1147" i="5"/>
  <c r="J1146" i="5"/>
  <c r="E1146" i="5"/>
  <c r="I1145" i="5"/>
  <c r="J1145" i="5"/>
  <c r="E1145" i="5"/>
  <c r="E1144" i="5"/>
  <c r="J1144" i="5"/>
  <c r="E1143" i="5"/>
  <c r="I1143" i="5"/>
  <c r="J1143" i="5"/>
  <c r="I1142" i="5"/>
  <c r="J1142" i="5"/>
  <c r="E1142" i="5"/>
  <c r="I1141" i="5"/>
  <c r="E1141" i="5"/>
  <c r="J1141" i="5"/>
  <c r="C1141" i="5"/>
  <c r="C1142" i="5" s="1"/>
  <c r="C1143" i="5" s="1"/>
  <c r="C1144" i="5" s="1"/>
  <c r="C1145" i="5" s="1"/>
  <c r="C1146" i="5" s="1"/>
  <c r="C1147" i="5" s="1"/>
  <c r="C1148" i="5" s="1"/>
  <c r="C1149" i="5" s="1"/>
  <c r="C1150" i="5" s="1"/>
  <c r="C1151" i="5" s="1"/>
  <c r="C1152" i="5" s="1"/>
  <c r="C1153" i="5" s="1"/>
  <c r="C1154" i="5" s="1"/>
  <c r="C1155" i="5" s="1"/>
  <c r="C1156" i="5" s="1"/>
  <c r="C1157" i="5" s="1"/>
  <c r="C1158" i="5" s="1"/>
  <c r="C1159" i="5" s="1"/>
  <c r="C1160" i="5" s="1"/>
  <c r="C1161" i="5" s="1"/>
  <c r="C1162" i="5" s="1"/>
  <c r="C1163" i="5" s="1"/>
  <c r="C1164" i="5" s="1"/>
  <c r="C1165" i="5" s="1"/>
  <c r="C1166" i="5" s="1"/>
  <c r="F1141" i="5"/>
  <c r="F1142" i="5" s="1"/>
  <c r="E1140" i="5"/>
  <c r="I1140" i="5"/>
  <c r="J1140" i="5"/>
  <c r="E1139" i="5"/>
  <c r="J1139" i="5"/>
  <c r="I1139" i="5"/>
  <c r="J1138" i="5"/>
  <c r="E1138" i="5"/>
  <c r="I1138" i="5"/>
  <c r="J1137" i="5"/>
  <c r="E1137" i="5"/>
  <c r="I1137" i="5"/>
  <c r="J1136" i="5"/>
  <c r="E1136" i="5"/>
  <c r="I1136" i="5"/>
  <c r="I1135" i="5"/>
  <c r="E1135" i="5"/>
  <c r="J1135" i="5"/>
  <c r="E1134" i="5"/>
  <c r="J1134" i="5"/>
  <c r="I1134" i="5"/>
  <c r="E1133" i="5"/>
  <c r="J1133" i="5"/>
  <c r="I1133" i="5"/>
  <c r="E1132" i="5"/>
  <c r="I1132" i="5"/>
  <c r="E1131" i="5"/>
  <c r="J1131" i="5"/>
  <c r="I1131" i="5"/>
  <c r="J1130" i="5"/>
  <c r="E1130" i="5"/>
  <c r="J1129" i="5"/>
  <c r="E1129" i="5"/>
  <c r="I1129" i="5"/>
  <c r="J1128" i="5"/>
  <c r="E1128" i="5"/>
  <c r="E1127" i="5"/>
  <c r="I1127" i="5"/>
  <c r="J1127" i="5"/>
  <c r="J1126" i="5"/>
  <c r="E1126" i="5"/>
  <c r="I1125" i="5"/>
  <c r="E1125" i="5"/>
  <c r="J1125" i="5"/>
  <c r="E1124" i="5"/>
  <c r="J1124" i="5"/>
  <c r="I1123" i="5"/>
  <c r="J1123" i="5"/>
  <c r="E1123" i="5"/>
  <c r="J1122" i="5"/>
  <c r="E1122" i="5"/>
  <c r="J1121" i="5"/>
  <c r="E1121" i="5"/>
  <c r="I1121" i="5"/>
  <c r="J1120" i="5"/>
  <c r="E1120" i="5"/>
  <c r="E1119" i="5"/>
  <c r="I1119" i="5"/>
  <c r="J1119" i="5"/>
  <c r="E1118" i="5"/>
  <c r="J1118" i="5"/>
  <c r="I1117" i="5"/>
  <c r="E1117" i="5"/>
  <c r="J1117" i="5"/>
  <c r="J1116" i="5"/>
  <c r="E1116" i="5"/>
  <c r="E1115" i="5"/>
  <c r="J1115" i="5"/>
  <c r="I1115" i="5"/>
  <c r="J1114" i="5"/>
  <c r="E1114" i="5"/>
  <c r="I1113" i="5"/>
  <c r="J1113" i="5"/>
  <c r="E1113" i="5"/>
  <c r="J1112" i="5"/>
  <c r="E1112" i="5"/>
  <c r="J1111" i="5"/>
  <c r="E1111" i="5"/>
  <c r="I1111" i="5"/>
  <c r="E1110" i="5"/>
  <c r="J1110" i="5"/>
  <c r="I1109" i="5"/>
  <c r="E1109" i="5"/>
  <c r="J1109" i="5"/>
  <c r="J1108" i="5"/>
  <c r="E1108" i="5"/>
  <c r="J1107" i="5"/>
  <c r="E1107" i="5"/>
  <c r="I1107" i="5"/>
  <c r="E1106" i="5"/>
  <c r="J1106" i="5"/>
  <c r="I1106" i="5"/>
  <c r="I1105" i="5"/>
  <c r="E1105" i="5"/>
  <c r="J1105" i="5"/>
  <c r="C1105" i="5"/>
  <c r="C1106" i="5" s="1"/>
  <c r="C1107" i="5" s="1"/>
  <c r="C1108" i="5" s="1"/>
  <c r="C1109" i="5" s="1"/>
  <c r="C1110" i="5" s="1"/>
  <c r="C1111" i="5" s="1"/>
  <c r="C1112" i="5" s="1"/>
  <c r="C1113" i="5" s="1"/>
  <c r="C1114" i="5" s="1"/>
  <c r="C1115" i="5" s="1"/>
  <c r="C1116" i="5" s="1"/>
  <c r="C1117" i="5" s="1"/>
  <c r="C1118" i="5" s="1"/>
  <c r="C1119" i="5" s="1"/>
  <c r="C1120" i="5" s="1"/>
  <c r="C1121" i="5" s="1"/>
  <c r="C1122" i="5" s="1"/>
  <c r="C1123" i="5" s="1"/>
  <c r="C1124" i="5" s="1"/>
  <c r="C1125" i="5" s="1"/>
  <c r="C1126" i="5" s="1"/>
  <c r="C1127" i="5" s="1"/>
  <c r="C1128" i="5" s="1"/>
  <c r="C1129" i="5" s="1"/>
  <c r="C1130" i="5" s="1"/>
  <c r="C1131" i="5" s="1"/>
  <c r="C1132" i="5" s="1"/>
  <c r="C1133" i="5" s="1"/>
  <c r="C1134" i="5" s="1"/>
  <c r="C1135" i="5" s="1"/>
  <c r="C1136" i="5" s="1"/>
  <c r="C1137" i="5" s="1"/>
  <c r="C1138" i="5" s="1"/>
  <c r="C1139" i="5" s="1"/>
  <c r="C1140" i="5" s="1"/>
  <c r="F1105" i="5"/>
  <c r="J1104" i="5"/>
  <c r="I1104" i="5"/>
  <c r="E1104" i="5"/>
  <c r="E1103" i="5"/>
  <c r="J1103" i="5"/>
  <c r="I1103" i="5"/>
  <c r="E1102" i="5"/>
  <c r="I1102" i="5"/>
  <c r="J1102" i="5"/>
  <c r="I1101" i="5"/>
  <c r="E1101" i="5"/>
  <c r="J1101" i="5"/>
  <c r="E1100" i="5"/>
  <c r="J1100" i="5"/>
  <c r="I1100" i="5"/>
  <c r="J1099" i="5"/>
  <c r="E1099" i="5"/>
  <c r="I1099" i="5"/>
  <c r="E1098" i="5"/>
  <c r="I1098" i="5"/>
  <c r="J1098" i="5"/>
  <c r="E1097" i="5"/>
  <c r="J1097" i="5"/>
  <c r="I1097" i="5"/>
  <c r="E1096" i="5"/>
  <c r="I1096" i="5"/>
  <c r="E1095" i="5"/>
  <c r="I1095" i="5"/>
  <c r="J1095" i="5"/>
  <c r="E1094" i="5"/>
  <c r="J1094" i="5"/>
  <c r="I1093" i="5"/>
  <c r="J1093" i="5"/>
  <c r="E1093" i="5"/>
  <c r="J1092" i="5"/>
  <c r="E1092" i="5"/>
  <c r="I1091" i="5"/>
  <c r="J1091" i="5"/>
  <c r="E1091" i="5"/>
  <c r="E1090" i="5"/>
  <c r="J1090" i="5"/>
  <c r="J1089" i="5"/>
  <c r="I1089" i="5"/>
  <c r="E1089" i="5"/>
  <c r="J1088" i="5"/>
  <c r="E1088" i="5"/>
  <c r="I1087" i="5"/>
  <c r="J1087" i="5"/>
  <c r="E1087" i="5"/>
  <c r="E1086" i="5"/>
  <c r="J1086" i="5"/>
  <c r="J1085" i="5"/>
  <c r="I1085" i="5"/>
  <c r="E1085" i="5"/>
  <c r="E1084" i="5"/>
  <c r="J1084" i="5"/>
  <c r="E1083" i="5"/>
  <c r="J1083" i="5"/>
  <c r="I1083" i="5"/>
  <c r="J1082" i="5"/>
  <c r="E1082" i="5"/>
  <c r="E1081" i="5"/>
  <c r="J1081" i="5"/>
  <c r="I1081" i="5"/>
  <c r="J1080" i="5"/>
  <c r="E1080" i="5"/>
  <c r="I1079" i="5"/>
  <c r="J1079" i="5"/>
  <c r="E1079" i="5"/>
  <c r="J1078" i="5"/>
  <c r="E1078" i="5"/>
  <c r="J1077" i="5"/>
  <c r="E1077" i="5"/>
  <c r="I1077" i="5"/>
  <c r="E1076" i="5"/>
  <c r="J1076" i="5"/>
  <c r="J1075" i="5"/>
  <c r="E1075" i="5"/>
  <c r="I1075" i="5"/>
  <c r="J1074" i="5"/>
  <c r="E1074" i="5"/>
  <c r="J1073" i="5"/>
  <c r="E1073" i="5"/>
  <c r="I1073" i="5"/>
  <c r="E1072" i="5"/>
  <c r="J1072" i="5"/>
  <c r="J1071" i="5"/>
  <c r="E1071" i="5"/>
  <c r="I1071" i="5"/>
  <c r="E1070" i="5"/>
  <c r="J1070" i="5"/>
  <c r="J1069" i="5"/>
  <c r="E1069" i="5"/>
  <c r="I1069" i="5"/>
  <c r="J1068" i="5"/>
  <c r="E1068" i="5"/>
  <c r="I1067" i="5"/>
  <c r="E1067" i="5"/>
  <c r="J1067" i="5"/>
  <c r="J1066" i="5"/>
  <c r="E1066" i="5"/>
  <c r="E1065" i="5"/>
  <c r="I1065" i="5"/>
  <c r="J1065" i="5"/>
  <c r="E1064" i="5"/>
  <c r="J1064" i="5"/>
  <c r="J1063" i="5"/>
  <c r="E1063" i="5"/>
  <c r="I1063" i="5"/>
  <c r="J1062" i="5"/>
  <c r="E1062" i="5"/>
  <c r="I1062" i="5"/>
  <c r="E1061" i="5"/>
  <c r="J1061" i="5"/>
  <c r="I1061" i="5"/>
  <c r="F1061" i="5"/>
  <c r="F1062" i="5" s="1"/>
  <c r="C1061" i="5"/>
  <c r="C1062" i="5" s="1"/>
  <c r="C1063" i="5" s="1"/>
  <c r="C1064" i="5" s="1"/>
  <c r="C1065" i="5" s="1"/>
  <c r="C1066" i="5" s="1"/>
  <c r="C1067" i="5" s="1"/>
  <c r="C1068" i="5" s="1"/>
  <c r="C1069" i="5" s="1"/>
  <c r="C1070" i="5" s="1"/>
  <c r="C1071" i="5" s="1"/>
  <c r="C1072" i="5" s="1"/>
  <c r="C1073" i="5" s="1"/>
  <c r="C1074" i="5" s="1"/>
  <c r="C1075" i="5" s="1"/>
  <c r="C1076" i="5" s="1"/>
  <c r="C1077" i="5" s="1"/>
  <c r="C1078" i="5" s="1"/>
  <c r="C1079" i="5" s="1"/>
  <c r="C1080" i="5" s="1"/>
  <c r="C1081" i="5" s="1"/>
  <c r="C1082" i="5" s="1"/>
  <c r="C1083" i="5" s="1"/>
  <c r="C1084" i="5" s="1"/>
  <c r="C1085" i="5" s="1"/>
  <c r="C1086" i="5" s="1"/>
  <c r="C1087" i="5" s="1"/>
  <c r="C1088" i="5" s="1"/>
  <c r="C1089" i="5" s="1"/>
  <c r="C1090" i="5" s="1"/>
  <c r="C1091" i="5" s="1"/>
  <c r="C1092" i="5" s="1"/>
  <c r="C1093" i="5" s="1"/>
  <c r="C1094" i="5" s="1"/>
  <c r="C1095" i="5" s="1"/>
  <c r="C1096" i="5" s="1"/>
  <c r="C1097" i="5" s="1"/>
  <c r="C1098" i="5" s="1"/>
  <c r="C1099" i="5" s="1"/>
  <c r="C1100" i="5" s="1"/>
  <c r="C1101" i="5" s="1"/>
  <c r="C1102" i="5" s="1"/>
  <c r="C1103" i="5" s="1"/>
  <c r="C1104" i="5" s="1"/>
  <c r="I1060" i="5"/>
  <c r="E1060" i="5"/>
  <c r="J1060" i="5"/>
  <c r="J1059" i="5"/>
  <c r="E1059" i="5"/>
  <c r="I1059" i="5"/>
  <c r="I1058" i="5"/>
  <c r="E1058" i="5"/>
  <c r="J1058" i="5"/>
  <c r="J1057" i="5"/>
  <c r="E1057" i="5"/>
  <c r="I1057" i="5"/>
  <c r="J1056" i="5"/>
  <c r="I1056" i="5"/>
  <c r="E1056" i="5"/>
  <c r="J1055" i="5"/>
  <c r="I1055" i="5"/>
  <c r="E1055" i="5"/>
  <c r="E1054" i="5"/>
  <c r="J1054" i="5"/>
  <c r="I1054" i="5"/>
  <c r="I1053" i="5"/>
  <c r="E1053" i="5"/>
  <c r="J1053" i="5"/>
  <c r="E1052" i="5"/>
  <c r="I1052" i="5"/>
  <c r="E1051" i="5"/>
  <c r="J1051" i="5"/>
  <c r="I1051" i="5"/>
  <c r="J1050" i="5"/>
  <c r="E1050" i="5"/>
  <c r="I1049" i="5"/>
  <c r="J1049" i="5"/>
  <c r="E1049" i="5"/>
  <c r="J1048" i="5"/>
  <c r="E1048" i="5"/>
  <c r="J1047" i="5"/>
  <c r="I1047" i="5"/>
  <c r="E1047" i="5"/>
  <c r="E1046" i="5"/>
  <c r="J1046" i="5"/>
  <c r="I1045" i="5"/>
  <c r="E1045" i="5"/>
  <c r="J1045" i="5"/>
  <c r="E1044" i="5"/>
  <c r="J1044" i="5"/>
  <c r="I1043" i="5"/>
  <c r="E1043" i="5"/>
  <c r="J1043" i="5"/>
  <c r="E1042" i="5"/>
  <c r="J1042" i="5"/>
  <c r="E1041" i="5"/>
  <c r="I1041" i="5"/>
  <c r="J1041" i="5"/>
  <c r="J1040" i="5"/>
  <c r="E1040" i="5"/>
  <c r="J1039" i="5"/>
  <c r="E1039" i="5"/>
  <c r="I1039" i="5"/>
  <c r="I1038" i="5"/>
  <c r="E1038" i="5"/>
  <c r="J1038" i="5"/>
  <c r="I1037" i="5"/>
  <c r="E1037" i="5"/>
  <c r="J1037" i="5"/>
  <c r="F1037" i="5"/>
  <c r="C1037" i="5"/>
  <c r="C1038" i="5" s="1"/>
  <c r="C1039" i="5" s="1"/>
  <c r="C1040" i="5" s="1"/>
  <c r="C1041" i="5" s="1"/>
  <c r="C1042" i="5" s="1"/>
  <c r="C1043" i="5" s="1"/>
  <c r="C1044" i="5" s="1"/>
  <c r="C1045" i="5" s="1"/>
  <c r="C1046" i="5" s="1"/>
  <c r="C1047" i="5" s="1"/>
  <c r="C1048" i="5" s="1"/>
  <c r="C1049" i="5" s="1"/>
  <c r="C1050" i="5" s="1"/>
  <c r="C1051" i="5" s="1"/>
  <c r="C1052" i="5" s="1"/>
  <c r="C1053" i="5" s="1"/>
  <c r="C1054" i="5" s="1"/>
  <c r="C1055" i="5" s="1"/>
  <c r="C1056" i="5" s="1"/>
  <c r="C1057" i="5" s="1"/>
  <c r="C1058" i="5" s="1"/>
  <c r="C1059" i="5" s="1"/>
  <c r="C1060" i="5" s="1"/>
  <c r="J1036" i="5"/>
  <c r="E1036" i="5"/>
  <c r="I1036" i="5"/>
  <c r="J1035" i="5"/>
  <c r="I1035" i="5"/>
  <c r="E1035" i="5"/>
  <c r="J1034" i="5"/>
  <c r="E1034" i="5"/>
  <c r="I1034" i="5"/>
  <c r="E1033" i="5"/>
  <c r="I1033" i="5"/>
  <c r="J1033" i="5"/>
  <c r="I1031" i="5"/>
  <c r="E1031" i="5"/>
  <c r="J1031" i="5"/>
  <c r="J1030" i="5"/>
  <c r="I1030" i="5"/>
  <c r="E1030" i="5"/>
  <c r="J1029" i="5"/>
  <c r="I1029" i="5"/>
  <c r="E1029" i="5"/>
  <c r="I1028" i="5"/>
  <c r="E1028" i="5"/>
  <c r="I1027" i="5"/>
  <c r="E1027" i="5"/>
  <c r="J1027" i="5"/>
  <c r="E1026" i="5"/>
  <c r="J1026" i="5"/>
  <c r="J1025" i="5"/>
  <c r="I1025" i="5"/>
  <c r="E1025" i="5"/>
  <c r="J1024" i="5"/>
  <c r="E1024" i="5"/>
  <c r="I1023" i="5"/>
  <c r="E1023" i="5"/>
  <c r="J1023" i="5"/>
  <c r="E1022" i="5"/>
  <c r="J1022" i="5"/>
  <c r="J1021" i="5"/>
  <c r="I1021" i="5"/>
  <c r="E1021" i="5"/>
  <c r="E1020" i="5"/>
  <c r="J1020" i="5"/>
  <c r="I1019" i="5"/>
  <c r="J1019" i="5"/>
  <c r="E1019" i="5"/>
  <c r="J1018" i="5"/>
  <c r="E1018" i="5"/>
  <c r="E1017" i="5"/>
  <c r="J1017" i="5"/>
  <c r="I1017" i="5"/>
  <c r="E1016" i="5"/>
  <c r="J1016" i="5"/>
  <c r="J1015" i="5"/>
  <c r="I1015" i="5"/>
  <c r="E1015" i="5"/>
  <c r="J1014" i="5"/>
  <c r="E1014" i="5"/>
  <c r="I1014" i="5"/>
  <c r="I1013" i="5"/>
  <c r="J1013" i="5"/>
  <c r="E1013" i="5"/>
  <c r="C1013" i="5"/>
  <c r="C1014" i="5" s="1"/>
  <c r="C1015" i="5" s="1"/>
  <c r="C1016" i="5" s="1"/>
  <c r="C1017" i="5" s="1"/>
  <c r="C1018" i="5" s="1"/>
  <c r="C1019" i="5" s="1"/>
  <c r="C1020" i="5" s="1"/>
  <c r="C1021" i="5" s="1"/>
  <c r="C1022" i="5" s="1"/>
  <c r="C1023" i="5" s="1"/>
  <c r="C1024" i="5" s="1"/>
  <c r="C1025" i="5" s="1"/>
  <c r="C1026" i="5" s="1"/>
  <c r="C1027" i="5" s="1"/>
  <c r="C1028" i="5" s="1"/>
  <c r="C1029" i="5" s="1"/>
  <c r="C1030" i="5" s="1"/>
  <c r="C1031" i="5" s="1"/>
  <c r="C1032" i="5" s="1"/>
  <c r="C1033" i="5" s="1"/>
  <c r="C1034" i="5" s="1"/>
  <c r="C1035" i="5" s="1"/>
  <c r="C1036" i="5" s="1"/>
  <c r="F1013" i="5"/>
  <c r="F1014" i="5" s="1"/>
  <c r="E1012" i="5"/>
  <c r="I1012" i="5"/>
  <c r="J1012" i="5"/>
  <c r="E1011" i="5"/>
  <c r="I1011" i="5"/>
  <c r="J1011" i="5"/>
  <c r="E1010" i="5"/>
  <c r="J1010" i="5"/>
  <c r="I1010" i="5"/>
  <c r="E1009" i="5"/>
  <c r="I1009" i="5"/>
  <c r="J1009" i="5"/>
  <c r="E1008" i="5"/>
  <c r="I1008" i="5"/>
  <c r="J1008" i="5"/>
  <c r="E1007" i="5"/>
  <c r="I1007" i="5"/>
  <c r="J1007" i="5"/>
  <c r="E1006" i="5"/>
  <c r="I1006" i="5"/>
  <c r="J1006" i="5"/>
  <c r="J1005" i="5"/>
  <c r="E1005" i="5"/>
  <c r="I1005" i="5"/>
  <c r="E1004" i="5"/>
  <c r="G1004" i="5"/>
  <c r="G1003" i="5" s="1"/>
  <c r="G1002" i="5" s="1"/>
  <c r="G1001" i="5" s="1"/>
  <c r="G1000" i="5" s="1"/>
  <c r="G999" i="5" s="1"/>
  <c r="G998" i="5" s="1"/>
  <c r="G997" i="5" s="1"/>
  <c r="G996" i="5" s="1"/>
  <c r="G995" i="5" s="1"/>
  <c r="G994" i="5" s="1"/>
  <c r="G993" i="5" s="1"/>
  <c r="G992" i="5" s="1"/>
  <c r="G991" i="5" s="1"/>
  <c r="G990" i="5" s="1"/>
  <c r="G989" i="5" s="1"/>
  <c r="G988" i="5" s="1"/>
  <c r="G987" i="5" s="1"/>
  <c r="G986" i="5" s="1"/>
  <c r="G985" i="5" s="1"/>
  <c r="G984" i="5" s="1"/>
  <c r="G983" i="5" s="1"/>
  <c r="I1004" i="5"/>
  <c r="J1004" i="5"/>
  <c r="E1003" i="5"/>
  <c r="J1003" i="5"/>
  <c r="I1003" i="5"/>
  <c r="J1002" i="5"/>
  <c r="I1002" i="5"/>
  <c r="E1002" i="5"/>
  <c r="I1001" i="5"/>
  <c r="J1001" i="5"/>
  <c r="E1001" i="5"/>
  <c r="J1000" i="5"/>
  <c r="E1000" i="5"/>
  <c r="J999" i="5"/>
  <c r="I999" i="5"/>
  <c r="E999" i="5"/>
  <c r="J998" i="5"/>
  <c r="E998" i="5"/>
  <c r="J997" i="5"/>
  <c r="I997" i="5"/>
  <c r="E997" i="5"/>
  <c r="J996" i="5"/>
  <c r="E996" i="5"/>
  <c r="J995" i="5"/>
  <c r="I995" i="5"/>
  <c r="E995" i="5"/>
  <c r="J994" i="5"/>
  <c r="E994" i="5"/>
  <c r="J993" i="5"/>
  <c r="I993" i="5"/>
  <c r="E993" i="5"/>
  <c r="I992" i="5"/>
  <c r="J992" i="5"/>
  <c r="E992" i="5"/>
  <c r="J991" i="5"/>
  <c r="I991" i="5"/>
  <c r="E991" i="5"/>
  <c r="F991" i="5"/>
  <c r="C991" i="5"/>
  <c r="C992" i="5" s="1"/>
  <c r="C993" i="5" s="1"/>
  <c r="C994" i="5" s="1"/>
  <c r="C995" i="5" s="1"/>
  <c r="C996" i="5" s="1"/>
  <c r="C997" i="5" s="1"/>
  <c r="C998" i="5" s="1"/>
  <c r="C999" i="5" s="1"/>
  <c r="C1000" i="5" s="1"/>
  <c r="C1001" i="5" s="1"/>
  <c r="C1002" i="5" s="1"/>
  <c r="C1003" i="5" s="1"/>
  <c r="C1004" i="5" s="1"/>
  <c r="C1005" i="5" s="1"/>
  <c r="C1006" i="5" s="1"/>
  <c r="C1007" i="5" s="1"/>
  <c r="C1008" i="5" s="1"/>
  <c r="C1009" i="5" s="1"/>
  <c r="C1010" i="5" s="1"/>
  <c r="C1011" i="5" s="1"/>
  <c r="C1012" i="5" s="1"/>
  <c r="J990" i="5"/>
  <c r="I990" i="5"/>
  <c r="E990" i="5"/>
  <c r="J989" i="5"/>
  <c r="I989" i="5"/>
  <c r="E989" i="5"/>
  <c r="J988" i="5"/>
  <c r="I988" i="5"/>
  <c r="E988" i="5"/>
  <c r="I987" i="5"/>
  <c r="E987" i="5"/>
  <c r="J987" i="5"/>
  <c r="E986" i="5"/>
  <c r="I986" i="5"/>
  <c r="J986" i="5"/>
  <c r="J985" i="5"/>
  <c r="I985" i="5"/>
  <c r="E985" i="5"/>
  <c r="J984" i="5"/>
  <c r="I984" i="5"/>
  <c r="E984" i="5"/>
  <c r="J983" i="5"/>
  <c r="I983" i="5"/>
  <c r="E983" i="5"/>
  <c r="E982" i="5"/>
  <c r="J982" i="5"/>
  <c r="G982" i="5"/>
  <c r="G981" i="5" s="1"/>
  <c r="G980" i="5" s="1"/>
  <c r="G979" i="5" s="1"/>
  <c r="G978" i="5" s="1"/>
  <c r="G977" i="5" s="1"/>
  <c r="G976" i="5" s="1"/>
  <c r="G975" i="5" s="1"/>
  <c r="G974" i="5" s="1"/>
  <c r="G973" i="5" s="1"/>
  <c r="G972" i="5" s="1"/>
  <c r="G971" i="5" s="1"/>
  <c r="G970" i="5" s="1"/>
  <c r="G969" i="5" s="1"/>
  <c r="G968" i="5" s="1"/>
  <c r="G967" i="5" s="1"/>
  <c r="G966" i="5" s="1"/>
  <c r="G965" i="5" s="1"/>
  <c r="G964" i="5" s="1"/>
  <c r="G963" i="5" s="1"/>
  <c r="G962" i="5" s="1"/>
  <c r="G961" i="5" s="1"/>
  <c r="I982" i="5"/>
  <c r="E981" i="5"/>
  <c r="I981" i="5"/>
  <c r="J981" i="5"/>
  <c r="E980" i="5"/>
  <c r="J980" i="5"/>
  <c r="J979" i="5"/>
  <c r="I979" i="5"/>
  <c r="E979" i="5"/>
  <c r="E978" i="5"/>
  <c r="J978" i="5"/>
  <c r="E977" i="5"/>
  <c r="I977" i="5"/>
  <c r="J977" i="5"/>
  <c r="J976" i="5"/>
  <c r="E976" i="5"/>
  <c r="J975" i="5"/>
  <c r="I975" i="5"/>
  <c r="E975" i="5"/>
  <c r="J974" i="5"/>
  <c r="E974" i="5"/>
  <c r="J973" i="5"/>
  <c r="I973" i="5"/>
  <c r="E973" i="5"/>
  <c r="E972" i="5"/>
  <c r="J972" i="5"/>
  <c r="E971" i="5"/>
  <c r="I971" i="5"/>
  <c r="J971" i="5"/>
  <c r="E970" i="5"/>
  <c r="I970" i="5"/>
  <c r="J970" i="5"/>
  <c r="J969" i="5"/>
  <c r="I969" i="5"/>
  <c r="E969" i="5"/>
  <c r="C969" i="5"/>
  <c r="C970" i="5" s="1"/>
  <c r="C971" i="5" s="1"/>
  <c r="C972" i="5" s="1"/>
  <c r="C973" i="5" s="1"/>
  <c r="C974" i="5" s="1"/>
  <c r="C975" i="5" s="1"/>
  <c r="C976" i="5" s="1"/>
  <c r="C977" i="5" s="1"/>
  <c r="C978" i="5" s="1"/>
  <c r="C979" i="5" s="1"/>
  <c r="C980" i="5" s="1"/>
  <c r="C981" i="5" s="1"/>
  <c r="C982" i="5" s="1"/>
  <c r="C983" i="5" s="1"/>
  <c r="C984" i="5" s="1"/>
  <c r="C985" i="5" s="1"/>
  <c r="C986" i="5" s="1"/>
  <c r="C987" i="5" s="1"/>
  <c r="C988" i="5" s="1"/>
  <c r="C989" i="5" s="1"/>
  <c r="C990" i="5" s="1"/>
  <c r="F969" i="5"/>
  <c r="J968" i="5"/>
  <c r="I968" i="5"/>
  <c r="E968" i="5"/>
  <c r="I967" i="5"/>
  <c r="J967" i="5"/>
  <c r="E967" i="5"/>
  <c r="J966" i="5"/>
  <c r="I966" i="5"/>
  <c r="E966" i="5"/>
  <c r="E965" i="5"/>
  <c r="I965" i="5"/>
  <c r="J965" i="5"/>
  <c r="E964" i="5"/>
  <c r="I964" i="5"/>
  <c r="J964" i="5"/>
  <c r="J963" i="5"/>
  <c r="E963" i="5"/>
  <c r="I963" i="5"/>
  <c r="E962" i="5"/>
  <c r="J962" i="5"/>
  <c r="I962" i="5"/>
  <c r="J961" i="5"/>
  <c r="I961" i="5"/>
  <c r="E961" i="5"/>
  <c r="I960" i="5"/>
  <c r="E960" i="5"/>
  <c r="J959" i="5"/>
  <c r="I959" i="5"/>
  <c r="E959" i="5"/>
  <c r="J958" i="5"/>
  <c r="E958" i="5"/>
  <c r="I957" i="5"/>
  <c r="J957" i="5"/>
  <c r="E957" i="5"/>
  <c r="J956" i="5"/>
  <c r="E956" i="5"/>
  <c r="J955" i="5"/>
  <c r="I955" i="5"/>
  <c r="E955" i="5"/>
  <c r="J954" i="5"/>
  <c r="E954" i="5"/>
  <c r="J953" i="5"/>
  <c r="I953" i="5"/>
  <c r="E953" i="5"/>
  <c r="J952" i="5"/>
  <c r="E952" i="5"/>
  <c r="J951" i="5"/>
  <c r="I951" i="5"/>
  <c r="E951" i="5"/>
  <c r="J950" i="5"/>
  <c r="E950" i="5"/>
  <c r="J949" i="5"/>
  <c r="I949" i="5"/>
  <c r="E949" i="5"/>
  <c r="J948" i="5"/>
  <c r="E948" i="5"/>
  <c r="J947" i="5"/>
  <c r="I947" i="5"/>
  <c r="E947" i="5"/>
  <c r="E946" i="5"/>
  <c r="J946" i="5"/>
  <c r="J945" i="5"/>
  <c r="I945" i="5"/>
  <c r="E945" i="5"/>
  <c r="I944" i="5"/>
  <c r="J944" i="5"/>
  <c r="E944" i="5"/>
  <c r="J943" i="5"/>
  <c r="I943" i="5"/>
  <c r="E943" i="5"/>
  <c r="C943" i="5"/>
  <c r="C944" i="5" s="1"/>
  <c r="C945" i="5" s="1"/>
  <c r="C946" i="5" s="1"/>
  <c r="C947" i="5" s="1"/>
  <c r="C948" i="5" s="1"/>
  <c r="C949" i="5" s="1"/>
  <c r="C950" i="5" s="1"/>
  <c r="C951" i="5" s="1"/>
  <c r="C952" i="5" s="1"/>
  <c r="C953" i="5" s="1"/>
  <c r="C954" i="5" s="1"/>
  <c r="C955" i="5" s="1"/>
  <c r="C956" i="5" s="1"/>
  <c r="C957" i="5" s="1"/>
  <c r="C958" i="5" s="1"/>
  <c r="C959" i="5" s="1"/>
  <c r="C960" i="5" s="1"/>
  <c r="C961" i="5" s="1"/>
  <c r="C962" i="5" s="1"/>
  <c r="C963" i="5" s="1"/>
  <c r="C964" i="5" s="1"/>
  <c r="C965" i="5" s="1"/>
  <c r="C966" i="5" s="1"/>
  <c r="C967" i="5" s="1"/>
  <c r="C968" i="5" s="1"/>
  <c r="F943" i="5"/>
  <c r="F944" i="5" s="1"/>
  <c r="J942" i="5"/>
  <c r="I942" i="5"/>
  <c r="E942" i="5"/>
  <c r="J941" i="5"/>
  <c r="I941" i="5"/>
  <c r="E941" i="5"/>
  <c r="J940" i="5"/>
  <c r="I940" i="5"/>
  <c r="E940" i="5"/>
  <c r="E939" i="5"/>
  <c r="I939" i="5"/>
  <c r="J939" i="5"/>
  <c r="I938" i="5"/>
  <c r="J938" i="5"/>
  <c r="E938" i="5"/>
  <c r="I937" i="5"/>
  <c r="E937" i="5"/>
  <c r="J937" i="5"/>
  <c r="J936" i="5"/>
  <c r="I936" i="5"/>
  <c r="E936" i="5"/>
  <c r="J935" i="5"/>
  <c r="I935" i="5"/>
  <c r="E935" i="5"/>
  <c r="E934" i="5"/>
  <c r="I934" i="5"/>
  <c r="I933" i="5"/>
  <c r="J933" i="5"/>
  <c r="E933" i="5"/>
  <c r="J932" i="5"/>
  <c r="E932" i="5"/>
  <c r="I931" i="5"/>
  <c r="E931" i="5"/>
  <c r="J931" i="5"/>
  <c r="J930" i="5"/>
  <c r="E930" i="5"/>
  <c r="E929" i="5"/>
  <c r="I929" i="5"/>
  <c r="J929" i="5"/>
  <c r="J928" i="5"/>
  <c r="E928" i="5"/>
  <c r="J927" i="5"/>
  <c r="E927" i="5"/>
  <c r="I927" i="5"/>
  <c r="E926" i="5"/>
  <c r="J926" i="5"/>
  <c r="E925" i="5"/>
  <c r="I925" i="5"/>
  <c r="J925" i="5"/>
  <c r="J924" i="5"/>
  <c r="E924" i="5"/>
  <c r="I923" i="5"/>
  <c r="J923" i="5"/>
  <c r="E923" i="5"/>
  <c r="E922" i="5"/>
  <c r="J922" i="5"/>
  <c r="J921" i="5"/>
  <c r="E921" i="5"/>
  <c r="I921" i="5"/>
  <c r="E920" i="5"/>
  <c r="J920" i="5"/>
  <c r="E919" i="5"/>
  <c r="J919" i="5"/>
  <c r="I919" i="5"/>
  <c r="E918" i="5"/>
  <c r="J918" i="5"/>
  <c r="I917" i="5"/>
  <c r="J917" i="5"/>
  <c r="E917" i="5"/>
  <c r="J916" i="5"/>
  <c r="E916" i="5"/>
  <c r="I915" i="5"/>
  <c r="J915" i="5"/>
  <c r="E915" i="5"/>
  <c r="E914" i="5"/>
  <c r="J914" i="5"/>
  <c r="I913" i="5"/>
  <c r="J913" i="5"/>
  <c r="E913" i="5"/>
  <c r="J912" i="5"/>
  <c r="E912" i="5"/>
  <c r="J911" i="5"/>
  <c r="I911" i="5"/>
  <c r="E911" i="5"/>
  <c r="E910" i="5"/>
  <c r="J910" i="5"/>
  <c r="I909" i="5"/>
  <c r="E909" i="5"/>
  <c r="J909" i="5"/>
  <c r="J908" i="5"/>
  <c r="E908" i="5"/>
  <c r="J907" i="5"/>
  <c r="I907" i="5"/>
  <c r="E907" i="5"/>
  <c r="E906" i="5"/>
  <c r="J906" i="5"/>
  <c r="J905" i="5"/>
  <c r="E905" i="5"/>
  <c r="I905" i="5"/>
  <c r="E904" i="5"/>
  <c r="J904" i="5"/>
  <c r="E903" i="5"/>
  <c r="J903" i="5"/>
  <c r="I903" i="5"/>
  <c r="E902" i="5"/>
  <c r="J902" i="5"/>
  <c r="J901" i="5"/>
  <c r="I901" i="5"/>
  <c r="E901" i="5"/>
  <c r="J900" i="5"/>
  <c r="I900" i="5"/>
  <c r="E900" i="5"/>
  <c r="E899" i="5"/>
  <c r="J899" i="5"/>
  <c r="I899" i="5"/>
  <c r="C899" i="5"/>
  <c r="C900" i="5" s="1"/>
  <c r="C901" i="5" s="1"/>
  <c r="C902" i="5" s="1"/>
  <c r="C903" i="5" s="1"/>
  <c r="C904" i="5" s="1"/>
  <c r="C905" i="5" s="1"/>
  <c r="C906" i="5" s="1"/>
  <c r="C907" i="5" s="1"/>
  <c r="C908" i="5" s="1"/>
  <c r="C909" i="5" s="1"/>
  <c r="C910" i="5" s="1"/>
  <c r="C911" i="5" s="1"/>
  <c r="C912" i="5" s="1"/>
  <c r="C913" i="5" s="1"/>
  <c r="C914" i="5" s="1"/>
  <c r="C915" i="5" s="1"/>
  <c r="C916" i="5" s="1"/>
  <c r="C917" i="5" s="1"/>
  <c r="C918" i="5" s="1"/>
  <c r="C919" i="5" s="1"/>
  <c r="C920" i="5" s="1"/>
  <c r="C921" i="5" s="1"/>
  <c r="C922" i="5" s="1"/>
  <c r="C923" i="5" s="1"/>
  <c r="C924" i="5" s="1"/>
  <c r="C925" i="5" s="1"/>
  <c r="C926" i="5" s="1"/>
  <c r="C927" i="5" s="1"/>
  <c r="C928" i="5" s="1"/>
  <c r="C929" i="5" s="1"/>
  <c r="C930" i="5" s="1"/>
  <c r="C931" i="5" s="1"/>
  <c r="C932" i="5" s="1"/>
  <c r="C933" i="5" s="1"/>
  <c r="C934" i="5" s="1"/>
  <c r="C935" i="5" s="1"/>
  <c r="C936" i="5" s="1"/>
  <c r="C937" i="5" s="1"/>
  <c r="C938" i="5" s="1"/>
  <c r="C939" i="5" s="1"/>
  <c r="C940" i="5" s="1"/>
  <c r="C941" i="5" s="1"/>
  <c r="C942" i="5" s="1"/>
  <c r="F899" i="5"/>
  <c r="F900" i="5" s="1"/>
  <c r="J898" i="5"/>
  <c r="I898" i="5"/>
  <c r="E898" i="5"/>
  <c r="I897" i="5"/>
  <c r="J897" i="5"/>
  <c r="E897" i="5"/>
  <c r="E896" i="5"/>
  <c r="I896" i="5"/>
  <c r="J896" i="5"/>
  <c r="E895" i="5"/>
  <c r="I895" i="5"/>
  <c r="J895" i="5"/>
  <c r="E894" i="5"/>
  <c r="J894" i="5"/>
  <c r="I894" i="5"/>
  <c r="J893" i="5"/>
  <c r="I893" i="5"/>
  <c r="E893" i="5"/>
  <c r="J892" i="5"/>
  <c r="I892" i="5"/>
  <c r="E892" i="5"/>
  <c r="E891" i="5"/>
  <c r="I891" i="5"/>
  <c r="J891" i="5"/>
  <c r="E890" i="5"/>
  <c r="I890" i="5"/>
  <c r="E889" i="5"/>
  <c r="I889" i="5"/>
  <c r="J889" i="5"/>
  <c r="J888" i="5"/>
  <c r="E888" i="5"/>
  <c r="J887" i="5"/>
  <c r="I887" i="5"/>
  <c r="E887" i="5"/>
  <c r="E886" i="5"/>
  <c r="J886" i="5"/>
  <c r="J885" i="5"/>
  <c r="I885" i="5"/>
  <c r="E885" i="5"/>
  <c r="E884" i="5"/>
  <c r="J884" i="5"/>
  <c r="I883" i="5"/>
  <c r="J883" i="5"/>
  <c r="E883" i="5"/>
  <c r="E882" i="5"/>
  <c r="J882" i="5"/>
  <c r="E881" i="5"/>
  <c r="I881" i="5"/>
  <c r="J881" i="5"/>
  <c r="E880" i="5"/>
  <c r="J880" i="5"/>
  <c r="J879" i="5"/>
  <c r="I879" i="5"/>
  <c r="E879" i="5"/>
  <c r="J878" i="5"/>
  <c r="E878" i="5"/>
  <c r="E877" i="5"/>
  <c r="I877" i="5"/>
  <c r="J877" i="5"/>
  <c r="E876" i="5"/>
  <c r="J876" i="5"/>
  <c r="E875" i="5"/>
  <c r="I875" i="5"/>
  <c r="J875" i="5"/>
  <c r="E874" i="5"/>
  <c r="J874" i="5"/>
  <c r="J873" i="5"/>
  <c r="I873" i="5"/>
  <c r="E873" i="5"/>
  <c r="J872" i="5"/>
  <c r="E872" i="5"/>
  <c r="J871" i="5"/>
  <c r="E871" i="5"/>
  <c r="I871" i="5"/>
  <c r="E870" i="5"/>
  <c r="J870" i="5"/>
  <c r="J869" i="5"/>
  <c r="I869" i="5"/>
  <c r="E869" i="5"/>
  <c r="J868" i="5"/>
  <c r="E868" i="5"/>
  <c r="E867" i="5"/>
  <c r="I867" i="5"/>
  <c r="J867" i="5"/>
  <c r="J866" i="5"/>
  <c r="E866" i="5"/>
  <c r="I865" i="5"/>
  <c r="J865" i="5"/>
  <c r="E865" i="5"/>
  <c r="J864" i="5"/>
  <c r="E864" i="5"/>
  <c r="E863" i="5"/>
  <c r="I863" i="5"/>
  <c r="J863" i="5"/>
  <c r="E862" i="5"/>
  <c r="J862" i="5"/>
  <c r="J861" i="5"/>
  <c r="E861" i="5"/>
  <c r="I861" i="5"/>
  <c r="J860" i="5"/>
  <c r="E860" i="5"/>
  <c r="I859" i="5"/>
  <c r="J859" i="5"/>
  <c r="E859" i="5"/>
  <c r="J858" i="5"/>
  <c r="E858" i="5"/>
  <c r="J857" i="5"/>
  <c r="I857" i="5"/>
  <c r="E857" i="5"/>
  <c r="J856" i="5"/>
  <c r="E856" i="5"/>
  <c r="E855" i="5"/>
  <c r="I855" i="5"/>
  <c r="J855" i="5"/>
  <c r="J854" i="5"/>
  <c r="I854" i="5"/>
  <c r="E854" i="5"/>
  <c r="I853" i="5"/>
  <c r="J853" i="5"/>
  <c r="E853" i="5"/>
  <c r="F853" i="5"/>
  <c r="F854" i="5" s="1"/>
  <c r="C853" i="5"/>
  <c r="C854" i="5" s="1"/>
  <c r="C855" i="5" s="1"/>
  <c r="C856" i="5" s="1"/>
  <c r="C857" i="5" s="1"/>
  <c r="C858" i="5" s="1"/>
  <c r="C859" i="5" s="1"/>
  <c r="C860" i="5" s="1"/>
  <c r="C861" i="5" s="1"/>
  <c r="C862" i="5" s="1"/>
  <c r="C863" i="5" s="1"/>
  <c r="C864" i="5" s="1"/>
  <c r="C865" i="5" s="1"/>
  <c r="C866" i="5" s="1"/>
  <c r="C867" i="5" s="1"/>
  <c r="C868" i="5" s="1"/>
  <c r="C869" i="5" s="1"/>
  <c r="C870" i="5" s="1"/>
  <c r="C871" i="5" s="1"/>
  <c r="C872" i="5" s="1"/>
  <c r="C873" i="5" s="1"/>
  <c r="C874" i="5" s="1"/>
  <c r="C875" i="5" s="1"/>
  <c r="C876" i="5" s="1"/>
  <c r="C877" i="5" s="1"/>
  <c r="C878" i="5" s="1"/>
  <c r="C879" i="5" s="1"/>
  <c r="C880" i="5" s="1"/>
  <c r="C881" i="5" s="1"/>
  <c r="C882" i="5" s="1"/>
  <c r="C883" i="5" s="1"/>
  <c r="C884" i="5" s="1"/>
  <c r="C885" i="5" s="1"/>
  <c r="C886" i="5" s="1"/>
  <c r="C887" i="5" s="1"/>
  <c r="C888" i="5" s="1"/>
  <c r="C889" i="5" s="1"/>
  <c r="C890" i="5" s="1"/>
  <c r="C891" i="5" s="1"/>
  <c r="C892" i="5" s="1"/>
  <c r="C893" i="5" s="1"/>
  <c r="C894" i="5" s="1"/>
  <c r="C895" i="5" s="1"/>
  <c r="C896" i="5" s="1"/>
  <c r="C897" i="5" s="1"/>
  <c r="C898" i="5" s="1"/>
  <c r="J852" i="5"/>
  <c r="I852" i="5"/>
  <c r="E852" i="5"/>
  <c r="J851" i="5"/>
  <c r="I851" i="5"/>
  <c r="E851" i="5"/>
  <c r="J850" i="5"/>
  <c r="I850" i="5"/>
  <c r="E850" i="5"/>
  <c r="J849" i="5"/>
  <c r="I849" i="5"/>
  <c r="E849" i="5"/>
  <c r="E848" i="5"/>
  <c r="J848" i="5"/>
  <c r="I848" i="5"/>
  <c r="I847" i="5"/>
  <c r="E847" i="5"/>
  <c r="J847" i="5"/>
  <c r="J846" i="5"/>
  <c r="I846" i="5"/>
  <c r="E846" i="5"/>
  <c r="J845" i="5"/>
  <c r="I845" i="5"/>
  <c r="E845" i="5"/>
  <c r="I844" i="5"/>
  <c r="E844" i="5"/>
  <c r="E843" i="5"/>
  <c r="I843" i="5"/>
  <c r="J843" i="5"/>
  <c r="J842" i="5"/>
  <c r="E842" i="5"/>
  <c r="J841" i="5"/>
  <c r="I841" i="5"/>
  <c r="E841" i="5"/>
  <c r="J840" i="5"/>
  <c r="E840" i="5"/>
  <c r="J839" i="5"/>
  <c r="I839" i="5"/>
  <c r="E839" i="5"/>
  <c r="J838" i="5"/>
  <c r="E838" i="5"/>
  <c r="J837" i="5"/>
  <c r="I837" i="5"/>
  <c r="E837" i="5"/>
  <c r="J836" i="5"/>
  <c r="E836" i="5"/>
  <c r="I835" i="5"/>
  <c r="J835" i="5"/>
  <c r="E835" i="5"/>
  <c r="E834" i="5"/>
  <c r="J834" i="5"/>
  <c r="I833" i="5"/>
  <c r="J833" i="5"/>
  <c r="E833" i="5"/>
  <c r="J832" i="5"/>
  <c r="E832" i="5"/>
  <c r="J831" i="5"/>
  <c r="E831" i="5"/>
  <c r="I831" i="5"/>
  <c r="J830" i="5"/>
  <c r="E830" i="5"/>
  <c r="E829" i="5"/>
  <c r="I829" i="5"/>
  <c r="J829" i="5"/>
  <c r="J828" i="5"/>
  <c r="E828" i="5"/>
  <c r="E827" i="5"/>
  <c r="I827" i="5"/>
  <c r="J827" i="5"/>
  <c r="E826" i="5"/>
  <c r="J826" i="5"/>
  <c r="E825" i="5"/>
  <c r="I825" i="5"/>
  <c r="J825" i="5"/>
  <c r="E824" i="5"/>
  <c r="J824" i="5"/>
  <c r="I823" i="5"/>
  <c r="E823" i="5"/>
  <c r="J823" i="5"/>
  <c r="J822" i="5"/>
  <c r="E822" i="5"/>
  <c r="E821" i="5"/>
  <c r="J821" i="5"/>
  <c r="I821" i="5"/>
  <c r="E820" i="5"/>
  <c r="J820" i="5"/>
  <c r="E819" i="5"/>
  <c r="I819" i="5"/>
  <c r="J819" i="5"/>
  <c r="E818" i="5"/>
  <c r="J818" i="5"/>
  <c r="I817" i="5"/>
  <c r="J817" i="5"/>
  <c r="E817" i="5"/>
  <c r="E816" i="5"/>
  <c r="J816" i="5"/>
  <c r="E815" i="5"/>
  <c r="I815" i="5"/>
  <c r="J815" i="5"/>
  <c r="J814" i="5"/>
  <c r="E814" i="5"/>
  <c r="J813" i="5"/>
  <c r="E813" i="5"/>
  <c r="I813" i="5"/>
  <c r="E812" i="5"/>
  <c r="J812" i="5"/>
  <c r="J811" i="5"/>
  <c r="I811" i="5"/>
  <c r="E811" i="5"/>
  <c r="E810" i="5"/>
  <c r="J810" i="5"/>
  <c r="J809" i="5"/>
  <c r="I809" i="5"/>
  <c r="E809" i="5"/>
  <c r="J808" i="5"/>
  <c r="E808" i="5"/>
  <c r="J807" i="5"/>
  <c r="I807" i="5"/>
  <c r="E807" i="5"/>
  <c r="J806" i="5"/>
  <c r="E806" i="5"/>
  <c r="J805" i="5"/>
  <c r="E805" i="5"/>
  <c r="I805" i="5"/>
  <c r="E804" i="5"/>
  <c r="J804" i="5"/>
  <c r="J803" i="5"/>
  <c r="I803" i="5"/>
  <c r="E803" i="5"/>
  <c r="J802" i="5"/>
  <c r="E802" i="5"/>
  <c r="J801" i="5"/>
  <c r="I801" i="5"/>
  <c r="E801" i="5"/>
  <c r="J800" i="5"/>
  <c r="E800" i="5"/>
  <c r="J799" i="5"/>
  <c r="I799" i="5"/>
  <c r="E799" i="5"/>
  <c r="J798" i="5"/>
  <c r="E798" i="5"/>
  <c r="I797" i="5"/>
  <c r="J797" i="5"/>
  <c r="E797" i="5"/>
  <c r="J796" i="5"/>
  <c r="E796" i="5"/>
  <c r="J795" i="5"/>
  <c r="I795" i="5"/>
  <c r="E795" i="5"/>
  <c r="J794" i="5"/>
  <c r="I794" i="5"/>
  <c r="E794" i="5"/>
  <c r="E793" i="5"/>
  <c r="J793" i="5"/>
  <c r="I793" i="5"/>
  <c r="F793" i="5"/>
  <c r="F794" i="5" s="1"/>
  <c r="C793" i="5"/>
  <c r="C794" i="5" s="1"/>
  <c r="C795" i="5" s="1"/>
  <c r="C796" i="5" s="1"/>
  <c r="C797" i="5" s="1"/>
  <c r="C798" i="5" s="1"/>
  <c r="C799" i="5" s="1"/>
  <c r="C800" i="5" s="1"/>
  <c r="C801" i="5" s="1"/>
  <c r="C802" i="5" s="1"/>
  <c r="C803" i="5" s="1"/>
  <c r="C804" i="5" s="1"/>
  <c r="C805" i="5" s="1"/>
  <c r="C806" i="5" s="1"/>
  <c r="C807" i="5" s="1"/>
  <c r="C808" i="5" s="1"/>
  <c r="C809" i="5" s="1"/>
  <c r="C810" i="5" s="1"/>
  <c r="C811" i="5" s="1"/>
  <c r="C812" i="5" s="1"/>
  <c r="C813" i="5" s="1"/>
  <c r="C814" i="5" s="1"/>
  <c r="C815" i="5" s="1"/>
  <c r="C816" i="5" s="1"/>
  <c r="C817" i="5" s="1"/>
  <c r="C818" i="5" s="1"/>
  <c r="C819" i="5" s="1"/>
  <c r="C820" i="5" s="1"/>
  <c r="C821" i="5" s="1"/>
  <c r="C822" i="5" s="1"/>
  <c r="C823" i="5" s="1"/>
  <c r="C824" i="5" s="1"/>
  <c r="C825" i="5" s="1"/>
  <c r="C826" i="5" s="1"/>
  <c r="C827" i="5" s="1"/>
  <c r="C828" i="5" s="1"/>
  <c r="C829" i="5" s="1"/>
  <c r="C830" i="5" s="1"/>
  <c r="C831" i="5" s="1"/>
  <c r="C832" i="5" s="1"/>
  <c r="C833" i="5" s="1"/>
  <c r="C834" i="5" s="1"/>
  <c r="C835" i="5" s="1"/>
  <c r="C836" i="5" s="1"/>
  <c r="C837" i="5" s="1"/>
  <c r="C838" i="5" s="1"/>
  <c r="C839" i="5" s="1"/>
  <c r="C840" i="5" s="1"/>
  <c r="C841" i="5" s="1"/>
  <c r="C842" i="5" s="1"/>
  <c r="C843" i="5" s="1"/>
  <c r="C844" i="5" s="1"/>
  <c r="C845" i="5" s="1"/>
  <c r="C846" i="5" s="1"/>
  <c r="C847" i="5" s="1"/>
  <c r="C848" i="5" s="1"/>
  <c r="C849" i="5" s="1"/>
  <c r="C850" i="5" s="1"/>
  <c r="C851" i="5" s="1"/>
  <c r="C852" i="5" s="1"/>
  <c r="J792" i="5"/>
  <c r="E792" i="5"/>
  <c r="I792" i="5"/>
  <c r="I791" i="5"/>
  <c r="E791" i="5"/>
  <c r="J791" i="5"/>
  <c r="I790" i="5"/>
  <c r="E790" i="5"/>
  <c r="J790" i="5"/>
  <c r="E789" i="5"/>
  <c r="I789" i="5"/>
  <c r="J789" i="5"/>
  <c r="E788" i="5"/>
  <c r="I788" i="5"/>
  <c r="J788" i="5"/>
  <c r="E787" i="5"/>
  <c r="J787" i="5"/>
  <c r="I787" i="5"/>
  <c r="J786" i="5"/>
  <c r="I786" i="5"/>
  <c r="E786" i="5"/>
  <c r="J785" i="5"/>
  <c r="I785" i="5"/>
  <c r="E785" i="5"/>
  <c r="J784" i="5"/>
  <c r="I784" i="5"/>
  <c r="G784" i="5"/>
  <c r="G783" i="5" s="1"/>
  <c r="G782" i="5" s="1"/>
  <c r="G781" i="5" s="1"/>
  <c r="G780" i="5" s="1"/>
  <c r="G779" i="5" s="1"/>
  <c r="G778" i="5" s="1"/>
  <c r="G777" i="5" s="1"/>
  <c r="G776" i="5" s="1"/>
  <c r="G775" i="5" s="1"/>
  <c r="G774" i="5" s="1"/>
  <c r="G773" i="5" s="1"/>
  <c r="G772" i="5" s="1"/>
  <c r="G771" i="5" s="1"/>
  <c r="G770" i="5" s="1"/>
  <c r="G769" i="5" s="1"/>
  <c r="G768" i="5" s="1"/>
  <c r="G767" i="5" s="1"/>
  <c r="G766" i="5" s="1"/>
  <c r="G765" i="5" s="1"/>
  <c r="G764" i="5" s="1"/>
  <c r="G763" i="5" s="1"/>
  <c r="E784" i="5"/>
  <c r="J783" i="5"/>
  <c r="I783" i="5"/>
  <c r="E783" i="5"/>
  <c r="J782" i="5"/>
  <c r="E782" i="5"/>
  <c r="I782" i="5"/>
  <c r="J781" i="5"/>
  <c r="I781" i="5"/>
  <c r="E781" i="5"/>
  <c r="J780" i="5"/>
  <c r="I780" i="5"/>
  <c r="E780" i="5"/>
  <c r="J779" i="5"/>
  <c r="I779" i="5"/>
  <c r="E779" i="5"/>
  <c r="J778" i="5"/>
  <c r="E778" i="5"/>
  <c r="J777" i="5"/>
  <c r="E777" i="5"/>
  <c r="I777" i="5"/>
  <c r="J776" i="5"/>
  <c r="E776" i="5"/>
  <c r="E775" i="5"/>
  <c r="I775" i="5"/>
  <c r="J775" i="5"/>
  <c r="J774" i="5"/>
  <c r="E774" i="5"/>
  <c r="J773" i="5"/>
  <c r="I773" i="5"/>
  <c r="E773" i="5"/>
  <c r="J772" i="5"/>
  <c r="I772" i="5"/>
  <c r="E772" i="5"/>
  <c r="E771" i="5"/>
  <c r="I771" i="5"/>
  <c r="J771" i="5"/>
  <c r="C771" i="5"/>
  <c r="C772" i="5" s="1"/>
  <c r="C773" i="5" s="1"/>
  <c r="C774" i="5" s="1"/>
  <c r="C775" i="5" s="1"/>
  <c r="C776" i="5" s="1"/>
  <c r="C777" i="5" s="1"/>
  <c r="C778" i="5" s="1"/>
  <c r="C779" i="5" s="1"/>
  <c r="C780" i="5" s="1"/>
  <c r="C781" i="5" s="1"/>
  <c r="C782" i="5" s="1"/>
  <c r="C783" i="5" s="1"/>
  <c r="C784" i="5" s="1"/>
  <c r="C785" i="5" s="1"/>
  <c r="C786" i="5" s="1"/>
  <c r="C787" i="5" s="1"/>
  <c r="C788" i="5" s="1"/>
  <c r="C789" i="5" s="1"/>
  <c r="C790" i="5" s="1"/>
  <c r="C791" i="5" s="1"/>
  <c r="C792" i="5" s="1"/>
  <c r="F771" i="5"/>
  <c r="I770" i="5"/>
  <c r="J770" i="5"/>
  <c r="E770" i="5"/>
  <c r="J769" i="5"/>
  <c r="E769" i="5"/>
  <c r="I769" i="5"/>
  <c r="I768" i="5"/>
  <c r="J768" i="5"/>
  <c r="E768" i="5"/>
  <c r="I767" i="5"/>
  <c r="J767" i="5"/>
  <c r="E767" i="5"/>
  <c r="E766" i="5"/>
  <c r="I766" i="5"/>
  <c r="J766" i="5"/>
  <c r="E765" i="5"/>
  <c r="I765" i="5"/>
  <c r="J765" i="5"/>
  <c r="J764" i="5"/>
  <c r="I764" i="5"/>
  <c r="E764" i="5"/>
  <c r="J763" i="5"/>
  <c r="I763" i="5"/>
  <c r="E763" i="5"/>
  <c r="J762" i="5"/>
  <c r="I762" i="5"/>
  <c r="G762" i="5"/>
  <c r="G761" i="5" s="1"/>
  <c r="G760" i="5" s="1"/>
  <c r="G759" i="5" s="1"/>
  <c r="G758" i="5" s="1"/>
  <c r="G757" i="5" s="1"/>
  <c r="G756" i="5" s="1"/>
  <c r="G755" i="5" s="1"/>
  <c r="G754" i="5" s="1"/>
  <c r="G753" i="5" s="1"/>
  <c r="G752" i="5" s="1"/>
  <c r="G751" i="5" s="1"/>
  <c r="G750" i="5" s="1"/>
  <c r="G749" i="5" s="1"/>
  <c r="G748" i="5" s="1"/>
  <c r="G747" i="5" s="1"/>
  <c r="G746" i="5" s="1"/>
  <c r="G745" i="5" s="1"/>
  <c r="G744" i="5" s="1"/>
  <c r="G743" i="5" s="1"/>
  <c r="G742" i="5" s="1"/>
  <c r="G741" i="5" s="1"/>
  <c r="E762" i="5"/>
  <c r="J761" i="5"/>
  <c r="I761" i="5"/>
  <c r="E761" i="5"/>
  <c r="I760" i="5"/>
  <c r="E760" i="5"/>
  <c r="J760" i="5"/>
  <c r="J759" i="5"/>
  <c r="I759" i="5"/>
  <c r="E759" i="5"/>
  <c r="I758" i="5"/>
  <c r="E758" i="5"/>
  <c r="J758" i="5"/>
  <c r="I757" i="5"/>
  <c r="J757" i="5"/>
  <c r="E757" i="5"/>
  <c r="J756" i="5"/>
  <c r="E756" i="5"/>
  <c r="I756" i="5"/>
  <c r="I755" i="5"/>
  <c r="E755" i="5"/>
  <c r="J755" i="5"/>
  <c r="E754" i="5"/>
  <c r="J754" i="5"/>
  <c r="J753" i="5"/>
  <c r="I753" i="5"/>
  <c r="E753" i="5"/>
  <c r="J752" i="5"/>
  <c r="E752" i="5"/>
  <c r="E751" i="5"/>
  <c r="J751" i="5"/>
  <c r="I751" i="5"/>
  <c r="I750" i="5"/>
  <c r="J750" i="5"/>
  <c r="E750" i="5"/>
  <c r="E749" i="5"/>
  <c r="I749" i="5"/>
  <c r="J749" i="5"/>
  <c r="F749" i="5"/>
  <c r="C749" i="5"/>
  <c r="C750" i="5" s="1"/>
  <c r="C751" i="5" s="1"/>
  <c r="C752" i="5" s="1"/>
  <c r="C753" i="5" s="1"/>
  <c r="C754" i="5" s="1"/>
  <c r="C755" i="5" s="1"/>
  <c r="C756" i="5" s="1"/>
  <c r="C757" i="5" s="1"/>
  <c r="C758" i="5" s="1"/>
  <c r="C759" i="5" s="1"/>
  <c r="C760" i="5" s="1"/>
  <c r="C761" i="5" s="1"/>
  <c r="C762" i="5" s="1"/>
  <c r="C763" i="5" s="1"/>
  <c r="C764" i="5" s="1"/>
  <c r="C765" i="5" s="1"/>
  <c r="C766" i="5" s="1"/>
  <c r="C767" i="5" s="1"/>
  <c r="C768" i="5" s="1"/>
  <c r="C769" i="5" s="1"/>
  <c r="C770" i="5" s="1"/>
  <c r="E748" i="5"/>
  <c r="J748" i="5"/>
  <c r="I748" i="5"/>
  <c r="J747" i="5"/>
  <c r="I747" i="5"/>
  <c r="E747" i="5"/>
  <c r="E746" i="5"/>
  <c r="J746" i="5"/>
  <c r="I746" i="5"/>
  <c r="E745" i="5"/>
  <c r="I745" i="5"/>
  <c r="J745" i="5"/>
  <c r="E744" i="5"/>
  <c r="J744" i="5"/>
  <c r="I744" i="5"/>
  <c r="E743" i="5"/>
  <c r="I743" i="5"/>
  <c r="J743" i="5"/>
  <c r="J742" i="5"/>
  <c r="I742" i="5"/>
  <c r="E742" i="5"/>
  <c r="J741" i="5"/>
  <c r="I741" i="5"/>
  <c r="E741" i="5"/>
  <c r="J740" i="5"/>
  <c r="I740" i="5"/>
  <c r="G740" i="5"/>
  <c r="G739" i="5" s="1"/>
  <c r="G738" i="5" s="1"/>
  <c r="G737" i="5" s="1"/>
  <c r="G736" i="5" s="1"/>
  <c r="G735" i="5" s="1"/>
  <c r="G734" i="5" s="1"/>
  <c r="G733" i="5" s="1"/>
  <c r="G732" i="5" s="1"/>
  <c r="G731" i="5" s="1"/>
  <c r="G730" i="5" s="1"/>
  <c r="G729" i="5" s="1"/>
  <c r="G728" i="5" s="1"/>
  <c r="G727" i="5" s="1"/>
  <c r="G726" i="5" s="1"/>
  <c r="G725" i="5" s="1"/>
  <c r="G724" i="5" s="1"/>
  <c r="G723" i="5" s="1"/>
  <c r="G722" i="5" s="1"/>
  <c r="G721" i="5" s="1"/>
  <c r="G720" i="5" s="1"/>
  <c r="G719" i="5" s="1"/>
  <c r="E740" i="5"/>
  <c r="I739" i="5"/>
  <c r="J739" i="5"/>
  <c r="E739" i="5"/>
  <c r="E738" i="5"/>
  <c r="I738" i="5"/>
  <c r="J738" i="5"/>
  <c r="E737" i="5"/>
  <c r="J737" i="5"/>
  <c r="I737" i="5"/>
  <c r="J736" i="5"/>
  <c r="E736" i="5"/>
  <c r="I736" i="5"/>
  <c r="E735" i="5"/>
  <c r="I735" i="5"/>
  <c r="J735" i="5"/>
  <c r="E734" i="5"/>
  <c r="J734" i="5"/>
  <c r="I733" i="5"/>
  <c r="E733" i="5"/>
  <c r="J733" i="5"/>
  <c r="J732" i="5"/>
  <c r="E732" i="5"/>
  <c r="I731" i="5"/>
  <c r="E731" i="5"/>
  <c r="J731" i="5"/>
  <c r="E730" i="5"/>
  <c r="J730" i="5"/>
  <c r="I729" i="5"/>
  <c r="J729" i="5"/>
  <c r="E729" i="5"/>
  <c r="E728" i="5"/>
  <c r="I728" i="5"/>
  <c r="J728" i="5"/>
  <c r="J727" i="5"/>
  <c r="I727" i="5"/>
  <c r="E727" i="5"/>
  <c r="F727" i="5"/>
  <c r="C727" i="5"/>
  <c r="C728" i="5" s="1"/>
  <c r="C729" i="5" s="1"/>
  <c r="C730" i="5" s="1"/>
  <c r="C731" i="5" s="1"/>
  <c r="C732" i="5" s="1"/>
  <c r="C733" i="5" s="1"/>
  <c r="C734" i="5" s="1"/>
  <c r="C735" i="5" s="1"/>
  <c r="C736" i="5" s="1"/>
  <c r="C737" i="5" s="1"/>
  <c r="C738" i="5" s="1"/>
  <c r="C739" i="5" s="1"/>
  <c r="C740" i="5" s="1"/>
  <c r="C741" i="5" s="1"/>
  <c r="C742" i="5" s="1"/>
  <c r="C743" i="5" s="1"/>
  <c r="C744" i="5" s="1"/>
  <c r="C745" i="5" s="1"/>
  <c r="C746" i="5" s="1"/>
  <c r="C747" i="5" s="1"/>
  <c r="C748" i="5" s="1"/>
  <c r="E726" i="5"/>
  <c r="I726" i="5"/>
  <c r="J726" i="5"/>
  <c r="E725" i="5"/>
  <c r="I725" i="5"/>
  <c r="J725" i="5"/>
  <c r="I724" i="5"/>
  <c r="J724" i="5"/>
  <c r="E724" i="5"/>
  <c r="E723" i="5"/>
  <c r="J723" i="5"/>
  <c r="I723" i="5"/>
  <c r="J722" i="5"/>
  <c r="I722" i="5"/>
  <c r="E722" i="5"/>
  <c r="J721" i="5"/>
  <c r="I721" i="5"/>
  <c r="E721" i="5"/>
  <c r="J720" i="5"/>
  <c r="I720" i="5"/>
  <c r="E720" i="5"/>
  <c r="J719" i="5"/>
  <c r="I719" i="5"/>
  <c r="E719" i="5"/>
  <c r="J718" i="5"/>
  <c r="I718" i="5"/>
  <c r="G718" i="5"/>
  <c r="G717" i="5" s="1"/>
  <c r="G716" i="5" s="1"/>
  <c r="G715" i="5" s="1"/>
  <c r="G714" i="5" s="1"/>
  <c r="G713" i="5" s="1"/>
  <c r="G712" i="5" s="1"/>
  <c r="G711" i="5" s="1"/>
  <c r="G710" i="5" s="1"/>
  <c r="G709" i="5" s="1"/>
  <c r="G708" i="5" s="1"/>
  <c r="G707" i="5" s="1"/>
  <c r="G706" i="5" s="1"/>
  <c r="G705" i="5" s="1"/>
  <c r="G704" i="5" s="1"/>
  <c r="G703" i="5" s="1"/>
  <c r="G702" i="5" s="1"/>
  <c r="G701" i="5" s="1"/>
  <c r="G700" i="5" s="1"/>
  <c r="G699" i="5" s="1"/>
  <c r="G698" i="5" s="1"/>
  <c r="G697" i="5" s="1"/>
  <c r="E718" i="5"/>
  <c r="J717" i="5"/>
  <c r="I717" i="5"/>
  <c r="E717" i="5"/>
  <c r="J716" i="5"/>
  <c r="I716" i="5"/>
  <c r="E716" i="5"/>
  <c r="J715" i="5"/>
  <c r="I715" i="5"/>
  <c r="E715" i="5"/>
  <c r="J714" i="5"/>
  <c r="I714" i="5"/>
  <c r="E714" i="5"/>
  <c r="E713" i="5"/>
  <c r="J713" i="5"/>
  <c r="I713" i="5"/>
  <c r="E712" i="5"/>
  <c r="J712" i="5"/>
  <c r="I711" i="5"/>
  <c r="E711" i="5"/>
  <c r="J711" i="5"/>
  <c r="J710" i="5"/>
  <c r="E710" i="5"/>
  <c r="I709" i="5"/>
  <c r="E709" i="5"/>
  <c r="J709" i="5"/>
  <c r="J708" i="5"/>
  <c r="E708" i="5"/>
  <c r="J707" i="5"/>
  <c r="I707" i="5"/>
  <c r="E707" i="5"/>
  <c r="J706" i="5"/>
  <c r="I706" i="5"/>
  <c r="E706" i="5"/>
  <c r="E705" i="5"/>
  <c r="J705" i="5"/>
  <c r="I705" i="5"/>
  <c r="C705" i="5"/>
  <c r="C706" i="5" s="1"/>
  <c r="C707" i="5" s="1"/>
  <c r="C708" i="5" s="1"/>
  <c r="C709" i="5" s="1"/>
  <c r="C710" i="5" s="1"/>
  <c r="C711" i="5" s="1"/>
  <c r="C712" i="5" s="1"/>
  <c r="C713" i="5" s="1"/>
  <c r="C714" i="5" s="1"/>
  <c r="C715" i="5" s="1"/>
  <c r="C716" i="5" s="1"/>
  <c r="C717" i="5" s="1"/>
  <c r="C718" i="5" s="1"/>
  <c r="C719" i="5" s="1"/>
  <c r="C720" i="5" s="1"/>
  <c r="C721" i="5" s="1"/>
  <c r="C722" i="5" s="1"/>
  <c r="C723" i="5" s="1"/>
  <c r="C724" i="5" s="1"/>
  <c r="C725" i="5" s="1"/>
  <c r="C726" i="5" s="1"/>
  <c r="F705" i="5"/>
  <c r="I704" i="5"/>
  <c r="J704" i="5"/>
  <c r="E704" i="5"/>
  <c r="J703" i="5"/>
  <c r="I703" i="5"/>
  <c r="E703" i="5"/>
  <c r="J702" i="5"/>
  <c r="I702" i="5"/>
  <c r="E702" i="5"/>
  <c r="J701" i="5"/>
  <c r="I701" i="5"/>
  <c r="E701" i="5"/>
  <c r="I700" i="5"/>
  <c r="J700" i="5"/>
  <c r="E700" i="5"/>
  <c r="E699" i="5"/>
  <c r="I699" i="5"/>
  <c r="J699" i="5"/>
  <c r="E698" i="5"/>
  <c r="J698" i="5"/>
  <c r="I698" i="5"/>
  <c r="J697" i="5"/>
  <c r="I697" i="5"/>
  <c r="E697" i="5"/>
  <c r="I696" i="5"/>
  <c r="E696" i="5"/>
  <c r="G696" i="5"/>
  <c r="G695" i="5" s="1"/>
  <c r="G694" i="5" s="1"/>
  <c r="G693" i="5" s="1"/>
  <c r="G692" i="5" s="1"/>
  <c r="G691" i="5" s="1"/>
  <c r="G690" i="5" s="1"/>
  <c r="G689" i="5" s="1"/>
  <c r="G688" i="5" s="1"/>
  <c r="G687" i="5" s="1"/>
  <c r="G686" i="5" s="1"/>
  <c r="G685" i="5" s="1"/>
  <c r="G684" i="5" s="1"/>
  <c r="G683" i="5" s="1"/>
  <c r="G682" i="5" s="1"/>
  <c r="G681" i="5" s="1"/>
  <c r="G680" i="5" s="1"/>
  <c r="G679" i="5" s="1"/>
  <c r="G678" i="5" s="1"/>
  <c r="G677" i="5" s="1"/>
  <c r="G676" i="5" s="1"/>
  <c r="G675" i="5" s="1"/>
  <c r="J695" i="5"/>
  <c r="I695" i="5"/>
  <c r="E695" i="5"/>
  <c r="J694" i="5"/>
  <c r="I694" i="5"/>
  <c r="E694" i="5"/>
  <c r="J693" i="5"/>
  <c r="I693" i="5"/>
  <c r="E693" i="5"/>
  <c r="J692" i="5"/>
  <c r="I692" i="5"/>
  <c r="E692" i="5"/>
  <c r="J691" i="5"/>
  <c r="I691" i="5"/>
  <c r="E691" i="5"/>
  <c r="E690" i="5"/>
  <c r="J690" i="5"/>
  <c r="I689" i="5"/>
  <c r="E689" i="5"/>
  <c r="J689" i="5"/>
  <c r="J688" i="5"/>
  <c r="E688" i="5"/>
  <c r="I687" i="5"/>
  <c r="J687" i="5"/>
  <c r="E687" i="5"/>
  <c r="J686" i="5"/>
  <c r="E686" i="5"/>
  <c r="J685" i="5"/>
  <c r="I685" i="5"/>
  <c r="E685" i="5"/>
  <c r="E684" i="5"/>
  <c r="J684" i="5"/>
  <c r="I684" i="5"/>
  <c r="E683" i="5"/>
  <c r="I683" i="5"/>
  <c r="J683" i="5"/>
  <c r="F683" i="5"/>
  <c r="C683" i="5"/>
  <c r="C684" i="5" s="1"/>
  <c r="C685" i="5" s="1"/>
  <c r="C686" i="5" s="1"/>
  <c r="C687" i="5" s="1"/>
  <c r="C688" i="5" s="1"/>
  <c r="C689" i="5" s="1"/>
  <c r="C690" i="5" s="1"/>
  <c r="C691" i="5" s="1"/>
  <c r="C692" i="5" s="1"/>
  <c r="C693" i="5" s="1"/>
  <c r="C694" i="5" s="1"/>
  <c r="C695" i="5" s="1"/>
  <c r="C696" i="5" s="1"/>
  <c r="C697" i="5" s="1"/>
  <c r="C698" i="5" s="1"/>
  <c r="C699" i="5" s="1"/>
  <c r="C700" i="5" s="1"/>
  <c r="C701" i="5" s="1"/>
  <c r="C702" i="5" s="1"/>
  <c r="C703" i="5" s="1"/>
  <c r="C704" i="5" s="1"/>
  <c r="E682" i="5"/>
  <c r="J682" i="5"/>
  <c r="I682" i="5"/>
  <c r="E681" i="5"/>
  <c r="I681" i="5"/>
  <c r="J681" i="5"/>
  <c r="I680" i="5"/>
  <c r="J680" i="5"/>
  <c r="E680" i="5"/>
  <c r="E679" i="5"/>
  <c r="I679" i="5"/>
  <c r="J679" i="5"/>
  <c r="E678" i="5"/>
  <c r="I678" i="5"/>
  <c r="J678" i="5"/>
  <c r="E677" i="5"/>
  <c r="J677" i="5"/>
  <c r="I677" i="5"/>
  <c r="J676" i="5"/>
  <c r="I676" i="5"/>
  <c r="E676" i="5"/>
  <c r="I675" i="5"/>
  <c r="J675" i="5"/>
  <c r="E675" i="5"/>
  <c r="G674" i="5"/>
  <c r="G673" i="5" s="1"/>
  <c r="G672" i="5" s="1"/>
  <c r="G671" i="5" s="1"/>
  <c r="G670" i="5" s="1"/>
  <c r="G669" i="5" s="1"/>
  <c r="G668" i="5" s="1"/>
  <c r="G667" i="5" s="1"/>
  <c r="G666" i="5" s="1"/>
  <c r="G665" i="5" s="1"/>
  <c r="G664" i="5" s="1"/>
  <c r="G663" i="5" s="1"/>
  <c r="G662" i="5" s="1"/>
  <c r="G661" i="5" s="1"/>
  <c r="G660" i="5" s="1"/>
  <c r="G659" i="5" s="1"/>
  <c r="G658" i="5" s="1"/>
  <c r="G657" i="5" s="1"/>
  <c r="G656" i="5" s="1"/>
  <c r="G655" i="5" s="1"/>
  <c r="G654" i="5" s="1"/>
  <c r="G653" i="5" s="1"/>
  <c r="I674" i="5"/>
  <c r="J674" i="5"/>
  <c r="E674" i="5"/>
  <c r="E673" i="5"/>
  <c r="I673" i="5"/>
  <c r="J673" i="5"/>
  <c r="I672" i="5"/>
  <c r="J672" i="5"/>
  <c r="E672" i="5"/>
  <c r="E671" i="5"/>
  <c r="I671" i="5"/>
  <c r="J671" i="5"/>
  <c r="E670" i="5"/>
  <c r="I670" i="5"/>
  <c r="J670" i="5"/>
  <c r="I669" i="5"/>
  <c r="J669" i="5"/>
  <c r="E669" i="5"/>
  <c r="E668" i="5"/>
  <c r="J668" i="5"/>
  <c r="J667" i="5"/>
  <c r="E667" i="5"/>
  <c r="I667" i="5"/>
  <c r="E666" i="5"/>
  <c r="J666" i="5"/>
  <c r="I665" i="5"/>
  <c r="E665" i="5"/>
  <c r="J665" i="5"/>
  <c r="J664" i="5"/>
  <c r="E664" i="5"/>
  <c r="J663" i="5"/>
  <c r="I663" i="5"/>
  <c r="E663" i="5"/>
  <c r="E662" i="5"/>
  <c r="J662" i="5"/>
  <c r="I662" i="5"/>
  <c r="E661" i="5"/>
  <c r="I661" i="5"/>
  <c r="J661" i="5"/>
  <c r="C661" i="5"/>
  <c r="C662" i="5" s="1"/>
  <c r="C663" i="5" s="1"/>
  <c r="C664" i="5" s="1"/>
  <c r="C665" i="5" s="1"/>
  <c r="C666" i="5" s="1"/>
  <c r="C667" i="5" s="1"/>
  <c r="C668" i="5" s="1"/>
  <c r="C669" i="5" s="1"/>
  <c r="C670" i="5" s="1"/>
  <c r="C671" i="5" s="1"/>
  <c r="C672" i="5" s="1"/>
  <c r="C673" i="5" s="1"/>
  <c r="C674" i="5" s="1"/>
  <c r="C675" i="5" s="1"/>
  <c r="C676" i="5" s="1"/>
  <c r="C677" i="5" s="1"/>
  <c r="C678" i="5" s="1"/>
  <c r="C679" i="5" s="1"/>
  <c r="C680" i="5" s="1"/>
  <c r="C681" i="5" s="1"/>
  <c r="C682" i="5" s="1"/>
  <c r="F661" i="5"/>
  <c r="E660" i="5"/>
  <c r="J660" i="5"/>
  <c r="I660" i="5"/>
  <c r="E659" i="5"/>
  <c r="J659" i="5"/>
  <c r="I659" i="5"/>
  <c r="J658" i="5"/>
  <c r="I658" i="5"/>
  <c r="E658" i="5"/>
  <c r="E657" i="5"/>
  <c r="I657" i="5"/>
  <c r="J657" i="5"/>
  <c r="J656" i="5"/>
  <c r="I656" i="5"/>
  <c r="E656" i="5"/>
  <c r="I655" i="5"/>
  <c r="J655" i="5"/>
  <c r="E655" i="5"/>
  <c r="J654" i="5"/>
  <c r="I654" i="5"/>
  <c r="E654" i="5"/>
  <c r="I653" i="5"/>
  <c r="J653" i="5"/>
  <c r="E653" i="5"/>
  <c r="I652" i="5"/>
  <c r="E652" i="5"/>
  <c r="I651" i="5"/>
  <c r="J651" i="5"/>
  <c r="E651" i="5"/>
  <c r="J650" i="5"/>
  <c r="E650" i="5"/>
  <c r="I650" i="5"/>
  <c r="E649" i="5"/>
  <c r="I649" i="5"/>
  <c r="J649" i="5"/>
  <c r="I648" i="5"/>
  <c r="J648" i="5"/>
  <c r="E648" i="5"/>
  <c r="E647" i="5"/>
  <c r="I647" i="5"/>
  <c r="J647" i="5"/>
  <c r="E646" i="5"/>
  <c r="J646" i="5"/>
  <c r="E645" i="5"/>
  <c r="J645" i="5"/>
  <c r="I645" i="5"/>
  <c r="J644" i="5"/>
  <c r="E644" i="5"/>
  <c r="J643" i="5"/>
  <c r="I643" i="5"/>
  <c r="E643" i="5"/>
  <c r="J642" i="5"/>
  <c r="E642" i="5"/>
  <c r="E641" i="5"/>
  <c r="J641" i="5"/>
  <c r="I641" i="5"/>
  <c r="J640" i="5"/>
  <c r="I640" i="5"/>
  <c r="E640" i="5"/>
  <c r="I639" i="5"/>
  <c r="J639" i="5"/>
  <c r="E639" i="5"/>
  <c r="F639" i="5"/>
  <c r="C639" i="5"/>
  <c r="C640" i="5" s="1"/>
  <c r="C641" i="5" s="1"/>
  <c r="C642" i="5" s="1"/>
  <c r="C643" i="5" s="1"/>
  <c r="C644" i="5" s="1"/>
  <c r="C645" i="5" s="1"/>
  <c r="C646" i="5" s="1"/>
  <c r="C647" i="5" s="1"/>
  <c r="C648" i="5" s="1"/>
  <c r="C649" i="5" s="1"/>
  <c r="C650" i="5" s="1"/>
  <c r="C651" i="5" s="1"/>
  <c r="C652" i="5" s="1"/>
  <c r="C653" i="5" s="1"/>
  <c r="C654" i="5" s="1"/>
  <c r="C655" i="5" s="1"/>
  <c r="C656" i="5" s="1"/>
  <c r="C657" i="5" s="1"/>
  <c r="C658" i="5" s="1"/>
  <c r="C659" i="5" s="1"/>
  <c r="C660" i="5" s="1"/>
  <c r="E638" i="5"/>
  <c r="J638" i="5"/>
  <c r="I638" i="5"/>
  <c r="E637" i="5"/>
  <c r="J637" i="5"/>
  <c r="I637" i="5"/>
  <c r="J636" i="5"/>
  <c r="I636" i="5"/>
  <c r="E636" i="5"/>
  <c r="E635" i="5"/>
  <c r="J635" i="5"/>
  <c r="I635" i="5"/>
  <c r="I634" i="5"/>
  <c r="E634" i="5"/>
  <c r="J634" i="5"/>
  <c r="I633" i="5"/>
  <c r="J633" i="5"/>
  <c r="E633" i="5"/>
  <c r="E632" i="5"/>
  <c r="J632" i="5"/>
  <c r="I632" i="5"/>
  <c r="J631" i="5"/>
  <c r="I631" i="5"/>
  <c r="E631" i="5"/>
  <c r="J630" i="5"/>
  <c r="I630" i="5"/>
  <c r="E630" i="5"/>
  <c r="J629" i="5"/>
  <c r="I629" i="5"/>
  <c r="E629" i="5"/>
  <c r="E628" i="5"/>
  <c r="J628" i="5"/>
  <c r="I628" i="5"/>
  <c r="E627" i="5"/>
  <c r="J627" i="5"/>
  <c r="I627" i="5"/>
  <c r="J626" i="5"/>
  <c r="I626" i="5"/>
  <c r="E626" i="5"/>
  <c r="J625" i="5"/>
  <c r="I625" i="5"/>
  <c r="E625" i="5"/>
  <c r="E624" i="5"/>
  <c r="I624" i="5"/>
  <c r="J624" i="5"/>
  <c r="E623" i="5"/>
  <c r="I623" i="5"/>
  <c r="J623" i="5"/>
  <c r="E622" i="5"/>
  <c r="I622" i="5"/>
  <c r="J622" i="5"/>
  <c r="J621" i="5"/>
  <c r="I621" i="5"/>
  <c r="E621" i="5"/>
  <c r="I620" i="5"/>
  <c r="J620" i="5"/>
  <c r="E620" i="5"/>
  <c r="I619" i="5"/>
  <c r="E619" i="5"/>
  <c r="J619" i="5"/>
  <c r="J618" i="5"/>
  <c r="I618" i="5"/>
  <c r="E618" i="5"/>
  <c r="I617" i="5"/>
  <c r="J617" i="5"/>
  <c r="E617" i="5"/>
  <c r="E616" i="5"/>
  <c r="J616" i="5"/>
  <c r="I616" i="5"/>
  <c r="E615" i="5"/>
  <c r="I615" i="5"/>
  <c r="J615" i="5"/>
  <c r="E614" i="5"/>
  <c r="I614" i="5"/>
  <c r="J614" i="5"/>
  <c r="E613" i="5"/>
  <c r="J613" i="5"/>
  <c r="I613" i="5"/>
  <c r="I612" i="5"/>
  <c r="E612" i="5"/>
  <c r="J612" i="5"/>
  <c r="J611" i="5"/>
  <c r="E611" i="5"/>
  <c r="I611" i="5"/>
  <c r="E610" i="5"/>
  <c r="J610" i="5"/>
  <c r="I610" i="5"/>
  <c r="E609" i="5"/>
  <c r="I609" i="5"/>
  <c r="J609" i="5"/>
  <c r="I608" i="5"/>
  <c r="J608" i="5"/>
  <c r="E608" i="5"/>
  <c r="I607" i="5"/>
  <c r="E607" i="5"/>
  <c r="J607" i="5"/>
  <c r="I606" i="5"/>
  <c r="E606" i="5"/>
  <c r="J606" i="5"/>
  <c r="J605" i="5"/>
  <c r="I605" i="5"/>
  <c r="E605" i="5"/>
  <c r="E604" i="5"/>
  <c r="I604" i="5"/>
  <c r="G604" i="5"/>
  <c r="G603" i="5" s="1"/>
  <c r="G602" i="5" s="1"/>
  <c r="G601" i="5" s="1"/>
  <c r="G600" i="5" s="1"/>
  <c r="G599" i="5" s="1"/>
  <c r="G598" i="5" s="1"/>
  <c r="G597" i="5" s="1"/>
  <c r="G596" i="5" s="1"/>
  <c r="G595" i="5" s="1"/>
  <c r="G594" i="5" s="1"/>
  <c r="G593" i="5" s="1"/>
  <c r="G592" i="5" s="1"/>
  <c r="G591" i="5" s="1"/>
  <c r="G590" i="5" s="1"/>
  <c r="G589" i="5" s="1"/>
  <c r="G588" i="5" s="1"/>
  <c r="G587" i="5" s="1"/>
  <c r="G586" i="5" s="1"/>
  <c r="G585" i="5" s="1"/>
  <c r="G584" i="5" s="1"/>
  <c r="G583" i="5" s="1"/>
  <c r="G582" i="5" s="1"/>
  <c r="G581" i="5" s="1"/>
  <c r="G580" i="5" s="1"/>
  <c r="G579" i="5" s="1"/>
  <c r="G578" i="5" s="1"/>
  <c r="G577" i="5" s="1"/>
  <c r="G576" i="5" s="1"/>
  <c r="G575" i="5" s="1"/>
  <c r="G574" i="5" s="1"/>
  <c r="G573" i="5" s="1"/>
  <c r="G572" i="5" s="1"/>
  <c r="G571" i="5" s="1"/>
  <c r="G570" i="5" s="1"/>
  <c r="G569" i="5" s="1"/>
  <c r="G568" i="5" s="1"/>
  <c r="G567" i="5" s="1"/>
  <c r="G566" i="5" s="1"/>
  <c r="G565" i="5" s="1"/>
  <c r="G564" i="5" s="1"/>
  <c r="G563" i="5" s="1"/>
  <c r="G562" i="5" s="1"/>
  <c r="G561" i="5" s="1"/>
  <c r="G560" i="5" s="1"/>
  <c r="G559" i="5" s="1"/>
  <c r="G558" i="5" s="1"/>
  <c r="G557" i="5" s="1"/>
  <c r="G556" i="5" s="1"/>
  <c r="G555" i="5" s="1"/>
  <c r="I603" i="5"/>
  <c r="J603" i="5"/>
  <c r="E603" i="5"/>
  <c r="E602" i="5"/>
  <c r="J602" i="5"/>
  <c r="J601" i="5"/>
  <c r="I601" i="5"/>
  <c r="E601" i="5"/>
  <c r="J600" i="5"/>
  <c r="E600" i="5"/>
  <c r="J599" i="5"/>
  <c r="I599" i="5"/>
  <c r="E599" i="5"/>
  <c r="J598" i="5"/>
  <c r="E598" i="5"/>
  <c r="J597" i="5"/>
  <c r="E597" i="5"/>
  <c r="I597" i="5"/>
  <c r="E596" i="5"/>
  <c r="J596" i="5"/>
  <c r="I595" i="5"/>
  <c r="J595" i="5"/>
  <c r="E595" i="5"/>
  <c r="J594" i="5"/>
  <c r="E594" i="5"/>
  <c r="I593" i="5"/>
  <c r="E593" i="5"/>
  <c r="J593" i="5"/>
  <c r="E592" i="5"/>
  <c r="J592" i="5"/>
  <c r="J591" i="5"/>
  <c r="I591" i="5"/>
  <c r="E591" i="5"/>
  <c r="J590" i="5"/>
  <c r="E590" i="5"/>
  <c r="E589" i="5"/>
  <c r="I589" i="5"/>
  <c r="J589" i="5"/>
  <c r="J588" i="5"/>
  <c r="E588" i="5"/>
  <c r="E587" i="5"/>
  <c r="I587" i="5"/>
  <c r="J587" i="5"/>
  <c r="E586" i="5"/>
  <c r="J586" i="5"/>
  <c r="I585" i="5"/>
  <c r="E585" i="5"/>
  <c r="J585" i="5"/>
  <c r="E584" i="5"/>
  <c r="J584" i="5"/>
  <c r="E583" i="5"/>
  <c r="I583" i="5"/>
  <c r="J583" i="5"/>
  <c r="E582" i="5"/>
  <c r="J582" i="5"/>
  <c r="E581" i="5"/>
  <c r="I581" i="5"/>
  <c r="J581" i="5"/>
  <c r="J580" i="5"/>
  <c r="E580" i="5"/>
  <c r="E579" i="5"/>
  <c r="I579" i="5"/>
  <c r="J579" i="5"/>
  <c r="E578" i="5"/>
  <c r="J578" i="5"/>
  <c r="J577" i="5"/>
  <c r="I577" i="5"/>
  <c r="E577" i="5"/>
  <c r="J576" i="5"/>
  <c r="E576" i="5"/>
  <c r="I575" i="5"/>
  <c r="J575" i="5"/>
  <c r="E575" i="5"/>
  <c r="E574" i="5"/>
  <c r="J574" i="5"/>
  <c r="J573" i="5"/>
  <c r="I573" i="5"/>
  <c r="E573" i="5"/>
  <c r="J572" i="5"/>
  <c r="E572" i="5"/>
  <c r="E571" i="5"/>
  <c r="J571" i="5"/>
  <c r="I571" i="5"/>
  <c r="E570" i="5"/>
  <c r="J570" i="5"/>
  <c r="J569" i="5"/>
  <c r="I569" i="5"/>
  <c r="E569" i="5"/>
  <c r="E568" i="5"/>
  <c r="J568" i="5"/>
  <c r="J567" i="5"/>
  <c r="I567" i="5"/>
  <c r="E567" i="5"/>
  <c r="J566" i="5"/>
  <c r="E566" i="5"/>
  <c r="J565" i="5"/>
  <c r="I565" i="5"/>
  <c r="E565" i="5"/>
  <c r="J564" i="5"/>
  <c r="I564" i="5"/>
  <c r="E564" i="5"/>
  <c r="J563" i="5"/>
  <c r="I563" i="5"/>
  <c r="E563" i="5"/>
  <c r="C563" i="5"/>
  <c r="C564" i="5" s="1"/>
  <c r="C565" i="5" s="1"/>
  <c r="C566" i="5" s="1"/>
  <c r="C567" i="5" s="1"/>
  <c r="C568" i="5" s="1"/>
  <c r="C569" i="5" s="1"/>
  <c r="C570" i="5" s="1"/>
  <c r="C571" i="5" s="1"/>
  <c r="C572" i="5" s="1"/>
  <c r="C573" i="5" s="1"/>
  <c r="C574" i="5" s="1"/>
  <c r="C575" i="5" s="1"/>
  <c r="C576" i="5" s="1"/>
  <c r="C577" i="5" s="1"/>
  <c r="C578" i="5" s="1"/>
  <c r="C579" i="5" s="1"/>
  <c r="C580" i="5" s="1"/>
  <c r="C581" i="5" s="1"/>
  <c r="C582" i="5" s="1"/>
  <c r="C583" i="5" s="1"/>
  <c r="C584" i="5" s="1"/>
  <c r="C585" i="5" s="1"/>
  <c r="C586" i="5" s="1"/>
  <c r="C587" i="5" s="1"/>
  <c r="C588" i="5" s="1"/>
  <c r="C589" i="5" s="1"/>
  <c r="C590" i="5" s="1"/>
  <c r="C591" i="5" s="1"/>
  <c r="C592" i="5" s="1"/>
  <c r="C593" i="5" s="1"/>
  <c r="C594" i="5" s="1"/>
  <c r="C595" i="5" s="1"/>
  <c r="C596" i="5" s="1"/>
  <c r="C597" i="5" s="1"/>
  <c r="C598" i="5" s="1"/>
  <c r="C599" i="5" s="1"/>
  <c r="C600" i="5" s="1"/>
  <c r="C601" i="5" s="1"/>
  <c r="C602" i="5" s="1"/>
  <c r="C603" i="5" s="1"/>
  <c r="C604" i="5" s="1"/>
  <c r="C605" i="5" s="1"/>
  <c r="C606" i="5" s="1"/>
  <c r="C607" i="5" s="1"/>
  <c r="C608" i="5" s="1"/>
  <c r="C609" i="5" s="1"/>
  <c r="C610" i="5" s="1"/>
  <c r="C611" i="5" s="1"/>
  <c r="C612" i="5" s="1"/>
  <c r="C613" i="5" s="1"/>
  <c r="C614" i="5" s="1"/>
  <c r="C615" i="5" s="1"/>
  <c r="C616" i="5" s="1"/>
  <c r="C617" i="5" s="1"/>
  <c r="C618" i="5" s="1"/>
  <c r="C619" i="5" s="1"/>
  <c r="C620" i="5" s="1"/>
  <c r="C621" i="5" s="1"/>
  <c r="C622" i="5" s="1"/>
  <c r="C623" i="5" s="1"/>
  <c r="C624" i="5" s="1"/>
  <c r="C625" i="5" s="1"/>
  <c r="C626" i="5" s="1"/>
  <c r="C627" i="5" s="1"/>
  <c r="C628" i="5" s="1"/>
  <c r="C629" i="5" s="1"/>
  <c r="C630" i="5" s="1"/>
  <c r="C631" i="5" s="1"/>
  <c r="C632" i="5" s="1"/>
  <c r="C633" i="5" s="1"/>
  <c r="C634" i="5" s="1"/>
  <c r="C635" i="5" s="1"/>
  <c r="C636" i="5" s="1"/>
  <c r="C637" i="5" s="1"/>
  <c r="C638" i="5" s="1"/>
  <c r="F563" i="5"/>
  <c r="I562" i="5"/>
  <c r="E562" i="5"/>
  <c r="J562" i="5"/>
  <c r="E561" i="5"/>
  <c r="I561" i="5"/>
  <c r="J561" i="5"/>
  <c r="I560" i="5"/>
  <c r="J560" i="5"/>
  <c r="E560" i="5"/>
  <c r="J559" i="5"/>
  <c r="E559" i="5"/>
  <c r="I559" i="5"/>
  <c r="I558" i="5"/>
  <c r="J558" i="5"/>
  <c r="E558" i="5"/>
  <c r="I557" i="5"/>
  <c r="J557" i="5"/>
  <c r="E557" i="5"/>
  <c r="E556" i="5"/>
  <c r="J556" i="5"/>
  <c r="I556" i="5"/>
  <c r="J555" i="5"/>
  <c r="I555" i="5"/>
  <c r="E555" i="5"/>
  <c r="I554" i="5"/>
  <c r="E554" i="5"/>
  <c r="G554" i="5"/>
  <c r="G553" i="5" s="1"/>
  <c r="G552" i="5" s="1"/>
  <c r="G551" i="5" s="1"/>
  <c r="G550" i="5" s="1"/>
  <c r="G549" i="5" s="1"/>
  <c r="G548" i="5" s="1"/>
  <c r="G547" i="5" s="1"/>
  <c r="G546" i="5" s="1"/>
  <c r="G545" i="5" s="1"/>
  <c r="G544" i="5" s="1"/>
  <c r="G543" i="5" s="1"/>
  <c r="G542" i="5" s="1"/>
  <c r="G541" i="5" s="1"/>
  <c r="G540" i="5" s="1"/>
  <c r="G539" i="5" s="1"/>
  <c r="J554" i="5"/>
  <c r="I553" i="5"/>
  <c r="E553" i="5"/>
  <c r="J553" i="5"/>
  <c r="E552" i="5"/>
  <c r="J552" i="5"/>
  <c r="E551" i="5"/>
  <c r="J551" i="5"/>
  <c r="I551" i="5"/>
  <c r="J550" i="5"/>
  <c r="E550" i="5"/>
  <c r="J549" i="5"/>
  <c r="E549" i="5"/>
  <c r="I549" i="5"/>
  <c r="E548" i="5"/>
  <c r="I548" i="5"/>
  <c r="J548" i="5"/>
  <c r="E547" i="5"/>
  <c r="I547" i="5"/>
  <c r="J547" i="5"/>
  <c r="C547" i="5"/>
  <c r="C548" i="5" s="1"/>
  <c r="C549" i="5" s="1"/>
  <c r="C550" i="5" s="1"/>
  <c r="C551" i="5" s="1"/>
  <c r="C552" i="5" s="1"/>
  <c r="C553" i="5" s="1"/>
  <c r="C554" i="5" s="1"/>
  <c r="C555" i="5" s="1"/>
  <c r="C556" i="5" s="1"/>
  <c r="C557" i="5" s="1"/>
  <c r="C558" i="5" s="1"/>
  <c r="C559" i="5" s="1"/>
  <c r="C560" i="5" s="1"/>
  <c r="C561" i="5" s="1"/>
  <c r="C562" i="5" s="1"/>
  <c r="F547" i="5"/>
  <c r="I546" i="5"/>
  <c r="E546" i="5"/>
  <c r="J546" i="5"/>
  <c r="E545" i="5"/>
  <c r="J545" i="5"/>
  <c r="I545" i="5"/>
  <c r="J544" i="5"/>
  <c r="I544" i="5"/>
  <c r="E544" i="5"/>
  <c r="E543" i="5"/>
  <c r="I543" i="5"/>
  <c r="J543" i="5"/>
  <c r="J542" i="5"/>
  <c r="I542" i="5"/>
  <c r="E542" i="5"/>
  <c r="I541" i="5"/>
  <c r="E541" i="5"/>
  <c r="J541" i="5"/>
  <c r="E540" i="5"/>
  <c r="I540" i="5"/>
  <c r="J540" i="5"/>
  <c r="I539" i="5"/>
  <c r="J539" i="5"/>
  <c r="E539" i="5"/>
  <c r="E538" i="5"/>
  <c r="J538" i="5"/>
  <c r="I538" i="5"/>
  <c r="G538" i="5"/>
  <c r="G537" i="5" s="1"/>
  <c r="G536" i="5" s="1"/>
  <c r="G535" i="5" s="1"/>
  <c r="G534" i="5" s="1"/>
  <c r="G533" i="5" s="1"/>
  <c r="G532" i="5" s="1"/>
  <c r="G531" i="5" s="1"/>
  <c r="G530" i="5" s="1"/>
  <c r="G529" i="5" s="1"/>
  <c r="G528" i="5" s="1"/>
  <c r="G527" i="5" s="1"/>
  <c r="G526" i="5" s="1"/>
  <c r="G525" i="5" s="1"/>
  <c r="G524" i="5" s="1"/>
  <c r="G523" i="5" s="1"/>
  <c r="G522" i="5" s="1"/>
  <c r="G521" i="5" s="1"/>
  <c r="G520" i="5" s="1"/>
  <c r="G519" i="5" s="1"/>
  <c r="G518" i="5" s="1"/>
  <c r="G517" i="5" s="1"/>
  <c r="G516" i="5" s="1"/>
  <c r="G515" i="5" s="1"/>
  <c r="J537" i="5"/>
  <c r="I537" i="5"/>
  <c r="E537" i="5"/>
  <c r="E536" i="5"/>
  <c r="J536" i="5"/>
  <c r="J535" i="5"/>
  <c r="E535" i="5"/>
  <c r="I535" i="5"/>
  <c r="J534" i="5"/>
  <c r="E534" i="5"/>
  <c r="J533" i="5"/>
  <c r="E533" i="5"/>
  <c r="I533" i="5"/>
  <c r="E532" i="5"/>
  <c r="J532" i="5"/>
  <c r="J531" i="5"/>
  <c r="I531" i="5"/>
  <c r="E531" i="5"/>
  <c r="E530" i="5"/>
  <c r="J530" i="5"/>
  <c r="J529" i="5"/>
  <c r="I529" i="5"/>
  <c r="E529" i="5"/>
  <c r="E528" i="5"/>
  <c r="J528" i="5"/>
  <c r="J527" i="5"/>
  <c r="E527" i="5"/>
  <c r="I527" i="5"/>
  <c r="E526" i="5"/>
  <c r="J526" i="5"/>
  <c r="I525" i="5"/>
  <c r="E525" i="5"/>
  <c r="J525" i="5"/>
  <c r="E524" i="5"/>
  <c r="I524" i="5"/>
  <c r="J524" i="5"/>
  <c r="J523" i="5"/>
  <c r="I523" i="5"/>
  <c r="E523" i="5"/>
  <c r="F523" i="5"/>
  <c r="C523" i="5"/>
  <c r="C524" i="5" s="1"/>
  <c r="C525" i="5" s="1"/>
  <c r="C526" i="5" s="1"/>
  <c r="C527" i="5" s="1"/>
  <c r="C528" i="5" s="1"/>
  <c r="C529" i="5" s="1"/>
  <c r="C530" i="5" s="1"/>
  <c r="C531" i="5" s="1"/>
  <c r="C532" i="5" s="1"/>
  <c r="C533" i="5" s="1"/>
  <c r="C534" i="5" s="1"/>
  <c r="C535" i="5" s="1"/>
  <c r="C536" i="5" s="1"/>
  <c r="C537" i="5" s="1"/>
  <c r="C538" i="5" s="1"/>
  <c r="C539" i="5" s="1"/>
  <c r="C540" i="5" s="1"/>
  <c r="C541" i="5" s="1"/>
  <c r="C542" i="5" s="1"/>
  <c r="C543" i="5" s="1"/>
  <c r="C544" i="5" s="1"/>
  <c r="C545" i="5" s="1"/>
  <c r="C546" i="5" s="1"/>
  <c r="E522" i="5"/>
  <c r="J522" i="5"/>
  <c r="I522" i="5"/>
  <c r="J521" i="5"/>
  <c r="I521" i="5"/>
  <c r="E521" i="5"/>
  <c r="I520" i="5"/>
  <c r="J520" i="5"/>
  <c r="E520" i="5"/>
  <c r="E519" i="5"/>
  <c r="J519" i="5"/>
  <c r="I519" i="5"/>
  <c r="J518" i="5"/>
  <c r="I518" i="5"/>
  <c r="E518" i="5"/>
  <c r="J517" i="5"/>
  <c r="I517" i="5"/>
  <c r="E517" i="5"/>
  <c r="J516" i="5"/>
  <c r="E516" i="5"/>
  <c r="I516" i="5"/>
  <c r="J515" i="5"/>
  <c r="E515" i="5"/>
  <c r="I515" i="5"/>
  <c r="I514" i="5"/>
  <c r="G514" i="5"/>
  <c r="G513" i="5" s="1"/>
  <c r="G512" i="5" s="1"/>
  <c r="G511" i="5" s="1"/>
  <c r="G510" i="5" s="1"/>
  <c r="G509" i="5" s="1"/>
  <c r="G508" i="5" s="1"/>
  <c r="G507" i="5" s="1"/>
  <c r="G506" i="5" s="1"/>
  <c r="G505" i="5" s="1"/>
  <c r="G504" i="5" s="1"/>
  <c r="G503" i="5" s="1"/>
  <c r="G502" i="5" s="1"/>
  <c r="G501" i="5" s="1"/>
  <c r="G500" i="5" s="1"/>
  <c r="G499" i="5" s="1"/>
  <c r="G498" i="5" s="1"/>
  <c r="G497" i="5" s="1"/>
  <c r="G496" i="5" s="1"/>
  <c r="G495" i="5" s="1"/>
  <c r="G494" i="5" s="1"/>
  <c r="G493" i="5" s="1"/>
  <c r="G492" i="5" s="1"/>
  <c r="G491" i="5" s="1"/>
  <c r="G490" i="5" s="1"/>
  <c r="E514" i="5"/>
  <c r="J514" i="5"/>
  <c r="I513" i="5"/>
  <c r="J513" i="5"/>
  <c r="E513" i="5"/>
  <c r="E512" i="5"/>
  <c r="J512" i="5"/>
  <c r="E511" i="5"/>
  <c r="I511" i="5"/>
  <c r="J511" i="5"/>
  <c r="J510" i="5"/>
  <c r="E510" i="5"/>
  <c r="J509" i="5"/>
  <c r="I509" i="5"/>
  <c r="E509" i="5"/>
  <c r="J508" i="5"/>
  <c r="E508" i="5"/>
  <c r="I507" i="5"/>
  <c r="J507" i="5"/>
  <c r="E507" i="5"/>
  <c r="E506" i="5"/>
  <c r="J506" i="5"/>
  <c r="J505" i="5"/>
  <c r="E505" i="5"/>
  <c r="I505" i="5"/>
  <c r="J504" i="5"/>
  <c r="E504" i="5"/>
  <c r="E503" i="5"/>
  <c r="I503" i="5"/>
  <c r="J503" i="5"/>
  <c r="E502" i="5"/>
  <c r="J502" i="5"/>
  <c r="J501" i="5"/>
  <c r="I501" i="5"/>
  <c r="E501" i="5"/>
  <c r="E500" i="5"/>
  <c r="I500" i="5"/>
  <c r="J500" i="5"/>
  <c r="J499" i="5"/>
  <c r="I499" i="5"/>
  <c r="E499" i="5"/>
  <c r="F499" i="5"/>
  <c r="C499" i="5"/>
  <c r="C500" i="5" s="1"/>
  <c r="C501" i="5" s="1"/>
  <c r="C502" i="5" s="1"/>
  <c r="C503" i="5" s="1"/>
  <c r="C504" i="5" s="1"/>
  <c r="C505" i="5" s="1"/>
  <c r="C506" i="5" s="1"/>
  <c r="C507" i="5" s="1"/>
  <c r="C508" i="5" s="1"/>
  <c r="C509" i="5" s="1"/>
  <c r="C510" i="5" s="1"/>
  <c r="C511" i="5" s="1"/>
  <c r="C512" i="5" s="1"/>
  <c r="C513" i="5" s="1"/>
  <c r="C514" i="5" s="1"/>
  <c r="C515" i="5" s="1"/>
  <c r="C516" i="5" s="1"/>
  <c r="C517" i="5" s="1"/>
  <c r="C518" i="5" s="1"/>
  <c r="C519" i="5" s="1"/>
  <c r="C520" i="5" s="1"/>
  <c r="C521" i="5" s="1"/>
  <c r="C522" i="5" s="1"/>
  <c r="J498" i="5"/>
  <c r="I498" i="5"/>
  <c r="E498" i="5"/>
  <c r="E497" i="5"/>
  <c r="J497" i="5"/>
  <c r="I497" i="5"/>
  <c r="J496" i="5"/>
  <c r="I496" i="5"/>
  <c r="E496" i="5"/>
  <c r="E495" i="5"/>
  <c r="I495" i="5"/>
  <c r="J495" i="5"/>
  <c r="E494" i="5"/>
  <c r="I494" i="5"/>
  <c r="J494" i="5"/>
  <c r="E493" i="5"/>
  <c r="I493" i="5"/>
  <c r="J493" i="5"/>
  <c r="J492" i="5"/>
  <c r="I492" i="5"/>
  <c r="E492" i="5"/>
  <c r="J491" i="5"/>
  <c r="I491" i="5"/>
  <c r="E491" i="5"/>
  <c r="J490" i="5"/>
  <c r="I490" i="5"/>
  <c r="E490" i="5"/>
  <c r="E489" i="5"/>
  <c r="I489" i="5"/>
  <c r="I488" i="5"/>
  <c r="J488" i="5"/>
  <c r="E488" i="5"/>
  <c r="J487" i="5"/>
  <c r="I487" i="5"/>
  <c r="E487" i="5"/>
  <c r="E486" i="5"/>
  <c r="J486" i="5"/>
  <c r="I486" i="5"/>
  <c r="J485" i="5"/>
  <c r="E485" i="5"/>
  <c r="I484" i="5"/>
  <c r="E484" i="5"/>
  <c r="J484" i="5"/>
  <c r="E483" i="5"/>
  <c r="J483" i="5"/>
  <c r="J482" i="5"/>
  <c r="I482" i="5"/>
  <c r="E482" i="5"/>
  <c r="J481" i="5"/>
  <c r="E481" i="5"/>
  <c r="I480" i="5"/>
  <c r="E480" i="5"/>
  <c r="J480" i="5"/>
  <c r="J479" i="5"/>
  <c r="E479" i="5"/>
  <c r="E478" i="5"/>
  <c r="I478" i="5"/>
  <c r="J478" i="5"/>
  <c r="J477" i="5"/>
  <c r="I477" i="5"/>
  <c r="E477" i="5"/>
  <c r="J476" i="5"/>
  <c r="I476" i="5"/>
  <c r="E476" i="5"/>
  <c r="F476" i="5"/>
  <c r="F477" i="5" s="1"/>
  <c r="C476" i="5"/>
  <c r="C477" i="5" s="1"/>
  <c r="C478" i="5" s="1"/>
  <c r="C479" i="5" s="1"/>
  <c r="C480" i="5" s="1"/>
  <c r="C481" i="5" s="1"/>
  <c r="C482" i="5" s="1"/>
  <c r="C483" i="5" s="1"/>
  <c r="C484" i="5" s="1"/>
  <c r="C485" i="5" s="1"/>
  <c r="C486" i="5" s="1"/>
  <c r="C487" i="5" s="1"/>
  <c r="C488" i="5" s="1"/>
  <c r="C489" i="5" s="1"/>
  <c r="C490" i="5" s="1"/>
  <c r="C491" i="5" s="1"/>
  <c r="C492" i="5" s="1"/>
  <c r="C493" i="5" s="1"/>
  <c r="C494" i="5" s="1"/>
  <c r="C495" i="5" s="1"/>
  <c r="C496" i="5" s="1"/>
  <c r="C497" i="5" s="1"/>
  <c r="C498" i="5" s="1"/>
  <c r="I475" i="5"/>
  <c r="E475" i="5"/>
  <c r="J475" i="5"/>
  <c r="J474" i="5"/>
  <c r="E474" i="5"/>
  <c r="I474" i="5"/>
  <c r="E473" i="5"/>
  <c r="J473" i="5"/>
  <c r="I473" i="5"/>
  <c r="I472" i="5"/>
  <c r="J472" i="5"/>
  <c r="E472" i="5"/>
  <c r="J471" i="5"/>
  <c r="I471" i="5"/>
  <c r="E471" i="5"/>
  <c r="J470" i="5"/>
  <c r="I470" i="5"/>
  <c r="E470" i="5"/>
  <c r="J469" i="5"/>
  <c r="I469" i="5"/>
  <c r="E469" i="5"/>
  <c r="E468" i="5"/>
  <c r="J468" i="5"/>
  <c r="I468" i="5"/>
  <c r="J467" i="5"/>
  <c r="E467" i="5"/>
  <c r="G467" i="5"/>
  <c r="G466" i="5" s="1"/>
  <c r="G465" i="5" s="1"/>
  <c r="G464" i="5" s="1"/>
  <c r="G463" i="5" s="1"/>
  <c r="G462" i="5" s="1"/>
  <c r="G461" i="5" s="1"/>
  <c r="G460" i="5" s="1"/>
  <c r="G459" i="5" s="1"/>
  <c r="G458" i="5" s="1"/>
  <c r="G457" i="5" s="1"/>
  <c r="G456" i="5" s="1"/>
  <c r="G455" i="5" s="1"/>
  <c r="G454" i="5" s="1"/>
  <c r="I467" i="5"/>
  <c r="E466" i="5"/>
  <c r="I466" i="5"/>
  <c r="J466" i="5"/>
  <c r="E465" i="5"/>
  <c r="J465" i="5"/>
  <c r="I464" i="5"/>
  <c r="E464" i="5"/>
  <c r="J464" i="5"/>
  <c r="E463" i="5"/>
  <c r="I463" i="5"/>
  <c r="J463" i="5"/>
  <c r="I462" i="5"/>
  <c r="J462" i="5"/>
  <c r="E462" i="5"/>
  <c r="C462" i="5"/>
  <c r="C463" i="5" s="1"/>
  <c r="C464" i="5" s="1"/>
  <c r="C465" i="5" s="1"/>
  <c r="C466" i="5" s="1"/>
  <c r="C467" i="5" s="1"/>
  <c r="C468" i="5" s="1"/>
  <c r="C469" i="5" s="1"/>
  <c r="C470" i="5" s="1"/>
  <c r="C471" i="5" s="1"/>
  <c r="C472" i="5" s="1"/>
  <c r="C473" i="5" s="1"/>
  <c r="C474" i="5" s="1"/>
  <c r="C475" i="5" s="1"/>
  <c r="F462" i="5"/>
  <c r="J461" i="5"/>
  <c r="I461" i="5"/>
  <c r="E461" i="5"/>
  <c r="E460" i="5"/>
  <c r="I460" i="5"/>
  <c r="J460" i="5"/>
  <c r="J459" i="5"/>
  <c r="I459" i="5"/>
  <c r="E459" i="5"/>
  <c r="J458" i="5"/>
  <c r="I458" i="5"/>
  <c r="E458" i="5"/>
  <c r="J457" i="5"/>
  <c r="I457" i="5"/>
  <c r="E457" i="5"/>
  <c r="E456" i="5"/>
  <c r="J456" i="5"/>
  <c r="I456" i="5"/>
  <c r="J455" i="5"/>
  <c r="I455" i="5"/>
  <c r="E455" i="5"/>
  <c r="J454" i="5"/>
  <c r="I454" i="5"/>
  <c r="E454" i="5"/>
  <c r="J453" i="5"/>
  <c r="I453" i="5"/>
  <c r="G453" i="5"/>
  <c r="G452" i="5" s="1"/>
  <c r="G451" i="5" s="1"/>
  <c r="G450" i="5" s="1"/>
  <c r="G449" i="5" s="1"/>
  <c r="G448" i="5" s="1"/>
  <c r="G447" i="5" s="1"/>
  <c r="G446" i="5" s="1"/>
  <c r="G445" i="5" s="1"/>
  <c r="G444" i="5" s="1"/>
  <c r="G443" i="5" s="1"/>
  <c r="G442" i="5" s="1"/>
  <c r="G441" i="5" s="1"/>
  <c r="G440" i="5" s="1"/>
  <c r="G439" i="5" s="1"/>
  <c r="G438" i="5" s="1"/>
  <c r="E453" i="5"/>
  <c r="J452" i="5"/>
  <c r="I452" i="5"/>
  <c r="E452" i="5"/>
  <c r="J451" i="5"/>
  <c r="E451" i="5"/>
  <c r="J450" i="5"/>
  <c r="I450" i="5"/>
  <c r="E450" i="5"/>
  <c r="J449" i="5"/>
  <c r="E449" i="5"/>
  <c r="E448" i="5"/>
  <c r="I448" i="5"/>
  <c r="J448" i="5"/>
  <c r="E447" i="5"/>
  <c r="I447" i="5"/>
  <c r="J447" i="5"/>
  <c r="E446" i="5"/>
  <c r="J446" i="5"/>
  <c r="I446" i="5"/>
  <c r="C446" i="5"/>
  <c r="C447" i="5" s="1"/>
  <c r="C448" i="5" s="1"/>
  <c r="C449" i="5" s="1"/>
  <c r="C450" i="5" s="1"/>
  <c r="C451" i="5" s="1"/>
  <c r="C452" i="5" s="1"/>
  <c r="C453" i="5" s="1"/>
  <c r="C454" i="5" s="1"/>
  <c r="C455" i="5" s="1"/>
  <c r="C456" i="5" s="1"/>
  <c r="C457" i="5" s="1"/>
  <c r="C458" i="5" s="1"/>
  <c r="C459" i="5" s="1"/>
  <c r="C460" i="5" s="1"/>
  <c r="C461" i="5" s="1"/>
  <c r="F446" i="5"/>
  <c r="J445" i="5"/>
  <c r="E445" i="5"/>
  <c r="I445" i="5"/>
  <c r="J444" i="5"/>
  <c r="I444" i="5"/>
  <c r="E444" i="5"/>
  <c r="E443" i="5"/>
  <c r="J443" i="5"/>
  <c r="I443" i="5"/>
  <c r="E442" i="5"/>
  <c r="I442" i="5"/>
  <c r="J442" i="5"/>
  <c r="I441" i="5"/>
  <c r="E441" i="5"/>
  <c r="J441" i="5"/>
  <c r="E440" i="5"/>
  <c r="J440" i="5"/>
  <c r="I440" i="5"/>
  <c r="J439" i="5"/>
  <c r="I439" i="5"/>
  <c r="E439" i="5"/>
  <c r="E438" i="5"/>
  <c r="J438" i="5"/>
  <c r="I438" i="5"/>
  <c r="G437" i="5"/>
  <c r="G436" i="5" s="1"/>
  <c r="G435" i="5" s="1"/>
  <c r="G434" i="5" s="1"/>
  <c r="G433" i="5" s="1"/>
  <c r="G432" i="5" s="1"/>
  <c r="G431" i="5" s="1"/>
  <c r="G430" i="5" s="1"/>
  <c r="G429" i="5" s="1"/>
  <c r="G428" i="5" s="1"/>
  <c r="G427" i="5" s="1"/>
  <c r="G426" i="5" s="1"/>
  <c r="G425" i="5" s="1"/>
  <c r="G424" i="5" s="1"/>
  <c r="G423" i="5" s="1"/>
  <c r="G422" i="5" s="1"/>
  <c r="J437" i="5"/>
  <c r="E437" i="5"/>
  <c r="I437" i="5"/>
  <c r="J436" i="5"/>
  <c r="E436" i="5"/>
  <c r="I436" i="5"/>
  <c r="J435" i="5"/>
  <c r="E435" i="5"/>
  <c r="I434" i="5"/>
  <c r="E434" i="5"/>
  <c r="J434" i="5"/>
  <c r="E433" i="5"/>
  <c r="J433" i="5"/>
  <c r="E432" i="5"/>
  <c r="J432" i="5"/>
  <c r="I432" i="5"/>
  <c r="J431" i="5"/>
  <c r="I431" i="5"/>
  <c r="E431" i="5"/>
  <c r="E430" i="5"/>
  <c r="I430" i="5"/>
  <c r="J430" i="5"/>
  <c r="C430" i="5"/>
  <c r="C431" i="5" s="1"/>
  <c r="C432" i="5" s="1"/>
  <c r="C433" i="5" s="1"/>
  <c r="C434" i="5" s="1"/>
  <c r="C435" i="5" s="1"/>
  <c r="C436" i="5" s="1"/>
  <c r="C437" i="5" s="1"/>
  <c r="C438" i="5" s="1"/>
  <c r="C439" i="5" s="1"/>
  <c r="C440" i="5" s="1"/>
  <c r="C441" i="5" s="1"/>
  <c r="C442" i="5" s="1"/>
  <c r="C443" i="5" s="1"/>
  <c r="C444" i="5" s="1"/>
  <c r="C445" i="5" s="1"/>
  <c r="F430" i="5"/>
  <c r="I429" i="5"/>
  <c r="E429" i="5"/>
  <c r="J429" i="5"/>
  <c r="E428" i="5"/>
  <c r="I428" i="5"/>
  <c r="J428" i="5"/>
  <c r="E427" i="5"/>
  <c r="I427" i="5"/>
  <c r="J427" i="5"/>
  <c r="I426" i="5"/>
  <c r="J426" i="5"/>
  <c r="E426" i="5"/>
  <c r="J425" i="5"/>
  <c r="E425" i="5"/>
  <c r="I425" i="5"/>
  <c r="I424" i="5"/>
  <c r="E424" i="5"/>
  <c r="J424" i="5"/>
  <c r="J423" i="5"/>
  <c r="I423" i="5"/>
  <c r="E423" i="5"/>
  <c r="J422" i="5"/>
  <c r="E422" i="5"/>
  <c r="I422" i="5"/>
  <c r="E421" i="5"/>
  <c r="J421" i="5"/>
  <c r="G421" i="5"/>
  <c r="G420" i="5" s="1"/>
  <c r="G419" i="5" s="1"/>
  <c r="G418" i="5" s="1"/>
  <c r="G417" i="5" s="1"/>
  <c r="G416" i="5" s="1"/>
  <c r="G415" i="5" s="1"/>
  <c r="G414" i="5" s="1"/>
  <c r="G413" i="5" s="1"/>
  <c r="G412" i="5" s="1"/>
  <c r="G411" i="5" s="1"/>
  <c r="G410" i="5" s="1"/>
  <c r="G409" i="5" s="1"/>
  <c r="G408" i="5" s="1"/>
  <c r="G407" i="5" s="1"/>
  <c r="G406" i="5" s="1"/>
  <c r="G405" i="5" s="1"/>
  <c r="G404" i="5" s="1"/>
  <c r="I421" i="5"/>
  <c r="E420" i="5"/>
  <c r="I420" i="5"/>
  <c r="J420" i="5"/>
  <c r="J419" i="5"/>
  <c r="E419" i="5"/>
  <c r="J418" i="5"/>
  <c r="I418" i="5"/>
  <c r="E418" i="5"/>
  <c r="E417" i="5"/>
  <c r="J417" i="5"/>
  <c r="E416" i="5"/>
  <c r="I416" i="5"/>
  <c r="J416" i="5"/>
  <c r="J415" i="5"/>
  <c r="E415" i="5"/>
  <c r="I414" i="5"/>
  <c r="E414" i="5"/>
  <c r="J414" i="5"/>
  <c r="J413" i="5"/>
  <c r="E413" i="5"/>
  <c r="I413" i="5"/>
  <c r="E412" i="5"/>
  <c r="J412" i="5"/>
  <c r="I412" i="5"/>
  <c r="C412" i="5"/>
  <c r="C413" i="5" s="1"/>
  <c r="C414" i="5" s="1"/>
  <c r="C415" i="5" s="1"/>
  <c r="C416" i="5" s="1"/>
  <c r="C417" i="5" s="1"/>
  <c r="C418" i="5" s="1"/>
  <c r="C419" i="5" s="1"/>
  <c r="C420" i="5" s="1"/>
  <c r="C421" i="5" s="1"/>
  <c r="C422" i="5" s="1"/>
  <c r="C423" i="5" s="1"/>
  <c r="C424" i="5" s="1"/>
  <c r="C425" i="5" s="1"/>
  <c r="C426" i="5" s="1"/>
  <c r="C427" i="5" s="1"/>
  <c r="C428" i="5" s="1"/>
  <c r="C429" i="5" s="1"/>
  <c r="F412" i="5"/>
  <c r="E411" i="5"/>
  <c r="I411" i="5"/>
  <c r="J411" i="5"/>
  <c r="I410" i="5"/>
  <c r="E410" i="5"/>
  <c r="J410" i="5"/>
  <c r="E409" i="5"/>
  <c r="I409" i="5"/>
  <c r="J409" i="5"/>
  <c r="E408" i="5"/>
  <c r="I408" i="5"/>
  <c r="J408" i="5"/>
  <c r="E407" i="5"/>
  <c r="I407" i="5"/>
  <c r="J407" i="5"/>
  <c r="E406" i="5"/>
  <c r="I406" i="5"/>
  <c r="J406" i="5"/>
  <c r="I405" i="5"/>
  <c r="J405" i="5"/>
  <c r="E405" i="5"/>
  <c r="E404" i="5"/>
  <c r="J404" i="5"/>
  <c r="I404" i="5"/>
  <c r="I403" i="5"/>
  <c r="J403" i="5"/>
  <c r="E403" i="5"/>
  <c r="G403" i="5"/>
  <c r="G402" i="5" s="1"/>
  <c r="G401" i="5" s="1"/>
  <c r="G400" i="5" s="1"/>
  <c r="G399" i="5" s="1"/>
  <c r="G398" i="5" s="1"/>
  <c r="G397" i="5" s="1"/>
  <c r="G396" i="5" s="1"/>
  <c r="G395" i="5" s="1"/>
  <c r="G394" i="5" s="1"/>
  <c r="G393" i="5" s="1"/>
  <c r="G392" i="5" s="1"/>
  <c r="G391" i="5" s="1"/>
  <c r="G390" i="5" s="1"/>
  <c r="G389" i="5" s="1"/>
  <c r="G388" i="5" s="1"/>
  <c r="G387" i="5" s="1"/>
  <c r="G386" i="5" s="1"/>
  <c r="G385" i="5" s="1"/>
  <c r="G384" i="5" s="1"/>
  <c r="G383" i="5" s="1"/>
  <c r="G382" i="5" s="1"/>
  <c r="I402" i="5"/>
  <c r="J402" i="5"/>
  <c r="E402" i="5"/>
  <c r="I401" i="5"/>
  <c r="E401" i="5"/>
  <c r="J401" i="5"/>
  <c r="J400" i="5"/>
  <c r="I400" i="5"/>
  <c r="E400" i="5"/>
  <c r="I399" i="5"/>
  <c r="J399" i="5"/>
  <c r="E399" i="5"/>
  <c r="J398" i="5"/>
  <c r="I398" i="5"/>
  <c r="E398" i="5"/>
  <c r="E397" i="5"/>
  <c r="J397" i="5"/>
  <c r="J396" i="5"/>
  <c r="I396" i="5"/>
  <c r="E396" i="5"/>
  <c r="E395" i="5"/>
  <c r="J395" i="5"/>
  <c r="E394" i="5"/>
  <c r="J394" i="5"/>
  <c r="I394" i="5"/>
  <c r="E393" i="5"/>
  <c r="J393" i="5"/>
  <c r="I392" i="5"/>
  <c r="J392" i="5"/>
  <c r="E392" i="5"/>
  <c r="I391" i="5"/>
  <c r="E391" i="5"/>
  <c r="J391" i="5"/>
  <c r="J390" i="5"/>
  <c r="E390" i="5"/>
  <c r="I390" i="5"/>
  <c r="F390" i="5"/>
  <c r="C390" i="5"/>
  <c r="C391" i="5" s="1"/>
  <c r="C392" i="5" s="1"/>
  <c r="C393" i="5" s="1"/>
  <c r="C394" i="5" s="1"/>
  <c r="C395" i="5" s="1"/>
  <c r="C396" i="5" s="1"/>
  <c r="C397" i="5" s="1"/>
  <c r="C398" i="5" s="1"/>
  <c r="C399" i="5" s="1"/>
  <c r="C400" i="5" s="1"/>
  <c r="C401" i="5" s="1"/>
  <c r="C402" i="5" s="1"/>
  <c r="C403" i="5" s="1"/>
  <c r="C404" i="5" s="1"/>
  <c r="C405" i="5" s="1"/>
  <c r="C406" i="5" s="1"/>
  <c r="C407" i="5" s="1"/>
  <c r="C408" i="5" s="1"/>
  <c r="C409" i="5" s="1"/>
  <c r="C410" i="5" s="1"/>
  <c r="C411" i="5" s="1"/>
  <c r="I389" i="5"/>
  <c r="E389" i="5"/>
  <c r="J389" i="5"/>
  <c r="J388" i="5"/>
  <c r="I388" i="5"/>
  <c r="E388" i="5"/>
  <c r="E387" i="5"/>
  <c r="J387" i="5"/>
  <c r="I387" i="5"/>
  <c r="E386" i="5"/>
  <c r="I386" i="5"/>
  <c r="J386" i="5"/>
  <c r="J385" i="5"/>
  <c r="E385" i="5"/>
  <c r="I385" i="5"/>
  <c r="J384" i="5"/>
  <c r="E384" i="5"/>
  <c r="I384" i="5"/>
  <c r="J382" i="5"/>
  <c r="I382" i="5"/>
  <c r="E382" i="5"/>
  <c r="J381" i="5"/>
  <c r="E381" i="5"/>
  <c r="G381" i="5"/>
  <c r="G380" i="5" s="1"/>
  <c r="G379" i="5" s="1"/>
  <c r="G378" i="5" s="1"/>
  <c r="G377" i="5" s="1"/>
  <c r="G376" i="5" s="1"/>
  <c r="G375" i="5" s="1"/>
  <c r="G374" i="5" s="1"/>
  <c r="G373" i="5" s="1"/>
  <c r="G372" i="5" s="1"/>
  <c r="G371" i="5" s="1"/>
  <c r="G370" i="5" s="1"/>
  <c r="G369" i="5" s="1"/>
  <c r="G368" i="5" s="1"/>
  <c r="G367" i="5" s="1"/>
  <c r="G366" i="5" s="1"/>
  <c r="G365" i="5" s="1"/>
  <c r="G364" i="5" s="1"/>
  <c r="G363" i="5" s="1"/>
  <c r="G362" i="5" s="1"/>
  <c r="G361" i="5" s="1"/>
  <c r="G360" i="5" s="1"/>
  <c r="I381" i="5"/>
  <c r="J380" i="5"/>
  <c r="I380" i="5"/>
  <c r="E380" i="5"/>
  <c r="I379" i="5"/>
  <c r="J379" i="5"/>
  <c r="E379" i="5"/>
  <c r="J378" i="5"/>
  <c r="I378" i="5"/>
  <c r="E378" i="5"/>
  <c r="E377" i="5"/>
  <c r="J377" i="5"/>
  <c r="I377" i="5"/>
  <c r="I376" i="5"/>
  <c r="E376" i="5"/>
  <c r="J376" i="5"/>
  <c r="E375" i="5"/>
  <c r="J375" i="5"/>
  <c r="E374" i="5"/>
  <c r="I374" i="5"/>
  <c r="J374" i="5"/>
  <c r="J373" i="5"/>
  <c r="E373" i="5"/>
  <c r="J372" i="5"/>
  <c r="I372" i="5"/>
  <c r="E372" i="5"/>
  <c r="J371" i="5"/>
  <c r="E371" i="5"/>
  <c r="I370" i="5"/>
  <c r="E370" i="5"/>
  <c r="J370" i="5"/>
  <c r="E369" i="5"/>
  <c r="I369" i="5"/>
  <c r="J369" i="5"/>
  <c r="I368" i="5"/>
  <c r="J368" i="5"/>
  <c r="E368" i="5"/>
  <c r="F368" i="5"/>
  <c r="C368" i="5"/>
  <c r="C369" i="5" s="1"/>
  <c r="C370" i="5" s="1"/>
  <c r="C371" i="5" s="1"/>
  <c r="C372" i="5" s="1"/>
  <c r="C373" i="5" s="1"/>
  <c r="C374" i="5" s="1"/>
  <c r="C375" i="5" s="1"/>
  <c r="C376" i="5" s="1"/>
  <c r="C377" i="5" s="1"/>
  <c r="C378" i="5" s="1"/>
  <c r="C379" i="5" s="1"/>
  <c r="C380" i="5" s="1"/>
  <c r="C381" i="5" s="1"/>
  <c r="C382" i="5" s="1"/>
  <c r="C383" i="5" s="1"/>
  <c r="C384" i="5" s="1"/>
  <c r="C385" i="5" s="1"/>
  <c r="C386" i="5" s="1"/>
  <c r="C387" i="5" s="1"/>
  <c r="C388" i="5" s="1"/>
  <c r="C389" i="5" s="1"/>
  <c r="J367" i="5"/>
  <c r="I367" i="5"/>
  <c r="E367" i="5"/>
  <c r="J366" i="5"/>
  <c r="E366" i="5"/>
  <c r="I366" i="5"/>
  <c r="J365" i="5"/>
  <c r="I365" i="5"/>
  <c r="E365" i="5"/>
  <c r="J364" i="5"/>
  <c r="I364" i="5"/>
  <c r="E364" i="5"/>
  <c r="J363" i="5"/>
  <c r="I363" i="5"/>
  <c r="E363" i="5"/>
  <c r="J362" i="5"/>
  <c r="I362" i="5"/>
  <c r="E362" i="5"/>
  <c r="J361" i="5"/>
  <c r="I361" i="5"/>
  <c r="E361" i="5"/>
  <c r="J360" i="5"/>
  <c r="I360" i="5"/>
  <c r="E360" i="5"/>
  <c r="J359" i="5"/>
  <c r="I359" i="5"/>
  <c r="G359" i="5"/>
  <c r="G358" i="5" s="1"/>
  <c r="G357" i="5" s="1"/>
  <c r="G356" i="5" s="1"/>
  <c r="G355" i="5" s="1"/>
  <c r="G354" i="5" s="1"/>
  <c r="G353" i="5" s="1"/>
  <c r="G352" i="5" s="1"/>
  <c r="G351" i="5" s="1"/>
  <c r="G350" i="5" s="1"/>
  <c r="G349" i="5" s="1"/>
  <c r="G348" i="5" s="1"/>
  <c r="G347" i="5" s="1"/>
  <c r="G346" i="5" s="1"/>
  <c r="G345" i="5" s="1"/>
  <c r="G344" i="5" s="1"/>
  <c r="G343" i="5" s="1"/>
  <c r="G342" i="5" s="1"/>
  <c r="G341" i="5" s="1"/>
  <c r="G340" i="5" s="1"/>
  <c r="G339" i="5" s="1"/>
  <c r="G338" i="5" s="1"/>
  <c r="E359" i="5"/>
  <c r="J358" i="5"/>
  <c r="I358" i="5"/>
  <c r="E358" i="5"/>
  <c r="J357" i="5"/>
  <c r="I357" i="5"/>
  <c r="E357" i="5"/>
  <c r="J356" i="5"/>
  <c r="I356" i="5"/>
  <c r="E356" i="5"/>
  <c r="J355" i="5"/>
  <c r="I355" i="5"/>
  <c r="E355" i="5"/>
  <c r="J354" i="5"/>
  <c r="I354" i="5"/>
  <c r="E354" i="5"/>
  <c r="J353" i="5"/>
  <c r="E353" i="5"/>
  <c r="E352" i="5"/>
  <c r="I352" i="5"/>
  <c r="J352" i="5"/>
  <c r="E351" i="5"/>
  <c r="J351" i="5"/>
  <c r="I350" i="5"/>
  <c r="J350" i="5"/>
  <c r="E350" i="5"/>
  <c r="J349" i="5"/>
  <c r="E349" i="5"/>
  <c r="I348" i="5"/>
  <c r="J348" i="5"/>
  <c r="E348" i="5"/>
  <c r="I347" i="5"/>
  <c r="E347" i="5"/>
  <c r="J347" i="5"/>
  <c r="E346" i="5"/>
  <c r="I346" i="5"/>
  <c r="J346" i="5"/>
  <c r="C346" i="5"/>
  <c r="C347" i="5" s="1"/>
  <c r="C348" i="5" s="1"/>
  <c r="C349" i="5" s="1"/>
  <c r="C350" i="5" s="1"/>
  <c r="C351" i="5" s="1"/>
  <c r="C352" i="5" s="1"/>
  <c r="C353" i="5" s="1"/>
  <c r="C354" i="5" s="1"/>
  <c r="C355" i="5" s="1"/>
  <c r="C356" i="5" s="1"/>
  <c r="C357" i="5" s="1"/>
  <c r="C358" i="5" s="1"/>
  <c r="C359" i="5" s="1"/>
  <c r="C360" i="5" s="1"/>
  <c r="C361" i="5" s="1"/>
  <c r="C362" i="5" s="1"/>
  <c r="C363" i="5" s="1"/>
  <c r="C364" i="5" s="1"/>
  <c r="C365" i="5" s="1"/>
  <c r="C366" i="5" s="1"/>
  <c r="C367" i="5" s="1"/>
  <c r="F346" i="5"/>
  <c r="E345" i="5"/>
  <c r="I345" i="5"/>
  <c r="J345" i="5"/>
  <c r="I344" i="5"/>
  <c r="J344" i="5"/>
  <c r="E344" i="5"/>
  <c r="I343" i="5"/>
  <c r="J343" i="5"/>
  <c r="E343" i="5"/>
  <c r="E342" i="5"/>
  <c r="J342" i="5"/>
  <c r="I342" i="5"/>
  <c r="I341" i="5"/>
  <c r="J341" i="5"/>
  <c r="E341" i="5"/>
  <c r="J340" i="5"/>
  <c r="I340" i="5"/>
  <c r="E340" i="5"/>
  <c r="J339" i="5"/>
  <c r="I339" i="5"/>
  <c r="E339" i="5"/>
  <c r="E338" i="5"/>
  <c r="I338" i="5"/>
  <c r="J338" i="5"/>
  <c r="I337" i="5"/>
  <c r="E337" i="5"/>
  <c r="G337" i="5"/>
  <c r="G336" i="5" s="1"/>
  <c r="G335" i="5" s="1"/>
  <c r="G334" i="5" s="1"/>
  <c r="G333" i="5" s="1"/>
  <c r="G332" i="5" s="1"/>
  <c r="G331" i="5" s="1"/>
  <c r="G330" i="5" s="1"/>
  <c r="G329" i="5" s="1"/>
  <c r="G328" i="5" s="1"/>
  <c r="G327" i="5" s="1"/>
  <c r="G326" i="5" s="1"/>
  <c r="G325" i="5" s="1"/>
  <c r="G324" i="5" s="1"/>
  <c r="G323" i="5" s="1"/>
  <c r="G322" i="5" s="1"/>
  <c r="G321" i="5" s="1"/>
  <c r="G320" i="5" s="1"/>
  <c r="G319" i="5" s="1"/>
  <c r="G318" i="5" s="1"/>
  <c r="G317" i="5" s="1"/>
  <c r="G316" i="5" s="1"/>
  <c r="I336" i="5"/>
  <c r="E336" i="5"/>
  <c r="J336" i="5"/>
  <c r="J335" i="5"/>
  <c r="I335" i="5"/>
  <c r="E335" i="5"/>
  <c r="E334" i="5"/>
  <c r="J334" i="5"/>
  <c r="I334" i="5"/>
  <c r="E333" i="5"/>
  <c r="J333" i="5"/>
  <c r="E332" i="5"/>
  <c r="J332" i="5"/>
  <c r="I332" i="5"/>
  <c r="J331" i="5"/>
  <c r="E331" i="5"/>
  <c r="E330" i="5"/>
  <c r="J330" i="5"/>
  <c r="I330" i="5"/>
  <c r="J329" i="5"/>
  <c r="E329" i="5"/>
  <c r="J328" i="5"/>
  <c r="I328" i="5"/>
  <c r="E328" i="5"/>
  <c r="J327" i="5"/>
  <c r="E327" i="5"/>
  <c r="J326" i="5"/>
  <c r="I326" i="5"/>
  <c r="E326" i="5"/>
  <c r="J325" i="5"/>
  <c r="I325" i="5"/>
  <c r="E325" i="5"/>
  <c r="J324" i="5"/>
  <c r="I324" i="5"/>
  <c r="E324" i="5"/>
  <c r="F324" i="5"/>
  <c r="C324" i="5"/>
  <c r="C325" i="5" s="1"/>
  <c r="C326" i="5" s="1"/>
  <c r="C327" i="5" s="1"/>
  <c r="C328" i="5" s="1"/>
  <c r="C329" i="5" s="1"/>
  <c r="C330" i="5" s="1"/>
  <c r="C331" i="5" s="1"/>
  <c r="C332" i="5" s="1"/>
  <c r="C333" i="5" s="1"/>
  <c r="C334" i="5" s="1"/>
  <c r="C335" i="5" s="1"/>
  <c r="C336" i="5" s="1"/>
  <c r="C337" i="5" s="1"/>
  <c r="C338" i="5" s="1"/>
  <c r="C339" i="5" s="1"/>
  <c r="C340" i="5" s="1"/>
  <c r="C341" i="5" s="1"/>
  <c r="C342" i="5" s="1"/>
  <c r="C343" i="5" s="1"/>
  <c r="C344" i="5" s="1"/>
  <c r="C345" i="5" s="1"/>
  <c r="I323" i="5"/>
  <c r="J323" i="5"/>
  <c r="E323" i="5"/>
  <c r="E322" i="5"/>
  <c r="I322" i="5"/>
  <c r="J322" i="5"/>
  <c r="E321" i="5"/>
  <c r="J321" i="5"/>
  <c r="I321" i="5"/>
  <c r="I320" i="5"/>
  <c r="E320" i="5"/>
  <c r="J320" i="5"/>
  <c r="I319" i="5"/>
  <c r="E319" i="5"/>
  <c r="J319" i="5"/>
  <c r="J318" i="5"/>
  <c r="I318" i="5"/>
  <c r="E318" i="5"/>
  <c r="E317" i="5"/>
  <c r="I317" i="5"/>
  <c r="J317" i="5"/>
  <c r="E316" i="5"/>
  <c r="J316" i="5"/>
  <c r="I316" i="5"/>
  <c r="I315" i="5"/>
  <c r="G315" i="5"/>
  <c r="G314" i="5" s="1"/>
  <c r="G313" i="5" s="1"/>
  <c r="G312" i="5" s="1"/>
  <c r="G311" i="5" s="1"/>
  <c r="G310" i="5" s="1"/>
  <c r="G309" i="5" s="1"/>
  <c r="G308" i="5" s="1"/>
  <c r="G307" i="5" s="1"/>
  <c r="G306" i="5" s="1"/>
  <c r="G305" i="5" s="1"/>
  <c r="G304" i="5" s="1"/>
  <c r="G303" i="5" s="1"/>
  <c r="G302" i="5" s="1"/>
  <c r="G301" i="5" s="1"/>
  <c r="G300" i="5" s="1"/>
  <c r="G299" i="5" s="1"/>
  <c r="G298" i="5" s="1"/>
  <c r="G297" i="5" s="1"/>
  <c r="G296" i="5" s="1"/>
  <c r="G295" i="5" s="1"/>
  <c r="G294" i="5" s="1"/>
  <c r="E315" i="5"/>
  <c r="J315" i="5"/>
  <c r="E314" i="5"/>
  <c r="I314" i="5"/>
  <c r="J314" i="5"/>
  <c r="E313" i="5"/>
  <c r="I313" i="5"/>
  <c r="J313" i="5"/>
  <c r="I312" i="5"/>
  <c r="J312" i="5"/>
  <c r="E312" i="5"/>
  <c r="E311" i="5"/>
  <c r="I311" i="5"/>
  <c r="J311" i="5"/>
  <c r="J310" i="5"/>
  <c r="I310" i="5"/>
  <c r="E310" i="5"/>
  <c r="J309" i="5"/>
  <c r="E309" i="5"/>
  <c r="J308" i="5"/>
  <c r="I308" i="5"/>
  <c r="E308" i="5"/>
  <c r="J307" i="5"/>
  <c r="E307" i="5"/>
  <c r="J306" i="5"/>
  <c r="E306" i="5"/>
  <c r="I306" i="5"/>
  <c r="E305" i="5"/>
  <c r="J305" i="5"/>
  <c r="J304" i="5"/>
  <c r="I304" i="5"/>
  <c r="E304" i="5"/>
  <c r="E303" i="5"/>
  <c r="I303" i="5"/>
  <c r="J303" i="5"/>
  <c r="E302" i="5"/>
  <c r="I302" i="5"/>
  <c r="J302" i="5"/>
  <c r="C302" i="5"/>
  <c r="C303" i="5" s="1"/>
  <c r="C304" i="5" s="1"/>
  <c r="C305" i="5" s="1"/>
  <c r="C306" i="5" s="1"/>
  <c r="C307" i="5" s="1"/>
  <c r="C308" i="5" s="1"/>
  <c r="C309" i="5" s="1"/>
  <c r="C310" i="5" s="1"/>
  <c r="C311" i="5" s="1"/>
  <c r="C312" i="5" s="1"/>
  <c r="C313" i="5" s="1"/>
  <c r="C314" i="5" s="1"/>
  <c r="C315" i="5" s="1"/>
  <c r="C316" i="5" s="1"/>
  <c r="C317" i="5" s="1"/>
  <c r="C318" i="5" s="1"/>
  <c r="C319" i="5" s="1"/>
  <c r="C320" i="5" s="1"/>
  <c r="C321" i="5" s="1"/>
  <c r="C322" i="5" s="1"/>
  <c r="C323" i="5" s="1"/>
  <c r="F302" i="5"/>
  <c r="E301" i="5"/>
  <c r="I301" i="5"/>
  <c r="J301" i="5"/>
  <c r="J300" i="5"/>
  <c r="E300" i="5"/>
  <c r="I300" i="5"/>
  <c r="E299" i="5"/>
  <c r="J299" i="5"/>
  <c r="I299" i="5"/>
  <c r="E298" i="5"/>
  <c r="J298" i="5"/>
  <c r="I298" i="5"/>
  <c r="I297" i="5"/>
  <c r="E297" i="5"/>
  <c r="J297" i="5"/>
  <c r="E296" i="5"/>
  <c r="J296" i="5"/>
  <c r="I296" i="5"/>
  <c r="J295" i="5"/>
  <c r="I295" i="5"/>
  <c r="E295" i="5"/>
  <c r="E294" i="5"/>
  <c r="I294" i="5"/>
  <c r="J294" i="5"/>
  <c r="J293" i="5"/>
  <c r="I293" i="5"/>
  <c r="G293" i="5"/>
  <c r="G292" i="5" s="1"/>
  <c r="G291" i="5" s="1"/>
  <c r="G290" i="5" s="1"/>
  <c r="G289" i="5" s="1"/>
  <c r="G288" i="5" s="1"/>
  <c r="G287" i="5" s="1"/>
  <c r="G286" i="5" s="1"/>
  <c r="G285" i="5" s="1"/>
  <c r="G284" i="5" s="1"/>
  <c r="G283" i="5" s="1"/>
  <c r="G282" i="5" s="1"/>
  <c r="G281" i="5" s="1"/>
  <c r="G280" i="5" s="1"/>
  <c r="G279" i="5" s="1"/>
  <c r="G278" i="5" s="1"/>
  <c r="G277" i="5" s="1"/>
  <c r="G276" i="5" s="1"/>
  <c r="G275" i="5" s="1"/>
  <c r="G274" i="5" s="1"/>
  <c r="G273" i="5" s="1"/>
  <c r="G272" i="5" s="1"/>
  <c r="E293" i="5"/>
  <c r="I292" i="5"/>
  <c r="E292" i="5"/>
  <c r="J292" i="5"/>
  <c r="J291" i="5"/>
  <c r="I291" i="5"/>
  <c r="E291" i="5"/>
  <c r="I290" i="5"/>
  <c r="E290" i="5"/>
  <c r="J290" i="5"/>
  <c r="I289" i="5"/>
  <c r="E289" i="5"/>
  <c r="J289" i="5"/>
  <c r="J288" i="5"/>
  <c r="E288" i="5"/>
  <c r="I288" i="5"/>
  <c r="J287" i="5"/>
  <c r="E287" i="5"/>
  <c r="J286" i="5"/>
  <c r="I286" i="5"/>
  <c r="E286" i="5"/>
  <c r="J285" i="5"/>
  <c r="E285" i="5"/>
  <c r="I284" i="5"/>
  <c r="E284" i="5"/>
  <c r="J284" i="5"/>
  <c r="E283" i="5"/>
  <c r="J283" i="5"/>
  <c r="J282" i="5"/>
  <c r="I282" i="5"/>
  <c r="E282" i="5"/>
  <c r="J281" i="5"/>
  <c r="I281" i="5"/>
  <c r="E281" i="5"/>
  <c r="J280" i="5"/>
  <c r="I280" i="5"/>
  <c r="E280" i="5"/>
  <c r="F280" i="5"/>
  <c r="C280" i="5"/>
  <c r="C281" i="5" s="1"/>
  <c r="C282" i="5" s="1"/>
  <c r="C283" i="5" s="1"/>
  <c r="C284" i="5" s="1"/>
  <c r="C285" i="5" s="1"/>
  <c r="C286" i="5" s="1"/>
  <c r="C287" i="5" s="1"/>
  <c r="C288" i="5" s="1"/>
  <c r="C289" i="5" s="1"/>
  <c r="C290" i="5" s="1"/>
  <c r="C291" i="5" s="1"/>
  <c r="C292" i="5" s="1"/>
  <c r="C293" i="5" s="1"/>
  <c r="C294" i="5" s="1"/>
  <c r="C295" i="5" s="1"/>
  <c r="C296" i="5" s="1"/>
  <c r="C297" i="5" s="1"/>
  <c r="C298" i="5" s="1"/>
  <c r="C299" i="5" s="1"/>
  <c r="C300" i="5" s="1"/>
  <c r="C301" i="5" s="1"/>
  <c r="E279" i="5"/>
  <c r="J279" i="5"/>
  <c r="I279" i="5"/>
  <c r="I278" i="5"/>
  <c r="J278" i="5"/>
  <c r="E278" i="5"/>
  <c r="I277" i="5"/>
  <c r="E277" i="5"/>
  <c r="J277" i="5"/>
  <c r="J276" i="5"/>
  <c r="I276" i="5"/>
  <c r="E276" i="5"/>
  <c r="J275" i="5"/>
  <c r="I275" i="5"/>
  <c r="E275" i="5"/>
  <c r="J274" i="5"/>
  <c r="I274" i="5"/>
  <c r="E274" i="5"/>
  <c r="E273" i="5"/>
  <c r="J273" i="5"/>
  <c r="I273" i="5"/>
  <c r="E272" i="5"/>
  <c r="J272" i="5"/>
  <c r="I272" i="5"/>
  <c r="J271" i="5"/>
  <c r="I271" i="5"/>
  <c r="G271" i="5"/>
  <c r="G270" i="5" s="1"/>
  <c r="G269" i="5" s="1"/>
  <c r="G268" i="5" s="1"/>
  <c r="G267" i="5" s="1"/>
  <c r="G266" i="5" s="1"/>
  <c r="G265" i="5" s="1"/>
  <c r="G264" i="5" s="1"/>
  <c r="G263" i="5" s="1"/>
  <c r="G262" i="5" s="1"/>
  <c r="G261" i="5" s="1"/>
  <c r="G260" i="5" s="1"/>
  <c r="G259" i="5" s="1"/>
  <c r="G258" i="5" s="1"/>
  <c r="G257" i="5" s="1"/>
  <c r="G256" i="5" s="1"/>
  <c r="G255" i="5" s="1"/>
  <c r="G254" i="5" s="1"/>
  <c r="G253" i="5" s="1"/>
  <c r="G252" i="5" s="1"/>
  <c r="G251" i="5" s="1"/>
  <c r="G250" i="5" s="1"/>
  <c r="E271" i="5"/>
  <c r="J270" i="5"/>
  <c r="I270" i="5"/>
  <c r="E270" i="5"/>
  <c r="J269" i="5"/>
  <c r="I269" i="5"/>
  <c r="E269" i="5"/>
  <c r="E268" i="5"/>
  <c r="J268" i="5"/>
  <c r="I268" i="5"/>
  <c r="E267" i="5"/>
  <c r="J267" i="5"/>
  <c r="I267" i="5"/>
  <c r="J266" i="5"/>
  <c r="I266" i="5"/>
  <c r="E266" i="5"/>
  <c r="J265" i="5"/>
  <c r="E265" i="5"/>
  <c r="J264" i="5"/>
  <c r="I264" i="5"/>
  <c r="E264" i="5"/>
  <c r="J263" i="5"/>
  <c r="E263" i="5"/>
  <c r="E262" i="5"/>
  <c r="J262" i="5"/>
  <c r="I262" i="5"/>
  <c r="J261" i="5"/>
  <c r="E261" i="5"/>
  <c r="J260" i="5"/>
  <c r="I260" i="5"/>
  <c r="E260" i="5"/>
  <c r="J259" i="5"/>
  <c r="I259" i="5"/>
  <c r="E259" i="5"/>
  <c r="J258" i="5"/>
  <c r="I258" i="5"/>
  <c r="E258" i="5"/>
  <c r="C258" i="5"/>
  <c r="C259" i="5" s="1"/>
  <c r="C260" i="5" s="1"/>
  <c r="C261" i="5" s="1"/>
  <c r="C262" i="5" s="1"/>
  <c r="C263" i="5" s="1"/>
  <c r="C264" i="5" s="1"/>
  <c r="C265" i="5" s="1"/>
  <c r="C266" i="5" s="1"/>
  <c r="C267" i="5" s="1"/>
  <c r="C268" i="5" s="1"/>
  <c r="C269" i="5" s="1"/>
  <c r="C270" i="5" s="1"/>
  <c r="C271" i="5" s="1"/>
  <c r="C272" i="5" s="1"/>
  <c r="C273" i="5" s="1"/>
  <c r="C274" i="5" s="1"/>
  <c r="C275" i="5" s="1"/>
  <c r="C276" i="5" s="1"/>
  <c r="C277" i="5" s="1"/>
  <c r="C278" i="5" s="1"/>
  <c r="C279" i="5" s="1"/>
  <c r="F258" i="5"/>
  <c r="I257" i="5"/>
  <c r="E257" i="5"/>
  <c r="J257" i="5"/>
  <c r="J256" i="5"/>
  <c r="I256" i="5"/>
  <c r="E256" i="5"/>
  <c r="J255" i="5"/>
  <c r="I255" i="5"/>
  <c r="E255" i="5"/>
  <c r="E254" i="5"/>
  <c r="J254" i="5"/>
  <c r="I254" i="5"/>
  <c r="E253" i="5"/>
  <c r="I253" i="5"/>
  <c r="J253" i="5"/>
  <c r="E252" i="5"/>
  <c r="I252" i="5"/>
  <c r="J252" i="5"/>
  <c r="J251" i="5"/>
  <c r="I251" i="5"/>
  <c r="E251" i="5"/>
  <c r="E250" i="5"/>
  <c r="J250" i="5"/>
  <c r="I250" i="5"/>
  <c r="E249" i="5"/>
  <c r="G249" i="5"/>
  <c r="G248" i="5" s="1"/>
  <c r="G247" i="5" s="1"/>
  <c r="G246" i="5" s="1"/>
  <c r="G245" i="5" s="1"/>
  <c r="G244" i="5" s="1"/>
  <c r="G243" i="5" s="1"/>
  <c r="G242" i="5" s="1"/>
  <c r="G241" i="5" s="1"/>
  <c r="G240" i="5" s="1"/>
  <c r="G239" i="5" s="1"/>
  <c r="G238" i="5" s="1"/>
  <c r="G237" i="5" s="1"/>
  <c r="G236" i="5" s="1"/>
  <c r="G235" i="5" s="1"/>
  <c r="G234" i="5" s="1"/>
  <c r="G233" i="5" s="1"/>
  <c r="G232" i="5" s="1"/>
  <c r="I249" i="5"/>
  <c r="J249" i="5"/>
  <c r="E248" i="5"/>
  <c r="I248" i="5"/>
  <c r="J248" i="5"/>
  <c r="J247" i="5"/>
  <c r="E247" i="5"/>
  <c r="I247" i="5"/>
  <c r="I246" i="5"/>
  <c r="J246" i="5"/>
  <c r="E246" i="5"/>
  <c r="J245" i="5"/>
  <c r="E245" i="5"/>
  <c r="J244" i="5"/>
  <c r="I244" i="5"/>
  <c r="E244" i="5"/>
  <c r="E243" i="5"/>
  <c r="J243" i="5"/>
  <c r="J242" i="5"/>
  <c r="I242" i="5"/>
  <c r="E242" i="5"/>
  <c r="I241" i="5"/>
  <c r="J241" i="5"/>
  <c r="E241" i="5"/>
  <c r="I240" i="5"/>
  <c r="E240" i="5"/>
  <c r="J240" i="5"/>
  <c r="F240" i="5"/>
  <c r="C240" i="5"/>
  <c r="C241" i="5" s="1"/>
  <c r="C242" i="5" s="1"/>
  <c r="C243" i="5" s="1"/>
  <c r="C244" i="5" s="1"/>
  <c r="C245" i="5" s="1"/>
  <c r="C246" i="5" s="1"/>
  <c r="C247" i="5" s="1"/>
  <c r="C248" i="5" s="1"/>
  <c r="C249" i="5" s="1"/>
  <c r="C250" i="5" s="1"/>
  <c r="C251" i="5" s="1"/>
  <c r="C252" i="5" s="1"/>
  <c r="C253" i="5" s="1"/>
  <c r="C254" i="5" s="1"/>
  <c r="C255" i="5" s="1"/>
  <c r="C256" i="5" s="1"/>
  <c r="C257" i="5" s="1"/>
  <c r="I239" i="5"/>
  <c r="J239" i="5"/>
  <c r="E239" i="5"/>
  <c r="J238" i="5"/>
  <c r="I238" i="5"/>
  <c r="E238" i="5"/>
  <c r="J237" i="5"/>
  <c r="I237" i="5"/>
  <c r="E237" i="5"/>
  <c r="J236" i="5"/>
  <c r="I236" i="5"/>
  <c r="E236" i="5"/>
  <c r="I235" i="5"/>
  <c r="J235" i="5"/>
  <c r="E235" i="5"/>
  <c r="E234" i="5"/>
  <c r="J234" i="5"/>
  <c r="I234" i="5"/>
  <c r="J233" i="5"/>
  <c r="I233" i="5"/>
  <c r="E233" i="5"/>
  <c r="E232" i="5"/>
  <c r="I232" i="5"/>
  <c r="J232" i="5"/>
  <c r="J231" i="5"/>
  <c r="I231" i="5"/>
  <c r="G231" i="5"/>
  <c r="G230" i="5" s="1"/>
  <c r="G229" i="5" s="1"/>
  <c r="G228" i="5" s="1"/>
  <c r="G227" i="5" s="1"/>
  <c r="G226" i="5" s="1"/>
  <c r="G225" i="5" s="1"/>
  <c r="G224" i="5" s="1"/>
  <c r="G223" i="5" s="1"/>
  <c r="G222" i="5" s="1"/>
  <c r="G221" i="5" s="1"/>
  <c r="G220" i="5" s="1"/>
  <c r="G219" i="5" s="1"/>
  <c r="G218" i="5" s="1"/>
  <c r="G217" i="5" s="1"/>
  <c r="G216" i="5" s="1"/>
  <c r="G215" i="5" s="1"/>
  <c r="G214" i="5" s="1"/>
  <c r="G213" i="5" s="1"/>
  <c r="G212" i="5" s="1"/>
  <c r="G211" i="5" s="1"/>
  <c r="G210" i="5" s="1"/>
  <c r="E231" i="5"/>
  <c r="J230" i="5"/>
  <c r="I230" i="5"/>
  <c r="E230" i="5"/>
  <c r="I229" i="5"/>
  <c r="J229" i="5"/>
  <c r="E229" i="5"/>
  <c r="E228" i="5"/>
  <c r="I228" i="5"/>
  <c r="J228" i="5"/>
  <c r="J227" i="5"/>
  <c r="E227" i="5"/>
  <c r="J226" i="5"/>
  <c r="E226" i="5"/>
  <c r="I226" i="5"/>
  <c r="E225" i="5"/>
  <c r="J225" i="5"/>
  <c r="E224" i="5"/>
  <c r="J224" i="5"/>
  <c r="I224" i="5"/>
  <c r="E223" i="5"/>
  <c r="J223" i="5"/>
  <c r="I222" i="5"/>
  <c r="E222" i="5"/>
  <c r="J222" i="5"/>
  <c r="E221" i="5"/>
  <c r="J221" i="5"/>
  <c r="E220" i="5"/>
  <c r="J220" i="5"/>
  <c r="I220" i="5"/>
  <c r="I219" i="5"/>
  <c r="J219" i="5"/>
  <c r="E219" i="5"/>
  <c r="E218" i="5"/>
  <c r="I218" i="5"/>
  <c r="J218" i="5"/>
  <c r="C218" i="5"/>
  <c r="C219" i="5" s="1"/>
  <c r="C220" i="5" s="1"/>
  <c r="C221" i="5" s="1"/>
  <c r="C222" i="5" s="1"/>
  <c r="C223" i="5" s="1"/>
  <c r="C224" i="5" s="1"/>
  <c r="C225" i="5" s="1"/>
  <c r="C226" i="5" s="1"/>
  <c r="C227" i="5" s="1"/>
  <c r="C228" i="5" s="1"/>
  <c r="C229" i="5" s="1"/>
  <c r="C230" i="5" s="1"/>
  <c r="C231" i="5" s="1"/>
  <c r="C232" i="5" s="1"/>
  <c r="C233" i="5" s="1"/>
  <c r="C234" i="5" s="1"/>
  <c r="C235" i="5" s="1"/>
  <c r="C236" i="5" s="1"/>
  <c r="C237" i="5" s="1"/>
  <c r="C238" i="5" s="1"/>
  <c r="C239" i="5" s="1"/>
  <c r="F218" i="5"/>
  <c r="I217" i="5"/>
  <c r="J217" i="5"/>
  <c r="E217" i="5"/>
  <c r="J216" i="5"/>
  <c r="I216" i="5"/>
  <c r="E216" i="5"/>
  <c r="I215" i="5"/>
  <c r="J215" i="5"/>
  <c r="E215" i="5"/>
  <c r="J214" i="5"/>
  <c r="I214" i="5"/>
  <c r="E214" i="5"/>
  <c r="I213" i="5"/>
  <c r="J213" i="5"/>
  <c r="E213" i="5"/>
  <c r="J212" i="5"/>
  <c r="I212" i="5"/>
  <c r="E212" i="5"/>
  <c r="I211" i="5"/>
  <c r="E211" i="5"/>
  <c r="J211" i="5"/>
  <c r="I210" i="5"/>
  <c r="E210" i="5"/>
  <c r="J210" i="5"/>
  <c r="E209" i="5"/>
  <c r="G209" i="5"/>
  <c r="G208" i="5" s="1"/>
  <c r="G207" i="5" s="1"/>
  <c r="G206" i="5" s="1"/>
  <c r="G205" i="5" s="1"/>
  <c r="G204" i="5" s="1"/>
  <c r="G203" i="5" s="1"/>
  <c r="G202" i="5" s="1"/>
  <c r="G201" i="5" s="1"/>
  <c r="G200" i="5" s="1"/>
  <c r="G199" i="5" s="1"/>
  <c r="G198" i="5" s="1"/>
  <c r="G197" i="5" s="1"/>
  <c r="G196" i="5" s="1"/>
  <c r="G195" i="5" s="1"/>
  <c r="G194" i="5" s="1"/>
  <c r="G193" i="5" s="1"/>
  <c r="G192" i="5" s="1"/>
  <c r="G191" i="5" s="1"/>
  <c r="G190" i="5" s="1"/>
  <c r="G189" i="5" s="1"/>
  <c r="G188" i="5" s="1"/>
  <c r="I209" i="5"/>
  <c r="J209" i="5"/>
  <c r="E208" i="5"/>
  <c r="I208" i="5"/>
  <c r="J208" i="5"/>
  <c r="I207" i="5"/>
  <c r="J207" i="5"/>
  <c r="E207" i="5"/>
  <c r="I206" i="5"/>
  <c r="J206" i="5"/>
  <c r="E206" i="5"/>
  <c r="J205" i="5"/>
  <c r="E205" i="5"/>
  <c r="J204" i="5"/>
  <c r="E204" i="5"/>
  <c r="I204" i="5"/>
  <c r="E203" i="5"/>
  <c r="J203" i="5"/>
  <c r="I202" i="5"/>
  <c r="E202" i="5"/>
  <c r="J202" i="5"/>
  <c r="E201" i="5"/>
  <c r="J201" i="5"/>
  <c r="J200" i="5"/>
  <c r="I200" i="5"/>
  <c r="E200" i="5"/>
  <c r="E199" i="5"/>
  <c r="J199" i="5"/>
  <c r="E198" i="5"/>
  <c r="J198" i="5"/>
  <c r="I198" i="5"/>
  <c r="I197" i="5"/>
  <c r="J197" i="5"/>
  <c r="E197" i="5"/>
  <c r="E196" i="5"/>
  <c r="I196" i="5"/>
  <c r="J196" i="5"/>
  <c r="C196" i="5"/>
  <c r="C197" i="5" s="1"/>
  <c r="C198" i="5" s="1"/>
  <c r="C199" i="5" s="1"/>
  <c r="C200" i="5" s="1"/>
  <c r="C201" i="5" s="1"/>
  <c r="C202" i="5" s="1"/>
  <c r="C203" i="5" s="1"/>
  <c r="C204" i="5" s="1"/>
  <c r="C205" i="5" s="1"/>
  <c r="C206" i="5" s="1"/>
  <c r="C207" i="5" s="1"/>
  <c r="C208" i="5" s="1"/>
  <c r="C209" i="5" s="1"/>
  <c r="C210" i="5" s="1"/>
  <c r="C211" i="5" s="1"/>
  <c r="C212" i="5" s="1"/>
  <c r="C213" i="5" s="1"/>
  <c r="C214" i="5" s="1"/>
  <c r="C215" i="5" s="1"/>
  <c r="C216" i="5" s="1"/>
  <c r="C217" i="5" s="1"/>
  <c r="F196" i="5"/>
  <c r="J195" i="5"/>
  <c r="I195" i="5"/>
  <c r="E195" i="5"/>
  <c r="J194" i="5"/>
  <c r="I194" i="5"/>
  <c r="E194" i="5"/>
  <c r="E193" i="5"/>
  <c r="J193" i="5"/>
  <c r="I193" i="5"/>
  <c r="J192" i="5"/>
  <c r="I192" i="5"/>
  <c r="E192" i="5"/>
  <c r="E191" i="5"/>
  <c r="J191" i="5"/>
  <c r="I191" i="5"/>
  <c r="E190" i="5"/>
  <c r="J190" i="5"/>
  <c r="I190" i="5"/>
  <c r="J189" i="5"/>
  <c r="I189" i="5"/>
  <c r="E189" i="5"/>
  <c r="J188" i="5"/>
  <c r="I188" i="5"/>
  <c r="E188" i="5"/>
  <c r="J187" i="5"/>
  <c r="I187" i="5"/>
  <c r="G187" i="5"/>
  <c r="G186" i="5" s="1"/>
  <c r="G185" i="5" s="1"/>
  <c r="G184" i="5" s="1"/>
  <c r="G183" i="5" s="1"/>
  <c r="G182" i="5" s="1"/>
  <c r="G181" i="5" s="1"/>
  <c r="G180" i="5" s="1"/>
  <c r="G179" i="5" s="1"/>
  <c r="G178" i="5" s="1"/>
  <c r="G177" i="5" s="1"/>
  <c r="G176" i="5" s="1"/>
  <c r="G175" i="5" s="1"/>
  <c r="G174" i="5" s="1"/>
  <c r="G173" i="5" s="1"/>
  <c r="G172" i="5" s="1"/>
  <c r="G171" i="5" s="1"/>
  <c r="G170" i="5" s="1"/>
  <c r="G169" i="5" s="1"/>
  <c r="G168" i="5" s="1"/>
  <c r="G167" i="5" s="1"/>
  <c r="G166" i="5" s="1"/>
  <c r="E187" i="5"/>
  <c r="J186" i="5"/>
  <c r="I186" i="5"/>
  <c r="E186" i="5"/>
  <c r="I185" i="5"/>
  <c r="J185" i="5"/>
  <c r="E185" i="5"/>
  <c r="J184" i="5"/>
  <c r="I184" i="5"/>
  <c r="E184" i="5"/>
  <c r="E183" i="5"/>
  <c r="J183" i="5"/>
  <c r="J182" i="5"/>
  <c r="E182" i="5"/>
  <c r="I182" i="5"/>
  <c r="E181" i="5"/>
  <c r="J181" i="5"/>
  <c r="J180" i="5"/>
  <c r="I180" i="5"/>
  <c r="E180" i="5"/>
  <c r="J179" i="5"/>
  <c r="E179" i="5"/>
  <c r="E178" i="5"/>
  <c r="I178" i="5"/>
  <c r="J178" i="5"/>
  <c r="J177" i="5"/>
  <c r="E177" i="5"/>
  <c r="E176" i="5"/>
  <c r="I176" i="5"/>
  <c r="J176" i="5"/>
  <c r="J175" i="5"/>
  <c r="E175" i="5"/>
  <c r="I175" i="5"/>
  <c r="E174" i="5"/>
  <c r="I174" i="5"/>
  <c r="J174" i="5"/>
  <c r="F174" i="5"/>
  <c r="C174" i="5"/>
  <c r="C175" i="5" s="1"/>
  <c r="C176" i="5" s="1"/>
  <c r="C177" i="5" s="1"/>
  <c r="C178" i="5" s="1"/>
  <c r="C179" i="5" s="1"/>
  <c r="C180" i="5" s="1"/>
  <c r="C181" i="5" s="1"/>
  <c r="C182" i="5" s="1"/>
  <c r="C183" i="5" s="1"/>
  <c r="C184" i="5" s="1"/>
  <c r="C185" i="5" s="1"/>
  <c r="C186" i="5" s="1"/>
  <c r="C187" i="5" s="1"/>
  <c r="C188" i="5" s="1"/>
  <c r="C189" i="5" s="1"/>
  <c r="C190" i="5" s="1"/>
  <c r="C191" i="5" s="1"/>
  <c r="C192" i="5" s="1"/>
  <c r="C193" i="5" s="1"/>
  <c r="C194" i="5" s="1"/>
  <c r="C195" i="5" s="1"/>
  <c r="E173" i="5"/>
  <c r="J173" i="5"/>
  <c r="I173" i="5"/>
  <c r="E172" i="5"/>
  <c r="I172" i="5"/>
  <c r="J172" i="5"/>
  <c r="I171" i="5"/>
  <c r="J171" i="5"/>
  <c r="E171" i="5"/>
  <c r="J170" i="5"/>
  <c r="E170" i="5"/>
  <c r="I170" i="5"/>
  <c r="E169" i="5"/>
  <c r="I169" i="5"/>
  <c r="J169" i="5"/>
  <c r="E168" i="5"/>
  <c r="J168" i="5"/>
  <c r="I168" i="5"/>
  <c r="I167" i="5"/>
  <c r="J167" i="5"/>
  <c r="E167" i="5"/>
  <c r="E166" i="5"/>
  <c r="I166" i="5"/>
  <c r="J166" i="5"/>
  <c r="E165" i="5"/>
  <c r="I165" i="5"/>
  <c r="J164" i="5"/>
  <c r="I164" i="5"/>
  <c r="E164" i="5"/>
  <c r="E163" i="5"/>
  <c r="J163" i="5"/>
  <c r="I162" i="5"/>
  <c r="J162" i="5"/>
  <c r="E162" i="5"/>
  <c r="J161" i="5"/>
  <c r="E161" i="5"/>
  <c r="I160" i="5"/>
  <c r="E160" i="5"/>
  <c r="J160" i="5"/>
  <c r="E159" i="5"/>
  <c r="J159" i="5"/>
  <c r="E158" i="5"/>
  <c r="I158" i="5"/>
  <c r="J158" i="5"/>
  <c r="E157" i="5"/>
  <c r="J157" i="5"/>
  <c r="E156" i="5"/>
  <c r="J156" i="5"/>
  <c r="I156" i="5"/>
  <c r="J155" i="5"/>
  <c r="E155" i="5"/>
  <c r="I154" i="5"/>
  <c r="J154" i="5"/>
  <c r="E154" i="5"/>
  <c r="E153" i="5"/>
  <c r="J153" i="5"/>
  <c r="I152" i="5"/>
  <c r="E152" i="5"/>
  <c r="J152" i="5"/>
  <c r="E151" i="5"/>
  <c r="J151" i="5"/>
  <c r="E150" i="5"/>
  <c r="I150" i="5"/>
  <c r="J150" i="5"/>
  <c r="E149" i="5"/>
  <c r="J149" i="5"/>
  <c r="J148" i="5"/>
  <c r="I148" i="5"/>
  <c r="E148" i="5"/>
  <c r="E147" i="5"/>
  <c r="J147" i="5"/>
  <c r="E146" i="5"/>
  <c r="I146" i="5"/>
  <c r="J146" i="5"/>
  <c r="E145" i="5"/>
  <c r="J145" i="5"/>
  <c r="I144" i="5"/>
  <c r="E144" i="5"/>
  <c r="J144" i="5"/>
  <c r="E143" i="5"/>
  <c r="J143" i="5"/>
  <c r="E142" i="5"/>
  <c r="I142" i="5"/>
  <c r="J142" i="5"/>
  <c r="E141" i="5"/>
  <c r="J141" i="5"/>
  <c r="J140" i="5"/>
  <c r="E140" i="5"/>
  <c r="I140" i="5"/>
  <c r="J139" i="5"/>
  <c r="I139" i="5"/>
  <c r="E139" i="5"/>
  <c r="I138" i="5"/>
  <c r="J138" i="5"/>
  <c r="E138" i="5"/>
  <c r="C138" i="5"/>
  <c r="C139" i="5" s="1"/>
  <c r="C140" i="5" s="1"/>
  <c r="C141" i="5" s="1"/>
  <c r="C142" i="5" s="1"/>
  <c r="C143" i="5" s="1"/>
  <c r="C144" i="5" s="1"/>
  <c r="C145" i="5" s="1"/>
  <c r="C146" i="5" s="1"/>
  <c r="C147" i="5" s="1"/>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169" i="5" s="1"/>
  <c r="C170" i="5" s="1"/>
  <c r="C171" i="5" s="1"/>
  <c r="C172" i="5" s="1"/>
  <c r="C173" i="5" s="1"/>
  <c r="F138" i="5"/>
  <c r="F139" i="5" s="1"/>
  <c r="E137" i="5"/>
  <c r="I137" i="5"/>
  <c r="J137" i="5"/>
  <c r="I136" i="5"/>
  <c r="J136" i="5"/>
  <c r="E136" i="5"/>
  <c r="E135" i="5"/>
  <c r="J135" i="5"/>
  <c r="I135" i="5"/>
  <c r="E134" i="5"/>
  <c r="I134" i="5"/>
  <c r="J134" i="5"/>
  <c r="J133" i="5"/>
  <c r="I133" i="5"/>
  <c r="E133" i="5"/>
  <c r="E132" i="5"/>
  <c r="J132" i="5"/>
  <c r="I132" i="5"/>
  <c r="E131" i="5"/>
  <c r="I131" i="5"/>
  <c r="J131" i="5"/>
  <c r="J130" i="5"/>
  <c r="E130" i="5"/>
  <c r="I130" i="5"/>
  <c r="E129" i="5"/>
  <c r="I129" i="5"/>
  <c r="E128" i="5"/>
  <c r="I128" i="5"/>
  <c r="J128" i="5"/>
  <c r="J127" i="5"/>
  <c r="E127" i="5"/>
  <c r="I126" i="5"/>
  <c r="J126" i="5"/>
  <c r="E126" i="5"/>
  <c r="J125" i="5"/>
  <c r="E125" i="5"/>
  <c r="I124" i="5"/>
  <c r="E124" i="5"/>
  <c r="J124" i="5"/>
  <c r="J123" i="5"/>
  <c r="E123" i="5"/>
  <c r="I122" i="5"/>
  <c r="E122" i="5"/>
  <c r="J122" i="5"/>
  <c r="E121" i="5"/>
  <c r="J121" i="5"/>
  <c r="I120" i="5"/>
  <c r="J120" i="5"/>
  <c r="E120" i="5"/>
  <c r="J119" i="5"/>
  <c r="E119" i="5"/>
  <c r="E118" i="5"/>
  <c r="I118" i="5"/>
  <c r="J118" i="5"/>
  <c r="E117" i="5"/>
  <c r="J117" i="5"/>
  <c r="J116" i="5"/>
  <c r="E116" i="5"/>
  <c r="I116" i="5"/>
  <c r="J115" i="5"/>
  <c r="E115" i="5"/>
  <c r="E114" i="5"/>
  <c r="J114" i="5"/>
  <c r="I114" i="5"/>
  <c r="J113" i="5"/>
  <c r="E113" i="5"/>
  <c r="J112" i="5"/>
  <c r="I112" i="5"/>
  <c r="E112" i="5"/>
  <c r="J111" i="5"/>
  <c r="E111" i="5"/>
  <c r="E110" i="5"/>
  <c r="J110" i="5"/>
  <c r="I110" i="5"/>
  <c r="J109" i="5"/>
  <c r="E109" i="5"/>
  <c r="E108" i="5"/>
  <c r="J108" i="5"/>
  <c r="I108" i="5"/>
  <c r="J107" i="5"/>
  <c r="E107" i="5"/>
  <c r="J106" i="5"/>
  <c r="I106" i="5"/>
  <c r="E106" i="5"/>
  <c r="J105" i="5"/>
  <c r="I105" i="5"/>
  <c r="E105" i="5"/>
  <c r="J104" i="5"/>
  <c r="I104" i="5"/>
  <c r="E104" i="5"/>
  <c r="F104" i="5"/>
  <c r="F105" i="5" s="1"/>
  <c r="C104" i="5"/>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1" i="5" s="1"/>
  <c r="C132" i="5" s="1"/>
  <c r="C133" i="5" s="1"/>
  <c r="C134" i="5" s="1"/>
  <c r="C135" i="5" s="1"/>
  <c r="C136" i="5" s="1"/>
  <c r="C137" i="5" s="1"/>
  <c r="E103" i="5"/>
  <c r="I103" i="5"/>
  <c r="J103" i="5"/>
  <c r="E102" i="5"/>
  <c r="I102" i="5"/>
  <c r="J102" i="5"/>
  <c r="E101" i="5"/>
  <c r="I101" i="5"/>
  <c r="J101" i="5"/>
  <c r="J100" i="5"/>
  <c r="I100" i="5"/>
  <c r="E100" i="5"/>
  <c r="J99" i="5"/>
  <c r="I99" i="5"/>
  <c r="E99" i="5"/>
  <c r="J98" i="5"/>
  <c r="I98" i="5"/>
  <c r="E98" i="5"/>
  <c r="J97" i="5"/>
  <c r="I97" i="5"/>
  <c r="E97" i="5"/>
  <c r="E96" i="5"/>
  <c r="J96" i="5"/>
  <c r="I96" i="5"/>
  <c r="J95" i="5"/>
  <c r="I95" i="5"/>
  <c r="G95" i="5"/>
  <c r="G94" i="5" s="1"/>
  <c r="G93" i="5" s="1"/>
  <c r="G92" i="5" s="1"/>
  <c r="G91" i="5" s="1"/>
  <c r="G90" i="5" s="1"/>
  <c r="G89" i="5" s="1"/>
  <c r="G88" i="5" s="1"/>
  <c r="G87" i="5" s="1"/>
  <c r="G86" i="5" s="1"/>
  <c r="G85" i="5" s="1"/>
  <c r="G84" i="5" s="1"/>
  <c r="G83" i="5" s="1"/>
  <c r="G82" i="5" s="1"/>
  <c r="G81" i="5" s="1"/>
  <c r="G80" i="5" s="1"/>
  <c r="G79" i="5" s="1"/>
  <c r="G78" i="5" s="1"/>
  <c r="G77" i="5" s="1"/>
  <c r="G76" i="5" s="1"/>
  <c r="G75" i="5" s="1"/>
  <c r="G74" i="5" s="1"/>
  <c r="G73" i="5" s="1"/>
  <c r="G72" i="5" s="1"/>
  <c r="E95" i="5"/>
  <c r="I94" i="5"/>
  <c r="J94" i="5"/>
  <c r="E94" i="5"/>
  <c r="J93" i="5"/>
  <c r="E93" i="5"/>
  <c r="J92" i="5"/>
  <c r="I92" i="5"/>
  <c r="E92" i="5"/>
  <c r="J91" i="5"/>
  <c r="E91" i="5"/>
  <c r="E90" i="5"/>
  <c r="J90" i="5"/>
  <c r="I90" i="5"/>
  <c r="J89" i="5"/>
  <c r="E89" i="5"/>
  <c r="J88" i="5"/>
  <c r="I88" i="5"/>
  <c r="E88" i="5"/>
  <c r="E87" i="5"/>
  <c r="J87" i="5"/>
  <c r="J86" i="5"/>
  <c r="I86" i="5"/>
  <c r="E86" i="5"/>
  <c r="J85" i="5"/>
  <c r="E85" i="5"/>
  <c r="E84" i="5"/>
  <c r="J84" i="5"/>
  <c r="I84" i="5"/>
  <c r="J83" i="5"/>
  <c r="E83" i="5"/>
  <c r="E82" i="5"/>
  <c r="I82" i="5"/>
  <c r="J82" i="5"/>
  <c r="I81" i="5"/>
  <c r="J81" i="5"/>
  <c r="E81" i="5"/>
  <c r="I80" i="5"/>
  <c r="E80" i="5"/>
  <c r="J80" i="5"/>
  <c r="F80" i="5"/>
  <c r="C80" i="5"/>
  <c r="C81" i="5" s="1"/>
  <c r="C82" i="5" s="1"/>
  <c r="C83" i="5" s="1"/>
  <c r="C84" i="5" s="1"/>
  <c r="C85" i="5" s="1"/>
  <c r="C86" i="5" s="1"/>
  <c r="C87" i="5" s="1"/>
  <c r="C88" i="5" s="1"/>
  <c r="C89" i="5" s="1"/>
  <c r="C90" i="5" s="1"/>
  <c r="C91" i="5" s="1"/>
  <c r="C92" i="5" s="1"/>
  <c r="C93" i="5" s="1"/>
  <c r="C94" i="5" s="1"/>
  <c r="C95" i="5" s="1"/>
  <c r="C96" i="5" s="1"/>
  <c r="C97" i="5" s="1"/>
  <c r="C98" i="5" s="1"/>
  <c r="C99" i="5" s="1"/>
  <c r="C100" i="5" s="1"/>
  <c r="C101" i="5" s="1"/>
  <c r="C102" i="5" s="1"/>
  <c r="C103" i="5" s="1"/>
  <c r="J79" i="5"/>
  <c r="I79" i="5"/>
  <c r="E79" i="5"/>
  <c r="I78" i="5"/>
  <c r="E78" i="5"/>
  <c r="J78" i="5"/>
  <c r="I77" i="5"/>
  <c r="J77" i="5"/>
  <c r="E77" i="5"/>
  <c r="J76" i="5"/>
  <c r="I76" i="5"/>
  <c r="E76" i="5"/>
  <c r="J75" i="5"/>
  <c r="E75" i="5"/>
  <c r="I75" i="5"/>
  <c r="J74" i="5"/>
  <c r="I74" i="5"/>
  <c r="E74" i="5"/>
  <c r="J73" i="5"/>
  <c r="I73" i="5"/>
  <c r="E73" i="5"/>
  <c r="J72" i="5"/>
  <c r="I72" i="5"/>
  <c r="E72" i="5"/>
  <c r="G71" i="5"/>
  <c r="G70" i="5" s="1"/>
  <c r="G69" i="5" s="1"/>
  <c r="G68" i="5" s="1"/>
  <c r="G67" i="5" s="1"/>
  <c r="G66" i="5" s="1"/>
  <c r="G65" i="5" s="1"/>
  <c r="G64" i="5" s="1"/>
  <c r="G63" i="5" s="1"/>
  <c r="G62" i="5" s="1"/>
  <c r="G61" i="5" s="1"/>
  <c r="G60" i="5" s="1"/>
  <c r="G59" i="5" s="1"/>
  <c r="G58" i="5" s="1"/>
  <c r="G57" i="5" s="1"/>
  <c r="G56" i="5" s="1"/>
  <c r="G55" i="5" s="1"/>
  <c r="J71" i="5"/>
  <c r="I71" i="5"/>
  <c r="E71" i="5"/>
  <c r="J70" i="5"/>
  <c r="E70" i="5"/>
  <c r="I70" i="5"/>
  <c r="E69" i="5"/>
  <c r="J69" i="5"/>
  <c r="E68" i="5"/>
  <c r="J68" i="5"/>
  <c r="I68" i="5"/>
  <c r="J67" i="5"/>
  <c r="E67" i="5"/>
  <c r="J66" i="5"/>
  <c r="E66" i="5"/>
  <c r="I66" i="5"/>
  <c r="J65" i="5"/>
  <c r="E65" i="5"/>
  <c r="J64" i="5"/>
  <c r="I64" i="5"/>
  <c r="E64" i="5"/>
  <c r="E63" i="5"/>
  <c r="J63" i="5"/>
  <c r="E62" i="5"/>
  <c r="J62" i="5"/>
  <c r="I62" i="5"/>
  <c r="J61" i="5"/>
  <c r="E61" i="5"/>
  <c r="I61" i="5"/>
  <c r="J60" i="5"/>
  <c r="E60" i="5"/>
  <c r="I60" i="5"/>
  <c r="C60" i="5"/>
  <c r="C61" i="5" s="1"/>
  <c r="C62" i="5" s="1"/>
  <c r="C63" i="5" s="1"/>
  <c r="C64" i="5" s="1"/>
  <c r="C65" i="5" s="1"/>
  <c r="C66" i="5" s="1"/>
  <c r="C67" i="5" s="1"/>
  <c r="C68" i="5" s="1"/>
  <c r="C69" i="5" s="1"/>
  <c r="C70" i="5" s="1"/>
  <c r="C71" i="5" s="1"/>
  <c r="C72" i="5" s="1"/>
  <c r="C73" i="5" s="1"/>
  <c r="C74" i="5" s="1"/>
  <c r="C75" i="5" s="1"/>
  <c r="C76" i="5" s="1"/>
  <c r="C77" i="5" s="1"/>
  <c r="C78" i="5" s="1"/>
  <c r="C79" i="5" s="1"/>
  <c r="F60" i="5"/>
  <c r="E59" i="5"/>
  <c r="J59" i="5"/>
  <c r="I59" i="5"/>
  <c r="E58" i="5"/>
  <c r="I58" i="5"/>
  <c r="J58" i="5"/>
  <c r="J57" i="5"/>
  <c r="I57" i="5"/>
  <c r="E57" i="5"/>
  <c r="J56" i="5"/>
  <c r="I56" i="5"/>
  <c r="E56" i="5"/>
  <c r="E55" i="5"/>
  <c r="I55" i="5"/>
  <c r="J55" i="5"/>
  <c r="J54" i="5"/>
  <c r="I54" i="5"/>
  <c r="G54" i="5"/>
  <c r="G53" i="5" s="1"/>
  <c r="G52" i="5" s="1"/>
  <c r="G51" i="5" s="1"/>
  <c r="G50" i="5" s="1"/>
  <c r="G49" i="5" s="1"/>
  <c r="G48" i="5" s="1"/>
  <c r="G47" i="5" s="1"/>
  <c r="G46" i="5" s="1"/>
  <c r="G45" i="5" s="1"/>
  <c r="G44" i="5" s="1"/>
  <c r="E54" i="5"/>
  <c r="E53" i="5"/>
  <c r="I53" i="5"/>
  <c r="J53" i="5"/>
  <c r="E52" i="5"/>
  <c r="J52" i="5"/>
  <c r="E51" i="5"/>
  <c r="I51" i="5"/>
  <c r="J51" i="5"/>
  <c r="I50" i="5"/>
  <c r="E50" i="5"/>
  <c r="J50" i="5"/>
  <c r="I49" i="5"/>
  <c r="E49" i="5"/>
  <c r="J49" i="5"/>
  <c r="F49" i="5"/>
  <c r="C49" i="5"/>
  <c r="C50" i="5" s="1"/>
  <c r="C51" i="5" s="1"/>
  <c r="C52" i="5" s="1"/>
  <c r="C53" i="5" s="1"/>
  <c r="C54" i="5" s="1"/>
  <c r="C55" i="5" s="1"/>
  <c r="C56" i="5" s="1"/>
  <c r="C57" i="5" s="1"/>
  <c r="C58" i="5" s="1"/>
  <c r="C59" i="5" s="1"/>
  <c r="I48" i="5"/>
  <c r="J48" i="5"/>
  <c r="E48" i="5"/>
  <c r="I47" i="5"/>
  <c r="E47" i="5"/>
  <c r="J47" i="5"/>
  <c r="J46" i="5"/>
  <c r="I46" i="5"/>
  <c r="E46" i="5"/>
  <c r="J45" i="5"/>
  <c r="I45" i="5"/>
  <c r="E45" i="5"/>
  <c r="E44" i="5"/>
  <c r="J44" i="5"/>
  <c r="I44" i="5"/>
  <c r="I43" i="5"/>
  <c r="G43" i="5"/>
  <c r="G42" i="5" s="1"/>
  <c r="G41" i="5" s="1"/>
  <c r="G40" i="5" s="1"/>
  <c r="G39" i="5" s="1"/>
  <c r="G38" i="5" s="1"/>
  <c r="G37" i="5" s="1"/>
  <c r="G36" i="5" s="1"/>
  <c r="G35" i="5" s="1"/>
  <c r="G34" i="5" s="1"/>
  <c r="G33" i="5" s="1"/>
  <c r="G32" i="5" s="1"/>
  <c r="G31" i="5" s="1"/>
  <c r="G30" i="5" s="1"/>
  <c r="G29" i="5" s="1"/>
  <c r="G28" i="5" s="1"/>
  <c r="G27" i="5" s="1"/>
  <c r="G26" i="5" s="1"/>
  <c r="G25" i="5" s="1"/>
  <c r="G24" i="5" s="1"/>
  <c r="G23" i="5" s="1"/>
  <c r="G22" i="5" s="1"/>
  <c r="G21" i="5" s="1"/>
  <c r="G20" i="5" s="1"/>
  <c r="G19" i="5" s="1"/>
  <c r="G18" i="5" s="1"/>
  <c r="G17" i="5" s="1"/>
  <c r="G16" i="5" s="1"/>
  <c r="G15" i="5" s="1"/>
  <c r="G14" i="5" s="1"/>
  <c r="E43" i="5"/>
  <c r="E42" i="5"/>
  <c r="I42" i="5"/>
  <c r="J42" i="5"/>
  <c r="J41" i="5"/>
  <c r="E41" i="5"/>
  <c r="I40" i="5"/>
  <c r="J40" i="5"/>
  <c r="E40" i="5"/>
  <c r="J39" i="5"/>
  <c r="E39" i="5"/>
  <c r="J38" i="5"/>
  <c r="I38" i="5"/>
  <c r="E38" i="5"/>
  <c r="J37" i="5"/>
  <c r="E37" i="5"/>
  <c r="J36" i="5"/>
  <c r="E36" i="5"/>
  <c r="I36" i="5"/>
  <c r="E35" i="5"/>
  <c r="J35" i="5"/>
  <c r="J34" i="5"/>
  <c r="I34" i="5"/>
  <c r="E34" i="5"/>
  <c r="J33" i="5"/>
  <c r="E33" i="5"/>
  <c r="J32" i="5"/>
  <c r="I32" i="5"/>
  <c r="E32" i="5"/>
  <c r="E31" i="5"/>
  <c r="J31" i="5"/>
  <c r="J30" i="5"/>
  <c r="I30" i="5"/>
  <c r="E30" i="5"/>
  <c r="J29" i="5"/>
  <c r="E29" i="5"/>
  <c r="E28" i="5"/>
  <c r="J28" i="5"/>
  <c r="I28" i="5"/>
  <c r="E27" i="5"/>
  <c r="J27" i="5"/>
  <c r="J26" i="5"/>
  <c r="E26" i="5"/>
  <c r="I26" i="5"/>
  <c r="E25" i="5"/>
  <c r="J25" i="5"/>
  <c r="I24" i="5"/>
  <c r="J24" i="5"/>
  <c r="E24" i="5"/>
  <c r="J23" i="5"/>
  <c r="E23" i="5"/>
  <c r="J22" i="5"/>
  <c r="I22" i="5"/>
  <c r="E22" i="5"/>
  <c r="E21" i="5"/>
  <c r="J21" i="5"/>
  <c r="J20" i="5"/>
  <c r="I20" i="5"/>
  <c r="E20" i="5"/>
  <c r="I19" i="5"/>
  <c r="J19" i="5"/>
  <c r="E19" i="5"/>
  <c r="J18" i="5"/>
  <c r="I18" i="5"/>
  <c r="E18" i="5"/>
  <c r="F18" i="5"/>
  <c r="C18" i="5"/>
  <c r="C19" i="5" s="1"/>
  <c r="C20" i="5" s="1"/>
  <c r="C21" i="5" s="1"/>
  <c r="C22" i="5" s="1"/>
  <c r="C23" i="5" s="1"/>
  <c r="C24" i="5" s="1"/>
  <c r="C25" i="5" s="1"/>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C48" i="5" s="1"/>
  <c r="J17" i="5"/>
  <c r="E17" i="5"/>
  <c r="I17" i="5"/>
  <c r="J16" i="5"/>
  <c r="I16" i="5"/>
  <c r="E16" i="5"/>
  <c r="I15" i="5"/>
  <c r="J15" i="5"/>
  <c r="E15" i="5"/>
  <c r="E14" i="5"/>
  <c r="J14" i="5"/>
  <c r="I14" i="5"/>
  <c r="J13" i="5"/>
  <c r="E13" i="5"/>
  <c r="G13" i="5"/>
  <c r="G12" i="5" s="1"/>
  <c r="G11" i="5" s="1"/>
  <c r="G10" i="5" s="1"/>
  <c r="G9" i="5" s="1"/>
  <c r="G8" i="5" s="1"/>
  <c r="G7" i="5" s="1"/>
  <c r="G6" i="5" s="1"/>
  <c r="G5" i="5" s="1"/>
  <c r="G4" i="5" s="1"/>
  <c r="I13" i="5"/>
  <c r="E12" i="5"/>
  <c r="J12" i="5"/>
  <c r="E11" i="5"/>
  <c r="I11" i="5"/>
  <c r="J11" i="5"/>
  <c r="J10" i="5"/>
  <c r="E10" i="5"/>
  <c r="E9" i="5"/>
  <c r="I9" i="5"/>
  <c r="J9" i="5"/>
  <c r="J8" i="5"/>
  <c r="E8" i="5"/>
  <c r="E7" i="5"/>
  <c r="I7" i="5"/>
  <c r="J7" i="5"/>
  <c r="E6" i="5"/>
  <c r="I6" i="5"/>
  <c r="J6" i="5"/>
  <c r="I5" i="5"/>
  <c r="J5" i="5"/>
  <c r="E5" i="5"/>
  <c r="C5" i="5"/>
  <c r="C6" i="5" s="1"/>
  <c r="C7" i="5" s="1"/>
  <c r="C8" i="5" s="1"/>
  <c r="C9" i="5" s="1"/>
  <c r="C10" i="5" s="1"/>
  <c r="C11" i="5" s="1"/>
  <c r="C12" i="5" s="1"/>
  <c r="C13" i="5" s="1"/>
  <c r="C14" i="5" s="1"/>
  <c r="C15" i="5" s="1"/>
  <c r="C16" i="5" s="1"/>
  <c r="C17" i="5" s="1"/>
  <c r="F5" i="5"/>
  <c r="I4" i="5"/>
  <c r="J4" i="5"/>
  <c r="E4" i="5"/>
  <c r="C4" i="5"/>
  <c r="F4" i="5"/>
  <c r="I3" i="5"/>
  <c r="J3" i="5"/>
  <c r="E3" i="5"/>
  <c r="A4" i="5"/>
  <c r="H5253" i="9"/>
  <c r="H5254" i="9" s="1"/>
  <c r="H5181" i="9"/>
  <c r="H5182" i="9" s="1"/>
  <c r="H1792" i="9"/>
  <c r="H1793" i="9" s="1"/>
  <c r="H3522" i="9"/>
  <c r="H3524" i="9" s="1"/>
  <c r="H3525" i="9" s="1"/>
  <c r="H2277" i="9"/>
  <c r="H2275" i="9"/>
  <c r="H1902" i="9"/>
  <c r="H1904" i="9" s="1"/>
  <c r="H1905" i="9" s="1"/>
  <c r="H1884" i="9"/>
  <c r="H1886" i="9" s="1"/>
  <c r="H1887" i="9" s="1"/>
  <c r="H473" i="9"/>
  <c r="H475" i="9" s="1"/>
  <c r="H476" i="9" s="1"/>
  <c r="H457" i="9"/>
  <c r="H459" i="9" s="1"/>
  <c r="H460" i="9" s="1"/>
  <c r="H423" i="9"/>
  <c r="H425" i="9" s="1"/>
  <c r="H426" i="9" s="1"/>
  <c r="H269" i="9"/>
  <c r="H271" i="9" s="1"/>
  <c r="H272" i="9" s="1"/>
  <c r="H2690" i="9"/>
  <c r="H2691" i="9" s="1"/>
  <c r="H5146" i="9"/>
  <c r="H5147" i="9" s="1"/>
  <c r="H4957" i="9"/>
  <c r="H4959" i="9" s="1"/>
  <c r="H4960" i="9" s="1"/>
  <c r="H4402" i="9"/>
  <c r="H4403" i="9" s="1"/>
  <c r="H5160" i="9"/>
  <c r="J2402" i="5" l="1"/>
  <c r="H5015" i="9"/>
  <c r="H4995" i="9"/>
  <c r="O1158" i="9"/>
  <c r="H5059" i="9"/>
  <c r="G5017" i="5"/>
  <c r="G5016" i="5" s="1"/>
  <c r="G5015" i="5" s="1"/>
  <c r="G5014" i="5" s="1"/>
  <c r="G5013" i="5" s="1"/>
  <c r="G5012" i="5" s="1"/>
  <c r="G5011" i="5" s="1"/>
  <c r="G5010" i="5" s="1"/>
  <c r="G5009" i="5" s="1"/>
  <c r="G5008" i="5" s="1"/>
  <c r="G5007" i="5" s="1"/>
  <c r="G5006" i="5" s="1"/>
  <c r="G5005" i="5" s="1"/>
  <c r="G5004" i="5" s="1"/>
  <c r="T1122" i="9"/>
  <c r="K1122" i="9"/>
  <c r="V1122" i="9"/>
  <c r="U1122" i="9"/>
  <c r="H1125" i="9" s="1"/>
  <c r="G4951" i="5"/>
  <c r="G4950" i="5" s="1"/>
  <c r="G4949" i="5" s="1"/>
  <c r="G4948" i="5" s="1"/>
  <c r="G4947" i="5" s="1"/>
  <c r="G4946" i="5" s="1"/>
  <c r="G4945" i="5" s="1"/>
  <c r="G4944" i="5" s="1"/>
  <c r="G4943" i="5" s="1"/>
  <c r="G4942" i="5" s="1"/>
  <c r="G4941" i="5" s="1"/>
  <c r="G4940" i="5" s="1"/>
  <c r="G4939" i="5" s="1"/>
  <c r="G4938" i="5" s="1"/>
  <c r="H4997" i="9"/>
  <c r="H3082" i="9"/>
  <c r="I3002" i="9"/>
  <c r="H3002" i="9"/>
  <c r="S1122" i="9"/>
  <c r="H2870" i="9"/>
  <c r="H2783" i="9"/>
  <c r="H1050" i="9"/>
  <c r="H1051" i="9" s="1"/>
  <c r="L1050" i="9"/>
  <c r="G1028" i="5" s="1"/>
  <c r="G1027" i="5" s="1"/>
  <c r="G1026" i="5" s="1"/>
  <c r="G1025" i="5" s="1"/>
  <c r="G1024" i="5" s="1"/>
  <c r="G1023" i="5" s="1"/>
  <c r="G1022" i="5" s="1"/>
  <c r="G1021" i="5" s="1"/>
  <c r="G1020" i="5" s="1"/>
  <c r="G1019" i="5" s="1"/>
  <c r="G1018" i="5" s="1"/>
  <c r="G1017" i="5" s="1"/>
  <c r="G1016" i="5" s="1"/>
  <c r="G1015" i="5" s="1"/>
  <c r="G1014" i="5" s="1"/>
  <c r="H2782" i="9"/>
  <c r="G2742" i="5"/>
  <c r="G2741" i="5" s="1"/>
  <c r="G2740" i="5" s="1"/>
  <c r="G2739" i="5" s="1"/>
  <c r="G2738" i="5" s="1"/>
  <c r="G2737" i="5" s="1"/>
  <c r="G2736" i="5" s="1"/>
  <c r="G2735" i="5" s="1"/>
  <c r="G2734" i="5" s="1"/>
  <c r="G2733" i="5" s="1"/>
  <c r="G2732" i="5" s="1"/>
  <c r="G2731" i="5" s="1"/>
  <c r="G2730" i="5" s="1"/>
  <c r="G2729" i="5" s="1"/>
  <c r="K1050" i="9"/>
  <c r="H2278" i="9"/>
  <c r="H2279" i="9" s="1"/>
  <c r="H2616" i="9"/>
  <c r="H2617" i="9" s="1"/>
  <c r="I1212" i="9"/>
  <c r="I1122" i="9"/>
  <c r="Q1122" i="9"/>
  <c r="R1122" i="9"/>
  <c r="G1096" i="5" s="1"/>
  <c r="G1095" i="5" s="1"/>
  <c r="G1094" i="5" s="1"/>
  <c r="G1093" i="5" s="1"/>
  <c r="G1092" i="5" s="1"/>
  <c r="G1091" i="5" s="1"/>
  <c r="G1090" i="5" s="1"/>
  <c r="G1089" i="5" s="1"/>
  <c r="G1088" i="5" s="1"/>
  <c r="G1087" i="5" s="1"/>
  <c r="G1086" i="5" s="1"/>
  <c r="G1085" i="5" s="1"/>
  <c r="G1084" i="5" s="1"/>
  <c r="G1083" i="5" s="1"/>
  <c r="G1082" i="5" s="1"/>
  <c r="G1081" i="5" s="1"/>
  <c r="G1080" i="5" s="1"/>
  <c r="G1079" i="5" s="1"/>
  <c r="G1078" i="5" s="1"/>
  <c r="G1077" i="5" s="1"/>
  <c r="G1076" i="5" s="1"/>
  <c r="G1075" i="5" s="1"/>
  <c r="G1074" i="5" s="1"/>
  <c r="G1073" i="5" s="1"/>
  <c r="G1072" i="5" s="1"/>
  <c r="G1071" i="5" s="1"/>
  <c r="G1070" i="5" s="1"/>
  <c r="G1069" i="5" s="1"/>
  <c r="G1068" i="5" s="1"/>
  <c r="G1067" i="5" s="1"/>
  <c r="G1066" i="5" s="1"/>
  <c r="G1065" i="5" s="1"/>
  <c r="G1064" i="5" s="1"/>
  <c r="G1063" i="5" s="1"/>
  <c r="G1062" i="5" s="1"/>
  <c r="R982" i="9"/>
  <c r="K982" i="9"/>
  <c r="R954" i="9"/>
  <c r="S954" i="9"/>
  <c r="Q954" i="9"/>
  <c r="P954" i="9"/>
  <c r="J954" i="9"/>
  <c r="I954" i="9"/>
  <c r="N130" i="9"/>
  <c r="I130" i="9"/>
  <c r="J1122" i="9"/>
  <c r="H1122" i="9"/>
  <c r="H4621" i="9"/>
  <c r="O1122" i="9"/>
  <c r="N1122" i="9"/>
  <c r="P1122" i="9"/>
  <c r="M1122" i="9"/>
  <c r="H1077" i="9"/>
  <c r="H1080" i="9" s="1"/>
  <c r="H1081" i="9" s="1"/>
  <c r="J1052" i="5"/>
  <c r="H43" i="9"/>
  <c r="H44" i="9" s="1"/>
  <c r="J43" i="5"/>
  <c r="H4588" i="9"/>
  <c r="J4539" i="5"/>
  <c r="H4572" i="9"/>
  <c r="J4523" i="5"/>
  <c r="H4556" i="9"/>
  <c r="J4507" i="5"/>
  <c r="H4540" i="9"/>
  <c r="J4491" i="5"/>
  <c r="H4526" i="9"/>
  <c r="G4475" i="5"/>
  <c r="G4474" i="5" s="1"/>
  <c r="G4473" i="5" s="1"/>
  <c r="G4472" i="5" s="1"/>
  <c r="G4471" i="5" s="1"/>
  <c r="G4470" i="5" s="1"/>
  <c r="G4469" i="5" s="1"/>
  <c r="G4468" i="5" s="1"/>
  <c r="G4467" i="5" s="1"/>
  <c r="G4466" i="5" s="1"/>
  <c r="G4465" i="5" s="1"/>
  <c r="G4464" i="5" s="1"/>
  <c r="G4463" i="5" s="1"/>
  <c r="G4462" i="5" s="1"/>
  <c r="H4524" i="9"/>
  <c r="J4475" i="5"/>
  <c r="O982" i="9"/>
  <c r="J982" i="9"/>
  <c r="M982" i="9"/>
  <c r="H982" i="9"/>
  <c r="L982" i="9"/>
  <c r="I982" i="9"/>
  <c r="N982" i="9"/>
  <c r="P982" i="9"/>
  <c r="S982" i="9"/>
  <c r="O954" i="9"/>
  <c r="N954" i="9"/>
  <c r="H5058" i="9"/>
  <c r="H5061" i="9" s="1"/>
  <c r="H5062" i="9" s="1"/>
  <c r="J5017" i="5"/>
  <c r="Q982" i="9"/>
  <c r="J4555" i="5"/>
  <c r="M954" i="9"/>
  <c r="H954" i="9"/>
  <c r="L954" i="9"/>
  <c r="N908" i="9"/>
  <c r="K908" i="9"/>
  <c r="L908" i="9"/>
  <c r="I908" i="9"/>
  <c r="J908" i="9"/>
  <c r="H908" i="9"/>
  <c r="H3172" i="9"/>
  <c r="O908" i="9"/>
  <c r="H911" i="9" s="1"/>
  <c r="M908" i="9"/>
  <c r="H4814" i="9"/>
  <c r="J4765" i="5"/>
  <c r="H4792" i="9"/>
  <c r="J4743" i="5"/>
  <c r="H4770" i="9"/>
  <c r="H4773" i="9" s="1"/>
  <c r="H4774" i="9" s="1"/>
  <c r="J4721" i="5"/>
  <c r="H4748" i="9"/>
  <c r="H4751" i="9" s="1"/>
  <c r="H4752" i="9" s="1"/>
  <c r="J4699" i="5"/>
  <c r="H4730" i="9"/>
  <c r="H4733" i="9" s="1"/>
  <c r="H4734" i="9" s="1"/>
  <c r="J4681" i="5"/>
  <c r="H4708" i="9"/>
  <c r="H4711" i="9" s="1"/>
  <c r="H4712" i="9" s="1"/>
  <c r="J4659" i="5"/>
  <c r="H4690" i="9"/>
  <c r="J4641" i="5"/>
  <c r="H4676" i="9"/>
  <c r="G4625" i="5"/>
  <c r="G4624" i="5" s="1"/>
  <c r="G4623" i="5" s="1"/>
  <c r="G4622" i="5" s="1"/>
  <c r="G4621" i="5" s="1"/>
  <c r="G4620" i="5" s="1"/>
  <c r="G4619" i="5" s="1"/>
  <c r="G4618" i="5" s="1"/>
  <c r="G4617" i="5" s="1"/>
  <c r="G4616" i="5" s="1"/>
  <c r="H4674" i="9"/>
  <c r="J4625" i="5"/>
  <c r="H4656" i="9"/>
  <c r="H4659" i="9" s="1"/>
  <c r="H4660" i="9" s="1"/>
  <c r="J4607" i="5"/>
  <c r="H4640" i="9"/>
  <c r="G4589" i="5"/>
  <c r="G4588" i="5" s="1"/>
  <c r="G4587" i="5" s="1"/>
  <c r="G4586" i="5" s="1"/>
  <c r="G4585" i="5" s="1"/>
  <c r="G4584" i="5" s="1"/>
  <c r="G4583" i="5" s="1"/>
  <c r="G4582" i="5" s="1"/>
  <c r="G4581" i="5" s="1"/>
  <c r="G4580" i="5" s="1"/>
  <c r="H4620" i="9"/>
  <c r="J4571" i="5"/>
  <c r="H4622" i="9"/>
  <c r="G4571" i="5"/>
  <c r="G4570" i="5" s="1"/>
  <c r="G4569" i="5" s="1"/>
  <c r="G4568" i="5" s="1"/>
  <c r="G4567" i="5" s="1"/>
  <c r="G4566" i="5" s="1"/>
  <c r="G4565" i="5" s="1"/>
  <c r="G4564" i="5" s="1"/>
  <c r="H4111" i="9"/>
  <c r="H4114" i="9" s="1"/>
  <c r="H4115" i="9" s="1"/>
  <c r="J4064" i="5"/>
  <c r="H4089" i="9"/>
  <c r="J4042" i="5"/>
  <c r="H4067" i="9"/>
  <c r="H4070" i="9" s="1"/>
  <c r="H4071" i="9" s="1"/>
  <c r="J4020" i="5"/>
  <c r="H3581" i="9"/>
  <c r="J3538" i="5"/>
  <c r="H3505" i="9"/>
  <c r="J3462" i="5"/>
  <c r="H3065" i="9"/>
  <c r="H3068" i="9" s="1"/>
  <c r="H3069" i="9" s="1"/>
  <c r="J3024" i="5"/>
  <c r="H3043" i="9"/>
  <c r="H3046" i="9" s="1"/>
  <c r="H3047" i="9" s="1"/>
  <c r="J3002" i="5"/>
  <c r="H2983" i="9"/>
  <c r="H2986" i="9" s="1"/>
  <c r="H2987" i="9" s="1"/>
  <c r="J2942" i="5"/>
  <c r="H2917" i="9"/>
  <c r="H2920" i="9" s="1"/>
  <c r="H2921" i="9" s="1"/>
  <c r="J2876" i="5"/>
  <c r="H2887" i="9"/>
  <c r="G2844" i="5"/>
  <c r="G2843" i="5" s="1"/>
  <c r="G2842" i="5" s="1"/>
  <c r="G2841" i="5" s="1"/>
  <c r="G2840" i="5" s="1"/>
  <c r="G2839" i="5" s="1"/>
  <c r="G2838" i="5" s="1"/>
  <c r="G2837" i="5" s="1"/>
  <c r="H2885" i="9"/>
  <c r="J2844" i="5"/>
  <c r="H2869" i="9"/>
  <c r="J2828" i="5"/>
  <c r="H2853" i="9"/>
  <c r="G2812" i="5"/>
  <c r="G2811" i="5" s="1"/>
  <c r="G2810" i="5" s="1"/>
  <c r="G2809" i="5" s="1"/>
  <c r="G2808" i="5" s="1"/>
  <c r="G2807" i="5" s="1"/>
  <c r="G2806" i="5" s="1"/>
  <c r="G2805" i="5" s="1"/>
  <c r="G2804" i="5" s="1"/>
  <c r="G2803" i="5" s="1"/>
  <c r="G2802" i="5" s="1"/>
  <c r="G2801" i="5" s="1"/>
  <c r="H2317" i="9"/>
  <c r="H2320" i="9" s="1"/>
  <c r="H2321" i="9" s="1"/>
  <c r="J2276" i="5"/>
  <c r="J860" i="9"/>
  <c r="I860" i="9"/>
  <c r="H860" i="9"/>
  <c r="K860" i="9"/>
  <c r="L860" i="9"/>
  <c r="G844" i="5" s="1"/>
  <c r="G843" i="5" s="1"/>
  <c r="G842" i="5" s="1"/>
  <c r="G841" i="5" s="1"/>
  <c r="G840" i="5" s="1"/>
  <c r="G839" i="5" s="1"/>
  <c r="G838" i="5" s="1"/>
  <c r="G837" i="5" s="1"/>
  <c r="G836" i="5" s="1"/>
  <c r="G835" i="5" s="1"/>
  <c r="G834" i="5" s="1"/>
  <c r="G833" i="5" s="1"/>
  <c r="G832" i="5" s="1"/>
  <c r="G831" i="5" s="1"/>
  <c r="G830" i="5" s="1"/>
  <c r="G829" i="5" s="1"/>
  <c r="G828" i="5" s="1"/>
  <c r="G827" i="5" s="1"/>
  <c r="G826" i="5" s="1"/>
  <c r="G825" i="5" s="1"/>
  <c r="G824" i="5" s="1"/>
  <c r="G823" i="5" s="1"/>
  <c r="G822" i="5" s="1"/>
  <c r="G821" i="5" s="1"/>
  <c r="G820" i="5" s="1"/>
  <c r="G819" i="5" s="1"/>
  <c r="G818" i="5" s="1"/>
  <c r="G817" i="5" s="1"/>
  <c r="G816" i="5" s="1"/>
  <c r="G815" i="5" s="1"/>
  <c r="G814" i="5" s="1"/>
  <c r="G813" i="5" s="1"/>
  <c r="G812" i="5" s="1"/>
  <c r="G811" i="5" s="1"/>
  <c r="G810" i="5" s="1"/>
  <c r="G809" i="5" s="1"/>
  <c r="G808" i="5" s="1"/>
  <c r="G807" i="5" s="1"/>
  <c r="G806" i="5" s="1"/>
  <c r="G805" i="5" s="1"/>
  <c r="G804" i="5" s="1"/>
  <c r="G803" i="5" s="1"/>
  <c r="G802" i="5" s="1"/>
  <c r="G801" i="5" s="1"/>
  <c r="G800" i="5" s="1"/>
  <c r="G799" i="5" s="1"/>
  <c r="G798" i="5" s="1"/>
  <c r="G797" i="5" s="1"/>
  <c r="G796" i="5" s="1"/>
  <c r="G795" i="5" s="1"/>
  <c r="G794" i="5" s="1"/>
  <c r="H863" i="9"/>
  <c r="L168" i="9"/>
  <c r="K168" i="9"/>
  <c r="J168" i="9"/>
  <c r="S168" i="9"/>
  <c r="N168" i="9"/>
  <c r="M168" i="9"/>
  <c r="H168" i="9"/>
  <c r="P168" i="9"/>
  <c r="I168" i="9"/>
  <c r="O168" i="9"/>
  <c r="Q168" i="9"/>
  <c r="R168" i="9"/>
  <c r="G165" i="5" s="1"/>
  <c r="G164" i="5" s="1"/>
  <c r="G163" i="5" s="1"/>
  <c r="G162" i="5" s="1"/>
  <c r="G161" i="5" s="1"/>
  <c r="G160" i="5" s="1"/>
  <c r="G159" i="5" s="1"/>
  <c r="G158" i="5" s="1"/>
  <c r="G157" i="5" s="1"/>
  <c r="G156" i="5" s="1"/>
  <c r="G155" i="5" s="1"/>
  <c r="G154" i="5" s="1"/>
  <c r="G153" i="5" s="1"/>
  <c r="G152" i="5" s="1"/>
  <c r="G151" i="5" s="1"/>
  <c r="G150" i="5" s="1"/>
  <c r="G149" i="5" s="1"/>
  <c r="G148" i="5" s="1"/>
  <c r="G147" i="5" s="1"/>
  <c r="G146" i="5" s="1"/>
  <c r="G145" i="5" s="1"/>
  <c r="G144" i="5" s="1"/>
  <c r="G143" i="5" s="1"/>
  <c r="G142" i="5" s="1"/>
  <c r="G141" i="5" s="1"/>
  <c r="G140" i="5" s="1"/>
  <c r="G139" i="5" s="1"/>
  <c r="H712" i="9"/>
  <c r="H714" i="9" s="1"/>
  <c r="H715" i="9" s="1"/>
  <c r="J696" i="5"/>
  <c r="K130" i="9"/>
  <c r="J130" i="9"/>
  <c r="L130" i="9"/>
  <c r="G129" i="5" s="1"/>
  <c r="G128" i="5" s="1"/>
  <c r="G127" i="5" s="1"/>
  <c r="G126" i="5" s="1"/>
  <c r="G125" i="5" s="1"/>
  <c r="G124" i="5" s="1"/>
  <c r="G123" i="5" s="1"/>
  <c r="G122" i="5" s="1"/>
  <c r="G121" i="5" s="1"/>
  <c r="G120" i="5" s="1"/>
  <c r="G119" i="5" s="1"/>
  <c r="G118" i="5" s="1"/>
  <c r="G117" i="5" s="1"/>
  <c r="G116" i="5" s="1"/>
  <c r="G115" i="5" s="1"/>
  <c r="G114" i="5" s="1"/>
  <c r="G113" i="5" s="1"/>
  <c r="G112" i="5" s="1"/>
  <c r="G111" i="5" s="1"/>
  <c r="G110" i="5" s="1"/>
  <c r="G109" i="5" s="1"/>
  <c r="G108" i="5" s="1"/>
  <c r="G107" i="5" s="1"/>
  <c r="G106" i="5" s="1"/>
  <c r="G105" i="5" s="1"/>
  <c r="M130" i="9"/>
  <c r="J2776" i="5"/>
  <c r="H3943" i="9"/>
  <c r="J3896" i="5"/>
  <c r="H3929" i="9"/>
  <c r="H3932" i="9" s="1"/>
  <c r="H3933" i="9" s="1"/>
  <c r="J3882" i="5"/>
  <c r="H2851" i="9"/>
  <c r="J2812" i="5"/>
  <c r="H2831" i="9"/>
  <c r="J2792" i="5"/>
  <c r="H2833" i="9"/>
  <c r="G2792" i="5"/>
  <c r="G2791" i="5" s="1"/>
  <c r="G2790" i="5" s="1"/>
  <c r="G2789" i="5" s="1"/>
  <c r="G2788" i="5" s="1"/>
  <c r="G2787" i="5" s="1"/>
  <c r="G2786" i="5" s="1"/>
  <c r="G2785" i="5" s="1"/>
  <c r="H2297" i="9"/>
  <c r="H2300" i="9" s="1"/>
  <c r="H2301" i="9" s="1"/>
  <c r="J2258" i="5"/>
  <c r="F14" i="18"/>
  <c r="G14" i="18"/>
  <c r="H28" i="18"/>
  <c r="D27" i="18"/>
  <c r="F13" i="18"/>
  <c r="G13" i="18"/>
  <c r="F15" i="18"/>
  <c r="G15" i="18"/>
  <c r="G16" i="18"/>
  <c r="F16" i="18"/>
  <c r="G17" i="18"/>
  <c r="F17" i="18"/>
  <c r="H27" i="18"/>
  <c r="J29" i="18"/>
  <c r="O31" i="17" s="1"/>
  <c r="J28" i="18"/>
  <c r="O30" i="17" s="1"/>
  <c r="L19" i="18"/>
  <c r="L18" i="18"/>
  <c r="N35" i="17" s="1"/>
  <c r="H624" i="9"/>
  <c r="H626" i="9" s="1"/>
  <c r="H627" i="9" s="1"/>
  <c r="J604" i="5"/>
  <c r="H4976" i="9"/>
  <c r="H4979" i="9" s="1"/>
  <c r="H4980" i="9" s="1"/>
  <c r="J4929" i="5"/>
  <c r="H3357" i="9"/>
  <c r="H3360" i="9" s="1"/>
  <c r="H3361" i="9" s="1"/>
  <c r="J3314" i="5"/>
  <c r="H2797" i="9"/>
  <c r="H2800" i="9" s="1"/>
  <c r="H2801" i="9" s="1"/>
  <c r="J2758" i="5"/>
  <c r="G1378" i="5"/>
  <c r="G1377" i="5" s="1"/>
  <c r="G1376" i="5" s="1"/>
  <c r="G1375" i="5" s="1"/>
  <c r="G1374" i="5" s="1"/>
  <c r="G1373" i="5" s="1"/>
  <c r="G1372" i="5" s="1"/>
  <c r="G1371" i="5" s="1"/>
  <c r="G1370" i="5" s="1"/>
  <c r="G1369" i="5" s="1"/>
  <c r="G1368" i="5" s="1"/>
  <c r="G1367" i="5" s="1"/>
  <c r="G1366" i="5" s="1"/>
  <c r="G1365" i="5" s="1"/>
  <c r="H3883" i="9"/>
  <c r="H3886" i="9" s="1"/>
  <c r="H3887" i="9" s="1"/>
  <c r="J3836" i="5"/>
  <c r="H3291" i="9"/>
  <c r="J3248" i="5"/>
  <c r="H2781" i="9"/>
  <c r="J2742" i="5"/>
  <c r="H2747" i="9"/>
  <c r="H2750" i="9" s="1"/>
  <c r="H2751" i="9" s="1"/>
  <c r="J2702" i="5"/>
  <c r="H2733" i="9"/>
  <c r="G2686" i="5"/>
  <c r="G2685" i="5" s="1"/>
  <c r="G2684" i="5" s="1"/>
  <c r="G2683" i="5" s="1"/>
  <c r="G2682" i="5" s="1"/>
  <c r="G2681" i="5" s="1"/>
  <c r="G2680" i="5" s="1"/>
  <c r="G2679" i="5" s="1"/>
  <c r="G2678" i="5" s="1"/>
  <c r="G2677" i="5" s="1"/>
  <c r="H2731" i="9"/>
  <c r="J2686" i="5"/>
  <c r="H4850" i="9"/>
  <c r="H4853" i="9" s="1"/>
  <c r="H4854" i="9" s="1"/>
  <c r="J4801" i="5"/>
  <c r="H3777" i="9"/>
  <c r="H3779" i="9" s="1"/>
  <c r="H3780" i="9" s="1"/>
  <c r="J3731" i="5"/>
  <c r="H3739" i="9"/>
  <c r="H3742" i="9" s="1"/>
  <c r="H3743" i="9" s="1"/>
  <c r="J3696" i="5"/>
  <c r="H3717" i="9"/>
  <c r="H3720" i="9" s="1"/>
  <c r="H3721" i="9" s="1"/>
  <c r="J3674" i="5"/>
  <c r="H3641" i="9"/>
  <c r="H3644" i="9" s="1"/>
  <c r="H3645" i="9" s="1"/>
  <c r="J3598" i="5"/>
  <c r="H3269" i="9"/>
  <c r="J3226" i="5"/>
  <c r="H3247" i="9"/>
  <c r="H3250" i="9" s="1"/>
  <c r="H3251" i="9" s="1"/>
  <c r="J3204" i="5"/>
  <c r="H3225" i="9"/>
  <c r="J3182" i="5"/>
  <c r="H3187" i="9"/>
  <c r="H3190" i="9" s="1"/>
  <c r="H3191" i="9" s="1"/>
  <c r="J3144" i="5"/>
  <c r="H3171" i="9"/>
  <c r="J3128" i="5"/>
  <c r="H2179" i="9"/>
  <c r="H2181" i="9" s="1"/>
  <c r="H2182" i="9" s="1"/>
  <c r="J2141" i="5"/>
  <c r="H2143" i="9"/>
  <c r="H2146" i="9" s="1"/>
  <c r="H2147" i="9" s="1"/>
  <c r="J2108" i="5"/>
  <c r="H1957" i="9"/>
  <c r="H1960" i="9" s="1"/>
  <c r="H1961" i="9" s="1"/>
  <c r="J1924" i="5"/>
  <c r="H508" i="9"/>
  <c r="J489" i="5"/>
  <c r="G1680" i="5"/>
  <c r="G1679" i="5" s="1"/>
  <c r="G1678" i="5" s="1"/>
  <c r="G1677" i="5" s="1"/>
  <c r="G1676" i="5" s="1"/>
  <c r="G1675" i="5" s="1"/>
  <c r="G1674" i="5" s="1"/>
  <c r="G1673" i="5" s="1"/>
  <c r="H1681" i="5"/>
  <c r="H4" i="5"/>
  <c r="G3" i="5"/>
  <c r="H3" i="5" s="1"/>
  <c r="H4933" i="9"/>
  <c r="H4637" i="9"/>
  <c r="J4589" i="5" s="1"/>
  <c r="H4638" i="9"/>
  <c r="S2" i="7"/>
  <c r="S1" i="7" s="1"/>
  <c r="H1" i="7"/>
  <c r="A5" i="5"/>
  <c r="H5037" i="9"/>
  <c r="H5017" i="9"/>
  <c r="G4973" i="5"/>
  <c r="G4972" i="5" s="1"/>
  <c r="G4971" i="5" s="1"/>
  <c r="G4970" i="5" s="1"/>
  <c r="G4969" i="5" s="1"/>
  <c r="G4968" i="5" s="1"/>
  <c r="G4967" i="5" s="1"/>
  <c r="G4966" i="5" s="1"/>
  <c r="G4965" i="5" s="1"/>
  <c r="G4964" i="5" s="1"/>
  <c r="G4963" i="5" s="1"/>
  <c r="G4962" i="5" s="1"/>
  <c r="G4961" i="5" s="1"/>
  <c r="G4960" i="5" s="1"/>
  <c r="I4933" i="9"/>
  <c r="H4935" i="9" s="1"/>
  <c r="H4815" i="9"/>
  <c r="H4793" i="9"/>
  <c r="H4691" i="9"/>
  <c r="H4604" i="9"/>
  <c r="H4607" i="9" s="1"/>
  <c r="H4608" i="9" s="1"/>
  <c r="H4589" i="9"/>
  <c r="H4573" i="9"/>
  <c r="H4557" i="9"/>
  <c r="H4541" i="9"/>
  <c r="K4176" i="9"/>
  <c r="H4090" i="9"/>
  <c r="I3978" i="9"/>
  <c r="H3980" i="9" s="1"/>
  <c r="H3978" i="9"/>
  <c r="J3962" i="9"/>
  <c r="H3944" i="9"/>
  <c r="H3662" i="9"/>
  <c r="H3582" i="9"/>
  <c r="H3506" i="9"/>
  <c r="H3292" i="9"/>
  <c r="H3270" i="9"/>
  <c r="H3226" i="9"/>
  <c r="H3208" i="9"/>
  <c r="H3126" i="9"/>
  <c r="H3104" i="9"/>
  <c r="H2816" i="9"/>
  <c r="H2815" i="9"/>
  <c r="H2818" i="9" s="1"/>
  <c r="H2819" i="9" s="1"/>
  <c r="I2764" i="9"/>
  <c r="I1608" i="9"/>
  <c r="J1524" i="9"/>
  <c r="H1524" i="9"/>
  <c r="I1524" i="9"/>
  <c r="H1526" i="9" s="1"/>
  <c r="H1401" i="9"/>
  <c r="I1398" i="9"/>
  <c r="H1400" i="9"/>
  <c r="K1184" i="9"/>
  <c r="M1184" i="9"/>
  <c r="L1184" i="9"/>
  <c r="G1158" i="5" s="1"/>
  <c r="G1157" i="5" s="1"/>
  <c r="G1156" i="5" s="1"/>
  <c r="G1155" i="5" s="1"/>
  <c r="G1154" i="5" s="1"/>
  <c r="G1153" i="5" s="1"/>
  <c r="G1152" i="5" s="1"/>
  <c r="G1151" i="5" s="1"/>
  <c r="G1150" i="5" s="1"/>
  <c r="G1149" i="5" s="1"/>
  <c r="G1148" i="5" s="1"/>
  <c r="G1147" i="5" s="1"/>
  <c r="G1146" i="5" s="1"/>
  <c r="G1145" i="5" s="1"/>
  <c r="G1144" i="5" s="1"/>
  <c r="G1143" i="5" s="1"/>
  <c r="G1142" i="5" s="1"/>
  <c r="J1184" i="9"/>
  <c r="N1158" i="9"/>
  <c r="P1158" i="9"/>
  <c r="H1161" i="9"/>
  <c r="K1158" i="9"/>
  <c r="M1158" i="9"/>
  <c r="H1158" i="9"/>
  <c r="I1158" i="9"/>
  <c r="L1158" i="9"/>
  <c r="I1050" i="9"/>
  <c r="H670" i="9"/>
  <c r="I670" i="9"/>
  <c r="K670" i="9"/>
  <c r="H509" i="9"/>
  <c r="H4828" i="5"/>
  <c r="H4193" i="5"/>
  <c r="H4730" i="5"/>
  <c r="H3153" i="5"/>
  <c r="H3137" i="5"/>
  <c r="G34" i="3"/>
  <c r="H3695" i="9"/>
  <c r="H3698" i="9" s="1"/>
  <c r="H3699" i="9" s="1"/>
  <c r="J3652" i="5"/>
  <c r="G3628" i="5"/>
  <c r="G3627" i="5" s="1"/>
  <c r="G3626" i="5" s="1"/>
  <c r="G3625" i="5" s="1"/>
  <c r="G3624" i="5" s="1"/>
  <c r="G3623" i="5" s="1"/>
  <c r="G3622" i="5" s="1"/>
  <c r="G3621" i="5" s="1"/>
  <c r="H3629" i="5"/>
  <c r="H3679" i="9"/>
  <c r="H3682" i="9" s="1"/>
  <c r="H3683" i="9" s="1"/>
  <c r="J3636" i="5"/>
  <c r="G3606" i="5"/>
  <c r="G3605" i="5" s="1"/>
  <c r="G3604" i="5" s="1"/>
  <c r="G3603" i="5" s="1"/>
  <c r="G3602" i="5" s="1"/>
  <c r="G3601" i="5" s="1"/>
  <c r="G3600" i="5" s="1"/>
  <c r="G3599" i="5" s="1"/>
  <c r="H3607" i="5"/>
  <c r="H3149" i="9"/>
  <c r="H3152" i="9" s="1"/>
  <c r="H3153" i="9" s="1"/>
  <c r="J3106" i="5"/>
  <c r="G3048" i="5"/>
  <c r="G3047" i="5" s="1"/>
  <c r="G3046" i="5" s="1"/>
  <c r="G3045" i="5" s="1"/>
  <c r="G3044" i="5" s="1"/>
  <c r="G3043" i="5" s="1"/>
  <c r="G3042" i="5" s="1"/>
  <c r="G3041" i="5" s="1"/>
  <c r="H3049" i="5"/>
  <c r="H2095" i="9"/>
  <c r="H2098" i="9" s="1"/>
  <c r="H2099" i="9" s="1"/>
  <c r="J2060" i="5"/>
  <c r="G2016" i="5"/>
  <c r="G2015" i="5" s="1"/>
  <c r="G2014" i="5" s="1"/>
  <c r="G2013" i="5" s="1"/>
  <c r="G2012" i="5" s="1"/>
  <c r="G2011" i="5" s="1"/>
  <c r="G2010" i="5" s="1"/>
  <c r="G2009" i="5" s="1"/>
  <c r="H2017" i="5"/>
  <c r="H2059" i="9"/>
  <c r="H2062" i="9" s="1"/>
  <c r="H2063" i="9" s="1"/>
  <c r="J2026" i="5"/>
  <c r="H1505" i="9"/>
  <c r="H1508" i="9" s="1"/>
  <c r="H1509" i="9" s="1"/>
  <c r="J1482" i="5"/>
  <c r="H357" i="9"/>
  <c r="H359" i="9" s="1"/>
  <c r="H360" i="9" s="1"/>
  <c r="J337" i="5"/>
  <c r="H5208" i="5"/>
  <c r="F5209" i="5"/>
  <c r="H5186" i="5"/>
  <c r="F5187" i="5"/>
  <c r="H5172" i="5"/>
  <c r="F5173" i="5"/>
  <c r="H5150" i="5"/>
  <c r="F5151" i="5"/>
  <c r="H5128" i="5"/>
  <c r="F5129" i="5"/>
  <c r="H5115" i="5"/>
  <c r="F5116" i="5"/>
  <c r="H5101" i="5"/>
  <c r="F5102" i="5"/>
  <c r="H5079" i="5"/>
  <c r="F5080" i="5"/>
  <c r="H5065" i="5"/>
  <c r="F5066" i="5"/>
  <c r="H5042" i="5"/>
  <c r="F5043" i="5"/>
  <c r="H5026" i="5"/>
  <c r="F5027" i="5"/>
  <c r="F5005" i="5"/>
  <c r="H4982" i="5"/>
  <c r="F4983" i="5"/>
  <c r="F4961" i="5"/>
  <c r="F4939" i="5"/>
  <c r="H4916" i="5"/>
  <c r="F4917" i="5"/>
  <c r="H4894" i="5"/>
  <c r="F4895" i="5"/>
  <c r="H4872" i="5"/>
  <c r="F4873" i="5"/>
  <c r="H4858" i="5"/>
  <c r="F4859" i="5"/>
  <c r="H4842" i="5"/>
  <c r="F4843" i="5"/>
  <c r="F4830" i="5"/>
  <c r="H4829" i="5"/>
  <c r="H4810" i="5"/>
  <c r="G4809" i="5"/>
  <c r="G4808" i="5" s="1"/>
  <c r="G4807" i="5" s="1"/>
  <c r="G4806" i="5" s="1"/>
  <c r="G4805" i="5" s="1"/>
  <c r="G4804" i="5" s="1"/>
  <c r="G4803" i="5" s="1"/>
  <c r="G4802" i="5" s="1"/>
  <c r="F4812" i="5"/>
  <c r="H4811" i="5"/>
  <c r="G4787" i="5"/>
  <c r="G4786" i="5" s="1"/>
  <c r="G4785" i="5" s="1"/>
  <c r="G4784" i="5" s="1"/>
  <c r="G4783" i="5" s="1"/>
  <c r="G4782" i="5" s="1"/>
  <c r="G4781" i="5" s="1"/>
  <c r="G4780" i="5" s="1"/>
  <c r="H4788" i="5"/>
  <c r="F4790" i="5"/>
  <c r="H4789" i="5"/>
  <c r="G4773" i="5"/>
  <c r="G4772" i="5" s="1"/>
  <c r="G4771" i="5" s="1"/>
  <c r="G4770" i="5" s="1"/>
  <c r="G4769" i="5" s="1"/>
  <c r="G4768" i="5" s="1"/>
  <c r="G4767" i="5" s="1"/>
  <c r="G4766" i="5" s="1"/>
  <c r="H4774" i="5"/>
  <c r="F4776" i="5"/>
  <c r="H4775" i="5"/>
  <c r="H4752" i="5"/>
  <c r="G4751" i="5"/>
  <c r="G4750" i="5" s="1"/>
  <c r="G4749" i="5" s="1"/>
  <c r="G4748" i="5" s="1"/>
  <c r="G4747" i="5" s="1"/>
  <c r="G4746" i="5" s="1"/>
  <c r="G4745" i="5" s="1"/>
  <c r="G4744" i="5" s="1"/>
  <c r="F4754" i="5"/>
  <c r="H4753" i="5"/>
  <c r="F4732" i="5"/>
  <c r="H4731" i="5"/>
  <c r="G4707" i="5"/>
  <c r="G4706" i="5" s="1"/>
  <c r="G4705" i="5" s="1"/>
  <c r="G4704" i="5" s="1"/>
  <c r="G4703" i="5" s="1"/>
  <c r="G4702" i="5" s="1"/>
  <c r="G4701" i="5" s="1"/>
  <c r="G4700" i="5" s="1"/>
  <c r="H4708" i="5"/>
  <c r="F4710" i="5"/>
  <c r="H4709" i="5"/>
  <c r="H4690" i="5"/>
  <c r="F4691" i="5"/>
  <c r="H4668" i="5"/>
  <c r="F4669" i="5"/>
  <c r="H4650" i="5"/>
  <c r="F4651" i="5"/>
  <c r="H4634" i="5"/>
  <c r="F4635" i="5"/>
  <c r="F4617" i="5"/>
  <c r="H4598" i="5"/>
  <c r="F4599" i="5"/>
  <c r="F4581" i="5"/>
  <c r="F4565" i="5"/>
  <c r="H4548" i="5"/>
  <c r="F4549" i="5"/>
  <c r="H4532" i="5"/>
  <c r="F4533" i="5"/>
  <c r="H4516" i="5"/>
  <c r="F4517" i="5"/>
  <c r="H4500" i="5"/>
  <c r="F4501" i="5"/>
  <c r="H4484" i="5"/>
  <c r="F4485" i="5"/>
  <c r="F4463" i="5"/>
  <c r="H4405" i="5"/>
  <c r="F4406" i="5"/>
  <c r="H4383" i="5"/>
  <c r="F4384" i="5"/>
  <c r="H4361" i="5"/>
  <c r="F4362" i="5"/>
  <c r="H4339" i="5"/>
  <c r="F4340" i="5"/>
  <c r="H4317" i="5"/>
  <c r="F4318" i="5"/>
  <c r="H4299" i="5"/>
  <c r="F4300" i="5"/>
  <c r="H4281" i="5"/>
  <c r="F4282" i="5"/>
  <c r="H4259" i="5"/>
  <c r="F4260" i="5"/>
  <c r="G4242" i="5"/>
  <c r="G4241" i="5" s="1"/>
  <c r="G4240" i="5" s="1"/>
  <c r="G4239" i="5" s="1"/>
  <c r="G4238" i="5" s="1"/>
  <c r="G4237" i="5" s="1"/>
  <c r="G4236" i="5" s="1"/>
  <c r="G4235" i="5" s="1"/>
  <c r="H4243" i="5"/>
  <c r="F4245" i="5"/>
  <c r="H4244" i="5"/>
  <c r="G4224" i="5"/>
  <c r="G4223" i="5" s="1"/>
  <c r="G4222" i="5" s="1"/>
  <c r="G4221" i="5" s="1"/>
  <c r="G4220" i="5" s="1"/>
  <c r="G4219" i="5" s="1"/>
  <c r="G4218" i="5" s="1"/>
  <c r="G4217" i="5" s="1"/>
  <c r="H4225" i="5"/>
  <c r="F4227" i="5"/>
  <c r="H4226" i="5"/>
  <c r="G4208" i="5"/>
  <c r="G4207" i="5" s="1"/>
  <c r="G4206" i="5" s="1"/>
  <c r="G4205" i="5" s="1"/>
  <c r="G4204" i="5" s="1"/>
  <c r="G4203" i="5" s="1"/>
  <c r="G4202" i="5" s="1"/>
  <c r="G4201" i="5" s="1"/>
  <c r="H4209" i="5"/>
  <c r="F4211" i="5"/>
  <c r="H4210" i="5"/>
  <c r="F4195" i="5"/>
  <c r="H4194" i="5"/>
  <c r="G4176" i="5"/>
  <c r="G4175" i="5" s="1"/>
  <c r="G4174" i="5" s="1"/>
  <c r="G4173" i="5" s="1"/>
  <c r="G4172" i="5" s="1"/>
  <c r="G4171" i="5" s="1"/>
  <c r="G4170" i="5" s="1"/>
  <c r="G4169" i="5" s="1"/>
  <c r="H4177" i="5"/>
  <c r="F4179" i="5"/>
  <c r="H4178" i="5"/>
  <c r="H4161" i="5"/>
  <c r="F4162" i="5"/>
  <c r="H4139" i="5"/>
  <c r="F4140" i="5"/>
  <c r="H4117" i="5"/>
  <c r="F4118" i="5"/>
  <c r="H4095" i="5"/>
  <c r="F4096" i="5"/>
  <c r="H4073" i="5"/>
  <c r="F4074" i="5"/>
  <c r="H4051" i="5"/>
  <c r="F4052" i="5"/>
  <c r="H4029" i="5"/>
  <c r="F4030" i="5"/>
  <c r="H4007" i="5"/>
  <c r="F4008" i="5"/>
  <c r="H3985" i="5"/>
  <c r="F3986" i="5"/>
  <c r="H3963" i="5"/>
  <c r="F3964" i="5"/>
  <c r="H3941" i="5"/>
  <c r="F3942" i="5"/>
  <c r="H3925" i="5"/>
  <c r="F3926" i="5"/>
  <c r="H3905" i="5"/>
  <c r="F3906" i="5"/>
  <c r="H3891" i="5"/>
  <c r="F3892" i="5"/>
  <c r="H3873" i="5"/>
  <c r="F3874" i="5"/>
  <c r="H3859" i="5"/>
  <c r="F3860" i="5"/>
  <c r="H3845" i="5"/>
  <c r="F3846" i="5"/>
  <c r="H3825" i="5"/>
  <c r="F3826" i="5"/>
  <c r="H3807" i="5"/>
  <c r="F3808" i="5"/>
  <c r="H3785" i="5"/>
  <c r="F3786" i="5"/>
  <c r="H3763" i="5"/>
  <c r="F3764" i="5"/>
  <c r="H3705" i="5"/>
  <c r="F3706" i="5"/>
  <c r="H3683" i="5"/>
  <c r="F3684" i="5"/>
  <c r="G3660" i="5"/>
  <c r="G3659" i="5" s="1"/>
  <c r="G3658" i="5" s="1"/>
  <c r="G3657" i="5" s="1"/>
  <c r="G3656" i="5" s="1"/>
  <c r="G3655" i="5" s="1"/>
  <c r="G3654" i="5" s="1"/>
  <c r="G3653" i="5" s="1"/>
  <c r="H3661" i="5"/>
  <c r="F3663" i="5"/>
  <c r="H3662" i="5"/>
  <c r="H3645" i="5"/>
  <c r="F3646" i="5"/>
  <c r="F3631" i="5"/>
  <c r="H3630" i="5"/>
  <c r="F3609" i="5"/>
  <c r="H3608" i="5"/>
  <c r="H3585" i="5"/>
  <c r="F3586" i="5"/>
  <c r="H3569" i="5"/>
  <c r="F3570" i="5"/>
  <c r="H3547" i="5"/>
  <c r="F3548" i="5"/>
  <c r="H3525" i="5"/>
  <c r="F3526" i="5"/>
  <c r="H3503" i="5"/>
  <c r="F3504" i="5"/>
  <c r="H3487" i="5"/>
  <c r="F3488" i="5"/>
  <c r="H3471" i="5"/>
  <c r="F3472" i="5"/>
  <c r="H3455" i="5"/>
  <c r="F3456" i="5"/>
  <c r="H3433" i="5"/>
  <c r="F3434" i="5"/>
  <c r="H3411" i="5"/>
  <c r="F3412" i="5"/>
  <c r="H3389" i="5"/>
  <c r="F3390" i="5"/>
  <c r="H3367" i="5"/>
  <c r="F3368" i="5"/>
  <c r="H3345" i="5"/>
  <c r="F3346" i="5"/>
  <c r="H3323" i="5"/>
  <c r="F3324" i="5"/>
  <c r="H3301" i="5"/>
  <c r="F3302" i="5"/>
  <c r="H3279" i="5"/>
  <c r="F3280" i="5"/>
  <c r="H3257" i="5"/>
  <c r="F3258" i="5"/>
  <c r="H3235" i="5"/>
  <c r="F3236" i="5"/>
  <c r="H3213" i="5"/>
  <c r="F3214" i="5"/>
  <c r="H3191" i="5"/>
  <c r="F3192" i="5"/>
  <c r="H3175" i="5"/>
  <c r="F3176" i="5"/>
  <c r="F3155" i="5"/>
  <c r="H3154" i="5"/>
  <c r="F3139" i="5"/>
  <c r="H3138" i="5"/>
  <c r="G3114" i="5"/>
  <c r="G3113" i="5" s="1"/>
  <c r="G3112" i="5" s="1"/>
  <c r="G3111" i="5" s="1"/>
  <c r="G3110" i="5" s="1"/>
  <c r="G3109" i="5" s="1"/>
  <c r="G3108" i="5" s="1"/>
  <c r="G3107" i="5" s="1"/>
  <c r="H3115" i="5"/>
  <c r="F3117" i="5"/>
  <c r="H3116" i="5"/>
  <c r="H3093" i="5"/>
  <c r="F3094" i="5"/>
  <c r="H3071" i="5"/>
  <c r="F3072" i="5"/>
  <c r="F3051" i="5"/>
  <c r="H3050" i="5"/>
  <c r="H3033" i="5"/>
  <c r="F3034" i="5"/>
  <c r="H3011" i="5"/>
  <c r="F3012" i="5"/>
  <c r="H2989" i="5"/>
  <c r="F2990" i="5"/>
  <c r="H2971" i="5"/>
  <c r="F2972" i="5"/>
  <c r="H2951" i="5"/>
  <c r="F2952" i="5"/>
  <c r="H2933" i="5"/>
  <c r="F2934" i="5"/>
  <c r="H2917" i="5"/>
  <c r="F2918" i="5"/>
  <c r="H2901" i="5"/>
  <c r="F2902" i="5"/>
  <c r="H2885" i="5"/>
  <c r="F2886" i="5"/>
  <c r="H2869" i="5"/>
  <c r="F2870" i="5"/>
  <c r="H2853" i="5"/>
  <c r="F2854" i="5"/>
  <c r="F2838" i="5"/>
  <c r="H2821" i="5"/>
  <c r="F2822" i="5"/>
  <c r="F2802" i="5"/>
  <c r="F2786" i="5"/>
  <c r="H2767" i="5"/>
  <c r="F2768" i="5"/>
  <c r="H2751" i="5"/>
  <c r="F2752" i="5"/>
  <c r="F2730" i="5"/>
  <c r="H2711" i="5"/>
  <c r="F2712" i="5"/>
  <c r="H2695" i="5"/>
  <c r="F2696" i="5"/>
  <c r="F2678" i="5"/>
  <c r="H2601" i="5"/>
  <c r="F2602" i="5"/>
  <c r="H2579" i="5"/>
  <c r="F2580" i="5"/>
  <c r="H2561" i="5"/>
  <c r="F2562" i="5"/>
  <c r="H2545" i="5"/>
  <c r="F2546" i="5"/>
  <c r="H2527" i="5"/>
  <c r="F2528" i="5"/>
  <c r="H2509" i="5"/>
  <c r="F2510" i="5"/>
  <c r="H2493" i="5"/>
  <c r="F2494" i="5"/>
  <c r="H2475" i="5"/>
  <c r="F2476" i="5"/>
  <c r="H2459" i="5"/>
  <c r="F2460" i="5"/>
  <c r="H2443" i="5"/>
  <c r="F2444" i="5"/>
  <c r="H2427" i="5"/>
  <c r="F2428" i="5"/>
  <c r="H2411" i="5"/>
  <c r="F2412" i="5"/>
  <c r="H2395" i="5"/>
  <c r="F2396" i="5"/>
  <c r="H2379" i="5"/>
  <c r="F2380" i="5"/>
  <c r="H2357" i="5"/>
  <c r="F2358" i="5"/>
  <c r="H2339" i="5"/>
  <c r="F2340" i="5"/>
  <c r="H2321" i="5"/>
  <c r="F2322" i="5"/>
  <c r="H2303" i="5"/>
  <c r="F2304" i="5"/>
  <c r="H2285" i="5"/>
  <c r="F2286" i="5"/>
  <c r="H2267" i="5"/>
  <c r="F2268" i="5"/>
  <c r="H2247" i="5"/>
  <c r="F2248" i="5"/>
  <c r="H2225" i="5"/>
  <c r="F2226" i="5"/>
  <c r="H2209" i="5"/>
  <c r="F2210" i="5"/>
  <c r="H2189" i="5"/>
  <c r="F2190" i="5"/>
  <c r="H2173" i="5"/>
  <c r="F2174" i="5"/>
  <c r="H2117" i="5"/>
  <c r="F2118" i="5"/>
  <c r="H2089" i="5"/>
  <c r="F2090" i="5"/>
  <c r="G2068" i="5"/>
  <c r="G2067" i="5" s="1"/>
  <c r="G2066" i="5" s="1"/>
  <c r="G2065" i="5" s="1"/>
  <c r="G2064" i="5" s="1"/>
  <c r="G2063" i="5" s="1"/>
  <c r="G2062" i="5" s="1"/>
  <c r="G2061" i="5" s="1"/>
  <c r="H2069" i="5"/>
  <c r="F2071" i="5"/>
  <c r="H2070" i="5"/>
  <c r="H2053" i="5"/>
  <c r="F2054" i="5"/>
  <c r="H2035" i="5"/>
  <c r="F2036" i="5"/>
  <c r="F2019" i="5"/>
  <c r="H2018" i="5"/>
  <c r="H1999" i="5"/>
  <c r="F2000" i="5"/>
  <c r="H1977" i="5"/>
  <c r="F1978" i="5"/>
  <c r="H1955" i="5"/>
  <c r="F1956" i="5"/>
  <c r="H1933" i="5"/>
  <c r="F1934" i="5"/>
  <c r="H1915" i="5"/>
  <c r="F1916" i="5"/>
  <c r="H1893" i="5"/>
  <c r="F1894" i="5"/>
  <c r="H1879" i="5"/>
  <c r="F1880" i="5"/>
  <c r="H1861" i="5"/>
  <c r="F1862" i="5"/>
  <c r="H1843" i="5"/>
  <c r="F1844" i="5"/>
  <c r="H1821" i="5"/>
  <c r="F1822" i="5"/>
  <c r="H1803" i="5"/>
  <c r="F1804" i="5"/>
  <c r="H1785" i="5"/>
  <c r="F1786" i="5"/>
  <c r="H1767" i="5"/>
  <c r="F1768" i="5"/>
  <c r="H1751" i="5"/>
  <c r="F1752" i="5"/>
  <c r="H1733" i="5"/>
  <c r="F1734" i="5"/>
  <c r="H1715" i="5"/>
  <c r="F1716" i="5"/>
  <c r="H1697" i="5"/>
  <c r="F1698" i="5"/>
  <c r="H1682" i="5"/>
  <c r="F1683" i="5"/>
  <c r="H1663" i="5"/>
  <c r="F1664" i="5"/>
  <c r="H1647" i="5"/>
  <c r="F1648" i="5"/>
  <c r="H1631" i="5"/>
  <c r="F1632" i="5"/>
  <c r="H1613" i="5"/>
  <c r="F1614" i="5"/>
  <c r="H1595" i="5"/>
  <c r="F1596" i="5"/>
  <c r="H1573" i="5"/>
  <c r="F1574" i="5"/>
  <c r="G1554" i="5"/>
  <c r="G1553" i="5" s="1"/>
  <c r="G1552" i="5" s="1"/>
  <c r="G1551" i="5" s="1"/>
  <c r="G1550" i="5" s="1"/>
  <c r="G1549" i="5" s="1"/>
  <c r="G1548" i="5" s="1"/>
  <c r="G1547" i="5" s="1"/>
  <c r="H1555" i="5"/>
  <c r="F1557" i="5"/>
  <c r="H1556" i="5"/>
  <c r="G1532" i="5"/>
  <c r="G1531" i="5" s="1"/>
  <c r="G1530" i="5" s="1"/>
  <c r="G1529" i="5" s="1"/>
  <c r="G1528" i="5" s="1"/>
  <c r="G1527" i="5" s="1"/>
  <c r="G1526" i="5" s="1"/>
  <c r="G1525" i="5" s="1"/>
  <c r="H1533" i="5"/>
  <c r="F1535" i="5"/>
  <c r="H1534" i="5"/>
  <c r="H1511" i="5"/>
  <c r="F1512" i="5"/>
  <c r="H1491" i="5"/>
  <c r="F1492" i="5"/>
  <c r="H1467" i="5"/>
  <c r="F1468" i="5"/>
  <c r="H1451" i="5"/>
  <c r="F1452" i="5"/>
  <c r="H1429" i="5"/>
  <c r="F1430" i="5"/>
  <c r="H1405" i="5"/>
  <c r="F1406" i="5"/>
  <c r="H1387" i="5"/>
  <c r="F1388" i="5"/>
  <c r="F1366" i="5"/>
  <c r="H1347" i="5"/>
  <c r="F1348" i="5"/>
  <c r="H1325" i="5"/>
  <c r="F1326" i="5"/>
  <c r="H1303" i="5"/>
  <c r="F1304" i="5"/>
  <c r="H1281" i="5"/>
  <c r="F1282" i="5"/>
  <c r="H1259" i="5"/>
  <c r="F1260" i="5"/>
  <c r="H1237" i="5"/>
  <c r="F1238" i="5"/>
  <c r="H1215" i="5"/>
  <c r="F1216" i="5"/>
  <c r="H1193" i="5"/>
  <c r="F1194" i="5"/>
  <c r="H1167" i="5"/>
  <c r="F1168" i="5"/>
  <c r="F1143" i="5"/>
  <c r="H1105" i="5"/>
  <c r="F1106" i="5"/>
  <c r="F1063" i="5"/>
  <c r="H1037" i="5"/>
  <c r="F1038" i="5"/>
  <c r="F1015" i="5"/>
  <c r="H991" i="5"/>
  <c r="F992" i="5"/>
  <c r="H969" i="5"/>
  <c r="F970" i="5"/>
  <c r="F945" i="5"/>
  <c r="F901" i="5"/>
  <c r="F855" i="5"/>
  <c r="F795" i="5"/>
  <c r="H771" i="5"/>
  <c r="F772" i="5"/>
  <c r="H749" i="5"/>
  <c r="F750" i="5"/>
  <c r="H727" i="5"/>
  <c r="F728" i="5"/>
  <c r="H705" i="5"/>
  <c r="F706" i="5"/>
  <c r="H683" i="5"/>
  <c r="F684" i="5"/>
  <c r="H661" i="5"/>
  <c r="F662" i="5"/>
  <c r="H639" i="5"/>
  <c r="F640" i="5"/>
  <c r="H563" i="5"/>
  <c r="F564" i="5"/>
  <c r="H547" i="5"/>
  <c r="F548" i="5"/>
  <c r="H523" i="5"/>
  <c r="F524" i="5"/>
  <c r="H499" i="5"/>
  <c r="F500" i="5"/>
  <c r="G475" i="5"/>
  <c r="G474" i="5" s="1"/>
  <c r="G473" i="5" s="1"/>
  <c r="G472" i="5" s="1"/>
  <c r="G471" i="5" s="1"/>
  <c r="G470" i="5" s="1"/>
  <c r="G469" i="5" s="1"/>
  <c r="G468" i="5" s="1"/>
  <c r="H476" i="5"/>
  <c r="F478" i="5"/>
  <c r="H477" i="5"/>
  <c r="H462" i="5"/>
  <c r="F463" i="5"/>
  <c r="H446" i="5"/>
  <c r="F447" i="5"/>
  <c r="H430" i="5"/>
  <c r="F431" i="5"/>
  <c r="H412" i="5"/>
  <c r="F413" i="5"/>
  <c r="H390" i="5"/>
  <c r="F391" i="5"/>
  <c r="H368" i="5"/>
  <c r="F369" i="5"/>
  <c r="H346" i="5"/>
  <c r="F347" i="5"/>
  <c r="H324" i="5"/>
  <c r="F325" i="5"/>
  <c r="H302" i="5"/>
  <c r="F303" i="5"/>
  <c r="H280" i="5"/>
  <c r="F281" i="5"/>
  <c r="H258" i="5"/>
  <c r="F259" i="5"/>
  <c r="H240" i="5"/>
  <c r="F241" i="5"/>
  <c r="H218" i="5"/>
  <c r="F219" i="5"/>
  <c r="H196" i="5"/>
  <c r="F197" i="5"/>
  <c r="H174" i="5"/>
  <c r="F175" i="5"/>
  <c r="F140" i="5"/>
  <c r="F106" i="5"/>
  <c r="H80" i="5"/>
  <c r="F81" i="5"/>
  <c r="H60" i="5"/>
  <c r="F61" i="5"/>
  <c r="H49" i="5"/>
  <c r="F50" i="5"/>
  <c r="H18" i="5"/>
  <c r="F19" i="5"/>
  <c r="H5" i="5"/>
  <c r="F6" i="5"/>
  <c r="H2872" i="9" l="1"/>
  <c r="H2873" i="9" s="1"/>
  <c r="G5003" i="5"/>
  <c r="G5002" i="5" s="1"/>
  <c r="G5001" i="5" s="1"/>
  <c r="G5000" i="5" s="1"/>
  <c r="G4999" i="5" s="1"/>
  <c r="G4998" i="5" s="1"/>
  <c r="G4997" i="5" s="1"/>
  <c r="G4996" i="5" s="1"/>
  <c r="H5004" i="5"/>
  <c r="H4960" i="5"/>
  <c r="G4959" i="5"/>
  <c r="G4958" i="5" s="1"/>
  <c r="G4957" i="5" s="1"/>
  <c r="G4956" i="5" s="1"/>
  <c r="G4955" i="5" s="1"/>
  <c r="G4954" i="5" s="1"/>
  <c r="G4953" i="5" s="1"/>
  <c r="G4952" i="5" s="1"/>
  <c r="G4937" i="5"/>
  <c r="G4936" i="5" s="1"/>
  <c r="G4935" i="5" s="1"/>
  <c r="G4934" i="5" s="1"/>
  <c r="G4933" i="5" s="1"/>
  <c r="G4932" i="5" s="1"/>
  <c r="G4931" i="5" s="1"/>
  <c r="G4930" i="5" s="1"/>
  <c r="H4938" i="5"/>
  <c r="H956" i="9"/>
  <c r="H2888" i="9"/>
  <c r="H2889" i="9" s="1"/>
  <c r="H2784" i="9"/>
  <c r="H2785" i="9" s="1"/>
  <c r="G1013" i="5"/>
  <c r="H1014" i="5"/>
  <c r="H4575" i="9"/>
  <c r="H4576" i="9" s="1"/>
  <c r="H4559" i="9"/>
  <c r="H4560" i="9" s="1"/>
  <c r="H4543" i="9"/>
  <c r="H4544" i="9" s="1"/>
  <c r="G2728" i="5"/>
  <c r="G2727" i="5" s="1"/>
  <c r="G2726" i="5" s="1"/>
  <c r="G2725" i="5" s="1"/>
  <c r="G2724" i="5" s="1"/>
  <c r="G2723" i="5" s="1"/>
  <c r="G2722" i="5" s="1"/>
  <c r="G2721" i="5" s="1"/>
  <c r="H2729" i="5"/>
  <c r="H4527" i="9"/>
  <c r="H4528" i="9" s="1"/>
  <c r="H4591" i="9"/>
  <c r="H4592" i="9" s="1"/>
  <c r="H4677" i="9"/>
  <c r="H4678" i="9" s="1"/>
  <c r="H2734" i="9"/>
  <c r="H2735" i="9" s="1"/>
  <c r="G934" i="5"/>
  <c r="G933" i="5" s="1"/>
  <c r="G932" i="5" s="1"/>
  <c r="G931" i="5" s="1"/>
  <c r="G930" i="5" s="1"/>
  <c r="G929" i="5" s="1"/>
  <c r="G928" i="5" s="1"/>
  <c r="G927" i="5" s="1"/>
  <c r="G926" i="5" s="1"/>
  <c r="G925" i="5" s="1"/>
  <c r="G924" i="5" s="1"/>
  <c r="G923" i="5" s="1"/>
  <c r="G922" i="5" s="1"/>
  <c r="G921" i="5" s="1"/>
  <c r="G920" i="5" s="1"/>
  <c r="G919" i="5" s="1"/>
  <c r="G918" i="5" s="1"/>
  <c r="G917" i="5" s="1"/>
  <c r="G916" i="5" s="1"/>
  <c r="G915" i="5" s="1"/>
  <c r="G914" i="5" s="1"/>
  <c r="G913" i="5" s="1"/>
  <c r="G912" i="5" s="1"/>
  <c r="G911" i="5" s="1"/>
  <c r="G910" i="5" s="1"/>
  <c r="G909" i="5" s="1"/>
  <c r="G908" i="5" s="1"/>
  <c r="G907" i="5" s="1"/>
  <c r="G906" i="5" s="1"/>
  <c r="G905" i="5" s="1"/>
  <c r="G904" i="5" s="1"/>
  <c r="G903" i="5" s="1"/>
  <c r="G902" i="5" s="1"/>
  <c r="G901" i="5" s="1"/>
  <c r="H957" i="9"/>
  <c r="G4461" i="5"/>
  <c r="G4460" i="5" s="1"/>
  <c r="G4459" i="5" s="1"/>
  <c r="G4458" i="5" s="1"/>
  <c r="G4457" i="5" s="1"/>
  <c r="G4456" i="5" s="1"/>
  <c r="G4455" i="5" s="1"/>
  <c r="G4454" i="5" s="1"/>
  <c r="G4453" i="5" s="1"/>
  <c r="G4452" i="5" s="1"/>
  <c r="G4451" i="5" s="1"/>
  <c r="G4450" i="5" s="1"/>
  <c r="G4449" i="5" s="1"/>
  <c r="G4448" i="5" s="1"/>
  <c r="G4447" i="5" s="1"/>
  <c r="G4446" i="5" s="1"/>
  <c r="G4445" i="5" s="1"/>
  <c r="G4444" i="5" s="1"/>
  <c r="G4443" i="5" s="1"/>
  <c r="G4442" i="5" s="1"/>
  <c r="G4441" i="5" s="1"/>
  <c r="G4440" i="5" s="1"/>
  <c r="G4439" i="5" s="1"/>
  <c r="G4438" i="5" s="1"/>
  <c r="G4437" i="5" s="1"/>
  <c r="G4436" i="5" s="1"/>
  <c r="G4435" i="5" s="1"/>
  <c r="G4434" i="5" s="1"/>
  <c r="G4433" i="5" s="1"/>
  <c r="G4432" i="5" s="1"/>
  <c r="G4431" i="5" s="1"/>
  <c r="G4430" i="5" s="1"/>
  <c r="H4462" i="5"/>
  <c r="H2854" i="9"/>
  <c r="H2855" i="9" s="1"/>
  <c r="H4817" i="9"/>
  <c r="H4818" i="9" s="1"/>
  <c r="H4795" i="9"/>
  <c r="H4796" i="9" s="1"/>
  <c r="H4693" i="9"/>
  <c r="H4694" i="9" s="1"/>
  <c r="H4623" i="9"/>
  <c r="H4624" i="9" s="1"/>
  <c r="G2836" i="5"/>
  <c r="G2835" i="5" s="1"/>
  <c r="G2834" i="5" s="1"/>
  <c r="G2833" i="5" s="1"/>
  <c r="G2832" i="5" s="1"/>
  <c r="G2831" i="5" s="1"/>
  <c r="G2830" i="5" s="1"/>
  <c r="G2829" i="5" s="1"/>
  <c r="H2837" i="5"/>
  <c r="G2800" i="5"/>
  <c r="G2799" i="5" s="1"/>
  <c r="G2798" i="5" s="1"/>
  <c r="G2797" i="5" s="1"/>
  <c r="G2796" i="5" s="1"/>
  <c r="G2795" i="5" s="1"/>
  <c r="G2794" i="5" s="1"/>
  <c r="G2793" i="5" s="1"/>
  <c r="H2801" i="5"/>
  <c r="H3174" i="9"/>
  <c r="H3175" i="9" s="1"/>
  <c r="H4641" i="9"/>
  <c r="H4642" i="9" s="1"/>
  <c r="H4092" i="9"/>
  <c r="H4093" i="9" s="1"/>
  <c r="G890" i="5"/>
  <c r="G889" i="5" s="1"/>
  <c r="G888" i="5" s="1"/>
  <c r="G887" i="5" s="1"/>
  <c r="G886" i="5" s="1"/>
  <c r="G885" i="5" s="1"/>
  <c r="G884" i="5" s="1"/>
  <c r="G883" i="5" s="1"/>
  <c r="G882" i="5" s="1"/>
  <c r="G881" i="5" s="1"/>
  <c r="G880" i="5" s="1"/>
  <c r="G879" i="5" s="1"/>
  <c r="G878" i="5" s="1"/>
  <c r="G877" i="5" s="1"/>
  <c r="G876" i="5" s="1"/>
  <c r="G875" i="5" s="1"/>
  <c r="G874" i="5" s="1"/>
  <c r="G873" i="5" s="1"/>
  <c r="G872" i="5" s="1"/>
  <c r="G871" i="5" s="1"/>
  <c r="G870" i="5" s="1"/>
  <c r="G869" i="5" s="1"/>
  <c r="G868" i="5" s="1"/>
  <c r="G867" i="5" s="1"/>
  <c r="G866" i="5" s="1"/>
  <c r="G865" i="5" s="1"/>
  <c r="G864" i="5" s="1"/>
  <c r="G863" i="5" s="1"/>
  <c r="G862" i="5" s="1"/>
  <c r="G861" i="5" s="1"/>
  <c r="G860" i="5" s="1"/>
  <c r="G859" i="5" s="1"/>
  <c r="G858" i="5" s="1"/>
  <c r="G857" i="5" s="1"/>
  <c r="G856" i="5" s="1"/>
  <c r="G855" i="5" s="1"/>
  <c r="H3584" i="9"/>
  <c r="H3585" i="9" s="1"/>
  <c r="H3508" i="9"/>
  <c r="H3509" i="9" s="1"/>
  <c r="G4615" i="5"/>
  <c r="G4614" i="5" s="1"/>
  <c r="G4613" i="5" s="1"/>
  <c r="G4612" i="5" s="1"/>
  <c r="G4611" i="5" s="1"/>
  <c r="G4610" i="5" s="1"/>
  <c r="G4609" i="5" s="1"/>
  <c r="G4608" i="5" s="1"/>
  <c r="H4616" i="5"/>
  <c r="G4579" i="5"/>
  <c r="G4578" i="5" s="1"/>
  <c r="G4577" i="5" s="1"/>
  <c r="G4576" i="5" s="1"/>
  <c r="G4575" i="5" s="1"/>
  <c r="G4574" i="5" s="1"/>
  <c r="G4573" i="5" s="1"/>
  <c r="G4572" i="5" s="1"/>
  <c r="H4580" i="5"/>
  <c r="G4563" i="5"/>
  <c r="G4562" i="5" s="1"/>
  <c r="G4561" i="5" s="1"/>
  <c r="G4560" i="5" s="1"/>
  <c r="G4559" i="5" s="1"/>
  <c r="G4558" i="5" s="1"/>
  <c r="G4557" i="5" s="1"/>
  <c r="G4556" i="5" s="1"/>
  <c r="H4564" i="5"/>
  <c r="H3946" i="9"/>
  <c r="H3947" i="9" s="1"/>
  <c r="H2834" i="9"/>
  <c r="H2835" i="9" s="1"/>
  <c r="H511" i="9"/>
  <c r="H512" i="9" s="1"/>
  <c r="B68" i="3"/>
  <c r="H3228" i="9"/>
  <c r="H3229" i="9" s="1"/>
  <c r="G2784" i="5"/>
  <c r="G2783" i="5" s="1"/>
  <c r="G2782" i="5" s="1"/>
  <c r="G2781" i="5" s="1"/>
  <c r="G2780" i="5" s="1"/>
  <c r="G2779" i="5" s="1"/>
  <c r="G2778" i="5" s="1"/>
  <c r="G2777" i="5" s="1"/>
  <c r="H2785" i="5"/>
  <c r="J14" i="18"/>
  <c r="H14" i="18"/>
  <c r="K14" i="18" s="1"/>
  <c r="J13" i="18"/>
  <c r="H13" i="18"/>
  <c r="J15" i="18"/>
  <c r="H15" i="18"/>
  <c r="K15" i="18" s="1"/>
  <c r="F12" i="18"/>
  <c r="G12" i="18"/>
  <c r="I16" i="18"/>
  <c r="H16" i="18"/>
  <c r="K16" i="18" s="1"/>
  <c r="I17" i="18"/>
  <c r="H17" i="18"/>
  <c r="J27" i="18"/>
  <c r="K13" i="18"/>
  <c r="H3272" i="9"/>
  <c r="H3273" i="9" s="1"/>
  <c r="H3294" i="9"/>
  <c r="H3295" i="9" s="1"/>
  <c r="G1364" i="5"/>
  <c r="G1363" i="5" s="1"/>
  <c r="G1362" i="5" s="1"/>
  <c r="G1361" i="5" s="1"/>
  <c r="G1360" i="5" s="1"/>
  <c r="G1359" i="5" s="1"/>
  <c r="G1358" i="5" s="1"/>
  <c r="G1357" i="5" s="1"/>
  <c r="H1365" i="5"/>
  <c r="G2676" i="5"/>
  <c r="G2675" i="5" s="1"/>
  <c r="G2674" i="5" s="1"/>
  <c r="G2673" i="5" s="1"/>
  <c r="G2672" i="5" s="1"/>
  <c r="G2671" i="5" s="1"/>
  <c r="G2670" i="5" s="1"/>
  <c r="G2669" i="5" s="1"/>
  <c r="G2668" i="5" s="1"/>
  <c r="G2667" i="5" s="1"/>
  <c r="G2666" i="5" s="1"/>
  <c r="G2665" i="5" s="1"/>
  <c r="G2664" i="5" s="1"/>
  <c r="G2663" i="5" s="1"/>
  <c r="G2662" i="5" s="1"/>
  <c r="G2661" i="5" s="1"/>
  <c r="G2660" i="5" s="1"/>
  <c r="G2659" i="5" s="1"/>
  <c r="G2658" i="5" s="1"/>
  <c r="G2657" i="5" s="1"/>
  <c r="G2656" i="5" s="1"/>
  <c r="G2655" i="5" s="1"/>
  <c r="G2654" i="5" s="1"/>
  <c r="G2653" i="5" s="1"/>
  <c r="G2652" i="5" s="1"/>
  <c r="G2651" i="5" s="1"/>
  <c r="G2650" i="5" s="1"/>
  <c r="G2649" i="5" s="1"/>
  <c r="G2648" i="5" s="1"/>
  <c r="G2647" i="5" s="1"/>
  <c r="G2646" i="5" s="1"/>
  <c r="G2645" i="5" s="1"/>
  <c r="G2644" i="5" s="1"/>
  <c r="G2643" i="5" s="1"/>
  <c r="H2677" i="5"/>
  <c r="H984" i="9"/>
  <c r="H672" i="9"/>
  <c r="H170" i="9"/>
  <c r="J4885" i="5"/>
  <c r="H4934" i="9"/>
  <c r="H4937" i="9" s="1"/>
  <c r="H4938" i="9" s="1"/>
  <c r="X5" i="2"/>
  <c r="A6" i="5"/>
  <c r="J4995" i="5"/>
  <c r="H5038" i="9"/>
  <c r="H5041" i="9" s="1"/>
  <c r="H5042" i="9" s="1"/>
  <c r="J4973" i="5"/>
  <c r="H5016" i="9"/>
  <c r="H5019" i="9" s="1"/>
  <c r="H5020" i="9" s="1"/>
  <c r="J4951" i="5"/>
  <c r="H4996" i="9"/>
  <c r="H4999" i="9" s="1"/>
  <c r="H5000" i="9" s="1"/>
  <c r="J4130" i="5"/>
  <c r="H4178" i="9"/>
  <c r="H4180" i="9" s="1"/>
  <c r="H4181" i="9" s="1"/>
  <c r="J3932" i="5"/>
  <c r="H3979" i="9"/>
  <c r="H3982" i="9" s="1"/>
  <c r="H3983" i="9" s="1"/>
  <c r="J3916" i="5"/>
  <c r="H3964" i="9"/>
  <c r="H3966" i="9" s="1"/>
  <c r="H3967" i="9" s="1"/>
  <c r="J3620" i="5"/>
  <c r="H3663" i="9"/>
  <c r="H3666" i="9" s="1"/>
  <c r="H3667" i="9" s="1"/>
  <c r="J3166" i="5"/>
  <c r="H3209" i="9"/>
  <c r="H3212" i="9" s="1"/>
  <c r="H3213" i="9" s="1"/>
  <c r="J3084" i="5"/>
  <c r="H3127" i="9"/>
  <c r="H3130" i="9" s="1"/>
  <c r="H3131" i="9" s="1"/>
  <c r="J3062" i="5"/>
  <c r="H3105" i="9"/>
  <c r="H3108" i="9" s="1"/>
  <c r="H3109" i="9" s="1"/>
  <c r="J3040" i="5"/>
  <c r="H3083" i="9"/>
  <c r="H3086" i="9" s="1"/>
  <c r="H3087" i="9" s="1"/>
  <c r="J2962" i="5"/>
  <c r="H3003" i="9"/>
  <c r="H3006" i="9" s="1"/>
  <c r="H3007" i="9" s="1"/>
  <c r="J2720" i="5"/>
  <c r="H2766" i="9"/>
  <c r="H2768" i="9" s="1"/>
  <c r="H2769" i="9" s="1"/>
  <c r="J1586" i="5"/>
  <c r="H1610" i="9"/>
  <c r="H1612" i="9" s="1"/>
  <c r="H1613" i="9" s="1"/>
  <c r="J1502" i="5"/>
  <c r="H1525" i="9"/>
  <c r="H1528" i="9" s="1"/>
  <c r="H1529" i="9" s="1"/>
  <c r="H1399" i="9"/>
  <c r="H1402" i="9" s="1"/>
  <c r="H1403" i="9" s="1"/>
  <c r="J1378" i="5"/>
  <c r="J1184" i="5"/>
  <c r="H1214" i="9"/>
  <c r="H1216" i="9" s="1"/>
  <c r="H1217" i="9" s="1"/>
  <c r="J1158" i="5"/>
  <c r="H1186" i="9"/>
  <c r="H1188" i="9" s="1"/>
  <c r="H1189" i="9" s="1"/>
  <c r="J1132" i="5"/>
  <c r="H1159" i="9"/>
  <c r="J1096" i="5"/>
  <c r="H1123" i="9"/>
  <c r="J1028" i="5"/>
  <c r="H1052" i="9"/>
  <c r="H1054" i="9" s="1"/>
  <c r="H1055" i="9" s="1"/>
  <c r="J960" i="5"/>
  <c r="H983" i="9"/>
  <c r="H985" i="9"/>
  <c r="G960" i="5"/>
  <c r="G959" i="5" s="1"/>
  <c r="G958" i="5" s="1"/>
  <c r="G957" i="5" s="1"/>
  <c r="G956" i="5" s="1"/>
  <c r="G955" i="5" s="1"/>
  <c r="G954" i="5" s="1"/>
  <c r="G953" i="5" s="1"/>
  <c r="G952" i="5" s="1"/>
  <c r="G951" i="5" s="1"/>
  <c r="G950" i="5" s="1"/>
  <c r="G949" i="5" s="1"/>
  <c r="G948" i="5" s="1"/>
  <c r="G947" i="5" s="1"/>
  <c r="G946" i="5" s="1"/>
  <c r="G945" i="5" s="1"/>
  <c r="J934" i="5"/>
  <c r="H955" i="9"/>
  <c r="J890" i="5"/>
  <c r="H909" i="9"/>
  <c r="J844" i="5"/>
  <c r="H861" i="9"/>
  <c r="J652" i="5"/>
  <c r="H671" i="9"/>
  <c r="J165" i="5"/>
  <c r="H169" i="9"/>
  <c r="J129" i="5"/>
  <c r="H132" i="9"/>
  <c r="H134" i="9" s="1"/>
  <c r="H135" i="9" s="1"/>
  <c r="M4" i="1"/>
  <c r="D70" i="3"/>
  <c r="C70" i="3"/>
  <c r="B70" i="3"/>
  <c r="D69" i="3"/>
  <c r="C69" i="3"/>
  <c r="B69" i="3"/>
  <c r="D68" i="3"/>
  <c r="C68" i="3"/>
  <c r="D67" i="3"/>
  <c r="F5210" i="5"/>
  <c r="H5209" i="5"/>
  <c r="F5188" i="5"/>
  <c r="H5187" i="5"/>
  <c r="F5174" i="5"/>
  <c r="H5173" i="5"/>
  <c r="F5152" i="5"/>
  <c r="H5151" i="5"/>
  <c r="F5130" i="5"/>
  <c r="H5129" i="5"/>
  <c r="F5117" i="5"/>
  <c r="H5116" i="5"/>
  <c r="F5103" i="5"/>
  <c r="H5102" i="5"/>
  <c r="F5081" i="5"/>
  <c r="H5080" i="5"/>
  <c r="F5067" i="5"/>
  <c r="H5066" i="5"/>
  <c r="F5044" i="5"/>
  <c r="H5043" i="5"/>
  <c r="F5028" i="5"/>
  <c r="H5027" i="5"/>
  <c r="F5006" i="5"/>
  <c r="H5005" i="5"/>
  <c r="F4984" i="5"/>
  <c r="H4983" i="5"/>
  <c r="F4962" i="5"/>
  <c r="H4961" i="5"/>
  <c r="F4940" i="5"/>
  <c r="H4939" i="5"/>
  <c r="F4918" i="5"/>
  <c r="H4917" i="5"/>
  <c r="F4896" i="5"/>
  <c r="H4895" i="5"/>
  <c r="F4874" i="5"/>
  <c r="H4873" i="5"/>
  <c r="F4860" i="5"/>
  <c r="H4859" i="5"/>
  <c r="F4844" i="5"/>
  <c r="H4843" i="5"/>
  <c r="F4831" i="5"/>
  <c r="H4830" i="5"/>
  <c r="F4813" i="5"/>
  <c r="H4812" i="5"/>
  <c r="F4791" i="5"/>
  <c r="H4790" i="5"/>
  <c r="F4777" i="5"/>
  <c r="H4776" i="5"/>
  <c r="F4755" i="5"/>
  <c r="H4754" i="5"/>
  <c r="F4733" i="5"/>
  <c r="H4732" i="5"/>
  <c r="F4711" i="5"/>
  <c r="H4710" i="5"/>
  <c r="F4692" i="5"/>
  <c r="H4691" i="5"/>
  <c r="F4670" i="5"/>
  <c r="H4669" i="5"/>
  <c r="F4652" i="5"/>
  <c r="H4651" i="5"/>
  <c r="F4636" i="5"/>
  <c r="H4635" i="5"/>
  <c r="F4618" i="5"/>
  <c r="H4617" i="5"/>
  <c r="F4600" i="5"/>
  <c r="H4599" i="5"/>
  <c r="F4582" i="5"/>
  <c r="H4581" i="5"/>
  <c r="F4566" i="5"/>
  <c r="H4565" i="5"/>
  <c r="F4550" i="5"/>
  <c r="H4549" i="5"/>
  <c r="F4534" i="5"/>
  <c r="H4533" i="5"/>
  <c r="F4518" i="5"/>
  <c r="H4517" i="5"/>
  <c r="F4502" i="5"/>
  <c r="H4501" i="5"/>
  <c r="F4486" i="5"/>
  <c r="H4485" i="5"/>
  <c r="F4464" i="5"/>
  <c r="H4463" i="5"/>
  <c r="F4407" i="5"/>
  <c r="H4406" i="5"/>
  <c r="F4385" i="5"/>
  <c r="H4384" i="5"/>
  <c r="F4363" i="5"/>
  <c r="H4362" i="5"/>
  <c r="F4341" i="5"/>
  <c r="H4340" i="5"/>
  <c r="F4319" i="5"/>
  <c r="H4318" i="5"/>
  <c r="F4301" i="5"/>
  <c r="H4300" i="5"/>
  <c r="F4283" i="5"/>
  <c r="H4282" i="5"/>
  <c r="F4261" i="5"/>
  <c r="H4260" i="5"/>
  <c r="F4246" i="5"/>
  <c r="H4245" i="5"/>
  <c r="F4228" i="5"/>
  <c r="H4227" i="5"/>
  <c r="F4212" i="5"/>
  <c r="H4211" i="5"/>
  <c r="F4196" i="5"/>
  <c r="H4195" i="5"/>
  <c r="F4180" i="5"/>
  <c r="H4179" i="5"/>
  <c r="F4163" i="5"/>
  <c r="H4162" i="5"/>
  <c r="F4141" i="5"/>
  <c r="H4140" i="5"/>
  <c r="F4119" i="5"/>
  <c r="H4118" i="5"/>
  <c r="F4097" i="5"/>
  <c r="H4096" i="5"/>
  <c r="F4075" i="5"/>
  <c r="H4074" i="5"/>
  <c r="F4053" i="5"/>
  <c r="H4052" i="5"/>
  <c r="F4031" i="5"/>
  <c r="H4030" i="5"/>
  <c r="F4009" i="5"/>
  <c r="H4008" i="5"/>
  <c r="F3987" i="5"/>
  <c r="H3986" i="5"/>
  <c r="F3965" i="5"/>
  <c r="H3964" i="5"/>
  <c r="F3943" i="5"/>
  <c r="H3942" i="5"/>
  <c r="F3927" i="5"/>
  <c r="H3926" i="5"/>
  <c r="F3907" i="5"/>
  <c r="H3906" i="5"/>
  <c r="F3893" i="5"/>
  <c r="H3892" i="5"/>
  <c r="F3875" i="5"/>
  <c r="H3874" i="5"/>
  <c r="F3861" i="5"/>
  <c r="H3860" i="5"/>
  <c r="F3847" i="5"/>
  <c r="H3846" i="5"/>
  <c r="F3827" i="5"/>
  <c r="H3826" i="5"/>
  <c r="F3809" i="5"/>
  <c r="H3808" i="5"/>
  <c r="F3787" i="5"/>
  <c r="H3786" i="5"/>
  <c r="F3765" i="5"/>
  <c r="H3764" i="5"/>
  <c r="F3707" i="5"/>
  <c r="H3706" i="5"/>
  <c r="F3685" i="5"/>
  <c r="H3684" i="5"/>
  <c r="F3664" i="5"/>
  <c r="H3663" i="5"/>
  <c r="F3647" i="5"/>
  <c r="H3646" i="5"/>
  <c r="F3632" i="5"/>
  <c r="H3631" i="5"/>
  <c r="F3610" i="5"/>
  <c r="H3609" i="5"/>
  <c r="F3587" i="5"/>
  <c r="H3586" i="5"/>
  <c r="F3571" i="5"/>
  <c r="H3570" i="5"/>
  <c r="F3549" i="5"/>
  <c r="H3548" i="5"/>
  <c r="F3527" i="5"/>
  <c r="H3526" i="5"/>
  <c r="F3505" i="5"/>
  <c r="H3504" i="5"/>
  <c r="F3489" i="5"/>
  <c r="H3488" i="5"/>
  <c r="F3473" i="5"/>
  <c r="H3472" i="5"/>
  <c r="F3457" i="5"/>
  <c r="H3456" i="5"/>
  <c r="F3435" i="5"/>
  <c r="H3434" i="5"/>
  <c r="F3413" i="5"/>
  <c r="H3412" i="5"/>
  <c r="F3391" i="5"/>
  <c r="H3390" i="5"/>
  <c r="F3369" i="5"/>
  <c r="H3368" i="5"/>
  <c r="F3347" i="5"/>
  <c r="H3346" i="5"/>
  <c r="F3325" i="5"/>
  <c r="H3324" i="5"/>
  <c r="F3303" i="5"/>
  <c r="H3302" i="5"/>
  <c r="F3281" i="5"/>
  <c r="H3280" i="5"/>
  <c r="F3259" i="5"/>
  <c r="H3258" i="5"/>
  <c r="F3237" i="5"/>
  <c r="H3236" i="5"/>
  <c r="F3215" i="5"/>
  <c r="H3214" i="5"/>
  <c r="F3193" i="5"/>
  <c r="H3192" i="5"/>
  <c r="F3177" i="5"/>
  <c r="H3176" i="5"/>
  <c r="F3156" i="5"/>
  <c r="H3155" i="5"/>
  <c r="F3140" i="5"/>
  <c r="H3139" i="5"/>
  <c r="F3118" i="5"/>
  <c r="H3117" i="5"/>
  <c r="F3095" i="5"/>
  <c r="H3094" i="5"/>
  <c r="F3073" i="5"/>
  <c r="H3072" i="5"/>
  <c r="F3052" i="5"/>
  <c r="H3051" i="5"/>
  <c r="F3035" i="5"/>
  <c r="H3034" i="5"/>
  <c r="F3013" i="5"/>
  <c r="H3012" i="5"/>
  <c r="F2991" i="5"/>
  <c r="H2990" i="5"/>
  <c r="F2973" i="5"/>
  <c r="H2972" i="5"/>
  <c r="F2953" i="5"/>
  <c r="H2952" i="5"/>
  <c r="F2935" i="5"/>
  <c r="H2934" i="5"/>
  <c r="F2919" i="5"/>
  <c r="H2918" i="5"/>
  <c r="F2903" i="5"/>
  <c r="H2902" i="5"/>
  <c r="F2887" i="5"/>
  <c r="H2886" i="5"/>
  <c r="F2871" i="5"/>
  <c r="H2870" i="5"/>
  <c r="F2855" i="5"/>
  <c r="H2854" i="5"/>
  <c r="F2839" i="5"/>
  <c r="H2838" i="5"/>
  <c r="F2823" i="5"/>
  <c r="H2822" i="5"/>
  <c r="F2803" i="5"/>
  <c r="H2802" i="5"/>
  <c r="F2787" i="5"/>
  <c r="H2786" i="5"/>
  <c r="F2769" i="5"/>
  <c r="H2768" i="5"/>
  <c r="F2753" i="5"/>
  <c r="H2752" i="5"/>
  <c r="F2731" i="5"/>
  <c r="H2730" i="5"/>
  <c r="F2713" i="5"/>
  <c r="H2712" i="5"/>
  <c r="F2697" i="5"/>
  <c r="H2696" i="5"/>
  <c r="F2679" i="5"/>
  <c r="H2678" i="5"/>
  <c r="F2603" i="5"/>
  <c r="H2602" i="5"/>
  <c r="F2581" i="5"/>
  <c r="H2580" i="5"/>
  <c r="F2563" i="5"/>
  <c r="H2562" i="5"/>
  <c r="F2547" i="5"/>
  <c r="H2546" i="5"/>
  <c r="F2529" i="5"/>
  <c r="H2528" i="5"/>
  <c r="F2511" i="5"/>
  <c r="H2510" i="5"/>
  <c r="F2495" i="5"/>
  <c r="H2494" i="5"/>
  <c r="F2477" i="5"/>
  <c r="H2476" i="5"/>
  <c r="F2461" i="5"/>
  <c r="H2460" i="5"/>
  <c r="F2445" i="5"/>
  <c r="H2444" i="5"/>
  <c r="F2429" i="5"/>
  <c r="H2428" i="5"/>
  <c r="F2413" i="5"/>
  <c r="H2412" i="5"/>
  <c r="F2397" i="5"/>
  <c r="H2396" i="5"/>
  <c r="F2381" i="5"/>
  <c r="H2380" i="5"/>
  <c r="F2359" i="5"/>
  <c r="H2358" i="5"/>
  <c r="F2341" i="5"/>
  <c r="H2340" i="5"/>
  <c r="F2323" i="5"/>
  <c r="H2322" i="5"/>
  <c r="F2305" i="5"/>
  <c r="H2304" i="5"/>
  <c r="F2287" i="5"/>
  <c r="H2286" i="5"/>
  <c r="F2269" i="5"/>
  <c r="H2268" i="5"/>
  <c r="F2249" i="5"/>
  <c r="H2248" i="5"/>
  <c r="F2227" i="5"/>
  <c r="H2226" i="5"/>
  <c r="F2211" i="5"/>
  <c r="H2210" i="5"/>
  <c r="F2191" i="5"/>
  <c r="H2190" i="5"/>
  <c r="F2175" i="5"/>
  <c r="H2174" i="5"/>
  <c r="F2119" i="5"/>
  <c r="H2118" i="5"/>
  <c r="F2091" i="5"/>
  <c r="H2090" i="5"/>
  <c r="F2072" i="5"/>
  <c r="H2071" i="5"/>
  <c r="F2055" i="5"/>
  <c r="H2054" i="5"/>
  <c r="F2037" i="5"/>
  <c r="H2036" i="5"/>
  <c r="F2020" i="5"/>
  <c r="H2019" i="5"/>
  <c r="F2001" i="5"/>
  <c r="H2000" i="5"/>
  <c r="F1979" i="5"/>
  <c r="H1978" i="5"/>
  <c r="F1957" i="5"/>
  <c r="H1956" i="5"/>
  <c r="F1935" i="5"/>
  <c r="H1934" i="5"/>
  <c r="F1917" i="5"/>
  <c r="H1916" i="5"/>
  <c r="F1895" i="5"/>
  <c r="H1894" i="5"/>
  <c r="F1881" i="5"/>
  <c r="H1880" i="5"/>
  <c r="F1863" i="5"/>
  <c r="H1862" i="5"/>
  <c r="F1845" i="5"/>
  <c r="H1844" i="5"/>
  <c r="F1823" i="5"/>
  <c r="H1822" i="5"/>
  <c r="F1805" i="5"/>
  <c r="H1804" i="5"/>
  <c r="F1787" i="5"/>
  <c r="H1786" i="5"/>
  <c r="F1769" i="5"/>
  <c r="H1768" i="5"/>
  <c r="F1753" i="5"/>
  <c r="H1752" i="5"/>
  <c r="F1735" i="5"/>
  <c r="H1734" i="5"/>
  <c r="F1717" i="5"/>
  <c r="H1716" i="5"/>
  <c r="F1699" i="5"/>
  <c r="H1698" i="5"/>
  <c r="F1684" i="5"/>
  <c r="H1683" i="5"/>
  <c r="F1665" i="5"/>
  <c r="H1664" i="5"/>
  <c r="F1649" i="5"/>
  <c r="H1648" i="5"/>
  <c r="F1633" i="5"/>
  <c r="H1632" i="5"/>
  <c r="F1615" i="5"/>
  <c r="H1614" i="5"/>
  <c r="F1597" i="5"/>
  <c r="H1596" i="5"/>
  <c r="F1575" i="5"/>
  <c r="H1574" i="5"/>
  <c r="F1558" i="5"/>
  <c r="H1557" i="5"/>
  <c r="F1536" i="5"/>
  <c r="H1535" i="5"/>
  <c r="F1513" i="5"/>
  <c r="H1512" i="5"/>
  <c r="F1493" i="5"/>
  <c r="H1492" i="5"/>
  <c r="F1469" i="5"/>
  <c r="H1468" i="5"/>
  <c r="F1453" i="5"/>
  <c r="H1452" i="5"/>
  <c r="F1431" i="5"/>
  <c r="H1430" i="5"/>
  <c r="F1407" i="5"/>
  <c r="H1406" i="5"/>
  <c r="F1389" i="5"/>
  <c r="H1388" i="5"/>
  <c r="F1367" i="5"/>
  <c r="H1366" i="5"/>
  <c r="F1349" i="5"/>
  <c r="H1348" i="5"/>
  <c r="F1327" i="5"/>
  <c r="H1326" i="5"/>
  <c r="F1305" i="5"/>
  <c r="H1304" i="5"/>
  <c r="F1283" i="5"/>
  <c r="H1282" i="5"/>
  <c r="F1261" i="5"/>
  <c r="H1260" i="5"/>
  <c r="F1239" i="5"/>
  <c r="H1238" i="5"/>
  <c r="F1217" i="5"/>
  <c r="H1216" i="5"/>
  <c r="F1195" i="5"/>
  <c r="H1194" i="5"/>
  <c r="F1169" i="5"/>
  <c r="H1168" i="5"/>
  <c r="F1144" i="5"/>
  <c r="H1143" i="5"/>
  <c r="F1107" i="5"/>
  <c r="H1106" i="5"/>
  <c r="F1064" i="5"/>
  <c r="H1063" i="5"/>
  <c r="F1039" i="5"/>
  <c r="H1038" i="5"/>
  <c r="F1016" i="5"/>
  <c r="H1015" i="5"/>
  <c r="F993" i="5"/>
  <c r="H992" i="5"/>
  <c r="F971" i="5"/>
  <c r="H970" i="5"/>
  <c r="F946" i="5"/>
  <c r="F902" i="5"/>
  <c r="F856" i="5"/>
  <c r="F796" i="5"/>
  <c r="H795" i="5"/>
  <c r="F773" i="5"/>
  <c r="H772" i="5"/>
  <c r="F751" i="5"/>
  <c r="H750" i="5"/>
  <c r="F729" i="5"/>
  <c r="H728" i="5"/>
  <c r="F707" i="5"/>
  <c r="H706" i="5"/>
  <c r="F685" i="5"/>
  <c r="H684" i="5"/>
  <c r="F663" i="5"/>
  <c r="H662" i="5"/>
  <c r="F641" i="5"/>
  <c r="H640" i="5"/>
  <c r="F565" i="5"/>
  <c r="H564" i="5"/>
  <c r="F549" i="5"/>
  <c r="H548" i="5"/>
  <c r="F525" i="5"/>
  <c r="H524" i="5"/>
  <c r="F501" i="5"/>
  <c r="H500" i="5"/>
  <c r="F479" i="5"/>
  <c r="H478" i="5"/>
  <c r="F464" i="5"/>
  <c r="H463" i="5"/>
  <c r="F448" i="5"/>
  <c r="H447" i="5"/>
  <c r="F432" i="5"/>
  <c r="H431" i="5"/>
  <c r="F414" i="5"/>
  <c r="H413" i="5"/>
  <c r="F392" i="5"/>
  <c r="H391" i="5"/>
  <c r="F370" i="5"/>
  <c r="H369" i="5"/>
  <c r="F348" i="5"/>
  <c r="H347" i="5"/>
  <c r="F326" i="5"/>
  <c r="H325" i="5"/>
  <c r="F304" i="5"/>
  <c r="H303" i="5"/>
  <c r="F282" i="5"/>
  <c r="H281" i="5"/>
  <c r="F260" i="5"/>
  <c r="H259" i="5"/>
  <c r="F242" i="5"/>
  <c r="H241" i="5"/>
  <c r="F220" i="5"/>
  <c r="H219" i="5"/>
  <c r="F198" i="5"/>
  <c r="H197" i="5"/>
  <c r="F176" i="5"/>
  <c r="H175" i="5"/>
  <c r="F141" i="5"/>
  <c r="H140" i="5"/>
  <c r="F107" i="5"/>
  <c r="H106" i="5"/>
  <c r="F82" i="5"/>
  <c r="H81" i="5"/>
  <c r="F62" i="5"/>
  <c r="H61" i="5"/>
  <c r="F51" i="5"/>
  <c r="H50" i="5"/>
  <c r="F20" i="5"/>
  <c r="H19" i="5"/>
  <c r="F7" i="5"/>
  <c r="H6" i="5"/>
  <c r="H1160" i="9"/>
  <c r="H1124" i="9"/>
  <c r="H910" i="9"/>
  <c r="H862" i="9"/>
  <c r="G1141" i="5"/>
  <c r="H1142" i="5"/>
  <c r="G1061" i="5"/>
  <c r="H1062" i="5"/>
  <c r="G793" i="5"/>
  <c r="H794" i="5"/>
  <c r="G138" i="5"/>
  <c r="H139" i="5"/>
  <c r="G104" i="5"/>
  <c r="H105" i="5"/>
  <c r="G1012" i="5" l="1"/>
  <c r="G1011" i="5" s="1"/>
  <c r="G1010" i="5" s="1"/>
  <c r="G1009" i="5" s="1"/>
  <c r="G1008" i="5" s="1"/>
  <c r="G1007" i="5" s="1"/>
  <c r="G1006" i="5" s="1"/>
  <c r="G1005" i="5" s="1"/>
  <c r="H1013" i="5"/>
  <c r="H958" i="9"/>
  <c r="H959" i="9" s="1"/>
  <c r="G900" i="5"/>
  <c r="H901" i="5"/>
  <c r="G854" i="5"/>
  <c r="H855" i="5"/>
  <c r="H12" i="18"/>
  <c r="H674" i="9"/>
  <c r="H675" i="9" s="1"/>
  <c r="H1126" i="9"/>
  <c r="H1127" i="9" s="1"/>
  <c r="H172" i="9"/>
  <c r="H173" i="9" s="1"/>
  <c r="H1162" i="9"/>
  <c r="H1163" i="9" s="1"/>
  <c r="H986" i="9"/>
  <c r="H987" i="9" s="1"/>
  <c r="H912" i="9"/>
  <c r="H913" i="9" s="1"/>
  <c r="H864" i="9"/>
  <c r="H865" i="9" s="1"/>
  <c r="G5" i="2"/>
  <c r="F5" i="2"/>
  <c r="E5" i="2"/>
  <c r="D5" i="2"/>
  <c r="C5" i="2"/>
  <c r="B5" i="2"/>
  <c r="A5" i="2"/>
  <c r="A7" i="5"/>
  <c r="F5211" i="5"/>
  <c r="H5210" i="5"/>
  <c r="F5189" i="5"/>
  <c r="H5188" i="5"/>
  <c r="F5175" i="5"/>
  <c r="H5174" i="5"/>
  <c r="F5153" i="5"/>
  <c r="H5152" i="5"/>
  <c r="F5131" i="5"/>
  <c r="H5130" i="5"/>
  <c r="F5118" i="5"/>
  <c r="H5117" i="5"/>
  <c r="F5104" i="5"/>
  <c r="H5103" i="5"/>
  <c r="F5082" i="5"/>
  <c r="H5081" i="5"/>
  <c r="F5068" i="5"/>
  <c r="H5067" i="5"/>
  <c r="F5045" i="5"/>
  <c r="H5044" i="5"/>
  <c r="F5029" i="5"/>
  <c r="H5028" i="5"/>
  <c r="F5007" i="5"/>
  <c r="H5006" i="5"/>
  <c r="F4985" i="5"/>
  <c r="H4984" i="5"/>
  <c r="F4963" i="5"/>
  <c r="H4962" i="5"/>
  <c r="F4941" i="5"/>
  <c r="H4940" i="5"/>
  <c r="F4919" i="5"/>
  <c r="H4918" i="5"/>
  <c r="F4897" i="5"/>
  <c r="H4896" i="5"/>
  <c r="F4875" i="5"/>
  <c r="H4874" i="5"/>
  <c r="F4861" i="5"/>
  <c r="H4860" i="5"/>
  <c r="F4845" i="5"/>
  <c r="H4844" i="5"/>
  <c r="F4832" i="5"/>
  <c r="H4831" i="5"/>
  <c r="I4831" i="5" s="1"/>
  <c r="F4814" i="5"/>
  <c r="H4813" i="5"/>
  <c r="I4813" i="5" s="1"/>
  <c r="F4792" i="5"/>
  <c r="H4791" i="5"/>
  <c r="I4791" i="5" s="1"/>
  <c r="F4778" i="5"/>
  <c r="H4777" i="5"/>
  <c r="I4777" i="5" s="1"/>
  <c r="F4756" i="5"/>
  <c r="H4755" i="5"/>
  <c r="I4755" i="5" s="1"/>
  <c r="F4734" i="5"/>
  <c r="H4733" i="5"/>
  <c r="I4733" i="5" s="1"/>
  <c r="F4712" i="5"/>
  <c r="H4711" i="5"/>
  <c r="I4711" i="5" s="1"/>
  <c r="F4693" i="5"/>
  <c r="H4692" i="5"/>
  <c r="F4671" i="5"/>
  <c r="H4670" i="5"/>
  <c r="F4653" i="5"/>
  <c r="H4652" i="5"/>
  <c r="F4637" i="5"/>
  <c r="H4636" i="5"/>
  <c r="F4619" i="5"/>
  <c r="H4618" i="5"/>
  <c r="F4601" i="5"/>
  <c r="H4600" i="5"/>
  <c r="F4583" i="5"/>
  <c r="H4582" i="5"/>
  <c r="F4567" i="5"/>
  <c r="H4566" i="5"/>
  <c r="F4551" i="5"/>
  <c r="H4550" i="5"/>
  <c r="F4535" i="5"/>
  <c r="H4534" i="5"/>
  <c r="F4519" i="5"/>
  <c r="H4518" i="5"/>
  <c r="F4503" i="5"/>
  <c r="H4502" i="5"/>
  <c r="F4487" i="5"/>
  <c r="H4486" i="5"/>
  <c r="F4465" i="5"/>
  <c r="H4464" i="5"/>
  <c r="F4408" i="5"/>
  <c r="H4407" i="5"/>
  <c r="F4386" i="5"/>
  <c r="H4385" i="5"/>
  <c r="F4364" i="5"/>
  <c r="H4363" i="5"/>
  <c r="F4342" i="5"/>
  <c r="H4341" i="5"/>
  <c r="F4320" i="5"/>
  <c r="H4319" i="5"/>
  <c r="F4302" i="5"/>
  <c r="H4301" i="5"/>
  <c r="F4284" i="5"/>
  <c r="H4283" i="5"/>
  <c r="F4262" i="5"/>
  <c r="H4261" i="5"/>
  <c r="F4247" i="5"/>
  <c r="H4246" i="5"/>
  <c r="I4246" i="5" s="1"/>
  <c r="F4229" i="5"/>
  <c r="H4228" i="5"/>
  <c r="I4228" i="5" s="1"/>
  <c r="F4213" i="5"/>
  <c r="H4212" i="5"/>
  <c r="F4197" i="5"/>
  <c r="H4196" i="5"/>
  <c r="I4196" i="5" s="1"/>
  <c r="F4181" i="5"/>
  <c r="H4180" i="5"/>
  <c r="I4180" i="5" s="1"/>
  <c r="F4164" i="5"/>
  <c r="H4163" i="5"/>
  <c r="F4142" i="5"/>
  <c r="H4141" i="5"/>
  <c r="F4120" i="5"/>
  <c r="H4119" i="5"/>
  <c r="F4098" i="5"/>
  <c r="H4097" i="5"/>
  <c r="F4076" i="5"/>
  <c r="H4075" i="5"/>
  <c r="F4054" i="5"/>
  <c r="H4053" i="5"/>
  <c r="F4032" i="5"/>
  <c r="H4031" i="5"/>
  <c r="F4010" i="5"/>
  <c r="H4009" i="5"/>
  <c r="F3988" i="5"/>
  <c r="H3987" i="5"/>
  <c r="F3966" i="5"/>
  <c r="H3965" i="5"/>
  <c r="F3944" i="5"/>
  <c r="H3943" i="5"/>
  <c r="F3928" i="5"/>
  <c r="H3927" i="5"/>
  <c r="F3908" i="5"/>
  <c r="H3907" i="5"/>
  <c r="F3894" i="5"/>
  <c r="H3893" i="5"/>
  <c r="F3876" i="5"/>
  <c r="H3875" i="5"/>
  <c r="F3862" i="5"/>
  <c r="H3861" i="5"/>
  <c r="F3848" i="5"/>
  <c r="H3847" i="5"/>
  <c r="F3828" i="5"/>
  <c r="H3827" i="5"/>
  <c r="F3810" i="5"/>
  <c r="H3809" i="5"/>
  <c r="F3788" i="5"/>
  <c r="H3787" i="5"/>
  <c r="F3766" i="5"/>
  <c r="H3765" i="5"/>
  <c r="F3708" i="5"/>
  <c r="H3707" i="5"/>
  <c r="F3686" i="5"/>
  <c r="H3685" i="5"/>
  <c r="F3665" i="5"/>
  <c r="H3664" i="5"/>
  <c r="I3664" i="5" s="1"/>
  <c r="F3648" i="5"/>
  <c r="H3647" i="5"/>
  <c r="F3633" i="5"/>
  <c r="H3632" i="5"/>
  <c r="I3632" i="5" s="1"/>
  <c r="F3611" i="5"/>
  <c r="H3610" i="5"/>
  <c r="I3610" i="5" s="1"/>
  <c r="F3588" i="5"/>
  <c r="H3587" i="5"/>
  <c r="F3572" i="5"/>
  <c r="H3571" i="5"/>
  <c r="F3550" i="5"/>
  <c r="H3549" i="5"/>
  <c r="F3528" i="5"/>
  <c r="H3527" i="5"/>
  <c r="F3506" i="5"/>
  <c r="H3505" i="5"/>
  <c r="F3490" i="5"/>
  <c r="H3489" i="5"/>
  <c r="F3474" i="5"/>
  <c r="H3473" i="5"/>
  <c r="F3458" i="5"/>
  <c r="H3457" i="5"/>
  <c r="F3436" i="5"/>
  <c r="H3435" i="5"/>
  <c r="F3414" i="5"/>
  <c r="H3413" i="5"/>
  <c r="F3392" i="5"/>
  <c r="H3391" i="5"/>
  <c r="F3370" i="5"/>
  <c r="H3369" i="5"/>
  <c r="F3348" i="5"/>
  <c r="H3347" i="5"/>
  <c r="F3326" i="5"/>
  <c r="H3325" i="5"/>
  <c r="F3304" i="5"/>
  <c r="H3303" i="5"/>
  <c r="F3282" i="5"/>
  <c r="H3281" i="5"/>
  <c r="F3260" i="5"/>
  <c r="H3259" i="5"/>
  <c r="F3238" i="5"/>
  <c r="H3237" i="5"/>
  <c r="F3216" i="5"/>
  <c r="H3215" i="5"/>
  <c r="F3194" i="5"/>
  <c r="H3193" i="5"/>
  <c r="F3178" i="5"/>
  <c r="H3177" i="5"/>
  <c r="F3157" i="5"/>
  <c r="H3156" i="5"/>
  <c r="I3156" i="5" s="1"/>
  <c r="F3141" i="5"/>
  <c r="H3140" i="5"/>
  <c r="I3140" i="5" s="1"/>
  <c r="F3119" i="5"/>
  <c r="H3118" i="5"/>
  <c r="I3118" i="5" s="1"/>
  <c r="F3096" i="5"/>
  <c r="H3095" i="5"/>
  <c r="F3074" i="5"/>
  <c r="H3073" i="5"/>
  <c r="F3053" i="5"/>
  <c r="H3052" i="5"/>
  <c r="I3052" i="5" s="1"/>
  <c r="F3036" i="5"/>
  <c r="H3035" i="5"/>
  <c r="F3014" i="5"/>
  <c r="H3013" i="5"/>
  <c r="F2992" i="5"/>
  <c r="H2991" i="5"/>
  <c r="F2974" i="5"/>
  <c r="H2973" i="5"/>
  <c r="F2954" i="5"/>
  <c r="H2953" i="5"/>
  <c r="F2936" i="5"/>
  <c r="H2935" i="5"/>
  <c r="F2920" i="5"/>
  <c r="H2919" i="5"/>
  <c r="F2904" i="5"/>
  <c r="H2903" i="5"/>
  <c r="F2888" i="5"/>
  <c r="H2887" i="5"/>
  <c r="F2872" i="5"/>
  <c r="H2871" i="5"/>
  <c r="F2856" i="5"/>
  <c r="H2855" i="5"/>
  <c r="F2840" i="5"/>
  <c r="H2839" i="5"/>
  <c r="F2824" i="5"/>
  <c r="H2823" i="5"/>
  <c r="F2804" i="5"/>
  <c r="H2803" i="5"/>
  <c r="F2788" i="5"/>
  <c r="H2787" i="5"/>
  <c r="F2770" i="5"/>
  <c r="H2769" i="5"/>
  <c r="F2754" i="5"/>
  <c r="H2753" i="5"/>
  <c r="F2732" i="5"/>
  <c r="H2731" i="5"/>
  <c r="F2714" i="5"/>
  <c r="H2713" i="5"/>
  <c r="F2698" i="5"/>
  <c r="H2697" i="5"/>
  <c r="F2680" i="5"/>
  <c r="H2679" i="5"/>
  <c r="F2604" i="5"/>
  <c r="H2603" i="5"/>
  <c r="F2582" i="5"/>
  <c r="H2581" i="5"/>
  <c r="F2564" i="5"/>
  <c r="H2563" i="5"/>
  <c r="F2548" i="5"/>
  <c r="H2547" i="5"/>
  <c r="F2530" i="5"/>
  <c r="H2529" i="5"/>
  <c r="F2512" i="5"/>
  <c r="H2511" i="5"/>
  <c r="F2496" i="5"/>
  <c r="H2495" i="5"/>
  <c r="F2478" i="5"/>
  <c r="H2477" i="5"/>
  <c r="F2462" i="5"/>
  <c r="H2461" i="5"/>
  <c r="F2446" i="5"/>
  <c r="H2445" i="5"/>
  <c r="F2430" i="5"/>
  <c r="H2429" i="5"/>
  <c r="F2414" i="5"/>
  <c r="H2413" i="5"/>
  <c r="F2398" i="5"/>
  <c r="H2397" i="5"/>
  <c r="F2382" i="5"/>
  <c r="H2381" i="5"/>
  <c r="F2360" i="5"/>
  <c r="H2359" i="5"/>
  <c r="F2342" i="5"/>
  <c r="H2341" i="5"/>
  <c r="F2324" i="5"/>
  <c r="H2323" i="5"/>
  <c r="F2306" i="5"/>
  <c r="H2305" i="5"/>
  <c r="F2288" i="5"/>
  <c r="H2287" i="5"/>
  <c r="F2270" i="5"/>
  <c r="H2269" i="5"/>
  <c r="F2250" i="5"/>
  <c r="H2249" i="5"/>
  <c r="F2228" i="5"/>
  <c r="H2227" i="5"/>
  <c r="F2212" i="5"/>
  <c r="H2211" i="5"/>
  <c r="F2192" i="5"/>
  <c r="H2191" i="5"/>
  <c r="F2176" i="5"/>
  <c r="H2175" i="5"/>
  <c r="F2120" i="5"/>
  <c r="H2119" i="5"/>
  <c r="F2092" i="5"/>
  <c r="H2091" i="5"/>
  <c r="F2073" i="5"/>
  <c r="H2072" i="5"/>
  <c r="I2072" i="5" s="1"/>
  <c r="F2056" i="5"/>
  <c r="H2055" i="5"/>
  <c r="F2038" i="5"/>
  <c r="H2037" i="5"/>
  <c r="F2021" i="5"/>
  <c r="H2020" i="5"/>
  <c r="I2020" i="5" s="1"/>
  <c r="F2002" i="5"/>
  <c r="H2001" i="5"/>
  <c r="F1980" i="5"/>
  <c r="H1979" i="5"/>
  <c r="F1958" i="5"/>
  <c r="H1957" i="5"/>
  <c r="F1936" i="5"/>
  <c r="H1935" i="5"/>
  <c r="F1918" i="5"/>
  <c r="H1917" i="5"/>
  <c r="F1896" i="5"/>
  <c r="H1895" i="5"/>
  <c r="F1882" i="5"/>
  <c r="H1881" i="5"/>
  <c r="F1864" i="5"/>
  <c r="H1863" i="5"/>
  <c r="F1846" i="5"/>
  <c r="H1845" i="5"/>
  <c r="F1824" i="5"/>
  <c r="H1823" i="5"/>
  <c r="F1806" i="5"/>
  <c r="H1805" i="5"/>
  <c r="F1788" i="5"/>
  <c r="H1787" i="5"/>
  <c r="F1770" i="5"/>
  <c r="H1769" i="5"/>
  <c r="F1754" i="5"/>
  <c r="H1753" i="5"/>
  <c r="F1736" i="5"/>
  <c r="H1735" i="5"/>
  <c r="F1718" i="5"/>
  <c r="H1717" i="5"/>
  <c r="F1700" i="5"/>
  <c r="H1699" i="5"/>
  <c r="F1685" i="5"/>
  <c r="H1684" i="5"/>
  <c r="I1684" i="5" s="1"/>
  <c r="F1666" i="5"/>
  <c r="H1665" i="5"/>
  <c r="F1650" i="5"/>
  <c r="H1649" i="5"/>
  <c r="F1634" i="5"/>
  <c r="H1633" i="5"/>
  <c r="F1616" i="5"/>
  <c r="H1615" i="5"/>
  <c r="F1598" i="5"/>
  <c r="H1597" i="5"/>
  <c r="F1576" i="5"/>
  <c r="H1575" i="5"/>
  <c r="F1559" i="5"/>
  <c r="H1558" i="5"/>
  <c r="I1558" i="5" s="1"/>
  <c r="F1537" i="5"/>
  <c r="H1536" i="5"/>
  <c r="I1536" i="5" s="1"/>
  <c r="F1514" i="5"/>
  <c r="H1513" i="5"/>
  <c r="F1494" i="5"/>
  <c r="H1493" i="5"/>
  <c r="F1470" i="5"/>
  <c r="H1469" i="5"/>
  <c r="F1454" i="5"/>
  <c r="H1453" i="5"/>
  <c r="F1432" i="5"/>
  <c r="H1431" i="5"/>
  <c r="F1408" i="5"/>
  <c r="H1407" i="5"/>
  <c r="F1390" i="5"/>
  <c r="H1389" i="5"/>
  <c r="F1368" i="5"/>
  <c r="H1367" i="5"/>
  <c r="F1350" i="5"/>
  <c r="H1349" i="5"/>
  <c r="F1328" i="5"/>
  <c r="H1327" i="5"/>
  <c r="F1306" i="5"/>
  <c r="H1305" i="5"/>
  <c r="F1284" i="5"/>
  <c r="H1283" i="5"/>
  <c r="F1262" i="5"/>
  <c r="H1261" i="5"/>
  <c r="F1240" i="5"/>
  <c r="H1239" i="5"/>
  <c r="F1218" i="5"/>
  <c r="H1217" i="5"/>
  <c r="F1196" i="5"/>
  <c r="H1195" i="5"/>
  <c r="F1170" i="5"/>
  <c r="H1169" i="5"/>
  <c r="F1145" i="5"/>
  <c r="H1144" i="5"/>
  <c r="I1144" i="5" s="1"/>
  <c r="F1108" i="5"/>
  <c r="H1107" i="5"/>
  <c r="F1065" i="5"/>
  <c r="H1064" i="5"/>
  <c r="I1064" i="5" s="1"/>
  <c r="F1040" i="5"/>
  <c r="H1039" i="5"/>
  <c r="F1017" i="5"/>
  <c r="H1016" i="5"/>
  <c r="I1016" i="5" s="1"/>
  <c r="F994" i="5"/>
  <c r="H993" i="5"/>
  <c r="F972" i="5"/>
  <c r="H971" i="5"/>
  <c r="F947" i="5"/>
  <c r="H946" i="5"/>
  <c r="I946" i="5" s="1"/>
  <c r="F903" i="5"/>
  <c r="H902" i="5"/>
  <c r="I902" i="5" s="1"/>
  <c r="F857" i="5"/>
  <c r="H856" i="5"/>
  <c r="I856" i="5" s="1"/>
  <c r="F797" i="5"/>
  <c r="H796" i="5"/>
  <c r="I796" i="5" s="1"/>
  <c r="B36" i="3" s="1"/>
  <c r="E4" i="17" s="1"/>
  <c r="F774" i="5"/>
  <c r="H773" i="5"/>
  <c r="F752" i="5"/>
  <c r="H751" i="5"/>
  <c r="F730" i="5"/>
  <c r="H729" i="5"/>
  <c r="F708" i="5"/>
  <c r="H707" i="5"/>
  <c r="F686" i="5"/>
  <c r="H685" i="5"/>
  <c r="F664" i="5"/>
  <c r="H663" i="5"/>
  <c r="F642" i="5"/>
  <c r="H641" i="5"/>
  <c r="F566" i="5"/>
  <c r="H565" i="5"/>
  <c r="F550" i="5"/>
  <c r="H549" i="5"/>
  <c r="F526" i="5"/>
  <c r="H525" i="5"/>
  <c r="F502" i="5"/>
  <c r="H501" i="5"/>
  <c r="F480" i="5"/>
  <c r="H479" i="5"/>
  <c r="I479" i="5" s="1"/>
  <c r="F465" i="5"/>
  <c r="H464" i="5"/>
  <c r="F449" i="5"/>
  <c r="H448" i="5"/>
  <c r="F433" i="5"/>
  <c r="H432" i="5"/>
  <c r="F415" i="5"/>
  <c r="H414" i="5"/>
  <c r="F393" i="5"/>
  <c r="H392" i="5"/>
  <c r="F371" i="5"/>
  <c r="H370" i="5"/>
  <c r="F349" i="5"/>
  <c r="H348" i="5"/>
  <c r="F327" i="5"/>
  <c r="H326" i="5"/>
  <c r="F305" i="5"/>
  <c r="H304" i="5"/>
  <c r="F283" i="5"/>
  <c r="H282" i="5"/>
  <c r="F261" i="5"/>
  <c r="H260" i="5"/>
  <c r="F243" i="5"/>
  <c r="H242" i="5"/>
  <c r="F221" i="5"/>
  <c r="H220" i="5"/>
  <c r="F199" i="5"/>
  <c r="H198" i="5"/>
  <c r="F177" i="5"/>
  <c r="H176" i="5"/>
  <c r="F142" i="5"/>
  <c r="H141" i="5"/>
  <c r="I141" i="5" s="1"/>
  <c r="F108" i="5"/>
  <c r="H107" i="5"/>
  <c r="I107" i="5" s="1"/>
  <c r="F83" i="5"/>
  <c r="H82" i="5"/>
  <c r="F63" i="5"/>
  <c r="H62" i="5"/>
  <c r="F52" i="5"/>
  <c r="H51" i="5"/>
  <c r="F21" i="5"/>
  <c r="H20" i="5"/>
  <c r="F8" i="5"/>
  <c r="H7" i="5"/>
  <c r="H1141" i="5"/>
  <c r="G1140" i="5"/>
  <c r="G1139" i="5" s="1"/>
  <c r="G1138" i="5" s="1"/>
  <c r="G1137" i="5" s="1"/>
  <c r="G1136" i="5" s="1"/>
  <c r="G1135" i="5" s="1"/>
  <c r="G1134" i="5" s="1"/>
  <c r="G1133" i="5" s="1"/>
  <c r="H1061" i="5"/>
  <c r="G1060" i="5"/>
  <c r="G1059" i="5" s="1"/>
  <c r="G1058" i="5" s="1"/>
  <c r="G1057" i="5" s="1"/>
  <c r="G1056" i="5" s="1"/>
  <c r="G1055" i="5" s="1"/>
  <c r="G1054" i="5" s="1"/>
  <c r="G1053" i="5" s="1"/>
  <c r="H793" i="5"/>
  <c r="G792" i="5"/>
  <c r="G791" i="5" s="1"/>
  <c r="G790" i="5" s="1"/>
  <c r="G789" i="5" s="1"/>
  <c r="G788" i="5" s="1"/>
  <c r="G787" i="5" s="1"/>
  <c r="G786" i="5" s="1"/>
  <c r="G785" i="5" s="1"/>
  <c r="H138" i="5"/>
  <c r="G137" i="5"/>
  <c r="G136" i="5" s="1"/>
  <c r="G135" i="5" s="1"/>
  <c r="G134" i="5" s="1"/>
  <c r="G133" i="5" s="1"/>
  <c r="G132" i="5" s="1"/>
  <c r="G131" i="5" s="1"/>
  <c r="G130" i="5" s="1"/>
  <c r="H104" i="5"/>
  <c r="G103" i="5"/>
  <c r="G102" i="5" s="1"/>
  <c r="G101" i="5" s="1"/>
  <c r="G100" i="5" s="1"/>
  <c r="G99" i="5" s="1"/>
  <c r="G98" i="5" s="1"/>
  <c r="G97" i="5" s="1"/>
  <c r="G96" i="5" s="1"/>
  <c r="G944" i="5"/>
  <c r="H945" i="5"/>
  <c r="H900" i="5" l="1"/>
  <c r="G899" i="5"/>
  <c r="H854" i="5"/>
  <c r="G853" i="5"/>
  <c r="F4" i="17"/>
  <c r="I4" i="17"/>
  <c r="J4" i="17"/>
  <c r="A8" i="5"/>
  <c r="F5212" i="5"/>
  <c r="H5211" i="5"/>
  <c r="F5190" i="5"/>
  <c r="H5189" i="5"/>
  <c r="F5176" i="5"/>
  <c r="H5175" i="5"/>
  <c r="F5154" i="5"/>
  <c r="H5153" i="5"/>
  <c r="F5132" i="5"/>
  <c r="H5131" i="5"/>
  <c r="F5119" i="5"/>
  <c r="H5118" i="5"/>
  <c r="I5118" i="5" s="1"/>
  <c r="F5105" i="5"/>
  <c r="H5104" i="5"/>
  <c r="I5104" i="5" s="1"/>
  <c r="F5083" i="5"/>
  <c r="H5082" i="5"/>
  <c r="I5082" i="5" s="1"/>
  <c r="F5069" i="5"/>
  <c r="H5068" i="5"/>
  <c r="I5068" i="5" s="1"/>
  <c r="F5046" i="5"/>
  <c r="H5045" i="5"/>
  <c r="I5045" i="5" s="1"/>
  <c r="F5030" i="5"/>
  <c r="H5029" i="5"/>
  <c r="I5029" i="5" s="1"/>
  <c r="F5008" i="5"/>
  <c r="H5007" i="5"/>
  <c r="I5007" i="5" s="1"/>
  <c r="F4986" i="5"/>
  <c r="H4985" i="5"/>
  <c r="I4985" i="5" s="1"/>
  <c r="F4964" i="5"/>
  <c r="H4963" i="5"/>
  <c r="I4963" i="5" s="1"/>
  <c r="F4942" i="5"/>
  <c r="H4941" i="5"/>
  <c r="I4941" i="5" s="1"/>
  <c r="F4920" i="5"/>
  <c r="H4919" i="5"/>
  <c r="I4919" i="5" s="1"/>
  <c r="F4898" i="5"/>
  <c r="H4897" i="5"/>
  <c r="I4897" i="5" s="1"/>
  <c r="F4876" i="5"/>
  <c r="H4875" i="5"/>
  <c r="I4875" i="5" s="1"/>
  <c r="F4862" i="5"/>
  <c r="H4861" i="5"/>
  <c r="I4861" i="5" s="1"/>
  <c r="F4846" i="5"/>
  <c r="H4845" i="5"/>
  <c r="I4845" i="5" s="1"/>
  <c r="F4833" i="5"/>
  <c r="H4832" i="5"/>
  <c r="F4815" i="5"/>
  <c r="H4814" i="5"/>
  <c r="F4793" i="5"/>
  <c r="H4792" i="5"/>
  <c r="F4779" i="5"/>
  <c r="H4778" i="5"/>
  <c r="F4757" i="5"/>
  <c r="H4756" i="5"/>
  <c r="F4735" i="5"/>
  <c r="H4734" i="5"/>
  <c r="F4713" i="5"/>
  <c r="H4712" i="5"/>
  <c r="F4694" i="5"/>
  <c r="H4693" i="5"/>
  <c r="I4693" i="5" s="1"/>
  <c r="F4672" i="5"/>
  <c r="H4671" i="5"/>
  <c r="I4671" i="5" s="1"/>
  <c r="F4654" i="5"/>
  <c r="H4653" i="5"/>
  <c r="I4653" i="5" s="1"/>
  <c r="F4638" i="5"/>
  <c r="H4637" i="5"/>
  <c r="I4637" i="5" s="1"/>
  <c r="F4620" i="5"/>
  <c r="H4619" i="5"/>
  <c r="I4619" i="5" s="1"/>
  <c r="F4602" i="5"/>
  <c r="H4601" i="5"/>
  <c r="I4601" i="5" s="1"/>
  <c r="F4584" i="5"/>
  <c r="H4583" i="5"/>
  <c r="I4583" i="5" s="1"/>
  <c r="F4568" i="5"/>
  <c r="H4567" i="5"/>
  <c r="I4567" i="5" s="1"/>
  <c r="F4552" i="5"/>
  <c r="H4551" i="5"/>
  <c r="I4551" i="5" s="1"/>
  <c r="F4536" i="5"/>
  <c r="H4535" i="5"/>
  <c r="I4535" i="5" s="1"/>
  <c r="F4520" i="5"/>
  <c r="H4519" i="5"/>
  <c r="I4519" i="5" s="1"/>
  <c r="F4504" i="5"/>
  <c r="H4503" i="5"/>
  <c r="I4503" i="5" s="1"/>
  <c r="F4488" i="5"/>
  <c r="H4487" i="5"/>
  <c r="I4487" i="5" s="1"/>
  <c r="F4466" i="5"/>
  <c r="H4465" i="5"/>
  <c r="I4465" i="5" s="1"/>
  <c r="F4409" i="5"/>
  <c r="H4408" i="5"/>
  <c r="F4387" i="5"/>
  <c r="H4386" i="5"/>
  <c r="I4386" i="5" s="1"/>
  <c r="F4365" i="5"/>
  <c r="H4364" i="5"/>
  <c r="I4364" i="5" s="1"/>
  <c r="F4343" i="5"/>
  <c r="H4342" i="5"/>
  <c r="I4342" i="5" s="1"/>
  <c r="F4321" i="5"/>
  <c r="H4320" i="5"/>
  <c r="I4320" i="5" s="1"/>
  <c r="F4303" i="5"/>
  <c r="H4302" i="5"/>
  <c r="I4302" i="5" s="1"/>
  <c r="F4285" i="5"/>
  <c r="H4284" i="5"/>
  <c r="I4284" i="5" s="1"/>
  <c r="F4263" i="5"/>
  <c r="H4262" i="5"/>
  <c r="I4262" i="5" s="1"/>
  <c r="F4248" i="5"/>
  <c r="H4247" i="5"/>
  <c r="F4230" i="5"/>
  <c r="H4229" i="5"/>
  <c r="F4214" i="5"/>
  <c r="H4213" i="5"/>
  <c r="F4198" i="5"/>
  <c r="H4197" i="5"/>
  <c r="F4182" i="5"/>
  <c r="H4181" i="5"/>
  <c r="F4165" i="5"/>
  <c r="H4164" i="5"/>
  <c r="I4164" i="5" s="1"/>
  <c r="F4143" i="5"/>
  <c r="H4142" i="5"/>
  <c r="I4142" i="5" s="1"/>
  <c r="F4121" i="5"/>
  <c r="H4120" i="5"/>
  <c r="I4120" i="5" s="1"/>
  <c r="F4099" i="5"/>
  <c r="H4098" i="5"/>
  <c r="I4098" i="5" s="1"/>
  <c r="F4077" i="5"/>
  <c r="H4076" i="5"/>
  <c r="I4076" i="5" s="1"/>
  <c r="F4055" i="5"/>
  <c r="H4054" i="5"/>
  <c r="I4054" i="5" s="1"/>
  <c r="F4033" i="5"/>
  <c r="H4032" i="5"/>
  <c r="I4032" i="5" s="1"/>
  <c r="F4011" i="5"/>
  <c r="H4010" i="5"/>
  <c r="I4010" i="5" s="1"/>
  <c r="F3989" i="5"/>
  <c r="H3988" i="5"/>
  <c r="I3988" i="5" s="1"/>
  <c r="F3967" i="5"/>
  <c r="H3966" i="5"/>
  <c r="I3966" i="5" s="1"/>
  <c r="F3945" i="5"/>
  <c r="H3944" i="5"/>
  <c r="I3944" i="5" s="1"/>
  <c r="F3929" i="5"/>
  <c r="H3928" i="5"/>
  <c r="I3928" i="5" s="1"/>
  <c r="F3909" i="5"/>
  <c r="H3908" i="5"/>
  <c r="I3908" i="5" s="1"/>
  <c r="F3895" i="5"/>
  <c r="H3894" i="5"/>
  <c r="I3894" i="5" s="1"/>
  <c r="F3877" i="5"/>
  <c r="H3876" i="5"/>
  <c r="I3876" i="5" s="1"/>
  <c r="F3863" i="5"/>
  <c r="H3862" i="5"/>
  <c r="F3849" i="5"/>
  <c r="H3848" i="5"/>
  <c r="I3848" i="5" s="1"/>
  <c r="F3829" i="5"/>
  <c r="H3828" i="5"/>
  <c r="I3828" i="5" s="1"/>
  <c r="F3811" i="5"/>
  <c r="H3810" i="5"/>
  <c r="I3810" i="5" s="1"/>
  <c r="F3789" i="5"/>
  <c r="H3788" i="5"/>
  <c r="F3767" i="5"/>
  <c r="H3766" i="5"/>
  <c r="I3766" i="5" s="1"/>
  <c r="F3709" i="5"/>
  <c r="H3708" i="5"/>
  <c r="F3687" i="5"/>
  <c r="H3686" i="5"/>
  <c r="I3686" i="5" s="1"/>
  <c r="F3666" i="5"/>
  <c r="H3665" i="5"/>
  <c r="F3649" i="5"/>
  <c r="H3648" i="5"/>
  <c r="I3648" i="5" s="1"/>
  <c r="F3634" i="5"/>
  <c r="H3633" i="5"/>
  <c r="F3612" i="5"/>
  <c r="H3611" i="5"/>
  <c r="F3589" i="5"/>
  <c r="H3588" i="5"/>
  <c r="I3588" i="5" s="1"/>
  <c r="F3573" i="5"/>
  <c r="H3572" i="5"/>
  <c r="F3551" i="5"/>
  <c r="H3550" i="5"/>
  <c r="I3550" i="5" s="1"/>
  <c r="F3529" i="5"/>
  <c r="H3528" i="5"/>
  <c r="I3528" i="5" s="1"/>
  <c r="F3507" i="5"/>
  <c r="H3506" i="5"/>
  <c r="I3506" i="5" s="1"/>
  <c r="F3491" i="5"/>
  <c r="H3490" i="5"/>
  <c r="F3475" i="5"/>
  <c r="H3474" i="5"/>
  <c r="I3474" i="5" s="1"/>
  <c r="F3459" i="5"/>
  <c r="H3458" i="5"/>
  <c r="I3458" i="5" s="1"/>
  <c r="F3437" i="5"/>
  <c r="H3436" i="5"/>
  <c r="I3436" i="5" s="1"/>
  <c r="F3415" i="5"/>
  <c r="H3414" i="5"/>
  <c r="I3414" i="5" s="1"/>
  <c r="F3393" i="5"/>
  <c r="H3392" i="5"/>
  <c r="I3392" i="5" s="1"/>
  <c r="F3371" i="5"/>
  <c r="H3370" i="5"/>
  <c r="I3370" i="5" s="1"/>
  <c r="F3349" i="5"/>
  <c r="H3348" i="5"/>
  <c r="I3348" i="5" s="1"/>
  <c r="F3327" i="5"/>
  <c r="H3326" i="5"/>
  <c r="I3326" i="5" s="1"/>
  <c r="F3305" i="5"/>
  <c r="H3304" i="5"/>
  <c r="I3304" i="5" s="1"/>
  <c r="F3283" i="5"/>
  <c r="H3282" i="5"/>
  <c r="I3282" i="5" s="1"/>
  <c r="F3261" i="5"/>
  <c r="H3260" i="5"/>
  <c r="I3260" i="5" s="1"/>
  <c r="F3239" i="5"/>
  <c r="H3238" i="5"/>
  <c r="I3238" i="5" s="1"/>
  <c r="F3217" i="5"/>
  <c r="H3216" i="5"/>
  <c r="I3216" i="5" s="1"/>
  <c r="F3195" i="5"/>
  <c r="H3194" i="5"/>
  <c r="I3194" i="5" s="1"/>
  <c r="F3179" i="5"/>
  <c r="H3178" i="5"/>
  <c r="I3178" i="5" s="1"/>
  <c r="F3158" i="5"/>
  <c r="H3157" i="5"/>
  <c r="F3142" i="5"/>
  <c r="H3141" i="5"/>
  <c r="F3120" i="5"/>
  <c r="H3119" i="5"/>
  <c r="F3097" i="5"/>
  <c r="H3096" i="5"/>
  <c r="I3096" i="5" s="1"/>
  <c r="F3075" i="5"/>
  <c r="H3074" i="5"/>
  <c r="I3074" i="5" s="1"/>
  <c r="F3054" i="5"/>
  <c r="H3053" i="5"/>
  <c r="F3037" i="5"/>
  <c r="H3036" i="5"/>
  <c r="I3036" i="5" s="1"/>
  <c r="F3015" i="5"/>
  <c r="H3014" i="5"/>
  <c r="I3014" i="5" s="1"/>
  <c r="F2993" i="5"/>
  <c r="H2992" i="5"/>
  <c r="I2992" i="5" s="1"/>
  <c r="F2975" i="5"/>
  <c r="H2974" i="5"/>
  <c r="I2974" i="5" s="1"/>
  <c r="F2955" i="5"/>
  <c r="H2954" i="5"/>
  <c r="I2954" i="5" s="1"/>
  <c r="F2937" i="5"/>
  <c r="H2936" i="5"/>
  <c r="I2936" i="5" s="1"/>
  <c r="F2921" i="5"/>
  <c r="H2920" i="5"/>
  <c r="I2920" i="5" s="1"/>
  <c r="F2905" i="5"/>
  <c r="H2904" i="5"/>
  <c r="I2904" i="5" s="1"/>
  <c r="F2889" i="5"/>
  <c r="H2888" i="5"/>
  <c r="I2888" i="5" s="1"/>
  <c r="F2873" i="5"/>
  <c r="H2872" i="5"/>
  <c r="I2872" i="5" s="1"/>
  <c r="F2857" i="5"/>
  <c r="H2856" i="5"/>
  <c r="I2856" i="5" s="1"/>
  <c r="F2841" i="5"/>
  <c r="H2840" i="5"/>
  <c r="I2840" i="5" s="1"/>
  <c r="F2825" i="5"/>
  <c r="H2824" i="5"/>
  <c r="I2824" i="5" s="1"/>
  <c r="F2805" i="5"/>
  <c r="H2804" i="5"/>
  <c r="I2804" i="5" s="1"/>
  <c r="F2789" i="5"/>
  <c r="H2788" i="5"/>
  <c r="I2788" i="5" s="1"/>
  <c r="F2771" i="5"/>
  <c r="H2770" i="5"/>
  <c r="I2770" i="5" s="1"/>
  <c r="F2755" i="5"/>
  <c r="H2754" i="5"/>
  <c r="I2754" i="5" s="1"/>
  <c r="F2733" i="5"/>
  <c r="H2732" i="5"/>
  <c r="I2732" i="5" s="1"/>
  <c r="F2715" i="5"/>
  <c r="H2714" i="5"/>
  <c r="I2714" i="5" s="1"/>
  <c r="F2699" i="5"/>
  <c r="H2698" i="5"/>
  <c r="I2698" i="5" s="1"/>
  <c r="F2681" i="5"/>
  <c r="H2680" i="5"/>
  <c r="I2680" i="5" s="1"/>
  <c r="F2605" i="5"/>
  <c r="H2604" i="5"/>
  <c r="I2604" i="5" s="1"/>
  <c r="F2583" i="5"/>
  <c r="H2582" i="5"/>
  <c r="I2582" i="5" s="1"/>
  <c r="F2565" i="5"/>
  <c r="H2564" i="5"/>
  <c r="I2564" i="5" s="1"/>
  <c r="F2549" i="5"/>
  <c r="H2548" i="5"/>
  <c r="I2548" i="5" s="1"/>
  <c r="F2531" i="5"/>
  <c r="H2530" i="5"/>
  <c r="I2530" i="5" s="1"/>
  <c r="F2513" i="5"/>
  <c r="H2512" i="5"/>
  <c r="I2512" i="5" s="1"/>
  <c r="F2497" i="5"/>
  <c r="H2496" i="5"/>
  <c r="I2496" i="5" s="1"/>
  <c r="F2479" i="5"/>
  <c r="H2478" i="5"/>
  <c r="I2478" i="5" s="1"/>
  <c r="F2463" i="5"/>
  <c r="H2462" i="5"/>
  <c r="I2462" i="5" s="1"/>
  <c r="F2447" i="5"/>
  <c r="H2446" i="5"/>
  <c r="I2446" i="5" s="1"/>
  <c r="F2431" i="5"/>
  <c r="H2430" i="5"/>
  <c r="F2415" i="5"/>
  <c r="H2414" i="5"/>
  <c r="I2414" i="5" s="1"/>
  <c r="F2399" i="5"/>
  <c r="H2398" i="5"/>
  <c r="I2398" i="5" s="1"/>
  <c r="F2383" i="5"/>
  <c r="H2382" i="5"/>
  <c r="I2382" i="5" s="1"/>
  <c r="F2361" i="5"/>
  <c r="H2360" i="5"/>
  <c r="I2360" i="5" s="1"/>
  <c r="F2343" i="5"/>
  <c r="H2342" i="5"/>
  <c r="I2342" i="5" s="1"/>
  <c r="F2325" i="5"/>
  <c r="H2324" i="5"/>
  <c r="I2324" i="5" s="1"/>
  <c r="F2307" i="5"/>
  <c r="H2306" i="5"/>
  <c r="I2306" i="5" s="1"/>
  <c r="F2289" i="5"/>
  <c r="H2288" i="5"/>
  <c r="I2288" i="5" s="1"/>
  <c r="F2271" i="5"/>
  <c r="H2270" i="5"/>
  <c r="I2270" i="5" s="1"/>
  <c r="F2251" i="5"/>
  <c r="H2250" i="5"/>
  <c r="I2250" i="5" s="1"/>
  <c r="F2229" i="5"/>
  <c r="H2228" i="5"/>
  <c r="I2228" i="5" s="1"/>
  <c r="F2213" i="5"/>
  <c r="H2212" i="5"/>
  <c r="I2212" i="5" s="1"/>
  <c r="F2193" i="5"/>
  <c r="H2192" i="5"/>
  <c r="I2192" i="5" s="1"/>
  <c r="F2177" i="5"/>
  <c r="H2176" i="5"/>
  <c r="I2176" i="5" s="1"/>
  <c r="F2121" i="5"/>
  <c r="H2120" i="5"/>
  <c r="F2093" i="5"/>
  <c r="H2092" i="5"/>
  <c r="I2092" i="5" s="1"/>
  <c r="F2074" i="5"/>
  <c r="H2073" i="5"/>
  <c r="F2057" i="5"/>
  <c r="H2056" i="5"/>
  <c r="I2056" i="5" s="1"/>
  <c r="F2039" i="5"/>
  <c r="H2038" i="5"/>
  <c r="I2038" i="5" s="1"/>
  <c r="F2022" i="5"/>
  <c r="H2021" i="5"/>
  <c r="F2003" i="5"/>
  <c r="H2002" i="5"/>
  <c r="I2002" i="5" s="1"/>
  <c r="F1981" i="5"/>
  <c r="H1980" i="5"/>
  <c r="I1980" i="5" s="1"/>
  <c r="F1959" i="5"/>
  <c r="H1958" i="5"/>
  <c r="I1958" i="5" s="1"/>
  <c r="F1937" i="5"/>
  <c r="H1936" i="5"/>
  <c r="I1936" i="5" s="1"/>
  <c r="F1919" i="5"/>
  <c r="H1918" i="5"/>
  <c r="I1918" i="5" s="1"/>
  <c r="F1897" i="5"/>
  <c r="H1896" i="5"/>
  <c r="I1896" i="5" s="1"/>
  <c r="F1883" i="5"/>
  <c r="H1882" i="5"/>
  <c r="I1882" i="5" s="1"/>
  <c r="F1865" i="5"/>
  <c r="H1864" i="5"/>
  <c r="I1864" i="5" s="1"/>
  <c r="F1847" i="5"/>
  <c r="H1846" i="5"/>
  <c r="I1846" i="5" s="1"/>
  <c r="F1825" i="5"/>
  <c r="H1824" i="5"/>
  <c r="I1824" i="5" s="1"/>
  <c r="F1807" i="5"/>
  <c r="H1806" i="5"/>
  <c r="I1806" i="5" s="1"/>
  <c r="F1789" i="5"/>
  <c r="H1788" i="5"/>
  <c r="I1788" i="5" s="1"/>
  <c r="F1771" i="5"/>
  <c r="H1770" i="5"/>
  <c r="I1770" i="5" s="1"/>
  <c r="F1755" i="5"/>
  <c r="H1754" i="5"/>
  <c r="I1754" i="5" s="1"/>
  <c r="F1737" i="5"/>
  <c r="H1736" i="5"/>
  <c r="I1736" i="5" s="1"/>
  <c r="F1719" i="5"/>
  <c r="H1718" i="5"/>
  <c r="I1718" i="5" s="1"/>
  <c r="F1701" i="5"/>
  <c r="H1700" i="5"/>
  <c r="I1700" i="5" s="1"/>
  <c r="F1686" i="5"/>
  <c r="H1685" i="5"/>
  <c r="F1667" i="5"/>
  <c r="H1666" i="5"/>
  <c r="I1666" i="5" s="1"/>
  <c r="F1651" i="5"/>
  <c r="H1650" i="5"/>
  <c r="I1650" i="5" s="1"/>
  <c r="F1635" i="5"/>
  <c r="H1634" i="5"/>
  <c r="I1634" i="5" s="1"/>
  <c r="F1617" i="5"/>
  <c r="H1616" i="5"/>
  <c r="I1616" i="5" s="1"/>
  <c r="F1599" i="5"/>
  <c r="H1598" i="5"/>
  <c r="I1598" i="5" s="1"/>
  <c r="F1577" i="5"/>
  <c r="H1576" i="5"/>
  <c r="I1576" i="5" s="1"/>
  <c r="F1560" i="5"/>
  <c r="H1559" i="5"/>
  <c r="F1538" i="5"/>
  <c r="H1537" i="5"/>
  <c r="F1515" i="5"/>
  <c r="H1514" i="5"/>
  <c r="I1514" i="5" s="1"/>
  <c r="F1495" i="5"/>
  <c r="H1494" i="5"/>
  <c r="I1494" i="5" s="1"/>
  <c r="F1471" i="5"/>
  <c r="H1470" i="5"/>
  <c r="I1470" i="5" s="1"/>
  <c r="F1455" i="5"/>
  <c r="H1454" i="5"/>
  <c r="I1454" i="5" s="1"/>
  <c r="F1433" i="5"/>
  <c r="H1432" i="5"/>
  <c r="I1432" i="5" s="1"/>
  <c r="F1409" i="5"/>
  <c r="H1408" i="5"/>
  <c r="I1408" i="5" s="1"/>
  <c r="F1391" i="5"/>
  <c r="H1390" i="5"/>
  <c r="I1390" i="5" s="1"/>
  <c r="F1369" i="5"/>
  <c r="H1368" i="5"/>
  <c r="I1368" i="5" s="1"/>
  <c r="F1351" i="5"/>
  <c r="H1350" i="5"/>
  <c r="I1350" i="5" s="1"/>
  <c r="F1329" i="5"/>
  <c r="H1328" i="5"/>
  <c r="I1328" i="5" s="1"/>
  <c r="F1307" i="5"/>
  <c r="H1306" i="5"/>
  <c r="I1306" i="5" s="1"/>
  <c r="F1285" i="5"/>
  <c r="H1284" i="5"/>
  <c r="F1263" i="5"/>
  <c r="H1262" i="5"/>
  <c r="F1241" i="5"/>
  <c r="H1240" i="5"/>
  <c r="F1219" i="5"/>
  <c r="H1218" i="5"/>
  <c r="F1197" i="5"/>
  <c r="H1196" i="5"/>
  <c r="F1171" i="5"/>
  <c r="H1170" i="5"/>
  <c r="I1170" i="5" s="1"/>
  <c r="F1146" i="5"/>
  <c r="H1145" i="5"/>
  <c r="F1109" i="5"/>
  <c r="H1108" i="5"/>
  <c r="I1108" i="5" s="1"/>
  <c r="F1066" i="5"/>
  <c r="H1065" i="5"/>
  <c r="F1041" i="5"/>
  <c r="H1040" i="5"/>
  <c r="I1040" i="5" s="1"/>
  <c r="F1018" i="5"/>
  <c r="H1017" i="5"/>
  <c r="F995" i="5"/>
  <c r="H994" i="5"/>
  <c r="I994" i="5" s="1"/>
  <c r="F973" i="5"/>
  <c r="H972" i="5"/>
  <c r="I972" i="5" s="1"/>
  <c r="F948" i="5"/>
  <c r="H947" i="5"/>
  <c r="F904" i="5"/>
  <c r="H903" i="5"/>
  <c r="F858" i="5"/>
  <c r="H857" i="5"/>
  <c r="F798" i="5"/>
  <c r="H797" i="5"/>
  <c r="F775" i="5"/>
  <c r="H774" i="5"/>
  <c r="I774" i="5" s="1"/>
  <c r="F753" i="5"/>
  <c r="H752" i="5"/>
  <c r="I752" i="5" s="1"/>
  <c r="F731" i="5"/>
  <c r="H730" i="5"/>
  <c r="I730" i="5" s="1"/>
  <c r="F709" i="5"/>
  <c r="H708" i="5"/>
  <c r="I708" i="5" s="1"/>
  <c r="F687" i="5"/>
  <c r="H686" i="5"/>
  <c r="I686" i="5" s="1"/>
  <c r="F665" i="5"/>
  <c r="H664" i="5"/>
  <c r="I664" i="5" s="1"/>
  <c r="F643" i="5"/>
  <c r="H642" i="5"/>
  <c r="I642" i="5" s="1"/>
  <c r="F567" i="5"/>
  <c r="H566" i="5"/>
  <c r="I566" i="5" s="1"/>
  <c r="F551" i="5"/>
  <c r="H550" i="5"/>
  <c r="I550" i="5" s="1"/>
  <c r="F527" i="5"/>
  <c r="H526" i="5"/>
  <c r="I526" i="5" s="1"/>
  <c r="F503" i="5"/>
  <c r="H502" i="5"/>
  <c r="I502" i="5" s="1"/>
  <c r="F481" i="5"/>
  <c r="H480" i="5"/>
  <c r="F466" i="5"/>
  <c r="H465" i="5"/>
  <c r="I465" i="5" s="1"/>
  <c r="F450" i="5"/>
  <c r="H449" i="5"/>
  <c r="I449" i="5" s="1"/>
  <c r="F434" i="5"/>
  <c r="H433" i="5"/>
  <c r="I433" i="5" s="1"/>
  <c r="F416" i="5"/>
  <c r="H415" i="5"/>
  <c r="I415" i="5" s="1"/>
  <c r="F394" i="5"/>
  <c r="H393" i="5"/>
  <c r="I393" i="5" s="1"/>
  <c r="F372" i="5"/>
  <c r="H371" i="5"/>
  <c r="I371" i="5" s="1"/>
  <c r="F350" i="5"/>
  <c r="H349" i="5"/>
  <c r="I349" i="5" s="1"/>
  <c r="F328" i="5"/>
  <c r="H327" i="5"/>
  <c r="I327" i="5" s="1"/>
  <c r="F306" i="5"/>
  <c r="H305" i="5"/>
  <c r="I305" i="5" s="1"/>
  <c r="F284" i="5"/>
  <c r="H283" i="5"/>
  <c r="I283" i="5" s="1"/>
  <c r="F262" i="5"/>
  <c r="H261" i="5"/>
  <c r="I261" i="5" s="1"/>
  <c r="F244" i="5"/>
  <c r="H243" i="5"/>
  <c r="I243" i="5" s="1"/>
  <c r="F222" i="5"/>
  <c r="H221" i="5"/>
  <c r="I221" i="5" s="1"/>
  <c r="F200" i="5"/>
  <c r="H199" i="5"/>
  <c r="I199" i="5" s="1"/>
  <c r="F178" i="5"/>
  <c r="H177" i="5"/>
  <c r="I177" i="5" s="1"/>
  <c r="F143" i="5"/>
  <c r="H142" i="5"/>
  <c r="F109" i="5"/>
  <c r="H108" i="5"/>
  <c r="F84" i="5"/>
  <c r="H83" i="5"/>
  <c r="I83" i="5" s="1"/>
  <c r="F64" i="5"/>
  <c r="H63" i="5"/>
  <c r="I63" i="5" s="1"/>
  <c r="F53" i="5"/>
  <c r="H52" i="5"/>
  <c r="I52" i="5" s="1"/>
  <c r="F22" i="5"/>
  <c r="H21" i="5"/>
  <c r="I21" i="5" s="1"/>
  <c r="F9" i="5"/>
  <c r="H8" i="5"/>
  <c r="I8" i="5" s="1"/>
  <c r="B35" i="3" s="1"/>
  <c r="G943" i="5"/>
  <c r="H944" i="5"/>
  <c r="J5" i="2"/>
  <c r="H5" i="2"/>
  <c r="T5" i="2"/>
  <c r="I5" i="2"/>
  <c r="U5" i="2"/>
  <c r="H899" i="5" l="1"/>
  <c r="G898" i="5"/>
  <c r="G897" i="5" s="1"/>
  <c r="G896" i="5" s="1"/>
  <c r="G895" i="5" s="1"/>
  <c r="G894" i="5" s="1"/>
  <c r="G893" i="5" s="1"/>
  <c r="G892" i="5" s="1"/>
  <c r="G891" i="5" s="1"/>
  <c r="G852" i="5"/>
  <c r="G851" i="5" s="1"/>
  <c r="G850" i="5" s="1"/>
  <c r="G849" i="5" s="1"/>
  <c r="G848" i="5" s="1"/>
  <c r="G847" i="5" s="1"/>
  <c r="G846" i="5" s="1"/>
  <c r="G845" i="5" s="1"/>
  <c r="H853" i="5"/>
  <c r="E3" i="17"/>
  <c r="P4" i="17"/>
  <c r="K4" i="17"/>
  <c r="H4" i="17"/>
  <c r="G4" i="17"/>
  <c r="A9" i="5"/>
  <c r="F5213" i="5"/>
  <c r="H5212" i="5"/>
  <c r="F5191" i="5"/>
  <c r="H5190" i="5"/>
  <c r="F5177" i="5"/>
  <c r="H5176" i="5"/>
  <c r="F5155" i="5"/>
  <c r="H5154" i="5"/>
  <c r="F5133" i="5"/>
  <c r="H5132" i="5"/>
  <c r="F5120" i="5"/>
  <c r="H5119" i="5"/>
  <c r="F5106" i="5"/>
  <c r="H5105" i="5"/>
  <c r="F5084" i="5"/>
  <c r="H5083" i="5"/>
  <c r="F5070" i="5"/>
  <c r="H5069" i="5"/>
  <c r="F5047" i="5"/>
  <c r="H5046" i="5"/>
  <c r="F5031" i="5"/>
  <c r="H5030" i="5"/>
  <c r="F5009" i="5"/>
  <c r="H5008" i="5"/>
  <c r="F4987" i="5"/>
  <c r="H4986" i="5"/>
  <c r="F4965" i="5"/>
  <c r="H4964" i="5"/>
  <c r="F4943" i="5"/>
  <c r="H4942" i="5"/>
  <c r="F4921" i="5"/>
  <c r="H4920" i="5"/>
  <c r="F4899" i="5"/>
  <c r="H4898" i="5"/>
  <c r="F4877" i="5"/>
  <c r="H4876" i="5"/>
  <c r="F4863" i="5"/>
  <c r="H4862" i="5"/>
  <c r="F4847" i="5"/>
  <c r="H4846" i="5"/>
  <c r="F4834" i="5"/>
  <c r="H4833" i="5"/>
  <c r="F4816" i="5"/>
  <c r="H4815" i="5"/>
  <c r="I4815" i="5" s="1"/>
  <c r="F4794" i="5"/>
  <c r="H4793" i="5"/>
  <c r="I4793" i="5" s="1"/>
  <c r="F4780" i="5"/>
  <c r="H4779" i="5"/>
  <c r="F4758" i="5"/>
  <c r="H4757" i="5"/>
  <c r="I4757" i="5" s="1"/>
  <c r="F4736" i="5"/>
  <c r="H4735" i="5"/>
  <c r="I4735" i="5" s="1"/>
  <c r="F4714" i="5"/>
  <c r="H4713" i="5"/>
  <c r="I4713" i="5" s="1"/>
  <c r="F4695" i="5"/>
  <c r="H4694" i="5"/>
  <c r="F4673" i="5"/>
  <c r="H4672" i="5"/>
  <c r="F4655" i="5"/>
  <c r="H4654" i="5"/>
  <c r="F4639" i="5"/>
  <c r="H4638" i="5"/>
  <c r="F4621" i="5"/>
  <c r="H4620" i="5"/>
  <c r="F4603" i="5"/>
  <c r="H4602" i="5"/>
  <c r="F4585" i="5"/>
  <c r="H4584" i="5"/>
  <c r="F4569" i="5"/>
  <c r="H4568" i="5"/>
  <c r="F4553" i="5"/>
  <c r="H4552" i="5"/>
  <c r="F4537" i="5"/>
  <c r="H4536" i="5"/>
  <c r="F4521" i="5"/>
  <c r="H4520" i="5"/>
  <c r="F4505" i="5"/>
  <c r="H4504" i="5"/>
  <c r="F4489" i="5"/>
  <c r="H4488" i="5"/>
  <c r="F4467" i="5"/>
  <c r="H4466" i="5"/>
  <c r="F4410" i="5"/>
  <c r="H4409" i="5"/>
  <c r="I4409" i="5" s="1"/>
  <c r="F4388" i="5"/>
  <c r="H4387" i="5"/>
  <c r="F4366" i="5"/>
  <c r="H4365" i="5"/>
  <c r="F4344" i="5"/>
  <c r="H4343" i="5"/>
  <c r="F4322" i="5"/>
  <c r="H4321" i="5"/>
  <c r="F4304" i="5"/>
  <c r="H4303" i="5"/>
  <c r="F4286" i="5"/>
  <c r="H4285" i="5"/>
  <c r="F4264" i="5"/>
  <c r="H4263" i="5"/>
  <c r="F4249" i="5"/>
  <c r="H4248" i="5"/>
  <c r="F4231" i="5"/>
  <c r="H4230" i="5"/>
  <c r="I4230" i="5" s="1"/>
  <c r="F4215" i="5"/>
  <c r="H4214" i="5"/>
  <c r="F4199" i="5"/>
  <c r="H4198" i="5"/>
  <c r="I4198" i="5" s="1"/>
  <c r="F4183" i="5"/>
  <c r="H4182" i="5"/>
  <c r="I4182" i="5" s="1"/>
  <c r="F4166" i="5"/>
  <c r="H4165" i="5"/>
  <c r="F4144" i="5"/>
  <c r="H4143" i="5"/>
  <c r="F4122" i="5"/>
  <c r="H4121" i="5"/>
  <c r="F4100" i="5"/>
  <c r="H4099" i="5"/>
  <c r="F4078" i="5"/>
  <c r="H4077" i="5"/>
  <c r="F4056" i="5"/>
  <c r="H4055" i="5"/>
  <c r="F4034" i="5"/>
  <c r="H4033" i="5"/>
  <c r="F4012" i="5"/>
  <c r="H4011" i="5"/>
  <c r="F3990" i="5"/>
  <c r="H3989" i="5"/>
  <c r="F3968" i="5"/>
  <c r="H3967" i="5"/>
  <c r="F3946" i="5"/>
  <c r="H3945" i="5"/>
  <c r="F3930" i="5"/>
  <c r="H3929" i="5"/>
  <c r="F3910" i="5"/>
  <c r="H3909" i="5"/>
  <c r="F3896" i="5"/>
  <c r="H3895" i="5"/>
  <c r="F3878" i="5"/>
  <c r="H3877" i="5"/>
  <c r="F3864" i="5"/>
  <c r="H3863" i="5"/>
  <c r="F3850" i="5"/>
  <c r="H3849" i="5"/>
  <c r="F3830" i="5"/>
  <c r="H3829" i="5"/>
  <c r="F3812" i="5"/>
  <c r="H3811" i="5"/>
  <c r="F3790" i="5"/>
  <c r="H3789" i="5"/>
  <c r="F3768" i="5"/>
  <c r="H3767" i="5"/>
  <c r="F3710" i="5"/>
  <c r="H3709" i="5"/>
  <c r="I3709" i="5" s="1"/>
  <c r="F3688" i="5"/>
  <c r="H3687" i="5"/>
  <c r="F3667" i="5"/>
  <c r="H3666" i="5"/>
  <c r="I3666" i="5" s="1"/>
  <c r="F3650" i="5"/>
  <c r="H3649" i="5"/>
  <c r="F3635" i="5"/>
  <c r="H3634" i="5"/>
  <c r="I3634" i="5" s="1"/>
  <c r="F3613" i="5"/>
  <c r="H3612" i="5"/>
  <c r="I3612" i="5" s="1"/>
  <c r="F3590" i="5"/>
  <c r="H3589" i="5"/>
  <c r="F3574" i="5"/>
  <c r="H3573" i="5"/>
  <c r="F3552" i="5"/>
  <c r="H3551" i="5"/>
  <c r="F3530" i="5"/>
  <c r="H3529" i="5"/>
  <c r="F3508" i="5"/>
  <c r="H3507" i="5"/>
  <c r="F3492" i="5"/>
  <c r="H3491" i="5"/>
  <c r="F3476" i="5"/>
  <c r="H3475" i="5"/>
  <c r="F3460" i="5"/>
  <c r="H3459" i="5"/>
  <c r="F3438" i="5"/>
  <c r="H3437" i="5"/>
  <c r="F3416" i="5"/>
  <c r="H3415" i="5"/>
  <c r="F3394" i="5"/>
  <c r="H3393" i="5"/>
  <c r="F3372" i="5"/>
  <c r="H3371" i="5"/>
  <c r="F3350" i="5"/>
  <c r="H3349" i="5"/>
  <c r="F3328" i="5"/>
  <c r="H3327" i="5"/>
  <c r="F3306" i="5"/>
  <c r="H3305" i="5"/>
  <c r="F3284" i="5"/>
  <c r="H3283" i="5"/>
  <c r="F3262" i="5"/>
  <c r="H3261" i="5"/>
  <c r="F3240" i="5"/>
  <c r="H3239" i="5"/>
  <c r="F3218" i="5"/>
  <c r="H3217" i="5"/>
  <c r="F3196" i="5"/>
  <c r="H3195" i="5"/>
  <c r="F3180" i="5"/>
  <c r="H3179" i="5"/>
  <c r="F3159" i="5"/>
  <c r="H3158" i="5"/>
  <c r="I3158" i="5" s="1"/>
  <c r="F3143" i="5"/>
  <c r="H3142" i="5"/>
  <c r="I3142" i="5" s="1"/>
  <c r="F3121" i="5"/>
  <c r="H3120" i="5"/>
  <c r="I3120" i="5" s="1"/>
  <c r="F3098" i="5"/>
  <c r="H3097" i="5"/>
  <c r="F3076" i="5"/>
  <c r="H3075" i="5"/>
  <c r="F3055" i="5"/>
  <c r="H3054" i="5"/>
  <c r="I3054" i="5" s="1"/>
  <c r="F3038" i="5"/>
  <c r="H3037" i="5"/>
  <c r="F3016" i="5"/>
  <c r="H3015" i="5"/>
  <c r="F2994" i="5"/>
  <c r="H2993" i="5"/>
  <c r="F2976" i="5"/>
  <c r="H2975" i="5"/>
  <c r="F2956" i="5"/>
  <c r="H2955" i="5"/>
  <c r="F2938" i="5"/>
  <c r="H2937" i="5"/>
  <c r="F2922" i="5"/>
  <c r="H2921" i="5"/>
  <c r="F2906" i="5"/>
  <c r="H2905" i="5"/>
  <c r="F2890" i="5"/>
  <c r="H2889" i="5"/>
  <c r="F2874" i="5"/>
  <c r="H2873" i="5"/>
  <c r="F2858" i="5"/>
  <c r="H2857" i="5"/>
  <c r="F2842" i="5"/>
  <c r="H2841" i="5"/>
  <c r="F2826" i="5"/>
  <c r="H2825" i="5"/>
  <c r="F2806" i="5"/>
  <c r="H2805" i="5"/>
  <c r="F2790" i="5"/>
  <c r="H2789" i="5"/>
  <c r="F2772" i="5"/>
  <c r="H2771" i="5"/>
  <c r="F2756" i="5"/>
  <c r="H2755" i="5"/>
  <c r="F2734" i="5"/>
  <c r="H2733" i="5"/>
  <c r="F2716" i="5"/>
  <c r="H2715" i="5"/>
  <c r="F2700" i="5"/>
  <c r="H2699" i="5"/>
  <c r="F2682" i="5"/>
  <c r="H2681" i="5"/>
  <c r="F2606" i="5"/>
  <c r="H2605" i="5"/>
  <c r="F2584" i="5"/>
  <c r="H2583" i="5"/>
  <c r="F2566" i="5"/>
  <c r="H2565" i="5"/>
  <c r="F2550" i="5"/>
  <c r="H2549" i="5"/>
  <c r="F2532" i="5"/>
  <c r="H2531" i="5"/>
  <c r="F2514" i="5"/>
  <c r="H2513" i="5"/>
  <c r="F2498" i="5"/>
  <c r="H2497" i="5"/>
  <c r="F2480" i="5"/>
  <c r="H2479" i="5"/>
  <c r="F2464" i="5"/>
  <c r="H2463" i="5"/>
  <c r="F2448" i="5"/>
  <c r="H2447" i="5"/>
  <c r="F2432" i="5"/>
  <c r="H2431" i="5"/>
  <c r="F2416" i="5"/>
  <c r="H2415" i="5"/>
  <c r="F2400" i="5"/>
  <c r="H2399" i="5"/>
  <c r="F2384" i="5"/>
  <c r="H2383" i="5"/>
  <c r="F2362" i="5"/>
  <c r="H2361" i="5"/>
  <c r="F2344" i="5"/>
  <c r="H2343" i="5"/>
  <c r="F2326" i="5"/>
  <c r="H2325" i="5"/>
  <c r="F2308" i="5"/>
  <c r="H2307" i="5"/>
  <c r="F2290" i="5"/>
  <c r="H2289" i="5"/>
  <c r="F2272" i="5"/>
  <c r="H2271" i="5"/>
  <c r="F2252" i="5"/>
  <c r="H2251" i="5"/>
  <c r="F2230" i="5"/>
  <c r="H2229" i="5"/>
  <c r="F2214" i="5"/>
  <c r="H2213" i="5"/>
  <c r="F2194" i="5"/>
  <c r="H2193" i="5"/>
  <c r="F2178" i="5"/>
  <c r="H2177" i="5"/>
  <c r="F2122" i="5"/>
  <c r="H2121" i="5"/>
  <c r="I2121" i="5" s="1"/>
  <c r="F2094" i="5"/>
  <c r="H2093" i="5"/>
  <c r="F2075" i="5"/>
  <c r="H2074" i="5"/>
  <c r="I2074" i="5" s="1"/>
  <c r="F2058" i="5"/>
  <c r="H2057" i="5"/>
  <c r="F2040" i="5"/>
  <c r="H2039" i="5"/>
  <c r="F2023" i="5"/>
  <c r="H2022" i="5"/>
  <c r="I2022" i="5" s="1"/>
  <c r="F2004" i="5"/>
  <c r="H2003" i="5"/>
  <c r="F1982" i="5"/>
  <c r="H1981" i="5"/>
  <c r="F1960" i="5"/>
  <c r="H1959" i="5"/>
  <c r="F1938" i="5"/>
  <c r="H1937" i="5"/>
  <c r="F1920" i="5"/>
  <c r="H1919" i="5"/>
  <c r="F1898" i="5"/>
  <c r="H1897" i="5"/>
  <c r="F1884" i="5"/>
  <c r="H1883" i="5"/>
  <c r="F1866" i="5"/>
  <c r="H1865" i="5"/>
  <c r="F1848" i="5"/>
  <c r="H1847" i="5"/>
  <c r="F1826" i="5"/>
  <c r="H1825" i="5"/>
  <c r="F1808" i="5"/>
  <c r="H1807" i="5"/>
  <c r="F1790" i="5"/>
  <c r="H1789" i="5"/>
  <c r="F1772" i="5"/>
  <c r="H1771" i="5"/>
  <c r="F1756" i="5"/>
  <c r="H1755" i="5"/>
  <c r="F1738" i="5"/>
  <c r="H1737" i="5"/>
  <c r="F1720" i="5"/>
  <c r="H1719" i="5"/>
  <c r="F1702" i="5"/>
  <c r="H1701" i="5"/>
  <c r="F1687" i="5"/>
  <c r="H1686" i="5"/>
  <c r="I1686" i="5" s="1"/>
  <c r="F1668" i="5"/>
  <c r="H1667" i="5"/>
  <c r="F1652" i="5"/>
  <c r="H1651" i="5"/>
  <c r="F1636" i="5"/>
  <c r="H1635" i="5"/>
  <c r="F1618" i="5"/>
  <c r="H1617" i="5"/>
  <c r="F1600" i="5"/>
  <c r="H1599" i="5"/>
  <c r="F1578" i="5"/>
  <c r="H1577" i="5"/>
  <c r="F1561" i="5"/>
  <c r="H1560" i="5"/>
  <c r="I1560" i="5" s="1"/>
  <c r="F1539" i="5"/>
  <c r="H1538" i="5"/>
  <c r="I1538" i="5" s="1"/>
  <c r="F1516" i="5"/>
  <c r="H1515" i="5"/>
  <c r="F1496" i="5"/>
  <c r="H1495" i="5"/>
  <c r="F1472" i="5"/>
  <c r="H1471" i="5"/>
  <c r="F1456" i="5"/>
  <c r="H1455" i="5"/>
  <c r="F1434" i="5"/>
  <c r="H1433" i="5"/>
  <c r="F1410" i="5"/>
  <c r="H1409" i="5"/>
  <c r="F1392" i="5"/>
  <c r="H1391" i="5"/>
  <c r="F1370" i="5"/>
  <c r="H1369" i="5"/>
  <c r="F1352" i="5"/>
  <c r="H1351" i="5"/>
  <c r="F1330" i="5"/>
  <c r="H1329" i="5"/>
  <c r="F1308" i="5"/>
  <c r="H1307" i="5"/>
  <c r="F1286" i="5"/>
  <c r="H1285" i="5"/>
  <c r="F1264" i="5"/>
  <c r="H1263" i="5"/>
  <c r="F1242" i="5"/>
  <c r="H1241" i="5"/>
  <c r="F1220" i="5"/>
  <c r="H1219" i="5"/>
  <c r="F1198" i="5"/>
  <c r="H1197" i="5"/>
  <c r="F1172" i="5"/>
  <c r="H1171" i="5"/>
  <c r="F1147" i="5"/>
  <c r="H1146" i="5"/>
  <c r="I1146" i="5" s="1"/>
  <c r="F1110" i="5"/>
  <c r="H1109" i="5"/>
  <c r="F1067" i="5"/>
  <c r="H1066" i="5"/>
  <c r="I1066" i="5" s="1"/>
  <c r="F1042" i="5"/>
  <c r="H1041" i="5"/>
  <c r="F1019" i="5"/>
  <c r="H1018" i="5"/>
  <c r="I1018" i="5" s="1"/>
  <c r="F996" i="5"/>
  <c r="H995" i="5"/>
  <c r="F974" i="5"/>
  <c r="H973" i="5"/>
  <c r="F949" i="5"/>
  <c r="H948" i="5"/>
  <c r="I948" i="5" s="1"/>
  <c r="F905" i="5"/>
  <c r="H904" i="5"/>
  <c r="I904" i="5" s="1"/>
  <c r="F859" i="5"/>
  <c r="H858" i="5"/>
  <c r="I858" i="5" s="1"/>
  <c r="F799" i="5"/>
  <c r="H798" i="5"/>
  <c r="I798" i="5" s="1"/>
  <c r="F776" i="5"/>
  <c r="H775" i="5"/>
  <c r="F754" i="5"/>
  <c r="H753" i="5"/>
  <c r="F732" i="5"/>
  <c r="H731" i="5"/>
  <c r="F710" i="5"/>
  <c r="H709" i="5"/>
  <c r="F688" i="5"/>
  <c r="H687" i="5"/>
  <c r="F666" i="5"/>
  <c r="H665" i="5"/>
  <c r="F644" i="5"/>
  <c r="H643" i="5"/>
  <c r="F568" i="5"/>
  <c r="H567" i="5"/>
  <c r="F552" i="5"/>
  <c r="H551" i="5"/>
  <c r="F528" i="5"/>
  <c r="H527" i="5"/>
  <c r="F504" i="5"/>
  <c r="H503" i="5"/>
  <c r="F482" i="5"/>
  <c r="H481" i="5"/>
  <c r="I481" i="5" s="1"/>
  <c r="F467" i="5"/>
  <c r="H466" i="5"/>
  <c r="F451" i="5"/>
  <c r="H450" i="5"/>
  <c r="F435" i="5"/>
  <c r="H434" i="5"/>
  <c r="F417" i="5"/>
  <c r="H416" i="5"/>
  <c r="F395" i="5"/>
  <c r="H394" i="5"/>
  <c r="F373" i="5"/>
  <c r="H372" i="5"/>
  <c r="F351" i="5"/>
  <c r="H350" i="5"/>
  <c r="F329" i="5"/>
  <c r="H328" i="5"/>
  <c r="F307" i="5"/>
  <c r="H306" i="5"/>
  <c r="F285" i="5"/>
  <c r="H284" i="5"/>
  <c r="F263" i="5"/>
  <c r="H262" i="5"/>
  <c r="F245" i="5"/>
  <c r="H244" i="5"/>
  <c r="F223" i="5"/>
  <c r="H222" i="5"/>
  <c r="F201" i="5"/>
  <c r="H200" i="5"/>
  <c r="F179" i="5"/>
  <c r="H178" i="5"/>
  <c r="F144" i="5"/>
  <c r="H143" i="5"/>
  <c r="I143" i="5" s="1"/>
  <c r="F110" i="5"/>
  <c r="H109" i="5"/>
  <c r="I109" i="5" s="1"/>
  <c r="F85" i="5"/>
  <c r="H84" i="5"/>
  <c r="F65" i="5"/>
  <c r="H64" i="5"/>
  <c r="F54" i="5"/>
  <c r="H53" i="5"/>
  <c r="F23" i="5"/>
  <c r="H22" i="5"/>
  <c r="F10" i="5"/>
  <c r="H9" i="5"/>
  <c r="C35" i="3"/>
  <c r="C36" i="3"/>
  <c r="H943" i="5"/>
  <c r="G942" i="5"/>
  <c r="G941" i="5" s="1"/>
  <c r="G940" i="5" s="1"/>
  <c r="G939" i="5" s="1"/>
  <c r="G938" i="5" s="1"/>
  <c r="G937" i="5" s="1"/>
  <c r="G936" i="5" s="1"/>
  <c r="G935" i="5" s="1"/>
  <c r="K5" i="2"/>
  <c r="Y5" i="2"/>
  <c r="I3" i="17" l="1"/>
  <c r="J3" i="17"/>
  <c r="G3" i="17"/>
  <c r="F3" i="17"/>
  <c r="H3" i="17"/>
  <c r="Q4" i="17"/>
  <c r="K3" i="17"/>
  <c r="P3" i="17"/>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888" i="5" s="1"/>
  <c r="A889" i="5" s="1"/>
  <c r="A890" i="5" s="1"/>
  <c r="A891" i="5" s="1"/>
  <c r="A892" i="5" s="1"/>
  <c r="A893" i="5" s="1"/>
  <c r="A894" i="5" s="1"/>
  <c r="A895" i="5" s="1"/>
  <c r="A896" i="5" s="1"/>
  <c r="A897" i="5" s="1"/>
  <c r="A898" i="5" s="1"/>
  <c r="A899" i="5" s="1"/>
  <c r="A900" i="5" s="1"/>
  <c r="A901" i="5" s="1"/>
  <c r="A902" i="5" s="1"/>
  <c r="A903" i="5" s="1"/>
  <c r="A904" i="5" s="1"/>
  <c r="A905" i="5" s="1"/>
  <c r="A906" i="5" s="1"/>
  <c r="A907" i="5" s="1"/>
  <c r="A908" i="5" s="1"/>
  <c r="A909" i="5" s="1"/>
  <c r="A910" i="5" s="1"/>
  <c r="A911" i="5" s="1"/>
  <c r="A912" i="5" s="1"/>
  <c r="A913" i="5" s="1"/>
  <c r="A914" i="5" s="1"/>
  <c r="A915" i="5" s="1"/>
  <c r="A916" i="5" s="1"/>
  <c r="A917" i="5" s="1"/>
  <c r="A918" i="5" s="1"/>
  <c r="A919" i="5" s="1"/>
  <c r="A920" i="5" s="1"/>
  <c r="A921" i="5" s="1"/>
  <c r="A922" i="5" s="1"/>
  <c r="A923" i="5" s="1"/>
  <c r="A924" i="5" s="1"/>
  <c r="A925" i="5" s="1"/>
  <c r="A926" i="5" s="1"/>
  <c r="A927" i="5" s="1"/>
  <c r="A928" i="5" s="1"/>
  <c r="A929" i="5" s="1"/>
  <c r="A930" i="5" s="1"/>
  <c r="A931" i="5" s="1"/>
  <c r="A932" i="5" s="1"/>
  <c r="A933" i="5" s="1"/>
  <c r="A934" i="5" s="1"/>
  <c r="A935" i="5" s="1"/>
  <c r="A936" i="5" s="1"/>
  <c r="A937" i="5" s="1"/>
  <c r="A938" i="5" s="1"/>
  <c r="A939" i="5" s="1"/>
  <c r="A940" i="5" s="1"/>
  <c r="A941" i="5" s="1"/>
  <c r="A942" i="5" s="1"/>
  <c r="A943" i="5" s="1"/>
  <c r="A944" i="5" s="1"/>
  <c r="A945" i="5" s="1"/>
  <c r="A946" i="5" s="1"/>
  <c r="A947" i="5" s="1"/>
  <c r="A948" i="5" s="1"/>
  <c r="A949" i="5" s="1"/>
  <c r="A950" i="5" s="1"/>
  <c r="A951" i="5" s="1"/>
  <c r="A952" i="5" s="1"/>
  <c r="A953" i="5" s="1"/>
  <c r="A954" i="5" s="1"/>
  <c r="A955" i="5" s="1"/>
  <c r="A956" i="5" s="1"/>
  <c r="A957" i="5" s="1"/>
  <c r="A958" i="5" s="1"/>
  <c r="A959" i="5" s="1"/>
  <c r="A960" i="5" s="1"/>
  <c r="A961" i="5" s="1"/>
  <c r="A962" i="5" s="1"/>
  <c r="A963" i="5" s="1"/>
  <c r="A964" i="5" s="1"/>
  <c r="A965" i="5" s="1"/>
  <c r="A966" i="5" s="1"/>
  <c r="A967" i="5" s="1"/>
  <c r="A968" i="5" s="1"/>
  <c r="A969" i="5" s="1"/>
  <c r="A970" i="5" s="1"/>
  <c r="A971" i="5" s="1"/>
  <c r="A972" i="5" s="1"/>
  <c r="A973" i="5" s="1"/>
  <c r="A974" i="5" s="1"/>
  <c r="A975" i="5" s="1"/>
  <c r="A976" i="5" s="1"/>
  <c r="A977" i="5" s="1"/>
  <c r="A978" i="5" s="1"/>
  <c r="A979" i="5" s="1"/>
  <c r="A980" i="5" s="1"/>
  <c r="A981" i="5" s="1"/>
  <c r="A982" i="5" s="1"/>
  <c r="A983" i="5" s="1"/>
  <c r="A984" i="5" s="1"/>
  <c r="A985" i="5" s="1"/>
  <c r="A986" i="5" s="1"/>
  <c r="A987" i="5" s="1"/>
  <c r="A988" i="5" s="1"/>
  <c r="A989" i="5" s="1"/>
  <c r="A990" i="5" s="1"/>
  <c r="A991" i="5" s="1"/>
  <c r="A992" i="5" s="1"/>
  <c r="A993" i="5" s="1"/>
  <c r="A994" i="5" s="1"/>
  <c r="A995" i="5" s="1"/>
  <c r="A996" i="5" s="1"/>
  <c r="A997" i="5" s="1"/>
  <c r="A998" i="5" s="1"/>
  <c r="A999" i="5" s="1"/>
  <c r="A1000" i="5" s="1"/>
  <c r="A1001" i="5" s="1"/>
  <c r="A1002" i="5" s="1"/>
  <c r="A1003" i="5" s="1"/>
  <c r="A1004" i="5" s="1"/>
  <c r="A1005" i="5" s="1"/>
  <c r="A1006" i="5" s="1"/>
  <c r="A1007" i="5" s="1"/>
  <c r="A1008" i="5" s="1"/>
  <c r="A1009" i="5" s="1"/>
  <c r="A1010" i="5" s="1"/>
  <c r="A1011" i="5" s="1"/>
  <c r="A1012" i="5" s="1"/>
  <c r="A1013" i="5" s="1"/>
  <c r="A1014" i="5" s="1"/>
  <c r="A1015" i="5" s="1"/>
  <c r="A1016" i="5" s="1"/>
  <c r="A1017" i="5" s="1"/>
  <c r="A1018" i="5" s="1"/>
  <c r="A1019" i="5" s="1"/>
  <c r="A1020" i="5" s="1"/>
  <c r="A1021" i="5" s="1"/>
  <c r="A1022" i="5" s="1"/>
  <c r="A1023" i="5" s="1"/>
  <c r="A1024" i="5" s="1"/>
  <c r="A1025" i="5" s="1"/>
  <c r="A1026" i="5" s="1"/>
  <c r="A1027" i="5" s="1"/>
  <c r="A1028" i="5" s="1"/>
  <c r="A1029" i="5" s="1"/>
  <c r="A1030" i="5" s="1"/>
  <c r="A1031" i="5" s="1"/>
  <c r="A1032" i="5" s="1"/>
  <c r="A1033" i="5" s="1"/>
  <c r="A1034" i="5" s="1"/>
  <c r="A1035" i="5" s="1"/>
  <c r="A1036" i="5" s="1"/>
  <c r="A1037" i="5" s="1"/>
  <c r="A1038" i="5" s="1"/>
  <c r="A1039" i="5" s="1"/>
  <c r="A1040" i="5" s="1"/>
  <c r="A1041" i="5" s="1"/>
  <c r="A1042" i="5" s="1"/>
  <c r="A1043" i="5" s="1"/>
  <c r="A1044" i="5" s="1"/>
  <c r="A1045" i="5" s="1"/>
  <c r="A1046" i="5" s="1"/>
  <c r="A1047" i="5" s="1"/>
  <c r="A1048" i="5" s="1"/>
  <c r="A1049" i="5" s="1"/>
  <c r="A1050" i="5" s="1"/>
  <c r="A1051" i="5" s="1"/>
  <c r="A1052" i="5" s="1"/>
  <c r="A1053" i="5" s="1"/>
  <c r="A1054" i="5" s="1"/>
  <c r="A1055" i="5" s="1"/>
  <c r="A1056" i="5" s="1"/>
  <c r="A1057" i="5" s="1"/>
  <c r="A1058" i="5" s="1"/>
  <c r="A1059" i="5" s="1"/>
  <c r="A1060" i="5" s="1"/>
  <c r="A1061" i="5" s="1"/>
  <c r="A1062" i="5" s="1"/>
  <c r="A1063" i="5" s="1"/>
  <c r="A1064" i="5" s="1"/>
  <c r="A1065" i="5" s="1"/>
  <c r="A1066" i="5" s="1"/>
  <c r="A1067" i="5" s="1"/>
  <c r="A1068" i="5" s="1"/>
  <c r="A1069" i="5" s="1"/>
  <c r="A1070" i="5" s="1"/>
  <c r="A1071" i="5" s="1"/>
  <c r="A1072" i="5" s="1"/>
  <c r="A1073" i="5" s="1"/>
  <c r="A1074" i="5" s="1"/>
  <c r="A1075" i="5" s="1"/>
  <c r="A1076" i="5" s="1"/>
  <c r="A1077" i="5" s="1"/>
  <c r="A1078" i="5" s="1"/>
  <c r="A1079" i="5" s="1"/>
  <c r="A1080" i="5" s="1"/>
  <c r="A1081" i="5" s="1"/>
  <c r="A1082" i="5" s="1"/>
  <c r="A1083" i="5" s="1"/>
  <c r="A1084" i="5" s="1"/>
  <c r="A1085" i="5" s="1"/>
  <c r="A1086" i="5" s="1"/>
  <c r="A1087" i="5" s="1"/>
  <c r="A1088" i="5" s="1"/>
  <c r="A1089" i="5" s="1"/>
  <c r="A1090" i="5" s="1"/>
  <c r="A1091" i="5" s="1"/>
  <c r="A1092" i="5" s="1"/>
  <c r="A1093" i="5" s="1"/>
  <c r="A1094" i="5" s="1"/>
  <c r="A1095" i="5" s="1"/>
  <c r="A1096" i="5" s="1"/>
  <c r="A1097" i="5" s="1"/>
  <c r="A1098" i="5" s="1"/>
  <c r="A1099" i="5" s="1"/>
  <c r="A1100" i="5" s="1"/>
  <c r="A1101" i="5" s="1"/>
  <c r="A1102" i="5" s="1"/>
  <c r="A1103" i="5" s="1"/>
  <c r="A1104" i="5" s="1"/>
  <c r="A1105" i="5" s="1"/>
  <c r="A1106" i="5" s="1"/>
  <c r="A1107" i="5" s="1"/>
  <c r="A1108" i="5" s="1"/>
  <c r="A1109" i="5" s="1"/>
  <c r="A1110" i="5" s="1"/>
  <c r="A1111" i="5" s="1"/>
  <c r="A1112" i="5" s="1"/>
  <c r="A1113" i="5" s="1"/>
  <c r="A1114" i="5" s="1"/>
  <c r="A1115" i="5" s="1"/>
  <c r="A1116" i="5" s="1"/>
  <c r="A1117" i="5" s="1"/>
  <c r="A1118" i="5" s="1"/>
  <c r="A1119" i="5" s="1"/>
  <c r="A1120" i="5" s="1"/>
  <c r="A1121" i="5" s="1"/>
  <c r="A1122" i="5" s="1"/>
  <c r="A1123" i="5" s="1"/>
  <c r="A1124" i="5" s="1"/>
  <c r="A1125" i="5" s="1"/>
  <c r="A1126" i="5" s="1"/>
  <c r="A1127" i="5" s="1"/>
  <c r="A1128" i="5" s="1"/>
  <c r="A1129" i="5" s="1"/>
  <c r="A1130" i="5" s="1"/>
  <c r="A1131" i="5" s="1"/>
  <c r="A1132" i="5" s="1"/>
  <c r="A1133" i="5" s="1"/>
  <c r="A1134" i="5" s="1"/>
  <c r="A1135" i="5" s="1"/>
  <c r="A1136" i="5" s="1"/>
  <c r="A1137" i="5" s="1"/>
  <c r="A1138" i="5" s="1"/>
  <c r="A1139" i="5" s="1"/>
  <c r="A1140" i="5" s="1"/>
  <c r="A1141" i="5" s="1"/>
  <c r="A1142" i="5" s="1"/>
  <c r="A1143" i="5" s="1"/>
  <c r="A1144" i="5" s="1"/>
  <c r="A1145" i="5" s="1"/>
  <c r="A1146" i="5" s="1"/>
  <c r="A1147" i="5" s="1"/>
  <c r="A1148" i="5" s="1"/>
  <c r="A1149" i="5" s="1"/>
  <c r="A1150" i="5" s="1"/>
  <c r="A1151" i="5" s="1"/>
  <c r="A1152" i="5" s="1"/>
  <c r="A1153" i="5" s="1"/>
  <c r="A1154" i="5" s="1"/>
  <c r="A1155" i="5" s="1"/>
  <c r="A1156" i="5" s="1"/>
  <c r="A1157" i="5" s="1"/>
  <c r="A1158" i="5" s="1"/>
  <c r="A1159" i="5" s="1"/>
  <c r="A1160" i="5" s="1"/>
  <c r="A1161" i="5" s="1"/>
  <c r="A1162" i="5" s="1"/>
  <c r="A1163" i="5" s="1"/>
  <c r="A1164" i="5" s="1"/>
  <c r="A1165" i="5" s="1"/>
  <c r="A1166" i="5" s="1"/>
  <c r="A1167" i="5" s="1"/>
  <c r="A1168" i="5" s="1"/>
  <c r="A1169" i="5" s="1"/>
  <c r="A1170" i="5" s="1"/>
  <c r="A1171" i="5" s="1"/>
  <c r="A1172" i="5" s="1"/>
  <c r="A1173" i="5" s="1"/>
  <c r="A1174" i="5" s="1"/>
  <c r="A1175" i="5" s="1"/>
  <c r="A1176" i="5" s="1"/>
  <c r="A1177" i="5" s="1"/>
  <c r="A1178" i="5" s="1"/>
  <c r="A1179" i="5" s="1"/>
  <c r="A1180" i="5" s="1"/>
  <c r="A1181" i="5" s="1"/>
  <c r="A1182" i="5" s="1"/>
  <c r="A1183" i="5" s="1"/>
  <c r="A1184" i="5" s="1"/>
  <c r="A1185" i="5" s="1"/>
  <c r="A1186" i="5" s="1"/>
  <c r="A1187" i="5" s="1"/>
  <c r="A1188" i="5" s="1"/>
  <c r="A1189" i="5" s="1"/>
  <c r="A1190" i="5" s="1"/>
  <c r="A1191" i="5" s="1"/>
  <c r="A1192" i="5" s="1"/>
  <c r="A1193" i="5" s="1"/>
  <c r="A1194" i="5" s="1"/>
  <c r="A1195" i="5" s="1"/>
  <c r="A1196" i="5" s="1"/>
  <c r="A1197" i="5" s="1"/>
  <c r="A1198" i="5" s="1"/>
  <c r="A1199" i="5" s="1"/>
  <c r="A1200" i="5" s="1"/>
  <c r="A1201" i="5" s="1"/>
  <c r="A1202" i="5" s="1"/>
  <c r="A1203" i="5" s="1"/>
  <c r="A1204" i="5" s="1"/>
  <c r="A1205" i="5" s="1"/>
  <c r="A1206" i="5" s="1"/>
  <c r="A1207" i="5" s="1"/>
  <c r="A1208" i="5" s="1"/>
  <c r="A1209" i="5" s="1"/>
  <c r="A1210" i="5" s="1"/>
  <c r="A1211" i="5" s="1"/>
  <c r="A1212" i="5" s="1"/>
  <c r="A1213" i="5" s="1"/>
  <c r="A1214" i="5" s="1"/>
  <c r="A1215" i="5" s="1"/>
  <c r="A1216" i="5" s="1"/>
  <c r="A1217" i="5" s="1"/>
  <c r="A1218" i="5" s="1"/>
  <c r="A1219" i="5" s="1"/>
  <c r="A1220" i="5" s="1"/>
  <c r="A1221" i="5" s="1"/>
  <c r="A1222" i="5" s="1"/>
  <c r="A1223" i="5" s="1"/>
  <c r="A1224" i="5" s="1"/>
  <c r="A1225" i="5" s="1"/>
  <c r="A1226" i="5" s="1"/>
  <c r="A1227" i="5" s="1"/>
  <c r="A1228" i="5" s="1"/>
  <c r="A1229" i="5" s="1"/>
  <c r="A1230" i="5" s="1"/>
  <c r="A1231" i="5" s="1"/>
  <c r="A1232" i="5" s="1"/>
  <c r="A1233" i="5" s="1"/>
  <c r="A1234" i="5" s="1"/>
  <c r="A1235" i="5" s="1"/>
  <c r="A1236" i="5" s="1"/>
  <c r="A1237" i="5" s="1"/>
  <c r="A1238" i="5" s="1"/>
  <c r="A1239" i="5" s="1"/>
  <c r="A1240" i="5" s="1"/>
  <c r="A1241" i="5" s="1"/>
  <c r="A1242" i="5" s="1"/>
  <c r="A1243" i="5" s="1"/>
  <c r="A1244" i="5" s="1"/>
  <c r="A1245" i="5" s="1"/>
  <c r="A1246" i="5" s="1"/>
  <c r="A1247" i="5" s="1"/>
  <c r="A1248" i="5" s="1"/>
  <c r="A1249" i="5" s="1"/>
  <c r="A1250" i="5" s="1"/>
  <c r="A1251" i="5" s="1"/>
  <c r="A1252" i="5" s="1"/>
  <c r="A1253" i="5" s="1"/>
  <c r="A1254" i="5" s="1"/>
  <c r="A1255" i="5" s="1"/>
  <c r="A1256" i="5" s="1"/>
  <c r="A1257" i="5" s="1"/>
  <c r="A1258" i="5" s="1"/>
  <c r="A1259" i="5" s="1"/>
  <c r="A1260" i="5" s="1"/>
  <c r="A1261" i="5" s="1"/>
  <c r="A1262" i="5" s="1"/>
  <c r="A1263" i="5" s="1"/>
  <c r="A1264" i="5" s="1"/>
  <c r="A1265" i="5" s="1"/>
  <c r="A1266" i="5" s="1"/>
  <c r="A1267" i="5" s="1"/>
  <c r="A1268" i="5" s="1"/>
  <c r="A1269" i="5" s="1"/>
  <c r="A1270" i="5" s="1"/>
  <c r="A1271" i="5" s="1"/>
  <c r="A1272" i="5" s="1"/>
  <c r="A1273" i="5" s="1"/>
  <c r="A1274" i="5" s="1"/>
  <c r="A1275" i="5" s="1"/>
  <c r="A1276" i="5" s="1"/>
  <c r="A1277" i="5" s="1"/>
  <c r="A1278" i="5" s="1"/>
  <c r="A1279" i="5" s="1"/>
  <c r="A1280" i="5" s="1"/>
  <c r="A1281" i="5" s="1"/>
  <c r="A1282" i="5" s="1"/>
  <c r="A1283" i="5" s="1"/>
  <c r="A1284" i="5" s="1"/>
  <c r="A1285" i="5" s="1"/>
  <c r="A1286" i="5" s="1"/>
  <c r="A1287" i="5" s="1"/>
  <c r="A1288" i="5" s="1"/>
  <c r="A1289" i="5" s="1"/>
  <c r="A1290" i="5" s="1"/>
  <c r="A1291" i="5" s="1"/>
  <c r="A1292" i="5" s="1"/>
  <c r="A1293" i="5" s="1"/>
  <c r="A1294" i="5" s="1"/>
  <c r="A1295" i="5" s="1"/>
  <c r="A1296" i="5" s="1"/>
  <c r="A1297" i="5" s="1"/>
  <c r="A1298" i="5" s="1"/>
  <c r="A1299" i="5" s="1"/>
  <c r="A1300" i="5" s="1"/>
  <c r="A1301" i="5" s="1"/>
  <c r="A1302" i="5" s="1"/>
  <c r="A1303" i="5" s="1"/>
  <c r="A1304" i="5" s="1"/>
  <c r="A1305" i="5" s="1"/>
  <c r="A1306" i="5" s="1"/>
  <c r="A1307" i="5" s="1"/>
  <c r="A1308" i="5" s="1"/>
  <c r="A1309" i="5" s="1"/>
  <c r="A1310" i="5" s="1"/>
  <c r="A1311" i="5" s="1"/>
  <c r="A1312" i="5" s="1"/>
  <c r="A1313" i="5" s="1"/>
  <c r="A1314" i="5" s="1"/>
  <c r="A1315" i="5" s="1"/>
  <c r="A1316" i="5" s="1"/>
  <c r="A1317" i="5" s="1"/>
  <c r="A1318" i="5" s="1"/>
  <c r="A1319" i="5" s="1"/>
  <c r="A1320" i="5" s="1"/>
  <c r="A1321" i="5" s="1"/>
  <c r="A1322" i="5" s="1"/>
  <c r="A1323" i="5" s="1"/>
  <c r="A1324" i="5" s="1"/>
  <c r="A1325" i="5" s="1"/>
  <c r="A1326" i="5" s="1"/>
  <c r="A1327" i="5" s="1"/>
  <c r="A1328" i="5" s="1"/>
  <c r="A1329" i="5" s="1"/>
  <c r="A1330" i="5" s="1"/>
  <c r="A1331" i="5" s="1"/>
  <c r="A1332" i="5" s="1"/>
  <c r="A1333" i="5" s="1"/>
  <c r="A1334" i="5" s="1"/>
  <c r="A1335" i="5" s="1"/>
  <c r="A1336" i="5" s="1"/>
  <c r="A1337" i="5" s="1"/>
  <c r="A1338" i="5" s="1"/>
  <c r="A1339" i="5" s="1"/>
  <c r="A1340" i="5" s="1"/>
  <c r="A1341" i="5" s="1"/>
  <c r="A1342" i="5" s="1"/>
  <c r="A1343" i="5" s="1"/>
  <c r="A1344" i="5" s="1"/>
  <c r="A1345" i="5" s="1"/>
  <c r="A1346" i="5" s="1"/>
  <c r="A1347" i="5" s="1"/>
  <c r="A1348" i="5" s="1"/>
  <c r="A1349" i="5" s="1"/>
  <c r="A1350" i="5" s="1"/>
  <c r="A1351" i="5" s="1"/>
  <c r="A1352" i="5" s="1"/>
  <c r="A1353" i="5" s="1"/>
  <c r="A1354" i="5" s="1"/>
  <c r="A1355" i="5" s="1"/>
  <c r="A1356" i="5" s="1"/>
  <c r="A1357" i="5" s="1"/>
  <c r="A1358" i="5" s="1"/>
  <c r="A1359" i="5" s="1"/>
  <c r="A1360" i="5" s="1"/>
  <c r="A1361" i="5" s="1"/>
  <c r="A1362" i="5" s="1"/>
  <c r="A1363" i="5" s="1"/>
  <c r="A1364" i="5" s="1"/>
  <c r="A1365" i="5" s="1"/>
  <c r="A1366" i="5" s="1"/>
  <c r="A1367" i="5" s="1"/>
  <c r="A1368" i="5" s="1"/>
  <c r="A1369" i="5" s="1"/>
  <c r="A1370" i="5" s="1"/>
  <c r="A1371" i="5" s="1"/>
  <c r="A1372" i="5" s="1"/>
  <c r="A1373" i="5" s="1"/>
  <c r="A1374" i="5" s="1"/>
  <c r="A1375" i="5" s="1"/>
  <c r="A1376" i="5" s="1"/>
  <c r="A1377" i="5" s="1"/>
  <c r="A1378" i="5" s="1"/>
  <c r="A1379" i="5" s="1"/>
  <c r="A1380" i="5" s="1"/>
  <c r="A1381" i="5" s="1"/>
  <c r="A1382" i="5" s="1"/>
  <c r="A1383" i="5" s="1"/>
  <c r="A1384" i="5" s="1"/>
  <c r="A1385" i="5" s="1"/>
  <c r="A1386" i="5" s="1"/>
  <c r="A1387" i="5" s="1"/>
  <c r="A1388" i="5" s="1"/>
  <c r="A1389" i="5" s="1"/>
  <c r="A1390" i="5" s="1"/>
  <c r="A1391" i="5" s="1"/>
  <c r="A1392" i="5" s="1"/>
  <c r="A1393" i="5" s="1"/>
  <c r="A1394" i="5" s="1"/>
  <c r="A1395" i="5" s="1"/>
  <c r="A1396" i="5" s="1"/>
  <c r="A1397" i="5" s="1"/>
  <c r="A1398" i="5" s="1"/>
  <c r="A1399" i="5" s="1"/>
  <c r="A1400" i="5" s="1"/>
  <c r="A1401" i="5" s="1"/>
  <c r="A1402" i="5" s="1"/>
  <c r="A1403" i="5" s="1"/>
  <c r="A1404" i="5" s="1"/>
  <c r="A1405" i="5" s="1"/>
  <c r="A1406" i="5" s="1"/>
  <c r="A1407" i="5" s="1"/>
  <c r="A1408" i="5" s="1"/>
  <c r="A1409" i="5" s="1"/>
  <c r="A1410" i="5" s="1"/>
  <c r="A1411" i="5" s="1"/>
  <c r="A1412" i="5" s="1"/>
  <c r="A1413" i="5" s="1"/>
  <c r="A1414" i="5" s="1"/>
  <c r="A1415" i="5" s="1"/>
  <c r="A1416" i="5" s="1"/>
  <c r="A1417" i="5" s="1"/>
  <c r="A1418" i="5" s="1"/>
  <c r="A1419" i="5" s="1"/>
  <c r="A1420" i="5" s="1"/>
  <c r="A1421" i="5" s="1"/>
  <c r="A1422" i="5" s="1"/>
  <c r="A1423" i="5" s="1"/>
  <c r="A1424" i="5" s="1"/>
  <c r="A1425" i="5" s="1"/>
  <c r="A1426" i="5" s="1"/>
  <c r="A1427" i="5" s="1"/>
  <c r="A1428" i="5" s="1"/>
  <c r="A1429" i="5" s="1"/>
  <c r="A1430" i="5" s="1"/>
  <c r="A1431" i="5" s="1"/>
  <c r="A1432" i="5" s="1"/>
  <c r="A1433" i="5" s="1"/>
  <c r="A1434" i="5" s="1"/>
  <c r="A1435" i="5" s="1"/>
  <c r="A1436" i="5" s="1"/>
  <c r="A1437" i="5" s="1"/>
  <c r="A1438" i="5" s="1"/>
  <c r="A1439" i="5" s="1"/>
  <c r="A1440" i="5" s="1"/>
  <c r="A1441" i="5" s="1"/>
  <c r="A1442" i="5" s="1"/>
  <c r="A1443" i="5" s="1"/>
  <c r="A1444" i="5" s="1"/>
  <c r="A1445" i="5" s="1"/>
  <c r="A1446" i="5" s="1"/>
  <c r="A1447" i="5" s="1"/>
  <c r="A1448" i="5" s="1"/>
  <c r="A1449" i="5" s="1"/>
  <c r="A1450" i="5" s="1"/>
  <c r="A1451" i="5" s="1"/>
  <c r="A1452" i="5" s="1"/>
  <c r="A1453" i="5" s="1"/>
  <c r="A1454" i="5" s="1"/>
  <c r="A1455" i="5" s="1"/>
  <c r="A1456" i="5" s="1"/>
  <c r="A1457" i="5" s="1"/>
  <c r="A1458" i="5" s="1"/>
  <c r="A1459" i="5" s="1"/>
  <c r="A1460" i="5" s="1"/>
  <c r="A1461" i="5" s="1"/>
  <c r="A1462" i="5" s="1"/>
  <c r="A1463" i="5" s="1"/>
  <c r="A1464" i="5" s="1"/>
  <c r="A1465" i="5" s="1"/>
  <c r="A1466" i="5" s="1"/>
  <c r="A1467" i="5" s="1"/>
  <c r="A1468" i="5" s="1"/>
  <c r="A1469" i="5" s="1"/>
  <c r="A1470" i="5" s="1"/>
  <c r="A1471" i="5" s="1"/>
  <c r="A1472" i="5" s="1"/>
  <c r="A1473" i="5" s="1"/>
  <c r="A1474" i="5" s="1"/>
  <c r="A1475" i="5" s="1"/>
  <c r="A1476" i="5" s="1"/>
  <c r="A1477" i="5" s="1"/>
  <c r="A1478" i="5" s="1"/>
  <c r="A1479" i="5" s="1"/>
  <c r="A1480" i="5" s="1"/>
  <c r="A1481" i="5" s="1"/>
  <c r="A1482" i="5" s="1"/>
  <c r="A1483" i="5" s="1"/>
  <c r="A1484" i="5" s="1"/>
  <c r="A1485" i="5" s="1"/>
  <c r="A1486" i="5" s="1"/>
  <c r="A1487" i="5" s="1"/>
  <c r="A1488" i="5" s="1"/>
  <c r="A1489" i="5" s="1"/>
  <c r="A1490" i="5" s="1"/>
  <c r="A1491" i="5" s="1"/>
  <c r="A1492" i="5" s="1"/>
  <c r="A1493" i="5" s="1"/>
  <c r="A1494" i="5" s="1"/>
  <c r="A1495" i="5" s="1"/>
  <c r="A1496" i="5" s="1"/>
  <c r="A1497" i="5" s="1"/>
  <c r="A1498" i="5" s="1"/>
  <c r="A1499" i="5" s="1"/>
  <c r="A1500" i="5" s="1"/>
  <c r="A1501" i="5" s="1"/>
  <c r="A1502" i="5" s="1"/>
  <c r="A1503" i="5" s="1"/>
  <c r="A1504" i="5" s="1"/>
  <c r="A1505" i="5" s="1"/>
  <c r="A1506" i="5" s="1"/>
  <c r="A1507" i="5" s="1"/>
  <c r="A1508" i="5" s="1"/>
  <c r="A1509" i="5" s="1"/>
  <c r="A1510" i="5" s="1"/>
  <c r="A1511" i="5" s="1"/>
  <c r="A1512" i="5" s="1"/>
  <c r="A1513" i="5" s="1"/>
  <c r="A1514" i="5" s="1"/>
  <c r="A1515" i="5" s="1"/>
  <c r="A1516" i="5" s="1"/>
  <c r="A1517" i="5" s="1"/>
  <c r="A1518" i="5" s="1"/>
  <c r="A1519" i="5" s="1"/>
  <c r="A1520" i="5" s="1"/>
  <c r="A1521" i="5" s="1"/>
  <c r="A1522" i="5" s="1"/>
  <c r="A1523" i="5" s="1"/>
  <c r="A1524" i="5" s="1"/>
  <c r="A1525" i="5" s="1"/>
  <c r="A1526" i="5" s="1"/>
  <c r="A1527" i="5" s="1"/>
  <c r="A1528" i="5" s="1"/>
  <c r="A1529" i="5" s="1"/>
  <c r="A1530" i="5" s="1"/>
  <c r="A1531" i="5" s="1"/>
  <c r="A1532" i="5" s="1"/>
  <c r="A1533" i="5" s="1"/>
  <c r="A1534" i="5" s="1"/>
  <c r="A1535" i="5" s="1"/>
  <c r="A1536" i="5" s="1"/>
  <c r="A1537" i="5" s="1"/>
  <c r="A1538" i="5" s="1"/>
  <c r="A1539" i="5" s="1"/>
  <c r="A1540" i="5" s="1"/>
  <c r="A1541" i="5" s="1"/>
  <c r="A1542" i="5" s="1"/>
  <c r="A1543" i="5" s="1"/>
  <c r="A1544" i="5" s="1"/>
  <c r="A1545" i="5" s="1"/>
  <c r="A1546" i="5" s="1"/>
  <c r="A1547" i="5" s="1"/>
  <c r="A1548" i="5" s="1"/>
  <c r="A1549" i="5" s="1"/>
  <c r="A1550" i="5" s="1"/>
  <c r="A1551" i="5" s="1"/>
  <c r="A1552" i="5" s="1"/>
  <c r="A1553" i="5" s="1"/>
  <c r="A1554" i="5" s="1"/>
  <c r="A1555" i="5" s="1"/>
  <c r="A1556" i="5" s="1"/>
  <c r="A1557" i="5" s="1"/>
  <c r="A1558" i="5" s="1"/>
  <c r="A1559" i="5" s="1"/>
  <c r="A1560" i="5" s="1"/>
  <c r="A1561" i="5" s="1"/>
  <c r="A1562" i="5" s="1"/>
  <c r="A1563" i="5" s="1"/>
  <c r="A1564" i="5" s="1"/>
  <c r="A1565" i="5" s="1"/>
  <c r="A1566" i="5" s="1"/>
  <c r="A1567" i="5" s="1"/>
  <c r="A1568" i="5" s="1"/>
  <c r="A1569" i="5" s="1"/>
  <c r="A1570" i="5" s="1"/>
  <c r="A1571" i="5" s="1"/>
  <c r="A1572" i="5" s="1"/>
  <c r="A1573" i="5" s="1"/>
  <c r="A1574" i="5" s="1"/>
  <c r="A1575" i="5" s="1"/>
  <c r="A1576" i="5" s="1"/>
  <c r="A1577" i="5" s="1"/>
  <c r="A1578" i="5" s="1"/>
  <c r="A1579" i="5" s="1"/>
  <c r="A1580" i="5" s="1"/>
  <c r="A1581" i="5" s="1"/>
  <c r="A1582" i="5" s="1"/>
  <c r="A1583" i="5" s="1"/>
  <c r="A1584" i="5" s="1"/>
  <c r="A1585" i="5" s="1"/>
  <c r="A1586" i="5" s="1"/>
  <c r="A1587" i="5" s="1"/>
  <c r="A1588" i="5" s="1"/>
  <c r="A1589" i="5" s="1"/>
  <c r="A1590" i="5" s="1"/>
  <c r="A1591" i="5" s="1"/>
  <c r="A1592" i="5" s="1"/>
  <c r="A1593" i="5" s="1"/>
  <c r="A1594" i="5" s="1"/>
  <c r="A1595" i="5" s="1"/>
  <c r="A1596" i="5" s="1"/>
  <c r="A1597" i="5" s="1"/>
  <c r="A1598" i="5" s="1"/>
  <c r="A1599" i="5" s="1"/>
  <c r="A1600" i="5" s="1"/>
  <c r="A1601" i="5" s="1"/>
  <c r="A1602" i="5" s="1"/>
  <c r="A1603" i="5" s="1"/>
  <c r="A1604" i="5" s="1"/>
  <c r="A1605" i="5" s="1"/>
  <c r="A1606" i="5" s="1"/>
  <c r="A1607" i="5" s="1"/>
  <c r="A1608" i="5" s="1"/>
  <c r="A1609" i="5" s="1"/>
  <c r="A1610" i="5" s="1"/>
  <c r="A1611" i="5" s="1"/>
  <c r="A1612" i="5" s="1"/>
  <c r="A1613" i="5" s="1"/>
  <c r="A1614" i="5" s="1"/>
  <c r="A1615" i="5" s="1"/>
  <c r="A1616" i="5" s="1"/>
  <c r="A1617" i="5" s="1"/>
  <c r="A1618" i="5" s="1"/>
  <c r="A1619" i="5" s="1"/>
  <c r="A1620" i="5" s="1"/>
  <c r="A1621" i="5" s="1"/>
  <c r="A1622" i="5" s="1"/>
  <c r="A1623" i="5" s="1"/>
  <c r="A1624" i="5" s="1"/>
  <c r="A1625" i="5" s="1"/>
  <c r="A1626" i="5" s="1"/>
  <c r="A1627" i="5" s="1"/>
  <c r="A1628" i="5" s="1"/>
  <c r="A1629" i="5" s="1"/>
  <c r="A1630" i="5" s="1"/>
  <c r="A1631" i="5" s="1"/>
  <c r="A1632" i="5" s="1"/>
  <c r="A1633" i="5" s="1"/>
  <c r="A1634" i="5" s="1"/>
  <c r="A1635" i="5" s="1"/>
  <c r="A1636" i="5" s="1"/>
  <c r="A1637" i="5" s="1"/>
  <c r="A1638" i="5" s="1"/>
  <c r="A1639" i="5" s="1"/>
  <c r="A1640" i="5" s="1"/>
  <c r="A1641" i="5" s="1"/>
  <c r="A1642" i="5" s="1"/>
  <c r="A1643" i="5" s="1"/>
  <c r="A1644" i="5" s="1"/>
  <c r="A1645" i="5" s="1"/>
  <c r="A1646" i="5" s="1"/>
  <c r="A1647" i="5" s="1"/>
  <c r="A1648" i="5" s="1"/>
  <c r="A1649" i="5" s="1"/>
  <c r="A1650" i="5" s="1"/>
  <c r="A1651" i="5" s="1"/>
  <c r="A1652" i="5" s="1"/>
  <c r="A1653" i="5" s="1"/>
  <c r="A1654" i="5" s="1"/>
  <c r="A1655" i="5" s="1"/>
  <c r="A1656" i="5" s="1"/>
  <c r="A1657" i="5" s="1"/>
  <c r="A1658" i="5" s="1"/>
  <c r="A1659" i="5" s="1"/>
  <c r="A1660" i="5" s="1"/>
  <c r="A1661" i="5" s="1"/>
  <c r="A1662" i="5" s="1"/>
  <c r="A1663" i="5" s="1"/>
  <c r="A1664" i="5" s="1"/>
  <c r="A1665" i="5" s="1"/>
  <c r="A1666" i="5" s="1"/>
  <c r="A1667" i="5" s="1"/>
  <c r="A1668" i="5" s="1"/>
  <c r="A1669" i="5" s="1"/>
  <c r="A1670" i="5" s="1"/>
  <c r="A1671" i="5" s="1"/>
  <c r="A1672" i="5" s="1"/>
  <c r="A1673" i="5" s="1"/>
  <c r="A1674" i="5" s="1"/>
  <c r="A1675" i="5" s="1"/>
  <c r="A1676" i="5" s="1"/>
  <c r="A1677" i="5" s="1"/>
  <c r="A1678" i="5" s="1"/>
  <c r="A1679" i="5" s="1"/>
  <c r="A1680" i="5" s="1"/>
  <c r="A1681" i="5" s="1"/>
  <c r="A1682" i="5" s="1"/>
  <c r="A1683" i="5" s="1"/>
  <c r="A1684" i="5" s="1"/>
  <c r="A1685" i="5" s="1"/>
  <c r="A1686" i="5" s="1"/>
  <c r="A1687" i="5" s="1"/>
  <c r="A1688" i="5" s="1"/>
  <c r="A1689" i="5" s="1"/>
  <c r="A1690" i="5" s="1"/>
  <c r="A1691" i="5" s="1"/>
  <c r="A1692" i="5" s="1"/>
  <c r="A1693" i="5" s="1"/>
  <c r="A1694" i="5" s="1"/>
  <c r="A1695" i="5" s="1"/>
  <c r="A1696" i="5" s="1"/>
  <c r="A1697" i="5" s="1"/>
  <c r="A1698" i="5" s="1"/>
  <c r="A1699" i="5" s="1"/>
  <c r="A1700" i="5" s="1"/>
  <c r="A1701" i="5" s="1"/>
  <c r="A1702" i="5" s="1"/>
  <c r="A1703" i="5" s="1"/>
  <c r="A1704" i="5" s="1"/>
  <c r="A1705" i="5" s="1"/>
  <c r="A1706" i="5" s="1"/>
  <c r="A1707" i="5" s="1"/>
  <c r="A1708" i="5" s="1"/>
  <c r="A1709" i="5" s="1"/>
  <c r="A1710" i="5" s="1"/>
  <c r="A1711" i="5" s="1"/>
  <c r="A1712" i="5" s="1"/>
  <c r="A1713" i="5" s="1"/>
  <c r="A1714" i="5" s="1"/>
  <c r="A1715" i="5" s="1"/>
  <c r="A1716" i="5" s="1"/>
  <c r="A1717" i="5" s="1"/>
  <c r="A1718" i="5" s="1"/>
  <c r="A1719" i="5" s="1"/>
  <c r="A1720" i="5" s="1"/>
  <c r="A1721" i="5" s="1"/>
  <c r="A1722" i="5" s="1"/>
  <c r="A1723" i="5" s="1"/>
  <c r="A1724" i="5" s="1"/>
  <c r="A1725" i="5" s="1"/>
  <c r="A1726" i="5" s="1"/>
  <c r="A1727" i="5" s="1"/>
  <c r="A1728" i="5" s="1"/>
  <c r="A1729" i="5" s="1"/>
  <c r="A1730" i="5" s="1"/>
  <c r="A1731" i="5" s="1"/>
  <c r="A1732" i="5" s="1"/>
  <c r="A1733" i="5" s="1"/>
  <c r="A1734" i="5" s="1"/>
  <c r="A1735" i="5" s="1"/>
  <c r="A1736" i="5" s="1"/>
  <c r="A1737" i="5" s="1"/>
  <c r="A1738" i="5" s="1"/>
  <c r="A1739" i="5" s="1"/>
  <c r="A1740" i="5" s="1"/>
  <c r="A1741" i="5" s="1"/>
  <c r="A1742" i="5" s="1"/>
  <c r="A1743" i="5" s="1"/>
  <c r="A1744" i="5" s="1"/>
  <c r="A1745" i="5" s="1"/>
  <c r="A1746" i="5" s="1"/>
  <c r="A1747" i="5" s="1"/>
  <c r="A1748" i="5" s="1"/>
  <c r="A1749" i="5" s="1"/>
  <c r="A1750" i="5" s="1"/>
  <c r="A1751" i="5" s="1"/>
  <c r="A1752" i="5" s="1"/>
  <c r="A1753" i="5" s="1"/>
  <c r="A1754" i="5" s="1"/>
  <c r="A1755" i="5" s="1"/>
  <c r="A1756" i="5" s="1"/>
  <c r="A1757" i="5" s="1"/>
  <c r="A1758" i="5" s="1"/>
  <c r="A1759" i="5" s="1"/>
  <c r="A1760" i="5" s="1"/>
  <c r="A1761" i="5" s="1"/>
  <c r="A1762" i="5" s="1"/>
  <c r="A1763" i="5" s="1"/>
  <c r="A1764" i="5" s="1"/>
  <c r="A1765" i="5" s="1"/>
  <c r="A1766" i="5" s="1"/>
  <c r="A1767" i="5" s="1"/>
  <c r="A1768" i="5" s="1"/>
  <c r="A1769" i="5" s="1"/>
  <c r="A1770" i="5" s="1"/>
  <c r="A1771" i="5" s="1"/>
  <c r="A1772" i="5" s="1"/>
  <c r="A1773" i="5" s="1"/>
  <c r="A1774" i="5" s="1"/>
  <c r="A1775" i="5" s="1"/>
  <c r="A1776" i="5" s="1"/>
  <c r="A1777" i="5" s="1"/>
  <c r="A1778" i="5" s="1"/>
  <c r="A1779" i="5" s="1"/>
  <c r="A1780" i="5" s="1"/>
  <c r="A1781" i="5" s="1"/>
  <c r="A1782" i="5" s="1"/>
  <c r="A1783" i="5" s="1"/>
  <c r="A1784" i="5" s="1"/>
  <c r="A1785" i="5" s="1"/>
  <c r="A1786" i="5" s="1"/>
  <c r="A1787" i="5" s="1"/>
  <c r="A1788" i="5" s="1"/>
  <c r="A1789" i="5" s="1"/>
  <c r="A1790" i="5" s="1"/>
  <c r="A1791" i="5" s="1"/>
  <c r="A1792" i="5" s="1"/>
  <c r="A1793" i="5" s="1"/>
  <c r="A1794" i="5" s="1"/>
  <c r="A1795" i="5" s="1"/>
  <c r="A1796" i="5" s="1"/>
  <c r="A1797" i="5" s="1"/>
  <c r="A1798" i="5" s="1"/>
  <c r="A1799" i="5" s="1"/>
  <c r="A1800" i="5" s="1"/>
  <c r="A1801" i="5" s="1"/>
  <c r="A1802" i="5" s="1"/>
  <c r="A1803" i="5" s="1"/>
  <c r="A1804" i="5" s="1"/>
  <c r="A1805" i="5" s="1"/>
  <c r="A1806" i="5" s="1"/>
  <c r="A1807" i="5" s="1"/>
  <c r="A1808" i="5" s="1"/>
  <c r="A1809" i="5" s="1"/>
  <c r="A1810" i="5" s="1"/>
  <c r="A1811" i="5" s="1"/>
  <c r="A1812" i="5" s="1"/>
  <c r="A1813" i="5" s="1"/>
  <c r="A1814" i="5" s="1"/>
  <c r="A1815" i="5" s="1"/>
  <c r="A1816" i="5" s="1"/>
  <c r="A1817" i="5" s="1"/>
  <c r="A1818" i="5" s="1"/>
  <c r="A1819" i="5" s="1"/>
  <c r="A1820" i="5" s="1"/>
  <c r="A1821" i="5" s="1"/>
  <c r="A1822" i="5" s="1"/>
  <c r="A1823" i="5" s="1"/>
  <c r="A1824" i="5" s="1"/>
  <c r="A1825" i="5" s="1"/>
  <c r="A1826" i="5" s="1"/>
  <c r="A1827" i="5" s="1"/>
  <c r="A1828" i="5" s="1"/>
  <c r="A1829" i="5" s="1"/>
  <c r="A1830" i="5" s="1"/>
  <c r="A1831" i="5" s="1"/>
  <c r="A1832" i="5" s="1"/>
  <c r="A1833" i="5" s="1"/>
  <c r="A1834" i="5" s="1"/>
  <c r="A1835" i="5" s="1"/>
  <c r="A1836" i="5" s="1"/>
  <c r="A1837" i="5" s="1"/>
  <c r="A1838" i="5" s="1"/>
  <c r="A1839" i="5" s="1"/>
  <c r="A1840" i="5" s="1"/>
  <c r="A1841" i="5" s="1"/>
  <c r="A1842" i="5" s="1"/>
  <c r="A1843" i="5" s="1"/>
  <c r="A1844" i="5" s="1"/>
  <c r="A1845" i="5" s="1"/>
  <c r="A1846" i="5" s="1"/>
  <c r="A1847" i="5" s="1"/>
  <c r="A1848" i="5" s="1"/>
  <c r="A1849" i="5" s="1"/>
  <c r="A1850" i="5" s="1"/>
  <c r="A1851" i="5" s="1"/>
  <c r="A1852" i="5" s="1"/>
  <c r="A1853" i="5" s="1"/>
  <c r="A1854" i="5" s="1"/>
  <c r="A1855" i="5" s="1"/>
  <c r="A1856" i="5" s="1"/>
  <c r="A1857" i="5" s="1"/>
  <c r="A1858" i="5" s="1"/>
  <c r="A1859" i="5" s="1"/>
  <c r="A1860" i="5" s="1"/>
  <c r="A1861" i="5" s="1"/>
  <c r="A1862" i="5" s="1"/>
  <c r="A1863" i="5" s="1"/>
  <c r="A1864" i="5" s="1"/>
  <c r="A1865" i="5" s="1"/>
  <c r="A1866" i="5" s="1"/>
  <c r="A1867" i="5" s="1"/>
  <c r="A1868" i="5" s="1"/>
  <c r="A1869" i="5" s="1"/>
  <c r="A1870" i="5" s="1"/>
  <c r="A1871" i="5" s="1"/>
  <c r="A1872" i="5" s="1"/>
  <c r="A1873" i="5" s="1"/>
  <c r="A1874" i="5" s="1"/>
  <c r="A1875" i="5" s="1"/>
  <c r="A1876" i="5" s="1"/>
  <c r="A1877" i="5" s="1"/>
  <c r="A1878" i="5" s="1"/>
  <c r="A1879" i="5" s="1"/>
  <c r="A1880" i="5" s="1"/>
  <c r="A1881" i="5" s="1"/>
  <c r="A1882" i="5" s="1"/>
  <c r="A1883" i="5" s="1"/>
  <c r="A1884" i="5" s="1"/>
  <c r="A1885" i="5" s="1"/>
  <c r="A1886" i="5" s="1"/>
  <c r="A1887" i="5" s="1"/>
  <c r="A1888" i="5" s="1"/>
  <c r="A1889" i="5" s="1"/>
  <c r="A1890" i="5" s="1"/>
  <c r="A1891" i="5" s="1"/>
  <c r="A1892" i="5" s="1"/>
  <c r="A1893" i="5" s="1"/>
  <c r="A1894" i="5" s="1"/>
  <c r="A1895" i="5" s="1"/>
  <c r="A1896" i="5" s="1"/>
  <c r="A1897" i="5" s="1"/>
  <c r="A1898" i="5" s="1"/>
  <c r="A1899" i="5" s="1"/>
  <c r="A1900" i="5" s="1"/>
  <c r="A1901" i="5" s="1"/>
  <c r="A1902" i="5" s="1"/>
  <c r="A1903" i="5" s="1"/>
  <c r="A1904" i="5" s="1"/>
  <c r="A1905" i="5" s="1"/>
  <c r="A1906" i="5" s="1"/>
  <c r="A1907" i="5" s="1"/>
  <c r="A1908" i="5" s="1"/>
  <c r="A1909" i="5" s="1"/>
  <c r="A1910" i="5" s="1"/>
  <c r="A1911" i="5" s="1"/>
  <c r="A1912" i="5" s="1"/>
  <c r="A1913" i="5" s="1"/>
  <c r="A1914" i="5" s="1"/>
  <c r="A1915" i="5" s="1"/>
  <c r="A1916" i="5" s="1"/>
  <c r="A1917" i="5" s="1"/>
  <c r="A1918" i="5" s="1"/>
  <c r="A1919" i="5" s="1"/>
  <c r="A1920" i="5" s="1"/>
  <c r="A1921" i="5" s="1"/>
  <c r="A1922" i="5" s="1"/>
  <c r="A1923" i="5" s="1"/>
  <c r="A1924" i="5" s="1"/>
  <c r="A1925" i="5" s="1"/>
  <c r="A1926" i="5" s="1"/>
  <c r="A1927" i="5" s="1"/>
  <c r="A1928" i="5" s="1"/>
  <c r="A1929" i="5" s="1"/>
  <c r="A1930" i="5" s="1"/>
  <c r="A1931" i="5" s="1"/>
  <c r="A1932" i="5" s="1"/>
  <c r="A1933" i="5" s="1"/>
  <c r="A1934" i="5" s="1"/>
  <c r="A1935" i="5" s="1"/>
  <c r="A1936" i="5" s="1"/>
  <c r="A1937" i="5" s="1"/>
  <c r="A1938" i="5" s="1"/>
  <c r="A1939" i="5" s="1"/>
  <c r="A1940" i="5" s="1"/>
  <c r="A1941" i="5" s="1"/>
  <c r="A1942" i="5" s="1"/>
  <c r="A1943" i="5" s="1"/>
  <c r="A1944" i="5" s="1"/>
  <c r="A1945" i="5" s="1"/>
  <c r="A1946" i="5" s="1"/>
  <c r="A1947" i="5" s="1"/>
  <c r="A1948" i="5" s="1"/>
  <c r="A1949" i="5" s="1"/>
  <c r="A1950" i="5" s="1"/>
  <c r="A1951" i="5" s="1"/>
  <c r="A1952" i="5" s="1"/>
  <c r="A1953" i="5" s="1"/>
  <c r="A1954" i="5" s="1"/>
  <c r="A1955" i="5" s="1"/>
  <c r="A1956" i="5" s="1"/>
  <c r="A1957" i="5" s="1"/>
  <c r="A1958" i="5" s="1"/>
  <c r="A1959" i="5" s="1"/>
  <c r="A1960" i="5" s="1"/>
  <c r="A1961" i="5" s="1"/>
  <c r="A1962" i="5" s="1"/>
  <c r="A1963" i="5" s="1"/>
  <c r="A1964" i="5" s="1"/>
  <c r="A1965" i="5" s="1"/>
  <c r="A1966" i="5" s="1"/>
  <c r="A1967" i="5" s="1"/>
  <c r="A1968" i="5" s="1"/>
  <c r="A1969" i="5" s="1"/>
  <c r="A1970" i="5" s="1"/>
  <c r="A1971" i="5" s="1"/>
  <c r="A1972" i="5" s="1"/>
  <c r="A1973" i="5" s="1"/>
  <c r="A1974" i="5" s="1"/>
  <c r="A1975" i="5" s="1"/>
  <c r="A1976" i="5" s="1"/>
  <c r="A1977" i="5" s="1"/>
  <c r="A1978" i="5" s="1"/>
  <c r="A1979" i="5" s="1"/>
  <c r="A1980" i="5" s="1"/>
  <c r="A1981" i="5" s="1"/>
  <c r="A1982" i="5" s="1"/>
  <c r="A1983" i="5" s="1"/>
  <c r="A1984" i="5" s="1"/>
  <c r="A1985" i="5" s="1"/>
  <c r="A1986" i="5" s="1"/>
  <c r="A1987" i="5" s="1"/>
  <c r="A1988" i="5" s="1"/>
  <c r="A1989" i="5" s="1"/>
  <c r="A1990" i="5" s="1"/>
  <c r="A1991" i="5" s="1"/>
  <c r="A1992" i="5" s="1"/>
  <c r="A1993" i="5" s="1"/>
  <c r="A1994" i="5" s="1"/>
  <c r="A1995" i="5" s="1"/>
  <c r="A1996" i="5" s="1"/>
  <c r="A1997" i="5" s="1"/>
  <c r="A1998" i="5" s="1"/>
  <c r="A1999" i="5" s="1"/>
  <c r="A2000" i="5" s="1"/>
  <c r="A2001" i="5" s="1"/>
  <c r="A2002" i="5" s="1"/>
  <c r="A2003" i="5" s="1"/>
  <c r="A2004" i="5" s="1"/>
  <c r="A2005" i="5" s="1"/>
  <c r="A2006" i="5" s="1"/>
  <c r="A2007" i="5" s="1"/>
  <c r="A2008" i="5" s="1"/>
  <c r="A2009" i="5" s="1"/>
  <c r="A2010" i="5" s="1"/>
  <c r="A2011" i="5" s="1"/>
  <c r="A2012" i="5" s="1"/>
  <c r="A2013" i="5" s="1"/>
  <c r="A2014" i="5" s="1"/>
  <c r="A2015" i="5" s="1"/>
  <c r="A2016" i="5" s="1"/>
  <c r="A2017" i="5" s="1"/>
  <c r="A2018" i="5" s="1"/>
  <c r="A2019" i="5" s="1"/>
  <c r="A2020" i="5" s="1"/>
  <c r="A2021" i="5" s="1"/>
  <c r="A2022" i="5" s="1"/>
  <c r="A2023" i="5" s="1"/>
  <c r="A2024" i="5" s="1"/>
  <c r="A2025" i="5" s="1"/>
  <c r="A2026" i="5" s="1"/>
  <c r="A2027" i="5" s="1"/>
  <c r="A2028" i="5" s="1"/>
  <c r="A2029" i="5" s="1"/>
  <c r="A2030" i="5" s="1"/>
  <c r="A2031" i="5" s="1"/>
  <c r="A2032" i="5" s="1"/>
  <c r="A2033" i="5" s="1"/>
  <c r="A2034" i="5" s="1"/>
  <c r="A2035" i="5" s="1"/>
  <c r="A2036" i="5" s="1"/>
  <c r="A2037" i="5" s="1"/>
  <c r="A2038" i="5" s="1"/>
  <c r="A2039" i="5" s="1"/>
  <c r="A2040" i="5" s="1"/>
  <c r="A2041" i="5" s="1"/>
  <c r="A2042" i="5" s="1"/>
  <c r="A2043" i="5" s="1"/>
  <c r="A2044" i="5" s="1"/>
  <c r="A2045" i="5" s="1"/>
  <c r="A2046" i="5" s="1"/>
  <c r="A2047" i="5" s="1"/>
  <c r="A2048" i="5" s="1"/>
  <c r="A2049" i="5" s="1"/>
  <c r="A2050" i="5" s="1"/>
  <c r="A2051" i="5" s="1"/>
  <c r="A2052" i="5" s="1"/>
  <c r="A2053" i="5" s="1"/>
  <c r="A2054" i="5" s="1"/>
  <c r="A2055" i="5" s="1"/>
  <c r="A2056" i="5" s="1"/>
  <c r="A2057" i="5" s="1"/>
  <c r="A2058" i="5" s="1"/>
  <c r="A2059" i="5" s="1"/>
  <c r="A2060" i="5" s="1"/>
  <c r="A2061" i="5" s="1"/>
  <c r="A2062" i="5" s="1"/>
  <c r="A2063" i="5" s="1"/>
  <c r="A2064" i="5" s="1"/>
  <c r="A2065" i="5" s="1"/>
  <c r="A2066" i="5" s="1"/>
  <c r="A2067" i="5" s="1"/>
  <c r="A2068" i="5" s="1"/>
  <c r="A2069" i="5" s="1"/>
  <c r="A2070" i="5" s="1"/>
  <c r="A2071" i="5" s="1"/>
  <c r="A2072" i="5" s="1"/>
  <c r="A2073" i="5" s="1"/>
  <c r="A2074" i="5" s="1"/>
  <c r="A2075" i="5" s="1"/>
  <c r="A2076" i="5" s="1"/>
  <c r="A2077" i="5" s="1"/>
  <c r="A2078" i="5" s="1"/>
  <c r="A2079" i="5" s="1"/>
  <c r="A2080" i="5" s="1"/>
  <c r="A2081" i="5" s="1"/>
  <c r="A2082" i="5" s="1"/>
  <c r="A2083" i="5" s="1"/>
  <c r="A2084" i="5" s="1"/>
  <c r="A2085" i="5" s="1"/>
  <c r="A2086" i="5" s="1"/>
  <c r="A2087" i="5" s="1"/>
  <c r="A2088" i="5" s="1"/>
  <c r="A2089" i="5" s="1"/>
  <c r="A2090" i="5" s="1"/>
  <c r="A2091" i="5" s="1"/>
  <c r="A2092" i="5" s="1"/>
  <c r="A2093" i="5" s="1"/>
  <c r="A2094" i="5" s="1"/>
  <c r="A2095" i="5" s="1"/>
  <c r="A2096" i="5" s="1"/>
  <c r="A2097" i="5" s="1"/>
  <c r="A2098" i="5" s="1"/>
  <c r="A2099" i="5" s="1"/>
  <c r="A2100" i="5" s="1"/>
  <c r="A2101" i="5" s="1"/>
  <c r="A2102" i="5" s="1"/>
  <c r="A2103" i="5" s="1"/>
  <c r="A2104" i="5" s="1"/>
  <c r="A2105" i="5" s="1"/>
  <c r="A2106" i="5" s="1"/>
  <c r="A2107" i="5" s="1"/>
  <c r="A2108" i="5" s="1"/>
  <c r="A2109" i="5" s="1"/>
  <c r="A2110" i="5" s="1"/>
  <c r="A2111" i="5" s="1"/>
  <c r="A2112" i="5" s="1"/>
  <c r="A2113" i="5" s="1"/>
  <c r="A2114" i="5" s="1"/>
  <c r="A2115" i="5" s="1"/>
  <c r="A2116" i="5" s="1"/>
  <c r="A2117" i="5" s="1"/>
  <c r="A2118" i="5" s="1"/>
  <c r="A2119" i="5" s="1"/>
  <c r="A2120" i="5" s="1"/>
  <c r="A2121" i="5" s="1"/>
  <c r="A2122" i="5" s="1"/>
  <c r="A2123" i="5" s="1"/>
  <c r="A2124" i="5" s="1"/>
  <c r="A2125" i="5" s="1"/>
  <c r="A2126" i="5" s="1"/>
  <c r="A2127" i="5" s="1"/>
  <c r="A2128" i="5" s="1"/>
  <c r="A2129" i="5" s="1"/>
  <c r="A2130" i="5" s="1"/>
  <c r="A2131" i="5" s="1"/>
  <c r="A2132" i="5" s="1"/>
  <c r="A2133" i="5" s="1"/>
  <c r="A2134" i="5" s="1"/>
  <c r="A2135" i="5" s="1"/>
  <c r="A2136" i="5" s="1"/>
  <c r="A2137" i="5" s="1"/>
  <c r="A2138" i="5" s="1"/>
  <c r="A2139" i="5" s="1"/>
  <c r="A2140" i="5" s="1"/>
  <c r="A2141" i="5" s="1"/>
  <c r="A2142" i="5" s="1"/>
  <c r="A2143" i="5" s="1"/>
  <c r="A2144" i="5" s="1"/>
  <c r="A2145" i="5" s="1"/>
  <c r="A2146" i="5" s="1"/>
  <c r="A2147" i="5" s="1"/>
  <c r="A2148" i="5" s="1"/>
  <c r="A2149" i="5" s="1"/>
  <c r="A2150" i="5" s="1"/>
  <c r="A2151" i="5" s="1"/>
  <c r="A2152" i="5" s="1"/>
  <c r="A2153" i="5" s="1"/>
  <c r="A2154" i="5" s="1"/>
  <c r="A2155" i="5" s="1"/>
  <c r="A2156" i="5" s="1"/>
  <c r="A2157" i="5" s="1"/>
  <c r="A2158" i="5" s="1"/>
  <c r="A2159" i="5" s="1"/>
  <c r="A2160" i="5" s="1"/>
  <c r="A2161" i="5" s="1"/>
  <c r="A2162" i="5" s="1"/>
  <c r="A2163" i="5" s="1"/>
  <c r="A2164" i="5" s="1"/>
  <c r="A2165" i="5" s="1"/>
  <c r="A2166" i="5" s="1"/>
  <c r="A2167" i="5" s="1"/>
  <c r="A2168" i="5" s="1"/>
  <c r="A2169" i="5" s="1"/>
  <c r="A2170" i="5" s="1"/>
  <c r="A2171" i="5" s="1"/>
  <c r="A2172" i="5" s="1"/>
  <c r="A2173" i="5" s="1"/>
  <c r="A2174" i="5" s="1"/>
  <c r="A2175" i="5" s="1"/>
  <c r="A2176" i="5" s="1"/>
  <c r="A2177" i="5" s="1"/>
  <c r="A2178" i="5" s="1"/>
  <c r="A2179" i="5" s="1"/>
  <c r="A2180" i="5" s="1"/>
  <c r="A2181" i="5" s="1"/>
  <c r="A2182" i="5" s="1"/>
  <c r="A2183" i="5" s="1"/>
  <c r="A2184" i="5" s="1"/>
  <c r="A2185" i="5" s="1"/>
  <c r="A2186" i="5" s="1"/>
  <c r="A2187" i="5" s="1"/>
  <c r="A2188" i="5" s="1"/>
  <c r="A2189" i="5" s="1"/>
  <c r="A2190" i="5" s="1"/>
  <c r="A2191" i="5" s="1"/>
  <c r="A2192" i="5" s="1"/>
  <c r="A2193" i="5" s="1"/>
  <c r="A2194" i="5" s="1"/>
  <c r="A2195" i="5" s="1"/>
  <c r="A2196" i="5" s="1"/>
  <c r="A2197" i="5" s="1"/>
  <c r="A2198" i="5" s="1"/>
  <c r="A2199" i="5" s="1"/>
  <c r="A2200" i="5" s="1"/>
  <c r="A2201" i="5" s="1"/>
  <c r="A2202" i="5" s="1"/>
  <c r="A2203" i="5" s="1"/>
  <c r="A2204" i="5" s="1"/>
  <c r="A2205" i="5" s="1"/>
  <c r="A2206" i="5" s="1"/>
  <c r="A2207" i="5" s="1"/>
  <c r="A2208" i="5" s="1"/>
  <c r="A2209" i="5" s="1"/>
  <c r="A2210" i="5" s="1"/>
  <c r="A2211" i="5" s="1"/>
  <c r="A2212" i="5" s="1"/>
  <c r="A2213" i="5" s="1"/>
  <c r="A2214" i="5" s="1"/>
  <c r="A2215" i="5" s="1"/>
  <c r="A2216" i="5" s="1"/>
  <c r="A2217" i="5" s="1"/>
  <c r="A2218" i="5" s="1"/>
  <c r="A2219" i="5" s="1"/>
  <c r="A2220" i="5" s="1"/>
  <c r="A2221" i="5" s="1"/>
  <c r="A2222" i="5" s="1"/>
  <c r="A2223" i="5" s="1"/>
  <c r="A2224" i="5" s="1"/>
  <c r="A2225" i="5" s="1"/>
  <c r="A2226" i="5" s="1"/>
  <c r="A2227" i="5" s="1"/>
  <c r="A2228" i="5" s="1"/>
  <c r="A2229" i="5" s="1"/>
  <c r="A2230" i="5" s="1"/>
  <c r="A2231" i="5" s="1"/>
  <c r="A2232" i="5" s="1"/>
  <c r="A2233" i="5" s="1"/>
  <c r="A2234" i="5" s="1"/>
  <c r="A2235" i="5" s="1"/>
  <c r="A2236" i="5" s="1"/>
  <c r="A2237" i="5" s="1"/>
  <c r="A2238" i="5" s="1"/>
  <c r="A2239" i="5" s="1"/>
  <c r="A2240" i="5" s="1"/>
  <c r="A2241" i="5" s="1"/>
  <c r="A2242" i="5" s="1"/>
  <c r="A2243" i="5" s="1"/>
  <c r="A2244" i="5" s="1"/>
  <c r="A2245" i="5" s="1"/>
  <c r="A2246" i="5" s="1"/>
  <c r="A2247" i="5" s="1"/>
  <c r="A2248" i="5" s="1"/>
  <c r="A2249" i="5" s="1"/>
  <c r="A2250" i="5" s="1"/>
  <c r="A2251" i="5" s="1"/>
  <c r="A2252" i="5" s="1"/>
  <c r="A2253" i="5" s="1"/>
  <c r="A2254" i="5" s="1"/>
  <c r="A2255" i="5" s="1"/>
  <c r="A2256" i="5" s="1"/>
  <c r="A2257" i="5" s="1"/>
  <c r="A2258" i="5" s="1"/>
  <c r="A2259" i="5" s="1"/>
  <c r="A2260" i="5" s="1"/>
  <c r="A2261" i="5" s="1"/>
  <c r="A2262" i="5" s="1"/>
  <c r="A2263" i="5" s="1"/>
  <c r="A2264" i="5" s="1"/>
  <c r="A2265" i="5" s="1"/>
  <c r="A2266" i="5" s="1"/>
  <c r="A2267" i="5" s="1"/>
  <c r="A2268" i="5" s="1"/>
  <c r="A2269" i="5" s="1"/>
  <c r="A2270" i="5" s="1"/>
  <c r="A2271" i="5" s="1"/>
  <c r="A2272" i="5" s="1"/>
  <c r="A2273" i="5" s="1"/>
  <c r="A2274" i="5" s="1"/>
  <c r="A2275" i="5" s="1"/>
  <c r="A2276" i="5" s="1"/>
  <c r="A2277" i="5" s="1"/>
  <c r="A2278" i="5" s="1"/>
  <c r="A2279" i="5" s="1"/>
  <c r="A2280" i="5" s="1"/>
  <c r="A2281" i="5" s="1"/>
  <c r="A2282" i="5" s="1"/>
  <c r="A2283" i="5" s="1"/>
  <c r="A2284" i="5" s="1"/>
  <c r="A2285" i="5" s="1"/>
  <c r="A2286" i="5" s="1"/>
  <c r="A2287" i="5" s="1"/>
  <c r="A2288" i="5" s="1"/>
  <c r="A2289" i="5" s="1"/>
  <c r="A2290" i="5" s="1"/>
  <c r="A2291" i="5" s="1"/>
  <c r="A2292" i="5" s="1"/>
  <c r="A2293" i="5" s="1"/>
  <c r="A2294" i="5" s="1"/>
  <c r="A2295" i="5" s="1"/>
  <c r="A2296" i="5" s="1"/>
  <c r="A2297" i="5" s="1"/>
  <c r="A2298" i="5" s="1"/>
  <c r="A2299" i="5" s="1"/>
  <c r="A2300" i="5" s="1"/>
  <c r="A2301" i="5" s="1"/>
  <c r="A2302" i="5" s="1"/>
  <c r="A2303" i="5" s="1"/>
  <c r="A2304" i="5" s="1"/>
  <c r="A2305" i="5" s="1"/>
  <c r="A2306" i="5" s="1"/>
  <c r="A2307" i="5" s="1"/>
  <c r="A2308" i="5" s="1"/>
  <c r="A2309" i="5" s="1"/>
  <c r="A2310" i="5" s="1"/>
  <c r="A2311" i="5" s="1"/>
  <c r="A2312" i="5" s="1"/>
  <c r="A2313" i="5" s="1"/>
  <c r="A2314" i="5" s="1"/>
  <c r="A2315" i="5" s="1"/>
  <c r="A2316" i="5" s="1"/>
  <c r="A2317" i="5" s="1"/>
  <c r="A2318" i="5" s="1"/>
  <c r="A2319" i="5" s="1"/>
  <c r="A2320" i="5" s="1"/>
  <c r="A2321" i="5" s="1"/>
  <c r="A2322" i="5" s="1"/>
  <c r="A2323" i="5" s="1"/>
  <c r="A2324" i="5" s="1"/>
  <c r="A2325" i="5" s="1"/>
  <c r="A2326" i="5" s="1"/>
  <c r="A2327" i="5" s="1"/>
  <c r="A2328" i="5" s="1"/>
  <c r="A2329" i="5" s="1"/>
  <c r="A2330" i="5" s="1"/>
  <c r="A2331" i="5" s="1"/>
  <c r="A2332" i="5" s="1"/>
  <c r="A2333" i="5" s="1"/>
  <c r="A2334" i="5" s="1"/>
  <c r="A2335" i="5" s="1"/>
  <c r="A2336" i="5" s="1"/>
  <c r="A2337" i="5" s="1"/>
  <c r="A2338" i="5" s="1"/>
  <c r="A2339" i="5" s="1"/>
  <c r="A2340" i="5" s="1"/>
  <c r="A2341" i="5" s="1"/>
  <c r="A2342" i="5" s="1"/>
  <c r="A2343" i="5" s="1"/>
  <c r="A2344" i="5" s="1"/>
  <c r="A2345" i="5" s="1"/>
  <c r="A2346" i="5" s="1"/>
  <c r="A2347" i="5" s="1"/>
  <c r="A2348" i="5" s="1"/>
  <c r="A2349" i="5" s="1"/>
  <c r="A2350" i="5" s="1"/>
  <c r="A2351" i="5" s="1"/>
  <c r="A2352" i="5" s="1"/>
  <c r="A2353" i="5" s="1"/>
  <c r="A2354" i="5" s="1"/>
  <c r="A2355" i="5" s="1"/>
  <c r="A2356" i="5" s="1"/>
  <c r="A2357" i="5" s="1"/>
  <c r="A2358" i="5" s="1"/>
  <c r="A2359" i="5" s="1"/>
  <c r="A2360" i="5" s="1"/>
  <c r="A2361" i="5" s="1"/>
  <c r="A2362" i="5" s="1"/>
  <c r="A2363" i="5" s="1"/>
  <c r="A2364" i="5" s="1"/>
  <c r="A2365" i="5" s="1"/>
  <c r="A2366" i="5" s="1"/>
  <c r="A2367" i="5" s="1"/>
  <c r="A2368" i="5" s="1"/>
  <c r="A2369" i="5" s="1"/>
  <c r="A2370" i="5" s="1"/>
  <c r="A2371" i="5" s="1"/>
  <c r="A2372" i="5" s="1"/>
  <c r="A2373" i="5" s="1"/>
  <c r="A2374" i="5" s="1"/>
  <c r="A2375" i="5" s="1"/>
  <c r="A2376" i="5" s="1"/>
  <c r="A2377" i="5" s="1"/>
  <c r="A2378" i="5" s="1"/>
  <c r="A2379" i="5" s="1"/>
  <c r="A2380" i="5" s="1"/>
  <c r="A2381" i="5" s="1"/>
  <c r="A2382" i="5" s="1"/>
  <c r="A2383" i="5" s="1"/>
  <c r="A2384" i="5" s="1"/>
  <c r="A2385" i="5" s="1"/>
  <c r="A2386" i="5" s="1"/>
  <c r="A2387" i="5" s="1"/>
  <c r="A2388" i="5" s="1"/>
  <c r="A2389" i="5" s="1"/>
  <c r="A2390" i="5" s="1"/>
  <c r="A2391" i="5" s="1"/>
  <c r="A2392" i="5" s="1"/>
  <c r="A2393" i="5" s="1"/>
  <c r="A2394" i="5" s="1"/>
  <c r="A2395" i="5" s="1"/>
  <c r="A2396" i="5" s="1"/>
  <c r="A2397" i="5" s="1"/>
  <c r="A2398" i="5" s="1"/>
  <c r="A2399" i="5" s="1"/>
  <c r="A2400" i="5" s="1"/>
  <c r="A2401" i="5" s="1"/>
  <c r="A2402" i="5" s="1"/>
  <c r="A2403" i="5" s="1"/>
  <c r="A2404" i="5" s="1"/>
  <c r="A2405" i="5" s="1"/>
  <c r="A2406" i="5" s="1"/>
  <c r="A2407" i="5" s="1"/>
  <c r="A2408" i="5" s="1"/>
  <c r="A2409" i="5" s="1"/>
  <c r="A2410" i="5" s="1"/>
  <c r="A2411" i="5" s="1"/>
  <c r="A2412" i="5" s="1"/>
  <c r="A2413" i="5" s="1"/>
  <c r="A2414" i="5" s="1"/>
  <c r="A2415" i="5" s="1"/>
  <c r="A2416" i="5" s="1"/>
  <c r="A2417" i="5" s="1"/>
  <c r="A2418" i="5" s="1"/>
  <c r="A2419" i="5" s="1"/>
  <c r="A2420" i="5" s="1"/>
  <c r="A2421" i="5" s="1"/>
  <c r="A2422" i="5" s="1"/>
  <c r="A2423" i="5" s="1"/>
  <c r="A2424" i="5" s="1"/>
  <c r="A2425" i="5" s="1"/>
  <c r="A2426" i="5" s="1"/>
  <c r="A2427" i="5" s="1"/>
  <c r="A2428" i="5" s="1"/>
  <c r="A2429" i="5" s="1"/>
  <c r="A2430" i="5" s="1"/>
  <c r="A2431" i="5" s="1"/>
  <c r="A2432" i="5" s="1"/>
  <c r="A2433" i="5" s="1"/>
  <c r="A2434" i="5" s="1"/>
  <c r="A2435" i="5" s="1"/>
  <c r="A2436" i="5" s="1"/>
  <c r="A2437" i="5" s="1"/>
  <c r="A2438" i="5" s="1"/>
  <c r="A2439" i="5" s="1"/>
  <c r="A2440" i="5" s="1"/>
  <c r="A2441" i="5" s="1"/>
  <c r="A2442" i="5" s="1"/>
  <c r="A2443" i="5" s="1"/>
  <c r="A2444" i="5" s="1"/>
  <c r="A2445" i="5" s="1"/>
  <c r="A2446" i="5" s="1"/>
  <c r="A2447" i="5" s="1"/>
  <c r="A2448" i="5" s="1"/>
  <c r="A2449" i="5" s="1"/>
  <c r="A2450" i="5" s="1"/>
  <c r="A2451" i="5" s="1"/>
  <c r="A2452" i="5" s="1"/>
  <c r="A2453" i="5" s="1"/>
  <c r="A2454" i="5" s="1"/>
  <c r="A2455" i="5" s="1"/>
  <c r="A2456" i="5" s="1"/>
  <c r="A2457" i="5" s="1"/>
  <c r="A2458" i="5" s="1"/>
  <c r="A2459" i="5" s="1"/>
  <c r="A2460" i="5" s="1"/>
  <c r="A2461" i="5" s="1"/>
  <c r="A2462" i="5" s="1"/>
  <c r="A2463" i="5" s="1"/>
  <c r="A2464" i="5" s="1"/>
  <c r="A2465" i="5" s="1"/>
  <c r="A2466" i="5" s="1"/>
  <c r="A2467" i="5" s="1"/>
  <c r="A2468" i="5" s="1"/>
  <c r="A2469" i="5" s="1"/>
  <c r="A2470" i="5" s="1"/>
  <c r="A2471" i="5" s="1"/>
  <c r="A2472" i="5" s="1"/>
  <c r="A2473" i="5" s="1"/>
  <c r="A2474" i="5" s="1"/>
  <c r="A2475" i="5" s="1"/>
  <c r="A2476" i="5" s="1"/>
  <c r="A2477" i="5" s="1"/>
  <c r="A2478" i="5" s="1"/>
  <c r="A2479" i="5" s="1"/>
  <c r="A2480" i="5" s="1"/>
  <c r="A2481" i="5" s="1"/>
  <c r="A2482" i="5" s="1"/>
  <c r="A2483" i="5" s="1"/>
  <c r="A2484" i="5" s="1"/>
  <c r="A2485" i="5" s="1"/>
  <c r="A2486" i="5" s="1"/>
  <c r="A2487" i="5" s="1"/>
  <c r="A2488" i="5" s="1"/>
  <c r="A2489" i="5" s="1"/>
  <c r="A2490" i="5" s="1"/>
  <c r="A2491" i="5" s="1"/>
  <c r="A2492" i="5" s="1"/>
  <c r="A2493" i="5" s="1"/>
  <c r="A2494" i="5" s="1"/>
  <c r="A2495" i="5" s="1"/>
  <c r="A2496" i="5" s="1"/>
  <c r="A2497" i="5" s="1"/>
  <c r="A2498" i="5" s="1"/>
  <c r="A2499" i="5" s="1"/>
  <c r="A2500" i="5" s="1"/>
  <c r="A2501" i="5" s="1"/>
  <c r="A2502" i="5" s="1"/>
  <c r="A2503" i="5" s="1"/>
  <c r="A2504" i="5" s="1"/>
  <c r="A2505" i="5" s="1"/>
  <c r="A2506" i="5" s="1"/>
  <c r="A2507" i="5" s="1"/>
  <c r="A2508" i="5" s="1"/>
  <c r="A2509" i="5" s="1"/>
  <c r="A2510" i="5" s="1"/>
  <c r="A2511" i="5" s="1"/>
  <c r="A2512" i="5" s="1"/>
  <c r="A2513" i="5" s="1"/>
  <c r="A2514" i="5" s="1"/>
  <c r="A2515" i="5" s="1"/>
  <c r="A2516" i="5" s="1"/>
  <c r="A2517" i="5" s="1"/>
  <c r="A2518" i="5" s="1"/>
  <c r="A2519" i="5" s="1"/>
  <c r="A2520" i="5" s="1"/>
  <c r="A2521" i="5" s="1"/>
  <c r="A2522" i="5" s="1"/>
  <c r="A2523" i="5" s="1"/>
  <c r="A2524" i="5" s="1"/>
  <c r="A2525" i="5" s="1"/>
  <c r="A2526" i="5" s="1"/>
  <c r="A2527" i="5" s="1"/>
  <c r="A2528" i="5" s="1"/>
  <c r="A2529" i="5" s="1"/>
  <c r="A2530" i="5" s="1"/>
  <c r="A2531" i="5" s="1"/>
  <c r="A2532" i="5" s="1"/>
  <c r="A2533" i="5" s="1"/>
  <c r="A2534" i="5" s="1"/>
  <c r="A2535" i="5" s="1"/>
  <c r="A2536" i="5" s="1"/>
  <c r="A2537" i="5" s="1"/>
  <c r="A2538" i="5" s="1"/>
  <c r="A2539" i="5" s="1"/>
  <c r="A2540" i="5" s="1"/>
  <c r="A2541" i="5" s="1"/>
  <c r="A2542" i="5" s="1"/>
  <c r="A2543" i="5" s="1"/>
  <c r="A2544" i="5" s="1"/>
  <c r="A2545" i="5" s="1"/>
  <c r="A2546" i="5" s="1"/>
  <c r="A2547" i="5" s="1"/>
  <c r="A2548" i="5" s="1"/>
  <c r="A2549" i="5" s="1"/>
  <c r="A2550" i="5" s="1"/>
  <c r="A2551" i="5" s="1"/>
  <c r="A2552" i="5" s="1"/>
  <c r="A2553" i="5" s="1"/>
  <c r="A2554" i="5" s="1"/>
  <c r="A2555" i="5" s="1"/>
  <c r="A2556" i="5" s="1"/>
  <c r="A2557" i="5" s="1"/>
  <c r="A2558" i="5" s="1"/>
  <c r="A2559" i="5" s="1"/>
  <c r="A2560" i="5" s="1"/>
  <c r="A2561" i="5" s="1"/>
  <c r="A2562" i="5" s="1"/>
  <c r="A2563" i="5" s="1"/>
  <c r="A2564" i="5" s="1"/>
  <c r="A2565" i="5" s="1"/>
  <c r="A2566" i="5" s="1"/>
  <c r="A2567" i="5" s="1"/>
  <c r="A2568" i="5" s="1"/>
  <c r="A2569" i="5" s="1"/>
  <c r="A2570" i="5" s="1"/>
  <c r="A2571" i="5" s="1"/>
  <c r="A2572" i="5" s="1"/>
  <c r="A2573" i="5" s="1"/>
  <c r="A2574" i="5" s="1"/>
  <c r="A2575" i="5" s="1"/>
  <c r="A2576" i="5" s="1"/>
  <c r="A2577" i="5" s="1"/>
  <c r="A2578" i="5" s="1"/>
  <c r="A2579" i="5" s="1"/>
  <c r="A2580" i="5" s="1"/>
  <c r="A2581" i="5" s="1"/>
  <c r="A2582" i="5" s="1"/>
  <c r="A2583" i="5" s="1"/>
  <c r="A2584" i="5" s="1"/>
  <c r="A2585" i="5" s="1"/>
  <c r="A2586" i="5" s="1"/>
  <c r="A2587" i="5" s="1"/>
  <c r="A2588" i="5" s="1"/>
  <c r="A2589" i="5" s="1"/>
  <c r="A2590" i="5" s="1"/>
  <c r="A2591" i="5" s="1"/>
  <c r="A2592" i="5" s="1"/>
  <c r="A2593" i="5" s="1"/>
  <c r="A2594" i="5" s="1"/>
  <c r="A2595" i="5" s="1"/>
  <c r="A2596" i="5" s="1"/>
  <c r="A2597" i="5" s="1"/>
  <c r="A2598" i="5" s="1"/>
  <c r="A2599" i="5" s="1"/>
  <c r="A2600" i="5" s="1"/>
  <c r="A2601" i="5" s="1"/>
  <c r="A2602" i="5" s="1"/>
  <c r="A2603" i="5" s="1"/>
  <c r="A2604" i="5" s="1"/>
  <c r="A2605" i="5" s="1"/>
  <c r="A2606" i="5" s="1"/>
  <c r="A2607" i="5" s="1"/>
  <c r="A2608" i="5" s="1"/>
  <c r="A2609" i="5" s="1"/>
  <c r="A2610" i="5" s="1"/>
  <c r="A2611" i="5" s="1"/>
  <c r="A2612" i="5" s="1"/>
  <c r="A2613" i="5" s="1"/>
  <c r="A2614" i="5" s="1"/>
  <c r="A2615" i="5" s="1"/>
  <c r="A2616" i="5" s="1"/>
  <c r="A2617" i="5" s="1"/>
  <c r="A2618" i="5" s="1"/>
  <c r="A2619" i="5" s="1"/>
  <c r="A2620" i="5" s="1"/>
  <c r="A2621" i="5" s="1"/>
  <c r="A2622" i="5" s="1"/>
  <c r="A2623" i="5" s="1"/>
  <c r="A2624" i="5" s="1"/>
  <c r="A2625" i="5" s="1"/>
  <c r="A2626" i="5" s="1"/>
  <c r="A2627" i="5" s="1"/>
  <c r="A2628" i="5" s="1"/>
  <c r="A2629" i="5" s="1"/>
  <c r="A2630" i="5" s="1"/>
  <c r="A2631" i="5" s="1"/>
  <c r="A2632" i="5" s="1"/>
  <c r="A2633" i="5" s="1"/>
  <c r="A2634" i="5" s="1"/>
  <c r="A2635" i="5" s="1"/>
  <c r="A2636" i="5" s="1"/>
  <c r="A2637" i="5" s="1"/>
  <c r="A2638" i="5" s="1"/>
  <c r="A2639" i="5" s="1"/>
  <c r="A2640" i="5" s="1"/>
  <c r="A2641" i="5" s="1"/>
  <c r="A2642" i="5" s="1"/>
  <c r="A2643" i="5" s="1"/>
  <c r="A2644" i="5" s="1"/>
  <c r="A2645" i="5" s="1"/>
  <c r="A2646" i="5" s="1"/>
  <c r="A2647" i="5" s="1"/>
  <c r="A2648" i="5" s="1"/>
  <c r="A2649" i="5" s="1"/>
  <c r="A2650" i="5" s="1"/>
  <c r="A2651" i="5" s="1"/>
  <c r="A2652" i="5" s="1"/>
  <c r="A2653" i="5" s="1"/>
  <c r="A2654" i="5" s="1"/>
  <c r="A2655" i="5" s="1"/>
  <c r="A2656" i="5" s="1"/>
  <c r="A2657" i="5" s="1"/>
  <c r="A2658" i="5" s="1"/>
  <c r="A2659" i="5" s="1"/>
  <c r="A2660" i="5" s="1"/>
  <c r="A2661" i="5" s="1"/>
  <c r="A2662" i="5" s="1"/>
  <c r="A2663" i="5" s="1"/>
  <c r="A2664" i="5" s="1"/>
  <c r="A2665" i="5" s="1"/>
  <c r="A2666" i="5" s="1"/>
  <c r="A2667" i="5" s="1"/>
  <c r="A2668" i="5" s="1"/>
  <c r="A2669" i="5" s="1"/>
  <c r="A2670" i="5" s="1"/>
  <c r="A2671" i="5" s="1"/>
  <c r="A2672" i="5" s="1"/>
  <c r="A2673" i="5" s="1"/>
  <c r="A2674" i="5" s="1"/>
  <c r="A2675" i="5" s="1"/>
  <c r="A2676" i="5" s="1"/>
  <c r="A2677" i="5" s="1"/>
  <c r="A2678" i="5" s="1"/>
  <c r="A2679" i="5" s="1"/>
  <c r="A2680" i="5" s="1"/>
  <c r="A2681" i="5" s="1"/>
  <c r="A2682" i="5" s="1"/>
  <c r="A2683" i="5" s="1"/>
  <c r="A2684" i="5" s="1"/>
  <c r="A2685" i="5" s="1"/>
  <c r="A2686" i="5" s="1"/>
  <c r="A2687" i="5" s="1"/>
  <c r="A2688" i="5" s="1"/>
  <c r="A2689" i="5" s="1"/>
  <c r="A2690" i="5" s="1"/>
  <c r="A2691" i="5" s="1"/>
  <c r="A2692" i="5" s="1"/>
  <c r="A2693" i="5" s="1"/>
  <c r="A2694" i="5" s="1"/>
  <c r="A2695" i="5" s="1"/>
  <c r="A2696" i="5" s="1"/>
  <c r="A2697" i="5" s="1"/>
  <c r="A2698" i="5" s="1"/>
  <c r="A2699" i="5" s="1"/>
  <c r="A2700" i="5" s="1"/>
  <c r="A2701" i="5" s="1"/>
  <c r="A2702" i="5" s="1"/>
  <c r="A2703" i="5" s="1"/>
  <c r="A2704" i="5" s="1"/>
  <c r="A2705" i="5" s="1"/>
  <c r="A2706" i="5" s="1"/>
  <c r="A2707" i="5" s="1"/>
  <c r="A2708" i="5" s="1"/>
  <c r="A2709" i="5" s="1"/>
  <c r="A2710" i="5" s="1"/>
  <c r="A2711" i="5" s="1"/>
  <c r="A2712" i="5" s="1"/>
  <c r="A2713" i="5" s="1"/>
  <c r="A2714" i="5" s="1"/>
  <c r="A2715" i="5" s="1"/>
  <c r="A2716" i="5" s="1"/>
  <c r="A2717" i="5" s="1"/>
  <c r="A2718" i="5" s="1"/>
  <c r="A2719" i="5" s="1"/>
  <c r="A2720" i="5" s="1"/>
  <c r="A2721" i="5" s="1"/>
  <c r="A2722" i="5" s="1"/>
  <c r="A2723" i="5" s="1"/>
  <c r="A2724" i="5" s="1"/>
  <c r="A2725" i="5" s="1"/>
  <c r="A2726" i="5" s="1"/>
  <c r="A2727" i="5" s="1"/>
  <c r="A2728" i="5" s="1"/>
  <c r="A2729" i="5" s="1"/>
  <c r="A2730" i="5" s="1"/>
  <c r="A2731" i="5" s="1"/>
  <c r="A2732" i="5" s="1"/>
  <c r="A2733" i="5" s="1"/>
  <c r="A2734" i="5" s="1"/>
  <c r="A2735" i="5" s="1"/>
  <c r="A2736" i="5" s="1"/>
  <c r="A2737" i="5" s="1"/>
  <c r="A2738" i="5" s="1"/>
  <c r="A2739" i="5" s="1"/>
  <c r="A2740" i="5" s="1"/>
  <c r="A2741" i="5" s="1"/>
  <c r="A2742" i="5" s="1"/>
  <c r="A2743" i="5" s="1"/>
  <c r="A2744" i="5" s="1"/>
  <c r="A2745" i="5" s="1"/>
  <c r="A2746" i="5" s="1"/>
  <c r="A2747" i="5" s="1"/>
  <c r="A2748" i="5" s="1"/>
  <c r="A2749" i="5" s="1"/>
  <c r="A2750" i="5" s="1"/>
  <c r="A2751" i="5" s="1"/>
  <c r="A2752" i="5" s="1"/>
  <c r="A2753" i="5" s="1"/>
  <c r="A2754" i="5" s="1"/>
  <c r="A2755" i="5" s="1"/>
  <c r="A2756" i="5" s="1"/>
  <c r="A2757" i="5" s="1"/>
  <c r="A2758" i="5" s="1"/>
  <c r="A2759" i="5" s="1"/>
  <c r="A2760" i="5" s="1"/>
  <c r="A2761" i="5" s="1"/>
  <c r="A2762" i="5" s="1"/>
  <c r="A2763" i="5" s="1"/>
  <c r="A2764" i="5" s="1"/>
  <c r="A2765" i="5" s="1"/>
  <c r="A2766" i="5" s="1"/>
  <c r="A2767" i="5" s="1"/>
  <c r="A2768" i="5" s="1"/>
  <c r="A2769" i="5" s="1"/>
  <c r="A2770" i="5" s="1"/>
  <c r="A2771" i="5" s="1"/>
  <c r="A2772" i="5" s="1"/>
  <c r="A2773" i="5" s="1"/>
  <c r="A2774" i="5" s="1"/>
  <c r="A2775" i="5" s="1"/>
  <c r="A2776" i="5" s="1"/>
  <c r="A2777" i="5" s="1"/>
  <c r="A2778" i="5" s="1"/>
  <c r="A2779" i="5" s="1"/>
  <c r="A2780" i="5" s="1"/>
  <c r="A2781" i="5" s="1"/>
  <c r="A2782" i="5" s="1"/>
  <c r="A2783" i="5" s="1"/>
  <c r="A2784" i="5" s="1"/>
  <c r="A2785" i="5" s="1"/>
  <c r="A2786" i="5" s="1"/>
  <c r="A2787" i="5" s="1"/>
  <c r="A2788" i="5" s="1"/>
  <c r="A2789" i="5" s="1"/>
  <c r="A2790" i="5" s="1"/>
  <c r="A2791" i="5" s="1"/>
  <c r="A2792" i="5" s="1"/>
  <c r="A2793" i="5" s="1"/>
  <c r="A2794" i="5" s="1"/>
  <c r="A2795" i="5" s="1"/>
  <c r="A2796" i="5" s="1"/>
  <c r="A2797" i="5" s="1"/>
  <c r="A2798" i="5" s="1"/>
  <c r="A2799" i="5" s="1"/>
  <c r="A2800" i="5" s="1"/>
  <c r="A2801" i="5" s="1"/>
  <c r="A2802" i="5" s="1"/>
  <c r="A2803" i="5" s="1"/>
  <c r="A2804" i="5" s="1"/>
  <c r="A2805" i="5" s="1"/>
  <c r="A2806" i="5" s="1"/>
  <c r="A2807" i="5" s="1"/>
  <c r="A2808" i="5" s="1"/>
  <c r="A2809" i="5" s="1"/>
  <c r="A2810" i="5" s="1"/>
  <c r="A2811" i="5" s="1"/>
  <c r="A2812" i="5" s="1"/>
  <c r="A2813" i="5" s="1"/>
  <c r="A2814" i="5" s="1"/>
  <c r="A2815" i="5" s="1"/>
  <c r="A2816" i="5" s="1"/>
  <c r="A2817" i="5" s="1"/>
  <c r="A2818" i="5" s="1"/>
  <c r="A2819" i="5" s="1"/>
  <c r="A2820" i="5" s="1"/>
  <c r="A2821" i="5" s="1"/>
  <c r="A2822" i="5" s="1"/>
  <c r="A2823" i="5" s="1"/>
  <c r="A2824" i="5" s="1"/>
  <c r="A2825" i="5" s="1"/>
  <c r="A2826" i="5" s="1"/>
  <c r="A2827" i="5" s="1"/>
  <c r="A2828" i="5" s="1"/>
  <c r="A2829" i="5" s="1"/>
  <c r="A2830" i="5" s="1"/>
  <c r="A2831" i="5" s="1"/>
  <c r="A2832" i="5" s="1"/>
  <c r="A2833" i="5" s="1"/>
  <c r="A2834" i="5" s="1"/>
  <c r="A2835" i="5" s="1"/>
  <c r="A2836" i="5" s="1"/>
  <c r="A2837" i="5" s="1"/>
  <c r="A2838" i="5" s="1"/>
  <c r="A2839" i="5" s="1"/>
  <c r="A2840" i="5" s="1"/>
  <c r="A2841" i="5" s="1"/>
  <c r="A2842" i="5" s="1"/>
  <c r="A2843" i="5" s="1"/>
  <c r="A2844" i="5" s="1"/>
  <c r="A2845" i="5" s="1"/>
  <c r="A2846" i="5" s="1"/>
  <c r="A2847" i="5" s="1"/>
  <c r="A2848" i="5" s="1"/>
  <c r="A2849" i="5" s="1"/>
  <c r="A2850" i="5" s="1"/>
  <c r="A2851" i="5" s="1"/>
  <c r="A2852" i="5" s="1"/>
  <c r="A2853" i="5" s="1"/>
  <c r="A2854" i="5" s="1"/>
  <c r="A2855" i="5" s="1"/>
  <c r="A2856" i="5" s="1"/>
  <c r="A2857" i="5" s="1"/>
  <c r="A2858" i="5" s="1"/>
  <c r="A2859" i="5" s="1"/>
  <c r="A2860" i="5" s="1"/>
  <c r="A2861" i="5" s="1"/>
  <c r="A2862" i="5" s="1"/>
  <c r="A2863" i="5" s="1"/>
  <c r="A2864" i="5" s="1"/>
  <c r="A2865" i="5" s="1"/>
  <c r="A2866" i="5" s="1"/>
  <c r="A2867" i="5" s="1"/>
  <c r="A2868" i="5" s="1"/>
  <c r="A2869" i="5" s="1"/>
  <c r="A2870" i="5" s="1"/>
  <c r="A2871" i="5" s="1"/>
  <c r="A2872" i="5" s="1"/>
  <c r="A2873" i="5" s="1"/>
  <c r="A2874" i="5" s="1"/>
  <c r="A2875" i="5" s="1"/>
  <c r="A2876" i="5" s="1"/>
  <c r="A2877" i="5" s="1"/>
  <c r="A2878" i="5" s="1"/>
  <c r="A2879" i="5" s="1"/>
  <c r="A2880" i="5" s="1"/>
  <c r="A2881" i="5" s="1"/>
  <c r="A2882" i="5" s="1"/>
  <c r="A2883" i="5" s="1"/>
  <c r="A2884" i="5" s="1"/>
  <c r="A2885" i="5" s="1"/>
  <c r="A2886" i="5" s="1"/>
  <c r="A2887" i="5" s="1"/>
  <c r="A2888" i="5" s="1"/>
  <c r="A2889" i="5" s="1"/>
  <c r="A2890" i="5" s="1"/>
  <c r="A2891" i="5" s="1"/>
  <c r="A2892" i="5" s="1"/>
  <c r="A2893" i="5" s="1"/>
  <c r="A2894" i="5" s="1"/>
  <c r="A2895" i="5" s="1"/>
  <c r="A2896" i="5" s="1"/>
  <c r="A2897" i="5" s="1"/>
  <c r="A2898" i="5" s="1"/>
  <c r="A2899" i="5" s="1"/>
  <c r="A2900" i="5" s="1"/>
  <c r="A2901" i="5" s="1"/>
  <c r="A2902" i="5" s="1"/>
  <c r="A2903" i="5" s="1"/>
  <c r="A2904" i="5" s="1"/>
  <c r="A2905" i="5" s="1"/>
  <c r="A2906" i="5" s="1"/>
  <c r="A2907" i="5" s="1"/>
  <c r="A2908" i="5" s="1"/>
  <c r="A2909" i="5" s="1"/>
  <c r="A2910" i="5" s="1"/>
  <c r="A2911" i="5" s="1"/>
  <c r="A2912" i="5" s="1"/>
  <c r="A2913" i="5" s="1"/>
  <c r="A2914" i="5" s="1"/>
  <c r="A2915" i="5" s="1"/>
  <c r="A2916" i="5" s="1"/>
  <c r="A2917" i="5" s="1"/>
  <c r="A2918" i="5" s="1"/>
  <c r="A2919" i="5" s="1"/>
  <c r="A2920" i="5" s="1"/>
  <c r="A2921" i="5" s="1"/>
  <c r="A2922" i="5" s="1"/>
  <c r="A2923" i="5" s="1"/>
  <c r="A2924" i="5" s="1"/>
  <c r="A2925" i="5" s="1"/>
  <c r="A2926" i="5" s="1"/>
  <c r="A2927" i="5" s="1"/>
  <c r="A2928" i="5" s="1"/>
  <c r="A2929" i="5" s="1"/>
  <c r="A2930" i="5" s="1"/>
  <c r="A2931" i="5" s="1"/>
  <c r="A2932" i="5" s="1"/>
  <c r="A2933" i="5" s="1"/>
  <c r="A2934" i="5" s="1"/>
  <c r="A2935" i="5" s="1"/>
  <c r="A2936" i="5" s="1"/>
  <c r="A2937" i="5" s="1"/>
  <c r="A2938" i="5" s="1"/>
  <c r="A2939" i="5" s="1"/>
  <c r="A2940" i="5" s="1"/>
  <c r="A2941" i="5" s="1"/>
  <c r="A2942" i="5" s="1"/>
  <c r="A2943" i="5" s="1"/>
  <c r="A2944" i="5" s="1"/>
  <c r="A2945" i="5" s="1"/>
  <c r="A2946" i="5" s="1"/>
  <c r="A2947" i="5" s="1"/>
  <c r="A2948" i="5" s="1"/>
  <c r="A2949" i="5" s="1"/>
  <c r="A2950" i="5" s="1"/>
  <c r="A2951" i="5" s="1"/>
  <c r="A2952" i="5" s="1"/>
  <c r="A2953" i="5" s="1"/>
  <c r="A2954" i="5" s="1"/>
  <c r="A2955" i="5" s="1"/>
  <c r="A2956" i="5" s="1"/>
  <c r="A2957" i="5" s="1"/>
  <c r="A2958" i="5" s="1"/>
  <c r="A2959" i="5" s="1"/>
  <c r="A2960" i="5" s="1"/>
  <c r="A2961" i="5" s="1"/>
  <c r="A2962" i="5" s="1"/>
  <c r="A2963" i="5" s="1"/>
  <c r="A2964" i="5" s="1"/>
  <c r="A2965" i="5" s="1"/>
  <c r="A2966" i="5" s="1"/>
  <c r="A2967" i="5" s="1"/>
  <c r="A2968" i="5" s="1"/>
  <c r="A2969" i="5" s="1"/>
  <c r="A2970" i="5" s="1"/>
  <c r="A2971" i="5" s="1"/>
  <c r="A2972" i="5" s="1"/>
  <c r="A2973" i="5" s="1"/>
  <c r="A2974" i="5" s="1"/>
  <c r="A2975" i="5" s="1"/>
  <c r="A2976" i="5" s="1"/>
  <c r="A2977" i="5" s="1"/>
  <c r="A2978" i="5" s="1"/>
  <c r="A2979" i="5" s="1"/>
  <c r="A2980" i="5" s="1"/>
  <c r="A2981" i="5" s="1"/>
  <c r="A2982" i="5" s="1"/>
  <c r="A2983" i="5" s="1"/>
  <c r="A2984" i="5" s="1"/>
  <c r="A2985" i="5" s="1"/>
  <c r="A2986" i="5" s="1"/>
  <c r="A2987" i="5" s="1"/>
  <c r="A2988" i="5" s="1"/>
  <c r="A2989" i="5" s="1"/>
  <c r="A2990" i="5" s="1"/>
  <c r="A2991" i="5" s="1"/>
  <c r="A2992" i="5" s="1"/>
  <c r="A2993" i="5" s="1"/>
  <c r="A2994" i="5" s="1"/>
  <c r="A2995" i="5" s="1"/>
  <c r="A2996" i="5" s="1"/>
  <c r="A2997" i="5" s="1"/>
  <c r="A2998" i="5" s="1"/>
  <c r="A2999" i="5" s="1"/>
  <c r="A3000" i="5" s="1"/>
  <c r="A3001" i="5" s="1"/>
  <c r="A3002" i="5" s="1"/>
  <c r="A3003" i="5" s="1"/>
  <c r="A3004" i="5" s="1"/>
  <c r="A3005" i="5" s="1"/>
  <c r="A3006" i="5" s="1"/>
  <c r="A3007" i="5" s="1"/>
  <c r="A3008" i="5" s="1"/>
  <c r="A3009" i="5" s="1"/>
  <c r="A3010" i="5" s="1"/>
  <c r="A3011" i="5" s="1"/>
  <c r="A3012" i="5" s="1"/>
  <c r="A3013" i="5" s="1"/>
  <c r="A3014" i="5" s="1"/>
  <c r="A3015" i="5" s="1"/>
  <c r="A3016" i="5" s="1"/>
  <c r="A3017" i="5" s="1"/>
  <c r="A3018" i="5" s="1"/>
  <c r="A3019" i="5" s="1"/>
  <c r="A3020" i="5" s="1"/>
  <c r="A3021" i="5" s="1"/>
  <c r="A3022" i="5" s="1"/>
  <c r="A3023" i="5" s="1"/>
  <c r="A3024" i="5" s="1"/>
  <c r="A3025" i="5" s="1"/>
  <c r="A3026" i="5" s="1"/>
  <c r="A3027" i="5" s="1"/>
  <c r="A3028" i="5" s="1"/>
  <c r="A3029" i="5" s="1"/>
  <c r="A3030" i="5" s="1"/>
  <c r="A3031" i="5" s="1"/>
  <c r="A3032" i="5" s="1"/>
  <c r="A3033" i="5" s="1"/>
  <c r="A3034" i="5" s="1"/>
  <c r="A3035" i="5" s="1"/>
  <c r="A3036" i="5" s="1"/>
  <c r="A3037" i="5" s="1"/>
  <c r="A3038" i="5" s="1"/>
  <c r="A3039" i="5" s="1"/>
  <c r="A3040" i="5" s="1"/>
  <c r="A3041" i="5" s="1"/>
  <c r="A3042" i="5" s="1"/>
  <c r="A3043" i="5" s="1"/>
  <c r="A3044" i="5" s="1"/>
  <c r="A3045" i="5" s="1"/>
  <c r="A3046" i="5" s="1"/>
  <c r="A3047" i="5" s="1"/>
  <c r="A3048" i="5" s="1"/>
  <c r="A3049" i="5" s="1"/>
  <c r="A3050" i="5" s="1"/>
  <c r="A3051" i="5" s="1"/>
  <c r="A3052" i="5" s="1"/>
  <c r="A3053" i="5" s="1"/>
  <c r="A3054" i="5" s="1"/>
  <c r="A3055" i="5" s="1"/>
  <c r="A3056" i="5" s="1"/>
  <c r="A3057" i="5" s="1"/>
  <c r="A3058" i="5" s="1"/>
  <c r="A3059" i="5" s="1"/>
  <c r="A3060" i="5" s="1"/>
  <c r="A3061" i="5" s="1"/>
  <c r="A3062" i="5" s="1"/>
  <c r="A3063" i="5" s="1"/>
  <c r="A3064" i="5" s="1"/>
  <c r="A3065" i="5" s="1"/>
  <c r="A3066" i="5" s="1"/>
  <c r="A3067" i="5" s="1"/>
  <c r="A3068" i="5" s="1"/>
  <c r="A3069" i="5" s="1"/>
  <c r="A3070" i="5" s="1"/>
  <c r="A3071" i="5" s="1"/>
  <c r="A3072" i="5" s="1"/>
  <c r="A3073" i="5" s="1"/>
  <c r="A3074" i="5" s="1"/>
  <c r="A3075" i="5" s="1"/>
  <c r="A3076" i="5" s="1"/>
  <c r="A3077" i="5" s="1"/>
  <c r="A3078" i="5" s="1"/>
  <c r="A3079" i="5" s="1"/>
  <c r="A3080" i="5" s="1"/>
  <c r="A3081" i="5" s="1"/>
  <c r="A3082" i="5" s="1"/>
  <c r="A3083" i="5" s="1"/>
  <c r="A3084" i="5" s="1"/>
  <c r="A3085" i="5" s="1"/>
  <c r="A3086" i="5" s="1"/>
  <c r="A3087" i="5" s="1"/>
  <c r="A3088" i="5" s="1"/>
  <c r="A3089" i="5" s="1"/>
  <c r="A3090" i="5" s="1"/>
  <c r="A3091" i="5" s="1"/>
  <c r="A3092" i="5" s="1"/>
  <c r="A3093" i="5" s="1"/>
  <c r="A3094" i="5" s="1"/>
  <c r="A3095" i="5" s="1"/>
  <c r="A3096" i="5" s="1"/>
  <c r="A3097" i="5" s="1"/>
  <c r="A3098" i="5" s="1"/>
  <c r="A3099" i="5" s="1"/>
  <c r="A3100" i="5" s="1"/>
  <c r="A3101" i="5" s="1"/>
  <c r="A3102" i="5" s="1"/>
  <c r="A3103" i="5" s="1"/>
  <c r="A3104" i="5" s="1"/>
  <c r="A3105" i="5" s="1"/>
  <c r="A3106" i="5" s="1"/>
  <c r="A3107" i="5" s="1"/>
  <c r="A3108" i="5" s="1"/>
  <c r="A3109" i="5" s="1"/>
  <c r="A3110" i="5" s="1"/>
  <c r="A3111" i="5" s="1"/>
  <c r="A3112" i="5" s="1"/>
  <c r="A3113" i="5" s="1"/>
  <c r="A3114" i="5" s="1"/>
  <c r="A3115" i="5" s="1"/>
  <c r="A3116" i="5" s="1"/>
  <c r="A3117" i="5" s="1"/>
  <c r="A3118" i="5" s="1"/>
  <c r="A3119" i="5" s="1"/>
  <c r="A3120" i="5" s="1"/>
  <c r="A3121" i="5" s="1"/>
  <c r="A3122" i="5" s="1"/>
  <c r="A3123" i="5" s="1"/>
  <c r="A3124" i="5" s="1"/>
  <c r="A3125" i="5" s="1"/>
  <c r="A3126" i="5" s="1"/>
  <c r="A3127" i="5" s="1"/>
  <c r="A3128" i="5" s="1"/>
  <c r="A3129" i="5" s="1"/>
  <c r="A3130" i="5" s="1"/>
  <c r="A3131" i="5" s="1"/>
  <c r="A3132" i="5" s="1"/>
  <c r="A3133" i="5" s="1"/>
  <c r="A3134" i="5" s="1"/>
  <c r="A3135" i="5" s="1"/>
  <c r="A3136" i="5" s="1"/>
  <c r="A3137" i="5" s="1"/>
  <c r="A3138" i="5" s="1"/>
  <c r="A3139" i="5" s="1"/>
  <c r="A3140" i="5" s="1"/>
  <c r="A3141" i="5" s="1"/>
  <c r="A3142" i="5" s="1"/>
  <c r="A3143" i="5" s="1"/>
  <c r="A3144" i="5" s="1"/>
  <c r="A3145" i="5" s="1"/>
  <c r="A3146" i="5" s="1"/>
  <c r="A3147" i="5" s="1"/>
  <c r="A3148" i="5" s="1"/>
  <c r="A3149" i="5" s="1"/>
  <c r="A3150" i="5" s="1"/>
  <c r="A3151" i="5" s="1"/>
  <c r="A3152" i="5" s="1"/>
  <c r="A3153" i="5" s="1"/>
  <c r="A3154" i="5" s="1"/>
  <c r="A3155" i="5" s="1"/>
  <c r="A3156" i="5" s="1"/>
  <c r="A3157" i="5" s="1"/>
  <c r="A3158" i="5" s="1"/>
  <c r="A3159" i="5" s="1"/>
  <c r="A3160" i="5" s="1"/>
  <c r="A3161" i="5" s="1"/>
  <c r="A3162" i="5" s="1"/>
  <c r="A3163" i="5" s="1"/>
  <c r="A3164" i="5" s="1"/>
  <c r="A3165" i="5" s="1"/>
  <c r="A3166" i="5" s="1"/>
  <c r="A3167" i="5" s="1"/>
  <c r="A3168" i="5" s="1"/>
  <c r="A3169" i="5" s="1"/>
  <c r="A3170" i="5" s="1"/>
  <c r="A3171" i="5" s="1"/>
  <c r="A3172" i="5" s="1"/>
  <c r="A3173" i="5" s="1"/>
  <c r="A3174" i="5" s="1"/>
  <c r="A3175" i="5" s="1"/>
  <c r="A3176" i="5" s="1"/>
  <c r="A3177" i="5" s="1"/>
  <c r="A3178" i="5" s="1"/>
  <c r="A3179" i="5" s="1"/>
  <c r="A3180" i="5" s="1"/>
  <c r="A3181" i="5" s="1"/>
  <c r="A3182" i="5" s="1"/>
  <c r="A3183" i="5" s="1"/>
  <c r="A3184" i="5" s="1"/>
  <c r="A3185" i="5" s="1"/>
  <c r="A3186" i="5" s="1"/>
  <c r="A3187" i="5" s="1"/>
  <c r="A3188" i="5" s="1"/>
  <c r="A3189" i="5" s="1"/>
  <c r="A3190" i="5" s="1"/>
  <c r="A3191" i="5" s="1"/>
  <c r="A3192" i="5" s="1"/>
  <c r="A3193" i="5" s="1"/>
  <c r="A3194" i="5" s="1"/>
  <c r="A3195" i="5" s="1"/>
  <c r="A3196" i="5" s="1"/>
  <c r="A3197" i="5" s="1"/>
  <c r="A3198" i="5" s="1"/>
  <c r="A3199" i="5" s="1"/>
  <c r="A3200" i="5" s="1"/>
  <c r="A3201" i="5" s="1"/>
  <c r="A3202" i="5" s="1"/>
  <c r="A3203" i="5" s="1"/>
  <c r="A3204" i="5" s="1"/>
  <c r="A3205" i="5" s="1"/>
  <c r="A3206" i="5" s="1"/>
  <c r="A3207" i="5" s="1"/>
  <c r="A3208" i="5" s="1"/>
  <c r="A3209" i="5" s="1"/>
  <c r="A3210" i="5" s="1"/>
  <c r="A3211" i="5" s="1"/>
  <c r="A3212" i="5" s="1"/>
  <c r="A3213" i="5" s="1"/>
  <c r="A3214" i="5" s="1"/>
  <c r="A3215" i="5" s="1"/>
  <c r="A3216" i="5" s="1"/>
  <c r="A3217" i="5" s="1"/>
  <c r="A3218" i="5" s="1"/>
  <c r="A3219" i="5" s="1"/>
  <c r="A3220" i="5" s="1"/>
  <c r="A3221" i="5" s="1"/>
  <c r="A3222" i="5" s="1"/>
  <c r="A3223" i="5" s="1"/>
  <c r="A3224" i="5" s="1"/>
  <c r="A3225" i="5" s="1"/>
  <c r="A3226" i="5" s="1"/>
  <c r="A3227" i="5" s="1"/>
  <c r="A3228" i="5" s="1"/>
  <c r="A3229" i="5" s="1"/>
  <c r="A3230" i="5" s="1"/>
  <c r="A3231" i="5" s="1"/>
  <c r="A3232" i="5" s="1"/>
  <c r="A3233" i="5" s="1"/>
  <c r="A3234" i="5" s="1"/>
  <c r="A3235" i="5" s="1"/>
  <c r="A3236" i="5" s="1"/>
  <c r="A3237" i="5" s="1"/>
  <c r="A3238" i="5" s="1"/>
  <c r="A3239" i="5" s="1"/>
  <c r="A3240" i="5" s="1"/>
  <c r="A3241" i="5" s="1"/>
  <c r="A3242" i="5" s="1"/>
  <c r="A3243" i="5" s="1"/>
  <c r="A3244" i="5" s="1"/>
  <c r="A3245" i="5" s="1"/>
  <c r="A3246" i="5" s="1"/>
  <c r="A3247" i="5" s="1"/>
  <c r="A3248" i="5" s="1"/>
  <c r="A3249" i="5" s="1"/>
  <c r="A3250" i="5" s="1"/>
  <c r="A3251" i="5" s="1"/>
  <c r="A3252" i="5" s="1"/>
  <c r="A3253" i="5" s="1"/>
  <c r="A3254" i="5" s="1"/>
  <c r="A3255" i="5" s="1"/>
  <c r="A3256" i="5" s="1"/>
  <c r="A3257" i="5" s="1"/>
  <c r="A3258" i="5" s="1"/>
  <c r="A3259" i="5" s="1"/>
  <c r="A3260" i="5" s="1"/>
  <c r="A3261" i="5" s="1"/>
  <c r="A3262" i="5" s="1"/>
  <c r="A3263" i="5" s="1"/>
  <c r="A3264" i="5" s="1"/>
  <c r="A3265" i="5" s="1"/>
  <c r="A3266" i="5" s="1"/>
  <c r="A3267" i="5" s="1"/>
  <c r="A3268" i="5" s="1"/>
  <c r="A3269" i="5" s="1"/>
  <c r="A3270" i="5" s="1"/>
  <c r="A3271" i="5" s="1"/>
  <c r="A3272" i="5" s="1"/>
  <c r="A3273" i="5" s="1"/>
  <c r="A3274" i="5" s="1"/>
  <c r="A3275" i="5" s="1"/>
  <c r="A3276" i="5" s="1"/>
  <c r="A3277" i="5" s="1"/>
  <c r="A3278" i="5" s="1"/>
  <c r="A3279" i="5" s="1"/>
  <c r="A3280" i="5" s="1"/>
  <c r="A3281" i="5" s="1"/>
  <c r="A3282" i="5" s="1"/>
  <c r="A3283" i="5" s="1"/>
  <c r="A3284" i="5" s="1"/>
  <c r="A3285" i="5" s="1"/>
  <c r="A3286" i="5" s="1"/>
  <c r="A3287" i="5" s="1"/>
  <c r="A3288" i="5" s="1"/>
  <c r="A3289" i="5" s="1"/>
  <c r="A3290" i="5" s="1"/>
  <c r="A3291" i="5" s="1"/>
  <c r="A3292" i="5" s="1"/>
  <c r="A3293" i="5" s="1"/>
  <c r="A3294" i="5" s="1"/>
  <c r="A3295" i="5" s="1"/>
  <c r="A3296" i="5" s="1"/>
  <c r="A3297" i="5" s="1"/>
  <c r="A3298" i="5" s="1"/>
  <c r="A3299" i="5" s="1"/>
  <c r="A3300" i="5" s="1"/>
  <c r="A3301" i="5" s="1"/>
  <c r="A3302" i="5" s="1"/>
  <c r="A3303" i="5" s="1"/>
  <c r="A3304" i="5" s="1"/>
  <c r="A3305" i="5" s="1"/>
  <c r="A3306" i="5" s="1"/>
  <c r="A3307" i="5" s="1"/>
  <c r="A3308" i="5" s="1"/>
  <c r="A3309" i="5" s="1"/>
  <c r="A3310" i="5" s="1"/>
  <c r="A3311" i="5" s="1"/>
  <c r="A3312" i="5" s="1"/>
  <c r="A3313" i="5" s="1"/>
  <c r="A3314" i="5" s="1"/>
  <c r="A3315" i="5" s="1"/>
  <c r="A3316" i="5" s="1"/>
  <c r="A3317" i="5" s="1"/>
  <c r="A3318" i="5" s="1"/>
  <c r="A3319" i="5" s="1"/>
  <c r="A3320" i="5" s="1"/>
  <c r="A3321" i="5" s="1"/>
  <c r="A3322" i="5" s="1"/>
  <c r="A3323" i="5" s="1"/>
  <c r="A3324" i="5" s="1"/>
  <c r="A3325" i="5" s="1"/>
  <c r="A3326" i="5" s="1"/>
  <c r="A3327" i="5" s="1"/>
  <c r="A3328" i="5" s="1"/>
  <c r="A3329" i="5" s="1"/>
  <c r="A3330" i="5" s="1"/>
  <c r="A3331" i="5" s="1"/>
  <c r="A3332" i="5" s="1"/>
  <c r="A3333" i="5" s="1"/>
  <c r="A3334" i="5" s="1"/>
  <c r="A3335" i="5" s="1"/>
  <c r="A3336" i="5" s="1"/>
  <c r="A3337" i="5" s="1"/>
  <c r="A3338" i="5" s="1"/>
  <c r="A3339" i="5" s="1"/>
  <c r="A3340" i="5" s="1"/>
  <c r="A3341" i="5" s="1"/>
  <c r="A3342" i="5" s="1"/>
  <c r="A3343" i="5" s="1"/>
  <c r="A3344" i="5" s="1"/>
  <c r="A3345" i="5" s="1"/>
  <c r="A3346" i="5" s="1"/>
  <c r="A3347" i="5" s="1"/>
  <c r="A3348" i="5" s="1"/>
  <c r="A3349" i="5" s="1"/>
  <c r="A3350" i="5" s="1"/>
  <c r="A3351" i="5" s="1"/>
  <c r="A3352" i="5" s="1"/>
  <c r="A3353" i="5" s="1"/>
  <c r="A3354" i="5" s="1"/>
  <c r="A3355" i="5" s="1"/>
  <c r="A3356" i="5" s="1"/>
  <c r="A3357" i="5" s="1"/>
  <c r="A3358" i="5" s="1"/>
  <c r="A3359" i="5" s="1"/>
  <c r="A3360" i="5" s="1"/>
  <c r="A3361" i="5" s="1"/>
  <c r="A3362" i="5" s="1"/>
  <c r="A3363" i="5" s="1"/>
  <c r="A3364" i="5" s="1"/>
  <c r="A3365" i="5" s="1"/>
  <c r="A3366" i="5" s="1"/>
  <c r="A3367" i="5" s="1"/>
  <c r="A3368" i="5" s="1"/>
  <c r="A3369" i="5" s="1"/>
  <c r="A3370" i="5" s="1"/>
  <c r="A3371" i="5" s="1"/>
  <c r="A3372" i="5" s="1"/>
  <c r="A3373" i="5" s="1"/>
  <c r="A3374" i="5" s="1"/>
  <c r="A3375" i="5" s="1"/>
  <c r="A3376" i="5" s="1"/>
  <c r="A3377" i="5" s="1"/>
  <c r="A3378" i="5" s="1"/>
  <c r="A3379" i="5" s="1"/>
  <c r="A3380" i="5" s="1"/>
  <c r="A3381" i="5" s="1"/>
  <c r="A3382" i="5" s="1"/>
  <c r="A3383" i="5" s="1"/>
  <c r="A3384" i="5" s="1"/>
  <c r="A3385" i="5" s="1"/>
  <c r="A3386" i="5" s="1"/>
  <c r="A3387" i="5" s="1"/>
  <c r="A3388" i="5" s="1"/>
  <c r="A3389" i="5" s="1"/>
  <c r="A3390" i="5" s="1"/>
  <c r="A3391" i="5" s="1"/>
  <c r="A3392" i="5" s="1"/>
  <c r="A3393" i="5" s="1"/>
  <c r="A3394" i="5" s="1"/>
  <c r="A3395" i="5" s="1"/>
  <c r="A3396" i="5" s="1"/>
  <c r="A3397" i="5" s="1"/>
  <c r="A3398" i="5" s="1"/>
  <c r="A3399" i="5" s="1"/>
  <c r="A3400" i="5" s="1"/>
  <c r="A3401" i="5" s="1"/>
  <c r="A3402" i="5" s="1"/>
  <c r="A3403" i="5" s="1"/>
  <c r="A3404" i="5" s="1"/>
  <c r="A3405" i="5" s="1"/>
  <c r="A3406" i="5" s="1"/>
  <c r="A3407" i="5" s="1"/>
  <c r="A3408" i="5" s="1"/>
  <c r="A3409" i="5" s="1"/>
  <c r="A3410" i="5" s="1"/>
  <c r="A3411" i="5" s="1"/>
  <c r="A3412" i="5" s="1"/>
  <c r="A3413" i="5" s="1"/>
  <c r="A3414" i="5" s="1"/>
  <c r="A3415" i="5" s="1"/>
  <c r="A3416" i="5" s="1"/>
  <c r="A3417" i="5" s="1"/>
  <c r="A3418" i="5" s="1"/>
  <c r="A3419" i="5" s="1"/>
  <c r="A3420" i="5" s="1"/>
  <c r="A3421" i="5" s="1"/>
  <c r="A3422" i="5" s="1"/>
  <c r="A3423" i="5" s="1"/>
  <c r="A3424" i="5" s="1"/>
  <c r="A3425" i="5" s="1"/>
  <c r="A3426" i="5" s="1"/>
  <c r="A3427" i="5" s="1"/>
  <c r="A3428" i="5" s="1"/>
  <c r="A3429" i="5" s="1"/>
  <c r="A3430" i="5" s="1"/>
  <c r="A3431" i="5" s="1"/>
  <c r="A3432" i="5" s="1"/>
  <c r="A3433" i="5" s="1"/>
  <c r="A3434" i="5" s="1"/>
  <c r="A3435" i="5" s="1"/>
  <c r="A3436" i="5" s="1"/>
  <c r="A3437" i="5" s="1"/>
  <c r="A3438" i="5" s="1"/>
  <c r="A3439" i="5" s="1"/>
  <c r="A3440" i="5" s="1"/>
  <c r="A3441" i="5" s="1"/>
  <c r="A3442" i="5" s="1"/>
  <c r="A3443" i="5" s="1"/>
  <c r="A3444" i="5" s="1"/>
  <c r="A3445" i="5" s="1"/>
  <c r="A3446" i="5" s="1"/>
  <c r="A3447" i="5" s="1"/>
  <c r="A3448" i="5" s="1"/>
  <c r="A3449" i="5" s="1"/>
  <c r="A3450" i="5" s="1"/>
  <c r="A3451" i="5" s="1"/>
  <c r="A3452" i="5" s="1"/>
  <c r="A3453" i="5" s="1"/>
  <c r="A3454" i="5" s="1"/>
  <c r="A3455" i="5" s="1"/>
  <c r="A3456" i="5" s="1"/>
  <c r="A3457" i="5" s="1"/>
  <c r="A3458" i="5" s="1"/>
  <c r="A3459" i="5" s="1"/>
  <c r="A3460" i="5" s="1"/>
  <c r="A3461" i="5" s="1"/>
  <c r="A3462" i="5" s="1"/>
  <c r="A3463" i="5" s="1"/>
  <c r="A3464" i="5" s="1"/>
  <c r="A3465" i="5" s="1"/>
  <c r="A3466" i="5" s="1"/>
  <c r="A3467" i="5" s="1"/>
  <c r="A3468" i="5" s="1"/>
  <c r="A3469" i="5" s="1"/>
  <c r="A3470" i="5" s="1"/>
  <c r="A3471" i="5" s="1"/>
  <c r="A3472" i="5" s="1"/>
  <c r="A3473" i="5" s="1"/>
  <c r="A3474" i="5" s="1"/>
  <c r="A3475" i="5" s="1"/>
  <c r="A3476" i="5" s="1"/>
  <c r="A3477" i="5" s="1"/>
  <c r="A3478" i="5" s="1"/>
  <c r="A3479" i="5" s="1"/>
  <c r="A3480" i="5" s="1"/>
  <c r="A3481" i="5" s="1"/>
  <c r="A3482" i="5" s="1"/>
  <c r="A3483" i="5" s="1"/>
  <c r="A3484" i="5" s="1"/>
  <c r="A3485" i="5" s="1"/>
  <c r="A3486" i="5" s="1"/>
  <c r="A3487" i="5" s="1"/>
  <c r="A3488" i="5" s="1"/>
  <c r="A3489" i="5" s="1"/>
  <c r="A3490" i="5" s="1"/>
  <c r="A3491" i="5" s="1"/>
  <c r="A3492" i="5" s="1"/>
  <c r="A3493" i="5" s="1"/>
  <c r="A3494" i="5" s="1"/>
  <c r="A3495" i="5" s="1"/>
  <c r="A3496" i="5" s="1"/>
  <c r="A3497" i="5" s="1"/>
  <c r="A3498" i="5" s="1"/>
  <c r="A3499" i="5" s="1"/>
  <c r="A3500" i="5" s="1"/>
  <c r="A3501" i="5" s="1"/>
  <c r="A3502" i="5" s="1"/>
  <c r="A3503" i="5" s="1"/>
  <c r="A3504" i="5" s="1"/>
  <c r="A3505" i="5" s="1"/>
  <c r="A3506" i="5" s="1"/>
  <c r="A3507" i="5" s="1"/>
  <c r="A3508" i="5" s="1"/>
  <c r="A3509" i="5" s="1"/>
  <c r="A3510" i="5" s="1"/>
  <c r="A3511" i="5" s="1"/>
  <c r="A3512" i="5" s="1"/>
  <c r="A3513" i="5" s="1"/>
  <c r="A3514" i="5" s="1"/>
  <c r="A3515" i="5" s="1"/>
  <c r="A3516" i="5" s="1"/>
  <c r="A3517" i="5" s="1"/>
  <c r="A3518" i="5" s="1"/>
  <c r="A3519" i="5" s="1"/>
  <c r="A3520" i="5" s="1"/>
  <c r="A3521" i="5" s="1"/>
  <c r="A3522" i="5" s="1"/>
  <c r="A3523" i="5" s="1"/>
  <c r="A3524" i="5" s="1"/>
  <c r="A3525" i="5" s="1"/>
  <c r="A3526" i="5" s="1"/>
  <c r="A3527" i="5" s="1"/>
  <c r="A3528" i="5" s="1"/>
  <c r="A3529" i="5" s="1"/>
  <c r="A3530" i="5" s="1"/>
  <c r="A3531" i="5" s="1"/>
  <c r="A3532" i="5" s="1"/>
  <c r="A3533" i="5" s="1"/>
  <c r="A3534" i="5" s="1"/>
  <c r="A3535" i="5" s="1"/>
  <c r="A3536" i="5" s="1"/>
  <c r="A3537" i="5" s="1"/>
  <c r="A3538" i="5" s="1"/>
  <c r="A3539" i="5" s="1"/>
  <c r="A3540" i="5" s="1"/>
  <c r="A3541" i="5" s="1"/>
  <c r="A3542" i="5" s="1"/>
  <c r="A3543" i="5" s="1"/>
  <c r="A3544" i="5" s="1"/>
  <c r="A3545" i="5" s="1"/>
  <c r="A3546" i="5" s="1"/>
  <c r="A3547" i="5" s="1"/>
  <c r="A3548" i="5" s="1"/>
  <c r="A3549" i="5" s="1"/>
  <c r="A3550" i="5" s="1"/>
  <c r="A3551" i="5" s="1"/>
  <c r="A3552" i="5" s="1"/>
  <c r="A3553" i="5" s="1"/>
  <c r="A3554" i="5" s="1"/>
  <c r="A3555" i="5" s="1"/>
  <c r="A3556" i="5" s="1"/>
  <c r="A3557" i="5" s="1"/>
  <c r="A3558" i="5" s="1"/>
  <c r="A3559" i="5" s="1"/>
  <c r="A3560" i="5" s="1"/>
  <c r="A3561" i="5" s="1"/>
  <c r="A3562" i="5" s="1"/>
  <c r="A3563" i="5" s="1"/>
  <c r="A3564" i="5" s="1"/>
  <c r="A3565" i="5" s="1"/>
  <c r="A3566" i="5" s="1"/>
  <c r="A3567" i="5" s="1"/>
  <c r="A3568" i="5" s="1"/>
  <c r="A3569" i="5" s="1"/>
  <c r="A3570" i="5" s="1"/>
  <c r="A3571" i="5" s="1"/>
  <c r="A3572" i="5" s="1"/>
  <c r="A3573" i="5" s="1"/>
  <c r="A3574" i="5" s="1"/>
  <c r="A3575" i="5" s="1"/>
  <c r="A3576" i="5" s="1"/>
  <c r="A3577" i="5" s="1"/>
  <c r="A3578" i="5" s="1"/>
  <c r="A3579" i="5" s="1"/>
  <c r="A3580" i="5" s="1"/>
  <c r="A3581" i="5" s="1"/>
  <c r="A3582" i="5" s="1"/>
  <c r="A3583" i="5" s="1"/>
  <c r="A3584" i="5" s="1"/>
  <c r="A3585" i="5" s="1"/>
  <c r="A3586" i="5" s="1"/>
  <c r="A3587" i="5" s="1"/>
  <c r="A3588" i="5" s="1"/>
  <c r="A3589" i="5" s="1"/>
  <c r="A3590" i="5" s="1"/>
  <c r="A3591" i="5" s="1"/>
  <c r="A3592" i="5" s="1"/>
  <c r="A3593" i="5" s="1"/>
  <c r="A3594" i="5" s="1"/>
  <c r="A3595" i="5" s="1"/>
  <c r="A3596" i="5" s="1"/>
  <c r="A3597" i="5" s="1"/>
  <c r="A3598" i="5" s="1"/>
  <c r="A3599" i="5" s="1"/>
  <c r="A3600" i="5" s="1"/>
  <c r="A3601" i="5" s="1"/>
  <c r="A3602" i="5" s="1"/>
  <c r="A3603" i="5" s="1"/>
  <c r="A3604" i="5" s="1"/>
  <c r="A3605" i="5" s="1"/>
  <c r="A3606" i="5" s="1"/>
  <c r="A3607" i="5" s="1"/>
  <c r="A3608" i="5" s="1"/>
  <c r="A3609" i="5" s="1"/>
  <c r="A3610" i="5" s="1"/>
  <c r="A3611" i="5" s="1"/>
  <c r="A3612" i="5" s="1"/>
  <c r="A3613" i="5" s="1"/>
  <c r="A3614" i="5" s="1"/>
  <c r="A3615" i="5" s="1"/>
  <c r="A3616" i="5" s="1"/>
  <c r="A3617" i="5" s="1"/>
  <c r="A3618" i="5" s="1"/>
  <c r="A3619" i="5" s="1"/>
  <c r="A3620" i="5" s="1"/>
  <c r="A3621" i="5" s="1"/>
  <c r="A3622" i="5" s="1"/>
  <c r="A3623" i="5" s="1"/>
  <c r="A3624" i="5" s="1"/>
  <c r="A3625" i="5" s="1"/>
  <c r="A3626" i="5" s="1"/>
  <c r="A3627" i="5" s="1"/>
  <c r="A3628" i="5" s="1"/>
  <c r="A3629" i="5" s="1"/>
  <c r="A3630" i="5" s="1"/>
  <c r="A3631" i="5" s="1"/>
  <c r="A3632" i="5" s="1"/>
  <c r="A3633" i="5" s="1"/>
  <c r="A3634" i="5" s="1"/>
  <c r="A3635" i="5" s="1"/>
  <c r="A3636" i="5" s="1"/>
  <c r="A3637" i="5" s="1"/>
  <c r="A3638" i="5" s="1"/>
  <c r="A3639" i="5" s="1"/>
  <c r="A3640" i="5" s="1"/>
  <c r="A3641" i="5" s="1"/>
  <c r="A3642" i="5" s="1"/>
  <c r="A3643" i="5" s="1"/>
  <c r="A3644" i="5" s="1"/>
  <c r="A3645" i="5" s="1"/>
  <c r="A3646" i="5" s="1"/>
  <c r="A3647" i="5" s="1"/>
  <c r="A3648" i="5" s="1"/>
  <c r="A3649" i="5" s="1"/>
  <c r="A3650" i="5" s="1"/>
  <c r="A3651" i="5" s="1"/>
  <c r="A3652" i="5" s="1"/>
  <c r="A3653" i="5" s="1"/>
  <c r="A3654" i="5" s="1"/>
  <c r="A3655" i="5" s="1"/>
  <c r="A3656" i="5" s="1"/>
  <c r="A3657" i="5" s="1"/>
  <c r="A3658" i="5" s="1"/>
  <c r="A3659" i="5" s="1"/>
  <c r="A3660" i="5" s="1"/>
  <c r="A3661" i="5" s="1"/>
  <c r="A3662" i="5" s="1"/>
  <c r="A3663" i="5" s="1"/>
  <c r="A3664" i="5" s="1"/>
  <c r="A3665" i="5" s="1"/>
  <c r="A3666" i="5" s="1"/>
  <c r="A3667" i="5" s="1"/>
  <c r="A3668" i="5" s="1"/>
  <c r="A3669" i="5" s="1"/>
  <c r="A3670" i="5" s="1"/>
  <c r="A3671" i="5" s="1"/>
  <c r="A3672" i="5" s="1"/>
  <c r="A3673" i="5" s="1"/>
  <c r="A3674" i="5" s="1"/>
  <c r="A3675" i="5" s="1"/>
  <c r="A3676" i="5" s="1"/>
  <c r="A3677" i="5" s="1"/>
  <c r="A3678" i="5" s="1"/>
  <c r="A3679" i="5" s="1"/>
  <c r="A3680" i="5" s="1"/>
  <c r="A3681" i="5" s="1"/>
  <c r="A3682" i="5" s="1"/>
  <c r="A3683" i="5" s="1"/>
  <c r="A3684" i="5" s="1"/>
  <c r="A3685" i="5" s="1"/>
  <c r="A3686" i="5" s="1"/>
  <c r="A3687" i="5" s="1"/>
  <c r="A3688" i="5" s="1"/>
  <c r="A3689" i="5" s="1"/>
  <c r="A3690" i="5" s="1"/>
  <c r="A3691" i="5" s="1"/>
  <c r="A3692" i="5" s="1"/>
  <c r="A3693" i="5" s="1"/>
  <c r="A3694" i="5" s="1"/>
  <c r="A3695" i="5" s="1"/>
  <c r="A3696" i="5" s="1"/>
  <c r="A3697" i="5" s="1"/>
  <c r="A3698" i="5" s="1"/>
  <c r="A3699" i="5" s="1"/>
  <c r="A3700" i="5" s="1"/>
  <c r="A3701" i="5" s="1"/>
  <c r="A3702" i="5" s="1"/>
  <c r="A3703" i="5" s="1"/>
  <c r="A3704" i="5" s="1"/>
  <c r="A3705" i="5" s="1"/>
  <c r="A3706" i="5" s="1"/>
  <c r="A3707" i="5" s="1"/>
  <c r="A3708" i="5" s="1"/>
  <c r="A3709" i="5" s="1"/>
  <c r="A3710" i="5" s="1"/>
  <c r="A3711" i="5" s="1"/>
  <c r="A3712" i="5" s="1"/>
  <c r="A3713" i="5" s="1"/>
  <c r="A3714" i="5" s="1"/>
  <c r="A3715" i="5" s="1"/>
  <c r="A3716" i="5" s="1"/>
  <c r="A3717" i="5" s="1"/>
  <c r="A3718" i="5" s="1"/>
  <c r="A3719" i="5" s="1"/>
  <c r="A3720" i="5" s="1"/>
  <c r="A3721" i="5" s="1"/>
  <c r="A3722" i="5" s="1"/>
  <c r="A3723" i="5" s="1"/>
  <c r="A3724" i="5" s="1"/>
  <c r="A3725" i="5" s="1"/>
  <c r="A3726" i="5" s="1"/>
  <c r="A3727" i="5" s="1"/>
  <c r="A3728" i="5" s="1"/>
  <c r="A3729" i="5" s="1"/>
  <c r="A3730" i="5" s="1"/>
  <c r="A3731" i="5" s="1"/>
  <c r="A3732" i="5" s="1"/>
  <c r="A3733" i="5" s="1"/>
  <c r="A3734" i="5" s="1"/>
  <c r="A3735" i="5" s="1"/>
  <c r="A3736" i="5" s="1"/>
  <c r="A3737" i="5" s="1"/>
  <c r="A3738" i="5" s="1"/>
  <c r="A3739" i="5" s="1"/>
  <c r="A3740" i="5" s="1"/>
  <c r="A3741" i="5" s="1"/>
  <c r="A3742" i="5" s="1"/>
  <c r="A3743" i="5" s="1"/>
  <c r="A3744" i="5" s="1"/>
  <c r="A3745" i="5" s="1"/>
  <c r="A3746" i="5" s="1"/>
  <c r="A3747" i="5" s="1"/>
  <c r="A3748" i="5" s="1"/>
  <c r="A3749" i="5" s="1"/>
  <c r="A3750" i="5" s="1"/>
  <c r="A3751" i="5" s="1"/>
  <c r="A3752" i="5" s="1"/>
  <c r="A3753" i="5" s="1"/>
  <c r="A3754" i="5" s="1"/>
  <c r="A3755" i="5" s="1"/>
  <c r="A3756" i="5" s="1"/>
  <c r="A3757" i="5" s="1"/>
  <c r="A3758" i="5" s="1"/>
  <c r="A3759" i="5" s="1"/>
  <c r="A3760" i="5" s="1"/>
  <c r="A3761" i="5" s="1"/>
  <c r="A3762" i="5" s="1"/>
  <c r="A3763" i="5" s="1"/>
  <c r="A3764" i="5" s="1"/>
  <c r="A3765" i="5" s="1"/>
  <c r="A3766" i="5" s="1"/>
  <c r="A3767" i="5" s="1"/>
  <c r="A3768" i="5" s="1"/>
  <c r="A3769" i="5" s="1"/>
  <c r="A3770" i="5" s="1"/>
  <c r="A3771" i="5" s="1"/>
  <c r="A3772" i="5" s="1"/>
  <c r="A3773" i="5" s="1"/>
  <c r="A3774" i="5" s="1"/>
  <c r="A3775" i="5" s="1"/>
  <c r="A3776" i="5" s="1"/>
  <c r="A3777" i="5" s="1"/>
  <c r="A3778" i="5" s="1"/>
  <c r="A3779" i="5" s="1"/>
  <c r="A3780" i="5" s="1"/>
  <c r="A3781" i="5" s="1"/>
  <c r="A3782" i="5" s="1"/>
  <c r="A3783" i="5" s="1"/>
  <c r="A3784" i="5" s="1"/>
  <c r="A3785" i="5" s="1"/>
  <c r="A3786" i="5" s="1"/>
  <c r="A3787" i="5" s="1"/>
  <c r="A3788" i="5" s="1"/>
  <c r="A3789" i="5" s="1"/>
  <c r="A3790" i="5" s="1"/>
  <c r="A3791" i="5" s="1"/>
  <c r="A3792" i="5" s="1"/>
  <c r="A3793" i="5" s="1"/>
  <c r="A3794" i="5" s="1"/>
  <c r="A3795" i="5" s="1"/>
  <c r="A3796" i="5" s="1"/>
  <c r="A3797" i="5" s="1"/>
  <c r="A3798" i="5" s="1"/>
  <c r="A3799" i="5" s="1"/>
  <c r="A3800" i="5" s="1"/>
  <c r="A3801" i="5" s="1"/>
  <c r="A3802" i="5" s="1"/>
  <c r="A3803" i="5" s="1"/>
  <c r="A3804" i="5" s="1"/>
  <c r="A3805" i="5" s="1"/>
  <c r="A3806" i="5" s="1"/>
  <c r="A3807" i="5" s="1"/>
  <c r="A3808" i="5" s="1"/>
  <c r="A3809" i="5" s="1"/>
  <c r="A3810" i="5" s="1"/>
  <c r="A3811" i="5" s="1"/>
  <c r="A3812" i="5" s="1"/>
  <c r="A3813" i="5" s="1"/>
  <c r="A3814" i="5" s="1"/>
  <c r="A3815" i="5" s="1"/>
  <c r="A3816" i="5" s="1"/>
  <c r="A3817" i="5" s="1"/>
  <c r="A3818" i="5" s="1"/>
  <c r="A3819" i="5" s="1"/>
  <c r="A3820" i="5" s="1"/>
  <c r="A3821" i="5" s="1"/>
  <c r="A3822" i="5" s="1"/>
  <c r="A3823" i="5" s="1"/>
  <c r="A3824" i="5" s="1"/>
  <c r="A3825" i="5" s="1"/>
  <c r="A3826" i="5" s="1"/>
  <c r="A3827" i="5" s="1"/>
  <c r="A3828" i="5" s="1"/>
  <c r="A3829" i="5" s="1"/>
  <c r="A3830" i="5" s="1"/>
  <c r="A3831" i="5" s="1"/>
  <c r="A3832" i="5" s="1"/>
  <c r="A3833" i="5" s="1"/>
  <c r="A3834" i="5" s="1"/>
  <c r="A3835" i="5" s="1"/>
  <c r="A3836" i="5" s="1"/>
  <c r="A3837" i="5" s="1"/>
  <c r="A3838" i="5" s="1"/>
  <c r="A3839" i="5" s="1"/>
  <c r="A3840" i="5" s="1"/>
  <c r="A3841" i="5" s="1"/>
  <c r="A3842" i="5" s="1"/>
  <c r="A3843" i="5" s="1"/>
  <c r="A3844" i="5" s="1"/>
  <c r="A3845" i="5" s="1"/>
  <c r="A3846" i="5" s="1"/>
  <c r="A3847" i="5" s="1"/>
  <c r="A3848" i="5" s="1"/>
  <c r="A3849" i="5" s="1"/>
  <c r="A3850" i="5" s="1"/>
  <c r="A3851" i="5" s="1"/>
  <c r="A3852" i="5" s="1"/>
  <c r="A3853" i="5" s="1"/>
  <c r="A3854" i="5" s="1"/>
  <c r="A3855" i="5" s="1"/>
  <c r="A3856" i="5" s="1"/>
  <c r="A3857" i="5" s="1"/>
  <c r="A3858" i="5" s="1"/>
  <c r="A3859" i="5" s="1"/>
  <c r="A3860" i="5" s="1"/>
  <c r="A3861" i="5" s="1"/>
  <c r="A3862" i="5" s="1"/>
  <c r="A3863" i="5" s="1"/>
  <c r="A3864" i="5" s="1"/>
  <c r="A3865" i="5" s="1"/>
  <c r="A3866" i="5" s="1"/>
  <c r="A3867" i="5" s="1"/>
  <c r="A3868" i="5" s="1"/>
  <c r="A3869" i="5" s="1"/>
  <c r="A3870" i="5" s="1"/>
  <c r="A3871" i="5" s="1"/>
  <c r="A3872" i="5" s="1"/>
  <c r="A3873" i="5" s="1"/>
  <c r="A3874" i="5" s="1"/>
  <c r="A3875" i="5" s="1"/>
  <c r="A3876" i="5" s="1"/>
  <c r="A3877" i="5" s="1"/>
  <c r="A3878" i="5" s="1"/>
  <c r="A3879" i="5" s="1"/>
  <c r="A3880" i="5" s="1"/>
  <c r="A3881" i="5" s="1"/>
  <c r="A3882" i="5" s="1"/>
  <c r="A3883" i="5" s="1"/>
  <c r="A3884" i="5" s="1"/>
  <c r="A3885" i="5" s="1"/>
  <c r="A3886" i="5" s="1"/>
  <c r="A3887" i="5" s="1"/>
  <c r="A3888" i="5" s="1"/>
  <c r="A3889" i="5" s="1"/>
  <c r="A3890" i="5" s="1"/>
  <c r="A3891" i="5" s="1"/>
  <c r="A3892" i="5" s="1"/>
  <c r="A3893" i="5" s="1"/>
  <c r="A3894" i="5" s="1"/>
  <c r="A3895" i="5" s="1"/>
  <c r="A3896" i="5" s="1"/>
  <c r="A3897" i="5" s="1"/>
  <c r="A3898" i="5" s="1"/>
  <c r="A3899" i="5" s="1"/>
  <c r="A3900" i="5" s="1"/>
  <c r="A3901" i="5" s="1"/>
  <c r="A3902" i="5" s="1"/>
  <c r="A3903" i="5" s="1"/>
  <c r="A3904" i="5" s="1"/>
  <c r="A3905" i="5" s="1"/>
  <c r="A3906" i="5" s="1"/>
  <c r="A3907" i="5" s="1"/>
  <c r="A3908" i="5" s="1"/>
  <c r="A3909" i="5" s="1"/>
  <c r="A3910" i="5" s="1"/>
  <c r="A3911" i="5" s="1"/>
  <c r="A3912" i="5" s="1"/>
  <c r="A3913" i="5" s="1"/>
  <c r="A3914" i="5" s="1"/>
  <c r="A3915" i="5" s="1"/>
  <c r="A3916" i="5" s="1"/>
  <c r="A3917" i="5" s="1"/>
  <c r="A3918" i="5" s="1"/>
  <c r="A3919" i="5" s="1"/>
  <c r="A3920" i="5" s="1"/>
  <c r="A3921" i="5" s="1"/>
  <c r="A3922" i="5" s="1"/>
  <c r="A3923" i="5" s="1"/>
  <c r="A3924" i="5" s="1"/>
  <c r="A3925" i="5" s="1"/>
  <c r="A3926" i="5" s="1"/>
  <c r="A3927" i="5" s="1"/>
  <c r="A3928" i="5" s="1"/>
  <c r="A3929" i="5" s="1"/>
  <c r="A3930" i="5" s="1"/>
  <c r="A3931" i="5" s="1"/>
  <c r="A3932" i="5" s="1"/>
  <c r="A3933" i="5" s="1"/>
  <c r="A3934" i="5" s="1"/>
  <c r="A3935" i="5" s="1"/>
  <c r="A3936" i="5" s="1"/>
  <c r="A3937" i="5" s="1"/>
  <c r="A3938" i="5" s="1"/>
  <c r="A3939" i="5" s="1"/>
  <c r="A3940" i="5" s="1"/>
  <c r="A3941" i="5" s="1"/>
  <c r="A3942" i="5" s="1"/>
  <c r="A3943" i="5" s="1"/>
  <c r="A3944" i="5" s="1"/>
  <c r="A3945" i="5" s="1"/>
  <c r="A3946" i="5" s="1"/>
  <c r="A3947" i="5" s="1"/>
  <c r="A3948" i="5" s="1"/>
  <c r="A3949" i="5" s="1"/>
  <c r="A3950" i="5" s="1"/>
  <c r="A3951" i="5" s="1"/>
  <c r="A3952" i="5" s="1"/>
  <c r="A3953" i="5" s="1"/>
  <c r="A3954" i="5" s="1"/>
  <c r="A3955" i="5" s="1"/>
  <c r="A3956" i="5" s="1"/>
  <c r="A3957" i="5" s="1"/>
  <c r="A3958" i="5" s="1"/>
  <c r="A3959" i="5" s="1"/>
  <c r="A3960" i="5" s="1"/>
  <c r="A3961" i="5" s="1"/>
  <c r="A3962" i="5" s="1"/>
  <c r="A3963" i="5" s="1"/>
  <c r="A3964" i="5" s="1"/>
  <c r="A3965" i="5" s="1"/>
  <c r="A3966" i="5" s="1"/>
  <c r="A3967" i="5" s="1"/>
  <c r="A3968" i="5" s="1"/>
  <c r="A3969" i="5" s="1"/>
  <c r="A3970" i="5" s="1"/>
  <c r="A3971" i="5" s="1"/>
  <c r="A3972" i="5" s="1"/>
  <c r="A3973" i="5" s="1"/>
  <c r="A3974" i="5" s="1"/>
  <c r="A3975" i="5" s="1"/>
  <c r="A3976" i="5" s="1"/>
  <c r="A3977" i="5" s="1"/>
  <c r="A3978" i="5" s="1"/>
  <c r="A3979" i="5" s="1"/>
  <c r="A3980" i="5" s="1"/>
  <c r="A3981" i="5" s="1"/>
  <c r="A3982" i="5" s="1"/>
  <c r="A3983" i="5" s="1"/>
  <c r="A3984" i="5" s="1"/>
  <c r="A3985" i="5" s="1"/>
  <c r="A3986" i="5" s="1"/>
  <c r="A3987" i="5" s="1"/>
  <c r="A3988" i="5" s="1"/>
  <c r="A3989" i="5" s="1"/>
  <c r="A3990" i="5" s="1"/>
  <c r="A3991" i="5" s="1"/>
  <c r="A3992" i="5" s="1"/>
  <c r="A3993" i="5" s="1"/>
  <c r="A3994" i="5" s="1"/>
  <c r="A3995" i="5" s="1"/>
  <c r="A3996" i="5" s="1"/>
  <c r="A3997" i="5" s="1"/>
  <c r="A3998" i="5" s="1"/>
  <c r="A3999" i="5" s="1"/>
  <c r="A4000" i="5" s="1"/>
  <c r="A4001" i="5" s="1"/>
  <c r="A4002" i="5" s="1"/>
  <c r="A4003" i="5" s="1"/>
  <c r="A4004" i="5" s="1"/>
  <c r="A4005" i="5" s="1"/>
  <c r="A4006" i="5" s="1"/>
  <c r="A4007" i="5" s="1"/>
  <c r="A4008" i="5" s="1"/>
  <c r="A4009" i="5" s="1"/>
  <c r="A4010" i="5" s="1"/>
  <c r="A4011" i="5" s="1"/>
  <c r="A4012" i="5" s="1"/>
  <c r="A4013" i="5" s="1"/>
  <c r="A4014" i="5" s="1"/>
  <c r="A4015" i="5" s="1"/>
  <c r="A4016" i="5" s="1"/>
  <c r="A4017" i="5" s="1"/>
  <c r="A4018" i="5" s="1"/>
  <c r="A4019" i="5" s="1"/>
  <c r="A4020" i="5" s="1"/>
  <c r="A4021" i="5" s="1"/>
  <c r="A4022" i="5" s="1"/>
  <c r="A4023" i="5" s="1"/>
  <c r="A4024" i="5" s="1"/>
  <c r="A4025" i="5" s="1"/>
  <c r="A4026" i="5" s="1"/>
  <c r="A4027" i="5" s="1"/>
  <c r="A4028" i="5" s="1"/>
  <c r="A4029" i="5" s="1"/>
  <c r="A4030" i="5" s="1"/>
  <c r="A4031" i="5" s="1"/>
  <c r="A4032" i="5" s="1"/>
  <c r="A4033" i="5" s="1"/>
  <c r="A4034" i="5" s="1"/>
  <c r="A4035" i="5" s="1"/>
  <c r="A4036" i="5" s="1"/>
  <c r="A4037" i="5" s="1"/>
  <c r="A4038" i="5" s="1"/>
  <c r="A4039" i="5" s="1"/>
  <c r="A4040" i="5" s="1"/>
  <c r="A4041" i="5" s="1"/>
  <c r="A4042" i="5" s="1"/>
  <c r="A4043" i="5" s="1"/>
  <c r="A4044" i="5" s="1"/>
  <c r="A4045" i="5" s="1"/>
  <c r="A4046" i="5" s="1"/>
  <c r="A4047" i="5" s="1"/>
  <c r="A4048" i="5" s="1"/>
  <c r="A4049" i="5" s="1"/>
  <c r="A4050" i="5" s="1"/>
  <c r="A4051" i="5" s="1"/>
  <c r="A4052" i="5" s="1"/>
  <c r="A4053" i="5" s="1"/>
  <c r="A4054" i="5" s="1"/>
  <c r="A4055" i="5" s="1"/>
  <c r="A4056" i="5" s="1"/>
  <c r="A4057" i="5" s="1"/>
  <c r="A4058" i="5" s="1"/>
  <c r="A4059" i="5" s="1"/>
  <c r="A4060" i="5" s="1"/>
  <c r="A4061" i="5" s="1"/>
  <c r="A4062" i="5" s="1"/>
  <c r="A4063" i="5" s="1"/>
  <c r="A4064" i="5" s="1"/>
  <c r="A4065" i="5" s="1"/>
  <c r="A4066" i="5" s="1"/>
  <c r="A4067" i="5" s="1"/>
  <c r="A4068" i="5" s="1"/>
  <c r="A4069" i="5" s="1"/>
  <c r="A4070" i="5" s="1"/>
  <c r="A4071" i="5" s="1"/>
  <c r="A4072" i="5" s="1"/>
  <c r="A4073" i="5" s="1"/>
  <c r="A4074" i="5" s="1"/>
  <c r="A4075" i="5" s="1"/>
  <c r="A4076" i="5" s="1"/>
  <c r="A4077" i="5" s="1"/>
  <c r="A4078" i="5" s="1"/>
  <c r="A4079" i="5" s="1"/>
  <c r="A4080" i="5" s="1"/>
  <c r="A4081" i="5" s="1"/>
  <c r="A4082" i="5" s="1"/>
  <c r="A4083" i="5" s="1"/>
  <c r="A4084" i="5" s="1"/>
  <c r="A4085" i="5" s="1"/>
  <c r="A4086" i="5" s="1"/>
  <c r="A4087" i="5" s="1"/>
  <c r="A4088" i="5" s="1"/>
  <c r="A4089" i="5" s="1"/>
  <c r="A4090" i="5" s="1"/>
  <c r="A4091" i="5" s="1"/>
  <c r="A4092" i="5" s="1"/>
  <c r="A4093" i="5" s="1"/>
  <c r="A4094" i="5" s="1"/>
  <c r="A4095" i="5" s="1"/>
  <c r="A4096" i="5" s="1"/>
  <c r="A4097" i="5" s="1"/>
  <c r="A4098" i="5" s="1"/>
  <c r="A4099" i="5" s="1"/>
  <c r="A4100" i="5" s="1"/>
  <c r="A4101" i="5" s="1"/>
  <c r="A4102" i="5" s="1"/>
  <c r="A4103" i="5" s="1"/>
  <c r="A4104" i="5" s="1"/>
  <c r="A4105" i="5" s="1"/>
  <c r="A4106" i="5" s="1"/>
  <c r="A4107" i="5" s="1"/>
  <c r="A4108" i="5" s="1"/>
  <c r="A4109" i="5" s="1"/>
  <c r="A4110" i="5" s="1"/>
  <c r="A4111" i="5" s="1"/>
  <c r="A4112" i="5" s="1"/>
  <c r="A4113" i="5" s="1"/>
  <c r="A4114" i="5" s="1"/>
  <c r="A4115" i="5" s="1"/>
  <c r="A4116" i="5" s="1"/>
  <c r="A4117" i="5" s="1"/>
  <c r="A4118" i="5" s="1"/>
  <c r="A4119" i="5" s="1"/>
  <c r="A4120" i="5" s="1"/>
  <c r="A4121" i="5" s="1"/>
  <c r="A4122" i="5" s="1"/>
  <c r="A4123" i="5" s="1"/>
  <c r="A4124" i="5" s="1"/>
  <c r="A4125" i="5" s="1"/>
  <c r="A4126" i="5" s="1"/>
  <c r="A4127" i="5" s="1"/>
  <c r="A4128" i="5" s="1"/>
  <c r="A4129" i="5" s="1"/>
  <c r="A4130" i="5" s="1"/>
  <c r="A4131" i="5" s="1"/>
  <c r="A4132" i="5" s="1"/>
  <c r="A4133" i="5" s="1"/>
  <c r="A4134" i="5" s="1"/>
  <c r="A4135" i="5" s="1"/>
  <c r="A4136" i="5" s="1"/>
  <c r="A4137" i="5" s="1"/>
  <c r="A4138" i="5" s="1"/>
  <c r="A4139" i="5" s="1"/>
  <c r="A4140" i="5" s="1"/>
  <c r="A4141" i="5" s="1"/>
  <c r="A4142" i="5" s="1"/>
  <c r="A4143" i="5" s="1"/>
  <c r="A4144" i="5" s="1"/>
  <c r="A4145" i="5" s="1"/>
  <c r="A4146" i="5" s="1"/>
  <c r="A4147" i="5" s="1"/>
  <c r="A4148" i="5" s="1"/>
  <c r="A4149" i="5" s="1"/>
  <c r="A4150" i="5" s="1"/>
  <c r="A4151" i="5" s="1"/>
  <c r="A4152" i="5" s="1"/>
  <c r="A4153" i="5" s="1"/>
  <c r="A4154" i="5" s="1"/>
  <c r="A4155" i="5" s="1"/>
  <c r="A4156" i="5" s="1"/>
  <c r="A4157" i="5" s="1"/>
  <c r="A4158" i="5" s="1"/>
  <c r="A4159" i="5" s="1"/>
  <c r="A4160" i="5" s="1"/>
  <c r="A4161" i="5" s="1"/>
  <c r="A4162" i="5" s="1"/>
  <c r="A4163" i="5" s="1"/>
  <c r="A4164" i="5" s="1"/>
  <c r="A4165" i="5" s="1"/>
  <c r="A4166" i="5" s="1"/>
  <c r="A4167" i="5" s="1"/>
  <c r="A4168" i="5" s="1"/>
  <c r="A4169" i="5" s="1"/>
  <c r="A4170" i="5" s="1"/>
  <c r="A4171" i="5" s="1"/>
  <c r="A4172" i="5" s="1"/>
  <c r="A4173" i="5" s="1"/>
  <c r="A4174" i="5" s="1"/>
  <c r="A4175" i="5" s="1"/>
  <c r="A4176" i="5" s="1"/>
  <c r="A4177" i="5" s="1"/>
  <c r="A4178" i="5" s="1"/>
  <c r="A4179" i="5" s="1"/>
  <c r="A4180" i="5" s="1"/>
  <c r="A4181" i="5" s="1"/>
  <c r="A4182" i="5" s="1"/>
  <c r="A4183" i="5" s="1"/>
  <c r="A4184" i="5" s="1"/>
  <c r="A4185" i="5" s="1"/>
  <c r="A4186" i="5" s="1"/>
  <c r="A4187" i="5" s="1"/>
  <c r="A4188" i="5" s="1"/>
  <c r="A4189" i="5" s="1"/>
  <c r="A4190" i="5" s="1"/>
  <c r="A4191" i="5" s="1"/>
  <c r="A4192" i="5" s="1"/>
  <c r="A4193" i="5" s="1"/>
  <c r="A4194" i="5" s="1"/>
  <c r="A4195" i="5" s="1"/>
  <c r="A4196" i="5" s="1"/>
  <c r="A4197" i="5" s="1"/>
  <c r="A4198" i="5" s="1"/>
  <c r="A4199" i="5" s="1"/>
  <c r="A4200" i="5" s="1"/>
  <c r="A4201" i="5" s="1"/>
  <c r="A4202" i="5" s="1"/>
  <c r="A4203" i="5" s="1"/>
  <c r="A4204" i="5" s="1"/>
  <c r="A4205" i="5" s="1"/>
  <c r="A4206" i="5" s="1"/>
  <c r="A4207" i="5" s="1"/>
  <c r="A4208" i="5" s="1"/>
  <c r="A4209" i="5" s="1"/>
  <c r="A4210" i="5" s="1"/>
  <c r="A4211" i="5" s="1"/>
  <c r="A4212" i="5" s="1"/>
  <c r="A4213" i="5" s="1"/>
  <c r="A4214" i="5" s="1"/>
  <c r="A4215" i="5" s="1"/>
  <c r="A4216" i="5" s="1"/>
  <c r="A4217" i="5" s="1"/>
  <c r="A4218" i="5" s="1"/>
  <c r="A4219" i="5" s="1"/>
  <c r="A4220" i="5" s="1"/>
  <c r="A4221" i="5" s="1"/>
  <c r="A4222" i="5" s="1"/>
  <c r="A4223" i="5" s="1"/>
  <c r="A4224" i="5" s="1"/>
  <c r="A4225" i="5" s="1"/>
  <c r="A4226" i="5" s="1"/>
  <c r="A4227" i="5" s="1"/>
  <c r="A4228" i="5" s="1"/>
  <c r="A4229" i="5" s="1"/>
  <c r="A4230" i="5" s="1"/>
  <c r="A4231" i="5" s="1"/>
  <c r="A4232" i="5" s="1"/>
  <c r="A4233" i="5" s="1"/>
  <c r="A4234" i="5" s="1"/>
  <c r="A4235" i="5" s="1"/>
  <c r="A4236" i="5" s="1"/>
  <c r="A4237" i="5" s="1"/>
  <c r="A4238" i="5" s="1"/>
  <c r="A4239" i="5" s="1"/>
  <c r="A4240" i="5" s="1"/>
  <c r="A4241" i="5" s="1"/>
  <c r="A4242" i="5" s="1"/>
  <c r="A4243" i="5" s="1"/>
  <c r="A4244" i="5" s="1"/>
  <c r="A4245" i="5" s="1"/>
  <c r="A4246" i="5" s="1"/>
  <c r="A4247" i="5" s="1"/>
  <c r="A4248" i="5" s="1"/>
  <c r="A4249" i="5" s="1"/>
  <c r="A4250" i="5" s="1"/>
  <c r="A4251" i="5" s="1"/>
  <c r="A4252" i="5" s="1"/>
  <c r="A4253" i="5" s="1"/>
  <c r="A4254" i="5" s="1"/>
  <c r="A4255" i="5" s="1"/>
  <c r="A4256" i="5" s="1"/>
  <c r="A4257" i="5" s="1"/>
  <c r="A4258" i="5" s="1"/>
  <c r="A4259" i="5" s="1"/>
  <c r="A4260" i="5" s="1"/>
  <c r="A4261" i="5" s="1"/>
  <c r="A4262" i="5" s="1"/>
  <c r="A4263" i="5" s="1"/>
  <c r="A4264" i="5" s="1"/>
  <c r="A4265" i="5" s="1"/>
  <c r="A4266" i="5" s="1"/>
  <c r="A4267" i="5" s="1"/>
  <c r="A4268" i="5" s="1"/>
  <c r="A4269" i="5" s="1"/>
  <c r="A4270" i="5" s="1"/>
  <c r="A4271" i="5" s="1"/>
  <c r="A4272" i="5" s="1"/>
  <c r="A4273" i="5" s="1"/>
  <c r="A4274" i="5" s="1"/>
  <c r="A4275" i="5" s="1"/>
  <c r="A4276" i="5" s="1"/>
  <c r="A4277" i="5" s="1"/>
  <c r="A4278" i="5" s="1"/>
  <c r="A4279" i="5" s="1"/>
  <c r="A4280" i="5" s="1"/>
  <c r="A4281" i="5" s="1"/>
  <c r="A4282" i="5" s="1"/>
  <c r="A4283" i="5" s="1"/>
  <c r="A4284" i="5" s="1"/>
  <c r="A4285" i="5" s="1"/>
  <c r="A4286" i="5" s="1"/>
  <c r="A4287" i="5" s="1"/>
  <c r="A4288" i="5" s="1"/>
  <c r="A4289" i="5" s="1"/>
  <c r="A4290" i="5" s="1"/>
  <c r="A4291" i="5" s="1"/>
  <c r="A4292" i="5" s="1"/>
  <c r="A4293" i="5" s="1"/>
  <c r="A4294" i="5" s="1"/>
  <c r="A4295" i="5" s="1"/>
  <c r="A4296" i="5" s="1"/>
  <c r="A4297" i="5" s="1"/>
  <c r="A4298" i="5" s="1"/>
  <c r="A4299" i="5" s="1"/>
  <c r="A4300" i="5" s="1"/>
  <c r="A4301" i="5" s="1"/>
  <c r="A4302" i="5" s="1"/>
  <c r="A4303" i="5" s="1"/>
  <c r="A4304" i="5" s="1"/>
  <c r="A4305" i="5" s="1"/>
  <c r="A4306" i="5" s="1"/>
  <c r="A4307" i="5" s="1"/>
  <c r="A4308" i="5" s="1"/>
  <c r="A4309" i="5" s="1"/>
  <c r="A4310" i="5" s="1"/>
  <c r="A4311" i="5" s="1"/>
  <c r="A4312" i="5" s="1"/>
  <c r="A4313" i="5" s="1"/>
  <c r="A4314" i="5" s="1"/>
  <c r="A4315" i="5" s="1"/>
  <c r="A4316" i="5" s="1"/>
  <c r="A4317" i="5" s="1"/>
  <c r="A4318" i="5" s="1"/>
  <c r="A4319" i="5" s="1"/>
  <c r="A4320" i="5" s="1"/>
  <c r="A4321" i="5" s="1"/>
  <c r="A4322" i="5" s="1"/>
  <c r="A4323" i="5" s="1"/>
  <c r="A4324" i="5" s="1"/>
  <c r="A4325" i="5" s="1"/>
  <c r="A4326" i="5" s="1"/>
  <c r="A4327" i="5" s="1"/>
  <c r="A4328" i="5" s="1"/>
  <c r="A4329" i="5" s="1"/>
  <c r="A4330" i="5" s="1"/>
  <c r="A4331" i="5" s="1"/>
  <c r="A4332" i="5" s="1"/>
  <c r="A4333" i="5" s="1"/>
  <c r="A4334" i="5" s="1"/>
  <c r="A4335" i="5" s="1"/>
  <c r="A4336" i="5" s="1"/>
  <c r="A4337" i="5" s="1"/>
  <c r="A4338" i="5" s="1"/>
  <c r="A4339" i="5" s="1"/>
  <c r="A4340" i="5" s="1"/>
  <c r="A4341" i="5" s="1"/>
  <c r="A4342" i="5" s="1"/>
  <c r="A4343" i="5" s="1"/>
  <c r="A4344" i="5" s="1"/>
  <c r="A4345" i="5" s="1"/>
  <c r="A4346" i="5" s="1"/>
  <c r="A4347" i="5" s="1"/>
  <c r="A4348" i="5" s="1"/>
  <c r="A4349" i="5" s="1"/>
  <c r="A4350" i="5" s="1"/>
  <c r="A4351" i="5" s="1"/>
  <c r="A4352" i="5" s="1"/>
  <c r="A4353" i="5" s="1"/>
  <c r="A4354" i="5" s="1"/>
  <c r="A4355" i="5" s="1"/>
  <c r="A4356" i="5" s="1"/>
  <c r="A4357" i="5" s="1"/>
  <c r="A4358" i="5" s="1"/>
  <c r="A4359" i="5" s="1"/>
  <c r="A4360" i="5" s="1"/>
  <c r="A4361" i="5" s="1"/>
  <c r="A4362" i="5" s="1"/>
  <c r="A4363" i="5" s="1"/>
  <c r="A4364" i="5" s="1"/>
  <c r="A4365" i="5" s="1"/>
  <c r="A4366" i="5" s="1"/>
  <c r="A4367" i="5" s="1"/>
  <c r="A4368" i="5" s="1"/>
  <c r="A4369" i="5" s="1"/>
  <c r="A4370" i="5" s="1"/>
  <c r="A4371" i="5" s="1"/>
  <c r="A4372" i="5" s="1"/>
  <c r="A4373" i="5" s="1"/>
  <c r="A4374" i="5" s="1"/>
  <c r="A4375" i="5" s="1"/>
  <c r="A4376" i="5" s="1"/>
  <c r="A4377" i="5" s="1"/>
  <c r="A4378" i="5" s="1"/>
  <c r="A4379" i="5" s="1"/>
  <c r="A4380" i="5" s="1"/>
  <c r="A4381" i="5" s="1"/>
  <c r="A4382" i="5" s="1"/>
  <c r="A4383" i="5" s="1"/>
  <c r="A4384" i="5" s="1"/>
  <c r="A4385" i="5" s="1"/>
  <c r="A4386" i="5" s="1"/>
  <c r="A4387" i="5" s="1"/>
  <c r="A4388" i="5" s="1"/>
  <c r="A4389" i="5" s="1"/>
  <c r="A4390" i="5" s="1"/>
  <c r="A4391" i="5" s="1"/>
  <c r="A4392" i="5" s="1"/>
  <c r="A4393" i="5" s="1"/>
  <c r="A4394" i="5" s="1"/>
  <c r="A4395" i="5" s="1"/>
  <c r="A4396" i="5" s="1"/>
  <c r="A4397" i="5" s="1"/>
  <c r="A4398" i="5" s="1"/>
  <c r="A4399" i="5" s="1"/>
  <c r="A4400" i="5" s="1"/>
  <c r="A4401" i="5" s="1"/>
  <c r="A4402" i="5" s="1"/>
  <c r="A4403" i="5" s="1"/>
  <c r="A4404" i="5" s="1"/>
  <c r="A4405" i="5" s="1"/>
  <c r="A4406" i="5" s="1"/>
  <c r="A4407" i="5" s="1"/>
  <c r="A4408" i="5" s="1"/>
  <c r="A4409" i="5" s="1"/>
  <c r="A4410" i="5" s="1"/>
  <c r="A4411" i="5" s="1"/>
  <c r="A4412" i="5" s="1"/>
  <c r="A4413" i="5" s="1"/>
  <c r="A4414" i="5" s="1"/>
  <c r="A4415" i="5" s="1"/>
  <c r="A4416" i="5" s="1"/>
  <c r="A4417" i="5" s="1"/>
  <c r="A4418" i="5" s="1"/>
  <c r="A4419" i="5" s="1"/>
  <c r="A4420" i="5" s="1"/>
  <c r="A4421" i="5" s="1"/>
  <c r="A4422" i="5" s="1"/>
  <c r="A4423" i="5" s="1"/>
  <c r="A4424" i="5" s="1"/>
  <c r="A4425" i="5" s="1"/>
  <c r="A4426" i="5" s="1"/>
  <c r="A4427" i="5" s="1"/>
  <c r="A4428" i="5" s="1"/>
  <c r="A4429" i="5" s="1"/>
  <c r="A4430" i="5" s="1"/>
  <c r="A4431" i="5" s="1"/>
  <c r="A4432" i="5" s="1"/>
  <c r="A4433" i="5" s="1"/>
  <c r="A4434" i="5" s="1"/>
  <c r="A4435" i="5" s="1"/>
  <c r="A4436" i="5" s="1"/>
  <c r="A4437" i="5" s="1"/>
  <c r="A4438" i="5" s="1"/>
  <c r="A4439" i="5" s="1"/>
  <c r="A4440" i="5" s="1"/>
  <c r="A4441" i="5" s="1"/>
  <c r="A4442" i="5" s="1"/>
  <c r="A4443" i="5" s="1"/>
  <c r="A4444" i="5" s="1"/>
  <c r="A4445" i="5" s="1"/>
  <c r="A4446" i="5" s="1"/>
  <c r="A4447" i="5" s="1"/>
  <c r="A4448" i="5" s="1"/>
  <c r="A4449" i="5" s="1"/>
  <c r="A4450" i="5" s="1"/>
  <c r="A4451" i="5" s="1"/>
  <c r="A4452" i="5" s="1"/>
  <c r="A4453" i="5" s="1"/>
  <c r="A4454" i="5" s="1"/>
  <c r="A4455" i="5" s="1"/>
  <c r="A4456" i="5" s="1"/>
  <c r="A4457" i="5" s="1"/>
  <c r="A4458" i="5" s="1"/>
  <c r="A4459" i="5" s="1"/>
  <c r="A4460" i="5" s="1"/>
  <c r="A4461" i="5" s="1"/>
  <c r="A4462" i="5" s="1"/>
  <c r="A4463" i="5" s="1"/>
  <c r="A4464" i="5" s="1"/>
  <c r="A4465" i="5" s="1"/>
  <c r="A4466" i="5" s="1"/>
  <c r="A4467" i="5" s="1"/>
  <c r="A4468" i="5" s="1"/>
  <c r="A4469" i="5" s="1"/>
  <c r="A4470" i="5" s="1"/>
  <c r="A4471" i="5" s="1"/>
  <c r="A4472" i="5" s="1"/>
  <c r="A4473" i="5" s="1"/>
  <c r="A4474" i="5" s="1"/>
  <c r="A4475" i="5" s="1"/>
  <c r="A4476" i="5" s="1"/>
  <c r="A4477" i="5" s="1"/>
  <c r="A4478" i="5" s="1"/>
  <c r="A4479" i="5" s="1"/>
  <c r="A4480" i="5" s="1"/>
  <c r="A4481" i="5" s="1"/>
  <c r="A4482" i="5" s="1"/>
  <c r="A4483" i="5" s="1"/>
  <c r="A4484" i="5" s="1"/>
  <c r="A4485" i="5" s="1"/>
  <c r="A4486" i="5" s="1"/>
  <c r="A4487" i="5" s="1"/>
  <c r="A4488" i="5" s="1"/>
  <c r="A4489" i="5" s="1"/>
  <c r="A4490" i="5" s="1"/>
  <c r="A4491" i="5" s="1"/>
  <c r="A4492" i="5" s="1"/>
  <c r="A4493" i="5" s="1"/>
  <c r="A4494" i="5" s="1"/>
  <c r="A4495" i="5" s="1"/>
  <c r="A4496" i="5" s="1"/>
  <c r="A4497" i="5" s="1"/>
  <c r="A4498" i="5" s="1"/>
  <c r="A4499" i="5" s="1"/>
  <c r="A4500" i="5" s="1"/>
  <c r="A4501" i="5" s="1"/>
  <c r="A4502" i="5" s="1"/>
  <c r="A4503" i="5" s="1"/>
  <c r="A4504" i="5" s="1"/>
  <c r="A4505" i="5" s="1"/>
  <c r="A4506" i="5" s="1"/>
  <c r="A4507" i="5" s="1"/>
  <c r="A4508" i="5" s="1"/>
  <c r="A4509" i="5" s="1"/>
  <c r="A4510" i="5" s="1"/>
  <c r="A4511" i="5" s="1"/>
  <c r="A4512" i="5" s="1"/>
  <c r="A4513" i="5" s="1"/>
  <c r="A4514" i="5" s="1"/>
  <c r="A4515" i="5" s="1"/>
  <c r="A4516" i="5" s="1"/>
  <c r="A4517" i="5" s="1"/>
  <c r="A4518" i="5" s="1"/>
  <c r="A4519" i="5" s="1"/>
  <c r="A4520" i="5" s="1"/>
  <c r="A4521" i="5" s="1"/>
  <c r="A4522" i="5" s="1"/>
  <c r="A4523" i="5" s="1"/>
  <c r="A4524" i="5" s="1"/>
  <c r="A4525" i="5" s="1"/>
  <c r="A4526" i="5" s="1"/>
  <c r="A4527" i="5" s="1"/>
  <c r="A4528" i="5" s="1"/>
  <c r="A4529" i="5" s="1"/>
  <c r="A4530" i="5" s="1"/>
  <c r="A4531" i="5" s="1"/>
  <c r="A4532" i="5" s="1"/>
  <c r="A4533" i="5" s="1"/>
  <c r="A4534" i="5" s="1"/>
  <c r="A4535" i="5" s="1"/>
  <c r="A4536" i="5" s="1"/>
  <c r="A4537" i="5" s="1"/>
  <c r="A4538" i="5" s="1"/>
  <c r="A4539" i="5" s="1"/>
  <c r="A4540" i="5" s="1"/>
  <c r="A4541" i="5" s="1"/>
  <c r="A4542" i="5" s="1"/>
  <c r="A4543" i="5" s="1"/>
  <c r="A4544" i="5" s="1"/>
  <c r="A4545" i="5" s="1"/>
  <c r="A4546" i="5" s="1"/>
  <c r="A4547" i="5" s="1"/>
  <c r="A4548" i="5" s="1"/>
  <c r="A4549" i="5" s="1"/>
  <c r="A4550" i="5" s="1"/>
  <c r="A4551" i="5" s="1"/>
  <c r="A4552" i="5" s="1"/>
  <c r="A4553" i="5" s="1"/>
  <c r="A4554" i="5" s="1"/>
  <c r="A4555" i="5" s="1"/>
  <c r="A4556" i="5" s="1"/>
  <c r="A4557" i="5" s="1"/>
  <c r="A4558" i="5" s="1"/>
  <c r="A4559" i="5" s="1"/>
  <c r="A4560" i="5" s="1"/>
  <c r="A4561" i="5" s="1"/>
  <c r="A4562" i="5" s="1"/>
  <c r="A4563" i="5" s="1"/>
  <c r="A4564" i="5" s="1"/>
  <c r="A4565" i="5" s="1"/>
  <c r="A4566" i="5" s="1"/>
  <c r="A4567" i="5" s="1"/>
  <c r="A4568" i="5" s="1"/>
  <c r="A4569" i="5" s="1"/>
  <c r="A4570" i="5" s="1"/>
  <c r="A4571" i="5" s="1"/>
  <c r="A4572" i="5" s="1"/>
  <c r="A4573" i="5" s="1"/>
  <c r="A4574" i="5" s="1"/>
  <c r="A4575" i="5" s="1"/>
  <c r="A4576" i="5" s="1"/>
  <c r="A4577" i="5" s="1"/>
  <c r="A4578" i="5" s="1"/>
  <c r="A4579" i="5" s="1"/>
  <c r="A4580" i="5" s="1"/>
  <c r="A4581" i="5" s="1"/>
  <c r="A4582" i="5" s="1"/>
  <c r="A4583" i="5" s="1"/>
  <c r="A4584" i="5" s="1"/>
  <c r="A4585" i="5" s="1"/>
  <c r="A4586" i="5" s="1"/>
  <c r="A4587" i="5" s="1"/>
  <c r="A4588" i="5" s="1"/>
  <c r="A4589" i="5" s="1"/>
  <c r="A4590" i="5" s="1"/>
  <c r="A4591" i="5" s="1"/>
  <c r="A4592" i="5" s="1"/>
  <c r="A4593" i="5" s="1"/>
  <c r="A4594" i="5" s="1"/>
  <c r="A4595" i="5" s="1"/>
  <c r="A4596" i="5" s="1"/>
  <c r="A4597" i="5" s="1"/>
  <c r="A4598" i="5" s="1"/>
  <c r="A4599" i="5" s="1"/>
  <c r="A4600" i="5" s="1"/>
  <c r="A4601" i="5" s="1"/>
  <c r="A4602" i="5" s="1"/>
  <c r="A4603" i="5" s="1"/>
  <c r="A4604" i="5" s="1"/>
  <c r="A4605" i="5" s="1"/>
  <c r="A4606" i="5" s="1"/>
  <c r="A4607" i="5" s="1"/>
  <c r="A4608" i="5" s="1"/>
  <c r="A4609" i="5" s="1"/>
  <c r="A4610" i="5" s="1"/>
  <c r="A4611" i="5" s="1"/>
  <c r="A4612" i="5" s="1"/>
  <c r="A4613" i="5" s="1"/>
  <c r="A4614" i="5" s="1"/>
  <c r="A4615" i="5" s="1"/>
  <c r="A4616" i="5" s="1"/>
  <c r="A4617" i="5" s="1"/>
  <c r="A4618" i="5" s="1"/>
  <c r="A4619" i="5" s="1"/>
  <c r="A4620" i="5" s="1"/>
  <c r="A4621" i="5" s="1"/>
  <c r="A4622" i="5" s="1"/>
  <c r="A4623" i="5" s="1"/>
  <c r="A4624" i="5" s="1"/>
  <c r="A4625" i="5" s="1"/>
  <c r="A4626" i="5" s="1"/>
  <c r="A4627" i="5" s="1"/>
  <c r="A4628" i="5" s="1"/>
  <c r="A4629" i="5" s="1"/>
  <c r="A4630" i="5" s="1"/>
  <c r="A4631" i="5" s="1"/>
  <c r="A4632" i="5" s="1"/>
  <c r="A4633" i="5" s="1"/>
  <c r="A4634" i="5" s="1"/>
  <c r="A4635" i="5" s="1"/>
  <c r="A4636" i="5" s="1"/>
  <c r="A4637" i="5" s="1"/>
  <c r="A4638" i="5" s="1"/>
  <c r="A4639" i="5" s="1"/>
  <c r="A4640" i="5" s="1"/>
  <c r="A4641" i="5" s="1"/>
  <c r="A4642" i="5" s="1"/>
  <c r="A4643" i="5" s="1"/>
  <c r="A4644" i="5" s="1"/>
  <c r="A4645" i="5" s="1"/>
  <c r="A4646" i="5" s="1"/>
  <c r="A4647" i="5" s="1"/>
  <c r="A4648" i="5" s="1"/>
  <c r="A4649" i="5" s="1"/>
  <c r="A4650" i="5" s="1"/>
  <c r="A4651" i="5" s="1"/>
  <c r="A4652" i="5" s="1"/>
  <c r="A4653" i="5" s="1"/>
  <c r="A4654" i="5" s="1"/>
  <c r="A4655" i="5" s="1"/>
  <c r="A4656" i="5" s="1"/>
  <c r="A4657" i="5" s="1"/>
  <c r="A4658" i="5" s="1"/>
  <c r="A4659" i="5" s="1"/>
  <c r="A4660" i="5" s="1"/>
  <c r="A4661" i="5" s="1"/>
  <c r="A4662" i="5" s="1"/>
  <c r="A4663" i="5" s="1"/>
  <c r="A4664" i="5" s="1"/>
  <c r="A4665" i="5" s="1"/>
  <c r="A4666" i="5" s="1"/>
  <c r="A4667" i="5" s="1"/>
  <c r="A4668" i="5" s="1"/>
  <c r="A4669" i="5" s="1"/>
  <c r="A4670" i="5" s="1"/>
  <c r="A4671" i="5" s="1"/>
  <c r="A4672" i="5" s="1"/>
  <c r="A4673" i="5" s="1"/>
  <c r="A4674" i="5" s="1"/>
  <c r="A4675" i="5" s="1"/>
  <c r="A4676" i="5" s="1"/>
  <c r="A4677" i="5" s="1"/>
  <c r="A4678" i="5" s="1"/>
  <c r="A4679" i="5" s="1"/>
  <c r="A4680" i="5" s="1"/>
  <c r="A4681" i="5" s="1"/>
  <c r="A4682" i="5" s="1"/>
  <c r="A4683" i="5" s="1"/>
  <c r="A4684" i="5" s="1"/>
  <c r="A4685" i="5" s="1"/>
  <c r="A4686" i="5" s="1"/>
  <c r="A4687" i="5" s="1"/>
  <c r="A4688" i="5" s="1"/>
  <c r="A4689" i="5" s="1"/>
  <c r="A4690" i="5" s="1"/>
  <c r="A4691" i="5" s="1"/>
  <c r="A4692" i="5" s="1"/>
  <c r="A4693" i="5" s="1"/>
  <c r="A4694" i="5" s="1"/>
  <c r="A4695" i="5" s="1"/>
  <c r="A4696" i="5" s="1"/>
  <c r="A4697" i="5" s="1"/>
  <c r="A4698" i="5" s="1"/>
  <c r="A4699" i="5" s="1"/>
  <c r="A4700" i="5" s="1"/>
  <c r="A4701" i="5" s="1"/>
  <c r="A4702" i="5" s="1"/>
  <c r="A4703" i="5" s="1"/>
  <c r="A4704" i="5" s="1"/>
  <c r="A4705" i="5" s="1"/>
  <c r="A4706" i="5" s="1"/>
  <c r="A4707" i="5" s="1"/>
  <c r="A4708" i="5" s="1"/>
  <c r="A4709" i="5" s="1"/>
  <c r="A4710" i="5" s="1"/>
  <c r="A4711" i="5" s="1"/>
  <c r="A4712" i="5" s="1"/>
  <c r="A4713" i="5" s="1"/>
  <c r="A4714" i="5" s="1"/>
  <c r="A4715" i="5" s="1"/>
  <c r="A4716" i="5" s="1"/>
  <c r="A4717" i="5" s="1"/>
  <c r="A4718" i="5" s="1"/>
  <c r="A4719" i="5" s="1"/>
  <c r="A4720" i="5" s="1"/>
  <c r="A4721" i="5" s="1"/>
  <c r="A4722" i="5" s="1"/>
  <c r="A4723" i="5" s="1"/>
  <c r="A4724" i="5" s="1"/>
  <c r="A4725" i="5" s="1"/>
  <c r="A4726" i="5" s="1"/>
  <c r="A4727" i="5" s="1"/>
  <c r="A4728" i="5" s="1"/>
  <c r="A4729" i="5" s="1"/>
  <c r="A4730" i="5" s="1"/>
  <c r="A4731" i="5" s="1"/>
  <c r="A4732" i="5" s="1"/>
  <c r="A4733" i="5" s="1"/>
  <c r="A4734" i="5" s="1"/>
  <c r="A4735" i="5" s="1"/>
  <c r="A4736" i="5" s="1"/>
  <c r="A4737" i="5" s="1"/>
  <c r="A4738" i="5" s="1"/>
  <c r="A4739" i="5" s="1"/>
  <c r="A4740" i="5" s="1"/>
  <c r="A4741" i="5" s="1"/>
  <c r="A4742" i="5" s="1"/>
  <c r="A4743" i="5" s="1"/>
  <c r="A4744" i="5" s="1"/>
  <c r="A4745" i="5" s="1"/>
  <c r="A4746" i="5" s="1"/>
  <c r="A4747" i="5" s="1"/>
  <c r="A4748" i="5" s="1"/>
  <c r="A4749" i="5" s="1"/>
  <c r="A4750" i="5" s="1"/>
  <c r="A4751" i="5" s="1"/>
  <c r="A4752" i="5" s="1"/>
  <c r="A4753" i="5" s="1"/>
  <c r="A4754" i="5" s="1"/>
  <c r="A4755" i="5" s="1"/>
  <c r="A4756" i="5" s="1"/>
  <c r="A4757" i="5" s="1"/>
  <c r="A4758" i="5" s="1"/>
  <c r="A4759" i="5" s="1"/>
  <c r="A4760" i="5" s="1"/>
  <c r="A4761" i="5" s="1"/>
  <c r="A4762" i="5" s="1"/>
  <c r="A4763" i="5" s="1"/>
  <c r="A4764" i="5" s="1"/>
  <c r="A4765" i="5" s="1"/>
  <c r="A4766" i="5" s="1"/>
  <c r="A4767" i="5" s="1"/>
  <c r="A4768" i="5" s="1"/>
  <c r="A4769" i="5" s="1"/>
  <c r="A4770" i="5" s="1"/>
  <c r="A4771" i="5" s="1"/>
  <c r="A4772" i="5" s="1"/>
  <c r="A4773" i="5" s="1"/>
  <c r="A4774" i="5" s="1"/>
  <c r="A4775" i="5" s="1"/>
  <c r="A4776" i="5" s="1"/>
  <c r="A4777" i="5" s="1"/>
  <c r="A4778" i="5" s="1"/>
  <c r="A4779" i="5" s="1"/>
  <c r="A4780" i="5" s="1"/>
  <c r="A4781" i="5" s="1"/>
  <c r="A4782" i="5" s="1"/>
  <c r="A4783" i="5" s="1"/>
  <c r="A4784" i="5" s="1"/>
  <c r="A4785" i="5" s="1"/>
  <c r="A4786" i="5" s="1"/>
  <c r="A4787" i="5" s="1"/>
  <c r="A4788" i="5" s="1"/>
  <c r="A4789" i="5" s="1"/>
  <c r="A4790" i="5" s="1"/>
  <c r="A4791" i="5" s="1"/>
  <c r="A4792" i="5" s="1"/>
  <c r="A4793" i="5" s="1"/>
  <c r="A4794" i="5" s="1"/>
  <c r="A4795" i="5" s="1"/>
  <c r="A4796" i="5" s="1"/>
  <c r="A4797" i="5" s="1"/>
  <c r="A4798" i="5" s="1"/>
  <c r="A4799" i="5" s="1"/>
  <c r="A4800" i="5" s="1"/>
  <c r="A4801" i="5" s="1"/>
  <c r="A4802" i="5" s="1"/>
  <c r="A4803" i="5" s="1"/>
  <c r="A4804" i="5" s="1"/>
  <c r="A4805" i="5" s="1"/>
  <c r="A4806" i="5" s="1"/>
  <c r="A4807" i="5" s="1"/>
  <c r="A4808" i="5" s="1"/>
  <c r="A4809" i="5" s="1"/>
  <c r="A4810" i="5" s="1"/>
  <c r="A4811" i="5" s="1"/>
  <c r="A4812" i="5" s="1"/>
  <c r="A4813" i="5" s="1"/>
  <c r="A4814" i="5" s="1"/>
  <c r="A4815" i="5" s="1"/>
  <c r="A4816" i="5" s="1"/>
  <c r="A4817" i="5" s="1"/>
  <c r="A4818" i="5" s="1"/>
  <c r="A4819" i="5" s="1"/>
  <c r="A4820" i="5" s="1"/>
  <c r="A4821" i="5" s="1"/>
  <c r="A4822" i="5" s="1"/>
  <c r="A4823" i="5" s="1"/>
  <c r="A4824" i="5" s="1"/>
  <c r="A4825" i="5" s="1"/>
  <c r="A4826" i="5" s="1"/>
  <c r="A4827" i="5" s="1"/>
  <c r="A4828" i="5" s="1"/>
  <c r="A4829" i="5" s="1"/>
  <c r="A4830" i="5" s="1"/>
  <c r="A4831" i="5" s="1"/>
  <c r="A4832" i="5" s="1"/>
  <c r="A4833" i="5" s="1"/>
  <c r="A4834" i="5" s="1"/>
  <c r="A4835" i="5" s="1"/>
  <c r="A4836" i="5" s="1"/>
  <c r="A4837" i="5" s="1"/>
  <c r="A4838" i="5" s="1"/>
  <c r="A4839" i="5" s="1"/>
  <c r="A4840" i="5" s="1"/>
  <c r="A4841" i="5" s="1"/>
  <c r="A4842" i="5" s="1"/>
  <c r="A4843" i="5" s="1"/>
  <c r="A4844" i="5" s="1"/>
  <c r="A4845" i="5" s="1"/>
  <c r="A4846" i="5" s="1"/>
  <c r="A4847" i="5" s="1"/>
  <c r="A4848" i="5" s="1"/>
  <c r="A4849" i="5" s="1"/>
  <c r="A4850" i="5" s="1"/>
  <c r="A4851" i="5" s="1"/>
  <c r="A4852" i="5" s="1"/>
  <c r="A4853" i="5" s="1"/>
  <c r="A4854" i="5" s="1"/>
  <c r="A4855" i="5" s="1"/>
  <c r="A4856" i="5" s="1"/>
  <c r="A4857" i="5" s="1"/>
  <c r="A4858" i="5" s="1"/>
  <c r="A4859" i="5" s="1"/>
  <c r="A4860" i="5" s="1"/>
  <c r="A4861" i="5" s="1"/>
  <c r="A4862" i="5" s="1"/>
  <c r="A4863" i="5" s="1"/>
  <c r="A4864" i="5" s="1"/>
  <c r="A4865" i="5" s="1"/>
  <c r="A4866" i="5" s="1"/>
  <c r="A4867" i="5" s="1"/>
  <c r="A4868" i="5" s="1"/>
  <c r="A4869" i="5" s="1"/>
  <c r="A4870" i="5" s="1"/>
  <c r="A4871" i="5" s="1"/>
  <c r="A4872" i="5" s="1"/>
  <c r="A4873" i="5" s="1"/>
  <c r="A4874" i="5" s="1"/>
  <c r="A4875" i="5" s="1"/>
  <c r="A4876" i="5" s="1"/>
  <c r="A4877" i="5" s="1"/>
  <c r="A4878" i="5" s="1"/>
  <c r="A4879" i="5" s="1"/>
  <c r="A4880" i="5" s="1"/>
  <c r="A4881" i="5" s="1"/>
  <c r="A4882" i="5" s="1"/>
  <c r="A4883" i="5" s="1"/>
  <c r="A4884" i="5" s="1"/>
  <c r="A4885" i="5" s="1"/>
  <c r="A4886" i="5" s="1"/>
  <c r="A4887" i="5" s="1"/>
  <c r="A4888" i="5" s="1"/>
  <c r="A4889" i="5" s="1"/>
  <c r="A4890" i="5" s="1"/>
  <c r="A4891" i="5" s="1"/>
  <c r="A4892" i="5" s="1"/>
  <c r="A4893" i="5" s="1"/>
  <c r="A4894" i="5" s="1"/>
  <c r="A4895" i="5" s="1"/>
  <c r="A4896" i="5" s="1"/>
  <c r="A4897" i="5" s="1"/>
  <c r="A4898" i="5" s="1"/>
  <c r="A4899" i="5" s="1"/>
  <c r="A4900" i="5" s="1"/>
  <c r="A4901" i="5" s="1"/>
  <c r="A4902" i="5" s="1"/>
  <c r="A4903" i="5" s="1"/>
  <c r="A4904" i="5" s="1"/>
  <c r="A4905" i="5" s="1"/>
  <c r="A4906" i="5" s="1"/>
  <c r="A4907" i="5" s="1"/>
  <c r="A4908" i="5" s="1"/>
  <c r="A4909" i="5" s="1"/>
  <c r="A4910" i="5" s="1"/>
  <c r="A4911" i="5" s="1"/>
  <c r="A4912" i="5" s="1"/>
  <c r="A4913" i="5" s="1"/>
  <c r="A4914" i="5" s="1"/>
  <c r="A4915" i="5" s="1"/>
  <c r="A4916" i="5" s="1"/>
  <c r="A4917" i="5" s="1"/>
  <c r="A4918" i="5" s="1"/>
  <c r="A4919" i="5" s="1"/>
  <c r="A4920" i="5" s="1"/>
  <c r="A4921" i="5" s="1"/>
  <c r="A4922" i="5" s="1"/>
  <c r="A4923" i="5" s="1"/>
  <c r="A4924" i="5" s="1"/>
  <c r="A4925" i="5" s="1"/>
  <c r="A4926" i="5" s="1"/>
  <c r="A4927" i="5" s="1"/>
  <c r="A4928" i="5" s="1"/>
  <c r="A4929" i="5" s="1"/>
  <c r="A4930" i="5" s="1"/>
  <c r="A4931" i="5" s="1"/>
  <c r="A4932" i="5" s="1"/>
  <c r="A4933" i="5" s="1"/>
  <c r="A4934" i="5" s="1"/>
  <c r="A4935" i="5" s="1"/>
  <c r="A4936" i="5" s="1"/>
  <c r="A4937" i="5" s="1"/>
  <c r="A4938" i="5" s="1"/>
  <c r="A4939" i="5" s="1"/>
  <c r="A4940" i="5" s="1"/>
  <c r="A4941" i="5" s="1"/>
  <c r="A4942" i="5" s="1"/>
  <c r="A4943" i="5" s="1"/>
  <c r="A4944" i="5" s="1"/>
  <c r="A4945" i="5" s="1"/>
  <c r="A4946" i="5" s="1"/>
  <c r="A4947" i="5" s="1"/>
  <c r="A4948" i="5" s="1"/>
  <c r="A4949" i="5" s="1"/>
  <c r="A4950" i="5" s="1"/>
  <c r="A4951" i="5" s="1"/>
  <c r="A4952" i="5" s="1"/>
  <c r="A4953" i="5" s="1"/>
  <c r="A4954" i="5" s="1"/>
  <c r="A4955" i="5" s="1"/>
  <c r="A4956" i="5" s="1"/>
  <c r="A4957" i="5" s="1"/>
  <c r="A4958" i="5" s="1"/>
  <c r="A4959" i="5" s="1"/>
  <c r="A4960" i="5" s="1"/>
  <c r="A4961" i="5" s="1"/>
  <c r="A4962" i="5" s="1"/>
  <c r="A4963" i="5" s="1"/>
  <c r="A4964" i="5" s="1"/>
  <c r="A4965" i="5" s="1"/>
  <c r="A4966" i="5" s="1"/>
  <c r="A4967" i="5" s="1"/>
  <c r="A4968" i="5" s="1"/>
  <c r="A4969" i="5" s="1"/>
  <c r="A4970" i="5" s="1"/>
  <c r="A4971" i="5" s="1"/>
  <c r="A4972" i="5" s="1"/>
  <c r="A4973" i="5" s="1"/>
  <c r="A4974" i="5" s="1"/>
  <c r="A4975" i="5" s="1"/>
  <c r="A4976" i="5" s="1"/>
  <c r="A4977" i="5" s="1"/>
  <c r="A4978" i="5" s="1"/>
  <c r="A4979" i="5" s="1"/>
  <c r="A4980" i="5" s="1"/>
  <c r="A4981" i="5" s="1"/>
  <c r="A4982" i="5" s="1"/>
  <c r="A4983" i="5" s="1"/>
  <c r="A4984" i="5" s="1"/>
  <c r="A4985" i="5" s="1"/>
  <c r="A4986" i="5" s="1"/>
  <c r="A4987" i="5" s="1"/>
  <c r="A4988" i="5" s="1"/>
  <c r="A4989" i="5" s="1"/>
  <c r="A4990" i="5" s="1"/>
  <c r="A4991" i="5" s="1"/>
  <c r="A4992" i="5" s="1"/>
  <c r="A4993" i="5" s="1"/>
  <c r="A4994" i="5" s="1"/>
  <c r="A4995" i="5" s="1"/>
  <c r="A4996" i="5" s="1"/>
  <c r="A4997" i="5" s="1"/>
  <c r="A4998" i="5" s="1"/>
  <c r="A4999" i="5" s="1"/>
  <c r="A5000" i="5" s="1"/>
  <c r="A5001" i="5" s="1"/>
  <c r="A5002" i="5" s="1"/>
  <c r="A5003" i="5" s="1"/>
  <c r="A5004" i="5" s="1"/>
  <c r="A5005" i="5" s="1"/>
  <c r="A5006" i="5" s="1"/>
  <c r="A5007" i="5" s="1"/>
  <c r="A5008" i="5" s="1"/>
  <c r="A5009" i="5" s="1"/>
  <c r="A5010" i="5" s="1"/>
  <c r="A5011" i="5" s="1"/>
  <c r="A5012" i="5" s="1"/>
  <c r="A5013" i="5" s="1"/>
  <c r="A5014" i="5" s="1"/>
  <c r="A5015" i="5" s="1"/>
  <c r="A5016" i="5" s="1"/>
  <c r="A5017" i="5" s="1"/>
  <c r="A5018" i="5" s="1"/>
  <c r="A5019" i="5" s="1"/>
  <c r="A5020" i="5" s="1"/>
  <c r="A5021" i="5" s="1"/>
  <c r="A5022" i="5" s="1"/>
  <c r="A5023" i="5" s="1"/>
  <c r="A5024" i="5" s="1"/>
  <c r="A5025" i="5" s="1"/>
  <c r="A5026" i="5" s="1"/>
  <c r="A5027" i="5" s="1"/>
  <c r="A5028" i="5" s="1"/>
  <c r="A5029" i="5" s="1"/>
  <c r="A5030" i="5" s="1"/>
  <c r="A5031" i="5" s="1"/>
  <c r="A5032" i="5" s="1"/>
  <c r="A5033" i="5" s="1"/>
  <c r="A5034" i="5" s="1"/>
  <c r="A5035" i="5" s="1"/>
  <c r="A5036" i="5" s="1"/>
  <c r="A5037" i="5" s="1"/>
  <c r="A5038" i="5" s="1"/>
  <c r="A5039" i="5" s="1"/>
  <c r="A5040" i="5" s="1"/>
  <c r="A5041" i="5" s="1"/>
  <c r="A5042" i="5" s="1"/>
  <c r="A5043" i="5" s="1"/>
  <c r="A5044" i="5" s="1"/>
  <c r="A5045" i="5" s="1"/>
  <c r="A5046" i="5" s="1"/>
  <c r="A5047" i="5" s="1"/>
  <c r="A5048" i="5" s="1"/>
  <c r="A5049" i="5" s="1"/>
  <c r="A5050" i="5" s="1"/>
  <c r="A5051" i="5" s="1"/>
  <c r="A5052" i="5" s="1"/>
  <c r="A5053" i="5" s="1"/>
  <c r="A5054" i="5" s="1"/>
  <c r="A5055" i="5" s="1"/>
  <c r="A5056" i="5" s="1"/>
  <c r="A5057" i="5" s="1"/>
  <c r="A5058" i="5" s="1"/>
  <c r="A5059" i="5" s="1"/>
  <c r="A5060" i="5" s="1"/>
  <c r="A5061" i="5" s="1"/>
  <c r="A5062" i="5" s="1"/>
  <c r="A5063" i="5" s="1"/>
  <c r="A5064" i="5" s="1"/>
  <c r="A5065" i="5" s="1"/>
  <c r="A5066" i="5" s="1"/>
  <c r="A5067" i="5" s="1"/>
  <c r="A5068" i="5" s="1"/>
  <c r="A5069" i="5" s="1"/>
  <c r="A5070" i="5" s="1"/>
  <c r="A5071" i="5" s="1"/>
  <c r="A5072" i="5" s="1"/>
  <c r="A5073" i="5" s="1"/>
  <c r="A5074" i="5" s="1"/>
  <c r="A5075" i="5" s="1"/>
  <c r="A5076" i="5" s="1"/>
  <c r="A5077" i="5" s="1"/>
  <c r="A5078" i="5" s="1"/>
  <c r="A5079" i="5" s="1"/>
  <c r="A5080" i="5" s="1"/>
  <c r="A5081" i="5" s="1"/>
  <c r="A5082" i="5" s="1"/>
  <c r="A5083" i="5" s="1"/>
  <c r="A5084" i="5" s="1"/>
  <c r="A5085" i="5" s="1"/>
  <c r="A5086" i="5" s="1"/>
  <c r="A5087" i="5" s="1"/>
  <c r="A5088" i="5" s="1"/>
  <c r="A5089" i="5" s="1"/>
  <c r="A5090" i="5" s="1"/>
  <c r="A5091" i="5" s="1"/>
  <c r="A5092" i="5" s="1"/>
  <c r="A5093" i="5" s="1"/>
  <c r="A5094" i="5" s="1"/>
  <c r="A5095" i="5" s="1"/>
  <c r="A5096" i="5" s="1"/>
  <c r="A5097" i="5" s="1"/>
  <c r="A5098" i="5" s="1"/>
  <c r="A5099" i="5" s="1"/>
  <c r="A5100" i="5" s="1"/>
  <c r="A5101" i="5" s="1"/>
  <c r="A5102" i="5" s="1"/>
  <c r="A5103" i="5" s="1"/>
  <c r="A5104" i="5" s="1"/>
  <c r="A5105" i="5" s="1"/>
  <c r="A5106" i="5" s="1"/>
  <c r="A5107" i="5" s="1"/>
  <c r="A5108" i="5" s="1"/>
  <c r="A5109" i="5" s="1"/>
  <c r="A5110" i="5" s="1"/>
  <c r="A5111" i="5" s="1"/>
  <c r="A5112" i="5" s="1"/>
  <c r="A5113" i="5" s="1"/>
  <c r="A5114" i="5" s="1"/>
  <c r="A5115" i="5" s="1"/>
  <c r="A5116" i="5" s="1"/>
  <c r="A5117" i="5" s="1"/>
  <c r="A5118" i="5" s="1"/>
  <c r="A5119" i="5" s="1"/>
  <c r="A5120" i="5" s="1"/>
  <c r="A5121" i="5" s="1"/>
  <c r="A5122" i="5" s="1"/>
  <c r="A5123" i="5" s="1"/>
  <c r="A5124" i="5" s="1"/>
  <c r="A5125" i="5" s="1"/>
  <c r="A5126" i="5" s="1"/>
  <c r="A5127" i="5" s="1"/>
  <c r="A5128" i="5" s="1"/>
  <c r="A5129" i="5" s="1"/>
  <c r="A5130" i="5" s="1"/>
  <c r="A5131" i="5" s="1"/>
  <c r="A5132" i="5" s="1"/>
  <c r="A5133" i="5" s="1"/>
  <c r="A5134" i="5" s="1"/>
  <c r="A5135" i="5" s="1"/>
  <c r="A5136" i="5" s="1"/>
  <c r="A5137" i="5" s="1"/>
  <c r="A5138" i="5" s="1"/>
  <c r="A5139" i="5" s="1"/>
  <c r="A5140" i="5" s="1"/>
  <c r="A5141" i="5" s="1"/>
  <c r="A5142" i="5" s="1"/>
  <c r="A5143" i="5" s="1"/>
  <c r="A5144" i="5" s="1"/>
  <c r="A5145" i="5" s="1"/>
  <c r="A5146" i="5" s="1"/>
  <c r="A5147" i="5" s="1"/>
  <c r="A5148" i="5" s="1"/>
  <c r="A5149" i="5" s="1"/>
  <c r="A5150" i="5" s="1"/>
  <c r="A5151" i="5" s="1"/>
  <c r="A5152" i="5" s="1"/>
  <c r="A5153" i="5" s="1"/>
  <c r="A5154" i="5" s="1"/>
  <c r="A5155" i="5" s="1"/>
  <c r="A5156" i="5" s="1"/>
  <c r="A5157" i="5" s="1"/>
  <c r="A5158" i="5" s="1"/>
  <c r="A5159" i="5" s="1"/>
  <c r="A5160" i="5" s="1"/>
  <c r="A5161" i="5" s="1"/>
  <c r="A5162" i="5" s="1"/>
  <c r="A5163" i="5" s="1"/>
  <c r="A5164" i="5" s="1"/>
  <c r="A5165" i="5" s="1"/>
  <c r="A5166" i="5" s="1"/>
  <c r="A5167" i="5" s="1"/>
  <c r="A5168" i="5" s="1"/>
  <c r="A5169" i="5" s="1"/>
  <c r="A5170" i="5" s="1"/>
  <c r="A5171" i="5" s="1"/>
  <c r="A5172" i="5" s="1"/>
  <c r="A5173" i="5" s="1"/>
  <c r="A5174" i="5" s="1"/>
  <c r="A5175" i="5" s="1"/>
  <c r="A5176" i="5" s="1"/>
  <c r="A5177" i="5" s="1"/>
  <c r="A5178" i="5" s="1"/>
  <c r="A5179" i="5" s="1"/>
  <c r="A5180" i="5" s="1"/>
  <c r="A5181" i="5" s="1"/>
  <c r="A5182" i="5" s="1"/>
  <c r="A5183" i="5" s="1"/>
  <c r="A5184" i="5" s="1"/>
  <c r="A5185" i="5" s="1"/>
  <c r="A5186" i="5" s="1"/>
  <c r="A5187" i="5" s="1"/>
  <c r="A5188" i="5" s="1"/>
  <c r="A5189" i="5" s="1"/>
  <c r="A5190" i="5" s="1"/>
  <c r="A5191" i="5" s="1"/>
  <c r="A5192" i="5" s="1"/>
  <c r="A5193" i="5" s="1"/>
  <c r="A5194" i="5" s="1"/>
  <c r="A5195" i="5" s="1"/>
  <c r="A5196" i="5" s="1"/>
  <c r="A5197" i="5" s="1"/>
  <c r="A5198" i="5" s="1"/>
  <c r="A5199" i="5" s="1"/>
  <c r="A5200" i="5" s="1"/>
  <c r="A5201" i="5" s="1"/>
  <c r="A5202" i="5" s="1"/>
  <c r="A5203" i="5" s="1"/>
  <c r="A5204" i="5" s="1"/>
  <c r="A5205" i="5" s="1"/>
  <c r="A5206" i="5" s="1"/>
  <c r="A5207" i="5" s="1"/>
  <c r="A5208" i="5" s="1"/>
  <c r="A5209" i="5" s="1"/>
  <c r="A5210" i="5" s="1"/>
  <c r="A5211" i="5" s="1"/>
  <c r="A5212" i="5" s="1"/>
  <c r="A5213" i="5" s="1"/>
  <c r="A5214" i="5" s="1"/>
  <c r="A5215" i="5" s="1"/>
  <c r="A5216" i="5" s="1"/>
  <c r="A5217" i="5" s="1"/>
  <c r="A5218" i="5" s="1"/>
  <c r="A5219" i="5" s="1"/>
  <c r="A5220" i="5" s="1"/>
  <c r="A5221" i="5" s="1"/>
  <c r="A5222" i="5" s="1"/>
  <c r="A5223" i="5" s="1"/>
  <c r="A5224" i="5" s="1"/>
  <c r="A5225" i="5" s="1"/>
  <c r="A5226" i="5" s="1"/>
  <c r="A5227" i="5" s="1"/>
  <c r="A5228" i="5" s="1"/>
  <c r="A5229" i="5" s="1"/>
  <c r="A5230" i="5" s="1"/>
  <c r="A5231" i="5" s="1"/>
  <c r="A5232" i="5" s="1"/>
  <c r="A5233" i="5" s="1"/>
  <c r="A5234" i="5" s="1"/>
  <c r="A5235" i="5" s="1"/>
  <c r="A5236" i="5" s="1"/>
  <c r="A5237" i="5" s="1"/>
  <c r="A5238" i="5" s="1"/>
  <c r="A5239" i="5" s="1"/>
  <c r="A5240" i="5" s="1"/>
  <c r="A5241" i="5" s="1"/>
  <c r="A5242" i="5" s="1"/>
  <c r="A5243" i="5" s="1"/>
  <c r="A5244" i="5" s="1"/>
  <c r="A5245" i="5" s="1"/>
  <c r="A5246" i="5" s="1"/>
  <c r="A5247" i="5" s="1"/>
  <c r="A5248" i="5" s="1"/>
  <c r="A5249" i="5" s="1"/>
  <c r="A5250" i="5" s="1"/>
  <c r="A5251" i="5" s="1"/>
  <c r="A5252" i="5" s="1"/>
  <c r="A5253" i="5" s="1"/>
  <c r="A5254" i="5" s="1"/>
  <c r="A5255" i="5" s="1"/>
  <c r="A5256" i="5" s="1"/>
  <c r="A5257" i="5" s="1"/>
  <c r="A5258" i="5" s="1"/>
  <c r="A5259" i="5" s="1"/>
  <c r="A5260" i="5" s="1"/>
  <c r="A5261" i="5" s="1"/>
  <c r="A5262" i="5" s="1"/>
  <c r="A5263" i="5" s="1"/>
  <c r="A5264" i="5" s="1"/>
  <c r="A5265" i="5" s="1"/>
  <c r="A5266" i="5" s="1"/>
  <c r="A5267" i="5" s="1"/>
  <c r="A5268" i="5" s="1"/>
  <c r="A5269" i="5" s="1"/>
  <c r="A5270" i="5" s="1"/>
  <c r="A5271" i="5" s="1"/>
  <c r="A5272" i="5" s="1"/>
  <c r="A5273" i="5" s="1"/>
  <c r="A5274" i="5" s="1"/>
  <c r="A5275" i="5" s="1"/>
  <c r="A5276" i="5" s="1"/>
  <c r="A5277" i="5" s="1"/>
  <c r="A5278" i="5" s="1"/>
  <c r="A5279" i="5" s="1"/>
  <c r="A5280" i="5" s="1"/>
  <c r="A5281" i="5" s="1"/>
  <c r="A5282" i="5" s="1"/>
  <c r="A5283" i="5" s="1"/>
  <c r="A5284" i="5" s="1"/>
  <c r="A5285" i="5" s="1"/>
  <c r="A5286" i="5" s="1"/>
  <c r="A5287" i="5" s="1"/>
  <c r="A5288" i="5" s="1"/>
  <c r="A5289" i="5" s="1"/>
  <c r="A5290" i="5" s="1"/>
  <c r="A5291" i="5" s="1"/>
  <c r="A5292" i="5" s="1"/>
  <c r="A5293" i="5" s="1"/>
  <c r="A5294" i="5" s="1"/>
  <c r="A5295" i="5" s="1"/>
  <c r="A5296" i="5" s="1"/>
  <c r="A5297" i="5" s="1"/>
  <c r="A5298" i="5" s="1"/>
  <c r="A5299" i="5" s="1"/>
  <c r="A5300" i="5" s="1"/>
  <c r="A5301" i="5" s="1"/>
  <c r="A5302" i="5" s="1"/>
  <c r="A5303" i="5" s="1"/>
  <c r="A5304" i="5" s="1"/>
  <c r="A5305" i="5" s="1"/>
  <c r="A5306" i="5" s="1"/>
  <c r="A5307" i="5" s="1"/>
  <c r="A5308" i="5" s="1"/>
  <c r="A5309" i="5" s="1"/>
  <c r="A5310" i="5" s="1"/>
  <c r="A5311" i="5" s="1"/>
  <c r="A5312" i="5" s="1"/>
  <c r="A5313" i="5" s="1"/>
  <c r="A5314" i="5" s="1"/>
  <c r="A5315" i="5" s="1"/>
  <c r="A5316" i="5" s="1"/>
  <c r="A5317" i="5" s="1"/>
  <c r="A5318" i="5" s="1"/>
  <c r="A5319" i="5" s="1"/>
  <c r="A5320" i="5" s="1"/>
  <c r="A5321" i="5" s="1"/>
  <c r="A5322" i="5" s="1"/>
  <c r="A5323" i="5" s="1"/>
  <c r="A5324" i="5" s="1"/>
  <c r="A5325" i="5" s="1"/>
  <c r="A5326" i="5" s="1"/>
  <c r="A5327" i="5" s="1"/>
  <c r="A5328" i="5" s="1"/>
  <c r="A5329" i="5" s="1"/>
  <c r="A5330" i="5" s="1"/>
  <c r="A5331" i="5" s="1"/>
  <c r="A5332" i="5" s="1"/>
  <c r="A5333" i="5" s="1"/>
  <c r="A5334" i="5" s="1"/>
  <c r="A5335" i="5" s="1"/>
  <c r="A5336" i="5" s="1"/>
  <c r="A5337" i="5" s="1"/>
  <c r="A5338" i="5" s="1"/>
  <c r="A5339" i="5" s="1"/>
  <c r="A5340" i="5" s="1"/>
  <c r="A5341" i="5" s="1"/>
  <c r="A5342" i="5" s="1"/>
  <c r="A5343" i="5" s="1"/>
  <c r="A5344" i="5" s="1"/>
  <c r="A5345" i="5" s="1"/>
  <c r="A5346" i="5" s="1"/>
  <c r="A5347" i="5" s="1"/>
  <c r="A5348" i="5" s="1"/>
  <c r="A5349" i="5" s="1"/>
  <c r="A5350" i="5" s="1"/>
  <c r="A5351" i="5" s="1"/>
  <c r="A5352" i="5" s="1"/>
  <c r="A5353" i="5" s="1"/>
  <c r="A5354" i="5" s="1"/>
  <c r="A5355" i="5" s="1"/>
  <c r="A5356" i="5" s="1"/>
  <c r="A5357" i="5" s="1"/>
  <c r="A5358" i="5" s="1"/>
  <c r="A5359" i="5" s="1"/>
  <c r="A5360" i="5" s="1"/>
  <c r="A5361" i="5" s="1"/>
  <c r="A5362" i="5" s="1"/>
  <c r="A5363" i="5" s="1"/>
  <c r="A5364" i="5" s="1"/>
  <c r="A5365" i="5" s="1"/>
  <c r="A5366" i="5" s="1"/>
  <c r="A5367" i="5" s="1"/>
  <c r="A5368" i="5" s="1"/>
  <c r="A5369" i="5" s="1"/>
  <c r="A5370" i="5" s="1"/>
  <c r="A5371" i="5" s="1"/>
  <c r="A5372" i="5" s="1"/>
  <c r="A5373" i="5" s="1"/>
  <c r="A5374" i="5" s="1"/>
  <c r="A5375" i="5" s="1"/>
  <c r="A5376" i="5" s="1"/>
  <c r="A5377" i="5" s="1"/>
  <c r="A5378" i="5" s="1"/>
  <c r="A5379" i="5" s="1"/>
  <c r="A5380" i="5" s="1"/>
  <c r="A5381" i="5" s="1"/>
  <c r="A5382" i="5" s="1"/>
  <c r="A5383" i="5" s="1"/>
  <c r="A5384" i="5" s="1"/>
  <c r="A5385" i="5" s="1"/>
  <c r="A5386" i="5" s="1"/>
  <c r="A5387" i="5" s="1"/>
  <c r="A5388" i="5" s="1"/>
  <c r="A5389" i="5" s="1"/>
  <c r="A5390" i="5" s="1"/>
  <c r="A5391" i="5" s="1"/>
  <c r="A5392" i="5" s="1"/>
  <c r="A5393" i="5" s="1"/>
  <c r="A5394" i="5" s="1"/>
  <c r="A5395" i="5" s="1"/>
  <c r="A5396" i="5" s="1"/>
  <c r="A5397" i="5" s="1"/>
  <c r="A5398" i="5" s="1"/>
  <c r="A5399" i="5" s="1"/>
  <c r="A5400" i="5" s="1"/>
  <c r="A5401" i="5" s="1"/>
  <c r="A5402" i="5" s="1"/>
  <c r="A5403" i="5" s="1"/>
  <c r="A5404" i="5" s="1"/>
  <c r="A5405" i="5" s="1"/>
  <c r="A5406" i="5" s="1"/>
  <c r="A5407" i="5" s="1"/>
  <c r="A5408" i="5" s="1"/>
  <c r="A5409" i="5" s="1"/>
  <c r="A5410" i="5" s="1"/>
  <c r="A5411" i="5" s="1"/>
  <c r="A5412" i="5" s="1"/>
  <c r="A5413" i="5" s="1"/>
  <c r="A5414" i="5" s="1"/>
  <c r="A5415" i="5" s="1"/>
  <c r="A5416" i="5" s="1"/>
  <c r="A5417" i="5" s="1"/>
  <c r="A5418" i="5" s="1"/>
  <c r="A5419" i="5" s="1"/>
  <c r="A5420" i="5" s="1"/>
  <c r="A5421" i="5" s="1"/>
  <c r="A5422" i="5" s="1"/>
  <c r="A5423" i="5" s="1"/>
  <c r="A5424" i="5" s="1"/>
  <c r="A5425" i="5" s="1"/>
  <c r="A5426" i="5" s="1"/>
  <c r="A5427" i="5" s="1"/>
  <c r="A5428" i="5" s="1"/>
  <c r="A5429" i="5" s="1"/>
  <c r="A5430" i="5" s="1"/>
  <c r="A5431" i="5" s="1"/>
  <c r="A5432" i="5" s="1"/>
  <c r="A5433" i="5" s="1"/>
  <c r="A5434" i="5" s="1"/>
  <c r="A5435" i="5" s="1"/>
  <c r="A5436" i="5" s="1"/>
  <c r="A5437" i="5" s="1"/>
  <c r="A5438" i="5" s="1"/>
  <c r="A5439" i="5" s="1"/>
  <c r="A5440" i="5" s="1"/>
  <c r="A5441" i="5" s="1"/>
  <c r="A5442" i="5" s="1"/>
  <c r="A5443" i="5" s="1"/>
  <c r="A5444" i="5" s="1"/>
  <c r="A5445" i="5" s="1"/>
  <c r="A5446" i="5" s="1"/>
  <c r="A5447" i="5" s="1"/>
  <c r="A5448" i="5" s="1"/>
  <c r="A5449" i="5" s="1"/>
  <c r="A5450" i="5" s="1"/>
  <c r="A5451" i="5" s="1"/>
  <c r="A5452" i="5" s="1"/>
  <c r="A5453" i="5" s="1"/>
  <c r="A5454" i="5" s="1"/>
  <c r="A5455" i="5" s="1"/>
  <c r="A5456" i="5" s="1"/>
  <c r="A5457" i="5" s="1"/>
  <c r="A5458" i="5" s="1"/>
  <c r="A5459" i="5" s="1"/>
  <c r="A5460" i="5" s="1"/>
  <c r="A5461" i="5" s="1"/>
  <c r="A5462" i="5" s="1"/>
  <c r="A5463" i="5" s="1"/>
  <c r="A5464" i="5" s="1"/>
  <c r="A5465" i="5" s="1"/>
  <c r="A5466" i="5" s="1"/>
  <c r="A5467" i="5" s="1"/>
  <c r="A5468" i="5" s="1"/>
  <c r="A5469" i="5" s="1"/>
  <c r="A5470" i="5" s="1"/>
  <c r="A5471" i="5" s="1"/>
  <c r="A5472" i="5" s="1"/>
  <c r="A5473" i="5" s="1"/>
  <c r="A5474" i="5" s="1"/>
  <c r="A5475" i="5" s="1"/>
  <c r="A5476" i="5" s="1"/>
  <c r="A5477" i="5" s="1"/>
  <c r="A5478" i="5" s="1"/>
  <c r="A5479" i="5" s="1"/>
  <c r="A5480" i="5" s="1"/>
  <c r="A5481" i="5" s="1"/>
  <c r="A5482" i="5" s="1"/>
  <c r="A5483" i="5" s="1"/>
  <c r="A5484" i="5" s="1"/>
  <c r="A5485" i="5" s="1"/>
  <c r="A5486" i="5" s="1"/>
  <c r="A5487" i="5" s="1"/>
  <c r="A5488" i="5" s="1"/>
  <c r="A5489" i="5" s="1"/>
  <c r="A5490" i="5" s="1"/>
  <c r="A5491" i="5" s="1"/>
  <c r="A5492" i="5" s="1"/>
  <c r="A5493" i="5" s="1"/>
  <c r="A5494" i="5" s="1"/>
  <c r="A5495" i="5" s="1"/>
  <c r="A5496" i="5" s="1"/>
  <c r="A5497" i="5" s="1"/>
  <c r="A5498" i="5" s="1"/>
  <c r="A5499" i="5" s="1"/>
  <c r="A5500" i="5" s="1"/>
  <c r="A5501" i="5" s="1"/>
  <c r="A5502" i="5" s="1"/>
  <c r="A5503" i="5" s="1"/>
  <c r="A5504" i="5" s="1"/>
  <c r="A5505" i="5" s="1"/>
  <c r="A5506" i="5" s="1"/>
  <c r="A5507" i="5" s="1"/>
  <c r="A5508" i="5" s="1"/>
  <c r="A5509" i="5" s="1"/>
  <c r="A5510" i="5" s="1"/>
  <c r="A5511" i="5" s="1"/>
  <c r="A5512" i="5" s="1"/>
  <c r="A5513" i="5" s="1"/>
  <c r="A5514" i="5" s="1"/>
  <c r="A5515" i="5" s="1"/>
  <c r="A5516" i="5" s="1"/>
  <c r="A5517" i="5" s="1"/>
  <c r="A5518" i="5" s="1"/>
  <c r="A5519" i="5" s="1"/>
  <c r="A5520" i="5" s="1"/>
  <c r="A5521" i="5" s="1"/>
  <c r="A5522" i="5" s="1"/>
  <c r="A5523" i="5" s="1"/>
  <c r="A5524" i="5" s="1"/>
  <c r="A5525" i="5" s="1"/>
  <c r="A5526" i="5" s="1"/>
  <c r="A5527" i="5" s="1"/>
  <c r="A5528" i="5" s="1"/>
  <c r="A5529" i="5" s="1"/>
  <c r="A5530" i="5" s="1"/>
  <c r="A5531" i="5" s="1"/>
  <c r="A5532" i="5" s="1"/>
  <c r="A5533" i="5" s="1"/>
  <c r="A5534" i="5" s="1"/>
  <c r="A5535" i="5" s="1"/>
  <c r="A5536" i="5" s="1"/>
  <c r="A5537" i="5" s="1"/>
  <c r="A5538" i="5" s="1"/>
  <c r="A5539" i="5" s="1"/>
  <c r="A5540" i="5" s="1"/>
  <c r="A5541" i="5" s="1"/>
  <c r="A5542" i="5" s="1"/>
  <c r="A5543" i="5" s="1"/>
  <c r="A5544" i="5" s="1"/>
  <c r="A5545" i="5" s="1"/>
  <c r="A5546" i="5" s="1"/>
  <c r="A5547" i="5" s="1"/>
  <c r="A5548" i="5" s="1"/>
  <c r="A5549" i="5" s="1"/>
  <c r="A5550" i="5" s="1"/>
  <c r="A5551" i="5" s="1"/>
  <c r="A5552" i="5" s="1"/>
  <c r="A5553" i="5" s="1"/>
  <c r="A5554" i="5" s="1"/>
  <c r="A5555" i="5" s="1"/>
  <c r="A5556" i="5" s="1"/>
  <c r="A5557" i="5" s="1"/>
  <c r="A5558" i="5" s="1"/>
  <c r="A5559" i="5" s="1"/>
  <c r="A5560" i="5" s="1"/>
  <c r="A5561" i="5" s="1"/>
  <c r="A5562" i="5" s="1"/>
  <c r="A5563" i="5" s="1"/>
  <c r="A5564" i="5" s="1"/>
  <c r="A5565" i="5" s="1"/>
  <c r="A5566" i="5" s="1"/>
  <c r="A5567" i="5" s="1"/>
  <c r="A5568" i="5" s="1"/>
  <c r="A5569" i="5" s="1"/>
  <c r="A5570" i="5" s="1"/>
  <c r="A5571" i="5" s="1"/>
  <c r="A5572" i="5" s="1"/>
  <c r="A5573" i="5" s="1"/>
  <c r="A5574" i="5" s="1"/>
  <c r="A5575" i="5" s="1"/>
  <c r="A5576" i="5" s="1"/>
  <c r="A5577" i="5" s="1"/>
  <c r="A5578" i="5" s="1"/>
  <c r="A5579" i="5" s="1"/>
  <c r="A5580" i="5" s="1"/>
  <c r="A5581" i="5" s="1"/>
  <c r="A5582" i="5" s="1"/>
  <c r="A5583" i="5" s="1"/>
  <c r="A5584" i="5" s="1"/>
  <c r="A5585" i="5" s="1"/>
  <c r="A5586" i="5" s="1"/>
  <c r="A5587" i="5" s="1"/>
  <c r="A5588" i="5" s="1"/>
  <c r="A5589" i="5" s="1"/>
  <c r="A5590" i="5" s="1"/>
  <c r="A5591" i="5" s="1"/>
  <c r="A5592" i="5" s="1"/>
  <c r="A5593" i="5" s="1"/>
  <c r="A5594" i="5" s="1"/>
  <c r="A5595" i="5" s="1"/>
  <c r="A5596" i="5" s="1"/>
  <c r="A5597" i="5" s="1"/>
  <c r="A5598" i="5" s="1"/>
  <c r="A5599" i="5" s="1"/>
  <c r="A5600" i="5" s="1"/>
  <c r="A5601" i="5" s="1"/>
  <c r="A5602" i="5" s="1"/>
  <c r="A5603" i="5" s="1"/>
  <c r="A5604" i="5" s="1"/>
  <c r="A5605" i="5" s="1"/>
  <c r="A5606" i="5" s="1"/>
  <c r="A5607" i="5" s="1"/>
  <c r="A5608" i="5" s="1"/>
  <c r="A5609" i="5" s="1"/>
  <c r="A5610" i="5" s="1"/>
  <c r="A5611" i="5" s="1"/>
  <c r="A5612" i="5" s="1"/>
  <c r="A5613" i="5" s="1"/>
  <c r="A5614" i="5" s="1"/>
  <c r="A5615" i="5" s="1"/>
  <c r="A5616" i="5" s="1"/>
  <c r="A5617" i="5" s="1"/>
  <c r="A5618" i="5" s="1"/>
  <c r="A5619" i="5" s="1"/>
  <c r="A5620" i="5" s="1"/>
  <c r="A5621" i="5" s="1"/>
  <c r="A5622" i="5" s="1"/>
  <c r="A5623" i="5" s="1"/>
  <c r="A5624" i="5" s="1"/>
  <c r="A5625" i="5" s="1"/>
  <c r="A5626" i="5" s="1"/>
  <c r="A5627" i="5" s="1"/>
  <c r="A5628" i="5" s="1"/>
  <c r="A5629" i="5" s="1"/>
  <c r="A5630" i="5" s="1"/>
  <c r="A5631" i="5" s="1"/>
  <c r="A5632" i="5" s="1"/>
  <c r="A5633" i="5" s="1"/>
  <c r="A5634" i="5" s="1"/>
  <c r="A5635" i="5" s="1"/>
  <c r="A5636" i="5" s="1"/>
  <c r="A5637" i="5" s="1"/>
  <c r="A5638" i="5" s="1"/>
  <c r="A5639" i="5" s="1"/>
  <c r="A5640" i="5" s="1"/>
  <c r="A5641" i="5" s="1"/>
  <c r="A5642" i="5" s="1"/>
  <c r="A5643" i="5" s="1"/>
  <c r="A5644" i="5" s="1"/>
  <c r="A5645" i="5" s="1"/>
  <c r="A5646" i="5" s="1"/>
  <c r="A5647" i="5" s="1"/>
  <c r="A5648" i="5" s="1"/>
  <c r="A5649" i="5" s="1"/>
  <c r="A5650" i="5" s="1"/>
  <c r="A5651" i="5" s="1"/>
  <c r="A5652" i="5" s="1"/>
  <c r="A5653" i="5" s="1"/>
  <c r="A5654" i="5" s="1"/>
  <c r="A5655" i="5" s="1"/>
  <c r="A5656" i="5" s="1"/>
  <c r="A5657" i="5" s="1"/>
  <c r="A5658" i="5" s="1"/>
  <c r="A5659" i="5" s="1"/>
  <c r="A5660" i="5" s="1"/>
  <c r="A5661" i="5" s="1"/>
  <c r="A5662" i="5" s="1"/>
  <c r="A5663" i="5" s="1"/>
  <c r="A5664" i="5" s="1"/>
  <c r="A5665" i="5" s="1"/>
  <c r="A5666" i="5" s="1"/>
  <c r="A5667" i="5" s="1"/>
  <c r="A5668" i="5" s="1"/>
  <c r="A5669" i="5" s="1"/>
  <c r="A5670" i="5" s="1"/>
  <c r="A5671" i="5" s="1"/>
  <c r="A5672" i="5" s="1"/>
  <c r="A5673" i="5" s="1"/>
  <c r="A5674" i="5" s="1"/>
  <c r="A5675" i="5" s="1"/>
  <c r="A5676" i="5" s="1"/>
  <c r="A5677" i="5" s="1"/>
  <c r="A5678" i="5" s="1"/>
  <c r="A5679" i="5" s="1"/>
  <c r="A5680" i="5" s="1"/>
  <c r="A5681" i="5" s="1"/>
  <c r="A5682" i="5" s="1"/>
  <c r="A5683" i="5" s="1"/>
  <c r="A5684" i="5" s="1"/>
  <c r="A5685" i="5" s="1"/>
  <c r="A5686" i="5" s="1"/>
  <c r="A5687" i="5" s="1"/>
  <c r="A5688" i="5" s="1"/>
  <c r="A5689" i="5" s="1"/>
  <c r="A5690" i="5" s="1"/>
  <c r="A5691" i="5" s="1"/>
  <c r="A5692" i="5" s="1"/>
  <c r="A5693" i="5" s="1"/>
  <c r="A5694" i="5" s="1"/>
  <c r="A5695" i="5" s="1"/>
  <c r="A5696" i="5" s="1"/>
  <c r="A5697" i="5" s="1"/>
  <c r="A5698" i="5" s="1"/>
  <c r="A5699" i="5" s="1"/>
  <c r="A5700" i="5" s="1"/>
  <c r="A5701" i="5" s="1"/>
  <c r="A5702" i="5" s="1"/>
  <c r="A5703" i="5" s="1"/>
  <c r="A5704" i="5" s="1"/>
  <c r="A5705" i="5" s="1"/>
  <c r="A5706" i="5" s="1"/>
  <c r="A5707" i="5" s="1"/>
  <c r="A5708" i="5" s="1"/>
  <c r="A5709" i="5" s="1"/>
  <c r="A5710" i="5" s="1"/>
  <c r="A5711" i="5" s="1"/>
  <c r="A5712" i="5" s="1"/>
  <c r="A5713" i="5" s="1"/>
  <c r="A5714" i="5" s="1"/>
  <c r="A5715" i="5" s="1"/>
  <c r="A5716" i="5" s="1"/>
  <c r="A5717" i="5" s="1"/>
  <c r="A5718" i="5" s="1"/>
  <c r="A5719" i="5" s="1"/>
  <c r="A5720" i="5" s="1"/>
  <c r="A5721" i="5" s="1"/>
  <c r="A5722" i="5" s="1"/>
  <c r="A5723" i="5" s="1"/>
  <c r="A5724" i="5" s="1"/>
  <c r="A5725" i="5" s="1"/>
  <c r="A5726" i="5" s="1"/>
  <c r="A5727" i="5" s="1"/>
  <c r="A5728" i="5" s="1"/>
  <c r="A5729" i="5" s="1"/>
  <c r="A5730" i="5" s="1"/>
  <c r="A5731" i="5" s="1"/>
  <c r="A5732" i="5" s="1"/>
  <c r="A5733" i="5" s="1"/>
  <c r="A5734" i="5" s="1"/>
  <c r="A5735" i="5" s="1"/>
  <c r="A5736" i="5" s="1"/>
  <c r="A5737" i="5" s="1"/>
  <c r="A5738" i="5" s="1"/>
  <c r="A5739" i="5" s="1"/>
  <c r="A5740" i="5" s="1"/>
  <c r="A5741" i="5" s="1"/>
  <c r="A5742" i="5" s="1"/>
  <c r="A5743" i="5" s="1"/>
  <c r="A5744" i="5" s="1"/>
  <c r="A5745" i="5" s="1"/>
  <c r="A5746" i="5" s="1"/>
  <c r="A5747" i="5" s="1"/>
  <c r="A5748" i="5" s="1"/>
  <c r="A5749" i="5" s="1"/>
  <c r="A5750" i="5" s="1"/>
  <c r="A5751" i="5" s="1"/>
  <c r="A5752" i="5" s="1"/>
  <c r="A5753" i="5" s="1"/>
  <c r="A5754" i="5" s="1"/>
  <c r="A5755" i="5" s="1"/>
  <c r="A5756" i="5" s="1"/>
  <c r="A5757" i="5" s="1"/>
  <c r="A5758" i="5" s="1"/>
  <c r="A5759" i="5" s="1"/>
  <c r="A5760" i="5" s="1"/>
  <c r="A5761" i="5" s="1"/>
  <c r="A5762" i="5" s="1"/>
  <c r="A5763" i="5" s="1"/>
  <c r="A5764" i="5" s="1"/>
  <c r="A5765" i="5" s="1"/>
  <c r="A5766" i="5" s="1"/>
  <c r="A5767" i="5" s="1"/>
  <c r="A5768" i="5" s="1"/>
  <c r="A5769" i="5" s="1"/>
  <c r="A5770" i="5" s="1"/>
  <c r="A5771" i="5" s="1"/>
  <c r="A5772" i="5" s="1"/>
  <c r="A5773" i="5" s="1"/>
  <c r="A5774" i="5" s="1"/>
  <c r="A5775" i="5" s="1"/>
  <c r="A5776" i="5" s="1"/>
  <c r="A5777" i="5" s="1"/>
  <c r="A5778" i="5" s="1"/>
  <c r="A5779" i="5" s="1"/>
  <c r="A5780" i="5" s="1"/>
  <c r="A5781" i="5" s="1"/>
  <c r="A5782" i="5" s="1"/>
  <c r="A5783" i="5" s="1"/>
  <c r="A5784" i="5" s="1"/>
  <c r="A5785" i="5" s="1"/>
  <c r="A5786" i="5" s="1"/>
  <c r="A5787" i="5" s="1"/>
  <c r="A5788" i="5" s="1"/>
  <c r="A5789" i="5" s="1"/>
  <c r="A5790" i="5" s="1"/>
  <c r="A5791" i="5" s="1"/>
  <c r="A5792" i="5" s="1"/>
  <c r="A5793" i="5" s="1"/>
  <c r="A5794" i="5" s="1"/>
  <c r="A5795" i="5" s="1"/>
  <c r="A5796" i="5" s="1"/>
  <c r="A5797" i="5" s="1"/>
  <c r="A5798" i="5" s="1"/>
  <c r="A5799" i="5" s="1"/>
  <c r="A5800" i="5" s="1"/>
  <c r="A5801" i="5" s="1"/>
  <c r="A5802" i="5" s="1"/>
  <c r="A5803" i="5" s="1"/>
  <c r="A5804" i="5" s="1"/>
  <c r="A5805" i="5" s="1"/>
  <c r="A5806" i="5" s="1"/>
  <c r="A5807" i="5" s="1"/>
  <c r="A5808" i="5" s="1"/>
  <c r="A5809" i="5" s="1"/>
  <c r="A5810" i="5" s="1"/>
  <c r="A5811" i="5" s="1"/>
  <c r="A5812" i="5" s="1"/>
  <c r="A5813" i="5" s="1"/>
  <c r="A5814" i="5" s="1"/>
  <c r="A5815" i="5" s="1"/>
  <c r="A5816" i="5" s="1"/>
  <c r="A5817" i="5" s="1"/>
  <c r="A5818" i="5" s="1"/>
  <c r="A5819" i="5" s="1"/>
  <c r="A5820" i="5" s="1"/>
  <c r="A5821" i="5" s="1"/>
  <c r="A5822" i="5" s="1"/>
  <c r="A5823" i="5" s="1"/>
  <c r="A5824" i="5" s="1"/>
  <c r="A5825" i="5" s="1"/>
  <c r="A5826" i="5" s="1"/>
  <c r="A5827" i="5" s="1"/>
  <c r="A5828" i="5" s="1"/>
  <c r="A5829" i="5" s="1"/>
  <c r="A5830" i="5" s="1"/>
  <c r="A5831" i="5" s="1"/>
  <c r="A5832" i="5" s="1"/>
  <c r="A5833" i="5" s="1"/>
  <c r="A5834" i="5" s="1"/>
  <c r="A5835" i="5" s="1"/>
  <c r="A5836" i="5" s="1"/>
  <c r="A5837" i="5" s="1"/>
  <c r="A5838" i="5" s="1"/>
  <c r="A5839" i="5" s="1"/>
  <c r="A5840" i="5" s="1"/>
  <c r="A5841" i="5" s="1"/>
  <c r="A5842" i="5" s="1"/>
  <c r="A5843" i="5" s="1"/>
  <c r="A5844" i="5" s="1"/>
  <c r="A5845" i="5" s="1"/>
  <c r="A5846" i="5" s="1"/>
  <c r="A5847" i="5" s="1"/>
  <c r="A5848" i="5" s="1"/>
  <c r="A5849" i="5" s="1"/>
  <c r="A5850" i="5" s="1"/>
  <c r="A5851" i="5" s="1"/>
  <c r="A5852" i="5" s="1"/>
  <c r="A5853" i="5" s="1"/>
  <c r="A5854" i="5" s="1"/>
  <c r="A5855" i="5" s="1"/>
  <c r="A5856" i="5" s="1"/>
  <c r="A5857" i="5" s="1"/>
  <c r="A5858" i="5" s="1"/>
  <c r="A5859" i="5" s="1"/>
  <c r="A5860" i="5" s="1"/>
  <c r="A5861" i="5" s="1"/>
  <c r="A5862" i="5" s="1"/>
  <c r="A5863" i="5" s="1"/>
  <c r="A5864" i="5" s="1"/>
  <c r="A5865" i="5" s="1"/>
  <c r="A5866" i="5" s="1"/>
  <c r="A5867" i="5" s="1"/>
  <c r="A5868" i="5" s="1"/>
  <c r="A5869" i="5" s="1"/>
  <c r="A5870" i="5" s="1"/>
  <c r="A5871" i="5" s="1"/>
  <c r="A5872" i="5" s="1"/>
  <c r="A5873" i="5" s="1"/>
  <c r="A5874" i="5" s="1"/>
  <c r="A5875" i="5" s="1"/>
  <c r="A5876" i="5" s="1"/>
  <c r="A5877" i="5" s="1"/>
  <c r="A5878" i="5" s="1"/>
  <c r="A5879" i="5" s="1"/>
  <c r="A5880" i="5" s="1"/>
  <c r="A5881" i="5" s="1"/>
  <c r="A5882" i="5" s="1"/>
  <c r="A5883" i="5" s="1"/>
  <c r="A5884" i="5" s="1"/>
  <c r="A5885" i="5" s="1"/>
  <c r="A5886" i="5" s="1"/>
  <c r="A5887" i="5" s="1"/>
  <c r="A5888" i="5" s="1"/>
  <c r="A5889" i="5" s="1"/>
  <c r="A5890" i="5" s="1"/>
  <c r="A5891" i="5" s="1"/>
  <c r="A5892" i="5" s="1"/>
  <c r="A5893" i="5" s="1"/>
  <c r="A5894" i="5" s="1"/>
  <c r="A5895" i="5" s="1"/>
  <c r="A5896" i="5" s="1"/>
  <c r="A5897" i="5" s="1"/>
  <c r="A5898" i="5" s="1"/>
  <c r="A5899" i="5" s="1"/>
  <c r="A5900" i="5" s="1"/>
  <c r="A5901" i="5" s="1"/>
  <c r="A5902" i="5" s="1"/>
  <c r="A5903" i="5" s="1"/>
  <c r="A5904" i="5" s="1"/>
  <c r="A5905" i="5" s="1"/>
  <c r="A5906" i="5" s="1"/>
  <c r="A5907" i="5" s="1"/>
  <c r="A5908" i="5" s="1"/>
  <c r="A5909" i="5" s="1"/>
  <c r="A5910" i="5" s="1"/>
  <c r="A5911" i="5" s="1"/>
  <c r="A5912" i="5" s="1"/>
  <c r="A5913" i="5" s="1"/>
  <c r="A5914" i="5" s="1"/>
  <c r="A5915" i="5" s="1"/>
  <c r="A5916" i="5" s="1"/>
  <c r="A5917" i="5" s="1"/>
  <c r="A5918" i="5" s="1"/>
  <c r="A5919" i="5" s="1"/>
  <c r="A5920" i="5" s="1"/>
  <c r="A5921" i="5" s="1"/>
  <c r="A5922" i="5" s="1"/>
  <c r="A5923" i="5" s="1"/>
  <c r="A5924" i="5" s="1"/>
  <c r="A5925" i="5" s="1"/>
  <c r="A5926" i="5" s="1"/>
  <c r="A5927" i="5" s="1"/>
  <c r="A5928" i="5" s="1"/>
  <c r="A5929" i="5" s="1"/>
  <c r="A5930" i="5" s="1"/>
  <c r="A5931" i="5" s="1"/>
  <c r="A5932" i="5" s="1"/>
  <c r="A5933" i="5" s="1"/>
  <c r="A5934" i="5" s="1"/>
  <c r="A5935" i="5" s="1"/>
  <c r="A5936" i="5" s="1"/>
  <c r="A5937" i="5" s="1"/>
  <c r="A5938" i="5" s="1"/>
  <c r="A5939" i="5" s="1"/>
  <c r="A5940" i="5" s="1"/>
  <c r="A5941" i="5" s="1"/>
  <c r="A5942" i="5" s="1"/>
  <c r="A5943" i="5" s="1"/>
  <c r="A5944" i="5" s="1"/>
  <c r="A5945" i="5" s="1"/>
  <c r="A5946" i="5" s="1"/>
  <c r="A5947" i="5" s="1"/>
  <c r="A5948" i="5" s="1"/>
  <c r="A5949" i="5" s="1"/>
  <c r="A5950" i="5" s="1"/>
  <c r="A5951" i="5" s="1"/>
  <c r="A5952" i="5" s="1"/>
  <c r="A5953" i="5" s="1"/>
  <c r="A5954" i="5" s="1"/>
  <c r="A5955" i="5" s="1"/>
  <c r="A5956" i="5" s="1"/>
  <c r="A5957" i="5" s="1"/>
  <c r="A5958" i="5" s="1"/>
  <c r="A5959" i="5" s="1"/>
  <c r="A5960" i="5" s="1"/>
  <c r="A5961" i="5" s="1"/>
  <c r="A5962" i="5" s="1"/>
  <c r="A5963" i="5" s="1"/>
  <c r="A5964" i="5" s="1"/>
  <c r="A5965" i="5" s="1"/>
  <c r="A5966" i="5" s="1"/>
  <c r="A5967" i="5" s="1"/>
  <c r="A5968" i="5" s="1"/>
  <c r="A5969" i="5" s="1"/>
  <c r="A5970" i="5" s="1"/>
  <c r="A5971" i="5" s="1"/>
  <c r="A5972" i="5" s="1"/>
  <c r="A5973" i="5" s="1"/>
  <c r="A5974" i="5" s="1"/>
  <c r="A5975" i="5" s="1"/>
  <c r="A5976" i="5" s="1"/>
  <c r="A5977" i="5" s="1"/>
  <c r="A5978" i="5" s="1"/>
  <c r="A5979" i="5" s="1"/>
  <c r="A5980" i="5" s="1"/>
  <c r="A5981" i="5" s="1"/>
  <c r="A5982" i="5" s="1"/>
  <c r="A5983" i="5" s="1"/>
  <c r="A5984" i="5" s="1"/>
  <c r="A5985" i="5" s="1"/>
  <c r="A5986" i="5" s="1"/>
  <c r="A5987" i="5" s="1"/>
  <c r="A5988" i="5" s="1"/>
  <c r="A5989" i="5" s="1"/>
  <c r="A5990" i="5" s="1"/>
  <c r="A5991" i="5" s="1"/>
  <c r="A5992" i="5" s="1"/>
  <c r="A5993" i="5" s="1"/>
  <c r="A5994" i="5" s="1"/>
  <c r="A5995" i="5" s="1"/>
  <c r="A5996" i="5" s="1"/>
  <c r="A5997" i="5" s="1"/>
  <c r="A5998" i="5" s="1"/>
  <c r="A5999" i="5" s="1"/>
  <c r="A6000" i="5" s="1"/>
  <c r="A6001" i="5" s="1"/>
  <c r="F5214" i="5"/>
  <c r="H5213" i="5"/>
  <c r="F5192" i="5"/>
  <c r="H5191" i="5"/>
  <c r="F5178" i="5"/>
  <c r="H5177" i="5"/>
  <c r="F5156" i="5"/>
  <c r="H5155" i="5"/>
  <c r="F5134" i="5"/>
  <c r="H5133" i="5"/>
  <c r="F5121" i="5"/>
  <c r="H5120" i="5"/>
  <c r="F5107" i="5"/>
  <c r="H5106" i="5"/>
  <c r="F5085" i="5"/>
  <c r="H5084" i="5"/>
  <c r="I5084" i="5" s="1"/>
  <c r="F5071" i="5"/>
  <c r="H5070" i="5"/>
  <c r="F5048" i="5"/>
  <c r="H5047" i="5"/>
  <c r="I5047" i="5" s="1"/>
  <c r="F5032" i="5"/>
  <c r="H5031" i="5"/>
  <c r="I5031" i="5" s="1"/>
  <c r="F5010" i="5"/>
  <c r="H5009" i="5"/>
  <c r="I5009" i="5" s="1"/>
  <c r="F4988" i="5"/>
  <c r="H4987" i="5"/>
  <c r="I4987" i="5" s="1"/>
  <c r="F4966" i="5"/>
  <c r="H4965" i="5"/>
  <c r="I4965" i="5" s="1"/>
  <c r="F4944" i="5"/>
  <c r="H4943" i="5"/>
  <c r="I4943" i="5" s="1"/>
  <c r="F4922" i="5"/>
  <c r="H4921" i="5"/>
  <c r="I4921" i="5" s="1"/>
  <c r="F4900" i="5"/>
  <c r="H4899" i="5"/>
  <c r="I4899" i="5" s="1"/>
  <c r="F4878" i="5"/>
  <c r="H4877" i="5"/>
  <c r="I4877" i="5" s="1"/>
  <c r="F4864" i="5"/>
  <c r="H4863" i="5"/>
  <c r="F4848" i="5"/>
  <c r="H4847" i="5"/>
  <c r="I4847" i="5" s="1"/>
  <c r="F4835" i="5"/>
  <c r="H4834" i="5"/>
  <c r="F4817" i="5"/>
  <c r="H4816" i="5"/>
  <c r="F4795" i="5"/>
  <c r="H4794" i="5"/>
  <c r="F4781" i="5"/>
  <c r="H4780" i="5"/>
  <c r="F4759" i="5"/>
  <c r="H4758" i="5"/>
  <c r="F4737" i="5"/>
  <c r="H4736" i="5"/>
  <c r="F4715" i="5"/>
  <c r="H4714" i="5"/>
  <c r="F4696" i="5"/>
  <c r="H4695" i="5"/>
  <c r="I4695" i="5" s="1"/>
  <c r="F4674" i="5"/>
  <c r="H4673" i="5"/>
  <c r="I4673" i="5" s="1"/>
  <c r="F4656" i="5"/>
  <c r="H4655" i="5"/>
  <c r="I4655" i="5" s="1"/>
  <c r="F4640" i="5"/>
  <c r="H4639" i="5"/>
  <c r="I4639" i="5" s="1"/>
  <c r="F4622" i="5"/>
  <c r="H4621" i="5"/>
  <c r="I4621" i="5" s="1"/>
  <c r="F4604" i="5"/>
  <c r="H4603" i="5"/>
  <c r="I4603" i="5" s="1"/>
  <c r="F4586" i="5"/>
  <c r="H4585" i="5"/>
  <c r="I4585" i="5" s="1"/>
  <c r="F4570" i="5"/>
  <c r="H4569" i="5"/>
  <c r="I4569" i="5" s="1"/>
  <c r="F4554" i="5"/>
  <c r="H4553" i="5"/>
  <c r="I4553" i="5" s="1"/>
  <c r="F4538" i="5"/>
  <c r="H4537" i="5"/>
  <c r="I4537" i="5" s="1"/>
  <c r="F4522" i="5"/>
  <c r="H4521" i="5"/>
  <c r="I4521" i="5" s="1"/>
  <c r="F4506" i="5"/>
  <c r="H4505" i="5"/>
  <c r="I4505" i="5" s="1"/>
  <c r="F4490" i="5"/>
  <c r="H4489" i="5"/>
  <c r="I4489" i="5" s="1"/>
  <c r="F4468" i="5"/>
  <c r="H4467" i="5"/>
  <c r="I4467" i="5" s="1"/>
  <c r="F4411" i="5"/>
  <c r="H4410" i="5"/>
  <c r="F4389" i="5"/>
  <c r="H4388" i="5"/>
  <c r="I4388" i="5" s="1"/>
  <c r="F4367" i="5"/>
  <c r="H4366" i="5"/>
  <c r="I4366" i="5" s="1"/>
  <c r="F4345" i="5"/>
  <c r="H4344" i="5"/>
  <c r="I4344" i="5" s="1"/>
  <c r="F4323" i="5"/>
  <c r="H4322" i="5"/>
  <c r="I4322" i="5" s="1"/>
  <c r="F4305" i="5"/>
  <c r="H4304" i="5"/>
  <c r="F4287" i="5"/>
  <c r="H4286" i="5"/>
  <c r="I4286" i="5" s="1"/>
  <c r="F4265" i="5"/>
  <c r="H4264" i="5"/>
  <c r="F4250" i="5"/>
  <c r="H4249" i="5"/>
  <c r="F4232" i="5"/>
  <c r="H4231" i="5"/>
  <c r="F4216" i="5"/>
  <c r="H4215" i="5"/>
  <c r="F4200" i="5"/>
  <c r="H4199" i="5"/>
  <c r="F4184" i="5"/>
  <c r="H4183" i="5"/>
  <c r="F4167" i="5"/>
  <c r="H4166" i="5"/>
  <c r="I4166" i="5" s="1"/>
  <c r="F4145" i="5"/>
  <c r="H4144" i="5"/>
  <c r="F4123" i="5"/>
  <c r="H4122" i="5"/>
  <c r="I4122" i="5" s="1"/>
  <c r="F4101" i="5"/>
  <c r="H4100" i="5"/>
  <c r="I4100" i="5" s="1"/>
  <c r="F4079" i="5"/>
  <c r="H4078" i="5"/>
  <c r="I4078" i="5" s="1"/>
  <c r="F4057" i="5"/>
  <c r="H4056" i="5"/>
  <c r="I4056" i="5" s="1"/>
  <c r="F4035" i="5"/>
  <c r="H4034" i="5"/>
  <c r="I4034" i="5" s="1"/>
  <c r="F4013" i="5"/>
  <c r="H4012" i="5"/>
  <c r="I4012" i="5" s="1"/>
  <c r="F3991" i="5"/>
  <c r="H3990" i="5"/>
  <c r="I3990" i="5" s="1"/>
  <c r="F3969" i="5"/>
  <c r="H3968" i="5"/>
  <c r="I3968" i="5" s="1"/>
  <c r="F3947" i="5"/>
  <c r="H3946" i="5"/>
  <c r="I3946" i="5" s="1"/>
  <c r="F3931" i="5"/>
  <c r="H3930" i="5"/>
  <c r="I3930" i="5" s="1"/>
  <c r="F3911" i="5"/>
  <c r="H3910" i="5"/>
  <c r="I3910" i="5" s="1"/>
  <c r="F3897" i="5"/>
  <c r="H3896" i="5"/>
  <c r="F3879" i="5"/>
  <c r="H3878" i="5"/>
  <c r="I3878" i="5" s="1"/>
  <c r="F3865" i="5"/>
  <c r="H3864" i="5"/>
  <c r="F3851" i="5"/>
  <c r="H3850" i="5"/>
  <c r="F3831" i="5"/>
  <c r="H3830" i="5"/>
  <c r="I3830" i="5" s="1"/>
  <c r="F3813" i="5"/>
  <c r="H3812" i="5"/>
  <c r="I3812" i="5" s="1"/>
  <c r="F3791" i="5"/>
  <c r="H3790" i="5"/>
  <c r="F3769" i="5"/>
  <c r="H3768" i="5"/>
  <c r="F3711" i="5"/>
  <c r="H3710" i="5"/>
  <c r="F3689" i="5"/>
  <c r="H3688" i="5"/>
  <c r="I3688" i="5" s="1"/>
  <c r="F3668" i="5"/>
  <c r="H3667" i="5"/>
  <c r="F3651" i="5"/>
  <c r="H3650" i="5"/>
  <c r="F3636" i="5"/>
  <c r="H3635" i="5"/>
  <c r="F3614" i="5"/>
  <c r="H3613" i="5"/>
  <c r="F3591" i="5"/>
  <c r="H3590" i="5"/>
  <c r="I3590" i="5" s="1"/>
  <c r="F3575" i="5"/>
  <c r="H3574" i="5"/>
  <c r="F3553" i="5"/>
  <c r="H3552" i="5"/>
  <c r="F3531" i="5"/>
  <c r="H3530" i="5"/>
  <c r="I3530" i="5" s="1"/>
  <c r="F3509" i="5"/>
  <c r="H3508" i="5"/>
  <c r="I3508" i="5" s="1"/>
  <c r="F3493" i="5"/>
  <c r="H3492" i="5"/>
  <c r="F3477" i="5"/>
  <c r="H3476" i="5"/>
  <c r="I3476" i="5" s="1"/>
  <c r="F3461" i="5"/>
  <c r="H3460" i="5"/>
  <c r="I3460" i="5" s="1"/>
  <c r="F3439" i="5"/>
  <c r="H3438" i="5"/>
  <c r="I3438" i="5" s="1"/>
  <c r="F3417" i="5"/>
  <c r="H3416" i="5"/>
  <c r="I3416" i="5" s="1"/>
  <c r="F3395" i="5"/>
  <c r="H3394" i="5"/>
  <c r="I3394" i="5" s="1"/>
  <c r="F3373" i="5"/>
  <c r="H3372" i="5"/>
  <c r="I3372" i="5" s="1"/>
  <c r="F3351" i="5"/>
  <c r="H3350" i="5"/>
  <c r="I3350" i="5" s="1"/>
  <c r="F3329" i="5"/>
  <c r="H3328" i="5"/>
  <c r="I3328" i="5" s="1"/>
  <c r="F3307" i="5"/>
  <c r="H3306" i="5"/>
  <c r="I3306" i="5" s="1"/>
  <c r="F3285" i="5"/>
  <c r="H3284" i="5"/>
  <c r="F3263" i="5"/>
  <c r="H3262" i="5"/>
  <c r="I3262" i="5" s="1"/>
  <c r="F3241" i="5"/>
  <c r="H3240" i="5"/>
  <c r="I3240" i="5" s="1"/>
  <c r="F3219" i="5"/>
  <c r="H3218" i="5"/>
  <c r="I3218" i="5" s="1"/>
  <c r="F3197" i="5"/>
  <c r="H3196" i="5"/>
  <c r="I3196" i="5" s="1"/>
  <c r="F3181" i="5"/>
  <c r="H3180" i="5"/>
  <c r="I3180" i="5" s="1"/>
  <c r="F3160" i="5"/>
  <c r="H3159" i="5"/>
  <c r="F3144" i="5"/>
  <c r="H3143" i="5"/>
  <c r="F3122" i="5"/>
  <c r="H3121" i="5"/>
  <c r="F3099" i="5"/>
  <c r="H3098" i="5"/>
  <c r="I3098" i="5" s="1"/>
  <c r="F3077" i="5"/>
  <c r="H3076" i="5"/>
  <c r="I3076" i="5" s="1"/>
  <c r="F3056" i="5"/>
  <c r="H3055" i="5"/>
  <c r="F3039" i="5"/>
  <c r="H3038" i="5"/>
  <c r="I3038" i="5" s="1"/>
  <c r="F3017" i="5"/>
  <c r="H3016" i="5"/>
  <c r="I3016" i="5" s="1"/>
  <c r="F2995" i="5"/>
  <c r="H2994" i="5"/>
  <c r="I2994" i="5" s="1"/>
  <c r="F2977" i="5"/>
  <c r="H2976" i="5"/>
  <c r="I2976" i="5" s="1"/>
  <c r="F2957" i="5"/>
  <c r="H2956" i="5"/>
  <c r="I2956" i="5" s="1"/>
  <c r="F2939" i="5"/>
  <c r="H2938" i="5"/>
  <c r="I2938" i="5" s="1"/>
  <c r="F2923" i="5"/>
  <c r="H2922" i="5"/>
  <c r="I2922" i="5" s="1"/>
  <c r="F2907" i="5"/>
  <c r="H2906" i="5"/>
  <c r="I2906" i="5" s="1"/>
  <c r="F2891" i="5"/>
  <c r="H2890" i="5"/>
  <c r="I2890" i="5" s="1"/>
  <c r="F2875" i="5"/>
  <c r="H2874" i="5"/>
  <c r="I2874" i="5" s="1"/>
  <c r="F2859" i="5"/>
  <c r="H2858" i="5"/>
  <c r="I2858" i="5" s="1"/>
  <c r="F2843" i="5"/>
  <c r="H2842" i="5"/>
  <c r="I2842" i="5" s="1"/>
  <c r="F2827" i="5"/>
  <c r="H2826" i="5"/>
  <c r="I2826" i="5" s="1"/>
  <c r="F2807" i="5"/>
  <c r="H2806" i="5"/>
  <c r="I2806" i="5" s="1"/>
  <c r="F2791" i="5"/>
  <c r="H2790" i="5"/>
  <c r="I2790" i="5" s="1"/>
  <c r="F2773" i="5"/>
  <c r="H2772" i="5"/>
  <c r="I2772" i="5" s="1"/>
  <c r="F2757" i="5"/>
  <c r="H2756" i="5"/>
  <c r="I2756" i="5" s="1"/>
  <c r="F2735" i="5"/>
  <c r="H2734" i="5"/>
  <c r="I2734" i="5" s="1"/>
  <c r="F2717" i="5"/>
  <c r="H2716" i="5"/>
  <c r="I2716" i="5" s="1"/>
  <c r="F2701" i="5"/>
  <c r="H2700" i="5"/>
  <c r="I2700" i="5" s="1"/>
  <c r="F2683" i="5"/>
  <c r="H2682" i="5"/>
  <c r="I2682" i="5" s="1"/>
  <c r="F2607" i="5"/>
  <c r="H2606" i="5"/>
  <c r="I2606" i="5" s="1"/>
  <c r="F2585" i="5"/>
  <c r="H2584" i="5"/>
  <c r="I2584" i="5" s="1"/>
  <c r="F2567" i="5"/>
  <c r="H2566" i="5"/>
  <c r="I2566" i="5" s="1"/>
  <c r="F2551" i="5"/>
  <c r="H2550" i="5"/>
  <c r="I2550" i="5" s="1"/>
  <c r="F2533" i="5"/>
  <c r="H2532" i="5"/>
  <c r="I2532" i="5" s="1"/>
  <c r="F2515" i="5"/>
  <c r="H2514" i="5"/>
  <c r="F2499" i="5"/>
  <c r="H2498" i="5"/>
  <c r="I2498" i="5" s="1"/>
  <c r="F2481" i="5"/>
  <c r="H2480" i="5"/>
  <c r="F2465" i="5"/>
  <c r="H2464" i="5"/>
  <c r="F2449" i="5"/>
  <c r="H2448" i="5"/>
  <c r="I2448" i="5" s="1"/>
  <c r="F2433" i="5"/>
  <c r="H2432" i="5"/>
  <c r="F2417" i="5"/>
  <c r="H2416" i="5"/>
  <c r="I2416" i="5" s="1"/>
  <c r="F2401" i="5"/>
  <c r="H2400" i="5"/>
  <c r="I2400" i="5" s="1"/>
  <c r="F2385" i="5"/>
  <c r="H2384" i="5"/>
  <c r="I2384" i="5" s="1"/>
  <c r="F2363" i="5"/>
  <c r="H2362" i="5"/>
  <c r="F2345" i="5"/>
  <c r="H2344" i="5"/>
  <c r="I2344" i="5" s="1"/>
  <c r="F2327" i="5"/>
  <c r="H2326" i="5"/>
  <c r="I2326" i="5" s="1"/>
  <c r="F2309" i="5"/>
  <c r="H2308" i="5"/>
  <c r="I2308" i="5" s="1"/>
  <c r="F2291" i="5"/>
  <c r="H2290" i="5"/>
  <c r="I2290" i="5" s="1"/>
  <c r="F2273" i="5"/>
  <c r="H2272" i="5"/>
  <c r="I2272" i="5" s="1"/>
  <c r="F2253" i="5"/>
  <c r="H2252" i="5"/>
  <c r="I2252" i="5" s="1"/>
  <c r="F2231" i="5"/>
  <c r="H2230" i="5"/>
  <c r="I2230" i="5" s="1"/>
  <c r="F2215" i="5"/>
  <c r="H2214" i="5"/>
  <c r="I2214" i="5" s="1"/>
  <c r="F2195" i="5"/>
  <c r="H2194" i="5"/>
  <c r="I2194" i="5" s="1"/>
  <c r="F2179" i="5"/>
  <c r="H2178" i="5"/>
  <c r="I2178" i="5" s="1"/>
  <c r="F2123" i="5"/>
  <c r="H2122" i="5"/>
  <c r="F2095" i="5"/>
  <c r="H2094" i="5"/>
  <c r="I2094" i="5" s="1"/>
  <c r="F2076" i="5"/>
  <c r="H2075" i="5"/>
  <c r="F2059" i="5"/>
  <c r="H2058" i="5"/>
  <c r="I2058" i="5" s="1"/>
  <c r="F2041" i="5"/>
  <c r="H2040" i="5"/>
  <c r="I2040" i="5" s="1"/>
  <c r="F2024" i="5"/>
  <c r="H2023" i="5"/>
  <c r="F2005" i="5"/>
  <c r="H2004" i="5"/>
  <c r="I2004" i="5" s="1"/>
  <c r="F1983" i="5"/>
  <c r="H1982" i="5"/>
  <c r="F1961" i="5"/>
  <c r="H1960" i="5"/>
  <c r="F1939" i="5"/>
  <c r="H1938" i="5"/>
  <c r="F1921" i="5"/>
  <c r="H1920" i="5"/>
  <c r="I1920" i="5" s="1"/>
  <c r="F1899" i="5"/>
  <c r="H1898" i="5"/>
  <c r="I1898" i="5" s="1"/>
  <c r="F1885" i="5"/>
  <c r="H1884" i="5"/>
  <c r="F1867" i="5"/>
  <c r="H1866" i="5"/>
  <c r="I1866" i="5" s="1"/>
  <c r="F1849" i="5"/>
  <c r="H1848" i="5"/>
  <c r="I1848" i="5" s="1"/>
  <c r="F1827" i="5"/>
  <c r="H1826" i="5"/>
  <c r="I1826" i="5" s="1"/>
  <c r="F1809" i="5"/>
  <c r="H1808" i="5"/>
  <c r="I1808" i="5" s="1"/>
  <c r="F1791" i="5"/>
  <c r="H1790" i="5"/>
  <c r="I1790" i="5" s="1"/>
  <c r="F1773" i="5"/>
  <c r="H1772" i="5"/>
  <c r="I1772" i="5" s="1"/>
  <c r="F1757" i="5"/>
  <c r="H1756" i="5"/>
  <c r="I1756" i="5" s="1"/>
  <c r="F1739" i="5"/>
  <c r="H1738" i="5"/>
  <c r="I1738" i="5" s="1"/>
  <c r="F1721" i="5"/>
  <c r="H1720" i="5"/>
  <c r="I1720" i="5" s="1"/>
  <c r="F1703" i="5"/>
  <c r="H1702" i="5"/>
  <c r="I1702" i="5" s="1"/>
  <c r="F1688" i="5"/>
  <c r="H1687" i="5"/>
  <c r="F1669" i="5"/>
  <c r="H1668" i="5"/>
  <c r="I1668" i="5" s="1"/>
  <c r="F1653" i="5"/>
  <c r="H1652" i="5"/>
  <c r="I1652" i="5" s="1"/>
  <c r="F1637" i="5"/>
  <c r="H1636" i="5"/>
  <c r="I1636" i="5" s="1"/>
  <c r="F1619" i="5"/>
  <c r="H1618" i="5"/>
  <c r="I1618" i="5" s="1"/>
  <c r="F1601" i="5"/>
  <c r="H1600" i="5"/>
  <c r="I1600" i="5" s="1"/>
  <c r="F1579" i="5"/>
  <c r="H1578" i="5"/>
  <c r="I1578" i="5" s="1"/>
  <c r="F1562" i="5"/>
  <c r="H1561" i="5"/>
  <c r="F1540" i="5"/>
  <c r="H1539" i="5"/>
  <c r="F1517" i="5"/>
  <c r="H1516" i="5"/>
  <c r="F1497" i="5"/>
  <c r="H1496" i="5"/>
  <c r="I1496" i="5" s="1"/>
  <c r="F1473" i="5"/>
  <c r="H1472" i="5"/>
  <c r="I1472" i="5" s="1"/>
  <c r="F1457" i="5"/>
  <c r="H1456" i="5"/>
  <c r="I1456" i="5" s="1"/>
  <c r="F1435" i="5"/>
  <c r="H1434" i="5"/>
  <c r="I1434" i="5" s="1"/>
  <c r="F1411" i="5"/>
  <c r="H1410" i="5"/>
  <c r="I1410" i="5" s="1"/>
  <c r="F1393" i="5"/>
  <c r="H1392" i="5"/>
  <c r="I1392" i="5" s="1"/>
  <c r="F1371" i="5"/>
  <c r="H1370" i="5"/>
  <c r="I1370" i="5" s="1"/>
  <c r="F1353" i="5"/>
  <c r="H1352" i="5"/>
  <c r="I1352" i="5" s="1"/>
  <c r="F1331" i="5"/>
  <c r="H1330" i="5"/>
  <c r="F1309" i="5"/>
  <c r="H1308" i="5"/>
  <c r="F1287" i="5"/>
  <c r="H1286" i="5"/>
  <c r="F1265" i="5"/>
  <c r="H1264" i="5"/>
  <c r="F1243" i="5"/>
  <c r="H1242" i="5"/>
  <c r="F1221" i="5"/>
  <c r="H1220" i="5"/>
  <c r="F1199" i="5"/>
  <c r="H1198" i="5"/>
  <c r="F1173" i="5"/>
  <c r="H1172" i="5"/>
  <c r="I1172" i="5" s="1"/>
  <c r="F1148" i="5"/>
  <c r="H1147" i="5"/>
  <c r="F1111" i="5"/>
  <c r="H1110" i="5"/>
  <c r="I1110" i="5" s="1"/>
  <c r="F1068" i="5"/>
  <c r="H1067" i="5"/>
  <c r="F1043" i="5"/>
  <c r="H1042" i="5"/>
  <c r="I1042" i="5" s="1"/>
  <c r="F1020" i="5"/>
  <c r="H1019" i="5"/>
  <c r="F997" i="5"/>
  <c r="H996" i="5"/>
  <c r="I996" i="5" s="1"/>
  <c r="F975" i="5"/>
  <c r="H974" i="5"/>
  <c r="I974" i="5" s="1"/>
  <c r="F950" i="5"/>
  <c r="H949" i="5"/>
  <c r="F906" i="5"/>
  <c r="H905" i="5"/>
  <c r="F860" i="5"/>
  <c r="H859" i="5"/>
  <c r="F800" i="5"/>
  <c r="H799" i="5"/>
  <c r="F777" i="5"/>
  <c r="H776" i="5"/>
  <c r="I776" i="5" s="1"/>
  <c r="F755" i="5"/>
  <c r="H754" i="5"/>
  <c r="I754" i="5" s="1"/>
  <c r="F733" i="5"/>
  <c r="H732" i="5"/>
  <c r="I732" i="5" s="1"/>
  <c r="F711" i="5"/>
  <c r="H710" i="5"/>
  <c r="I710" i="5" s="1"/>
  <c r="F689" i="5"/>
  <c r="H688" i="5"/>
  <c r="I688" i="5" s="1"/>
  <c r="F667" i="5"/>
  <c r="H666" i="5"/>
  <c r="I666" i="5" s="1"/>
  <c r="F645" i="5"/>
  <c r="H644" i="5"/>
  <c r="I644" i="5" s="1"/>
  <c r="F569" i="5"/>
  <c r="H568" i="5"/>
  <c r="I568" i="5" s="1"/>
  <c r="F553" i="5"/>
  <c r="H552" i="5"/>
  <c r="I552" i="5" s="1"/>
  <c r="F529" i="5"/>
  <c r="H528" i="5"/>
  <c r="I528" i="5" s="1"/>
  <c r="F505" i="5"/>
  <c r="H504" i="5"/>
  <c r="I504" i="5" s="1"/>
  <c r="F483" i="5"/>
  <c r="H482" i="5"/>
  <c r="F468" i="5"/>
  <c r="H467" i="5"/>
  <c r="F452" i="5"/>
  <c r="H451" i="5"/>
  <c r="I451" i="5" s="1"/>
  <c r="F436" i="5"/>
  <c r="H435" i="5"/>
  <c r="I435" i="5" s="1"/>
  <c r="F418" i="5"/>
  <c r="H417" i="5"/>
  <c r="I417" i="5" s="1"/>
  <c r="F396" i="5"/>
  <c r="H395" i="5"/>
  <c r="I395" i="5" s="1"/>
  <c r="F374" i="5"/>
  <c r="H373" i="5"/>
  <c r="I373" i="5" s="1"/>
  <c r="F352" i="5"/>
  <c r="H351" i="5"/>
  <c r="I351" i="5" s="1"/>
  <c r="F330" i="5"/>
  <c r="H329" i="5"/>
  <c r="I329" i="5" s="1"/>
  <c r="F308" i="5"/>
  <c r="H307" i="5"/>
  <c r="I307" i="5" s="1"/>
  <c r="F286" i="5"/>
  <c r="H285" i="5"/>
  <c r="I285" i="5" s="1"/>
  <c r="F264" i="5"/>
  <c r="H263" i="5"/>
  <c r="I263" i="5" s="1"/>
  <c r="F246" i="5"/>
  <c r="H245" i="5"/>
  <c r="I245" i="5" s="1"/>
  <c r="F224" i="5"/>
  <c r="H223" i="5"/>
  <c r="I223" i="5" s="1"/>
  <c r="F202" i="5"/>
  <c r="H201" i="5"/>
  <c r="I201" i="5" s="1"/>
  <c r="F180" i="5"/>
  <c r="H179" i="5"/>
  <c r="I179" i="5" s="1"/>
  <c r="F145" i="5"/>
  <c r="H144" i="5"/>
  <c r="F111" i="5"/>
  <c r="H110" i="5"/>
  <c r="F86" i="5"/>
  <c r="H85" i="5"/>
  <c r="I85" i="5" s="1"/>
  <c r="F66" i="5"/>
  <c r="H65" i="5"/>
  <c r="I65" i="5" s="1"/>
  <c r="F55" i="5"/>
  <c r="H54" i="5"/>
  <c r="F24" i="5"/>
  <c r="H23" i="5"/>
  <c r="I23" i="5" s="1"/>
  <c r="F11" i="5"/>
  <c r="H10" i="5"/>
  <c r="I10" i="5" s="1"/>
  <c r="W5" i="2"/>
  <c r="Q3" i="17" l="1"/>
  <c r="X309" i="2"/>
  <c r="X270" i="2"/>
  <c r="X307" i="2"/>
  <c r="X311" i="2"/>
  <c r="X317" i="2"/>
  <c r="X320" i="2"/>
  <c r="X265" i="2"/>
  <c r="X343" i="2"/>
  <c r="X323" i="2"/>
  <c r="X313" i="2"/>
  <c r="X316" i="2"/>
  <c r="X312" i="2"/>
  <c r="X318" i="2"/>
  <c r="X322" i="2"/>
  <c r="X327" i="2"/>
  <c r="X333" i="2"/>
  <c r="X339" i="2"/>
  <c r="X346" i="2"/>
  <c r="X198" i="2"/>
  <c r="X38" i="2"/>
  <c r="X90" i="2"/>
  <c r="X113" i="2"/>
  <c r="X184" i="2"/>
  <c r="X144" i="2"/>
  <c r="X37" i="2"/>
  <c r="X73" i="2"/>
  <c r="X104" i="2"/>
  <c r="X192" i="2"/>
  <c r="X151" i="2"/>
  <c r="X10" i="2"/>
  <c r="E10" i="2" s="1"/>
  <c r="X41" i="2"/>
  <c r="X89" i="2"/>
  <c r="X191" i="2"/>
  <c r="X11" i="2"/>
  <c r="C11" i="2" s="1"/>
  <c r="X52" i="2"/>
  <c r="X95" i="2"/>
  <c r="X102" i="2"/>
  <c r="X132" i="2"/>
  <c r="X99" i="2"/>
  <c r="X341" i="2"/>
  <c r="X301" i="2"/>
  <c r="X35" i="2"/>
  <c r="X164" i="2"/>
  <c r="X17" i="2"/>
  <c r="X29" i="2"/>
  <c r="X40" i="2"/>
  <c r="X48" i="2"/>
  <c r="X58" i="2"/>
  <c r="X69" i="2"/>
  <c r="X79" i="2"/>
  <c r="X183" i="2"/>
  <c r="X127" i="2"/>
  <c r="X177" i="2"/>
  <c r="X55" i="2"/>
  <c r="X182" i="2"/>
  <c r="X77" i="2"/>
  <c r="X169" i="2"/>
  <c r="X114" i="2"/>
  <c r="X195" i="2"/>
  <c r="X62" i="2"/>
  <c r="X6" i="2"/>
  <c r="X68" i="2"/>
  <c r="X193" i="2"/>
  <c r="X15" i="2"/>
  <c r="X97" i="2"/>
  <c r="X142" i="2"/>
  <c r="X12" i="2"/>
  <c r="X112" i="2"/>
  <c r="X31" i="2"/>
  <c r="X76" i="2"/>
  <c r="X25" i="2"/>
  <c r="X200" i="2"/>
  <c r="X149" i="2"/>
  <c r="X196" i="2"/>
  <c r="X171" i="2"/>
  <c r="X51" i="2"/>
  <c r="X166" i="2"/>
  <c r="X93" i="2"/>
  <c r="X160" i="2"/>
  <c r="X36" i="2"/>
  <c r="X152" i="2"/>
  <c r="X181" i="2"/>
  <c r="X133" i="2"/>
  <c r="X33" i="2"/>
  <c r="X78" i="2"/>
  <c r="X201" i="2"/>
  <c r="X134" i="2"/>
  <c r="X43" i="2"/>
  <c r="X71" i="2"/>
  <c r="X173" i="2"/>
  <c r="X158" i="2"/>
  <c r="X349" i="2"/>
  <c r="X260" i="2"/>
  <c r="X22" i="2"/>
  <c r="X86" i="2"/>
  <c r="X72" i="2"/>
  <c r="X154" i="2"/>
  <c r="X238" i="2"/>
  <c r="X145" i="2"/>
  <c r="X30" i="2"/>
  <c r="X42" i="2"/>
  <c r="X172" i="2"/>
  <c r="X66" i="2"/>
  <c r="X176" i="2"/>
  <c r="X19" i="2"/>
  <c r="X46" i="2"/>
  <c r="X101" i="2"/>
  <c r="X194" i="2"/>
  <c r="X163" i="2"/>
  <c r="X21" i="2"/>
  <c r="X59" i="2"/>
  <c r="X92" i="2"/>
  <c r="X252" i="2"/>
  <c r="X161" i="2"/>
  <c r="X18" i="2"/>
  <c r="X54" i="2"/>
  <c r="X100" i="2"/>
  <c r="X180" i="2"/>
  <c r="X20" i="2"/>
  <c r="X63" i="2"/>
  <c r="X103" i="2"/>
  <c r="X91" i="2"/>
  <c r="X141" i="2"/>
  <c r="X85" i="2"/>
  <c r="X126" i="2"/>
  <c r="X67" i="2"/>
  <c r="X147" i="2"/>
  <c r="X47" i="2"/>
  <c r="X108" i="2"/>
  <c r="X271" i="2"/>
  <c r="X335" i="2"/>
  <c r="X107" i="2"/>
  <c r="X197" i="2"/>
  <c r="X81" i="2"/>
  <c r="X106" i="2"/>
  <c r="X32" i="2"/>
  <c r="X266" i="2"/>
  <c r="X326" i="2"/>
  <c r="X305" i="2"/>
  <c r="X75" i="2"/>
  <c r="X135" i="2"/>
  <c r="X28" i="2"/>
  <c r="X111" i="2"/>
  <c r="X261" i="2"/>
  <c r="X350" i="2"/>
  <c r="X88" i="2"/>
  <c r="X109" i="2"/>
  <c r="X129" i="2"/>
  <c r="X174" i="2"/>
  <c r="X185" i="2"/>
  <c r="X351" i="2"/>
  <c r="X299" i="2"/>
  <c r="X137" i="2"/>
  <c r="X94" i="2"/>
  <c r="X155" i="2"/>
  <c r="X80" i="2"/>
  <c r="X65" i="2"/>
  <c r="X338" i="2"/>
  <c r="X325" i="2"/>
  <c r="X302" i="2"/>
  <c r="X24" i="2"/>
  <c r="X175" i="2"/>
  <c r="X187" i="2"/>
  <c r="X84" i="2"/>
  <c r="X159" i="2"/>
  <c r="X347" i="2"/>
  <c r="X352" i="2"/>
  <c r="X303" i="2"/>
  <c r="X45" i="2"/>
  <c r="X143" i="2"/>
  <c r="X140" i="2"/>
  <c r="X170" i="2"/>
  <c r="X110" i="2"/>
  <c r="X315" i="2"/>
  <c r="X328" i="2"/>
  <c r="X304" i="2"/>
  <c r="X53" i="2"/>
  <c r="X153" i="2"/>
  <c r="X165" i="2"/>
  <c r="X7" i="2"/>
  <c r="X188" i="2"/>
  <c r="X258" i="2"/>
  <c r="X344" i="2"/>
  <c r="X306" i="2"/>
  <c r="X64" i="2"/>
  <c r="X9" i="2"/>
  <c r="X57" i="2"/>
  <c r="X82" i="2"/>
  <c r="X263" i="2"/>
  <c r="X300" i="2"/>
  <c r="X13" i="2"/>
  <c r="X186" i="2"/>
  <c r="X56" i="2"/>
  <c r="X49" i="2"/>
  <c r="X27" i="2"/>
  <c r="X139" i="2"/>
  <c r="X168" i="2"/>
  <c r="X178" i="2"/>
  <c r="X189" i="2"/>
  <c r="X199" i="2"/>
  <c r="X128" i="2"/>
  <c r="X96" i="2"/>
  <c r="X83" i="2"/>
  <c r="X70" i="2"/>
  <c r="X61" i="2"/>
  <c r="X50" i="2"/>
  <c r="X39" i="2"/>
  <c r="X26" i="2"/>
  <c r="X16" i="2"/>
  <c r="X8" i="2"/>
  <c r="X136" i="2"/>
  <c r="X146" i="2"/>
  <c r="X157" i="2"/>
  <c r="X167" i="2"/>
  <c r="X179" i="2"/>
  <c r="X190" i="2"/>
  <c r="X131" i="2"/>
  <c r="X138" i="2"/>
  <c r="X150" i="2"/>
  <c r="X162" i="2"/>
  <c r="X116" i="2"/>
  <c r="X230" i="2"/>
  <c r="X248" i="2"/>
  <c r="X218" i="2"/>
  <c r="X226" i="2"/>
  <c r="X87" i="2"/>
  <c r="X119" i="2"/>
  <c r="X220" i="2"/>
  <c r="X231" i="2"/>
  <c r="X237" i="2"/>
  <c r="X247" i="2"/>
  <c r="X105" i="2"/>
  <c r="X130" i="2"/>
  <c r="X222" i="2"/>
  <c r="X225" i="2"/>
  <c r="X233" i="2"/>
  <c r="X239" i="2"/>
  <c r="X245" i="2"/>
  <c r="X254" i="2"/>
  <c r="X23" i="2"/>
  <c r="X246" i="2"/>
  <c r="X223" i="2"/>
  <c r="X148" i="2"/>
  <c r="X98" i="2"/>
  <c r="X236" i="2"/>
  <c r="X122" i="2"/>
  <c r="X14" i="2"/>
  <c r="X244" i="2"/>
  <c r="X124" i="2"/>
  <c r="X121" i="2"/>
  <c r="X253" i="2"/>
  <c r="X250" i="2"/>
  <c r="X115" i="2"/>
  <c r="X117" i="2"/>
  <c r="X125" i="2"/>
  <c r="X249" i="2"/>
  <c r="X251" i="2"/>
  <c r="X123" i="2"/>
  <c r="X120" i="2"/>
  <c r="X203" i="2"/>
  <c r="X204" i="2"/>
  <c r="X205" i="2"/>
  <c r="X206" i="2"/>
  <c r="X207" i="2"/>
  <c r="X202" i="2"/>
  <c r="X224" i="2"/>
  <c r="X209" i="2"/>
  <c r="X214" i="2"/>
  <c r="X242" i="2"/>
  <c r="X74" i="2"/>
  <c r="X234" i="2"/>
  <c r="X211" i="2"/>
  <c r="X228" i="2"/>
  <c r="X240" i="2"/>
  <c r="X60" i="2"/>
  <c r="X208" i="2"/>
  <c r="X216" i="2"/>
  <c r="X232" i="2"/>
  <c r="X156" i="2"/>
  <c r="X34" i="2"/>
  <c r="X215" i="2"/>
  <c r="X44" i="2"/>
  <c r="X118" i="2"/>
  <c r="X229" i="2"/>
  <c r="X213" i="2"/>
  <c r="X219" i="2"/>
  <c r="X227" i="2"/>
  <c r="X210" i="2"/>
  <c r="X217" i="2"/>
  <c r="X243" i="2"/>
  <c r="X241" i="2"/>
  <c r="X221" i="2"/>
  <c r="X212" i="2"/>
  <c r="X235" i="2"/>
  <c r="F5215" i="5"/>
  <c r="H5214" i="5"/>
  <c r="F5193" i="5"/>
  <c r="H5192" i="5"/>
  <c r="F5179" i="5"/>
  <c r="H5178" i="5"/>
  <c r="F5157" i="5"/>
  <c r="H5156" i="5"/>
  <c r="F5135" i="5"/>
  <c r="H5134" i="5"/>
  <c r="F5122" i="5"/>
  <c r="H5121" i="5"/>
  <c r="F5108" i="5"/>
  <c r="H5107" i="5"/>
  <c r="F5086" i="5"/>
  <c r="H5085" i="5"/>
  <c r="F5072" i="5"/>
  <c r="H5071" i="5"/>
  <c r="F5049" i="5"/>
  <c r="H5048" i="5"/>
  <c r="F5033" i="5"/>
  <c r="H5032" i="5"/>
  <c r="F5011" i="5"/>
  <c r="H5010" i="5"/>
  <c r="F4989" i="5"/>
  <c r="H4988" i="5"/>
  <c r="F4967" i="5"/>
  <c r="H4966" i="5"/>
  <c r="F4945" i="5"/>
  <c r="H4944" i="5"/>
  <c r="F4923" i="5"/>
  <c r="H4922" i="5"/>
  <c r="F4901" i="5"/>
  <c r="H4900" i="5"/>
  <c r="F4879" i="5"/>
  <c r="H4878" i="5"/>
  <c r="F4865" i="5"/>
  <c r="H4864" i="5"/>
  <c r="F4849" i="5"/>
  <c r="H4848" i="5"/>
  <c r="F4836" i="5"/>
  <c r="H4835" i="5"/>
  <c r="F4818" i="5"/>
  <c r="H4817" i="5"/>
  <c r="F4796" i="5"/>
  <c r="H4795" i="5"/>
  <c r="F4782" i="5"/>
  <c r="H4781" i="5"/>
  <c r="F4760" i="5"/>
  <c r="H4759" i="5"/>
  <c r="I4759" i="5" s="1"/>
  <c r="F4738" i="5"/>
  <c r="H4737" i="5"/>
  <c r="F4716" i="5"/>
  <c r="H4715" i="5"/>
  <c r="F4697" i="5"/>
  <c r="H4696" i="5"/>
  <c r="F4675" i="5"/>
  <c r="H4674" i="5"/>
  <c r="F4657" i="5"/>
  <c r="H4656" i="5"/>
  <c r="F4641" i="5"/>
  <c r="H4640" i="5"/>
  <c r="F4623" i="5"/>
  <c r="H4622" i="5"/>
  <c r="F4605" i="5"/>
  <c r="H4604" i="5"/>
  <c r="F4587" i="5"/>
  <c r="H4586" i="5"/>
  <c r="F4571" i="5"/>
  <c r="H4570" i="5"/>
  <c r="F4555" i="5"/>
  <c r="H4554" i="5"/>
  <c r="F4539" i="5"/>
  <c r="H4538" i="5"/>
  <c r="F4523" i="5"/>
  <c r="H4522" i="5"/>
  <c r="F4507" i="5"/>
  <c r="H4506" i="5"/>
  <c r="F4491" i="5"/>
  <c r="H4490" i="5"/>
  <c r="F4469" i="5"/>
  <c r="H4468" i="5"/>
  <c r="F4412" i="5"/>
  <c r="H4411" i="5"/>
  <c r="I4411" i="5" s="1"/>
  <c r="F4390" i="5"/>
  <c r="H4389" i="5"/>
  <c r="F4368" i="5"/>
  <c r="H4367" i="5"/>
  <c r="F4346" i="5"/>
  <c r="H4345" i="5"/>
  <c r="F4324" i="5"/>
  <c r="H4323" i="5"/>
  <c r="F4306" i="5"/>
  <c r="H4305" i="5"/>
  <c r="F4288" i="5"/>
  <c r="H4287" i="5"/>
  <c r="F4266" i="5"/>
  <c r="H4265" i="5"/>
  <c r="F4251" i="5"/>
  <c r="H4250" i="5"/>
  <c r="F4233" i="5"/>
  <c r="H4232" i="5"/>
  <c r="I4232" i="5" s="1"/>
  <c r="F4217" i="5"/>
  <c r="H4216" i="5"/>
  <c r="F4201" i="5"/>
  <c r="H4200" i="5"/>
  <c r="F4185" i="5"/>
  <c r="H4184" i="5"/>
  <c r="F4168" i="5"/>
  <c r="H4167" i="5"/>
  <c r="F4146" i="5"/>
  <c r="H4145" i="5"/>
  <c r="F4124" i="5"/>
  <c r="H4123" i="5"/>
  <c r="F4102" i="5"/>
  <c r="H4101" i="5"/>
  <c r="F4080" i="5"/>
  <c r="H4079" i="5"/>
  <c r="F4058" i="5"/>
  <c r="H4057" i="5"/>
  <c r="F4036" i="5"/>
  <c r="H4035" i="5"/>
  <c r="F4014" i="5"/>
  <c r="H4013" i="5"/>
  <c r="F3992" i="5"/>
  <c r="H3991" i="5"/>
  <c r="F3970" i="5"/>
  <c r="H3969" i="5"/>
  <c r="F3948" i="5"/>
  <c r="H3947" i="5"/>
  <c r="F3932" i="5"/>
  <c r="H3931" i="5"/>
  <c r="F3912" i="5"/>
  <c r="H3911" i="5"/>
  <c r="F3898" i="5"/>
  <c r="H3897" i="5"/>
  <c r="F3880" i="5"/>
  <c r="H3879" i="5"/>
  <c r="F3866" i="5"/>
  <c r="H3865" i="5"/>
  <c r="F3852" i="5"/>
  <c r="H3851" i="5"/>
  <c r="F3832" i="5"/>
  <c r="H3831" i="5"/>
  <c r="F3814" i="5"/>
  <c r="H3813" i="5"/>
  <c r="F3792" i="5"/>
  <c r="H3791" i="5"/>
  <c r="F3770" i="5"/>
  <c r="H3769" i="5"/>
  <c r="F3712" i="5"/>
  <c r="H3711" i="5"/>
  <c r="I3711" i="5" s="1"/>
  <c r="F3690" i="5"/>
  <c r="H3689" i="5"/>
  <c r="F3669" i="5"/>
  <c r="H3668" i="5"/>
  <c r="I3668" i="5" s="1"/>
  <c r="F3652" i="5"/>
  <c r="H3651" i="5"/>
  <c r="F3637" i="5"/>
  <c r="H3636" i="5"/>
  <c r="F3615" i="5"/>
  <c r="H3614" i="5"/>
  <c r="I3614" i="5" s="1"/>
  <c r="F3592" i="5"/>
  <c r="H3591" i="5"/>
  <c r="F3576" i="5"/>
  <c r="H3575" i="5"/>
  <c r="F3554" i="5"/>
  <c r="H3553" i="5"/>
  <c r="F3532" i="5"/>
  <c r="H3531" i="5"/>
  <c r="F3510" i="5"/>
  <c r="H3509" i="5"/>
  <c r="F3494" i="5"/>
  <c r="H3493" i="5"/>
  <c r="F3478" i="5"/>
  <c r="H3477" i="5"/>
  <c r="F3462" i="5"/>
  <c r="H3461" i="5"/>
  <c r="F3440" i="5"/>
  <c r="H3439" i="5"/>
  <c r="F3418" i="5"/>
  <c r="H3417" i="5"/>
  <c r="F3396" i="5"/>
  <c r="H3395" i="5"/>
  <c r="F3374" i="5"/>
  <c r="H3373" i="5"/>
  <c r="F3352" i="5"/>
  <c r="H3351" i="5"/>
  <c r="F3330" i="5"/>
  <c r="H3329" i="5"/>
  <c r="F3308" i="5"/>
  <c r="H3307" i="5"/>
  <c r="F3286" i="5"/>
  <c r="H3285" i="5"/>
  <c r="F3264" i="5"/>
  <c r="H3263" i="5"/>
  <c r="F3242" i="5"/>
  <c r="H3241" i="5"/>
  <c r="F3220" i="5"/>
  <c r="H3219" i="5"/>
  <c r="F3198" i="5"/>
  <c r="H3197" i="5"/>
  <c r="F3182" i="5"/>
  <c r="H3181" i="5"/>
  <c r="F3161" i="5"/>
  <c r="H3160" i="5"/>
  <c r="F3145" i="5"/>
  <c r="H3144" i="5"/>
  <c r="F3123" i="5"/>
  <c r="H3122" i="5"/>
  <c r="I3122" i="5" s="1"/>
  <c r="F3100" i="5"/>
  <c r="H3099" i="5"/>
  <c r="F3078" i="5"/>
  <c r="H3077" i="5"/>
  <c r="F3057" i="5"/>
  <c r="H3056" i="5"/>
  <c r="I3056" i="5" s="1"/>
  <c r="F3040" i="5"/>
  <c r="H3039" i="5"/>
  <c r="F3018" i="5"/>
  <c r="H3017" i="5"/>
  <c r="F2996" i="5"/>
  <c r="H2995" i="5"/>
  <c r="F2978" i="5"/>
  <c r="H2977" i="5"/>
  <c r="F2958" i="5"/>
  <c r="H2957" i="5"/>
  <c r="F2940" i="5"/>
  <c r="H2939" i="5"/>
  <c r="F2924" i="5"/>
  <c r="H2923" i="5"/>
  <c r="F2908" i="5"/>
  <c r="H2907" i="5"/>
  <c r="F2892" i="5"/>
  <c r="H2891" i="5"/>
  <c r="F2876" i="5"/>
  <c r="H2875" i="5"/>
  <c r="F2860" i="5"/>
  <c r="H2859" i="5"/>
  <c r="F2844" i="5"/>
  <c r="H2843" i="5"/>
  <c r="F2828" i="5"/>
  <c r="H2827" i="5"/>
  <c r="F2808" i="5"/>
  <c r="H2807" i="5"/>
  <c r="F2792" i="5"/>
  <c r="H2791" i="5"/>
  <c r="F2774" i="5"/>
  <c r="H2773" i="5"/>
  <c r="F2758" i="5"/>
  <c r="H2757" i="5"/>
  <c r="F2736" i="5"/>
  <c r="H2735" i="5"/>
  <c r="F2718" i="5"/>
  <c r="H2717" i="5"/>
  <c r="F2702" i="5"/>
  <c r="H2701" i="5"/>
  <c r="F2684" i="5"/>
  <c r="H2683" i="5"/>
  <c r="F2608" i="5"/>
  <c r="H2607" i="5"/>
  <c r="F2586" i="5"/>
  <c r="H2585" i="5"/>
  <c r="F2568" i="5"/>
  <c r="H2567" i="5"/>
  <c r="F2552" i="5"/>
  <c r="H2551" i="5"/>
  <c r="F2534" i="5"/>
  <c r="H2533" i="5"/>
  <c r="F2516" i="5"/>
  <c r="H2515" i="5"/>
  <c r="F2500" i="5"/>
  <c r="H2499" i="5"/>
  <c r="F2482" i="5"/>
  <c r="H2481" i="5"/>
  <c r="F2466" i="5"/>
  <c r="H2465" i="5"/>
  <c r="F2450" i="5"/>
  <c r="H2449" i="5"/>
  <c r="F2434" i="5"/>
  <c r="H2433" i="5"/>
  <c r="F2418" i="5"/>
  <c r="H2417" i="5"/>
  <c r="F2402" i="5"/>
  <c r="H2401" i="5"/>
  <c r="F2386" i="5"/>
  <c r="H2385" i="5"/>
  <c r="F2364" i="5"/>
  <c r="H2363" i="5"/>
  <c r="F2346" i="5"/>
  <c r="H2345" i="5"/>
  <c r="F2328" i="5"/>
  <c r="H2327" i="5"/>
  <c r="F2310" i="5"/>
  <c r="H2309" i="5"/>
  <c r="F2292" i="5"/>
  <c r="H2291" i="5"/>
  <c r="F2274" i="5"/>
  <c r="H2273" i="5"/>
  <c r="F2254" i="5"/>
  <c r="H2253" i="5"/>
  <c r="F2232" i="5"/>
  <c r="H2231" i="5"/>
  <c r="F2216" i="5"/>
  <c r="H2215" i="5"/>
  <c r="F2196" i="5"/>
  <c r="H2195" i="5"/>
  <c r="F2180" i="5"/>
  <c r="H2179" i="5"/>
  <c r="F2124" i="5"/>
  <c r="H2123" i="5"/>
  <c r="I2123" i="5" s="1"/>
  <c r="F2096" i="5"/>
  <c r="H2095" i="5"/>
  <c r="F2077" i="5"/>
  <c r="H2076" i="5"/>
  <c r="I2076" i="5" s="1"/>
  <c r="F2060" i="5"/>
  <c r="H2059" i="5"/>
  <c r="F2042" i="5"/>
  <c r="H2041" i="5"/>
  <c r="F2025" i="5"/>
  <c r="H2024" i="5"/>
  <c r="I2024" i="5" s="1"/>
  <c r="F2006" i="5"/>
  <c r="H2005" i="5"/>
  <c r="F1984" i="5"/>
  <c r="H1983" i="5"/>
  <c r="F1962" i="5"/>
  <c r="H1961" i="5"/>
  <c r="F1940" i="5"/>
  <c r="H1939" i="5"/>
  <c r="F1922" i="5"/>
  <c r="H1921" i="5"/>
  <c r="F1900" i="5"/>
  <c r="H1899" i="5"/>
  <c r="F1886" i="5"/>
  <c r="H1885" i="5"/>
  <c r="F1868" i="5"/>
  <c r="H1867" i="5"/>
  <c r="F1850" i="5"/>
  <c r="H1849" i="5"/>
  <c r="F1828" i="5"/>
  <c r="H1827" i="5"/>
  <c r="F1810" i="5"/>
  <c r="H1809" i="5"/>
  <c r="F1792" i="5"/>
  <c r="H1791" i="5"/>
  <c r="F1774" i="5"/>
  <c r="H1773" i="5"/>
  <c r="F1758" i="5"/>
  <c r="H1757" i="5"/>
  <c r="F1740" i="5"/>
  <c r="H1739" i="5"/>
  <c r="F1722" i="5"/>
  <c r="H1721" i="5"/>
  <c r="F1704" i="5"/>
  <c r="H1703" i="5"/>
  <c r="F1689" i="5"/>
  <c r="H1688" i="5"/>
  <c r="F1670" i="5"/>
  <c r="H1669" i="5"/>
  <c r="F1654" i="5"/>
  <c r="H1653" i="5"/>
  <c r="F1638" i="5"/>
  <c r="H1637" i="5"/>
  <c r="F1620" i="5"/>
  <c r="H1619" i="5"/>
  <c r="F1602" i="5"/>
  <c r="H1601" i="5"/>
  <c r="F1580" i="5"/>
  <c r="H1579" i="5"/>
  <c r="F1563" i="5"/>
  <c r="H1562" i="5"/>
  <c r="I1562" i="5" s="1"/>
  <c r="F1541" i="5"/>
  <c r="H1540" i="5"/>
  <c r="I1540" i="5" s="1"/>
  <c r="F1518" i="5"/>
  <c r="H1517" i="5"/>
  <c r="F1498" i="5"/>
  <c r="H1497" i="5"/>
  <c r="F1474" i="5"/>
  <c r="H1473" i="5"/>
  <c r="F1458" i="5"/>
  <c r="H1457" i="5"/>
  <c r="F1436" i="5"/>
  <c r="H1435" i="5"/>
  <c r="F1412" i="5"/>
  <c r="H1411" i="5"/>
  <c r="F1394" i="5"/>
  <c r="H1393" i="5"/>
  <c r="F1372" i="5"/>
  <c r="H1371" i="5"/>
  <c r="F1354" i="5"/>
  <c r="H1353" i="5"/>
  <c r="F1332" i="5"/>
  <c r="H1331" i="5"/>
  <c r="F1310" i="5"/>
  <c r="H1309" i="5"/>
  <c r="F1288" i="5"/>
  <c r="H1287" i="5"/>
  <c r="F1266" i="5"/>
  <c r="H1265" i="5"/>
  <c r="F1244" i="5"/>
  <c r="H1243" i="5"/>
  <c r="F1222" i="5"/>
  <c r="H1221" i="5"/>
  <c r="F1200" i="5"/>
  <c r="H1199" i="5"/>
  <c r="F1174" i="5"/>
  <c r="H1173" i="5"/>
  <c r="F1149" i="5"/>
  <c r="H1148" i="5"/>
  <c r="I1148" i="5" s="1"/>
  <c r="F1112" i="5"/>
  <c r="H1111" i="5"/>
  <c r="F1069" i="5"/>
  <c r="H1068" i="5"/>
  <c r="I1068" i="5" s="1"/>
  <c r="F1044" i="5"/>
  <c r="H1043" i="5"/>
  <c r="F1021" i="5"/>
  <c r="H1020" i="5"/>
  <c r="I1020" i="5" s="1"/>
  <c r="F998" i="5"/>
  <c r="H997" i="5"/>
  <c r="F976" i="5"/>
  <c r="H975" i="5"/>
  <c r="F951" i="5"/>
  <c r="H950" i="5"/>
  <c r="I950" i="5" s="1"/>
  <c r="F907" i="5"/>
  <c r="H906" i="5"/>
  <c r="I906" i="5" s="1"/>
  <c r="F861" i="5"/>
  <c r="H860" i="5"/>
  <c r="I860" i="5" s="1"/>
  <c r="F801" i="5"/>
  <c r="H800" i="5"/>
  <c r="I800" i="5" s="1"/>
  <c r="B38" i="3" s="1"/>
  <c r="E6" i="17" s="1"/>
  <c r="F778" i="5"/>
  <c r="H777" i="5"/>
  <c r="F756" i="5"/>
  <c r="H755" i="5"/>
  <c r="F734" i="5"/>
  <c r="H733" i="5"/>
  <c r="F712" i="5"/>
  <c r="H711" i="5"/>
  <c r="F690" i="5"/>
  <c r="H689" i="5"/>
  <c r="F668" i="5"/>
  <c r="H667" i="5"/>
  <c r="F646" i="5"/>
  <c r="H645" i="5"/>
  <c r="F570" i="5"/>
  <c r="H569" i="5"/>
  <c r="F554" i="5"/>
  <c r="H553" i="5"/>
  <c r="F530" i="5"/>
  <c r="H529" i="5"/>
  <c r="F506" i="5"/>
  <c r="H505" i="5"/>
  <c r="F484" i="5"/>
  <c r="H483" i="5"/>
  <c r="I483" i="5" s="1"/>
  <c r="F469" i="5"/>
  <c r="H468" i="5"/>
  <c r="F453" i="5"/>
  <c r="H452" i="5"/>
  <c r="F437" i="5"/>
  <c r="H436" i="5"/>
  <c r="F419" i="5"/>
  <c r="H418" i="5"/>
  <c r="F397" i="5"/>
  <c r="H396" i="5"/>
  <c r="F375" i="5"/>
  <c r="H374" i="5"/>
  <c r="F353" i="5"/>
  <c r="H352" i="5"/>
  <c r="F331" i="5"/>
  <c r="H330" i="5"/>
  <c r="F309" i="5"/>
  <c r="H308" i="5"/>
  <c r="F287" i="5"/>
  <c r="H286" i="5"/>
  <c r="F265" i="5"/>
  <c r="H264" i="5"/>
  <c r="F247" i="5"/>
  <c r="H246" i="5"/>
  <c r="F225" i="5"/>
  <c r="H224" i="5"/>
  <c r="F203" i="5"/>
  <c r="H202" i="5"/>
  <c r="F181" i="5"/>
  <c r="H180" i="5"/>
  <c r="F146" i="5"/>
  <c r="H145" i="5"/>
  <c r="I145" i="5" s="1"/>
  <c r="F112" i="5"/>
  <c r="H111" i="5"/>
  <c r="I111" i="5" s="1"/>
  <c r="F87" i="5"/>
  <c r="H86" i="5"/>
  <c r="F67" i="5"/>
  <c r="H66" i="5"/>
  <c r="F56" i="5"/>
  <c r="H55" i="5"/>
  <c r="F25" i="5"/>
  <c r="H24" i="5"/>
  <c r="F12" i="5"/>
  <c r="H11" i="5"/>
  <c r="B37" i="3"/>
  <c r="X332" i="2"/>
  <c r="X257" i="2"/>
  <c r="X267" i="2"/>
  <c r="X348" i="2"/>
  <c r="X336" i="2"/>
  <c r="X259" i="2"/>
  <c r="X269"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64" i="2"/>
  <c r="X331" i="2"/>
  <c r="X354" i="2"/>
  <c r="X308" i="2"/>
  <c r="X337" i="2"/>
  <c r="X321" i="2"/>
  <c r="X340" i="2"/>
  <c r="X262" i="2"/>
  <c r="X314" i="2"/>
  <c r="X342" i="2"/>
  <c r="X330" i="2"/>
  <c r="X329" i="2"/>
  <c r="X353" i="2"/>
  <c r="X319" i="2"/>
  <c r="X310" i="2"/>
  <c r="X345" i="2"/>
  <c r="X334" i="2"/>
  <c r="X268" i="2"/>
  <c r="X324" i="2"/>
  <c r="X256" i="2"/>
  <c r="X255" i="2"/>
  <c r="E5" i="17" l="1"/>
  <c r="C10" i="2"/>
  <c r="G12" i="2"/>
  <c r="C12" i="2"/>
  <c r="E12" i="2"/>
  <c r="E13" i="2"/>
  <c r="C13" i="2"/>
  <c r="C14" i="2"/>
  <c r="E14" i="2"/>
  <c r="R3" i="17"/>
  <c r="R4" i="17"/>
  <c r="F6" i="17"/>
  <c r="G6" i="17"/>
  <c r="H6" i="17"/>
  <c r="I6" i="17"/>
  <c r="J6" i="17"/>
  <c r="L41" i="17"/>
  <c r="F5" i="17"/>
  <c r="G5" i="17"/>
  <c r="H5" i="17"/>
  <c r="I5" i="17"/>
  <c r="J5" i="17"/>
  <c r="Y309" i="2"/>
  <c r="A309" i="2"/>
  <c r="B309" i="2"/>
  <c r="C309" i="2"/>
  <c r="D309" i="2"/>
  <c r="E309" i="2"/>
  <c r="F309" i="2"/>
  <c r="G309" i="2"/>
  <c r="H309" i="2"/>
  <c r="I309" i="2"/>
  <c r="J309" i="2"/>
  <c r="K309" i="2"/>
  <c r="L309" i="2"/>
  <c r="M309" i="2"/>
  <c r="N309" i="2"/>
  <c r="O309" i="2"/>
  <c r="P309" i="2"/>
  <c r="Q309" i="2"/>
  <c r="R309" i="2"/>
  <c r="S309" i="2"/>
  <c r="T309" i="2"/>
  <c r="U309" i="2"/>
  <c r="V309" i="2"/>
  <c r="W309" i="2"/>
  <c r="Y270" i="2"/>
  <c r="A270" i="2"/>
  <c r="B270" i="2"/>
  <c r="C270" i="2"/>
  <c r="D270" i="2"/>
  <c r="E270" i="2"/>
  <c r="F270" i="2"/>
  <c r="G270" i="2"/>
  <c r="H270" i="2"/>
  <c r="I270" i="2"/>
  <c r="J270" i="2"/>
  <c r="K270" i="2"/>
  <c r="L270" i="2"/>
  <c r="M270" i="2"/>
  <c r="N270" i="2"/>
  <c r="O270" i="2"/>
  <c r="P270" i="2"/>
  <c r="Q270" i="2"/>
  <c r="R270" i="2"/>
  <c r="S270" i="2"/>
  <c r="T270" i="2"/>
  <c r="U270" i="2"/>
  <c r="V270" i="2"/>
  <c r="W270" i="2"/>
  <c r="Y307" i="2"/>
  <c r="A307" i="2"/>
  <c r="B307" i="2"/>
  <c r="C307" i="2"/>
  <c r="D307" i="2"/>
  <c r="E307" i="2"/>
  <c r="F307" i="2"/>
  <c r="G307" i="2"/>
  <c r="H307" i="2"/>
  <c r="I307" i="2"/>
  <c r="J307" i="2"/>
  <c r="K307" i="2"/>
  <c r="L307" i="2"/>
  <c r="M307" i="2"/>
  <c r="N307" i="2"/>
  <c r="O307" i="2"/>
  <c r="P307" i="2"/>
  <c r="Q307" i="2"/>
  <c r="R307" i="2"/>
  <c r="S307" i="2"/>
  <c r="T307" i="2"/>
  <c r="U307" i="2"/>
  <c r="V307" i="2"/>
  <c r="W307" i="2"/>
  <c r="Y311" i="2"/>
  <c r="A311" i="2"/>
  <c r="B311" i="2"/>
  <c r="C311" i="2"/>
  <c r="D311" i="2"/>
  <c r="E311" i="2"/>
  <c r="F311" i="2"/>
  <c r="G311" i="2"/>
  <c r="H311" i="2"/>
  <c r="I311" i="2"/>
  <c r="J311" i="2"/>
  <c r="K311" i="2"/>
  <c r="L311" i="2"/>
  <c r="M311" i="2"/>
  <c r="N311" i="2"/>
  <c r="O311" i="2"/>
  <c r="P311" i="2"/>
  <c r="Q311" i="2"/>
  <c r="R311" i="2"/>
  <c r="S311" i="2"/>
  <c r="T311" i="2"/>
  <c r="U311" i="2"/>
  <c r="V311" i="2"/>
  <c r="W311" i="2"/>
  <c r="Y317" i="2"/>
  <c r="A317" i="2"/>
  <c r="B317" i="2"/>
  <c r="C317" i="2"/>
  <c r="D317" i="2"/>
  <c r="E317" i="2"/>
  <c r="F317" i="2"/>
  <c r="G317" i="2"/>
  <c r="H317" i="2"/>
  <c r="I317" i="2"/>
  <c r="J317" i="2"/>
  <c r="K317" i="2"/>
  <c r="L317" i="2"/>
  <c r="M317" i="2"/>
  <c r="N317" i="2"/>
  <c r="O317" i="2"/>
  <c r="P317" i="2"/>
  <c r="Q317" i="2"/>
  <c r="R317" i="2"/>
  <c r="S317" i="2"/>
  <c r="T317" i="2"/>
  <c r="U317" i="2"/>
  <c r="V317" i="2"/>
  <c r="W317" i="2"/>
  <c r="Y320" i="2"/>
  <c r="A320" i="2"/>
  <c r="B320" i="2"/>
  <c r="C320" i="2"/>
  <c r="D320" i="2"/>
  <c r="E320" i="2"/>
  <c r="F320" i="2"/>
  <c r="G320" i="2"/>
  <c r="H320" i="2"/>
  <c r="I320" i="2"/>
  <c r="J320" i="2"/>
  <c r="K320" i="2"/>
  <c r="L320" i="2"/>
  <c r="M320" i="2"/>
  <c r="N320" i="2"/>
  <c r="O320" i="2"/>
  <c r="P320" i="2"/>
  <c r="Q320" i="2"/>
  <c r="R320" i="2"/>
  <c r="S320" i="2"/>
  <c r="T320" i="2"/>
  <c r="U320" i="2"/>
  <c r="V320" i="2"/>
  <c r="W320" i="2"/>
  <c r="Y265" i="2"/>
  <c r="A265" i="2"/>
  <c r="B265" i="2"/>
  <c r="C265" i="2"/>
  <c r="D265" i="2"/>
  <c r="E265" i="2"/>
  <c r="F265" i="2"/>
  <c r="G265" i="2"/>
  <c r="H265" i="2"/>
  <c r="I265" i="2"/>
  <c r="J265" i="2"/>
  <c r="K265" i="2"/>
  <c r="L265" i="2"/>
  <c r="M265" i="2"/>
  <c r="N265" i="2"/>
  <c r="O265" i="2"/>
  <c r="P265" i="2"/>
  <c r="Q265" i="2"/>
  <c r="R265" i="2"/>
  <c r="S265" i="2"/>
  <c r="T265" i="2"/>
  <c r="U265" i="2"/>
  <c r="V265" i="2"/>
  <c r="W265" i="2"/>
  <c r="Y343" i="2"/>
  <c r="A343" i="2"/>
  <c r="B343" i="2"/>
  <c r="C343" i="2"/>
  <c r="D343" i="2"/>
  <c r="E343" i="2"/>
  <c r="F343" i="2"/>
  <c r="G343" i="2"/>
  <c r="H343" i="2"/>
  <c r="I343" i="2"/>
  <c r="J343" i="2"/>
  <c r="K343" i="2"/>
  <c r="L343" i="2"/>
  <c r="M343" i="2"/>
  <c r="N343" i="2"/>
  <c r="O343" i="2"/>
  <c r="P343" i="2"/>
  <c r="Q343" i="2"/>
  <c r="R343" i="2"/>
  <c r="S343" i="2"/>
  <c r="T343" i="2"/>
  <c r="U343" i="2"/>
  <c r="V343" i="2"/>
  <c r="W343" i="2"/>
  <c r="Y323" i="2"/>
  <c r="A323" i="2"/>
  <c r="B323" i="2"/>
  <c r="C323" i="2"/>
  <c r="D323" i="2"/>
  <c r="E323" i="2"/>
  <c r="F323" i="2"/>
  <c r="G323" i="2"/>
  <c r="H323" i="2"/>
  <c r="I323" i="2"/>
  <c r="J323" i="2"/>
  <c r="K323" i="2"/>
  <c r="L323" i="2"/>
  <c r="M323" i="2"/>
  <c r="N323" i="2"/>
  <c r="O323" i="2"/>
  <c r="P323" i="2"/>
  <c r="Q323" i="2"/>
  <c r="R323" i="2"/>
  <c r="S323" i="2"/>
  <c r="T323" i="2"/>
  <c r="U323" i="2"/>
  <c r="V323" i="2"/>
  <c r="W323" i="2"/>
  <c r="Y313" i="2"/>
  <c r="A313" i="2"/>
  <c r="B313" i="2"/>
  <c r="C313" i="2"/>
  <c r="D313" i="2"/>
  <c r="E313" i="2"/>
  <c r="F313" i="2"/>
  <c r="G313" i="2"/>
  <c r="H313" i="2"/>
  <c r="I313" i="2"/>
  <c r="J313" i="2"/>
  <c r="K313" i="2"/>
  <c r="L313" i="2"/>
  <c r="M313" i="2"/>
  <c r="N313" i="2"/>
  <c r="O313" i="2"/>
  <c r="P313" i="2"/>
  <c r="Q313" i="2"/>
  <c r="R313" i="2"/>
  <c r="S313" i="2"/>
  <c r="T313" i="2"/>
  <c r="U313" i="2"/>
  <c r="V313" i="2"/>
  <c r="W313" i="2"/>
  <c r="Y316" i="2"/>
  <c r="A316" i="2"/>
  <c r="B316" i="2"/>
  <c r="C316" i="2"/>
  <c r="D316" i="2"/>
  <c r="E316" i="2"/>
  <c r="F316" i="2"/>
  <c r="G316" i="2"/>
  <c r="H316" i="2"/>
  <c r="I316" i="2"/>
  <c r="J316" i="2"/>
  <c r="K316" i="2"/>
  <c r="L316" i="2"/>
  <c r="M316" i="2"/>
  <c r="N316" i="2"/>
  <c r="O316" i="2"/>
  <c r="P316" i="2"/>
  <c r="Q316" i="2"/>
  <c r="R316" i="2"/>
  <c r="S316" i="2"/>
  <c r="T316" i="2"/>
  <c r="U316" i="2"/>
  <c r="V316" i="2"/>
  <c r="W316" i="2"/>
  <c r="Y312" i="2"/>
  <c r="A312" i="2"/>
  <c r="B312" i="2"/>
  <c r="C312" i="2"/>
  <c r="D312" i="2"/>
  <c r="E312" i="2"/>
  <c r="F312" i="2"/>
  <c r="G312" i="2"/>
  <c r="H312" i="2"/>
  <c r="I312" i="2"/>
  <c r="J312" i="2"/>
  <c r="K312" i="2"/>
  <c r="L312" i="2"/>
  <c r="M312" i="2"/>
  <c r="N312" i="2"/>
  <c r="O312" i="2"/>
  <c r="P312" i="2"/>
  <c r="Q312" i="2"/>
  <c r="R312" i="2"/>
  <c r="S312" i="2"/>
  <c r="T312" i="2"/>
  <c r="U312" i="2"/>
  <c r="V312" i="2"/>
  <c r="W312" i="2"/>
  <c r="Y318" i="2"/>
  <c r="A318" i="2"/>
  <c r="B318" i="2"/>
  <c r="C318" i="2"/>
  <c r="D318" i="2"/>
  <c r="E318" i="2"/>
  <c r="F318" i="2"/>
  <c r="G318" i="2"/>
  <c r="H318" i="2"/>
  <c r="I318" i="2"/>
  <c r="J318" i="2"/>
  <c r="K318" i="2"/>
  <c r="L318" i="2"/>
  <c r="M318" i="2"/>
  <c r="N318" i="2"/>
  <c r="O318" i="2"/>
  <c r="P318" i="2"/>
  <c r="Q318" i="2"/>
  <c r="R318" i="2"/>
  <c r="S318" i="2"/>
  <c r="T318" i="2"/>
  <c r="U318" i="2"/>
  <c r="V318" i="2"/>
  <c r="W318" i="2"/>
  <c r="Y322" i="2"/>
  <c r="A322" i="2"/>
  <c r="B322" i="2"/>
  <c r="C322" i="2"/>
  <c r="D322" i="2"/>
  <c r="E322" i="2"/>
  <c r="F322" i="2"/>
  <c r="G322" i="2"/>
  <c r="H322" i="2"/>
  <c r="I322" i="2"/>
  <c r="J322" i="2"/>
  <c r="K322" i="2"/>
  <c r="L322" i="2"/>
  <c r="M322" i="2"/>
  <c r="N322" i="2"/>
  <c r="O322" i="2"/>
  <c r="P322" i="2"/>
  <c r="Q322" i="2"/>
  <c r="R322" i="2"/>
  <c r="S322" i="2"/>
  <c r="T322" i="2"/>
  <c r="U322" i="2"/>
  <c r="V322" i="2"/>
  <c r="W322" i="2"/>
  <c r="Y327" i="2"/>
  <c r="A327" i="2"/>
  <c r="B327" i="2"/>
  <c r="C327" i="2"/>
  <c r="D327" i="2"/>
  <c r="E327" i="2"/>
  <c r="F327" i="2"/>
  <c r="G327" i="2"/>
  <c r="H327" i="2"/>
  <c r="I327" i="2"/>
  <c r="J327" i="2"/>
  <c r="K327" i="2"/>
  <c r="L327" i="2"/>
  <c r="M327" i="2"/>
  <c r="N327" i="2"/>
  <c r="O327" i="2"/>
  <c r="P327" i="2"/>
  <c r="Q327" i="2"/>
  <c r="R327" i="2"/>
  <c r="S327" i="2"/>
  <c r="T327" i="2"/>
  <c r="U327" i="2"/>
  <c r="V327" i="2"/>
  <c r="W327" i="2"/>
  <c r="Y333" i="2"/>
  <c r="A333" i="2"/>
  <c r="B333" i="2"/>
  <c r="C333" i="2"/>
  <c r="D333" i="2"/>
  <c r="E333" i="2"/>
  <c r="F333" i="2"/>
  <c r="G333" i="2"/>
  <c r="H333" i="2"/>
  <c r="I333" i="2"/>
  <c r="J333" i="2"/>
  <c r="K333" i="2"/>
  <c r="L333" i="2"/>
  <c r="M333" i="2"/>
  <c r="N333" i="2"/>
  <c r="O333" i="2"/>
  <c r="P333" i="2"/>
  <c r="Q333" i="2"/>
  <c r="R333" i="2"/>
  <c r="S333" i="2"/>
  <c r="T333" i="2"/>
  <c r="U333" i="2"/>
  <c r="V333" i="2"/>
  <c r="W333" i="2"/>
  <c r="Y339" i="2"/>
  <c r="A339" i="2"/>
  <c r="B339" i="2"/>
  <c r="C339" i="2"/>
  <c r="D339" i="2"/>
  <c r="E339" i="2"/>
  <c r="F339" i="2"/>
  <c r="G339" i="2"/>
  <c r="H339" i="2"/>
  <c r="I339" i="2"/>
  <c r="J339" i="2"/>
  <c r="K339" i="2"/>
  <c r="L339" i="2"/>
  <c r="M339" i="2"/>
  <c r="N339" i="2"/>
  <c r="O339" i="2"/>
  <c r="P339" i="2"/>
  <c r="Q339" i="2"/>
  <c r="R339" i="2"/>
  <c r="S339" i="2"/>
  <c r="T339" i="2"/>
  <c r="U339" i="2"/>
  <c r="V339" i="2"/>
  <c r="W339" i="2"/>
  <c r="Y346" i="2"/>
  <c r="A346" i="2"/>
  <c r="B346" i="2"/>
  <c r="C346" i="2"/>
  <c r="D346" i="2"/>
  <c r="E346" i="2"/>
  <c r="F346" i="2"/>
  <c r="G346" i="2"/>
  <c r="H346" i="2"/>
  <c r="I346" i="2"/>
  <c r="J346" i="2"/>
  <c r="K346" i="2"/>
  <c r="L346" i="2"/>
  <c r="M346" i="2"/>
  <c r="N346" i="2"/>
  <c r="O346" i="2"/>
  <c r="P346" i="2"/>
  <c r="Q346" i="2"/>
  <c r="R346" i="2"/>
  <c r="S346" i="2"/>
  <c r="T346" i="2"/>
  <c r="U346" i="2"/>
  <c r="V346" i="2"/>
  <c r="W346" i="2"/>
  <c r="A198" i="2"/>
  <c r="B198" i="2"/>
  <c r="C198" i="2"/>
  <c r="D198" i="2"/>
  <c r="E198" i="2"/>
  <c r="F198" i="2"/>
  <c r="G198" i="2"/>
  <c r="T198" i="2"/>
  <c r="A38" i="2"/>
  <c r="B38" i="2"/>
  <c r="C38" i="2"/>
  <c r="D38" i="2"/>
  <c r="E38" i="2"/>
  <c r="F38" i="2"/>
  <c r="I38" i="2" s="1"/>
  <c r="G38" i="2"/>
  <c r="A90" i="2"/>
  <c r="B90" i="2"/>
  <c r="C90" i="2"/>
  <c r="D90" i="2"/>
  <c r="E90" i="2"/>
  <c r="F90" i="2"/>
  <c r="I90" i="2" s="1"/>
  <c r="G90" i="2"/>
  <c r="T90" i="2" s="1"/>
  <c r="A113" i="2"/>
  <c r="B113" i="2"/>
  <c r="C113" i="2"/>
  <c r="D113" i="2"/>
  <c r="E113" i="2"/>
  <c r="F113" i="2"/>
  <c r="G113" i="2"/>
  <c r="A184" i="2"/>
  <c r="B184" i="2"/>
  <c r="U184" i="2" s="1"/>
  <c r="C184" i="2"/>
  <c r="D184" i="2"/>
  <c r="E184" i="2"/>
  <c r="F184" i="2"/>
  <c r="G184" i="2"/>
  <c r="T184" i="2" s="1"/>
  <c r="A144" i="2"/>
  <c r="B144" i="2"/>
  <c r="C144" i="2"/>
  <c r="D144" i="2"/>
  <c r="E144" i="2"/>
  <c r="F144" i="2"/>
  <c r="G144" i="2"/>
  <c r="A37" i="2"/>
  <c r="B37" i="2"/>
  <c r="C37" i="2"/>
  <c r="D37" i="2"/>
  <c r="E37" i="2"/>
  <c r="F37" i="2"/>
  <c r="G37" i="2"/>
  <c r="A73" i="2"/>
  <c r="B73" i="2"/>
  <c r="C73" i="2"/>
  <c r="D73" i="2"/>
  <c r="E73" i="2"/>
  <c r="F73" i="2"/>
  <c r="G73" i="2"/>
  <c r="A104" i="2"/>
  <c r="B104" i="2"/>
  <c r="U104" i="2" s="1"/>
  <c r="C104" i="2"/>
  <c r="D104" i="2"/>
  <c r="E104" i="2"/>
  <c r="F104" i="2"/>
  <c r="G104" i="2"/>
  <c r="A192" i="2"/>
  <c r="B192" i="2"/>
  <c r="C192" i="2"/>
  <c r="D192" i="2"/>
  <c r="E192" i="2"/>
  <c r="F192" i="2"/>
  <c r="I192" i="2" s="1"/>
  <c r="G192" i="2"/>
  <c r="T192" i="2" s="1"/>
  <c r="L192" i="2"/>
  <c r="U192" i="2"/>
  <c r="A151" i="2"/>
  <c r="B151" i="2"/>
  <c r="C151" i="2"/>
  <c r="D151" i="2"/>
  <c r="E151" i="2"/>
  <c r="F151" i="2"/>
  <c r="G151" i="2"/>
  <c r="T151" i="2" s="1"/>
  <c r="A10" i="2"/>
  <c r="B10" i="2"/>
  <c r="D10" i="2"/>
  <c r="F10" i="2"/>
  <c r="I10" i="2" s="1"/>
  <c r="G10" i="2"/>
  <c r="A41" i="2"/>
  <c r="B41" i="2"/>
  <c r="U41" i="2" s="1"/>
  <c r="C41" i="2"/>
  <c r="D41" i="2"/>
  <c r="E41" i="2"/>
  <c r="F41" i="2"/>
  <c r="G41" i="2"/>
  <c r="A89" i="2"/>
  <c r="B89" i="2"/>
  <c r="C89" i="2"/>
  <c r="D89" i="2"/>
  <c r="E89" i="2"/>
  <c r="F89" i="2"/>
  <c r="G89" i="2"/>
  <c r="A191" i="2"/>
  <c r="B191" i="2"/>
  <c r="U191" i="2" s="1"/>
  <c r="C191" i="2"/>
  <c r="D191" i="2"/>
  <c r="E191" i="2"/>
  <c r="F191" i="2"/>
  <c r="I191" i="2" s="1"/>
  <c r="G191" i="2"/>
  <c r="T191" i="2" s="1"/>
  <c r="A11" i="2"/>
  <c r="B11" i="2"/>
  <c r="U11" i="2" s="1"/>
  <c r="D11" i="2"/>
  <c r="F11" i="2"/>
  <c r="G11" i="2"/>
  <c r="T11" i="2" s="1"/>
  <c r="A52" i="2"/>
  <c r="B52" i="2"/>
  <c r="C52" i="2"/>
  <c r="D52" i="2"/>
  <c r="E52" i="2"/>
  <c r="F52" i="2"/>
  <c r="G52" i="2"/>
  <c r="A95" i="2"/>
  <c r="B95" i="2"/>
  <c r="C95" i="2"/>
  <c r="D95" i="2"/>
  <c r="E95" i="2"/>
  <c r="F95" i="2"/>
  <c r="G95" i="2"/>
  <c r="A102" i="2"/>
  <c r="B102" i="2"/>
  <c r="U102" i="2" s="1"/>
  <c r="C102" i="2"/>
  <c r="D102" i="2"/>
  <c r="E102" i="2"/>
  <c r="F102" i="2"/>
  <c r="G102" i="2"/>
  <c r="A132" i="2"/>
  <c r="B132" i="2"/>
  <c r="C132" i="2"/>
  <c r="D132" i="2"/>
  <c r="E132" i="2"/>
  <c r="F132" i="2"/>
  <c r="G132" i="2"/>
  <c r="A99" i="2"/>
  <c r="B99" i="2"/>
  <c r="C99" i="2"/>
  <c r="D99" i="2"/>
  <c r="E99" i="2"/>
  <c r="F99" i="2"/>
  <c r="G99" i="2"/>
  <c r="T99" i="2" s="1"/>
  <c r="Y341" i="2"/>
  <c r="A341" i="2"/>
  <c r="B341" i="2"/>
  <c r="C341" i="2"/>
  <c r="D341" i="2"/>
  <c r="E341" i="2"/>
  <c r="F341" i="2"/>
  <c r="G341" i="2"/>
  <c r="H341" i="2"/>
  <c r="I341" i="2"/>
  <c r="J341" i="2"/>
  <c r="K341" i="2"/>
  <c r="L341" i="2"/>
  <c r="M341" i="2"/>
  <c r="N341" i="2"/>
  <c r="O341" i="2"/>
  <c r="P341" i="2"/>
  <c r="Q341" i="2"/>
  <c r="R341" i="2"/>
  <c r="S341" i="2"/>
  <c r="T341" i="2"/>
  <c r="U341" i="2"/>
  <c r="V341" i="2"/>
  <c r="W341" i="2"/>
  <c r="Y301" i="2"/>
  <c r="A301" i="2"/>
  <c r="B301" i="2"/>
  <c r="C301" i="2"/>
  <c r="D301" i="2"/>
  <c r="E301" i="2"/>
  <c r="F301" i="2"/>
  <c r="G301" i="2"/>
  <c r="H301" i="2"/>
  <c r="I301" i="2"/>
  <c r="J301" i="2"/>
  <c r="K301" i="2"/>
  <c r="L301" i="2"/>
  <c r="M301" i="2"/>
  <c r="N301" i="2"/>
  <c r="O301" i="2"/>
  <c r="P301" i="2"/>
  <c r="Q301" i="2"/>
  <c r="R301" i="2"/>
  <c r="S301" i="2"/>
  <c r="T301" i="2"/>
  <c r="U301" i="2"/>
  <c r="V301" i="2"/>
  <c r="W301" i="2"/>
  <c r="A35" i="2"/>
  <c r="B35" i="2"/>
  <c r="C35" i="2"/>
  <c r="D35" i="2"/>
  <c r="E35" i="2"/>
  <c r="F35" i="2"/>
  <c r="G35" i="2"/>
  <c r="T35" i="2" s="1"/>
  <c r="A164" i="2"/>
  <c r="B164" i="2"/>
  <c r="C164" i="2"/>
  <c r="D164" i="2"/>
  <c r="E164" i="2"/>
  <c r="F164" i="2"/>
  <c r="G164" i="2"/>
  <c r="A17" i="2"/>
  <c r="B17" i="2"/>
  <c r="U17" i="2" s="1"/>
  <c r="C17" i="2"/>
  <c r="D17" i="2"/>
  <c r="E17" i="2"/>
  <c r="F17" i="2"/>
  <c r="G17" i="2"/>
  <c r="A29" i="2"/>
  <c r="B29" i="2"/>
  <c r="U29" i="2" s="1"/>
  <c r="C29" i="2"/>
  <c r="D29" i="2"/>
  <c r="E29" i="2"/>
  <c r="F29" i="2"/>
  <c r="G29" i="2"/>
  <c r="A40" i="2"/>
  <c r="B40" i="2"/>
  <c r="U40" i="2" s="1"/>
  <c r="C40" i="2"/>
  <c r="D40" i="2"/>
  <c r="E40" i="2"/>
  <c r="F40" i="2"/>
  <c r="I40" i="2" s="1"/>
  <c r="G40" i="2"/>
  <c r="A48" i="2"/>
  <c r="B48" i="2"/>
  <c r="U48" i="2" s="1"/>
  <c r="C48" i="2"/>
  <c r="D48" i="2"/>
  <c r="E48" i="2"/>
  <c r="F48" i="2"/>
  <c r="I48" i="2" s="1"/>
  <c r="G48" i="2"/>
  <c r="A58" i="2"/>
  <c r="B58" i="2"/>
  <c r="U58" i="2" s="1"/>
  <c r="C58" i="2"/>
  <c r="D58" i="2"/>
  <c r="E58" i="2"/>
  <c r="F58" i="2"/>
  <c r="I58" i="2" s="1"/>
  <c r="G58" i="2"/>
  <c r="A69" i="2"/>
  <c r="B69" i="2"/>
  <c r="U69" i="2" s="1"/>
  <c r="C69" i="2"/>
  <c r="D69" i="2"/>
  <c r="E69" i="2"/>
  <c r="F69" i="2"/>
  <c r="I69" i="2" s="1"/>
  <c r="G69" i="2"/>
  <c r="A79" i="2"/>
  <c r="B79" i="2"/>
  <c r="C79" i="2"/>
  <c r="D79" i="2"/>
  <c r="E79" i="2"/>
  <c r="F79" i="2"/>
  <c r="G79" i="2"/>
  <c r="A183" i="2"/>
  <c r="B183" i="2"/>
  <c r="C183" i="2"/>
  <c r="D183" i="2"/>
  <c r="E183" i="2"/>
  <c r="F183" i="2"/>
  <c r="I183" i="2" s="1"/>
  <c r="G183" i="2"/>
  <c r="T183" i="2" s="1"/>
  <c r="A127" i="2"/>
  <c r="B127" i="2"/>
  <c r="C127" i="2"/>
  <c r="D127" i="2"/>
  <c r="E127" i="2"/>
  <c r="F127" i="2"/>
  <c r="G127" i="2"/>
  <c r="A177" i="2"/>
  <c r="B177" i="2"/>
  <c r="U177" i="2" s="1"/>
  <c r="C177" i="2"/>
  <c r="D177" i="2"/>
  <c r="E177" i="2"/>
  <c r="F177" i="2"/>
  <c r="G177" i="2"/>
  <c r="A55" i="2"/>
  <c r="B55" i="2"/>
  <c r="C55" i="2"/>
  <c r="D55" i="2"/>
  <c r="E55" i="2"/>
  <c r="F55" i="2"/>
  <c r="G55" i="2"/>
  <c r="A182" i="2"/>
  <c r="B182" i="2"/>
  <c r="C182" i="2"/>
  <c r="D182" i="2"/>
  <c r="E182" i="2"/>
  <c r="F182" i="2"/>
  <c r="G182" i="2"/>
  <c r="A77" i="2"/>
  <c r="B77" i="2"/>
  <c r="U77" i="2" s="1"/>
  <c r="C77" i="2"/>
  <c r="D77" i="2"/>
  <c r="E77" i="2"/>
  <c r="F77" i="2"/>
  <c r="I77" i="2" s="1"/>
  <c r="G77" i="2"/>
  <c r="T77" i="2" s="1"/>
  <c r="A169" i="2"/>
  <c r="B169" i="2"/>
  <c r="C169" i="2"/>
  <c r="D169" i="2"/>
  <c r="E169" i="2"/>
  <c r="F169" i="2"/>
  <c r="G169" i="2"/>
  <c r="J169" i="2" s="1"/>
  <c r="Y169" i="2" s="1"/>
  <c r="A114" i="2"/>
  <c r="B114" i="2"/>
  <c r="C114" i="2"/>
  <c r="D114" i="2"/>
  <c r="E114" i="2"/>
  <c r="F114" i="2"/>
  <c r="I114" i="2" s="1"/>
  <c r="G114" i="2"/>
  <c r="T114" i="2" s="1"/>
  <c r="A195" i="2"/>
  <c r="B195" i="2"/>
  <c r="C195" i="2"/>
  <c r="D195" i="2"/>
  <c r="E195" i="2"/>
  <c r="F195" i="2"/>
  <c r="G195" i="2"/>
  <c r="A62" i="2"/>
  <c r="B62" i="2"/>
  <c r="U62" i="2" s="1"/>
  <c r="C62" i="2"/>
  <c r="D62" i="2"/>
  <c r="E62" i="2"/>
  <c r="F62" i="2"/>
  <c r="G62" i="2"/>
  <c r="A6" i="2"/>
  <c r="B6" i="2"/>
  <c r="U6" i="2" s="1"/>
  <c r="C6" i="2"/>
  <c r="D6" i="2"/>
  <c r="E6" i="2"/>
  <c r="F6" i="2"/>
  <c r="G6" i="2"/>
  <c r="A68" i="2"/>
  <c r="B68" i="2"/>
  <c r="C68" i="2"/>
  <c r="D68" i="2"/>
  <c r="E68" i="2"/>
  <c r="F68" i="2"/>
  <c r="G68" i="2"/>
  <c r="A193" i="2"/>
  <c r="B193" i="2"/>
  <c r="C193" i="2"/>
  <c r="D193" i="2"/>
  <c r="E193" i="2"/>
  <c r="F193" i="2"/>
  <c r="G193" i="2"/>
  <c r="A15" i="2"/>
  <c r="B15" i="2"/>
  <c r="C15" i="2"/>
  <c r="D15" i="2"/>
  <c r="E15" i="2"/>
  <c r="F15" i="2"/>
  <c r="G15" i="2"/>
  <c r="A97" i="2"/>
  <c r="B97" i="2"/>
  <c r="U97" i="2" s="1"/>
  <c r="C97" i="2"/>
  <c r="D97" i="2"/>
  <c r="E97" i="2"/>
  <c r="F97" i="2"/>
  <c r="G97" i="2"/>
  <c r="A142" i="2"/>
  <c r="B142" i="2"/>
  <c r="U142" i="2" s="1"/>
  <c r="C142" i="2"/>
  <c r="D142" i="2"/>
  <c r="E142" i="2"/>
  <c r="F142" i="2"/>
  <c r="G142" i="2"/>
  <c r="A12" i="2"/>
  <c r="B12" i="2"/>
  <c r="U12" i="2" s="1"/>
  <c r="D12" i="2"/>
  <c r="F12" i="2"/>
  <c r="A112" i="2"/>
  <c r="B112" i="2"/>
  <c r="C112" i="2"/>
  <c r="D112" i="2"/>
  <c r="E112" i="2"/>
  <c r="F112" i="2"/>
  <c r="G112" i="2"/>
  <c r="A31" i="2"/>
  <c r="B31" i="2"/>
  <c r="U31" i="2" s="1"/>
  <c r="C31" i="2"/>
  <c r="D31" i="2"/>
  <c r="E31" i="2"/>
  <c r="F31" i="2"/>
  <c r="I31" i="2" s="1"/>
  <c r="G31" i="2"/>
  <c r="T31" i="2" s="1"/>
  <c r="A76" i="2"/>
  <c r="B76" i="2"/>
  <c r="C76" i="2"/>
  <c r="D76" i="2"/>
  <c r="E76" i="2"/>
  <c r="F76" i="2"/>
  <c r="I76" i="2" s="1"/>
  <c r="G76" i="2"/>
  <c r="T76" i="2"/>
  <c r="U76" i="2"/>
  <c r="A25" i="2"/>
  <c r="B25" i="2"/>
  <c r="C25" i="2"/>
  <c r="D25" i="2"/>
  <c r="E25" i="2"/>
  <c r="F25" i="2"/>
  <c r="G25" i="2"/>
  <c r="L25" i="2"/>
  <c r="U25" i="2"/>
  <c r="A200" i="2"/>
  <c r="B200" i="2"/>
  <c r="C200" i="2"/>
  <c r="D200" i="2"/>
  <c r="E200" i="2"/>
  <c r="F200" i="2"/>
  <c r="I200" i="2" s="1"/>
  <c r="G200" i="2"/>
  <c r="T200" i="2" s="1"/>
  <c r="A149" i="2"/>
  <c r="B149" i="2"/>
  <c r="C149" i="2"/>
  <c r="D149" i="2"/>
  <c r="E149" i="2"/>
  <c r="F149" i="2"/>
  <c r="G149" i="2"/>
  <c r="A196" i="2"/>
  <c r="B196" i="2"/>
  <c r="U196" i="2" s="1"/>
  <c r="C196" i="2"/>
  <c r="D196" i="2"/>
  <c r="E196" i="2"/>
  <c r="F196" i="2"/>
  <c r="I196" i="2" s="1"/>
  <c r="G196" i="2"/>
  <c r="T196" i="2" s="1"/>
  <c r="A171" i="2"/>
  <c r="B171" i="2"/>
  <c r="C171" i="2"/>
  <c r="D171" i="2"/>
  <c r="E171" i="2"/>
  <c r="F171" i="2"/>
  <c r="G171" i="2"/>
  <c r="A51" i="2"/>
  <c r="B51" i="2"/>
  <c r="C51" i="2"/>
  <c r="D51" i="2"/>
  <c r="E51" i="2"/>
  <c r="F51" i="2"/>
  <c r="I51" i="2" s="1"/>
  <c r="G51" i="2"/>
  <c r="A166" i="2"/>
  <c r="B166" i="2"/>
  <c r="C166" i="2"/>
  <c r="D166" i="2"/>
  <c r="E166" i="2"/>
  <c r="F166" i="2"/>
  <c r="G166" i="2"/>
  <c r="L166" i="2"/>
  <c r="U166" i="2"/>
  <c r="A93" i="2"/>
  <c r="B93" i="2"/>
  <c r="C93" i="2"/>
  <c r="D93" i="2"/>
  <c r="E93" i="2"/>
  <c r="F93" i="2"/>
  <c r="I93" i="2" s="1"/>
  <c r="G93" i="2"/>
  <c r="T93" i="2" s="1"/>
  <c r="A160" i="2"/>
  <c r="B160" i="2"/>
  <c r="U160" i="2" s="1"/>
  <c r="C160" i="2"/>
  <c r="D160" i="2"/>
  <c r="E160" i="2"/>
  <c r="F160" i="2"/>
  <c r="G160" i="2"/>
  <c r="A36" i="2"/>
  <c r="B36" i="2"/>
  <c r="C36" i="2"/>
  <c r="D36" i="2"/>
  <c r="E36" i="2"/>
  <c r="F36" i="2"/>
  <c r="G36" i="2"/>
  <c r="A152" i="2"/>
  <c r="B152" i="2"/>
  <c r="U152" i="2" s="1"/>
  <c r="C152" i="2"/>
  <c r="D152" i="2"/>
  <c r="E152" i="2"/>
  <c r="F152" i="2"/>
  <c r="I152" i="2" s="1"/>
  <c r="G152" i="2"/>
  <c r="T152" i="2" s="1"/>
  <c r="A181" i="2"/>
  <c r="B181" i="2"/>
  <c r="U181" i="2" s="1"/>
  <c r="C181" i="2"/>
  <c r="D181" i="2"/>
  <c r="E181" i="2"/>
  <c r="F181" i="2"/>
  <c r="G181" i="2"/>
  <c r="A133" i="2"/>
  <c r="B133" i="2"/>
  <c r="C133" i="2"/>
  <c r="D133" i="2"/>
  <c r="E133" i="2"/>
  <c r="F133" i="2"/>
  <c r="I133" i="2" s="1"/>
  <c r="G133" i="2"/>
  <c r="T133" i="2" s="1"/>
  <c r="A33" i="2"/>
  <c r="B33" i="2"/>
  <c r="C33" i="2"/>
  <c r="D33" i="2"/>
  <c r="E33" i="2"/>
  <c r="F33" i="2"/>
  <c r="G33" i="2"/>
  <c r="A78" i="2"/>
  <c r="B78" i="2"/>
  <c r="U78" i="2" s="1"/>
  <c r="C78" i="2"/>
  <c r="D78" i="2"/>
  <c r="E78" i="2"/>
  <c r="F78" i="2"/>
  <c r="I78" i="2" s="1"/>
  <c r="G78" i="2"/>
  <c r="A201" i="2"/>
  <c r="B201" i="2"/>
  <c r="C201" i="2"/>
  <c r="D201" i="2"/>
  <c r="E201" i="2"/>
  <c r="F201" i="2"/>
  <c r="G201" i="2"/>
  <c r="A134" i="2"/>
  <c r="B134" i="2"/>
  <c r="C134" i="2"/>
  <c r="D134" i="2"/>
  <c r="E134" i="2"/>
  <c r="F134" i="2"/>
  <c r="I134" i="2" s="1"/>
  <c r="G134" i="2"/>
  <c r="T134" i="2" s="1"/>
  <c r="A43" i="2"/>
  <c r="B43" i="2"/>
  <c r="U43" i="2" s="1"/>
  <c r="C43" i="2"/>
  <c r="D43" i="2"/>
  <c r="E43" i="2"/>
  <c r="F43" i="2"/>
  <c r="G43" i="2"/>
  <c r="T43" i="2" s="1"/>
  <c r="A71" i="2"/>
  <c r="B71" i="2"/>
  <c r="U71" i="2" s="1"/>
  <c r="C71" i="2"/>
  <c r="D71" i="2"/>
  <c r="E71" i="2"/>
  <c r="F71" i="2"/>
  <c r="G71" i="2"/>
  <c r="A173" i="2"/>
  <c r="B173" i="2"/>
  <c r="L173" i="2" s="1"/>
  <c r="C173" i="2"/>
  <c r="D173" i="2"/>
  <c r="E173" i="2"/>
  <c r="F173" i="2"/>
  <c r="I173" i="2" s="1"/>
  <c r="G173" i="2"/>
  <c r="T173" i="2" s="1"/>
  <c r="U173" i="2"/>
  <c r="A158" i="2"/>
  <c r="B158" i="2"/>
  <c r="C158" i="2"/>
  <c r="D158" i="2"/>
  <c r="E158" i="2"/>
  <c r="F158" i="2"/>
  <c r="G158" i="2"/>
  <c r="J158" i="2" s="1"/>
  <c r="Y158" i="2" s="1"/>
  <c r="Y349" i="2"/>
  <c r="A349" i="2"/>
  <c r="B349" i="2"/>
  <c r="C349" i="2"/>
  <c r="D349" i="2"/>
  <c r="E349" i="2"/>
  <c r="F349" i="2"/>
  <c r="G349" i="2"/>
  <c r="H349" i="2"/>
  <c r="I349" i="2"/>
  <c r="J349" i="2"/>
  <c r="K349" i="2"/>
  <c r="L349" i="2"/>
  <c r="M349" i="2"/>
  <c r="N349" i="2"/>
  <c r="O349" i="2"/>
  <c r="P349" i="2"/>
  <c r="Q349" i="2"/>
  <c r="R349" i="2"/>
  <c r="S349" i="2"/>
  <c r="T349" i="2"/>
  <c r="U349" i="2"/>
  <c r="V349" i="2"/>
  <c r="W349" i="2"/>
  <c r="Y260" i="2"/>
  <c r="A260" i="2"/>
  <c r="B260" i="2"/>
  <c r="C260" i="2"/>
  <c r="D260" i="2"/>
  <c r="E260" i="2"/>
  <c r="F260" i="2"/>
  <c r="G260" i="2"/>
  <c r="H260" i="2"/>
  <c r="I260" i="2"/>
  <c r="J260" i="2"/>
  <c r="K260" i="2"/>
  <c r="L260" i="2"/>
  <c r="M260" i="2"/>
  <c r="N260" i="2"/>
  <c r="O260" i="2"/>
  <c r="P260" i="2"/>
  <c r="Q260" i="2"/>
  <c r="R260" i="2"/>
  <c r="S260" i="2"/>
  <c r="T260" i="2"/>
  <c r="U260" i="2"/>
  <c r="V260" i="2"/>
  <c r="W260" i="2"/>
  <c r="A22" i="2"/>
  <c r="B22" i="2"/>
  <c r="U22" i="2" s="1"/>
  <c r="C22" i="2"/>
  <c r="D22" i="2"/>
  <c r="E22" i="2"/>
  <c r="F22" i="2"/>
  <c r="G22" i="2"/>
  <c r="A86" i="2"/>
  <c r="B86" i="2"/>
  <c r="C86" i="2"/>
  <c r="D86" i="2"/>
  <c r="E86" i="2"/>
  <c r="F86" i="2"/>
  <c r="G86" i="2"/>
  <c r="A72" i="2"/>
  <c r="B72" i="2"/>
  <c r="L72" i="2" s="1"/>
  <c r="C72" i="2"/>
  <c r="D72" i="2"/>
  <c r="E72" i="2"/>
  <c r="F72" i="2"/>
  <c r="G72" i="2"/>
  <c r="J72" i="2" s="1"/>
  <c r="Y72" i="2" s="1"/>
  <c r="U72" i="2"/>
  <c r="A154" i="2"/>
  <c r="B154" i="2"/>
  <c r="U154" i="2" s="1"/>
  <c r="C154" i="2"/>
  <c r="D154" i="2"/>
  <c r="E154" i="2"/>
  <c r="F154" i="2"/>
  <c r="I154" i="2" s="1"/>
  <c r="G154" i="2"/>
  <c r="T154" i="2" s="1"/>
  <c r="A238" i="2"/>
  <c r="B238" i="2"/>
  <c r="U238" i="2" s="1"/>
  <c r="C238" i="2"/>
  <c r="D238" i="2"/>
  <c r="E238" i="2"/>
  <c r="F238" i="2"/>
  <c r="I238" i="2" s="1"/>
  <c r="G238" i="2"/>
  <c r="A145" i="2"/>
  <c r="B145" i="2"/>
  <c r="U145" i="2" s="1"/>
  <c r="C145" i="2"/>
  <c r="D145" i="2"/>
  <c r="E145" i="2"/>
  <c r="F145" i="2"/>
  <c r="I145" i="2" s="1"/>
  <c r="G145" i="2"/>
  <c r="A30" i="2"/>
  <c r="B30" i="2"/>
  <c r="C30" i="2"/>
  <c r="D30" i="2"/>
  <c r="E30" i="2"/>
  <c r="F30" i="2"/>
  <c r="G30" i="2"/>
  <c r="A42" i="2"/>
  <c r="B42" i="2"/>
  <c r="U42" i="2" s="1"/>
  <c r="C42" i="2"/>
  <c r="D42" i="2"/>
  <c r="E42" i="2"/>
  <c r="F42" i="2"/>
  <c r="G42" i="2"/>
  <c r="A172" i="2"/>
  <c r="B172" i="2"/>
  <c r="C172" i="2"/>
  <c r="D172" i="2"/>
  <c r="E172" i="2"/>
  <c r="F172" i="2"/>
  <c r="G172" i="2"/>
  <c r="A66" i="2"/>
  <c r="B66" i="2"/>
  <c r="C66" i="2"/>
  <c r="D66" i="2"/>
  <c r="E66" i="2"/>
  <c r="F66" i="2"/>
  <c r="G66" i="2"/>
  <c r="A176" i="2"/>
  <c r="B176" i="2"/>
  <c r="U176" i="2" s="1"/>
  <c r="C176" i="2"/>
  <c r="D176" i="2"/>
  <c r="E176" i="2"/>
  <c r="F176" i="2"/>
  <c r="G176" i="2"/>
  <c r="A19" i="2"/>
  <c r="B19" i="2"/>
  <c r="U19" i="2" s="1"/>
  <c r="C19" i="2"/>
  <c r="D19" i="2"/>
  <c r="E19" i="2"/>
  <c r="F19" i="2"/>
  <c r="G19" i="2"/>
  <c r="A46" i="2"/>
  <c r="B46" i="2"/>
  <c r="U46" i="2" s="1"/>
  <c r="C46" i="2"/>
  <c r="D46" i="2"/>
  <c r="E46" i="2"/>
  <c r="F46" i="2"/>
  <c r="G46" i="2"/>
  <c r="A101" i="2"/>
  <c r="B101" i="2"/>
  <c r="C101" i="2"/>
  <c r="D101" i="2"/>
  <c r="E101" i="2"/>
  <c r="F101" i="2"/>
  <c r="G101" i="2"/>
  <c r="A194" i="2"/>
  <c r="B194" i="2"/>
  <c r="U194" i="2" s="1"/>
  <c r="C194" i="2"/>
  <c r="D194" i="2"/>
  <c r="E194" i="2"/>
  <c r="F194" i="2"/>
  <c r="I194" i="2" s="1"/>
  <c r="G194" i="2"/>
  <c r="A163" i="2"/>
  <c r="B163" i="2"/>
  <c r="U163" i="2" s="1"/>
  <c r="C163" i="2"/>
  <c r="D163" i="2"/>
  <c r="E163" i="2"/>
  <c r="F163" i="2"/>
  <c r="G163" i="2"/>
  <c r="A21" i="2"/>
  <c r="B21" i="2"/>
  <c r="U21" i="2" s="1"/>
  <c r="C21" i="2"/>
  <c r="D21" i="2"/>
  <c r="E21" i="2"/>
  <c r="F21" i="2"/>
  <c r="G21" i="2"/>
  <c r="A59" i="2"/>
  <c r="B59" i="2"/>
  <c r="C59" i="2"/>
  <c r="D59" i="2"/>
  <c r="E59" i="2"/>
  <c r="F59" i="2"/>
  <c r="I59" i="2" s="1"/>
  <c r="G59" i="2"/>
  <c r="T59" i="2" s="1"/>
  <c r="U59" i="2"/>
  <c r="A92" i="2"/>
  <c r="B92" i="2"/>
  <c r="C92" i="2"/>
  <c r="D92" i="2"/>
  <c r="E92" i="2"/>
  <c r="F92" i="2"/>
  <c r="I92" i="2" s="1"/>
  <c r="G92" i="2"/>
  <c r="T92" i="2" s="1"/>
  <c r="L92" i="2"/>
  <c r="U92" i="2"/>
  <c r="A252" i="2"/>
  <c r="B252" i="2"/>
  <c r="L252" i="2" s="1"/>
  <c r="C252" i="2"/>
  <c r="D252" i="2"/>
  <c r="E252" i="2"/>
  <c r="F252" i="2"/>
  <c r="G252" i="2"/>
  <c r="U252" i="2"/>
  <c r="A161" i="2"/>
  <c r="B161" i="2"/>
  <c r="U161" i="2" s="1"/>
  <c r="C161" i="2"/>
  <c r="D161" i="2"/>
  <c r="E161" i="2"/>
  <c r="F161" i="2"/>
  <c r="G161" i="2"/>
  <c r="A18" i="2"/>
  <c r="B18" i="2"/>
  <c r="U18" i="2" s="1"/>
  <c r="C18" i="2"/>
  <c r="D18" i="2"/>
  <c r="E18" i="2"/>
  <c r="F18" i="2"/>
  <c r="G18" i="2"/>
  <c r="A54" i="2"/>
  <c r="B54" i="2"/>
  <c r="C54" i="2"/>
  <c r="D54" i="2"/>
  <c r="E54" i="2"/>
  <c r="F54" i="2"/>
  <c r="G54" i="2"/>
  <c r="A100" i="2"/>
  <c r="B100" i="2"/>
  <c r="U100" i="2" s="1"/>
  <c r="C100" i="2"/>
  <c r="D100" i="2"/>
  <c r="E100" i="2"/>
  <c r="F100" i="2"/>
  <c r="G100" i="2"/>
  <c r="A180" i="2"/>
  <c r="B180" i="2"/>
  <c r="U180" i="2" s="1"/>
  <c r="C180" i="2"/>
  <c r="D180" i="2"/>
  <c r="E180" i="2"/>
  <c r="F180" i="2"/>
  <c r="G180" i="2"/>
  <c r="A20" i="2"/>
  <c r="B20" i="2"/>
  <c r="U20" i="2" s="1"/>
  <c r="C20" i="2"/>
  <c r="D20" i="2"/>
  <c r="E20" i="2"/>
  <c r="F20" i="2"/>
  <c r="G20" i="2"/>
  <c r="A63" i="2"/>
  <c r="B63" i="2"/>
  <c r="C63" i="2"/>
  <c r="D63" i="2"/>
  <c r="E63" i="2"/>
  <c r="F63" i="2"/>
  <c r="G63" i="2"/>
  <c r="H63" i="2" s="1"/>
  <c r="A103" i="2"/>
  <c r="B103" i="2"/>
  <c r="U103" i="2" s="1"/>
  <c r="C103" i="2"/>
  <c r="D103" i="2"/>
  <c r="E103" i="2"/>
  <c r="F103" i="2"/>
  <c r="G103" i="2"/>
  <c r="A91" i="2"/>
  <c r="B91" i="2"/>
  <c r="C91" i="2"/>
  <c r="D91" i="2"/>
  <c r="E91" i="2"/>
  <c r="F91" i="2"/>
  <c r="G91" i="2"/>
  <c r="A141" i="2"/>
  <c r="B141" i="2"/>
  <c r="C141" i="2"/>
  <c r="D141" i="2"/>
  <c r="E141" i="2"/>
  <c r="F141" i="2"/>
  <c r="G141" i="2"/>
  <c r="A85" i="2"/>
  <c r="B85" i="2"/>
  <c r="U85" i="2" s="1"/>
  <c r="C85" i="2"/>
  <c r="D85" i="2"/>
  <c r="E85" i="2"/>
  <c r="F85" i="2"/>
  <c r="G85" i="2"/>
  <c r="A126" i="2"/>
  <c r="B126" i="2"/>
  <c r="U126" i="2" s="1"/>
  <c r="C126" i="2"/>
  <c r="D126" i="2"/>
  <c r="E126" i="2"/>
  <c r="F126" i="2"/>
  <c r="G126" i="2"/>
  <c r="H126" i="2" s="1"/>
  <c r="A67" i="2"/>
  <c r="B67" i="2"/>
  <c r="U67" i="2" s="1"/>
  <c r="C67" i="2"/>
  <c r="D67" i="2"/>
  <c r="E67" i="2"/>
  <c r="F67" i="2"/>
  <c r="G67" i="2"/>
  <c r="A147" i="2"/>
  <c r="B147" i="2"/>
  <c r="C147" i="2"/>
  <c r="D147" i="2"/>
  <c r="E147" i="2"/>
  <c r="F147" i="2"/>
  <c r="I147" i="2" s="1"/>
  <c r="G147" i="2"/>
  <c r="T147" i="2" s="1"/>
  <c r="A47" i="2"/>
  <c r="B47" i="2"/>
  <c r="U47" i="2" s="1"/>
  <c r="C47" i="2"/>
  <c r="D47" i="2"/>
  <c r="E47" i="2"/>
  <c r="F47" i="2"/>
  <c r="G47" i="2"/>
  <c r="A108" i="2"/>
  <c r="B108" i="2"/>
  <c r="U108" i="2" s="1"/>
  <c r="C108" i="2"/>
  <c r="D108" i="2"/>
  <c r="E108" i="2"/>
  <c r="F108" i="2"/>
  <c r="I108" i="2" s="1"/>
  <c r="G108" i="2"/>
  <c r="T108" i="2" s="1"/>
  <c r="Y271" i="2"/>
  <c r="A271" i="2"/>
  <c r="B271" i="2"/>
  <c r="C271" i="2"/>
  <c r="D271" i="2"/>
  <c r="E271" i="2"/>
  <c r="F271" i="2"/>
  <c r="G271" i="2"/>
  <c r="H271" i="2"/>
  <c r="I271" i="2"/>
  <c r="J271" i="2"/>
  <c r="K271" i="2"/>
  <c r="L271" i="2"/>
  <c r="M271" i="2"/>
  <c r="N271" i="2"/>
  <c r="O271" i="2"/>
  <c r="P271" i="2"/>
  <c r="Q271" i="2"/>
  <c r="R271" i="2"/>
  <c r="S271" i="2"/>
  <c r="T271" i="2"/>
  <c r="U271" i="2"/>
  <c r="V271" i="2"/>
  <c r="W271" i="2"/>
  <c r="Y335" i="2"/>
  <c r="A335" i="2"/>
  <c r="B335" i="2"/>
  <c r="C335" i="2"/>
  <c r="D335" i="2"/>
  <c r="E335" i="2"/>
  <c r="F335" i="2"/>
  <c r="G335" i="2"/>
  <c r="H335" i="2"/>
  <c r="I335" i="2"/>
  <c r="J335" i="2"/>
  <c r="K335" i="2"/>
  <c r="L335" i="2"/>
  <c r="M335" i="2"/>
  <c r="N335" i="2"/>
  <c r="O335" i="2"/>
  <c r="P335" i="2"/>
  <c r="Q335" i="2"/>
  <c r="R335" i="2"/>
  <c r="S335" i="2"/>
  <c r="T335" i="2"/>
  <c r="U335" i="2"/>
  <c r="V335" i="2"/>
  <c r="W335" i="2"/>
  <c r="A107" i="2"/>
  <c r="B107" i="2"/>
  <c r="U107" i="2" s="1"/>
  <c r="C107" i="2"/>
  <c r="D107" i="2"/>
  <c r="E107" i="2"/>
  <c r="F107" i="2"/>
  <c r="G107" i="2"/>
  <c r="A197" i="2"/>
  <c r="B197" i="2"/>
  <c r="C197" i="2"/>
  <c r="D197" i="2"/>
  <c r="E197" i="2"/>
  <c r="F197" i="2"/>
  <c r="G197" i="2"/>
  <c r="A81" i="2"/>
  <c r="B81" i="2"/>
  <c r="U81" i="2" s="1"/>
  <c r="C81" i="2"/>
  <c r="D81" i="2"/>
  <c r="E81" i="2"/>
  <c r="F81" i="2"/>
  <c r="G81" i="2"/>
  <c r="A106" i="2"/>
  <c r="B106" i="2"/>
  <c r="U106" i="2" s="1"/>
  <c r="C106" i="2"/>
  <c r="D106" i="2"/>
  <c r="E106" i="2"/>
  <c r="F106" i="2"/>
  <c r="G106" i="2"/>
  <c r="T106" i="2" s="1"/>
  <c r="A32" i="2"/>
  <c r="B32" i="2"/>
  <c r="U32" i="2" s="1"/>
  <c r="C32" i="2"/>
  <c r="D32" i="2"/>
  <c r="E32" i="2"/>
  <c r="F32" i="2"/>
  <c r="G32" i="2"/>
  <c r="Y266" i="2"/>
  <c r="A266" i="2"/>
  <c r="B266" i="2"/>
  <c r="C266" i="2"/>
  <c r="D266" i="2"/>
  <c r="E266" i="2"/>
  <c r="F266" i="2"/>
  <c r="G266" i="2"/>
  <c r="H266" i="2"/>
  <c r="I266" i="2"/>
  <c r="J266" i="2"/>
  <c r="K266" i="2"/>
  <c r="L266" i="2"/>
  <c r="M266" i="2"/>
  <c r="N266" i="2"/>
  <c r="O266" i="2"/>
  <c r="P266" i="2"/>
  <c r="Q266" i="2"/>
  <c r="R266" i="2"/>
  <c r="S266" i="2"/>
  <c r="T266" i="2"/>
  <c r="U266" i="2"/>
  <c r="V266" i="2"/>
  <c r="W266" i="2"/>
  <c r="Y326" i="2"/>
  <c r="A326" i="2"/>
  <c r="B326" i="2"/>
  <c r="C326" i="2"/>
  <c r="D326" i="2"/>
  <c r="E326" i="2"/>
  <c r="F326" i="2"/>
  <c r="G326" i="2"/>
  <c r="H326" i="2"/>
  <c r="I326" i="2"/>
  <c r="J326" i="2"/>
  <c r="K326" i="2"/>
  <c r="L326" i="2"/>
  <c r="M326" i="2"/>
  <c r="N326" i="2"/>
  <c r="O326" i="2"/>
  <c r="P326" i="2"/>
  <c r="Q326" i="2"/>
  <c r="R326" i="2"/>
  <c r="S326" i="2"/>
  <c r="T326" i="2"/>
  <c r="U326" i="2"/>
  <c r="V326" i="2"/>
  <c r="W326" i="2"/>
  <c r="Y305" i="2"/>
  <c r="A305" i="2"/>
  <c r="B305" i="2"/>
  <c r="C305" i="2"/>
  <c r="D305" i="2"/>
  <c r="E305" i="2"/>
  <c r="F305" i="2"/>
  <c r="G305" i="2"/>
  <c r="H305" i="2"/>
  <c r="I305" i="2"/>
  <c r="J305" i="2"/>
  <c r="K305" i="2"/>
  <c r="L305" i="2"/>
  <c r="M305" i="2"/>
  <c r="N305" i="2"/>
  <c r="O305" i="2"/>
  <c r="P305" i="2"/>
  <c r="Q305" i="2"/>
  <c r="R305" i="2"/>
  <c r="S305" i="2"/>
  <c r="T305" i="2"/>
  <c r="U305" i="2"/>
  <c r="V305" i="2"/>
  <c r="W305" i="2"/>
  <c r="A75" i="2"/>
  <c r="B75" i="2"/>
  <c r="C75" i="2"/>
  <c r="D75" i="2"/>
  <c r="E75" i="2"/>
  <c r="F75" i="2"/>
  <c r="G75" i="2"/>
  <c r="A135" i="2"/>
  <c r="B135" i="2"/>
  <c r="C135" i="2"/>
  <c r="D135" i="2"/>
  <c r="E135" i="2"/>
  <c r="F135" i="2"/>
  <c r="G135" i="2"/>
  <c r="A28" i="2"/>
  <c r="B28" i="2"/>
  <c r="U28" i="2" s="1"/>
  <c r="C28" i="2"/>
  <c r="D28" i="2"/>
  <c r="E28" i="2"/>
  <c r="F28" i="2"/>
  <c r="G28" i="2"/>
  <c r="T28" i="2" s="1"/>
  <c r="A111" i="2"/>
  <c r="B111" i="2"/>
  <c r="C111" i="2"/>
  <c r="D111" i="2"/>
  <c r="E111" i="2"/>
  <c r="F111" i="2"/>
  <c r="G111" i="2"/>
  <c r="Y261" i="2"/>
  <c r="A261" i="2"/>
  <c r="B261" i="2"/>
  <c r="C261" i="2"/>
  <c r="D261" i="2"/>
  <c r="E261" i="2"/>
  <c r="F261" i="2"/>
  <c r="G261" i="2"/>
  <c r="H261" i="2"/>
  <c r="I261" i="2"/>
  <c r="J261" i="2"/>
  <c r="K261" i="2"/>
  <c r="L261" i="2"/>
  <c r="M261" i="2"/>
  <c r="N261" i="2"/>
  <c r="O261" i="2"/>
  <c r="P261" i="2"/>
  <c r="Q261" i="2"/>
  <c r="R261" i="2"/>
  <c r="S261" i="2"/>
  <c r="T261" i="2"/>
  <c r="U261" i="2"/>
  <c r="V261" i="2"/>
  <c r="W261" i="2"/>
  <c r="Y350" i="2"/>
  <c r="A350" i="2"/>
  <c r="B350" i="2"/>
  <c r="C350" i="2"/>
  <c r="D350" i="2"/>
  <c r="E350" i="2"/>
  <c r="F350" i="2"/>
  <c r="G350" i="2"/>
  <c r="H350" i="2"/>
  <c r="I350" i="2"/>
  <c r="J350" i="2"/>
  <c r="K350" i="2"/>
  <c r="L350" i="2"/>
  <c r="M350" i="2"/>
  <c r="N350" i="2"/>
  <c r="O350" i="2"/>
  <c r="P350" i="2"/>
  <c r="Q350" i="2"/>
  <c r="R350" i="2"/>
  <c r="S350" i="2"/>
  <c r="T350" i="2"/>
  <c r="U350" i="2"/>
  <c r="V350" i="2"/>
  <c r="W350" i="2"/>
  <c r="A88" i="2"/>
  <c r="B88" i="2"/>
  <c r="U88" i="2" s="1"/>
  <c r="C88" i="2"/>
  <c r="D88" i="2"/>
  <c r="E88" i="2"/>
  <c r="F88" i="2"/>
  <c r="G88" i="2"/>
  <c r="A109" i="2"/>
  <c r="B109" i="2"/>
  <c r="C109" i="2"/>
  <c r="D109" i="2"/>
  <c r="E109" i="2"/>
  <c r="F109" i="2"/>
  <c r="G109" i="2"/>
  <c r="L109" i="2"/>
  <c r="U109" i="2"/>
  <c r="A129" i="2"/>
  <c r="B129" i="2"/>
  <c r="U129" i="2" s="1"/>
  <c r="C129" i="2"/>
  <c r="D129" i="2"/>
  <c r="E129" i="2"/>
  <c r="F129" i="2"/>
  <c r="G129" i="2"/>
  <c r="A174" i="2"/>
  <c r="B174" i="2"/>
  <c r="C174" i="2"/>
  <c r="D174" i="2"/>
  <c r="E174" i="2"/>
  <c r="F174" i="2"/>
  <c r="G174" i="2"/>
  <c r="T174" i="2" s="1"/>
  <c r="A185" i="2"/>
  <c r="B185" i="2"/>
  <c r="C185" i="2"/>
  <c r="D185" i="2"/>
  <c r="E185" i="2"/>
  <c r="F185" i="2"/>
  <c r="G185" i="2"/>
  <c r="T185" i="2" s="1"/>
  <c r="Y351" i="2"/>
  <c r="A351" i="2"/>
  <c r="B351" i="2"/>
  <c r="C351" i="2"/>
  <c r="D351" i="2"/>
  <c r="E351" i="2"/>
  <c r="F351" i="2"/>
  <c r="G351" i="2"/>
  <c r="H351" i="2"/>
  <c r="I351" i="2"/>
  <c r="J351" i="2"/>
  <c r="K351" i="2"/>
  <c r="L351" i="2"/>
  <c r="M351" i="2"/>
  <c r="N351" i="2"/>
  <c r="O351" i="2"/>
  <c r="P351" i="2"/>
  <c r="Q351" i="2"/>
  <c r="R351" i="2"/>
  <c r="S351" i="2"/>
  <c r="T351" i="2"/>
  <c r="U351" i="2"/>
  <c r="V351" i="2"/>
  <c r="W351" i="2"/>
  <c r="Y299" i="2"/>
  <c r="A299" i="2"/>
  <c r="B299" i="2"/>
  <c r="C299" i="2"/>
  <c r="D299" i="2"/>
  <c r="E299" i="2"/>
  <c r="F299" i="2"/>
  <c r="G299" i="2"/>
  <c r="H299" i="2"/>
  <c r="I299" i="2"/>
  <c r="J299" i="2"/>
  <c r="K299" i="2"/>
  <c r="L299" i="2"/>
  <c r="M299" i="2"/>
  <c r="N299" i="2"/>
  <c r="O299" i="2"/>
  <c r="P299" i="2"/>
  <c r="Q299" i="2"/>
  <c r="R299" i="2"/>
  <c r="S299" i="2"/>
  <c r="T299" i="2"/>
  <c r="U299" i="2"/>
  <c r="V299" i="2"/>
  <c r="W299" i="2"/>
  <c r="A137" i="2"/>
  <c r="B137" i="2"/>
  <c r="C137" i="2"/>
  <c r="D137" i="2"/>
  <c r="E137" i="2"/>
  <c r="F137" i="2"/>
  <c r="G137" i="2"/>
  <c r="T137" i="2" s="1"/>
  <c r="A94" i="2"/>
  <c r="B94" i="2"/>
  <c r="U94" i="2" s="1"/>
  <c r="C94" i="2"/>
  <c r="D94" i="2"/>
  <c r="E94" i="2"/>
  <c r="F94" i="2"/>
  <c r="G94" i="2"/>
  <c r="A155" i="2"/>
  <c r="B155" i="2"/>
  <c r="U155" i="2" s="1"/>
  <c r="C155" i="2"/>
  <c r="D155" i="2"/>
  <c r="E155" i="2"/>
  <c r="F155" i="2"/>
  <c r="G155" i="2"/>
  <c r="T155" i="2" s="1"/>
  <c r="A80" i="2"/>
  <c r="B80" i="2"/>
  <c r="U80" i="2" s="1"/>
  <c r="C80" i="2"/>
  <c r="D80" i="2"/>
  <c r="E80" i="2"/>
  <c r="F80" i="2"/>
  <c r="G80" i="2"/>
  <c r="A65" i="2"/>
  <c r="B65" i="2"/>
  <c r="C65" i="2"/>
  <c r="D65" i="2"/>
  <c r="E65" i="2"/>
  <c r="F65" i="2"/>
  <c r="G65" i="2"/>
  <c r="Y338" i="2"/>
  <c r="A338" i="2"/>
  <c r="B338" i="2"/>
  <c r="C338" i="2"/>
  <c r="D338" i="2"/>
  <c r="E338" i="2"/>
  <c r="F338" i="2"/>
  <c r="G338" i="2"/>
  <c r="H338" i="2"/>
  <c r="I338" i="2"/>
  <c r="J338" i="2"/>
  <c r="K338" i="2"/>
  <c r="L338" i="2"/>
  <c r="M338" i="2"/>
  <c r="N338" i="2"/>
  <c r="O338" i="2"/>
  <c r="P338" i="2"/>
  <c r="Q338" i="2"/>
  <c r="R338" i="2"/>
  <c r="S338" i="2"/>
  <c r="T338" i="2"/>
  <c r="U338" i="2"/>
  <c r="V338" i="2"/>
  <c r="W338" i="2"/>
  <c r="Y325" i="2"/>
  <c r="A325" i="2"/>
  <c r="B325" i="2"/>
  <c r="C325" i="2"/>
  <c r="D325" i="2"/>
  <c r="E325" i="2"/>
  <c r="F325" i="2"/>
  <c r="G325" i="2"/>
  <c r="H325" i="2"/>
  <c r="I325" i="2"/>
  <c r="J325" i="2"/>
  <c r="K325" i="2"/>
  <c r="L325" i="2"/>
  <c r="M325" i="2"/>
  <c r="N325" i="2"/>
  <c r="O325" i="2"/>
  <c r="P325" i="2"/>
  <c r="Q325" i="2"/>
  <c r="R325" i="2"/>
  <c r="S325" i="2"/>
  <c r="T325" i="2"/>
  <c r="U325" i="2"/>
  <c r="V325" i="2"/>
  <c r="W325" i="2"/>
  <c r="Y302" i="2"/>
  <c r="A302" i="2"/>
  <c r="B302" i="2"/>
  <c r="C302" i="2"/>
  <c r="D302" i="2"/>
  <c r="E302" i="2"/>
  <c r="F302" i="2"/>
  <c r="G302" i="2"/>
  <c r="H302" i="2"/>
  <c r="I302" i="2"/>
  <c r="J302" i="2"/>
  <c r="K302" i="2"/>
  <c r="L302" i="2"/>
  <c r="M302" i="2"/>
  <c r="N302" i="2"/>
  <c r="O302" i="2"/>
  <c r="P302" i="2"/>
  <c r="Q302" i="2"/>
  <c r="R302" i="2"/>
  <c r="S302" i="2"/>
  <c r="T302" i="2"/>
  <c r="U302" i="2"/>
  <c r="V302" i="2"/>
  <c r="W302" i="2"/>
  <c r="A24" i="2"/>
  <c r="B24" i="2"/>
  <c r="C24" i="2"/>
  <c r="D24" i="2"/>
  <c r="E24" i="2"/>
  <c r="F24" i="2"/>
  <c r="G24" i="2"/>
  <c r="T24" i="2" s="1"/>
  <c r="A175" i="2"/>
  <c r="B175" i="2"/>
  <c r="U175" i="2" s="1"/>
  <c r="C175" i="2"/>
  <c r="D175" i="2"/>
  <c r="E175" i="2"/>
  <c r="F175" i="2"/>
  <c r="G175" i="2"/>
  <c r="T175" i="2" s="1"/>
  <c r="A187" i="2"/>
  <c r="B187" i="2"/>
  <c r="C187" i="2"/>
  <c r="D187" i="2"/>
  <c r="E187" i="2"/>
  <c r="F187" i="2"/>
  <c r="G187" i="2"/>
  <c r="T187" i="2" s="1"/>
  <c r="A84" i="2"/>
  <c r="B84" i="2"/>
  <c r="U84" i="2" s="1"/>
  <c r="C84" i="2"/>
  <c r="D84" i="2"/>
  <c r="E84" i="2"/>
  <c r="F84" i="2"/>
  <c r="G84" i="2"/>
  <c r="T84" i="2" s="1"/>
  <c r="A159" i="2"/>
  <c r="B159" i="2"/>
  <c r="C159" i="2"/>
  <c r="D159" i="2"/>
  <c r="E159" i="2"/>
  <c r="F159" i="2"/>
  <c r="G159" i="2"/>
  <c r="T159" i="2" s="1"/>
  <c r="Y347" i="2"/>
  <c r="A347" i="2"/>
  <c r="B347" i="2"/>
  <c r="C347" i="2"/>
  <c r="D347" i="2"/>
  <c r="E347" i="2"/>
  <c r="F347" i="2"/>
  <c r="G347" i="2"/>
  <c r="H347" i="2"/>
  <c r="I347" i="2"/>
  <c r="J347" i="2"/>
  <c r="K347" i="2"/>
  <c r="L347" i="2"/>
  <c r="M347" i="2"/>
  <c r="N347" i="2"/>
  <c r="O347" i="2"/>
  <c r="P347" i="2"/>
  <c r="Q347" i="2"/>
  <c r="R347" i="2"/>
  <c r="S347" i="2"/>
  <c r="T347" i="2"/>
  <c r="U347" i="2"/>
  <c r="V347" i="2"/>
  <c r="W347" i="2"/>
  <c r="Y352" i="2"/>
  <c r="A352" i="2"/>
  <c r="B352" i="2"/>
  <c r="C352" i="2"/>
  <c r="D352" i="2"/>
  <c r="E352" i="2"/>
  <c r="F352" i="2"/>
  <c r="G352" i="2"/>
  <c r="H352" i="2"/>
  <c r="I352" i="2"/>
  <c r="J352" i="2"/>
  <c r="K352" i="2"/>
  <c r="L352" i="2"/>
  <c r="M352" i="2"/>
  <c r="N352" i="2"/>
  <c r="O352" i="2"/>
  <c r="P352" i="2"/>
  <c r="Q352" i="2"/>
  <c r="R352" i="2"/>
  <c r="S352" i="2"/>
  <c r="T352" i="2"/>
  <c r="U352" i="2"/>
  <c r="V352" i="2"/>
  <c r="W352" i="2"/>
  <c r="Y303" i="2"/>
  <c r="A303" i="2"/>
  <c r="B303" i="2"/>
  <c r="C303" i="2"/>
  <c r="D303" i="2"/>
  <c r="E303" i="2"/>
  <c r="F303" i="2"/>
  <c r="G303" i="2"/>
  <c r="H303" i="2"/>
  <c r="I303" i="2"/>
  <c r="J303" i="2"/>
  <c r="K303" i="2"/>
  <c r="L303" i="2"/>
  <c r="M303" i="2"/>
  <c r="N303" i="2"/>
  <c r="O303" i="2"/>
  <c r="P303" i="2"/>
  <c r="Q303" i="2"/>
  <c r="R303" i="2"/>
  <c r="S303" i="2"/>
  <c r="T303" i="2"/>
  <c r="U303" i="2"/>
  <c r="V303" i="2"/>
  <c r="W303" i="2"/>
  <c r="A45" i="2"/>
  <c r="B45" i="2"/>
  <c r="U45" i="2" s="1"/>
  <c r="C45" i="2"/>
  <c r="D45" i="2"/>
  <c r="E45" i="2"/>
  <c r="F45" i="2"/>
  <c r="G45" i="2"/>
  <c r="A143" i="2"/>
  <c r="B143" i="2"/>
  <c r="U143" i="2" s="1"/>
  <c r="C143" i="2"/>
  <c r="D143" i="2"/>
  <c r="E143" i="2"/>
  <c r="F143" i="2"/>
  <c r="G143" i="2"/>
  <c r="A140" i="2"/>
  <c r="B140" i="2"/>
  <c r="U140" i="2" s="1"/>
  <c r="C140" i="2"/>
  <c r="D140" i="2"/>
  <c r="E140" i="2"/>
  <c r="F140" i="2"/>
  <c r="G140" i="2"/>
  <c r="A170" i="2"/>
  <c r="B170" i="2"/>
  <c r="C170" i="2"/>
  <c r="D170" i="2"/>
  <c r="E170" i="2"/>
  <c r="F170" i="2"/>
  <c r="G170" i="2"/>
  <c r="A110" i="2"/>
  <c r="B110" i="2"/>
  <c r="C110" i="2"/>
  <c r="D110" i="2"/>
  <c r="E110" i="2"/>
  <c r="F110" i="2"/>
  <c r="G110" i="2"/>
  <c r="H110" i="2" s="1"/>
  <c r="Y315" i="2"/>
  <c r="A315" i="2"/>
  <c r="B315" i="2"/>
  <c r="C315" i="2"/>
  <c r="D315" i="2"/>
  <c r="E315" i="2"/>
  <c r="F315" i="2"/>
  <c r="G315" i="2"/>
  <c r="H315" i="2"/>
  <c r="I315" i="2"/>
  <c r="J315" i="2"/>
  <c r="K315" i="2"/>
  <c r="L315" i="2"/>
  <c r="M315" i="2"/>
  <c r="N315" i="2"/>
  <c r="O315" i="2"/>
  <c r="P315" i="2"/>
  <c r="Q315" i="2"/>
  <c r="R315" i="2"/>
  <c r="S315" i="2"/>
  <c r="T315" i="2"/>
  <c r="U315" i="2"/>
  <c r="V315" i="2"/>
  <c r="W315" i="2"/>
  <c r="Y328" i="2"/>
  <c r="A328" i="2"/>
  <c r="B328" i="2"/>
  <c r="C328" i="2"/>
  <c r="D328" i="2"/>
  <c r="E328" i="2"/>
  <c r="F328" i="2"/>
  <c r="G328" i="2"/>
  <c r="H328" i="2"/>
  <c r="I328" i="2"/>
  <c r="J328" i="2"/>
  <c r="K328" i="2"/>
  <c r="L328" i="2"/>
  <c r="M328" i="2"/>
  <c r="N328" i="2"/>
  <c r="O328" i="2"/>
  <c r="P328" i="2"/>
  <c r="Q328" i="2"/>
  <c r="R328" i="2"/>
  <c r="S328" i="2"/>
  <c r="T328" i="2"/>
  <c r="U328" i="2"/>
  <c r="V328" i="2"/>
  <c r="W328" i="2"/>
  <c r="Y304" i="2"/>
  <c r="A304" i="2"/>
  <c r="B304" i="2"/>
  <c r="C304" i="2"/>
  <c r="D304" i="2"/>
  <c r="E304" i="2"/>
  <c r="F304" i="2"/>
  <c r="G304" i="2"/>
  <c r="H304" i="2"/>
  <c r="I304" i="2"/>
  <c r="J304" i="2"/>
  <c r="K304" i="2"/>
  <c r="L304" i="2"/>
  <c r="M304" i="2"/>
  <c r="N304" i="2"/>
  <c r="O304" i="2"/>
  <c r="P304" i="2"/>
  <c r="Q304" i="2"/>
  <c r="R304" i="2"/>
  <c r="S304" i="2"/>
  <c r="T304" i="2"/>
  <c r="U304" i="2"/>
  <c r="V304" i="2"/>
  <c r="W304" i="2"/>
  <c r="A53" i="2"/>
  <c r="B53" i="2"/>
  <c r="C53" i="2"/>
  <c r="D53" i="2"/>
  <c r="E53" i="2"/>
  <c r="F53" i="2"/>
  <c r="G53" i="2"/>
  <c r="A153" i="2"/>
  <c r="B153" i="2"/>
  <c r="C153" i="2"/>
  <c r="D153" i="2"/>
  <c r="E153" i="2"/>
  <c r="F153" i="2"/>
  <c r="G153" i="2"/>
  <c r="A165" i="2"/>
  <c r="B165" i="2"/>
  <c r="C165" i="2"/>
  <c r="D165" i="2"/>
  <c r="E165" i="2"/>
  <c r="F165" i="2"/>
  <c r="G165" i="2"/>
  <c r="A7" i="2"/>
  <c r="B7" i="2"/>
  <c r="C7" i="2"/>
  <c r="D7" i="2"/>
  <c r="E7" i="2"/>
  <c r="F7" i="2"/>
  <c r="G7" i="2"/>
  <c r="A188" i="2"/>
  <c r="B188" i="2"/>
  <c r="U188" i="2" s="1"/>
  <c r="C188" i="2"/>
  <c r="D188" i="2"/>
  <c r="E188" i="2"/>
  <c r="F188" i="2"/>
  <c r="G188" i="2"/>
  <c r="H188" i="2"/>
  <c r="T188" i="2"/>
  <c r="Y258" i="2"/>
  <c r="A258" i="2"/>
  <c r="B258" i="2"/>
  <c r="C258" i="2"/>
  <c r="D258" i="2"/>
  <c r="E258" i="2"/>
  <c r="F258" i="2"/>
  <c r="G258" i="2"/>
  <c r="H258" i="2"/>
  <c r="I258" i="2"/>
  <c r="J258" i="2"/>
  <c r="K258" i="2"/>
  <c r="L258" i="2"/>
  <c r="M258" i="2"/>
  <c r="N258" i="2"/>
  <c r="O258" i="2"/>
  <c r="P258" i="2"/>
  <c r="Q258" i="2"/>
  <c r="R258" i="2"/>
  <c r="S258" i="2"/>
  <c r="T258" i="2"/>
  <c r="U258" i="2"/>
  <c r="V258" i="2"/>
  <c r="W258" i="2"/>
  <c r="Y344" i="2"/>
  <c r="A344" i="2"/>
  <c r="B344" i="2"/>
  <c r="C344" i="2"/>
  <c r="D344" i="2"/>
  <c r="E344" i="2"/>
  <c r="F344" i="2"/>
  <c r="G344" i="2"/>
  <c r="H344" i="2"/>
  <c r="I344" i="2"/>
  <c r="J344" i="2"/>
  <c r="K344" i="2"/>
  <c r="L344" i="2"/>
  <c r="M344" i="2"/>
  <c r="N344" i="2"/>
  <c r="O344" i="2"/>
  <c r="P344" i="2"/>
  <c r="Q344" i="2"/>
  <c r="R344" i="2"/>
  <c r="S344" i="2"/>
  <c r="T344" i="2"/>
  <c r="U344" i="2"/>
  <c r="V344" i="2"/>
  <c r="W344" i="2"/>
  <c r="Y306" i="2"/>
  <c r="A306" i="2"/>
  <c r="B306" i="2"/>
  <c r="C306" i="2"/>
  <c r="D306" i="2"/>
  <c r="E306" i="2"/>
  <c r="F306" i="2"/>
  <c r="G306" i="2"/>
  <c r="H306" i="2"/>
  <c r="I306" i="2"/>
  <c r="J306" i="2"/>
  <c r="K306" i="2"/>
  <c r="L306" i="2"/>
  <c r="M306" i="2"/>
  <c r="N306" i="2"/>
  <c r="O306" i="2"/>
  <c r="P306" i="2"/>
  <c r="Q306" i="2"/>
  <c r="R306" i="2"/>
  <c r="S306" i="2"/>
  <c r="T306" i="2"/>
  <c r="U306" i="2"/>
  <c r="V306" i="2"/>
  <c r="W306" i="2"/>
  <c r="A64" i="2"/>
  <c r="B64" i="2"/>
  <c r="U64" i="2" s="1"/>
  <c r="C64" i="2"/>
  <c r="D64" i="2"/>
  <c r="E64" i="2"/>
  <c r="F64" i="2"/>
  <c r="G64" i="2"/>
  <c r="T64" i="2"/>
  <c r="A9" i="2"/>
  <c r="B9" i="2"/>
  <c r="U9" i="2" s="1"/>
  <c r="C9" i="2"/>
  <c r="D9" i="2"/>
  <c r="E9" i="2"/>
  <c r="F9" i="2"/>
  <c r="G9" i="2"/>
  <c r="T9" i="2" s="1"/>
  <c r="A57" i="2"/>
  <c r="B57" i="2"/>
  <c r="C57" i="2"/>
  <c r="D57" i="2"/>
  <c r="E57" i="2"/>
  <c r="F57" i="2"/>
  <c r="G57" i="2"/>
  <c r="T57" i="2"/>
  <c r="A82" i="2"/>
  <c r="B82" i="2"/>
  <c r="U82" i="2" s="1"/>
  <c r="C82" i="2"/>
  <c r="D82" i="2"/>
  <c r="E82" i="2"/>
  <c r="F82" i="2"/>
  <c r="G82" i="2"/>
  <c r="H82" i="2" s="1"/>
  <c r="Y263" i="2"/>
  <c r="A263" i="2"/>
  <c r="B263" i="2"/>
  <c r="C263" i="2"/>
  <c r="D263" i="2"/>
  <c r="E263" i="2"/>
  <c r="F263" i="2"/>
  <c r="G263" i="2"/>
  <c r="H263" i="2"/>
  <c r="I263" i="2"/>
  <c r="J263" i="2"/>
  <c r="K263" i="2"/>
  <c r="L263" i="2"/>
  <c r="M263" i="2"/>
  <c r="N263" i="2"/>
  <c r="O263" i="2"/>
  <c r="P263" i="2"/>
  <c r="Q263" i="2"/>
  <c r="R263" i="2"/>
  <c r="S263" i="2"/>
  <c r="T263" i="2"/>
  <c r="U263" i="2"/>
  <c r="V263" i="2"/>
  <c r="W263" i="2"/>
  <c r="Y300" i="2"/>
  <c r="A300" i="2"/>
  <c r="B300" i="2"/>
  <c r="C300" i="2"/>
  <c r="D300" i="2"/>
  <c r="E300" i="2"/>
  <c r="F300" i="2"/>
  <c r="G300" i="2"/>
  <c r="H300" i="2"/>
  <c r="I300" i="2"/>
  <c r="J300" i="2"/>
  <c r="K300" i="2"/>
  <c r="L300" i="2"/>
  <c r="M300" i="2"/>
  <c r="N300" i="2"/>
  <c r="O300" i="2"/>
  <c r="P300" i="2"/>
  <c r="Q300" i="2"/>
  <c r="R300" i="2"/>
  <c r="S300" i="2"/>
  <c r="T300" i="2"/>
  <c r="U300" i="2"/>
  <c r="V300" i="2"/>
  <c r="W300" i="2"/>
  <c r="A13" i="2"/>
  <c r="B13" i="2"/>
  <c r="U13" i="2" s="1"/>
  <c r="D13" i="2"/>
  <c r="F13" i="2"/>
  <c r="G13" i="2"/>
  <c r="A186" i="2"/>
  <c r="B186" i="2"/>
  <c r="U186" i="2" s="1"/>
  <c r="C186" i="2"/>
  <c r="D186" i="2"/>
  <c r="E186" i="2"/>
  <c r="F186" i="2"/>
  <c r="G186" i="2"/>
  <c r="T186" i="2"/>
  <c r="A56" i="2"/>
  <c r="B56" i="2"/>
  <c r="C56" i="2"/>
  <c r="D56" i="2"/>
  <c r="E56" i="2"/>
  <c r="F56" i="2"/>
  <c r="G56" i="2"/>
  <c r="A49" i="2"/>
  <c r="B49" i="2"/>
  <c r="U49" i="2" s="1"/>
  <c r="C49" i="2"/>
  <c r="D49" i="2"/>
  <c r="E49" i="2"/>
  <c r="F49" i="2"/>
  <c r="G49" i="2"/>
  <c r="A27" i="2"/>
  <c r="B27" i="2"/>
  <c r="U27" i="2" s="1"/>
  <c r="C27" i="2"/>
  <c r="D27" i="2"/>
  <c r="E27" i="2"/>
  <c r="F27" i="2"/>
  <c r="G27" i="2"/>
  <c r="T27" i="2" s="1"/>
  <c r="A139" i="2"/>
  <c r="B139" i="2"/>
  <c r="U139" i="2" s="1"/>
  <c r="C139" i="2"/>
  <c r="D139" i="2"/>
  <c r="E139" i="2"/>
  <c r="F139" i="2"/>
  <c r="G139" i="2"/>
  <c r="A168" i="2"/>
  <c r="B168" i="2"/>
  <c r="U168" i="2" s="1"/>
  <c r="C168" i="2"/>
  <c r="D168" i="2"/>
  <c r="E168" i="2"/>
  <c r="F168" i="2"/>
  <c r="G168" i="2"/>
  <c r="T168" i="2" s="1"/>
  <c r="A178" i="2"/>
  <c r="B178" i="2"/>
  <c r="C178" i="2"/>
  <c r="D178" i="2"/>
  <c r="E178" i="2"/>
  <c r="F178" i="2"/>
  <c r="G178" i="2"/>
  <c r="T178" i="2" s="1"/>
  <c r="A189" i="2"/>
  <c r="B189" i="2"/>
  <c r="U189" i="2" s="1"/>
  <c r="C189" i="2"/>
  <c r="D189" i="2"/>
  <c r="E189" i="2"/>
  <c r="F189" i="2"/>
  <c r="G189" i="2"/>
  <c r="A199" i="2"/>
  <c r="B199" i="2"/>
  <c r="C199" i="2"/>
  <c r="D199" i="2"/>
  <c r="E199" i="2"/>
  <c r="F199" i="2"/>
  <c r="G199" i="2"/>
  <c r="A128" i="2"/>
  <c r="B128" i="2"/>
  <c r="C128" i="2"/>
  <c r="D128" i="2"/>
  <c r="E128" i="2"/>
  <c r="F128" i="2"/>
  <c r="G128" i="2"/>
  <c r="A96" i="2"/>
  <c r="B96" i="2"/>
  <c r="U96" i="2" s="1"/>
  <c r="C96" i="2"/>
  <c r="D96" i="2"/>
  <c r="E96" i="2"/>
  <c r="F96" i="2"/>
  <c r="G96" i="2"/>
  <c r="T96" i="2" s="1"/>
  <c r="A83" i="2"/>
  <c r="B83" i="2"/>
  <c r="U83" i="2" s="1"/>
  <c r="C83" i="2"/>
  <c r="D83" i="2"/>
  <c r="E83" i="2"/>
  <c r="F83" i="2"/>
  <c r="G83" i="2"/>
  <c r="A70" i="2"/>
  <c r="B70" i="2"/>
  <c r="U70" i="2" s="1"/>
  <c r="C70" i="2"/>
  <c r="D70" i="2"/>
  <c r="E70" i="2"/>
  <c r="F70" i="2"/>
  <c r="G70" i="2"/>
  <c r="A61" i="2"/>
  <c r="B61" i="2"/>
  <c r="U61" i="2" s="1"/>
  <c r="C61" i="2"/>
  <c r="D61" i="2"/>
  <c r="E61" i="2"/>
  <c r="F61" i="2"/>
  <c r="G61" i="2"/>
  <c r="A50" i="2"/>
  <c r="B50" i="2"/>
  <c r="U50" i="2" s="1"/>
  <c r="C50" i="2"/>
  <c r="D50" i="2"/>
  <c r="E50" i="2"/>
  <c r="F50" i="2"/>
  <c r="G50" i="2"/>
  <c r="A39" i="2"/>
  <c r="B39" i="2"/>
  <c r="U39" i="2" s="1"/>
  <c r="C39" i="2"/>
  <c r="D39" i="2"/>
  <c r="E39" i="2"/>
  <c r="F39" i="2"/>
  <c r="G39" i="2"/>
  <c r="A26" i="2"/>
  <c r="B26" i="2"/>
  <c r="C26" i="2"/>
  <c r="D26" i="2"/>
  <c r="E26" i="2"/>
  <c r="F26" i="2"/>
  <c r="G26" i="2"/>
  <c r="A16" i="2"/>
  <c r="B16" i="2"/>
  <c r="U16" i="2" s="1"/>
  <c r="C16" i="2"/>
  <c r="D16" i="2"/>
  <c r="E16" i="2"/>
  <c r="F16" i="2"/>
  <c r="G16" i="2"/>
  <c r="A8" i="2"/>
  <c r="B8" i="2"/>
  <c r="U8" i="2" s="1"/>
  <c r="C8" i="2"/>
  <c r="D8" i="2"/>
  <c r="E8" i="2"/>
  <c r="F8" i="2"/>
  <c r="G8" i="2"/>
  <c r="A136" i="2"/>
  <c r="B136" i="2"/>
  <c r="C136" i="2"/>
  <c r="D136" i="2"/>
  <c r="E136" i="2"/>
  <c r="F136" i="2"/>
  <c r="G136" i="2"/>
  <c r="A146" i="2"/>
  <c r="B146" i="2"/>
  <c r="U146" i="2" s="1"/>
  <c r="C146" i="2"/>
  <c r="D146" i="2"/>
  <c r="E146" i="2"/>
  <c r="F146" i="2"/>
  <c r="G146" i="2"/>
  <c r="A157" i="2"/>
  <c r="B157" i="2"/>
  <c r="C157" i="2"/>
  <c r="D157" i="2"/>
  <c r="E157" i="2"/>
  <c r="F157" i="2"/>
  <c r="G157" i="2"/>
  <c r="A167" i="2"/>
  <c r="B167" i="2"/>
  <c r="C167" i="2"/>
  <c r="D167" i="2"/>
  <c r="E167" i="2"/>
  <c r="F167" i="2"/>
  <c r="G167" i="2"/>
  <c r="T167" i="2" s="1"/>
  <c r="U167" i="2"/>
  <c r="A179" i="2"/>
  <c r="B179" i="2"/>
  <c r="L179" i="2" s="1"/>
  <c r="C179" i="2"/>
  <c r="D179" i="2"/>
  <c r="E179" i="2"/>
  <c r="F179" i="2"/>
  <c r="G179" i="2"/>
  <c r="U179" i="2"/>
  <c r="A190" i="2"/>
  <c r="B190" i="2"/>
  <c r="U190" i="2" s="1"/>
  <c r="C190" i="2"/>
  <c r="D190" i="2"/>
  <c r="E190" i="2"/>
  <c r="F190" i="2"/>
  <c r="I190" i="2" s="1"/>
  <c r="G190" i="2"/>
  <c r="T190" i="2" s="1"/>
  <c r="A131" i="2"/>
  <c r="B131" i="2"/>
  <c r="U131" i="2" s="1"/>
  <c r="C131" i="2"/>
  <c r="D131" i="2"/>
  <c r="E131" i="2"/>
  <c r="F131" i="2"/>
  <c r="I131" i="2" s="1"/>
  <c r="G131" i="2"/>
  <c r="T131" i="2" s="1"/>
  <c r="A138" i="2"/>
  <c r="B138" i="2"/>
  <c r="C138" i="2"/>
  <c r="D138" i="2"/>
  <c r="E138" i="2"/>
  <c r="F138" i="2"/>
  <c r="G138" i="2"/>
  <c r="A150" i="2"/>
  <c r="B150" i="2"/>
  <c r="C150" i="2"/>
  <c r="D150" i="2"/>
  <c r="E150" i="2"/>
  <c r="F150" i="2"/>
  <c r="G150" i="2"/>
  <c r="A162" i="2"/>
  <c r="B162" i="2"/>
  <c r="C162" i="2"/>
  <c r="D162" i="2"/>
  <c r="E162" i="2"/>
  <c r="F162" i="2"/>
  <c r="G162" i="2"/>
  <c r="T162" i="2" s="1"/>
  <c r="I162" i="2"/>
  <c r="A116" i="2"/>
  <c r="B116" i="2"/>
  <c r="C116" i="2"/>
  <c r="D116" i="2"/>
  <c r="E116" i="2"/>
  <c r="F116" i="2"/>
  <c r="G116" i="2"/>
  <c r="I116" i="2"/>
  <c r="A230" i="2"/>
  <c r="B230" i="2"/>
  <c r="C230" i="2"/>
  <c r="D230" i="2"/>
  <c r="E230" i="2"/>
  <c r="F230" i="2"/>
  <c r="I230" i="2" s="1"/>
  <c r="G230" i="2"/>
  <c r="T230" i="2" s="1"/>
  <c r="A248" i="2"/>
  <c r="B248" i="2"/>
  <c r="C248" i="2"/>
  <c r="D248" i="2"/>
  <c r="E248" i="2"/>
  <c r="F248" i="2"/>
  <c r="I248" i="2" s="1"/>
  <c r="G248" i="2"/>
  <c r="T248" i="2"/>
  <c r="A218" i="2"/>
  <c r="B218" i="2"/>
  <c r="C218" i="2"/>
  <c r="D218" i="2"/>
  <c r="E218" i="2"/>
  <c r="F218" i="2"/>
  <c r="G218" i="2"/>
  <c r="T218" i="2" s="1"/>
  <c r="A226" i="2"/>
  <c r="B226" i="2"/>
  <c r="C226" i="2"/>
  <c r="D226" i="2"/>
  <c r="E226" i="2"/>
  <c r="F226" i="2"/>
  <c r="I226" i="2" s="1"/>
  <c r="G226" i="2"/>
  <c r="T226" i="2" s="1"/>
  <c r="A87" i="2"/>
  <c r="B87" i="2"/>
  <c r="C87" i="2"/>
  <c r="D87" i="2"/>
  <c r="E87" i="2"/>
  <c r="F87" i="2"/>
  <c r="G87" i="2"/>
  <c r="A119" i="2"/>
  <c r="B119" i="2"/>
  <c r="C119" i="2"/>
  <c r="D119" i="2"/>
  <c r="E119" i="2"/>
  <c r="F119" i="2"/>
  <c r="I119" i="2" s="1"/>
  <c r="G119" i="2"/>
  <c r="T119" i="2" s="1"/>
  <c r="L119" i="2"/>
  <c r="U119" i="2"/>
  <c r="A220" i="2"/>
  <c r="B220" i="2"/>
  <c r="U220" i="2" s="1"/>
  <c r="C220" i="2"/>
  <c r="D220" i="2"/>
  <c r="E220" i="2"/>
  <c r="F220" i="2"/>
  <c r="G220" i="2"/>
  <c r="T220" i="2" s="1"/>
  <c r="I220" i="2"/>
  <c r="A231" i="2"/>
  <c r="B231" i="2"/>
  <c r="C231" i="2"/>
  <c r="D231" i="2"/>
  <c r="E231" i="2"/>
  <c r="F231" i="2"/>
  <c r="G231" i="2"/>
  <c r="I231" i="2"/>
  <c r="T231" i="2"/>
  <c r="A237" i="2"/>
  <c r="B237" i="2"/>
  <c r="U237" i="2" s="1"/>
  <c r="C237" i="2"/>
  <c r="D237" i="2"/>
  <c r="E237" i="2"/>
  <c r="F237" i="2"/>
  <c r="I237" i="2" s="1"/>
  <c r="G237" i="2"/>
  <c r="A247" i="2"/>
  <c r="B247" i="2"/>
  <c r="C247" i="2"/>
  <c r="D247" i="2"/>
  <c r="E247" i="2"/>
  <c r="F247" i="2"/>
  <c r="G247" i="2"/>
  <c r="T247" i="2"/>
  <c r="A105" i="2"/>
  <c r="B105" i="2"/>
  <c r="U105" i="2" s="1"/>
  <c r="C105" i="2"/>
  <c r="D105" i="2"/>
  <c r="E105" i="2"/>
  <c r="F105" i="2"/>
  <c r="G105" i="2"/>
  <c r="I105" i="2"/>
  <c r="T105" i="2"/>
  <c r="A130" i="2"/>
  <c r="B130" i="2"/>
  <c r="C130" i="2"/>
  <c r="D130" i="2"/>
  <c r="E130" i="2"/>
  <c r="F130" i="2"/>
  <c r="I130" i="2" s="1"/>
  <c r="G130" i="2"/>
  <c r="L130" i="2"/>
  <c r="U130" i="2"/>
  <c r="A222" i="2"/>
  <c r="B222" i="2"/>
  <c r="C222" i="2"/>
  <c r="D222" i="2"/>
  <c r="E222" i="2"/>
  <c r="F222" i="2"/>
  <c r="G222" i="2"/>
  <c r="T222" i="2" s="1"/>
  <c r="L222" i="2"/>
  <c r="U222" i="2"/>
  <c r="A225" i="2"/>
  <c r="B225" i="2"/>
  <c r="U225" i="2" s="1"/>
  <c r="C225" i="2"/>
  <c r="D225" i="2"/>
  <c r="E225" i="2"/>
  <c r="F225" i="2"/>
  <c r="G225" i="2"/>
  <c r="A233" i="2"/>
  <c r="B233" i="2"/>
  <c r="C233" i="2"/>
  <c r="D233" i="2"/>
  <c r="E233" i="2"/>
  <c r="F233" i="2"/>
  <c r="G233" i="2"/>
  <c r="A239" i="2"/>
  <c r="B239" i="2"/>
  <c r="U239" i="2" s="1"/>
  <c r="C239" i="2"/>
  <c r="D239" i="2"/>
  <c r="E239" i="2"/>
  <c r="F239" i="2"/>
  <c r="G239" i="2"/>
  <c r="A245" i="2"/>
  <c r="B245" i="2"/>
  <c r="C245" i="2"/>
  <c r="D245" i="2"/>
  <c r="E245" i="2"/>
  <c r="F245" i="2"/>
  <c r="G245" i="2"/>
  <c r="L245" i="2"/>
  <c r="U245" i="2"/>
  <c r="Y254" i="2"/>
  <c r="A254" i="2"/>
  <c r="B254" i="2"/>
  <c r="C254" i="2"/>
  <c r="D254" i="2"/>
  <c r="E254" i="2"/>
  <c r="F254" i="2"/>
  <c r="G254" i="2"/>
  <c r="H254" i="2"/>
  <c r="I254" i="2"/>
  <c r="J254" i="2"/>
  <c r="K254" i="2"/>
  <c r="L254" i="2"/>
  <c r="M254" i="2"/>
  <c r="N254" i="2"/>
  <c r="O254" i="2"/>
  <c r="P254" i="2"/>
  <c r="Q254" i="2"/>
  <c r="R254" i="2"/>
  <c r="S254" i="2"/>
  <c r="T254" i="2"/>
  <c r="U254" i="2"/>
  <c r="V254" i="2"/>
  <c r="W254" i="2"/>
  <c r="A23" i="2"/>
  <c r="B23" i="2"/>
  <c r="U23" i="2" s="1"/>
  <c r="C23" i="2"/>
  <c r="D23" i="2"/>
  <c r="E23" i="2"/>
  <c r="F23" i="2"/>
  <c r="G23" i="2"/>
  <c r="A246" i="2"/>
  <c r="B246" i="2"/>
  <c r="C246" i="2"/>
  <c r="D246" i="2"/>
  <c r="E246" i="2"/>
  <c r="F246" i="2"/>
  <c r="I246" i="2" s="1"/>
  <c r="G246" i="2"/>
  <c r="L246" i="2"/>
  <c r="U246" i="2"/>
  <c r="A223" i="2"/>
  <c r="B223" i="2"/>
  <c r="U223" i="2" s="1"/>
  <c r="C223" i="2"/>
  <c r="D223" i="2"/>
  <c r="E223" i="2"/>
  <c r="F223" i="2"/>
  <c r="G223" i="2"/>
  <c r="A148" i="2"/>
  <c r="B148" i="2"/>
  <c r="U148" i="2" s="1"/>
  <c r="C148" i="2"/>
  <c r="D148" i="2"/>
  <c r="E148" i="2"/>
  <c r="F148" i="2"/>
  <c r="G148" i="2"/>
  <c r="A98" i="2"/>
  <c r="B98" i="2"/>
  <c r="U98" i="2" s="1"/>
  <c r="C98" i="2"/>
  <c r="D98" i="2"/>
  <c r="E98" i="2"/>
  <c r="F98" i="2"/>
  <c r="G98" i="2"/>
  <c r="A236" i="2"/>
  <c r="B236" i="2"/>
  <c r="U236" i="2" s="1"/>
  <c r="C236" i="2"/>
  <c r="D236" i="2"/>
  <c r="E236" i="2"/>
  <c r="F236" i="2"/>
  <c r="G236" i="2"/>
  <c r="A122" i="2"/>
  <c r="B122" i="2"/>
  <c r="U122" i="2" s="1"/>
  <c r="C122" i="2"/>
  <c r="D122" i="2"/>
  <c r="E122" i="2"/>
  <c r="F122" i="2"/>
  <c r="G122" i="2"/>
  <c r="A14" i="2"/>
  <c r="B14" i="2"/>
  <c r="U14" i="2" s="1"/>
  <c r="D14" i="2"/>
  <c r="F14" i="2"/>
  <c r="G14" i="2"/>
  <c r="A244" i="2"/>
  <c r="B244" i="2"/>
  <c r="C244" i="2"/>
  <c r="D244" i="2"/>
  <c r="E244" i="2"/>
  <c r="F244" i="2"/>
  <c r="G244" i="2"/>
  <c r="A124" i="2"/>
  <c r="B124" i="2"/>
  <c r="U124" i="2" s="1"/>
  <c r="C124" i="2"/>
  <c r="D124" i="2"/>
  <c r="E124" i="2"/>
  <c r="F124" i="2"/>
  <c r="G124" i="2"/>
  <c r="A121" i="2"/>
  <c r="B121" i="2"/>
  <c r="U121" i="2" s="1"/>
  <c r="C121" i="2"/>
  <c r="D121" i="2"/>
  <c r="E121" i="2"/>
  <c r="F121" i="2"/>
  <c r="G121" i="2"/>
  <c r="Y253" i="2"/>
  <c r="A253" i="2"/>
  <c r="B253" i="2"/>
  <c r="C253" i="2"/>
  <c r="D253" i="2"/>
  <c r="E253" i="2"/>
  <c r="F253" i="2"/>
  <c r="G253" i="2"/>
  <c r="H253" i="2"/>
  <c r="I253" i="2"/>
  <c r="J253" i="2"/>
  <c r="K253" i="2"/>
  <c r="L253" i="2"/>
  <c r="M253" i="2"/>
  <c r="N253" i="2"/>
  <c r="O253" i="2"/>
  <c r="P253" i="2"/>
  <c r="Q253" i="2"/>
  <c r="R253" i="2"/>
  <c r="S253" i="2"/>
  <c r="T253" i="2"/>
  <c r="U253" i="2"/>
  <c r="V253" i="2"/>
  <c r="W253" i="2"/>
  <c r="A250" i="2"/>
  <c r="B250" i="2"/>
  <c r="C250" i="2"/>
  <c r="D250" i="2"/>
  <c r="E250" i="2"/>
  <c r="F250" i="2"/>
  <c r="G250" i="2"/>
  <c r="A115" i="2"/>
  <c r="B115" i="2"/>
  <c r="C115" i="2"/>
  <c r="D115" i="2"/>
  <c r="E115" i="2"/>
  <c r="F115" i="2"/>
  <c r="G115" i="2"/>
  <c r="T115" i="2" s="1"/>
  <c r="A117" i="2"/>
  <c r="B117" i="2"/>
  <c r="C117" i="2"/>
  <c r="D117" i="2"/>
  <c r="E117" i="2"/>
  <c r="F117" i="2"/>
  <c r="G117" i="2"/>
  <c r="A125" i="2"/>
  <c r="B125" i="2"/>
  <c r="C125" i="2"/>
  <c r="D125" i="2"/>
  <c r="E125" i="2"/>
  <c r="F125" i="2"/>
  <c r="I125" i="2" s="1"/>
  <c r="G125" i="2"/>
  <c r="T125" i="2" s="1"/>
  <c r="A249" i="2"/>
  <c r="B249" i="2"/>
  <c r="C249" i="2"/>
  <c r="D249" i="2"/>
  <c r="E249" i="2"/>
  <c r="F249" i="2"/>
  <c r="G249" i="2"/>
  <c r="A251" i="2"/>
  <c r="B251" i="2"/>
  <c r="C251" i="2"/>
  <c r="D251" i="2"/>
  <c r="E251" i="2"/>
  <c r="F251" i="2"/>
  <c r="G251" i="2"/>
  <c r="A123" i="2"/>
  <c r="B123" i="2"/>
  <c r="U123" i="2" s="1"/>
  <c r="C123" i="2"/>
  <c r="D123" i="2"/>
  <c r="E123" i="2"/>
  <c r="F123" i="2"/>
  <c r="G123" i="2"/>
  <c r="T123" i="2" s="1"/>
  <c r="A120" i="2"/>
  <c r="B120" i="2"/>
  <c r="C120" i="2"/>
  <c r="D120" i="2"/>
  <c r="E120" i="2"/>
  <c r="F120" i="2"/>
  <c r="I120" i="2" s="1"/>
  <c r="G120" i="2"/>
  <c r="L120" i="2"/>
  <c r="U120" i="2"/>
  <c r="A203" i="2"/>
  <c r="B203" i="2"/>
  <c r="L203" i="2" s="1"/>
  <c r="C203" i="2"/>
  <c r="D203" i="2"/>
  <c r="E203" i="2"/>
  <c r="F203" i="2"/>
  <c r="G203" i="2"/>
  <c r="U203" i="2"/>
  <c r="A204" i="2"/>
  <c r="B204" i="2"/>
  <c r="C204" i="2"/>
  <c r="D204" i="2"/>
  <c r="E204" i="2"/>
  <c r="F204" i="2"/>
  <c r="G204" i="2"/>
  <c r="H204" i="2" s="1"/>
  <c r="A205" i="2"/>
  <c r="B205" i="2"/>
  <c r="U205" i="2" s="1"/>
  <c r="C205" i="2"/>
  <c r="D205" i="2"/>
  <c r="E205" i="2"/>
  <c r="F205" i="2"/>
  <c r="I205" i="2" s="1"/>
  <c r="G205" i="2"/>
  <c r="T205" i="2" s="1"/>
  <c r="A206" i="2"/>
  <c r="B206" i="2"/>
  <c r="C206" i="2"/>
  <c r="D206" i="2"/>
  <c r="E206" i="2"/>
  <c r="F206" i="2"/>
  <c r="G206" i="2"/>
  <c r="T206" i="2" s="1"/>
  <c r="A207" i="2"/>
  <c r="B207" i="2"/>
  <c r="C207" i="2"/>
  <c r="D207" i="2"/>
  <c r="E207" i="2"/>
  <c r="F207" i="2"/>
  <c r="G207" i="2"/>
  <c r="A202" i="2"/>
  <c r="B202" i="2"/>
  <c r="C202" i="2"/>
  <c r="D202" i="2"/>
  <c r="E202" i="2"/>
  <c r="F202" i="2"/>
  <c r="G202" i="2"/>
  <c r="A224" i="2"/>
  <c r="B224" i="2"/>
  <c r="U224" i="2" s="1"/>
  <c r="C224" i="2"/>
  <c r="D224" i="2"/>
  <c r="E224" i="2"/>
  <c r="F224" i="2"/>
  <c r="I224" i="2" s="1"/>
  <c r="G224" i="2"/>
  <c r="A209" i="2"/>
  <c r="B209" i="2"/>
  <c r="C209" i="2"/>
  <c r="D209" i="2"/>
  <c r="E209" i="2"/>
  <c r="F209" i="2"/>
  <c r="G209" i="2"/>
  <c r="T209" i="2" s="1"/>
  <c r="A214" i="2"/>
  <c r="B214" i="2"/>
  <c r="C214" i="2"/>
  <c r="D214" i="2"/>
  <c r="E214" i="2"/>
  <c r="F214" i="2"/>
  <c r="I214" i="2" s="1"/>
  <c r="G214" i="2"/>
  <c r="A242" i="2"/>
  <c r="B242" i="2"/>
  <c r="C242" i="2"/>
  <c r="D242" i="2"/>
  <c r="E242" i="2"/>
  <c r="F242" i="2"/>
  <c r="I242" i="2" s="1"/>
  <c r="G242" i="2"/>
  <c r="T242" i="2" s="1"/>
  <c r="A74" i="2"/>
  <c r="B74" i="2"/>
  <c r="U74" i="2" s="1"/>
  <c r="C74" i="2"/>
  <c r="D74" i="2"/>
  <c r="E74" i="2"/>
  <c r="F74" i="2"/>
  <c r="I74" i="2" s="1"/>
  <c r="G74" i="2"/>
  <c r="H74" i="2" s="1"/>
  <c r="J74" i="2"/>
  <c r="T74" i="2"/>
  <c r="A234" i="2"/>
  <c r="B234" i="2"/>
  <c r="C234" i="2"/>
  <c r="D234" i="2"/>
  <c r="E234" i="2"/>
  <c r="F234" i="2"/>
  <c r="G234" i="2"/>
  <c r="T234" i="2"/>
  <c r="A211" i="2"/>
  <c r="B211" i="2"/>
  <c r="U211" i="2" s="1"/>
  <c r="C211" i="2"/>
  <c r="D211" i="2"/>
  <c r="E211" i="2"/>
  <c r="F211" i="2"/>
  <c r="G211" i="2"/>
  <c r="I211" i="2"/>
  <c r="A228" i="2"/>
  <c r="B228" i="2"/>
  <c r="C228" i="2"/>
  <c r="D228" i="2"/>
  <c r="E228" i="2"/>
  <c r="F228" i="2"/>
  <c r="G228" i="2"/>
  <c r="A240" i="2"/>
  <c r="B240" i="2"/>
  <c r="U240" i="2" s="1"/>
  <c r="C240" i="2"/>
  <c r="D240" i="2"/>
  <c r="E240" i="2"/>
  <c r="F240" i="2"/>
  <c r="G240" i="2"/>
  <c r="A60" i="2"/>
  <c r="B60" i="2"/>
  <c r="U60" i="2" s="1"/>
  <c r="C60" i="2"/>
  <c r="D60" i="2"/>
  <c r="E60" i="2"/>
  <c r="F60" i="2"/>
  <c r="G60" i="2"/>
  <c r="A208" i="2"/>
  <c r="B208" i="2"/>
  <c r="C208" i="2"/>
  <c r="D208" i="2"/>
  <c r="E208" i="2"/>
  <c r="F208" i="2"/>
  <c r="G208" i="2"/>
  <c r="T208" i="2" s="1"/>
  <c r="A216" i="2"/>
  <c r="B216" i="2"/>
  <c r="C216" i="2"/>
  <c r="D216" i="2"/>
  <c r="E216" i="2"/>
  <c r="F216" i="2"/>
  <c r="G216" i="2"/>
  <c r="T216" i="2" s="1"/>
  <c r="A232" i="2"/>
  <c r="B232" i="2"/>
  <c r="C232" i="2"/>
  <c r="D232" i="2"/>
  <c r="E232" i="2"/>
  <c r="F232" i="2"/>
  <c r="G232" i="2"/>
  <c r="T232" i="2" s="1"/>
  <c r="A156" i="2"/>
  <c r="B156" i="2"/>
  <c r="C156" i="2"/>
  <c r="D156" i="2"/>
  <c r="E156" i="2"/>
  <c r="F156" i="2"/>
  <c r="G156" i="2"/>
  <c r="A34" i="2"/>
  <c r="B34" i="2"/>
  <c r="C34" i="2"/>
  <c r="D34" i="2"/>
  <c r="E34" i="2"/>
  <c r="F34" i="2"/>
  <c r="G34" i="2"/>
  <c r="A215" i="2"/>
  <c r="B215" i="2"/>
  <c r="C215" i="2"/>
  <c r="D215" i="2"/>
  <c r="E215" i="2"/>
  <c r="F215" i="2"/>
  <c r="G215" i="2"/>
  <c r="A44" i="2"/>
  <c r="B44" i="2"/>
  <c r="C44" i="2"/>
  <c r="D44" i="2"/>
  <c r="E44" i="2"/>
  <c r="F44" i="2"/>
  <c r="I44" i="2" s="1"/>
  <c r="G44" i="2"/>
  <c r="A118" i="2"/>
  <c r="B118" i="2"/>
  <c r="C118" i="2"/>
  <c r="D118" i="2"/>
  <c r="E118" i="2"/>
  <c r="F118" i="2"/>
  <c r="G118" i="2"/>
  <c r="A229" i="2"/>
  <c r="B229" i="2"/>
  <c r="C229" i="2"/>
  <c r="D229" i="2"/>
  <c r="E229" i="2"/>
  <c r="F229" i="2"/>
  <c r="G229" i="2"/>
  <c r="H229" i="2" s="1"/>
  <c r="A213" i="2"/>
  <c r="B213" i="2"/>
  <c r="C213" i="2"/>
  <c r="D213" i="2"/>
  <c r="E213" i="2"/>
  <c r="F213" i="2"/>
  <c r="I213" i="2" s="1"/>
  <c r="G213" i="2"/>
  <c r="A219" i="2"/>
  <c r="B219" i="2"/>
  <c r="U219" i="2" s="1"/>
  <c r="C219" i="2"/>
  <c r="D219" i="2"/>
  <c r="E219" i="2"/>
  <c r="F219" i="2"/>
  <c r="G219" i="2"/>
  <c r="A227" i="2"/>
  <c r="B227" i="2"/>
  <c r="C227" i="2"/>
  <c r="D227" i="2"/>
  <c r="E227" i="2"/>
  <c r="F227" i="2"/>
  <c r="G227" i="2"/>
  <c r="A210" i="2"/>
  <c r="B210" i="2"/>
  <c r="U210" i="2" s="1"/>
  <c r="C210" i="2"/>
  <c r="D210" i="2"/>
  <c r="E210" i="2"/>
  <c r="F210" i="2"/>
  <c r="I210" i="2" s="1"/>
  <c r="G210" i="2"/>
  <c r="A217" i="2"/>
  <c r="B217" i="2"/>
  <c r="C217" i="2"/>
  <c r="D217" i="2"/>
  <c r="E217" i="2"/>
  <c r="F217" i="2"/>
  <c r="G217" i="2"/>
  <c r="T217" i="2" s="1"/>
  <c r="A243" i="2"/>
  <c r="B243" i="2"/>
  <c r="C243" i="2"/>
  <c r="D243" i="2"/>
  <c r="E243" i="2"/>
  <c r="F243" i="2"/>
  <c r="G243" i="2"/>
  <c r="H243" i="2" s="1"/>
  <c r="A241" i="2"/>
  <c r="B241" i="2"/>
  <c r="U241" i="2" s="1"/>
  <c r="C241" i="2"/>
  <c r="D241" i="2"/>
  <c r="E241" i="2"/>
  <c r="F241" i="2"/>
  <c r="G241" i="2"/>
  <c r="J241" i="2" s="1"/>
  <c r="A221" i="2"/>
  <c r="B221" i="2"/>
  <c r="C221" i="2"/>
  <c r="D221" i="2"/>
  <c r="E221" i="2"/>
  <c r="F221" i="2"/>
  <c r="I221" i="2" s="1"/>
  <c r="G221" i="2"/>
  <c r="U221" i="2"/>
  <c r="A212" i="2"/>
  <c r="B212" i="2"/>
  <c r="C212" i="2"/>
  <c r="D212" i="2"/>
  <c r="E212" i="2"/>
  <c r="F212" i="2"/>
  <c r="G212" i="2"/>
  <c r="A235" i="2"/>
  <c r="B235" i="2"/>
  <c r="U235" i="2" s="1"/>
  <c r="C235" i="2"/>
  <c r="D235" i="2"/>
  <c r="E235" i="2"/>
  <c r="F235" i="2"/>
  <c r="G235" i="2"/>
  <c r="F5216" i="5"/>
  <c r="H5215" i="5"/>
  <c r="F5194" i="5"/>
  <c r="H5193" i="5"/>
  <c r="F5180" i="5"/>
  <c r="H5179" i="5"/>
  <c r="F5158" i="5"/>
  <c r="H5157" i="5"/>
  <c r="F5136" i="5"/>
  <c r="H5135" i="5"/>
  <c r="F5123" i="5"/>
  <c r="H5122" i="5"/>
  <c r="F5109" i="5"/>
  <c r="H5108" i="5"/>
  <c r="F5087" i="5"/>
  <c r="H5086" i="5"/>
  <c r="F5073" i="5"/>
  <c r="H5072" i="5"/>
  <c r="F5050" i="5"/>
  <c r="H5049" i="5"/>
  <c r="I5049" i="5" s="1"/>
  <c r="F5034" i="5"/>
  <c r="H5033" i="5"/>
  <c r="F5012" i="5"/>
  <c r="H5011" i="5"/>
  <c r="I5011" i="5" s="1"/>
  <c r="F4990" i="5"/>
  <c r="H4989" i="5"/>
  <c r="I4989" i="5" s="1"/>
  <c r="F4968" i="5"/>
  <c r="H4967" i="5"/>
  <c r="I4967" i="5" s="1"/>
  <c r="F4946" i="5"/>
  <c r="H4945" i="5"/>
  <c r="I4945" i="5" s="1"/>
  <c r="F4924" i="5"/>
  <c r="H4923" i="5"/>
  <c r="I4923" i="5" s="1"/>
  <c r="F4902" i="5"/>
  <c r="H4901" i="5"/>
  <c r="I4901" i="5" s="1"/>
  <c r="F4880" i="5"/>
  <c r="H4879" i="5"/>
  <c r="I4879" i="5" s="1"/>
  <c r="F4866" i="5"/>
  <c r="H4865" i="5"/>
  <c r="F4850" i="5"/>
  <c r="H4849" i="5"/>
  <c r="F4837" i="5"/>
  <c r="H4836" i="5"/>
  <c r="F4819" i="5"/>
  <c r="H4818" i="5"/>
  <c r="F4797" i="5"/>
  <c r="H4796" i="5"/>
  <c r="F4783" i="5"/>
  <c r="H4782" i="5"/>
  <c r="F4761" i="5"/>
  <c r="H4760" i="5"/>
  <c r="F4739" i="5"/>
  <c r="H4738" i="5"/>
  <c r="F4717" i="5"/>
  <c r="H4716" i="5"/>
  <c r="F4698" i="5"/>
  <c r="H4697" i="5"/>
  <c r="I4697" i="5" s="1"/>
  <c r="F4676" i="5"/>
  <c r="H4675" i="5"/>
  <c r="I4675" i="5" s="1"/>
  <c r="F4658" i="5"/>
  <c r="H4657" i="5"/>
  <c r="I4657" i="5" s="1"/>
  <c r="F4642" i="5"/>
  <c r="H4641" i="5"/>
  <c r="F4624" i="5"/>
  <c r="H4623" i="5"/>
  <c r="I4623" i="5" s="1"/>
  <c r="F4606" i="5"/>
  <c r="H4605" i="5"/>
  <c r="I4605" i="5" s="1"/>
  <c r="F4588" i="5"/>
  <c r="H4587" i="5"/>
  <c r="I4587" i="5" s="1"/>
  <c r="F4572" i="5"/>
  <c r="H4571" i="5"/>
  <c r="F4556" i="5"/>
  <c r="H4555" i="5"/>
  <c r="F4540" i="5"/>
  <c r="H4539" i="5"/>
  <c r="F4524" i="5"/>
  <c r="H4523" i="5"/>
  <c r="F4508" i="5"/>
  <c r="H4507" i="5"/>
  <c r="F4492" i="5"/>
  <c r="H4491" i="5"/>
  <c r="F4470" i="5"/>
  <c r="H4469" i="5"/>
  <c r="F4413" i="5"/>
  <c r="H4412" i="5"/>
  <c r="F4391" i="5"/>
  <c r="H4390" i="5"/>
  <c r="I4390" i="5" s="1"/>
  <c r="F4369" i="5"/>
  <c r="H4368" i="5"/>
  <c r="F4347" i="5"/>
  <c r="H4346" i="5"/>
  <c r="F4325" i="5"/>
  <c r="H4324" i="5"/>
  <c r="F4307" i="5"/>
  <c r="H4306" i="5"/>
  <c r="F4289" i="5"/>
  <c r="H4288" i="5"/>
  <c r="I4288" i="5" s="1"/>
  <c r="F4267" i="5"/>
  <c r="H4266" i="5"/>
  <c r="F4252" i="5"/>
  <c r="H4251" i="5"/>
  <c r="F4234" i="5"/>
  <c r="H4233" i="5"/>
  <c r="F4218" i="5"/>
  <c r="H4217" i="5"/>
  <c r="F4202" i="5"/>
  <c r="H4201" i="5"/>
  <c r="F4186" i="5"/>
  <c r="H4185" i="5"/>
  <c r="F4169" i="5"/>
  <c r="H4168" i="5"/>
  <c r="F4147" i="5"/>
  <c r="H4146" i="5"/>
  <c r="F4125" i="5"/>
  <c r="H4124" i="5"/>
  <c r="I4124" i="5" s="1"/>
  <c r="F4103" i="5"/>
  <c r="H4102" i="5"/>
  <c r="F4081" i="5"/>
  <c r="H4080" i="5"/>
  <c r="I4080" i="5" s="1"/>
  <c r="F4059" i="5"/>
  <c r="H4058" i="5"/>
  <c r="I4058" i="5" s="1"/>
  <c r="F4037" i="5"/>
  <c r="H4036" i="5"/>
  <c r="F4015" i="5"/>
  <c r="H4014" i="5"/>
  <c r="I4014" i="5" s="1"/>
  <c r="F3993" i="5"/>
  <c r="H3992" i="5"/>
  <c r="I3992" i="5" s="1"/>
  <c r="F3971" i="5"/>
  <c r="H3970" i="5"/>
  <c r="I3970" i="5" s="1"/>
  <c r="F3949" i="5"/>
  <c r="H3948" i="5"/>
  <c r="I3948" i="5" s="1"/>
  <c r="F3933" i="5"/>
  <c r="H3932" i="5"/>
  <c r="F3913" i="5"/>
  <c r="H3912" i="5"/>
  <c r="I3912" i="5" s="1"/>
  <c r="F3899" i="5"/>
  <c r="H3898" i="5"/>
  <c r="F3881" i="5"/>
  <c r="H3880" i="5"/>
  <c r="I3880" i="5" s="1"/>
  <c r="F3867" i="5"/>
  <c r="H3866" i="5"/>
  <c r="F3853" i="5"/>
  <c r="H3852" i="5"/>
  <c r="F3833" i="5"/>
  <c r="H3832" i="5"/>
  <c r="I3832" i="5" s="1"/>
  <c r="F3815" i="5"/>
  <c r="H3814" i="5"/>
  <c r="I3814" i="5" s="1"/>
  <c r="F3793" i="5"/>
  <c r="H3792" i="5"/>
  <c r="F3771" i="5"/>
  <c r="H3770" i="5"/>
  <c r="F3713" i="5"/>
  <c r="H3712" i="5"/>
  <c r="F3691" i="5"/>
  <c r="H3690" i="5"/>
  <c r="I3690" i="5" s="1"/>
  <c r="F3670" i="5"/>
  <c r="H3669" i="5"/>
  <c r="F3653" i="5"/>
  <c r="H3652" i="5"/>
  <c r="F3638" i="5"/>
  <c r="H3637" i="5"/>
  <c r="F3616" i="5"/>
  <c r="H3615" i="5"/>
  <c r="F3593" i="5"/>
  <c r="H3592" i="5"/>
  <c r="F3577" i="5"/>
  <c r="H3576" i="5"/>
  <c r="F3555" i="5"/>
  <c r="H3554" i="5"/>
  <c r="F3533" i="5"/>
  <c r="H3532" i="5"/>
  <c r="I3532" i="5" s="1"/>
  <c r="F3511" i="5"/>
  <c r="H3510" i="5"/>
  <c r="I3510" i="5" s="1"/>
  <c r="F3495" i="5"/>
  <c r="H3494" i="5"/>
  <c r="F3479" i="5"/>
  <c r="H3478" i="5"/>
  <c r="F3463" i="5"/>
  <c r="H3462" i="5"/>
  <c r="F3441" i="5"/>
  <c r="H3440" i="5"/>
  <c r="I3440" i="5" s="1"/>
  <c r="F3419" i="5"/>
  <c r="H3418" i="5"/>
  <c r="F3397" i="5"/>
  <c r="H3396" i="5"/>
  <c r="I3396" i="5" s="1"/>
  <c r="F3375" i="5"/>
  <c r="H3374" i="5"/>
  <c r="I3374" i="5" s="1"/>
  <c r="F3353" i="5"/>
  <c r="H3352" i="5"/>
  <c r="F3331" i="5"/>
  <c r="H3330" i="5"/>
  <c r="F3309" i="5"/>
  <c r="H3308" i="5"/>
  <c r="F3287" i="5"/>
  <c r="H3286" i="5"/>
  <c r="F3265" i="5"/>
  <c r="H3264" i="5"/>
  <c r="I3264" i="5" s="1"/>
  <c r="F3243" i="5"/>
  <c r="H3242" i="5"/>
  <c r="I3242" i="5" s="1"/>
  <c r="F3221" i="5"/>
  <c r="H3220" i="5"/>
  <c r="F3199" i="5"/>
  <c r="H3198" i="5"/>
  <c r="I3198" i="5" s="1"/>
  <c r="F3183" i="5"/>
  <c r="H3182" i="5"/>
  <c r="F3162" i="5"/>
  <c r="H3161" i="5"/>
  <c r="F3146" i="5"/>
  <c r="H3145" i="5"/>
  <c r="F3124" i="5"/>
  <c r="H3123" i="5"/>
  <c r="F3101" i="5"/>
  <c r="H3100" i="5"/>
  <c r="F3079" i="5"/>
  <c r="H3078" i="5"/>
  <c r="I3078" i="5" s="1"/>
  <c r="F3058" i="5"/>
  <c r="H3057" i="5"/>
  <c r="F3041" i="5"/>
  <c r="H3040" i="5"/>
  <c r="F3019" i="5"/>
  <c r="H3018" i="5"/>
  <c r="I3018" i="5" s="1"/>
  <c r="F2997" i="5"/>
  <c r="H2996" i="5"/>
  <c r="I2996" i="5" s="1"/>
  <c r="F2979" i="5"/>
  <c r="H2978" i="5"/>
  <c r="F2959" i="5"/>
  <c r="H2958" i="5"/>
  <c r="I2958" i="5" s="1"/>
  <c r="F2941" i="5"/>
  <c r="H2940" i="5"/>
  <c r="I2940" i="5" s="1"/>
  <c r="F2925" i="5"/>
  <c r="H2924" i="5"/>
  <c r="F2909" i="5"/>
  <c r="H2908" i="5"/>
  <c r="F2893" i="5"/>
  <c r="H2892" i="5"/>
  <c r="F2877" i="5"/>
  <c r="H2876" i="5"/>
  <c r="F2861" i="5"/>
  <c r="H2860" i="5"/>
  <c r="F2845" i="5"/>
  <c r="H2844" i="5"/>
  <c r="F2829" i="5"/>
  <c r="H2828" i="5"/>
  <c r="F2809" i="5"/>
  <c r="H2808" i="5"/>
  <c r="I2808" i="5" s="1"/>
  <c r="F2793" i="5"/>
  <c r="H2792" i="5"/>
  <c r="F2775" i="5"/>
  <c r="H2774" i="5"/>
  <c r="I2774" i="5" s="1"/>
  <c r="F2759" i="5"/>
  <c r="H2758" i="5"/>
  <c r="F2737" i="5"/>
  <c r="H2736" i="5"/>
  <c r="F2719" i="5"/>
  <c r="H2718" i="5"/>
  <c r="I2718" i="5" s="1"/>
  <c r="F2703" i="5"/>
  <c r="H2702" i="5"/>
  <c r="F2685" i="5"/>
  <c r="H2684" i="5"/>
  <c r="I2684" i="5" s="1"/>
  <c r="F2609" i="5"/>
  <c r="H2608" i="5"/>
  <c r="I2608" i="5" s="1"/>
  <c r="F2587" i="5"/>
  <c r="H2586" i="5"/>
  <c r="I2586" i="5" s="1"/>
  <c r="F2569" i="5"/>
  <c r="H2568" i="5"/>
  <c r="I2568" i="5" s="1"/>
  <c r="F2553" i="5"/>
  <c r="H2552" i="5"/>
  <c r="F2535" i="5"/>
  <c r="H2534" i="5"/>
  <c r="F2517" i="5"/>
  <c r="H2516" i="5"/>
  <c r="F2501" i="5"/>
  <c r="H2500" i="5"/>
  <c r="F2483" i="5"/>
  <c r="H2482" i="5"/>
  <c r="F2467" i="5"/>
  <c r="H2466" i="5"/>
  <c r="F2451" i="5"/>
  <c r="H2450" i="5"/>
  <c r="F2435" i="5"/>
  <c r="H2434" i="5"/>
  <c r="F2419" i="5"/>
  <c r="H2418" i="5"/>
  <c r="F2403" i="5"/>
  <c r="H2402" i="5"/>
  <c r="F2387" i="5"/>
  <c r="H2386" i="5"/>
  <c r="F2365" i="5"/>
  <c r="H2364" i="5"/>
  <c r="F2347" i="5"/>
  <c r="H2346" i="5"/>
  <c r="I2346" i="5" s="1"/>
  <c r="F2329" i="5"/>
  <c r="H2328" i="5"/>
  <c r="I2328" i="5" s="1"/>
  <c r="F2311" i="5"/>
  <c r="H2310" i="5"/>
  <c r="I2310" i="5" s="1"/>
  <c r="F2293" i="5"/>
  <c r="H2292" i="5"/>
  <c r="I2292" i="5" s="1"/>
  <c r="F2275" i="5"/>
  <c r="H2274" i="5"/>
  <c r="I2274" i="5" s="1"/>
  <c r="F2255" i="5"/>
  <c r="H2254" i="5"/>
  <c r="I2254" i="5" s="1"/>
  <c r="F2233" i="5"/>
  <c r="H2232" i="5"/>
  <c r="I2232" i="5" s="1"/>
  <c r="F2217" i="5"/>
  <c r="H2216" i="5"/>
  <c r="F2197" i="5"/>
  <c r="H2196" i="5"/>
  <c r="I2196" i="5" s="1"/>
  <c r="F2181" i="5"/>
  <c r="H2180" i="5"/>
  <c r="F2125" i="5"/>
  <c r="H2124" i="5"/>
  <c r="F2097" i="5"/>
  <c r="H2096" i="5"/>
  <c r="I2096" i="5" s="1"/>
  <c r="F2078" i="5"/>
  <c r="H2077" i="5"/>
  <c r="F2061" i="5"/>
  <c r="H2060" i="5"/>
  <c r="F2043" i="5"/>
  <c r="H2042" i="5"/>
  <c r="I2042" i="5" s="1"/>
  <c r="F2026" i="5"/>
  <c r="H2025" i="5"/>
  <c r="F2007" i="5"/>
  <c r="H2006" i="5"/>
  <c r="F1985" i="5"/>
  <c r="H1984" i="5"/>
  <c r="F1963" i="5"/>
  <c r="H1962" i="5"/>
  <c r="F1941" i="5"/>
  <c r="H1940" i="5"/>
  <c r="F1923" i="5"/>
  <c r="H1922" i="5"/>
  <c r="I1922" i="5" s="1"/>
  <c r="F1901" i="5"/>
  <c r="H1900" i="5"/>
  <c r="F1887" i="5"/>
  <c r="H1886" i="5"/>
  <c r="F1869" i="5"/>
  <c r="H1868" i="5"/>
  <c r="I1868" i="5" s="1"/>
  <c r="F1851" i="5"/>
  <c r="H1850" i="5"/>
  <c r="I1850" i="5" s="1"/>
  <c r="F1829" i="5"/>
  <c r="H1828" i="5"/>
  <c r="I1828" i="5" s="1"/>
  <c r="F1811" i="5"/>
  <c r="H1810" i="5"/>
  <c r="I1810" i="5" s="1"/>
  <c r="F1793" i="5"/>
  <c r="H1792" i="5"/>
  <c r="I1792" i="5" s="1"/>
  <c r="F1775" i="5"/>
  <c r="H1774" i="5"/>
  <c r="I1774" i="5" s="1"/>
  <c r="F1759" i="5"/>
  <c r="H1758" i="5"/>
  <c r="F1741" i="5"/>
  <c r="H1740" i="5"/>
  <c r="I1740" i="5" s="1"/>
  <c r="F1723" i="5"/>
  <c r="H1722" i="5"/>
  <c r="I1722" i="5" s="1"/>
  <c r="F1705" i="5"/>
  <c r="H1704" i="5"/>
  <c r="I1704" i="5" s="1"/>
  <c r="F1690" i="5"/>
  <c r="H1689" i="5"/>
  <c r="F1671" i="5"/>
  <c r="H1670" i="5"/>
  <c r="I1670" i="5" s="1"/>
  <c r="F1655" i="5"/>
  <c r="H1654" i="5"/>
  <c r="F1639" i="5"/>
  <c r="H1638" i="5"/>
  <c r="F1621" i="5"/>
  <c r="H1620" i="5"/>
  <c r="I1620" i="5" s="1"/>
  <c r="F1603" i="5"/>
  <c r="H1602" i="5"/>
  <c r="I1602" i="5" s="1"/>
  <c r="F1581" i="5"/>
  <c r="H1580" i="5"/>
  <c r="I1580" i="5" s="1"/>
  <c r="F1564" i="5"/>
  <c r="H1563" i="5"/>
  <c r="F1542" i="5"/>
  <c r="H1541" i="5"/>
  <c r="F1519" i="5"/>
  <c r="H1518" i="5"/>
  <c r="F1499" i="5"/>
  <c r="H1498" i="5"/>
  <c r="I1498" i="5" s="1"/>
  <c r="F1475" i="5"/>
  <c r="H1474" i="5"/>
  <c r="I1474" i="5" s="1"/>
  <c r="F1459" i="5"/>
  <c r="H1458" i="5"/>
  <c r="F1437" i="5"/>
  <c r="H1436" i="5"/>
  <c r="I1436" i="5" s="1"/>
  <c r="F1413" i="5"/>
  <c r="H1412" i="5"/>
  <c r="I1412" i="5" s="1"/>
  <c r="F1395" i="5"/>
  <c r="H1394" i="5"/>
  <c r="I1394" i="5" s="1"/>
  <c r="F1373" i="5"/>
  <c r="H1372" i="5"/>
  <c r="I1372" i="5" s="1"/>
  <c r="F1355" i="5"/>
  <c r="H1354" i="5"/>
  <c r="I1354" i="5" s="1"/>
  <c r="F1333" i="5"/>
  <c r="H1332" i="5"/>
  <c r="F1311" i="5"/>
  <c r="H1310" i="5"/>
  <c r="F1289" i="5"/>
  <c r="H1288" i="5"/>
  <c r="F1267" i="5"/>
  <c r="H1266" i="5"/>
  <c r="F1245" i="5"/>
  <c r="H1244" i="5"/>
  <c r="F1223" i="5"/>
  <c r="H1222" i="5"/>
  <c r="F1201" i="5"/>
  <c r="H1200" i="5"/>
  <c r="F1175" i="5"/>
  <c r="H1174" i="5"/>
  <c r="I1174" i="5" s="1"/>
  <c r="F1150" i="5"/>
  <c r="H1149" i="5"/>
  <c r="F1113" i="5"/>
  <c r="H1112" i="5"/>
  <c r="I1112" i="5" s="1"/>
  <c r="F1070" i="5"/>
  <c r="H1069" i="5"/>
  <c r="F1045" i="5"/>
  <c r="H1044" i="5"/>
  <c r="I1044" i="5" s="1"/>
  <c r="F1022" i="5"/>
  <c r="H1021" i="5"/>
  <c r="F999" i="5"/>
  <c r="H998" i="5"/>
  <c r="I998" i="5" s="1"/>
  <c r="F977" i="5"/>
  <c r="H976" i="5"/>
  <c r="I976" i="5" s="1"/>
  <c r="F952" i="5"/>
  <c r="H951" i="5"/>
  <c r="F908" i="5"/>
  <c r="H907" i="5"/>
  <c r="F862" i="5"/>
  <c r="H861" i="5"/>
  <c r="F802" i="5"/>
  <c r="H801" i="5"/>
  <c r="F779" i="5"/>
  <c r="H778" i="5"/>
  <c r="I778" i="5" s="1"/>
  <c r="F757" i="5"/>
  <c r="H756" i="5"/>
  <c r="F735" i="5"/>
  <c r="H734" i="5"/>
  <c r="I734" i="5" s="1"/>
  <c r="F713" i="5"/>
  <c r="H712" i="5"/>
  <c r="I712" i="5" s="1"/>
  <c r="F691" i="5"/>
  <c r="H690" i="5"/>
  <c r="I690" i="5" s="1"/>
  <c r="F669" i="5"/>
  <c r="H668" i="5"/>
  <c r="I668" i="5" s="1"/>
  <c r="B67" i="3" s="1"/>
  <c r="F647" i="5"/>
  <c r="H646" i="5"/>
  <c r="I646" i="5" s="1"/>
  <c r="F571" i="5"/>
  <c r="H570" i="5"/>
  <c r="I570" i="5" s="1"/>
  <c r="F555" i="5"/>
  <c r="H554" i="5"/>
  <c r="F531" i="5"/>
  <c r="H530" i="5"/>
  <c r="I530" i="5" s="1"/>
  <c r="F507" i="5"/>
  <c r="H506" i="5"/>
  <c r="I506" i="5" s="1"/>
  <c r="F485" i="5"/>
  <c r="H484" i="5"/>
  <c r="F470" i="5"/>
  <c r="H469" i="5"/>
  <c r="F454" i="5"/>
  <c r="H453" i="5"/>
  <c r="F438" i="5"/>
  <c r="H437" i="5"/>
  <c r="F420" i="5"/>
  <c r="H419" i="5"/>
  <c r="I419" i="5" s="1"/>
  <c r="F398" i="5"/>
  <c r="H397" i="5"/>
  <c r="I397" i="5" s="1"/>
  <c r="F376" i="5"/>
  <c r="H375" i="5"/>
  <c r="I375" i="5" s="1"/>
  <c r="F354" i="5"/>
  <c r="H353" i="5"/>
  <c r="I353" i="5" s="1"/>
  <c r="F332" i="5"/>
  <c r="H331" i="5"/>
  <c r="I331" i="5" s="1"/>
  <c r="F310" i="5"/>
  <c r="H309" i="5"/>
  <c r="I309" i="5" s="1"/>
  <c r="F288" i="5"/>
  <c r="H287" i="5"/>
  <c r="I287" i="5" s="1"/>
  <c r="F266" i="5"/>
  <c r="H265" i="5"/>
  <c r="I265" i="5" s="1"/>
  <c r="F248" i="5"/>
  <c r="H247" i="5"/>
  <c r="F226" i="5"/>
  <c r="H225" i="5"/>
  <c r="I225" i="5" s="1"/>
  <c r="F204" i="5"/>
  <c r="H203" i="5"/>
  <c r="I203" i="5" s="1"/>
  <c r="F182" i="5"/>
  <c r="H181" i="5"/>
  <c r="I181" i="5" s="1"/>
  <c r="F147" i="5"/>
  <c r="H146" i="5"/>
  <c r="F113" i="5"/>
  <c r="H112" i="5"/>
  <c r="F88" i="5"/>
  <c r="H87" i="5"/>
  <c r="I87" i="5" s="1"/>
  <c r="F68" i="5"/>
  <c r="H67" i="5"/>
  <c r="I67" i="5" s="1"/>
  <c r="F57" i="5"/>
  <c r="H56" i="5"/>
  <c r="F26" i="5"/>
  <c r="H25" i="5"/>
  <c r="I25" i="5" s="1"/>
  <c r="B41" i="3" s="1"/>
  <c r="E9" i="17" s="1"/>
  <c r="F13" i="5"/>
  <c r="H12" i="5"/>
  <c r="I12" i="5" s="1"/>
  <c r="C37" i="3"/>
  <c r="C38" i="3"/>
  <c r="Y332" i="2"/>
  <c r="A332" i="2"/>
  <c r="B332" i="2"/>
  <c r="C332" i="2"/>
  <c r="D332" i="2"/>
  <c r="E332" i="2"/>
  <c r="F332" i="2"/>
  <c r="G332" i="2"/>
  <c r="H332" i="2"/>
  <c r="I332" i="2"/>
  <c r="J332" i="2"/>
  <c r="K332" i="2"/>
  <c r="L332" i="2"/>
  <c r="M332" i="2"/>
  <c r="N332" i="2"/>
  <c r="O332" i="2"/>
  <c r="P332" i="2"/>
  <c r="Q332" i="2"/>
  <c r="R332" i="2"/>
  <c r="S332" i="2"/>
  <c r="T332" i="2"/>
  <c r="U332" i="2"/>
  <c r="V332" i="2"/>
  <c r="W332" i="2"/>
  <c r="Y257" i="2"/>
  <c r="A257" i="2"/>
  <c r="B257" i="2"/>
  <c r="C257" i="2"/>
  <c r="D257" i="2"/>
  <c r="E257" i="2"/>
  <c r="F257" i="2"/>
  <c r="G257" i="2"/>
  <c r="H257" i="2"/>
  <c r="I257" i="2"/>
  <c r="J257" i="2"/>
  <c r="K257" i="2"/>
  <c r="L257" i="2"/>
  <c r="M257" i="2"/>
  <c r="N257" i="2"/>
  <c r="O257" i="2"/>
  <c r="P257" i="2"/>
  <c r="Q257" i="2"/>
  <c r="R257" i="2"/>
  <c r="S257" i="2"/>
  <c r="T257" i="2"/>
  <c r="U257" i="2"/>
  <c r="V257" i="2"/>
  <c r="W257" i="2"/>
  <c r="Y267" i="2"/>
  <c r="A267" i="2"/>
  <c r="B267" i="2"/>
  <c r="C267" i="2"/>
  <c r="D267" i="2"/>
  <c r="E267" i="2"/>
  <c r="F267" i="2"/>
  <c r="G267" i="2"/>
  <c r="H267" i="2"/>
  <c r="I267" i="2"/>
  <c r="J267" i="2"/>
  <c r="K267" i="2"/>
  <c r="L267" i="2"/>
  <c r="M267" i="2"/>
  <c r="N267" i="2"/>
  <c r="O267" i="2"/>
  <c r="P267" i="2"/>
  <c r="Q267" i="2"/>
  <c r="R267" i="2"/>
  <c r="S267" i="2"/>
  <c r="T267" i="2"/>
  <c r="U267" i="2"/>
  <c r="V267" i="2"/>
  <c r="W267" i="2"/>
  <c r="Y348" i="2"/>
  <c r="A348" i="2"/>
  <c r="B348" i="2"/>
  <c r="C348" i="2"/>
  <c r="D348" i="2"/>
  <c r="E348" i="2"/>
  <c r="F348" i="2"/>
  <c r="G348" i="2"/>
  <c r="H348" i="2"/>
  <c r="I348" i="2"/>
  <c r="J348" i="2"/>
  <c r="K348" i="2"/>
  <c r="L348" i="2"/>
  <c r="M348" i="2"/>
  <c r="N348" i="2"/>
  <c r="O348" i="2"/>
  <c r="P348" i="2"/>
  <c r="Q348" i="2"/>
  <c r="R348" i="2"/>
  <c r="S348" i="2"/>
  <c r="T348" i="2"/>
  <c r="U348" i="2"/>
  <c r="V348" i="2"/>
  <c r="W348" i="2"/>
  <c r="Y336" i="2"/>
  <c r="A336" i="2"/>
  <c r="B336" i="2"/>
  <c r="C336" i="2"/>
  <c r="D336" i="2"/>
  <c r="E336" i="2"/>
  <c r="F336" i="2"/>
  <c r="G336" i="2"/>
  <c r="H336" i="2"/>
  <c r="I336" i="2"/>
  <c r="J336" i="2"/>
  <c r="K336" i="2"/>
  <c r="L336" i="2"/>
  <c r="M336" i="2"/>
  <c r="N336" i="2"/>
  <c r="O336" i="2"/>
  <c r="P336" i="2"/>
  <c r="Q336" i="2"/>
  <c r="R336" i="2"/>
  <c r="S336" i="2"/>
  <c r="T336" i="2"/>
  <c r="U336" i="2"/>
  <c r="V336" i="2"/>
  <c r="W336" i="2"/>
  <c r="Y259" i="2"/>
  <c r="A259" i="2"/>
  <c r="B259" i="2"/>
  <c r="C259" i="2"/>
  <c r="D259" i="2"/>
  <c r="E259" i="2"/>
  <c r="F259" i="2"/>
  <c r="G259" i="2"/>
  <c r="H259" i="2"/>
  <c r="I259" i="2"/>
  <c r="J259" i="2"/>
  <c r="K259" i="2"/>
  <c r="L259" i="2"/>
  <c r="M259" i="2"/>
  <c r="N259" i="2"/>
  <c r="O259" i="2"/>
  <c r="P259" i="2"/>
  <c r="Q259" i="2"/>
  <c r="R259" i="2"/>
  <c r="S259" i="2"/>
  <c r="T259" i="2"/>
  <c r="U259" i="2"/>
  <c r="V259" i="2"/>
  <c r="W259" i="2"/>
  <c r="Y269" i="2"/>
  <c r="A269" i="2"/>
  <c r="B269" i="2"/>
  <c r="C269" i="2"/>
  <c r="D269" i="2"/>
  <c r="E269" i="2"/>
  <c r="F269" i="2"/>
  <c r="G269" i="2"/>
  <c r="H269" i="2"/>
  <c r="I269" i="2"/>
  <c r="J269" i="2"/>
  <c r="K269" i="2"/>
  <c r="L269" i="2"/>
  <c r="M269" i="2"/>
  <c r="N269" i="2"/>
  <c r="O269" i="2"/>
  <c r="P269" i="2"/>
  <c r="Q269" i="2"/>
  <c r="R269" i="2"/>
  <c r="S269" i="2"/>
  <c r="T269" i="2"/>
  <c r="U269" i="2"/>
  <c r="V269" i="2"/>
  <c r="W269" i="2"/>
  <c r="Y272" i="2"/>
  <c r="A272" i="2"/>
  <c r="B272" i="2"/>
  <c r="C272" i="2"/>
  <c r="D272" i="2"/>
  <c r="E272" i="2"/>
  <c r="F272" i="2"/>
  <c r="G272" i="2"/>
  <c r="H272" i="2"/>
  <c r="I272" i="2"/>
  <c r="J272" i="2"/>
  <c r="K272" i="2"/>
  <c r="L272" i="2"/>
  <c r="M272" i="2"/>
  <c r="N272" i="2"/>
  <c r="O272" i="2"/>
  <c r="P272" i="2"/>
  <c r="Q272" i="2"/>
  <c r="R272" i="2"/>
  <c r="S272" i="2"/>
  <c r="T272" i="2"/>
  <c r="U272" i="2"/>
  <c r="V272" i="2"/>
  <c r="W272" i="2"/>
  <c r="Y273" i="2"/>
  <c r="A273" i="2"/>
  <c r="B273" i="2"/>
  <c r="C273" i="2"/>
  <c r="D273" i="2"/>
  <c r="E273" i="2"/>
  <c r="F273" i="2"/>
  <c r="G273" i="2"/>
  <c r="H273" i="2"/>
  <c r="I273" i="2"/>
  <c r="J273" i="2"/>
  <c r="K273" i="2"/>
  <c r="L273" i="2"/>
  <c r="M273" i="2"/>
  <c r="N273" i="2"/>
  <c r="O273" i="2"/>
  <c r="P273" i="2"/>
  <c r="Q273" i="2"/>
  <c r="R273" i="2"/>
  <c r="S273" i="2"/>
  <c r="T273" i="2"/>
  <c r="U273" i="2"/>
  <c r="V273" i="2"/>
  <c r="W273" i="2"/>
  <c r="Y274" i="2"/>
  <c r="A274" i="2"/>
  <c r="B274" i="2"/>
  <c r="C274" i="2"/>
  <c r="D274" i="2"/>
  <c r="E274" i="2"/>
  <c r="F274" i="2"/>
  <c r="G274" i="2"/>
  <c r="H274" i="2"/>
  <c r="I274" i="2"/>
  <c r="J274" i="2"/>
  <c r="K274" i="2"/>
  <c r="L274" i="2"/>
  <c r="M274" i="2"/>
  <c r="N274" i="2"/>
  <c r="O274" i="2"/>
  <c r="P274" i="2"/>
  <c r="Q274" i="2"/>
  <c r="R274" i="2"/>
  <c r="S274" i="2"/>
  <c r="T274" i="2"/>
  <c r="U274" i="2"/>
  <c r="V274" i="2"/>
  <c r="W274" i="2"/>
  <c r="Y275" i="2"/>
  <c r="A275" i="2"/>
  <c r="B275" i="2"/>
  <c r="C275" i="2"/>
  <c r="D275" i="2"/>
  <c r="E275" i="2"/>
  <c r="F275" i="2"/>
  <c r="G275" i="2"/>
  <c r="H275" i="2"/>
  <c r="I275" i="2"/>
  <c r="J275" i="2"/>
  <c r="K275" i="2"/>
  <c r="L275" i="2"/>
  <c r="M275" i="2"/>
  <c r="N275" i="2"/>
  <c r="O275" i="2"/>
  <c r="P275" i="2"/>
  <c r="Q275" i="2"/>
  <c r="R275" i="2"/>
  <c r="S275" i="2"/>
  <c r="T275" i="2"/>
  <c r="U275" i="2"/>
  <c r="V275" i="2"/>
  <c r="W275" i="2"/>
  <c r="Y276" i="2"/>
  <c r="A276" i="2"/>
  <c r="B276" i="2"/>
  <c r="C276" i="2"/>
  <c r="D276" i="2"/>
  <c r="E276" i="2"/>
  <c r="F276" i="2"/>
  <c r="G276" i="2"/>
  <c r="H276" i="2"/>
  <c r="I276" i="2"/>
  <c r="J276" i="2"/>
  <c r="K276" i="2"/>
  <c r="L276" i="2"/>
  <c r="M276" i="2"/>
  <c r="N276" i="2"/>
  <c r="O276" i="2"/>
  <c r="P276" i="2"/>
  <c r="Q276" i="2"/>
  <c r="R276" i="2"/>
  <c r="S276" i="2"/>
  <c r="T276" i="2"/>
  <c r="U276" i="2"/>
  <c r="V276" i="2"/>
  <c r="W276" i="2"/>
  <c r="Y277" i="2"/>
  <c r="A277" i="2"/>
  <c r="B277" i="2"/>
  <c r="C277" i="2"/>
  <c r="D277" i="2"/>
  <c r="E277" i="2"/>
  <c r="F277" i="2"/>
  <c r="G277" i="2"/>
  <c r="H277" i="2"/>
  <c r="I277" i="2"/>
  <c r="J277" i="2"/>
  <c r="K277" i="2"/>
  <c r="L277" i="2"/>
  <c r="M277" i="2"/>
  <c r="N277" i="2"/>
  <c r="O277" i="2"/>
  <c r="P277" i="2"/>
  <c r="Q277" i="2"/>
  <c r="R277" i="2"/>
  <c r="S277" i="2"/>
  <c r="T277" i="2"/>
  <c r="U277" i="2"/>
  <c r="V277" i="2"/>
  <c r="W277" i="2"/>
  <c r="Y278" i="2"/>
  <c r="A278" i="2"/>
  <c r="B278" i="2"/>
  <c r="C278" i="2"/>
  <c r="D278" i="2"/>
  <c r="E278" i="2"/>
  <c r="F278" i="2"/>
  <c r="G278" i="2"/>
  <c r="H278" i="2"/>
  <c r="I278" i="2"/>
  <c r="J278" i="2"/>
  <c r="K278" i="2"/>
  <c r="L278" i="2"/>
  <c r="M278" i="2"/>
  <c r="N278" i="2"/>
  <c r="O278" i="2"/>
  <c r="P278" i="2"/>
  <c r="Q278" i="2"/>
  <c r="R278" i="2"/>
  <c r="S278" i="2"/>
  <c r="T278" i="2"/>
  <c r="U278" i="2"/>
  <c r="V278" i="2"/>
  <c r="W278" i="2"/>
  <c r="Y279" i="2"/>
  <c r="A279" i="2"/>
  <c r="B279" i="2"/>
  <c r="C279" i="2"/>
  <c r="D279" i="2"/>
  <c r="E279" i="2"/>
  <c r="F279" i="2"/>
  <c r="G279" i="2"/>
  <c r="H279" i="2"/>
  <c r="I279" i="2"/>
  <c r="J279" i="2"/>
  <c r="K279" i="2"/>
  <c r="L279" i="2"/>
  <c r="M279" i="2"/>
  <c r="N279" i="2"/>
  <c r="O279" i="2"/>
  <c r="P279" i="2"/>
  <c r="Q279" i="2"/>
  <c r="R279" i="2"/>
  <c r="S279" i="2"/>
  <c r="T279" i="2"/>
  <c r="U279" i="2"/>
  <c r="V279" i="2"/>
  <c r="W279" i="2"/>
  <c r="Y280" i="2"/>
  <c r="A280" i="2"/>
  <c r="B280" i="2"/>
  <c r="C280" i="2"/>
  <c r="D280" i="2"/>
  <c r="E280" i="2"/>
  <c r="F280" i="2"/>
  <c r="G280" i="2"/>
  <c r="H280" i="2"/>
  <c r="I280" i="2"/>
  <c r="J280" i="2"/>
  <c r="K280" i="2"/>
  <c r="L280" i="2"/>
  <c r="M280" i="2"/>
  <c r="N280" i="2"/>
  <c r="O280" i="2"/>
  <c r="P280" i="2"/>
  <c r="Q280" i="2"/>
  <c r="R280" i="2"/>
  <c r="S280" i="2"/>
  <c r="T280" i="2"/>
  <c r="U280" i="2"/>
  <c r="V280" i="2"/>
  <c r="W280" i="2"/>
  <c r="Y281" i="2"/>
  <c r="A281" i="2"/>
  <c r="B281" i="2"/>
  <c r="C281" i="2"/>
  <c r="D281" i="2"/>
  <c r="E281" i="2"/>
  <c r="F281" i="2"/>
  <c r="G281" i="2"/>
  <c r="H281" i="2"/>
  <c r="I281" i="2"/>
  <c r="J281" i="2"/>
  <c r="K281" i="2"/>
  <c r="L281" i="2"/>
  <c r="M281" i="2"/>
  <c r="N281" i="2"/>
  <c r="O281" i="2"/>
  <c r="P281" i="2"/>
  <c r="Q281" i="2"/>
  <c r="R281" i="2"/>
  <c r="S281" i="2"/>
  <c r="T281" i="2"/>
  <c r="U281" i="2"/>
  <c r="V281" i="2"/>
  <c r="W281" i="2"/>
  <c r="Y282" i="2"/>
  <c r="A282" i="2"/>
  <c r="B282" i="2"/>
  <c r="C282" i="2"/>
  <c r="D282" i="2"/>
  <c r="E282" i="2"/>
  <c r="F282" i="2"/>
  <c r="G282" i="2"/>
  <c r="H282" i="2"/>
  <c r="I282" i="2"/>
  <c r="J282" i="2"/>
  <c r="K282" i="2"/>
  <c r="L282" i="2"/>
  <c r="M282" i="2"/>
  <c r="N282" i="2"/>
  <c r="O282" i="2"/>
  <c r="P282" i="2"/>
  <c r="Q282" i="2"/>
  <c r="R282" i="2"/>
  <c r="S282" i="2"/>
  <c r="T282" i="2"/>
  <c r="U282" i="2"/>
  <c r="V282" i="2"/>
  <c r="W282" i="2"/>
  <c r="Y283" i="2"/>
  <c r="A283" i="2"/>
  <c r="B283" i="2"/>
  <c r="C283" i="2"/>
  <c r="D283" i="2"/>
  <c r="E283" i="2"/>
  <c r="F283" i="2"/>
  <c r="G283" i="2"/>
  <c r="H283" i="2"/>
  <c r="I283" i="2"/>
  <c r="J283" i="2"/>
  <c r="K283" i="2"/>
  <c r="L283" i="2"/>
  <c r="M283" i="2"/>
  <c r="N283" i="2"/>
  <c r="O283" i="2"/>
  <c r="P283" i="2"/>
  <c r="Q283" i="2"/>
  <c r="R283" i="2"/>
  <c r="S283" i="2"/>
  <c r="T283" i="2"/>
  <c r="U283" i="2"/>
  <c r="V283" i="2"/>
  <c r="W283" i="2"/>
  <c r="Y284" i="2"/>
  <c r="A284" i="2"/>
  <c r="B284" i="2"/>
  <c r="C284" i="2"/>
  <c r="D284" i="2"/>
  <c r="E284" i="2"/>
  <c r="F284" i="2"/>
  <c r="G284" i="2"/>
  <c r="H284" i="2"/>
  <c r="I284" i="2"/>
  <c r="J284" i="2"/>
  <c r="K284" i="2"/>
  <c r="L284" i="2"/>
  <c r="M284" i="2"/>
  <c r="N284" i="2"/>
  <c r="O284" i="2"/>
  <c r="P284" i="2"/>
  <c r="Q284" i="2"/>
  <c r="R284" i="2"/>
  <c r="S284" i="2"/>
  <c r="T284" i="2"/>
  <c r="U284" i="2"/>
  <c r="V284" i="2"/>
  <c r="W284" i="2"/>
  <c r="Y285" i="2"/>
  <c r="A285" i="2"/>
  <c r="B285" i="2"/>
  <c r="C285" i="2"/>
  <c r="D285" i="2"/>
  <c r="E285" i="2"/>
  <c r="F285" i="2"/>
  <c r="G285" i="2"/>
  <c r="H285" i="2"/>
  <c r="I285" i="2"/>
  <c r="J285" i="2"/>
  <c r="K285" i="2"/>
  <c r="L285" i="2"/>
  <c r="M285" i="2"/>
  <c r="N285" i="2"/>
  <c r="O285" i="2"/>
  <c r="P285" i="2"/>
  <c r="Q285" i="2"/>
  <c r="R285" i="2"/>
  <c r="S285" i="2"/>
  <c r="T285" i="2"/>
  <c r="U285" i="2"/>
  <c r="V285" i="2"/>
  <c r="W285" i="2"/>
  <c r="Y286" i="2"/>
  <c r="A286" i="2"/>
  <c r="B286" i="2"/>
  <c r="C286" i="2"/>
  <c r="D286" i="2"/>
  <c r="E286" i="2"/>
  <c r="F286" i="2"/>
  <c r="G286" i="2"/>
  <c r="H286" i="2"/>
  <c r="I286" i="2"/>
  <c r="J286" i="2"/>
  <c r="K286" i="2"/>
  <c r="L286" i="2"/>
  <c r="M286" i="2"/>
  <c r="N286" i="2"/>
  <c r="O286" i="2"/>
  <c r="P286" i="2"/>
  <c r="Q286" i="2"/>
  <c r="R286" i="2"/>
  <c r="S286" i="2"/>
  <c r="T286" i="2"/>
  <c r="U286" i="2"/>
  <c r="V286" i="2"/>
  <c r="W286" i="2"/>
  <c r="Y287" i="2"/>
  <c r="A287" i="2"/>
  <c r="B287" i="2"/>
  <c r="C287" i="2"/>
  <c r="D287" i="2"/>
  <c r="E287" i="2"/>
  <c r="F287" i="2"/>
  <c r="G287" i="2"/>
  <c r="H287" i="2"/>
  <c r="I287" i="2"/>
  <c r="J287" i="2"/>
  <c r="K287" i="2"/>
  <c r="L287" i="2"/>
  <c r="M287" i="2"/>
  <c r="N287" i="2"/>
  <c r="O287" i="2"/>
  <c r="P287" i="2"/>
  <c r="Q287" i="2"/>
  <c r="R287" i="2"/>
  <c r="S287" i="2"/>
  <c r="T287" i="2"/>
  <c r="U287" i="2"/>
  <c r="V287" i="2"/>
  <c r="W287" i="2"/>
  <c r="Y288" i="2"/>
  <c r="A288" i="2"/>
  <c r="B288" i="2"/>
  <c r="C288" i="2"/>
  <c r="D288" i="2"/>
  <c r="E288" i="2"/>
  <c r="F288" i="2"/>
  <c r="G288" i="2"/>
  <c r="H288" i="2"/>
  <c r="I288" i="2"/>
  <c r="J288" i="2"/>
  <c r="K288" i="2"/>
  <c r="L288" i="2"/>
  <c r="M288" i="2"/>
  <c r="N288" i="2"/>
  <c r="O288" i="2"/>
  <c r="P288" i="2"/>
  <c r="Q288" i="2"/>
  <c r="R288" i="2"/>
  <c r="S288" i="2"/>
  <c r="T288" i="2"/>
  <c r="U288" i="2"/>
  <c r="V288" i="2"/>
  <c r="W288" i="2"/>
  <c r="Y289" i="2"/>
  <c r="A289" i="2"/>
  <c r="B289" i="2"/>
  <c r="C289" i="2"/>
  <c r="D289" i="2"/>
  <c r="E289" i="2"/>
  <c r="F289" i="2"/>
  <c r="G289" i="2"/>
  <c r="H289" i="2"/>
  <c r="I289" i="2"/>
  <c r="J289" i="2"/>
  <c r="K289" i="2"/>
  <c r="L289" i="2"/>
  <c r="M289" i="2"/>
  <c r="N289" i="2"/>
  <c r="O289" i="2"/>
  <c r="P289" i="2"/>
  <c r="Q289" i="2"/>
  <c r="R289" i="2"/>
  <c r="S289" i="2"/>
  <c r="T289" i="2"/>
  <c r="U289" i="2"/>
  <c r="V289" i="2"/>
  <c r="W289" i="2"/>
  <c r="Y290" i="2"/>
  <c r="A290" i="2"/>
  <c r="B290" i="2"/>
  <c r="C290" i="2"/>
  <c r="D290" i="2"/>
  <c r="E290" i="2"/>
  <c r="F290" i="2"/>
  <c r="G290" i="2"/>
  <c r="H290" i="2"/>
  <c r="I290" i="2"/>
  <c r="J290" i="2"/>
  <c r="K290" i="2"/>
  <c r="L290" i="2"/>
  <c r="M290" i="2"/>
  <c r="N290" i="2"/>
  <c r="O290" i="2"/>
  <c r="P290" i="2"/>
  <c r="Q290" i="2"/>
  <c r="R290" i="2"/>
  <c r="S290" i="2"/>
  <c r="T290" i="2"/>
  <c r="U290" i="2"/>
  <c r="V290" i="2"/>
  <c r="W290" i="2"/>
  <c r="Y291" i="2"/>
  <c r="A291" i="2"/>
  <c r="B291" i="2"/>
  <c r="C291" i="2"/>
  <c r="D291" i="2"/>
  <c r="E291" i="2"/>
  <c r="F291" i="2"/>
  <c r="G291" i="2"/>
  <c r="H291" i="2"/>
  <c r="I291" i="2"/>
  <c r="J291" i="2"/>
  <c r="K291" i="2"/>
  <c r="L291" i="2"/>
  <c r="M291" i="2"/>
  <c r="N291" i="2"/>
  <c r="O291" i="2"/>
  <c r="P291" i="2"/>
  <c r="Q291" i="2"/>
  <c r="R291" i="2"/>
  <c r="S291" i="2"/>
  <c r="T291" i="2"/>
  <c r="U291" i="2"/>
  <c r="V291" i="2"/>
  <c r="W291" i="2"/>
  <c r="Y292" i="2"/>
  <c r="A292" i="2"/>
  <c r="B292" i="2"/>
  <c r="C292" i="2"/>
  <c r="D292" i="2"/>
  <c r="E292" i="2"/>
  <c r="F292" i="2"/>
  <c r="G292" i="2"/>
  <c r="H292" i="2"/>
  <c r="I292" i="2"/>
  <c r="J292" i="2"/>
  <c r="K292" i="2"/>
  <c r="L292" i="2"/>
  <c r="M292" i="2"/>
  <c r="N292" i="2"/>
  <c r="O292" i="2"/>
  <c r="P292" i="2"/>
  <c r="Q292" i="2"/>
  <c r="R292" i="2"/>
  <c r="S292" i="2"/>
  <c r="T292" i="2"/>
  <c r="U292" i="2"/>
  <c r="V292" i="2"/>
  <c r="W292" i="2"/>
  <c r="Y293" i="2"/>
  <c r="A293" i="2"/>
  <c r="B293" i="2"/>
  <c r="C293" i="2"/>
  <c r="D293" i="2"/>
  <c r="E293" i="2"/>
  <c r="F293" i="2"/>
  <c r="G293" i="2"/>
  <c r="H293" i="2"/>
  <c r="I293" i="2"/>
  <c r="J293" i="2"/>
  <c r="K293" i="2"/>
  <c r="L293" i="2"/>
  <c r="M293" i="2"/>
  <c r="N293" i="2"/>
  <c r="O293" i="2"/>
  <c r="P293" i="2"/>
  <c r="Q293" i="2"/>
  <c r="R293" i="2"/>
  <c r="S293" i="2"/>
  <c r="T293" i="2"/>
  <c r="U293" i="2"/>
  <c r="V293" i="2"/>
  <c r="W293" i="2"/>
  <c r="Y294" i="2"/>
  <c r="A294" i="2"/>
  <c r="B294" i="2"/>
  <c r="C294" i="2"/>
  <c r="D294" i="2"/>
  <c r="E294" i="2"/>
  <c r="F294" i="2"/>
  <c r="G294" i="2"/>
  <c r="H294" i="2"/>
  <c r="I294" i="2"/>
  <c r="J294" i="2"/>
  <c r="K294" i="2"/>
  <c r="L294" i="2"/>
  <c r="M294" i="2"/>
  <c r="N294" i="2"/>
  <c r="O294" i="2"/>
  <c r="P294" i="2"/>
  <c r="Q294" i="2"/>
  <c r="R294" i="2"/>
  <c r="S294" i="2"/>
  <c r="T294" i="2"/>
  <c r="U294" i="2"/>
  <c r="V294" i="2"/>
  <c r="W294" i="2"/>
  <c r="Y295" i="2"/>
  <c r="A295" i="2"/>
  <c r="B295" i="2"/>
  <c r="C295" i="2"/>
  <c r="D295" i="2"/>
  <c r="E295" i="2"/>
  <c r="F295" i="2"/>
  <c r="G295" i="2"/>
  <c r="H295" i="2"/>
  <c r="I295" i="2"/>
  <c r="J295" i="2"/>
  <c r="K295" i="2"/>
  <c r="L295" i="2"/>
  <c r="M295" i="2"/>
  <c r="N295" i="2"/>
  <c r="O295" i="2"/>
  <c r="P295" i="2"/>
  <c r="Q295" i="2"/>
  <c r="R295" i="2"/>
  <c r="S295" i="2"/>
  <c r="T295" i="2"/>
  <c r="U295" i="2"/>
  <c r="V295" i="2"/>
  <c r="W295" i="2"/>
  <c r="Y296" i="2"/>
  <c r="A296" i="2"/>
  <c r="B296" i="2"/>
  <c r="C296" i="2"/>
  <c r="D296" i="2"/>
  <c r="E296" i="2"/>
  <c r="F296" i="2"/>
  <c r="G296" i="2"/>
  <c r="H296" i="2"/>
  <c r="I296" i="2"/>
  <c r="J296" i="2"/>
  <c r="K296" i="2"/>
  <c r="L296" i="2"/>
  <c r="M296" i="2"/>
  <c r="N296" i="2"/>
  <c r="O296" i="2"/>
  <c r="P296" i="2"/>
  <c r="Q296" i="2"/>
  <c r="R296" i="2"/>
  <c r="S296" i="2"/>
  <c r="T296" i="2"/>
  <c r="U296" i="2"/>
  <c r="V296" i="2"/>
  <c r="W296" i="2"/>
  <c r="Y297" i="2"/>
  <c r="A297" i="2"/>
  <c r="B297" i="2"/>
  <c r="C297" i="2"/>
  <c r="D297" i="2"/>
  <c r="E297" i="2"/>
  <c r="F297" i="2"/>
  <c r="G297" i="2"/>
  <c r="H297" i="2"/>
  <c r="I297" i="2"/>
  <c r="J297" i="2"/>
  <c r="K297" i="2"/>
  <c r="L297" i="2"/>
  <c r="M297" i="2"/>
  <c r="N297" i="2"/>
  <c r="O297" i="2"/>
  <c r="P297" i="2"/>
  <c r="Q297" i="2"/>
  <c r="R297" i="2"/>
  <c r="S297" i="2"/>
  <c r="T297" i="2"/>
  <c r="U297" i="2"/>
  <c r="V297" i="2"/>
  <c r="W297" i="2"/>
  <c r="Y298" i="2"/>
  <c r="A298" i="2"/>
  <c r="B298" i="2"/>
  <c r="C298" i="2"/>
  <c r="D298" i="2"/>
  <c r="E298" i="2"/>
  <c r="F298" i="2"/>
  <c r="G298" i="2"/>
  <c r="H298" i="2"/>
  <c r="I298" i="2"/>
  <c r="J298" i="2"/>
  <c r="K298" i="2"/>
  <c r="L298" i="2"/>
  <c r="M298" i="2"/>
  <c r="N298" i="2"/>
  <c r="O298" i="2"/>
  <c r="P298" i="2"/>
  <c r="Q298" i="2"/>
  <c r="R298" i="2"/>
  <c r="S298" i="2"/>
  <c r="T298" i="2"/>
  <c r="U298" i="2"/>
  <c r="V298" i="2"/>
  <c r="W298" i="2"/>
  <c r="Y264" i="2"/>
  <c r="A264" i="2"/>
  <c r="B264" i="2"/>
  <c r="C264" i="2"/>
  <c r="D264" i="2"/>
  <c r="E264" i="2"/>
  <c r="F264" i="2"/>
  <c r="G264" i="2"/>
  <c r="H264" i="2"/>
  <c r="I264" i="2"/>
  <c r="J264" i="2"/>
  <c r="K264" i="2"/>
  <c r="L264" i="2"/>
  <c r="M264" i="2"/>
  <c r="N264" i="2"/>
  <c r="O264" i="2"/>
  <c r="P264" i="2"/>
  <c r="Q264" i="2"/>
  <c r="R264" i="2"/>
  <c r="S264" i="2"/>
  <c r="T264" i="2"/>
  <c r="U264" i="2"/>
  <c r="V264" i="2"/>
  <c r="W264" i="2"/>
  <c r="Y331" i="2"/>
  <c r="A331" i="2"/>
  <c r="B331" i="2"/>
  <c r="C331" i="2"/>
  <c r="D331" i="2"/>
  <c r="E331" i="2"/>
  <c r="F331" i="2"/>
  <c r="G331" i="2"/>
  <c r="H331" i="2"/>
  <c r="I331" i="2"/>
  <c r="J331" i="2"/>
  <c r="K331" i="2"/>
  <c r="L331" i="2"/>
  <c r="M331" i="2"/>
  <c r="N331" i="2"/>
  <c r="O331" i="2"/>
  <c r="P331" i="2"/>
  <c r="Q331" i="2"/>
  <c r="R331" i="2"/>
  <c r="S331" i="2"/>
  <c r="T331" i="2"/>
  <c r="U331" i="2"/>
  <c r="V331" i="2"/>
  <c r="W331" i="2"/>
  <c r="Y354" i="2"/>
  <c r="A354" i="2"/>
  <c r="B354" i="2"/>
  <c r="C354" i="2"/>
  <c r="D354" i="2"/>
  <c r="E354" i="2"/>
  <c r="F354" i="2"/>
  <c r="G354" i="2"/>
  <c r="H354" i="2"/>
  <c r="I354" i="2"/>
  <c r="J354" i="2"/>
  <c r="K354" i="2"/>
  <c r="L354" i="2"/>
  <c r="M354" i="2"/>
  <c r="N354" i="2"/>
  <c r="O354" i="2"/>
  <c r="P354" i="2"/>
  <c r="Q354" i="2"/>
  <c r="R354" i="2"/>
  <c r="S354" i="2"/>
  <c r="T354" i="2"/>
  <c r="U354" i="2"/>
  <c r="V354" i="2"/>
  <c r="W354" i="2"/>
  <c r="Y308" i="2"/>
  <c r="A308" i="2"/>
  <c r="B308" i="2"/>
  <c r="C308" i="2"/>
  <c r="D308" i="2"/>
  <c r="E308" i="2"/>
  <c r="F308" i="2"/>
  <c r="G308" i="2"/>
  <c r="H308" i="2"/>
  <c r="I308" i="2"/>
  <c r="J308" i="2"/>
  <c r="K308" i="2"/>
  <c r="L308" i="2"/>
  <c r="M308" i="2"/>
  <c r="N308" i="2"/>
  <c r="O308" i="2"/>
  <c r="P308" i="2"/>
  <c r="Q308" i="2"/>
  <c r="R308" i="2"/>
  <c r="S308" i="2"/>
  <c r="T308" i="2"/>
  <c r="U308" i="2"/>
  <c r="V308" i="2"/>
  <c r="W308" i="2"/>
  <c r="Y337" i="2"/>
  <c r="A337" i="2"/>
  <c r="B337" i="2"/>
  <c r="C337" i="2"/>
  <c r="D337" i="2"/>
  <c r="E337" i="2"/>
  <c r="F337" i="2"/>
  <c r="G337" i="2"/>
  <c r="H337" i="2"/>
  <c r="I337" i="2"/>
  <c r="J337" i="2"/>
  <c r="K337" i="2"/>
  <c r="L337" i="2"/>
  <c r="M337" i="2"/>
  <c r="N337" i="2"/>
  <c r="O337" i="2"/>
  <c r="P337" i="2"/>
  <c r="Q337" i="2"/>
  <c r="R337" i="2"/>
  <c r="S337" i="2"/>
  <c r="T337" i="2"/>
  <c r="U337" i="2"/>
  <c r="V337" i="2"/>
  <c r="W337" i="2"/>
  <c r="Y321" i="2"/>
  <c r="A321" i="2"/>
  <c r="B321" i="2"/>
  <c r="C321" i="2"/>
  <c r="D321" i="2"/>
  <c r="E321" i="2"/>
  <c r="F321" i="2"/>
  <c r="G321" i="2"/>
  <c r="H321" i="2"/>
  <c r="I321" i="2"/>
  <c r="J321" i="2"/>
  <c r="K321" i="2"/>
  <c r="L321" i="2"/>
  <c r="M321" i="2"/>
  <c r="N321" i="2"/>
  <c r="O321" i="2"/>
  <c r="P321" i="2"/>
  <c r="Q321" i="2"/>
  <c r="R321" i="2"/>
  <c r="S321" i="2"/>
  <c r="T321" i="2"/>
  <c r="U321" i="2"/>
  <c r="V321" i="2"/>
  <c r="W321" i="2"/>
  <c r="Y340" i="2"/>
  <c r="A340" i="2"/>
  <c r="B340" i="2"/>
  <c r="C340" i="2"/>
  <c r="D340" i="2"/>
  <c r="E340" i="2"/>
  <c r="F340" i="2"/>
  <c r="G340" i="2"/>
  <c r="H340" i="2"/>
  <c r="I340" i="2"/>
  <c r="J340" i="2"/>
  <c r="K340" i="2"/>
  <c r="L340" i="2"/>
  <c r="M340" i="2"/>
  <c r="N340" i="2"/>
  <c r="O340" i="2"/>
  <c r="P340" i="2"/>
  <c r="Q340" i="2"/>
  <c r="R340" i="2"/>
  <c r="S340" i="2"/>
  <c r="T340" i="2"/>
  <c r="U340" i="2"/>
  <c r="V340" i="2"/>
  <c r="W340" i="2"/>
  <c r="Y262" i="2"/>
  <c r="A262" i="2"/>
  <c r="B262" i="2"/>
  <c r="C262" i="2"/>
  <c r="D262" i="2"/>
  <c r="E262" i="2"/>
  <c r="F262" i="2"/>
  <c r="G262" i="2"/>
  <c r="H262" i="2"/>
  <c r="I262" i="2"/>
  <c r="J262" i="2"/>
  <c r="K262" i="2"/>
  <c r="L262" i="2"/>
  <c r="M262" i="2"/>
  <c r="N262" i="2"/>
  <c r="O262" i="2"/>
  <c r="P262" i="2"/>
  <c r="Q262" i="2"/>
  <c r="R262" i="2"/>
  <c r="S262" i="2"/>
  <c r="T262" i="2"/>
  <c r="U262" i="2"/>
  <c r="V262" i="2"/>
  <c r="W262" i="2"/>
  <c r="Y314" i="2"/>
  <c r="A314" i="2"/>
  <c r="B314" i="2"/>
  <c r="C314" i="2"/>
  <c r="D314" i="2"/>
  <c r="E314" i="2"/>
  <c r="F314" i="2"/>
  <c r="G314" i="2"/>
  <c r="H314" i="2"/>
  <c r="I314" i="2"/>
  <c r="J314" i="2"/>
  <c r="K314" i="2"/>
  <c r="L314" i="2"/>
  <c r="M314" i="2"/>
  <c r="N314" i="2"/>
  <c r="O314" i="2"/>
  <c r="P314" i="2"/>
  <c r="Q314" i="2"/>
  <c r="R314" i="2"/>
  <c r="S314" i="2"/>
  <c r="T314" i="2"/>
  <c r="U314" i="2"/>
  <c r="V314" i="2"/>
  <c r="W314" i="2"/>
  <c r="Y342" i="2"/>
  <c r="A342" i="2"/>
  <c r="B342" i="2"/>
  <c r="C342" i="2"/>
  <c r="D342" i="2"/>
  <c r="E342" i="2"/>
  <c r="F342" i="2"/>
  <c r="G342" i="2"/>
  <c r="H342" i="2"/>
  <c r="I342" i="2"/>
  <c r="J342" i="2"/>
  <c r="K342" i="2"/>
  <c r="L342" i="2"/>
  <c r="M342" i="2"/>
  <c r="N342" i="2"/>
  <c r="O342" i="2"/>
  <c r="P342" i="2"/>
  <c r="Q342" i="2"/>
  <c r="R342" i="2"/>
  <c r="S342" i="2"/>
  <c r="T342" i="2"/>
  <c r="U342" i="2"/>
  <c r="V342" i="2"/>
  <c r="W342" i="2"/>
  <c r="Y330" i="2"/>
  <c r="A330" i="2"/>
  <c r="B330" i="2"/>
  <c r="C330" i="2"/>
  <c r="D330" i="2"/>
  <c r="E330" i="2"/>
  <c r="F330" i="2"/>
  <c r="G330" i="2"/>
  <c r="H330" i="2"/>
  <c r="I330" i="2"/>
  <c r="J330" i="2"/>
  <c r="K330" i="2"/>
  <c r="L330" i="2"/>
  <c r="M330" i="2"/>
  <c r="N330" i="2"/>
  <c r="O330" i="2"/>
  <c r="P330" i="2"/>
  <c r="Q330" i="2"/>
  <c r="R330" i="2"/>
  <c r="S330" i="2"/>
  <c r="T330" i="2"/>
  <c r="U330" i="2"/>
  <c r="V330" i="2"/>
  <c r="W330" i="2"/>
  <c r="Y329" i="2"/>
  <c r="A329" i="2"/>
  <c r="B329" i="2"/>
  <c r="C329" i="2"/>
  <c r="D329" i="2"/>
  <c r="E329" i="2"/>
  <c r="F329" i="2"/>
  <c r="G329" i="2"/>
  <c r="H329" i="2"/>
  <c r="I329" i="2"/>
  <c r="J329" i="2"/>
  <c r="K329" i="2"/>
  <c r="L329" i="2"/>
  <c r="M329" i="2"/>
  <c r="N329" i="2"/>
  <c r="O329" i="2"/>
  <c r="P329" i="2"/>
  <c r="Q329" i="2"/>
  <c r="R329" i="2"/>
  <c r="S329" i="2"/>
  <c r="T329" i="2"/>
  <c r="U329" i="2"/>
  <c r="V329" i="2"/>
  <c r="W329" i="2"/>
  <c r="Y353" i="2"/>
  <c r="A353" i="2"/>
  <c r="B353" i="2"/>
  <c r="C353" i="2"/>
  <c r="D353" i="2"/>
  <c r="E353" i="2"/>
  <c r="F353" i="2"/>
  <c r="G353" i="2"/>
  <c r="H353" i="2"/>
  <c r="I353" i="2"/>
  <c r="J353" i="2"/>
  <c r="K353" i="2"/>
  <c r="L353" i="2"/>
  <c r="M353" i="2"/>
  <c r="N353" i="2"/>
  <c r="O353" i="2"/>
  <c r="P353" i="2"/>
  <c r="Q353" i="2"/>
  <c r="R353" i="2"/>
  <c r="S353" i="2"/>
  <c r="T353" i="2"/>
  <c r="U353" i="2"/>
  <c r="V353" i="2"/>
  <c r="W353" i="2"/>
  <c r="Y319" i="2"/>
  <c r="A319" i="2"/>
  <c r="B319" i="2"/>
  <c r="C319" i="2"/>
  <c r="D319" i="2"/>
  <c r="E319" i="2"/>
  <c r="F319" i="2"/>
  <c r="G319" i="2"/>
  <c r="H319" i="2"/>
  <c r="I319" i="2"/>
  <c r="J319" i="2"/>
  <c r="K319" i="2"/>
  <c r="L319" i="2"/>
  <c r="M319" i="2"/>
  <c r="N319" i="2"/>
  <c r="O319" i="2"/>
  <c r="P319" i="2"/>
  <c r="Q319" i="2"/>
  <c r="R319" i="2"/>
  <c r="S319" i="2"/>
  <c r="T319" i="2"/>
  <c r="U319" i="2"/>
  <c r="V319" i="2"/>
  <c r="W319" i="2"/>
  <c r="Y310" i="2"/>
  <c r="A310" i="2"/>
  <c r="B310" i="2"/>
  <c r="C310" i="2"/>
  <c r="D310" i="2"/>
  <c r="E310" i="2"/>
  <c r="F310" i="2"/>
  <c r="G310" i="2"/>
  <c r="H310" i="2"/>
  <c r="I310" i="2"/>
  <c r="J310" i="2"/>
  <c r="K310" i="2"/>
  <c r="L310" i="2"/>
  <c r="M310" i="2"/>
  <c r="N310" i="2"/>
  <c r="O310" i="2"/>
  <c r="P310" i="2"/>
  <c r="Q310" i="2"/>
  <c r="R310" i="2"/>
  <c r="S310" i="2"/>
  <c r="T310" i="2"/>
  <c r="U310" i="2"/>
  <c r="V310" i="2"/>
  <c r="W310" i="2"/>
  <c r="Y345" i="2"/>
  <c r="A345" i="2"/>
  <c r="B345" i="2"/>
  <c r="C345" i="2"/>
  <c r="D345" i="2"/>
  <c r="E345" i="2"/>
  <c r="F345" i="2"/>
  <c r="G345" i="2"/>
  <c r="H345" i="2"/>
  <c r="I345" i="2"/>
  <c r="J345" i="2"/>
  <c r="K345" i="2"/>
  <c r="L345" i="2"/>
  <c r="M345" i="2"/>
  <c r="N345" i="2"/>
  <c r="O345" i="2"/>
  <c r="P345" i="2"/>
  <c r="Q345" i="2"/>
  <c r="R345" i="2"/>
  <c r="S345" i="2"/>
  <c r="T345" i="2"/>
  <c r="U345" i="2"/>
  <c r="V345" i="2"/>
  <c r="W345" i="2"/>
  <c r="Y334" i="2"/>
  <c r="A334" i="2"/>
  <c r="B334" i="2"/>
  <c r="C334" i="2"/>
  <c r="D334" i="2"/>
  <c r="E334" i="2"/>
  <c r="F334" i="2"/>
  <c r="G334" i="2"/>
  <c r="H334" i="2"/>
  <c r="I334" i="2"/>
  <c r="J334" i="2"/>
  <c r="K334" i="2"/>
  <c r="L334" i="2"/>
  <c r="M334" i="2"/>
  <c r="N334" i="2"/>
  <c r="O334" i="2"/>
  <c r="P334" i="2"/>
  <c r="Q334" i="2"/>
  <c r="R334" i="2"/>
  <c r="S334" i="2"/>
  <c r="T334" i="2"/>
  <c r="U334" i="2"/>
  <c r="V334" i="2"/>
  <c r="W334" i="2"/>
  <c r="Y268" i="2"/>
  <c r="A268" i="2"/>
  <c r="B268" i="2"/>
  <c r="C268" i="2"/>
  <c r="D268" i="2"/>
  <c r="E268" i="2"/>
  <c r="F268" i="2"/>
  <c r="G268" i="2"/>
  <c r="H268" i="2"/>
  <c r="I268" i="2"/>
  <c r="J268" i="2"/>
  <c r="K268" i="2"/>
  <c r="L268" i="2"/>
  <c r="M268" i="2"/>
  <c r="N268" i="2"/>
  <c r="O268" i="2"/>
  <c r="P268" i="2"/>
  <c r="Q268" i="2"/>
  <c r="R268" i="2"/>
  <c r="S268" i="2"/>
  <c r="T268" i="2"/>
  <c r="U268" i="2"/>
  <c r="V268" i="2"/>
  <c r="W268" i="2"/>
  <c r="Y324" i="2"/>
  <c r="A324" i="2"/>
  <c r="B324" i="2"/>
  <c r="C324" i="2"/>
  <c r="D324" i="2"/>
  <c r="E324" i="2"/>
  <c r="F324" i="2"/>
  <c r="G324" i="2"/>
  <c r="H324" i="2"/>
  <c r="I324" i="2"/>
  <c r="J324" i="2"/>
  <c r="K324" i="2"/>
  <c r="L324" i="2"/>
  <c r="M324" i="2"/>
  <c r="N324" i="2"/>
  <c r="O324" i="2"/>
  <c r="P324" i="2"/>
  <c r="Q324" i="2"/>
  <c r="R324" i="2"/>
  <c r="S324" i="2"/>
  <c r="T324" i="2"/>
  <c r="U324" i="2"/>
  <c r="V324" i="2"/>
  <c r="W324" i="2"/>
  <c r="Y256" i="2"/>
  <c r="A256" i="2"/>
  <c r="B256" i="2"/>
  <c r="C256" i="2"/>
  <c r="D256" i="2"/>
  <c r="E256" i="2"/>
  <c r="F256" i="2"/>
  <c r="G256" i="2"/>
  <c r="H256" i="2"/>
  <c r="I256" i="2"/>
  <c r="J256" i="2"/>
  <c r="K256" i="2"/>
  <c r="L256" i="2"/>
  <c r="M256" i="2"/>
  <c r="N256" i="2"/>
  <c r="O256" i="2"/>
  <c r="P256" i="2"/>
  <c r="Q256" i="2"/>
  <c r="R256" i="2"/>
  <c r="S256" i="2"/>
  <c r="T256" i="2"/>
  <c r="U256" i="2"/>
  <c r="V256" i="2"/>
  <c r="W256" i="2"/>
  <c r="Y255" i="2"/>
  <c r="A255" i="2"/>
  <c r="B255" i="2"/>
  <c r="C255" i="2"/>
  <c r="D255" i="2"/>
  <c r="E255" i="2"/>
  <c r="F255" i="2"/>
  <c r="G255" i="2"/>
  <c r="H255" i="2"/>
  <c r="I255" i="2"/>
  <c r="J255" i="2"/>
  <c r="K255" i="2"/>
  <c r="L255" i="2"/>
  <c r="M255" i="2"/>
  <c r="N255" i="2"/>
  <c r="O255" i="2"/>
  <c r="P255" i="2"/>
  <c r="Q255" i="2"/>
  <c r="R255" i="2"/>
  <c r="S255" i="2"/>
  <c r="T255" i="2"/>
  <c r="U255" i="2"/>
  <c r="V255" i="2"/>
  <c r="W255" i="2"/>
  <c r="T29" i="2" l="1"/>
  <c r="T10" i="2"/>
  <c r="I22" i="2"/>
  <c r="I29" i="2"/>
  <c r="T15" i="2"/>
  <c r="I25" i="2"/>
  <c r="T25" i="2"/>
  <c r="I33" i="2"/>
  <c r="L30" i="2"/>
  <c r="U30" i="2"/>
  <c r="I17" i="2"/>
  <c r="T12" i="2"/>
  <c r="I6" i="2"/>
  <c r="H7" i="2"/>
  <c r="T7" i="2"/>
  <c r="I19" i="2"/>
  <c r="T41" i="2"/>
  <c r="H112" i="2"/>
  <c r="T112" i="2"/>
  <c r="H76" i="2"/>
  <c r="J76" i="2"/>
  <c r="T120" i="2"/>
  <c r="I151" i="2"/>
  <c r="I222" i="2"/>
  <c r="U10" i="2"/>
  <c r="T203" i="2"/>
  <c r="T158" i="2"/>
  <c r="T48" i="2"/>
  <c r="T58" i="2"/>
  <c r="T36" i="2"/>
  <c r="T165" i="2"/>
  <c r="H163" i="2"/>
  <c r="J222" i="2"/>
  <c r="T214" i="2"/>
  <c r="T202" i="2"/>
  <c r="I127" i="2"/>
  <c r="T127" i="2"/>
  <c r="I121" i="2"/>
  <c r="T40" i="2"/>
  <c r="I95" i="2"/>
  <c r="T95" i="2"/>
  <c r="H93" i="2"/>
  <c r="J93" i="2"/>
  <c r="H109" i="2"/>
  <c r="T109" i="2"/>
  <c r="H94" i="2"/>
  <c r="T94" i="2"/>
  <c r="H80" i="2"/>
  <c r="T80" i="2"/>
  <c r="H153" i="2"/>
  <c r="T153" i="2"/>
  <c r="T68" i="2"/>
  <c r="T88" i="2"/>
  <c r="H53" i="2"/>
  <c r="T53" i="2"/>
  <c r="T204" i="2"/>
  <c r="I252" i="2"/>
  <c r="T252" i="2"/>
  <c r="T161" i="2"/>
  <c r="I18" i="2"/>
  <c r="T18" i="2"/>
  <c r="I54" i="2"/>
  <c r="T54" i="2"/>
  <c r="I100" i="2"/>
  <c r="T100" i="2"/>
  <c r="I180" i="2"/>
  <c r="T180" i="2"/>
  <c r="T20" i="2"/>
  <c r="T63" i="2"/>
  <c r="T141" i="2"/>
  <c r="T126" i="2"/>
  <c r="T107" i="2"/>
  <c r="T197" i="2"/>
  <c r="T72" i="2"/>
  <c r="I132" i="2"/>
  <c r="T132" i="2"/>
  <c r="T149" i="2"/>
  <c r="I149" i="2"/>
  <c r="L53" i="2"/>
  <c r="U53" i="2"/>
  <c r="I150" i="2"/>
  <c r="T150" i="2"/>
  <c r="I88" i="2"/>
  <c r="J129" i="2"/>
  <c r="Y129" i="2" s="1"/>
  <c r="I185" i="2"/>
  <c r="I137" i="2"/>
  <c r="I155" i="2"/>
  <c r="I167" i="2"/>
  <c r="I165" i="2"/>
  <c r="I9" i="2"/>
  <c r="I206" i="2"/>
  <c r="J161" i="2"/>
  <c r="Y161" i="2" s="1"/>
  <c r="I20" i="2"/>
  <c r="I164" i="2"/>
  <c r="T164" i="2"/>
  <c r="T79" i="2"/>
  <c r="I79" i="2"/>
  <c r="I55" i="2"/>
  <c r="T55" i="2"/>
  <c r="T195" i="2"/>
  <c r="I195" i="2"/>
  <c r="T62" i="2"/>
  <c r="I62" i="2"/>
  <c r="I30" i="2"/>
  <c r="T30" i="2"/>
  <c r="I42" i="2"/>
  <c r="T42" i="2"/>
  <c r="H18" i="2"/>
  <c r="J18" i="2"/>
  <c r="I207" i="2"/>
  <c r="T207" i="2"/>
  <c r="I106" i="2"/>
  <c r="I28" i="2"/>
  <c r="I178" i="2"/>
  <c r="I96" i="2"/>
  <c r="I161" i="2"/>
  <c r="I13" i="2"/>
  <c r="I139" i="2"/>
  <c r="I103" i="2"/>
  <c r="I141" i="2"/>
  <c r="I187" i="2"/>
  <c r="I186" i="2"/>
  <c r="I175" i="2"/>
  <c r="I57" i="2"/>
  <c r="I24" i="2"/>
  <c r="I84" i="2"/>
  <c r="I27" i="2"/>
  <c r="I168" i="2"/>
  <c r="I189" i="2"/>
  <c r="I159" i="2"/>
  <c r="I32" i="2"/>
  <c r="I63" i="2"/>
  <c r="J63" i="2"/>
  <c r="I126" i="2"/>
  <c r="J126" i="2"/>
  <c r="J109" i="2"/>
  <c r="I109" i="2"/>
  <c r="I174" i="2"/>
  <c r="J174" i="2"/>
  <c r="I94" i="2"/>
  <c r="J94" i="2"/>
  <c r="I80" i="2"/>
  <c r="J80" i="2"/>
  <c r="J53" i="2"/>
  <c r="I53" i="2"/>
  <c r="J153" i="2"/>
  <c r="I153" i="2"/>
  <c r="I7" i="2"/>
  <c r="J7" i="2"/>
  <c r="I188" i="2"/>
  <c r="J188" i="2"/>
  <c r="J64" i="2"/>
  <c r="I64" i="2"/>
  <c r="J82" i="2"/>
  <c r="I82" i="2"/>
  <c r="U151" i="2"/>
  <c r="L151" i="2"/>
  <c r="U52" i="2"/>
  <c r="L52" i="2"/>
  <c r="U95" i="2"/>
  <c r="L95" i="2"/>
  <c r="U132" i="2"/>
  <c r="L132" i="2"/>
  <c r="U99" i="2"/>
  <c r="L99" i="2"/>
  <c r="L35" i="2"/>
  <c r="U35" i="2"/>
  <c r="U164" i="2"/>
  <c r="L164" i="2"/>
  <c r="L79" i="2"/>
  <c r="U79" i="2"/>
  <c r="U183" i="2"/>
  <c r="L183" i="2"/>
  <c r="S183" i="2" s="1"/>
  <c r="U127" i="2"/>
  <c r="L127" i="2"/>
  <c r="L55" i="2"/>
  <c r="S55" i="2" s="1"/>
  <c r="U55" i="2"/>
  <c r="U182" i="2"/>
  <c r="L182" i="2"/>
  <c r="S182" i="2" s="1"/>
  <c r="U169" i="2"/>
  <c r="L169" i="2"/>
  <c r="U114" i="2"/>
  <c r="L114" i="2"/>
  <c r="U195" i="2"/>
  <c r="L195" i="2"/>
  <c r="U68" i="2"/>
  <c r="L68" i="2"/>
  <c r="L200" i="2"/>
  <c r="U200" i="2"/>
  <c r="L149" i="2"/>
  <c r="U149" i="2"/>
  <c r="L36" i="2"/>
  <c r="U36" i="2"/>
  <c r="L133" i="2"/>
  <c r="U133" i="2"/>
  <c r="U33" i="2"/>
  <c r="L33" i="2"/>
  <c r="L201" i="2"/>
  <c r="S201" i="2" s="1"/>
  <c r="U201" i="2"/>
  <c r="L134" i="2"/>
  <c r="U134" i="2"/>
  <c r="L158" i="2"/>
  <c r="M158" i="2" s="1"/>
  <c r="N158" i="2" s="1"/>
  <c r="O158" i="2" s="1"/>
  <c r="U158" i="2"/>
  <c r="L86" i="2"/>
  <c r="S86" i="2" s="1"/>
  <c r="U86" i="2"/>
  <c r="L54" i="2"/>
  <c r="S54" i="2" s="1"/>
  <c r="U54" i="2"/>
  <c r="L63" i="2"/>
  <c r="U63" i="2"/>
  <c r="U91" i="2"/>
  <c r="L91" i="2"/>
  <c r="U141" i="2"/>
  <c r="L141" i="2"/>
  <c r="L147" i="2"/>
  <c r="U147" i="2"/>
  <c r="U197" i="2"/>
  <c r="L197" i="2"/>
  <c r="U174" i="2"/>
  <c r="L174" i="2"/>
  <c r="L185" i="2"/>
  <c r="U185" i="2"/>
  <c r="U137" i="2"/>
  <c r="L137" i="2"/>
  <c r="L24" i="2"/>
  <c r="U24" i="2"/>
  <c r="U187" i="2"/>
  <c r="L187" i="2"/>
  <c r="U159" i="2"/>
  <c r="L159" i="2"/>
  <c r="U153" i="2"/>
  <c r="L153" i="2"/>
  <c r="U165" i="2"/>
  <c r="L165" i="2"/>
  <c r="U7" i="2"/>
  <c r="L7" i="2"/>
  <c r="U57" i="2"/>
  <c r="L57" i="2"/>
  <c r="S57" i="2" s="1"/>
  <c r="U56" i="2"/>
  <c r="L56" i="2"/>
  <c r="U178" i="2"/>
  <c r="L178" i="2"/>
  <c r="U138" i="2"/>
  <c r="L138" i="2"/>
  <c r="U150" i="2"/>
  <c r="L150" i="2"/>
  <c r="L162" i="2"/>
  <c r="U162" i="2"/>
  <c r="U116" i="2"/>
  <c r="L116" i="2"/>
  <c r="U230" i="2"/>
  <c r="L230" i="2"/>
  <c r="U248" i="2"/>
  <c r="L248" i="2"/>
  <c r="S248" i="2" s="1"/>
  <c r="L231" i="2"/>
  <c r="U231" i="2"/>
  <c r="U247" i="2"/>
  <c r="L247" i="2"/>
  <c r="S247" i="2" s="1"/>
  <c r="U244" i="2"/>
  <c r="L244" i="2"/>
  <c r="S244" i="2" s="1"/>
  <c r="U249" i="2"/>
  <c r="L249" i="2"/>
  <c r="S249" i="2" s="1"/>
  <c r="U204" i="2"/>
  <c r="L204" i="2"/>
  <c r="L207" i="2"/>
  <c r="U207" i="2"/>
  <c r="L202" i="2"/>
  <c r="U202" i="2"/>
  <c r="L209" i="2"/>
  <c r="U209" i="2"/>
  <c r="U242" i="2"/>
  <c r="L242" i="2"/>
  <c r="L234" i="2"/>
  <c r="U234" i="2"/>
  <c r="L228" i="2"/>
  <c r="U228" i="2"/>
  <c r="U216" i="2"/>
  <c r="L216" i="2"/>
  <c r="U232" i="2"/>
  <c r="L232" i="2"/>
  <c r="U118" i="2"/>
  <c r="L118" i="2"/>
  <c r="L217" i="2"/>
  <c r="U217" i="2"/>
  <c r="T251" i="2"/>
  <c r="T194" i="2"/>
  <c r="T243" i="2"/>
  <c r="L198" i="2"/>
  <c r="U198" i="2"/>
  <c r="U136" i="2"/>
  <c r="L136" i="2"/>
  <c r="P5" i="17"/>
  <c r="P6" i="17"/>
  <c r="K5" i="17"/>
  <c r="K6" i="17"/>
  <c r="F9" i="17"/>
  <c r="I9" i="17"/>
  <c r="J9" i="17"/>
  <c r="I99" i="2"/>
  <c r="T130" i="2"/>
  <c r="T110" i="2"/>
  <c r="J251" i="2"/>
  <c r="H100" i="2"/>
  <c r="J100" i="2"/>
  <c r="H20" i="2"/>
  <c r="J20" i="2"/>
  <c r="I179" i="2"/>
  <c r="T179" i="2"/>
  <c r="H105" i="2"/>
  <c r="J105" i="2"/>
  <c r="L251" i="2"/>
  <c r="S251" i="2" s="1"/>
  <c r="U251" i="2"/>
  <c r="I68" i="2"/>
  <c r="I218" i="2"/>
  <c r="T51" i="2"/>
  <c r="T81" i="2"/>
  <c r="T117" i="2"/>
  <c r="T169" i="2"/>
  <c r="I177" i="2"/>
  <c r="T177" i="2"/>
  <c r="L51" i="2"/>
  <c r="S51" i="2" s="1"/>
  <c r="U51" i="2"/>
  <c r="I8" i="2"/>
  <c r="T13" i="2"/>
  <c r="I144" i="2"/>
  <c r="T144" i="2"/>
  <c r="H25" i="2"/>
  <c r="J25" i="2"/>
  <c r="L93" i="2"/>
  <c r="U93" i="2"/>
  <c r="H103" i="2"/>
  <c r="T103" i="2"/>
  <c r="J103" i="2"/>
  <c r="T91" i="2"/>
  <c r="I91" i="2"/>
  <c r="I56" i="2"/>
  <c r="T56" i="2"/>
  <c r="H167" i="2"/>
  <c r="J167" i="2"/>
  <c r="H179" i="2"/>
  <c r="J179" i="2"/>
  <c r="H190" i="2"/>
  <c r="J190" i="2"/>
  <c r="H131" i="2"/>
  <c r="J131" i="2"/>
  <c r="J138" i="2"/>
  <c r="T138" i="2"/>
  <c r="J150" i="2"/>
  <c r="H150" i="2"/>
  <c r="H162" i="2"/>
  <c r="J162" i="2"/>
  <c r="I245" i="2"/>
  <c r="T245" i="2"/>
  <c r="I14" i="2"/>
  <c r="T14" i="2"/>
  <c r="I249" i="2"/>
  <c r="T249" i="2"/>
  <c r="T21" i="2"/>
  <c r="I107" i="2"/>
  <c r="J157" i="2"/>
  <c r="I81" i="2"/>
  <c r="T140" i="2"/>
  <c r="I157" i="2"/>
  <c r="T157" i="2"/>
  <c r="L125" i="2"/>
  <c r="U125" i="2"/>
  <c r="L214" i="2"/>
  <c r="U214" i="2"/>
  <c r="I198" i="2"/>
  <c r="I21" i="2"/>
  <c r="I203" i="2"/>
  <c r="I216" i="2"/>
  <c r="T233" i="2"/>
  <c r="H155" i="2"/>
  <c r="J155" i="2"/>
  <c r="I117" i="2"/>
  <c r="T163" i="2"/>
  <c r="L157" i="2"/>
  <c r="U157" i="2"/>
  <c r="H220" i="2"/>
  <c r="J220" i="2"/>
  <c r="L117" i="2"/>
  <c r="U117" i="2"/>
  <c r="I143" i="2"/>
  <c r="I209" i="2"/>
  <c r="I115" i="2"/>
  <c r="J115" i="2"/>
  <c r="I123" i="2"/>
  <c r="H198" i="2"/>
  <c r="J198" i="2"/>
  <c r="U90" i="2"/>
  <c r="L90" i="2"/>
  <c r="H99" i="2"/>
  <c r="J99" i="2"/>
  <c r="H6" i="2"/>
  <c r="J6" i="2"/>
  <c r="T6" i="2"/>
  <c r="H196" i="2"/>
  <c r="J196" i="2"/>
  <c r="H137" i="2"/>
  <c r="J137" i="2"/>
  <c r="H65" i="2"/>
  <c r="T65" i="2"/>
  <c r="I136" i="2"/>
  <c r="T136" i="2"/>
  <c r="I146" i="2"/>
  <c r="T146" i="2"/>
  <c r="H146" i="2"/>
  <c r="J146" i="2"/>
  <c r="L115" i="2"/>
  <c r="U115" i="2"/>
  <c r="H224" i="2"/>
  <c r="J224" i="2"/>
  <c r="T224" i="2"/>
  <c r="I85" i="2"/>
  <c r="J163" i="2"/>
  <c r="H47" i="2"/>
  <c r="T47" i="2"/>
  <c r="T213" i="2"/>
  <c r="I163" i="2"/>
  <c r="K161" i="2"/>
  <c r="W161" i="2" s="1"/>
  <c r="T246" i="2"/>
  <c r="I43" i="2"/>
  <c r="H149" i="2"/>
  <c r="J149" i="2"/>
  <c r="H136" i="2"/>
  <c r="J136" i="2"/>
  <c r="Y136" i="2" s="1"/>
  <c r="L250" i="2"/>
  <c r="U250" i="2"/>
  <c r="I250" i="2"/>
  <c r="T250" i="2"/>
  <c r="H250" i="2"/>
  <c r="J250" i="2"/>
  <c r="H235" i="2"/>
  <c r="J235" i="2"/>
  <c r="Y235" i="2" s="1"/>
  <c r="H161" i="2"/>
  <c r="H157" i="2"/>
  <c r="I11" i="2"/>
  <c r="I102" i="2"/>
  <c r="T102" i="2"/>
  <c r="H132" i="2"/>
  <c r="J132" i="2"/>
  <c r="H31" i="2"/>
  <c r="J31" i="2"/>
  <c r="H200" i="2"/>
  <c r="J200" i="2"/>
  <c r="I71" i="2"/>
  <c r="T71" i="2"/>
  <c r="H8" i="2"/>
  <c r="J8" i="2"/>
  <c r="L87" i="2"/>
  <c r="U87" i="2"/>
  <c r="I87" i="2"/>
  <c r="T87" i="2"/>
  <c r="I243" i="2"/>
  <c r="J243" i="2"/>
  <c r="T69" i="2"/>
  <c r="I197" i="2"/>
  <c r="J111" i="2"/>
  <c r="Y111" i="2" s="1"/>
  <c r="H127" i="2"/>
  <c r="J127" i="2"/>
  <c r="T182" i="2"/>
  <c r="I182" i="2"/>
  <c r="L171" i="2"/>
  <c r="U171" i="2"/>
  <c r="I171" i="2"/>
  <c r="T171" i="2"/>
  <c r="H171" i="2"/>
  <c r="J171" i="2"/>
  <c r="I160" i="2"/>
  <c r="T160" i="2"/>
  <c r="H152" i="2"/>
  <c r="J152" i="2"/>
  <c r="J78" i="2"/>
  <c r="T78" i="2"/>
  <c r="J238" i="2"/>
  <c r="T238" i="2"/>
  <c r="H145" i="2"/>
  <c r="T145" i="2"/>
  <c r="J145" i="2"/>
  <c r="H21" i="2"/>
  <c r="J21" i="2"/>
  <c r="H59" i="2"/>
  <c r="J59" i="2"/>
  <c r="H92" i="2"/>
  <c r="J92" i="2"/>
  <c r="H252" i="2"/>
  <c r="J252" i="2"/>
  <c r="H24" i="2"/>
  <c r="J24" i="2"/>
  <c r="L226" i="2"/>
  <c r="U226" i="2"/>
  <c r="H14" i="2"/>
  <c r="J14" i="2"/>
  <c r="H123" i="2"/>
  <c r="J123" i="2"/>
  <c r="H203" i="2"/>
  <c r="J203" i="2"/>
  <c r="H111" i="2"/>
  <c r="T8" i="2"/>
  <c r="T121" i="2"/>
  <c r="H238" i="2"/>
  <c r="H64" i="2"/>
  <c r="I135" i="2"/>
  <c r="H102" i="2"/>
  <c r="J102" i="2"/>
  <c r="I201" i="2"/>
  <c r="T201" i="2"/>
  <c r="H42" i="2"/>
  <c r="J42" i="2"/>
  <c r="I46" i="2"/>
  <c r="T46" i="2"/>
  <c r="I111" i="2"/>
  <c r="T111" i="2"/>
  <c r="H237" i="2"/>
  <c r="J237" i="2"/>
  <c r="T237" i="2"/>
  <c r="J124" i="2"/>
  <c r="Y124" i="2" s="1"/>
  <c r="I208" i="2"/>
  <c r="T166" i="2"/>
  <c r="I166" i="2"/>
  <c r="H39" i="2"/>
  <c r="T39" i="2"/>
  <c r="I244" i="2"/>
  <c r="T244" i="2"/>
  <c r="H121" i="2"/>
  <c r="J121" i="2"/>
  <c r="J117" i="2"/>
  <c r="H117" i="2"/>
  <c r="H125" i="2"/>
  <c r="J125" i="2"/>
  <c r="H249" i="2"/>
  <c r="J249" i="2"/>
  <c r="J101" i="2"/>
  <c r="Y101" i="2" s="1"/>
  <c r="I217" i="2"/>
  <c r="I67" i="2"/>
  <c r="H124" i="2"/>
  <c r="L194" i="2"/>
  <c r="L184" i="2"/>
  <c r="L163" i="2"/>
  <c r="I140" i="2"/>
  <c r="T135" i="2"/>
  <c r="I35" i="2"/>
  <c r="T32" i="2"/>
  <c r="H90" i="2"/>
  <c r="J90" i="2"/>
  <c r="H182" i="2"/>
  <c r="J182" i="2"/>
  <c r="H114" i="2"/>
  <c r="J114" i="2"/>
  <c r="H133" i="2"/>
  <c r="J133" i="2"/>
  <c r="H46" i="2"/>
  <c r="J46" i="2"/>
  <c r="H194" i="2"/>
  <c r="J194" i="2"/>
  <c r="I47" i="2"/>
  <c r="J47" i="2"/>
  <c r="L111" i="2"/>
  <c r="U111" i="2"/>
  <c r="H185" i="2"/>
  <c r="J185" i="2"/>
  <c r="I16" i="2"/>
  <c r="T16" i="2"/>
  <c r="H16" i="2"/>
  <c r="J16" i="2"/>
  <c r="I124" i="2"/>
  <c r="T124" i="2"/>
  <c r="I184" i="2"/>
  <c r="J184" i="2"/>
  <c r="J212" i="2"/>
  <c r="L221" i="2"/>
  <c r="L191" i="2"/>
  <c r="L190" i="2"/>
  <c r="L180" i="2"/>
  <c r="L161" i="2"/>
  <c r="L160" i="2"/>
  <c r="H183" i="2"/>
  <c r="J183" i="2"/>
  <c r="H160" i="2"/>
  <c r="J160" i="2"/>
  <c r="H101" i="2"/>
  <c r="I101" i="2"/>
  <c r="T101" i="2"/>
  <c r="H54" i="2"/>
  <c r="J54" i="2"/>
  <c r="H135" i="2"/>
  <c r="J135" i="2"/>
  <c r="L212" i="2"/>
  <c r="U212" i="2"/>
  <c r="I60" i="2"/>
  <c r="L241" i="2"/>
  <c r="L188" i="2"/>
  <c r="T52" i="2"/>
  <c r="H62" i="2"/>
  <c r="J62" i="2"/>
  <c r="L110" i="2"/>
  <c r="U110" i="2"/>
  <c r="I110" i="2"/>
  <c r="J110" i="2"/>
  <c r="H57" i="2"/>
  <c r="J57" i="2"/>
  <c r="H186" i="2"/>
  <c r="J186" i="2"/>
  <c r="L26" i="2"/>
  <c r="S26" i="2" s="1"/>
  <c r="U26" i="2"/>
  <c r="I26" i="2"/>
  <c r="T26" i="2"/>
  <c r="H26" i="2"/>
  <c r="J26" i="2"/>
  <c r="H207" i="2"/>
  <c r="J207" i="2"/>
  <c r="Y74" i="2"/>
  <c r="K74" i="2"/>
  <c r="W74" i="2" s="1"/>
  <c r="T210" i="2"/>
  <c r="T118" i="2"/>
  <c r="T38" i="2"/>
  <c r="I15" i="2"/>
  <c r="T189" i="2"/>
  <c r="H79" i="2"/>
  <c r="J79" i="2"/>
  <c r="H195" i="2"/>
  <c r="J195" i="2"/>
  <c r="L112" i="2"/>
  <c r="U112" i="2"/>
  <c r="I112" i="2"/>
  <c r="J112" i="2"/>
  <c r="H36" i="2"/>
  <c r="J36" i="2"/>
  <c r="Y36" i="2" s="1"/>
  <c r="H43" i="2"/>
  <c r="J43" i="2"/>
  <c r="H71" i="2"/>
  <c r="J71" i="2"/>
  <c r="J86" i="2"/>
  <c r="T86" i="2"/>
  <c r="U101" i="2"/>
  <c r="L101" i="2"/>
  <c r="H108" i="2"/>
  <c r="J108" i="2"/>
  <c r="L135" i="2"/>
  <c r="U135" i="2"/>
  <c r="H159" i="2"/>
  <c r="J159" i="2"/>
  <c r="H116" i="2"/>
  <c r="T116" i="2"/>
  <c r="J116" i="2"/>
  <c r="H247" i="2"/>
  <c r="J247" i="2"/>
  <c r="T122" i="2"/>
  <c r="I122" i="2"/>
  <c r="H122" i="2"/>
  <c r="J122" i="2"/>
  <c r="L243" i="2"/>
  <c r="U243" i="2"/>
  <c r="H222" i="2"/>
  <c r="T241" i="2"/>
  <c r="T229" i="2"/>
  <c r="L15" i="2"/>
  <c r="U15" i="2"/>
  <c r="L206" i="2"/>
  <c r="U206" i="2"/>
  <c r="H206" i="2"/>
  <c r="J206" i="2"/>
  <c r="H156" i="2"/>
  <c r="T156" i="2"/>
  <c r="H78" i="2"/>
  <c r="J227" i="2"/>
  <c r="Y227" i="2" s="1"/>
  <c r="H17" i="2"/>
  <c r="J17" i="2"/>
  <c r="T17" i="2"/>
  <c r="H67" i="2"/>
  <c r="J67" i="2"/>
  <c r="T67" i="2"/>
  <c r="H230" i="2"/>
  <c r="J230" i="2"/>
  <c r="I204" i="2"/>
  <c r="J204" i="2"/>
  <c r="H214" i="2"/>
  <c r="J214" i="2"/>
  <c r="H208" i="2"/>
  <c r="J208" i="2"/>
  <c r="H221" i="2"/>
  <c r="T221" i="2"/>
  <c r="J221" i="2"/>
  <c r="T235" i="2"/>
  <c r="I235" i="2"/>
  <c r="L38" i="2"/>
  <c r="U38" i="2"/>
  <c r="H38" i="2"/>
  <c r="J38" i="2"/>
  <c r="I199" i="2"/>
  <c r="T199" i="2"/>
  <c r="H218" i="2"/>
  <c r="J218" i="2"/>
  <c r="Y214" i="2"/>
  <c r="K214" i="2"/>
  <c r="W214" i="2" s="1"/>
  <c r="J236" i="2"/>
  <c r="Y236" i="2" s="1"/>
  <c r="L189" i="2"/>
  <c r="I36" i="2"/>
  <c r="I41" i="2"/>
  <c r="H41" i="2"/>
  <c r="J41" i="2"/>
  <c r="Y41" i="2" s="1"/>
  <c r="H197" i="2"/>
  <c r="J197" i="2"/>
  <c r="H189" i="2"/>
  <c r="J189" i="2"/>
  <c r="H199" i="2"/>
  <c r="J199" i="2"/>
  <c r="H248" i="2"/>
  <c r="J248" i="2"/>
  <c r="H130" i="2"/>
  <c r="J130" i="2"/>
  <c r="H205" i="2"/>
  <c r="J205" i="2"/>
  <c r="L227" i="2"/>
  <c r="U227" i="2"/>
  <c r="H227" i="2"/>
  <c r="I227" i="2"/>
  <c r="T227" i="2"/>
  <c r="I118" i="2"/>
  <c r="I233" i="2"/>
  <c r="L219" i="2"/>
  <c r="H68" i="2"/>
  <c r="J68" i="2"/>
  <c r="H181" i="2"/>
  <c r="J181" i="2"/>
  <c r="Y181" i="2" s="1"/>
  <c r="T181" i="2"/>
  <c r="H19" i="2"/>
  <c r="J19" i="2"/>
  <c r="I49" i="2"/>
  <c r="T49" i="2"/>
  <c r="H139" i="2"/>
  <c r="T139" i="2"/>
  <c r="J139" i="2"/>
  <c r="H178" i="2"/>
  <c r="J178" i="2"/>
  <c r="H211" i="2"/>
  <c r="J211" i="2"/>
  <c r="T211" i="2"/>
  <c r="J228" i="2"/>
  <c r="T228" i="2"/>
  <c r="H213" i="2"/>
  <c r="J213" i="2"/>
  <c r="I219" i="2"/>
  <c r="T219" i="2"/>
  <c r="H219" i="2"/>
  <c r="J219" i="2"/>
  <c r="L236" i="2"/>
  <c r="U144" i="2"/>
  <c r="L144" i="2"/>
  <c r="H201" i="2"/>
  <c r="J201" i="2"/>
  <c r="H30" i="2"/>
  <c r="J30" i="2"/>
  <c r="H226" i="2"/>
  <c r="J226" i="2"/>
  <c r="H202" i="2"/>
  <c r="J202" i="2"/>
  <c r="H242" i="2"/>
  <c r="J242" i="2"/>
  <c r="H234" i="2"/>
  <c r="J234" i="2"/>
  <c r="L213" i="2"/>
  <c r="U213" i="2"/>
  <c r="L113" i="2"/>
  <c r="U113" i="2"/>
  <c r="T113" i="2"/>
  <c r="I113" i="2"/>
  <c r="H113" i="2"/>
  <c r="J113" i="2"/>
  <c r="J73" i="2"/>
  <c r="H73" i="2"/>
  <c r="H192" i="2"/>
  <c r="J192" i="2"/>
  <c r="H151" i="2"/>
  <c r="J151" i="2"/>
  <c r="H10" i="2"/>
  <c r="J10" i="2"/>
  <c r="H164" i="2"/>
  <c r="J164" i="2"/>
  <c r="H29" i="2"/>
  <c r="J29" i="2"/>
  <c r="H77" i="2"/>
  <c r="J77" i="2"/>
  <c r="H158" i="2"/>
  <c r="I158" i="2"/>
  <c r="K158" i="2" s="1"/>
  <c r="W158" i="2" s="1"/>
  <c r="H22" i="2"/>
  <c r="J22" i="2"/>
  <c r="H81" i="2"/>
  <c r="J81" i="2"/>
  <c r="H32" i="2"/>
  <c r="J32" i="2"/>
  <c r="H56" i="2"/>
  <c r="J56" i="2"/>
  <c r="J60" i="2"/>
  <c r="T60" i="2"/>
  <c r="H60" i="2"/>
  <c r="H210" i="2"/>
  <c r="J210" i="2"/>
  <c r="H217" i="2"/>
  <c r="J217" i="2"/>
  <c r="I202" i="2"/>
  <c r="J232" i="2"/>
  <c r="I52" i="2"/>
  <c r="T33" i="2"/>
  <c r="H191" i="2"/>
  <c r="J191" i="2"/>
  <c r="H55" i="2"/>
  <c r="J55" i="2"/>
  <c r="H165" i="2"/>
  <c r="J165" i="2"/>
  <c r="H233" i="2"/>
  <c r="J233" i="2"/>
  <c r="L229" i="2"/>
  <c r="U229" i="2"/>
  <c r="I229" i="2"/>
  <c r="J229" i="2"/>
  <c r="I181" i="2"/>
  <c r="H40" i="2"/>
  <c r="J40" i="2"/>
  <c r="H246" i="2"/>
  <c r="J246" i="2"/>
  <c r="T148" i="2"/>
  <c r="I148" i="2"/>
  <c r="J148" i="2"/>
  <c r="H148" i="2"/>
  <c r="H118" i="2"/>
  <c r="J118" i="2"/>
  <c r="L238" i="2"/>
  <c r="L237" i="2"/>
  <c r="L225" i="2"/>
  <c r="L224" i="2"/>
  <c r="L223" i="2"/>
  <c r="L220" i="2"/>
  <c r="L205" i="2"/>
  <c r="I234" i="2"/>
  <c r="J37" i="2"/>
  <c r="Y37" i="2" s="1"/>
  <c r="I97" i="2"/>
  <c r="T97" i="2"/>
  <c r="H98" i="2"/>
  <c r="T98" i="2"/>
  <c r="J156" i="2"/>
  <c r="I156" i="2"/>
  <c r="J44" i="2"/>
  <c r="H44" i="2"/>
  <c r="H37" i="2"/>
  <c r="J223" i="2"/>
  <c r="T223" i="2"/>
  <c r="J215" i="2"/>
  <c r="Y215" i="2" s="1"/>
  <c r="I247" i="2"/>
  <c r="U37" i="2"/>
  <c r="L37" i="2"/>
  <c r="I37" i="2"/>
  <c r="T37" i="2"/>
  <c r="I170" i="2"/>
  <c r="T170" i="2"/>
  <c r="J170" i="2"/>
  <c r="H170" i="2"/>
  <c r="H49" i="2"/>
  <c r="J49" i="2"/>
  <c r="H168" i="2"/>
  <c r="J168" i="2"/>
  <c r="H96" i="2"/>
  <c r="J96" i="2"/>
  <c r="J39" i="2"/>
  <c r="I39" i="2"/>
  <c r="H231" i="2"/>
  <c r="J231" i="2"/>
  <c r="I251" i="2"/>
  <c r="H251" i="2"/>
  <c r="H34" i="2"/>
  <c r="T34" i="2"/>
  <c r="J75" i="2"/>
  <c r="Y75" i="2" s="1"/>
  <c r="H215" i="2"/>
  <c r="H142" i="2"/>
  <c r="J51" i="2"/>
  <c r="H51" i="2"/>
  <c r="H166" i="2"/>
  <c r="J166" i="2"/>
  <c r="H106" i="2"/>
  <c r="J106" i="2"/>
  <c r="H175" i="2"/>
  <c r="J175" i="2"/>
  <c r="H84" i="2"/>
  <c r="J84" i="2"/>
  <c r="H140" i="2"/>
  <c r="J140" i="2"/>
  <c r="U170" i="2"/>
  <c r="L170" i="2"/>
  <c r="T50" i="2"/>
  <c r="I50" i="2"/>
  <c r="H50" i="2"/>
  <c r="J50" i="2"/>
  <c r="L215" i="2"/>
  <c r="U215" i="2"/>
  <c r="I215" i="2"/>
  <c r="T215" i="2"/>
  <c r="H91" i="2"/>
  <c r="J91" i="2"/>
  <c r="L75" i="2"/>
  <c r="U75" i="2"/>
  <c r="H75" i="2"/>
  <c r="I75" i="2"/>
  <c r="T75" i="2"/>
  <c r="H27" i="2"/>
  <c r="J27" i="2"/>
  <c r="J83" i="2"/>
  <c r="H83" i="2"/>
  <c r="I61" i="2"/>
  <c r="T61" i="2"/>
  <c r="H61" i="2"/>
  <c r="J61" i="2"/>
  <c r="J23" i="2"/>
  <c r="H23" i="2"/>
  <c r="L34" i="2"/>
  <c r="U34" i="2"/>
  <c r="I34" i="2"/>
  <c r="J34" i="2"/>
  <c r="H115" i="2"/>
  <c r="J70" i="2"/>
  <c r="L239" i="2"/>
  <c r="T19" i="2"/>
  <c r="H11" i="2"/>
  <c r="J11" i="2"/>
  <c r="H97" i="2"/>
  <c r="J97" i="2"/>
  <c r="I12" i="2"/>
  <c r="H12" i="2"/>
  <c r="J12" i="2"/>
  <c r="J180" i="2"/>
  <c r="H180" i="2"/>
  <c r="H85" i="2"/>
  <c r="J85" i="2"/>
  <c r="T85" i="2"/>
  <c r="H147" i="2"/>
  <c r="J147" i="2"/>
  <c r="T70" i="2"/>
  <c r="H70" i="2"/>
  <c r="I70" i="2"/>
  <c r="I23" i="2"/>
  <c r="T23" i="2"/>
  <c r="H120" i="2"/>
  <c r="J120" i="2"/>
  <c r="H232" i="2"/>
  <c r="I232" i="2"/>
  <c r="L156" i="2"/>
  <c r="U156" i="2"/>
  <c r="I45" i="2"/>
  <c r="H144" i="2"/>
  <c r="J144" i="2"/>
  <c r="H52" i="2"/>
  <c r="J52" i="2"/>
  <c r="H95" i="2"/>
  <c r="J95" i="2"/>
  <c r="J143" i="2"/>
  <c r="H143" i="2"/>
  <c r="H87" i="2"/>
  <c r="J87" i="2"/>
  <c r="H119" i="2"/>
  <c r="J119" i="2"/>
  <c r="H245" i="2"/>
  <c r="J245" i="2"/>
  <c r="H209" i="2"/>
  <c r="J209" i="2"/>
  <c r="H228" i="2"/>
  <c r="I228" i="2"/>
  <c r="H216" i="2"/>
  <c r="J216" i="2"/>
  <c r="J128" i="2"/>
  <c r="Y128" i="2" s="1"/>
  <c r="H174" i="2"/>
  <c r="J240" i="2"/>
  <c r="Y240" i="2" s="1"/>
  <c r="J172" i="2"/>
  <c r="Y172" i="2" s="1"/>
  <c r="U73" i="2"/>
  <c r="L73" i="2"/>
  <c r="I73" i="2"/>
  <c r="T73" i="2"/>
  <c r="H48" i="2"/>
  <c r="J48" i="2"/>
  <c r="I142" i="2"/>
  <c r="J142" i="2"/>
  <c r="I72" i="2"/>
  <c r="K72" i="2" s="1"/>
  <c r="W72" i="2" s="1"/>
  <c r="H72" i="2"/>
  <c r="H154" i="2"/>
  <c r="J154" i="2"/>
  <c r="I176" i="2"/>
  <c r="T176" i="2"/>
  <c r="H176" i="2"/>
  <c r="J176" i="2"/>
  <c r="H45" i="2"/>
  <c r="J45" i="2"/>
  <c r="H9" i="2"/>
  <c r="J9" i="2"/>
  <c r="I83" i="2"/>
  <c r="T83" i="2"/>
  <c r="U218" i="2"/>
  <c r="L218" i="2"/>
  <c r="L208" i="2"/>
  <c r="U208" i="2"/>
  <c r="H184" i="2"/>
  <c r="T142" i="2"/>
  <c r="H15" i="2"/>
  <c r="J15" i="2"/>
  <c r="H172" i="2"/>
  <c r="I172" i="2"/>
  <c r="H107" i="2"/>
  <c r="J107" i="2"/>
  <c r="H28" i="2"/>
  <c r="J28" i="2"/>
  <c r="H129" i="2"/>
  <c r="I129" i="2"/>
  <c r="T129" i="2"/>
  <c r="H187" i="2"/>
  <c r="J187" i="2"/>
  <c r="U128" i="2"/>
  <c r="L128" i="2"/>
  <c r="T128" i="2"/>
  <c r="I128" i="2"/>
  <c r="H128" i="2"/>
  <c r="H240" i="2"/>
  <c r="T240" i="2"/>
  <c r="T172" i="2"/>
  <c r="T45" i="2"/>
  <c r="H212" i="2"/>
  <c r="Y93" i="2"/>
  <c r="K93" i="2"/>
  <c r="W93" i="2" s="1"/>
  <c r="I239" i="2"/>
  <c r="T239" i="2"/>
  <c r="H239" i="2"/>
  <c r="J239" i="2"/>
  <c r="H241" i="2"/>
  <c r="I241" i="2"/>
  <c r="Y241" i="2"/>
  <c r="K241" i="2"/>
  <c r="W241" i="2" s="1"/>
  <c r="I212" i="2"/>
  <c r="T212" i="2"/>
  <c r="T143" i="2"/>
  <c r="L140" i="2"/>
  <c r="L83" i="2"/>
  <c r="L76" i="2"/>
  <c r="L70" i="2"/>
  <c r="L60" i="2"/>
  <c r="L23" i="2"/>
  <c r="L21" i="2"/>
  <c r="L20" i="2"/>
  <c r="L18" i="2"/>
  <c r="L17" i="2"/>
  <c r="L16" i="2"/>
  <c r="I104" i="2"/>
  <c r="T104" i="2"/>
  <c r="H104" i="2"/>
  <c r="J104" i="2"/>
  <c r="J134" i="2"/>
  <c r="H134" i="2"/>
  <c r="H86" i="2"/>
  <c r="I86" i="2"/>
  <c r="U172" i="2"/>
  <c r="L172" i="2"/>
  <c r="S53" i="2"/>
  <c r="H13" i="2"/>
  <c r="J13" i="2"/>
  <c r="L199" i="2"/>
  <c r="U199" i="2"/>
  <c r="I225" i="2"/>
  <c r="T225" i="2"/>
  <c r="H225" i="2"/>
  <c r="J225" i="2"/>
  <c r="J89" i="2"/>
  <c r="Y89" i="2" s="1"/>
  <c r="T22" i="2"/>
  <c r="T82" i="2"/>
  <c r="I240" i="2"/>
  <c r="T44" i="2"/>
  <c r="L155" i="2"/>
  <c r="L154" i="2"/>
  <c r="L152" i="2"/>
  <c r="L146" i="2"/>
  <c r="L143" i="2"/>
  <c r="L139" i="2"/>
  <c r="L131" i="2"/>
  <c r="L129" i="2"/>
  <c r="L126" i="2"/>
  <c r="L124" i="2"/>
  <c r="L121" i="2"/>
  <c r="L108" i="2"/>
  <c r="L107" i="2"/>
  <c r="L106" i="2"/>
  <c r="L105" i="2"/>
  <c r="L104" i="2"/>
  <c r="L94" i="2"/>
  <c r="L88" i="2"/>
  <c r="L85" i="2"/>
  <c r="L84" i="2"/>
  <c r="L82" i="2"/>
  <c r="L81" i="2"/>
  <c r="L80" i="2"/>
  <c r="L78" i="2"/>
  <c r="L77" i="2"/>
  <c r="L74" i="2"/>
  <c r="L71" i="2"/>
  <c r="L62" i="2"/>
  <c r="L58" i="2"/>
  <c r="L32" i="2"/>
  <c r="L22" i="2"/>
  <c r="S52" i="2"/>
  <c r="J173" i="2"/>
  <c r="H173" i="2"/>
  <c r="L66" i="2"/>
  <c r="U66" i="2"/>
  <c r="I66" i="2"/>
  <c r="T66" i="2"/>
  <c r="H66" i="2"/>
  <c r="J66" i="2"/>
  <c r="L233" i="2"/>
  <c r="U233" i="2"/>
  <c r="H236" i="2"/>
  <c r="I236" i="2"/>
  <c r="T236" i="2"/>
  <c r="S250" i="2"/>
  <c r="M222" i="2"/>
  <c r="N222" i="2" s="1"/>
  <c r="O222" i="2" s="1"/>
  <c r="P222" i="2"/>
  <c r="S222" i="2" s="1"/>
  <c r="M72" i="2"/>
  <c r="N72" i="2" s="1"/>
  <c r="O72" i="2" s="1"/>
  <c r="P72" i="2"/>
  <c r="S72" i="2" s="1"/>
  <c r="F5217" i="5"/>
  <c r="H5216" i="5"/>
  <c r="F5195" i="5"/>
  <c r="H5194" i="5"/>
  <c r="F5181" i="5"/>
  <c r="H5180" i="5"/>
  <c r="F5159" i="5"/>
  <c r="H5158" i="5"/>
  <c r="F5137" i="5"/>
  <c r="H5136" i="5"/>
  <c r="F5124" i="5"/>
  <c r="H5123" i="5"/>
  <c r="F5110" i="5"/>
  <c r="H5109" i="5"/>
  <c r="F5088" i="5"/>
  <c r="H5087" i="5"/>
  <c r="F5074" i="5"/>
  <c r="H5073" i="5"/>
  <c r="F5051" i="5"/>
  <c r="H5050" i="5"/>
  <c r="F5035" i="5"/>
  <c r="H5034" i="5"/>
  <c r="F5013" i="5"/>
  <c r="H5012" i="5"/>
  <c r="F4991" i="5"/>
  <c r="H4990" i="5"/>
  <c r="F4969" i="5"/>
  <c r="H4968" i="5"/>
  <c r="F4947" i="5"/>
  <c r="H4946" i="5"/>
  <c r="F4925" i="5"/>
  <c r="H4924" i="5"/>
  <c r="F4903" i="5"/>
  <c r="H4902" i="5"/>
  <c r="F4881" i="5"/>
  <c r="H4880" i="5"/>
  <c r="F4867" i="5"/>
  <c r="H4866" i="5"/>
  <c r="F4851" i="5"/>
  <c r="H4850" i="5"/>
  <c r="F4838" i="5"/>
  <c r="H4837" i="5"/>
  <c r="F4820" i="5"/>
  <c r="H4819" i="5"/>
  <c r="F4798" i="5"/>
  <c r="H4797" i="5"/>
  <c r="F4784" i="5"/>
  <c r="H4783" i="5"/>
  <c r="F4762" i="5"/>
  <c r="H4761" i="5"/>
  <c r="F4740" i="5"/>
  <c r="H4739" i="5"/>
  <c r="F4718" i="5"/>
  <c r="H4717" i="5"/>
  <c r="F4699" i="5"/>
  <c r="H4698" i="5"/>
  <c r="F4677" i="5"/>
  <c r="H4676" i="5"/>
  <c r="F4659" i="5"/>
  <c r="H4658" i="5"/>
  <c r="F4643" i="5"/>
  <c r="H4642" i="5"/>
  <c r="F4625" i="5"/>
  <c r="H4624" i="5"/>
  <c r="F4607" i="5"/>
  <c r="H4606" i="5"/>
  <c r="F4589" i="5"/>
  <c r="H4588" i="5"/>
  <c r="F4573" i="5"/>
  <c r="H4572" i="5"/>
  <c r="F4557" i="5"/>
  <c r="H4556" i="5"/>
  <c r="F4541" i="5"/>
  <c r="H4540" i="5"/>
  <c r="F4525" i="5"/>
  <c r="H4524" i="5"/>
  <c r="F4509" i="5"/>
  <c r="H4508" i="5"/>
  <c r="F4493" i="5"/>
  <c r="H4492" i="5"/>
  <c r="F4471" i="5"/>
  <c r="H4470" i="5"/>
  <c r="F4414" i="5"/>
  <c r="H4413" i="5"/>
  <c r="I4413" i="5" s="1"/>
  <c r="F4392" i="5"/>
  <c r="H4391" i="5"/>
  <c r="F4370" i="5"/>
  <c r="H4369" i="5"/>
  <c r="F4348" i="5"/>
  <c r="H4347" i="5"/>
  <c r="F4326" i="5"/>
  <c r="H4325" i="5"/>
  <c r="F4308" i="5"/>
  <c r="H4307" i="5"/>
  <c r="F4290" i="5"/>
  <c r="H4289" i="5"/>
  <c r="F4268" i="5"/>
  <c r="H4267" i="5"/>
  <c r="F4253" i="5"/>
  <c r="H4252" i="5"/>
  <c r="F4235" i="5"/>
  <c r="H4234" i="5"/>
  <c r="F4219" i="5"/>
  <c r="H4218" i="5"/>
  <c r="F4203" i="5"/>
  <c r="H4202" i="5"/>
  <c r="F4187" i="5"/>
  <c r="H4186" i="5"/>
  <c r="F4170" i="5"/>
  <c r="H4169" i="5"/>
  <c r="F4148" i="5"/>
  <c r="H4147" i="5"/>
  <c r="F4126" i="5"/>
  <c r="H4125" i="5"/>
  <c r="F4104" i="5"/>
  <c r="H4103" i="5"/>
  <c r="F4082" i="5"/>
  <c r="H4081" i="5"/>
  <c r="F4060" i="5"/>
  <c r="H4059" i="5"/>
  <c r="F4038" i="5"/>
  <c r="H4037" i="5"/>
  <c r="F4016" i="5"/>
  <c r="H4015" i="5"/>
  <c r="F3994" i="5"/>
  <c r="H3993" i="5"/>
  <c r="F3972" i="5"/>
  <c r="H3971" i="5"/>
  <c r="F3950" i="5"/>
  <c r="H3949" i="5"/>
  <c r="F3934" i="5"/>
  <c r="H3933" i="5"/>
  <c r="F3914" i="5"/>
  <c r="H3913" i="5"/>
  <c r="F3900" i="5"/>
  <c r="H3899" i="5"/>
  <c r="F3882" i="5"/>
  <c r="H3881" i="5"/>
  <c r="F3868" i="5"/>
  <c r="H3867" i="5"/>
  <c r="F3854" i="5"/>
  <c r="H3853" i="5"/>
  <c r="F3834" i="5"/>
  <c r="H3833" i="5"/>
  <c r="F3816" i="5"/>
  <c r="H3815" i="5"/>
  <c r="F3794" i="5"/>
  <c r="H3793" i="5"/>
  <c r="F3772" i="5"/>
  <c r="H3771" i="5"/>
  <c r="F3714" i="5"/>
  <c r="H3713" i="5"/>
  <c r="I3713" i="5" s="1"/>
  <c r="F3692" i="5"/>
  <c r="H3691" i="5"/>
  <c r="F3671" i="5"/>
  <c r="H3670" i="5"/>
  <c r="I3670" i="5" s="1"/>
  <c r="L175" i="2" s="1"/>
  <c r="F3654" i="5"/>
  <c r="H3653" i="5"/>
  <c r="F3639" i="5"/>
  <c r="H3638" i="5"/>
  <c r="F3617" i="5"/>
  <c r="H3616" i="5"/>
  <c r="F3594" i="5"/>
  <c r="H3593" i="5"/>
  <c r="F3578" i="5"/>
  <c r="H3577" i="5"/>
  <c r="F3556" i="5"/>
  <c r="H3555" i="5"/>
  <c r="F3534" i="5"/>
  <c r="H3533" i="5"/>
  <c r="F3512" i="5"/>
  <c r="H3511" i="5"/>
  <c r="F3496" i="5"/>
  <c r="H3495" i="5"/>
  <c r="F3480" i="5"/>
  <c r="H3479" i="5"/>
  <c r="F3464" i="5"/>
  <c r="H3463" i="5"/>
  <c r="F3442" i="5"/>
  <c r="H3441" i="5"/>
  <c r="F3420" i="5"/>
  <c r="H3419" i="5"/>
  <c r="F3398" i="5"/>
  <c r="H3397" i="5"/>
  <c r="F3376" i="5"/>
  <c r="H3375" i="5"/>
  <c r="F3354" i="5"/>
  <c r="H3353" i="5"/>
  <c r="F3332" i="5"/>
  <c r="H3331" i="5"/>
  <c r="F3310" i="5"/>
  <c r="H3309" i="5"/>
  <c r="F3288" i="5"/>
  <c r="H3287" i="5"/>
  <c r="F3266" i="5"/>
  <c r="H3265" i="5"/>
  <c r="F3244" i="5"/>
  <c r="H3243" i="5"/>
  <c r="F3222" i="5"/>
  <c r="H3221" i="5"/>
  <c r="F3200" i="5"/>
  <c r="H3199" i="5"/>
  <c r="F3184" i="5"/>
  <c r="H3183" i="5"/>
  <c r="F3163" i="5"/>
  <c r="H3162" i="5"/>
  <c r="F3147" i="5"/>
  <c r="H3146" i="5"/>
  <c r="F3125" i="5"/>
  <c r="H3124" i="5"/>
  <c r="I3124" i="5" s="1"/>
  <c r="L148" i="2" s="1"/>
  <c r="F3102" i="5"/>
  <c r="H3101" i="5"/>
  <c r="F3080" i="5"/>
  <c r="H3079" i="5"/>
  <c r="F3059" i="5"/>
  <c r="H3058" i="5"/>
  <c r="I3058" i="5" s="1"/>
  <c r="F3042" i="5"/>
  <c r="H3041" i="5"/>
  <c r="F3020" i="5"/>
  <c r="H3019" i="5"/>
  <c r="F2998" i="5"/>
  <c r="H2997" i="5"/>
  <c r="F2980" i="5"/>
  <c r="H2979" i="5"/>
  <c r="F2960" i="5"/>
  <c r="H2959" i="5"/>
  <c r="F2942" i="5"/>
  <c r="H2941" i="5"/>
  <c r="F2926" i="5"/>
  <c r="H2925" i="5"/>
  <c r="F2910" i="5"/>
  <c r="H2909" i="5"/>
  <c r="F2894" i="5"/>
  <c r="H2893" i="5"/>
  <c r="F2878" i="5"/>
  <c r="H2877" i="5"/>
  <c r="F2862" i="5"/>
  <c r="H2861" i="5"/>
  <c r="F2846" i="5"/>
  <c r="H2845" i="5"/>
  <c r="F2830" i="5"/>
  <c r="H2829" i="5"/>
  <c r="F2810" i="5"/>
  <c r="H2809" i="5"/>
  <c r="F2794" i="5"/>
  <c r="H2793" i="5"/>
  <c r="F2776" i="5"/>
  <c r="H2775" i="5"/>
  <c r="F2760" i="5"/>
  <c r="H2759" i="5"/>
  <c r="F2738" i="5"/>
  <c r="H2737" i="5"/>
  <c r="F2720" i="5"/>
  <c r="H2719" i="5"/>
  <c r="F2704" i="5"/>
  <c r="H2703" i="5"/>
  <c r="F2686" i="5"/>
  <c r="H2685" i="5"/>
  <c r="F2610" i="5"/>
  <c r="H2609" i="5"/>
  <c r="F2588" i="5"/>
  <c r="H2587" i="5"/>
  <c r="F2570" i="5"/>
  <c r="H2569" i="5"/>
  <c r="F2554" i="5"/>
  <c r="H2553" i="5"/>
  <c r="F2536" i="5"/>
  <c r="H2535" i="5"/>
  <c r="F2518" i="5"/>
  <c r="H2517" i="5"/>
  <c r="F2502" i="5"/>
  <c r="H2501" i="5"/>
  <c r="F2484" i="5"/>
  <c r="H2483" i="5"/>
  <c r="F2468" i="5"/>
  <c r="H2467" i="5"/>
  <c r="F2452" i="5"/>
  <c r="H2451" i="5"/>
  <c r="F2436" i="5"/>
  <c r="H2435" i="5"/>
  <c r="F2420" i="5"/>
  <c r="H2419" i="5"/>
  <c r="F2404" i="5"/>
  <c r="H2403" i="5"/>
  <c r="F2388" i="5"/>
  <c r="H2387" i="5"/>
  <c r="F2366" i="5"/>
  <c r="H2365" i="5"/>
  <c r="F2348" i="5"/>
  <c r="H2347" i="5"/>
  <c r="F2330" i="5"/>
  <c r="H2329" i="5"/>
  <c r="F2312" i="5"/>
  <c r="H2311" i="5"/>
  <c r="F2294" i="5"/>
  <c r="H2293" i="5"/>
  <c r="F2276" i="5"/>
  <c r="H2275" i="5"/>
  <c r="F2256" i="5"/>
  <c r="H2255" i="5"/>
  <c r="F2234" i="5"/>
  <c r="H2233" i="5"/>
  <c r="F2218" i="5"/>
  <c r="H2217" i="5"/>
  <c r="F2198" i="5"/>
  <c r="H2197" i="5"/>
  <c r="F2182" i="5"/>
  <c r="H2181" i="5"/>
  <c r="F2126" i="5"/>
  <c r="H2125" i="5"/>
  <c r="I2125" i="5" s="1"/>
  <c r="F2098" i="5"/>
  <c r="H2097" i="5"/>
  <c r="F2079" i="5"/>
  <c r="H2078" i="5"/>
  <c r="I2078" i="5" s="1"/>
  <c r="L96" i="2" s="1"/>
  <c r="F2062" i="5"/>
  <c r="H2061" i="5"/>
  <c r="F2044" i="5"/>
  <c r="H2043" i="5"/>
  <c r="F2027" i="5"/>
  <c r="H2026" i="5"/>
  <c r="F2008" i="5"/>
  <c r="H2007" i="5"/>
  <c r="F1986" i="5"/>
  <c r="H1985" i="5"/>
  <c r="F1964" i="5"/>
  <c r="H1963" i="5"/>
  <c r="F1942" i="5"/>
  <c r="H1941" i="5"/>
  <c r="F1924" i="5"/>
  <c r="H1923" i="5"/>
  <c r="F1902" i="5"/>
  <c r="H1901" i="5"/>
  <c r="F1888" i="5"/>
  <c r="H1887" i="5"/>
  <c r="F1870" i="5"/>
  <c r="H1869" i="5"/>
  <c r="F1852" i="5"/>
  <c r="H1851" i="5"/>
  <c r="F1830" i="5"/>
  <c r="H1829" i="5"/>
  <c r="F1812" i="5"/>
  <c r="H1811" i="5"/>
  <c r="F1794" i="5"/>
  <c r="H1793" i="5"/>
  <c r="F1776" i="5"/>
  <c r="H1775" i="5"/>
  <c r="F1760" i="5"/>
  <c r="H1759" i="5"/>
  <c r="F1742" i="5"/>
  <c r="H1741" i="5"/>
  <c r="F1724" i="5"/>
  <c r="H1723" i="5"/>
  <c r="F1706" i="5"/>
  <c r="H1705" i="5"/>
  <c r="F1691" i="5"/>
  <c r="H1690" i="5"/>
  <c r="F1672" i="5"/>
  <c r="H1671" i="5"/>
  <c r="F1656" i="5"/>
  <c r="H1655" i="5"/>
  <c r="F1640" i="5"/>
  <c r="H1639" i="5"/>
  <c r="F1622" i="5"/>
  <c r="H1621" i="5"/>
  <c r="F1604" i="5"/>
  <c r="H1603" i="5"/>
  <c r="F1582" i="5"/>
  <c r="H1581" i="5"/>
  <c r="F1565" i="5"/>
  <c r="H1564" i="5"/>
  <c r="F1543" i="5"/>
  <c r="H1542" i="5"/>
  <c r="I1542" i="5" s="1"/>
  <c r="F1520" i="5"/>
  <c r="H1519" i="5"/>
  <c r="F1500" i="5"/>
  <c r="H1499" i="5"/>
  <c r="F1476" i="5"/>
  <c r="H1475" i="5"/>
  <c r="F1460" i="5"/>
  <c r="H1459" i="5"/>
  <c r="F1438" i="5"/>
  <c r="H1437" i="5"/>
  <c r="F1414" i="5"/>
  <c r="H1413" i="5"/>
  <c r="F1396" i="5"/>
  <c r="H1395" i="5"/>
  <c r="F1374" i="5"/>
  <c r="H1373" i="5"/>
  <c r="F1356" i="5"/>
  <c r="H1355" i="5"/>
  <c r="F1334" i="5"/>
  <c r="H1333" i="5"/>
  <c r="F1312" i="5"/>
  <c r="H1311" i="5"/>
  <c r="F1290" i="5"/>
  <c r="H1289" i="5"/>
  <c r="F1268" i="5"/>
  <c r="H1267" i="5"/>
  <c r="F1246" i="5"/>
  <c r="H1245" i="5"/>
  <c r="F1224" i="5"/>
  <c r="H1223" i="5"/>
  <c r="F1202" i="5"/>
  <c r="H1201" i="5"/>
  <c r="F1176" i="5"/>
  <c r="H1175" i="5"/>
  <c r="F1151" i="5"/>
  <c r="H1150" i="5"/>
  <c r="I1150" i="5" s="1"/>
  <c r="F1114" i="5"/>
  <c r="H1113" i="5"/>
  <c r="F1071" i="5"/>
  <c r="H1070" i="5"/>
  <c r="I1070" i="5" s="1"/>
  <c r="F1046" i="5"/>
  <c r="H1045" i="5"/>
  <c r="F1023" i="5"/>
  <c r="H1022" i="5"/>
  <c r="I1022" i="5" s="1"/>
  <c r="F1000" i="5"/>
  <c r="H999" i="5"/>
  <c r="F978" i="5"/>
  <c r="H977" i="5"/>
  <c r="F953" i="5"/>
  <c r="H952" i="5"/>
  <c r="I952" i="5" s="1"/>
  <c r="F909" i="5"/>
  <c r="H908" i="5"/>
  <c r="I908" i="5" s="1"/>
  <c r="F863" i="5"/>
  <c r="H862" i="5"/>
  <c r="I862" i="5" s="1"/>
  <c r="F803" i="5"/>
  <c r="H802" i="5"/>
  <c r="I802" i="5" s="1"/>
  <c r="F780" i="5"/>
  <c r="H779" i="5"/>
  <c r="F758" i="5"/>
  <c r="H757" i="5"/>
  <c r="F736" i="5"/>
  <c r="H735" i="5"/>
  <c r="F714" i="5"/>
  <c r="H713" i="5"/>
  <c r="F692" i="5"/>
  <c r="H691" i="5"/>
  <c r="F670" i="5"/>
  <c r="H669" i="5"/>
  <c r="F648" i="5"/>
  <c r="H647" i="5"/>
  <c r="F572" i="5"/>
  <c r="H571" i="5"/>
  <c r="F556" i="5"/>
  <c r="H555" i="5"/>
  <c r="F532" i="5"/>
  <c r="H531" i="5"/>
  <c r="F508" i="5"/>
  <c r="H507" i="5"/>
  <c r="F486" i="5"/>
  <c r="H485" i="5"/>
  <c r="I485" i="5" s="1"/>
  <c r="L27" i="2" s="1"/>
  <c r="F471" i="5"/>
  <c r="H470" i="5"/>
  <c r="F455" i="5"/>
  <c r="H454" i="5"/>
  <c r="F439" i="5"/>
  <c r="H438" i="5"/>
  <c r="F421" i="5"/>
  <c r="H420" i="5"/>
  <c r="F399" i="5"/>
  <c r="H398" i="5"/>
  <c r="F377" i="5"/>
  <c r="H376" i="5"/>
  <c r="F355" i="5"/>
  <c r="H354" i="5"/>
  <c r="F333" i="5"/>
  <c r="H332" i="5"/>
  <c r="F311" i="5"/>
  <c r="H310" i="5"/>
  <c r="F289" i="5"/>
  <c r="H288" i="5"/>
  <c r="F267" i="5"/>
  <c r="H266" i="5"/>
  <c r="F249" i="5"/>
  <c r="H248" i="5"/>
  <c r="F227" i="5"/>
  <c r="H226" i="5"/>
  <c r="F205" i="5"/>
  <c r="H204" i="5"/>
  <c r="F183" i="5"/>
  <c r="H182" i="5"/>
  <c r="F148" i="5"/>
  <c r="H147" i="5"/>
  <c r="I147" i="5" s="1"/>
  <c r="F114" i="5"/>
  <c r="H113" i="5"/>
  <c r="I113" i="5" s="1"/>
  <c r="F89" i="5"/>
  <c r="H88" i="5"/>
  <c r="F69" i="5"/>
  <c r="H68" i="5"/>
  <c r="F58" i="5"/>
  <c r="H57" i="5"/>
  <c r="F27" i="5"/>
  <c r="H26" i="5"/>
  <c r="F14" i="5"/>
  <c r="H13" i="5"/>
  <c r="L5" i="2"/>
  <c r="B39" i="3"/>
  <c r="A3" i="2"/>
  <c r="L89" i="2"/>
  <c r="U89" i="2"/>
  <c r="H89" i="2"/>
  <c r="I89" i="2"/>
  <c r="T89" i="2"/>
  <c r="J35" i="2"/>
  <c r="H35" i="2"/>
  <c r="J58" i="2"/>
  <c r="H58" i="2"/>
  <c r="H69" i="2"/>
  <c r="J69" i="2"/>
  <c r="J177" i="2"/>
  <c r="H177" i="2"/>
  <c r="I169" i="2"/>
  <c r="K169" i="2" s="1"/>
  <c r="W169" i="2" s="1"/>
  <c r="H169" i="2"/>
  <c r="U193" i="2"/>
  <c r="L193" i="2"/>
  <c r="I193" i="2"/>
  <c r="T193" i="2"/>
  <c r="H193" i="2"/>
  <c r="J193" i="2"/>
  <c r="S166" i="2"/>
  <c r="H33" i="2"/>
  <c r="J33" i="2"/>
  <c r="S252" i="2"/>
  <c r="H141" i="2"/>
  <c r="J141" i="2"/>
  <c r="J88" i="2"/>
  <c r="H88" i="2"/>
  <c r="U65" i="2"/>
  <c r="J65" i="2"/>
  <c r="I65" i="2"/>
  <c r="S179" i="2"/>
  <c r="I138" i="2"/>
  <c r="H138" i="2"/>
  <c r="S245" i="2"/>
  <c r="S246" i="2"/>
  <c r="I223" i="2"/>
  <c r="H223" i="2"/>
  <c r="J98" i="2"/>
  <c r="I98" i="2"/>
  <c r="H244" i="2"/>
  <c r="J244" i="2"/>
  <c r="U44" i="2"/>
  <c r="K18" i="2" l="1"/>
  <c r="W18" i="2" s="1"/>
  <c r="Y18" i="2"/>
  <c r="E7" i="17"/>
  <c r="K76" i="2"/>
  <c r="W76" i="2" s="1"/>
  <c r="Y76" i="2"/>
  <c r="Y222" i="2"/>
  <c r="K222" i="2"/>
  <c r="W222" i="2" s="1"/>
  <c r="M63" i="2"/>
  <c r="N63" i="2" s="1"/>
  <c r="O63" i="2" s="1"/>
  <c r="M174" i="2"/>
  <c r="N174" i="2" s="1"/>
  <c r="O174" i="2" s="1"/>
  <c r="M157" i="2"/>
  <c r="N157" i="2" s="1"/>
  <c r="O157" i="2" s="1"/>
  <c r="K101" i="2"/>
  <c r="W101" i="2" s="1"/>
  <c r="P169" i="2"/>
  <c r="S169" i="2" s="1"/>
  <c r="M169" i="2"/>
  <c r="N169" i="2" s="1"/>
  <c r="O169" i="2" s="1"/>
  <c r="P53" i="2"/>
  <c r="M53" i="2"/>
  <c r="N53" i="2" s="1"/>
  <c r="O53" i="2" s="1"/>
  <c r="Y153" i="2"/>
  <c r="K153" i="2"/>
  <c r="W153" i="2" s="1"/>
  <c r="M153" i="2"/>
  <c r="N153" i="2" s="1"/>
  <c r="O153" i="2" s="1"/>
  <c r="K64" i="2"/>
  <c r="W64" i="2" s="1"/>
  <c r="Y64" i="2"/>
  <c r="M25" i="2"/>
  <c r="N25" i="2" s="1"/>
  <c r="O25" i="2" s="1"/>
  <c r="P25" i="2"/>
  <c r="Y220" i="2"/>
  <c r="K220" i="2"/>
  <c r="W220" i="2" s="1"/>
  <c r="P250" i="2"/>
  <c r="M250" i="2"/>
  <c r="N250" i="2" s="1"/>
  <c r="O250" i="2" s="1"/>
  <c r="P63" i="2"/>
  <c r="S63" i="2" s="1"/>
  <c r="K251" i="2"/>
  <c r="W251" i="2" s="1"/>
  <c r="Y126" i="2"/>
  <c r="K126" i="2"/>
  <c r="W126" i="2" s="1"/>
  <c r="Y100" i="2"/>
  <c r="K100" i="2"/>
  <c r="W100" i="2" s="1"/>
  <c r="P174" i="2"/>
  <c r="S174" i="2" s="1"/>
  <c r="P153" i="2"/>
  <c r="K129" i="2"/>
  <c r="W129" i="2" s="1"/>
  <c r="Y80" i="2"/>
  <c r="K80" i="2"/>
  <c r="W80" i="2" s="1"/>
  <c r="Y82" i="2"/>
  <c r="K82" i="2"/>
  <c r="W82" i="2" s="1"/>
  <c r="Y251" i="2"/>
  <c r="M251" i="2"/>
  <c r="N251" i="2" s="1"/>
  <c r="O251" i="2" s="1"/>
  <c r="P251" i="2"/>
  <c r="K63" i="2"/>
  <c r="W63" i="2" s="1"/>
  <c r="Y63" i="2"/>
  <c r="K109" i="2"/>
  <c r="W109" i="2" s="1"/>
  <c r="Y109" i="2"/>
  <c r="K174" i="2"/>
  <c r="W174" i="2" s="1"/>
  <c r="Y174" i="2"/>
  <c r="K94" i="2"/>
  <c r="W94" i="2" s="1"/>
  <c r="Y94" i="2"/>
  <c r="K53" i="2"/>
  <c r="W53" i="2" s="1"/>
  <c r="Y53" i="2"/>
  <c r="K7" i="2"/>
  <c r="W7" i="2" s="1"/>
  <c r="Y7" i="2"/>
  <c r="K188" i="2"/>
  <c r="W188" i="2" s="1"/>
  <c r="Y188" i="2"/>
  <c r="P157" i="2"/>
  <c r="Q157" i="2" s="1"/>
  <c r="K136" i="2"/>
  <c r="W136" i="2" s="1"/>
  <c r="M109" i="2"/>
  <c r="N109" i="2" s="1"/>
  <c r="O109" i="2" s="1"/>
  <c r="P109" i="2"/>
  <c r="S158" i="2"/>
  <c r="P158" i="2"/>
  <c r="V158" i="2" s="1"/>
  <c r="M7" i="2"/>
  <c r="N7" i="2" s="1"/>
  <c r="O7" i="2" s="1"/>
  <c r="P7" i="2"/>
  <c r="S7" i="2"/>
  <c r="Y238" i="2"/>
  <c r="K238" i="2"/>
  <c r="W238" i="2" s="1"/>
  <c r="Y145" i="2"/>
  <c r="K145" i="2"/>
  <c r="W145" i="2" s="1"/>
  <c r="Y182" i="2"/>
  <c r="K182" i="2"/>
  <c r="W182" i="2" s="1"/>
  <c r="Y71" i="2"/>
  <c r="K71" i="2"/>
  <c r="W71" i="2" s="1"/>
  <c r="Q6" i="17"/>
  <c r="P9" i="17"/>
  <c r="K9" i="17"/>
  <c r="Q5" i="17"/>
  <c r="F7" i="17"/>
  <c r="G7" i="17"/>
  <c r="H7" i="17"/>
  <c r="I7" i="17"/>
  <c r="J7" i="17"/>
  <c r="K20" i="2"/>
  <c r="W20" i="2" s="1"/>
  <c r="Y20" i="2"/>
  <c r="K105" i="2"/>
  <c r="W105" i="2" s="1"/>
  <c r="Y105" i="2"/>
  <c r="K235" i="2"/>
  <c r="W235" i="2" s="1"/>
  <c r="K138" i="2"/>
  <c r="W138" i="2" s="1"/>
  <c r="M93" i="2"/>
  <c r="N93" i="2" s="1"/>
  <c r="O93" i="2" s="1"/>
  <c r="P93" i="2"/>
  <c r="Q93" i="2" s="1"/>
  <c r="P179" i="2"/>
  <c r="V179" i="2" s="1"/>
  <c r="M179" i="2"/>
  <c r="N179" i="2" s="1"/>
  <c r="O179" i="2" s="1"/>
  <c r="Y138" i="2"/>
  <c r="M138" i="2"/>
  <c r="N138" i="2" s="1"/>
  <c r="O138" i="2" s="1"/>
  <c r="P138" i="2"/>
  <c r="M150" i="2"/>
  <c r="N150" i="2" s="1"/>
  <c r="O150" i="2" s="1"/>
  <c r="P150" i="2"/>
  <c r="K157" i="2"/>
  <c r="W157" i="2" s="1"/>
  <c r="Y157" i="2"/>
  <c r="Y115" i="2"/>
  <c r="K115" i="2"/>
  <c r="W115" i="2" s="1"/>
  <c r="P115" i="2"/>
  <c r="Q115" i="2" s="1"/>
  <c r="M115" i="2"/>
  <c r="N115" i="2" s="1"/>
  <c r="O115" i="2" s="1"/>
  <c r="Y6" i="2"/>
  <c r="K6" i="2"/>
  <c r="Y196" i="2"/>
  <c r="K196" i="2"/>
  <c r="W196" i="2" s="1"/>
  <c r="Y163" i="2"/>
  <c r="K163" i="2"/>
  <c r="W163" i="2" s="1"/>
  <c r="Y252" i="2"/>
  <c r="K252" i="2"/>
  <c r="W252" i="2" s="1"/>
  <c r="P117" i="2"/>
  <c r="Q117" i="2" s="1"/>
  <c r="M117" i="2"/>
  <c r="N117" i="2" s="1"/>
  <c r="O117" i="2" s="1"/>
  <c r="P116" i="2"/>
  <c r="M116" i="2"/>
  <c r="N116" i="2" s="1"/>
  <c r="O116" i="2" s="1"/>
  <c r="K25" i="2"/>
  <c r="W25" i="2" s="1"/>
  <c r="Y25" i="2"/>
  <c r="K103" i="2"/>
  <c r="W103" i="2" s="1"/>
  <c r="Y103" i="2"/>
  <c r="K167" i="2"/>
  <c r="W167" i="2" s="1"/>
  <c r="Y167" i="2"/>
  <c r="K179" i="2"/>
  <c r="W179" i="2" s="1"/>
  <c r="Y179" i="2"/>
  <c r="K190" i="2"/>
  <c r="W190" i="2" s="1"/>
  <c r="Y190" i="2"/>
  <c r="K131" i="2"/>
  <c r="W131" i="2" s="1"/>
  <c r="Y131" i="2"/>
  <c r="K150" i="2"/>
  <c r="W150" i="2" s="1"/>
  <c r="Y150" i="2"/>
  <c r="K162" i="2"/>
  <c r="W162" i="2" s="1"/>
  <c r="Y162" i="2"/>
  <c r="M162" i="2"/>
  <c r="N162" i="2" s="1"/>
  <c r="O162" i="2" s="1"/>
  <c r="P162" i="2"/>
  <c r="Y132" i="2"/>
  <c r="K132" i="2"/>
  <c r="W132" i="2" s="1"/>
  <c r="P198" i="2"/>
  <c r="M198" i="2"/>
  <c r="N198" i="2" s="1"/>
  <c r="O198" i="2" s="1"/>
  <c r="K155" i="2"/>
  <c r="W155" i="2" s="1"/>
  <c r="Y155" i="2"/>
  <c r="Y99" i="2"/>
  <c r="K99" i="2"/>
  <c r="W99" i="2" s="1"/>
  <c r="Y224" i="2"/>
  <c r="K224" i="2"/>
  <c r="W224" i="2" s="1"/>
  <c r="Y42" i="2"/>
  <c r="K42" i="2"/>
  <c r="W42" i="2" s="1"/>
  <c r="K86" i="2"/>
  <c r="W86" i="2" s="1"/>
  <c r="M99" i="2"/>
  <c r="N99" i="2" s="1"/>
  <c r="O99" i="2" s="1"/>
  <c r="P99" i="2"/>
  <c r="M137" i="2"/>
  <c r="N137" i="2" s="1"/>
  <c r="O137" i="2" s="1"/>
  <c r="P137" i="2"/>
  <c r="M149" i="2"/>
  <c r="N149" i="2" s="1"/>
  <c r="O149" i="2" s="1"/>
  <c r="P149" i="2"/>
  <c r="P132" i="2"/>
  <c r="M132" i="2"/>
  <c r="N132" i="2" s="1"/>
  <c r="O132" i="2" s="1"/>
  <c r="M200" i="2"/>
  <c r="N200" i="2" s="1"/>
  <c r="O200" i="2" s="1"/>
  <c r="P200" i="2"/>
  <c r="Y237" i="2"/>
  <c r="K237" i="2"/>
  <c r="W237" i="2" s="1"/>
  <c r="K198" i="2"/>
  <c r="W198" i="2" s="1"/>
  <c r="Y198" i="2"/>
  <c r="K137" i="2"/>
  <c r="W137" i="2" s="1"/>
  <c r="Y137" i="2"/>
  <c r="K146" i="2"/>
  <c r="W146" i="2" s="1"/>
  <c r="Y146" i="2"/>
  <c r="M125" i="2"/>
  <c r="N125" i="2" s="1"/>
  <c r="O125" i="2" s="1"/>
  <c r="P125" i="2"/>
  <c r="M249" i="2"/>
  <c r="N249" i="2" s="1"/>
  <c r="O249" i="2" s="1"/>
  <c r="P249" i="2"/>
  <c r="P165" i="2"/>
  <c r="M165" i="2"/>
  <c r="N165" i="2" s="1"/>
  <c r="O165" i="2" s="1"/>
  <c r="P203" i="2"/>
  <c r="M203" i="2"/>
  <c r="N203" i="2" s="1"/>
  <c r="O203" i="2" s="1"/>
  <c r="K149" i="2"/>
  <c r="W149" i="2" s="1"/>
  <c r="Y149" i="2"/>
  <c r="K250" i="2"/>
  <c r="W250" i="2" s="1"/>
  <c r="Y250" i="2"/>
  <c r="K124" i="2"/>
  <c r="M136" i="2"/>
  <c r="N136" i="2" s="1"/>
  <c r="O136" i="2" s="1"/>
  <c r="P136" i="2"/>
  <c r="P127" i="2"/>
  <c r="M127" i="2"/>
  <c r="N127" i="2" s="1"/>
  <c r="O127" i="2" s="1"/>
  <c r="M171" i="2"/>
  <c r="N171" i="2" s="1"/>
  <c r="O171" i="2" s="1"/>
  <c r="P171" i="2"/>
  <c r="M92" i="2"/>
  <c r="N92" i="2" s="1"/>
  <c r="O92" i="2" s="1"/>
  <c r="P92" i="2"/>
  <c r="P252" i="2"/>
  <c r="M252" i="2"/>
  <c r="N252" i="2" s="1"/>
  <c r="O252" i="2" s="1"/>
  <c r="M24" i="2"/>
  <c r="N24" i="2" s="1"/>
  <c r="O24" i="2" s="1"/>
  <c r="P24" i="2"/>
  <c r="Y102" i="2"/>
  <c r="K102" i="2"/>
  <c r="W102" i="2" s="1"/>
  <c r="K31" i="2"/>
  <c r="W31" i="2" s="1"/>
  <c r="Y31" i="2"/>
  <c r="K200" i="2"/>
  <c r="W200" i="2" s="1"/>
  <c r="Y200" i="2"/>
  <c r="K243" i="2"/>
  <c r="W243" i="2" s="1"/>
  <c r="Y243" i="2"/>
  <c r="K111" i="2"/>
  <c r="W111" i="2" s="1"/>
  <c r="K8" i="2"/>
  <c r="W8" i="2" s="1"/>
  <c r="Y8" i="2"/>
  <c r="Y127" i="2"/>
  <c r="K127" i="2"/>
  <c r="W127" i="2" s="1"/>
  <c r="Y171" i="2"/>
  <c r="K171" i="2"/>
  <c r="W171" i="2" s="1"/>
  <c r="Y78" i="2"/>
  <c r="K78" i="2"/>
  <c r="W78" i="2" s="1"/>
  <c r="Y203" i="2"/>
  <c r="K203" i="2"/>
  <c r="W203" i="2" s="1"/>
  <c r="K152" i="2"/>
  <c r="W152" i="2" s="1"/>
  <c r="Y152" i="2"/>
  <c r="K21" i="2"/>
  <c r="W21" i="2" s="1"/>
  <c r="Y21" i="2"/>
  <c r="K59" i="2"/>
  <c r="W59" i="2" s="1"/>
  <c r="Y59" i="2"/>
  <c r="K92" i="2"/>
  <c r="W92" i="2" s="1"/>
  <c r="Y92" i="2"/>
  <c r="K24" i="2"/>
  <c r="W24" i="2" s="1"/>
  <c r="Y24" i="2"/>
  <c r="K123" i="2"/>
  <c r="W123" i="2" s="1"/>
  <c r="Y123" i="2"/>
  <c r="K14" i="2"/>
  <c r="W14" i="2" s="1"/>
  <c r="Y14" i="2"/>
  <c r="Y117" i="2"/>
  <c r="K117" i="2"/>
  <c r="W117" i="2" s="1"/>
  <c r="M90" i="2"/>
  <c r="N90" i="2" s="1"/>
  <c r="O90" i="2" s="1"/>
  <c r="P90" i="2"/>
  <c r="Y133" i="2"/>
  <c r="K133" i="2"/>
  <c r="W133" i="2" s="1"/>
  <c r="K121" i="2"/>
  <c r="W121" i="2" s="1"/>
  <c r="Y121" i="2"/>
  <c r="K125" i="2"/>
  <c r="W125" i="2" s="1"/>
  <c r="Y125" i="2"/>
  <c r="K249" i="2"/>
  <c r="W249" i="2" s="1"/>
  <c r="Y249" i="2"/>
  <c r="P182" i="2"/>
  <c r="M182" i="2"/>
  <c r="N182" i="2" s="1"/>
  <c r="O182" i="2" s="1"/>
  <c r="Y47" i="2"/>
  <c r="K47" i="2"/>
  <c r="W47" i="2" s="1"/>
  <c r="K212" i="2"/>
  <c r="W212" i="2" s="1"/>
  <c r="Y212" i="2"/>
  <c r="Y116" i="2"/>
  <c r="K116" i="2"/>
  <c r="W116" i="2" s="1"/>
  <c r="K90" i="2"/>
  <c r="W90" i="2" s="1"/>
  <c r="Y90" i="2"/>
  <c r="K114" i="2"/>
  <c r="W114" i="2" s="1"/>
  <c r="Y114" i="2"/>
  <c r="K46" i="2"/>
  <c r="W46" i="2" s="1"/>
  <c r="Y46" i="2"/>
  <c r="K194" i="2"/>
  <c r="W194" i="2" s="1"/>
  <c r="Y194" i="2"/>
  <c r="K185" i="2"/>
  <c r="W185" i="2" s="1"/>
  <c r="Y185" i="2"/>
  <c r="K16" i="2"/>
  <c r="W16" i="2" s="1"/>
  <c r="Y16" i="2"/>
  <c r="K236" i="2"/>
  <c r="W236" i="2" s="1"/>
  <c r="P163" i="2"/>
  <c r="M163" i="2"/>
  <c r="N163" i="2" s="1"/>
  <c r="O163" i="2" s="1"/>
  <c r="P114" i="2"/>
  <c r="M114" i="2"/>
  <c r="N114" i="2" s="1"/>
  <c r="O114" i="2" s="1"/>
  <c r="P133" i="2"/>
  <c r="M133" i="2"/>
  <c r="N133" i="2" s="1"/>
  <c r="O133" i="2" s="1"/>
  <c r="P194" i="2"/>
  <c r="M194" i="2"/>
  <c r="N194" i="2" s="1"/>
  <c r="O194" i="2" s="1"/>
  <c r="P111" i="2"/>
  <c r="M111" i="2"/>
  <c r="N111" i="2" s="1"/>
  <c r="O111" i="2" s="1"/>
  <c r="M185" i="2"/>
  <c r="N185" i="2" s="1"/>
  <c r="O185" i="2" s="1"/>
  <c r="P185" i="2"/>
  <c r="Y184" i="2"/>
  <c r="K184" i="2"/>
  <c r="W184" i="2" s="1"/>
  <c r="P184" i="2"/>
  <c r="M184" i="2"/>
  <c r="N184" i="2" s="1"/>
  <c r="O184" i="2" s="1"/>
  <c r="Y183" i="2"/>
  <c r="K183" i="2"/>
  <c r="W183" i="2" s="1"/>
  <c r="Y159" i="2"/>
  <c r="K159" i="2"/>
  <c r="W159" i="2" s="1"/>
  <c r="Y139" i="2"/>
  <c r="K139" i="2"/>
  <c r="W139" i="2" s="1"/>
  <c r="M178" i="2"/>
  <c r="N178" i="2" s="1"/>
  <c r="O178" i="2" s="1"/>
  <c r="P178" i="2"/>
  <c r="K160" i="2"/>
  <c r="W160" i="2" s="1"/>
  <c r="Y160" i="2"/>
  <c r="K54" i="2"/>
  <c r="W54" i="2" s="1"/>
  <c r="Y54" i="2"/>
  <c r="K135" i="2"/>
  <c r="W135" i="2" s="1"/>
  <c r="Y135" i="2"/>
  <c r="K36" i="2"/>
  <c r="W36" i="2" s="1"/>
  <c r="M199" i="2"/>
  <c r="N199" i="2" s="1"/>
  <c r="O199" i="2" s="1"/>
  <c r="P212" i="2"/>
  <c r="M212" i="2"/>
  <c r="N212" i="2" s="1"/>
  <c r="O212" i="2" s="1"/>
  <c r="P190" i="2"/>
  <c r="M190" i="2"/>
  <c r="N190" i="2" s="1"/>
  <c r="O190" i="2" s="1"/>
  <c r="P161" i="2"/>
  <c r="M161" i="2"/>
  <c r="N161" i="2" s="1"/>
  <c r="O161" i="2" s="1"/>
  <c r="P183" i="2"/>
  <c r="M183" i="2"/>
  <c r="N183" i="2" s="1"/>
  <c r="O183" i="2" s="1"/>
  <c r="P160" i="2"/>
  <c r="M160" i="2"/>
  <c r="N160" i="2" s="1"/>
  <c r="O160" i="2" s="1"/>
  <c r="M54" i="2"/>
  <c r="N54" i="2" s="1"/>
  <c r="O54" i="2" s="1"/>
  <c r="P54" i="2"/>
  <c r="P188" i="2"/>
  <c r="M188" i="2"/>
  <c r="N188" i="2" s="1"/>
  <c r="O188" i="2" s="1"/>
  <c r="M57" i="2"/>
  <c r="N57" i="2" s="1"/>
  <c r="O57" i="2" s="1"/>
  <c r="P57" i="2"/>
  <c r="Y207" i="2"/>
  <c r="K207" i="2"/>
  <c r="W207" i="2" s="1"/>
  <c r="Y86" i="2"/>
  <c r="P86" i="2"/>
  <c r="M86" i="2"/>
  <c r="N86" i="2" s="1"/>
  <c r="O86" i="2" s="1"/>
  <c r="K108" i="2"/>
  <c r="W108" i="2" s="1"/>
  <c r="Y108" i="2"/>
  <c r="M159" i="2"/>
  <c r="N159" i="2" s="1"/>
  <c r="O159" i="2" s="1"/>
  <c r="P159" i="2"/>
  <c r="M214" i="2"/>
  <c r="N214" i="2" s="1"/>
  <c r="O214" i="2" s="1"/>
  <c r="P214" i="2"/>
  <c r="Q214" i="2" s="1"/>
  <c r="Y213" i="2"/>
  <c r="K213" i="2"/>
  <c r="W213" i="2" s="1"/>
  <c r="M30" i="2"/>
  <c r="N30" i="2" s="1"/>
  <c r="O30" i="2" s="1"/>
  <c r="P30" i="2"/>
  <c r="Y56" i="2"/>
  <c r="K56" i="2"/>
  <c r="W56" i="2" s="1"/>
  <c r="P112" i="2"/>
  <c r="V112" i="2" s="1"/>
  <c r="M112" i="2"/>
  <c r="N112" i="2" s="1"/>
  <c r="O112" i="2" s="1"/>
  <c r="P241" i="2"/>
  <c r="M241" i="2"/>
  <c r="N241" i="2" s="1"/>
  <c r="O241" i="2" s="1"/>
  <c r="K62" i="2"/>
  <c r="W62" i="2" s="1"/>
  <c r="Y62" i="2"/>
  <c r="K110" i="2"/>
  <c r="W110" i="2" s="1"/>
  <c r="Y110" i="2"/>
  <c r="K57" i="2"/>
  <c r="W57" i="2" s="1"/>
  <c r="Y57" i="2"/>
  <c r="K186" i="2"/>
  <c r="W186" i="2" s="1"/>
  <c r="Y186" i="2"/>
  <c r="P26" i="2"/>
  <c r="M26" i="2"/>
  <c r="N26" i="2" s="1"/>
  <c r="O26" i="2" s="1"/>
  <c r="K26" i="2"/>
  <c r="W26" i="2" s="1"/>
  <c r="Y26" i="2"/>
  <c r="P110" i="2"/>
  <c r="M110" i="2"/>
  <c r="N110" i="2" s="1"/>
  <c r="O110" i="2" s="1"/>
  <c r="P207" i="2"/>
  <c r="M207" i="2"/>
  <c r="N207" i="2" s="1"/>
  <c r="O207" i="2" s="1"/>
  <c r="K79" i="2"/>
  <c r="W79" i="2" s="1"/>
  <c r="M79" i="2"/>
  <c r="N79" i="2" s="1"/>
  <c r="O79" i="2" s="1"/>
  <c r="P79" i="2"/>
  <c r="V79" i="2" s="1"/>
  <c r="Y79" i="2"/>
  <c r="Y195" i="2"/>
  <c r="K195" i="2"/>
  <c r="W195" i="2" s="1"/>
  <c r="P195" i="2"/>
  <c r="M195" i="2"/>
  <c r="N195" i="2" s="1"/>
  <c r="O195" i="2" s="1"/>
  <c r="M36" i="2"/>
  <c r="N36" i="2" s="1"/>
  <c r="O36" i="2" s="1"/>
  <c r="P36" i="2"/>
  <c r="Y247" i="2"/>
  <c r="M247" i="2"/>
  <c r="N247" i="2" s="1"/>
  <c r="O247" i="2" s="1"/>
  <c r="P247" i="2"/>
  <c r="K112" i="2"/>
  <c r="W112" i="2" s="1"/>
  <c r="Y112" i="2"/>
  <c r="K43" i="2"/>
  <c r="W43" i="2" s="1"/>
  <c r="Y43" i="2"/>
  <c r="P101" i="2"/>
  <c r="S101" i="2" s="1"/>
  <c r="M101" i="2"/>
  <c r="N101" i="2" s="1"/>
  <c r="O101" i="2" s="1"/>
  <c r="K122" i="2"/>
  <c r="W122" i="2" s="1"/>
  <c r="Y122" i="2"/>
  <c r="K247" i="2"/>
  <c r="W247" i="2" s="1"/>
  <c r="M135" i="2"/>
  <c r="N135" i="2" s="1"/>
  <c r="O135" i="2" s="1"/>
  <c r="P135" i="2"/>
  <c r="M243" i="2"/>
  <c r="N243" i="2" s="1"/>
  <c r="O243" i="2" s="1"/>
  <c r="P243" i="2"/>
  <c r="S243" i="2" s="1"/>
  <c r="Y230" i="2"/>
  <c r="K230" i="2"/>
  <c r="W230" i="2" s="1"/>
  <c r="Y208" i="2"/>
  <c r="K208" i="2"/>
  <c r="W208" i="2" s="1"/>
  <c r="Y221" i="2"/>
  <c r="K221" i="2"/>
  <c r="W221" i="2" s="1"/>
  <c r="M38" i="2"/>
  <c r="N38" i="2" s="1"/>
  <c r="O38" i="2" s="1"/>
  <c r="P38" i="2"/>
  <c r="Y189" i="2"/>
  <c r="K189" i="2"/>
  <c r="W189" i="2" s="1"/>
  <c r="Y199" i="2"/>
  <c r="K199" i="2"/>
  <c r="W199" i="2" s="1"/>
  <c r="Y130" i="2"/>
  <c r="K130" i="2"/>
  <c r="W130" i="2" s="1"/>
  <c r="Y68" i="2"/>
  <c r="K68" i="2"/>
  <c r="W68" i="2" s="1"/>
  <c r="M68" i="2"/>
  <c r="N68" i="2" s="1"/>
  <c r="O68" i="2" s="1"/>
  <c r="P68" i="2"/>
  <c r="Y210" i="2"/>
  <c r="K210" i="2"/>
  <c r="W210" i="2" s="1"/>
  <c r="K227" i="2"/>
  <c r="W227" i="2" s="1"/>
  <c r="K228" i="2"/>
  <c r="W228" i="2" s="1"/>
  <c r="Y206" i="2"/>
  <c r="K206" i="2"/>
  <c r="W206" i="2" s="1"/>
  <c r="P206" i="2"/>
  <c r="M206" i="2"/>
  <c r="N206" i="2" s="1"/>
  <c r="O206" i="2" s="1"/>
  <c r="Y67" i="2"/>
  <c r="K67" i="2"/>
  <c r="W67" i="2" s="1"/>
  <c r="M230" i="2"/>
  <c r="N230" i="2" s="1"/>
  <c r="O230" i="2" s="1"/>
  <c r="P230" i="2"/>
  <c r="P204" i="2"/>
  <c r="M204" i="2"/>
  <c r="N204" i="2" s="1"/>
  <c r="O204" i="2" s="1"/>
  <c r="P221" i="2"/>
  <c r="M221" i="2"/>
  <c r="N221" i="2" s="1"/>
  <c r="O221" i="2" s="1"/>
  <c r="Y60" i="2"/>
  <c r="K60" i="2"/>
  <c r="W60" i="2" s="1"/>
  <c r="K17" i="2"/>
  <c r="W17" i="2" s="1"/>
  <c r="Y17" i="2"/>
  <c r="K204" i="2"/>
  <c r="W204" i="2" s="1"/>
  <c r="Y204" i="2"/>
  <c r="K38" i="2"/>
  <c r="W38" i="2" s="1"/>
  <c r="Y38" i="2"/>
  <c r="K218" i="2"/>
  <c r="W218" i="2" s="1"/>
  <c r="Y218" i="2"/>
  <c r="K37" i="2"/>
  <c r="W37" i="2" s="1"/>
  <c r="Y205" i="2"/>
  <c r="K205" i="2"/>
  <c r="W205" i="2" s="1"/>
  <c r="Y19" i="2"/>
  <c r="K19" i="2"/>
  <c r="W19" i="2" s="1"/>
  <c r="M201" i="2"/>
  <c r="N201" i="2" s="1"/>
  <c r="O201" i="2" s="1"/>
  <c r="P201" i="2"/>
  <c r="Y118" i="2"/>
  <c r="K118" i="2"/>
  <c r="W118" i="2" s="1"/>
  <c r="P189" i="2"/>
  <c r="M189" i="2"/>
  <c r="N189" i="2" s="1"/>
  <c r="O189" i="2" s="1"/>
  <c r="K197" i="2"/>
  <c r="W197" i="2" s="1"/>
  <c r="Y197" i="2"/>
  <c r="K248" i="2"/>
  <c r="W248" i="2" s="1"/>
  <c r="Y248" i="2"/>
  <c r="K41" i="2"/>
  <c r="W41" i="2" s="1"/>
  <c r="K181" i="2"/>
  <c r="W181" i="2" s="1"/>
  <c r="M197" i="2"/>
  <c r="N197" i="2" s="1"/>
  <c r="O197" i="2" s="1"/>
  <c r="P197" i="2"/>
  <c r="P248" i="2"/>
  <c r="M248" i="2"/>
  <c r="N248" i="2" s="1"/>
  <c r="O248" i="2" s="1"/>
  <c r="P130" i="2"/>
  <c r="M130" i="2"/>
  <c r="N130" i="2" s="1"/>
  <c r="O130" i="2" s="1"/>
  <c r="M227" i="2"/>
  <c r="N227" i="2" s="1"/>
  <c r="O227" i="2" s="1"/>
  <c r="P227" i="2"/>
  <c r="V227" i="2" s="1"/>
  <c r="Y228" i="2"/>
  <c r="P228" i="2"/>
  <c r="M228" i="2"/>
  <c r="N228" i="2" s="1"/>
  <c r="O228" i="2" s="1"/>
  <c r="Y201" i="2"/>
  <c r="K201" i="2"/>
  <c r="W201" i="2" s="1"/>
  <c r="M56" i="2"/>
  <c r="N56" i="2" s="1"/>
  <c r="O56" i="2" s="1"/>
  <c r="P56" i="2"/>
  <c r="P219" i="2"/>
  <c r="M219" i="2"/>
  <c r="N219" i="2" s="1"/>
  <c r="O219" i="2" s="1"/>
  <c r="K178" i="2"/>
  <c r="W178" i="2" s="1"/>
  <c r="Y178" i="2"/>
  <c r="K211" i="2"/>
  <c r="W211" i="2" s="1"/>
  <c r="Y211" i="2"/>
  <c r="K219" i="2"/>
  <c r="W219" i="2" s="1"/>
  <c r="Y219" i="2"/>
  <c r="K202" i="2"/>
  <c r="W202" i="2" s="1"/>
  <c r="K232" i="2"/>
  <c r="W232" i="2" s="1"/>
  <c r="M226" i="2"/>
  <c r="N226" i="2" s="1"/>
  <c r="O226" i="2" s="1"/>
  <c r="P226" i="2"/>
  <c r="K23" i="2"/>
  <c r="W23" i="2" s="1"/>
  <c r="Y23" i="2"/>
  <c r="S113" i="2"/>
  <c r="M113" i="2"/>
  <c r="N113" i="2" s="1"/>
  <c r="O113" i="2" s="1"/>
  <c r="P113" i="2"/>
  <c r="K30" i="2"/>
  <c r="W30" i="2" s="1"/>
  <c r="Y30" i="2"/>
  <c r="K226" i="2"/>
  <c r="W226" i="2" s="1"/>
  <c r="Y226" i="2"/>
  <c r="K242" i="2"/>
  <c r="W242" i="2" s="1"/>
  <c r="Y242" i="2"/>
  <c r="M236" i="2"/>
  <c r="N236" i="2" s="1"/>
  <c r="O236" i="2" s="1"/>
  <c r="P236" i="2"/>
  <c r="Y202" i="2"/>
  <c r="P202" i="2"/>
  <c r="M202" i="2"/>
  <c r="N202" i="2" s="1"/>
  <c r="O202" i="2" s="1"/>
  <c r="P242" i="2"/>
  <c r="M242" i="2"/>
  <c r="N242" i="2" s="1"/>
  <c r="O242" i="2" s="1"/>
  <c r="Y234" i="2"/>
  <c r="K234" i="2"/>
  <c r="W234" i="2" s="1"/>
  <c r="M234" i="2"/>
  <c r="N234" i="2" s="1"/>
  <c r="O234" i="2" s="1"/>
  <c r="P234" i="2"/>
  <c r="P213" i="2"/>
  <c r="M213" i="2"/>
  <c r="N213" i="2" s="1"/>
  <c r="O213" i="2" s="1"/>
  <c r="K73" i="2"/>
  <c r="W73" i="2" s="1"/>
  <c r="Y73" i="2"/>
  <c r="M192" i="2"/>
  <c r="N192" i="2" s="1"/>
  <c r="O192" i="2" s="1"/>
  <c r="P192" i="2"/>
  <c r="M151" i="2"/>
  <c r="N151" i="2" s="1"/>
  <c r="O151" i="2" s="1"/>
  <c r="P151" i="2"/>
  <c r="Y40" i="2"/>
  <c r="K40" i="2"/>
  <c r="W40" i="2" s="1"/>
  <c r="K113" i="2"/>
  <c r="W113" i="2" s="1"/>
  <c r="Y113" i="2"/>
  <c r="K192" i="2"/>
  <c r="W192" i="2" s="1"/>
  <c r="Y192" i="2"/>
  <c r="K151" i="2"/>
  <c r="W151" i="2" s="1"/>
  <c r="Y151" i="2"/>
  <c r="K10" i="2"/>
  <c r="W10" i="2" s="1"/>
  <c r="Y10" i="2"/>
  <c r="K77" i="2"/>
  <c r="W77" i="2" s="1"/>
  <c r="Y77" i="2"/>
  <c r="K81" i="2"/>
  <c r="W81" i="2" s="1"/>
  <c r="Y81" i="2"/>
  <c r="K32" i="2"/>
  <c r="W32" i="2" s="1"/>
  <c r="Y32" i="2"/>
  <c r="K217" i="2"/>
  <c r="W217" i="2" s="1"/>
  <c r="Y217" i="2"/>
  <c r="K164" i="2"/>
  <c r="W164" i="2" s="1"/>
  <c r="Y164" i="2"/>
  <c r="M164" i="2"/>
  <c r="N164" i="2" s="1"/>
  <c r="O164" i="2" s="1"/>
  <c r="P164" i="2"/>
  <c r="Y29" i="2"/>
  <c r="K29" i="2"/>
  <c r="W29" i="2" s="1"/>
  <c r="K22" i="2"/>
  <c r="W22" i="2" s="1"/>
  <c r="Y22" i="2"/>
  <c r="P217" i="2"/>
  <c r="M217" i="2"/>
  <c r="N217" i="2" s="1"/>
  <c r="O217" i="2" s="1"/>
  <c r="Y232" i="2"/>
  <c r="M232" i="2"/>
  <c r="N232" i="2" s="1"/>
  <c r="O232" i="2" s="1"/>
  <c r="P232" i="2"/>
  <c r="P191" i="2"/>
  <c r="M191" i="2"/>
  <c r="N191" i="2" s="1"/>
  <c r="O191" i="2" s="1"/>
  <c r="M229" i="2"/>
  <c r="N229" i="2" s="1"/>
  <c r="O229" i="2" s="1"/>
  <c r="P229" i="2"/>
  <c r="S229" i="2" s="1"/>
  <c r="P118" i="2"/>
  <c r="M118" i="2"/>
  <c r="N118" i="2" s="1"/>
  <c r="O118" i="2" s="1"/>
  <c r="K191" i="2"/>
  <c r="W191" i="2" s="1"/>
  <c r="Y191" i="2"/>
  <c r="K55" i="2"/>
  <c r="W55" i="2" s="1"/>
  <c r="Y55" i="2"/>
  <c r="K165" i="2"/>
  <c r="W165" i="2" s="1"/>
  <c r="Y165" i="2"/>
  <c r="K233" i="2"/>
  <c r="W233" i="2" s="1"/>
  <c r="Y233" i="2"/>
  <c r="K229" i="2"/>
  <c r="W229" i="2" s="1"/>
  <c r="Y229" i="2"/>
  <c r="K215" i="2"/>
  <c r="W215" i="2" s="1"/>
  <c r="P55" i="2"/>
  <c r="M55" i="2"/>
  <c r="N55" i="2" s="1"/>
  <c r="O55" i="2" s="1"/>
  <c r="K246" i="2"/>
  <c r="W246" i="2" s="1"/>
  <c r="Y246" i="2"/>
  <c r="M246" i="2"/>
  <c r="N246" i="2" s="1"/>
  <c r="O246" i="2" s="1"/>
  <c r="P246" i="2"/>
  <c r="K148" i="2"/>
  <c r="W148" i="2" s="1"/>
  <c r="Y148" i="2"/>
  <c r="Y156" i="2"/>
  <c r="K156" i="2"/>
  <c r="W156" i="2" s="1"/>
  <c r="P52" i="2"/>
  <c r="M52" i="2"/>
  <c r="N52" i="2" s="1"/>
  <c r="O52" i="2" s="1"/>
  <c r="K75" i="2"/>
  <c r="W75" i="2" s="1"/>
  <c r="K44" i="2"/>
  <c r="W44" i="2" s="1"/>
  <c r="Y44" i="2"/>
  <c r="Y49" i="2"/>
  <c r="K49" i="2"/>
  <c r="W49" i="2" s="1"/>
  <c r="Y51" i="2"/>
  <c r="K51" i="2"/>
  <c r="W51" i="2" s="1"/>
  <c r="Y143" i="2"/>
  <c r="K143" i="2"/>
  <c r="W143" i="2" s="1"/>
  <c r="K223" i="2"/>
  <c r="W223" i="2" s="1"/>
  <c r="P238" i="2"/>
  <c r="M238" i="2"/>
  <c r="N238" i="2" s="1"/>
  <c r="O238" i="2" s="1"/>
  <c r="P237" i="2"/>
  <c r="M237" i="2"/>
  <c r="N237" i="2" s="1"/>
  <c r="O237" i="2" s="1"/>
  <c r="P224" i="2"/>
  <c r="M224" i="2"/>
  <c r="N224" i="2" s="1"/>
  <c r="O224" i="2" s="1"/>
  <c r="P220" i="2"/>
  <c r="M220" i="2"/>
  <c r="N220" i="2" s="1"/>
  <c r="O220" i="2" s="1"/>
  <c r="P205" i="2"/>
  <c r="M205" i="2"/>
  <c r="N205" i="2" s="1"/>
  <c r="O205" i="2" s="1"/>
  <c r="P37" i="2"/>
  <c r="M37" i="2"/>
  <c r="N37" i="2" s="1"/>
  <c r="O37" i="2" s="1"/>
  <c r="Y223" i="2"/>
  <c r="P223" i="2"/>
  <c r="M223" i="2"/>
  <c r="N223" i="2" s="1"/>
  <c r="O223" i="2" s="1"/>
  <c r="Y231" i="2"/>
  <c r="K231" i="2"/>
  <c r="W231" i="2" s="1"/>
  <c r="P51" i="2"/>
  <c r="M51" i="2"/>
  <c r="N51" i="2" s="1"/>
  <c r="O51" i="2" s="1"/>
  <c r="M166" i="2"/>
  <c r="N166" i="2" s="1"/>
  <c r="O166" i="2" s="1"/>
  <c r="P166" i="2"/>
  <c r="M187" i="2"/>
  <c r="N187" i="2" s="1"/>
  <c r="O187" i="2" s="1"/>
  <c r="P187" i="2"/>
  <c r="K170" i="2"/>
  <c r="W170" i="2" s="1"/>
  <c r="Y170" i="2"/>
  <c r="K168" i="2"/>
  <c r="W168" i="2" s="1"/>
  <c r="Y168" i="2"/>
  <c r="K96" i="2"/>
  <c r="W96" i="2" s="1"/>
  <c r="Y96" i="2"/>
  <c r="K39" i="2"/>
  <c r="W39" i="2" s="1"/>
  <c r="Y39" i="2"/>
  <c r="K172" i="2"/>
  <c r="W172" i="2" s="1"/>
  <c r="K128" i="2"/>
  <c r="W128" i="2" s="1"/>
  <c r="K240" i="2"/>
  <c r="W240" i="2" s="1"/>
  <c r="M231" i="2"/>
  <c r="N231" i="2" s="1"/>
  <c r="O231" i="2" s="1"/>
  <c r="P231" i="2"/>
  <c r="P144" i="2"/>
  <c r="V144" i="2" s="1"/>
  <c r="M144" i="2"/>
  <c r="N144" i="2" s="1"/>
  <c r="O144" i="2" s="1"/>
  <c r="Y9" i="2"/>
  <c r="K9" i="2"/>
  <c r="W9" i="2" s="1"/>
  <c r="K166" i="2"/>
  <c r="W166" i="2" s="1"/>
  <c r="Y166" i="2"/>
  <c r="K106" i="2"/>
  <c r="W106" i="2" s="1"/>
  <c r="Y106" i="2"/>
  <c r="K175" i="2"/>
  <c r="W175" i="2" s="1"/>
  <c r="Y175" i="2"/>
  <c r="K84" i="2"/>
  <c r="W84" i="2" s="1"/>
  <c r="Y84" i="2"/>
  <c r="K140" i="2"/>
  <c r="W140" i="2" s="1"/>
  <c r="Y140" i="2"/>
  <c r="K50" i="2"/>
  <c r="W50" i="2" s="1"/>
  <c r="Y50" i="2"/>
  <c r="S170" i="2"/>
  <c r="M170" i="2"/>
  <c r="N170" i="2" s="1"/>
  <c r="O170" i="2" s="1"/>
  <c r="P170" i="2"/>
  <c r="P215" i="2"/>
  <c r="S215" i="2" s="1"/>
  <c r="M215" i="2"/>
  <c r="N215" i="2" s="1"/>
  <c r="O215" i="2" s="1"/>
  <c r="K83" i="2"/>
  <c r="W83" i="2" s="1"/>
  <c r="Y83" i="2"/>
  <c r="K70" i="2"/>
  <c r="W70" i="2" s="1"/>
  <c r="Y70" i="2"/>
  <c r="Y97" i="2"/>
  <c r="K97" i="2"/>
  <c r="W97" i="2" s="1"/>
  <c r="K91" i="2"/>
  <c r="W91" i="2" s="1"/>
  <c r="Y91" i="2"/>
  <c r="K27" i="2"/>
  <c r="W27" i="2" s="1"/>
  <c r="Y27" i="2"/>
  <c r="K61" i="2"/>
  <c r="W61" i="2" s="1"/>
  <c r="Y61" i="2"/>
  <c r="P91" i="2"/>
  <c r="M91" i="2"/>
  <c r="N91" i="2" s="1"/>
  <c r="O91" i="2" s="1"/>
  <c r="P75" i="2"/>
  <c r="M75" i="2"/>
  <c r="N75" i="2" s="1"/>
  <c r="O75" i="2" s="1"/>
  <c r="K34" i="2"/>
  <c r="W34" i="2" s="1"/>
  <c r="Y34" i="2"/>
  <c r="M34" i="2"/>
  <c r="N34" i="2" s="1"/>
  <c r="O34" i="2" s="1"/>
  <c r="P34" i="2"/>
  <c r="Y87" i="2"/>
  <c r="K87" i="2"/>
  <c r="W87" i="2" s="1"/>
  <c r="P73" i="2"/>
  <c r="M73" i="2"/>
  <c r="N73" i="2" s="1"/>
  <c r="O73" i="2" s="1"/>
  <c r="K11" i="2"/>
  <c r="W11" i="2" s="1"/>
  <c r="Y11" i="2"/>
  <c r="K12" i="2"/>
  <c r="Y12" i="2"/>
  <c r="K180" i="2"/>
  <c r="W180" i="2" s="1"/>
  <c r="Y180" i="2"/>
  <c r="K85" i="2"/>
  <c r="W85" i="2" s="1"/>
  <c r="Y85" i="2"/>
  <c r="K147" i="2"/>
  <c r="W147" i="2" s="1"/>
  <c r="Y147" i="2"/>
  <c r="K120" i="2"/>
  <c r="W120" i="2" s="1"/>
  <c r="Y120" i="2"/>
  <c r="P180" i="2"/>
  <c r="M180" i="2"/>
  <c r="N180" i="2" s="1"/>
  <c r="O180" i="2" s="1"/>
  <c r="P147" i="2"/>
  <c r="M147" i="2"/>
  <c r="N147" i="2" s="1"/>
  <c r="O147" i="2" s="1"/>
  <c r="M120" i="2"/>
  <c r="N120" i="2" s="1"/>
  <c r="O120" i="2" s="1"/>
  <c r="P120" i="2"/>
  <c r="Q120" i="2" s="1"/>
  <c r="M156" i="2"/>
  <c r="N156" i="2" s="1"/>
  <c r="O156" i="2" s="1"/>
  <c r="P156" i="2"/>
  <c r="Y119" i="2"/>
  <c r="K119" i="2"/>
  <c r="W119" i="2" s="1"/>
  <c r="M245" i="2"/>
  <c r="N245" i="2" s="1"/>
  <c r="O245" i="2" s="1"/>
  <c r="P245" i="2"/>
  <c r="K216" i="2"/>
  <c r="W216" i="2" s="1"/>
  <c r="Y216" i="2"/>
  <c r="M216" i="2"/>
  <c r="N216" i="2" s="1"/>
  <c r="O216" i="2" s="1"/>
  <c r="P216" i="2"/>
  <c r="Y48" i="2"/>
  <c r="K48" i="2"/>
  <c r="W48" i="2" s="1"/>
  <c r="K144" i="2"/>
  <c r="W144" i="2" s="1"/>
  <c r="Y144" i="2"/>
  <c r="K52" i="2"/>
  <c r="W52" i="2" s="1"/>
  <c r="Y52" i="2"/>
  <c r="K95" i="2"/>
  <c r="W95" i="2" s="1"/>
  <c r="Y95" i="2"/>
  <c r="K245" i="2"/>
  <c r="W245" i="2" s="1"/>
  <c r="Y245" i="2"/>
  <c r="K209" i="2"/>
  <c r="W209" i="2" s="1"/>
  <c r="Y209" i="2"/>
  <c r="M95" i="2"/>
  <c r="N95" i="2" s="1"/>
  <c r="O95" i="2" s="1"/>
  <c r="P95" i="2"/>
  <c r="V95" i="2" s="1"/>
  <c r="M87" i="2"/>
  <c r="N87" i="2" s="1"/>
  <c r="O87" i="2" s="1"/>
  <c r="P87" i="2"/>
  <c r="P119" i="2"/>
  <c r="M119" i="2"/>
  <c r="N119" i="2" s="1"/>
  <c r="O119" i="2" s="1"/>
  <c r="M209" i="2"/>
  <c r="N209" i="2" s="1"/>
  <c r="O209" i="2" s="1"/>
  <c r="P209" i="2"/>
  <c r="K154" i="2"/>
  <c r="W154" i="2" s="1"/>
  <c r="Y154" i="2"/>
  <c r="K176" i="2"/>
  <c r="W176" i="2" s="1"/>
  <c r="Y176" i="2"/>
  <c r="K45" i="2"/>
  <c r="W45" i="2" s="1"/>
  <c r="Y45" i="2"/>
  <c r="Y142" i="2"/>
  <c r="K142" i="2"/>
  <c r="W142" i="2" s="1"/>
  <c r="P218" i="2"/>
  <c r="S218" i="2" s="1"/>
  <c r="M218" i="2"/>
  <c r="N218" i="2" s="1"/>
  <c r="O218" i="2" s="1"/>
  <c r="P208" i="2"/>
  <c r="M208" i="2"/>
  <c r="N208" i="2" s="1"/>
  <c r="O208" i="2" s="1"/>
  <c r="P15" i="2"/>
  <c r="M15" i="2"/>
  <c r="N15" i="2" s="1"/>
  <c r="O15" i="2" s="1"/>
  <c r="K15" i="2"/>
  <c r="W15" i="2" s="1"/>
  <c r="Y15" i="2"/>
  <c r="K28" i="2"/>
  <c r="W28" i="2" s="1"/>
  <c r="Y28" i="2"/>
  <c r="K187" i="2"/>
  <c r="W187" i="2" s="1"/>
  <c r="Y187" i="2"/>
  <c r="Y107" i="2"/>
  <c r="K107" i="2"/>
  <c r="W107" i="2" s="1"/>
  <c r="P128" i="2"/>
  <c r="V128" i="2" s="1"/>
  <c r="M128" i="2"/>
  <c r="N128" i="2" s="1"/>
  <c r="O128" i="2" s="1"/>
  <c r="P239" i="2"/>
  <c r="M239" i="2"/>
  <c r="N239" i="2" s="1"/>
  <c r="O239" i="2" s="1"/>
  <c r="K239" i="2"/>
  <c r="W239" i="2" s="1"/>
  <c r="Y239" i="2"/>
  <c r="P199" i="2"/>
  <c r="S199" i="2" s="1"/>
  <c r="K104" i="2"/>
  <c r="W104" i="2" s="1"/>
  <c r="Y104" i="2"/>
  <c r="K13" i="2"/>
  <c r="W13" i="2" s="1"/>
  <c r="Y13" i="2"/>
  <c r="K225" i="2"/>
  <c r="W225" i="2" s="1"/>
  <c r="Y225" i="2"/>
  <c r="M140" i="2"/>
  <c r="N140" i="2" s="1"/>
  <c r="O140" i="2" s="1"/>
  <c r="P140" i="2"/>
  <c r="Q140" i="2" s="1"/>
  <c r="M83" i="2"/>
  <c r="N83" i="2" s="1"/>
  <c r="O83" i="2" s="1"/>
  <c r="P83" i="2"/>
  <c r="Q83" i="2" s="1"/>
  <c r="M76" i="2"/>
  <c r="N76" i="2" s="1"/>
  <c r="O76" i="2" s="1"/>
  <c r="P76" i="2"/>
  <c r="Q76" i="2" s="1"/>
  <c r="M70" i="2"/>
  <c r="N70" i="2" s="1"/>
  <c r="O70" i="2" s="1"/>
  <c r="P70" i="2"/>
  <c r="Q70" i="2" s="1"/>
  <c r="M60" i="2"/>
  <c r="N60" i="2" s="1"/>
  <c r="O60" i="2" s="1"/>
  <c r="P60" i="2"/>
  <c r="Q60" i="2" s="1"/>
  <c r="M23" i="2"/>
  <c r="N23" i="2" s="1"/>
  <c r="O23" i="2" s="1"/>
  <c r="P23" i="2"/>
  <c r="P21" i="2"/>
  <c r="S21" i="2" s="1"/>
  <c r="M21" i="2"/>
  <c r="N21" i="2" s="1"/>
  <c r="O21" i="2" s="1"/>
  <c r="M20" i="2"/>
  <c r="N20" i="2" s="1"/>
  <c r="O20" i="2" s="1"/>
  <c r="P20" i="2"/>
  <c r="V20" i="2" s="1"/>
  <c r="M18" i="2"/>
  <c r="N18" i="2" s="1"/>
  <c r="O18" i="2" s="1"/>
  <c r="P18" i="2"/>
  <c r="P17" i="2"/>
  <c r="M17" i="2"/>
  <c r="N17" i="2" s="1"/>
  <c r="O17" i="2" s="1"/>
  <c r="M16" i="2"/>
  <c r="N16" i="2" s="1"/>
  <c r="O16" i="2" s="1"/>
  <c r="P16" i="2"/>
  <c r="M134" i="2"/>
  <c r="N134" i="2" s="1"/>
  <c r="O134" i="2" s="1"/>
  <c r="P134" i="2"/>
  <c r="K134" i="2"/>
  <c r="Y134" i="2"/>
  <c r="P172" i="2"/>
  <c r="M172" i="2"/>
  <c r="N172" i="2" s="1"/>
  <c r="O172" i="2" s="1"/>
  <c r="P225" i="2"/>
  <c r="Q225" i="2" s="1"/>
  <c r="M225" i="2"/>
  <c r="N225" i="2" s="1"/>
  <c r="O225" i="2" s="1"/>
  <c r="K173" i="2"/>
  <c r="W173" i="2" s="1"/>
  <c r="Y173" i="2"/>
  <c r="K66" i="2"/>
  <c r="W66" i="2" s="1"/>
  <c r="Y66" i="2"/>
  <c r="P155" i="2"/>
  <c r="S155" i="2" s="1"/>
  <c r="M155" i="2"/>
  <c r="N155" i="2" s="1"/>
  <c r="O155" i="2" s="1"/>
  <c r="P154" i="2"/>
  <c r="M154" i="2"/>
  <c r="N154" i="2" s="1"/>
  <c r="O154" i="2" s="1"/>
  <c r="M152" i="2"/>
  <c r="N152" i="2" s="1"/>
  <c r="O152" i="2" s="1"/>
  <c r="P152" i="2"/>
  <c r="P146" i="2"/>
  <c r="Q146" i="2" s="1"/>
  <c r="M146" i="2"/>
  <c r="N146" i="2" s="1"/>
  <c r="O146" i="2" s="1"/>
  <c r="M143" i="2"/>
  <c r="N143" i="2" s="1"/>
  <c r="O143" i="2" s="1"/>
  <c r="P143" i="2"/>
  <c r="P139" i="2"/>
  <c r="M139" i="2"/>
  <c r="N139" i="2" s="1"/>
  <c r="O139" i="2" s="1"/>
  <c r="P131" i="2"/>
  <c r="M131" i="2"/>
  <c r="N131" i="2" s="1"/>
  <c r="O131" i="2" s="1"/>
  <c r="M129" i="2"/>
  <c r="N129" i="2" s="1"/>
  <c r="O129" i="2" s="1"/>
  <c r="P129" i="2"/>
  <c r="S129" i="2" s="1"/>
  <c r="M126" i="2"/>
  <c r="N126" i="2" s="1"/>
  <c r="O126" i="2" s="1"/>
  <c r="P126" i="2"/>
  <c r="M124" i="2"/>
  <c r="N124" i="2" s="1"/>
  <c r="O124" i="2" s="1"/>
  <c r="P124" i="2"/>
  <c r="M121" i="2"/>
  <c r="N121" i="2" s="1"/>
  <c r="O121" i="2" s="1"/>
  <c r="P121" i="2"/>
  <c r="M108" i="2"/>
  <c r="N108" i="2" s="1"/>
  <c r="O108" i="2" s="1"/>
  <c r="P108" i="2"/>
  <c r="M107" i="2"/>
  <c r="N107" i="2" s="1"/>
  <c r="O107" i="2" s="1"/>
  <c r="P107" i="2"/>
  <c r="M106" i="2"/>
  <c r="N106" i="2" s="1"/>
  <c r="O106" i="2" s="1"/>
  <c r="P106" i="2"/>
  <c r="S106" i="2" s="1"/>
  <c r="P105" i="2"/>
  <c r="Q105" i="2" s="1"/>
  <c r="M105" i="2"/>
  <c r="N105" i="2" s="1"/>
  <c r="O105" i="2" s="1"/>
  <c r="P104" i="2"/>
  <c r="M104" i="2"/>
  <c r="N104" i="2" s="1"/>
  <c r="O104" i="2" s="1"/>
  <c r="P94" i="2"/>
  <c r="M94" i="2"/>
  <c r="N94" i="2" s="1"/>
  <c r="O94" i="2" s="1"/>
  <c r="P85" i="2"/>
  <c r="Q85" i="2" s="1"/>
  <c r="M85" i="2"/>
  <c r="N85" i="2" s="1"/>
  <c r="O85" i="2" s="1"/>
  <c r="P84" i="2"/>
  <c r="M84" i="2"/>
  <c r="N84" i="2" s="1"/>
  <c r="O84" i="2" s="1"/>
  <c r="M82" i="2"/>
  <c r="N82" i="2" s="1"/>
  <c r="O82" i="2" s="1"/>
  <c r="P82" i="2"/>
  <c r="P81" i="2"/>
  <c r="M81" i="2"/>
  <c r="N81" i="2" s="1"/>
  <c r="O81" i="2" s="1"/>
  <c r="M80" i="2"/>
  <c r="N80" i="2" s="1"/>
  <c r="O80" i="2" s="1"/>
  <c r="P80" i="2"/>
  <c r="V80" i="2" s="1"/>
  <c r="P78" i="2"/>
  <c r="M78" i="2"/>
  <c r="N78" i="2" s="1"/>
  <c r="O78" i="2" s="1"/>
  <c r="P77" i="2"/>
  <c r="M77" i="2"/>
  <c r="N77" i="2" s="1"/>
  <c r="O77" i="2" s="1"/>
  <c r="P74" i="2"/>
  <c r="M74" i="2"/>
  <c r="N74" i="2" s="1"/>
  <c r="O74" i="2" s="1"/>
  <c r="M71" i="2"/>
  <c r="N71" i="2" s="1"/>
  <c r="O71" i="2" s="1"/>
  <c r="P71" i="2"/>
  <c r="P62" i="2"/>
  <c r="M62" i="2"/>
  <c r="N62" i="2" s="1"/>
  <c r="O62" i="2" s="1"/>
  <c r="P32" i="2"/>
  <c r="M32" i="2"/>
  <c r="N32" i="2" s="1"/>
  <c r="O32" i="2" s="1"/>
  <c r="M22" i="2"/>
  <c r="N22" i="2" s="1"/>
  <c r="O22" i="2" s="1"/>
  <c r="P22" i="2"/>
  <c r="S22" i="2" s="1"/>
  <c r="M173" i="2"/>
  <c r="N173" i="2" s="1"/>
  <c r="O173" i="2" s="1"/>
  <c r="P173" i="2"/>
  <c r="H20" i="3"/>
  <c r="B19" i="3"/>
  <c r="E20" i="3"/>
  <c r="H21" i="3"/>
  <c r="B21" i="3"/>
  <c r="C19" i="3"/>
  <c r="C26" i="3"/>
  <c r="B28" i="3"/>
  <c r="P66" i="2"/>
  <c r="M66" i="2"/>
  <c r="N66" i="2" s="1"/>
  <c r="O66" i="2" s="1"/>
  <c r="J3" i="2"/>
  <c r="B40" i="17" s="1"/>
  <c r="P233" i="2"/>
  <c r="M233" i="2"/>
  <c r="N233" i="2" s="1"/>
  <c r="O233" i="2" s="1"/>
  <c r="Q116" i="2"/>
  <c r="V222" i="2"/>
  <c r="Q222" i="2"/>
  <c r="R222" i="2" s="1"/>
  <c r="V72" i="2"/>
  <c r="Q72" i="2"/>
  <c r="R72" i="2" s="1"/>
  <c r="F5218" i="5"/>
  <c r="H5217" i="5"/>
  <c r="F5196" i="5"/>
  <c r="H5195" i="5"/>
  <c r="F5182" i="5"/>
  <c r="H5181" i="5"/>
  <c r="F5160" i="5"/>
  <c r="H5159" i="5"/>
  <c r="F5138" i="5"/>
  <c r="H5137" i="5"/>
  <c r="F5125" i="5"/>
  <c r="H5124" i="5"/>
  <c r="F5111" i="5"/>
  <c r="H5110" i="5"/>
  <c r="F5089" i="5"/>
  <c r="H5088" i="5"/>
  <c r="F5075" i="5"/>
  <c r="H5074" i="5"/>
  <c r="F5052" i="5"/>
  <c r="H5051" i="5"/>
  <c r="F5036" i="5"/>
  <c r="H5035" i="5"/>
  <c r="F5014" i="5"/>
  <c r="H5013" i="5"/>
  <c r="I5013" i="5" s="1"/>
  <c r="F4992" i="5"/>
  <c r="H4991" i="5"/>
  <c r="I4991" i="5" s="1"/>
  <c r="L240" i="2" s="1"/>
  <c r="F4970" i="5"/>
  <c r="H4969" i="5"/>
  <c r="I4969" i="5" s="1"/>
  <c r="F4948" i="5"/>
  <c r="H4947" i="5"/>
  <c r="I4947" i="5" s="1"/>
  <c r="F4926" i="5"/>
  <c r="H4925" i="5"/>
  <c r="I4925" i="5" s="1"/>
  <c r="F4904" i="5"/>
  <c r="H4903" i="5"/>
  <c r="F4882" i="5"/>
  <c r="H4881" i="5"/>
  <c r="I4881" i="5" s="1"/>
  <c r="L235" i="2" s="1"/>
  <c r="F4868" i="5"/>
  <c r="H4867" i="5"/>
  <c r="F4852" i="5"/>
  <c r="H4851" i="5"/>
  <c r="F4839" i="5"/>
  <c r="H4838" i="5"/>
  <c r="F4821" i="5"/>
  <c r="H4820" i="5"/>
  <c r="F4799" i="5"/>
  <c r="H4798" i="5"/>
  <c r="F4785" i="5"/>
  <c r="H4784" i="5"/>
  <c r="F4763" i="5"/>
  <c r="H4762" i="5"/>
  <c r="F4741" i="5"/>
  <c r="H4740" i="5"/>
  <c r="F4719" i="5"/>
  <c r="H4718" i="5"/>
  <c r="F4700" i="5"/>
  <c r="H4699" i="5"/>
  <c r="F4678" i="5"/>
  <c r="H4677" i="5"/>
  <c r="F4660" i="5"/>
  <c r="H4659" i="5"/>
  <c r="F4644" i="5"/>
  <c r="H4643" i="5"/>
  <c r="F4626" i="5"/>
  <c r="H4625" i="5"/>
  <c r="F4608" i="5"/>
  <c r="H4607" i="5"/>
  <c r="F4590" i="5"/>
  <c r="H4589" i="5"/>
  <c r="F4574" i="5"/>
  <c r="H4573" i="5"/>
  <c r="F4558" i="5"/>
  <c r="H4557" i="5"/>
  <c r="F4542" i="5"/>
  <c r="H4541" i="5"/>
  <c r="F4526" i="5"/>
  <c r="H4525" i="5"/>
  <c r="F4510" i="5"/>
  <c r="H4509" i="5"/>
  <c r="F4494" i="5"/>
  <c r="H4493" i="5"/>
  <c r="F4472" i="5"/>
  <c r="H4471" i="5"/>
  <c r="F4415" i="5"/>
  <c r="H4414" i="5"/>
  <c r="F4393" i="5"/>
  <c r="H4392" i="5"/>
  <c r="I4392" i="5" s="1"/>
  <c r="L210" i="2" s="1"/>
  <c r="F4371" i="5"/>
  <c r="H4370" i="5"/>
  <c r="F4349" i="5"/>
  <c r="H4348" i="5"/>
  <c r="F4327" i="5"/>
  <c r="H4326" i="5"/>
  <c r="F4309" i="5"/>
  <c r="H4308" i="5"/>
  <c r="F4291" i="5"/>
  <c r="H4290" i="5"/>
  <c r="F4269" i="5"/>
  <c r="H4268" i="5"/>
  <c r="F4254" i="5"/>
  <c r="H4253" i="5"/>
  <c r="F4236" i="5"/>
  <c r="H4235" i="5"/>
  <c r="F4220" i="5"/>
  <c r="H4219" i="5"/>
  <c r="F4204" i="5"/>
  <c r="H4203" i="5"/>
  <c r="F4188" i="5"/>
  <c r="H4187" i="5"/>
  <c r="F4171" i="5"/>
  <c r="H4170" i="5"/>
  <c r="F4149" i="5"/>
  <c r="H4148" i="5"/>
  <c r="F4127" i="5"/>
  <c r="H4126" i="5"/>
  <c r="I4126" i="5" s="1"/>
  <c r="L196" i="2" s="1"/>
  <c r="F4105" i="5"/>
  <c r="H4104" i="5"/>
  <c r="F4083" i="5"/>
  <c r="H4082" i="5"/>
  <c r="F4061" i="5"/>
  <c r="H4060" i="5"/>
  <c r="F4039" i="5"/>
  <c r="H4038" i="5"/>
  <c r="F4017" i="5"/>
  <c r="H4016" i="5"/>
  <c r="F3995" i="5"/>
  <c r="H3994" i="5"/>
  <c r="F3973" i="5"/>
  <c r="H3972" i="5"/>
  <c r="F3951" i="5"/>
  <c r="H3950" i="5"/>
  <c r="F3935" i="5"/>
  <c r="H3934" i="5"/>
  <c r="F3915" i="5"/>
  <c r="H3914" i="5"/>
  <c r="I3914" i="5" s="1"/>
  <c r="L186" i="2" s="1"/>
  <c r="F3901" i="5"/>
  <c r="H3900" i="5"/>
  <c r="F3883" i="5"/>
  <c r="H3882" i="5"/>
  <c r="F3869" i="5"/>
  <c r="H3868" i="5"/>
  <c r="F3855" i="5"/>
  <c r="H3854" i="5"/>
  <c r="F3835" i="5"/>
  <c r="H3834" i="5"/>
  <c r="I3834" i="5" s="1"/>
  <c r="L181" i="2" s="1"/>
  <c r="F3817" i="5"/>
  <c r="H3816" i="5"/>
  <c r="F3795" i="5"/>
  <c r="H3794" i="5"/>
  <c r="F3773" i="5"/>
  <c r="H3772" i="5"/>
  <c r="F3715" i="5"/>
  <c r="H3714" i="5"/>
  <c r="F3693" i="5"/>
  <c r="H3692" i="5"/>
  <c r="I3692" i="5" s="1"/>
  <c r="L176" i="2" s="1"/>
  <c r="F3672" i="5"/>
  <c r="H3671" i="5"/>
  <c r="P175" i="2"/>
  <c r="S175" i="2" s="1"/>
  <c r="M175" i="2"/>
  <c r="N175" i="2" s="1"/>
  <c r="O175" i="2" s="1"/>
  <c r="F3655" i="5"/>
  <c r="H3654" i="5"/>
  <c r="F3640" i="5"/>
  <c r="H3639" i="5"/>
  <c r="F3618" i="5"/>
  <c r="H3617" i="5"/>
  <c r="F3595" i="5"/>
  <c r="H3594" i="5"/>
  <c r="F3579" i="5"/>
  <c r="H3578" i="5"/>
  <c r="F3557" i="5"/>
  <c r="H3556" i="5"/>
  <c r="F3535" i="5"/>
  <c r="H3534" i="5"/>
  <c r="I3534" i="5" s="1"/>
  <c r="L168" i="2" s="1"/>
  <c r="F3513" i="5"/>
  <c r="H3512" i="5"/>
  <c r="I3512" i="5" s="1"/>
  <c r="L167" i="2" s="1"/>
  <c r="F3497" i="5"/>
  <c r="H3496" i="5"/>
  <c r="F3481" i="5"/>
  <c r="H3480" i="5"/>
  <c r="F3465" i="5"/>
  <c r="H3464" i="5"/>
  <c r="F3443" i="5"/>
  <c r="H3442" i="5"/>
  <c r="F3421" i="5"/>
  <c r="H3420" i="5"/>
  <c r="F3399" i="5"/>
  <c r="H3398" i="5"/>
  <c r="F3377" i="5"/>
  <c r="H3376" i="5"/>
  <c r="F3355" i="5"/>
  <c r="H3354" i="5"/>
  <c r="F3333" i="5"/>
  <c r="H3332" i="5"/>
  <c r="F3311" i="5"/>
  <c r="H3310" i="5"/>
  <c r="F3289" i="5"/>
  <c r="H3288" i="5"/>
  <c r="F3267" i="5"/>
  <c r="H3266" i="5"/>
  <c r="F3245" i="5"/>
  <c r="H3244" i="5"/>
  <c r="F3223" i="5"/>
  <c r="H3222" i="5"/>
  <c r="F3201" i="5"/>
  <c r="H3200" i="5"/>
  <c r="F3185" i="5"/>
  <c r="H3184" i="5"/>
  <c r="F3164" i="5"/>
  <c r="H3163" i="5"/>
  <c r="F3148" i="5"/>
  <c r="H3147" i="5"/>
  <c r="F3126" i="5"/>
  <c r="H3125" i="5"/>
  <c r="P148" i="2"/>
  <c r="S148" i="2" s="1"/>
  <c r="M148" i="2"/>
  <c r="N148" i="2" s="1"/>
  <c r="O148" i="2" s="1"/>
  <c r="F3103" i="5"/>
  <c r="H3102" i="5"/>
  <c r="F3081" i="5"/>
  <c r="H3080" i="5"/>
  <c r="F3060" i="5"/>
  <c r="H3059" i="5"/>
  <c r="F3043" i="5"/>
  <c r="H3042" i="5"/>
  <c r="F3021" i="5"/>
  <c r="H3020" i="5"/>
  <c r="F2999" i="5"/>
  <c r="H2998" i="5"/>
  <c r="I2998" i="5" s="1"/>
  <c r="F2981" i="5"/>
  <c r="H2980" i="5"/>
  <c r="F2961" i="5"/>
  <c r="H2960" i="5"/>
  <c r="I2960" i="5" s="1"/>
  <c r="F2943" i="5"/>
  <c r="H2942" i="5"/>
  <c r="F2927" i="5"/>
  <c r="H2926" i="5"/>
  <c r="F2911" i="5"/>
  <c r="H2910" i="5"/>
  <c r="F2895" i="5"/>
  <c r="H2894" i="5"/>
  <c r="F2879" i="5"/>
  <c r="H2878" i="5"/>
  <c r="F2863" i="5"/>
  <c r="H2862" i="5"/>
  <c r="F2847" i="5"/>
  <c r="H2846" i="5"/>
  <c r="F2831" i="5"/>
  <c r="H2830" i="5"/>
  <c r="F2811" i="5"/>
  <c r="H2810" i="5"/>
  <c r="F2795" i="5"/>
  <c r="H2794" i="5"/>
  <c r="F2777" i="5"/>
  <c r="H2776" i="5"/>
  <c r="F2761" i="5"/>
  <c r="H2760" i="5"/>
  <c r="F2739" i="5"/>
  <c r="H2738" i="5"/>
  <c r="F2721" i="5"/>
  <c r="H2720" i="5"/>
  <c r="F2705" i="5"/>
  <c r="H2704" i="5"/>
  <c r="F2687" i="5"/>
  <c r="H2686" i="5"/>
  <c r="F2611" i="5"/>
  <c r="H2610" i="5"/>
  <c r="I2610" i="5" s="1"/>
  <c r="F2589" i="5"/>
  <c r="H2588" i="5"/>
  <c r="I2588" i="5" s="1"/>
  <c r="L122" i="2" s="1"/>
  <c r="F2571" i="5"/>
  <c r="H2570" i="5"/>
  <c r="F2555" i="5"/>
  <c r="H2554" i="5"/>
  <c r="F2537" i="5"/>
  <c r="H2536" i="5"/>
  <c r="F2519" i="5"/>
  <c r="H2518" i="5"/>
  <c r="F2503" i="5"/>
  <c r="H2502" i="5"/>
  <c r="F2485" i="5"/>
  <c r="H2484" i="5"/>
  <c r="F2469" i="5"/>
  <c r="H2468" i="5"/>
  <c r="F2453" i="5"/>
  <c r="H2452" i="5"/>
  <c r="F2437" i="5"/>
  <c r="H2436" i="5"/>
  <c r="F2421" i="5"/>
  <c r="H2420" i="5"/>
  <c r="F2405" i="5"/>
  <c r="H2404" i="5"/>
  <c r="F2389" i="5"/>
  <c r="H2388" i="5"/>
  <c r="F2367" i="5"/>
  <c r="H2366" i="5"/>
  <c r="F2349" i="5"/>
  <c r="H2348" i="5"/>
  <c r="F2331" i="5"/>
  <c r="H2330" i="5"/>
  <c r="F2313" i="5"/>
  <c r="H2312" i="5"/>
  <c r="F2295" i="5"/>
  <c r="H2294" i="5"/>
  <c r="F2277" i="5"/>
  <c r="H2276" i="5"/>
  <c r="F2257" i="5"/>
  <c r="H2256" i="5"/>
  <c r="I2256" i="5" s="1"/>
  <c r="L103" i="2" s="1"/>
  <c r="F2235" i="5"/>
  <c r="H2234" i="5"/>
  <c r="I2234" i="5" s="1"/>
  <c r="F2219" i="5"/>
  <c r="H2218" i="5"/>
  <c r="F2199" i="5"/>
  <c r="H2198" i="5"/>
  <c r="I2198" i="5" s="1"/>
  <c r="L100" i="2" s="1"/>
  <c r="F2183" i="5"/>
  <c r="H2182" i="5"/>
  <c r="F2127" i="5"/>
  <c r="H2126" i="5"/>
  <c r="F2099" i="5"/>
  <c r="H2098" i="5"/>
  <c r="I2098" i="5" s="1"/>
  <c r="F2080" i="5"/>
  <c r="H2079" i="5"/>
  <c r="P96" i="2"/>
  <c r="S96" i="2" s="1"/>
  <c r="M96" i="2"/>
  <c r="N96" i="2" s="1"/>
  <c r="O96" i="2" s="1"/>
  <c r="F2063" i="5"/>
  <c r="H2062" i="5"/>
  <c r="F2045" i="5"/>
  <c r="H2044" i="5"/>
  <c r="F2028" i="5"/>
  <c r="H2027" i="5"/>
  <c r="F2009" i="5"/>
  <c r="H2008" i="5"/>
  <c r="F1987" i="5"/>
  <c r="H1986" i="5"/>
  <c r="F1965" i="5"/>
  <c r="H1964" i="5"/>
  <c r="F1943" i="5"/>
  <c r="H1942" i="5"/>
  <c r="F1925" i="5"/>
  <c r="H1924" i="5"/>
  <c r="F1903" i="5"/>
  <c r="H1902" i="5"/>
  <c r="F1889" i="5"/>
  <c r="H1888" i="5"/>
  <c r="F1871" i="5"/>
  <c r="H1870" i="5"/>
  <c r="F1853" i="5"/>
  <c r="H1852" i="5"/>
  <c r="F1831" i="5"/>
  <c r="H1830" i="5"/>
  <c r="F1813" i="5"/>
  <c r="H1812" i="5"/>
  <c r="F1795" i="5"/>
  <c r="H1794" i="5"/>
  <c r="F1777" i="5"/>
  <c r="H1776" i="5"/>
  <c r="F1761" i="5"/>
  <c r="H1760" i="5"/>
  <c r="F1743" i="5"/>
  <c r="H1742" i="5"/>
  <c r="F1725" i="5"/>
  <c r="H1724" i="5"/>
  <c r="F1707" i="5"/>
  <c r="H1706" i="5"/>
  <c r="F1692" i="5"/>
  <c r="H1691" i="5"/>
  <c r="F1673" i="5"/>
  <c r="H1672" i="5"/>
  <c r="F1657" i="5"/>
  <c r="H1656" i="5"/>
  <c r="F1641" i="5"/>
  <c r="H1640" i="5"/>
  <c r="F1623" i="5"/>
  <c r="H1622" i="5"/>
  <c r="F1605" i="5"/>
  <c r="H1604" i="5"/>
  <c r="F1583" i="5"/>
  <c r="H1582" i="5"/>
  <c r="I1582" i="5" s="1"/>
  <c r="F1566" i="5"/>
  <c r="H1565" i="5"/>
  <c r="F1544" i="5"/>
  <c r="H1543" i="5"/>
  <c r="F1521" i="5"/>
  <c r="H1520" i="5"/>
  <c r="F1501" i="5"/>
  <c r="H1500" i="5"/>
  <c r="I1500" i="5" s="1"/>
  <c r="L65" i="2" s="1"/>
  <c r="F1477" i="5"/>
  <c r="H1476" i="5"/>
  <c r="I1476" i="5" s="1"/>
  <c r="F1461" i="5"/>
  <c r="H1460" i="5"/>
  <c r="F1439" i="5"/>
  <c r="H1438" i="5"/>
  <c r="F1415" i="5"/>
  <c r="H1414" i="5"/>
  <c r="I1414" i="5" s="1"/>
  <c r="F1397" i="5"/>
  <c r="H1396" i="5"/>
  <c r="F1375" i="5"/>
  <c r="H1374" i="5"/>
  <c r="I1374" i="5" s="1"/>
  <c r="F1357" i="5"/>
  <c r="H1356" i="5"/>
  <c r="F1335" i="5"/>
  <c r="H1334" i="5"/>
  <c r="F1313" i="5"/>
  <c r="H1312" i="5"/>
  <c r="F1291" i="5"/>
  <c r="H1290" i="5"/>
  <c r="F1269" i="5"/>
  <c r="H1268" i="5"/>
  <c r="F1247" i="5"/>
  <c r="H1246" i="5"/>
  <c r="F1225" i="5"/>
  <c r="H1224" i="5"/>
  <c r="F1203" i="5"/>
  <c r="H1202" i="5"/>
  <c r="F1177" i="5"/>
  <c r="H1176" i="5"/>
  <c r="I1176" i="5" s="1"/>
  <c r="F1152" i="5"/>
  <c r="H1151" i="5"/>
  <c r="F1115" i="5"/>
  <c r="H1114" i="5"/>
  <c r="I1114" i="5" s="1"/>
  <c r="F1072" i="5"/>
  <c r="H1071" i="5"/>
  <c r="F1047" i="5"/>
  <c r="H1046" i="5"/>
  <c r="I1046" i="5" s="1"/>
  <c r="F1024" i="5"/>
  <c r="H1023" i="5"/>
  <c r="F1001" i="5"/>
  <c r="H1000" i="5"/>
  <c r="I1000" i="5" s="1"/>
  <c r="L44" i="2" s="1"/>
  <c r="F979" i="5"/>
  <c r="H978" i="5"/>
  <c r="I978" i="5" s="1"/>
  <c r="F954" i="5"/>
  <c r="H953" i="5"/>
  <c r="F910" i="5"/>
  <c r="H909" i="5"/>
  <c r="F864" i="5"/>
  <c r="H863" i="5"/>
  <c r="F804" i="5"/>
  <c r="H803" i="5"/>
  <c r="B40" i="3"/>
  <c r="F781" i="5"/>
  <c r="H780" i="5"/>
  <c r="F759" i="5"/>
  <c r="H758" i="5"/>
  <c r="F737" i="5"/>
  <c r="H736" i="5"/>
  <c r="F715" i="5"/>
  <c r="H714" i="5"/>
  <c r="F693" i="5"/>
  <c r="H692" i="5"/>
  <c r="F671" i="5"/>
  <c r="H670" i="5"/>
  <c r="F649" i="5"/>
  <c r="H648" i="5"/>
  <c r="F573" i="5"/>
  <c r="H572" i="5"/>
  <c r="I572" i="5" s="1"/>
  <c r="F557" i="5"/>
  <c r="H556" i="5"/>
  <c r="F533" i="5"/>
  <c r="H532" i="5"/>
  <c r="I532" i="5" s="1"/>
  <c r="F509" i="5"/>
  <c r="H508" i="5"/>
  <c r="I508" i="5" s="1"/>
  <c r="F487" i="5"/>
  <c r="H486" i="5"/>
  <c r="P27" i="2"/>
  <c r="S27" i="2" s="1"/>
  <c r="M27" i="2"/>
  <c r="N27" i="2" s="1"/>
  <c r="O27" i="2" s="1"/>
  <c r="F472" i="5"/>
  <c r="H471" i="5"/>
  <c r="F456" i="5"/>
  <c r="H455" i="5"/>
  <c r="F440" i="5"/>
  <c r="H439" i="5"/>
  <c r="F422" i="5"/>
  <c r="H421" i="5"/>
  <c r="F400" i="5"/>
  <c r="H399" i="5"/>
  <c r="F378" i="5"/>
  <c r="H377" i="5"/>
  <c r="F356" i="5"/>
  <c r="H355" i="5"/>
  <c r="F334" i="5"/>
  <c r="H333" i="5"/>
  <c r="I333" i="5" s="1"/>
  <c r="L19" i="2" s="1"/>
  <c r="F312" i="5"/>
  <c r="H311" i="5"/>
  <c r="F290" i="5"/>
  <c r="H289" i="5"/>
  <c r="F268" i="5"/>
  <c r="H267" i="5"/>
  <c r="F250" i="5"/>
  <c r="H249" i="5"/>
  <c r="F228" i="5"/>
  <c r="H227" i="5"/>
  <c r="I227" i="5" s="1"/>
  <c r="L14" i="2" s="1"/>
  <c r="F206" i="5"/>
  <c r="H205" i="5"/>
  <c r="I205" i="5" s="1"/>
  <c r="L13" i="2" s="1"/>
  <c r="F184" i="5"/>
  <c r="H183" i="5"/>
  <c r="I183" i="5" s="1"/>
  <c r="L12" i="2" s="1"/>
  <c r="F149" i="5"/>
  <c r="H148" i="5"/>
  <c r="F115" i="5"/>
  <c r="H114" i="5"/>
  <c r="F90" i="5"/>
  <c r="H89" i="5"/>
  <c r="I89" i="5" s="1"/>
  <c r="F70" i="5"/>
  <c r="H69" i="5"/>
  <c r="I69" i="5" s="1"/>
  <c r="F59" i="5"/>
  <c r="H59" i="5" s="1"/>
  <c r="H58" i="5"/>
  <c r="F28" i="5"/>
  <c r="H27" i="5"/>
  <c r="I27" i="5" s="1"/>
  <c r="F15" i="5"/>
  <c r="H14" i="5"/>
  <c r="M5" i="2"/>
  <c r="N5" i="2" s="1"/>
  <c r="O5" i="2" s="1"/>
  <c r="P5" i="2"/>
  <c r="S5" i="2" s="1"/>
  <c r="C39" i="3"/>
  <c r="B78" i="3"/>
  <c r="A4" i="1"/>
  <c r="Y35" i="2"/>
  <c r="P35" i="2"/>
  <c r="Q35" i="2" s="1"/>
  <c r="M35" i="2"/>
  <c r="N35" i="2" s="1"/>
  <c r="O35" i="2" s="1"/>
  <c r="K35" i="2"/>
  <c r="W35" i="2" s="1"/>
  <c r="Y58" i="2"/>
  <c r="P58" i="2"/>
  <c r="Q58" i="2" s="1"/>
  <c r="M58" i="2"/>
  <c r="N58" i="2" s="1"/>
  <c r="O58" i="2" s="1"/>
  <c r="K58" i="2"/>
  <c r="W58" i="2" s="1"/>
  <c r="Y69" i="2"/>
  <c r="K69" i="2"/>
  <c r="W69" i="2" s="1"/>
  <c r="Y177" i="2"/>
  <c r="K177" i="2"/>
  <c r="W177" i="2" s="1"/>
  <c r="V169" i="2"/>
  <c r="Q169" i="2"/>
  <c r="R169" i="2" s="1"/>
  <c r="Y193" i="2"/>
  <c r="P193" i="2"/>
  <c r="Q193" i="2" s="1"/>
  <c r="M193" i="2"/>
  <c r="N193" i="2" s="1"/>
  <c r="O193" i="2" s="1"/>
  <c r="K193" i="2"/>
  <c r="Y33" i="2"/>
  <c r="P33" i="2"/>
  <c r="Q33" i="2" s="1"/>
  <c r="M33" i="2"/>
  <c r="N33" i="2" s="1"/>
  <c r="O33" i="2" s="1"/>
  <c r="K33" i="2"/>
  <c r="Q158" i="2"/>
  <c r="V63" i="2"/>
  <c r="Q63" i="2"/>
  <c r="R63" i="2" s="1"/>
  <c r="Y141" i="2"/>
  <c r="P141" i="2"/>
  <c r="Q141" i="2" s="1"/>
  <c r="M141" i="2"/>
  <c r="N141" i="2" s="1"/>
  <c r="O141" i="2" s="1"/>
  <c r="K141" i="2"/>
  <c r="W141" i="2" s="1"/>
  <c r="Q135" i="2"/>
  <c r="Q111" i="2"/>
  <c r="Y88" i="2"/>
  <c r="P88" i="2"/>
  <c r="Q88" i="2" s="1"/>
  <c r="M88" i="2"/>
  <c r="N88" i="2" s="1"/>
  <c r="O88" i="2" s="1"/>
  <c r="K88" i="2"/>
  <c r="W88" i="2" s="1"/>
  <c r="Q109" i="2"/>
  <c r="V174" i="2"/>
  <c r="Q174" i="2"/>
  <c r="R174" i="2" s="1"/>
  <c r="Q185" i="2"/>
  <c r="Q137" i="2"/>
  <c r="Y65" i="2"/>
  <c r="K65" i="2"/>
  <c r="Q179" i="2"/>
  <c r="Q190" i="2"/>
  <c r="Q138" i="2"/>
  <c r="Q150" i="2"/>
  <c r="Y98" i="2"/>
  <c r="K98" i="2"/>
  <c r="W98" i="2" s="1"/>
  <c r="Y244" i="2"/>
  <c r="P244" i="2"/>
  <c r="M244" i="2"/>
  <c r="N244" i="2" s="1"/>
  <c r="O244" i="2" s="1"/>
  <c r="K244" i="2"/>
  <c r="W244" i="2" s="1"/>
  <c r="Q228" i="2"/>
  <c r="Q241" i="2"/>
  <c r="Q221" i="2"/>
  <c r="Q194" i="2"/>
  <c r="Q189" i="2"/>
  <c r="Q184" i="2"/>
  <c r="Q161" i="2"/>
  <c r="Q160" i="2"/>
  <c r="P89" i="2"/>
  <c r="M89" i="2"/>
  <c r="N89" i="2" s="1"/>
  <c r="O89" i="2" s="1"/>
  <c r="B20" i="3"/>
  <c r="H18" i="3"/>
  <c r="B18" i="3"/>
  <c r="C21" i="3"/>
  <c r="C18" i="3"/>
  <c r="C20" i="3"/>
  <c r="H19" i="3"/>
  <c r="K89" i="2"/>
  <c r="W89" i="2" s="1"/>
  <c r="D28" i="3"/>
  <c r="D27" i="3"/>
  <c r="D26" i="3"/>
  <c r="B27" i="3"/>
  <c r="C28" i="3"/>
  <c r="C29" i="3"/>
  <c r="C30" i="3"/>
  <c r="D30" i="3"/>
  <c r="B26" i="3"/>
  <c r="D29" i="3"/>
  <c r="C27" i="3"/>
  <c r="B29" i="3"/>
  <c r="B30" i="3"/>
  <c r="E8" i="17" l="1"/>
  <c r="Q9" i="17"/>
  <c r="V53" i="2"/>
  <c r="Q53" i="2"/>
  <c r="R53" i="2" s="1"/>
  <c r="V250" i="2"/>
  <c r="Q250" i="2"/>
  <c r="V251" i="2"/>
  <c r="Q251" i="2"/>
  <c r="R251" i="2" s="1"/>
  <c r="R250" i="2"/>
  <c r="V25" i="2"/>
  <c r="Q25" i="2"/>
  <c r="R25" i="2" s="1"/>
  <c r="S25" i="2"/>
  <c r="S153" i="2"/>
  <c r="V153" i="2"/>
  <c r="Q153" i="2"/>
  <c r="R153" i="2" s="1"/>
  <c r="V7" i="2"/>
  <c r="Q7" i="2"/>
  <c r="R7" i="2" s="1"/>
  <c r="C31" i="3"/>
  <c r="R116" i="2"/>
  <c r="S116" i="2"/>
  <c r="V116" i="2"/>
  <c r="W12" i="2"/>
  <c r="E30" i="3"/>
  <c r="P12" i="2"/>
  <c r="S12" i="2" s="1"/>
  <c r="R157" i="2"/>
  <c r="S157" i="2"/>
  <c r="V157" i="2"/>
  <c r="R138" i="2"/>
  <c r="R150" i="2"/>
  <c r="S214" i="2"/>
  <c r="V214" i="2"/>
  <c r="R115" i="2"/>
  <c r="R117" i="2"/>
  <c r="R93" i="2"/>
  <c r="R137" i="2"/>
  <c r="R179" i="2"/>
  <c r="R190" i="2"/>
  <c r="R221" i="2"/>
  <c r="R194" i="2"/>
  <c r="R184" i="2"/>
  <c r="R160" i="2"/>
  <c r="R158" i="2"/>
  <c r="R135" i="2"/>
  <c r="R111" i="2"/>
  <c r="R109" i="2"/>
  <c r="R185" i="2"/>
  <c r="R228" i="2"/>
  <c r="R241" i="2"/>
  <c r="R189" i="2"/>
  <c r="R161" i="2"/>
  <c r="S109" i="2"/>
  <c r="V109" i="2"/>
  <c r="S138" i="2"/>
  <c r="V138" i="2"/>
  <c r="S150" i="2"/>
  <c r="V150" i="2"/>
  <c r="S115" i="2"/>
  <c r="V115" i="2"/>
  <c r="W6" i="2"/>
  <c r="D18" i="3"/>
  <c r="S117" i="2"/>
  <c r="V117" i="2"/>
  <c r="S137" i="2"/>
  <c r="V137" i="2"/>
  <c r="S194" i="2"/>
  <c r="V194" i="2"/>
  <c r="S111" i="2"/>
  <c r="V111" i="2"/>
  <c r="S185" i="2"/>
  <c r="V185" i="2"/>
  <c r="S184" i="2"/>
  <c r="V184" i="2"/>
  <c r="S190" i="2"/>
  <c r="V190" i="2"/>
  <c r="S161" i="2"/>
  <c r="V161" i="2"/>
  <c r="S160" i="2"/>
  <c r="V160" i="2"/>
  <c r="S241" i="2"/>
  <c r="V241" i="2"/>
  <c r="S135" i="2"/>
  <c r="V135" i="2"/>
  <c r="S221" i="2"/>
  <c r="V221" i="2"/>
  <c r="S189" i="2"/>
  <c r="V189" i="2"/>
  <c r="S228" i="2"/>
  <c r="V228" i="2"/>
  <c r="M41" i="17"/>
  <c r="G45" i="17"/>
  <c r="G47" i="17"/>
  <c r="B46" i="17"/>
  <c r="R6" i="17"/>
  <c r="R5" i="17"/>
  <c r="S93" i="2"/>
  <c r="V93" i="2"/>
  <c r="P7" i="17"/>
  <c r="K7" i="17"/>
  <c r="G9" i="17"/>
  <c r="H9" i="17"/>
  <c r="S162" i="2"/>
  <c r="V162" i="2"/>
  <c r="Q162" i="2"/>
  <c r="R162" i="2" s="1"/>
  <c r="S198" i="2"/>
  <c r="V198" i="2"/>
  <c r="Q198" i="2"/>
  <c r="R198" i="2" s="1"/>
  <c r="S99" i="2"/>
  <c r="V99" i="2"/>
  <c r="Q99" i="2"/>
  <c r="R99" i="2" s="1"/>
  <c r="S132" i="2"/>
  <c r="V132" i="2"/>
  <c r="Q132" i="2"/>
  <c r="R132" i="2" s="1"/>
  <c r="S149" i="2"/>
  <c r="V149" i="2"/>
  <c r="Q149" i="2"/>
  <c r="R149" i="2" s="1"/>
  <c r="S200" i="2"/>
  <c r="V200" i="2"/>
  <c r="Q200" i="2"/>
  <c r="R200" i="2" s="1"/>
  <c r="S165" i="2"/>
  <c r="V165" i="2"/>
  <c r="Q165" i="2"/>
  <c r="R165" i="2" s="1"/>
  <c r="S38" i="2"/>
  <c r="V38" i="2"/>
  <c r="Q38" i="2"/>
  <c r="R38" i="2" s="1"/>
  <c r="S144" i="2"/>
  <c r="Q144" i="2"/>
  <c r="R144" i="2" s="1"/>
  <c r="S125" i="2"/>
  <c r="V125" i="2"/>
  <c r="Q125" i="2"/>
  <c r="R125" i="2" s="1"/>
  <c r="V249" i="2"/>
  <c r="Q249" i="2"/>
  <c r="R249" i="2" s="1"/>
  <c r="S203" i="2"/>
  <c r="V203" i="2"/>
  <c r="Q203" i="2"/>
  <c r="R203" i="2" s="1"/>
  <c r="W124" i="2"/>
  <c r="E26" i="3"/>
  <c r="D21" i="3"/>
  <c r="S92" i="2"/>
  <c r="V92" i="2"/>
  <c r="Q92" i="2"/>
  <c r="R92" i="2" s="1"/>
  <c r="V252" i="2"/>
  <c r="Q252" i="2"/>
  <c r="R252" i="2" s="1"/>
  <c r="S90" i="2"/>
  <c r="V90" i="2"/>
  <c r="Q90" i="2"/>
  <c r="R90" i="2" s="1"/>
  <c r="S163" i="2"/>
  <c r="V163" i="2"/>
  <c r="Q163" i="2"/>
  <c r="R163" i="2" s="1"/>
  <c r="S171" i="2"/>
  <c r="V171" i="2"/>
  <c r="Q171" i="2"/>
  <c r="R171" i="2" s="1"/>
  <c r="S136" i="2"/>
  <c r="V136" i="2"/>
  <c r="Q136" i="2"/>
  <c r="R136" i="2" s="1"/>
  <c r="S24" i="2"/>
  <c r="V24" i="2"/>
  <c r="Q24" i="2"/>
  <c r="R24" i="2" s="1"/>
  <c r="S127" i="2"/>
  <c r="V127" i="2"/>
  <c r="Q127" i="2"/>
  <c r="R127" i="2" s="1"/>
  <c r="S178" i="2"/>
  <c r="V178" i="2"/>
  <c r="Q178" i="2"/>
  <c r="R178" i="2" s="1"/>
  <c r="V183" i="2"/>
  <c r="Q183" i="2"/>
  <c r="R183" i="2" s="1"/>
  <c r="Q57" i="2"/>
  <c r="R57" i="2" s="1"/>
  <c r="V57" i="2"/>
  <c r="S79" i="2"/>
  <c r="Q79" i="2"/>
  <c r="R79" i="2" s="1"/>
  <c r="S95" i="2"/>
  <c r="Q95" i="2"/>
  <c r="R95" i="2" s="1"/>
  <c r="V199" i="2"/>
  <c r="Q199" i="2"/>
  <c r="R199" i="2" s="1"/>
  <c r="R214" i="2"/>
  <c r="V182" i="2"/>
  <c r="Q182" i="2"/>
  <c r="R182" i="2" s="1"/>
  <c r="S114" i="2"/>
  <c r="V114" i="2"/>
  <c r="Q114" i="2"/>
  <c r="R114" i="2" s="1"/>
  <c r="S133" i="2"/>
  <c r="V133" i="2"/>
  <c r="Q133" i="2"/>
  <c r="R133" i="2" s="1"/>
  <c r="V54" i="2"/>
  <c r="Q54" i="2"/>
  <c r="R54" i="2" s="1"/>
  <c r="S188" i="2"/>
  <c r="V188" i="2"/>
  <c r="Q188" i="2"/>
  <c r="R188" i="2" s="1"/>
  <c r="S110" i="2"/>
  <c r="V110" i="2"/>
  <c r="Q110" i="2"/>
  <c r="R110" i="2" s="1"/>
  <c r="V247" i="2"/>
  <c r="Q247" i="2"/>
  <c r="R247" i="2" s="1"/>
  <c r="S209" i="2"/>
  <c r="V209" i="2"/>
  <c r="Q209" i="2"/>
  <c r="R209" i="2" s="1"/>
  <c r="V86" i="2"/>
  <c r="Q86" i="2"/>
  <c r="R86" i="2" s="1"/>
  <c r="S159" i="2"/>
  <c r="V159" i="2"/>
  <c r="Q159" i="2"/>
  <c r="R159" i="2" s="1"/>
  <c r="S30" i="2"/>
  <c r="V30" i="2"/>
  <c r="Q30" i="2"/>
  <c r="R30" i="2" s="1"/>
  <c r="S112" i="2"/>
  <c r="Q112" i="2"/>
  <c r="R112" i="2" s="1"/>
  <c r="S230" i="2"/>
  <c r="V230" i="2"/>
  <c r="Q230" i="2"/>
  <c r="R230" i="2" s="1"/>
  <c r="V55" i="2"/>
  <c r="Q55" i="2"/>
  <c r="R55" i="2" s="1"/>
  <c r="S204" i="2"/>
  <c r="V204" i="2"/>
  <c r="Q204" i="2"/>
  <c r="R204" i="2" s="1"/>
  <c r="S207" i="2"/>
  <c r="Q207" i="2"/>
  <c r="R207" i="2" s="1"/>
  <c r="V207" i="2"/>
  <c r="S195" i="2"/>
  <c r="V195" i="2"/>
  <c r="Q195" i="2"/>
  <c r="R195" i="2" s="1"/>
  <c r="S36" i="2"/>
  <c r="V36" i="2"/>
  <c r="Q36" i="2"/>
  <c r="R36" i="2" s="1"/>
  <c r="S206" i="2"/>
  <c r="V206" i="2"/>
  <c r="Q206" i="2"/>
  <c r="R206" i="2" s="1"/>
  <c r="S212" i="2"/>
  <c r="V212" i="2"/>
  <c r="Q212" i="2"/>
  <c r="R212" i="2" s="1"/>
  <c r="V243" i="2"/>
  <c r="Q243" i="2"/>
  <c r="R243" i="2" s="1"/>
  <c r="S68" i="2"/>
  <c r="V68" i="2"/>
  <c r="Q68" i="2"/>
  <c r="R68" i="2" s="1"/>
  <c r="S227" i="2"/>
  <c r="Q227" i="2"/>
  <c r="R227" i="2" s="1"/>
  <c r="V51" i="2"/>
  <c r="Q51" i="2"/>
  <c r="R51" i="2" s="1"/>
  <c r="V26" i="2"/>
  <c r="Q26" i="2"/>
  <c r="R26" i="2" s="1"/>
  <c r="V101" i="2"/>
  <c r="Q101" i="2"/>
  <c r="R101" i="2" s="1"/>
  <c r="V166" i="2"/>
  <c r="Q166" i="2"/>
  <c r="R166" i="2" s="1"/>
  <c r="S15" i="2"/>
  <c r="V15" i="2"/>
  <c r="Q15" i="2"/>
  <c r="R15" i="2" s="1"/>
  <c r="S56" i="2"/>
  <c r="V56" i="2"/>
  <c r="Q56" i="2"/>
  <c r="R56" i="2" s="1"/>
  <c r="R120" i="2"/>
  <c r="V201" i="2"/>
  <c r="Q201" i="2"/>
  <c r="R201" i="2" s="1"/>
  <c r="S197" i="2"/>
  <c r="V197" i="2"/>
  <c r="Q197" i="2"/>
  <c r="R197" i="2" s="1"/>
  <c r="V248" i="2"/>
  <c r="Q248" i="2"/>
  <c r="R248" i="2" s="1"/>
  <c r="S130" i="2"/>
  <c r="V130" i="2"/>
  <c r="Q130" i="2"/>
  <c r="R130" i="2" s="1"/>
  <c r="V246" i="2"/>
  <c r="Q246" i="2"/>
  <c r="R246" i="2" s="1"/>
  <c r="V52" i="2"/>
  <c r="Q52" i="2"/>
  <c r="R52" i="2" s="1"/>
  <c r="S238" i="2"/>
  <c r="V238" i="2"/>
  <c r="Q238" i="2"/>
  <c r="R238" i="2" s="1"/>
  <c r="S237" i="2"/>
  <c r="V237" i="2"/>
  <c r="Q237" i="2"/>
  <c r="R237" i="2" s="1"/>
  <c r="S220" i="2"/>
  <c r="V220" i="2"/>
  <c r="Q220" i="2"/>
  <c r="R220" i="2" s="1"/>
  <c r="S205" i="2"/>
  <c r="V205" i="2"/>
  <c r="Q205" i="2"/>
  <c r="R205" i="2" s="1"/>
  <c r="S91" i="2"/>
  <c r="V91" i="2"/>
  <c r="Q91" i="2"/>
  <c r="R91" i="2" s="1"/>
  <c r="S180" i="2"/>
  <c r="V180" i="2"/>
  <c r="Q180" i="2"/>
  <c r="R180" i="2" s="1"/>
  <c r="S172" i="2"/>
  <c r="V172" i="2"/>
  <c r="Q172" i="2"/>
  <c r="R172" i="2" s="1"/>
  <c r="V170" i="2"/>
  <c r="Q170" i="2"/>
  <c r="R170" i="2" s="1"/>
  <c r="S219" i="2"/>
  <c r="V219" i="2"/>
  <c r="Q219" i="2"/>
  <c r="R219" i="2" s="1"/>
  <c r="S226" i="2"/>
  <c r="V226" i="2"/>
  <c r="Q226" i="2"/>
  <c r="R226" i="2" s="1"/>
  <c r="V113" i="2"/>
  <c r="Q113" i="2"/>
  <c r="R113" i="2" s="1"/>
  <c r="S236" i="2"/>
  <c r="V236" i="2"/>
  <c r="Q236" i="2"/>
  <c r="R236" i="2" s="1"/>
  <c r="S202" i="2"/>
  <c r="V202" i="2"/>
  <c r="Q202" i="2"/>
  <c r="R202" i="2" s="1"/>
  <c r="S242" i="2"/>
  <c r="V242" i="2"/>
  <c r="Q242" i="2"/>
  <c r="R242" i="2" s="1"/>
  <c r="S234" i="2"/>
  <c r="V234" i="2"/>
  <c r="Q234" i="2"/>
  <c r="R234" i="2" s="1"/>
  <c r="S192" i="2"/>
  <c r="V192" i="2"/>
  <c r="Q192" i="2"/>
  <c r="R192" i="2" s="1"/>
  <c r="S151" i="2"/>
  <c r="V151" i="2"/>
  <c r="Q151" i="2"/>
  <c r="R151" i="2" s="1"/>
  <c r="S164" i="2"/>
  <c r="V164" i="2"/>
  <c r="Q164" i="2"/>
  <c r="R164" i="2" s="1"/>
  <c r="S232" i="2"/>
  <c r="V232" i="2"/>
  <c r="Q232" i="2"/>
  <c r="R232" i="2" s="1"/>
  <c r="S191" i="2"/>
  <c r="V191" i="2"/>
  <c r="Q191" i="2"/>
  <c r="R191" i="2" s="1"/>
  <c r="S118" i="2"/>
  <c r="V118" i="2"/>
  <c r="Q118" i="2"/>
  <c r="R118" i="2" s="1"/>
  <c r="S213" i="2"/>
  <c r="V213" i="2"/>
  <c r="Q213" i="2"/>
  <c r="R213" i="2" s="1"/>
  <c r="V229" i="2"/>
  <c r="Q229" i="2"/>
  <c r="R229" i="2" s="1"/>
  <c r="S147" i="2"/>
  <c r="V147" i="2"/>
  <c r="Q147" i="2"/>
  <c r="R147" i="2" s="1"/>
  <c r="S217" i="2"/>
  <c r="V217" i="2"/>
  <c r="Q217" i="2"/>
  <c r="R217" i="2" s="1"/>
  <c r="S224" i="2"/>
  <c r="V224" i="2"/>
  <c r="Q224" i="2"/>
  <c r="R224" i="2" s="1"/>
  <c r="S37" i="2"/>
  <c r="V37" i="2"/>
  <c r="Q37" i="2"/>
  <c r="R37" i="2" s="1"/>
  <c r="S73" i="2"/>
  <c r="V73" i="2"/>
  <c r="Q73" i="2"/>
  <c r="R73" i="2" s="1"/>
  <c r="S75" i="2"/>
  <c r="V75" i="2"/>
  <c r="Q75" i="2"/>
  <c r="R75" i="2" s="1"/>
  <c r="S231" i="2"/>
  <c r="V231" i="2"/>
  <c r="Q231" i="2"/>
  <c r="R231" i="2" s="1"/>
  <c r="V218" i="2"/>
  <c r="Q218" i="2"/>
  <c r="R218" i="2" s="1"/>
  <c r="S223" i="2"/>
  <c r="Q223" i="2"/>
  <c r="R223" i="2" s="1"/>
  <c r="V223" i="2"/>
  <c r="V215" i="2"/>
  <c r="Q215" i="2"/>
  <c r="R215" i="2" s="1"/>
  <c r="S187" i="2"/>
  <c r="V187" i="2"/>
  <c r="Q187" i="2"/>
  <c r="R187" i="2" s="1"/>
  <c r="V245" i="2"/>
  <c r="Q245" i="2"/>
  <c r="R245" i="2" s="1"/>
  <c r="S239" i="2"/>
  <c r="V239" i="2"/>
  <c r="Q239" i="2"/>
  <c r="R239" i="2" s="1"/>
  <c r="S120" i="2"/>
  <c r="V120" i="2"/>
  <c r="F20" i="3"/>
  <c r="S34" i="2"/>
  <c r="V34" i="2"/>
  <c r="Q34" i="2"/>
  <c r="R34" i="2" s="1"/>
  <c r="S77" i="2"/>
  <c r="V77" i="2"/>
  <c r="Q77" i="2"/>
  <c r="R77" i="2" s="1"/>
  <c r="S71" i="2"/>
  <c r="V71" i="2"/>
  <c r="Q71" i="2"/>
  <c r="R71" i="2" s="1"/>
  <c r="S74" i="2"/>
  <c r="V74" i="2"/>
  <c r="Q74" i="2"/>
  <c r="R74" i="2" s="1"/>
  <c r="S87" i="2"/>
  <c r="V87" i="2"/>
  <c r="Q87" i="2"/>
  <c r="R87" i="2" s="1"/>
  <c r="S119" i="2"/>
  <c r="V119" i="2"/>
  <c r="Q119" i="2"/>
  <c r="R119" i="2" s="1"/>
  <c r="S156" i="2"/>
  <c r="V156" i="2"/>
  <c r="Q156" i="2"/>
  <c r="R156" i="2" s="1"/>
  <c r="S216" i="2"/>
  <c r="V216" i="2"/>
  <c r="Q216" i="2"/>
  <c r="R216" i="2" s="1"/>
  <c r="S208" i="2"/>
  <c r="V208" i="2"/>
  <c r="Q208" i="2"/>
  <c r="R208" i="2" s="1"/>
  <c r="G20" i="3"/>
  <c r="Q134" i="2"/>
  <c r="R134" i="2" s="1"/>
  <c r="S173" i="2"/>
  <c r="V173" i="2"/>
  <c r="Q173" i="2"/>
  <c r="R173" i="2" s="1"/>
  <c r="S128" i="2"/>
  <c r="Q128" i="2"/>
  <c r="R128" i="2" s="1"/>
  <c r="V21" i="2"/>
  <c r="Q21" i="2"/>
  <c r="R21" i="2" s="1"/>
  <c r="S18" i="2"/>
  <c r="V18" i="2"/>
  <c r="Q18" i="2"/>
  <c r="R18" i="2" s="1"/>
  <c r="W134" i="2"/>
  <c r="D20" i="3"/>
  <c r="R146" i="2"/>
  <c r="R105" i="2"/>
  <c r="R85" i="2"/>
  <c r="R225" i="2"/>
  <c r="R60" i="2"/>
  <c r="R140" i="2"/>
  <c r="R83" i="2"/>
  <c r="R76" i="2"/>
  <c r="R70" i="2"/>
  <c r="B22" i="3"/>
  <c r="S140" i="2"/>
  <c r="V140" i="2"/>
  <c r="S83" i="2"/>
  <c r="V83" i="2"/>
  <c r="S76" i="2"/>
  <c r="V76" i="2"/>
  <c r="S70" i="2"/>
  <c r="V70" i="2"/>
  <c r="S60" i="2"/>
  <c r="V60" i="2"/>
  <c r="S23" i="2"/>
  <c r="V23" i="2"/>
  <c r="Q23" i="2"/>
  <c r="R23" i="2" s="1"/>
  <c r="S20" i="2"/>
  <c r="Q20" i="2"/>
  <c r="R20" i="2" s="1"/>
  <c r="S17" i="2"/>
  <c r="V17" i="2"/>
  <c r="Q17" i="2"/>
  <c r="R17" i="2" s="1"/>
  <c r="S16" i="2"/>
  <c r="V16" i="2"/>
  <c r="Q16" i="2"/>
  <c r="R16" i="2" s="1"/>
  <c r="S134" i="2"/>
  <c r="V134" i="2"/>
  <c r="S225" i="2"/>
  <c r="V225" i="2"/>
  <c r="S146" i="2"/>
  <c r="V146" i="2"/>
  <c r="S105" i="2"/>
  <c r="V105" i="2"/>
  <c r="S85" i="2"/>
  <c r="V85" i="2"/>
  <c r="S32" i="2"/>
  <c r="V32" i="2"/>
  <c r="Q32" i="2"/>
  <c r="R32" i="2" s="1"/>
  <c r="S126" i="2"/>
  <c r="V126" i="2"/>
  <c r="Q126" i="2"/>
  <c r="R126" i="2" s="1"/>
  <c r="S108" i="2"/>
  <c r="V108" i="2"/>
  <c r="Q108" i="2"/>
  <c r="R108" i="2" s="1"/>
  <c r="S107" i="2"/>
  <c r="V107" i="2"/>
  <c r="Q107" i="2"/>
  <c r="R107" i="2" s="1"/>
  <c r="V106" i="2"/>
  <c r="Q106" i="2"/>
  <c r="R106" i="2" s="1"/>
  <c r="S81" i="2"/>
  <c r="V81" i="2"/>
  <c r="Q81" i="2"/>
  <c r="R81" i="2" s="1"/>
  <c r="S78" i="2"/>
  <c r="V78" i="2"/>
  <c r="Q78" i="2"/>
  <c r="R78" i="2" s="1"/>
  <c r="V155" i="2"/>
  <c r="Q155" i="2"/>
  <c r="R155" i="2" s="1"/>
  <c r="V129" i="2"/>
  <c r="Q129" i="2"/>
  <c r="R129" i="2" s="1"/>
  <c r="S94" i="2"/>
  <c r="V94" i="2"/>
  <c r="Q94" i="2"/>
  <c r="R94" i="2" s="1"/>
  <c r="S62" i="2"/>
  <c r="V62" i="2"/>
  <c r="Q62" i="2"/>
  <c r="R62" i="2" s="1"/>
  <c r="Q22" i="2"/>
  <c r="R22" i="2" s="1"/>
  <c r="V22" i="2"/>
  <c r="B31" i="3"/>
  <c r="M7" i="1" s="1"/>
  <c r="S154" i="2"/>
  <c r="Q154" i="2"/>
  <c r="R154" i="2" s="1"/>
  <c r="V154" i="2"/>
  <c r="S152" i="2"/>
  <c r="Q152" i="2"/>
  <c r="R152" i="2" s="1"/>
  <c r="V152" i="2"/>
  <c r="S143" i="2"/>
  <c r="V143" i="2"/>
  <c r="Q143" i="2"/>
  <c r="R143" i="2" s="1"/>
  <c r="S139" i="2"/>
  <c r="Q139" i="2"/>
  <c r="R139" i="2" s="1"/>
  <c r="V139" i="2"/>
  <c r="S131" i="2"/>
  <c r="Q131" i="2"/>
  <c r="R131" i="2" s="1"/>
  <c r="V131" i="2"/>
  <c r="S124" i="2"/>
  <c r="Q124" i="2"/>
  <c r="R124" i="2" s="1"/>
  <c r="V124" i="2"/>
  <c r="V121" i="2"/>
  <c r="Q121" i="2"/>
  <c r="R121" i="2" s="1"/>
  <c r="S121" i="2"/>
  <c r="S104" i="2"/>
  <c r="V104" i="2"/>
  <c r="Q104" i="2"/>
  <c r="R104" i="2" s="1"/>
  <c r="S84" i="2"/>
  <c r="V84" i="2"/>
  <c r="Q84" i="2"/>
  <c r="R84" i="2" s="1"/>
  <c r="Q82" i="2"/>
  <c r="R82" i="2" s="1"/>
  <c r="V82" i="2"/>
  <c r="S82" i="2"/>
  <c r="S80" i="2"/>
  <c r="Q80" i="2"/>
  <c r="R80" i="2" s="1"/>
  <c r="S66" i="2"/>
  <c r="V66" i="2"/>
  <c r="Q66" i="2"/>
  <c r="R66" i="2" s="1"/>
  <c r="D39" i="3"/>
  <c r="D37" i="3"/>
  <c r="D36" i="3"/>
  <c r="D38" i="3"/>
  <c r="D35" i="3"/>
  <c r="D3" i="1"/>
  <c r="S233" i="2"/>
  <c r="V233" i="2"/>
  <c r="Q233" i="2"/>
  <c r="R233" i="2" s="1"/>
  <c r="R35" i="2"/>
  <c r="R58" i="2"/>
  <c r="R193" i="2"/>
  <c r="R33" i="2"/>
  <c r="R141" i="2"/>
  <c r="R88" i="2"/>
  <c r="F5219" i="5"/>
  <c r="H5218" i="5"/>
  <c r="F5197" i="5"/>
  <c r="H5196" i="5"/>
  <c r="F5183" i="5"/>
  <c r="H5182" i="5"/>
  <c r="F5161" i="5"/>
  <c r="H5160" i="5"/>
  <c r="F5139" i="5"/>
  <c r="H5138" i="5"/>
  <c r="F5126" i="5"/>
  <c r="H5125" i="5"/>
  <c r="F5112" i="5"/>
  <c r="H5111" i="5"/>
  <c r="F5090" i="5"/>
  <c r="H5089" i="5"/>
  <c r="F5076" i="5"/>
  <c r="H5075" i="5"/>
  <c r="F5053" i="5"/>
  <c r="H5052" i="5"/>
  <c r="F5037" i="5"/>
  <c r="H5036" i="5"/>
  <c r="F5015" i="5"/>
  <c r="H5014" i="5"/>
  <c r="F4993" i="5"/>
  <c r="H4992" i="5"/>
  <c r="P240" i="2"/>
  <c r="S240" i="2" s="1"/>
  <c r="M240" i="2"/>
  <c r="N240" i="2" s="1"/>
  <c r="O240" i="2" s="1"/>
  <c r="F4971" i="5"/>
  <c r="H4970" i="5"/>
  <c r="F4949" i="5"/>
  <c r="H4948" i="5"/>
  <c r="F4927" i="5"/>
  <c r="H4926" i="5"/>
  <c r="F4905" i="5"/>
  <c r="H4904" i="5"/>
  <c r="F4883" i="5"/>
  <c r="H4882" i="5"/>
  <c r="M235" i="2"/>
  <c r="N235" i="2" s="1"/>
  <c r="O235" i="2" s="1"/>
  <c r="P235" i="2"/>
  <c r="S235" i="2" s="1"/>
  <c r="F4869" i="5"/>
  <c r="H4868" i="5"/>
  <c r="F4853" i="5"/>
  <c r="H4852" i="5"/>
  <c r="F4840" i="5"/>
  <c r="H4839" i="5"/>
  <c r="F4822" i="5"/>
  <c r="H4821" i="5"/>
  <c r="F4800" i="5"/>
  <c r="H4799" i="5"/>
  <c r="F4786" i="5"/>
  <c r="H4785" i="5"/>
  <c r="F4764" i="5"/>
  <c r="H4763" i="5"/>
  <c r="F4742" i="5"/>
  <c r="H4741" i="5"/>
  <c r="F4720" i="5"/>
  <c r="H4719" i="5"/>
  <c r="F4701" i="5"/>
  <c r="H4700" i="5"/>
  <c r="F4679" i="5"/>
  <c r="H4678" i="5"/>
  <c r="F4661" i="5"/>
  <c r="H4660" i="5"/>
  <c r="F4645" i="5"/>
  <c r="H4644" i="5"/>
  <c r="F4627" i="5"/>
  <c r="H4626" i="5"/>
  <c r="F4609" i="5"/>
  <c r="H4608" i="5"/>
  <c r="F4591" i="5"/>
  <c r="H4590" i="5"/>
  <c r="F4575" i="5"/>
  <c r="H4574" i="5"/>
  <c r="F4559" i="5"/>
  <c r="H4558" i="5"/>
  <c r="F4543" i="5"/>
  <c r="H4542" i="5"/>
  <c r="F4527" i="5"/>
  <c r="H4526" i="5"/>
  <c r="F4511" i="5"/>
  <c r="H4510" i="5"/>
  <c r="F4495" i="5"/>
  <c r="H4494" i="5"/>
  <c r="F4473" i="5"/>
  <c r="H4472" i="5"/>
  <c r="F4416" i="5"/>
  <c r="H4415" i="5"/>
  <c r="I4415" i="5" s="1"/>
  <c r="F4394" i="5"/>
  <c r="H4393" i="5"/>
  <c r="M210" i="2"/>
  <c r="N210" i="2" s="1"/>
  <c r="O210" i="2" s="1"/>
  <c r="P210" i="2"/>
  <c r="S210" i="2"/>
  <c r="F4372" i="5"/>
  <c r="H4371" i="5"/>
  <c r="F4350" i="5"/>
  <c r="H4349" i="5"/>
  <c r="F4328" i="5"/>
  <c r="H4327" i="5"/>
  <c r="F4310" i="5"/>
  <c r="H4309" i="5"/>
  <c r="F4292" i="5"/>
  <c r="H4291" i="5"/>
  <c r="F4270" i="5"/>
  <c r="H4269" i="5"/>
  <c r="F4255" i="5"/>
  <c r="H4254" i="5"/>
  <c r="F4237" i="5"/>
  <c r="H4236" i="5"/>
  <c r="F4221" i="5"/>
  <c r="H4220" i="5"/>
  <c r="F4205" i="5"/>
  <c r="H4204" i="5"/>
  <c r="F4189" i="5"/>
  <c r="H4188" i="5"/>
  <c r="F4172" i="5"/>
  <c r="H4171" i="5"/>
  <c r="F4150" i="5"/>
  <c r="H4149" i="5"/>
  <c r="F4128" i="5"/>
  <c r="H4127" i="5"/>
  <c r="M196" i="2"/>
  <c r="N196" i="2" s="1"/>
  <c r="O196" i="2" s="1"/>
  <c r="P196" i="2"/>
  <c r="S196" i="2" s="1"/>
  <c r="F4106" i="5"/>
  <c r="H4105" i="5"/>
  <c r="F4084" i="5"/>
  <c r="H4083" i="5"/>
  <c r="F4062" i="5"/>
  <c r="H4061" i="5"/>
  <c r="F4040" i="5"/>
  <c r="H4039" i="5"/>
  <c r="F4018" i="5"/>
  <c r="H4017" i="5"/>
  <c r="F3996" i="5"/>
  <c r="H3995" i="5"/>
  <c r="F3974" i="5"/>
  <c r="H3973" i="5"/>
  <c r="F3952" i="5"/>
  <c r="H3951" i="5"/>
  <c r="F3936" i="5"/>
  <c r="H3935" i="5"/>
  <c r="F3916" i="5"/>
  <c r="H3915" i="5"/>
  <c r="M186" i="2"/>
  <c r="N186" i="2" s="1"/>
  <c r="O186" i="2" s="1"/>
  <c r="P186" i="2"/>
  <c r="S186" i="2"/>
  <c r="F3902" i="5"/>
  <c r="H3901" i="5"/>
  <c r="F3884" i="5"/>
  <c r="H3883" i="5"/>
  <c r="F3870" i="5"/>
  <c r="H3869" i="5"/>
  <c r="F3856" i="5"/>
  <c r="H3855" i="5"/>
  <c r="F3836" i="5"/>
  <c r="H3835" i="5"/>
  <c r="E21" i="3"/>
  <c r="F21" i="3" s="1"/>
  <c r="M181" i="2"/>
  <c r="N181" i="2" s="1"/>
  <c r="O181" i="2" s="1"/>
  <c r="P181" i="2"/>
  <c r="S181" i="2" s="1"/>
  <c r="F3818" i="5"/>
  <c r="H3817" i="5"/>
  <c r="F3796" i="5"/>
  <c r="H3795" i="5"/>
  <c r="F3774" i="5"/>
  <c r="H3773" i="5"/>
  <c r="F3716" i="5"/>
  <c r="H3715" i="5"/>
  <c r="I3715" i="5" s="1"/>
  <c r="F3694" i="5"/>
  <c r="H3693" i="5"/>
  <c r="M176" i="2"/>
  <c r="N176" i="2" s="1"/>
  <c r="O176" i="2" s="1"/>
  <c r="P176" i="2"/>
  <c r="S176" i="2" s="1"/>
  <c r="F3673" i="5"/>
  <c r="H3672" i="5"/>
  <c r="V175" i="2"/>
  <c r="Q175" i="2"/>
  <c r="R175" i="2" s="1"/>
  <c r="F3656" i="5"/>
  <c r="H3655" i="5"/>
  <c r="F3641" i="5"/>
  <c r="H3640" i="5"/>
  <c r="F3619" i="5"/>
  <c r="H3618" i="5"/>
  <c r="F3596" i="5"/>
  <c r="H3595" i="5"/>
  <c r="F3580" i="5"/>
  <c r="H3579" i="5"/>
  <c r="F3558" i="5"/>
  <c r="H3557" i="5"/>
  <c r="F3536" i="5"/>
  <c r="H3535" i="5"/>
  <c r="M168" i="2"/>
  <c r="N168" i="2" s="1"/>
  <c r="O168" i="2" s="1"/>
  <c r="P168" i="2"/>
  <c r="S168" i="2" s="1"/>
  <c r="F3514" i="5"/>
  <c r="H3513" i="5"/>
  <c r="P167" i="2"/>
  <c r="S167" i="2" s="1"/>
  <c r="M167" i="2"/>
  <c r="N167" i="2" s="1"/>
  <c r="O167" i="2" s="1"/>
  <c r="F3498" i="5"/>
  <c r="H3497" i="5"/>
  <c r="F3482" i="5"/>
  <c r="H3481" i="5"/>
  <c r="F3466" i="5"/>
  <c r="H3465" i="5"/>
  <c r="F3444" i="5"/>
  <c r="H3443" i="5"/>
  <c r="F3422" i="5"/>
  <c r="H3421" i="5"/>
  <c r="F3400" i="5"/>
  <c r="H3399" i="5"/>
  <c r="F3378" i="5"/>
  <c r="H3377" i="5"/>
  <c r="F3356" i="5"/>
  <c r="H3355" i="5"/>
  <c r="F3334" i="5"/>
  <c r="H3333" i="5"/>
  <c r="F3312" i="5"/>
  <c r="H3311" i="5"/>
  <c r="F3290" i="5"/>
  <c r="H3289" i="5"/>
  <c r="F3268" i="5"/>
  <c r="H3267" i="5"/>
  <c r="F3246" i="5"/>
  <c r="H3245" i="5"/>
  <c r="F3224" i="5"/>
  <c r="H3223" i="5"/>
  <c r="F3202" i="5"/>
  <c r="H3201" i="5"/>
  <c r="F3186" i="5"/>
  <c r="H3185" i="5"/>
  <c r="F3165" i="5"/>
  <c r="H3164" i="5"/>
  <c r="F3149" i="5"/>
  <c r="H3148" i="5"/>
  <c r="F3127" i="5"/>
  <c r="H3126" i="5"/>
  <c r="V148" i="2"/>
  <c r="Q148" i="2"/>
  <c r="R148" i="2" s="1"/>
  <c r="F3104" i="5"/>
  <c r="H3103" i="5"/>
  <c r="F3082" i="5"/>
  <c r="H3081" i="5"/>
  <c r="F3061" i="5"/>
  <c r="H3060" i="5"/>
  <c r="I3060" i="5" s="1"/>
  <c r="L145" i="2" s="1"/>
  <c r="F3044" i="5"/>
  <c r="H3043" i="5"/>
  <c r="F3022" i="5"/>
  <c r="H3021" i="5"/>
  <c r="F3000" i="5"/>
  <c r="H2999" i="5"/>
  <c r="F2982" i="5"/>
  <c r="H2981" i="5"/>
  <c r="F2962" i="5"/>
  <c r="H2961" i="5"/>
  <c r="F2944" i="5"/>
  <c r="H2943" i="5"/>
  <c r="F2928" i="5"/>
  <c r="H2927" i="5"/>
  <c r="F2912" i="5"/>
  <c r="H2911" i="5"/>
  <c r="F2896" i="5"/>
  <c r="H2895" i="5"/>
  <c r="F2880" i="5"/>
  <c r="H2879" i="5"/>
  <c r="F2864" i="5"/>
  <c r="H2863" i="5"/>
  <c r="F2848" i="5"/>
  <c r="H2847" i="5"/>
  <c r="F2832" i="5"/>
  <c r="H2831" i="5"/>
  <c r="F2812" i="5"/>
  <c r="H2811" i="5"/>
  <c r="F2796" i="5"/>
  <c r="H2795" i="5"/>
  <c r="F2778" i="5"/>
  <c r="H2777" i="5"/>
  <c r="F2762" i="5"/>
  <c r="H2761" i="5"/>
  <c r="F2740" i="5"/>
  <c r="H2739" i="5"/>
  <c r="F2722" i="5"/>
  <c r="H2721" i="5"/>
  <c r="F2706" i="5"/>
  <c r="H2705" i="5"/>
  <c r="F2688" i="5"/>
  <c r="H2687" i="5"/>
  <c r="F2612" i="5"/>
  <c r="H2611" i="5"/>
  <c r="F2590" i="5"/>
  <c r="H2589" i="5"/>
  <c r="P122" i="2"/>
  <c r="S122" i="2" s="1"/>
  <c r="M122" i="2"/>
  <c r="N122" i="2" s="1"/>
  <c r="O122" i="2" s="1"/>
  <c r="F2572" i="5"/>
  <c r="H2571" i="5"/>
  <c r="F2556" i="5"/>
  <c r="H2555" i="5"/>
  <c r="F2538" i="5"/>
  <c r="H2537" i="5"/>
  <c r="F2520" i="5"/>
  <c r="H2519" i="5"/>
  <c r="F2504" i="5"/>
  <c r="H2503" i="5"/>
  <c r="F2486" i="5"/>
  <c r="H2485" i="5"/>
  <c r="F2470" i="5"/>
  <c r="H2469" i="5"/>
  <c r="F2454" i="5"/>
  <c r="H2453" i="5"/>
  <c r="F2438" i="5"/>
  <c r="H2437" i="5"/>
  <c r="F2422" i="5"/>
  <c r="H2421" i="5"/>
  <c r="F2406" i="5"/>
  <c r="H2405" i="5"/>
  <c r="F2390" i="5"/>
  <c r="H2389" i="5"/>
  <c r="F2368" i="5"/>
  <c r="H2367" i="5"/>
  <c r="F2350" i="5"/>
  <c r="H2349" i="5"/>
  <c r="F2332" i="5"/>
  <c r="H2331" i="5"/>
  <c r="F2314" i="5"/>
  <c r="H2313" i="5"/>
  <c r="F2296" i="5"/>
  <c r="H2295" i="5"/>
  <c r="F2278" i="5"/>
  <c r="H2277" i="5"/>
  <c r="F2258" i="5"/>
  <c r="H2257" i="5"/>
  <c r="P103" i="2"/>
  <c r="S103" i="2" s="1"/>
  <c r="M103" i="2"/>
  <c r="N103" i="2" s="1"/>
  <c r="O103" i="2" s="1"/>
  <c r="F2236" i="5"/>
  <c r="H2235" i="5"/>
  <c r="F2220" i="5"/>
  <c r="H2219" i="5"/>
  <c r="F2200" i="5"/>
  <c r="H2199" i="5"/>
  <c r="M100" i="2"/>
  <c r="N100" i="2" s="1"/>
  <c r="O100" i="2" s="1"/>
  <c r="P100" i="2"/>
  <c r="S100" i="2" s="1"/>
  <c r="F2184" i="5"/>
  <c r="H2183" i="5"/>
  <c r="F2128" i="5"/>
  <c r="H2127" i="5"/>
  <c r="I2127" i="5" s="1"/>
  <c r="F2100" i="5"/>
  <c r="H2099" i="5"/>
  <c r="F2081" i="5"/>
  <c r="H2080" i="5"/>
  <c r="V96" i="2"/>
  <c r="Q96" i="2"/>
  <c r="R96" i="2" s="1"/>
  <c r="F2064" i="5"/>
  <c r="H2063" i="5"/>
  <c r="F2046" i="5"/>
  <c r="H2045" i="5"/>
  <c r="F2029" i="5"/>
  <c r="H2028" i="5"/>
  <c r="F2010" i="5"/>
  <c r="H2009" i="5"/>
  <c r="F1988" i="5"/>
  <c r="H1987" i="5"/>
  <c r="F1966" i="5"/>
  <c r="H1965" i="5"/>
  <c r="F1944" i="5"/>
  <c r="H1943" i="5"/>
  <c r="F1926" i="5"/>
  <c r="H1925" i="5"/>
  <c r="F1904" i="5"/>
  <c r="H1903" i="5"/>
  <c r="F1890" i="5"/>
  <c r="H1889" i="5"/>
  <c r="F1872" i="5"/>
  <c r="H1871" i="5"/>
  <c r="F1854" i="5"/>
  <c r="H1853" i="5"/>
  <c r="F1832" i="5"/>
  <c r="H1831" i="5"/>
  <c r="F1814" i="5"/>
  <c r="H1813" i="5"/>
  <c r="F1796" i="5"/>
  <c r="H1795" i="5"/>
  <c r="F1778" i="5"/>
  <c r="H1777" i="5"/>
  <c r="F1762" i="5"/>
  <c r="H1761" i="5"/>
  <c r="F1744" i="5"/>
  <c r="H1743" i="5"/>
  <c r="F1726" i="5"/>
  <c r="H1725" i="5"/>
  <c r="F1708" i="5"/>
  <c r="H1707" i="5"/>
  <c r="F1693" i="5"/>
  <c r="H1692" i="5"/>
  <c r="F1674" i="5"/>
  <c r="H1673" i="5"/>
  <c r="F1658" i="5"/>
  <c r="H1657" i="5"/>
  <c r="F1642" i="5"/>
  <c r="H1641" i="5"/>
  <c r="F1624" i="5"/>
  <c r="H1623" i="5"/>
  <c r="F1606" i="5"/>
  <c r="H1605" i="5"/>
  <c r="F1584" i="5"/>
  <c r="H1583" i="5"/>
  <c r="F1567" i="5"/>
  <c r="H1566" i="5"/>
  <c r="F1545" i="5"/>
  <c r="H1544" i="5"/>
  <c r="I1544" i="5" s="1"/>
  <c r="L67" i="2" s="1"/>
  <c r="F1522" i="5"/>
  <c r="H1521" i="5"/>
  <c r="F1502" i="5"/>
  <c r="H1501" i="5"/>
  <c r="F1478" i="5"/>
  <c r="H1477" i="5"/>
  <c r="F1462" i="5"/>
  <c r="H1461" i="5"/>
  <c r="F1440" i="5"/>
  <c r="H1439" i="5"/>
  <c r="F1416" i="5"/>
  <c r="H1415" i="5"/>
  <c r="F1398" i="5"/>
  <c r="H1397" i="5"/>
  <c r="F1376" i="5"/>
  <c r="H1375" i="5"/>
  <c r="F1358" i="5"/>
  <c r="H1357" i="5"/>
  <c r="F1336" i="5"/>
  <c r="H1335" i="5"/>
  <c r="F1314" i="5"/>
  <c r="H1313" i="5"/>
  <c r="F1292" i="5"/>
  <c r="H1291" i="5"/>
  <c r="F1270" i="5"/>
  <c r="H1269" i="5"/>
  <c r="F1248" i="5"/>
  <c r="H1247" i="5"/>
  <c r="F1226" i="5"/>
  <c r="H1225" i="5"/>
  <c r="F1204" i="5"/>
  <c r="H1203" i="5"/>
  <c r="F1178" i="5"/>
  <c r="H1177" i="5"/>
  <c r="F1153" i="5"/>
  <c r="H1152" i="5"/>
  <c r="I1152" i="5" s="1"/>
  <c r="F1116" i="5"/>
  <c r="H1115" i="5"/>
  <c r="F1073" i="5"/>
  <c r="H1072" i="5"/>
  <c r="I1072" i="5" s="1"/>
  <c r="F1048" i="5"/>
  <c r="H1047" i="5"/>
  <c r="F1025" i="5"/>
  <c r="H1024" i="5"/>
  <c r="I1024" i="5" s="1"/>
  <c r="F1002" i="5"/>
  <c r="H1001" i="5"/>
  <c r="M44" i="2"/>
  <c r="N44" i="2" s="1"/>
  <c r="O44" i="2" s="1"/>
  <c r="P44" i="2"/>
  <c r="S44" i="2" s="1"/>
  <c r="F980" i="5"/>
  <c r="H979" i="5"/>
  <c r="F955" i="5"/>
  <c r="H954" i="5"/>
  <c r="I954" i="5" s="1"/>
  <c r="F911" i="5"/>
  <c r="H910" i="5"/>
  <c r="I910" i="5" s="1"/>
  <c r="F865" i="5"/>
  <c r="H864" i="5"/>
  <c r="I864" i="5" s="1"/>
  <c r="F805" i="5"/>
  <c r="H804" i="5"/>
  <c r="I804" i="5" s="1"/>
  <c r="F782" i="5"/>
  <c r="H781" i="5"/>
  <c r="F760" i="5"/>
  <c r="H759" i="5"/>
  <c r="F738" i="5"/>
  <c r="H737" i="5"/>
  <c r="F716" i="5"/>
  <c r="H715" i="5"/>
  <c r="F694" i="5"/>
  <c r="H693" i="5"/>
  <c r="F672" i="5"/>
  <c r="H671" i="5"/>
  <c r="F650" i="5"/>
  <c r="H649" i="5"/>
  <c r="F574" i="5"/>
  <c r="H573" i="5"/>
  <c r="F558" i="5"/>
  <c r="H557" i="5"/>
  <c r="F534" i="5"/>
  <c r="H533" i="5"/>
  <c r="F510" i="5"/>
  <c r="H509" i="5"/>
  <c r="F488" i="5"/>
  <c r="H487" i="5"/>
  <c r="V27" i="2"/>
  <c r="Q27" i="2"/>
  <c r="R27" i="2" s="1"/>
  <c r="F473" i="5"/>
  <c r="H472" i="5"/>
  <c r="F457" i="5"/>
  <c r="H456" i="5"/>
  <c r="F441" i="5"/>
  <c r="H440" i="5"/>
  <c r="F423" i="5"/>
  <c r="H422" i="5"/>
  <c r="F401" i="5"/>
  <c r="H400" i="5"/>
  <c r="F379" i="5"/>
  <c r="H378" i="5"/>
  <c r="F357" i="5"/>
  <c r="H356" i="5"/>
  <c r="F335" i="5"/>
  <c r="H334" i="5"/>
  <c r="P19" i="2"/>
  <c r="S19" i="2" s="1"/>
  <c r="M19" i="2"/>
  <c r="N19" i="2" s="1"/>
  <c r="O19" i="2" s="1"/>
  <c r="F313" i="5"/>
  <c r="H312" i="5"/>
  <c r="F291" i="5"/>
  <c r="H290" i="5"/>
  <c r="F269" i="5"/>
  <c r="H268" i="5"/>
  <c r="F251" i="5"/>
  <c r="H250" i="5"/>
  <c r="F229" i="5"/>
  <c r="H228" i="5"/>
  <c r="P14" i="2"/>
  <c r="S14" i="2" s="1"/>
  <c r="M14" i="2"/>
  <c r="N14" i="2" s="1"/>
  <c r="O14" i="2" s="1"/>
  <c r="F207" i="5"/>
  <c r="H206" i="5"/>
  <c r="M13" i="2"/>
  <c r="N13" i="2" s="1"/>
  <c r="O13" i="2" s="1"/>
  <c r="P13" i="2"/>
  <c r="S13" i="2" s="1"/>
  <c r="F185" i="5"/>
  <c r="H184" i="5"/>
  <c r="M12" i="2"/>
  <c r="N12" i="2" s="1"/>
  <c r="O12" i="2" s="1"/>
  <c r="F150" i="5"/>
  <c r="H149" i="5"/>
  <c r="I149" i="5" s="1"/>
  <c r="F116" i="5"/>
  <c r="H115" i="5"/>
  <c r="I115" i="5" s="1"/>
  <c r="F91" i="5"/>
  <c r="H90" i="5"/>
  <c r="F71" i="5"/>
  <c r="H70" i="5"/>
  <c r="L8" i="2"/>
  <c r="F29" i="5"/>
  <c r="H28" i="5"/>
  <c r="B42" i="3"/>
  <c r="E10" i="17" s="1"/>
  <c r="F16" i="5"/>
  <c r="H15" i="5"/>
  <c r="V5" i="2"/>
  <c r="Q5" i="2"/>
  <c r="S35" i="2"/>
  <c r="V35" i="2"/>
  <c r="S58" i="2"/>
  <c r="V58" i="2"/>
  <c r="S193" i="2"/>
  <c r="V193" i="2"/>
  <c r="E28" i="3"/>
  <c r="W193" i="2"/>
  <c r="S33" i="2"/>
  <c r="V33" i="2"/>
  <c r="D19" i="3"/>
  <c r="K3" i="2"/>
  <c r="D4" i="1" s="1"/>
  <c r="E29" i="3"/>
  <c r="W33" i="2"/>
  <c r="S141" i="2"/>
  <c r="V141" i="2"/>
  <c r="S88" i="2"/>
  <c r="V88" i="2"/>
  <c r="E27" i="3"/>
  <c r="W65" i="2"/>
  <c r="Q89" i="2"/>
  <c r="R89" i="2" s="1"/>
  <c r="S89" i="2"/>
  <c r="V89" i="2"/>
  <c r="C22" i="3"/>
  <c r="A3" i="1"/>
  <c r="R5" i="2"/>
  <c r="H22" i="3"/>
  <c r="B74" i="3"/>
  <c r="D31" i="3"/>
  <c r="P65" i="2"/>
  <c r="M65" i="2"/>
  <c r="N65" i="2" s="1"/>
  <c r="O65" i="2" s="1"/>
  <c r="C40" i="3"/>
  <c r="D40" i="3" s="1"/>
  <c r="C41" i="3"/>
  <c r="D41" i="3" s="1"/>
  <c r="V244" i="2"/>
  <c r="Q244" i="2"/>
  <c r="R244" i="2" s="1"/>
  <c r="F8" i="17" l="1"/>
  <c r="G8" i="17"/>
  <c r="H8" i="17"/>
  <c r="I8" i="17"/>
  <c r="J8" i="17"/>
  <c r="K17" i="18"/>
  <c r="K12" i="18" s="1"/>
  <c r="J17" i="18"/>
  <c r="J16" i="18"/>
  <c r="L16" i="18" s="1"/>
  <c r="N33" i="17" s="1"/>
  <c r="I15" i="18"/>
  <c r="L15" i="18" s="1"/>
  <c r="N32" i="17" s="1"/>
  <c r="I13" i="18"/>
  <c r="I14" i="18"/>
  <c r="L14" i="18" s="1"/>
  <c r="N31" i="17" s="1"/>
  <c r="P8" i="17"/>
  <c r="Q7" i="17"/>
  <c r="K8" i="17"/>
  <c r="F10" i="17"/>
  <c r="G10" i="17"/>
  <c r="H10" i="17"/>
  <c r="I10" i="17"/>
  <c r="J10" i="17"/>
  <c r="C42" i="3"/>
  <c r="D42" i="3" s="1"/>
  <c r="E31" i="3"/>
  <c r="D22" i="3"/>
  <c r="F5220" i="5"/>
  <c r="H5219" i="5"/>
  <c r="F5198" i="5"/>
  <c r="H5197" i="5"/>
  <c r="F5184" i="5"/>
  <c r="H5183" i="5"/>
  <c r="F5162" i="5"/>
  <c r="H5161" i="5"/>
  <c r="F5140" i="5"/>
  <c r="H5139" i="5"/>
  <c r="F5127" i="5"/>
  <c r="H5127" i="5" s="1"/>
  <c r="H5126" i="5"/>
  <c r="F5113" i="5"/>
  <c r="H5112" i="5"/>
  <c r="F5091" i="5"/>
  <c r="H5090" i="5"/>
  <c r="F5077" i="5"/>
  <c r="H5076" i="5"/>
  <c r="F5054" i="5"/>
  <c r="H5053" i="5"/>
  <c r="F5038" i="5"/>
  <c r="H5037" i="5"/>
  <c r="F5016" i="5"/>
  <c r="H5015" i="5"/>
  <c r="F4994" i="5"/>
  <c r="H4993" i="5"/>
  <c r="I4993" i="5" s="1"/>
  <c r="V240" i="2"/>
  <c r="Q240" i="2"/>
  <c r="R240" i="2" s="1"/>
  <c r="F4972" i="5"/>
  <c r="H4971" i="5"/>
  <c r="F4950" i="5"/>
  <c r="H4949" i="5"/>
  <c r="F4928" i="5"/>
  <c r="H4927" i="5"/>
  <c r="F4906" i="5"/>
  <c r="H4905" i="5"/>
  <c r="F4884" i="5"/>
  <c r="H4883" i="5"/>
  <c r="V235" i="2"/>
  <c r="Q235" i="2"/>
  <c r="R235" i="2" s="1"/>
  <c r="F4870" i="5"/>
  <c r="H4869" i="5"/>
  <c r="F4854" i="5"/>
  <c r="H4853" i="5"/>
  <c r="F4841" i="5"/>
  <c r="H4841" i="5" s="1"/>
  <c r="H4840" i="5"/>
  <c r="F4823" i="5"/>
  <c r="H4822" i="5"/>
  <c r="F4801" i="5"/>
  <c r="H4800" i="5"/>
  <c r="F4787" i="5"/>
  <c r="H4787" i="5" s="1"/>
  <c r="H4786" i="5"/>
  <c r="F4765" i="5"/>
  <c r="H4764" i="5"/>
  <c r="F4743" i="5"/>
  <c r="H4742" i="5"/>
  <c r="F4721" i="5"/>
  <c r="H4720" i="5"/>
  <c r="F4702" i="5"/>
  <c r="H4701" i="5"/>
  <c r="F4680" i="5"/>
  <c r="H4679" i="5"/>
  <c r="F4662" i="5"/>
  <c r="H4661" i="5"/>
  <c r="F4646" i="5"/>
  <c r="H4645" i="5"/>
  <c r="F4628" i="5"/>
  <c r="H4627" i="5"/>
  <c r="F4610" i="5"/>
  <c r="H4609" i="5"/>
  <c r="F4592" i="5"/>
  <c r="H4591" i="5"/>
  <c r="F4576" i="5"/>
  <c r="H4575" i="5"/>
  <c r="F4560" i="5"/>
  <c r="H4559" i="5"/>
  <c r="F4544" i="5"/>
  <c r="H4543" i="5"/>
  <c r="F4528" i="5"/>
  <c r="H4527" i="5"/>
  <c r="F4512" i="5"/>
  <c r="H4511" i="5"/>
  <c r="F4496" i="5"/>
  <c r="H4495" i="5"/>
  <c r="F4474" i="5"/>
  <c r="H4473" i="5"/>
  <c r="F4417" i="5"/>
  <c r="H4416" i="5"/>
  <c r="F4395" i="5"/>
  <c r="H4394" i="5"/>
  <c r="V210" i="2"/>
  <c r="Q210" i="2"/>
  <c r="R210" i="2" s="1"/>
  <c r="F4373" i="5"/>
  <c r="H4372" i="5"/>
  <c r="F4351" i="5"/>
  <c r="H4350" i="5"/>
  <c r="F4329" i="5"/>
  <c r="H4328" i="5"/>
  <c r="F4311" i="5"/>
  <c r="H4310" i="5"/>
  <c r="F4293" i="5"/>
  <c r="H4292" i="5"/>
  <c r="F4271" i="5"/>
  <c r="H4270" i="5"/>
  <c r="F4256" i="5"/>
  <c r="H4255" i="5"/>
  <c r="F4238" i="5"/>
  <c r="H4237" i="5"/>
  <c r="F4222" i="5"/>
  <c r="H4221" i="5"/>
  <c r="F4206" i="5"/>
  <c r="H4205" i="5"/>
  <c r="F4190" i="5"/>
  <c r="H4189" i="5"/>
  <c r="F4173" i="5"/>
  <c r="H4172" i="5"/>
  <c r="F4151" i="5"/>
  <c r="H4150" i="5"/>
  <c r="F4129" i="5"/>
  <c r="H4128" i="5"/>
  <c r="V196" i="2"/>
  <c r="Q196" i="2"/>
  <c r="R196" i="2" s="1"/>
  <c r="F4107" i="5"/>
  <c r="H4106" i="5"/>
  <c r="F4085" i="5"/>
  <c r="H4084" i="5"/>
  <c r="F4063" i="5"/>
  <c r="H4062" i="5"/>
  <c r="F4041" i="5"/>
  <c r="H4040" i="5"/>
  <c r="F4019" i="5"/>
  <c r="H4018" i="5"/>
  <c r="F3997" i="5"/>
  <c r="H3996" i="5"/>
  <c r="F3975" i="5"/>
  <c r="H3974" i="5"/>
  <c r="F3953" i="5"/>
  <c r="H3952" i="5"/>
  <c r="F3937" i="5"/>
  <c r="H3936" i="5"/>
  <c r="F3917" i="5"/>
  <c r="H3916" i="5"/>
  <c r="V186" i="2"/>
  <c r="Q186" i="2"/>
  <c r="R186" i="2" s="1"/>
  <c r="F3903" i="5"/>
  <c r="H3902" i="5"/>
  <c r="F3885" i="5"/>
  <c r="H3884" i="5"/>
  <c r="F3871" i="5"/>
  <c r="H3870" i="5"/>
  <c r="F3857" i="5"/>
  <c r="H3856" i="5"/>
  <c r="F3837" i="5"/>
  <c r="H3836" i="5"/>
  <c r="G21" i="3"/>
  <c r="V181" i="2"/>
  <c r="Q181" i="2"/>
  <c r="R181" i="2" s="1"/>
  <c r="F3819" i="5"/>
  <c r="H3818" i="5"/>
  <c r="F3797" i="5"/>
  <c r="H3796" i="5"/>
  <c r="F3775" i="5"/>
  <c r="H3774" i="5"/>
  <c r="F3717" i="5"/>
  <c r="H3716" i="5"/>
  <c r="F3695" i="5"/>
  <c r="H3694" i="5"/>
  <c r="V176" i="2"/>
  <c r="Q176" i="2"/>
  <c r="R176" i="2" s="1"/>
  <c r="F3674" i="5"/>
  <c r="H3673" i="5"/>
  <c r="F3657" i="5"/>
  <c r="H3656" i="5"/>
  <c r="F3642" i="5"/>
  <c r="H3641" i="5"/>
  <c r="F3620" i="5"/>
  <c r="H3619" i="5"/>
  <c r="F3597" i="5"/>
  <c r="H3596" i="5"/>
  <c r="F3581" i="5"/>
  <c r="H3580" i="5"/>
  <c r="F3559" i="5"/>
  <c r="H3558" i="5"/>
  <c r="F3537" i="5"/>
  <c r="H3536" i="5"/>
  <c r="V168" i="2"/>
  <c r="Q168" i="2"/>
  <c r="R168" i="2" s="1"/>
  <c r="F3515" i="5"/>
  <c r="H3514" i="5"/>
  <c r="V167" i="2"/>
  <c r="Q167" i="2"/>
  <c r="R167" i="2" s="1"/>
  <c r="F3499" i="5"/>
  <c r="H3498" i="5"/>
  <c r="F3483" i="5"/>
  <c r="H3482" i="5"/>
  <c r="F3467" i="5"/>
  <c r="H3466" i="5"/>
  <c r="F3445" i="5"/>
  <c r="H3444" i="5"/>
  <c r="F3423" i="5"/>
  <c r="H3422" i="5"/>
  <c r="F3401" i="5"/>
  <c r="H3400" i="5"/>
  <c r="F3379" i="5"/>
  <c r="H3378" i="5"/>
  <c r="F3357" i="5"/>
  <c r="H3356" i="5"/>
  <c r="F3335" i="5"/>
  <c r="H3334" i="5"/>
  <c r="F3313" i="5"/>
  <c r="H3312" i="5"/>
  <c r="F3291" i="5"/>
  <c r="H3290" i="5"/>
  <c r="F3269" i="5"/>
  <c r="H3268" i="5"/>
  <c r="F3247" i="5"/>
  <c r="H3246" i="5"/>
  <c r="F3225" i="5"/>
  <c r="H3224" i="5"/>
  <c r="F3203" i="5"/>
  <c r="H3202" i="5"/>
  <c r="F3187" i="5"/>
  <c r="H3186" i="5"/>
  <c r="F3166" i="5"/>
  <c r="H3165" i="5"/>
  <c r="F3150" i="5"/>
  <c r="H3149" i="5"/>
  <c r="F3128" i="5"/>
  <c r="H3127" i="5"/>
  <c r="F3105" i="5"/>
  <c r="H3104" i="5"/>
  <c r="F3083" i="5"/>
  <c r="H3082" i="5"/>
  <c r="F3062" i="5"/>
  <c r="H3061" i="5"/>
  <c r="M145" i="2"/>
  <c r="P145" i="2"/>
  <c r="S145" i="2" s="1"/>
  <c r="N94" i="1" s="1"/>
  <c r="F3045" i="5"/>
  <c r="H3044" i="5"/>
  <c r="F3023" i="5"/>
  <c r="H3022" i="5"/>
  <c r="F3001" i="5"/>
  <c r="H3000" i="5"/>
  <c r="I3000" i="5" s="1"/>
  <c r="L142" i="2" s="1"/>
  <c r="F2983" i="5"/>
  <c r="H2982" i="5"/>
  <c r="F2963" i="5"/>
  <c r="H2962" i="5"/>
  <c r="F2945" i="5"/>
  <c r="H2944" i="5"/>
  <c r="F2929" i="5"/>
  <c r="H2928" i="5"/>
  <c r="F2913" i="5"/>
  <c r="H2912" i="5"/>
  <c r="F2897" i="5"/>
  <c r="H2896" i="5"/>
  <c r="F2881" i="5"/>
  <c r="H2880" i="5"/>
  <c r="F2865" i="5"/>
  <c r="H2864" i="5"/>
  <c r="F2849" i="5"/>
  <c r="H2848" i="5"/>
  <c r="F2833" i="5"/>
  <c r="H2832" i="5"/>
  <c r="F2813" i="5"/>
  <c r="H2812" i="5"/>
  <c r="F2797" i="5"/>
  <c r="H2796" i="5"/>
  <c r="F2779" i="5"/>
  <c r="H2778" i="5"/>
  <c r="F2763" i="5"/>
  <c r="H2762" i="5"/>
  <c r="F2741" i="5"/>
  <c r="H2740" i="5"/>
  <c r="F2723" i="5"/>
  <c r="H2722" i="5"/>
  <c r="F2707" i="5"/>
  <c r="H2706" i="5"/>
  <c r="F2689" i="5"/>
  <c r="H2688" i="5"/>
  <c r="F2613" i="5"/>
  <c r="H2612" i="5"/>
  <c r="I2612" i="5" s="1"/>
  <c r="F2591" i="5"/>
  <c r="H2590" i="5"/>
  <c r="V122" i="2"/>
  <c r="Q122" i="2"/>
  <c r="R122" i="2" s="1"/>
  <c r="F2573" i="5"/>
  <c r="H2572" i="5"/>
  <c r="F2557" i="5"/>
  <c r="H2556" i="5"/>
  <c r="F2539" i="5"/>
  <c r="H2538" i="5"/>
  <c r="F2521" i="5"/>
  <c r="H2520" i="5"/>
  <c r="F2505" i="5"/>
  <c r="H2504" i="5"/>
  <c r="F2487" i="5"/>
  <c r="H2486" i="5"/>
  <c r="F2471" i="5"/>
  <c r="H2470" i="5"/>
  <c r="F2455" i="5"/>
  <c r="H2454" i="5"/>
  <c r="F2439" i="5"/>
  <c r="H2438" i="5"/>
  <c r="F2423" i="5"/>
  <c r="H2422" i="5"/>
  <c r="F2407" i="5"/>
  <c r="H2406" i="5"/>
  <c r="F2391" i="5"/>
  <c r="H2390" i="5"/>
  <c r="F2369" i="5"/>
  <c r="H2368" i="5"/>
  <c r="F2351" i="5"/>
  <c r="H2350" i="5"/>
  <c r="F2333" i="5"/>
  <c r="H2332" i="5"/>
  <c r="F2315" i="5"/>
  <c r="H2314" i="5"/>
  <c r="F2297" i="5"/>
  <c r="H2296" i="5"/>
  <c r="F2279" i="5"/>
  <c r="H2278" i="5"/>
  <c r="F2259" i="5"/>
  <c r="H2258" i="5"/>
  <c r="V103" i="2"/>
  <c r="Q103" i="2"/>
  <c r="R103" i="2" s="1"/>
  <c r="F2237" i="5"/>
  <c r="H2236" i="5"/>
  <c r="I2236" i="5" s="1"/>
  <c r="L102" i="2" s="1"/>
  <c r="F2221" i="5"/>
  <c r="H2220" i="5"/>
  <c r="F2201" i="5"/>
  <c r="H2200" i="5"/>
  <c r="V100" i="2"/>
  <c r="Q100" i="2"/>
  <c r="R100" i="2" s="1"/>
  <c r="F2185" i="5"/>
  <c r="H2184" i="5"/>
  <c r="F2129" i="5"/>
  <c r="H2128" i="5"/>
  <c r="F2101" i="5"/>
  <c r="H2100" i="5"/>
  <c r="I2100" i="5" s="1"/>
  <c r="F2082" i="5"/>
  <c r="H2081" i="5"/>
  <c r="F2065" i="5"/>
  <c r="H2064" i="5"/>
  <c r="F2047" i="5"/>
  <c r="H2046" i="5"/>
  <c r="F2030" i="5"/>
  <c r="H2029" i="5"/>
  <c r="F2011" i="5"/>
  <c r="H2010" i="5"/>
  <c r="F1989" i="5"/>
  <c r="H1988" i="5"/>
  <c r="F1967" i="5"/>
  <c r="H1966" i="5"/>
  <c r="F1945" i="5"/>
  <c r="H1944" i="5"/>
  <c r="F1927" i="5"/>
  <c r="H1926" i="5"/>
  <c r="F1905" i="5"/>
  <c r="H1904" i="5"/>
  <c r="F1891" i="5"/>
  <c r="H1890" i="5"/>
  <c r="F1873" i="5"/>
  <c r="H1872" i="5"/>
  <c r="F1855" i="5"/>
  <c r="H1854" i="5"/>
  <c r="F1833" i="5"/>
  <c r="H1832" i="5"/>
  <c r="F1815" i="5"/>
  <c r="H1814" i="5"/>
  <c r="F1797" i="5"/>
  <c r="H1796" i="5"/>
  <c r="F1779" i="5"/>
  <c r="H1778" i="5"/>
  <c r="F1763" i="5"/>
  <c r="H1762" i="5"/>
  <c r="F1745" i="5"/>
  <c r="H1744" i="5"/>
  <c r="F1727" i="5"/>
  <c r="H1726" i="5"/>
  <c r="F1709" i="5"/>
  <c r="H1708" i="5"/>
  <c r="F1694" i="5"/>
  <c r="H1693" i="5"/>
  <c r="F1675" i="5"/>
  <c r="H1674" i="5"/>
  <c r="F1659" i="5"/>
  <c r="H1658" i="5"/>
  <c r="F1643" i="5"/>
  <c r="H1642" i="5"/>
  <c r="F1625" i="5"/>
  <c r="H1624" i="5"/>
  <c r="F1607" i="5"/>
  <c r="H1606" i="5"/>
  <c r="F1585" i="5"/>
  <c r="H1584" i="5"/>
  <c r="I1584" i="5" s="1"/>
  <c r="L69" i="2" s="1"/>
  <c r="F1568" i="5"/>
  <c r="H1567" i="5"/>
  <c r="F1546" i="5"/>
  <c r="H1545" i="5"/>
  <c r="M67" i="2"/>
  <c r="N67" i="2" s="1"/>
  <c r="O67" i="2" s="1"/>
  <c r="P67" i="2"/>
  <c r="S67" i="2" s="1"/>
  <c r="F1523" i="5"/>
  <c r="H1522" i="5"/>
  <c r="F1503" i="5"/>
  <c r="H1502" i="5"/>
  <c r="F1479" i="5"/>
  <c r="H1478" i="5"/>
  <c r="I1478" i="5" s="1"/>
  <c r="F1463" i="5"/>
  <c r="H1462" i="5"/>
  <c r="F1441" i="5"/>
  <c r="H1440" i="5"/>
  <c r="F1417" i="5"/>
  <c r="H1416" i="5"/>
  <c r="I1416" i="5" s="1"/>
  <c r="F1399" i="5"/>
  <c r="H1398" i="5"/>
  <c r="F1377" i="5"/>
  <c r="H1376" i="5"/>
  <c r="I1376" i="5" s="1"/>
  <c r="L59" i="2" s="1"/>
  <c r="F1359" i="5"/>
  <c r="H1358" i="5"/>
  <c r="F1337" i="5"/>
  <c r="H1336" i="5"/>
  <c r="F1315" i="5"/>
  <c r="H1314" i="5"/>
  <c r="F1293" i="5"/>
  <c r="H1292" i="5"/>
  <c r="F1271" i="5"/>
  <c r="H1270" i="5"/>
  <c r="F1249" i="5"/>
  <c r="H1248" i="5"/>
  <c r="F1227" i="5"/>
  <c r="H1226" i="5"/>
  <c r="F1205" i="5"/>
  <c r="H1204" i="5"/>
  <c r="F1179" i="5"/>
  <c r="H1178" i="5"/>
  <c r="I1178" i="5" s="1"/>
  <c r="F1154" i="5"/>
  <c r="H1153" i="5"/>
  <c r="F1117" i="5"/>
  <c r="H1116" i="5"/>
  <c r="I1116" i="5" s="1"/>
  <c r="F1074" i="5"/>
  <c r="H1073" i="5"/>
  <c r="F1049" i="5"/>
  <c r="H1048" i="5"/>
  <c r="I1048" i="5" s="1"/>
  <c r="F1026" i="5"/>
  <c r="H1025" i="5"/>
  <c r="F1003" i="5"/>
  <c r="H1002" i="5"/>
  <c r="Q44" i="2"/>
  <c r="R44" i="2" s="1"/>
  <c r="V44" i="2"/>
  <c r="F981" i="5"/>
  <c r="H980" i="5"/>
  <c r="I980" i="5" s="1"/>
  <c r="L43" i="2" s="1"/>
  <c r="F956" i="5"/>
  <c r="H955" i="5"/>
  <c r="F912" i="5"/>
  <c r="H911" i="5"/>
  <c r="B43" i="3"/>
  <c r="E11" i="17" s="1"/>
  <c r="F866" i="5"/>
  <c r="H865" i="5"/>
  <c r="F806" i="5"/>
  <c r="H805" i="5"/>
  <c r="F783" i="5"/>
  <c r="H782" i="5"/>
  <c r="F761" i="5"/>
  <c r="H760" i="5"/>
  <c r="F739" i="5"/>
  <c r="H738" i="5"/>
  <c r="F717" i="5"/>
  <c r="H716" i="5"/>
  <c r="F695" i="5"/>
  <c r="H694" i="5"/>
  <c r="F673" i="5"/>
  <c r="H672" i="5"/>
  <c r="F651" i="5"/>
  <c r="H650" i="5"/>
  <c r="F575" i="5"/>
  <c r="H574" i="5"/>
  <c r="I574" i="5" s="1"/>
  <c r="F559" i="5"/>
  <c r="H558" i="5"/>
  <c r="F535" i="5"/>
  <c r="H534" i="5"/>
  <c r="I534" i="5" s="1"/>
  <c r="F511" i="5"/>
  <c r="H510" i="5"/>
  <c r="I510" i="5" s="1"/>
  <c r="F489" i="5"/>
  <c r="H488" i="5"/>
  <c r="F474" i="5"/>
  <c r="H473" i="5"/>
  <c r="F458" i="5"/>
  <c r="H457" i="5"/>
  <c r="F442" i="5"/>
  <c r="H441" i="5"/>
  <c r="F424" i="5"/>
  <c r="H423" i="5"/>
  <c r="F402" i="5"/>
  <c r="H401" i="5"/>
  <c r="F380" i="5"/>
  <c r="H379" i="5"/>
  <c r="F358" i="5"/>
  <c r="H357" i="5"/>
  <c r="F336" i="5"/>
  <c r="H335" i="5"/>
  <c r="V19" i="2"/>
  <c r="Q19" i="2"/>
  <c r="R19" i="2" s="1"/>
  <c r="F314" i="5"/>
  <c r="H313" i="5"/>
  <c r="F292" i="5"/>
  <c r="H291" i="5"/>
  <c r="F270" i="5"/>
  <c r="H269" i="5"/>
  <c r="F252" i="5"/>
  <c r="H251" i="5"/>
  <c r="F230" i="5"/>
  <c r="H229" i="5"/>
  <c r="V14" i="2"/>
  <c r="Q14" i="2"/>
  <c r="R14" i="2" s="1"/>
  <c r="F208" i="5"/>
  <c r="H207" i="5"/>
  <c r="V13" i="2"/>
  <c r="Q13" i="2"/>
  <c r="R13" i="2" s="1"/>
  <c r="F186" i="5"/>
  <c r="H185" i="5"/>
  <c r="V12" i="2"/>
  <c r="Q12" i="2"/>
  <c r="R12" i="2" s="1"/>
  <c r="F151" i="5"/>
  <c r="H150" i="5"/>
  <c r="F117" i="5"/>
  <c r="H116" i="5"/>
  <c r="F92" i="5"/>
  <c r="H91" i="5"/>
  <c r="I91" i="5" s="1"/>
  <c r="F72" i="5"/>
  <c r="H71" i="5"/>
  <c r="P8" i="2"/>
  <c r="S8" i="2" s="1"/>
  <c r="M8" i="2"/>
  <c r="N8" i="2" s="1"/>
  <c r="O8" i="2" s="1"/>
  <c r="F30" i="5"/>
  <c r="H29" i="5"/>
  <c r="I29" i="5" s="1"/>
  <c r="F17" i="5"/>
  <c r="H17" i="5" s="1"/>
  <c r="H16" i="5"/>
  <c r="J90" i="1"/>
  <c r="H89" i="1"/>
  <c r="C92" i="1"/>
  <c r="C91" i="1"/>
  <c r="B92" i="1"/>
  <c r="C89" i="1"/>
  <c r="C94" i="1"/>
  <c r="H93" i="1"/>
  <c r="H91" i="1"/>
  <c r="H92" i="1"/>
  <c r="H94" i="1"/>
  <c r="J93" i="1"/>
  <c r="B91" i="1"/>
  <c r="J89" i="1"/>
  <c r="B89" i="1"/>
  <c r="C88" i="1"/>
  <c r="H87" i="1"/>
  <c r="B87" i="1"/>
  <c r="J86" i="1"/>
  <c r="B86" i="1"/>
  <c r="C85" i="1"/>
  <c r="C90" i="1"/>
  <c r="J94" i="1"/>
  <c r="B93" i="1"/>
  <c r="J92" i="1"/>
  <c r="H90" i="1"/>
  <c r="J88" i="1"/>
  <c r="B88" i="1"/>
  <c r="J87" i="1"/>
  <c r="H86" i="1"/>
  <c r="H85" i="1"/>
  <c r="J91" i="1"/>
  <c r="B94" i="1"/>
  <c r="C93" i="1"/>
  <c r="B90" i="1"/>
  <c r="H88" i="1"/>
  <c r="C87" i="1"/>
  <c r="C86" i="1"/>
  <c r="J85" i="1"/>
  <c r="B85" i="1"/>
  <c r="B77" i="3"/>
  <c r="S65" i="2"/>
  <c r="Q65" i="2"/>
  <c r="R65" i="2" s="1"/>
  <c r="V65" i="2"/>
  <c r="L17" i="18" l="1"/>
  <c r="N34" i="17" s="1"/>
  <c r="J12" i="18"/>
  <c r="L13" i="18"/>
  <c r="I12" i="18"/>
  <c r="R7" i="17"/>
  <c r="P10" i="17"/>
  <c r="Q8" i="17"/>
  <c r="K10" i="17"/>
  <c r="F11" i="17"/>
  <c r="G11" i="17"/>
  <c r="H11" i="17"/>
  <c r="I11" i="17"/>
  <c r="J11" i="17"/>
  <c r="N145" i="2"/>
  <c r="O145" i="2" s="1"/>
  <c r="L94" i="1"/>
  <c r="F5221" i="5"/>
  <c r="H5220" i="5"/>
  <c r="F5199" i="5"/>
  <c r="H5198" i="5"/>
  <c r="F5185" i="5"/>
  <c r="H5185" i="5" s="1"/>
  <c r="H5184" i="5"/>
  <c r="F5163" i="5"/>
  <c r="H5162" i="5"/>
  <c r="F5141" i="5"/>
  <c r="H5140" i="5"/>
  <c r="F5114" i="5"/>
  <c r="H5114" i="5" s="1"/>
  <c r="H5113" i="5"/>
  <c r="F5092" i="5"/>
  <c r="H5091" i="5"/>
  <c r="F5078" i="5"/>
  <c r="H5078" i="5" s="1"/>
  <c r="H5077" i="5"/>
  <c r="F5055" i="5"/>
  <c r="H5054" i="5"/>
  <c r="F5039" i="5"/>
  <c r="H5038" i="5"/>
  <c r="F5017" i="5"/>
  <c r="H5016" i="5"/>
  <c r="F4995" i="5"/>
  <c r="H4994" i="5"/>
  <c r="F4973" i="5"/>
  <c r="H4972" i="5"/>
  <c r="F4951" i="5"/>
  <c r="H4950" i="5"/>
  <c r="F4929" i="5"/>
  <c r="H4928" i="5"/>
  <c r="F4907" i="5"/>
  <c r="H4906" i="5"/>
  <c r="F4885" i="5"/>
  <c r="H4884" i="5"/>
  <c r="F4871" i="5"/>
  <c r="H4871" i="5" s="1"/>
  <c r="H4870" i="5"/>
  <c r="F4855" i="5"/>
  <c r="H4854" i="5"/>
  <c r="F4824" i="5"/>
  <c r="H4823" i="5"/>
  <c r="F4802" i="5"/>
  <c r="H4801" i="5"/>
  <c r="F4766" i="5"/>
  <c r="H4765" i="5"/>
  <c r="F4744" i="5"/>
  <c r="H4743" i="5"/>
  <c r="F4722" i="5"/>
  <c r="H4721" i="5"/>
  <c r="F4703" i="5"/>
  <c r="H4702" i="5"/>
  <c r="F4681" i="5"/>
  <c r="H4680" i="5"/>
  <c r="F4663" i="5"/>
  <c r="H4662" i="5"/>
  <c r="F4647" i="5"/>
  <c r="H4646" i="5"/>
  <c r="F4629" i="5"/>
  <c r="H4628" i="5"/>
  <c r="F4611" i="5"/>
  <c r="H4610" i="5"/>
  <c r="F4593" i="5"/>
  <c r="H4592" i="5"/>
  <c r="F4577" i="5"/>
  <c r="H4576" i="5"/>
  <c r="F4561" i="5"/>
  <c r="H4560" i="5"/>
  <c r="F4545" i="5"/>
  <c r="H4544" i="5"/>
  <c r="F4529" i="5"/>
  <c r="H4528" i="5"/>
  <c r="F4513" i="5"/>
  <c r="H4512" i="5"/>
  <c r="F4497" i="5"/>
  <c r="H4496" i="5"/>
  <c r="F4475" i="5"/>
  <c r="H4474" i="5"/>
  <c r="F4418" i="5"/>
  <c r="H4417" i="5"/>
  <c r="I4417" i="5" s="1"/>
  <c r="F4396" i="5"/>
  <c r="H4395" i="5"/>
  <c r="F4374" i="5"/>
  <c r="H4373" i="5"/>
  <c r="F4352" i="5"/>
  <c r="H4351" i="5"/>
  <c r="F4330" i="5"/>
  <c r="H4329" i="5"/>
  <c r="F4312" i="5"/>
  <c r="H4311" i="5"/>
  <c r="F4294" i="5"/>
  <c r="H4293" i="5"/>
  <c r="F4272" i="5"/>
  <c r="H4271" i="5"/>
  <c r="F4257" i="5"/>
  <c r="H4256" i="5"/>
  <c r="F4239" i="5"/>
  <c r="H4238" i="5"/>
  <c r="F4223" i="5"/>
  <c r="H4222" i="5"/>
  <c r="F4207" i="5"/>
  <c r="H4206" i="5"/>
  <c r="F4191" i="5"/>
  <c r="H4190" i="5"/>
  <c r="F4174" i="5"/>
  <c r="H4173" i="5"/>
  <c r="F4152" i="5"/>
  <c r="H4151" i="5"/>
  <c r="F4130" i="5"/>
  <c r="H4129" i="5"/>
  <c r="F4108" i="5"/>
  <c r="H4107" i="5"/>
  <c r="F4086" i="5"/>
  <c r="H4085" i="5"/>
  <c r="F4064" i="5"/>
  <c r="H4063" i="5"/>
  <c r="F4042" i="5"/>
  <c r="H4041" i="5"/>
  <c r="F4020" i="5"/>
  <c r="H4019" i="5"/>
  <c r="F3998" i="5"/>
  <c r="H3997" i="5"/>
  <c r="F3976" i="5"/>
  <c r="H3975" i="5"/>
  <c r="F3954" i="5"/>
  <c r="H3953" i="5"/>
  <c r="F3938" i="5"/>
  <c r="H3937" i="5"/>
  <c r="F3918" i="5"/>
  <c r="H3917" i="5"/>
  <c r="F3904" i="5"/>
  <c r="H3904" i="5" s="1"/>
  <c r="H3903" i="5"/>
  <c r="F3886" i="5"/>
  <c r="H3885" i="5"/>
  <c r="F3872" i="5"/>
  <c r="H3872" i="5" s="1"/>
  <c r="H3871" i="5"/>
  <c r="F3858" i="5"/>
  <c r="H3858" i="5" s="1"/>
  <c r="H3857" i="5"/>
  <c r="F3838" i="5"/>
  <c r="H3837" i="5"/>
  <c r="F3820" i="5"/>
  <c r="H3819" i="5"/>
  <c r="F3798" i="5"/>
  <c r="H3797" i="5"/>
  <c r="F3776" i="5"/>
  <c r="H3775" i="5"/>
  <c r="F3718" i="5"/>
  <c r="H3717" i="5"/>
  <c r="I3717" i="5" s="1"/>
  <c r="F3696" i="5"/>
  <c r="H3695" i="5"/>
  <c r="F3675" i="5"/>
  <c r="H3674" i="5"/>
  <c r="F3658" i="5"/>
  <c r="H3657" i="5"/>
  <c r="F3643" i="5"/>
  <c r="H3642" i="5"/>
  <c r="F3621" i="5"/>
  <c r="H3620" i="5"/>
  <c r="F3598" i="5"/>
  <c r="H3597" i="5"/>
  <c r="F3582" i="5"/>
  <c r="H3581" i="5"/>
  <c r="F3560" i="5"/>
  <c r="H3559" i="5"/>
  <c r="F3538" i="5"/>
  <c r="H3537" i="5"/>
  <c r="F3516" i="5"/>
  <c r="H3515" i="5"/>
  <c r="F3500" i="5"/>
  <c r="H3499" i="5"/>
  <c r="F3484" i="5"/>
  <c r="H3483" i="5"/>
  <c r="F3468" i="5"/>
  <c r="H3467" i="5"/>
  <c r="F3446" i="5"/>
  <c r="H3445" i="5"/>
  <c r="F3424" i="5"/>
  <c r="H3423" i="5"/>
  <c r="F3402" i="5"/>
  <c r="H3401" i="5"/>
  <c r="F3380" i="5"/>
  <c r="H3379" i="5"/>
  <c r="F3358" i="5"/>
  <c r="H3357" i="5"/>
  <c r="F3336" i="5"/>
  <c r="H3335" i="5"/>
  <c r="F3314" i="5"/>
  <c r="H3313" i="5"/>
  <c r="F3292" i="5"/>
  <c r="H3291" i="5"/>
  <c r="F3270" i="5"/>
  <c r="H3269" i="5"/>
  <c r="F3248" i="5"/>
  <c r="H3247" i="5"/>
  <c r="F3226" i="5"/>
  <c r="H3225" i="5"/>
  <c r="F3204" i="5"/>
  <c r="H3203" i="5"/>
  <c r="F3188" i="5"/>
  <c r="H3187" i="5"/>
  <c r="F3167" i="5"/>
  <c r="H3166" i="5"/>
  <c r="F3151" i="5"/>
  <c r="H3150" i="5"/>
  <c r="F3129" i="5"/>
  <c r="H3128" i="5"/>
  <c r="F3106" i="5"/>
  <c r="H3105" i="5"/>
  <c r="F3084" i="5"/>
  <c r="H3083" i="5"/>
  <c r="F3063" i="5"/>
  <c r="H3062" i="5"/>
  <c r="V145" i="2"/>
  <c r="Q145" i="2"/>
  <c r="F3046" i="5"/>
  <c r="H3045" i="5"/>
  <c r="F3024" i="5"/>
  <c r="H3023" i="5"/>
  <c r="F3002" i="5"/>
  <c r="H3001" i="5"/>
  <c r="P142" i="2"/>
  <c r="S142" i="2" s="1"/>
  <c r="M142" i="2"/>
  <c r="N142" i="2" s="1"/>
  <c r="O142" i="2" s="1"/>
  <c r="F2984" i="5"/>
  <c r="H2983" i="5"/>
  <c r="F2964" i="5"/>
  <c r="H2963" i="5"/>
  <c r="F2946" i="5"/>
  <c r="H2945" i="5"/>
  <c r="F2930" i="5"/>
  <c r="H2929" i="5"/>
  <c r="F2914" i="5"/>
  <c r="H2913" i="5"/>
  <c r="F2898" i="5"/>
  <c r="H2897" i="5"/>
  <c r="F2882" i="5"/>
  <c r="H2881" i="5"/>
  <c r="F2866" i="5"/>
  <c r="H2865" i="5"/>
  <c r="F2850" i="5"/>
  <c r="H2849" i="5"/>
  <c r="F2834" i="5"/>
  <c r="H2833" i="5"/>
  <c r="F2814" i="5"/>
  <c r="H2813" i="5"/>
  <c r="F2798" i="5"/>
  <c r="H2797" i="5"/>
  <c r="F2780" i="5"/>
  <c r="H2779" i="5"/>
  <c r="F2764" i="5"/>
  <c r="H2763" i="5"/>
  <c r="F2742" i="5"/>
  <c r="H2741" i="5"/>
  <c r="F2724" i="5"/>
  <c r="H2723" i="5"/>
  <c r="F2708" i="5"/>
  <c r="H2707" i="5"/>
  <c r="F2690" i="5"/>
  <c r="H2689" i="5"/>
  <c r="F2614" i="5"/>
  <c r="H2613" i="5"/>
  <c r="F2592" i="5"/>
  <c r="H2591" i="5"/>
  <c r="F2574" i="5"/>
  <c r="H2573" i="5"/>
  <c r="F2558" i="5"/>
  <c r="H2557" i="5"/>
  <c r="F2540" i="5"/>
  <c r="H2539" i="5"/>
  <c r="F2522" i="5"/>
  <c r="H2521" i="5"/>
  <c r="F2506" i="5"/>
  <c r="H2505" i="5"/>
  <c r="F2488" i="5"/>
  <c r="H2487" i="5"/>
  <c r="F2472" i="5"/>
  <c r="H2471" i="5"/>
  <c r="F2456" i="5"/>
  <c r="H2455" i="5"/>
  <c r="F2440" i="5"/>
  <c r="H2439" i="5"/>
  <c r="F2424" i="5"/>
  <c r="H2423" i="5"/>
  <c r="F2408" i="5"/>
  <c r="H2407" i="5"/>
  <c r="F2392" i="5"/>
  <c r="H2391" i="5"/>
  <c r="F2370" i="5"/>
  <c r="H2369" i="5"/>
  <c r="F2352" i="5"/>
  <c r="H2351" i="5"/>
  <c r="F2334" i="5"/>
  <c r="H2333" i="5"/>
  <c r="F2316" i="5"/>
  <c r="H2315" i="5"/>
  <c r="F2298" i="5"/>
  <c r="H2297" i="5"/>
  <c r="F2280" i="5"/>
  <c r="H2279" i="5"/>
  <c r="F2260" i="5"/>
  <c r="H2259" i="5"/>
  <c r="F2238" i="5"/>
  <c r="H2237" i="5"/>
  <c r="P102" i="2"/>
  <c r="S102" i="2" s="1"/>
  <c r="M102" i="2"/>
  <c r="N102" i="2" s="1"/>
  <c r="O102" i="2" s="1"/>
  <c r="F2222" i="5"/>
  <c r="H2221" i="5"/>
  <c r="F2202" i="5"/>
  <c r="H2201" i="5"/>
  <c r="F2186" i="5"/>
  <c r="H2185" i="5"/>
  <c r="F2130" i="5"/>
  <c r="H2129" i="5"/>
  <c r="I2129" i="5" s="1"/>
  <c r="F2102" i="5"/>
  <c r="H2101" i="5"/>
  <c r="F2083" i="5"/>
  <c r="H2082" i="5"/>
  <c r="F2066" i="5"/>
  <c r="H2065" i="5"/>
  <c r="F2048" i="5"/>
  <c r="H2047" i="5"/>
  <c r="F2031" i="5"/>
  <c r="H2030" i="5"/>
  <c r="F2012" i="5"/>
  <c r="H2011" i="5"/>
  <c r="F1990" i="5"/>
  <c r="H1989" i="5"/>
  <c r="F1968" i="5"/>
  <c r="H1967" i="5"/>
  <c r="F1946" i="5"/>
  <c r="H1945" i="5"/>
  <c r="F1928" i="5"/>
  <c r="H1927" i="5"/>
  <c r="F1906" i="5"/>
  <c r="H1905" i="5"/>
  <c r="F1892" i="5"/>
  <c r="H1892" i="5" s="1"/>
  <c r="H1891" i="5"/>
  <c r="F1874" i="5"/>
  <c r="H1873" i="5"/>
  <c r="F1856" i="5"/>
  <c r="H1855" i="5"/>
  <c r="F1834" i="5"/>
  <c r="H1833" i="5"/>
  <c r="F1816" i="5"/>
  <c r="H1815" i="5"/>
  <c r="F1798" i="5"/>
  <c r="H1797" i="5"/>
  <c r="F1780" i="5"/>
  <c r="H1779" i="5"/>
  <c r="F1764" i="5"/>
  <c r="H1763" i="5"/>
  <c r="F1746" i="5"/>
  <c r="H1745" i="5"/>
  <c r="F1728" i="5"/>
  <c r="H1727" i="5"/>
  <c r="F1710" i="5"/>
  <c r="H1709" i="5"/>
  <c r="F1695" i="5"/>
  <c r="H1694" i="5"/>
  <c r="F1676" i="5"/>
  <c r="H1675" i="5"/>
  <c r="F1660" i="5"/>
  <c r="H1659" i="5"/>
  <c r="F1644" i="5"/>
  <c r="H1643" i="5"/>
  <c r="F1626" i="5"/>
  <c r="H1625" i="5"/>
  <c r="F1608" i="5"/>
  <c r="H1607" i="5"/>
  <c r="F1586" i="5"/>
  <c r="H1585" i="5"/>
  <c r="M69" i="2"/>
  <c r="N69" i="2" s="1"/>
  <c r="O69" i="2" s="1"/>
  <c r="P69" i="2"/>
  <c r="S69" i="2" s="1"/>
  <c r="F1569" i="5"/>
  <c r="H1568" i="5"/>
  <c r="F1547" i="5"/>
  <c r="H1546" i="5"/>
  <c r="V67" i="2"/>
  <c r="Q67" i="2"/>
  <c r="R67" i="2" s="1"/>
  <c r="F1524" i="5"/>
  <c r="H1523" i="5"/>
  <c r="F1504" i="5"/>
  <c r="H1503" i="5"/>
  <c r="F1480" i="5"/>
  <c r="H1479" i="5"/>
  <c r="F1464" i="5"/>
  <c r="H1463" i="5"/>
  <c r="F1442" i="5"/>
  <c r="H1441" i="5"/>
  <c r="F1418" i="5"/>
  <c r="H1417" i="5"/>
  <c r="F1400" i="5"/>
  <c r="H1399" i="5"/>
  <c r="F1378" i="5"/>
  <c r="H1377" i="5"/>
  <c r="M59" i="2"/>
  <c r="N59" i="2" s="1"/>
  <c r="O59" i="2" s="1"/>
  <c r="P59" i="2"/>
  <c r="S59" i="2" s="1"/>
  <c r="F1360" i="5"/>
  <c r="H1359" i="5"/>
  <c r="F1338" i="5"/>
  <c r="H1337" i="5"/>
  <c r="F1316" i="5"/>
  <c r="H1315" i="5"/>
  <c r="F1294" i="5"/>
  <c r="H1293" i="5"/>
  <c r="F1272" i="5"/>
  <c r="H1271" i="5"/>
  <c r="F1250" i="5"/>
  <c r="H1249" i="5"/>
  <c r="F1228" i="5"/>
  <c r="H1227" i="5"/>
  <c r="F1206" i="5"/>
  <c r="H1205" i="5"/>
  <c r="F1180" i="5"/>
  <c r="H1179" i="5"/>
  <c r="F1155" i="5"/>
  <c r="H1154" i="5"/>
  <c r="I1154" i="5" s="1"/>
  <c r="F1118" i="5"/>
  <c r="H1117" i="5"/>
  <c r="F1075" i="5"/>
  <c r="H1074" i="5"/>
  <c r="I1074" i="5" s="1"/>
  <c r="F1050" i="5"/>
  <c r="H1049" i="5"/>
  <c r="F1027" i="5"/>
  <c r="H1026" i="5"/>
  <c r="I1026" i="5" s="1"/>
  <c r="L45" i="2" s="1"/>
  <c r="F1004" i="5"/>
  <c r="H1003" i="5"/>
  <c r="F982" i="5"/>
  <c r="H981" i="5"/>
  <c r="M43" i="2"/>
  <c r="N43" i="2" s="1"/>
  <c r="O43" i="2" s="1"/>
  <c r="P43" i="2"/>
  <c r="S43" i="2" s="1"/>
  <c r="F957" i="5"/>
  <c r="H956" i="5"/>
  <c r="I956" i="5" s="1"/>
  <c r="F913" i="5"/>
  <c r="H912" i="5"/>
  <c r="I912" i="5" s="1"/>
  <c r="B44" i="3" s="1"/>
  <c r="E12" i="17" s="1"/>
  <c r="C43" i="3"/>
  <c r="D43" i="3" s="1"/>
  <c r="F867" i="5"/>
  <c r="H866" i="5"/>
  <c r="I866" i="5" s="1"/>
  <c r="F807" i="5"/>
  <c r="H806" i="5"/>
  <c r="I806" i="5" s="1"/>
  <c r="F784" i="5"/>
  <c r="H783" i="5"/>
  <c r="F762" i="5"/>
  <c r="H761" i="5"/>
  <c r="F740" i="5"/>
  <c r="H739" i="5"/>
  <c r="F718" i="5"/>
  <c r="H717" i="5"/>
  <c r="F696" i="5"/>
  <c r="H695" i="5"/>
  <c r="F674" i="5"/>
  <c r="H673" i="5"/>
  <c r="F652" i="5"/>
  <c r="H651" i="5"/>
  <c r="F576" i="5"/>
  <c r="H575" i="5"/>
  <c r="F560" i="5"/>
  <c r="H559" i="5"/>
  <c r="F536" i="5"/>
  <c r="H535" i="5"/>
  <c r="F512" i="5"/>
  <c r="H511" i="5"/>
  <c r="F490" i="5"/>
  <c r="H489" i="5"/>
  <c r="F475" i="5"/>
  <c r="H475" i="5" s="1"/>
  <c r="H474" i="5"/>
  <c r="F459" i="5"/>
  <c r="H458" i="5"/>
  <c r="F443" i="5"/>
  <c r="H442" i="5"/>
  <c r="F425" i="5"/>
  <c r="H424" i="5"/>
  <c r="F403" i="5"/>
  <c r="H402" i="5"/>
  <c r="F381" i="5"/>
  <c r="H380" i="5"/>
  <c r="F359" i="5"/>
  <c r="H358" i="5"/>
  <c r="F337" i="5"/>
  <c r="H336" i="5"/>
  <c r="F315" i="5"/>
  <c r="H314" i="5"/>
  <c r="F293" i="5"/>
  <c r="H292" i="5"/>
  <c r="F271" i="5"/>
  <c r="H270" i="5"/>
  <c r="F253" i="5"/>
  <c r="H252" i="5"/>
  <c r="F231" i="5"/>
  <c r="H230" i="5"/>
  <c r="F209" i="5"/>
  <c r="H208" i="5"/>
  <c r="F187" i="5"/>
  <c r="H186" i="5"/>
  <c r="F152" i="5"/>
  <c r="H151" i="5"/>
  <c r="I151" i="5" s="1"/>
  <c r="F118" i="5"/>
  <c r="H117" i="5"/>
  <c r="I117" i="5" s="1"/>
  <c r="F93" i="5"/>
  <c r="H92" i="5"/>
  <c r="F73" i="5"/>
  <c r="H72" i="5"/>
  <c r="V8" i="2"/>
  <c r="Q8" i="2"/>
  <c r="R8" i="2" s="1"/>
  <c r="F31" i="5"/>
  <c r="H30" i="5"/>
  <c r="L12" i="18" l="1"/>
  <c r="N30" i="17"/>
  <c r="N2" i="17" s="1"/>
  <c r="F46" i="17" s="1"/>
  <c r="G46" i="17" s="1"/>
  <c r="R8" i="17"/>
  <c r="R9" i="17"/>
  <c r="Q10" i="17"/>
  <c r="P11" i="17"/>
  <c r="K11" i="17"/>
  <c r="F12" i="17"/>
  <c r="G12" i="17"/>
  <c r="H12" i="17"/>
  <c r="I12" i="17"/>
  <c r="J12" i="17"/>
  <c r="C44" i="3"/>
  <c r="D44" i="3" s="1"/>
  <c r="R145" i="2"/>
  <c r="F5222" i="5"/>
  <c r="H5221" i="5"/>
  <c r="F5200" i="5"/>
  <c r="H5199" i="5"/>
  <c r="F5164" i="5"/>
  <c r="H5163" i="5"/>
  <c r="F5142" i="5"/>
  <c r="H5141" i="5"/>
  <c r="F5093" i="5"/>
  <c r="H5092" i="5"/>
  <c r="F5056" i="5"/>
  <c r="H5055" i="5"/>
  <c r="F5040" i="5"/>
  <c r="H5039" i="5"/>
  <c r="F5018" i="5"/>
  <c r="H5017" i="5"/>
  <c r="F4996" i="5"/>
  <c r="H4995" i="5"/>
  <c r="F4974" i="5"/>
  <c r="H4973" i="5"/>
  <c r="F4952" i="5"/>
  <c r="H4951" i="5"/>
  <c r="F4930" i="5"/>
  <c r="H4929" i="5"/>
  <c r="F4908" i="5"/>
  <c r="H4907" i="5"/>
  <c r="F4886" i="5"/>
  <c r="H4885" i="5"/>
  <c r="F4856" i="5"/>
  <c r="H4855" i="5"/>
  <c r="F4825" i="5"/>
  <c r="H4824" i="5"/>
  <c r="F4803" i="5"/>
  <c r="H4802" i="5"/>
  <c r="F4767" i="5"/>
  <c r="H4766" i="5"/>
  <c r="F4745" i="5"/>
  <c r="H4744" i="5"/>
  <c r="F4723" i="5"/>
  <c r="H4722" i="5"/>
  <c r="F4704" i="5"/>
  <c r="H4703" i="5"/>
  <c r="F4682" i="5"/>
  <c r="H4681" i="5"/>
  <c r="F4664" i="5"/>
  <c r="H4663" i="5"/>
  <c r="F4648" i="5"/>
  <c r="H4647" i="5"/>
  <c r="F4630" i="5"/>
  <c r="H4629" i="5"/>
  <c r="F4612" i="5"/>
  <c r="H4611" i="5"/>
  <c r="F4594" i="5"/>
  <c r="H4593" i="5"/>
  <c r="F4578" i="5"/>
  <c r="H4577" i="5"/>
  <c r="F4562" i="5"/>
  <c r="H4561" i="5"/>
  <c r="F4546" i="5"/>
  <c r="H4545" i="5"/>
  <c r="F4530" i="5"/>
  <c r="H4529" i="5"/>
  <c r="F4514" i="5"/>
  <c r="H4513" i="5"/>
  <c r="F4498" i="5"/>
  <c r="H4497" i="5"/>
  <c r="F4476" i="5"/>
  <c r="H4475" i="5"/>
  <c r="F4419" i="5"/>
  <c r="H4418" i="5"/>
  <c r="F4397" i="5"/>
  <c r="H4396" i="5"/>
  <c r="F4375" i="5"/>
  <c r="H4374" i="5"/>
  <c r="F4353" i="5"/>
  <c r="H4352" i="5"/>
  <c r="F4331" i="5"/>
  <c r="H4330" i="5"/>
  <c r="F4313" i="5"/>
  <c r="H4312" i="5"/>
  <c r="F4295" i="5"/>
  <c r="H4294" i="5"/>
  <c r="F4273" i="5"/>
  <c r="H4272" i="5"/>
  <c r="F4258" i="5"/>
  <c r="H4258" i="5" s="1"/>
  <c r="H4257" i="5"/>
  <c r="F4240" i="5"/>
  <c r="H4239" i="5"/>
  <c r="F4224" i="5"/>
  <c r="H4224" i="5" s="1"/>
  <c r="H4223" i="5"/>
  <c r="F4208" i="5"/>
  <c r="H4208" i="5" s="1"/>
  <c r="H4207" i="5"/>
  <c r="F4192" i="5"/>
  <c r="H4192" i="5" s="1"/>
  <c r="H4191" i="5"/>
  <c r="F4175" i="5"/>
  <c r="H4174" i="5"/>
  <c r="F4153" i="5"/>
  <c r="H4152" i="5"/>
  <c r="F4131" i="5"/>
  <c r="H4130" i="5"/>
  <c r="F4109" i="5"/>
  <c r="H4108" i="5"/>
  <c r="F4087" i="5"/>
  <c r="H4086" i="5"/>
  <c r="F4065" i="5"/>
  <c r="H4064" i="5"/>
  <c r="F4043" i="5"/>
  <c r="H4042" i="5"/>
  <c r="F4021" i="5"/>
  <c r="H4020" i="5"/>
  <c r="F3999" i="5"/>
  <c r="H3998" i="5"/>
  <c r="F3977" i="5"/>
  <c r="H3976" i="5"/>
  <c r="F3955" i="5"/>
  <c r="H3954" i="5"/>
  <c r="F3939" i="5"/>
  <c r="H3938" i="5"/>
  <c r="F3919" i="5"/>
  <c r="H3918" i="5"/>
  <c r="F3887" i="5"/>
  <c r="H3886" i="5"/>
  <c r="F3839" i="5"/>
  <c r="H3838" i="5"/>
  <c r="F3821" i="5"/>
  <c r="H3820" i="5"/>
  <c r="F3799" i="5"/>
  <c r="H3798" i="5"/>
  <c r="F3777" i="5"/>
  <c r="H3776" i="5"/>
  <c r="F3719" i="5"/>
  <c r="H3718" i="5"/>
  <c r="F3697" i="5"/>
  <c r="H3696" i="5"/>
  <c r="F3676" i="5"/>
  <c r="H3675" i="5"/>
  <c r="F3659" i="5"/>
  <c r="H3658" i="5"/>
  <c r="F3644" i="5"/>
  <c r="H3644" i="5" s="1"/>
  <c r="H3643" i="5"/>
  <c r="F3622" i="5"/>
  <c r="H3621" i="5"/>
  <c r="F3599" i="5"/>
  <c r="H3598" i="5"/>
  <c r="F3583" i="5"/>
  <c r="H3582" i="5"/>
  <c r="F3561" i="5"/>
  <c r="H3560" i="5"/>
  <c r="F3539" i="5"/>
  <c r="H3538" i="5"/>
  <c r="F3517" i="5"/>
  <c r="H3516" i="5"/>
  <c r="F3501" i="5"/>
  <c r="H3500" i="5"/>
  <c r="F3485" i="5"/>
  <c r="H3484" i="5"/>
  <c r="F3469" i="5"/>
  <c r="H3468" i="5"/>
  <c r="F3447" i="5"/>
  <c r="H3446" i="5"/>
  <c r="F3425" i="5"/>
  <c r="H3424" i="5"/>
  <c r="F3403" i="5"/>
  <c r="H3402" i="5"/>
  <c r="F3381" i="5"/>
  <c r="H3380" i="5"/>
  <c r="F3359" i="5"/>
  <c r="H3358" i="5"/>
  <c r="F3337" i="5"/>
  <c r="H3336" i="5"/>
  <c r="F3315" i="5"/>
  <c r="H3314" i="5"/>
  <c r="F3293" i="5"/>
  <c r="H3292" i="5"/>
  <c r="F3271" i="5"/>
  <c r="H3270" i="5"/>
  <c r="F3249" i="5"/>
  <c r="H3248" i="5"/>
  <c r="F3227" i="5"/>
  <c r="H3226" i="5"/>
  <c r="F3205" i="5"/>
  <c r="H3204" i="5"/>
  <c r="F3189" i="5"/>
  <c r="H3188" i="5"/>
  <c r="F3168" i="5"/>
  <c r="H3167" i="5"/>
  <c r="F3152" i="5"/>
  <c r="H3152" i="5" s="1"/>
  <c r="H3151" i="5"/>
  <c r="F3130" i="5"/>
  <c r="H3129" i="5"/>
  <c r="F3107" i="5"/>
  <c r="H3106" i="5"/>
  <c r="F3085" i="5"/>
  <c r="H3084" i="5"/>
  <c r="F3064" i="5"/>
  <c r="H3063" i="5"/>
  <c r="F3047" i="5"/>
  <c r="H3046" i="5"/>
  <c r="F3025" i="5"/>
  <c r="H3024" i="5"/>
  <c r="F3003" i="5"/>
  <c r="H3002" i="5"/>
  <c r="V142" i="2"/>
  <c r="Q142" i="2"/>
  <c r="R142" i="2" s="1"/>
  <c r="F2985" i="5"/>
  <c r="H2984" i="5"/>
  <c r="F2965" i="5"/>
  <c r="H2964" i="5"/>
  <c r="F2947" i="5"/>
  <c r="H2946" i="5"/>
  <c r="F2931" i="5"/>
  <c r="H2930" i="5"/>
  <c r="F2915" i="5"/>
  <c r="H2914" i="5"/>
  <c r="F2899" i="5"/>
  <c r="H2898" i="5"/>
  <c r="F2883" i="5"/>
  <c r="H2882" i="5"/>
  <c r="F2867" i="5"/>
  <c r="H2866" i="5"/>
  <c r="F2851" i="5"/>
  <c r="H2850" i="5"/>
  <c r="F2835" i="5"/>
  <c r="H2834" i="5"/>
  <c r="F2815" i="5"/>
  <c r="H2814" i="5"/>
  <c r="F2799" i="5"/>
  <c r="H2798" i="5"/>
  <c r="F2781" i="5"/>
  <c r="H2780" i="5"/>
  <c r="F2765" i="5"/>
  <c r="H2764" i="5"/>
  <c r="F2743" i="5"/>
  <c r="H2742" i="5"/>
  <c r="F2725" i="5"/>
  <c r="H2724" i="5"/>
  <c r="F2709" i="5"/>
  <c r="H2708" i="5"/>
  <c r="F2691" i="5"/>
  <c r="H2690" i="5"/>
  <c r="F2615" i="5"/>
  <c r="H2614" i="5"/>
  <c r="I2614" i="5" s="1"/>
  <c r="F2593" i="5"/>
  <c r="H2592" i="5"/>
  <c r="F2575" i="5"/>
  <c r="H2574" i="5"/>
  <c r="F2559" i="5"/>
  <c r="H2558" i="5"/>
  <c r="F2541" i="5"/>
  <c r="H2540" i="5"/>
  <c r="F2523" i="5"/>
  <c r="H2522" i="5"/>
  <c r="F2507" i="5"/>
  <c r="H2506" i="5"/>
  <c r="F2489" i="5"/>
  <c r="H2488" i="5"/>
  <c r="F2473" i="5"/>
  <c r="H2472" i="5"/>
  <c r="F2457" i="5"/>
  <c r="H2456" i="5"/>
  <c r="F2441" i="5"/>
  <c r="H2440" i="5"/>
  <c r="F2425" i="5"/>
  <c r="H2424" i="5"/>
  <c r="F2409" i="5"/>
  <c r="H2408" i="5"/>
  <c r="F2393" i="5"/>
  <c r="H2392" i="5"/>
  <c r="F2371" i="5"/>
  <c r="H2370" i="5"/>
  <c r="F2353" i="5"/>
  <c r="H2352" i="5"/>
  <c r="F2335" i="5"/>
  <c r="H2334" i="5"/>
  <c r="F2317" i="5"/>
  <c r="H2316" i="5"/>
  <c r="F2299" i="5"/>
  <c r="H2298" i="5"/>
  <c r="F2281" i="5"/>
  <c r="H2280" i="5"/>
  <c r="F2261" i="5"/>
  <c r="H2260" i="5"/>
  <c r="F2239" i="5"/>
  <c r="H2238" i="5"/>
  <c r="V102" i="2"/>
  <c r="Q102" i="2"/>
  <c r="R102" i="2" s="1"/>
  <c r="F2223" i="5"/>
  <c r="H2222" i="5"/>
  <c r="F2203" i="5"/>
  <c r="H2202" i="5"/>
  <c r="F2187" i="5"/>
  <c r="H2186" i="5"/>
  <c r="F2131" i="5"/>
  <c r="H2130" i="5"/>
  <c r="F2103" i="5"/>
  <c r="H2102" i="5"/>
  <c r="I2102" i="5" s="1"/>
  <c r="F2084" i="5"/>
  <c r="H2083" i="5"/>
  <c r="F2067" i="5"/>
  <c r="H2066" i="5"/>
  <c r="F2049" i="5"/>
  <c r="H2048" i="5"/>
  <c r="F2032" i="5"/>
  <c r="H2031" i="5"/>
  <c r="F2013" i="5"/>
  <c r="H2012" i="5"/>
  <c r="F1991" i="5"/>
  <c r="H1990" i="5"/>
  <c r="F1969" i="5"/>
  <c r="H1968" i="5"/>
  <c r="F1947" i="5"/>
  <c r="H1946" i="5"/>
  <c r="F1929" i="5"/>
  <c r="H1928" i="5"/>
  <c r="F1907" i="5"/>
  <c r="H1906" i="5"/>
  <c r="F1875" i="5"/>
  <c r="H1874" i="5"/>
  <c r="F1857" i="5"/>
  <c r="H1856" i="5"/>
  <c r="F1835" i="5"/>
  <c r="H1834" i="5"/>
  <c r="F1817" i="5"/>
  <c r="H1816" i="5"/>
  <c r="F1799" i="5"/>
  <c r="H1798" i="5"/>
  <c r="F1781" i="5"/>
  <c r="H1780" i="5"/>
  <c r="F1765" i="5"/>
  <c r="H1764" i="5"/>
  <c r="F1747" i="5"/>
  <c r="H1746" i="5"/>
  <c r="F1729" i="5"/>
  <c r="H1728" i="5"/>
  <c r="F1711" i="5"/>
  <c r="H1710" i="5"/>
  <c r="F1696" i="5"/>
  <c r="H1696" i="5" s="1"/>
  <c r="H1695" i="5"/>
  <c r="F1677" i="5"/>
  <c r="H1676" i="5"/>
  <c r="F1661" i="5"/>
  <c r="H1660" i="5"/>
  <c r="F1645" i="5"/>
  <c r="H1644" i="5"/>
  <c r="F1627" i="5"/>
  <c r="H1626" i="5"/>
  <c r="F1609" i="5"/>
  <c r="H1608" i="5"/>
  <c r="F1587" i="5"/>
  <c r="H1586" i="5"/>
  <c r="Q69" i="2"/>
  <c r="R69" i="2" s="1"/>
  <c r="V69" i="2"/>
  <c r="F1570" i="5"/>
  <c r="H1569" i="5"/>
  <c r="F1548" i="5"/>
  <c r="H1547" i="5"/>
  <c r="F1525" i="5"/>
  <c r="H1524" i="5"/>
  <c r="F1505" i="5"/>
  <c r="H1504" i="5"/>
  <c r="F1481" i="5"/>
  <c r="H1480" i="5"/>
  <c r="I1480" i="5" s="1"/>
  <c r="L64" i="2" s="1"/>
  <c r="F1465" i="5"/>
  <c r="H1464" i="5"/>
  <c r="F1443" i="5"/>
  <c r="H1442" i="5"/>
  <c r="F1419" i="5"/>
  <c r="H1418" i="5"/>
  <c r="I1418" i="5" s="1"/>
  <c r="L61" i="2" s="1"/>
  <c r="F1401" i="5"/>
  <c r="H1400" i="5"/>
  <c r="F1379" i="5"/>
  <c r="H1378" i="5"/>
  <c r="V59" i="2"/>
  <c r="Q59" i="2"/>
  <c r="R59" i="2" s="1"/>
  <c r="F1361" i="5"/>
  <c r="H1360" i="5"/>
  <c r="F1339" i="5"/>
  <c r="H1338" i="5"/>
  <c r="F1317" i="5"/>
  <c r="H1316" i="5"/>
  <c r="F1295" i="5"/>
  <c r="H1294" i="5"/>
  <c r="F1273" i="5"/>
  <c r="H1272" i="5"/>
  <c r="F1251" i="5"/>
  <c r="H1250" i="5"/>
  <c r="F1229" i="5"/>
  <c r="H1228" i="5"/>
  <c r="F1207" i="5"/>
  <c r="H1206" i="5"/>
  <c r="F1181" i="5"/>
  <c r="H1180" i="5"/>
  <c r="I1180" i="5" s="1"/>
  <c r="F1156" i="5"/>
  <c r="H1155" i="5"/>
  <c r="F1119" i="5"/>
  <c r="H1118" i="5"/>
  <c r="I1118" i="5" s="1"/>
  <c r="F1076" i="5"/>
  <c r="H1075" i="5"/>
  <c r="F1051" i="5"/>
  <c r="H1050" i="5"/>
  <c r="I1050" i="5" s="1"/>
  <c r="L46" i="2" s="1"/>
  <c r="F1028" i="5"/>
  <c r="H1027" i="5"/>
  <c r="P45" i="2"/>
  <c r="S45" i="2" s="1"/>
  <c r="N93" i="1" s="1"/>
  <c r="M45" i="2"/>
  <c r="F1005" i="5"/>
  <c r="H1004" i="5"/>
  <c r="F983" i="5"/>
  <c r="H982" i="5"/>
  <c r="V43" i="2"/>
  <c r="Q43" i="2"/>
  <c r="R43" i="2" s="1"/>
  <c r="F958" i="5"/>
  <c r="H957" i="5"/>
  <c r="F914" i="5"/>
  <c r="H913" i="5"/>
  <c r="F868" i="5"/>
  <c r="H867" i="5"/>
  <c r="F808" i="5"/>
  <c r="H807" i="5"/>
  <c r="F785" i="5"/>
  <c r="H784" i="5"/>
  <c r="F763" i="5"/>
  <c r="H762" i="5"/>
  <c r="F741" i="5"/>
  <c r="H740" i="5"/>
  <c r="F719" i="5"/>
  <c r="H718" i="5"/>
  <c r="F697" i="5"/>
  <c r="H696" i="5"/>
  <c r="F675" i="5"/>
  <c r="H674" i="5"/>
  <c r="F653" i="5"/>
  <c r="H652" i="5"/>
  <c r="F577" i="5"/>
  <c r="H576" i="5"/>
  <c r="I576" i="5" s="1"/>
  <c r="F561" i="5"/>
  <c r="H560" i="5"/>
  <c r="F537" i="5"/>
  <c r="H536" i="5"/>
  <c r="I536" i="5" s="1"/>
  <c r="L29" i="2" s="1"/>
  <c r="F513" i="5"/>
  <c r="H512" i="5"/>
  <c r="I512" i="5" s="1"/>
  <c r="L28" i="2" s="1"/>
  <c r="F491" i="5"/>
  <c r="H490" i="5"/>
  <c r="F460" i="5"/>
  <c r="H459" i="5"/>
  <c r="F444" i="5"/>
  <c r="H443" i="5"/>
  <c r="F426" i="5"/>
  <c r="H425" i="5"/>
  <c r="F404" i="5"/>
  <c r="H403" i="5"/>
  <c r="F382" i="5"/>
  <c r="H381" i="5"/>
  <c r="F360" i="5"/>
  <c r="H359" i="5"/>
  <c r="F338" i="5"/>
  <c r="H337" i="5"/>
  <c r="F316" i="5"/>
  <c r="H315" i="5"/>
  <c r="F294" i="5"/>
  <c r="H293" i="5"/>
  <c r="F272" i="5"/>
  <c r="H271" i="5"/>
  <c r="F254" i="5"/>
  <c r="H253" i="5"/>
  <c r="F232" i="5"/>
  <c r="H231" i="5"/>
  <c r="F210" i="5"/>
  <c r="H209" i="5"/>
  <c r="F188" i="5"/>
  <c r="H187" i="5"/>
  <c r="F153" i="5"/>
  <c r="H152" i="5"/>
  <c r="F119" i="5"/>
  <c r="H118" i="5"/>
  <c r="F94" i="5"/>
  <c r="H93" i="5"/>
  <c r="I93" i="5" s="1"/>
  <c r="F74" i="5"/>
  <c r="H73" i="5"/>
  <c r="F32" i="5"/>
  <c r="H31" i="5"/>
  <c r="I31" i="5" s="1"/>
  <c r="R10" i="17" l="1"/>
  <c r="Q11" i="17"/>
  <c r="P12" i="17"/>
  <c r="K12" i="17"/>
  <c r="N45" i="2"/>
  <c r="O45" i="2" s="1"/>
  <c r="L93" i="1"/>
  <c r="F5223" i="5"/>
  <c r="H5222" i="5"/>
  <c r="F5201" i="5"/>
  <c r="H5200" i="5"/>
  <c r="F5165" i="5"/>
  <c r="H5164" i="5"/>
  <c r="F5143" i="5"/>
  <c r="H5142" i="5"/>
  <c r="F5094" i="5"/>
  <c r="H5093" i="5"/>
  <c r="F5057" i="5"/>
  <c r="H5056" i="5"/>
  <c r="F5041" i="5"/>
  <c r="H5041" i="5" s="1"/>
  <c r="H5040" i="5"/>
  <c r="F5019" i="5"/>
  <c r="H5018" i="5"/>
  <c r="F4997" i="5"/>
  <c r="H4996" i="5"/>
  <c r="F4975" i="5"/>
  <c r="H4974" i="5"/>
  <c r="F4953" i="5"/>
  <c r="H4952" i="5"/>
  <c r="F4931" i="5"/>
  <c r="H4930" i="5"/>
  <c r="F4909" i="5"/>
  <c r="H4908" i="5"/>
  <c r="F4887" i="5"/>
  <c r="H4886" i="5"/>
  <c r="F4857" i="5"/>
  <c r="H4857" i="5" s="1"/>
  <c r="H4856" i="5"/>
  <c r="F4826" i="5"/>
  <c r="H4825" i="5"/>
  <c r="F4804" i="5"/>
  <c r="H4803" i="5"/>
  <c r="F4768" i="5"/>
  <c r="H4767" i="5"/>
  <c r="F4746" i="5"/>
  <c r="H4745" i="5"/>
  <c r="F4724" i="5"/>
  <c r="H4723" i="5"/>
  <c r="F4705" i="5"/>
  <c r="H4704" i="5"/>
  <c r="F4683" i="5"/>
  <c r="H4682" i="5"/>
  <c r="F4665" i="5"/>
  <c r="H4664" i="5"/>
  <c r="F4649" i="5"/>
  <c r="H4649" i="5" s="1"/>
  <c r="H4648" i="5"/>
  <c r="F4631" i="5"/>
  <c r="H4630" i="5"/>
  <c r="F4613" i="5"/>
  <c r="H4612" i="5"/>
  <c r="F4595" i="5"/>
  <c r="H4594" i="5"/>
  <c r="F4579" i="5"/>
  <c r="H4579" i="5" s="1"/>
  <c r="H4578" i="5"/>
  <c r="F4563" i="5"/>
  <c r="H4563" i="5" s="1"/>
  <c r="H4562" i="5"/>
  <c r="F4547" i="5"/>
  <c r="H4547" i="5" s="1"/>
  <c r="H4546" i="5"/>
  <c r="F4531" i="5"/>
  <c r="H4531" i="5" s="1"/>
  <c r="H4530" i="5"/>
  <c r="F4515" i="5"/>
  <c r="H4515" i="5" s="1"/>
  <c r="H4514" i="5"/>
  <c r="F4499" i="5"/>
  <c r="H4499" i="5" s="1"/>
  <c r="H4498" i="5"/>
  <c r="F4477" i="5"/>
  <c r="H4476" i="5"/>
  <c r="F4420" i="5"/>
  <c r="H4419" i="5"/>
  <c r="I4419" i="5" s="1"/>
  <c r="F4398" i="5"/>
  <c r="H4397" i="5"/>
  <c r="F4376" i="5"/>
  <c r="H4375" i="5"/>
  <c r="F4354" i="5"/>
  <c r="H4353" i="5"/>
  <c r="F4332" i="5"/>
  <c r="H4331" i="5"/>
  <c r="F4314" i="5"/>
  <c r="H4313" i="5"/>
  <c r="F4296" i="5"/>
  <c r="H4295" i="5"/>
  <c r="F4274" i="5"/>
  <c r="H4273" i="5"/>
  <c r="F4241" i="5"/>
  <c r="H4240" i="5"/>
  <c r="F4176" i="5"/>
  <c r="H4176" i="5" s="1"/>
  <c r="H4175" i="5"/>
  <c r="F4154" i="5"/>
  <c r="H4153" i="5"/>
  <c r="F4132" i="5"/>
  <c r="H4131" i="5"/>
  <c r="F4110" i="5"/>
  <c r="H4109" i="5"/>
  <c r="F4088" i="5"/>
  <c r="H4087" i="5"/>
  <c r="F4066" i="5"/>
  <c r="H4065" i="5"/>
  <c r="F4044" i="5"/>
  <c r="H4043" i="5"/>
  <c r="F4022" i="5"/>
  <c r="H4021" i="5"/>
  <c r="F4000" i="5"/>
  <c r="H3999" i="5"/>
  <c r="F3978" i="5"/>
  <c r="H3977" i="5"/>
  <c r="F3956" i="5"/>
  <c r="H3955" i="5"/>
  <c r="F3940" i="5"/>
  <c r="H3940" i="5" s="1"/>
  <c r="H3939" i="5"/>
  <c r="F3920" i="5"/>
  <c r="H3919" i="5"/>
  <c r="F3888" i="5"/>
  <c r="H3887" i="5"/>
  <c r="F3840" i="5"/>
  <c r="H3839" i="5"/>
  <c r="F3822" i="5"/>
  <c r="H3821" i="5"/>
  <c r="F3800" i="5"/>
  <c r="H3799" i="5"/>
  <c r="F3778" i="5"/>
  <c r="H3777" i="5"/>
  <c r="F3720" i="5"/>
  <c r="H3719" i="5"/>
  <c r="I3719" i="5" s="1"/>
  <c r="F3698" i="5"/>
  <c r="H3697" i="5"/>
  <c r="F3677" i="5"/>
  <c r="H3676" i="5"/>
  <c r="F3660" i="5"/>
  <c r="H3660" i="5" s="1"/>
  <c r="H3659" i="5"/>
  <c r="F3623" i="5"/>
  <c r="H3622" i="5"/>
  <c r="F3600" i="5"/>
  <c r="H3599" i="5"/>
  <c r="F3584" i="5"/>
  <c r="H3584" i="5" s="1"/>
  <c r="H3583" i="5"/>
  <c r="F3562" i="5"/>
  <c r="H3561" i="5"/>
  <c r="F3540" i="5"/>
  <c r="H3539" i="5"/>
  <c r="F3518" i="5"/>
  <c r="H3517" i="5"/>
  <c r="F3502" i="5"/>
  <c r="H3502" i="5" s="1"/>
  <c r="H3501" i="5"/>
  <c r="F3486" i="5"/>
  <c r="H3486" i="5" s="1"/>
  <c r="H3485" i="5"/>
  <c r="F3470" i="5"/>
  <c r="H3470" i="5" s="1"/>
  <c r="H3469" i="5"/>
  <c r="F3448" i="5"/>
  <c r="H3447" i="5"/>
  <c r="F3426" i="5"/>
  <c r="H3425" i="5"/>
  <c r="F3404" i="5"/>
  <c r="H3403" i="5"/>
  <c r="F3382" i="5"/>
  <c r="H3381" i="5"/>
  <c r="F3360" i="5"/>
  <c r="H3359" i="5"/>
  <c r="F3338" i="5"/>
  <c r="H3337" i="5"/>
  <c r="F3316" i="5"/>
  <c r="H3315" i="5"/>
  <c r="F3294" i="5"/>
  <c r="H3293" i="5"/>
  <c r="F3272" i="5"/>
  <c r="H3271" i="5"/>
  <c r="F3250" i="5"/>
  <c r="H3249" i="5"/>
  <c r="F3228" i="5"/>
  <c r="H3227" i="5"/>
  <c r="F3206" i="5"/>
  <c r="H3205" i="5"/>
  <c r="F3190" i="5"/>
  <c r="H3190" i="5" s="1"/>
  <c r="H3189" i="5"/>
  <c r="F3169" i="5"/>
  <c r="H3168" i="5"/>
  <c r="F3131" i="5"/>
  <c r="H3130" i="5"/>
  <c r="F3108" i="5"/>
  <c r="H3107" i="5"/>
  <c r="F3086" i="5"/>
  <c r="H3085" i="5"/>
  <c r="F3065" i="5"/>
  <c r="H3064" i="5"/>
  <c r="F3048" i="5"/>
  <c r="H3048" i="5" s="1"/>
  <c r="H3047" i="5"/>
  <c r="F3026" i="5"/>
  <c r="H3025" i="5"/>
  <c r="F3004" i="5"/>
  <c r="H3003" i="5"/>
  <c r="F2986" i="5"/>
  <c r="H2985" i="5"/>
  <c r="F2966" i="5"/>
  <c r="H2965" i="5"/>
  <c r="F2948" i="5"/>
  <c r="H2947" i="5"/>
  <c r="F2932" i="5"/>
  <c r="H2932" i="5" s="1"/>
  <c r="H2931" i="5"/>
  <c r="F2916" i="5"/>
  <c r="H2916" i="5" s="1"/>
  <c r="H2915" i="5"/>
  <c r="F2900" i="5"/>
  <c r="H2900" i="5" s="1"/>
  <c r="H2899" i="5"/>
  <c r="F2884" i="5"/>
  <c r="H2884" i="5" s="1"/>
  <c r="H2883" i="5"/>
  <c r="F2868" i="5"/>
  <c r="H2868" i="5" s="1"/>
  <c r="H2867" i="5"/>
  <c r="F2852" i="5"/>
  <c r="H2852" i="5" s="1"/>
  <c r="H2851" i="5"/>
  <c r="F2836" i="5"/>
  <c r="H2836" i="5" s="1"/>
  <c r="H2835" i="5"/>
  <c r="F2816" i="5"/>
  <c r="H2815" i="5"/>
  <c r="F2800" i="5"/>
  <c r="H2800" i="5" s="1"/>
  <c r="H2799" i="5"/>
  <c r="F2782" i="5"/>
  <c r="H2781" i="5"/>
  <c r="F2766" i="5"/>
  <c r="H2766" i="5" s="1"/>
  <c r="H2765" i="5"/>
  <c r="F2744" i="5"/>
  <c r="H2743" i="5"/>
  <c r="F2726" i="5"/>
  <c r="H2725" i="5"/>
  <c r="F2710" i="5"/>
  <c r="H2710" i="5" s="1"/>
  <c r="H2709" i="5"/>
  <c r="F2692" i="5"/>
  <c r="H2691" i="5"/>
  <c r="F2616" i="5"/>
  <c r="H2615" i="5"/>
  <c r="F2594" i="5"/>
  <c r="H2593" i="5"/>
  <c r="F2576" i="5"/>
  <c r="H2575" i="5"/>
  <c r="F2560" i="5"/>
  <c r="H2560" i="5" s="1"/>
  <c r="H2559" i="5"/>
  <c r="F2542" i="5"/>
  <c r="H2541" i="5"/>
  <c r="F2524" i="5"/>
  <c r="H2523" i="5"/>
  <c r="F2508" i="5"/>
  <c r="H2508" i="5" s="1"/>
  <c r="H2507" i="5"/>
  <c r="F2490" i="5"/>
  <c r="H2489" i="5"/>
  <c r="F2474" i="5"/>
  <c r="H2474" i="5" s="1"/>
  <c r="H2473" i="5"/>
  <c r="F2458" i="5"/>
  <c r="H2458" i="5" s="1"/>
  <c r="H2457" i="5"/>
  <c r="F2442" i="5"/>
  <c r="H2442" i="5" s="1"/>
  <c r="H2441" i="5"/>
  <c r="F2426" i="5"/>
  <c r="H2426" i="5" s="1"/>
  <c r="H2425" i="5"/>
  <c r="F2410" i="5"/>
  <c r="H2410" i="5" s="1"/>
  <c r="H2409" i="5"/>
  <c r="F2394" i="5"/>
  <c r="H2394" i="5" s="1"/>
  <c r="H2393" i="5"/>
  <c r="F2372" i="5"/>
  <c r="H2371" i="5"/>
  <c r="F2354" i="5"/>
  <c r="H2353" i="5"/>
  <c r="F2336" i="5"/>
  <c r="H2335" i="5"/>
  <c r="F2318" i="5"/>
  <c r="H2317" i="5"/>
  <c r="F2300" i="5"/>
  <c r="H2299" i="5"/>
  <c r="F2282" i="5"/>
  <c r="H2281" i="5"/>
  <c r="F2262" i="5"/>
  <c r="H2261" i="5"/>
  <c r="F2240" i="5"/>
  <c r="H2239" i="5"/>
  <c r="F2224" i="5"/>
  <c r="H2224" i="5" s="1"/>
  <c r="H2223" i="5"/>
  <c r="F2204" i="5"/>
  <c r="H2203" i="5"/>
  <c r="F2188" i="5"/>
  <c r="H2188" i="5" s="1"/>
  <c r="H2187" i="5"/>
  <c r="F2132" i="5"/>
  <c r="H2131" i="5"/>
  <c r="I2131" i="5" s="1"/>
  <c r="F2104" i="5"/>
  <c r="H2103" i="5"/>
  <c r="F2085" i="5"/>
  <c r="H2084" i="5"/>
  <c r="F2068" i="5"/>
  <c r="H2068" i="5" s="1"/>
  <c r="H2067" i="5"/>
  <c r="F2050" i="5"/>
  <c r="H2049" i="5"/>
  <c r="F2033" i="5"/>
  <c r="H2032" i="5"/>
  <c r="F2014" i="5"/>
  <c r="H2013" i="5"/>
  <c r="F1992" i="5"/>
  <c r="H1991" i="5"/>
  <c r="F1970" i="5"/>
  <c r="H1969" i="5"/>
  <c r="F1948" i="5"/>
  <c r="H1947" i="5"/>
  <c r="F1930" i="5"/>
  <c r="H1929" i="5"/>
  <c r="F1908" i="5"/>
  <c r="H1907" i="5"/>
  <c r="F1876" i="5"/>
  <c r="H1875" i="5"/>
  <c r="F1858" i="5"/>
  <c r="H1857" i="5"/>
  <c r="F1836" i="5"/>
  <c r="H1835" i="5"/>
  <c r="F1818" i="5"/>
  <c r="H1817" i="5"/>
  <c r="F1800" i="5"/>
  <c r="H1799" i="5"/>
  <c r="F1782" i="5"/>
  <c r="H1781" i="5"/>
  <c r="F1766" i="5"/>
  <c r="H1766" i="5" s="1"/>
  <c r="H1765" i="5"/>
  <c r="F1748" i="5"/>
  <c r="H1747" i="5"/>
  <c r="F1730" i="5"/>
  <c r="H1729" i="5"/>
  <c r="F1712" i="5"/>
  <c r="H1711" i="5"/>
  <c r="F1678" i="5"/>
  <c r="H1677" i="5"/>
  <c r="F1662" i="5"/>
  <c r="H1662" i="5" s="1"/>
  <c r="H1661" i="5"/>
  <c r="F1646" i="5"/>
  <c r="H1646" i="5" s="1"/>
  <c r="H1645" i="5"/>
  <c r="F1628" i="5"/>
  <c r="H1627" i="5"/>
  <c r="F1610" i="5"/>
  <c r="H1609" i="5"/>
  <c r="F1588" i="5"/>
  <c r="H1587" i="5"/>
  <c r="F1571" i="5"/>
  <c r="H1570" i="5"/>
  <c r="F1549" i="5"/>
  <c r="H1548" i="5"/>
  <c r="F1526" i="5"/>
  <c r="H1525" i="5"/>
  <c r="F1506" i="5"/>
  <c r="H1505" i="5"/>
  <c r="F1482" i="5"/>
  <c r="H1481" i="5"/>
  <c r="P64" i="2"/>
  <c r="S64" i="2" s="1"/>
  <c r="M64" i="2"/>
  <c r="N64" i="2" s="1"/>
  <c r="O64" i="2" s="1"/>
  <c r="F1466" i="5"/>
  <c r="H1466" i="5" s="1"/>
  <c r="H1465" i="5"/>
  <c r="F1444" i="5"/>
  <c r="H1443" i="5"/>
  <c r="F1420" i="5"/>
  <c r="H1419" i="5"/>
  <c r="P61" i="2"/>
  <c r="S61" i="2" s="1"/>
  <c r="M61" i="2"/>
  <c r="N61" i="2" s="1"/>
  <c r="O61" i="2" s="1"/>
  <c r="F1402" i="5"/>
  <c r="H1401" i="5"/>
  <c r="F1380" i="5"/>
  <c r="H1379" i="5"/>
  <c r="F1362" i="5"/>
  <c r="H1361" i="5"/>
  <c r="F1340" i="5"/>
  <c r="H1339" i="5"/>
  <c r="F1318" i="5"/>
  <c r="H1317" i="5"/>
  <c r="F1296" i="5"/>
  <c r="H1295" i="5"/>
  <c r="F1274" i="5"/>
  <c r="H1273" i="5"/>
  <c r="F1252" i="5"/>
  <c r="H1251" i="5"/>
  <c r="F1230" i="5"/>
  <c r="H1229" i="5"/>
  <c r="F1208" i="5"/>
  <c r="H1207" i="5"/>
  <c r="F1182" i="5"/>
  <c r="H1181" i="5"/>
  <c r="F1157" i="5"/>
  <c r="H1156" i="5"/>
  <c r="I1156" i="5" s="1"/>
  <c r="F1120" i="5"/>
  <c r="H1119" i="5"/>
  <c r="F1077" i="5"/>
  <c r="H1076" i="5"/>
  <c r="I1076" i="5" s="1"/>
  <c r="F1052" i="5"/>
  <c r="H1051" i="5"/>
  <c r="P46" i="2"/>
  <c r="S46" i="2" s="1"/>
  <c r="M46" i="2"/>
  <c r="N46" i="2" s="1"/>
  <c r="O46" i="2" s="1"/>
  <c r="F1029" i="5"/>
  <c r="H1028" i="5"/>
  <c r="V45" i="2"/>
  <c r="Q45" i="2"/>
  <c r="F1006" i="5"/>
  <c r="H1005" i="5"/>
  <c r="F984" i="5"/>
  <c r="H983" i="5"/>
  <c r="F959" i="5"/>
  <c r="H958" i="5"/>
  <c r="I958" i="5" s="1"/>
  <c r="F915" i="5"/>
  <c r="H914" i="5"/>
  <c r="I914" i="5" s="1"/>
  <c r="F869" i="5"/>
  <c r="H868" i="5"/>
  <c r="I868" i="5" s="1"/>
  <c r="F809" i="5"/>
  <c r="H808" i="5"/>
  <c r="I808" i="5" s="1"/>
  <c r="F786" i="5"/>
  <c r="H785" i="5"/>
  <c r="F764" i="5"/>
  <c r="H763" i="5"/>
  <c r="F742" i="5"/>
  <c r="H741" i="5"/>
  <c r="F720" i="5"/>
  <c r="H719" i="5"/>
  <c r="F698" i="5"/>
  <c r="H697" i="5"/>
  <c r="F676" i="5"/>
  <c r="H675" i="5"/>
  <c r="F654" i="5"/>
  <c r="H653" i="5"/>
  <c r="F578" i="5"/>
  <c r="H577" i="5"/>
  <c r="F562" i="5"/>
  <c r="H562" i="5" s="1"/>
  <c r="H561" i="5"/>
  <c r="F538" i="5"/>
  <c r="H537" i="5"/>
  <c r="P29" i="2"/>
  <c r="S29" i="2" s="1"/>
  <c r="M29" i="2"/>
  <c r="N29" i="2" s="1"/>
  <c r="O29" i="2" s="1"/>
  <c r="F514" i="5"/>
  <c r="H513" i="5"/>
  <c r="P28" i="2"/>
  <c r="S28" i="2" s="1"/>
  <c r="M28" i="2"/>
  <c r="N28" i="2" s="1"/>
  <c r="O28" i="2" s="1"/>
  <c r="F492" i="5"/>
  <c r="H491" i="5"/>
  <c r="F461" i="5"/>
  <c r="H461" i="5" s="1"/>
  <c r="H460" i="5"/>
  <c r="F445" i="5"/>
  <c r="H445" i="5" s="1"/>
  <c r="H444" i="5"/>
  <c r="F427" i="5"/>
  <c r="H426" i="5"/>
  <c r="F405" i="5"/>
  <c r="H404" i="5"/>
  <c r="F383" i="5"/>
  <c r="H382" i="5"/>
  <c r="F361" i="5"/>
  <c r="H360" i="5"/>
  <c r="F339" i="5"/>
  <c r="H338" i="5"/>
  <c r="F317" i="5"/>
  <c r="H316" i="5"/>
  <c r="F295" i="5"/>
  <c r="H294" i="5"/>
  <c r="F273" i="5"/>
  <c r="H272" i="5"/>
  <c r="F255" i="5"/>
  <c r="H254" i="5"/>
  <c r="F233" i="5"/>
  <c r="H232" i="5"/>
  <c r="F211" i="5"/>
  <c r="H210" i="5"/>
  <c r="F189" i="5"/>
  <c r="H188" i="5"/>
  <c r="F154" i="5"/>
  <c r="H153" i="5"/>
  <c r="I153" i="5" s="1"/>
  <c r="F120" i="5"/>
  <c r="H119" i="5"/>
  <c r="I119" i="5" s="1"/>
  <c r="F95" i="5"/>
  <c r="H94" i="5"/>
  <c r="L9" i="2"/>
  <c r="F75" i="5"/>
  <c r="H74" i="5"/>
  <c r="F33" i="5"/>
  <c r="H32" i="5"/>
  <c r="B45" i="3"/>
  <c r="E13" i="17" s="1"/>
  <c r="R11" i="17" l="1"/>
  <c r="Q12" i="17"/>
  <c r="R12" i="17" s="1"/>
  <c r="F13" i="17"/>
  <c r="G13" i="17"/>
  <c r="H13" i="17"/>
  <c r="I13" i="17"/>
  <c r="J13" i="17"/>
  <c r="R45" i="2"/>
  <c r="F5224" i="5"/>
  <c r="H5223" i="5"/>
  <c r="F5202" i="5"/>
  <c r="H5201" i="5"/>
  <c r="F5166" i="5"/>
  <c r="H5165" i="5"/>
  <c r="F5144" i="5"/>
  <c r="H5143" i="5"/>
  <c r="F5095" i="5"/>
  <c r="H5094" i="5"/>
  <c r="F5058" i="5"/>
  <c r="H5057" i="5"/>
  <c r="F5020" i="5"/>
  <c r="H5019" i="5"/>
  <c r="F4998" i="5"/>
  <c r="H4997" i="5"/>
  <c r="F4976" i="5"/>
  <c r="H4975" i="5"/>
  <c r="F4954" i="5"/>
  <c r="H4953" i="5"/>
  <c r="F4932" i="5"/>
  <c r="H4931" i="5"/>
  <c r="F4910" i="5"/>
  <c r="H4909" i="5"/>
  <c r="F4888" i="5"/>
  <c r="H4887" i="5"/>
  <c r="F4827" i="5"/>
  <c r="H4827" i="5" s="1"/>
  <c r="H4826" i="5"/>
  <c r="F4805" i="5"/>
  <c r="H4804" i="5"/>
  <c r="F4769" i="5"/>
  <c r="H4768" i="5"/>
  <c r="F4747" i="5"/>
  <c r="H4746" i="5"/>
  <c r="F4725" i="5"/>
  <c r="H4724" i="5"/>
  <c r="F4706" i="5"/>
  <c r="H4705" i="5"/>
  <c r="F4684" i="5"/>
  <c r="H4683" i="5"/>
  <c r="F4666" i="5"/>
  <c r="H4665" i="5"/>
  <c r="F4632" i="5"/>
  <c r="H4631" i="5"/>
  <c r="F4614" i="5"/>
  <c r="H4613" i="5"/>
  <c r="F4596" i="5"/>
  <c r="H4595" i="5"/>
  <c r="F4478" i="5"/>
  <c r="H4477" i="5"/>
  <c r="F4421" i="5"/>
  <c r="H4420" i="5"/>
  <c r="F4399" i="5"/>
  <c r="H4398" i="5"/>
  <c r="F4377" i="5"/>
  <c r="H4376" i="5"/>
  <c r="F4355" i="5"/>
  <c r="H4354" i="5"/>
  <c r="F4333" i="5"/>
  <c r="H4332" i="5"/>
  <c r="F4315" i="5"/>
  <c r="H4314" i="5"/>
  <c r="F4297" i="5"/>
  <c r="H4296" i="5"/>
  <c r="F4275" i="5"/>
  <c r="H4274" i="5"/>
  <c r="F4242" i="5"/>
  <c r="H4242" i="5" s="1"/>
  <c r="H4241" i="5"/>
  <c r="F4155" i="5"/>
  <c r="H4154" i="5"/>
  <c r="F4133" i="5"/>
  <c r="H4132" i="5"/>
  <c r="F4111" i="5"/>
  <c r="H4110" i="5"/>
  <c r="F4089" i="5"/>
  <c r="H4088" i="5"/>
  <c r="F4067" i="5"/>
  <c r="H4066" i="5"/>
  <c r="F4045" i="5"/>
  <c r="H4044" i="5"/>
  <c r="F4023" i="5"/>
  <c r="H4022" i="5"/>
  <c r="F4001" i="5"/>
  <c r="H4000" i="5"/>
  <c r="F3979" i="5"/>
  <c r="H3978" i="5"/>
  <c r="F3957" i="5"/>
  <c r="H3956" i="5"/>
  <c r="F3921" i="5"/>
  <c r="H3920" i="5"/>
  <c r="F3889" i="5"/>
  <c r="H3888" i="5"/>
  <c r="F3841" i="5"/>
  <c r="H3840" i="5"/>
  <c r="F3823" i="5"/>
  <c r="H3822" i="5"/>
  <c r="F3801" i="5"/>
  <c r="H3800" i="5"/>
  <c r="F3779" i="5"/>
  <c r="H3778" i="5"/>
  <c r="F3721" i="5"/>
  <c r="H3720" i="5"/>
  <c r="F3699" i="5"/>
  <c r="H3698" i="5"/>
  <c r="F3678" i="5"/>
  <c r="H3677" i="5"/>
  <c r="F3624" i="5"/>
  <c r="H3623" i="5"/>
  <c r="F3601" i="5"/>
  <c r="H3600" i="5"/>
  <c r="F3563" i="5"/>
  <c r="H3562" i="5"/>
  <c r="F3541" i="5"/>
  <c r="H3540" i="5"/>
  <c r="F3519" i="5"/>
  <c r="H3518" i="5"/>
  <c r="F3449" i="5"/>
  <c r="H3448" i="5"/>
  <c r="F3427" i="5"/>
  <c r="H3426" i="5"/>
  <c r="F3405" i="5"/>
  <c r="H3404" i="5"/>
  <c r="F3383" i="5"/>
  <c r="H3382" i="5"/>
  <c r="F3361" i="5"/>
  <c r="H3360" i="5"/>
  <c r="F3339" i="5"/>
  <c r="H3338" i="5"/>
  <c r="F3317" i="5"/>
  <c r="H3316" i="5"/>
  <c r="F3295" i="5"/>
  <c r="H3294" i="5"/>
  <c r="F3273" i="5"/>
  <c r="H3272" i="5"/>
  <c r="F3251" i="5"/>
  <c r="H3250" i="5"/>
  <c r="F3229" i="5"/>
  <c r="H3228" i="5"/>
  <c r="F3207" i="5"/>
  <c r="H3206" i="5"/>
  <c r="F3170" i="5"/>
  <c r="H3169" i="5"/>
  <c r="F3132" i="5"/>
  <c r="H3131" i="5"/>
  <c r="F3109" i="5"/>
  <c r="H3108" i="5"/>
  <c r="F3087" i="5"/>
  <c r="H3086" i="5"/>
  <c r="F3066" i="5"/>
  <c r="H3065" i="5"/>
  <c r="F3027" i="5"/>
  <c r="H3026" i="5"/>
  <c r="F3005" i="5"/>
  <c r="H3004" i="5"/>
  <c r="F2987" i="5"/>
  <c r="H2986" i="5"/>
  <c r="F2967" i="5"/>
  <c r="H2966" i="5"/>
  <c r="F2949" i="5"/>
  <c r="H2948" i="5"/>
  <c r="F2817" i="5"/>
  <c r="H2816" i="5"/>
  <c r="F2783" i="5"/>
  <c r="H2782" i="5"/>
  <c r="F2745" i="5"/>
  <c r="H2744" i="5"/>
  <c r="F2727" i="5"/>
  <c r="H2726" i="5"/>
  <c r="F2693" i="5"/>
  <c r="H2692" i="5"/>
  <c r="F2617" i="5"/>
  <c r="H2616" i="5"/>
  <c r="I2616" i="5" s="1"/>
  <c r="F2595" i="5"/>
  <c r="H2594" i="5"/>
  <c r="F2577" i="5"/>
  <c r="H2576" i="5"/>
  <c r="F2543" i="5"/>
  <c r="H2542" i="5"/>
  <c r="F2525" i="5"/>
  <c r="H2524" i="5"/>
  <c r="F2491" i="5"/>
  <c r="H2490" i="5"/>
  <c r="F2373" i="5"/>
  <c r="H2372" i="5"/>
  <c r="F2355" i="5"/>
  <c r="H2354" i="5"/>
  <c r="F2337" i="5"/>
  <c r="H2336" i="5"/>
  <c r="F2319" i="5"/>
  <c r="H2318" i="5"/>
  <c r="F2301" i="5"/>
  <c r="H2300" i="5"/>
  <c r="F2283" i="5"/>
  <c r="H2282" i="5"/>
  <c r="F2263" i="5"/>
  <c r="H2262" i="5"/>
  <c r="F2241" i="5"/>
  <c r="H2240" i="5"/>
  <c r="F2205" i="5"/>
  <c r="H2204" i="5"/>
  <c r="F2133" i="5"/>
  <c r="H2132" i="5"/>
  <c r="F2105" i="5"/>
  <c r="H2104" i="5"/>
  <c r="I2104" i="5" s="1"/>
  <c r="F2086" i="5"/>
  <c r="H2085" i="5"/>
  <c r="F2051" i="5"/>
  <c r="H2050" i="5"/>
  <c r="F2034" i="5"/>
  <c r="H2034" i="5" s="1"/>
  <c r="H2033" i="5"/>
  <c r="F2015" i="5"/>
  <c r="H2014" i="5"/>
  <c r="F1993" i="5"/>
  <c r="H1992" i="5"/>
  <c r="F1971" i="5"/>
  <c r="H1970" i="5"/>
  <c r="F1949" i="5"/>
  <c r="H1948" i="5"/>
  <c r="F1931" i="5"/>
  <c r="H1930" i="5"/>
  <c r="F1909" i="5"/>
  <c r="H1908" i="5"/>
  <c r="F1877" i="5"/>
  <c r="H1876" i="5"/>
  <c r="F1859" i="5"/>
  <c r="H1858" i="5"/>
  <c r="F1837" i="5"/>
  <c r="H1836" i="5"/>
  <c r="F1819" i="5"/>
  <c r="H1818" i="5"/>
  <c r="F1801" i="5"/>
  <c r="H1800" i="5"/>
  <c r="F1783" i="5"/>
  <c r="H1782" i="5"/>
  <c r="F1749" i="5"/>
  <c r="H1748" i="5"/>
  <c r="F1731" i="5"/>
  <c r="H1730" i="5"/>
  <c r="F1713" i="5"/>
  <c r="H1712" i="5"/>
  <c r="F1679" i="5"/>
  <c r="H1678" i="5"/>
  <c r="F1629" i="5"/>
  <c r="H1628" i="5"/>
  <c r="F1611" i="5"/>
  <c r="H1610" i="5"/>
  <c r="F1589" i="5"/>
  <c r="H1588" i="5"/>
  <c r="F1572" i="5"/>
  <c r="H1572" i="5" s="1"/>
  <c r="H1571" i="5"/>
  <c r="F1550" i="5"/>
  <c r="H1549" i="5"/>
  <c r="F1527" i="5"/>
  <c r="H1526" i="5"/>
  <c r="F1507" i="5"/>
  <c r="H1506" i="5"/>
  <c r="F1483" i="5"/>
  <c r="H1482" i="5"/>
  <c r="V64" i="2"/>
  <c r="Q64" i="2"/>
  <c r="R64" i="2" s="1"/>
  <c r="F1445" i="5"/>
  <c r="H1444" i="5"/>
  <c r="F1421" i="5"/>
  <c r="H1420" i="5"/>
  <c r="V61" i="2"/>
  <c r="Q61" i="2"/>
  <c r="R61" i="2" s="1"/>
  <c r="F1403" i="5"/>
  <c r="H1402" i="5"/>
  <c r="F1381" i="5"/>
  <c r="H1380" i="5"/>
  <c r="F1363" i="5"/>
  <c r="H1362" i="5"/>
  <c r="F1341" i="5"/>
  <c r="H1340" i="5"/>
  <c r="F1319" i="5"/>
  <c r="H1318" i="5"/>
  <c r="F1297" i="5"/>
  <c r="H1296" i="5"/>
  <c r="F1275" i="5"/>
  <c r="H1274" i="5"/>
  <c r="F1253" i="5"/>
  <c r="H1252" i="5"/>
  <c r="F1231" i="5"/>
  <c r="H1230" i="5"/>
  <c r="F1209" i="5"/>
  <c r="H1208" i="5"/>
  <c r="F1183" i="5"/>
  <c r="H1182" i="5"/>
  <c r="I1182" i="5" s="1"/>
  <c r="F1158" i="5"/>
  <c r="H1157" i="5"/>
  <c r="F1121" i="5"/>
  <c r="H1120" i="5"/>
  <c r="I1120" i="5" s="1"/>
  <c r="F1078" i="5"/>
  <c r="H1077" i="5"/>
  <c r="F1053" i="5"/>
  <c r="H1052" i="5"/>
  <c r="V46" i="2"/>
  <c r="Q46" i="2"/>
  <c r="R46" i="2" s="1"/>
  <c r="F1030" i="5"/>
  <c r="H1029" i="5"/>
  <c r="F1007" i="5"/>
  <c r="H1006" i="5"/>
  <c r="F985" i="5"/>
  <c r="H984" i="5"/>
  <c r="F960" i="5"/>
  <c r="H959" i="5"/>
  <c r="F916" i="5"/>
  <c r="H915" i="5"/>
  <c r="F870" i="5"/>
  <c r="H869" i="5"/>
  <c r="F810" i="5"/>
  <c r="H809" i="5"/>
  <c r="F787" i="5"/>
  <c r="H786" i="5"/>
  <c r="F765" i="5"/>
  <c r="H764" i="5"/>
  <c r="F743" i="5"/>
  <c r="H742" i="5"/>
  <c r="F721" i="5"/>
  <c r="H720" i="5"/>
  <c r="F699" i="5"/>
  <c r="H698" i="5"/>
  <c r="F677" i="5"/>
  <c r="H676" i="5"/>
  <c r="F655" i="5"/>
  <c r="H654" i="5"/>
  <c r="F579" i="5"/>
  <c r="H578" i="5"/>
  <c r="I578" i="5" s="1"/>
  <c r="F539" i="5"/>
  <c r="H538" i="5"/>
  <c r="V29" i="2"/>
  <c r="Q29" i="2"/>
  <c r="R29" i="2" s="1"/>
  <c r="F515" i="5"/>
  <c r="H514" i="5"/>
  <c r="V28" i="2"/>
  <c r="Q28" i="2"/>
  <c r="R28" i="2" s="1"/>
  <c r="F493" i="5"/>
  <c r="H492" i="5"/>
  <c r="F428" i="5"/>
  <c r="H427" i="5"/>
  <c r="F406" i="5"/>
  <c r="H405" i="5"/>
  <c r="F384" i="5"/>
  <c r="H383" i="5"/>
  <c r="F362" i="5"/>
  <c r="H361" i="5"/>
  <c r="F340" i="5"/>
  <c r="H339" i="5"/>
  <c r="F318" i="5"/>
  <c r="H317" i="5"/>
  <c r="F296" i="5"/>
  <c r="H295" i="5"/>
  <c r="F274" i="5"/>
  <c r="H273" i="5"/>
  <c r="F256" i="5"/>
  <c r="H255" i="5"/>
  <c r="F234" i="5"/>
  <c r="H233" i="5"/>
  <c r="F212" i="5"/>
  <c r="H211" i="5"/>
  <c r="F190" i="5"/>
  <c r="H189" i="5"/>
  <c r="F155" i="5"/>
  <c r="H154" i="5"/>
  <c r="F121" i="5"/>
  <c r="H120" i="5"/>
  <c r="F96" i="5"/>
  <c r="H95" i="5"/>
  <c r="P9" i="2"/>
  <c r="S9" i="2" s="1"/>
  <c r="M9" i="2"/>
  <c r="N9" i="2" s="1"/>
  <c r="O9" i="2" s="1"/>
  <c r="F76" i="5"/>
  <c r="H75" i="5"/>
  <c r="F34" i="5"/>
  <c r="H33" i="5"/>
  <c r="I33" i="5" s="1"/>
  <c r="B46" i="3" s="1"/>
  <c r="E14" i="17" s="1"/>
  <c r="C45" i="3"/>
  <c r="D45" i="3" s="1"/>
  <c r="K13" i="17" l="1"/>
  <c r="P13" i="17"/>
  <c r="Q13" i="17" s="1"/>
  <c r="R13" i="17" s="1"/>
  <c r="F14" i="17"/>
  <c r="G14" i="17"/>
  <c r="H14" i="17"/>
  <c r="I14" i="17"/>
  <c r="J14" i="17"/>
  <c r="C46" i="3"/>
  <c r="D46" i="3" s="1"/>
  <c r="F5225" i="5"/>
  <c r="H5224" i="5"/>
  <c r="F5203" i="5"/>
  <c r="H5202" i="5"/>
  <c r="F5167" i="5"/>
  <c r="H5166" i="5"/>
  <c r="F5145" i="5"/>
  <c r="H5144" i="5"/>
  <c r="F5096" i="5"/>
  <c r="H5095" i="5"/>
  <c r="F5059" i="5"/>
  <c r="H5058" i="5"/>
  <c r="F5021" i="5"/>
  <c r="H5020" i="5"/>
  <c r="F4999" i="5"/>
  <c r="H4998" i="5"/>
  <c r="F4977" i="5"/>
  <c r="H4976" i="5"/>
  <c r="F4955" i="5"/>
  <c r="H4954" i="5"/>
  <c r="F4933" i="5"/>
  <c r="H4932" i="5"/>
  <c r="F4911" i="5"/>
  <c r="H4910" i="5"/>
  <c r="F4889" i="5"/>
  <c r="H4888" i="5"/>
  <c r="F4806" i="5"/>
  <c r="H4805" i="5"/>
  <c r="F4770" i="5"/>
  <c r="H4769" i="5"/>
  <c r="F4748" i="5"/>
  <c r="H4747" i="5"/>
  <c r="F4726" i="5"/>
  <c r="H4725" i="5"/>
  <c r="F4707" i="5"/>
  <c r="H4707" i="5" s="1"/>
  <c r="H4706" i="5"/>
  <c r="F4685" i="5"/>
  <c r="H4684" i="5"/>
  <c r="F4667" i="5"/>
  <c r="H4667" i="5" s="1"/>
  <c r="H4666" i="5"/>
  <c r="F4633" i="5"/>
  <c r="H4633" i="5" s="1"/>
  <c r="H4632" i="5"/>
  <c r="F4615" i="5"/>
  <c r="H4615" i="5" s="1"/>
  <c r="H4614" i="5"/>
  <c r="F4597" i="5"/>
  <c r="H4597" i="5" s="1"/>
  <c r="H4596" i="5"/>
  <c r="F4479" i="5"/>
  <c r="H4478" i="5"/>
  <c r="F4422" i="5"/>
  <c r="H4421" i="5"/>
  <c r="I4421" i="5" s="1"/>
  <c r="F4400" i="5"/>
  <c r="H4399" i="5"/>
  <c r="F4378" i="5"/>
  <c r="H4377" i="5"/>
  <c r="F4356" i="5"/>
  <c r="H4355" i="5"/>
  <c r="F4334" i="5"/>
  <c r="H4333" i="5"/>
  <c r="F4316" i="5"/>
  <c r="H4316" i="5" s="1"/>
  <c r="H4315" i="5"/>
  <c r="F4298" i="5"/>
  <c r="H4298" i="5" s="1"/>
  <c r="H4297" i="5"/>
  <c r="F4276" i="5"/>
  <c r="H4275" i="5"/>
  <c r="F4156" i="5"/>
  <c r="H4155" i="5"/>
  <c r="F4134" i="5"/>
  <c r="H4133" i="5"/>
  <c r="F4112" i="5"/>
  <c r="H4111" i="5"/>
  <c r="F4090" i="5"/>
  <c r="H4089" i="5"/>
  <c r="F4068" i="5"/>
  <c r="H4067" i="5"/>
  <c r="F4046" i="5"/>
  <c r="H4045" i="5"/>
  <c r="F4024" i="5"/>
  <c r="H4023" i="5"/>
  <c r="F4002" i="5"/>
  <c r="H4001" i="5"/>
  <c r="F3980" i="5"/>
  <c r="H3979" i="5"/>
  <c r="F3958" i="5"/>
  <c r="H3957" i="5"/>
  <c r="F3922" i="5"/>
  <c r="H3921" i="5"/>
  <c r="F3890" i="5"/>
  <c r="H3890" i="5" s="1"/>
  <c r="H3889" i="5"/>
  <c r="F3842" i="5"/>
  <c r="H3841" i="5"/>
  <c r="F3824" i="5"/>
  <c r="H3824" i="5" s="1"/>
  <c r="H3823" i="5"/>
  <c r="F3802" i="5"/>
  <c r="H3801" i="5"/>
  <c r="F3780" i="5"/>
  <c r="H3779" i="5"/>
  <c r="F3722" i="5"/>
  <c r="H3721" i="5"/>
  <c r="I3721" i="5" s="1"/>
  <c r="F3700" i="5"/>
  <c r="H3699" i="5"/>
  <c r="F3679" i="5"/>
  <c r="H3678" i="5"/>
  <c r="F3625" i="5"/>
  <c r="H3624" i="5"/>
  <c r="F3602" i="5"/>
  <c r="H3601" i="5"/>
  <c r="F3564" i="5"/>
  <c r="H3563" i="5"/>
  <c r="F3542" i="5"/>
  <c r="H3541" i="5"/>
  <c r="F3520" i="5"/>
  <c r="H3519" i="5"/>
  <c r="F3450" i="5"/>
  <c r="H3449" i="5"/>
  <c r="F3428" i="5"/>
  <c r="H3427" i="5"/>
  <c r="F3406" i="5"/>
  <c r="H3405" i="5"/>
  <c r="F3384" i="5"/>
  <c r="H3383" i="5"/>
  <c r="F3362" i="5"/>
  <c r="H3361" i="5"/>
  <c r="F3340" i="5"/>
  <c r="H3339" i="5"/>
  <c r="F3318" i="5"/>
  <c r="H3317" i="5"/>
  <c r="F3296" i="5"/>
  <c r="H3295" i="5"/>
  <c r="F3274" i="5"/>
  <c r="H3273" i="5"/>
  <c r="F3252" i="5"/>
  <c r="H3251" i="5"/>
  <c r="F3230" i="5"/>
  <c r="H3229" i="5"/>
  <c r="F3208" i="5"/>
  <c r="H3207" i="5"/>
  <c r="F3171" i="5"/>
  <c r="H3170" i="5"/>
  <c r="F3133" i="5"/>
  <c r="H3132" i="5"/>
  <c r="F3110" i="5"/>
  <c r="H3109" i="5"/>
  <c r="F3088" i="5"/>
  <c r="H3087" i="5"/>
  <c r="F3067" i="5"/>
  <c r="H3066" i="5"/>
  <c r="F3028" i="5"/>
  <c r="H3027" i="5"/>
  <c r="F3006" i="5"/>
  <c r="H3005" i="5"/>
  <c r="F2988" i="5"/>
  <c r="H2988" i="5" s="1"/>
  <c r="H2987" i="5"/>
  <c r="F2968" i="5"/>
  <c r="H2967" i="5"/>
  <c r="F2950" i="5"/>
  <c r="H2950" i="5" s="1"/>
  <c r="H2949" i="5"/>
  <c r="F2818" i="5"/>
  <c r="H2817" i="5"/>
  <c r="F2784" i="5"/>
  <c r="H2784" i="5" s="1"/>
  <c r="H2783" i="5"/>
  <c r="F2746" i="5"/>
  <c r="H2745" i="5"/>
  <c r="F2728" i="5"/>
  <c r="H2728" i="5" s="1"/>
  <c r="H2727" i="5"/>
  <c r="F2694" i="5"/>
  <c r="H2694" i="5" s="1"/>
  <c r="H2693" i="5"/>
  <c r="F2618" i="5"/>
  <c r="H2617" i="5"/>
  <c r="F2596" i="5"/>
  <c r="H2595" i="5"/>
  <c r="F2578" i="5"/>
  <c r="H2578" i="5" s="1"/>
  <c r="H2577" i="5"/>
  <c r="F2544" i="5"/>
  <c r="H2544" i="5" s="1"/>
  <c r="H2543" i="5"/>
  <c r="F2526" i="5"/>
  <c r="H2526" i="5" s="1"/>
  <c r="H2525" i="5"/>
  <c r="F2492" i="5"/>
  <c r="H2492" i="5" s="1"/>
  <c r="H2491" i="5"/>
  <c r="F2374" i="5"/>
  <c r="H2373" i="5"/>
  <c r="F2356" i="5"/>
  <c r="H2356" i="5" s="1"/>
  <c r="H2355" i="5"/>
  <c r="F2338" i="5"/>
  <c r="H2338" i="5" s="1"/>
  <c r="H2337" i="5"/>
  <c r="F2320" i="5"/>
  <c r="H2320" i="5" s="1"/>
  <c r="H2319" i="5"/>
  <c r="F2302" i="5"/>
  <c r="H2302" i="5" s="1"/>
  <c r="H2301" i="5"/>
  <c r="F2284" i="5"/>
  <c r="H2284" i="5" s="1"/>
  <c r="H2283" i="5"/>
  <c r="F2264" i="5"/>
  <c r="H2263" i="5"/>
  <c r="F2242" i="5"/>
  <c r="H2241" i="5"/>
  <c r="F2206" i="5"/>
  <c r="H2205" i="5"/>
  <c r="F2134" i="5"/>
  <c r="H2133" i="5"/>
  <c r="I2133" i="5" s="1"/>
  <c r="F2106" i="5"/>
  <c r="H2105" i="5"/>
  <c r="F2087" i="5"/>
  <c r="H2086" i="5"/>
  <c r="F2052" i="5"/>
  <c r="H2052" i="5" s="1"/>
  <c r="H2051" i="5"/>
  <c r="F2016" i="5"/>
  <c r="H2016" i="5" s="1"/>
  <c r="H2015" i="5"/>
  <c r="F1994" i="5"/>
  <c r="H1993" i="5"/>
  <c r="F1972" i="5"/>
  <c r="H1971" i="5"/>
  <c r="F1950" i="5"/>
  <c r="H1949" i="5"/>
  <c r="F1932" i="5"/>
  <c r="H1932" i="5" s="1"/>
  <c r="H1931" i="5"/>
  <c r="F1910" i="5"/>
  <c r="H1909" i="5"/>
  <c r="F1878" i="5"/>
  <c r="H1878" i="5" s="1"/>
  <c r="H1877" i="5"/>
  <c r="F1860" i="5"/>
  <c r="H1860" i="5" s="1"/>
  <c r="H1859" i="5"/>
  <c r="F1838" i="5"/>
  <c r="H1837" i="5"/>
  <c r="F1820" i="5"/>
  <c r="H1820" i="5" s="1"/>
  <c r="H1819" i="5"/>
  <c r="F1802" i="5"/>
  <c r="H1802" i="5" s="1"/>
  <c r="H1801" i="5"/>
  <c r="F1784" i="5"/>
  <c r="H1784" i="5" s="1"/>
  <c r="H1783" i="5"/>
  <c r="F1750" i="5"/>
  <c r="H1750" i="5" s="1"/>
  <c r="H1749" i="5"/>
  <c r="F1732" i="5"/>
  <c r="H1732" i="5" s="1"/>
  <c r="H1731" i="5"/>
  <c r="F1714" i="5"/>
  <c r="H1714" i="5" s="1"/>
  <c r="H1713" i="5"/>
  <c r="F1680" i="5"/>
  <c r="H1680" i="5" s="1"/>
  <c r="H1679" i="5"/>
  <c r="F1630" i="5"/>
  <c r="H1630" i="5" s="1"/>
  <c r="H1629" i="5"/>
  <c r="F1612" i="5"/>
  <c r="H1612" i="5" s="1"/>
  <c r="H1611" i="5"/>
  <c r="F1590" i="5"/>
  <c r="H1589" i="5"/>
  <c r="F1551" i="5"/>
  <c r="H1550" i="5"/>
  <c r="F1528" i="5"/>
  <c r="H1527" i="5"/>
  <c r="F1508" i="5"/>
  <c r="H1507" i="5"/>
  <c r="F1484" i="5"/>
  <c r="H1483" i="5"/>
  <c r="F1446" i="5"/>
  <c r="H1445" i="5"/>
  <c r="F1422" i="5"/>
  <c r="H1421" i="5"/>
  <c r="F1404" i="5"/>
  <c r="H1404" i="5" s="1"/>
  <c r="H1403" i="5"/>
  <c r="F1382" i="5"/>
  <c r="H1381" i="5"/>
  <c r="F1364" i="5"/>
  <c r="H1364" i="5" s="1"/>
  <c r="H1363" i="5"/>
  <c r="F1342" i="5"/>
  <c r="H1341" i="5"/>
  <c r="F1320" i="5"/>
  <c r="H1319" i="5"/>
  <c r="F1298" i="5"/>
  <c r="H1297" i="5"/>
  <c r="F1276" i="5"/>
  <c r="H1275" i="5"/>
  <c r="F1254" i="5"/>
  <c r="H1253" i="5"/>
  <c r="F1232" i="5"/>
  <c r="H1231" i="5"/>
  <c r="F1210" i="5"/>
  <c r="H1209" i="5"/>
  <c r="F1184" i="5"/>
  <c r="H1183" i="5"/>
  <c r="F1159" i="5"/>
  <c r="H1158" i="5"/>
  <c r="F1122" i="5"/>
  <c r="H1121" i="5"/>
  <c r="F1079" i="5"/>
  <c r="H1078" i="5"/>
  <c r="I1078" i="5" s="1"/>
  <c r="F1054" i="5"/>
  <c r="H1053" i="5"/>
  <c r="F1031" i="5"/>
  <c r="H1030" i="5"/>
  <c r="F1008" i="5"/>
  <c r="H1007" i="5"/>
  <c r="F986" i="5"/>
  <c r="H985" i="5"/>
  <c r="F961" i="5"/>
  <c r="H960" i="5"/>
  <c r="F917" i="5"/>
  <c r="H916" i="5"/>
  <c r="I916" i="5" s="1"/>
  <c r="F871" i="5"/>
  <c r="H870" i="5"/>
  <c r="I870" i="5" s="1"/>
  <c r="F811" i="5"/>
  <c r="H810" i="5"/>
  <c r="I810" i="5" s="1"/>
  <c r="F788" i="5"/>
  <c r="H787" i="5"/>
  <c r="F766" i="5"/>
  <c r="H765" i="5"/>
  <c r="F744" i="5"/>
  <c r="H743" i="5"/>
  <c r="F722" i="5"/>
  <c r="H721" i="5"/>
  <c r="F700" i="5"/>
  <c r="H699" i="5"/>
  <c r="F678" i="5"/>
  <c r="H677" i="5"/>
  <c r="F656" i="5"/>
  <c r="H655" i="5"/>
  <c r="F580" i="5"/>
  <c r="H579" i="5"/>
  <c r="F540" i="5"/>
  <c r="H539" i="5"/>
  <c r="F516" i="5"/>
  <c r="H515" i="5"/>
  <c r="F494" i="5"/>
  <c r="H493" i="5"/>
  <c r="F429" i="5"/>
  <c r="H429" i="5" s="1"/>
  <c r="H428" i="5"/>
  <c r="F407" i="5"/>
  <c r="H406" i="5"/>
  <c r="F385" i="5"/>
  <c r="H384" i="5"/>
  <c r="F363" i="5"/>
  <c r="H362" i="5"/>
  <c r="F341" i="5"/>
  <c r="H340" i="5"/>
  <c r="F319" i="5"/>
  <c r="H318" i="5"/>
  <c r="F297" i="5"/>
  <c r="H296" i="5"/>
  <c r="F275" i="5"/>
  <c r="H274" i="5"/>
  <c r="F257" i="5"/>
  <c r="H257" i="5" s="1"/>
  <c r="H256" i="5"/>
  <c r="F235" i="5"/>
  <c r="H234" i="5"/>
  <c r="F213" i="5"/>
  <c r="H212" i="5"/>
  <c r="F191" i="5"/>
  <c r="H190" i="5"/>
  <c r="F156" i="5"/>
  <c r="H155" i="5"/>
  <c r="I155" i="5" s="1"/>
  <c r="F122" i="5"/>
  <c r="H121" i="5"/>
  <c r="I121" i="5" s="1"/>
  <c r="F97" i="5"/>
  <c r="H96" i="5"/>
  <c r="V9" i="2"/>
  <c r="Q9" i="2"/>
  <c r="R9" i="2" s="1"/>
  <c r="F77" i="5"/>
  <c r="H76" i="5"/>
  <c r="F35" i="5"/>
  <c r="H34" i="5"/>
  <c r="P14" i="17" l="1"/>
  <c r="K14" i="17"/>
  <c r="B47" i="3"/>
  <c r="E15" i="17" s="1"/>
  <c r="F5226" i="5"/>
  <c r="H5225" i="5"/>
  <c r="F5204" i="5"/>
  <c r="H5203" i="5"/>
  <c r="F5168" i="5"/>
  <c r="H5167" i="5"/>
  <c r="F5146" i="5"/>
  <c r="H5145" i="5"/>
  <c r="F5097" i="5"/>
  <c r="H5096" i="5"/>
  <c r="F5060" i="5"/>
  <c r="H5059" i="5"/>
  <c r="F5022" i="5"/>
  <c r="H5021" i="5"/>
  <c r="F5000" i="5"/>
  <c r="H4999" i="5"/>
  <c r="F4978" i="5"/>
  <c r="H4977" i="5"/>
  <c r="F4956" i="5"/>
  <c r="H4955" i="5"/>
  <c r="F4934" i="5"/>
  <c r="H4933" i="5"/>
  <c r="F4912" i="5"/>
  <c r="H4911" i="5"/>
  <c r="F4890" i="5"/>
  <c r="H4889" i="5"/>
  <c r="F4807" i="5"/>
  <c r="H4806" i="5"/>
  <c r="F4771" i="5"/>
  <c r="H4770" i="5"/>
  <c r="F4749" i="5"/>
  <c r="H4748" i="5"/>
  <c r="F4727" i="5"/>
  <c r="H4726" i="5"/>
  <c r="F4686" i="5"/>
  <c r="H4685" i="5"/>
  <c r="F4480" i="5"/>
  <c r="H4479" i="5"/>
  <c r="F4423" i="5"/>
  <c r="H4422" i="5"/>
  <c r="F4401" i="5"/>
  <c r="H4400" i="5"/>
  <c r="F4379" i="5"/>
  <c r="H4378" i="5"/>
  <c r="F4357" i="5"/>
  <c r="H4356" i="5"/>
  <c r="F4335" i="5"/>
  <c r="H4334" i="5"/>
  <c r="F4277" i="5"/>
  <c r="H4276" i="5"/>
  <c r="F4157" i="5"/>
  <c r="H4156" i="5"/>
  <c r="F4135" i="5"/>
  <c r="H4134" i="5"/>
  <c r="F4113" i="5"/>
  <c r="H4112" i="5"/>
  <c r="F4091" i="5"/>
  <c r="H4090" i="5"/>
  <c r="F4069" i="5"/>
  <c r="H4068" i="5"/>
  <c r="F4047" i="5"/>
  <c r="H4046" i="5"/>
  <c r="F4025" i="5"/>
  <c r="H4024" i="5"/>
  <c r="F4003" i="5"/>
  <c r="H4002" i="5"/>
  <c r="F3981" i="5"/>
  <c r="H3980" i="5"/>
  <c r="F3959" i="5"/>
  <c r="H3958" i="5"/>
  <c r="F3923" i="5"/>
  <c r="H3922" i="5"/>
  <c r="F3843" i="5"/>
  <c r="H3842" i="5"/>
  <c r="F3803" i="5"/>
  <c r="H3802" i="5"/>
  <c r="F3781" i="5"/>
  <c r="H3780" i="5"/>
  <c r="F3723" i="5"/>
  <c r="H3722" i="5"/>
  <c r="F3701" i="5"/>
  <c r="H3700" i="5"/>
  <c r="F3680" i="5"/>
  <c r="H3679" i="5"/>
  <c r="F3626" i="5"/>
  <c r="H3625" i="5"/>
  <c r="F3603" i="5"/>
  <c r="H3602" i="5"/>
  <c r="F3565" i="5"/>
  <c r="H3564" i="5"/>
  <c r="F3543" i="5"/>
  <c r="H3542" i="5"/>
  <c r="F3521" i="5"/>
  <c r="H3520" i="5"/>
  <c r="F3451" i="5"/>
  <c r="H3450" i="5"/>
  <c r="F3429" i="5"/>
  <c r="H3428" i="5"/>
  <c r="F3407" i="5"/>
  <c r="H3406" i="5"/>
  <c r="F3385" i="5"/>
  <c r="H3384" i="5"/>
  <c r="F3363" i="5"/>
  <c r="H3362" i="5"/>
  <c r="F3341" i="5"/>
  <c r="H3340" i="5"/>
  <c r="F3319" i="5"/>
  <c r="H3318" i="5"/>
  <c r="F3297" i="5"/>
  <c r="H3296" i="5"/>
  <c r="F3275" i="5"/>
  <c r="H3274" i="5"/>
  <c r="F3253" i="5"/>
  <c r="H3252" i="5"/>
  <c r="F3231" i="5"/>
  <c r="H3230" i="5"/>
  <c r="F3209" i="5"/>
  <c r="H3208" i="5"/>
  <c r="F3172" i="5"/>
  <c r="H3171" i="5"/>
  <c r="F3134" i="5"/>
  <c r="H3133" i="5"/>
  <c r="F3111" i="5"/>
  <c r="H3110" i="5"/>
  <c r="F3089" i="5"/>
  <c r="H3088" i="5"/>
  <c r="F3068" i="5"/>
  <c r="H3067" i="5"/>
  <c r="F3029" i="5"/>
  <c r="H3028" i="5"/>
  <c r="F3007" i="5"/>
  <c r="H3006" i="5"/>
  <c r="F2969" i="5"/>
  <c r="H2968" i="5"/>
  <c r="F2819" i="5"/>
  <c r="H2818" i="5"/>
  <c r="F2747" i="5"/>
  <c r="H2746" i="5"/>
  <c r="F2619" i="5"/>
  <c r="H2618" i="5"/>
  <c r="I2618" i="5" s="1"/>
  <c r="F2597" i="5"/>
  <c r="H2596" i="5"/>
  <c r="F2375" i="5"/>
  <c r="H2374" i="5"/>
  <c r="F2265" i="5"/>
  <c r="H2264" i="5"/>
  <c r="F2243" i="5"/>
  <c r="H2242" i="5"/>
  <c r="F2207" i="5"/>
  <c r="H2206" i="5"/>
  <c r="F2135" i="5"/>
  <c r="H2134" i="5"/>
  <c r="F2107" i="5"/>
  <c r="H2106" i="5"/>
  <c r="I2106" i="5" s="1"/>
  <c r="F2088" i="5"/>
  <c r="H2088" i="5" s="1"/>
  <c r="H2087" i="5"/>
  <c r="F1995" i="5"/>
  <c r="H1994" i="5"/>
  <c r="F1973" i="5"/>
  <c r="H1972" i="5"/>
  <c r="F1951" i="5"/>
  <c r="H1950" i="5"/>
  <c r="F1911" i="5"/>
  <c r="H1910" i="5"/>
  <c r="F1839" i="5"/>
  <c r="H1838" i="5"/>
  <c r="F1591" i="5"/>
  <c r="H1590" i="5"/>
  <c r="F1552" i="5"/>
  <c r="H1551" i="5"/>
  <c r="F1529" i="5"/>
  <c r="H1528" i="5"/>
  <c r="F1509" i="5"/>
  <c r="H1508" i="5"/>
  <c r="F1485" i="5"/>
  <c r="H1484" i="5"/>
  <c r="F1447" i="5"/>
  <c r="H1446" i="5"/>
  <c r="F1423" i="5"/>
  <c r="H1422" i="5"/>
  <c r="F1383" i="5"/>
  <c r="H1382" i="5"/>
  <c r="F1343" i="5"/>
  <c r="H1342" i="5"/>
  <c r="F1321" i="5"/>
  <c r="H1320" i="5"/>
  <c r="F1299" i="5"/>
  <c r="H1298" i="5"/>
  <c r="F1277" i="5"/>
  <c r="H1276" i="5"/>
  <c r="F1255" i="5"/>
  <c r="H1254" i="5"/>
  <c r="F1233" i="5"/>
  <c r="H1232" i="5"/>
  <c r="F1211" i="5"/>
  <c r="H1210" i="5"/>
  <c r="F1185" i="5"/>
  <c r="H1184" i="5"/>
  <c r="F1160" i="5"/>
  <c r="H1159" i="5"/>
  <c r="F1123" i="5"/>
  <c r="H1122" i="5"/>
  <c r="I1122" i="5" s="1"/>
  <c r="F1080" i="5"/>
  <c r="H1079" i="5"/>
  <c r="F1055" i="5"/>
  <c r="H1054" i="5"/>
  <c r="F1032" i="5"/>
  <c r="H1031" i="5"/>
  <c r="F1009" i="5"/>
  <c r="H1008" i="5"/>
  <c r="F987" i="5"/>
  <c r="H986" i="5"/>
  <c r="F962" i="5"/>
  <c r="H961" i="5"/>
  <c r="F918" i="5"/>
  <c r="H917" i="5"/>
  <c r="F872" i="5"/>
  <c r="H871" i="5"/>
  <c r="F812" i="5"/>
  <c r="H811" i="5"/>
  <c r="F789" i="5"/>
  <c r="H788" i="5"/>
  <c r="F767" i="5"/>
  <c r="H766" i="5"/>
  <c r="F745" i="5"/>
  <c r="H744" i="5"/>
  <c r="F723" i="5"/>
  <c r="H722" i="5"/>
  <c r="F701" i="5"/>
  <c r="H700" i="5"/>
  <c r="F679" i="5"/>
  <c r="H678" i="5"/>
  <c r="F657" i="5"/>
  <c r="H656" i="5"/>
  <c r="F581" i="5"/>
  <c r="H580" i="5"/>
  <c r="I580" i="5" s="1"/>
  <c r="F541" i="5"/>
  <c r="H540" i="5"/>
  <c r="F517" i="5"/>
  <c r="H516" i="5"/>
  <c r="F495" i="5"/>
  <c r="H494" i="5"/>
  <c r="F408" i="5"/>
  <c r="H407" i="5"/>
  <c r="F386" i="5"/>
  <c r="H385" i="5"/>
  <c r="F364" i="5"/>
  <c r="H363" i="5"/>
  <c r="F342" i="5"/>
  <c r="H341" i="5"/>
  <c r="F320" i="5"/>
  <c r="H319" i="5"/>
  <c r="F298" i="5"/>
  <c r="H297" i="5"/>
  <c r="F276" i="5"/>
  <c r="H275" i="5"/>
  <c r="F236" i="5"/>
  <c r="H235" i="5"/>
  <c r="F214" i="5"/>
  <c r="H213" i="5"/>
  <c r="F192" i="5"/>
  <c r="H191" i="5"/>
  <c r="F157" i="5"/>
  <c r="H156" i="5"/>
  <c r="F123" i="5"/>
  <c r="H122" i="5"/>
  <c r="F98" i="5"/>
  <c r="H97" i="5"/>
  <c r="F78" i="5"/>
  <c r="H77" i="5"/>
  <c r="F36" i="5"/>
  <c r="H35" i="5"/>
  <c r="I35" i="5" s="1"/>
  <c r="Q14" i="17" l="1"/>
  <c r="R14" i="17" s="1"/>
  <c r="F15" i="17"/>
  <c r="G15" i="17"/>
  <c r="H15" i="17"/>
  <c r="I15" i="17"/>
  <c r="J15" i="17"/>
  <c r="C47" i="3"/>
  <c r="D47" i="3" s="1"/>
  <c r="F5227" i="5"/>
  <c r="H5226" i="5"/>
  <c r="F5205" i="5"/>
  <c r="H5204" i="5"/>
  <c r="F5169" i="5"/>
  <c r="H5168" i="5"/>
  <c r="F5147" i="5"/>
  <c r="H5146" i="5"/>
  <c r="F5098" i="5"/>
  <c r="H5097" i="5"/>
  <c r="F5061" i="5"/>
  <c r="H5060" i="5"/>
  <c r="F5023" i="5"/>
  <c r="H5022" i="5"/>
  <c r="F5001" i="5"/>
  <c r="H5000" i="5"/>
  <c r="F4979" i="5"/>
  <c r="H4978" i="5"/>
  <c r="F4957" i="5"/>
  <c r="H4956" i="5"/>
  <c r="F4935" i="5"/>
  <c r="H4934" i="5"/>
  <c r="F4913" i="5"/>
  <c r="H4912" i="5"/>
  <c r="F4891" i="5"/>
  <c r="H4890" i="5"/>
  <c r="F4808" i="5"/>
  <c r="H4807" i="5"/>
  <c r="F4772" i="5"/>
  <c r="H4771" i="5"/>
  <c r="F4750" i="5"/>
  <c r="H4749" i="5"/>
  <c r="F4728" i="5"/>
  <c r="H4727" i="5"/>
  <c r="F4687" i="5"/>
  <c r="H4686" i="5"/>
  <c r="F4481" i="5"/>
  <c r="H4480" i="5"/>
  <c r="F4424" i="5"/>
  <c r="H4423" i="5"/>
  <c r="I4423" i="5" s="1"/>
  <c r="F4402" i="5"/>
  <c r="H4401" i="5"/>
  <c r="F4380" i="5"/>
  <c r="H4379" i="5"/>
  <c r="F4358" i="5"/>
  <c r="H4357" i="5"/>
  <c r="F4336" i="5"/>
  <c r="H4335" i="5"/>
  <c r="F4278" i="5"/>
  <c r="H4277" i="5"/>
  <c r="F4158" i="5"/>
  <c r="H4157" i="5"/>
  <c r="F4136" i="5"/>
  <c r="H4135" i="5"/>
  <c r="F4114" i="5"/>
  <c r="H4113" i="5"/>
  <c r="F4092" i="5"/>
  <c r="H4091" i="5"/>
  <c r="F4070" i="5"/>
  <c r="H4069" i="5"/>
  <c r="F4048" i="5"/>
  <c r="H4047" i="5"/>
  <c r="F4026" i="5"/>
  <c r="H4025" i="5"/>
  <c r="F4004" i="5"/>
  <c r="H4003" i="5"/>
  <c r="F3982" i="5"/>
  <c r="H3981" i="5"/>
  <c r="F3960" i="5"/>
  <c r="H3959" i="5"/>
  <c r="F3924" i="5"/>
  <c r="H3924" i="5" s="1"/>
  <c r="H3923" i="5"/>
  <c r="F3844" i="5"/>
  <c r="H3844" i="5" s="1"/>
  <c r="H3843" i="5"/>
  <c r="F3804" i="5"/>
  <c r="H3803" i="5"/>
  <c r="F3782" i="5"/>
  <c r="H3781" i="5"/>
  <c r="F3724" i="5"/>
  <c r="H3723" i="5"/>
  <c r="I3723" i="5" s="1"/>
  <c r="F3702" i="5"/>
  <c r="H3701" i="5"/>
  <c r="F3681" i="5"/>
  <c r="H3680" i="5"/>
  <c r="F3627" i="5"/>
  <c r="H3626" i="5"/>
  <c r="F3604" i="5"/>
  <c r="H3603" i="5"/>
  <c r="F3566" i="5"/>
  <c r="H3565" i="5"/>
  <c r="F3544" i="5"/>
  <c r="H3543" i="5"/>
  <c r="F3522" i="5"/>
  <c r="H3521" i="5"/>
  <c r="F3452" i="5"/>
  <c r="H3451" i="5"/>
  <c r="F3430" i="5"/>
  <c r="H3429" i="5"/>
  <c r="F3408" i="5"/>
  <c r="H3407" i="5"/>
  <c r="F3386" i="5"/>
  <c r="H3385" i="5"/>
  <c r="F3364" i="5"/>
  <c r="H3363" i="5"/>
  <c r="F3342" i="5"/>
  <c r="H3341" i="5"/>
  <c r="F3320" i="5"/>
  <c r="H3319" i="5"/>
  <c r="F3298" i="5"/>
  <c r="H3297" i="5"/>
  <c r="F3276" i="5"/>
  <c r="H3275" i="5"/>
  <c r="F3254" i="5"/>
  <c r="H3253" i="5"/>
  <c r="F3232" i="5"/>
  <c r="H3231" i="5"/>
  <c r="F3210" i="5"/>
  <c r="H3209" i="5"/>
  <c r="F3173" i="5"/>
  <c r="H3172" i="5"/>
  <c r="F3135" i="5"/>
  <c r="H3134" i="5"/>
  <c r="F3112" i="5"/>
  <c r="H3111" i="5"/>
  <c r="F3090" i="5"/>
  <c r="H3089" i="5"/>
  <c r="F3069" i="5"/>
  <c r="H3068" i="5"/>
  <c r="F3030" i="5"/>
  <c r="H3029" i="5"/>
  <c r="F3008" i="5"/>
  <c r="H3007" i="5"/>
  <c r="F2970" i="5"/>
  <c r="H2970" i="5" s="1"/>
  <c r="H2969" i="5"/>
  <c r="F2820" i="5"/>
  <c r="H2820" i="5" s="1"/>
  <c r="H2819" i="5"/>
  <c r="F2748" i="5"/>
  <c r="H2747" i="5"/>
  <c r="F2620" i="5"/>
  <c r="H2619" i="5"/>
  <c r="F2598" i="5"/>
  <c r="H2597" i="5"/>
  <c r="F2376" i="5"/>
  <c r="H2375" i="5"/>
  <c r="F2266" i="5"/>
  <c r="H2266" i="5" s="1"/>
  <c r="H2265" i="5"/>
  <c r="F2244" i="5"/>
  <c r="H2243" i="5"/>
  <c r="F2208" i="5"/>
  <c r="H2208" i="5" s="1"/>
  <c r="H2207" i="5"/>
  <c r="F2136" i="5"/>
  <c r="H2135" i="5"/>
  <c r="I2135" i="5" s="1"/>
  <c r="F2108" i="5"/>
  <c r="H2107" i="5"/>
  <c r="F1996" i="5"/>
  <c r="H1995" i="5"/>
  <c r="F1974" i="5"/>
  <c r="H1973" i="5"/>
  <c r="F1952" i="5"/>
  <c r="H1951" i="5"/>
  <c r="F1912" i="5"/>
  <c r="H1911" i="5"/>
  <c r="F1840" i="5"/>
  <c r="H1839" i="5"/>
  <c r="F1592" i="5"/>
  <c r="H1591" i="5"/>
  <c r="F1553" i="5"/>
  <c r="H1552" i="5"/>
  <c r="F1530" i="5"/>
  <c r="H1529" i="5"/>
  <c r="F1510" i="5"/>
  <c r="H1510" i="5" s="1"/>
  <c r="H1509" i="5"/>
  <c r="F1486" i="5"/>
  <c r="H1485" i="5"/>
  <c r="F1448" i="5"/>
  <c r="H1447" i="5"/>
  <c r="F1424" i="5"/>
  <c r="H1423" i="5"/>
  <c r="F1384" i="5"/>
  <c r="H1383" i="5"/>
  <c r="F1344" i="5"/>
  <c r="H1343" i="5"/>
  <c r="F1322" i="5"/>
  <c r="H1321" i="5"/>
  <c r="F1300" i="5"/>
  <c r="H1299" i="5"/>
  <c r="F1278" i="5"/>
  <c r="H1277" i="5"/>
  <c r="F1256" i="5"/>
  <c r="H1255" i="5"/>
  <c r="F1234" i="5"/>
  <c r="H1233" i="5"/>
  <c r="F1212" i="5"/>
  <c r="H1211" i="5"/>
  <c r="F1186" i="5"/>
  <c r="H1185" i="5"/>
  <c r="F1161" i="5"/>
  <c r="H1160" i="5"/>
  <c r="F1124" i="5"/>
  <c r="H1123" i="5"/>
  <c r="F1081" i="5"/>
  <c r="H1080" i="5"/>
  <c r="I1080" i="5" s="1"/>
  <c r="F1056" i="5"/>
  <c r="H1055" i="5"/>
  <c r="F1033" i="5"/>
  <c r="H1032" i="5"/>
  <c r="F1010" i="5"/>
  <c r="H1009" i="5"/>
  <c r="F988" i="5"/>
  <c r="H987" i="5"/>
  <c r="F963" i="5"/>
  <c r="H962" i="5"/>
  <c r="F919" i="5"/>
  <c r="H918" i="5"/>
  <c r="I918" i="5" s="1"/>
  <c r="F873" i="5"/>
  <c r="H872" i="5"/>
  <c r="I872" i="5" s="1"/>
  <c r="F813" i="5"/>
  <c r="H812" i="5"/>
  <c r="I812" i="5" s="1"/>
  <c r="B48" i="3" s="1"/>
  <c r="E16" i="17" s="1"/>
  <c r="F790" i="5"/>
  <c r="H789" i="5"/>
  <c r="F768" i="5"/>
  <c r="H767" i="5"/>
  <c r="F746" i="5"/>
  <c r="H745" i="5"/>
  <c r="F724" i="5"/>
  <c r="H723" i="5"/>
  <c r="F702" i="5"/>
  <c r="H701" i="5"/>
  <c r="F680" i="5"/>
  <c r="H679" i="5"/>
  <c r="F658" i="5"/>
  <c r="H657" i="5"/>
  <c r="F582" i="5"/>
  <c r="H581" i="5"/>
  <c r="F542" i="5"/>
  <c r="H541" i="5"/>
  <c r="F518" i="5"/>
  <c r="H517" i="5"/>
  <c r="F496" i="5"/>
  <c r="H495" i="5"/>
  <c r="F409" i="5"/>
  <c r="H408" i="5"/>
  <c r="F387" i="5"/>
  <c r="H386" i="5"/>
  <c r="F365" i="5"/>
  <c r="H364" i="5"/>
  <c r="F343" i="5"/>
  <c r="H342" i="5"/>
  <c r="F321" i="5"/>
  <c r="H320" i="5"/>
  <c r="F299" i="5"/>
  <c r="H298" i="5"/>
  <c r="F277" i="5"/>
  <c r="H276" i="5"/>
  <c r="F237" i="5"/>
  <c r="H236" i="5"/>
  <c r="F215" i="5"/>
  <c r="H214" i="5"/>
  <c r="F193" i="5"/>
  <c r="H192" i="5"/>
  <c r="F158" i="5"/>
  <c r="H157" i="5"/>
  <c r="I157" i="5" s="1"/>
  <c r="F124" i="5"/>
  <c r="H123" i="5"/>
  <c r="I123" i="5" s="1"/>
  <c r="F99" i="5"/>
  <c r="H98" i="5"/>
  <c r="F79" i="5"/>
  <c r="H79" i="5" s="1"/>
  <c r="H78" i="5"/>
  <c r="F37" i="5"/>
  <c r="H36" i="5"/>
  <c r="P15" i="17" l="1"/>
  <c r="K15" i="17"/>
  <c r="F16" i="17"/>
  <c r="G16" i="17"/>
  <c r="H16" i="17"/>
  <c r="I16" i="17"/>
  <c r="J16" i="17"/>
  <c r="F5228" i="5"/>
  <c r="H5227" i="5"/>
  <c r="F5206" i="5"/>
  <c r="H5205" i="5"/>
  <c r="F5170" i="5"/>
  <c r="H5169" i="5"/>
  <c r="F5148" i="5"/>
  <c r="H5147" i="5"/>
  <c r="F5099" i="5"/>
  <c r="H5098" i="5"/>
  <c r="F5062" i="5"/>
  <c r="H5061" i="5"/>
  <c r="F5024" i="5"/>
  <c r="H5023" i="5"/>
  <c r="F5002" i="5"/>
  <c r="H5001" i="5"/>
  <c r="F4980" i="5"/>
  <c r="H4979" i="5"/>
  <c r="F4958" i="5"/>
  <c r="H4957" i="5"/>
  <c r="F4936" i="5"/>
  <c r="H4935" i="5"/>
  <c r="F4914" i="5"/>
  <c r="H4913" i="5"/>
  <c r="F4892" i="5"/>
  <c r="H4891" i="5"/>
  <c r="F4809" i="5"/>
  <c r="H4809" i="5" s="1"/>
  <c r="H4808" i="5"/>
  <c r="F4773" i="5"/>
  <c r="H4773" i="5" s="1"/>
  <c r="H4772" i="5"/>
  <c r="F4751" i="5"/>
  <c r="H4751" i="5" s="1"/>
  <c r="H4750" i="5"/>
  <c r="F4729" i="5"/>
  <c r="H4729" i="5" s="1"/>
  <c r="H4728" i="5"/>
  <c r="F4688" i="5"/>
  <c r="H4687" i="5"/>
  <c r="F4482" i="5"/>
  <c r="H4481" i="5"/>
  <c r="F4425" i="5"/>
  <c r="H4424" i="5"/>
  <c r="F4403" i="5"/>
  <c r="H4402" i="5"/>
  <c r="F4381" i="5"/>
  <c r="H4380" i="5"/>
  <c r="F4359" i="5"/>
  <c r="H4358" i="5"/>
  <c r="F4337" i="5"/>
  <c r="H4336" i="5"/>
  <c r="F4279" i="5"/>
  <c r="H4278" i="5"/>
  <c r="F4159" i="5"/>
  <c r="H4158" i="5"/>
  <c r="F4137" i="5"/>
  <c r="H4136" i="5"/>
  <c r="F4115" i="5"/>
  <c r="H4114" i="5"/>
  <c r="F4093" i="5"/>
  <c r="H4092" i="5"/>
  <c r="F4071" i="5"/>
  <c r="H4070" i="5"/>
  <c r="F4049" i="5"/>
  <c r="H4048" i="5"/>
  <c r="F4027" i="5"/>
  <c r="H4026" i="5"/>
  <c r="F4005" i="5"/>
  <c r="H4004" i="5"/>
  <c r="F3983" i="5"/>
  <c r="H3982" i="5"/>
  <c r="F3961" i="5"/>
  <c r="H3960" i="5"/>
  <c r="F3805" i="5"/>
  <c r="H3804" i="5"/>
  <c r="F3783" i="5"/>
  <c r="H3782" i="5"/>
  <c r="F3725" i="5"/>
  <c r="H3724" i="5"/>
  <c r="F3703" i="5"/>
  <c r="H3702" i="5"/>
  <c r="F3682" i="5"/>
  <c r="H3682" i="5" s="1"/>
  <c r="H3681" i="5"/>
  <c r="F3628" i="5"/>
  <c r="H3628" i="5" s="1"/>
  <c r="H3627" i="5"/>
  <c r="F3605" i="5"/>
  <c r="H3604" i="5"/>
  <c r="F3567" i="5"/>
  <c r="H3566" i="5"/>
  <c r="F3545" i="5"/>
  <c r="H3544" i="5"/>
  <c r="F3523" i="5"/>
  <c r="H3522" i="5"/>
  <c r="F3453" i="5"/>
  <c r="H3452" i="5"/>
  <c r="F3431" i="5"/>
  <c r="H3430" i="5"/>
  <c r="F3409" i="5"/>
  <c r="H3408" i="5"/>
  <c r="F3387" i="5"/>
  <c r="H3386" i="5"/>
  <c r="F3365" i="5"/>
  <c r="H3364" i="5"/>
  <c r="F3343" i="5"/>
  <c r="H3342" i="5"/>
  <c r="F3321" i="5"/>
  <c r="H3320" i="5"/>
  <c r="F3299" i="5"/>
  <c r="H3298" i="5"/>
  <c r="F3277" i="5"/>
  <c r="H3276" i="5"/>
  <c r="F3255" i="5"/>
  <c r="H3254" i="5"/>
  <c r="F3233" i="5"/>
  <c r="H3232" i="5"/>
  <c r="F3211" i="5"/>
  <c r="H3210" i="5"/>
  <c r="F3174" i="5"/>
  <c r="H3174" i="5" s="1"/>
  <c r="H3173" i="5"/>
  <c r="F3136" i="5"/>
  <c r="H3136" i="5" s="1"/>
  <c r="H3135" i="5"/>
  <c r="F3113" i="5"/>
  <c r="H3112" i="5"/>
  <c r="F3091" i="5"/>
  <c r="H3090" i="5"/>
  <c r="F3070" i="5"/>
  <c r="H3070" i="5" s="1"/>
  <c r="H3069" i="5"/>
  <c r="F3031" i="5"/>
  <c r="H3030" i="5"/>
  <c r="F3009" i="5"/>
  <c r="H3008" i="5"/>
  <c r="F2749" i="5"/>
  <c r="H2748" i="5"/>
  <c r="F2621" i="5"/>
  <c r="H2620" i="5"/>
  <c r="I2620" i="5" s="1"/>
  <c r="F2599" i="5"/>
  <c r="H2598" i="5"/>
  <c r="F2377" i="5"/>
  <c r="H2376" i="5"/>
  <c r="F2245" i="5"/>
  <c r="H2244" i="5"/>
  <c r="F2137" i="5"/>
  <c r="H2136" i="5"/>
  <c r="F2109" i="5"/>
  <c r="H2108" i="5"/>
  <c r="F1997" i="5"/>
  <c r="H1996" i="5"/>
  <c r="F1975" i="5"/>
  <c r="H1974" i="5"/>
  <c r="F1953" i="5"/>
  <c r="H1952" i="5"/>
  <c r="F1913" i="5"/>
  <c r="H1912" i="5"/>
  <c r="F1841" i="5"/>
  <c r="H1840" i="5"/>
  <c r="F1593" i="5"/>
  <c r="H1592" i="5"/>
  <c r="F1554" i="5"/>
  <c r="H1554" i="5" s="1"/>
  <c r="H1553" i="5"/>
  <c r="F1531" i="5"/>
  <c r="H1530" i="5"/>
  <c r="F1487" i="5"/>
  <c r="H1486" i="5"/>
  <c r="F1449" i="5"/>
  <c r="H1448" i="5"/>
  <c r="F1425" i="5"/>
  <c r="H1424" i="5"/>
  <c r="F1385" i="5"/>
  <c r="H1384" i="5"/>
  <c r="F1345" i="5"/>
  <c r="H1344" i="5"/>
  <c r="F1323" i="5"/>
  <c r="H1322" i="5"/>
  <c r="F1301" i="5"/>
  <c r="H1300" i="5"/>
  <c r="F1279" i="5"/>
  <c r="H1278" i="5"/>
  <c r="F1257" i="5"/>
  <c r="H1256" i="5"/>
  <c r="F1235" i="5"/>
  <c r="H1234" i="5"/>
  <c r="F1213" i="5"/>
  <c r="H1212" i="5"/>
  <c r="F1187" i="5"/>
  <c r="H1186" i="5"/>
  <c r="F1162" i="5"/>
  <c r="H1161" i="5"/>
  <c r="F1125" i="5"/>
  <c r="H1124" i="5"/>
  <c r="I1124" i="5" s="1"/>
  <c r="F1082" i="5"/>
  <c r="H1081" i="5"/>
  <c r="F1057" i="5"/>
  <c r="H1056" i="5"/>
  <c r="F1034" i="5"/>
  <c r="H1033" i="5"/>
  <c r="F1011" i="5"/>
  <c r="H1010" i="5"/>
  <c r="F989" i="5"/>
  <c r="H988" i="5"/>
  <c r="F964" i="5"/>
  <c r="H963" i="5"/>
  <c r="F920" i="5"/>
  <c r="H919" i="5"/>
  <c r="F874" i="5"/>
  <c r="H873" i="5"/>
  <c r="F814" i="5"/>
  <c r="H813" i="5"/>
  <c r="C48" i="3"/>
  <c r="D48" i="3" s="1"/>
  <c r="F791" i="5"/>
  <c r="H790" i="5"/>
  <c r="F769" i="5"/>
  <c r="H768" i="5"/>
  <c r="F747" i="5"/>
  <c r="H746" i="5"/>
  <c r="F725" i="5"/>
  <c r="H724" i="5"/>
  <c r="F703" i="5"/>
  <c r="H702" i="5"/>
  <c r="F681" i="5"/>
  <c r="H680" i="5"/>
  <c r="F659" i="5"/>
  <c r="H658" i="5"/>
  <c r="F583" i="5"/>
  <c r="H582" i="5"/>
  <c r="I582" i="5" s="1"/>
  <c r="F543" i="5"/>
  <c r="H542" i="5"/>
  <c r="F519" i="5"/>
  <c r="H518" i="5"/>
  <c r="F497" i="5"/>
  <c r="H496" i="5"/>
  <c r="F410" i="5"/>
  <c r="H409" i="5"/>
  <c r="F388" i="5"/>
  <c r="H387" i="5"/>
  <c r="F366" i="5"/>
  <c r="H365" i="5"/>
  <c r="F344" i="5"/>
  <c r="H343" i="5"/>
  <c r="F322" i="5"/>
  <c r="H321" i="5"/>
  <c r="F300" i="5"/>
  <c r="H299" i="5"/>
  <c r="F278" i="5"/>
  <c r="H277" i="5"/>
  <c r="F238" i="5"/>
  <c r="H237" i="5"/>
  <c r="F216" i="5"/>
  <c r="H215" i="5"/>
  <c r="F194" i="5"/>
  <c r="H193" i="5"/>
  <c r="F159" i="5"/>
  <c r="H158" i="5"/>
  <c r="F125" i="5"/>
  <c r="H124" i="5"/>
  <c r="F100" i="5"/>
  <c r="H99" i="5"/>
  <c r="F38" i="5"/>
  <c r="H37" i="5"/>
  <c r="I37" i="5" s="1"/>
  <c r="Q15" i="17" l="1"/>
  <c r="R15" i="17"/>
  <c r="P16" i="17"/>
  <c r="K16" i="17"/>
  <c r="F5229" i="5"/>
  <c r="H5228" i="5"/>
  <c r="F5207" i="5"/>
  <c r="H5207" i="5" s="1"/>
  <c r="H5206" i="5"/>
  <c r="F5171" i="5"/>
  <c r="H5171" i="5" s="1"/>
  <c r="H5170" i="5"/>
  <c r="F5149" i="5"/>
  <c r="H5149" i="5" s="1"/>
  <c r="H5148" i="5"/>
  <c r="F5100" i="5"/>
  <c r="H5100" i="5" s="1"/>
  <c r="H5099" i="5"/>
  <c r="F5063" i="5"/>
  <c r="H5062" i="5"/>
  <c r="F5025" i="5"/>
  <c r="H5025" i="5" s="1"/>
  <c r="H5024" i="5"/>
  <c r="F5003" i="5"/>
  <c r="H5003" i="5" s="1"/>
  <c r="H5002" i="5"/>
  <c r="F4981" i="5"/>
  <c r="H4981" i="5" s="1"/>
  <c r="H4980" i="5"/>
  <c r="F4959" i="5"/>
  <c r="H4959" i="5" s="1"/>
  <c r="H4958" i="5"/>
  <c r="F4937" i="5"/>
  <c r="H4937" i="5" s="1"/>
  <c r="H4936" i="5"/>
  <c r="F4915" i="5"/>
  <c r="H4915" i="5" s="1"/>
  <c r="H4914" i="5"/>
  <c r="F4893" i="5"/>
  <c r="H4893" i="5" s="1"/>
  <c r="H4892" i="5"/>
  <c r="F4689" i="5"/>
  <c r="H4689" i="5" s="1"/>
  <c r="H4688" i="5"/>
  <c r="F4483" i="5"/>
  <c r="H4483" i="5" s="1"/>
  <c r="H4482" i="5"/>
  <c r="F4426" i="5"/>
  <c r="H4425" i="5"/>
  <c r="I4425" i="5" s="1"/>
  <c r="F4404" i="5"/>
  <c r="H4404" i="5" s="1"/>
  <c r="H4403" i="5"/>
  <c r="F4382" i="5"/>
  <c r="H4382" i="5" s="1"/>
  <c r="H4381" i="5"/>
  <c r="F4360" i="5"/>
  <c r="H4360" i="5" s="1"/>
  <c r="H4359" i="5"/>
  <c r="F4338" i="5"/>
  <c r="H4338" i="5" s="1"/>
  <c r="H4337" i="5"/>
  <c r="F4280" i="5"/>
  <c r="H4280" i="5" s="1"/>
  <c r="H4279" i="5"/>
  <c r="F4160" i="5"/>
  <c r="H4160" i="5" s="1"/>
  <c r="H4159" i="5"/>
  <c r="F4138" i="5"/>
  <c r="H4138" i="5" s="1"/>
  <c r="H4137" i="5"/>
  <c r="F4116" i="5"/>
  <c r="H4116" i="5" s="1"/>
  <c r="H4115" i="5"/>
  <c r="F4094" i="5"/>
  <c r="H4094" i="5" s="1"/>
  <c r="H4093" i="5"/>
  <c r="F4072" i="5"/>
  <c r="H4072" i="5" s="1"/>
  <c r="H4071" i="5"/>
  <c r="F4050" i="5"/>
  <c r="H4050" i="5" s="1"/>
  <c r="H4049" i="5"/>
  <c r="F4028" i="5"/>
  <c r="H4028" i="5" s="1"/>
  <c r="H4027" i="5"/>
  <c r="F4006" i="5"/>
  <c r="H4006" i="5" s="1"/>
  <c r="H4005" i="5"/>
  <c r="F3984" i="5"/>
  <c r="H3984" i="5" s="1"/>
  <c r="H3983" i="5"/>
  <c r="F3962" i="5"/>
  <c r="H3962" i="5" s="1"/>
  <c r="H3961" i="5"/>
  <c r="F3806" i="5"/>
  <c r="H3806" i="5" s="1"/>
  <c r="H3805" i="5"/>
  <c r="F3784" i="5"/>
  <c r="H3784" i="5" s="1"/>
  <c r="H3783" i="5"/>
  <c r="F3726" i="5"/>
  <c r="H3725" i="5"/>
  <c r="I3725" i="5" s="1"/>
  <c r="F3704" i="5"/>
  <c r="H3704" i="5" s="1"/>
  <c r="H3703" i="5"/>
  <c r="F3606" i="5"/>
  <c r="H3606" i="5" s="1"/>
  <c r="H3605" i="5"/>
  <c r="F3568" i="5"/>
  <c r="H3568" i="5" s="1"/>
  <c r="H3567" i="5"/>
  <c r="F3546" i="5"/>
  <c r="H3546" i="5" s="1"/>
  <c r="H3545" i="5"/>
  <c r="F3524" i="5"/>
  <c r="H3524" i="5" s="1"/>
  <c r="H3523" i="5"/>
  <c r="F3454" i="5"/>
  <c r="H3454" i="5" s="1"/>
  <c r="H3453" i="5"/>
  <c r="F3432" i="5"/>
  <c r="H3432" i="5" s="1"/>
  <c r="H3431" i="5"/>
  <c r="F3410" i="5"/>
  <c r="H3410" i="5" s="1"/>
  <c r="H3409" i="5"/>
  <c r="F3388" i="5"/>
  <c r="H3388" i="5" s="1"/>
  <c r="H3387" i="5"/>
  <c r="F3366" i="5"/>
  <c r="H3366" i="5" s="1"/>
  <c r="H3365" i="5"/>
  <c r="F3344" i="5"/>
  <c r="H3344" i="5" s="1"/>
  <c r="H3343" i="5"/>
  <c r="F3322" i="5"/>
  <c r="H3322" i="5" s="1"/>
  <c r="H3321" i="5"/>
  <c r="F3300" i="5"/>
  <c r="H3300" i="5" s="1"/>
  <c r="H3299" i="5"/>
  <c r="F3278" i="5"/>
  <c r="H3278" i="5" s="1"/>
  <c r="H3277" i="5"/>
  <c r="F3256" i="5"/>
  <c r="H3256" i="5" s="1"/>
  <c r="H3255" i="5"/>
  <c r="F3234" i="5"/>
  <c r="H3234" i="5" s="1"/>
  <c r="H3233" i="5"/>
  <c r="F3212" i="5"/>
  <c r="H3212" i="5" s="1"/>
  <c r="H3211" i="5"/>
  <c r="F3114" i="5"/>
  <c r="H3114" i="5" s="1"/>
  <c r="H3113" i="5"/>
  <c r="F3092" i="5"/>
  <c r="H3092" i="5" s="1"/>
  <c r="H3091" i="5"/>
  <c r="F3032" i="5"/>
  <c r="H3032" i="5" s="1"/>
  <c r="H3031" i="5"/>
  <c r="F3010" i="5"/>
  <c r="H3010" i="5" s="1"/>
  <c r="H3009" i="5"/>
  <c r="F2750" i="5"/>
  <c r="H2750" i="5" s="1"/>
  <c r="H2749" i="5"/>
  <c r="F2622" i="5"/>
  <c r="H2621" i="5"/>
  <c r="F2600" i="5"/>
  <c r="H2600" i="5" s="1"/>
  <c r="H2599" i="5"/>
  <c r="F2378" i="5"/>
  <c r="H2378" i="5" s="1"/>
  <c r="H2377" i="5"/>
  <c r="F2246" i="5"/>
  <c r="H2246" i="5" s="1"/>
  <c r="H2245" i="5"/>
  <c r="F2138" i="5"/>
  <c r="H2137" i="5"/>
  <c r="I2137" i="5" s="1"/>
  <c r="F2110" i="5"/>
  <c r="H2109" i="5"/>
  <c r="F1998" i="5"/>
  <c r="H1998" i="5" s="1"/>
  <c r="H1997" i="5"/>
  <c r="F1976" i="5"/>
  <c r="H1976" i="5" s="1"/>
  <c r="H1975" i="5"/>
  <c r="F1954" i="5"/>
  <c r="H1954" i="5" s="1"/>
  <c r="H1953" i="5"/>
  <c r="F1914" i="5"/>
  <c r="H1914" i="5" s="1"/>
  <c r="H1913" i="5"/>
  <c r="F1842" i="5"/>
  <c r="H1842" i="5" s="1"/>
  <c r="H1841" i="5"/>
  <c r="F1594" i="5"/>
  <c r="H1594" i="5" s="1"/>
  <c r="H1593" i="5"/>
  <c r="F1532" i="5"/>
  <c r="H1532" i="5" s="1"/>
  <c r="H1531" i="5"/>
  <c r="F1488" i="5"/>
  <c r="H1487" i="5"/>
  <c r="F1450" i="5"/>
  <c r="H1450" i="5" s="1"/>
  <c r="H1449" i="5"/>
  <c r="F1426" i="5"/>
  <c r="H1425" i="5"/>
  <c r="F1386" i="5"/>
  <c r="H1386" i="5" s="1"/>
  <c r="H1385" i="5"/>
  <c r="F1346" i="5"/>
  <c r="H1346" i="5" s="1"/>
  <c r="H1345" i="5"/>
  <c r="F1324" i="5"/>
  <c r="H1324" i="5" s="1"/>
  <c r="H1323" i="5"/>
  <c r="F1302" i="5"/>
  <c r="H1302" i="5" s="1"/>
  <c r="H1301" i="5"/>
  <c r="F1280" i="5"/>
  <c r="H1280" i="5" s="1"/>
  <c r="H1279" i="5"/>
  <c r="F1258" i="5"/>
  <c r="H1258" i="5" s="1"/>
  <c r="H1257" i="5"/>
  <c r="F1236" i="5"/>
  <c r="H1236" i="5" s="1"/>
  <c r="H1235" i="5"/>
  <c r="F1214" i="5"/>
  <c r="H1214" i="5" s="1"/>
  <c r="H1213" i="5"/>
  <c r="F1188" i="5"/>
  <c r="H1187" i="5"/>
  <c r="F1163" i="5"/>
  <c r="H1162" i="5"/>
  <c r="F1126" i="5"/>
  <c r="H1125" i="5"/>
  <c r="F1083" i="5"/>
  <c r="H1082" i="5"/>
  <c r="I1082" i="5" s="1"/>
  <c r="F1058" i="5"/>
  <c r="H1057" i="5"/>
  <c r="F1035" i="5"/>
  <c r="H1034" i="5"/>
  <c r="F1012" i="5"/>
  <c r="H1012" i="5" s="1"/>
  <c r="H1011" i="5"/>
  <c r="F990" i="5"/>
  <c r="H990" i="5" s="1"/>
  <c r="H989" i="5"/>
  <c r="F965" i="5"/>
  <c r="H964" i="5"/>
  <c r="F921" i="5"/>
  <c r="H920" i="5"/>
  <c r="I920" i="5" s="1"/>
  <c r="F875" i="5"/>
  <c r="H874" i="5"/>
  <c r="I874" i="5" s="1"/>
  <c r="F815" i="5"/>
  <c r="H814" i="5"/>
  <c r="I814" i="5" s="1"/>
  <c r="B49" i="3" s="1"/>
  <c r="E17" i="17" s="1"/>
  <c r="F792" i="5"/>
  <c r="H792" i="5" s="1"/>
  <c r="H791" i="5"/>
  <c r="F770" i="5"/>
  <c r="H770" i="5" s="1"/>
  <c r="H769" i="5"/>
  <c r="F748" i="5"/>
  <c r="H748" i="5" s="1"/>
  <c r="H747" i="5"/>
  <c r="F726" i="5"/>
  <c r="H726" i="5" s="1"/>
  <c r="H725" i="5"/>
  <c r="F704" i="5"/>
  <c r="H704" i="5" s="1"/>
  <c r="H703" i="5"/>
  <c r="F682" i="5"/>
  <c r="H682" i="5" s="1"/>
  <c r="H681" i="5"/>
  <c r="F660" i="5"/>
  <c r="H660" i="5" s="1"/>
  <c r="H659" i="5"/>
  <c r="F584" i="5"/>
  <c r="H583" i="5"/>
  <c r="F544" i="5"/>
  <c r="H543" i="5"/>
  <c r="F520" i="5"/>
  <c r="H519" i="5"/>
  <c r="F498" i="5"/>
  <c r="H498" i="5" s="1"/>
  <c r="H497" i="5"/>
  <c r="F411" i="5"/>
  <c r="H411" i="5" s="1"/>
  <c r="H410" i="5"/>
  <c r="F389" i="5"/>
  <c r="H389" i="5" s="1"/>
  <c r="H388" i="5"/>
  <c r="F367" i="5"/>
  <c r="H367" i="5" s="1"/>
  <c r="H366" i="5"/>
  <c r="F345" i="5"/>
  <c r="H345" i="5" s="1"/>
  <c r="H344" i="5"/>
  <c r="F323" i="5"/>
  <c r="H323" i="5" s="1"/>
  <c r="H322" i="5"/>
  <c r="F301" i="5"/>
  <c r="H301" i="5" s="1"/>
  <c r="H300" i="5"/>
  <c r="F279" i="5"/>
  <c r="H279" i="5" s="1"/>
  <c r="H278" i="5"/>
  <c r="F239" i="5"/>
  <c r="H239" i="5" s="1"/>
  <c r="H238" i="5"/>
  <c r="F217" i="5"/>
  <c r="H217" i="5" s="1"/>
  <c r="H216" i="5"/>
  <c r="F195" i="5"/>
  <c r="H195" i="5" s="1"/>
  <c r="H194" i="5"/>
  <c r="F160" i="5"/>
  <c r="H159" i="5"/>
  <c r="I159" i="5" s="1"/>
  <c r="F126" i="5"/>
  <c r="H125" i="5"/>
  <c r="I125" i="5" s="1"/>
  <c r="F101" i="5"/>
  <c r="H100" i="5"/>
  <c r="F39" i="5"/>
  <c r="H38" i="5"/>
  <c r="Q16" i="17" l="1"/>
  <c r="R16" i="17" s="1"/>
  <c r="F17" i="17"/>
  <c r="G17" i="17"/>
  <c r="H17" i="17"/>
  <c r="I17" i="17"/>
  <c r="J17" i="17"/>
  <c r="F5230" i="5"/>
  <c r="H5229" i="5"/>
  <c r="F5064" i="5"/>
  <c r="H5064" i="5" s="1"/>
  <c r="H5063" i="5"/>
  <c r="F4427" i="5"/>
  <c r="H4426" i="5"/>
  <c r="F3727" i="5"/>
  <c r="H3726" i="5"/>
  <c r="F2623" i="5"/>
  <c r="H2622" i="5"/>
  <c r="I2622" i="5" s="1"/>
  <c r="F2139" i="5"/>
  <c r="H2138" i="5"/>
  <c r="F2111" i="5"/>
  <c r="H2110" i="5"/>
  <c r="F1489" i="5"/>
  <c r="H1488" i="5"/>
  <c r="F1427" i="5"/>
  <c r="H1426" i="5"/>
  <c r="F1189" i="5"/>
  <c r="H1188" i="5"/>
  <c r="F1164" i="5"/>
  <c r="H1163" i="5"/>
  <c r="F1127" i="5"/>
  <c r="H1126" i="5"/>
  <c r="I1126" i="5" s="1"/>
  <c r="F1084" i="5"/>
  <c r="H1083" i="5"/>
  <c r="F1059" i="5"/>
  <c r="H1058" i="5"/>
  <c r="F1036" i="5"/>
  <c r="H1036" i="5" s="1"/>
  <c r="H1035" i="5"/>
  <c r="F966" i="5"/>
  <c r="H965" i="5"/>
  <c r="F922" i="5"/>
  <c r="H921" i="5"/>
  <c r="F876" i="5"/>
  <c r="H875" i="5"/>
  <c r="F816" i="5"/>
  <c r="H815" i="5"/>
  <c r="C49" i="3"/>
  <c r="D49" i="3" s="1"/>
  <c r="F585" i="5"/>
  <c r="H584" i="5"/>
  <c r="I584" i="5" s="1"/>
  <c r="F545" i="5"/>
  <c r="H544" i="5"/>
  <c r="F521" i="5"/>
  <c r="H520" i="5"/>
  <c r="F161" i="5"/>
  <c r="H160" i="5"/>
  <c r="F127" i="5"/>
  <c r="H126" i="5"/>
  <c r="F102" i="5"/>
  <c r="H101" i="5"/>
  <c r="F40" i="5"/>
  <c r="H39" i="5"/>
  <c r="I39" i="5" s="1"/>
  <c r="B54" i="3" s="1"/>
  <c r="E22" i="17" s="1"/>
  <c r="P17" i="17" l="1"/>
  <c r="K17" i="17"/>
  <c r="F22" i="17"/>
  <c r="I22" i="17"/>
  <c r="J22" i="17"/>
  <c r="F5231" i="5"/>
  <c r="H5230" i="5"/>
  <c r="F4428" i="5"/>
  <c r="H4427" i="5"/>
  <c r="I4427" i="5" s="1"/>
  <c r="L10" i="2" s="1"/>
  <c r="F3728" i="5"/>
  <c r="H3727" i="5"/>
  <c r="I3727" i="5" s="1"/>
  <c r="F2624" i="5"/>
  <c r="H2623" i="5"/>
  <c r="F2140" i="5"/>
  <c r="H2139" i="5"/>
  <c r="I2139" i="5" s="1"/>
  <c r="F2112" i="5"/>
  <c r="H2111" i="5"/>
  <c r="F1490" i="5"/>
  <c r="H1490" i="5" s="1"/>
  <c r="H1489" i="5"/>
  <c r="F1428" i="5"/>
  <c r="H1428" i="5" s="1"/>
  <c r="H1427" i="5"/>
  <c r="F1190" i="5"/>
  <c r="H1189" i="5"/>
  <c r="F1165" i="5"/>
  <c r="H1164" i="5"/>
  <c r="F1128" i="5"/>
  <c r="H1127" i="5"/>
  <c r="F1085" i="5"/>
  <c r="H1084" i="5"/>
  <c r="I1084" i="5" s="1"/>
  <c r="F1060" i="5"/>
  <c r="H1060" i="5" s="1"/>
  <c r="H1059" i="5"/>
  <c r="F967" i="5"/>
  <c r="H966" i="5"/>
  <c r="F923" i="5"/>
  <c r="H922" i="5"/>
  <c r="I922" i="5" s="1"/>
  <c r="F877" i="5"/>
  <c r="H876" i="5"/>
  <c r="I876" i="5" s="1"/>
  <c r="F817" i="5"/>
  <c r="H816" i="5"/>
  <c r="I816" i="5" s="1"/>
  <c r="B50" i="3" s="1"/>
  <c r="E18" i="17" s="1"/>
  <c r="F586" i="5"/>
  <c r="H585" i="5"/>
  <c r="F546" i="5"/>
  <c r="H546" i="5" s="1"/>
  <c r="H545" i="5"/>
  <c r="F522" i="5"/>
  <c r="H522" i="5" s="1"/>
  <c r="H521" i="5"/>
  <c r="F162" i="5"/>
  <c r="H161" i="5"/>
  <c r="I161" i="5" s="1"/>
  <c r="F128" i="5"/>
  <c r="H127" i="5"/>
  <c r="I127" i="5" s="1"/>
  <c r="F103" i="5"/>
  <c r="H103" i="5" s="1"/>
  <c r="H102" i="5"/>
  <c r="F41" i="5"/>
  <c r="H40" i="5"/>
  <c r="Q17" i="17" l="1"/>
  <c r="P22" i="17"/>
  <c r="K22" i="17"/>
  <c r="F18" i="17"/>
  <c r="G18" i="17"/>
  <c r="H18" i="17"/>
  <c r="I18" i="17"/>
  <c r="J18" i="17"/>
  <c r="F5232" i="5"/>
  <c r="H5231" i="5"/>
  <c r="F4429" i="5"/>
  <c r="H4428" i="5"/>
  <c r="L50" i="2"/>
  <c r="L49" i="2"/>
  <c r="L98" i="2"/>
  <c r="L42" i="2"/>
  <c r="L211" i="2"/>
  <c r="L97" i="2"/>
  <c r="F3729" i="5"/>
  <c r="H3728" i="5"/>
  <c r="F2625" i="5"/>
  <c r="H2624" i="5"/>
  <c r="I2624" i="5" s="1"/>
  <c r="F2141" i="5"/>
  <c r="H2140" i="5"/>
  <c r="F2113" i="5"/>
  <c r="H2112" i="5"/>
  <c r="F1191" i="5"/>
  <c r="H1190" i="5"/>
  <c r="F1166" i="5"/>
  <c r="H1166" i="5" s="1"/>
  <c r="H1165" i="5"/>
  <c r="F1129" i="5"/>
  <c r="H1128" i="5"/>
  <c r="I1128" i="5" s="1"/>
  <c r="F1086" i="5"/>
  <c r="H1085" i="5"/>
  <c r="F968" i="5"/>
  <c r="H968" i="5" s="1"/>
  <c r="H967" i="5"/>
  <c r="F924" i="5"/>
  <c r="H923" i="5"/>
  <c r="F878" i="5"/>
  <c r="H877" i="5"/>
  <c r="F818" i="5"/>
  <c r="H817" i="5"/>
  <c r="C50" i="3"/>
  <c r="D50" i="3" s="1"/>
  <c r="F587" i="5"/>
  <c r="H586" i="5"/>
  <c r="I586" i="5" s="1"/>
  <c r="F163" i="5"/>
  <c r="H162" i="5"/>
  <c r="F129" i="5"/>
  <c r="H128" i="5"/>
  <c r="F42" i="5"/>
  <c r="H41" i="5"/>
  <c r="I41" i="5" s="1"/>
  <c r="L6" i="2" s="1"/>
  <c r="R17" i="17" l="1"/>
  <c r="Q22" i="17"/>
  <c r="P18" i="17"/>
  <c r="K18" i="17"/>
  <c r="F5233" i="5"/>
  <c r="H5232" i="5"/>
  <c r="F4430" i="5"/>
  <c r="H4429" i="5"/>
  <c r="M6" i="2"/>
  <c r="N6" i="2" s="1"/>
  <c r="O6" i="2" s="1"/>
  <c r="P6" i="2"/>
  <c r="S6" i="2" s="1"/>
  <c r="E18" i="3"/>
  <c r="P10" i="2"/>
  <c r="S10" i="2" s="1"/>
  <c r="M10" i="2"/>
  <c r="N10" i="2" s="1"/>
  <c r="O10" i="2" s="1"/>
  <c r="M50" i="2"/>
  <c r="P50" i="2"/>
  <c r="S50" i="2" s="1"/>
  <c r="N92" i="1" s="1"/>
  <c r="M49" i="2"/>
  <c r="N49" i="2" s="1"/>
  <c r="O49" i="2" s="1"/>
  <c r="P49" i="2"/>
  <c r="S49" i="2" s="1"/>
  <c r="M98" i="2"/>
  <c r="N98" i="2" s="1"/>
  <c r="O98" i="2" s="1"/>
  <c r="P98" i="2"/>
  <c r="S98" i="2" s="1"/>
  <c r="M42" i="2"/>
  <c r="P42" i="2"/>
  <c r="S42" i="2" s="1"/>
  <c r="N91" i="1" s="1"/>
  <c r="M211" i="2"/>
  <c r="N211" i="2" s="1"/>
  <c r="O211" i="2" s="1"/>
  <c r="P211" i="2"/>
  <c r="S211" i="2" s="1"/>
  <c r="M97" i="2"/>
  <c r="N97" i="2" s="1"/>
  <c r="O97" i="2" s="1"/>
  <c r="P97" i="2"/>
  <c r="S97" i="2" s="1"/>
  <c r="F3730" i="5"/>
  <c r="H3729" i="5"/>
  <c r="I3729" i="5" s="1"/>
  <c r="F2626" i="5"/>
  <c r="H2625" i="5"/>
  <c r="F2142" i="5"/>
  <c r="H2141" i="5"/>
  <c r="F2114" i="5"/>
  <c r="H2113" i="5"/>
  <c r="F1192" i="5"/>
  <c r="H1192" i="5" s="1"/>
  <c r="H1191" i="5"/>
  <c r="F1130" i="5"/>
  <c r="H1129" i="5"/>
  <c r="F1087" i="5"/>
  <c r="H1086" i="5"/>
  <c r="I1086" i="5" s="1"/>
  <c r="F925" i="5"/>
  <c r="H924" i="5"/>
  <c r="I924" i="5" s="1"/>
  <c r="F879" i="5"/>
  <c r="H878" i="5"/>
  <c r="I878" i="5" s="1"/>
  <c r="F819" i="5"/>
  <c r="H818" i="5"/>
  <c r="I818" i="5" s="1"/>
  <c r="F588" i="5"/>
  <c r="H587" i="5"/>
  <c r="F164" i="5"/>
  <c r="H163" i="5"/>
  <c r="I163" i="5" s="1"/>
  <c r="L11" i="2" s="1"/>
  <c r="F130" i="5"/>
  <c r="H129" i="5"/>
  <c r="F43" i="5"/>
  <c r="H42" i="5"/>
  <c r="Q18" i="17" l="1"/>
  <c r="N42" i="2"/>
  <c r="O42" i="2" s="1"/>
  <c r="L91" i="1"/>
  <c r="F5234" i="5"/>
  <c r="H5233" i="5"/>
  <c r="F4431" i="5"/>
  <c r="H4430" i="5"/>
  <c r="G18" i="3"/>
  <c r="V6" i="2"/>
  <c r="Q6" i="2"/>
  <c r="R6" i="2" s="1"/>
  <c r="F18" i="3"/>
  <c r="Q10" i="2"/>
  <c r="R10" i="2" s="1"/>
  <c r="V10" i="2"/>
  <c r="L92" i="1"/>
  <c r="N50" i="2"/>
  <c r="O50" i="2" s="1"/>
  <c r="V50" i="2"/>
  <c r="Q50" i="2"/>
  <c r="V49" i="2"/>
  <c r="Q49" i="2"/>
  <c r="R49" i="2" s="1"/>
  <c r="Q98" i="2"/>
  <c r="R98" i="2" s="1"/>
  <c r="V98" i="2"/>
  <c r="V42" i="2"/>
  <c r="Q42" i="2"/>
  <c r="V211" i="2"/>
  <c r="Q211" i="2"/>
  <c r="R211" i="2" s="1"/>
  <c r="V97" i="2"/>
  <c r="Q97" i="2"/>
  <c r="R97" i="2" s="1"/>
  <c r="F3731" i="5"/>
  <c r="H3730" i="5"/>
  <c r="L177" i="2"/>
  <c r="F2627" i="5"/>
  <c r="H2626" i="5"/>
  <c r="I2626" i="5" s="1"/>
  <c r="F2143" i="5"/>
  <c r="H2142" i="5"/>
  <c r="F2115" i="5"/>
  <c r="H2114" i="5"/>
  <c r="F1131" i="5"/>
  <c r="H1130" i="5"/>
  <c r="I1130" i="5" s="1"/>
  <c r="L48" i="2" s="1"/>
  <c r="F1088" i="5"/>
  <c r="H1087" i="5"/>
  <c r="F926" i="5"/>
  <c r="H925" i="5"/>
  <c r="F880" i="5"/>
  <c r="H879" i="5"/>
  <c r="F820" i="5"/>
  <c r="H819" i="5"/>
  <c r="B51" i="3"/>
  <c r="E19" i="17" s="1"/>
  <c r="F589" i="5"/>
  <c r="H588" i="5"/>
  <c r="I588" i="5" s="1"/>
  <c r="F165" i="5"/>
  <c r="H164" i="5"/>
  <c r="M11" i="2"/>
  <c r="P11" i="2"/>
  <c r="S11" i="2" s="1"/>
  <c r="F131" i="5"/>
  <c r="H130" i="5"/>
  <c r="F44" i="5"/>
  <c r="H43" i="5"/>
  <c r="R18" i="17" l="1"/>
  <c r="F19" i="17"/>
  <c r="G19" i="17"/>
  <c r="H19" i="17"/>
  <c r="I19" i="17"/>
  <c r="J19" i="17"/>
  <c r="R42" i="2"/>
  <c r="R50" i="2"/>
  <c r="F5235" i="5"/>
  <c r="H5234" i="5"/>
  <c r="F4432" i="5"/>
  <c r="H4431" i="5"/>
  <c r="F3732" i="5"/>
  <c r="H3731" i="5"/>
  <c r="P177" i="2"/>
  <c r="S177" i="2" s="1"/>
  <c r="M177" i="2"/>
  <c r="N177" i="2" s="1"/>
  <c r="O177" i="2" s="1"/>
  <c r="F2628" i="5"/>
  <c r="H2627" i="5"/>
  <c r="F2144" i="5"/>
  <c r="H2143" i="5"/>
  <c r="F2116" i="5"/>
  <c r="H2116" i="5" s="1"/>
  <c r="H2115" i="5"/>
  <c r="F1132" i="5"/>
  <c r="H1131" i="5"/>
  <c r="P48" i="2"/>
  <c r="S48" i="2" s="1"/>
  <c r="M48" i="2"/>
  <c r="N48" i="2" s="1"/>
  <c r="O48" i="2" s="1"/>
  <c r="F1089" i="5"/>
  <c r="H1088" i="5"/>
  <c r="I1088" i="5" s="1"/>
  <c r="F927" i="5"/>
  <c r="H926" i="5"/>
  <c r="I926" i="5" s="1"/>
  <c r="F881" i="5"/>
  <c r="H880" i="5"/>
  <c r="I880" i="5" s="1"/>
  <c r="F821" i="5"/>
  <c r="H820" i="5"/>
  <c r="I820" i="5" s="1"/>
  <c r="C51" i="3"/>
  <c r="D51" i="3" s="1"/>
  <c r="F590" i="5"/>
  <c r="H589" i="5"/>
  <c r="F166" i="5"/>
  <c r="H165" i="5"/>
  <c r="N11" i="2"/>
  <c r="O11" i="2" s="1"/>
  <c r="L86" i="1"/>
  <c r="Q11" i="2"/>
  <c r="V11" i="2"/>
  <c r="F132" i="5"/>
  <c r="H131" i="5"/>
  <c r="F45" i="5"/>
  <c r="H44" i="5"/>
  <c r="N86" i="1"/>
  <c r="P19" i="17" l="1"/>
  <c r="K19" i="17"/>
  <c r="F5236" i="5"/>
  <c r="H5235" i="5"/>
  <c r="F4433" i="5"/>
  <c r="H4432" i="5"/>
  <c r="F3733" i="5"/>
  <c r="H3732" i="5"/>
  <c r="Q177" i="2"/>
  <c r="R177" i="2" s="1"/>
  <c r="V177" i="2"/>
  <c r="F2629" i="5"/>
  <c r="H2628" i="5"/>
  <c r="I2628" i="5" s="1"/>
  <c r="F2145" i="5"/>
  <c r="H2144" i="5"/>
  <c r="F1133" i="5"/>
  <c r="H1132" i="5"/>
  <c r="V48" i="2"/>
  <c r="Q48" i="2"/>
  <c r="R48" i="2" s="1"/>
  <c r="F1090" i="5"/>
  <c r="H1089" i="5"/>
  <c r="F928" i="5"/>
  <c r="H927" i="5"/>
  <c r="F882" i="5"/>
  <c r="H881" i="5"/>
  <c r="F822" i="5"/>
  <c r="H821" i="5"/>
  <c r="B52" i="3"/>
  <c r="E20" i="17" s="1"/>
  <c r="F591" i="5"/>
  <c r="H590" i="5"/>
  <c r="I590" i="5" s="1"/>
  <c r="F167" i="5"/>
  <c r="H166" i="5"/>
  <c r="F133" i="5"/>
  <c r="H132" i="5"/>
  <c r="F46" i="5"/>
  <c r="H45" i="5"/>
  <c r="R11" i="2"/>
  <c r="Q19" i="17" l="1"/>
  <c r="F20" i="17"/>
  <c r="G20" i="17"/>
  <c r="H20" i="17"/>
  <c r="I20" i="17"/>
  <c r="J20" i="17"/>
  <c r="F5237" i="5"/>
  <c r="H5236" i="5"/>
  <c r="F4434" i="5"/>
  <c r="H4433" i="5"/>
  <c r="F3734" i="5"/>
  <c r="H3733" i="5"/>
  <c r="F2630" i="5"/>
  <c r="H2629" i="5"/>
  <c r="F2146" i="5"/>
  <c r="H2145" i="5"/>
  <c r="F1134" i="5"/>
  <c r="H1133" i="5"/>
  <c r="F1091" i="5"/>
  <c r="H1090" i="5"/>
  <c r="I1090" i="5" s="1"/>
  <c r="F929" i="5"/>
  <c r="H928" i="5"/>
  <c r="I928" i="5" s="1"/>
  <c r="F883" i="5"/>
  <c r="H882" i="5"/>
  <c r="I882" i="5" s="1"/>
  <c r="F823" i="5"/>
  <c r="H822" i="5"/>
  <c r="I822" i="5" s="1"/>
  <c r="C52" i="3"/>
  <c r="D52" i="3" s="1"/>
  <c r="F592" i="5"/>
  <c r="H591" i="5"/>
  <c r="F168" i="5"/>
  <c r="H167" i="5"/>
  <c r="F134" i="5"/>
  <c r="H133" i="5"/>
  <c r="F47" i="5"/>
  <c r="H46" i="5"/>
  <c r="R19" i="17" l="1"/>
  <c r="P20" i="17"/>
  <c r="K20" i="17"/>
  <c r="F5238" i="5"/>
  <c r="H5237" i="5"/>
  <c r="F4435" i="5"/>
  <c r="H4434" i="5"/>
  <c r="F3735" i="5"/>
  <c r="H3734" i="5"/>
  <c r="F2631" i="5"/>
  <c r="H2630" i="5"/>
  <c r="I2630" i="5" s="1"/>
  <c r="F2147" i="5"/>
  <c r="H2146" i="5"/>
  <c r="F1135" i="5"/>
  <c r="H1134" i="5"/>
  <c r="F1092" i="5"/>
  <c r="H1091" i="5"/>
  <c r="F930" i="5"/>
  <c r="H929" i="5"/>
  <c r="F884" i="5"/>
  <c r="H883" i="5"/>
  <c r="F824" i="5"/>
  <c r="H823" i="5"/>
  <c r="B53" i="3"/>
  <c r="E21" i="17" s="1"/>
  <c r="F593" i="5"/>
  <c r="H592" i="5"/>
  <c r="I592" i="5" s="1"/>
  <c r="F169" i="5"/>
  <c r="H168" i="5"/>
  <c r="F135" i="5"/>
  <c r="H134" i="5"/>
  <c r="F48" i="5"/>
  <c r="H48" i="5" s="1"/>
  <c r="H47" i="5"/>
  <c r="Q20" i="17" l="1"/>
  <c r="G22" i="17"/>
  <c r="H22" i="17"/>
  <c r="F21" i="17"/>
  <c r="G21" i="17"/>
  <c r="H21" i="17"/>
  <c r="I21" i="17"/>
  <c r="J21" i="17"/>
  <c r="F5239" i="5"/>
  <c r="H5238" i="5"/>
  <c r="F4436" i="5"/>
  <c r="H4435" i="5"/>
  <c r="F3736" i="5"/>
  <c r="H3735" i="5"/>
  <c r="F2632" i="5"/>
  <c r="H2631" i="5"/>
  <c r="F2148" i="5"/>
  <c r="H2147" i="5"/>
  <c r="F1136" i="5"/>
  <c r="H1135" i="5"/>
  <c r="F1093" i="5"/>
  <c r="H1092" i="5"/>
  <c r="I1092" i="5" s="1"/>
  <c r="F931" i="5"/>
  <c r="H930" i="5"/>
  <c r="I930" i="5" s="1"/>
  <c r="F885" i="5"/>
  <c r="H884" i="5"/>
  <c r="I884" i="5" s="1"/>
  <c r="F825" i="5"/>
  <c r="H824" i="5"/>
  <c r="I824" i="5" s="1"/>
  <c r="B55" i="3" s="1"/>
  <c r="E23" i="17" s="1"/>
  <c r="C53" i="3"/>
  <c r="D53" i="3" s="1"/>
  <c r="C54" i="3"/>
  <c r="D54" i="3" s="1"/>
  <c r="F594" i="5"/>
  <c r="H593" i="5"/>
  <c r="F170" i="5"/>
  <c r="H169" i="5"/>
  <c r="F136" i="5"/>
  <c r="H135" i="5"/>
  <c r="R20" i="17" l="1"/>
  <c r="P21" i="17"/>
  <c r="K21" i="17"/>
  <c r="F23" i="17"/>
  <c r="G23" i="17"/>
  <c r="H23" i="17"/>
  <c r="I23" i="17"/>
  <c r="J23" i="17"/>
  <c r="C55" i="3"/>
  <c r="D55" i="3" s="1"/>
  <c r="F5240" i="5"/>
  <c r="H5239" i="5"/>
  <c r="F4437" i="5"/>
  <c r="H4436" i="5"/>
  <c r="F3737" i="5"/>
  <c r="H3736" i="5"/>
  <c r="F2633" i="5"/>
  <c r="H2632" i="5"/>
  <c r="I2632" i="5" s="1"/>
  <c r="F2149" i="5"/>
  <c r="H2148" i="5"/>
  <c r="F1137" i="5"/>
  <c r="H1136" i="5"/>
  <c r="F1094" i="5"/>
  <c r="H1093" i="5"/>
  <c r="F932" i="5"/>
  <c r="H931" i="5"/>
  <c r="F886" i="5"/>
  <c r="H885" i="5"/>
  <c r="F826" i="5"/>
  <c r="H825" i="5"/>
  <c r="F595" i="5"/>
  <c r="H594" i="5"/>
  <c r="I594" i="5" s="1"/>
  <c r="F171" i="5"/>
  <c r="H170" i="5"/>
  <c r="F137" i="5"/>
  <c r="H137" i="5" s="1"/>
  <c r="H136" i="5"/>
  <c r="Q21" i="17" l="1"/>
  <c r="K23" i="17"/>
  <c r="P23" i="17"/>
  <c r="F5241" i="5"/>
  <c r="H5240" i="5"/>
  <c r="F4438" i="5"/>
  <c r="H4437" i="5"/>
  <c r="F3738" i="5"/>
  <c r="H3737" i="5"/>
  <c r="F2634" i="5"/>
  <c r="H2633" i="5"/>
  <c r="F2150" i="5"/>
  <c r="H2149" i="5"/>
  <c r="F1138" i="5"/>
  <c r="H1137" i="5"/>
  <c r="F1095" i="5"/>
  <c r="H1094" i="5"/>
  <c r="I1094" i="5" s="1"/>
  <c r="F933" i="5"/>
  <c r="H932" i="5"/>
  <c r="I932" i="5" s="1"/>
  <c r="F887" i="5"/>
  <c r="H886" i="5"/>
  <c r="I886" i="5" s="1"/>
  <c r="F827" i="5"/>
  <c r="H826" i="5"/>
  <c r="I826" i="5" s="1"/>
  <c r="B56" i="3" s="1"/>
  <c r="E24" i="17" s="1"/>
  <c r="F596" i="5"/>
  <c r="H595" i="5"/>
  <c r="F172" i="5"/>
  <c r="H171" i="5"/>
  <c r="Q23" i="17" l="1"/>
  <c r="R23" i="17" s="1"/>
  <c r="R21" i="17"/>
  <c r="R22" i="17"/>
  <c r="F24" i="17"/>
  <c r="G24" i="17"/>
  <c r="H24" i="17"/>
  <c r="I24" i="17"/>
  <c r="J24" i="17"/>
  <c r="F5242" i="5"/>
  <c r="H5241" i="5"/>
  <c r="F4439" i="5"/>
  <c r="H4438" i="5"/>
  <c r="F3739" i="5"/>
  <c r="H3738" i="5"/>
  <c r="F2635" i="5"/>
  <c r="H2634" i="5"/>
  <c r="I2634" i="5" s="1"/>
  <c r="F2151" i="5"/>
  <c r="H2150" i="5"/>
  <c r="F1139" i="5"/>
  <c r="H1138" i="5"/>
  <c r="F1096" i="5"/>
  <c r="H1095" i="5"/>
  <c r="F934" i="5"/>
  <c r="H933" i="5"/>
  <c r="F888" i="5"/>
  <c r="H887" i="5"/>
  <c r="F828" i="5"/>
  <c r="H827" i="5"/>
  <c r="C56" i="3"/>
  <c r="D56" i="3" s="1"/>
  <c r="F597" i="5"/>
  <c r="H596" i="5"/>
  <c r="I596" i="5" s="1"/>
  <c r="F173" i="5"/>
  <c r="H173" i="5" s="1"/>
  <c r="H172" i="5"/>
  <c r="P24" i="17" l="1"/>
  <c r="K24" i="17"/>
  <c r="F5243" i="5"/>
  <c r="H5242" i="5"/>
  <c r="F4440" i="5"/>
  <c r="H4439" i="5"/>
  <c r="F3740" i="5"/>
  <c r="H3739" i="5"/>
  <c r="F2636" i="5"/>
  <c r="H2635" i="5"/>
  <c r="F2152" i="5"/>
  <c r="H2151" i="5"/>
  <c r="F1140" i="5"/>
  <c r="H1140" i="5" s="1"/>
  <c r="H1139" i="5"/>
  <c r="F1097" i="5"/>
  <c r="H1096" i="5"/>
  <c r="F935" i="5"/>
  <c r="H934" i="5"/>
  <c r="F889" i="5"/>
  <c r="H888" i="5"/>
  <c r="I888" i="5" s="1"/>
  <c r="F829" i="5"/>
  <c r="H828" i="5"/>
  <c r="I828" i="5" s="1"/>
  <c r="B57" i="3" s="1"/>
  <c r="E25" i="17" s="1"/>
  <c r="F598" i="5"/>
  <c r="H597" i="5"/>
  <c r="Q24" i="17" l="1"/>
  <c r="R24" i="17" s="1"/>
  <c r="F25" i="17"/>
  <c r="G25" i="17"/>
  <c r="H25" i="17"/>
  <c r="I25" i="17"/>
  <c r="J25" i="17"/>
  <c r="F5244" i="5"/>
  <c r="H5243" i="5"/>
  <c r="F4441" i="5"/>
  <c r="H4440" i="5"/>
  <c r="F3741" i="5"/>
  <c r="H3740" i="5"/>
  <c r="F2637" i="5"/>
  <c r="H2636" i="5"/>
  <c r="I2636" i="5" s="1"/>
  <c r="F2153" i="5"/>
  <c r="H2152" i="5"/>
  <c r="F1098" i="5"/>
  <c r="H1097" i="5"/>
  <c r="F936" i="5"/>
  <c r="H935" i="5"/>
  <c r="F890" i="5"/>
  <c r="H889" i="5"/>
  <c r="F830" i="5"/>
  <c r="H829" i="5"/>
  <c r="C57" i="3"/>
  <c r="D57" i="3" s="1"/>
  <c r="F599" i="5"/>
  <c r="H598" i="5"/>
  <c r="I598" i="5" s="1"/>
  <c r="B63" i="3" s="1"/>
  <c r="E31" i="17" s="1"/>
  <c r="P25" i="17" l="1"/>
  <c r="K25" i="17"/>
  <c r="O2" i="17"/>
  <c r="F47" i="17" s="1"/>
  <c r="F31" i="17"/>
  <c r="I31" i="17"/>
  <c r="J31" i="17"/>
  <c r="F5245" i="5"/>
  <c r="H5244" i="5"/>
  <c r="F4442" i="5"/>
  <c r="H4441" i="5"/>
  <c r="F3742" i="5"/>
  <c r="H3741" i="5"/>
  <c r="F2638" i="5"/>
  <c r="H2637" i="5"/>
  <c r="F2154" i="5"/>
  <c r="H2153" i="5"/>
  <c r="F1099" i="5"/>
  <c r="H1098" i="5"/>
  <c r="F937" i="5"/>
  <c r="H936" i="5"/>
  <c r="F891" i="5"/>
  <c r="H890" i="5"/>
  <c r="F831" i="5"/>
  <c r="H830" i="5"/>
  <c r="I830" i="5" s="1"/>
  <c r="F600" i="5"/>
  <c r="H599" i="5"/>
  <c r="Q25" i="17" l="1"/>
  <c r="K31" i="17"/>
  <c r="P31" i="17"/>
  <c r="F5246" i="5"/>
  <c r="H5245" i="5"/>
  <c r="F4443" i="5"/>
  <c r="H4442" i="5"/>
  <c r="F3743" i="5"/>
  <c r="H3742" i="5"/>
  <c r="F2639" i="5"/>
  <c r="H2638" i="5"/>
  <c r="I2638" i="5" s="1"/>
  <c r="F2155" i="5"/>
  <c r="H2154" i="5"/>
  <c r="F1100" i="5"/>
  <c r="H1099" i="5"/>
  <c r="F938" i="5"/>
  <c r="H937" i="5"/>
  <c r="F892" i="5"/>
  <c r="H891" i="5"/>
  <c r="F832" i="5"/>
  <c r="H831" i="5"/>
  <c r="F601" i="5"/>
  <c r="H600" i="5"/>
  <c r="I600" i="5" s="1"/>
  <c r="B65" i="3" s="1"/>
  <c r="E33" i="17" s="1"/>
  <c r="Q31" i="17" l="1"/>
  <c r="R25" i="17"/>
  <c r="F33" i="17"/>
  <c r="I33" i="17"/>
  <c r="J33" i="17"/>
  <c r="F5247" i="5"/>
  <c r="H5246" i="5"/>
  <c r="F4444" i="5"/>
  <c r="H4443" i="5"/>
  <c r="F3744" i="5"/>
  <c r="H3743" i="5"/>
  <c r="F2640" i="5"/>
  <c r="H2639" i="5"/>
  <c r="F2156" i="5"/>
  <c r="H2155" i="5"/>
  <c r="F1101" i="5"/>
  <c r="H1100" i="5"/>
  <c r="F939" i="5"/>
  <c r="H938" i="5"/>
  <c r="F893" i="5"/>
  <c r="H892" i="5"/>
  <c r="F833" i="5"/>
  <c r="H832" i="5"/>
  <c r="I832" i="5" s="1"/>
  <c r="B59" i="3" s="1"/>
  <c r="E27" i="17" s="1"/>
  <c r="F602" i="5"/>
  <c r="H601" i="5"/>
  <c r="P33" i="17" l="1"/>
  <c r="K33" i="17"/>
  <c r="F27" i="17"/>
  <c r="I27" i="17"/>
  <c r="J27" i="17"/>
  <c r="F5248" i="5"/>
  <c r="H5247" i="5"/>
  <c r="F4445" i="5"/>
  <c r="H4444" i="5"/>
  <c r="F3745" i="5"/>
  <c r="H3744" i="5"/>
  <c r="F2641" i="5"/>
  <c r="H2640" i="5"/>
  <c r="I2640" i="5" s="1"/>
  <c r="F2157" i="5"/>
  <c r="H2156" i="5"/>
  <c r="F1102" i="5"/>
  <c r="H1101" i="5"/>
  <c r="F940" i="5"/>
  <c r="H939" i="5"/>
  <c r="F894" i="5"/>
  <c r="H893" i="5"/>
  <c r="F834" i="5"/>
  <c r="H833" i="5"/>
  <c r="F603" i="5"/>
  <c r="H602" i="5"/>
  <c r="I602" i="5" s="1"/>
  <c r="Q33" i="17" l="1"/>
  <c r="K27" i="17"/>
  <c r="P27" i="17"/>
  <c r="F5249" i="5"/>
  <c r="H5248" i="5"/>
  <c r="F4446" i="5"/>
  <c r="H4445" i="5"/>
  <c r="F3746" i="5"/>
  <c r="H3745" i="5"/>
  <c r="F2642" i="5"/>
  <c r="H2641" i="5"/>
  <c r="L31" i="2"/>
  <c r="L47" i="2"/>
  <c r="L40" i="2"/>
  <c r="L41" i="2"/>
  <c r="L123" i="2"/>
  <c r="B58" i="3"/>
  <c r="E26" i="17" s="1"/>
  <c r="F2158" i="5"/>
  <c r="H2157" i="5"/>
  <c r="F1103" i="5"/>
  <c r="H1102" i="5"/>
  <c r="F941" i="5"/>
  <c r="H940" i="5"/>
  <c r="F895" i="5"/>
  <c r="H894" i="5"/>
  <c r="F835" i="5"/>
  <c r="H834" i="5"/>
  <c r="I834" i="5" s="1"/>
  <c r="B60" i="3" s="1"/>
  <c r="E28" i="17" s="1"/>
  <c r="F604" i="5"/>
  <c r="H603" i="5"/>
  <c r="Q27" i="17" l="1"/>
  <c r="G27" i="17"/>
  <c r="H27" i="17"/>
  <c r="F26" i="17"/>
  <c r="G26" i="17"/>
  <c r="H26" i="17"/>
  <c r="I26" i="17"/>
  <c r="J26" i="17"/>
  <c r="F28" i="17"/>
  <c r="G28" i="17"/>
  <c r="H28" i="17"/>
  <c r="I28" i="17"/>
  <c r="J28" i="17"/>
  <c r="F5250" i="5"/>
  <c r="H5249" i="5"/>
  <c r="F4447" i="5"/>
  <c r="H4446" i="5"/>
  <c r="F3747" i="5"/>
  <c r="H3746" i="5"/>
  <c r="F2643" i="5"/>
  <c r="H2642" i="5"/>
  <c r="P31" i="2"/>
  <c r="S31" i="2" s="1"/>
  <c r="M31" i="2"/>
  <c r="N31" i="2" s="1"/>
  <c r="O31" i="2" s="1"/>
  <c r="M47" i="2"/>
  <c r="L88" i="1" s="1"/>
  <c r="P47" i="2"/>
  <c r="S47" i="2" s="1"/>
  <c r="M40" i="2"/>
  <c r="P40" i="2"/>
  <c r="S40" i="2" s="1"/>
  <c r="N87" i="1" s="1"/>
  <c r="P41" i="2"/>
  <c r="S41" i="2" s="1"/>
  <c r="N90" i="1" s="1"/>
  <c r="M41" i="2"/>
  <c r="P123" i="2"/>
  <c r="S123" i="2" s="1"/>
  <c r="M123" i="2"/>
  <c r="N123" i="2" s="1"/>
  <c r="O123" i="2" s="1"/>
  <c r="C60" i="3"/>
  <c r="D60" i="3" s="1"/>
  <c r="C58" i="3"/>
  <c r="D58" i="3" s="1"/>
  <c r="C59" i="3"/>
  <c r="D59" i="3" s="1"/>
  <c r="F2159" i="5"/>
  <c r="H2158" i="5"/>
  <c r="F1104" i="5"/>
  <c r="H1104" i="5" s="1"/>
  <c r="H1103" i="5"/>
  <c r="F942" i="5"/>
  <c r="H942" i="5" s="1"/>
  <c r="H941" i="5"/>
  <c r="F896" i="5"/>
  <c r="H895" i="5"/>
  <c r="F836" i="5"/>
  <c r="H835" i="5"/>
  <c r="F605" i="5"/>
  <c r="H604" i="5"/>
  <c r="P26" i="17" l="1"/>
  <c r="K28" i="17"/>
  <c r="P28" i="17"/>
  <c r="K26" i="17"/>
  <c r="N89" i="1"/>
  <c r="N88" i="1"/>
  <c r="F5251" i="5"/>
  <c r="H5250" i="5"/>
  <c r="F4448" i="5"/>
  <c r="H4447" i="5"/>
  <c r="F3748" i="5"/>
  <c r="H3747" i="5"/>
  <c r="F2644" i="5"/>
  <c r="H2643" i="5"/>
  <c r="Q31" i="2"/>
  <c r="R31" i="2" s="1"/>
  <c r="V31" i="2"/>
  <c r="L89" i="1"/>
  <c r="N47" i="2"/>
  <c r="O47" i="2" s="1"/>
  <c r="V47" i="2"/>
  <c r="Q47" i="2"/>
  <c r="L87" i="1"/>
  <c r="N40" i="2"/>
  <c r="O40" i="2" s="1"/>
  <c r="V40" i="2"/>
  <c r="Q40" i="2"/>
  <c r="Q41" i="2"/>
  <c r="V41" i="2"/>
  <c r="N41" i="2"/>
  <c r="O41" i="2" s="1"/>
  <c r="L90" i="1"/>
  <c r="V123" i="2"/>
  <c r="Q123" i="2"/>
  <c r="R123" i="2" s="1"/>
  <c r="F2160" i="5"/>
  <c r="H2159" i="5"/>
  <c r="F897" i="5"/>
  <c r="H896" i="5"/>
  <c r="F837" i="5"/>
  <c r="H836" i="5"/>
  <c r="I836" i="5" s="1"/>
  <c r="F606" i="5"/>
  <c r="H605" i="5"/>
  <c r="R41" i="2" l="1"/>
  <c r="Q26" i="17"/>
  <c r="Q28" i="17"/>
  <c r="R40" i="2"/>
  <c r="F5252" i="5"/>
  <c r="H5251" i="5"/>
  <c r="F4449" i="5"/>
  <c r="H4448" i="5"/>
  <c r="F3749" i="5"/>
  <c r="H3748" i="5"/>
  <c r="F2645" i="5"/>
  <c r="H2644" i="5"/>
  <c r="F2161" i="5"/>
  <c r="H2160" i="5"/>
  <c r="F898" i="5"/>
  <c r="H898" i="5" s="1"/>
  <c r="H897" i="5"/>
  <c r="F838" i="5"/>
  <c r="H837" i="5"/>
  <c r="B61" i="3"/>
  <c r="E29" i="17" s="1"/>
  <c r="F607" i="5"/>
  <c r="H606" i="5"/>
  <c r="R47" i="2"/>
  <c r="R27" i="17" l="1"/>
  <c r="R26" i="17"/>
  <c r="R28" i="17"/>
  <c r="F29" i="17"/>
  <c r="G29" i="17"/>
  <c r="H29" i="17"/>
  <c r="I29" i="17"/>
  <c r="J29" i="17"/>
  <c r="F5253" i="5"/>
  <c r="H5252" i="5"/>
  <c r="F4450" i="5"/>
  <c r="H4449" i="5"/>
  <c r="F3750" i="5"/>
  <c r="H3749" i="5"/>
  <c r="F2646" i="5"/>
  <c r="H2645" i="5"/>
  <c r="F2162" i="5"/>
  <c r="H2161" i="5"/>
  <c r="F839" i="5"/>
  <c r="H838" i="5"/>
  <c r="I838" i="5" s="1"/>
  <c r="C61" i="3"/>
  <c r="D61" i="3" s="1"/>
  <c r="F608" i="5"/>
  <c r="H607" i="5"/>
  <c r="P29" i="17" l="1"/>
  <c r="K29" i="17"/>
  <c r="F5254" i="5"/>
  <c r="H5253" i="5"/>
  <c r="F4451" i="5"/>
  <c r="H4450" i="5"/>
  <c r="F3751" i="5"/>
  <c r="H3750" i="5"/>
  <c r="F2647" i="5"/>
  <c r="H2646" i="5"/>
  <c r="F2163" i="5"/>
  <c r="H2162" i="5"/>
  <c r="F840" i="5"/>
  <c r="H839" i="5"/>
  <c r="B62" i="3"/>
  <c r="E30" i="17" s="1"/>
  <c r="F609" i="5"/>
  <c r="H608" i="5"/>
  <c r="Q29" i="17" l="1"/>
  <c r="G31" i="17"/>
  <c r="H31" i="17"/>
  <c r="F30" i="17"/>
  <c r="G30" i="17"/>
  <c r="H30" i="17"/>
  <c r="I30" i="17"/>
  <c r="J30" i="17"/>
  <c r="F5255" i="5"/>
  <c r="H5254" i="5"/>
  <c r="F4452" i="5"/>
  <c r="H4451" i="5"/>
  <c r="F3752" i="5"/>
  <c r="H3751" i="5"/>
  <c r="F2648" i="5"/>
  <c r="H2647" i="5"/>
  <c r="F2164" i="5"/>
  <c r="H2163" i="5"/>
  <c r="F841" i="5"/>
  <c r="H840" i="5"/>
  <c r="I840" i="5" s="1"/>
  <c r="C62" i="3"/>
  <c r="D62" i="3" s="1"/>
  <c r="C63" i="3"/>
  <c r="D63" i="3" s="1"/>
  <c r="F610" i="5"/>
  <c r="H609" i="5"/>
  <c r="R29" i="17" l="1"/>
  <c r="P30" i="17"/>
  <c r="K30" i="17"/>
  <c r="F5256" i="5"/>
  <c r="H5255" i="5"/>
  <c r="F4453" i="5"/>
  <c r="H4452" i="5"/>
  <c r="F3753" i="5"/>
  <c r="H3752" i="5"/>
  <c r="F2649" i="5"/>
  <c r="H2648" i="5"/>
  <c r="F2165" i="5"/>
  <c r="H2164" i="5"/>
  <c r="F842" i="5"/>
  <c r="H841" i="5"/>
  <c r="B64" i="3"/>
  <c r="E32" i="17" s="1"/>
  <c r="F611" i="5"/>
  <c r="H610" i="5"/>
  <c r="Q30" i="17" l="1"/>
  <c r="G33" i="17"/>
  <c r="H33" i="17"/>
  <c r="F32" i="17"/>
  <c r="G32" i="17"/>
  <c r="H32" i="17"/>
  <c r="I32" i="17"/>
  <c r="J32" i="17"/>
  <c r="F5257" i="5"/>
  <c r="H5256" i="5"/>
  <c r="F4454" i="5"/>
  <c r="H4453" i="5"/>
  <c r="F3754" i="5"/>
  <c r="H3753" i="5"/>
  <c r="F2650" i="5"/>
  <c r="H2649" i="5"/>
  <c r="F2166" i="5"/>
  <c r="H2165" i="5"/>
  <c r="F843" i="5"/>
  <c r="H842" i="5"/>
  <c r="I842" i="5" s="1"/>
  <c r="C64" i="3"/>
  <c r="D64" i="3" s="1"/>
  <c r="C65" i="3"/>
  <c r="D65" i="3" s="1"/>
  <c r="F612" i="5"/>
  <c r="H611" i="5"/>
  <c r="R31" i="17" l="1"/>
  <c r="R30" i="17"/>
  <c r="P32" i="17"/>
  <c r="K32" i="17"/>
  <c r="F5258" i="5"/>
  <c r="H5257" i="5"/>
  <c r="F4455" i="5"/>
  <c r="H4454" i="5"/>
  <c r="F3755" i="5"/>
  <c r="H3754" i="5"/>
  <c r="F2651" i="5"/>
  <c r="H2650" i="5"/>
  <c r="F2167" i="5"/>
  <c r="H2166" i="5"/>
  <c r="F844" i="5"/>
  <c r="H843" i="5"/>
  <c r="L39" i="2"/>
  <c r="B66" i="3"/>
  <c r="F613" i="5"/>
  <c r="H612" i="5"/>
  <c r="E34" i="17" l="1"/>
  <c r="C67" i="3"/>
  <c r="Q32" i="17"/>
  <c r="L43" i="17"/>
  <c r="M43" i="17" s="1"/>
  <c r="L42" i="17"/>
  <c r="M42" i="17" s="1"/>
  <c r="C66" i="3"/>
  <c r="D66" i="3" s="1"/>
  <c r="F5259" i="5"/>
  <c r="H5258" i="5"/>
  <c r="F4456" i="5"/>
  <c r="H4455" i="5"/>
  <c r="F3756" i="5"/>
  <c r="H3755" i="5"/>
  <c r="F2652" i="5"/>
  <c r="H2651" i="5"/>
  <c r="F2168" i="5"/>
  <c r="H2167" i="5"/>
  <c r="F845" i="5"/>
  <c r="H844" i="5"/>
  <c r="P39" i="2"/>
  <c r="S39" i="2" s="1"/>
  <c r="M39" i="2"/>
  <c r="E19" i="3"/>
  <c r="L3" i="2"/>
  <c r="F614" i="5"/>
  <c r="H613" i="5"/>
  <c r="L44" i="17" l="1"/>
  <c r="M44" i="17" s="1"/>
  <c r="E2" i="17"/>
  <c r="F34" i="17"/>
  <c r="G34" i="17"/>
  <c r="H34" i="17"/>
  <c r="I34" i="17"/>
  <c r="J34" i="17"/>
  <c r="J2" i="17" s="1"/>
  <c r="F44" i="17" s="1"/>
  <c r="G44" i="17" s="1"/>
  <c r="C11" i="3"/>
  <c r="B10" i="3"/>
  <c r="D7" i="1" s="1"/>
  <c r="D12" i="3"/>
  <c r="E11" i="3"/>
  <c r="B12" i="3"/>
  <c r="D11" i="3"/>
  <c r="C10" i="3"/>
  <c r="B11" i="3"/>
  <c r="G7" i="1" s="1"/>
  <c r="E12" i="3"/>
  <c r="D10" i="3"/>
  <c r="C12" i="3"/>
  <c r="E10" i="3"/>
  <c r="R32" i="17"/>
  <c r="R33" i="17"/>
  <c r="F2" i="17"/>
  <c r="G2" i="17" s="1"/>
  <c r="I2" i="17"/>
  <c r="K34" i="17"/>
  <c r="K2" i="17" s="1"/>
  <c r="P34" i="17"/>
  <c r="F5260" i="5"/>
  <c r="H5259" i="5"/>
  <c r="F4457" i="5"/>
  <c r="H4456" i="5"/>
  <c r="F3757" i="5"/>
  <c r="H3756" i="5"/>
  <c r="F2653" i="5"/>
  <c r="H2652" i="5"/>
  <c r="F2169" i="5"/>
  <c r="H2168" i="5"/>
  <c r="F846" i="5"/>
  <c r="H845" i="5"/>
  <c r="B9" i="3"/>
  <c r="E9" i="3"/>
  <c r="D13" i="3"/>
  <c r="C13" i="3"/>
  <c r="E13" i="3"/>
  <c r="C9" i="3"/>
  <c r="D9" i="3"/>
  <c r="B13" i="3"/>
  <c r="J7" i="1" s="1"/>
  <c r="N85" i="1"/>
  <c r="P3" i="2"/>
  <c r="G19" i="3"/>
  <c r="G22" i="3" s="1"/>
  <c r="Q39" i="2"/>
  <c r="V39" i="2"/>
  <c r="L85" i="1"/>
  <c r="N39" i="2"/>
  <c r="O39" i="2" s="1"/>
  <c r="F19" i="3"/>
  <c r="E22" i="3"/>
  <c r="F22" i="3" s="1"/>
  <c r="M3" i="2"/>
  <c r="G3" i="1"/>
  <c r="B76" i="3"/>
  <c r="B75" i="3"/>
  <c r="B4" i="3"/>
  <c r="F615" i="5"/>
  <c r="H614" i="5"/>
  <c r="F41" i="17" l="1"/>
  <c r="G41" i="17" s="1"/>
  <c r="H2" i="17"/>
  <c r="Q34" i="17"/>
  <c r="P2" i="17"/>
  <c r="F48" i="17" s="1"/>
  <c r="G48" i="17" s="1"/>
  <c r="F42" i="17"/>
  <c r="G42" i="17" s="1"/>
  <c r="R39" i="2"/>
  <c r="F5261" i="5"/>
  <c r="H5260" i="5"/>
  <c r="F4458" i="5"/>
  <c r="H4457" i="5"/>
  <c r="F3758" i="5"/>
  <c r="H3757" i="5"/>
  <c r="F2654" i="5"/>
  <c r="H2653" i="5"/>
  <c r="F2170" i="5"/>
  <c r="H2169" i="5"/>
  <c r="F847" i="5"/>
  <c r="H846" i="5"/>
  <c r="B14" i="3"/>
  <c r="A7" i="1"/>
  <c r="Q3" i="2"/>
  <c r="J4" i="1" s="1"/>
  <c r="J3" i="1"/>
  <c r="B5" i="3"/>
  <c r="C76" i="1"/>
  <c r="N77" i="1"/>
  <c r="B75" i="1"/>
  <c r="J70" i="1"/>
  <c r="H70" i="1"/>
  <c r="H77" i="1"/>
  <c r="L72" i="1"/>
  <c r="H71" i="1"/>
  <c r="B70" i="1"/>
  <c r="B71" i="1"/>
  <c r="C71" i="1"/>
  <c r="J71" i="1"/>
  <c r="L71" i="1"/>
  <c r="N71" i="1"/>
  <c r="B72" i="1"/>
  <c r="C72" i="1"/>
  <c r="H72" i="1"/>
  <c r="B73" i="1"/>
  <c r="H73" i="1"/>
  <c r="N73" i="1"/>
  <c r="C74" i="1"/>
  <c r="N70" i="1"/>
  <c r="J77" i="1"/>
  <c r="J72" i="1"/>
  <c r="J74" i="1"/>
  <c r="B76" i="1"/>
  <c r="B77" i="1"/>
  <c r="B78" i="1"/>
  <c r="N78" i="1"/>
  <c r="L79" i="1"/>
  <c r="C70" i="1"/>
  <c r="C73" i="1"/>
  <c r="L74" i="1"/>
  <c r="N74" i="1"/>
  <c r="L70" i="1"/>
  <c r="B79" i="1"/>
  <c r="C75" i="1"/>
  <c r="L75" i="1"/>
  <c r="C78" i="1"/>
  <c r="J75" i="1"/>
  <c r="H76" i="1"/>
  <c r="H78" i="1"/>
  <c r="J79" i="1"/>
  <c r="N79" i="1"/>
  <c r="J76" i="1"/>
  <c r="L76" i="1"/>
  <c r="L73" i="1"/>
  <c r="C79" i="1"/>
  <c r="H75" i="1"/>
  <c r="B74" i="1"/>
  <c r="N72" i="1"/>
  <c r="H74" i="1"/>
  <c r="L77" i="1"/>
  <c r="H79" i="1"/>
  <c r="J78" i="1"/>
  <c r="L78" i="1"/>
  <c r="N76" i="1"/>
  <c r="J73" i="1"/>
  <c r="N75" i="1"/>
  <c r="C77" i="1"/>
  <c r="G4" i="1"/>
  <c r="M3" i="1"/>
  <c r="F616" i="5"/>
  <c r="H615" i="5"/>
  <c r="C14" i="3"/>
  <c r="D14" i="3"/>
  <c r="E14" i="3"/>
  <c r="R34" i="17" l="1"/>
  <c r="Q2" i="17"/>
  <c r="F43" i="17"/>
  <c r="G43" i="17" s="1"/>
  <c r="F5262" i="5"/>
  <c r="H5261" i="5"/>
  <c r="F4459" i="5"/>
  <c r="H4458" i="5"/>
  <c r="F3759" i="5"/>
  <c r="H3758" i="5"/>
  <c r="F2655" i="5"/>
  <c r="H2654" i="5"/>
  <c r="F2171" i="5"/>
  <c r="H2170" i="5"/>
  <c r="F848" i="5"/>
  <c r="H847" i="5"/>
  <c r="F617" i="5"/>
  <c r="H616" i="5"/>
  <c r="F51" i="17" l="1"/>
  <c r="F50" i="17"/>
  <c r="G50" i="17" s="1"/>
  <c r="F49" i="17"/>
  <c r="G49" i="17" s="1"/>
  <c r="R2" i="17"/>
  <c r="F5263" i="5"/>
  <c r="H5262" i="5"/>
  <c r="F4460" i="5"/>
  <c r="H4459" i="5"/>
  <c r="F3760" i="5"/>
  <c r="H3759" i="5"/>
  <c r="F2656" i="5"/>
  <c r="H2655" i="5"/>
  <c r="F2172" i="5"/>
  <c r="H2172" i="5" s="1"/>
  <c r="H2171" i="5"/>
  <c r="F849" i="5"/>
  <c r="H848" i="5"/>
  <c r="F618" i="5"/>
  <c r="H617" i="5"/>
  <c r="F5264" i="5" l="1"/>
  <c r="H5263" i="5"/>
  <c r="F4461" i="5"/>
  <c r="H4461" i="5" s="1"/>
  <c r="H4460" i="5"/>
  <c r="F3761" i="5"/>
  <c r="H3760" i="5"/>
  <c r="F2657" i="5"/>
  <c r="H2656" i="5"/>
  <c r="F850" i="5"/>
  <c r="H849" i="5"/>
  <c r="F619" i="5"/>
  <c r="H618" i="5"/>
  <c r="F5265" i="5" l="1"/>
  <c r="H5264" i="5"/>
  <c r="F3762" i="5"/>
  <c r="H3762" i="5" s="1"/>
  <c r="H3761" i="5"/>
  <c r="F2658" i="5"/>
  <c r="H2657" i="5"/>
  <c r="F851" i="5"/>
  <c r="H850" i="5"/>
  <c r="F620" i="5"/>
  <c r="H619" i="5"/>
  <c r="F5266" i="5" l="1"/>
  <c r="H5265" i="5"/>
  <c r="F2659" i="5"/>
  <c r="H2658" i="5"/>
  <c r="F852" i="5"/>
  <c r="H852" i="5" s="1"/>
  <c r="H851" i="5"/>
  <c r="F621" i="5"/>
  <c r="H620" i="5"/>
  <c r="F5267" i="5" l="1"/>
  <c r="H5266" i="5"/>
  <c r="F2660" i="5"/>
  <c r="H2659" i="5"/>
  <c r="F622" i="5"/>
  <c r="H621" i="5"/>
  <c r="F5268" i="5" l="1"/>
  <c r="H5267" i="5"/>
  <c r="F2661" i="5"/>
  <c r="H2660" i="5"/>
  <c r="F623" i="5"/>
  <c r="H622" i="5"/>
  <c r="F5269" i="5" l="1"/>
  <c r="H5268" i="5"/>
  <c r="F2662" i="5"/>
  <c r="H2661" i="5"/>
  <c r="F624" i="5"/>
  <c r="H623" i="5"/>
  <c r="F5270" i="5" l="1"/>
  <c r="H5269" i="5"/>
  <c r="F2663" i="5"/>
  <c r="H2662" i="5"/>
  <c r="F625" i="5"/>
  <c r="H624" i="5"/>
  <c r="F5271" i="5" l="1"/>
  <c r="H5270" i="5"/>
  <c r="F2664" i="5"/>
  <c r="H2663" i="5"/>
  <c r="F626" i="5"/>
  <c r="H625" i="5"/>
  <c r="F5272" i="5" l="1"/>
  <c r="H5271" i="5"/>
  <c r="F2665" i="5"/>
  <c r="H2664" i="5"/>
  <c r="F627" i="5"/>
  <c r="H626" i="5"/>
  <c r="F5273" i="5" l="1"/>
  <c r="H5272" i="5"/>
  <c r="F2666" i="5"/>
  <c r="H2665" i="5"/>
  <c r="F628" i="5"/>
  <c r="H627" i="5"/>
  <c r="F5274" i="5" l="1"/>
  <c r="H5273" i="5"/>
  <c r="F2667" i="5"/>
  <c r="H2666" i="5"/>
  <c r="F629" i="5"/>
  <c r="H628" i="5"/>
  <c r="F5275" i="5" l="1"/>
  <c r="H5274" i="5"/>
  <c r="F2668" i="5"/>
  <c r="H2667" i="5"/>
  <c r="F630" i="5"/>
  <c r="H629" i="5"/>
  <c r="F5276" i="5" l="1"/>
  <c r="H5275" i="5"/>
  <c r="F2669" i="5"/>
  <c r="H2668" i="5"/>
  <c r="F631" i="5"/>
  <c r="H630" i="5"/>
  <c r="F5277" i="5" l="1"/>
  <c r="H5276" i="5"/>
  <c r="F2670" i="5"/>
  <c r="H2669" i="5"/>
  <c r="F632" i="5"/>
  <c r="H631" i="5"/>
  <c r="F5278" i="5" l="1"/>
  <c r="H5277" i="5"/>
  <c r="F2671" i="5"/>
  <c r="H2670" i="5"/>
  <c r="F633" i="5"/>
  <c r="H632" i="5"/>
  <c r="F5279" i="5" l="1"/>
  <c r="H5278" i="5"/>
  <c r="F2672" i="5"/>
  <c r="H2671" i="5"/>
  <c r="F634" i="5"/>
  <c r="H633" i="5"/>
  <c r="F5280" i="5" l="1"/>
  <c r="H5279" i="5"/>
  <c r="F2673" i="5"/>
  <c r="H2672" i="5"/>
  <c r="F635" i="5"/>
  <c r="H634" i="5"/>
  <c r="F5281" i="5" l="1"/>
  <c r="H5280" i="5"/>
  <c r="F2674" i="5"/>
  <c r="H2673" i="5"/>
  <c r="F636" i="5"/>
  <c r="H635" i="5"/>
  <c r="F5282" i="5" l="1"/>
  <c r="H5281" i="5"/>
  <c r="F2675" i="5"/>
  <c r="H2674" i="5"/>
  <c r="F637" i="5"/>
  <c r="H636" i="5"/>
  <c r="F5283" i="5" l="1"/>
  <c r="H5282" i="5"/>
  <c r="F2676" i="5"/>
  <c r="H2676" i="5" s="1"/>
  <c r="H2675" i="5"/>
  <c r="F638" i="5"/>
  <c r="H638" i="5" s="1"/>
  <c r="H637" i="5"/>
  <c r="F5284" i="5" l="1"/>
  <c r="H5283" i="5"/>
  <c r="F5285" i="5" l="1"/>
  <c r="H5284" i="5"/>
  <c r="F5286" i="5" l="1"/>
  <c r="H5285" i="5"/>
  <c r="F5287" i="5" l="1"/>
  <c r="H5286" i="5"/>
  <c r="F5288" i="5" l="1"/>
  <c r="H5287" i="5"/>
  <c r="F5289" i="5" l="1"/>
  <c r="H5288" i="5"/>
  <c r="F5290" i="5" l="1"/>
  <c r="H5289" i="5"/>
  <c r="F5291" i="5" l="1"/>
  <c r="H5290" i="5"/>
  <c r="F5292" i="5" l="1"/>
  <c r="H5291" i="5"/>
  <c r="F5293" i="5" l="1"/>
  <c r="H5292" i="5"/>
  <c r="F5294" i="5" l="1"/>
  <c r="H5293" i="5"/>
  <c r="F5295" i="5" l="1"/>
  <c r="H5294" i="5"/>
  <c r="F5296" i="5" l="1"/>
  <c r="H5295" i="5"/>
  <c r="F5297" i="5" l="1"/>
  <c r="H5296" i="5"/>
  <c r="F5298" i="5" l="1"/>
  <c r="H5297" i="5"/>
  <c r="F5299" i="5" l="1"/>
  <c r="H5298" i="5"/>
  <c r="F5300" i="5" l="1"/>
  <c r="H5299" i="5"/>
  <c r="F5301" i="5" l="1"/>
  <c r="H5300" i="5"/>
  <c r="F5302" i="5" l="1"/>
  <c r="H5301" i="5"/>
  <c r="F5303" i="5" l="1"/>
  <c r="H5302" i="5"/>
  <c r="F5304" i="5" l="1"/>
  <c r="H5303" i="5"/>
  <c r="F5305" i="5" l="1"/>
  <c r="H5304" i="5"/>
  <c r="F5306" i="5" l="1"/>
  <c r="H5305" i="5"/>
  <c r="F5307" i="5" l="1"/>
  <c r="H5306" i="5"/>
  <c r="F5308" i="5" l="1"/>
  <c r="H5307" i="5"/>
  <c r="F5309" i="5" l="1"/>
  <c r="H5308" i="5"/>
  <c r="F5310" i="5" l="1"/>
  <c r="H5309" i="5"/>
  <c r="F5311" i="5" l="1"/>
  <c r="H5310" i="5"/>
  <c r="F5312" i="5" l="1"/>
  <c r="H5311" i="5"/>
  <c r="F5313" i="5" l="1"/>
  <c r="H5312" i="5"/>
  <c r="F5314" i="5" l="1"/>
  <c r="H5313" i="5"/>
  <c r="F5315" i="5" l="1"/>
  <c r="H5314" i="5"/>
  <c r="F5316" i="5" l="1"/>
  <c r="H5315" i="5"/>
  <c r="F5317" i="5" l="1"/>
  <c r="H5316" i="5"/>
  <c r="F5318" i="5" l="1"/>
  <c r="H5317" i="5"/>
  <c r="F5319" i="5" l="1"/>
  <c r="H5318" i="5"/>
  <c r="F5320" i="5" l="1"/>
  <c r="H5319" i="5"/>
  <c r="F5321" i="5" l="1"/>
  <c r="H5320" i="5"/>
  <c r="F5322" i="5" l="1"/>
  <c r="H5321" i="5"/>
  <c r="F5323" i="5" l="1"/>
  <c r="H5322" i="5"/>
  <c r="F5324" i="5" l="1"/>
  <c r="H5323" i="5"/>
  <c r="F5325" i="5" l="1"/>
  <c r="H5324" i="5"/>
  <c r="F5326" i="5" l="1"/>
  <c r="H5325" i="5"/>
  <c r="F5327" i="5" l="1"/>
  <c r="H5326" i="5"/>
  <c r="F5328" i="5" l="1"/>
  <c r="H5327" i="5"/>
  <c r="F5329" i="5" l="1"/>
  <c r="H5328" i="5"/>
  <c r="F5330" i="5" l="1"/>
  <c r="H5329" i="5"/>
  <c r="F5331" i="5" l="1"/>
  <c r="H5330" i="5"/>
  <c r="F5332" i="5" l="1"/>
  <c r="H5331" i="5"/>
  <c r="F5333" i="5" l="1"/>
  <c r="H5332" i="5"/>
  <c r="F5334" i="5" l="1"/>
  <c r="H5333" i="5"/>
  <c r="F5335" i="5" l="1"/>
  <c r="H5334" i="5"/>
  <c r="F5336" i="5" l="1"/>
  <c r="H5335" i="5"/>
  <c r="F5337" i="5" l="1"/>
  <c r="H5336" i="5"/>
  <c r="F5338" i="5" l="1"/>
  <c r="H5337" i="5"/>
  <c r="F5339" i="5" l="1"/>
  <c r="H5338" i="5"/>
  <c r="F5340" i="5" l="1"/>
  <c r="H5339" i="5"/>
  <c r="F5341" i="5" l="1"/>
  <c r="H5340" i="5"/>
  <c r="F5342" i="5" l="1"/>
  <c r="H5341" i="5"/>
  <c r="F5343" i="5" l="1"/>
  <c r="H5342" i="5"/>
  <c r="F5344" i="5" l="1"/>
  <c r="H5343" i="5"/>
  <c r="F5345" i="5" l="1"/>
  <c r="H5344" i="5"/>
  <c r="F5346" i="5" l="1"/>
  <c r="H5345" i="5"/>
  <c r="F5347" i="5" l="1"/>
  <c r="H5346" i="5"/>
  <c r="F5348" i="5" l="1"/>
  <c r="H5347" i="5"/>
  <c r="F5349" i="5" l="1"/>
  <c r="H5348" i="5"/>
  <c r="F5350" i="5" l="1"/>
  <c r="H5349" i="5"/>
  <c r="F5351" i="5" l="1"/>
  <c r="H5350" i="5"/>
  <c r="F5352" i="5" l="1"/>
  <c r="H5351" i="5"/>
  <c r="F5353" i="5" l="1"/>
  <c r="H5352" i="5"/>
  <c r="F5354" i="5" l="1"/>
  <c r="H5353" i="5"/>
  <c r="F5355" i="5" l="1"/>
  <c r="H5354" i="5"/>
  <c r="F5356" i="5" l="1"/>
  <c r="H5355" i="5"/>
  <c r="F5357" i="5" l="1"/>
  <c r="H5356" i="5"/>
  <c r="F5358" i="5" l="1"/>
  <c r="H5357" i="5"/>
  <c r="F5359" i="5" l="1"/>
  <c r="H5358" i="5"/>
  <c r="F5360" i="5" l="1"/>
  <c r="H5359" i="5"/>
  <c r="F5361" i="5" l="1"/>
  <c r="H5360" i="5"/>
  <c r="F5362" i="5" l="1"/>
  <c r="H5361" i="5"/>
  <c r="F5363" i="5" l="1"/>
  <c r="H5362" i="5"/>
  <c r="F5364" i="5" l="1"/>
  <c r="H5363" i="5"/>
  <c r="F5365" i="5" l="1"/>
  <c r="H5364" i="5"/>
  <c r="F5366" i="5" l="1"/>
  <c r="H5365" i="5"/>
  <c r="F5367" i="5" l="1"/>
  <c r="H5366" i="5"/>
  <c r="F5368" i="5" l="1"/>
  <c r="H5367" i="5"/>
  <c r="F5369" i="5" l="1"/>
  <c r="H5368" i="5"/>
  <c r="F5370" i="5" l="1"/>
  <c r="H5369" i="5"/>
  <c r="F5371" i="5" l="1"/>
  <c r="H5370" i="5"/>
  <c r="F5372" i="5" l="1"/>
  <c r="H5371" i="5"/>
  <c r="F5373" i="5" l="1"/>
  <c r="H5372" i="5"/>
  <c r="F5374" i="5" l="1"/>
  <c r="H5373" i="5"/>
  <c r="F5375" i="5" l="1"/>
  <c r="H5374" i="5"/>
  <c r="F5376" i="5" l="1"/>
  <c r="H5375" i="5"/>
  <c r="F5377" i="5" l="1"/>
  <c r="H5376" i="5"/>
  <c r="F5378" i="5" l="1"/>
  <c r="H5377" i="5"/>
  <c r="F5379" i="5" l="1"/>
  <c r="H5378" i="5"/>
  <c r="F5380" i="5" l="1"/>
  <c r="H5379" i="5"/>
  <c r="F5381" i="5" l="1"/>
  <c r="H5380" i="5"/>
  <c r="F5382" i="5" l="1"/>
  <c r="H5381" i="5"/>
  <c r="F5383" i="5" l="1"/>
  <c r="H5382" i="5"/>
  <c r="F5384" i="5" l="1"/>
  <c r="H5383" i="5"/>
  <c r="F5385" i="5" l="1"/>
  <c r="H5384" i="5"/>
  <c r="F5386" i="5" l="1"/>
  <c r="H5385" i="5"/>
  <c r="F5387" i="5" l="1"/>
  <c r="H5386" i="5"/>
  <c r="F5388" i="5" l="1"/>
  <c r="H5387" i="5"/>
  <c r="F5389" i="5" l="1"/>
  <c r="H5388" i="5"/>
  <c r="F5390" i="5" l="1"/>
  <c r="H5389" i="5"/>
  <c r="F5391" i="5" l="1"/>
  <c r="H5390" i="5"/>
  <c r="F5392" i="5" l="1"/>
  <c r="H5391" i="5"/>
  <c r="F5393" i="5" l="1"/>
  <c r="H5392" i="5"/>
  <c r="F5394" i="5" l="1"/>
  <c r="H5393" i="5"/>
  <c r="F5395" i="5" l="1"/>
  <c r="H5394" i="5"/>
  <c r="F5396" i="5" l="1"/>
  <c r="H5395" i="5"/>
  <c r="F5397" i="5" l="1"/>
  <c r="H5396" i="5"/>
  <c r="F5398" i="5" l="1"/>
  <c r="H5397" i="5"/>
  <c r="F5399" i="5" l="1"/>
  <c r="H5398" i="5"/>
  <c r="F5400" i="5" l="1"/>
  <c r="H5399" i="5"/>
  <c r="F5401" i="5" l="1"/>
  <c r="H5400" i="5"/>
  <c r="F5402" i="5" l="1"/>
  <c r="H5401" i="5"/>
  <c r="F5403" i="5" l="1"/>
  <c r="H5402" i="5"/>
  <c r="F5404" i="5" l="1"/>
  <c r="H5403" i="5"/>
  <c r="F5405" i="5" l="1"/>
  <c r="H5404" i="5"/>
  <c r="F5406" i="5" l="1"/>
  <c r="H5405" i="5"/>
  <c r="F5407" i="5" l="1"/>
  <c r="H5406" i="5"/>
  <c r="F5408" i="5" l="1"/>
  <c r="H5407" i="5"/>
  <c r="F5409" i="5" l="1"/>
  <c r="H5408" i="5"/>
  <c r="F5410" i="5" l="1"/>
  <c r="H5409" i="5"/>
  <c r="F5411" i="5" l="1"/>
  <c r="H5410" i="5"/>
  <c r="F5412" i="5" l="1"/>
  <c r="H5411" i="5"/>
  <c r="F5413" i="5" l="1"/>
  <c r="H5412" i="5"/>
  <c r="F5414" i="5" l="1"/>
  <c r="H5413" i="5"/>
  <c r="F5415" i="5" l="1"/>
  <c r="H5414" i="5"/>
  <c r="F5416" i="5" l="1"/>
  <c r="H5415" i="5"/>
  <c r="F5417" i="5" l="1"/>
  <c r="H5416" i="5"/>
  <c r="F5418" i="5" l="1"/>
  <c r="H5417" i="5"/>
  <c r="F5419" i="5" l="1"/>
  <c r="H5418" i="5"/>
  <c r="F5420" i="5" l="1"/>
  <c r="H5419" i="5"/>
  <c r="F5421" i="5" l="1"/>
  <c r="H5420" i="5"/>
  <c r="F5422" i="5" l="1"/>
  <c r="H5421" i="5"/>
  <c r="F5423" i="5" l="1"/>
  <c r="H5422" i="5"/>
  <c r="F5424" i="5" l="1"/>
  <c r="H5423" i="5"/>
  <c r="F5425" i="5" l="1"/>
  <c r="H5424" i="5"/>
  <c r="F5426" i="5" l="1"/>
  <c r="H5425" i="5"/>
  <c r="F5427" i="5" l="1"/>
  <c r="H5426" i="5"/>
  <c r="F5428" i="5" l="1"/>
  <c r="H5427" i="5"/>
  <c r="F5429" i="5" l="1"/>
  <c r="H5428" i="5"/>
  <c r="F5430" i="5" l="1"/>
  <c r="H5429" i="5"/>
  <c r="F5431" i="5" l="1"/>
  <c r="H5430" i="5"/>
  <c r="F5432" i="5" l="1"/>
  <c r="H5431" i="5"/>
  <c r="F5433" i="5" l="1"/>
  <c r="H5432" i="5"/>
  <c r="F5434" i="5" l="1"/>
  <c r="H5433" i="5"/>
  <c r="F5435" i="5" l="1"/>
  <c r="H5434" i="5"/>
  <c r="F5436" i="5" l="1"/>
  <c r="H5435" i="5"/>
  <c r="F5437" i="5" l="1"/>
  <c r="H5436" i="5"/>
  <c r="F5438" i="5" l="1"/>
  <c r="H5437" i="5"/>
  <c r="F5439" i="5" l="1"/>
  <c r="H5438" i="5"/>
  <c r="F5440" i="5" l="1"/>
  <c r="H5439" i="5"/>
  <c r="F5441" i="5" l="1"/>
  <c r="H5440" i="5"/>
  <c r="F5442" i="5" l="1"/>
  <c r="H5441" i="5"/>
  <c r="F5443" i="5" l="1"/>
  <c r="H5442" i="5"/>
  <c r="F5444" i="5" l="1"/>
  <c r="H5443" i="5"/>
  <c r="F5445" i="5" l="1"/>
  <c r="H5444" i="5"/>
  <c r="F5446" i="5" l="1"/>
  <c r="H5445" i="5"/>
  <c r="F5447" i="5" l="1"/>
  <c r="H5446" i="5"/>
  <c r="F5448" i="5" l="1"/>
  <c r="H5447" i="5"/>
  <c r="F5449" i="5" l="1"/>
  <c r="H5448" i="5"/>
  <c r="F5450" i="5" l="1"/>
  <c r="H5449" i="5"/>
  <c r="F5451" i="5" l="1"/>
  <c r="H5450" i="5"/>
  <c r="F5452" i="5" l="1"/>
  <c r="H5451" i="5"/>
  <c r="F5453" i="5" l="1"/>
  <c r="H5452" i="5"/>
  <c r="F5454" i="5" l="1"/>
  <c r="H5453" i="5"/>
  <c r="F5455" i="5" l="1"/>
  <c r="H5454" i="5"/>
  <c r="F5456" i="5" l="1"/>
  <c r="H5455" i="5"/>
  <c r="F5457" i="5" l="1"/>
  <c r="H5456" i="5"/>
  <c r="F5458" i="5" l="1"/>
  <c r="H5457" i="5"/>
  <c r="F5459" i="5" l="1"/>
  <c r="H5458" i="5"/>
  <c r="F5460" i="5" l="1"/>
  <c r="H5459" i="5"/>
  <c r="F5461" i="5" l="1"/>
  <c r="H5460" i="5"/>
  <c r="F5462" i="5" l="1"/>
  <c r="H5461" i="5"/>
  <c r="F5463" i="5" l="1"/>
  <c r="H5462" i="5"/>
  <c r="F5464" i="5" l="1"/>
  <c r="H5463" i="5"/>
  <c r="F5465" i="5" l="1"/>
  <c r="H5464" i="5"/>
  <c r="F5466" i="5" l="1"/>
  <c r="H5465" i="5"/>
  <c r="F5467" i="5" l="1"/>
  <c r="H5466" i="5"/>
  <c r="F5468" i="5" l="1"/>
  <c r="H5467" i="5"/>
  <c r="F5469" i="5" l="1"/>
  <c r="H5468" i="5"/>
  <c r="F5470" i="5" l="1"/>
  <c r="H5469" i="5"/>
  <c r="F5471" i="5" l="1"/>
  <c r="H5470" i="5"/>
  <c r="F5472" i="5" l="1"/>
  <c r="H5471" i="5"/>
  <c r="F5473" i="5" l="1"/>
  <c r="H5472" i="5"/>
  <c r="F5474" i="5" l="1"/>
  <c r="H5473" i="5"/>
  <c r="F5475" i="5" l="1"/>
  <c r="H5474" i="5"/>
  <c r="F5476" i="5" l="1"/>
  <c r="H5475" i="5"/>
  <c r="F5477" i="5" l="1"/>
  <c r="H5476" i="5"/>
  <c r="F5478" i="5" l="1"/>
  <c r="H5477" i="5"/>
  <c r="F5479" i="5" l="1"/>
  <c r="H5478" i="5"/>
  <c r="F5480" i="5" l="1"/>
  <c r="H5479" i="5"/>
  <c r="F5481" i="5" l="1"/>
  <c r="H5480" i="5"/>
  <c r="F5482" i="5" l="1"/>
  <c r="H5481" i="5"/>
  <c r="F5483" i="5" l="1"/>
  <c r="H5482" i="5"/>
  <c r="F5484" i="5" l="1"/>
  <c r="H5483" i="5"/>
  <c r="F5485" i="5" l="1"/>
  <c r="H5484" i="5"/>
  <c r="F5486" i="5" l="1"/>
  <c r="H5485" i="5"/>
  <c r="F5487" i="5" l="1"/>
  <c r="H5486" i="5"/>
  <c r="F5488" i="5" l="1"/>
  <c r="H5487" i="5"/>
  <c r="F5489" i="5" l="1"/>
  <c r="H5488" i="5"/>
  <c r="F5490" i="5" l="1"/>
  <c r="H5489" i="5"/>
  <c r="F5491" i="5" l="1"/>
  <c r="H5490" i="5"/>
  <c r="F5492" i="5" l="1"/>
  <c r="H5491" i="5"/>
  <c r="F5493" i="5" l="1"/>
  <c r="H5492" i="5"/>
  <c r="F5494" i="5" l="1"/>
  <c r="H5493" i="5"/>
  <c r="F5495" i="5" l="1"/>
  <c r="H5494" i="5"/>
  <c r="F5496" i="5" l="1"/>
  <c r="H5495" i="5"/>
  <c r="F5497" i="5" l="1"/>
  <c r="H5496" i="5"/>
  <c r="F5498" i="5" l="1"/>
  <c r="H5497" i="5"/>
  <c r="F5499" i="5" l="1"/>
  <c r="H5498" i="5"/>
  <c r="F5500" i="5" l="1"/>
  <c r="H5499" i="5"/>
  <c r="F5501" i="5" l="1"/>
  <c r="H5500" i="5"/>
  <c r="F5502" i="5" l="1"/>
  <c r="H5501" i="5"/>
  <c r="F5503" i="5" l="1"/>
  <c r="H5502" i="5"/>
  <c r="F5504" i="5" l="1"/>
  <c r="H5503" i="5"/>
  <c r="F5505" i="5" l="1"/>
  <c r="H5504" i="5"/>
  <c r="F5506" i="5" l="1"/>
  <c r="H5505" i="5"/>
  <c r="F5507" i="5" l="1"/>
  <c r="H5506" i="5"/>
  <c r="F5508" i="5" l="1"/>
  <c r="H5507" i="5"/>
  <c r="F5509" i="5" l="1"/>
  <c r="H5508" i="5"/>
  <c r="F5510" i="5" l="1"/>
  <c r="H5509" i="5"/>
  <c r="F5511" i="5" l="1"/>
  <c r="H5510" i="5"/>
  <c r="F5512" i="5" l="1"/>
  <c r="H5511" i="5"/>
  <c r="F5513" i="5" l="1"/>
  <c r="H5512" i="5"/>
  <c r="F5514" i="5" l="1"/>
  <c r="H5513" i="5"/>
  <c r="F5515" i="5" l="1"/>
  <c r="H5514" i="5"/>
  <c r="F5516" i="5" l="1"/>
  <c r="H5515" i="5"/>
  <c r="F5517" i="5" l="1"/>
  <c r="H5516" i="5"/>
  <c r="F5518" i="5" l="1"/>
  <c r="H5517" i="5"/>
  <c r="F5519" i="5" l="1"/>
  <c r="H5518" i="5"/>
  <c r="F5520" i="5" l="1"/>
  <c r="H5519" i="5"/>
  <c r="F5521" i="5" l="1"/>
  <c r="H5520" i="5"/>
  <c r="F5522" i="5" l="1"/>
  <c r="H5521" i="5"/>
  <c r="F5523" i="5" l="1"/>
  <c r="H5522" i="5"/>
  <c r="F5524" i="5" l="1"/>
  <c r="H5523" i="5"/>
  <c r="F5525" i="5" l="1"/>
  <c r="H5524" i="5"/>
  <c r="F5526" i="5" l="1"/>
  <c r="H5525" i="5"/>
  <c r="F5527" i="5" l="1"/>
  <c r="H5526" i="5"/>
  <c r="F5528" i="5" l="1"/>
  <c r="H5527" i="5"/>
  <c r="F5529" i="5" l="1"/>
  <c r="H5528" i="5"/>
  <c r="F5530" i="5" l="1"/>
  <c r="H5529" i="5"/>
  <c r="F5531" i="5" l="1"/>
  <c r="H5530" i="5"/>
  <c r="F5532" i="5" l="1"/>
  <c r="H5531" i="5"/>
  <c r="F5533" i="5" l="1"/>
  <c r="H5532" i="5"/>
  <c r="F5534" i="5" l="1"/>
  <c r="H5533" i="5"/>
  <c r="F5535" i="5" l="1"/>
  <c r="H5534" i="5"/>
  <c r="F5536" i="5" l="1"/>
  <c r="H5535" i="5"/>
  <c r="F5537" i="5" l="1"/>
  <c r="H5536" i="5"/>
  <c r="F5538" i="5" l="1"/>
  <c r="H5537" i="5"/>
  <c r="F5539" i="5" l="1"/>
  <c r="H5538" i="5"/>
  <c r="F5540" i="5" l="1"/>
  <c r="H5539" i="5"/>
  <c r="F5541" i="5" l="1"/>
  <c r="H5540" i="5"/>
  <c r="F5542" i="5" l="1"/>
  <c r="H5541" i="5"/>
  <c r="F5543" i="5" l="1"/>
  <c r="H5542" i="5"/>
  <c r="F5544" i="5" l="1"/>
  <c r="H5543" i="5"/>
  <c r="F5545" i="5" l="1"/>
  <c r="H5544" i="5"/>
  <c r="F5546" i="5" l="1"/>
  <c r="H5545" i="5"/>
  <c r="F5547" i="5" l="1"/>
  <c r="H5546" i="5"/>
  <c r="F5548" i="5" l="1"/>
  <c r="H5547" i="5"/>
  <c r="F5549" i="5" l="1"/>
  <c r="H5548" i="5"/>
  <c r="F5550" i="5" l="1"/>
  <c r="H5549" i="5"/>
  <c r="F5551" i="5" l="1"/>
  <c r="H5550" i="5"/>
  <c r="F5552" i="5" l="1"/>
  <c r="H5551" i="5"/>
  <c r="F5553" i="5" l="1"/>
  <c r="H5552" i="5"/>
  <c r="F5554" i="5" l="1"/>
  <c r="H5553" i="5"/>
  <c r="F5555" i="5" l="1"/>
  <c r="H5554" i="5"/>
  <c r="F5556" i="5" l="1"/>
  <c r="H5555" i="5"/>
  <c r="F5557" i="5" l="1"/>
  <c r="H5556" i="5"/>
  <c r="F5558" i="5" l="1"/>
  <c r="H5557" i="5"/>
  <c r="F5559" i="5" l="1"/>
  <c r="H5558" i="5"/>
  <c r="F5560" i="5" l="1"/>
  <c r="H5559" i="5"/>
  <c r="F5561" i="5" l="1"/>
  <c r="H5560" i="5"/>
  <c r="F5562" i="5" l="1"/>
  <c r="H5561" i="5"/>
  <c r="F5563" i="5" l="1"/>
  <c r="H5562" i="5"/>
  <c r="F5564" i="5" l="1"/>
  <c r="H5563" i="5"/>
  <c r="F5565" i="5" l="1"/>
  <c r="H5564" i="5"/>
  <c r="F5566" i="5" l="1"/>
  <c r="H5565" i="5"/>
  <c r="F5567" i="5" l="1"/>
  <c r="H5566" i="5"/>
  <c r="F5568" i="5" l="1"/>
  <c r="H5567" i="5"/>
  <c r="F5569" i="5" l="1"/>
  <c r="H5568" i="5"/>
  <c r="F5570" i="5" l="1"/>
  <c r="H5569" i="5"/>
  <c r="F5571" i="5" l="1"/>
  <c r="H5570" i="5"/>
  <c r="F5572" i="5" l="1"/>
  <c r="H5571" i="5"/>
  <c r="F5573" i="5" l="1"/>
  <c r="H5572" i="5"/>
  <c r="F5574" i="5" l="1"/>
  <c r="H5573" i="5"/>
  <c r="F5575" i="5" l="1"/>
  <c r="H5574" i="5"/>
  <c r="F5576" i="5" l="1"/>
  <c r="H5575" i="5"/>
  <c r="F5577" i="5" l="1"/>
  <c r="H5576" i="5"/>
  <c r="F5578" i="5" l="1"/>
  <c r="H5577" i="5"/>
  <c r="F5579" i="5" l="1"/>
  <c r="H5578" i="5"/>
  <c r="F5580" i="5" l="1"/>
  <c r="H5579" i="5"/>
  <c r="F5581" i="5" l="1"/>
  <c r="H5580" i="5"/>
  <c r="F5582" i="5" l="1"/>
  <c r="H5581" i="5"/>
  <c r="F5583" i="5" l="1"/>
  <c r="H5582" i="5"/>
  <c r="F5584" i="5" l="1"/>
  <c r="H5583" i="5"/>
  <c r="F5585" i="5" l="1"/>
  <c r="H5584" i="5"/>
  <c r="F5586" i="5" l="1"/>
  <c r="H5585" i="5"/>
  <c r="F5587" i="5" l="1"/>
  <c r="H5586" i="5"/>
  <c r="F5588" i="5" l="1"/>
  <c r="H5587" i="5"/>
  <c r="F5589" i="5" l="1"/>
  <c r="H5588" i="5"/>
  <c r="F5590" i="5" l="1"/>
  <c r="H5589" i="5"/>
  <c r="F5591" i="5" l="1"/>
  <c r="H5590" i="5"/>
  <c r="F5592" i="5" l="1"/>
  <c r="H5591" i="5"/>
  <c r="F5593" i="5" l="1"/>
  <c r="H5592" i="5"/>
  <c r="F5594" i="5" l="1"/>
  <c r="H5593" i="5"/>
  <c r="F5595" i="5" l="1"/>
  <c r="H5594" i="5"/>
  <c r="F5596" i="5" l="1"/>
  <c r="H5595" i="5"/>
  <c r="F5597" i="5" l="1"/>
  <c r="H5596" i="5"/>
  <c r="F5598" i="5" l="1"/>
  <c r="H5597" i="5"/>
  <c r="F5599" i="5" l="1"/>
  <c r="H5598" i="5"/>
  <c r="F5600" i="5" l="1"/>
  <c r="H5599" i="5"/>
  <c r="F5601" i="5" l="1"/>
  <c r="H5600" i="5"/>
  <c r="F5602" i="5" l="1"/>
  <c r="H5601" i="5"/>
  <c r="F5603" i="5" l="1"/>
  <c r="H5602" i="5"/>
  <c r="F5604" i="5" l="1"/>
  <c r="H5603" i="5"/>
  <c r="F5605" i="5" l="1"/>
  <c r="H5604" i="5"/>
  <c r="F5606" i="5" l="1"/>
  <c r="H5605" i="5"/>
  <c r="F5607" i="5" l="1"/>
  <c r="H5606" i="5"/>
  <c r="F5608" i="5" l="1"/>
  <c r="H5607" i="5"/>
  <c r="F5609" i="5" l="1"/>
  <c r="H5608" i="5"/>
  <c r="F5610" i="5" l="1"/>
  <c r="H5609" i="5"/>
  <c r="F5611" i="5" l="1"/>
  <c r="H5610" i="5"/>
  <c r="F5612" i="5" l="1"/>
  <c r="H5611" i="5"/>
  <c r="F5613" i="5" l="1"/>
  <c r="H5612" i="5"/>
  <c r="F5614" i="5" l="1"/>
  <c r="H5613" i="5"/>
  <c r="F5615" i="5" l="1"/>
  <c r="H5614" i="5"/>
  <c r="F5616" i="5" l="1"/>
  <c r="H5615" i="5"/>
  <c r="F5617" i="5" l="1"/>
  <c r="H5616" i="5"/>
  <c r="F5618" i="5" l="1"/>
  <c r="H5617" i="5"/>
  <c r="F5619" i="5" l="1"/>
  <c r="H5618" i="5"/>
  <c r="F5620" i="5" l="1"/>
  <c r="H5619" i="5"/>
  <c r="F5621" i="5" l="1"/>
  <c r="H5620" i="5"/>
  <c r="F5622" i="5" l="1"/>
  <c r="H5621" i="5"/>
  <c r="F5623" i="5" l="1"/>
  <c r="H5622" i="5"/>
  <c r="F5624" i="5" l="1"/>
  <c r="H5623" i="5"/>
  <c r="F5625" i="5" l="1"/>
  <c r="H5624" i="5"/>
  <c r="F5626" i="5" l="1"/>
  <c r="H5625" i="5"/>
  <c r="F5627" i="5" l="1"/>
  <c r="H5626" i="5"/>
  <c r="F5628" i="5" l="1"/>
  <c r="H5627" i="5"/>
  <c r="F5629" i="5" l="1"/>
  <c r="H5628" i="5"/>
  <c r="F5630" i="5" l="1"/>
  <c r="H5629" i="5"/>
  <c r="F5631" i="5" l="1"/>
  <c r="H5630" i="5"/>
  <c r="F5632" i="5" l="1"/>
  <c r="H5631" i="5"/>
  <c r="F5633" i="5" l="1"/>
  <c r="H5632" i="5"/>
  <c r="F5634" i="5" l="1"/>
  <c r="H5633" i="5"/>
  <c r="F5635" i="5" l="1"/>
  <c r="H5634" i="5"/>
  <c r="F5636" i="5" l="1"/>
  <c r="H5635" i="5"/>
  <c r="F5637" i="5" l="1"/>
  <c r="H5636" i="5"/>
  <c r="F5638" i="5" l="1"/>
  <c r="H5637" i="5"/>
  <c r="F5639" i="5" l="1"/>
  <c r="H5638" i="5"/>
  <c r="F5640" i="5" l="1"/>
  <c r="H5639" i="5"/>
  <c r="F5641" i="5" l="1"/>
  <c r="H5640" i="5"/>
  <c r="F5642" i="5" l="1"/>
  <c r="H5641" i="5"/>
  <c r="F5643" i="5" l="1"/>
  <c r="H5642" i="5"/>
  <c r="F5644" i="5" l="1"/>
  <c r="H5643" i="5"/>
  <c r="F5645" i="5" l="1"/>
  <c r="H5644" i="5"/>
  <c r="F5646" i="5" l="1"/>
  <c r="H5645" i="5"/>
  <c r="F5647" i="5" l="1"/>
  <c r="H5646" i="5"/>
  <c r="F5648" i="5" l="1"/>
  <c r="H5647" i="5"/>
  <c r="F5649" i="5" l="1"/>
  <c r="H5648" i="5"/>
  <c r="F5650" i="5" l="1"/>
  <c r="H5649" i="5"/>
  <c r="F5651" i="5" l="1"/>
  <c r="H5650" i="5"/>
  <c r="F5652" i="5" l="1"/>
  <c r="H5651" i="5"/>
  <c r="F5653" i="5" l="1"/>
  <c r="H5652" i="5"/>
  <c r="F5654" i="5" l="1"/>
  <c r="H5653" i="5"/>
  <c r="F5655" i="5" l="1"/>
  <c r="H5654" i="5"/>
  <c r="F5656" i="5" l="1"/>
  <c r="H5655" i="5"/>
  <c r="F5657" i="5" l="1"/>
  <c r="H5656" i="5"/>
  <c r="F5658" i="5" l="1"/>
  <c r="H5657" i="5"/>
  <c r="F5659" i="5" l="1"/>
  <c r="H5658" i="5"/>
  <c r="F5660" i="5" l="1"/>
  <c r="H5659" i="5"/>
  <c r="F5661" i="5" l="1"/>
  <c r="H5660" i="5"/>
  <c r="F5662" i="5" l="1"/>
  <c r="H5661" i="5"/>
  <c r="F5663" i="5" l="1"/>
  <c r="H5662" i="5"/>
  <c r="F5664" i="5" l="1"/>
  <c r="H5663" i="5"/>
  <c r="F5665" i="5" l="1"/>
  <c r="H5664" i="5"/>
  <c r="F5666" i="5" l="1"/>
  <c r="H5665" i="5"/>
  <c r="F5667" i="5" l="1"/>
  <c r="H5666" i="5"/>
  <c r="F5668" i="5" l="1"/>
  <c r="H5667" i="5"/>
  <c r="F5669" i="5" l="1"/>
  <c r="H5668" i="5"/>
  <c r="F5670" i="5" l="1"/>
  <c r="H5669" i="5"/>
  <c r="F5671" i="5" l="1"/>
  <c r="H5670" i="5"/>
  <c r="F5672" i="5" l="1"/>
  <c r="H5671" i="5"/>
  <c r="F5673" i="5" l="1"/>
  <c r="H5672" i="5"/>
  <c r="F5674" i="5" l="1"/>
  <c r="H5673" i="5"/>
  <c r="F5675" i="5" l="1"/>
  <c r="H5674" i="5"/>
  <c r="F5676" i="5" l="1"/>
  <c r="H5675" i="5"/>
  <c r="F5677" i="5" l="1"/>
  <c r="H5676" i="5"/>
  <c r="F5678" i="5" l="1"/>
  <c r="H5677" i="5"/>
  <c r="F5679" i="5" l="1"/>
  <c r="H5678" i="5"/>
  <c r="F5680" i="5" l="1"/>
  <c r="H5679" i="5"/>
  <c r="F5681" i="5" l="1"/>
  <c r="H5680" i="5"/>
  <c r="F5682" i="5" l="1"/>
  <c r="H5681" i="5"/>
  <c r="F5683" i="5" l="1"/>
  <c r="H5682" i="5"/>
  <c r="F5684" i="5" l="1"/>
  <c r="H5683" i="5"/>
  <c r="F5685" i="5" l="1"/>
  <c r="H5684" i="5"/>
  <c r="F5686" i="5" l="1"/>
  <c r="H5685" i="5"/>
  <c r="F5687" i="5" l="1"/>
  <c r="H5686" i="5"/>
  <c r="F5688" i="5" l="1"/>
  <c r="H5687" i="5"/>
  <c r="F5689" i="5" l="1"/>
  <c r="H5688" i="5"/>
  <c r="F5690" i="5" l="1"/>
  <c r="H5689" i="5"/>
  <c r="F5691" i="5" l="1"/>
  <c r="H5690" i="5"/>
  <c r="F5692" i="5" l="1"/>
  <c r="H5691" i="5"/>
  <c r="F5693" i="5" l="1"/>
  <c r="H5692" i="5"/>
  <c r="F5694" i="5" l="1"/>
  <c r="H5693" i="5"/>
  <c r="F5695" i="5" l="1"/>
  <c r="H5694" i="5"/>
  <c r="F5696" i="5" l="1"/>
  <c r="H5695" i="5"/>
  <c r="F5697" i="5" l="1"/>
  <c r="H5696" i="5"/>
  <c r="F5698" i="5" l="1"/>
  <c r="H5697" i="5"/>
  <c r="F5699" i="5" l="1"/>
  <c r="H5698" i="5"/>
  <c r="F5700" i="5" l="1"/>
  <c r="H5699" i="5"/>
  <c r="F5701" i="5" l="1"/>
  <c r="H5700" i="5"/>
  <c r="F5702" i="5" l="1"/>
  <c r="H5701" i="5"/>
  <c r="F5703" i="5" l="1"/>
  <c r="H5702" i="5"/>
  <c r="F5704" i="5" l="1"/>
  <c r="H5703" i="5"/>
  <c r="F5705" i="5" l="1"/>
  <c r="H5704" i="5"/>
  <c r="F5706" i="5" l="1"/>
  <c r="H5705" i="5"/>
  <c r="F5707" i="5" l="1"/>
  <c r="H5706" i="5"/>
  <c r="F5708" i="5" l="1"/>
  <c r="H5707" i="5"/>
  <c r="F5709" i="5" l="1"/>
  <c r="H5708" i="5"/>
  <c r="F5710" i="5" l="1"/>
  <c r="H5709" i="5"/>
  <c r="F5711" i="5" l="1"/>
  <c r="H5710" i="5"/>
  <c r="F5712" i="5" l="1"/>
  <c r="H5711" i="5"/>
  <c r="F5713" i="5" l="1"/>
  <c r="H5712" i="5"/>
  <c r="F5714" i="5" l="1"/>
  <c r="H5713" i="5"/>
  <c r="F5715" i="5" l="1"/>
  <c r="H5714" i="5"/>
  <c r="F5716" i="5" l="1"/>
  <c r="H5715" i="5"/>
  <c r="F5717" i="5" l="1"/>
  <c r="H5716" i="5"/>
  <c r="F5718" i="5" l="1"/>
  <c r="H5717" i="5"/>
  <c r="F5719" i="5" l="1"/>
  <c r="H5718" i="5"/>
  <c r="F5720" i="5" l="1"/>
  <c r="H5719" i="5"/>
  <c r="F5721" i="5" l="1"/>
  <c r="H5720" i="5"/>
  <c r="F5722" i="5" l="1"/>
  <c r="H5721" i="5"/>
  <c r="F5723" i="5" l="1"/>
  <c r="H5722" i="5"/>
  <c r="F5724" i="5" l="1"/>
  <c r="H5723" i="5"/>
  <c r="F5725" i="5" l="1"/>
  <c r="H5724" i="5"/>
  <c r="F5726" i="5" l="1"/>
  <c r="H5725" i="5"/>
  <c r="F5727" i="5" l="1"/>
  <c r="H5726" i="5"/>
  <c r="F5728" i="5" l="1"/>
  <c r="H5727" i="5"/>
  <c r="F5729" i="5" l="1"/>
  <c r="H5728" i="5"/>
  <c r="F5730" i="5" l="1"/>
  <c r="H5729" i="5"/>
  <c r="F5731" i="5" l="1"/>
  <c r="H5730" i="5"/>
  <c r="F5732" i="5" l="1"/>
  <c r="H5731" i="5"/>
  <c r="F5733" i="5" l="1"/>
  <c r="H5732" i="5"/>
  <c r="F5734" i="5" l="1"/>
  <c r="H5733" i="5"/>
  <c r="F5735" i="5" l="1"/>
  <c r="H5734" i="5"/>
  <c r="F5736" i="5" l="1"/>
  <c r="H5735" i="5"/>
  <c r="F5737" i="5" l="1"/>
  <c r="H5736" i="5"/>
  <c r="F5738" i="5" l="1"/>
  <c r="H5737" i="5"/>
  <c r="F5739" i="5" l="1"/>
  <c r="H5738" i="5"/>
  <c r="F5740" i="5" l="1"/>
  <c r="H5739" i="5"/>
  <c r="F5741" i="5" l="1"/>
  <c r="H5740" i="5"/>
  <c r="F5742" i="5" l="1"/>
  <c r="H5741" i="5"/>
  <c r="F5743" i="5" l="1"/>
  <c r="H5742" i="5"/>
  <c r="F5744" i="5" l="1"/>
  <c r="H5743" i="5"/>
  <c r="F5745" i="5" l="1"/>
  <c r="H5744" i="5"/>
  <c r="F5746" i="5" l="1"/>
  <c r="H5745" i="5"/>
  <c r="F5747" i="5" l="1"/>
  <c r="H5746" i="5"/>
  <c r="F5748" i="5" l="1"/>
  <c r="H5747" i="5"/>
  <c r="F5749" i="5" l="1"/>
  <c r="H5748" i="5"/>
  <c r="F5750" i="5" l="1"/>
  <c r="H5749" i="5"/>
  <c r="F5751" i="5" l="1"/>
  <c r="H5750" i="5"/>
  <c r="F5752" i="5" l="1"/>
  <c r="H5751" i="5"/>
  <c r="F5753" i="5" l="1"/>
  <c r="H5752" i="5"/>
  <c r="F5754" i="5" l="1"/>
  <c r="H5753" i="5"/>
  <c r="F5755" i="5" l="1"/>
  <c r="H5754" i="5"/>
  <c r="F5756" i="5" l="1"/>
  <c r="H5755" i="5"/>
  <c r="F5757" i="5" l="1"/>
  <c r="H5756" i="5"/>
  <c r="F5758" i="5" l="1"/>
  <c r="H5757" i="5"/>
  <c r="F5759" i="5" l="1"/>
  <c r="H5758" i="5"/>
  <c r="F5760" i="5" l="1"/>
  <c r="H5759" i="5"/>
  <c r="F5761" i="5" l="1"/>
  <c r="H5760" i="5"/>
  <c r="F5762" i="5" l="1"/>
  <c r="H5761" i="5"/>
  <c r="F5763" i="5" l="1"/>
  <c r="H5762" i="5"/>
  <c r="F5764" i="5" l="1"/>
  <c r="H5763" i="5"/>
  <c r="F5765" i="5" l="1"/>
  <c r="H5764" i="5"/>
  <c r="F5766" i="5" l="1"/>
  <c r="H5765" i="5"/>
  <c r="F5767" i="5" l="1"/>
  <c r="H5766" i="5"/>
  <c r="F5768" i="5" l="1"/>
  <c r="H5767" i="5"/>
  <c r="F5769" i="5" l="1"/>
  <c r="H5768" i="5"/>
  <c r="F5770" i="5" l="1"/>
  <c r="H5769" i="5"/>
  <c r="F5771" i="5" l="1"/>
  <c r="H5770" i="5"/>
  <c r="F5772" i="5" l="1"/>
  <c r="H5771" i="5"/>
  <c r="F5773" i="5" l="1"/>
  <c r="H5772" i="5"/>
  <c r="F5774" i="5" l="1"/>
  <c r="H5773" i="5"/>
  <c r="F5775" i="5" l="1"/>
  <c r="H5774" i="5"/>
  <c r="F5776" i="5" l="1"/>
  <c r="H5775" i="5"/>
  <c r="F5777" i="5" l="1"/>
  <c r="H5776" i="5"/>
  <c r="F5778" i="5" l="1"/>
  <c r="H5777" i="5"/>
  <c r="F5779" i="5" l="1"/>
  <c r="H5778" i="5"/>
  <c r="F5780" i="5" l="1"/>
  <c r="H5779" i="5"/>
  <c r="F5781" i="5" l="1"/>
  <c r="H5780" i="5"/>
  <c r="F5782" i="5" l="1"/>
  <c r="H5781" i="5"/>
  <c r="F5783" i="5" l="1"/>
  <c r="H5782" i="5"/>
  <c r="F5784" i="5" l="1"/>
  <c r="H5783" i="5"/>
  <c r="F5785" i="5" l="1"/>
  <c r="H5784" i="5"/>
  <c r="F5786" i="5" l="1"/>
  <c r="H5785" i="5"/>
  <c r="F5787" i="5" l="1"/>
  <c r="H5786" i="5"/>
  <c r="F5788" i="5" l="1"/>
  <c r="H5787" i="5"/>
  <c r="F5789" i="5" l="1"/>
  <c r="H5788" i="5"/>
  <c r="F5790" i="5" l="1"/>
  <c r="H5789" i="5"/>
  <c r="F5791" i="5" l="1"/>
  <c r="H5790" i="5"/>
  <c r="F5792" i="5" l="1"/>
  <c r="H5791" i="5"/>
  <c r="F5793" i="5" l="1"/>
  <c r="H5792" i="5"/>
  <c r="F5794" i="5" l="1"/>
  <c r="H5793" i="5"/>
  <c r="F5795" i="5" l="1"/>
  <c r="H5794" i="5"/>
  <c r="F5796" i="5" l="1"/>
  <c r="H5795" i="5"/>
  <c r="F5797" i="5" l="1"/>
  <c r="H5796" i="5"/>
  <c r="F5798" i="5" l="1"/>
  <c r="H5797" i="5"/>
  <c r="F5799" i="5" l="1"/>
  <c r="H5798" i="5"/>
  <c r="F5800" i="5" l="1"/>
  <c r="H5799" i="5"/>
  <c r="F5801" i="5" l="1"/>
  <c r="H5800" i="5"/>
  <c r="F5802" i="5" l="1"/>
  <c r="H5801" i="5"/>
  <c r="F5803" i="5" l="1"/>
  <c r="H5802" i="5"/>
  <c r="F5804" i="5" l="1"/>
  <c r="H5803" i="5"/>
  <c r="F5805" i="5" l="1"/>
  <c r="H5804" i="5"/>
  <c r="F5806" i="5" l="1"/>
  <c r="H5805" i="5"/>
  <c r="F5807" i="5" l="1"/>
  <c r="H5806" i="5"/>
  <c r="F5808" i="5" l="1"/>
  <c r="H5807" i="5"/>
  <c r="F5809" i="5" l="1"/>
  <c r="H5808" i="5"/>
  <c r="F5810" i="5" l="1"/>
  <c r="H5809" i="5"/>
  <c r="F5811" i="5" l="1"/>
  <c r="H5810" i="5"/>
  <c r="F5812" i="5" l="1"/>
  <c r="H5811" i="5"/>
  <c r="F5813" i="5" l="1"/>
  <c r="H5812" i="5"/>
  <c r="F5814" i="5" l="1"/>
  <c r="H5813" i="5"/>
  <c r="F5815" i="5" l="1"/>
  <c r="H5814" i="5"/>
  <c r="F5816" i="5" l="1"/>
  <c r="H5815" i="5"/>
  <c r="F5817" i="5" l="1"/>
  <c r="H5816" i="5"/>
  <c r="F5818" i="5" l="1"/>
  <c r="H5817" i="5"/>
  <c r="F5819" i="5" l="1"/>
  <c r="H5818" i="5"/>
  <c r="F5820" i="5" l="1"/>
  <c r="H5819" i="5"/>
  <c r="F5821" i="5" l="1"/>
  <c r="H5820" i="5"/>
  <c r="F5822" i="5" l="1"/>
  <c r="H5821" i="5"/>
  <c r="F5823" i="5" l="1"/>
  <c r="H5822" i="5"/>
  <c r="F5824" i="5" l="1"/>
  <c r="H5823" i="5"/>
  <c r="F5825" i="5" l="1"/>
  <c r="H5824" i="5"/>
  <c r="F5826" i="5" l="1"/>
  <c r="H5825" i="5"/>
  <c r="F5827" i="5" l="1"/>
  <c r="H5826" i="5"/>
  <c r="F5828" i="5" l="1"/>
  <c r="H5827" i="5"/>
  <c r="F5829" i="5" l="1"/>
  <c r="H5828" i="5"/>
  <c r="F5830" i="5" l="1"/>
  <c r="H5829" i="5"/>
  <c r="F5831" i="5" l="1"/>
  <c r="H5830" i="5"/>
  <c r="F5832" i="5" l="1"/>
  <c r="H5831" i="5"/>
  <c r="F5833" i="5" l="1"/>
  <c r="H5832" i="5"/>
  <c r="F5834" i="5" l="1"/>
  <c r="H5833" i="5"/>
  <c r="F5835" i="5" l="1"/>
  <c r="H5834" i="5"/>
  <c r="F5836" i="5" l="1"/>
  <c r="H5835" i="5"/>
  <c r="F5837" i="5" l="1"/>
  <c r="H5836" i="5"/>
  <c r="F5838" i="5" l="1"/>
  <c r="H5837" i="5"/>
  <c r="F5839" i="5" l="1"/>
  <c r="H5838" i="5"/>
  <c r="F5840" i="5" l="1"/>
  <c r="H5839" i="5"/>
  <c r="F5841" i="5" l="1"/>
  <c r="H5840" i="5"/>
  <c r="F5842" i="5" l="1"/>
  <c r="H5841" i="5"/>
  <c r="F5843" i="5" l="1"/>
  <c r="H5842" i="5"/>
  <c r="F5844" i="5" l="1"/>
  <c r="H5843" i="5"/>
  <c r="F5845" i="5" l="1"/>
  <c r="H5844" i="5"/>
  <c r="F5846" i="5" l="1"/>
  <c r="H5845" i="5"/>
  <c r="F5847" i="5" l="1"/>
  <c r="H5846" i="5"/>
  <c r="F5848" i="5" l="1"/>
  <c r="H5847" i="5"/>
  <c r="F5849" i="5" l="1"/>
  <c r="H5848" i="5"/>
  <c r="F5850" i="5" l="1"/>
  <c r="H5849" i="5"/>
  <c r="F5851" i="5" l="1"/>
  <c r="H5850" i="5"/>
  <c r="F5852" i="5" l="1"/>
  <c r="H5851" i="5"/>
  <c r="F5853" i="5" l="1"/>
  <c r="H5852" i="5"/>
  <c r="F5854" i="5" l="1"/>
  <c r="H5853" i="5"/>
  <c r="F5855" i="5" l="1"/>
  <c r="H5854" i="5"/>
  <c r="F5856" i="5" l="1"/>
  <c r="H5855" i="5"/>
  <c r="F5857" i="5" l="1"/>
  <c r="H5856" i="5"/>
  <c r="F5858" i="5" l="1"/>
  <c r="H5857" i="5"/>
  <c r="F5859" i="5" l="1"/>
  <c r="H5858" i="5"/>
  <c r="F5860" i="5" l="1"/>
  <c r="H5859" i="5"/>
  <c r="F5861" i="5" l="1"/>
  <c r="H5860" i="5"/>
  <c r="F5862" i="5" l="1"/>
  <c r="H5861" i="5"/>
  <c r="F5863" i="5" l="1"/>
  <c r="H5862" i="5"/>
  <c r="F5864" i="5" l="1"/>
  <c r="H5863" i="5"/>
  <c r="F5865" i="5" l="1"/>
  <c r="H5864" i="5"/>
  <c r="F5866" i="5" l="1"/>
  <c r="H5865" i="5"/>
  <c r="F5867" i="5" l="1"/>
  <c r="H5866" i="5"/>
  <c r="F5868" i="5" l="1"/>
  <c r="H5867" i="5"/>
  <c r="F5869" i="5" l="1"/>
  <c r="H5868" i="5"/>
  <c r="F5870" i="5" l="1"/>
  <c r="H5869" i="5"/>
  <c r="F5871" i="5" l="1"/>
  <c r="H5870" i="5"/>
  <c r="F5872" i="5" l="1"/>
  <c r="H5871" i="5"/>
  <c r="F5873" i="5" l="1"/>
  <c r="H5872" i="5"/>
  <c r="F5874" i="5" l="1"/>
  <c r="H5873" i="5"/>
  <c r="F5875" i="5" l="1"/>
  <c r="H5874" i="5"/>
  <c r="F5876" i="5" l="1"/>
  <c r="H5875" i="5"/>
  <c r="F5877" i="5" l="1"/>
  <c r="H5876" i="5"/>
  <c r="F5878" i="5" l="1"/>
  <c r="H5877" i="5"/>
  <c r="F5879" i="5" l="1"/>
  <c r="H5878" i="5"/>
  <c r="F5880" i="5" l="1"/>
  <c r="H5879" i="5"/>
  <c r="F5881" i="5" l="1"/>
  <c r="H5880" i="5"/>
  <c r="F5882" i="5" l="1"/>
  <c r="H5881" i="5"/>
  <c r="F5883" i="5" l="1"/>
  <c r="H5882" i="5"/>
  <c r="F5884" i="5" l="1"/>
  <c r="H5883" i="5"/>
  <c r="F5885" i="5" l="1"/>
  <c r="H5884" i="5"/>
  <c r="F5886" i="5" l="1"/>
  <c r="H5885" i="5"/>
  <c r="F5887" i="5" l="1"/>
  <c r="H5886" i="5"/>
  <c r="F5888" i="5" l="1"/>
  <c r="H5887" i="5"/>
  <c r="F5889" i="5" l="1"/>
  <c r="H5888" i="5"/>
  <c r="F5890" i="5" l="1"/>
  <c r="H5889" i="5"/>
  <c r="F5891" i="5" l="1"/>
  <c r="H5890" i="5"/>
  <c r="F5892" i="5" l="1"/>
  <c r="H5891" i="5"/>
  <c r="F5893" i="5" l="1"/>
  <c r="H5892" i="5"/>
  <c r="F5894" i="5" l="1"/>
  <c r="H5893" i="5"/>
  <c r="F5895" i="5" l="1"/>
  <c r="H5894" i="5"/>
  <c r="F5896" i="5" l="1"/>
  <c r="H5895" i="5"/>
  <c r="F5897" i="5" l="1"/>
  <c r="H5896" i="5"/>
  <c r="F5898" i="5" l="1"/>
  <c r="H5897" i="5"/>
  <c r="F5899" i="5" l="1"/>
  <c r="H5898" i="5"/>
  <c r="F5900" i="5" l="1"/>
  <c r="H5899" i="5"/>
  <c r="F5901" i="5" l="1"/>
  <c r="H5900" i="5"/>
  <c r="F5902" i="5" l="1"/>
  <c r="H5901" i="5"/>
  <c r="F5903" i="5" l="1"/>
  <c r="H5902" i="5"/>
  <c r="F5904" i="5" l="1"/>
  <c r="H5903" i="5"/>
  <c r="F5905" i="5" l="1"/>
  <c r="H5904" i="5"/>
  <c r="F5906" i="5" l="1"/>
  <c r="H5905" i="5"/>
  <c r="F5907" i="5" l="1"/>
  <c r="H5906" i="5"/>
  <c r="F5908" i="5" l="1"/>
  <c r="H5907" i="5"/>
  <c r="F5909" i="5" l="1"/>
  <c r="H5908" i="5"/>
  <c r="F5910" i="5" l="1"/>
  <c r="H5909" i="5"/>
  <c r="F5911" i="5" l="1"/>
  <c r="H5910" i="5"/>
  <c r="F5912" i="5" l="1"/>
  <c r="H5911" i="5"/>
  <c r="F5913" i="5" l="1"/>
  <c r="H5912" i="5"/>
  <c r="F5914" i="5" l="1"/>
  <c r="H5913" i="5"/>
  <c r="F5915" i="5" l="1"/>
  <c r="H5914" i="5"/>
  <c r="F5916" i="5" l="1"/>
  <c r="H5915" i="5"/>
  <c r="F5917" i="5" l="1"/>
  <c r="H5916" i="5"/>
  <c r="F5918" i="5" l="1"/>
  <c r="H5917" i="5"/>
  <c r="F5919" i="5" l="1"/>
  <c r="H5918" i="5"/>
  <c r="F5920" i="5" l="1"/>
  <c r="H5919" i="5"/>
  <c r="F5921" i="5" l="1"/>
  <c r="H5920" i="5"/>
  <c r="F5922" i="5" l="1"/>
  <c r="H5921" i="5"/>
  <c r="F5923" i="5" l="1"/>
  <c r="H5922" i="5"/>
  <c r="F5924" i="5" l="1"/>
  <c r="H5923" i="5"/>
  <c r="F5925" i="5" l="1"/>
  <c r="H5924" i="5"/>
  <c r="F5926" i="5" l="1"/>
  <c r="H5925" i="5"/>
  <c r="F5927" i="5" l="1"/>
  <c r="H5926" i="5"/>
  <c r="F5928" i="5" l="1"/>
  <c r="H5927" i="5"/>
  <c r="F5929" i="5" l="1"/>
  <c r="H5928" i="5"/>
  <c r="F5930" i="5" l="1"/>
  <c r="H5929" i="5"/>
  <c r="F5931" i="5" l="1"/>
  <c r="H5930" i="5"/>
  <c r="F5932" i="5" l="1"/>
  <c r="H5931" i="5"/>
  <c r="F5933" i="5" l="1"/>
  <c r="H5932" i="5"/>
  <c r="F5934" i="5" l="1"/>
  <c r="H5933" i="5"/>
  <c r="F5935" i="5" l="1"/>
  <c r="H5934" i="5"/>
  <c r="F5936" i="5" l="1"/>
  <c r="H5935" i="5"/>
  <c r="F5937" i="5" l="1"/>
  <c r="H5936" i="5"/>
  <c r="F5938" i="5" l="1"/>
  <c r="H5937" i="5"/>
  <c r="F5939" i="5" l="1"/>
  <c r="H5938" i="5"/>
  <c r="F5940" i="5" l="1"/>
  <c r="H5939" i="5"/>
  <c r="F5941" i="5" l="1"/>
  <c r="H5940" i="5"/>
  <c r="F5942" i="5" l="1"/>
  <c r="H5941" i="5"/>
  <c r="F5943" i="5" l="1"/>
  <c r="H5942" i="5"/>
  <c r="F5944" i="5" l="1"/>
  <c r="H5943" i="5"/>
  <c r="F5945" i="5" l="1"/>
  <c r="H5944" i="5"/>
  <c r="F5946" i="5" l="1"/>
  <c r="H5945" i="5"/>
  <c r="F5947" i="5" l="1"/>
  <c r="H5946" i="5"/>
  <c r="F5948" i="5" l="1"/>
  <c r="H5947" i="5"/>
  <c r="F5949" i="5" l="1"/>
  <c r="H5948" i="5"/>
  <c r="F5950" i="5" l="1"/>
  <c r="H5949" i="5"/>
  <c r="F5951" i="5" l="1"/>
  <c r="H5950" i="5"/>
  <c r="F5952" i="5" l="1"/>
  <c r="H5951" i="5"/>
  <c r="F5953" i="5" l="1"/>
  <c r="H5952" i="5"/>
  <c r="F5954" i="5" l="1"/>
  <c r="H5953" i="5"/>
  <c r="F5955" i="5" l="1"/>
  <c r="H5954" i="5"/>
  <c r="F5956" i="5" l="1"/>
  <c r="H5955" i="5"/>
  <c r="F5957" i="5" l="1"/>
  <c r="H5956" i="5"/>
  <c r="F5958" i="5" l="1"/>
  <c r="H5957" i="5"/>
  <c r="F5959" i="5" l="1"/>
  <c r="H5958" i="5"/>
  <c r="F5960" i="5" l="1"/>
  <c r="H5959" i="5"/>
  <c r="F5961" i="5" l="1"/>
  <c r="H5960" i="5"/>
  <c r="F5962" i="5" l="1"/>
  <c r="H5961" i="5"/>
  <c r="F5963" i="5" l="1"/>
  <c r="H5962" i="5"/>
  <c r="F5964" i="5" l="1"/>
  <c r="H5963" i="5"/>
  <c r="F5965" i="5" l="1"/>
  <c r="H5964" i="5"/>
  <c r="F5966" i="5" l="1"/>
  <c r="H5965" i="5"/>
  <c r="F5967" i="5" l="1"/>
  <c r="H5966" i="5"/>
  <c r="F5968" i="5" l="1"/>
  <c r="H5967" i="5"/>
  <c r="F5969" i="5" l="1"/>
  <c r="H5968" i="5"/>
  <c r="F5970" i="5" l="1"/>
  <c r="H5969" i="5"/>
  <c r="F5971" i="5" l="1"/>
  <c r="H5970" i="5"/>
  <c r="F5972" i="5" l="1"/>
  <c r="H5971" i="5"/>
  <c r="F5973" i="5" l="1"/>
  <c r="H5972" i="5"/>
  <c r="F5974" i="5" l="1"/>
  <c r="H5973" i="5"/>
  <c r="F5975" i="5" l="1"/>
  <c r="H5974" i="5"/>
  <c r="F5976" i="5" l="1"/>
  <c r="H5975" i="5"/>
  <c r="F5977" i="5" l="1"/>
  <c r="H5976" i="5"/>
  <c r="F5978" i="5" l="1"/>
  <c r="H5977" i="5"/>
  <c r="F5979" i="5" l="1"/>
  <c r="H5978" i="5"/>
  <c r="F5980" i="5" l="1"/>
  <c r="H5979" i="5"/>
  <c r="F5981" i="5" l="1"/>
  <c r="H5980" i="5"/>
  <c r="F5982" i="5" l="1"/>
  <c r="H5981" i="5"/>
  <c r="F5983" i="5" l="1"/>
  <c r="H5982" i="5"/>
  <c r="F5984" i="5" l="1"/>
  <c r="H5983" i="5"/>
  <c r="F5985" i="5" l="1"/>
  <c r="H5984" i="5"/>
  <c r="F5986" i="5" l="1"/>
  <c r="H5985" i="5"/>
  <c r="F5987" i="5" l="1"/>
  <c r="H5986" i="5"/>
  <c r="F5988" i="5" l="1"/>
  <c r="H5987" i="5"/>
  <c r="F5989" i="5" l="1"/>
  <c r="H5988" i="5"/>
  <c r="F5990" i="5" l="1"/>
  <c r="H5989" i="5"/>
  <c r="F5991" i="5" l="1"/>
  <c r="H5990" i="5"/>
  <c r="F5992" i="5" l="1"/>
  <c r="H5991" i="5"/>
  <c r="F5993" i="5" l="1"/>
  <c r="H5992" i="5"/>
  <c r="F5994" i="5" l="1"/>
  <c r="H5993" i="5"/>
  <c r="F5995" i="5" l="1"/>
  <c r="H5994" i="5"/>
  <c r="F5996" i="5" l="1"/>
  <c r="H5995" i="5"/>
  <c r="F5997" i="5" l="1"/>
  <c r="H5996" i="5"/>
  <c r="F5998" i="5" l="1"/>
  <c r="H5997" i="5"/>
  <c r="F5999" i="5" l="1"/>
  <c r="H5998" i="5"/>
  <c r="F6000" i="5" l="1"/>
  <c r="H5999" i="5"/>
  <c r="F6001" i="5" l="1"/>
  <c r="H6001" i="5" s="1"/>
  <c r="H6000" i="5"/>
  <c r="L47" i="17"/>
  <c r="M47" i="17" s="1"/>
</calcChain>
</file>

<file path=xl/sharedStrings.xml><?xml version="1.0" encoding="utf-8"?>
<sst xmlns="http://schemas.openxmlformats.org/spreadsheetml/2006/main" count="11219" uniqueCount="1405">
  <si>
    <t>القيمة الأصلية للحصر (قبل أمر التغيير)</t>
  </si>
  <si>
    <t>القيمة المعتمدة (بعد أمر التغيير)</t>
  </si>
  <si>
    <t>إجمالي المفوتر (SAR)</t>
  </si>
  <si>
    <t>المتبقي (SAR)</t>
  </si>
  <si>
    <t>نسبة الإنجاز الفعلية</t>
  </si>
  <si>
    <t>بنود مكتملة</t>
  </si>
  <si>
    <t>بنود جارية</t>
  </si>
  <si>
    <t>بنود لم تبدأ</t>
  </si>
  <si>
    <t>بنود عدّلها أمر التغيير</t>
  </si>
  <si>
    <t>أعلى 10 بنود من حيث القيمة المتبقية</t>
  </si>
  <si>
    <t>#</t>
  </si>
  <si>
    <t>رقم البند</t>
  </si>
  <si>
    <t>وصف البند</t>
  </si>
  <si>
    <t>القيمة المتبقية (SAR)</t>
  </si>
  <si>
    <t>القيمة المعتمدة (SAR)</t>
  </si>
  <si>
    <t>نسبة الإنجاز %</t>
  </si>
  <si>
    <t>الحالة</t>
  </si>
  <si>
    <t>أكبر 10 زيادات في القيمة بسبب أمر التغيير</t>
  </si>
  <si>
    <t>زيادة القيمة (SAR)</t>
  </si>
  <si>
    <t>الإجمالي</t>
  </si>
  <si>
    <t>م</t>
  </si>
  <si>
    <t>الوحدة</t>
  </si>
  <si>
    <t>سعر الوحدة (SAR)</t>
  </si>
  <si>
    <t>الكمية الأصلية (B.Q)</t>
  </si>
  <si>
    <t>الكمية المعتمدة (C.R)</t>
  </si>
  <si>
    <t>فرق الكمية</t>
  </si>
  <si>
    <t>القيمة الأصلية (SAR)</t>
  </si>
  <si>
    <t>فرق القيمة (أمر التغيير)</t>
  </si>
  <si>
    <t>نسبة الإنجاز الفعلية %</t>
  </si>
  <si>
    <t>الكمية المتبقية</t>
  </si>
  <si>
    <t>نسبة المتبقي %</t>
  </si>
  <si>
    <t>حالة أمر التغيير</t>
  </si>
  <si>
    <t>المجموعة</t>
  </si>
  <si>
    <t>مفتاح ترتيب المتبقي</t>
  </si>
  <si>
    <t>مفتاح ترتيب الفرق</t>
  </si>
  <si>
    <t>صف البند في SUMMARY</t>
  </si>
  <si>
    <t>فرق عن TOTAL</t>
  </si>
  <si>
    <t>البيان</t>
  </si>
  <si>
    <t>القيمة (SAR)</t>
  </si>
  <si>
    <t>مفوتر</t>
  </si>
  <si>
    <t>متبقي</t>
  </si>
  <si>
    <t>عدد البنود</t>
  </si>
  <si>
    <t>مفوتر (SAR)</t>
  </si>
  <si>
    <t>متبقي (SAR)</t>
  </si>
  <si>
    <t>مكتمل</t>
  </si>
  <si>
    <t>جاري</t>
  </si>
  <si>
    <t>لم يبدأ</t>
  </si>
  <si>
    <t>تجاوز 100% - راجع</t>
  </si>
  <si>
    <t>المجموعة (عدّل القائمة)</t>
  </si>
  <si>
    <t>فرق أمر التغيير (SAR)</t>
  </si>
  <si>
    <t>D</t>
  </si>
  <si>
    <t>BQ</t>
  </si>
  <si>
    <t>NBQ</t>
  </si>
  <si>
    <t>CR1</t>
  </si>
  <si>
    <t>الفرق (SAR)</t>
  </si>
  <si>
    <t>جديد بأمر التغيير</t>
  </si>
  <si>
    <t>زيادة</t>
  </si>
  <si>
    <t>نقص</t>
  </si>
  <si>
    <t>بدون تغيير</t>
  </si>
  <si>
    <t>رقم المستخلص</t>
  </si>
  <si>
    <t>قيمة المستخلص (SAR)</t>
  </si>
  <si>
    <t>تراكمي (SAR)</t>
  </si>
  <si>
    <t>تراكمي % من المعتمد</t>
  </si>
  <si>
    <t>آخر مستخلص</t>
  </si>
  <si>
    <t>مراجعة المطابقة</t>
  </si>
  <si>
    <t>الفرق (يجب = 0)</t>
  </si>
  <si>
    <t>القيمة المعتمدة في التقرير مقابل TOTAL في SUMMARY (مجموع الفروق)</t>
  </si>
  <si>
    <t>المفوتر في التقرير مقابل مجموع صفوف INVOICE</t>
  </si>
  <si>
    <t>المفوتر مقابل مجموع صفوف Overall Completion INVOICE (إجماليات البنود)</t>
  </si>
  <si>
    <t>مجموع المجموعات مقابل إجمالي التقرير (لو ظهرت مجموعة جديدة أضفها للقائمة)</t>
  </si>
  <si>
    <t>عدد بنود SUMMARY مقابل عدد صفوف التقرير (سعة التقرير 350)</t>
  </si>
  <si>
    <t>عداد البنود</t>
  </si>
  <si>
    <t>صف بند؟</t>
  </si>
  <si>
    <t>كود البند</t>
  </si>
  <si>
    <t>نوع الصف</t>
  </si>
  <si>
    <t>آخر عمود (صف البند)</t>
  </si>
  <si>
    <t>آخر عمود (صف الإجمالي)</t>
  </si>
  <si>
    <t>حد أعمدة المراحل</t>
  </si>
  <si>
    <t>قيمة صف المستخلص</t>
  </si>
  <si>
    <t>إجمالي صف Overall</t>
  </si>
  <si>
    <t xml:space="preserve">                 Month
ITEMS              ,                                      </t>
  </si>
  <si>
    <t>Invoice #1</t>
  </si>
  <si>
    <t>Invoice #2</t>
  </si>
  <si>
    <t>Invoice #3</t>
  </si>
  <si>
    <t>Invoice #4</t>
  </si>
  <si>
    <t>Invoice #5</t>
  </si>
  <si>
    <t>Invoice #6</t>
  </si>
  <si>
    <t>Invoice #7</t>
  </si>
  <si>
    <t>Invoice #8</t>
  </si>
  <si>
    <t>Invoice #9</t>
  </si>
  <si>
    <t>Invoice #10</t>
  </si>
  <si>
    <t>Invoice #11</t>
  </si>
  <si>
    <t>Invoice #12</t>
  </si>
  <si>
    <t>Invoice #13</t>
  </si>
  <si>
    <t>Invoice #14</t>
  </si>
  <si>
    <t>Invoice #15</t>
  </si>
  <si>
    <t>Invoice #16</t>
  </si>
  <si>
    <t>Invoice #17</t>
  </si>
  <si>
    <t>Invoice #18</t>
  </si>
  <si>
    <t>Invoice #19</t>
  </si>
  <si>
    <t>Invoice #20</t>
  </si>
  <si>
    <t>Invoice #21</t>
  </si>
  <si>
    <t>Invoice #22</t>
  </si>
  <si>
    <t>Invoice #23</t>
  </si>
  <si>
    <t>Invoice #24</t>
  </si>
  <si>
    <t>Invoice #25</t>
  </si>
  <si>
    <t>Invoice #26</t>
  </si>
  <si>
    <t>Total Invoice #1 =</t>
  </si>
  <si>
    <t>Total Invoice #2 =</t>
  </si>
  <si>
    <t>Total Invoice #3 =</t>
  </si>
  <si>
    <t>Total Invoice #4 =</t>
  </si>
  <si>
    <t>Total Invoice #5 =</t>
  </si>
  <si>
    <t>Total Invoice #6 =</t>
  </si>
  <si>
    <t>Total Invoice #7 =</t>
  </si>
  <si>
    <t>Total Invoice #8 =</t>
  </si>
  <si>
    <t>Total Invoice #9 =</t>
  </si>
  <si>
    <t>Total Invoice #10 =</t>
  </si>
  <si>
    <t>Total Invoice #11 =</t>
  </si>
  <si>
    <t>Total Invoice #12 =</t>
  </si>
  <si>
    <t>Total Invoice #13 =</t>
  </si>
  <si>
    <t>Total Invoice #14 =</t>
  </si>
  <si>
    <t>Total Invoice #15 =</t>
  </si>
  <si>
    <t>Total Invoice #16 =</t>
  </si>
  <si>
    <t>Total Invoice #17 =</t>
  </si>
  <si>
    <t>Total Invoice #18 =</t>
  </si>
  <si>
    <t>Total Invoice #19 =</t>
  </si>
  <si>
    <t>Total Invoice #20 =</t>
  </si>
  <si>
    <t>Total Invoice #21 =</t>
  </si>
  <si>
    <t>Total Invoice #22 =</t>
  </si>
  <si>
    <t>Total Invoice #23 =</t>
  </si>
  <si>
    <t>Total Invoice #24 =</t>
  </si>
  <si>
    <t>Total Invoice #25 =</t>
  </si>
  <si>
    <t>Total Invoice #26 =</t>
  </si>
  <si>
    <t>PROCU</t>
  </si>
  <si>
    <t>imple</t>
  </si>
  <si>
    <t>D-001</t>
  </si>
  <si>
    <t>DD</t>
  </si>
  <si>
    <t>التصاميم التفصيلية وتصاميم المرحلة الثالثة  Stage 3 Design Package</t>
  </si>
  <si>
    <t>D-002</t>
  </si>
  <si>
    <t>E&amp;D</t>
  </si>
  <si>
    <t>الهندسة والتصميم  IFC, Shop drawings and Stage 4 drawings</t>
  </si>
  <si>
    <t>D-003</t>
  </si>
  <si>
    <t>TRA</t>
  </si>
  <si>
    <t>تدريب المشغلين وموظفي الصيانة Training of Operators and Maintenance Personnel</t>
  </si>
  <si>
    <t>BQ-001</t>
  </si>
  <si>
    <t>CRNCS</t>
  </si>
  <si>
    <t>محمول شبكة مركزي مع جميع الكابلات ذات الصلة والملحقات والأجهزة التمهيدية وأجهزة الشبكة Central Redundant Network Core Switch with all related cabling, accessories, prepherals and network devices</t>
  </si>
  <si>
    <t>BQ-002</t>
  </si>
  <si>
    <t>GNS</t>
  </si>
  <si>
    <t xml:space="preserve">محول شبكة جيجابايت مع جميع الكابلات ذات الصلة والملحقات والأجهزة التمهيدية وأجهزة الشبكة Gigabit Network Switch with all related cabling, accessories, prepherals and network devices </t>
  </si>
  <si>
    <t>BQ-003</t>
  </si>
  <si>
    <t>FEC</t>
  </si>
  <si>
    <t>كابينة المعدات الميدانية بما في ذلك جميع إمدادات الطاقة وكابلات الطاقة والبيانات إلى FEC وجميع المعدات الأمنية والمفاتيح الصناعية ولوحات التصحيح و CBs و TB وجميع الملحقات الكهربائية والاتصالات ذات الصلة وجميع الأعمال اللازمة لإكمال البند. Field Equipment cabinets including all power supplies, power and data cabling to the FEC and all security equipment, Industrial switches, patch panels, CBs, TBs, and all related electrical and communications accessories and all necessary work to complete the item.</t>
  </si>
  <si>
    <t>BQ-004</t>
  </si>
  <si>
    <t>FBB</t>
  </si>
  <si>
    <t>توريد وتركيب واختبار جميع أعمال الألياف الضوئية للشبكة الرئيسية والتوزيع (بما في ذلك جميع كابلات Fo ، الملحقات ، OSP ، معدات شبكة توزيع الألياف ، الخزائن ، الرفوف ، لوحات التصحيح ، توزيع الطاقة ، حفر الخنادق ، أعمال الحفر ، الأعمال المدنية ، التركيب ، الإنهاء ، الاختبار والتشغيل) وجميع الأعمال اللازمة لإكمال البند Supply and installation, testing and commissioning of Fiber back bone and distribution (including all Fo cabling, accessories, OSP, fiber distribution network equipment, Cabinets, Racks, patch panels, power distribution, trenching, earthwork, civilworks, installation, termination, testing and commissioning) and all necessary work to complete the item</t>
  </si>
  <si>
    <t>BQ-005</t>
  </si>
  <si>
    <t>APF (4)</t>
  </si>
  <si>
    <t>سياج مضاد للأفراد من الفئة 4 Category 4 Anti-personnel Fence</t>
  </si>
  <si>
    <t>BQ-006</t>
  </si>
  <si>
    <t>ASL</t>
  </si>
  <si>
    <t>الإنارة الأمنية للمنطقة (بما في ذلك جميع كابلات الطاقة وتركيبات الإضاءة وشبكات التوزيع والألواح والملحقات وجميع الأعمال الكهربائية والتحكمية والمدنية والأرضية ذات الصلة وجميع الأعمال اللازمة لإكمال هذا العنصر) Area Security Lighting (including all power cabling, lighting fixtures, distribution network, panels, accessories  and all related electrical, control, civil and earth work and all necessary work to complete this item)</t>
  </si>
  <si>
    <t>BQ-007</t>
  </si>
  <si>
    <t>CEFXVA</t>
  </si>
  <si>
    <t>كاميرا ثابتة خارجية مع خاصية تحليل الفيديو ( CEFXVA ) Fixed Camera with Video Analytics</t>
  </si>
  <si>
    <t>BQ-008</t>
  </si>
  <si>
    <t>CEPZ</t>
  </si>
  <si>
    <t>كاميرا متحركة خارجية ( CEPZ ) Camera External PTZ</t>
  </si>
  <si>
    <t>BQ-009</t>
  </si>
  <si>
    <t>TVPL</t>
  </si>
  <si>
    <t>عمود كاميرا CCTV Pole</t>
  </si>
  <si>
    <t>BQ-010</t>
  </si>
  <si>
    <t>CEFX</t>
  </si>
  <si>
    <t>كاميرا ثابتة خارجية ( CEFX ) External Fixed Camera</t>
  </si>
  <si>
    <t>BQ-011</t>
  </si>
  <si>
    <t>BQ-012</t>
  </si>
  <si>
    <t>كاميرا متحركة خارجية ( CEPZ ) External PTZ Camera</t>
  </si>
  <si>
    <t>BQ-013</t>
  </si>
  <si>
    <t>SGMD</t>
  </si>
  <si>
    <t>بوابة منزلقة آلية ( SGMD ) Motorized Sliding Gate</t>
  </si>
  <si>
    <t>BQ-014</t>
  </si>
  <si>
    <t>RAB</t>
  </si>
  <si>
    <t>حاجز الذراع الكهربائي ( RAB ) Raise Arm Barrier</t>
  </si>
  <si>
    <t>BQ-015</t>
  </si>
  <si>
    <t>SLP</t>
  </si>
  <si>
    <t>حساس استشعار أرضي ( SLP ) Safety Loop</t>
  </si>
  <si>
    <t>BQ-016</t>
  </si>
  <si>
    <t>ROBK</t>
  </si>
  <si>
    <t>مصدات طريق ( ROBK ) Road blocker</t>
  </si>
  <si>
    <t>BQ-017</t>
  </si>
  <si>
    <t>TLTS</t>
  </si>
  <si>
    <t>إشارات مرور Traffic Lights</t>
  </si>
  <si>
    <t>BQ-018</t>
  </si>
  <si>
    <t>VSHM</t>
  </si>
  <si>
    <t>مطبات التحكم في السرعة Speed Humps</t>
  </si>
  <si>
    <t>BQ-019</t>
  </si>
  <si>
    <t>RBCP</t>
  </si>
  <si>
    <t>لوحة تحكم في مصدات الطريق ( RBCP ) Road Blocker Cabinet Panel</t>
  </si>
  <si>
    <t>BQ-020</t>
  </si>
  <si>
    <t>RBCS</t>
  </si>
  <si>
    <t>مفتاح تحكم في مصدات الطريق ( RBCS ) Road Blocker Control Switch</t>
  </si>
  <si>
    <t>BQ-021</t>
  </si>
  <si>
    <t>CRPK</t>
  </si>
  <si>
    <t>ﻗﺎﺭﺉ ﺑﻁﺎﻗﺎﺕ ﻣﻊ ﻟﻭﺣﺔ ﺍﻟﻣﻔﺎﺗﻳﺢ ( CRPK ) Card Reader w/ Keypad</t>
  </si>
  <si>
    <t>BQ-022</t>
  </si>
  <si>
    <t>ICCP</t>
  </si>
  <si>
    <t>ﻭﺣﺩﺓ ﺍﺗﺻﺎﻝ ﺩﺍﺧﻠﻲ ﺍﻧﺗﺭﻛﻭﻡ ( ICCP ) Intecom Call Panel</t>
  </si>
  <si>
    <t>BQ-023</t>
  </si>
  <si>
    <t>ISSW</t>
  </si>
  <si>
    <t>ﻣﺣﻁﺔ ﻋﻣﻝ ﻁﺭﻓﻳﺔ ﻟﻠﻧﻅﺎﻡ الأﻣﻧﻲ ISS ISS Work Station</t>
  </si>
  <si>
    <t>BQ-024</t>
  </si>
  <si>
    <t>ALPW</t>
  </si>
  <si>
    <t>ﻣﺣﻁﺔ ﻋﻣﻝ ﻁﺭﻓﻳﺔ ﻟﻧﻅﺎﻡ ﺍﻟﺗﻌﺭﻑ ﻋﻠﻰ ﻟﻭﺣﺎﺕ ﺍﻟﻣﺭﻛﺑﺎﺕ ﺍﻻﻟﻛﺗﺭﻭﻧﻲ ALPR ALPR Workstation</t>
  </si>
  <si>
    <t>BQ-025</t>
  </si>
  <si>
    <t>UVSW</t>
  </si>
  <si>
    <t>ﻣﺣﻁﺔ ﻋﻣﻝ ﻁﺭﻓﻳﺔ ﻟﻧﻅﺎﻡ ﻟﻔﺣﺹ ﺍﺳﻔﻝ ﺍﻟﻣﺭﻛﺑﺎﺕ UVSS UVSW Workstation</t>
  </si>
  <si>
    <t>BQ-026</t>
  </si>
  <si>
    <t>ICMU</t>
  </si>
  <si>
    <t>ﻭﺣﺩﺓ ﺍﺗﺻﺎﻝ ﺩﺍﺧﻠﻲ ﺭﺋﻳﺳﻳﺔ ﺍﻧﺗﺭﻛﻭﻡ ( ICCP ) Intercom Master Unit</t>
  </si>
  <si>
    <t>BQ-027</t>
  </si>
  <si>
    <t>CTKB</t>
  </si>
  <si>
    <t>ﻟﻭﺣﺔ ﻣﻔﺎﺗﻳﺢ ﺍﻟﺩﻭﺍﺋﺭ ﺍﻟﺗﻠﻔﺯﻳﻭﻧﻳﺔ ﺍﻟﻣﻐﻠﻘﺔ ( CTKB ) CCTV Keyboard</t>
  </si>
  <si>
    <t>BQ-028</t>
  </si>
  <si>
    <t>SPAS</t>
  </si>
  <si>
    <t>ﺟﻬﺎﺯ ﺇﻧﺫﺍﺭ ﺻﻭﺗﻲ ﺿﻭﺋﻲ ( SPAS ) CCTV Keyboard</t>
  </si>
  <si>
    <t>BQ-029</t>
  </si>
  <si>
    <t>EAB</t>
  </si>
  <si>
    <t>ﺯﺭ ﺇﻧﺫﺍﺭ ﺍﻟﻁﻭﺍﺭﺉ ( EAB ) Emergency Alarm Button</t>
  </si>
  <si>
    <t>BQ-030</t>
  </si>
  <si>
    <t>UPS</t>
  </si>
  <si>
    <t>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work and materials to complete this item</t>
  </si>
  <si>
    <t>BQ-031</t>
  </si>
  <si>
    <t>HHED</t>
  </si>
  <si>
    <t xml:space="preserve">ﺟﻬﺎﺯ ﻛﺷﻑ ﻣﺗﻔﺟﺭﺍﺕ ﻣﺣﻣﻭﻝ ﺑﺎﻟﻳﺩ Hand-Held Explosive Detector </t>
  </si>
  <si>
    <t>BQ-032</t>
  </si>
  <si>
    <t>EPB</t>
  </si>
  <si>
    <t>ﺯﺭ ﺍﻟﺿﻐﻁ ﻟﻠﺧﺭﻭﺝ ( EPB )</t>
  </si>
  <si>
    <t>BQ-033</t>
  </si>
  <si>
    <t>GEL</t>
  </si>
  <si>
    <t xml:space="preserve"> Exit Push Buttonﻗﻔﻝ ﻛﻬﺭﺑﺎﺋﻲ ( GEL )</t>
  </si>
  <si>
    <t>BQ-034</t>
  </si>
  <si>
    <t>EBGU</t>
  </si>
  <si>
    <t>ﻭﺣﺩﺓ ﻛﺳﺭ ﺍﻟﺯﺟﺎﺝ ﻟﻠﻁﻭﺍﺭﺉ ( EBGU )</t>
  </si>
  <si>
    <t>BQ-035</t>
  </si>
  <si>
    <t>DMC</t>
  </si>
  <si>
    <t>ﺣﺳﺎﺱ ﺗﻼﻣﺳﻲ ﻟﻣﺭﺍﻗﺑﺔ ﺍﻻﺑﻭﺍﺏ ( DMC ) Door Monitoring Contact</t>
  </si>
  <si>
    <t>BQ-036</t>
  </si>
  <si>
    <t>TEL</t>
  </si>
  <si>
    <t>ﻫﺎﺗﻑ ( TEL )  Telephone</t>
  </si>
  <si>
    <t>BQ-037</t>
  </si>
  <si>
    <t>HTL</t>
  </si>
  <si>
    <t>ﺍﻟﺧﻁ ﺍﻟﺳﺎﺧﻥ Hot Line</t>
  </si>
  <si>
    <t>BQ-038</t>
  </si>
  <si>
    <t>HHR</t>
  </si>
  <si>
    <t>ﺭﺍﺩﻳﻭ ﻣﺣﻣﻭﻝ ﺑﺎﻟﻳﺩ ( HHR ) Hand Held Radio</t>
  </si>
  <si>
    <t>BQ-039</t>
  </si>
  <si>
    <t>CIDX</t>
  </si>
  <si>
    <t xml:space="preserve">ﻛﺎﻣﻳﺭﺍ ﺛﺎﺑﺗﺔ ﺩﺍﺧﻠﻳﺔ ﻋﻠﻰ ﺷﻛﻝ ﻗﺑﺔ ( CIDX ) Internal Fixed Mini Dome Camera </t>
  </si>
  <si>
    <t>BQ-040</t>
  </si>
  <si>
    <t>ALPC</t>
  </si>
  <si>
    <t>ﻛﺎﻣﻳﺭﺍ ﻣﻊ ﺍﻻﻧﺎﺭﺓ ﻟﻧﻅﺎﻡ ﺍﻟﺗﻌﺭﻑ ﻋﻠﻰ ﻟﻭﺣﺎﺕ ﺍﻟﻣﺭﻛﺑﺎﺕ ﺍﻻﻟﻛﺗﺭﻭﻧﻲ ALPR  ALPR Camera</t>
  </si>
  <si>
    <t>BQ-041</t>
  </si>
  <si>
    <t>ALPB</t>
  </si>
  <si>
    <t>ﺟﻬﺎﺯ ﺍﻧﺫﺍﺭ ﺿﻭﺋﻲ ﻟﻧﻅﺎﻡ ﺍﻟﺗﻌﺭﻑ ﻋﻠﻰ ﻟﻭﺣﺎﺕ ﺍﻟﻣﺭﻛﺑﺎﺕ ﺍﻻﻟﻛﺗﺭﻭﻧﻲ ALPR ALPR Beacon</t>
  </si>
  <si>
    <t>BQ-042</t>
  </si>
  <si>
    <t>ALPS</t>
  </si>
  <si>
    <t>ﺟﻬﺎﺯ ﺍﻧﺫﺍﺭ ﺻﻭﺗﻲ ﻟﻧﻅﺎﻡ ﺍﻟﺗﻌﺭﻑ ﻋﻠﻰ ﻟﻭﺣﺎﺕ ﺍﻟﻣﺭﻛﺑﺎﺕ ﺍﻻﻟﻛﺗﺭﻭﻧﻲ ALPR ALPR Sounder</t>
  </si>
  <si>
    <t>BQ-043</t>
  </si>
  <si>
    <t>ALPL</t>
  </si>
  <si>
    <t>ﺣﺳﺎﺱ ﺍﺳﺗﺷﻌﺎﺭ ﺍﺭﺿﻲ ﻟﻧﻅﺎﻡ ﺍﻟﺗﻌﺭﻑ ﻋﻠﻰ ﻟﻭﺣﺎﺕ ﺍﻟﻣﺭﻛﺑﺎﺕ ﺍﻻﻟﻛﺗﺭﻭﻧﻲ ALPR ALPR Loop Sensor</t>
  </si>
  <si>
    <t>BQ-044</t>
  </si>
  <si>
    <t>UVSC</t>
  </si>
  <si>
    <t>ﻛﺎﻣﻳﺭﺍ ﻟﻧﻅﺎﻡ ﻓﺣﺹ ﺍﺳﻔﻝ ﺍﻟﻣﺭﻛﺑﺎﺕ UVSS UVSS Camera</t>
  </si>
  <si>
    <t>BQ-045</t>
  </si>
  <si>
    <t>AUCS</t>
  </si>
  <si>
    <t>ﻛﺎﻣﻳﺭﺍ ﺑﺯﺍﻭﻳﺔ ﻋﺭﻳﺿﺔ ﻟﻣﺭﺍﻗﺑﺔ ﺍﻟﺩﺧﻭﻝ Wide Angle ACS Users Surveillance Camera</t>
  </si>
  <si>
    <t>BQ-046</t>
  </si>
  <si>
    <t>PBRAB</t>
  </si>
  <si>
    <t>ﻟﻭﺣﺔ ﺗﺣﻛﻡ ﻓﻲ ﺣﺎﺟﺯ ﺍﻟﺫﺭﺍﻉ ﺍﻟﻛﻬﺭﺑﺎﺋﻲ ( RAB ) Raise Arm Barrier Control Switch</t>
  </si>
  <si>
    <t>BQ-047</t>
  </si>
  <si>
    <t>PBSG</t>
  </si>
  <si>
    <t>ﻣﻔﺗﺎﺡ ﺍﻟﺗﺣﻛﻡ ﻓﻲ ﺍﻟﺑﻭﺍﺑﺔ ﺍﻟﻣﻧﺯﻟﻘﺔ Sliding Gate Control Switch</t>
  </si>
  <si>
    <t>BQ-048</t>
  </si>
  <si>
    <t>SBD</t>
  </si>
  <si>
    <t>ﻋﻣﻭﺩ ﺛﺎﺑﺕ ﻟﻣﻧﻊ ﺩﺧﻭﻝ ﺍﻟﻣﺭﻛﺑﺎﺕ - ﺗﺻﻧﻳﻑ -ASTM M50-P1 Crash Rated Static Bollard (ASTM M50-P1 Rated)</t>
  </si>
  <si>
    <t>BQ-049</t>
  </si>
  <si>
    <t>OVW</t>
  </si>
  <si>
    <t>ﻧﻘﻁﺔ ﺍﻟﻣﺭﺍﻗﺑﺔ ﺍﻟﻌﺳﻛﺭﻳﺔ Over Watch</t>
  </si>
  <si>
    <t>BQ-050</t>
  </si>
  <si>
    <t>CGH</t>
  </si>
  <si>
    <t>بناء ﻭﺗﺟﻬﻳﺯﻏﺭﻓﺔ ﺍﻟﺣﺭﺍﺳﺔ ﻣﻊ مظلة ونظام الإنارة لنقاط التفتيش Construction of Gatehouse with sunshade and checkpoint lighting system</t>
  </si>
  <si>
    <t>BQ-051</t>
  </si>
  <si>
    <t>BQ-052</t>
  </si>
  <si>
    <t>BQ-053</t>
  </si>
  <si>
    <t>ﻗﻔﻝ ﻛﻬﺭﺑﺎﺋﻲ ( GEL ) Generic Electric Lock</t>
  </si>
  <si>
    <t>BQ-054</t>
  </si>
  <si>
    <t>ﻭﺣﺩﺓ ﻛﺳﺭ ﺍﻟﺯﺟﺎﺝ ﻟﻠﻁﻭﺍﺭﺉ ( EBGU ) Emergency Break Glass Unit</t>
  </si>
  <si>
    <t>BQ-055</t>
  </si>
  <si>
    <t>BQ-056</t>
  </si>
  <si>
    <t xml:space="preserve">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t>
  </si>
  <si>
    <t>BQ-057</t>
  </si>
  <si>
    <t>DLSD</t>
  </si>
  <si>
    <t>ﺑﺎﺏ ﺣﺩﻳﺩﻱ ﻣﻔﺻﻠﻲ ﺫﻭ ﺩﺭﻓﺗﻳﻥ ﻣﺗﻭﺍﻓﻖ ﻣﻊ DLSD ) SEC-09 ) Double Leaf Steal Door (compliant with SEC 09 "Doors")</t>
  </si>
  <si>
    <t>BQ-058</t>
  </si>
  <si>
    <t>CS</t>
  </si>
  <si>
    <t>بناء ﻣﺑﻧﻰ ﺍﻟﺩﻋﻡ Construction of Support Building</t>
  </si>
  <si>
    <t>BQ-059</t>
  </si>
  <si>
    <t>BQ-060</t>
  </si>
  <si>
    <t>ﻛﺎﻣﻳﺭﺍ ﺛﺎﺑﺗﺔ ﺧﺎﺭﺟﻳﺔ ( CEFX ) External Fixed Camera</t>
  </si>
  <si>
    <t>BQ-061</t>
  </si>
  <si>
    <t>BQ-062</t>
  </si>
  <si>
    <t>BQ-063</t>
  </si>
  <si>
    <t>BQ-064</t>
  </si>
  <si>
    <t>BQ-065</t>
  </si>
  <si>
    <t>BQ-066</t>
  </si>
  <si>
    <t>BQ-067</t>
  </si>
  <si>
    <t>BQ-068</t>
  </si>
  <si>
    <t>ﻣﺣﻁﺔ ﻋﻣﻝ ﻁﺭﻓﻳﺔ ﻟﻠﻧﻅﺎﻡ ﺍﻻﻣﻧﻲ ISS Work Station</t>
  </si>
  <si>
    <t>BQ-069</t>
  </si>
  <si>
    <t>BQ-070</t>
  </si>
  <si>
    <t>BQ-071</t>
  </si>
  <si>
    <t>BQ-072</t>
  </si>
  <si>
    <t>BQ-073</t>
  </si>
  <si>
    <t>BQ-074</t>
  </si>
  <si>
    <t>BQ-075</t>
  </si>
  <si>
    <t>SLSD</t>
  </si>
  <si>
    <t>ﺑﺎﺏ ﺣﺩﻳﺩﻱ ﻣﻔﺻﻠﻲ ﺫﻭ ﺩﺭﻓﺔ ﻭﺍﺣﺩﺓ ﻣﺗﻭﺍﻓﻖ ﻣﻊ SLSD ) SEC-09 )</t>
  </si>
  <si>
    <t>BQ-076</t>
  </si>
  <si>
    <t>BQ-077</t>
  </si>
  <si>
    <t>BQ-078</t>
  </si>
  <si>
    <t>CSCC</t>
  </si>
  <si>
    <t>يشمل إنشاء مبنى جديد لمركز التحكم الأمني ​​، كل ما يلزم من أعمال مدنية وإنشائية و MEP والكهربائية والمعمارية والإضاءة وتكييف الهواء والأثاث ونظام الحماية من الحرائق والاتصالات والعمل وما إلى ذلك وجميع الأعمال اللازمة المطلوبة لإكمال هذا العنصر. Construction of new security control center building include, all necessary Civil, structural, MEP, Electrical, architectural, lighting, AC, furniture , fire protection system, communication, work etc. and all necessary work required to complete this item.</t>
  </si>
  <si>
    <t>BQ-079</t>
  </si>
  <si>
    <t xml:space="preserve">ﺷﺎﺷﺔ ﺟﺩﺍﺭﻳﺔ (ﻓﻳﺩﻳﻭ ﻭﻭﻝ) Operator Dual Screens </t>
  </si>
  <si>
    <t>BQ-080</t>
  </si>
  <si>
    <t>شاشة جدارية ونظام المراقبة بما في ذلك جميع حوامل الشاشات ، وأجهزة التحكم ، وعصا التحكم ، ولوحات مفاتيح الدوائر التلفزيونية المغلقة ، وما إلى ذلك ... (كمية العناصر بناءً على تصميم المقاول وفقًا لـ HCIS) ، Video Wall and monitoring System including all screens brackets, Controllers, Joysticks, CCTV keyboards, etc... (QTY of items based on contractor's design as per HCIS),</t>
  </si>
  <si>
    <t>BQ-081</t>
  </si>
  <si>
    <t>الخوادم والبرمجيات لإدارة ﺍﻟﻧﻅﺎﻡ ﺍﻷﻣﻧﻲ المركزي  Fully redundant Central SMS (servers &amp; software)</t>
  </si>
  <si>
    <t>BQ-082</t>
  </si>
  <si>
    <t>الخوادم والبرمجيات ﻟﻧﻅﺎﻡ ﺍﻟﺩﺍﺭﺍﺕ ﺍﻟﺗﻠﻔﻳﺯﻳﻭﻧﺔ ﺍﻟﻣﻐﻠﻘﺔ ﺍﻟﻣﺭﻛﺯﻱ Fully redundant Central CCTV (servers &amp; software)</t>
  </si>
  <si>
    <t>BQ-083</t>
  </si>
  <si>
    <t>الخوادم والبرمجيات ﻟﻧﻅﺎﻡ ﺍﻟﺗﺣﻛﻡ ﻓﻲ ﺍﻟﺩﺧﻭﻝ ﺍﻟﻣﺭﻛﺯﻱ Fully redundant Central ACS (servers &amp; software)</t>
  </si>
  <si>
    <t>BQ-084</t>
  </si>
  <si>
    <t>الخوادم والبرمجيات ﻟﻧﻅﺎﻡ ﺍﻧﺫﺍﺭ ﺍﻻﺧﺗﺭﺍﻕ ﺍﻟﻣﺣﻳﻁﻲ ﺍﻟﻣﺭﻛﺯﻱ Fully redundant Central PIDS (servers &amp; software)</t>
  </si>
  <si>
    <t>BQ-085</t>
  </si>
  <si>
    <t>نظام تسجيل فيديو مكرر بالكامل ( أجهزة وبرامج ) وفقًا لمتطلبات تسجيل HCIS Fully redundant Video Recording system (Hardware &amp; Software) as per HCIS recording requirements</t>
  </si>
  <si>
    <t>BQ-086</t>
  </si>
  <si>
    <t>APF (1)</t>
  </si>
  <si>
    <t>ﺳﻳﺎﺝ ﻣﺿﺎﺩ ﻟﻸﻓﺭﺍﺩ ﺍﻟﻔﺋﺔ 1 Category 1 Anti-personnel Fence</t>
  </si>
  <si>
    <t>BQ-087</t>
  </si>
  <si>
    <t>AVB</t>
  </si>
  <si>
    <t>Anti Vehcile Barrier حاجز مضاد المركبات</t>
  </si>
  <si>
    <t>BQ-088</t>
  </si>
  <si>
    <t>IPR</t>
  </si>
  <si>
    <t>ﻁﺭﻳﻖ ﺍﻟﺩﻭﺭﻳات الداخلية Inner Patrol Road</t>
  </si>
  <si>
    <t>BQ-089</t>
  </si>
  <si>
    <t>OPR</t>
  </si>
  <si>
    <t>ﻁﺭﻳﻖ ﺍﻟﺩﻭﺭﻳﺎﺕ الخارجية Outer Patrol Road</t>
  </si>
  <si>
    <t>BQ-090</t>
  </si>
  <si>
    <t>LRTC</t>
  </si>
  <si>
    <t>ﻛﺎﻣﻳﺭﺍ ﺣﺭﺍﺭﻳﺔ ﻁﻭﻳﻠﺔ ﺍﻟﻣﺩﻯ ( LRTC ) Long Range Thermal Camera</t>
  </si>
  <si>
    <t>BQ-091</t>
  </si>
  <si>
    <t>RAD</t>
  </si>
  <si>
    <t>الرادار Radar</t>
  </si>
  <si>
    <t>BQ-092</t>
  </si>
  <si>
    <t>ﻛﺎﻣﻳﺭﺍ ﺛﺎﺑﺗﺔ ﺧﺎﺭﺟﻳﺔ External Fixed Camera</t>
  </si>
  <si>
    <t>BQ-093</t>
  </si>
  <si>
    <t>ﻛﺎﻣﻳﺭﺍ ﻣﺗﺣﺭﻛﺔ ﺧﺎﺭﺟﻳﺔ Camera External PTZ</t>
  </si>
  <si>
    <t>BQ-094</t>
  </si>
  <si>
    <t>PSL</t>
  </si>
  <si>
    <t>ﺍﻻﻧﺎﺭﺓ ﺍﻷﻣﻧﻳﺔ ﺍﻟﻣﺣﻳﻁﺔ Perimeter Security Lighting system (including all power cabling, lighting fixtures, distribution network, panels, accessories  and all related electrical, control, civil and earth work and all necessary work to complete this item)</t>
  </si>
  <si>
    <t>BQ-095</t>
  </si>
  <si>
    <t>BQ-096</t>
  </si>
  <si>
    <t>PVS</t>
  </si>
  <si>
    <t>الموجات الدقيقة ( المايكروويف ) Microwaves</t>
  </si>
  <si>
    <t>BQ-097</t>
  </si>
  <si>
    <t>PFS</t>
  </si>
  <si>
    <t>مستشعرات الألياف الضوئية Sensorized Fiber</t>
  </si>
  <si>
    <t>BQ-098</t>
  </si>
  <si>
    <t>BQ-099</t>
  </si>
  <si>
    <t>BQ-100</t>
  </si>
  <si>
    <t>BQ-101</t>
  </si>
  <si>
    <t>بوابة منزلقة آلية ( SGMD ) Motorized Swing Gate</t>
  </si>
  <si>
    <t>BQ-102</t>
  </si>
  <si>
    <t>BQ-103</t>
  </si>
  <si>
    <t>BQ-104</t>
  </si>
  <si>
    <t>BQ-105</t>
  </si>
  <si>
    <t>BQ-106</t>
  </si>
  <si>
    <t>BQ-107</t>
  </si>
  <si>
    <t>BQ-108</t>
  </si>
  <si>
    <t>BQ-109</t>
  </si>
  <si>
    <t>BQ-110</t>
  </si>
  <si>
    <t>BQ-111</t>
  </si>
  <si>
    <t>BQ-112</t>
  </si>
  <si>
    <t>BQ-113</t>
  </si>
  <si>
    <t>ﻣﺣﻁﺔ ﻋﻣﻝ ﻁﺭﻓﻳﺔ ﻟﻧﻅﺎﻡ ﻟﻔﺣﺹ ﺍﺳﻔﻝ ﺍﻟﻣﺭﻛﺑﺎﺕ UVSS</t>
  </si>
  <si>
    <t>BQ-114</t>
  </si>
  <si>
    <t>BQ-115</t>
  </si>
  <si>
    <t>BQ-116</t>
  </si>
  <si>
    <t>ﺟﻬﺎﺯ ﺇﻧﺫﺍﺭ ﺻﻭﺗﻲ ﺿﻭﺋﻲ ( SPAS ) Flashing Sounder</t>
  </si>
  <si>
    <t>BQ-117</t>
  </si>
  <si>
    <t>ﺯﺭ ﺇﻧﺫﺍﺭ ﺍﻟﻁﻭﺍﺭﺉ ( EAB )   Emergency Alarm Button</t>
  </si>
  <si>
    <t>BQ-118</t>
  </si>
  <si>
    <t>BQ-119</t>
  </si>
  <si>
    <t>BQ-120</t>
  </si>
  <si>
    <t>ﺯﺭ ﺍﻟﺿﻐﻁ ﻟﻠﺧﺭﻭﺝ ( EPB ) Exit Push Button</t>
  </si>
  <si>
    <t>BQ-121</t>
  </si>
  <si>
    <t>ﻗﻔﻝ ﻛﻬﺭﺑﺎﺋﻲ ( GEL ) Electric Lock</t>
  </si>
  <si>
    <t>BQ-122</t>
  </si>
  <si>
    <t>BQ-123</t>
  </si>
  <si>
    <t>BQ-124</t>
  </si>
  <si>
    <t>ﻫﺎﺗﻑ ( TEL ) Telephone</t>
  </si>
  <si>
    <t>BQ-125</t>
  </si>
  <si>
    <t>BQ-126</t>
  </si>
  <si>
    <t>BQ-127</t>
  </si>
  <si>
    <t>BQ-128</t>
  </si>
  <si>
    <t xml:space="preserve">ﻛﺎﻣﻳﺭﺍ ﻣﻊ ﺍﻻﻧﺎﺭﺓ ﻟﻧﻅﺎﻡ ﺍﻟﺗﻌﺭﻑ ﻋﻠﻰ ﻟﻭﺣﺎﺕ ﺍﻟﻣﺭﻛﺑﺎﺕ ﺍﻻﻟﻛﺗﺭﻭﻧﻲ ALPR ALPR Camera </t>
  </si>
  <si>
    <t>BQ-129</t>
  </si>
  <si>
    <t>BQ-130</t>
  </si>
  <si>
    <t>BQ-131</t>
  </si>
  <si>
    <t>ﺣﺳﺎﺱ ﺍﺳﺗﺷﻌﺎﺭ ﺍﺭﺿﻲ ﻟﻧﻅﺎﻡ ﺍﻟﺗﻌﺭﻑ ﻋﻠﻰ ﻟﻭﺣﺎﺕ ﺍﻟﻣﺭﻛﺑﺎﺕ ﺍﻻﻟﻛﺗﺭﻭﻧﻲ ALPR</t>
  </si>
  <si>
    <t>BQ-132</t>
  </si>
  <si>
    <t>ﻛﺎﻣﻳﺭﺍ ﻟﻧﻅﺎﻡ ﻓﺣﺹ ﺍﺳﻔﻝ ﺍﻟﻣﺭﻛﺑﺎﺕ UVSS</t>
  </si>
  <si>
    <t>BQ-133</t>
  </si>
  <si>
    <t>BQ-134</t>
  </si>
  <si>
    <t>BQ-135</t>
  </si>
  <si>
    <t>ﻣﻔﺗﺎﺡ ﺍﻟﺗﺣﻛﻡ ﻓﻲ ﺍﻟﺑﻭﺍﺑﺔ ﺍﻟﻣﻧﺯﻟﻘﺔ Swing Gate Control Switch</t>
  </si>
  <si>
    <t>BQ-136</t>
  </si>
  <si>
    <t>BQ-137</t>
  </si>
  <si>
    <t>ﻋﻣﻭﺩ ﺛﺎﺑﺕ ﻟﻣﻧﻊ ﺩﺧﻭﻝ ﺍﻟﻣﺭﻛﺑﺎﺕ - ﺗﺻﻧﻳﻑ - Crash Rated Static Bollard (ASTM M50-P1 Rated)ASTM M50-P1</t>
  </si>
  <si>
    <t>BQ-138</t>
  </si>
  <si>
    <t>BQ-139</t>
  </si>
  <si>
    <t>BQ-140</t>
  </si>
  <si>
    <t>BQ-141</t>
  </si>
  <si>
    <t>BQ-142</t>
  </si>
  <si>
    <t>BQ-143</t>
  </si>
  <si>
    <t>WAFC</t>
  </si>
  <si>
    <t>ﻛﺎﻣﻳﺭﺍﺕ ﺛﺎﺑﺗﺔ ﺑﺯﺍﻭﻳﺔ ﻭﺍﺳﻌﺔ Wide Angle Fixed Cameras</t>
  </si>
  <si>
    <t>BQ-144</t>
  </si>
  <si>
    <t>BQ-145</t>
  </si>
  <si>
    <t>BQ-146</t>
  </si>
  <si>
    <t>BQ-147</t>
  </si>
  <si>
    <t>BQ-148</t>
  </si>
  <si>
    <t>BQ-149</t>
  </si>
  <si>
    <t>WTMD</t>
  </si>
  <si>
    <t>ﺟﻬﺎﺯ ﺍﻟﻛﺷﻑ ﻋﻥ ﺍﻟﻣﻌﺎﺩﻥ ﺑﺎﻟﻣﺭﻭﺭ ( WTMD ) Walk Through Metal Detector</t>
  </si>
  <si>
    <t>BQ-150</t>
  </si>
  <si>
    <t>FHTS</t>
  </si>
  <si>
    <t>ﺑﺎﺏ ﺩﻭﺍﺭ ﻛﺎﻣﻝ ﺍﻻﺭﺗﻔﺎﻉ ( FHTS ) Full Height Turnstile</t>
  </si>
  <si>
    <t>BQ-151</t>
  </si>
  <si>
    <t>BQ-152</t>
  </si>
  <si>
    <t>BQ-153</t>
  </si>
  <si>
    <t>BQ-154</t>
  </si>
  <si>
    <t>IDW</t>
  </si>
  <si>
    <t>ﻣﺣﻁﺔ ﻋﻣﻝ ﺑﻁﺎﻗﺔ ﺍﻟﻬﻭﻳﺔ ID Workstation</t>
  </si>
  <si>
    <t>BQ-155</t>
  </si>
  <si>
    <t>IDC</t>
  </si>
  <si>
    <t>ﻛﺎﻣﻳﺭﺍ ﺭﻗﻣﻳﺔ ﻟﺑﻁﺎﻗﺔ ﺍﻟﻬﻭﻳﺔ ID Digital Camera</t>
  </si>
  <si>
    <t>BQ-156</t>
  </si>
  <si>
    <t>ER</t>
  </si>
  <si>
    <t>ﻗﺎﺭﺉ ﺍﻟﺗﺳﺟﻳﻝ Enrollment Reader</t>
  </si>
  <si>
    <t>BQ-157</t>
  </si>
  <si>
    <t>CP</t>
  </si>
  <si>
    <t>ﻁﺎﺑﻌﺔ ﺍﻟﺑﻁﺎﻗﺔ Card Printer</t>
  </si>
  <si>
    <t>BQ-158</t>
  </si>
  <si>
    <t>BXRY</t>
  </si>
  <si>
    <t>ﻣﺎﺳﺣﺔ ﺍﻷﻣﺗﻌﺔ ﺑﺎﻷﺷﻌﺔ ﺍﻟﺳﻳﻧﻳﺔ X-Ray Baggage Scanner</t>
  </si>
  <si>
    <t>BQ-159</t>
  </si>
  <si>
    <t>BQ-160</t>
  </si>
  <si>
    <t>HHMD</t>
  </si>
  <si>
    <t>ﺟﻬﺎﺯ ﻛﺷﻑ ﺍﻟﻣﻌﺎﺩﻥ ﻣﺣﻣﻭﻝ ﺑﺎﻟﻳﺩ Hand-Held Metal detector</t>
  </si>
  <si>
    <t>BQ-161</t>
  </si>
  <si>
    <t>BQ-162</t>
  </si>
  <si>
    <t>ﺑﺎﺏ ﺣﺩﻳﺩﻱ ﻣﻔﺻﻠﻲ ﺫﻭ ﺩﺭﻓﺗﻳﻥ ﻣﺗﻭﺍﻓﻖ ﻣﻊ DLSD ) SEC-09 ) Double Leaf Steel Door (Compliant with SEC-09 "Doors")8</t>
  </si>
  <si>
    <t>BQ-163</t>
  </si>
  <si>
    <t>CSB</t>
  </si>
  <si>
    <t>بناء ﻣﺑﻧﻰ ﺍﻟﺗﻔﺗﻳﺵ ﻭﻣﺭﻛﺯ ﺍﻟﺯﻭﺍﺭ Construction of Search Facility &amp; Vistor Center</t>
  </si>
  <si>
    <t>BQ-164</t>
  </si>
  <si>
    <t>BQ-165</t>
  </si>
  <si>
    <t>BQ-166</t>
  </si>
  <si>
    <t>BQ-167</t>
  </si>
  <si>
    <t>BQ-168</t>
  </si>
  <si>
    <t>BQ-169</t>
  </si>
  <si>
    <t>BQ-170</t>
  </si>
  <si>
    <t>BQ-171</t>
  </si>
  <si>
    <t>BQ-172</t>
  </si>
  <si>
    <t>BQ-173</t>
  </si>
  <si>
    <t>BQ-174</t>
  </si>
  <si>
    <t>BQ-175</t>
  </si>
  <si>
    <t>BQ-176</t>
  </si>
  <si>
    <t>BQ-177</t>
  </si>
  <si>
    <t>BQ-178</t>
  </si>
  <si>
    <t>BQ-179</t>
  </si>
  <si>
    <t>BQ-180</t>
  </si>
  <si>
    <t>BQ-181</t>
  </si>
  <si>
    <t>BQ-182</t>
  </si>
  <si>
    <t>BQ-183</t>
  </si>
  <si>
    <t>BQ-184</t>
  </si>
  <si>
    <t>BQ-185</t>
  </si>
  <si>
    <t>BQ-186</t>
  </si>
  <si>
    <t>BQ-187</t>
  </si>
  <si>
    <t>BQ-188</t>
  </si>
  <si>
    <t>BQ-189</t>
  </si>
  <si>
    <t>BQ-190</t>
  </si>
  <si>
    <t>BQ-191</t>
  </si>
  <si>
    <t>BQ-192</t>
  </si>
  <si>
    <t>BQ-193</t>
  </si>
  <si>
    <t>ﻛﺎﻣﻳﺭﺍ ﻣﻊ ﺍﻻﻧﺎﺭﺓ ﻟﻧﻅﺎﻡ ﺍﻟﺗﻌﺭﻑ ﻋﻠﻰ ﻟﻭﺣﺎﺕ ﺍﻟﻣﺭﻛﺑﺎﺕ ﺍﻻﻟﻛﺗﺭﻭﻧﻲ ALPR ALPR Camera</t>
  </si>
  <si>
    <t>BQ-194</t>
  </si>
  <si>
    <t>BQ-195</t>
  </si>
  <si>
    <t>BQ-196</t>
  </si>
  <si>
    <t>BQ-197</t>
  </si>
  <si>
    <t>BQ-198</t>
  </si>
  <si>
    <t>BQ-199</t>
  </si>
  <si>
    <t>BQ-200</t>
  </si>
  <si>
    <t>BQ-201</t>
  </si>
  <si>
    <t>BQ-202</t>
  </si>
  <si>
    <t>BQ-203</t>
  </si>
  <si>
    <t>BQ-204</t>
  </si>
  <si>
    <t>BQ-205</t>
  </si>
  <si>
    <t>BQ-206</t>
  </si>
  <si>
    <t>BQ-207</t>
  </si>
  <si>
    <t>BQ-208</t>
  </si>
  <si>
    <t>BQ-209</t>
  </si>
  <si>
    <t>BQ-210</t>
  </si>
  <si>
    <t>BQ-211</t>
  </si>
  <si>
    <t>BQ-212</t>
  </si>
  <si>
    <t>BQ-213</t>
  </si>
  <si>
    <t>BQ-214</t>
  </si>
  <si>
    <t>BQ-215</t>
  </si>
  <si>
    <t>BQ-216</t>
  </si>
  <si>
    <t>ﺭﺍﺩﻳﻭ ﻣﺣﻣﻭﻝ ﺑﺎﻟﻳﺩ ( HHR )</t>
  </si>
  <si>
    <t>BQ-217</t>
  </si>
  <si>
    <t>BQ-218</t>
  </si>
  <si>
    <t>BQ-219</t>
  </si>
  <si>
    <t>BQ-220</t>
  </si>
  <si>
    <t>BQ-221</t>
  </si>
  <si>
    <t>BQ-222</t>
  </si>
  <si>
    <t>BQ-223</t>
  </si>
  <si>
    <t>BQ-224</t>
  </si>
  <si>
    <t>BQ-225</t>
  </si>
  <si>
    <t>ﺑﺎﺏ ﺣﺩﻳﺩﻱ ﻣﻔﺻﻠﻲ ﺫﻭ ﺩﺭﻓﺗﻳﻥ ﻣﺗﻭﺍﻓﻖ ﻣﻊDouble Leaf Steel Door (Compliant with SEC-09 "Doors") DLSD ) SEC-09 )</t>
  </si>
  <si>
    <t>BQ-226</t>
  </si>
  <si>
    <t>BQ-227</t>
  </si>
  <si>
    <t>ﻛﺎﻣﻳﺭﺍ ﺛﺎﺑﺗﺔ ﺧﺎﺭﺟﻳﺔ ﻣﻊ ﺗﺣﻠﻳﻼﺕ ﺍﻟﻔﻳﺩﻳﻭ (CEFXVA) External Fixed Camera with Video Analytics</t>
  </si>
  <si>
    <t>BQ-228</t>
  </si>
  <si>
    <t>BQ-229</t>
  </si>
  <si>
    <t>SWMO</t>
  </si>
  <si>
    <t>ﺑﻭﺍﺑﺔ ﻣﻔﺻﻠﻳﺔ ﻳﺩﻭﻳﺔManually Operated Swing Gate</t>
  </si>
  <si>
    <t>BQ-230</t>
  </si>
  <si>
    <t>ﻣﻁﺑﺎﺕ ﺍﻟﺗﺣﻛﻡ ﻓﻲ ﺍﻟﺳﺭﻋﺔ  Speed Humps</t>
  </si>
  <si>
    <t>BQ-231</t>
  </si>
  <si>
    <t>RBD</t>
  </si>
  <si>
    <t>ﺫﺭﺍﻉ ﻫﻳﺩﺭﻭﻟﻳﻛﻲ ﻣﺿﺎﺽ ﻟﻠﻣﺭﻛﺑﺎﺕ (ﺗﺻﻧﻳﻑ ASTM M50-P1) Crash Rated Arm Barrier (ASTM M50-P1 Rated)</t>
  </si>
  <si>
    <t>BQ-232</t>
  </si>
  <si>
    <t>ﻛﺎﻣﻳﺭﺍ ﺛﺎﺑﺗﺔ ﺩﺍﺧﻠﻳﺔ ﻋﻠﻰ ﺷﻛﻝ ﻗﺑﺔ ( CIDX ) Camera Internal Fixed Dome</t>
  </si>
  <si>
    <t>BQ-233</t>
  </si>
  <si>
    <t>BQ-234</t>
  </si>
  <si>
    <t>BQ-235</t>
  </si>
  <si>
    <t>BQ-236</t>
  </si>
  <si>
    <t>BQ-237</t>
  </si>
  <si>
    <t>BQ-238</t>
  </si>
  <si>
    <t>BQ-239</t>
  </si>
  <si>
    <t>BQ-240</t>
  </si>
  <si>
    <t>BQ-241</t>
  </si>
  <si>
    <t>ﻋﻣﻭﺩ ﺛﺎﺑﺕ ﻣﺿﺎﺽ ﻟﻠﻣﺭﻛﺑﺎﺕ- M50 P1 ﺗﺻﻧﻳﻑ (SBD) Crash Rated Static Bollard (ASTM M50-P1 Rated)</t>
  </si>
  <si>
    <t>BQ-242</t>
  </si>
  <si>
    <t>ﺑﺎﺏ ﺣﺩﻳﺩﻱ ﻣﻔﺻﻠﻲ ﺫﻭ ﺩﺭﻓﺗﻳﻥ ﻣﺗﻭﺍﻓﻖ ﻣﻊ DLSD ) SEC-09 )</t>
  </si>
  <si>
    <t>TORTAL INVOICES SAR =</t>
  </si>
  <si>
    <t>Total BOQ =</t>
  </si>
  <si>
    <t>Pro.Completation % =</t>
  </si>
  <si>
    <t>TORTAL PROCUMENT SAR =</t>
  </si>
  <si>
    <t>Procument % =</t>
  </si>
  <si>
    <t>TORTAL IMPLEMENTATION SAR =</t>
  </si>
  <si>
    <t>Implementation % =</t>
  </si>
  <si>
    <t>Total Invoice #13=</t>
  </si>
  <si>
    <t>Total Invoice #14=</t>
  </si>
  <si>
    <t>Invoice #27</t>
  </si>
  <si>
    <t>Invoice #28</t>
  </si>
  <si>
    <t>Invoice #29</t>
  </si>
  <si>
    <t>Invoice #30</t>
  </si>
  <si>
    <t>Total Invoice #23=</t>
  </si>
  <si>
    <t>Total Invoice #24=</t>
  </si>
  <si>
    <t>Total Invoice #27 =</t>
  </si>
  <si>
    <t>Total Invoice #28 =</t>
  </si>
  <si>
    <t>Total Invoice #29 =</t>
  </si>
  <si>
    <t>Total Invoice #30 =</t>
  </si>
  <si>
    <t>الرقم</t>
  </si>
  <si>
    <t>اختصار البند</t>
  </si>
  <si>
    <t>البنود</t>
  </si>
  <si>
    <t>الكمية</t>
  </si>
  <si>
    <t>السعر</t>
  </si>
  <si>
    <t>كميات مستخلص
#01</t>
  </si>
  <si>
    <t>كميات مستخلص
#02</t>
  </si>
  <si>
    <t>كميات مستخلص
#03</t>
  </si>
  <si>
    <t>كميات مستخلص
#04</t>
  </si>
  <si>
    <t>كميات مستخلص
#05</t>
  </si>
  <si>
    <t>كميات مستخلص
#06</t>
  </si>
  <si>
    <t>كميات مستخلص
#07</t>
  </si>
  <si>
    <t>كميات مستخلص
#08</t>
  </si>
  <si>
    <t>كميات مستخلص
#09</t>
  </si>
  <si>
    <t>كميات مستخلص
#10</t>
  </si>
  <si>
    <t>كميات مستخلص
#11</t>
  </si>
  <si>
    <t>كميات مستخلص
#12</t>
  </si>
  <si>
    <t>كميات مستخلص
#13</t>
  </si>
  <si>
    <t>كميات مستخلص
#14</t>
  </si>
  <si>
    <t>كميات مستخلص
#15</t>
  </si>
  <si>
    <t>كميات مستخلص
#16</t>
  </si>
  <si>
    <t>كميات مستخلص
#17</t>
  </si>
  <si>
    <t>كميات مستخلص
#18</t>
  </si>
  <si>
    <t>كميات مستخلص
#19</t>
  </si>
  <si>
    <t>كميات مستخلص
#20</t>
  </si>
  <si>
    <t>كميات مستخلص
#21</t>
  </si>
  <si>
    <t>كميات مستخلص
#22</t>
  </si>
  <si>
    <t>كميات مستخلص
#23</t>
  </si>
  <si>
    <t>كميات مستخلص
#24</t>
  </si>
  <si>
    <t>كميات مستخلص
#25</t>
  </si>
  <si>
    <t>كميات مستخلص
#26</t>
  </si>
  <si>
    <t>عدد</t>
  </si>
  <si>
    <t>1*60%</t>
  </si>
  <si>
    <t>1*30%</t>
  </si>
  <si>
    <t>1*10%</t>
  </si>
  <si>
    <t>1*264</t>
  </si>
  <si>
    <t>26.4*60%*80%</t>
  </si>
  <si>
    <t>68*60%*80%</t>
  </si>
  <si>
    <t>100*60%*80%</t>
  </si>
  <si>
    <t>10*60%*80%</t>
  </si>
  <si>
    <t>16*60%*80%</t>
  </si>
  <si>
    <t>7*60%*80%</t>
  </si>
  <si>
    <t>8*60%*80%</t>
  </si>
  <si>
    <t>18*60%</t>
  </si>
  <si>
    <r>
      <rPr>
        <b/>
        <i/>
        <sz val="14"/>
        <color theme="1"/>
        <rFont val="FreeSans"/>
        <family val="2"/>
      </rPr>
      <t>م</t>
    </r>
    <r>
      <rPr>
        <b/>
        <i/>
        <sz val="14"/>
        <color theme="1"/>
        <rFont val="Calibri"/>
        <family val="2"/>
        <charset val="1"/>
      </rPr>
      <t>.</t>
    </r>
    <r>
      <rPr>
        <b/>
        <i/>
        <sz val="14"/>
        <color theme="1"/>
        <rFont val="FreeSans"/>
        <family val="2"/>
      </rPr>
      <t>ط</t>
    </r>
  </si>
  <si>
    <t>8868*80%</t>
  </si>
  <si>
    <t>Door sub frames &amp;Door &amp; frames</t>
  </si>
  <si>
    <t>Site prep-Stacking-Excavation</t>
  </si>
  <si>
    <t>Stacking&amp;Excavation&amp;Substructure Concrete</t>
  </si>
  <si>
    <t>Substructure Concrete &amp;Super
Structure</t>
  </si>
  <si>
    <t>Super
Structure</t>
  </si>
  <si>
    <t>Construction of Ballistic Wall</t>
  </si>
  <si>
    <t>Roof insulation and Toilet&amp;Electrical foundation*40%&amp;Security foundation*40%&amp;Exterior plastering&amp;Exterior paint&amp;Doors and Windows</t>
  </si>
  <si>
    <t>Plumbing foundation&amp;Doors and Windows</t>
  </si>
  <si>
    <t>HVAC foundation</t>
  </si>
  <si>
    <t>Doors and Windows</t>
  </si>
  <si>
    <t>Excavation=950&amp;Shuttering=710 &amp; Rebar&amp;Beam Casting=710&amp;Panels=500</t>
  </si>
  <si>
    <t>Excavation=850&amp;Shuttering &amp; Rebar=10907&amp;Beam Casting=1090&amp;Panels =290</t>
  </si>
  <si>
    <t>Excavation=1140&amp;Shuttering &amp; Rebar=1030&amp;Beam Casting=1030&amp;Panels =1050</t>
  </si>
  <si>
    <t>Excavation=690&amp;Shuttering &amp; Rebar=557&amp;Beam Casting=557&amp;Panels =557&amp;Concertina=850</t>
  </si>
  <si>
    <t>Excavation=1094&amp;Shuttering &amp; Rebar=1090&amp;Beam Casting=850&amp;Panels =875</t>
  </si>
  <si>
    <t>Excavation=850&amp;Shuttering &amp; Rebar=900&amp;Beam Casting=900&amp;Panels =842</t>
  </si>
  <si>
    <t>Excavation=307&amp;Shuttering &amp; Rebar=504&amp;Beam Casting=744&amp;Panels =1510</t>
  </si>
  <si>
    <t>Excavation300=&amp;Shuttering &amp; Rebar=300&amp;Beam Casting=300&amp;Panels =200</t>
  </si>
  <si>
    <t>Excavation=462&amp;Casting Foundations=462&amp;AVB post Instl.=462&amp;BF &amp; Compaction=462</t>
  </si>
  <si>
    <t>Site prep=1311</t>
  </si>
  <si>
    <t>Site prep.=2650-Backfilling/
Levelling=700-Sub Grade=2550-Base Course=1000</t>
  </si>
  <si>
    <t>Subase=3250&amp;Base Coarse=2650</t>
  </si>
  <si>
    <t>Subase=825&amp;Base Coarse=1650</t>
  </si>
  <si>
    <t>Subbase=750&amp;Base Course=600</t>
  </si>
  <si>
    <t>Sub Grade=750&amp;Base Course=600</t>
  </si>
  <si>
    <t>Subase=65&amp;Base Coarse=815</t>
  </si>
  <si>
    <t>Siteprep=65&amp;Backfilling/
Levelling=65&amp;Sub Grade=65%Base coure=815</t>
  </si>
  <si>
    <t>Asphalt 1st=3915</t>
  </si>
  <si>
    <t>Site prep=344&amp;Backfilling/
Levelling=355&amp;Asphalt Layer 1=3915</t>
  </si>
  <si>
    <t>subbase=305</t>
  </si>
  <si>
    <t>Base Coarse=305&amp;Asphalt  2nd =3200</t>
  </si>
  <si>
    <t>Asphalt Layer 1=455&amp;Asphalt Layer 2=1170</t>
  </si>
  <si>
    <t>Backfilling/
Levelling=1950-Sub Grade=700</t>
  </si>
  <si>
    <t>FIXTURE=443</t>
  </si>
  <si>
    <t>cable=310.10</t>
  </si>
  <si>
    <t>FOUNDATION BASE=99</t>
  </si>
  <si>
    <t>FOUNDATION BASE=34</t>
  </si>
  <si>
    <t>FOUNDATION BASE=5</t>
  </si>
  <si>
    <t>4*30%</t>
  </si>
  <si>
    <t>Site Prep&amp;Stacking&amp;Excavation&amp;Substructure &amp; Concrete&amp;Super&amp;Foundation Excavation&amp;Foundation concreting works
structure</t>
  </si>
  <si>
    <t>Stacking&amp;Excavation</t>
  </si>
  <si>
    <t>Substructure Concrete&amp;Super
Structure</t>
  </si>
  <si>
    <t>Roof insulation and Toilet&amp;Electrical foundation&amp;Hvac foundation&amp;Exterior plastering&amp;Exterior paint</t>
  </si>
  <si>
    <t>Security foundation</t>
  </si>
  <si>
    <t>Plumbing foundation</t>
  </si>
  <si>
    <t>ITEM</t>
  </si>
  <si>
    <t>Description</t>
  </si>
  <si>
    <t>OLD QUANTITY</t>
  </si>
  <si>
    <t>C.R QUANTITY</t>
  </si>
  <si>
    <t>UNITE</t>
  </si>
  <si>
    <t>PRICE</t>
  </si>
  <si>
    <t>TOTAL</t>
  </si>
  <si>
    <r>
      <rPr>
        <sz val="14"/>
        <color theme="1"/>
        <rFont val="FreeSans"/>
        <family val="2"/>
      </rPr>
      <t xml:space="preserve">التصاميم التفصيلية وتصاميم المرحلة الثالثة  </t>
    </r>
    <r>
      <rPr>
        <sz val="14"/>
        <color theme="1"/>
        <rFont val="Calibri"/>
        <family val="2"/>
        <charset val="1"/>
      </rPr>
      <t>Stage 3 Design Package</t>
    </r>
  </si>
  <si>
    <t>Submittal 1</t>
  </si>
  <si>
    <t>Submittal 2</t>
  </si>
  <si>
    <t>HCIS Approval</t>
  </si>
  <si>
    <t>TRACKER #01</t>
  </si>
  <si>
    <t>INVOICE #01</t>
  </si>
  <si>
    <t>TRACKER #03</t>
  </si>
  <si>
    <t>INVOICE #03</t>
  </si>
  <si>
    <t>TRACKER #05</t>
  </si>
  <si>
    <t>INVOICE #05</t>
  </si>
  <si>
    <t>Overall Completion INVOICE</t>
  </si>
  <si>
    <t>Overall Completion</t>
  </si>
  <si>
    <r>
      <rPr>
        <sz val="14"/>
        <color theme="1"/>
        <rFont val="FreeSans"/>
        <family val="2"/>
      </rPr>
      <t xml:space="preserve">الهندسة والتصميم  </t>
    </r>
    <r>
      <rPr>
        <sz val="14"/>
        <color theme="1"/>
        <rFont val="Calibri"/>
        <family val="2"/>
        <charset val="1"/>
      </rPr>
      <t>IFC, Shop drawings and Stage 4 drawings</t>
    </r>
  </si>
  <si>
    <t>Shop Drawings</t>
  </si>
  <si>
    <t>AS BUILT</t>
  </si>
  <si>
    <t>TRACKER #06</t>
  </si>
  <si>
    <t>INVOICE #06</t>
  </si>
  <si>
    <t>TRACKER #07</t>
  </si>
  <si>
    <t>INVOICE #07</t>
  </si>
  <si>
    <t>TRACKER #08</t>
  </si>
  <si>
    <t>INVOICE #08</t>
  </si>
  <si>
    <t>TRACKER #10</t>
  </si>
  <si>
    <t>INVOICE #10</t>
  </si>
  <si>
    <t>TRACKER #11</t>
  </si>
  <si>
    <t>INVOICE #11</t>
  </si>
  <si>
    <t>TRACKER #12</t>
  </si>
  <si>
    <t>INVOICE #12</t>
  </si>
  <si>
    <t>TRACKER #14</t>
  </si>
  <si>
    <t>INVOICE #14</t>
  </si>
  <si>
    <t>TRACKER #15</t>
  </si>
  <si>
    <t>INVOICE #15</t>
  </si>
  <si>
    <t>TRACKER #20</t>
  </si>
  <si>
    <t>INVOICE #20</t>
  </si>
  <si>
    <t>TRACKER #26</t>
  </si>
  <si>
    <t>INVOICE #26</t>
  </si>
  <si>
    <t>Overall Completion TRACKER</t>
  </si>
  <si>
    <t>ToT.Overall Completion INVOICE</t>
  </si>
  <si>
    <r>
      <rPr>
        <sz val="14"/>
        <color theme="1"/>
        <rFont val="FreeSans"/>
        <family val="2"/>
      </rPr>
      <t xml:space="preserve">تدريب المشغلين وموظفي الصيانة </t>
    </r>
    <r>
      <rPr>
        <sz val="14"/>
        <color theme="1"/>
        <rFont val="Calibri"/>
        <family val="2"/>
        <charset val="1"/>
      </rPr>
      <t>Training of Operators and Maintenance Personnel</t>
    </r>
  </si>
  <si>
    <t>Training</t>
  </si>
  <si>
    <t>Handover Manual &amp; Documentation</t>
  </si>
  <si>
    <t>TRACKER #00</t>
  </si>
  <si>
    <t>INVOICE #00</t>
  </si>
  <si>
    <t>Procurement</t>
  </si>
  <si>
    <t xml:space="preserve">CONSTRUCTION </t>
  </si>
  <si>
    <t>T&amp;C / Configuration</t>
  </si>
  <si>
    <t>Handover</t>
  </si>
  <si>
    <r>
      <rPr>
        <sz val="14"/>
        <color theme="1"/>
        <rFont val="FreeSans"/>
        <family val="2"/>
      </rPr>
      <t xml:space="preserve">محمول شبكة مركزي مع جميع الكابلات ذات الصلة والملحقات والأجهزة التمهيدية وأجهزة الشبكة </t>
    </r>
    <r>
      <rPr>
        <sz val="14"/>
        <color theme="1"/>
        <rFont val="Calibri"/>
        <family val="2"/>
        <charset val="1"/>
      </rPr>
      <t>Central Redundant Network Core Switch with all related cabling, accessories, prepherals and network devices</t>
    </r>
  </si>
  <si>
    <t>Component Installation</t>
  </si>
  <si>
    <t>Configuration</t>
  </si>
  <si>
    <t>Patching &amp; Cabling</t>
  </si>
  <si>
    <t>Testing</t>
  </si>
  <si>
    <t>RFI / Config.</t>
  </si>
  <si>
    <t>Acceptance</t>
  </si>
  <si>
    <t>TRACKER #13</t>
  </si>
  <si>
    <t>INVOICE #13</t>
  </si>
  <si>
    <t>TRACKER #25</t>
  </si>
  <si>
    <t>INVOICE #25</t>
  </si>
  <si>
    <t>TRACKER #28</t>
  </si>
  <si>
    <t>INVOICE #28</t>
  </si>
  <si>
    <t>TRACKER #32</t>
  </si>
  <si>
    <t>INVOICE #32</t>
  </si>
  <si>
    <t>Tot.Procument</t>
  </si>
  <si>
    <t>Tot.implementation</t>
  </si>
  <si>
    <t>Tot(T&amp;C / Configuration+Handover)</t>
  </si>
  <si>
    <t>Overall Completion percentage</t>
  </si>
  <si>
    <r>
      <rPr>
        <sz val="14"/>
        <color theme="1"/>
        <rFont val="FreeSans"/>
        <family val="2"/>
      </rPr>
      <t xml:space="preserve">محول شبكة جيجابايت مع جميع الكابلات ذات الصلة والملحقات والأجهزة التمهيدية وأجهزة الشبكة </t>
    </r>
    <r>
      <rPr>
        <sz val="14"/>
        <color theme="1"/>
        <rFont val="Calibri"/>
        <family val="2"/>
        <charset val="1"/>
      </rPr>
      <t xml:space="preserve">Gigabit Network Switch with all related cabling, accessories, prepherals and network devices </t>
    </r>
  </si>
  <si>
    <t>TRACKER #29</t>
  </si>
  <si>
    <t>INVOICE #29</t>
  </si>
  <si>
    <r>
      <rPr>
        <sz val="14"/>
        <color theme="1"/>
        <rFont val="FreeSans"/>
        <family val="2"/>
      </rPr>
      <t xml:space="preserve">كابينة المعدات الميدانية بما في ذلك جميع إمدادات الطاقة وكابلات الطاقة والبيانات إلى </t>
    </r>
    <r>
      <rPr>
        <sz val="14"/>
        <color theme="1"/>
        <rFont val="Calibri"/>
        <family val="2"/>
        <charset val="1"/>
      </rPr>
      <t xml:space="preserve">FEC </t>
    </r>
    <r>
      <rPr>
        <sz val="14"/>
        <color theme="1"/>
        <rFont val="FreeSans"/>
        <family val="2"/>
      </rPr>
      <t xml:space="preserve">وجميع المعدات الأمنية والمفاتيح الصناعية ولوحات التصحيح و </t>
    </r>
    <r>
      <rPr>
        <sz val="14"/>
        <color theme="1"/>
        <rFont val="Calibri"/>
        <family val="2"/>
        <charset val="1"/>
      </rPr>
      <t xml:space="preserve">CBs </t>
    </r>
    <r>
      <rPr>
        <sz val="14"/>
        <color theme="1"/>
        <rFont val="FreeSans"/>
        <family val="2"/>
      </rPr>
      <t xml:space="preserve">و </t>
    </r>
    <r>
      <rPr>
        <sz val="14"/>
        <color theme="1"/>
        <rFont val="Calibri"/>
        <family val="2"/>
        <charset val="1"/>
      </rPr>
      <t xml:space="preserve">TB </t>
    </r>
    <r>
      <rPr>
        <sz val="14"/>
        <color theme="1"/>
        <rFont val="FreeSans"/>
        <family val="2"/>
      </rPr>
      <t>وجميع الملحقات الكهربائية والاتصالات ذات الصلة وجميع الأعمال اللازمة لإكمال البند</t>
    </r>
    <r>
      <rPr>
        <sz val="14"/>
        <color theme="1"/>
        <rFont val="Calibri"/>
        <family val="2"/>
        <charset val="1"/>
      </rPr>
      <t>. Field Equipment cabinets including all power supplies, power and data cabling to the FEC and all security equipment, Industrial switches, patch panels, CBs, TBs, and all related electrical and communications accessories and all necessary work to complete the item.</t>
    </r>
  </si>
  <si>
    <t>Civil Works</t>
  </si>
  <si>
    <t>FEC inst'n</t>
  </si>
  <si>
    <t>Cabling</t>
  </si>
  <si>
    <t>Termination</t>
  </si>
  <si>
    <t>TRACKER #21</t>
  </si>
  <si>
    <t>INVOICE #21</t>
  </si>
  <si>
    <t>TRACKER #24</t>
  </si>
  <si>
    <t>INVOICE #24</t>
  </si>
  <si>
    <t>TRACKER #27</t>
  </si>
  <si>
    <t>INVOICE #27</t>
  </si>
  <si>
    <t>TRACKER #30</t>
  </si>
  <si>
    <t>INVOICE #30</t>
  </si>
  <si>
    <t>TRACKER #31</t>
  </si>
  <si>
    <t>INVOICE #31</t>
  </si>
  <si>
    <r>
      <rPr>
        <sz val="12"/>
        <color theme="1"/>
        <rFont val="FreeSans"/>
        <family val="2"/>
      </rPr>
      <t xml:space="preserve">توريد وتركيب واختبار جميع أعمال الألياف الضوئية للشبكة الرئيسية والتوزيع </t>
    </r>
    <r>
      <rPr>
        <sz val="12"/>
        <color theme="1"/>
        <rFont val="Calibri"/>
        <family val="2"/>
        <charset val="1"/>
      </rPr>
      <t>(</t>
    </r>
    <r>
      <rPr>
        <sz val="12"/>
        <color theme="1"/>
        <rFont val="FreeSans"/>
        <family val="2"/>
      </rPr>
      <t xml:space="preserve">بما في ذلك جميع كابلات </t>
    </r>
    <r>
      <rPr>
        <sz val="12"/>
        <color theme="1"/>
        <rFont val="Calibri"/>
        <family val="2"/>
        <charset val="1"/>
      </rPr>
      <t xml:space="preserve">Fo </t>
    </r>
    <r>
      <rPr>
        <sz val="12"/>
        <color theme="1"/>
        <rFont val="FreeSans"/>
        <family val="2"/>
      </rPr>
      <t xml:space="preserve">، الملحقات ، </t>
    </r>
    <r>
      <rPr>
        <sz val="12"/>
        <color theme="1"/>
        <rFont val="Calibri"/>
        <family val="2"/>
        <charset val="1"/>
      </rPr>
      <t xml:space="preserve">OSP </t>
    </r>
    <r>
      <rPr>
        <sz val="12"/>
        <color theme="1"/>
        <rFont val="FreeSans"/>
        <family val="2"/>
      </rPr>
      <t>، معدات شبكة توزيع الألياف ، الخزائن ، الرفوف ، لوحات التصحيح ، توزيع الطاقة ، حفر الخنادق ، أعمال الحفر ، الأعمال المدنية ، التركيب ، الإنهاء ، الاختبار والتشغيل</t>
    </r>
    <r>
      <rPr>
        <sz val="12"/>
        <color theme="1"/>
        <rFont val="Calibri"/>
        <family val="2"/>
        <charset val="1"/>
      </rPr>
      <t xml:space="preserve">) </t>
    </r>
    <r>
      <rPr>
        <sz val="12"/>
        <color theme="1"/>
        <rFont val="FreeSans"/>
        <family val="2"/>
      </rPr>
      <t xml:space="preserve">وجميع الأعمال اللازمة لإكمال البند </t>
    </r>
  </si>
  <si>
    <r>
      <rPr>
        <sz val="12"/>
        <color theme="1"/>
        <rFont val="FreeSans"/>
        <family val="2"/>
      </rPr>
      <t>م</t>
    </r>
    <r>
      <rPr>
        <sz val="12"/>
        <color theme="1"/>
        <rFont val="Calibri"/>
        <family val="2"/>
        <charset val="1"/>
      </rPr>
      <t>.</t>
    </r>
    <r>
      <rPr>
        <sz val="12"/>
        <color theme="1"/>
        <rFont val="FreeSans"/>
        <family val="2"/>
      </rPr>
      <t>ط</t>
    </r>
  </si>
  <si>
    <t>FIBER OPTIC</t>
  </si>
  <si>
    <t>RACKS</t>
  </si>
  <si>
    <t>PATCH PANEL</t>
  </si>
  <si>
    <t>ACCESSORIES</t>
  </si>
  <si>
    <t>MARKING (WARNING TAPE AND POST)</t>
  </si>
  <si>
    <t>Configure</t>
  </si>
  <si>
    <t>Install Devices</t>
  </si>
  <si>
    <t>Racking &amp; Stacking</t>
  </si>
  <si>
    <t>Testing &amp; Commissioning</t>
  </si>
  <si>
    <t>TRACKER #19</t>
  </si>
  <si>
    <t>INVOICE #19</t>
  </si>
  <si>
    <t>TRACKER #23</t>
  </si>
  <si>
    <t>INVOICE #23</t>
  </si>
  <si>
    <r>
      <rPr>
        <sz val="14"/>
        <color theme="1"/>
        <rFont val="FreeSans"/>
        <family val="2"/>
      </rPr>
      <t xml:space="preserve">ﻛﺎﻣﻳﺭﺍ ﺛﺎﺑﺗﺔ ﺩﺍﺧﻠﻳﺔ ﻋﻠﻰ ﺷﻛﻝ ﻗﺑﺔ </t>
    </r>
    <r>
      <rPr>
        <sz val="14"/>
        <color theme="1"/>
        <rFont val="Calibri"/>
        <family val="2"/>
        <charset val="1"/>
      </rPr>
      <t xml:space="preserve">( CIDX ) Internal Fixed Mini Dome Camera </t>
    </r>
  </si>
  <si>
    <t>Camera Mounting</t>
  </si>
  <si>
    <r>
      <rPr>
        <sz val="14"/>
        <color theme="1"/>
        <rFont val="FreeSans"/>
        <family val="2"/>
      </rPr>
      <t xml:space="preserve">ﻛﺎﻣﻳﺭﺍ ﺛﺎﺑﺗﺔ ﺧﺎﺭﺟﻳﺔ </t>
    </r>
    <r>
      <rPr>
        <sz val="14"/>
        <color theme="1"/>
        <rFont val="Calibri"/>
        <family val="2"/>
        <charset val="1"/>
      </rPr>
      <t>( CEFX ) External Fixed Camera</t>
    </r>
  </si>
  <si>
    <r>
      <rPr>
        <sz val="14"/>
        <color theme="1"/>
        <rFont val="FreeSans"/>
        <family val="2"/>
      </rPr>
      <t xml:space="preserve">ﻛﺎﻣﻳﺭﺍ ﺑﺯﺍﻭﻳﺔ ﻋﺭﻳﺿﺔ ﻟﻣﺭﺍﻗﺑﺔ ﺍﻟﺩﺧﻭﻝ </t>
    </r>
    <r>
      <rPr>
        <sz val="14"/>
        <color theme="1"/>
        <rFont val="Calibri"/>
        <family val="2"/>
        <charset val="1"/>
      </rPr>
      <t>Wide Angle ACS Users Surveillance Camera</t>
    </r>
  </si>
  <si>
    <r>
      <rPr>
        <sz val="14"/>
        <color theme="1"/>
        <rFont val="FreeSans"/>
        <family val="2"/>
      </rPr>
      <t xml:space="preserve">ﻭﺣﺩﺓ ﺍﺗﺻﺎﻝ ﺩﺍﺧﻠﻲ ﺍﻧﺗﺭﻛﻭﻡ </t>
    </r>
    <r>
      <rPr>
        <sz val="14"/>
        <color theme="1"/>
        <rFont val="Calibri"/>
        <family val="2"/>
        <charset val="1"/>
      </rPr>
      <t>( ICCP ) Intecom Call Panel</t>
    </r>
  </si>
  <si>
    <r>
      <rPr>
        <sz val="14"/>
        <color theme="1"/>
        <rFont val="FreeSans"/>
        <family val="2"/>
      </rPr>
      <t xml:space="preserve">ﻗﺎﺭﺉ ﺑﻁﺎﻗﺎﺕ ﻣﻊ ﻟﻭﺣﺔ ﺍﻟﻣﻔﺎﺗﻳﺢ </t>
    </r>
    <r>
      <rPr>
        <sz val="14"/>
        <color theme="1"/>
        <rFont val="Calibri"/>
        <family val="2"/>
        <charset val="1"/>
      </rPr>
      <t>( CRPK ) Card Reader w/ Keypad</t>
    </r>
  </si>
  <si>
    <r>
      <rPr>
        <sz val="14"/>
        <color theme="1"/>
        <rFont val="FreeSans"/>
        <family val="2"/>
      </rPr>
      <t xml:space="preserve">ﻗﻔﻝ ﻛﻬﺭﺑﺎﺋﻲ </t>
    </r>
    <r>
      <rPr>
        <sz val="14"/>
        <color theme="1"/>
        <rFont val="Calibri"/>
        <family val="2"/>
        <charset val="1"/>
      </rPr>
      <t>( GEL ) Generic Electric Lock</t>
    </r>
  </si>
  <si>
    <r>
      <rPr>
        <sz val="14"/>
        <color theme="1"/>
        <rFont val="FreeSans"/>
        <family val="2"/>
      </rPr>
      <t xml:space="preserve">ﻭﺣﺩﺓ ﻛﺳﺭ ﺍﻟﺯﺟﺎﺝ ﻟﻠﻁﻭﺍﺭﺉ </t>
    </r>
    <r>
      <rPr>
        <sz val="14"/>
        <color theme="1"/>
        <rFont val="Calibri"/>
        <family val="2"/>
        <charset val="1"/>
      </rPr>
      <t>( EBGU ) Emergency Break Glass Unit</t>
    </r>
  </si>
  <si>
    <t>B.Q QUANTITY</t>
  </si>
  <si>
    <r>
      <rPr>
        <sz val="14"/>
        <color theme="1"/>
        <rFont val="FreeSans"/>
        <family val="2"/>
      </rPr>
      <t xml:space="preserve">ﺣﺳﺎﺱ ﺗﻼﻣﺳﻲ ﻟﻣﺭﺍﻗﺑﺔ ﺍﻻﺑﻭﺍﺏ </t>
    </r>
    <r>
      <rPr>
        <sz val="14"/>
        <color theme="1"/>
        <rFont val="Calibri"/>
        <family val="2"/>
        <charset val="1"/>
      </rPr>
      <t>( DMC ) Door Monitoring Contact</t>
    </r>
  </si>
  <si>
    <r>
      <rPr>
        <sz val="14"/>
        <color theme="1"/>
        <rFont val="FreeSans"/>
        <family val="2"/>
      </rPr>
      <t xml:space="preserve">نظام إمداد الطاقة غير المنقطع مع جميع الأعمال والمواد المطلوبة لإكمال نظام هذا العنصر بجميع الأعمال والمواد المطلوبة لإكمال هذا العنصر </t>
    </r>
    <r>
      <rPr>
        <sz val="14"/>
        <color theme="1"/>
        <rFont val="Calibri"/>
        <family val="2"/>
        <charset val="1"/>
      </rPr>
      <t xml:space="preserve">Uninterruptible Power Supply system with all required work and materials to complete this item system with all required </t>
    </r>
  </si>
  <si>
    <t>Cabinet / Rack</t>
  </si>
  <si>
    <t>UPS Installation</t>
  </si>
  <si>
    <t>Batteries Installation</t>
  </si>
  <si>
    <t>Cabling &amp; Termination</t>
  </si>
  <si>
    <r>
      <rPr>
        <sz val="14"/>
        <color theme="1"/>
        <rFont val="FreeSans"/>
        <family val="2"/>
      </rPr>
      <t xml:space="preserve">ﻣﺣﻁﺔ ﻋﻣﻝ ﻁﺭﻓﻳﺔ ﻟﻠﻧﻅﺎﻡ ﺍﻻﻣﻧﻲ </t>
    </r>
    <r>
      <rPr>
        <sz val="14"/>
        <color theme="1"/>
        <rFont val="Calibri"/>
        <family val="2"/>
        <charset val="1"/>
      </rPr>
      <t>ISS Work Station</t>
    </r>
  </si>
  <si>
    <t>Workstation Installation</t>
  </si>
  <si>
    <t>Configuration of System</t>
  </si>
  <si>
    <t>TRACKER #16</t>
  </si>
  <si>
    <t>INVOICE #16</t>
  </si>
  <si>
    <r>
      <rPr>
        <sz val="14"/>
        <color theme="1"/>
        <rFont val="FreeSans"/>
        <family val="2"/>
      </rPr>
      <t xml:space="preserve">ﻭﺣﺩﺓ ﺍﺗﺻﺎﻝ ﺩﺍﺧﻠﻲ ﺭﺋﻳﺳﻳﺔ ﺍﻧﺗﺭﻛﻭﻡ </t>
    </r>
    <r>
      <rPr>
        <sz val="14"/>
        <color theme="1"/>
        <rFont val="Calibri"/>
        <family val="2"/>
        <charset val="1"/>
      </rPr>
      <t>( ICCP ) Intercom Master Unit</t>
    </r>
  </si>
  <si>
    <r>
      <rPr>
        <sz val="14"/>
        <color theme="1"/>
        <rFont val="FreeSans"/>
        <family val="2"/>
      </rPr>
      <t xml:space="preserve">ﻟﻭﺣﺔ ﻣﻔﺎﺗﻳﺢ ﺍﻟﺩﻭﺍﺋﺭ ﺍﻟﺗﻠﻔﺯﻳﻭﻧﻳﺔ ﺍﻟﻣﻐﻠﻘﺔ </t>
    </r>
    <r>
      <rPr>
        <sz val="14"/>
        <color theme="1"/>
        <rFont val="Calibri"/>
        <family val="2"/>
        <charset val="1"/>
      </rPr>
      <t>( CTKB ) CCTV Keyboard</t>
    </r>
  </si>
  <si>
    <r>
      <rPr>
        <sz val="14"/>
        <color theme="1"/>
        <rFont val="FreeSans"/>
        <family val="2"/>
      </rPr>
      <t xml:space="preserve">ﻫﺎﺗﻑ </t>
    </r>
    <r>
      <rPr>
        <sz val="14"/>
        <color theme="1"/>
        <rFont val="Calibri"/>
        <family val="2"/>
        <charset val="1"/>
      </rPr>
      <t>( TEL )  Telephone</t>
    </r>
  </si>
  <si>
    <r>
      <rPr>
        <sz val="14"/>
        <color theme="1"/>
        <rFont val="FreeSans"/>
        <family val="2"/>
      </rPr>
      <t xml:space="preserve">ﺍﻟﺧﻁ ﺍﻟﺳﺎﺧﻥ </t>
    </r>
    <r>
      <rPr>
        <sz val="14"/>
        <color theme="1"/>
        <rFont val="Calibri"/>
        <family val="2"/>
        <charset val="1"/>
      </rPr>
      <t>Hot Line</t>
    </r>
  </si>
  <si>
    <r>
      <rPr>
        <sz val="14"/>
        <color theme="1"/>
        <rFont val="FreeSans"/>
        <family val="2"/>
      </rPr>
      <t xml:space="preserve">ﺭﺍﺩﻳﻭ ﻣﺣﻣﻭﻝ ﺑﺎﻟﻳﺩ </t>
    </r>
    <r>
      <rPr>
        <sz val="14"/>
        <color theme="1"/>
        <rFont val="Calibri"/>
        <family val="2"/>
        <charset val="1"/>
      </rPr>
      <t>( HHR ) Hand Held Radio</t>
    </r>
  </si>
  <si>
    <r>
      <rPr>
        <sz val="14"/>
        <color theme="1"/>
        <rFont val="FreeSans"/>
        <family val="2"/>
      </rPr>
      <t xml:space="preserve">ﻋﻣﻭﺩ ﺛﺎﺑﺕ ﻟﻣﻧﻊ ﺩﺧﻭﻝ ﺍﻟﻣﺭﻛﺑﺎﺕ </t>
    </r>
    <r>
      <rPr>
        <sz val="14"/>
        <color theme="1"/>
        <rFont val="Calibri"/>
        <family val="2"/>
        <charset val="1"/>
      </rPr>
      <t xml:space="preserve">- </t>
    </r>
    <r>
      <rPr>
        <sz val="14"/>
        <color theme="1"/>
        <rFont val="FreeSans"/>
        <family val="2"/>
      </rPr>
      <t xml:space="preserve">ﺗﺻﻧﻳﻑ </t>
    </r>
    <r>
      <rPr>
        <sz val="14"/>
        <color theme="1"/>
        <rFont val="Calibri"/>
        <family val="2"/>
        <charset val="1"/>
      </rPr>
      <t>-ASTM M50-P1 Crash Rated Static Bollard (ASTM M50-P1 Rated)</t>
    </r>
  </si>
  <si>
    <t>Excavation</t>
  </si>
  <si>
    <t>Foundation Casting</t>
  </si>
  <si>
    <t>Bollard Installation</t>
  </si>
  <si>
    <t>Backfilling</t>
  </si>
  <si>
    <t>TRACKER #17</t>
  </si>
  <si>
    <t>INVOICE #17</t>
  </si>
  <si>
    <r>
      <rPr>
        <sz val="14"/>
        <color theme="1"/>
        <rFont val="FreeSans"/>
        <family val="2"/>
      </rPr>
      <t xml:space="preserve">ﺑﺎﺏ ﺣﺩﻳﺩﻱ ﻣﻔﺻﻠﻲ ﺫﻭ ﺩﺭﻓﺔ ﻭﺍﺣﺩﺓ ﻣﺗﻭﺍﻓﻖ ﻣﻊ </t>
    </r>
    <r>
      <rPr>
        <sz val="14"/>
        <color theme="1"/>
        <rFont val="Calibri"/>
        <family val="2"/>
        <charset val="1"/>
      </rPr>
      <t>SLSD ) SEC-09 )</t>
    </r>
  </si>
  <si>
    <t>Door sub frames</t>
  </si>
  <si>
    <t>Door &amp; frames</t>
  </si>
  <si>
    <t>TRACKER #18</t>
  </si>
  <si>
    <t>INVOICE #18</t>
  </si>
  <si>
    <r>
      <rPr>
        <sz val="14"/>
        <color theme="1"/>
        <rFont val="FreeSans"/>
        <family val="2"/>
      </rPr>
      <t xml:space="preserve">ﺑﺎﺏ ﺣﺩﻳﺩﻱ ﻣﻔﺻﻠﻲ ﺫﻭ ﺩﺭﻓﺗﻳﻥ ﻣﺗﻭﺍﻓﻖ ﻣﻊ </t>
    </r>
    <r>
      <rPr>
        <sz val="14"/>
        <color theme="1"/>
        <rFont val="Calibri"/>
        <family val="2"/>
        <charset val="1"/>
      </rPr>
      <t>DLSD ) SEC-09 ) Double Leaf Steal Door (compliant with SEC 09 "Doors")</t>
    </r>
  </si>
  <si>
    <r>
      <rPr>
        <sz val="14"/>
        <color theme="1"/>
        <rFont val="FreeSans"/>
        <family val="2"/>
      </rPr>
      <t xml:space="preserve">ﺯﺭ ﺇﻧﺫﺍﺭ ﺍﻟﻁﻭﺍﺭﺉ </t>
    </r>
    <r>
      <rPr>
        <sz val="14"/>
        <color theme="1"/>
        <rFont val="Calibri"/>
        <family val="2"/>
        <charset val="1"/>
      </rPr>
      <t>( EAB ) Emergency Alarm Button</t>
    </r>
  </si>
  <si>
    <t>Construction of Scc</t>
  </si>
  <si>
    <r>
      <rPr>
        <sz val="14"/>
        <color theme="1"/>
        <rFont val="FreeSans"/>
        <family val="2"/>
      </rPr>
      <t xml:space="preserve">يشمل إنشاء مبنى جديد لمركز التحكم الأمني ​​، كل ما يلزم من أعمال مدنية وإنشائية و </t>
    </r>
    <r>
      <rPr>
        <sz val="14"/>
        <color theme="1"/>
        <rFont val="Calibri"/>
        <family val="2"/>
        <charset val="1"/>
      </rPr>
      <t xml:space="preserve">MEP </t>
    </r>
    <r>
      <rPr>
        <sz val="14"/>
        <color theme="1"/>
        <rFont val="FreeSans"/>
        <family val="2"/>
      </rPr>
      <t>والكهربائية والمعمارية والإضاءة وتكييف الهواء والأثاث ونظام الحماية من الحرائق والاتصالات والعمل وما إلى ذلك وجميع الأعمال اللازمة المطلوبة لإكمال هذا العنصر</t>
    </r>
    <r>
      <rPr>
        <sz val="14"/>
        <color theme="1"/>
        <rFont val="Calibri"/>
        <family val="2"/>
        <charset val="1"/>
      </rPr>
      <t>. Construction of new security control center building include, all necessary Civil, structural, MEP, Electrical, architectural, lighting, AC, furniture , fire protection system, communication, work etc. and all necessary work required to complete this item.</t>
    </r>
  </si>
  <si>
    <t>Substructure &amp; Concrete</t>
  </si>
  <si>
    <t>Finishing</t>
  </si>
  <si>
    <t>Stacking</t>
  </si>
  <si>
    <t>Super
structure</t>
  </si>
  <si>
    <t>TRACKER #22</t>
  </si>
  <si>
    <t>INVOICE #22</t>
  </si>
  <si>
    <t>Overall Completion Percentage</t>
  </si>
  <si>
    <t>DESCRIPTION Breakdown of Procument finshing Scc Building =40%</t>
  </si>
  <si>
    <t>DESCRIPTION Breakdown of Constructiom finshing Scc Building =32%</t>
  </si>
  <si>
    <t>Roof insulation and Toilet</t>
  </si>
  <si>
    <t>Electrical foundation</t>
  </si>
  <si>
    <t>(TRACKER #14)*40%</t>
  </si>
  <si>
    <t>(TRACKER #26)*60%</t>
  </si>
  <si>
    <t>Hvac foundation</t>
  </si>
  <si>
    <t>Fire alarm foundation</t>
  </si>
  <si>
    <t>Interior plastering</t>
  </si>
  <si>
    <t>Exterior plastering</t>
  </si>
  <si>
    <t>Ceiling</t>
  </si>
  <si>
    <t>Interior paint</t>
  </si>
  <si>
    <t>Exterior paint</t>
  </si>
  <si>
    <t>Tiles</t>
  </si>
  <si>
    <t>Epoxy</t>
  </si>
  <si>
    <t>Raised floor</t>
  </si>
  <si>
    <t>Kerbstone and interlock</t>
  </si>
  <si>
    <t>Handrail</t>
  </si>
  <si>
    <t>plumbing finishing</t>
  </si>
  <si>
    <t>Electrical finishing</t>
  </si>
  <si>
    <t>(TRACKER #26)*75%</t>
  </si>
  <si>
    <t>(TRACKER #27)*25%</t>
  </si>
  <si>
    <t>Hvac finishing</t>
  </si>
  <si>
    <t>Security finishing</t>
  </si>
  <si>
    <t>Fire alarm finishing</t>
  </si>
  <si>
    <t>Building furniture</t>
  </si>
  <si>
    <t>Total</t>
  </si>
  <si>
    <r>
      <rPr>
        <sz val="14"/>
        <color theme="1"/>
        <rFont val="FreeSans"/>
        <family val="2"/>
      </rPr>
      <t xml:space="preserve">ﺷﺎﺷﺔ ﺟﺩﺍﺭﻳﺔ </t>
    </r>
    <r>
      <rPr>
        <sz val="14"/>
        <color theme="1"/>
        <rFont val="Calibri"/>
        <family val="2"/>
        <charset val="1"/>
      </rPr>
      <t>(</t>
    </r>
    <r>
      <rPr>
        <sz val="14"/>
        <color theme="1"/>
        <rFont val="FreeSans"/>
        <family val="2"/>
      </rPr>
      <t>ﻓﻳﺩﻳﻭ ﻭﻭﻝ</t>
    </r>
    <r>
      <rPr>
        <sz val="14"/>
        <color theme="1"/>
        <rFont val="Calibri"/>
        <family val="2"/>
        <charset val="1"/>
      </rPr>
      <t xml:space="preserve">) Operator Dual Screens </t>
    </r>
  </si>
  <si>
    <t>Screen's Mounting</t>
  </si>
  <si>
    <r>
      <rPr>
        <sz val="14"/>
        <color theme="1"/>
        <rFont val="FreeSans"/>
        <family val="2"/>
      </rPr>
      <t xml:space="preserve">شاشة جدارية ونظام المراقبة بما في ذلك جميع حوامل الشاشات ، وأجهزة التحكم ، وعصا التحكم ، ولوحات مفاتيح الدوائر التلفزيونية المغلقة ، وما إلى ذلك </t>
    </r>
    <r>
      <rPr>
        <sz val="14"/>
        <color theme="1"/>
        <rFont val="Calibri"/>
        <family val="2"/>
        <charset val="1"/>
      </rPr>
      <t>... (</t>
    </r>
    <r>
      <rPr>
        <sz val="14"/>
        <color theme="1"/>
        <rFont val="FreeSans"/>
        <family val="2"/>
      </rPr>
      <t xml:space="preserve">كمية العناصر بناءً على تصميم المقاول وفقًا لـ </t>
    </r>
    <r>
      <rPr>
        <sz val="14"/>
        <color theme="1"/>
        <rFont val="Calibri"/>
        <family val="2"/>
        <charset val="1"/>
      </rPr>
      <t xml:space="preserve">HCIS) </t>
    </r>
    <r>
      <rPr>
        <sz val="14"/>
        <color theme="1"/>
        <rFont val="FreeSans"/>
        <family val="2"/>
      </rPr>
      <t xml:space="preserve">، </t>
    </r>
    <r>
      <rPr>
        <sz val="14"/>
        <color theme="1"/>
        <rFont val="Calibri"/>
        <family val="2"/>
        <charset val="1"/>
      </rPr>
      <t>Video Wall and monitoring System including all screens brackets, Controllers, Joysticks, CCTV keyboards, etc... (QTY of items based on contractor's design as per HCIS),</t>
    </r>
  </si>
  <si>
    <t>Video wall  Mounting</t>
  </si>
  <si>
    <t>Components Installation</t>
  </si>
  <si>
    <r>
      <rPr>
        <sz val="14"/>
        <color theme="1"/>
        <rFont val="FreeSans"/>
        <family val="2"/>
      </rPr>
      <t xml:space="preserve">الخوادم والبرمجيات لإدارة ﺍﻟﻧﻅﺎﻡ ﺍﻷﻣﻧﻲ المركزي  </t>
    </r>
    <r>
      <rPr>
        <sz val="14"/>
        <color theme="1"/>
        <rFont val="Calibri"/>
        <family val="2"/>
        <charset val="1"/>
      </rPr>
      <t>Fully redundant Central SMS (servers &amp; software)</t>
    </r>
  </si>
  <si>
    <r>
      <rPr>
        <sz val="14"/>
        <color theme="1"/>
        <rFont val="FreeSans"/>
        <family val="2"/>
      </rPr>
      <t xml:space="preserve">الخوادم والبرمجيات ﻟﻧﻅﺎﻡ ﺍﻟﺩﺍﺭﺍﺕ ﺍﻟﺗﻠﻔﻳﺯﻳﻭﻧﺔ ﺍﻟﻣﻐﻠﻘﺔ ﺍﻟﻣﺭﻛﺯﻱ </t>
    </r>
    <r>
      <rPr>
        <sz val="14"/>
        <color theme="1"/>
        <rFont val="Calibri"/>
        <family val="2"/>
        <charset val="1"/>
      </rPr>
      <t>Fully redundant Central CCTV (servers &amp; software)</t>
    </r>
  </si>
  <si>
    <r>
      <rPr>
        <sz val="14"/>
        <color theme="1"/>
        <rFont val="FreeSans"/>
        <family val="2"/>
      </rPr>
      <t xml:space="preserve">الخوادم والبرمجيات ﻟﻧﻅﺎﻡ ﺍﻟﺗﺣﻛﻡ ﻓﻲ ﺍﻟﺩﺧﻭﻝ ﺍﻟﻣﺭﻛﺯﻱ </t>
    </r>
    <r>
      <rPr>
        <sz val="14"/>
        <color theme="1"/>
        <rFont val="Calibri"/>
        <family val="2"/>
        <charset val="1"/>
      </rPr>
      <t>Fully redundant Central ACS (servers &amp; software)</t>
    </r>
  </si>
  <si>
    <r>
      <rPr>
        <sz val="14"/>
        <color theme="1"/>
        <rFont val="FreeSans"/>
        <family val="2"/>
      </rPr>
      <t xml:space="preserve">الخوادم والبرمجيات ﻟﻧﻅﺎﻡ ﺍﻧﺫﺍﺭ ﺍﻻﺧﺗﺭﺍﻕ ﺍﻟﻣﺣﻳﻁﻲ ﺍﻟﻣﺭﻛﺯﻱ </t>
    </r>
    <r>
      <rPr>
        <sz val="14"/>
        <color theme="1"/>
        <rFont val="Calibri"/>
        <family val="2"/>
        <charset val="1"/>
      </rPr>
      <t>Fully redundant Central PIDS (servers &amp; software)</t>
    </r>
  </si>
  <si>
    <r>
      <rPr>
        <sz val="14"/>
        <color theme="1"/>
        <rFont val="FreeSans"/>
        <family val="2"/>
      </rPr>
      <t xml:space="preserve">نظام تسجيل فيديو مكرر بالكامل </t>
    </r>
    <r>
      <rPr>
        <sz val="14"/>
        <color theme="1"/>
        <rFont val="Calibri"/>
        <family val="2"/>
        <charset val="1"/>
      </rPr>
      <t xml:space="preserve">( </t>
    </r>
    <r>
      <rPr>
        <sz val="14"/>
        <color theme="1"/>
        <rFont val="FreeSans"/>
        <family val="2"/>
      </rPr>
      <t xml:space="preserve">أجهزة وبرامج </t>
    </r>
    <r>
      <rPr>
        <sz val="14"/>
        <color theme="1"/>
        <rFont val="Calibri"/>
        <family val="2"/>
        <charset val="1"/>
      </rPr>
      <t xml:space="preserve">) </t>
    </r>
    <r>
      <rPr>
        <sz val="14"/>
        <color theme="1"/>
        <rFont val="FreeSans"/>
        <family val="2"/>
      </rPr>
      <t xml:space="preserve">وفقًا لمتطلبات تسجيل </t>
    </r>
    <r>
      <rPr>
        <sz val="14"/>
        <color theme="1"/>
        <rFont val="Calibri"/>
        <family val="2"/>
        <charset val="1"/>
      </rPr>
      <t>HCIS Fully redundant Video Recording system (Hardware &amp; Software) as per HCIS recording requirements</t>
    </r>
  </si>
  <si>
    <t>Rack installations</t>
  </si>
  <si>
    <t>Servers Installation</t>
  </si>
  <si>
    <t>Cabling &amp; Patching</t>
  </si>
  <si>
    <r>
      <rPr>
        <sz val="14"/>
        <color theme="1"/>
        <rFont val="FreeSans"/>
        <family val="2"/>
      </rPr>
      <t xml:space="preserve">ﺳﻳﺎﺝ ﻣﺿﺎﺩ ﻟﻸﻓﺭﺍﺩ ﺍﻟﻔﺋﺔ </t>
    </r>
    <r>
      <rPr>
        <sz val="14"/>
        <color theme="1"/>
        <rFont val="Calibri"/>
        <family val="2"/>
        <charset val="1"/>
      </rPr>
      <t>1 Category 1 Anti-personnel Fence</t>
    </r>
  </si>
  <si>
    <r>
      <rPr>
        <sz val="14"/>
        <color theme="1"/>
        <rFont val="FreeSans"/>
        <family val="2"/>
      </rPr>
      <t>م</t>
    </r>
    <r>
      <rPr>
        <sz val="14"/>
        <color theme="1"/>
        <rFont val="Calibri"/>
        <family val="2"/>
        <charset val="1"/>
      </rPr>
      <t>.</t>
    </r>
    <r>
      <rPr>
        <sz val="14"/>
        <color theme="1"/>
        <rFont val="FreeSans"/>
        <family val="2"/>
      </rPr>
      <t>ط</t>
    </r>
  </si>
  <si>
    <t>Shuttering &amp; Rebar</t>
  </si>
  <si>
    <t>Beam Casting</t>
  </si>
  <si>
    <t xml:space="preserve">Panels </t>
  </si>
  <si>
    <t>Concertina</t>
  </si>
  <si>
    <t>TRACKER #02</t>
  </si>
  <si>
    <t>INVOICE #02</t>
  </si>
  <si>
    <t>TRACKER #04</t>
  </si>
  <si>
    <t>INVOICE #04</t>
  </si>
  <si>
    <r>
      <rPr>
        <sz val="14"/>
        <color theme="1"/>
        <rFont val="Calibri"/>
        <family val="2"/>
        <charset val="1"/>
      </rPr>
      <t xml:space="preserve">Anti Vehcile Barrier </t>
    </r>
    <r>
      <rPr>
        <sz val="14"/>
        <color theme="1"/>
        <rFont val="FreeSans"/>
        <family val="2"/>
      </rPr>
      <t>حاجز مضاد المركبات</t>
    </r>
  </si>
  <si>
    <t>Casting Foundations</t>
  </si>
  <si>
    <t>AVB post Instl.</t>
  </si>
  <si>
    <t>Beam/Rope Installation</t>
  </si>
  <si>
    <t>BF &amp; Compaction</t>
  </si>
  <si>
    <r>
      <rPr>
        <sz val="14"/>
        <color theme="1"/>
        <rFont val="FreeSans"/>
        <family val="2"/>
      </rPr>
      <t xml:space="preserve">ﻁﺭﻳﻖ ﺍﻟﺩﻭﺭﻳات الداخلية </t>
    </r>
    <r>
      <rPr>
        <sz val="14"/>
        <color theme="1"/>
        <rFont val="Calibri"/>
        <family val="2"/>
        <charset val="1"/>
      </rPr>
      <t>Inner Patrol Road</t>
    </r>
  </si>
  <si>
    <t>Subase</t>
  </si>
  <si>
    <t>Base Coarse</t>
  </si>
  <si>
    <t>Asphalt 1st</t>
  </si>
  <si>
    <t xml:space="preserve">Asphalt 2nd </t>
  </si>
  <si>
    <t>Site prep.</t>
  </si>
  <si>
    <t>Backfilling/
Levelling</t>
  </si>
  <si>
    <t>Sub Base</t>
  </si>
  <si>
    <t>Base Course</t>
  </si>
  <si>
    <t>Asphalt Layer 1</t>
  </si>
  <si>
    <t>Asphalt Layer 2</t>
  </si>
  <si>
    <t>TRACKER #09</t>
  </si>
  <si>
    <t>INVOICE #09</t>
  </si>
  <si>
    <r>
      <rPr>
        <sz val="14"/>
        <color theme="1"/>
        <rFont val="FreeSans"/>
        <family val="2"/>
      </rPr>
      <t xml:space="preserve">ﻁﺭﻳﻖ ﺍﻟﺩﻭﺭﻳﺎﺕ الخارجية </t>
    </r>
    <r>
      <rPr>
        <sz val="14"/>
        <color theme="1"/>
        <rFont val="Calibri"/>
        <family val="2"/>
        <charset val="1"/>
      </rPr>
      <t>Outer Patrol Road</t>
    </r>
  </si>
  <si>
    <r>
      <rPr>
        <sz val="14"/>
        <color theme="1"/>
        <rFont val="FreeSans"/>
        <family val="2"/>
      </rPr>
      <t xml:space="preserve">ﻛﺎﻣﻳﺭﺍ ﺣﺭﺍﺭﻳﺔ ﻁﻭﻳﻠﺔ ﺍﻟﻣﺩﻯ </t>
    </r>
    <r>
      <rPr>
        <sz val="14"/>
        <color theme="1"/>
        <rFont val="Calibri"/>
        <family val="2"/>
        <charset val="1"/>
      </rPr>
      <t>( LRTC ) Long Range Thermal Camera</t>
    </r>
  </si>
  <si>
    <t>Precast foundt'n</t>
  </si>
  <si>
    <t>Pole Installation</t>
  </si>
  <si>
    <t>Backfilling &amp; Alignment</t>
  </si>
  <si>
    <r>
      <rPr>
        <sz val="14"/>
        <color theme="1"/>
        <rFont val="FreeSans"/>
        <family val="2"/>
      </rPr>
      <t xml:space="preserve">الرادار </t>
    </r>
    <r>
      <rPr>
        <sz val="14"/>
        <color theme="1"/>
        <rFont val="Calibri"/>
        <family val="2"/>
        <charset val="1"/>
      </rPr>
      <t>Radar</t>
    </r>
  </si>
  <si>
    <t>Foundation</t>
  </si>
  <si>
    <t>Pole</t>
  </si>
  <si>
    <t>Software</t>
  </si>
  <si>
    <t>Radar System</t>
  </si>
  <si>
    <t>Radar Mounting</t>
  </si>
  <si>
    <r>
      <rPr>
        <sz val="14"/>
        <color theme="1"/>
        <rFont val="FreeSans"/>
        <family val="2"/>
      </rPr>
      <t xml:space="preserve">ﻛﺎﻣﻳﺭﺍ ﺛﺎﺑﺗﺔ ﺧﺎﺭﺟﻳﺔ </t>
    </r>
    <r>
      <rPr>
        <sz val="14"/>
        <color theme="1"/>
        <rFont val="Calibri"/>
        <family val="2"/>
        <charset val="1"/>
      </rPr>
      <t>External Fixed Camera</t>
    </r>
  </si>
  <si>
    <r>
      <rPr>
        <sz val="14"/>
        <color theme="1"/>
        <rFont val="FreeSans"/>
        <family val="2"/>
      </rPr>
      <t xml:space="preserve">ﻛﺎﻣﻳﺭﺍ ﻣﺗﺣﺭﻛﺔ ﺧﺎﺭﺟﻳﺔ </t>
    </r>
    <r>
      <rPr>
        <sz val="14"/>
        <color theme="1"/>
        <rFont val="Calibri"/>
        <family val="2"/>
        <charset val="1"/>
      </rPr>
      <t>Camera External PTZ</t>
    </r>
  </si>
  <si>
    <r>
      <rPr>
        <sz val="14"/>
        <color theme="1"/>
        <rFont val="FreeSans"/>
        <family val="2"/>
      </rPr>
      <t xml:space="preserve">ﺍﻻﻧﺎﺭﺓ ﺍﻷﻣﻧﻳﺔ ﺍﻟﻣﺣﻳﻁﺔ </t>
    </r>
    <r>
      <rPr>
        <sz val="14"/>
        <color theme="1"/>
        <rFont val="Calibri"/>
        <family val="2"/>
        <charset val="1"/>
      </rPr>
      <t>Perimeter Security Lighting system (including all power cabling, lighting fixtures, distribution network, panels, accessories  and all related electrical, control, civil and earth work and all necessary work to complete this item)</t>
    </r>
  </si>
  <si>
    <t>FIXTURE</t>
  </si>
  <si>
    <t>POLE</t>
  </si>
  <si>
    <t>CABLE</t>
  </si>
  <si>
    <t>CONTROL PANEL</t>
  </si>
  <si>
    <t>FUSE AND BREAKER</t>
  </si>
  <si>
    <t>FOUNDATION BASE</t>
  </si>
  <si>
    <t>Lighting Fixtures</t>
  </si>
  <si>
    <r>
      <rPr>
        <sz val="14"/>
        <color theme="1"/>
        <rFont val="FreeSans"/>
        <family val="2"/>
      </rPr>
      <t xml:space="preserve">عمود كاميرا </t>
    </r>
    <r>
      <rPr>
        <sz val="14"/>
        <color theme="1"/>
        <rFont val="Calibri"/>
        <family val="2"/>
        <charset val="1"/>
      </rPr>
      <t>CCTV Pole</t>
    </r>
  </si>
  <si>
    <t>Precasting Foundations</t>
  </si>
  <si>
    <t>Lean Conc.</t>
  </si>
  <si>
    <t>Foundation Installation</t>
  </si>
  <si>
    <t>Pole Alignment</t>
  </si>
  <si>
    <r>
      <rPr>
        <sz val="14"/>
        <color theme="1"/>
        <rFont val="FreeSans"/>
        <family val="2"/>
      </rPr>
      <t xml:space="preserve">الموجات الدقيقة </t>
    </r>
    <r>
      <rPr>
        <sz val="14"/>
        <color theme="1"/>
        <rFont val="Calibri"/>
        <family val="2"/>
        <charset val="1"/>
      </rPr>
      <t xml:space="preserve">( </t>
    </r>
    <r>
      <rPr>
        <sz val="14"/>
        <color theme="1"/>
        <rFont val="FreeSans"/>
        <family val="2"/>
      </rPr>
      <t xml:space="preserve">المايكروويف </t>
    </r>
    <r>
      <rPr>
        <sz val="14"/>
        <color theme="1"/>
        <rFont val="Calibri"/>
        <family val="2"/>
        <charset val="1"/>
      </rPr>
      <t>) Microwaves</t>
    </r>
  </si>
  <si>
    <t>Excavation of Pits</t>
  </si>
  <si>
    <t>Placing foundations</t>
  </si>
  <si>
    <r>
      <rPr>
        <sz val="14"/>
        <color theme="1"/>
        <rFont val="FreeSans"/>
        <family val="2"/>
      </rPr>
      <t xml:space="preserve">مستشعرات الألياف الضوئية </t>
    </r>
    <r>
      <rPr>
        <sz val="14"/>
        <color theme="1"/>
        <rFont val="Calibri"/>
        <family val="2"/>
        <charset val="1"/>
      </rPr>
      <t>Sensorized Fiber</t>
    </r>
  </si>
  <si>
    <t>FOFSS mounting</t>
  </si>
  <si>
    <t>CR1-001</t>
  </si>
  <si>
    <r>
      <rPr>
        <sz val="14"/>
        <color theme="1"/>
        <rFont val="FreeSans"/>
        <family val="2"/>
      </rPr>
      <t xml:space="preserve">أعمال الحفر والتجهيز للاساسات  في جميع أنواع التربة، مع توفير كافة اشتراطات السلامة، ونزح المياه، ونقل  المخلفات للأماكن المخصصة، وتدعيم الحفريات، وتسوية القاعدة وفقاً للمخططات والمواصفات الفنية المعتمدة وما توافق مع موصفات من الهيئة الملكية </t>
    </r>
    <r>
      <rPr>
        <sz val="14"/>
        <color theme="1"/>
        <rFont val="Calibri"/>
        <family val="2"/>
        <charset val="1"/>
      </rPr>
      <t>Excavation and preparation works for foundations in all types of soil, including the provision of all necessary safety measures, water removal, disposal of waste in designated areas, shoring of excavations, and leveling the base according to approved plans and technical specifications, complying with the Royal Commission's standards .</t>
    </r>
  </si>
  <si>
    <t>M2</t>
  </si>
  <si>
    <t>Site Prepration</t>
  </si>
  <si>
    <t>CR1-002</t>
  </si>
  <si>
    <r>
      <rPr>
        <sz val="14"/>
        <color theme="1"/>
        <rFont val="FreeSans"/>
        <family val="2"/>
      </rPr>
      <t xml:space="preserve">توريد وصب خرسانة عادية </t>
    </r>
    <r>
      <rPr>
        <sz val="14"/>
        <color theme="1"/>
        <rFont val="Calibri"/>
        <family val="2"/>
        <charset val="1"/>
      </rPr>
      <t>(</t>
    </r>
    <r>
      <rPr>
        <sz val="14"/>
        <color theme="1"/>
        <rFont val="FreeSans"/>
        <family val="2"/>
      </rPr>
      <t>م</t>
    </r>
    <r>
      <rPr>
        <sz val="14"/>
        <color theme="1"/>
        <rFont val="Calibri"/>
        <family val="2"/>
        <charset val="1"/>
      </rPr>
      <t xml:space="preserve">250 </t>
    </r>
    <r>
      <rPr>
        <sz val="14"/>
        <color theme="1"/>
        <rFont val="FreeSans"/>
        <family val="2"/>
      </rPr>
      <t>كجم</t>
    </r>
    <r>
      <rPr>
        <sz val="14"/>
        <color theme="1"/>
        <rFont val="Calibri"/>
        <family val="2"/>
        <charset val="1"/>
      </rPr>
      <t>/</t>
    </r>
    <r>
      <rPr>
        <sz val="14"/>
        <color theme="1"/>
        <rFont val="FreeSans"/>
        <family val="2"/>
      </rPr>
      <t>م³</t>
    </r>
    <r>
      <rPr>
        <sz val="14"/>
        <color theme="1"/>
        <rFont val="Calibri"/>
        <family val="2"/>
        <charset val="1"/>
      </rPr>
      <t xml:space="preserve">) </t>
    </r>
    <r>
      <rPr>
        <sz val="14"/>
        <color theme="1"/>
        <rFont val="FreeSans"/>
        <family val="2"/>
      </rPr>
      <t xml:space="preserve">مقاومة للكبريتات، بسمك </t>
    </r>
    <r>
      <rPr>
        <sz val="14"/>
        <color theme="1"/>
        <rFont val="Calibri"/>
        <family val="2"/>
        <charset val="1"/>
      </rPr>
      <t xml:space="preserve">10 </t>
    </r>
    <r>
      <rPr>
        <sz val="14"/>
        <color theme="1"/>
        <rFont val="FreeSans"/>
        <family val="2"/>
      </rPr>
      <t xml:space="preserve">سم أسفل جميع الأساسات، وفقاً للمخططات التنفيذية والمواصفات الفنية للهيئة الملكية </t>
    </r>
    <r>
      <rPr>
        <sz val="14"/>
        <color theme="1"/>
        <rFont val="Calibri"/>
        <family val="2"/>
        <charset val="1"/>
      </rPr>
      <t>.Supply and placement of normal concrete (250 kg/m³) resistant to sulfates, with a thickness of 10 cm below all foundations, in accordance with the execution drawings and technical specifications of the Royal Commission.</t>
    </r>
  </si>
  <si>
    <t>Shuttering</t>
  </si>
  <si>
    <t>CR1-003</t>
  </si>
  <si>
    <r>
      <rPr>
        <sz val="14"/>
        <color theme="1"/>
        <rFont val="FreeSans"/>
        <family val="2"/>
      </rPr>
      <t xml:space="preserve"> توريد وصب خرسانة مسلحة </t>
    </r>
    <r>
      <rPr>
        <sz val="14"/>
        <color theme="1"/>
        <rFont val="Calibri"/>
        <family val="2"/>
        <charset val="1"/>
      </rPr>
      <t>(</t>
    </r>
    <r>
      <rPr>
        <sz val="14"/>
        <color theme="1"/>
        <rFont val="FreeSans"/>
        <family val="2"/>
      </rPr>
      <t>م</t>
    </r>
    <r>
      <rPr>
        <sz val="14"/>
        <color theme="1"/>
        <rFont val="Calibri"/>
        <family val="2"/>
        <charset val="1"/>
      </rPr>
      <t xml:space="preserve">400 </t>
    </r>
    <r>
      <rPr>
        <sz val="14"/>
        <color theme="1"/>
        <rFont val="FreeSans"/>
        <family val="2"/>
      </rPr>
      <t>كجم</t>
    </r>
    <r>
      <rPr>
        <sz val="14"/>
        <color theme="1"/>
        <rFont val="Calibri"/>
        <family val="2"/>
        <charset val="1"/>
      </rPr>
      <t>/</t>
    </r>
    <r>
      <rPr>
        <sz val="14"/>
        <color theme="1"/>
        <rFont val="FreeSans"/>
        <family val="2"/>
      </rPr>
      <t>م³</t>
    </r>
    <r>
      <rPr>
        <sz val="14"/>
        <color theme="1"/>
        <rFont val="Calibri"/>
        <family val="2"/>
        <charset val="1"/>
      </rPr>
      <t xml:space="preserve">) </t>
    </r>
    <r>
      <rPr>
        <sz val="14"/>
        <color theme="1"/>
        <rFont val="FreeSans"/>
        <family val="2"/>
      </rPr>
      <t xml:space="preserve">مقاومة للكبريتات لجميع عناصر الأساسات </t>
    </r>
    <r>
      <rPr>
        <sz val="14"/>
        <color theme="1"/>
        <rFont val="Calibri"/>
        <family val="2"/>
        <charset val="1"/>
      </rPr>
      <t>(</t>
    </r>
    <r>
      <rPr>
        <sz val="14"/>
        <color theme="1"/>
        <rFont val="FreeSans"/>
        <family val="2"/>
      </rPr>
      <t>قواعد، شدادات، أعمدة، كمر</t>
    </r>
    <r>
      <rPr>
        <sz val="14"/>
        <color theme="1"/>
        <rFont val="Calibri"/>
        <family val="2"/>
        <charset val="1"/>
      </rPr>
      <t xml:space="preserve">) </t>
    </r>
    <r>
      <rPr>
        <sz val="14"/>
        <color theme="1"/>
        <rFont val="FreeSans"/>
        <family val="2"/>
      </rPr>
      <t>وفقاً للمخططات التنفيذية والمواصفات الفنية  حديد التسليح المعزول، أعمال النجارة الخشبية، وجميع الأعمال الخرسانية، على ان يشتمل البند على تركيب مواسير  عبور الخدمات على حسب المخططات و مواصفات الهية الملكية</t>
    </r>
    <r>
      <rPr>
        <sz val="14"/>
        <color theme="1"/>
        <rFont val="Calibri"/>
        <family val="2"/>
        <charset val="1"/>
      </rPr>
      <t>.Supply and placement of reinforced concrete (C40) resistant to sulfates for all foundation elements (footings, ties, columns, beams) in accordance with the construction drawings and technical specifications. The price includes: reinforced steel, formwork, all concrete works, and installation of utilites  pipes (for fiber cable and lighting cable )as per drawings and Royal Commission specifications</t>
    </r>
  </si>
  <si>
    <t>CR1-004</t>
  </si>
  <si>
    <r>
      <rPr>
        <sz val="14"/>
        <color theme="1"/>
        <rFont val="FreeSans"/>
        <family val="2"/>
      </rPr>
      <t xml:space="preserve">دهان طبقة عازلة من البيتومين البارد </t>
    </r>
    <r>
      <rPr>
        <sz val="14"/>
        <color theme="1"/>
        <rFont val="Calibri"/>
        <family val="2"/>
        <charset val="1"/>
      </rPr>
      <t>(</t>
    </r>
    <r>
      <rPr>
        <sz val="14"/>
        <color theme="1"/>
        <rFont val="FreeSans"/>
        <family val="2"/>
      </rPr>
      <t>ثلاثة أوجه</t>
    </r>
    <r>
      <rPr>
        <sz val="14"/>
        <color theme="1"/>
        <rFont val="Calibri"/>
        <family val="2"/>
        <charset val="1"/>
      </rPr>
      <t xml:space="preserve">) </t>
    </r>
    <r>
      <rPr>
        <sz val="14"/>
        <color theme="1"/>
        <rFont val="FreeSans"/>
        <family val="2"/>
      </rPr>
      <t>لجميع القواعد ورقاب الأعمدة الخرسانية المدفونة</t>
    </r>
    <r>
      <rPr>
        <sz val="14"/>
        <color theme="1"/>
        <rFont val="Calibri"/>
        <family val="2"/>
        <charset val="1"/>
      </rPr>
      <t xml:space="preserve">. </t>
    </r>
    <r>
      <rPr>
        <sz val="14"/>
        <color theme="1"/>
        <rFont val="FreeSans"/>
        <family val="2"/>
      </rPr>
      <t xml:space="preserve">يشمل العمل تنظيف الأسطح وإصلاح أي تلف </t>
    </r>
    <r>
      <rPr>
        <sz val="14"/>
        <color theme="1"/>
        <rFont val="Calibri"/>
        <family val="2"/>
        <charset val="1"/>
      </rPr>
      <t>,</t>
    </r>
    <r>
      <rPr>
        <sz val="14"/>
        <color theme="1"/>
        <rFont val="FreeSans"/>
        <family val="2"/>
      </rPr>
      <t>وحسب المواصفات الفنية</t>
    </r>
    <r>
      <rPr>
        <sz val="14"/>
        <color theme="1"/>
        <rFont val="Calibri"/>
        <family val="2"/>
        <charset val="1"/>
      </rPr>
      <t>.application of a cold bitumen waterproofing membrane (three-sided) to all buried concrete foundations and column bases. Works include surface preparation, repair of any damages, and strict adherence to the specified technical specification</t>
    </r>
  </si>
  <si>
    <t>Isolation Insolation</t>
  </si>
  <si>
    <t>CR1-005</t>
  </si>
  <si>
    <r>
      <rPr>
        <sz val="14"/>
        <color theme="1"/>
        <rFont val="FreeSans"/>
        <family val="2"/>
      </rPr>
      <t xml:space="preserve">توريد وتركيب شبك حديدي </t>
    </r>
    <r>
      <rPr>
        <sz val="14"/>
        <color theme="1"/>
        <rFont val="Calibri"/>
        <family val="2"/>
        <charset val="1"/>
      </rPr>
      <t>(</t>
    </r>
    <r>
      <rPr>
        <sz val="14"/>
        <color theme="1"/>
        <rFont val="FreeSans"/>
        <family val="2"/>
      </rPr>
      <t xml:space="preserve">فتحات </t>
    </r>
    <r>
      <rPr>
        <sz val="14"/>
        <color theme="1"/>
        <rFont val="Calibri"/>
        <family val="2"/>
        <charset val="1"/>
      </rPr>
      <t xml:space="preserve">10×10 </t>
    </r>
    <r>
      <rPr>
        <sz val="14"/>
        <color theme="1"/>
        <rFont val="FreeSans"/>
        <family val="2"/>
      </rPr>
      <t>سم</t>
    </r>
    <r>
      <rPr>
        <sz val="14"/>
        <color theme="1"/>
        <rFont val="Calibri"/>
        <family val="2"/>
        <charset val="1"/>
      </rPr>
      <t xml:space="preserve">) </t>
    </r>
    <r>
      <rPr>
        <sz val="14"/>
        <color theme="1"/>
        <rFont val="FreeSans"/>
        <family val="2"/>
      </rPr>
      <t>أسفل الكمر حتى سطح قناة تصريف الامطار ، مُطلي بمادة مضادة للصدأ، لمنع التسلل</t>
    </r>
    <r>
      <rPr>
        <sz val="14"/>
        <color theme="1"/>
        <rFont val="Calibri"/>
        <family val="2"/>
        <charset val="1"/>
      </rPr>
      <t xml:space="preserve">. </t>
    </r>
    <r>
      <rPr>
        <sz val="14"/>
        <color theme="1"/>
        <rFont val="FreeSans"/>
        <family val="2"/>
      </rPr>
      <t>ينفذ العمل وفقاً للمواصفات القياسية للهيئة العليا للأمن الصناعي</t>
    </r>
    <r>
      <rPr>
        <sz val="14"/>
        <color theme="1"/>
        <rFont val="Calibri"/>
        <family val="2"/>
        <charset val="1"/>
      </rPr>
      <t>.Supply and installation of a welded wire mesh (10x10 cm openings) below the beam up to the level of the storm water channel, coated with an anti-rust material, to prevent infiltration. Works shall be executed in accordance with the standard specifications of the Higher Comiision for Industrial Security</t>
    </r>
  </si>
  <si>
    <t>Mesh Installation</t>
  </si>
  <si>
    <t>NBQ-006</t>
  </si>
  <si>
    <t>CR1-007</t>
  </si>
  <si>
    <r>
      <rPr>
        <sz val="14"/>
        <color theme="1"/>
        <rFont val="Calibri"/>
        <family val="2"/>
        <charset val="1"/>
      </rPr>
      <t xml:space="preserve">Supply,levelling and installation for jersey barrier in straight line beside outer road in overlapping area with water channel </t>
    </r>
    <r>
      <rPr>
        <sz val="14"/>
        <color theme="1"/>
        <rFont val="FreeSans"/>
        <family val="2"/>
      </rPr>
      <t xml:space="preserve">توريد وتركيب مصدات خرسانيه للمنطقة المحاذية لقناة العبور على طريق الدوريات الخارجي يشمل كامل الاعمال </t>
    </r>
  </si>
  <si>
    <t>ML</t>
  </si>
  <si>
    <t>Preparing</t>
  </si>
  <si>
    <t>Jersey Barrier Installation</t>
  </si>
  <si>
    <r>
      <rPr>
        <sz val="14"/>
        <color theme="1"/>
        <rFont val="FreeSans"/>
        <family val="2"/>
      </rPr>
      <t xml:space="preserve">كاميرا متحركة خارجية </t>
    </r>
    <r>
      <rPr>
        <sz val="14"/>
        <color theme="1"/>
        <rFont val="Calibri"/>
        <family val="2"/>
        <charset val="1"/>
      </rPr>
      <t>( CEPZ ) External PTZ Camera</t>
    </r>
  </si>
  <si>
    <r>
      <rPr>
        <sz val="14"/>
        <color theme="1"/>
        <rFont val="FreeSans"/>
        <family val="2"/>
      </rPr>
      <t xml:space="preserve">بوابة منزلقة آلية </t>
    </r>
    <r>
      <rPr>
        <sz val="14"/>
        <color theme="1"/>
        <rFont val="Calibri"/>
        <family val="2"/>
        <charset val="1"/>
      </rPr>
      <t>( SGMD ) Motorized Swing Gate</t>
    </r>
  </si>
  <si>
    <t xml:space="preserve">Gate </t>
  </si>
  <si>
    <t>Motor</t>
  </si>
  <si>
    <t>Padlock</t>
  </si>
  <si>
    <t>Gate Installation</t>
  </si>
  <si>
    <r>
      <rPr>
        <sz val="14"/>
        <color theme="1"/>
        <rFont val="FreeSans"/>
        <family val="2"/>
      </rPr>
      <t xml:space="preserve">حاجز الذراع الكهربائي </t>
    </r>
    <r>
      <rPr>
        <sz val="14"/>
        <color theme="1"/>
        <rFont val="Calibri"/>
        <family val="2"/>
        <charset val="1"/>
      </rPr>
      <t>( RAB ) Raise Arm Barrier</t>
    </r>
  </si>
  <si>
    <t>Arm Barrier Installation</t>
  </si>
  <si>
    <r>
      <rPr>
        <sz val="14"/>
        <color theme="1"/>
        <rFont val="FreeSans"/>
        <family val="2"/>
      </rPr>
      <t xml:space="preserve">حساس استشعار أرضي </t>
    </r>
    <r>
      <rPr>
        <sz val="14"/>
        <color theme="1"/>
        <rFont val="Calibri"/>
        <family val="2"/>
        <charset val="1"/>
      </rPr>
      <t>( SLP ) Safety Loop</t>
    </r>
  </si>
  <si>
    <r>
      <rPr>
        <sz val="14"/>
        <color theme="1"/>
        <rFont val="FreeSans"/>
        <family val="2"/>
      </rPr>
      <t xml:space="preserve">مصدات طريق </t>
    </r>
    <r>
      <rPr>
        <sz val="14"/>
        <color theme="1"/>
        <rFont val="Calibri"/>
        <family val="2"/>
        <charset val="1"/>
      </rPr>
      <t>( ROBK ) Road blocker</t>
    </r>
  </si>
  <si>
    <t>Road blocker Installation</t>
  </si>
  <si>
    <r>
      <rPr>
        <sz val="14"/>
        <color theme="1"/>
        <rFont val="FreeSans"/>
        <family val="2"/>
      </rPr>
      <t xml:space="preserve">إشارات مرور </t>
    </r>
    <r>
      <rPr>
        <sz val="14"/>
        <color theme="1"/>
        <rFont val="Calibri"/>
        <family val="2"/>
        <charset val="1"/>
      </rPr>
      <t>Traffic Lights</t>
    </r>
  </si>
  <si>
    <r>
      <rPr>
        <sz val="14"/>
        <color theme="1"/>
        <rFont val="FreeSans"/>
        <family val="2"/>
      </rPr>
      <t xml:space="preserve">مطبات التحكم في السرعة </t>
    </r>
    <r>
      <rPr>
        <sz val="14"/>
        <color theme="1"/>
        <rFont val="Calibri"/>
        <family val="2"/>
        <charset val="1"/>
      </rPr>
      <t>Speed Humps</t>
    </r>
  </si>
  <si>
    <t>Site Preparation</t>
  </si>
  <si>
    <t>Anchoring on Ashphalt</t>
  </si>
  <si>
    <t>Placing of Speed Humps</t>
  </si>
  <si>
    <r>
      <rPr>
        <sz val="14"/>
        <color theme="1"/>
        <rFont val="FreeSans"/>
        <family val="2"/>
      </rPr>
      <t xml:space="preserve">لوحة تحكم في مصدات الطريق </t>
    </r>
    <r>
      <rPr>
        <sz val="14"/>
        <color theme="1"/>
        <rFont val="Calibri"/>
        <family val="2"/>
        <charset val="1"/>
      </rPr>
      <t>( RBCP ) Road Blocker Cabinet Panel</t>
    </r>
  </si>
  <si>
    <t>Cabinet Mounting</t>
  </si>
  <si>
    <r>
      <rPr>
        <sz val="14"/>
        <color theme="1"/>
        <rFont val="FreeSans"/>
        <family val="2"/>
      </rPr>
      <t xml:space="preserve">مفتاح تحكم في مصدات الطريق </t>
    </r>
    <r>
      <rPr>
        <sz val="14"/>
        <color theme="1"/>
        <rFont val="Calibri"/>
        <family val="2"/>
        <charset val="1"/>
      </rPr>
      <t>( RBCS ) Road Blocker Control Switch</t>
    </r>
  </si>
  <si>
    <t>Control Switch Inst'n</t>
  </si>
  <si>
    <r>
      <rPr>
        <sz val="14"/>
        <color theme="1"/>
        <rFont val="FreeSans"/>
        <family val="2"/>
      </rPr>
      <t xml:space="preserve">ﻣﺣﻁﺔ ﻋﻣﻝ ﻁﺭﻓﻳﺔ ﻟﻠﻧﻅﺎﻡ الأﻣﻧﻲ </t>
    </r>
    <r>
      <rPr>
        <sz val="14"/>
        <color theme="1"/>
        <rFont val="Calibri"/>
        <family val="2"/>
        <charset val="1"/>
      </rPr>
      <t>ISS ISS Work Station</t>
    </r>
  </si>
  <si>
    <r>
      <rPr>
        <sz val="14"/>
        <color theme="1"/>
        <rFont val="FreeSans"/>
        <family val="2"/>
      </rPr>
      <t xml:space="preserve">ﻣﺣﻁﺔ ﻋﻣﻝ ﻁﺭﻓﻳﺔ ﻟﻧﻅﺎﻡ ﺍﻟﺗﻌﺭﻑ ﻋﻠﻰ ﻟﻭﺣﺎﺕ ﺍﻟﻣﺭﻛﺑﺎﺕ ﺍﻻﻟﻛﺗﺭﻭﻧﻲ </t>
    </r>
    <r>
      <rPr>
        <sz val="14"/>
        <color theme="1"/>
        <rFont val="Calibri"/>
        <family val="2"/>
        <charset val="1"/>
      </rPr>
      <t>ALPR ALPR Workstation</t>
    </r>
  </si>
  <si>
    <r>
      <rPr>
        <sz val="14"/>
        <color theme="1"/>
        <rFont val="FreeSans"/>
        <family val="2"/>
      </rPr>
      <t xml:space="preserve">ﻣﺣﻁﺔ ﻋﻣﻝ ﻁﺭﻓﻳﺔ ﻟﻧﻅﺎﻡ ﻟﻔﺣﺹ ﺍﺳﻔﻝ ﺍﻟﻣﺭﻛﺑﺎﺕ </t>
    </r>
    <r>
      <rPr>
        <sz val="14"/>
        <color theme="1"/>
        <rFont val="Calibri"/>
        <family val="2"/>
        <charset val="1"/>
      </rPr>
      <t>UVSS</t>
    </r>
  </si>
  <si>
    <r>
      <rPr>
        <sz val="14"/>
        <color theme="1"/>
        <rFont val="FreeSans"/>
        <family val="2"/>
      </rPr>
      <t xml:space="preserve">ﺟﻬﺎﺯ ﺇﻧﺫﺍﺭ ﺻﻭﺗﻲ ﺿﻭﺋﻲ </t>
    </r>
    <r>
      <rPr>
        <sz val="14"/>
        <color theme="1"/>
        <rFont val="Calibri"/>
        <family val="2"/>
        <charset val="1"/>
      </rPr>
      <t>( SPAS ) Flashing Sounder</t>
    </r>
  </si>
  <si>
    <r>
      <rPr>
        <sz val="14"/>
        <color theme="1"/>
        <rFont val="FreeSans"/>
        <family val="2"/>
      </rPr>
      <t xml:space="preserve">ﺯﺭ ﺇﻧﺫﺍﺭ ﺍﻟﻁﻭﺍﺭﺉ </t>
    </r>
    <r>
      <rPr>
        <sz val="14"/>
        <color theme="1"/>
        <rFont val="Calibri"/>
        <family val="2"/>
        <charset val="1"/>
      </rPr>
      <t>( EAB )   Emergency Alarm Button</t>
    </r>
  </si>
  <si>
    <r>
      <rPr>
        <sz val="14"/>
        <color theme="1"/>
        <rFont val="FreeSans"/>
        <family val="2"/>
      </rPr>
      <t xml:space="preserve">نظام إمداد الطاقة غير المنقطع مع جميع الأعمال والمواد المطلوبة لإكمال نظام هذا العنصر بجميع الأعمال والمواد المطلوبة لإكمال هذا العنصر </t>
    </r>
    <r>
      <rPr>
        <sz val="14"/>
        <color theme="1"/>
        <rFont val="Calibri"/>
        <family val="2"/>
        <charset val="1"/>
      </rPr>
      <t>Uninterruptible Power Supply system with all required work and materials to complete this item system with all required work and materials to complete this item</t>
    </r>
  </si>
  <si>
    <r>
      <rPr>
        <sz val="14"/>
        <color theme="1"/>
        <rFont val="FreeSans"/>
        <family val="2"/>
      </rPr>
      <t xml:space="preserve">ﺟﻬﺎﺯ ﻛﺷﻑ ﻣﺗﻔﺟﺭﺍﺕ ﻣﺣﻣﻭﻝ ﺑﺎﻟﻳﺩ </t>
    </r>
    <r>
      <rPr>
        <sz val="14"/>
        <color theme="1"/>
        <rFont val="Calibri"/>
        <family val="2"/>
        <charset val="1"/>
      </rPr>
      <t xml:space="preserve">Hand-Held Explosive Detector </t>
    </r>
  </si>
  <si>
    <r>
      <rPr>
        <sz val="14"/>
        <color theme="1"/>
        <rFont val="FreeSans"/>
        <family val="2"/>
      </rPr>
      <t xml:space="preserve">ﺯﺭ ﺍﻟﺿﻐﻁ ﻟﻠﺧﺭﻭﺝ </t>
    </r>
    <r>
      <rPr>
        <sz val="14"/>
        <color theme="1"/>
        <rFont val="Calibri"/>
        <family val="2"/>
        <charset val="1"/>
      </rPr>
      <t>( EPB ) Exit Push Button</t>
    </r>
  </si>
  <si>
    <r>
      <rPr>
        <sz val="14"/>
        <color theme="1"/>
        <rFont val="FreeSans"/>
        <family val="2"/>
      </rPr>
      <t xml:space="preserve">ﻗﻔﻝ ﻛﻬﺭﺑﺎﺋﻲ </t>
    </r>
    <r>
      <rPr>
        <sz val="14"/>
        <color theme="1"/>
        <rFont val="Calibri"/>
        <family val="2"/>
        <charset val="1"/>
      </rPr>
      <t>( GEL ) Electric Lock</t>
    </r>
  </si>
  <si>
    <r>
      <rPr>
        <sz val="14"/>
        <color theme="1"/>
        <rFont val="FreeSans"/>
        <family val="2"/>
      </rPr>
      <t xml:space="preserve">ﻫﺎﺗﻑ </t>
    </r>
    <r>
      <rPr>
        <sz val="14"/>
        <color theme="1"/>
        <rFont val="Calibri"/>
        <family val="2"/>
        <charset val="1"/>
      </rPr>
      <t>( TEL ) Telephone</t>
    </r>
  </si>
  <si>
    <r>
      <rPr>
        <sz val="14"/>
        <color theme="1"/>
        <rFont val="FreeSans"/>
        <family val="2"/>
      </rPr>
      <t xml:space="preserve">ﻛﺎﻣﻳﺭﺍ ﻣﻊ ﺍﻻﻧﺎﺭﺓ ﻟﻧﻅﺎﻡ ﺍﻟﺗﻌﺭﻑ ﻋﻠﻰ ﻟﻭﺣﺎﺕ ﺍﻟﻣﺭﻛﺑﺎﺕ ﺍﻻﻟﻛﺗﺭﻭﻧﻲ </t>
    </r>
    <r>
      <rPr>
        <sz val="14"/>
        <color theme="1"/>
        <rFont val="Calibri"/>
        <family val="2"/>
        <charset val="1"/>
      </rPr>
      <t xml:space="preserve">ALPR ALPR Camera </t>
    </r>
  </si>
  <si>
    <r>
      <rPr>
        <sz val="14"/>
        <color theme="1"/>
        <rFont val="FreeSans"/>
        <family val="2"/>
      </rPr>
      <t xml:space="preserve">ﺟﻬﺎﺯ ﺍﻧﺫﺍﺭ ﺿﻭﺋﻲ ﻟﻧﻅﺎﻡ ﺍﻟﺗﻌﺭﻑ ﻋﻠﻰ ﻟﻭﺣﺎﺕ ﺍﻟﻣﺭﻛﺑﺎﺕ ﺍﻻﻟﻛﺗﺭﻭﻧﻲ </t>
    </r>
    <r>
      <rPr>
        <sz val="14"/>
        <color theme="1"/>
        <rFont val="Calibri"/>
        <family val="2"/>
        <charset val="1"/>
      </rPr>
      <t>ALPR ALPR Beacon</t>
    </r>
  </si>
  <si>
    <r>
      <rPr>
        <sz val="14"/>
        <color theme="1"/>
        <rFont val="FreeSans"/>
        <family val="2"/>
      </rPr>
      <t xml:space="preserve">ﺟﻬﺎﺯ ﺍﻧﺫﺍﺭ ﺻﻭﺗﻲ ﻟﻧﻅﺎﻡ ﺍﻟﺗﻌﺭﻑ ﻋﻠﻰ ﻟﻭﺣﺎﺕ ﺍﻟﻣﺭﻛﺑﺎﺕ ﺍﻻﻟﻛﺗﺭﻭﻧﻲ </t>
    </r>
    <r>
      <rPr>
        <sz val="14"/>
        <color theme="1"/>
        <rFont val="Calibri"/>
        <family val="2"/>
        <charset val="1"/>
      </rPr>
      <t>ALPR ALPR Sounder</t>
    </r>
  </si>
  <si>
    <r>
      <rPr>
        <sz val="14"/>
        <color theme="1"/>
        <rFont val="FreeSans"/>
        <family val="2"/>
      </rPr>
      <t xml:space="preserve">ﺣﺳﺎﺱ ﺍﺳﺗﺷﻌﺎﺭ ﺍﺭﺿﻲ ﻟﻧﻅﺎﻡ ﺍﻟﺗﻌﺭﻑ ﻋﻠﻰ ﻟﻭﺣﺎﺕ ﺍﻟﻣﺭﻛﺑﺎﺕ ﺍﻻﻟﻛﺗﺭﻭﻧﻲ </t>
    </r>
    <r>
      <rPr>
        <sz val="14"/>
        <color theme="1"/>
        <rFont val="Calibri"/>
        <family val="2"/>
        <charset val="1"/>
      </rPr>
      <t>ALPR</t>
    </r>
  </si>
  <si>
    <r>
      <rPr>
        <sz val="14"/>
        <color theme="1"/>
        <rFont val="FreeSans"/>
        <family val="2"/>
      </rPr>
      <t xml:space="preserve">ﻛﺎﻣﻳﺭﺍ ﻟﻧﻅﺎﻡ ﻓﺣﺹ ﺍﺳﻔﻝ ﺍﻟﻣﺭﻛﺑﺎﺕ </t>
    </r>
    <r>
      <rPr>
        <sz val="14"/>
        <color theme="1"/>
        <rFont val="Calibri"/>
        <family val="2"/>
        <charset val="1"/>
      </rPr>
      <t>UVSS</t>
    </r>
  </si>
  <si>
    <r>
      <rPr>
        <sz val="14"/>
        <color theme="1"/>
        <rFont val="FreeSans"/>
        <family val="2"/>
      </rPr>
      <t xml:space="preserve">ﻟﻭﺣﺔ ﺗﺣﻛﻡ ﻓﻲ ﺣﺎﺟﺯ ﺍﻟﺫﺭﺍﻉ ﺍﻟﻛﻬﺭﺑﺎﺋﻲ </t>
    </r>
    <r>
      <rPr>
        <sz val="14"/>
        <color theme="1"/>
        <rFont val="Calibri"/>
        <family val="2"/>
        <charset val="1"/>
      </rPr>
      <t>( RAB ) Raise Arm Barrier Control Switch</t>
    </r>
  </si>
  <si>
    <r>
      <rPr>
        <sz val="14"/>
        <color theme="1"/>
        <rFont val="FreeSans"/>
        <family val="2"/>
      </rPr>
      <t xml:space="preserve">ﻣﻔﺗﺎﺡ ﺍﻟﺗﺣﻛﻡ ﻓﻲ ﺍﻟﺑﻭﺍﺑﺔ ﺍﻟﻣﻧﺯﻟﻘﺔ </t>
    </r>
    <r>
      <rPr>
        <sz val="14"/>
        <color theme="1"/>
        <rFont val="Calibri"/>
        <family val="2"/>
        <charset val="1"/>
      </rPr>
      <t>Swing Gate Control Switch</t>
    </r>
  </si>
  <si>
    <r>
      <rPr>
        <sz val="14"/>
        <color theme="1"/>
        <rFont val="FreeSans"/>
        <family val="2"/>
      </rPr>
      <t xml:space="preserve">ﻋﻣﻭﺩ ﺛﺎﺑﺕ ﻟﻣﻧﻊ ﺩﺧﻭﻝ ﺍﻟﻣﺭﻛﺑﺎﺕ </t>
    </r>
    <r>
      <rPr>
        <sz val="14"/>
        <color theme="1"/>
        <rFont val="Calibri"/>
        <family val="2"/>
        <charset val="1"/>
      </rPr>
      <t xml:space="preserve">- </t>
    </r>
    <r>
      <rPr>
        <sz val="14"/>
        <color theme="1"/>
        <rFont val="FreeSans"/>
        <family val="2"/>
      </rPr>
      <t xml:space="preserve">ﺗﺻﻧﻳﻑ </t>
    </r>
    <r>
      <rPr>
        <sz val="14"/>
        <color theme="1"/>
        <rFont val="Calibri"/>
        <family val="2"/>
        <charset val="1"/>
      </rPr>
      <t>- Crash Rated Static Bollard (ASTM M50-P1 Rated)ASTM M50-P1</t>
    </r>
  </si>
  <si>
    <r>
      <rPr>
        <sz val="14"/>
        <color theme="1"/>
        <rFont val="FreeSans"/>
        <family val="2"/>
      </rPr>
      <t xml:space="preserve">بناء ﻭﺗﺟﻬﻳﺯﻏﺭﻓﺔ ﺍﻟﺣﺭﺍﺳﺔ ﻣﻊ مظلة ونظام الإنارة لنقاط التفتيش </t>
    </r>
    <r>
      <rPr>
        <sz val="14"/>
        <color theme="1"/>
        <rFont val="Calibri"/>
        <family val="2"/>
        <charset val="1"/>
      </rPr>
      <t>Construction of Gatehouse with sunshade and checkpoint lighting system</t>
    </r>
  </si>
  <si>
    <t>Site Prep</t>
  </si>
  <si>
    <t>Construction of Gate house</t>
  </si>
  <si>
    <t>Construction of Sunshade</t>
  </si>
  <si>
    <t>Lighting &amp; Grounding</t>
  </si>
  <si>
    <t>Finishing Works</t>
  </si>
  <si>
    <t>Foundation Excavation</t>
  </si>
  <si>
    <t>Foundation concreting works</t>
  </si>
  <si>
    <t>Sunshade Erection</t>
  </si>
  <si>
    <t>Installation of lighting fixtures</t>
  </si>
  <si>
    <t xml:space="preserve">DESCRIPTION Breakdown of Procument finshing GH-1 Building </t>
  </si>
  <si>
    <t xml:space="preserve">Roof insulation </t>
  </si>
  <si>
    <t>False Ceiling</t>
  </si>
  <si>
    <t>HVAC finishing</t>
  </si>
  <si>
    <r>
      <rPr>
        <sz val="14"/>
        <color theme="1"/>
        <rFont val="FreeSans"/>
        <family val="2"/>
      </rPr>
      <t xml:space="preserve">ﻧﻘﻁﺔ ﺍﻟﻣﺭﺍﻗﺑﺔ ﺍﻟﻌﺳﻛﺭﻳﺔ </t>
    </r>
    <r>
      <rPr>
        <sz val="14"/>
        <color theme="1"/>
        <rFont val="Calibri"/>
        <family val="2"/>
        <charset val="1"/>
      </rPr>
      <t>Over Watch</t>
    </r>
  </si>
  <si>
    <t>Levelling &amp; Backfilling</t>
  </si>
  <si>
    <t>Ramp Concreting</t>
  </si>
  <si>
    <t>Canopy installation</t>
  </si>
  <si>
    <t>Finishing works</t>
  </si>
  <si>
    <r>
      <rPr>
        <sz val="14"/>
        <color theme="1"/>
        <rFont val="FreeSans"/>
        <family val="2"/>
      </rPr>
      <t xml:space="preserve">ﻛﺎﻣﻳﺭﺍﺕ ﺛﺎﺑﺗﺔ ﺑﺯﺍﻭﻳﺔ ﻭﺍﺳﻌﺔ </t>
    </r>
    <r>
      <rPr>
        <sz val="14"/>
        <color theme="1"/>
        <rFont val="Calibri"/>
        <family val="2"/>
        <charset val="1"/>
      </rPr>
      <t>Wide Angle Fixed Cameras</t>
    </r>
  </si>
  <si>
    <r>
      <rPr>
        <sz val="14"/>
        <color theme="1"/>
        <rFont val="FreeSans"/>
        <family val="2"/>
      </rPr>
      <t xml:space="preserve">ﺟﻬﺎﺯ ﺍﻟﻛﺷﻑ ﻋﻥ ﺍﻟﻣﻌﺎﺩﻥ ﺑﺎﻟﻣﺭﻭﺭ </t>
    </r>
    <r>
      <rPr>
        <sz val="14"/>
        <color theme="1"/>
        <rFont val="Calibri"/>
        <family val="2"/>
        <charset val="1"/>
      </rPr>
      <t>( WTMD ) Walk Through Metal Detector</t>
    </r>
  </si>
  <si>
    <r>
      <rPr>
        <sz val="14"/>
        <color theme="1"/>
        <rFont val="FreeSans"/>
        <family val="2"/>
      </rPr>
      <t xml:space="preserve">ﺑﺎﺏ ﺩﻭﺍﺭ ﻛﺎﻣﻝ ﺍﻻﺭﺗﻔﺎﻉ </t>
    </r>
    <r>
      <rPr>
        <sz val="14"/>
        <color theme="1"/>
        <rFont val="Calibri"/>
        <family val="2"/>
        <charset val="1"/>
      </rPr>
      <t>( FHTS ) Full Height Turnstile</t>
    </r>
  </si>
  <si>
    <r>
      <rPr>
        <sz val="14"/>
        <color theme="1"/>
        <rFont val="FreeSans"/>
        <family val="2"/>
      </rPr>
      <t xml:space="preserve">ﻣﺣﻁﺔ ﻋﻣﻝ ﺑﻁﺎﻗﺔ ﺍﻟﻬﻭﻳﺔ </t>
    </r>
    <r>
      <rPr>
        <sz val="14"/>
        <color theme="1"/>
        <rFont val="Calibri"/>
        <family val="2"/>
        <charset val="1"/>
      </rPr>
      <t>ID Workstation</t>
    </r>
  </si>
  <si>
    <r>
      <rPr>
        <sz val="14"/>
        <color theme="1"/>
        <rFont val="FreeSans"/>
        <family val="2"/>
      </rPr>
      <t xml:space="preserve">ﻛﺎﻣﻳﺭﺍ ﺭﻗﻣﻳﺔ ﻟﺑﻁﺎﻗﺔ ﺍﻟﻬﻭﻳﺔ </t>
    </r>
    <r>
      <rPr>
        <sz val="14"/>
        <color theme="1"/>
        <rFont val="Calibri"/>
        <family val="2"/>
        <charset val="1"/>
      </rPr>
      <t>ID Digital Camera</t>
    </r>
  </si>
  <si>
    <r>
      <rPr>
        <sz val="14"/>
        <color theme="1"/>
        <rFont val="FreeSans"/>
        <family val="2"/>
      </rPr>
      <t xml:space="preserve">ﻗﺎﺭﺉ ﺍﻟﺗﺳﺟﻳﻝ </t>
    </r>
    <r>
      <rPr>
        <sz val="14"/>
        <color theme="1"/>
        <rFont val="Calibri"/>
        <family val="2"/>
        <charset val="1"/>
      </rPr>
      <t>Enrollment Reader</t>
    </r>
  </si>
  <si>
    <r>
      <rPr>
        <sz val="14"/>
        <color theme="1"/>
        <rFont val="FreeSans"/>
        <family val="2"/>
      </rPr>
      <t xml:space="preserve">ﻁﺎﺑﻌﺔ ﺍﻟﺑﻁﺎﻗﺔ </t>
    </r>
    <r>
      <rPr>
        <sz val="14"/>
        <color theme="1"/>
        <rFont val="Calibri"/>
        <family val="2"/>
        <charset val="1"/>
      </rPr>
      <t>Card Printer</t>
    </r>
  </si>
  <si>
    <r>
      <rPr>
        <sz val="14"/>
        <color theme="1"/>
        <rFont val="FreeSans"/>
        <family val="2"/>
      </rPr>
      <t xml:space="preserve">ﻣﺎﺳﺣﺔ ﺍﻷﻣﺗﻌﺔ ﺑﺎﻷﺷﻌﺔ ﺍﻟﺳﻳﻧﻳﺔ </t>
    </r>
    <r>
      <rPr>
        <sz val="14"/>
        <color theme="1"/>
        <rFont val="Calibri"/>
        <family val="2"/>
        <charset val="1"/>
      </rPr>
      <t>X-Ray Baggage Scanner</t>
    </r>
  </si>
  <si>
    <r>
      <rPr>
        <sz val="14"/>
        <color theme="1"/>
        <rFont val="FreeSans"/>
        <family val="2"/>
      </rPr>
      <t xml:space="preserve">ﺟﻬﺎﺯ ﻛﺷﻑ ﺍﻟﻣﻌﺎﺩﻥ ﻣﺣﻣﻭﻝ ﺑﺎﻟﻳﺩ </t>
    </r>
    <r>
      <rPr>
        <sz val="14"/>
        <color theme="1"/>
        <rFont val="Calibri"/>
        <family val="2"/>
        <charset val="1"/>
      </rPr>
      <t>Hand-Held Metal detector</t>
    </r>
  </si>
  <si>
    <r>
      <rPr>
        <sz val="14"/>
        <color theme="1"/>
        <rFont val="FreeSans"/>
        <family val="2"/>
      </rPr>
      <t xml:space="preserve">ﺑﺎﺏ ﺣﺩﻳﺩﻱ ﻣﻔﺻﻠﻲ ﺫﻭ ﺩﺭﻓﺗﻳﻥ ﻣﺗﻭﺍﻓﻖ ﻣﻊ </t>
    </r>
    <r>
      <rPr>
        <sz val="14"/>
        <color theme="1"/>
        <rFont val="Calibri"/>
        <family val="2"/>
        <charset val="1"/>
      </rPr>
      <t>DLSD ) SEC-09 ) Double Leaf Steel Door (Compliant with SEC-09 "Doors")8</t>
    </r>
  </si>
  <si>
    <t>Construction of Sfc</t>
  </si>
  <si>
    <r>
      <rPr>
        <sz val="14"/>
        <color theme="1"/>
        <rFont val="FreeSans"/>
        <family val="2"/>
      </rPr>
      <t xml:space="preserve">بناء ﻣﺑﻧﻰ ﺍﻟﺗﻔﺗﻳﺵ ﻭﻣﺭﻛﺯ ﺍﻟﺯﻭﺍﺭ </t>
    </r>
    <r>
      <rPr>
        <sz val="14"/>
        <color theme="1"/>
        <rFont val="Calibri"/>
        <family val="2"/>
        <charset val="1"/>
      </rPr>
      <t>Construction of Search Facility &amp; Vistor Center</t>
    </r>
  </si>
  <si>
    <t>Finishng Building</t>
  </si>
  <si>
    <t>DESCRIPTION Breakdown of Procument finshing Sfc Building =40%</t>
  </si>
  <si>
    <t>DESCRIPTION Breakdown of Constructiom finshing Sfc Building =32%</t>
  </si>
  <si>
    <t>(TRACKER #14)=40%</t>
  </si>
  <si>
    <t>(TRACKER #26)=60%</t>
  </si>
  <si>
    <t>TRACKER #</t>
  </si>
  <si>
    <t>(TRACKER #26)*30.76925%</t>
  </si>
  <si>
    <t>CR1-008</t>
  </si>
  <si>
    <r>
      <rPr>
        <sz val="14"/>
        <color theme="1"/>
        <rFont val="FreeSans"/>
        <family val="2"/>
      </rPr>
      <t xml:space="preserve">تأسيس غرفة الجمارك شامل جميع اعمال الحفر و التأريض و الاحلال و الردم و الفحوصات الهندسيه المطلوبه على حسب التصاميم و مواصفات الهيئه العليا للامن الصناعي 
</t>
    </r>
    <r>
      <rPr>
        <sz val="14"/>
        <color theme="1"/>
        <rFont val="Calibri"/>
        <family val="2"/>
        <charset val="1"/>
      </rPr>
      <t xml:space="preserve">Supply and installtion of custom room including all earth work , excavation, soil replacement &amp; backfilling work and all reuqired engineering testings as per the designs and HCIS standards </t>
    </r>
  </si>
  <si>
    <t>CR1-009</t>
  </si>
  <si>
    <r>
      <rPr>
        <sz val="14"/>
        <color theme="1"/>
        <rFont val="FreeSans"/>
        <family val="2"/>
      </rPr>
      <t xml:space="preserve">صب القواعد الارضيه شامله الاقدام و رقبة العامود و الكمره و لوح الدرج مع عمل جميع الفحوصات المطلوبه وفقا للتصاميم الهندسيه و مواصافت الهيئه العليا للامن الصناعي
</t>
    </r>
    <r>
      <rPr>
        <sz val="14"/>
        <color theme="1"/>
        <rFont val="Calibri"/>
        <family val="2"/>
        <charset val="1"/>
      </rPr>
      <t>Substructure work including , footing , neck column, grade beam &amp; slab on grade and all required engineering testings as per the designs and HCIS standards</t>
    </r>
  </si>
  <si>
    <t xml:space="preserve">Footing </t>
  </si>
  <si>
    <t xml:space="preserve">Columns </t>
  </si>
  <si>
    <t xml:space="preserve">Neck Columns </t>
  </si>
  <si>
    <t>Beam</t>
  </si>
  <si>
    <t>CR1-010</t>
  </si>
  <si>
    <r>
      <rPr>
        <sz val="14"/>
        <color theme="1"/>
        <rFont val="FreeSans"/>
        <family val="2"/>
      </rPr>
      <t xml:space="preserve">بناء الهيكل الخارجي للمبنى شامل الاعمدة الخرسانيه المسلحه و كمرة السقف و لوح السقف و الدروة مع عمل جميع الفحوصات الهندسية المطلوبه على حسب التصاميم و مواصفات الهيئه العليا للامن الصناعي
</t>
    </r>
    <r>
      <rPr>
        <sz val="14"/>
        <color theme="1"/>
        <rFont val="Calibri"/>
        <family val="2"/>
        <charset val="1"/>
      </rPr>
      <t>Superstructure work including , RC columns ,roof beams , roof slab &amp; parapet and all required engineering testings as  per the designs and HCIS standards</t>
    </r>
  </si>
  <si>
    <t>Parpet</t>
  </si>
  <si>
    <t>CR1-011</t>
  </si>
  <si>
    <r>
      <rPr>
        <sz val="14"/>
        <color theme="1"/>
        <rFont val="FreeSans"/>
        <family val="2"/>
      </rPr>
      <t xml:space="preserve">عزل الاسطح على حسب المواصفات و المقاييس لدى الهيئه العليا للامن الصناعي
</t>
    </r>
    <r>
      <rPr>
        <sz val="14"/>
        <color theme="1"/>
        <rFont val="Calibri"/>
        <family val="2"/>
        <charset val="1"/>
      </rPr>
      <t>Waterproofing work for roof slab as per HCIS standards</t>
    </r>
  </si>
  <si>
    <t>Prepration</t>
  </si>
  <si>
    <t>Roof Insulation</t>
  </si>
  <si>
    <t>CR1-012</t>
  </si>
  <si>
    <r>
      <rPr>
        <sz val="14"/>
        <color theme="1"/>
        <rFont val="FreeSans"/>
        <family val="2"/>
      </rPr>
      <t xml:space="preserve">جميع اعمال البناء شاملة الجدران المقاومه للرصاص مسلح بالحديد  بشكل عامودي و افقي و مملوء بمادة الجراوت على حسب المخططات و مواصفات الهيئه العليا للامن الصناعي 
</t>
    </r>
    <r>
      <rPr>
        <sz val="14"/>
        <color theme="1"/>
        <rFont val="Calibri"/>
        <family val="2"/>
        <charset val="1"/>
      </rPr>
      <t>All masonary work including solid/ rigged insualted /hollow / Ballistic protected CMU with RCC lintels over openings vertical and horizantal reinforcement, fixture &amp; filler grout as per designs and HCIS standards</t>
    </r>
  </si>
  <si>
    <t>CR1-013</t>
  </si>
  <si>
    <r>
      <rPr>
        <sz val="14"/>
        <color theme="1"/>
        <rFont val="FreeSans"/>
        <family val="2"/>
      </rPr>
      <t xml:space="preserve">جميع اعمال التشطيبات الداخليه شامله اللياسه و البلاط والدهانات الداخليه و الخارجيه على حسب المخططات و المواصفات
</t>
    </r>
    <r>
      <rPr>
        <sz val="14"/>
        <color theme="1"/>
        <rFont val="Calibri"/>
        <family val="2"/>
        <charset val="1"/>
      </rPr>
      <t>All finishing works including (plaster , tiles , Accoustical tiles &amp; paint internal and external )as per designs</t>
    </r>
  </si>
  <si>
    <t>CR1-014</t>
  </si>
  <si>
    <r>
      <rPr>
        <sz val="14"/>
        <color theme="1"/>
        <rFont val="FreeSans"/>
        <family val="2"/>
      </rPr>
      <t xml:space="preserve">اعمال التشطيبات الخارجيه شاملة الممرات والمداخل ومحيط المبنى على حسب التصاميم و المواصفات
</t>
    </r>
    <r>
      <rPr>
        <sz val="14"/>
        <color theme="1"/>
        <rFont val="Calibri"/>
        <family val="2"/>
        <charset val="1"/>
      </rPr>
      <t>Hardscape work including walkway arround the building as per designs</t>
    </r>
  </si>
  <si>
    <t>Kerbstone and marble</t>
  </si>
  <si>
    <t>interlock</t>
  </si>
  <si>
    <t>CR1-015</t>
  </si>
  <si>
    <r>
      <rPr>
        <sz val="14"/>
        <color theme="1"/>
        <rFont val="FreeSans"/>
        <family val="2"/>
      </rPr>
      <t xml:space="preserve">توريد و تركيب الابواب و الشبابيك المضادة للرصاص على حسب التصاميم و مواصفات الهيئه العليا للامن الصناعي
</t>
    </r>
    <r>
      <rPr>
        <sz val="14"/>
        <color theme="1"/>
        <rFont val="Calibri"/>
        <family val="2"/>
        <charset val="1"/>
      </rPr>
      <t>Supply and installation of Ballistic windows and doors as per designs and HCIS standars</t>
    </r>
  </si>
  <si>
    <t>Doors</t>
  </si>
  <si>
    <t>Windows</t>
  </si>
  <si>
    <t>CR1-016</t>
  </si>
  <si>
    <r>
      <rPr>
        <sz val="14"/>
        <color theme="1"/>
        <rFont val="FreeSans"/>
        <family val="2"/>
      </rPr>
      <t xml:space="preserve">توريد و تركيب جميع الاعمال الميكانيه شامله اعمال السباكه والتصريف و تركيب المكيفات على حسب المخططات و التصاميم
</t>
    </r>
    <r>
      <rPr>
        <sz val="14"/>
        <color theme="1"/>
        <rFont val="Calibri"/>
        <family val="2"/>
        <charset val="1"/>
      </rPr>
      <t>All mechanical work including roof drain and installation of AC spilt unit as per drawings and designs</t>
    </r>
  </si>
  <si>
    <t>Security</t>
  </si>
  <si>
    <t>Fire alarm</t>
  </si>
  <si>
    <t>Hvac</t>
  </si>
  <si>
    <t>CR1-017</t>
  </si>
  <si>
    <r>
      <rPr>
        <sz val="14"/>
        <color theme="1"/>
        <rFont val="FreeSans"/>
        <family val="2"/>
      </rPr>
      <t xml:space="preserve">توريد وتركيب جميع اعمال الكهرباء مع الربط الى النقطة الاخيره على حسب الرسومات والتصاميم
</t>
    </r>
    <r>
      <rPr>
        <sz val="14"/>
        <color theme="1"/>
        <rFont val="Calibri"/>
        <family val="2"/>
        <charset val="1"/>
      </rPr>
      <t>All elecrical works including ( 1st fix , 2nd fix &amp; 3rd fix )as per drawings and designs</t>
    </r>
  </si>
  <si>
    <t>NBQ-018</t>
  </si>
  <si>
    <t>NBQ-019</t>
  </si>
  <si>
    <t>NBQ-020</t>
  </si>
  <si>
    <t>NBQ-021</t>
  </si>
  <si>
    <t>NBQ-022</t>
  </si>
  <si>
    <r>
      <rPr>
        <sz val="14"/>
        <color theme="1"/>
        <rFont val="Calibri"/>
        <family val="2"/>
        <charset val="1"/>
      </rPr>
      <t>1</t>
    </r>
    <r>
      <rPr>
        <sz val="14"/>
        <color theme="1"/>
        <rFont val="FreeSans"/>
        <family val="2"/>
      </rPr>
      <t xml:space="preserve">ﻭﺣﺩﺓ ﺍﺗﺻﺎﻝ ﺩﺍﺧﻠﻲ ﺭﺋﻳﺳﻳﺔ ﺍﻧﺗﺭﻛﻭﻡ </t>
    </r>
    <r>
      <rPr>
        <sz val="14"/>
        <color theme="1"/>
        <rFont val="Calibri"/>
        <family val="2"/>
        <charset val="1"/>
      </rPr>
      <t>( ICCP ) Intercom Master Unit</t>
    </r>
  </si>
  <si>
    <r>
      <rPr>
        <sz val="14"/>
        <color theme="1"/>
        <rFont val="FreeSans"/>
        <family val="2"/>
      </rPr>
      <t xml:space="preserve">ﻛﺎﻣﻳﺭﺍ ﻣﻊ ﺍﻻﻧﺎﺭﺓ ﻟﻧﻅﺎﻡ ﺍﻟﺗﻌﺭﻑ ﻋﻠﻰ ﻟﻭﺣﺎﺕ ﺍﻟﻣﺭﻛﺑﺎﺕ ﺍﻻﻟﻛﺗﺭﻭﻧﻲ </t>
    </r>
    <r>
      <rPr>
        <sz val="14"/>
        <color theme="1"/>
        <rFont val="Calibri"/>
        <family val="2"/>
        <charset val="1"/>
      </rPr>
      <t>ALPR ALPR Camera</t>
    </r>
  </si>
  <si>
    <r>
      <rPr>
        <sz val="14"/>
        <color theme="1"/>
        <rFont val="FreeSans"/>
        <family val="2"/>
      </rPr>
      <t xml:space="preserve">ﺣﺳﺎﺱ ﺍﺳﺗﺷﻌﺎﺭ ﺍﺭﺿﻲ ﻟﻧﻅﺎﻡ ﺍﻟﺗﻌﺭﻑ ﻋﻠﻰ ﻟﻭﺣﺎﺕ ﺍﻟﻣﺭﻛﺑﺎﺕ ﺍﻻﻟﻛﺗﺭﻭﻧﻲ </t>
    </r>
    <r>
      <rPr>
        <sz val="14"/>
        <color theme="1"/>
        <rFont val="Calibri"/>
        <family val="2"/>
        <charset val="1"/>
      </rPr>
      <t>ALPR ALPR Loop Sensor</t>
    </r>
  </si>
  <si>
    <t xml:space="preserve"> </t>
  </si>
  <si>
    <t>(TRACKER #25)=</t>
  </si>
  <si>
    <t>TRACKER #26=</t>
  </si>
  <si>
    <t>NBQ-023</t>
  </si>
  <si>
    <t>NBQ-024</t>
  </si>
  <si>
    <t>NBQ-025</t>
  </si>
  <si>
    <t>CR1-026</t>
  </si>
  <si>
    <r>
      <rPr>
        <sz val="14"/>
        <color theme="1"/>
        <rFont val="Calibri"/>
        <family val="2"/>
        <charset val="1"/>
      </rPr>
      <t xml:space="preserve">
</t>
    </r>
    <r>
      <rPr>
        <sz val="14"/>
        <color theme="1"/>
        <rFont val="FreeSans"/>
        <family val="2"/>
      </rPr>
      <t xml:space="preserve">توريد وتركيب وإنشاء خزان أرضي بسعة </t>
    </r>
    <r>
      <rPr>
        <sz val="14"/>
        <color theme="1"/>
        <rFont val="Calibri"/>
        <family val="2"/>
        <charset val="1"/>
      </rPr>
      <t>10 أمتار مكعبة، شاملاً جميع أعمال الحفر، والخرسانة المسلحة، والعزل المائي، وطلاء الإيبوكسي ، والتهوية، وجميع التوصيلات والملحقات اللازمة لضمان نظام متكامل وفعال. يتم تنفيذ الأعمال وفقاً للمخططات المعتمدة والمواصفات القياسية وتعليمات الاستشاري. يشمل السعر جميع المواد والعمالة والأدوات والاختبارات المطلوبة لإكمال العمل بالكامل.</t>
    </r>
  </si>
  <si>
    <t>Structure &amp; Concrete</t>
  </si>
  <si>
    <t>CR1-027</t>
  </si>
  <si>
    <r>
      <rPr>
        <sz val="14"/>
        <color theme="1"/>
        <rFont val="FreeSans"/>
        <family val="2"/>
      </rPr>
      <t xml:space="preserve">توريد وتركيب خزان مياه فوق الأرض مقاس </t>
    </r>
    <r>
      <rPr>
        <sz val="14"/>
        <color theme="1"/>
        <rFont val="Calibri"/>
        <family val="2"/>
        <charset val="1"/>
      </rPr>
      <t xml:space="preserve">5000 </t>
    </r>
    <r>
      <rPr>
        <sz val="14"/>
        <color theme="1"/>
        <rFont val="FreeSans"/>
        <family val="2"/>
      </rPr>
      <t xml:space="preserve">لتر </t>
    </r>
    <r>
      <rPr>
        <sz val="14"/>
        <color theme="1"/>
        <rFont val="Calibri"/>
        <family val="2"/>
        <charset val="1"/>
      </rPr>
      <t>PVC</t>
    </r>
  </si>
  <si>
    <t>Prepating</t>
  </si>
  <si>
    <t>Tank Installation</t>
  </si>
  <si>
    <t>CR1-028</t>
  </si>
  <si>
    <r>
      <rPr>
        <sz val="14"/>
        <color theme="1"/>
        <rFont val="FreeSans"/>
        <family val="2"/>
      </rPr>
      <t xml:space="preserve">توريد وتركيب وردم أنبوب بقطر </t>
    </r>
    <r>
      <rPr>
        <sz val="14"/>
        <color theme="1"/>
        <rFont val="Calibri"/>
        <family val="2"/>
        <charset val="1"/>
      </rPr>
      <t xml:space="preserve">500 </t>
    </r>
    <r>
      <rPr>
        <sz val="14"/>
        <color theme="1"/>
        <rFont val="FreeSans"/>
        <family val="2"/>
      </rPr>
      <t>مم لتامين عبارة تصريف الامطار في منطقة البوابة بما في ذلك إحاطته بالخرسانة وفقًا لمعايير ومتطلبات الهيئة الملكية وطبقًا للرسومات المعتمدة في منطقة البوابة</t>
    </r>
    <r>
      <rPr>
        <sz val="14"/>
        <color theme="1"/>
        <rFont val="Calibri"/>
        <family val="2"/>
        <charset val="1"/>
      </rPr>
      <t xml:space="preserve">. </t>
    </r>
    <r>
      <rPr>
        <sz val="14"/>
        <color theme="1"/>
        <rFont val="FreeSans"/>
        <family val="2"/>
      </rPr>
      <t>يشمل العمل الحفر، وتركيب الأنبوب بشكل صحيح، وتغليفه بالخرسانة، والدمك، وإعادة تأهيل السطح بالكامل حسب المتطلبات</t>
    </r>
    <r>
      <rPr>
        <sz val="14"/>
        <color theme="1"/>
        <rFont val="Calibri"/>
        <family val="2"/>
        <charset val="1"/>
      </rPr>
      <t xml:space="preserve">. </t>
    </r>
    <r>
      <rPr>
        <sz val="14"/>
        <color theme="1"/>
        <rFont val="FreeSans"/>
        <family val="2"/>
      </rPr>
      <t>يشمل السعر جميع المواد والعمالة والأدوات والاختبارات لضمان تنفيذ العمل بشكل كامل وفعال</t>
    </r>
  </si>
  <si>
    <t>م ط</t>
  </si>
  <si>
    <t>Pipe installation</t>
  </si>
  <si>
    <t>CR1-029</t>
  </si>
  <si>
    <r>
      <rPr>
        <sz val="14"/>
        <color theme="1"/>
        <rFont val="Calibri"/>
        <family val="2"/>
        <charset val="1"/>
      </rPr>
      <t xml:space="preserve">
</t>
    </r>
    <r>
      <rPr>
        <sz val="14"/>
        <color theme="1"/>
        <rFont val="FreeSans"/>
        <family val="2"/>
      </rPr>
      <t xml:space="preserve">توريد وتركيب واختبار وتشغيل كابل جهد متوسط </t>
    </r>
    <r>
      <rPr>
        <sz val="14"/>
        <color theme="1"/>
        <rFont val="Calibri"/>
        <family val="2"/>
        <charset val="1"/>
      </rPr>
      <t xml:space="preserve">3C x 120mm² Cu/XLPE/STA/PVC </t>
    </r>
    <r>
      <rPr>
        <sz val="14"/>
        <color theme="1"/>
        <rFont val="FreeSans"/>
        <family val="2"/>
      </rPr>
      <t xml:space="preserve">بجهد </t>
    </r>
    <r>
      <rPr>
        <sz val="14"/>
        <color theme="1"/>
        <rFont val="Calibri"/>
        <family val="2"/>
        <charset val="1"/>
      </rPr>
      <t>17kV</t>
    </r>
    <r>
      <rPr>
        <sz val="14"/>
        <color theme="1"/>
        <rFont val="FreeSans"/>
        <family val="2"/>
      </rPr>
      <t xml:space="preserve">، شاملاً أعمال الحفر بعمق </t>
    </r>
    <r>
      <rPr>
        <sz val="14"/>
        <color theme="1"/>
        <rFont val="Calibri"/>
        <family val="2"/>
        <charset val="1"/>
      </rPr>
      <t>80 سم في التربة أو الأسفلت، ومد الكابل بشكل صحيح، ووضع شريط تحذيري وبلاط أحمر للحماية، وتركيب علامات تحديد كل 100 متر، وردم الحفر وإعادة تأهيل السطح، بالإضافة إلى تنفيذ نظام التأريض بالكامل، وإنهاء التوصيلات وجميع الملحقات اللازمة لضمان نظام آمن وكامل التشغيل، وفقاً للمواصفات والمعايير المعتمدة وتعليمات الاستشاري. يشمل السعر جميع المواد والعمالة والأدوات والاختبارات المطلوبة لإتمام العمل بالكامل.</t>
    </r>
  </si>
  <si>
    <t xml:space="preserve">Excavation </t>
  </si>
  <si>
    <t xml:space="preserve">Cable pulling </t>
  </si>
  <si>
    <t>Tiles &amp; WT</t>
  </si>
  <si>
    <t xml:space="preserve">backfilling </t>
  </si>
  <si>
    <t xml:space="preserve">Termination </t>
  </si>
  <si>
    <t>CR1-030</t>
  </si>
  <si>
    <r>
      <rPr>
        <sz val="14"/>
        <color theme="1"/>
        <rFont val="FreeSans"/>
        <family val="2"/>
      </rPr>
      <t xml:space="preserve">توريد وتركيب غرفة تفتيش من الخرسانة مقاس </t>
    </r>
    <r>
      <rPr>
        <sz val="14"/>
        <color theme="1"/>
        <rFont val="Calibri"/>
        <family val="2"/>
        <charset val="1"/>
      </rPr>
      <t>1.5*1.5*1.8 سم بغطاء زهر ثقيل لزوم الكهرباء بدون سلم وكل ما يلزم لانهاء البند حسب الشروط والمواصفات وتوجيهات جهة الاشراف .
Electrical Manhole (1500L X 1500W X 1800D)</t>
    </r>
  </si>
  <si>
    <t>CR1-031</t>
  </si>
  <si>
    <r>
      <rPr>
        <sz val="14"/>
        <color theme="1"/>
        <rFont val="FreeSans"/>
        <family val="2"/>
      </rPr>
      <t xml:space="preserve">توريد وردم ودك بالمواد المعتمدة </t>
    </r>
    <r>
      <rPr>
        <sz val="14"/>
        <color theme="1"/>
        <rFont val="Calibri"/>
        <family val="2"/>
        <charset val="1"/>
      </rPr>
      <t>(</t>
    </r>
    <r>
      <rPr>
        <sz val="14"/>
        <color theme="1"/>
        <rFont val="FreeSans"/>
        <family val="2"/>
      </rPr>
      <t xml:space="preserve">مواد هندسية مختارة </t>
    </r>
    <r>
      <rPr>
        <sz val="14"/>
        <color theme="1"/>
        <rFont val="Calibri"/>
        <family val="2"/>
        <charset val="1"/>
      </rPr>
      <t>)</t>
    </r>
    <r>
      <rPr>
        <sz val="14"/>
        <color theme="1"/>
        <rFont val="FreeSans"/>
        <family val="2"/>
      </rPr>
      <t xml:space="preserve">على طبقات لا تتجاوز سماكتها </t>
    </r>
    <r>
      <rPr>
        <sz val="14"/>
        <color theme="1"/>
        <rFont val="Calibri"/>
        <family val="2"/>
        <charset val="1"/>
      </rPr>
      <t xml:space="preserve">25 </t>
    </r>
    <r>
      <rPr>
        <sz val="14"/>
        <color theme="1"/>
        <rFont val="FreeSans"/>
        <family val="2"/>
      </rPr>
      <t xml:space="preserve">سم بما يشمل المواد وفرشها وتسويتها ومعالجة الرطوبة وإجراء الاختبارات الحقلية والمخبرية المطلوبة </t>
    </r>
    <r>
      <rPr>
        <sz val="14"/>
        <color theme="1"/>
        <rFont val="Calibri"/>
        <family val="2"/>
        <charset val="1"/>
      </rPr>
      <t>(</t>
    </r>
    <r>
      <rPr>
        <sz val="14"/>
        <color theme="1"/>
        <rFont val="FreeSans"/>
        <family val="2"/>
      </rPr>
      <t>بروكتور،  اختبار الكثافة الحقلية، محتوى الرطوبة</t>
    </r>
    <r>
      <rPr>
        <sz val="14"/>
        <color theme="1"/>
        <rFont val="Calibri"/>
        <family val="2"/>
        <charset val="1"/>
      </rPr>
      <t xml:space="preserve">) </t>
    </r>
    <r>
      <rPr>
        <sz val="14"/>
        <color theme="1"/>
        <rFont val="FreeSans"/>
        <family val="2"/>
      </rPr>
      <t>وفقاً لمواصفات المشروع واعتماد المهندس المشروع</t>
    </r>
  </si>
  <si>
    <t>CR1-032</t>
  </si>
  <si>
    <r>
      <rPr>
        <sz val="14"/>
        <color theme="1"/>
        <rFont val="FreeSans"/>
        <family val="2"/>
      </rPr>
      <t xml:space="preserve">توريد وتنفيذ رصف إسفلتي يتضمن طبقة أساس حجري بسمك </t>
    </r>
    <r>
      <rPr>
        <sz val="14"/>
        <color theme="1"/>
        <rFont val="Calibri"/>
        <family val="2"/>
        <charset val="1"/>
      </rPr>
      <t>120</t>
    </r>
    <r>
      <rPr>
        <sz val="14"/>
        <color theme="1"/>
        <rFont val="FreeSans"/>
        <family val="2"/>
      </rPr>
      <t xml:space="preserve">مم، وطبقة رابطة بسمك </t>
    </r>
    <r>
      <rPr>
        <sz val="14"/>
        <color theme="1"/>
        <rFont val="Calibri"/>
        <family val="2"/>
        <charset val="1"/>
      </rPr>
      <t>70</t>
    </r>
    <r>
      <rPr>
        <sz val="14"/>
        <color theme="1"/>
        <rFont val="FreeSans"/>
        <family val="2"/>
      </rPr>
      <t xml:space="preserve">مم، وطبقة سطحية بسمك </t>
    </r>
    <r>
      <rPr>
        <sz val="14"/>
        <color theme="1"/>
        <rFont val="Calibri"/>
        <family val="2"/>
        <charset val="1"/>
      </rPr>
      <t>50</t>
    </r>
    <r>
      <rPr>
        <sz val="14"/>
        <color theme="1"/>
        <rFont val="FreeSans"/>
        <family val="2"/>
      </rPr>
      <t xml:space="preserve">مم، شاملاً تجهيز السطح،  ورش </t>
    </r>
    <r>
      <rPr>
        <sz val="14"/>
        <color theme="1"/>
        <rFont val="Calibri"/>
        <family val="2"/>
        <charset val="1"/>
      </rPr>
      <t>Mc1</t>
    </r>
    <r>
      <rPr>
        <sz val="14"/>
        <color theme="1"/>
        <rFont val="FreeSans"/>
        <family val="2"/>
      </rPr>
      <t>و</t>
    </r>
    <r>
      <rPr>
        <sz val="14"/>
        <color theme="1"/>
        <rFont val="Calibri"/>
        <family val="2"/>
        <charset val="1"/>
      </rPr>
      <t>RC2</t>
    </r>
    <r>
      <rPr>
        <sz val="14"/>
        <color theme="1"/>
        <rFont val="FreeSans"/>
        <family val="2"/>
      </rPr>
      <t>، والدمك، وعلامات الطرق، بالإضافة إلى إجراء الاختبارات اللازمة مثل اختبار الكثافة، اختبار نسبة الإسفلت، واختبارات أخرى وفقاً للمواصفات وتعليمات المهندس المشرف</t>
    </r>
  </si>
  <si>
    <t>MC1</t>
  </si>
  <si>
    <t xml:space="preserve">1st layer </t>
  </si>
  <si>
    <t>RC2</t>
  </si>
  <si>
    <t>2nd  Layer</t>
  </si>
  <si>
    <r>
      <rPr>
        <sz val="14"/>
        <color theme="1"/>
        <rFont val="FreeSans"/>
        <family val="2"/>
      </rPr>
      <t xml:space="preserve">ﺭﺍﺩﻳﻭ ﻣﺣﻣﻭﻝ ﺑﺎﻟﻳﺩ </t>
    </r>
    <r>
      <rPr>
        <sz val="14"/>
        <color theme="1"/>
        <rFont val="Calibri"/>
        <family val="2"/>
        <charset val="1"/>
      </rPr>
      <t>( HHR )</t>
    </r>
  </si>
  <si>
    <r>
      <rPr>
        <sz val="14"/>
        <color theme="1"/>
        <rFont val="FreeSans"/>
        <family val="2"/>
      </rPr>
      <t>ﺑﺎﺏ ﺣﺩﻳﺩﻱ ﻣﻔﺻﻠﻲ ﺫﻭ ﺩﺭﻓﺗﻳﻥ ﻣﺗﻭﺍﻓﻖ ﻣﻊ</t>
    </r>
    <r>
      <rPr>
        <sz val="14"/>
        <color theme="1"/>
        <rFont val="Calibri"/>
        <family val="2"/>
        <charset val="1"/>
      </rPr>
      <t>Double Leaf Steel Door (Compliant with SEC-09 "Doors") DLSD ) SEC-09 )</t>
    </r>
  </si>
  <si>
    <t>Construction of SFVC Bldg.</t>
  </si>
  <si>
    <t>MEP Works</t>
  </si>
  <si>
    <t>Fire foundation</t>
  </si>
  <si>
    <t>Fire finishing</t>
  </si>
  <si>
    <t>CR1-033</t>
  </si>
  <si>
    <t>CR1-034</t>
  </si>
  <si>
    <t>CR1-035</t>
  </si>
  <si>
    <t>CR1-036</t>
  </si>
  <si>
    <t>CR1-037</t>
  </si>
  <si>
    <t>CR1-038</t>
  </si>
  <si>
    <t>CR1-039</t>
  </si>
  <si>
    <t>CR1-040</t>
  </si>
  <si>
    <t>CR1-041</t>
  </si>
  <si>
    <t>CR1-042</t>
  </si>
  <si>
    <t>NBQ-043</t>
  </si>
  <si>
    <t>NBQ-044</t>
  </si>
  <si>
    <t>NBQ-045</t>
  </si>
  <si>
    <t>NBQ-046</t>
  </si>
  <si>
    <t>NBQ-047</t>
  </si>
  <si>
    <t>NBQ-048</t>
  </si>
  <si>
    <t>NBQ-049</t>
  </si>
  <si>
    <r>
      <rPr>
        <sz val="14"/>
        <color theme="1"/>
        <rFont val="FreeSans"/>
        <family val="2"/>
      </rPr>
      <t xml:space="preserve">ﻛﺎﻣﻳﺭﺍ ﺛﺎﺑﺗﺔ ﺧﺎﺭﺟﻳﺔ ﻣﻊ ﺗﺣﻠﻳﻼﺕ ﺍﻟﻔﻳﺩﻳﻭ </t>
    </r>
    <r>
      <rPr>
        <sz val="14"/>
        <color theme="1"/>
        <rFont val="Calibri"/>
        <family val="2"/>
        <charset val="1"/>
      </rPr>
      <t>(CEFXVA) External Fixed Camera with Video Analytics</t>
    </r>
  </si>
  <si>
    <r>
      <rPr>
        <sz val="14"/>
        <color theme="1"/>
        <rFont val="FreeSans"/>
        <family val="2"/>
      </rPr>
      <t>ﺑﻭﺍﺑﺔ ﻣﻔﺻﻠﻳﺔ ﻳﺩﻭﻳﺔ</t>
    </r>
    <r>
      <rPr>
        <sz val="14"/>
        <color theme="1"/>
        <rFont val="Calibri"/>
        <family val="2"/>
        <charset val="1"/>
      </rPr>
      <t>Manually Operated Swing Gate</t>
    </r>
  </si>
  <si>
    <r>
      <rPr>
        <sz val="14"/>
        <color theme="1"/>
        <rFont val="FreeSans"/>
        <family val="2"/>
      </rPr>
      <t xml:space="preserve">ﻣﻁﺑﺎﺕ ﺍﻟﺗﺣﻛﻡ ﻓﻲ ﺍﻟﺳﺭﻋﺔ  </t>
    </r>
    <r>
      <rPr>
        <sz val="14"/>
        <color theme="1"/>
        <rFont val="Calibri"/>
        <family val="2"/>
        <charset val="1"/>
      </rPr>
      <t>Speed Humps</t>
    </r>
  </si>
  <si>
    <r>
      <rPr>
        <sz val="14"/>
        <color theme="1"/>
        <rFont val="FreeSans"/>
        <family val="2"/>
      </rPr>
      <t xml:space="preserve">ﺫﺭﺍﻉ ﻫﻳﺩﺭﻭﻟﻳﻛﻲ ﻣﺿﺎﺽ ﻟﻠﻣﺭﻛﺑﺎﺕ </t>
    </r>
    <r>
      <rPr>
        <sz val="14"/>
        <color theme="1"/>
        <rFont val="Calibri"/>
        <family val="2"/>
        <charset val="1"/>
      </rPr>
      <t>(</t>
    </r>
    <r>
      <rPr>
        <sz val="14"/>
        <color theme="1"/>
        <rFont val="FreeSans"/>
        <family val="2"/>
      </rPr>
      <t xml:space="preserve">ﺗﺻﻧﻳﻑ </t>
    </r>
    <r>
      <rPr>
        <sz val="14"/>
        <color theme="1"/>
        <rFont val="Calibri"/>
        <family val="2"/>
        <charset val="1"/>
      </rPr>
      <t>ASTM M50-P1) Crash Rated Arm Barrier (ASTM M50-P1 Rated)</t>
    </r>
  </si>
  <si>
    <t>CR1-050</t>
  </si>
  <si>
    <r>
      <rPr>
        <sz val="14"/>
        <color theme="1"/>
        <rFont val="Calibri"/>
        <family val="2"/>
        <charset val="1"/>
      </rPr>
      <t xml:space="preserve">Supply &amp; Install a Thermal Camera  </t>
    </r>
    <r>
      <rPr>
        <sz val="14"/>
        <color theme="1"/>
        <rFont val="FreeSans"/>
        <family val="2"/>
      </rPr>
      <t xml:space="preserve">توريد وتركيب كاميرا حرارية  </t>
    </r>
  </si>
  <si>
    <t>Precast foundt'n
&amp; Pole Installation</t>
  </si>
  <si>
    <t xml:space="preserve">Config </t>
  </si>
  <si>
    <t>TRACKER #027</t>
  </si>
  <si>
    <t>INVOICE #027</t>
  </si>
  <si>
    <r>
      <rPr>
        <sz val="14"/>
        <color theme="1"/>
        <rFont val="FreeSans"/>
        <family val="2"/>
      </rPr>
      <t xml:space="preserve">ﻛﺎﻣﻳﺭﺍ ﺛﺎﺑﺗﺔ ﺩﺍﺧﻠﻳﺔ ﻋﻠﻰ ﺷﻛﻝ ﻗﺑﺔ </t>
    </r>
    <r>
      <rPr>
        <sz val="14"/>
        <color theme="1"/>
        <rFont val="Calibri"/>
        <family val="2"/>
        <charset val="1"/>
      </rPr>
      <t>( CIDX ) Camera Internal Fixed Dome</t>
    </r>
  </si>
  <si>
    <t>TRACKER #028</t>
  </si>
  <si>
    <t>INVOICE #028</t>
  </si>
  <si>
    <t>TRACKER #029</t>
  </si>
  <si>
    <t>INVOICE #029</t>
  </si>
  <si>
    <r>
      <rPr>
        <sz val="14"/>
        <color theme="1"/>
        <rFont val="FreeSans"/>
        <family val="2"/>
      </rPr>
      <t xml:space="preserve">ﺑﺎﺏ ﺣﺩﻳﺩﻱ ﻣﻔﺻﻠﻲ ﺫﻭ ﺩﺭﻓﺗﻳﻥ ﻣﺗﻭﺍﻓﻖ ﻣﻊ </t>
    </r>
    <r>
      <rPr>
        <sz val="14"/>
        <color theme="1"/>
        <rFont val="Calibri"/>
        <family val="2"/>
        <charset val="1"/>
      </rPr>
      <t>DLSD ) SEC-09 )</t>
    </r>
  </si>
  <si>
    <t>NBQ-051</t>
  </si>
  <si>
    <t>NBQ-052</t>
  </si>
  <si>
    <t>NBQ-053</t>
  </si>
  <si>
    <t>NBQ-054</t>
  </si>
  <si>
    <t>NBQ-055</t>
  </si>
  <si>
    <t>NBQ-056</t>
  </si>
  <si>
    <t>NBQ-057</t>
  </si>
  <si>
    <t>NBQ-058</t>
  </si>
  <si>
    <r>
      <rPr>
        <sz val="14"/>
        <color theme="1"/>
        <rFont val="Calibri"/>
        <family val="2"/>
        <charset val="1"/>
      </rPr>
      <t xml:space="preserve">(single leaf) </t>
    </r>
    <r>
      <rPr>
        <sz val="14"/>
        <color theme="1"/>
        <rFont val="FreeSans"/>
        <family val="2"/>
      </rPr>
      <t>ﺑﻭﺍﺑﺔ ﻣﻔﺻﻠﻳﺔ ﻳﺩﻭﻳﺔ</t>
    </r>
    <r>
      <rPr>
        <sz val="14"/>
        <color theme="1"/>
        <rFont val="Calibri"/>
        <family val="2"/>
        <charset val="1"/>
      </rPr>
      <t xml:space="preserve">Manually Operated Swing Gate   </t>
    </r>
  </si>
  <si>
    <t>DESCRIPTION</t>
  </si>
  <si>
    <t>PROC</t>
  </si>
  <si>
    <t>TESTING &amp; COMMISSIONING</t>
  </si>
  <si>
    <r>
      <rPr>
        <sz val="10"/>
        <color theme="1"/>
        <rFont val="FreeSans"/>
        <family val="2"/>
      </rPr>
      <t xml:space="preserve">ﻛﺎﻣﻳﺭﺍ ﺑﺯﺍﻭﻳﺔ ﻋﺭﻳﺿﺔ ﻟﻣﺭﺍﻗﺑﺔ ﺍﻟﺩﺧﻭﻝ </t>
    </r>
    <r>
      <rPr>
        <sz val="10"/>
        <color theme="1"/>
        <rFont val="Calibri"/>
        <family val="2"/>
        <charset val="1"/>
      </rPr>
      <t>Wide Angle ACS Users Surveillance Camera</t>
    </r>
  </si>
  <si>
    <t>#INVOICE</t>
  </si>
  <si>
    <t>Camera</t>
  </si>
  <si>
    <t>#12</t>
  </si>
  <si>
    <r>
      <rPr>
        <sz val="10"/>
        <color theme="1"/>
        <rFont val="FreeSans"/>
        <family val="2"/>
      </rPr>
      <t xml:space="preserve">ﺳﻳﺎﺝ ﻣﺿﺎﺩ ﻟﻸﻓﺭﺍﺩ ﺍﻟﻔﺋﺔ </t>
    </r>
    <r>
      <rPr>
        <sz val="10"/>
        <color theme="1"/>
        <rFont val="Calibri"/>
        <family val="2"/>
        <charset val="1"/>
      </rPr>
      <t>1 Category 1 Anti-personnel Fence</t>
    </r>
  </si>
  <si>
    <t>#02</t>
  </si>
  <si>
    <t>#10</t>
  </si>
  <si>
    <t>#03</t>
  </si>
  <si>
    <t>#11</t>
  </si>
  <si>
    <t>#04</t>
  </si>
  <si>
    <t>#06</t>
  </si>
  <si>
    <t>#13</t>
  </si>
  <si>
    <t>#14</t>
  </si>
  <si>
    <t>#15</t>
  </si>
  <si>
    <t>#16</t>
  </si>
  <si>
    <t>#17</t>
  </si>
  <si>
    <t>#18</t>
  </si>
  <si>
    <r>
      <rPr>
        <sz val="10"/>
        <color theme="1"/>
        <rFont val="Calibri"/>
        <family val="2"/>
        <charset val="1"/>
      </rPr>
      <t xml:space="preserve">Anti Vehcile Barrier </t>
    </r>
    <r>
      <rPr>
        <sz val="10"/>
        <color theme="1"/>
        <rFont val="FreeSans"/>
        <family val="2"/>
      </rPr>
      <t>حاجز مضاد المركبات</t>
    </r>
  </si>
  <si>
    <r>
      <rPr>
        <sz val="10"/>
        <color theme="1"/>
        <rFont val="FreeSans"/>
        <family val="2"/>
      </rPr>
      <t xml:space="preserve">ﻁﺭﻳﻖ ﺍﻟﺩﻭﺭﻳات الداخلية </t>
    </r>
    <r>
      <rPr>
        <sz val="10"/>
        <color theme="1"/>
        <rFont val="Calibri"/>
        <family val="2"/>
        <charset val="1"/>
      </rPr>
      <t>Inner Patrol Road</t>
    </r>
  </si>
  <si>
    <t xml:space="preserve">Asphalt  2nd </t>
  </si>
  <si>
    <t>#09</t>
  </si>
  <si>
    <t>#05</t>
  </si>
  <si>
    <t>#07</t>
  </si>
  <si>
    <t>#08</t>
  </si>
  <si>
    <t>#24</t>
  </si>
  <si>
    <t>✓</t>
  </si>
  <si>
    <t>#23</t>
  </si>
  <si>
    <t>#25</t>
  </si>
  <si>
    <t>#26</t>
  </si>
  <si>
    <t>#27</t>
  </si>
  <si>
    <t>#28</t>
  </si>
  <si>
    <t>#29</t>
  </si>
  <si>
    <t>#30</t>
  </si>
  <si>
    <t>#31</t>
  </si>
  <si>
    <t>#32</t>
  </si>
  <si>
    <t>#33</t>
  </si>
  <si>
    <t>#34</t>
  </si>
  <si>
    <r>
      <rPr>
        <sz val="10"/>
        <color theme="1"/>
        <rFont val="FreeSans"/>
        <family val="2"/>
      </rPr>
      <t xml:space="preserve"> إنشاء مبنى جديد لمركز التحكم الأمني ​​</t>
    </r>
    <r>
      <rPr>
        <sz val="10"/>
        <color theme="1"/>
        <rFont val="Calibri"/>
        <family val="2"/>
        <charset val="1"/>
      </rPr>
      <t>.</t>
    </r>
  </si>
  <si>
    <t>✓*40%</t>
  </si>
  <si>
    <r>
      <rPr>
        <sz val="10"/>
        <color theme="1"/>
        <rFont val="FreeSans"/>
        <family val="2"/>
      </rPr>
      <t xml:space="preserve">بناء ﻣﺑﻧﻰ ﺍﻟﺗﻔﺗﻳﺵ ﻭﻣﺭﻛﺯ ﺍﻟﺯﻭﺍﺭ </t>
    </r>
    <r>
      <rPr>
        <sz val="10"/>
        <color theme="1"/>
        <rFont val="Calibri"/>
        <family val="2"/>
        <charset val="1"/>
      </rPr>
      <t>Construction of Search Facility &amp; Vistor Center</t>
    </r>
  </si>
  <si>
    <r>
      <rPr>
        <sz val="10"/>
        <color theme="1"/>
        <rFont val="FreeSans"/>
        <family val="2"/>
      </rPr>
      <t xml:space="preserve">ﻛﺎﻣﻳﺭﺍ ﺛﺎﺑﺗﺔ ﺧﺎﺭﺟﻳﺔ </t>
    </r>
    <r>
      <rPr>
        <sz val="10"/>
        <color theme="1"/>
        <rFont val="Calibri"/>
        <family val="2"/>
        <charset val="1"/>
      </rPr>
      <t>External Fixed Camera</t>
    </r>
  </si>
  <si>
    <r>
      <rPr>
        <sz val="10"/>
        <color theme="1"/>
        <rFont val="FreeSans"/>
        <family val="2"/>
      </rPr>
      <t xml:space="preserve">ﻛﺎﻣﻳﺭﺍ ﻣﺗﺣﺭﻛﺔ ﺧﺎﺭﺟﻳﺔ </t>
    </r>
    <r>
      <rPr>
        <sz val="10"/>
        <color theme="1"/>
        <rFont val="Calibri"/>
        <family val="2"/>
        <charset val="1"/>
      </rPr>
      <t>Camera External PTZ</t>
    </r>
  </si>
  <si>
    <t xml:space="preserve">ﺍﻻﻧﺎﺭﺓ ﺍﻷﻣﻧﻳﺔ ﺍﻟﻣﺣﻳﻁﺔ </t>
  </si>
  <si>
    <r>
      <rPr>
        <sz val="10"/>
        <color theme="1"/>
        <rFont val="FreeSans"/>
        <family val="2"/>
      </rPr>
      <t xml:space="preserve">عمود كاميرا </t>
    </r>
    <r>
      <rPr>
        <sz val="10"/>
        <color theme="1"/>
        <rFont val="Calibri"/>
        <family val="2"/>
        <charset val="1"/>
      </rPr>
      <t>CCTV Pole</t>
    </r>
  </si>
  <si>
    <r>
      <rPr>
        <sz val="10"/>
        <color theme="1"/>
        <rFont val="FreeSans"/>
        <family val="2"/>
      </rPr>
      <t xml:space="preserve">بوابة منزلقة آلية </t>
    </r>
    <r>
      <rPr>
        <sz val="10"/>
        <color theme="1"/>
        <rFont val="Calibri"/>
        <family val="2"/>
        <charset val="1"/>
      </rPr>
      <t>( SGMD ) Motorized Swing Gate</t>
    </r>
  </si>
  <si>
    <t>Inner Patrol Road</t>
  </si>
  <si>
    <t>Outer Patrol Road</t>
  </si>
  <si>
    <t>Propasl Patrol Road</t>
  </si>
  <si>
    <t>SHARE DEFENSE</t>
  </si>
  <si>
    <t>West</t>
  </si>
  <si>
    <t>BEFORE GATE 02</t>
  </si>
  <si>
    <t>West Sbm</t>
  </si>
  <si>
    <t>m2</t>
  </si>
  <si>
    <t>SOUTH BEFORE EMERGENCY GATE</t>
  </si>
  <si>
    <t>AFTER GATE 02</t>
  </si>
  <si>
    <t>m.L</t>
  </si>
  <si>
    <t>SOUTH FROM EMERGENCY TO GATE 01</t>
  </si>
  <si>
    <t>Connection to Gate 02 left</t>
  </si>
  <si>
    <t>Emergency Gate</t>
  </si>
  <si>
    <t>SOUTH FROM GATE 01 TO GATE 02</t>
  </si>
  <si>
    <t>Connection to Gate 02 right</t>
  </si>
  <si>
    <t>CONECTION RC TO GATE 02</t>
  </si>
  <si>
    <t>SOUTH GATE 02  TO CHANNEL</t>
  </si>
  <si>
    <t>FROM CHANNEL TO THE END</t>
  </si>
  <si>
    <t>WEST SBM</t>
  </si>
  <si>
    <t>FENCE ( CLASS 1 )</t>
  </si>
  <si>
    <t>EAST</t>
  </si>
  <si>
    <t>NOURTH</t>
  </si>
  <si>
    <t>GATE 01</t>
  </si>
  <si>
    <t>GATE 02</t>
  </si>
  <si>
    <t>CHANNEL</t>
  </si>
  <si>
    <t xml:space="preserve">الكمية المنجزة </t>
  </si>
  <si>
    <t xml:space="preserve">المتبقي </t>
  </si>
  <si>
    <t xml:space="preserve">متجاوزة 100% </t>
  </si>
  <si>
    <t>(عدم تواجد المهندس المدني 45 يوم )</t>
  </si>
  <si>
    <t>(عدم تواجد مدير المشروع 11 يوم عمل)</t>
  </si>
  <si>
    <t>(عدم تواجد فني أنظمة وتركيبات 10 يوم عمل)</t>
  </si>
  <si>
    <t>(عدم تواجد فني أنظمة وتركيبات 35 يوم عمل+عدم تواجد مدير المشروع 8 يوم عمل)</t>
  </si>
  <si>
    <t>(عدم تواجد مدير المشروع 2 يوم عمل)</t>
  </si>
  <si>
    <t>(عدم تواجد مدير المشروع 25 يوم عمل)</t>
  </si>
  <si>
    <t>الفترة</t>
  </si>
  <si>
    <t>السنة</t>
  </si>
  <si>
    <t>قيمة الأعمال المنجزة</t>
  </si>
  <si>
    <t>نسبة المستخلص من العقد</t>
  </si>
  <si>
    <t>النسبة التراكمية</t>
  </si>
  <si>
    <t>الأعمال التراكمية</t>
  </si>
  <si>
    <t>صافي المستخلص بعد الاستقطاعات</t>
  </si>
  <si>
    <t>حسومات أخرى</t>
  </si>
  <si>
    <t>بيان الحسومات</t>
  </si>
  <si>
    <t>غرامات التأخير</t>
  </si>
  <si>
    <t>غرامات الإشراف</t>
  </si>
  <si>
    <t>إجمالي الحسومات والغرامات</t>
  </si>
  <si>
    <t>صافي المستحق</t>
  </si>
  <si>
    <t>(عدم تواجد مدير المشروع 119 يوم عمل)</t>
  </si>
  <si>
    <t>استقطاع الدفعة المقدمة</t>
  </si>
  <si>
    <t>احتجاز الختامي</t>
  </si>
  <si>
    <t xml:space="preserve">المنصرف التراكمي </t>
  </si>
  <si>
    <t>أيام التأخير في الفترة</t>
  </si>
  <si>
    <t>التأخير التراكمي قبله</t>
  </si>
  <si>
    <t>أيام بغرامة 25%</t>
  </si>
  <si>
    <t>أيام بغرامة 50%</t>
  </si>
  <si>
    <t>أيام بغرامة 100%</t>
  </si>
  <si>
    <t>غرامة 25%</t>
  </si>
  <si>
    <t>غرامة 50%</t>
  </si>
  <si>
    <t>غرامة 100%</t>
  </si>
  <si>
    <t>إجمالي غرامة التأخير</t>
  </si>
  <si>
    <t>أيام الشهر الأول</t>
  </si>
  <si>
    <t>عدد أيام الشهر الأول</t>
  </si>
  <si>
    <t>أيام الشهر الثاني</t>
  </si>
  <si>
    <t>عدد أيام الشهر الثاني</t>
  </si>
  <si>
    <t>تكلفة الأيام الأولى</t>
  </si>
  <si>
    <t>تكلفة الأيام الثانية</t>
  </si>
  <si>
    <t>إجمالي غرامة الإشراف</t>
  </si>
  <si>
    <t>مراحل غرامة التأخير (حسب العقد)</t>
  </si>
  <si>
    <t>المرحلة</t>
  </si>
  <si>
    <t>نسبة الغرامة من التكلفة اليومية</t>
  </si>
  <si>
    <t>الحد الأدنى (يوم)</t>
  </si>
  <si>
    <t>% من مدة المشروع</t>
  </si>
  <si>
    <t>الحد التراكمي (يوم)</t>
  </si>
  <si>
    <t>المرحلة الأولى</t>
  </si>
  <si>
    <t>المرحلة الثانية</t>
  </si>
  <si>
    <t>المرحلة الثالثة</t>
  </si>
  <si>
    <t>—</t>
  </si>
  <si>
    <t>ما بعد المرحلة الثانية</t>
  </si>
  <si>
    <t>مدة المشروع (يوم عمل)</t>
  </si>
  <si>
    <t>نسبة استقطاع الدفعة المقدمة</t>
  </si>
  <si>
    <t>نسبة احتجاز المستخلص الختامي</t>
  </si>
  <si>
    <t>البند</t>
  </si>
  <si>
    <t>القيمة (ريال)</t>
  </si>
  <si>
    <t>% من العقد</t>
  </si>
  <si>
    <t>إجمالي الأعمال المنجزة (المفوتر)</t>
  </si>
  <si>
    <t>استقطاع الدفعة المقدمة المتراكم</t>
  </si>
  <si>
    <t>رصيد الدفعة المقدمة المتبقي للاستقطاع</t>
  </si>
  <si>
    <t>المحتجز للمستخلص الختامي</t>
  </si>
  <si>
    <t>حسومات أخرى (عدم تواجد فريق العمل)</t>
  </si>
  <si>
    <t>صافي المستحق عن المستخلصات</t>
  </si>
  <si>
    <t>إجمالي المنصرف الفعلي (شامل الدفعة المقدمة)</t>
  </si>
  <si>
    <t>عدد المستخلصات</t>
  </si>
  <si>
    <t>قيمة الأعمال</t>
  </si>
  <si>
    <t xml:space="preserve"> الصافي + الاستقطاعات + المحتجز + الحسومات والغرامات</t>
  </si>
  <si>
    <t>5/22/2024</t>
  </si>
  <si>
    <t>4/30/2024</t>
  </si>
  <si>
    <t>7/29/2024</t>
  </si>
  <si>
    <t>6/11/2024</t>
  </si>
  <si>
    <t>6/10/2024</t>
  </si>
  <si>
    <t>5/23/2024</t>
  </si>
  <si>
    <t>8/28/2024</t>
  </si>
  <si>
    <t>7/30/2024</t>
  </si>
  <si>
    <t>9/29/2024</t>
  </si>
  <si>
    <t>8/29/2024</t>
  </si>
  <si>
    <t>10/28/2024</t>
  </si>
  <si>
    <t>9/30/2024</t>
  </si>
  <si>
    <t>11/19/2024</t>
  </si>
  <si>
    <t>10/29/2024</t>
  </si>
  <si>
    <t>12/31/2024</t>
  </si>
  <si>
    <t>11/20/2024</t>
  </si>
  <si>
    <t>2/25/2025</t>
  </si>
  <si>
    <t>1/1/2025</t>
  </si>
  <si>
    <t>3/23/2025</t>
  </si>
  <si>
    <t>2/26/2025</t>
  </si>
  <si>
    <t>4/28/2025</t>
  </si>
  <si>
    <t>3/24/2025</t>
  </si>
  <si>
    <t>5/25/2025</t>
  </si>
  <si>
    <t>4/29/2025</t>
  </si>
  <si>
    <t>6/26/2025</t>
  </si>
  <si>
    <t>5/26/2025</t>
  </si>
  <si>
    <t>6/27/2025</t>
  </si>
  <si>
    <t>7/30/2025</t>
  </si>
  <si>
    <t>7/31/2025</t>
  </si>
  <si>
    <t>8/28/2025</t>
  </si>
  <si>
    <t>8/29/2025</t>
  </si>
  <si>
    <t>9/29/2025</t>
  </si>
  <si>
    <t>9/30/2025</t>
  </si>
  <si>
    <t>10/28/2025</t>
  </si>
  <si>
    <t>10/29/2025</t>
  </si>
  <si>
    <t>11/26/2025</t>
  </si>
  <si>
    <t>4/20/2026</t>
  </si>
  <si>
    <t>11/27/2025</t>
  </si>
  <si>
    <t>4/21/2026</t>
  </si>
  <si>
    <t>5/19/2026</t>
  </si>
  <si>
    <t>5/20/2026</t>
  </si>
  <si>
    <t>6/30/2026</t>
  </si>
  <si>
    <t>7/1/2026</t>
  </si>
  <si>
    <t>7/27/2026</t>
  </si>
  <si>
    <t>8/26/2026</t>
  </si>
  <si>
    <t>7/28/2026</t>
  </si>
  <si>
    <t>9/21/2026</t>
  </si>
  <si>
    <t>8/28/2026</t>
  </si>
  <si>
    <t>May 22, 2024</t>
  </si>
  <si>
    <t>April 30, 2024</t>
  </si>
  <si>
    <t>July 29, 2024</t>
  </si>
  <si>
    <t>June 11, 2024</t>
  </si>
  <si>
    <t>June 10, 2024</t>
  </si>
  <si>
    <t>May 23, 2024</t>
  </si>
  <si>
    <t>August 28, 2024</t>
  </si>
  <si>
    <t>July 30, 2024</t>
  </si>
  <si>
    <t>September 29, 2024</t>
  </si>
  <si>
    <t>August 29, 2024</t>
  </si>
  <si>
    <t>October 28, 2024</t>
  </si>
  <si>
    <t>September 30, 2024</t>
  </si>
  <si>
    <t>November 19, 2024</t>
  </si>
  <si>
    <t>October 29, 2024</t>
  </si>
  <si>
    <t>December 31, 2024</t>
  </si>
  <si>
    <t>November 20, 2024</t>
  </si>
  <si>
    <t>February 25, 2025</t>
  </si>
  <si>
    <t>January 1, 2025</t>
  </si>
  <si>
    <t>March 23, 2025</t>
  </si>
  <si>
    <t>February 26, 2025</t>
  </si>
  <si>
    <t>April 28, 2025</t>
  </si>
  <si>
    <t>March 24, 2025</t>
  </si>
  <si>
    <t>May 25, 2025</t>
  </si>
  <si>
    <t>April 29, 2025</t>
  </si>
  <si>
    <t>June 26, 2025</t>
  </si>
  <si>
    <t>May 26, 2025</t>
  </si>
  <si>
    <t>June 27, 2025</t>
  </si>
  <si>
    <t>July 30, 2025</t>
  </si>
  <si>
    <t>July 31, 2025</t>
  </si>
  <si>
    <t>August 28, 2025</t>
  </si>
  <si>
    <t>August 29, 2025</t>
  </si>
  <si>
    <t>September 29, 2025</t>
  </si>
  <si>
    <t>September 30, 2025</t>
  </si>
  <si>
    <t>October 28, 2025</t>
  </si>
  <si>
    <t>October 29, 2025</t>
  </si>
  <si>
    <t>November 26, 2025</t>
  </si>
  <si>
    <t>April 20, 2026</t>
  </si>
  <si>
    <t>November 27, 2025</t>
  </si>
  <si>
    <t>April 21, 2026</t>
  </si>
  <si>
    <t>May 19, 2026</t>
  </si>
  <si>
    <t>May 20, 2026</t>
  </si>
  <si>
    <t>June 30, 2026</t>
  </si>
  <si>
    <t>July 1, 2026</t>
  </si>
  <si>
    <t>July 27, 2026</t>
  </si>
  <si>
    <t>August 26, 2026</t>
  </si>
  <si>
    <t>July 28, 2026</t>
  </si>
  <si>
    <t>September 21, 2026</t>
  </si>
  <si>
    <t>From</t>
  </si>
  <si>
    <t>To</t>
  </si>
  <si>
    <t>Tot'</t>
  </si>
  <si>
    <t>حساب غرامة الأشراف</t>
  </si>
  <si>
    <t xml:space="preserve">حساب غرامة التأخير </t>
  </si>
  <si>
    <t xml:space="preserve">قيمة العقد المعتمدة </t>
  </si>
  <si>
    <t xml:space="preserve">الدفعة المقدمة المنصرفة </t>
  </si>
  <si>
    <t>التكلفة الشهرية لطاقم الإشراف</t>
  </si>
  <si>
    <t>التكلفة اليومية للمشروع</t>
  </si>
  <si>
    <t>إلغاء</t>
  </si>
  <si>
    <t>TRACKER #33</t>
  </si>
  <si>
    <t>INVOICE #33</t>
  </si>
  <si>
    <t>TRACKER #033</t>
  </si>
  <si>
    <t>INVOICE #033</t>
  </si>
  <si>
    <t>BQ-005 to BQ-058</t>
  </si>
  <si>
    <t>لاغي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</si>
</sst>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0.000000"/>
    <numFmt numFmtId="167" formatCode="#,##0;\(#,##0\);0"/>
    <numFmt numFmtId="168" formatCode="_-* #,##0.00_-;\-* #,##0.00_-;_-* \-??_-;_-@_-"/>
    <numFmt numFmtId="169" formatCode="_(* #,##0.00_);_(* \(#,##0.00\);_(* \-??_);_(@_)"/>
    <numFmt numFmtId="170" formatCode="&quot;INVOICE #&quot;00"/>
    <numFmt numFmtId="171" formatCode="#,##0.##"/>
    <numFmt numFmtId="172" formatCode="[$-409]mmmm\ d\,\ yyyy;@"/>
  </numFmts>
  <fonts count="71">
    <font>
      <sz val="11"/>
      <color theme="1"/>
      <name val="Calibri"/>
      <family val="2"/>
      <charset val="1"/>
    </font>
    <font>
      <sz val="11"/>
      <color theme="1"/>
      <name val="Calibri"/>
      <family val="2"/>
      <scheme val="minor"/>
    </font>
    <font>
      <i/>
      <sz val="10"/>
      <color rgb="FF595959"/>
      <name val="Arial"/>
      <family val="2"/>
    </font>
    <font>
      <sz val="10"/>
      <color rgb="FFFFFFFF"/>
      <name val="Arial"/>
      <family val="2"/>
    </font>
    <font>
      <b/>
      <sz val="22"/>
      <color rgb="FFFFFFFF"/>
      <name val="Arial"/>
      <family val="2"/>
    </font>
    <font>
      <sz val="9"/>
      <color rgb="FFFFFFFF"/>
      <name val="Arial"/>
      <family val="2"/>
    </font>
    <font>
      <b/>
      <sz val="18"/>
      <color rgb="FFFFFFFF"/>
      <name val="Arial"/>
      <family val="2"/>
    </font>
    <font>
      <b/>
      <sz val="12"/>
      <color rgb="FF1F3864"/>
      <name val="Arial"/>
      <family val="2"/>
    </font>
    <font>
      <b/>
      <sz val="10"/>
      <color rgb="FFFFFFFF"/>
      <name val="Arial"/>
      <family val="2"/>
    </font>
    <font>
      <sz val="10"/>
      <name val="Arial"/>
      <family val="2"/>
    </font>
    <font>
      <b/>
      <sz val="10"/>
      <color rgb="FF548235"/>
      <name val="Arial"/>
      <family val="2"/>
    </font>
    <font>
      <b/>
      <sz val="16"/>
      <color rgb="FF1F3864"/>
      <name val="Arial"/>
      <family val="2"/>
    </font>
    <font>
      <b/>
      <sz val="10"/>
      <name val="Arial"/>
      <family val="2"/>
    </font>
    <font>
      <sz val="8"/>
      <color rgb="FFA6A6A6"/>
      <name val="Arial"/>
      <family val="2"/>
    </font>
    <font>
      <b/>
      <sz val="10"/>
      <color rgb="FF0000FF"/>
      <name val="Arial"/>
      <family val="2"/>
    </font>
    <font>
      <b/>
      <sz val="11"/>
      <color theme="1"/>
      <name val="Arial"/>
      <family val="2"/>
      <charset val="1"/>
    </font>
    <font>
      <b/>
      <sz val="14"/>
      <color theme="1"/>
      <name val="Arial"/>
      <family val="2"/>
      <charset val="1"/>
    </font>
    <font>
      <b/>
      <sz val="12"/>
      <color theme="1"/>
      <name val="Arial"/>
      <family val="2"/>
      <charset val="1"/>
    </font>
    <font>
      <sz val="12"/>
      <color theme="1"/>
      <name val="Calibri"/>
      <family val="2"/>
      <charset val="1"/>
    </font>
    <font>
      <b/>
      <sz val="12"/>
      <color theme="1"/>
      <name val="Calibri"/>
      <family val="2"/>
      <charset val="1"/>
    </font>
    <font>
      <sz val="11"/>
      <name val="Calibri"/>
      <family val="2"/>
      <charset val="1"/>
    </font>
    <font>
      <sz val="18"/>
      <color theme="1"/>
      <name val="Calibri"/>
      <family val="2"/>
      <charset val="1"/>
    </font>
    <font>
      <b/>
      <sz val="16"/>
      <color theme="1"/>
      <name val="Calibri"/>
      <family val="2"/>
      <charset val="1"/>
    </font>
    <font>
      <b/>
      <sz val="20"/>
      <color theme="0"/>
      <name val="Calibri"/>
      <family val="2"/>
      <charset val="1"/>
    </font>
    <font>
      <b/>
      <sz val="14"/>
      <color theme="1"/>
      <name val="Calibri"/>
      <family val="2"/>
      <charset val="1"/>
    </font>
    <font>
      <b/>
      <sz val="16"/>
      <color theme="1" tint="4.9897762993255407E-2"/>
      <name val="Calibri"/>
      <family val="2"/>
      <charset val="1"/>
    </font>
    <font>
      <b/>
      <sz val="22"/>
      <color theme="0"/>
      <name val="Calibri"/>
      <family val="2"/>
      <charset val="1"/>
    </font>
    <font>
      <sz val="14"/>
      <color theme="1"/>
      <name val="Calibri"/>
      <family val="2"/>
      <charset val="1"/>
    </font>
    <font>
      <b/>
      <sz val="11"/>
      <color theme="1"/>
      <name val="Calibri"/>
      <family val="2"/>
      <charset val="1"/>
    </font>
    <font>
      <b/>
      <i/>
      <sz val="11"/>
      <color theme="1"/>
      <name val="Arial"/>
      <family val="2"/>
      <charset val="1"/>
    </font>
    <font>
      <b/>
      <i/>
      <sz val="14"/>
      <color theme="1"/>
      <name val="FreeSans"/>
      <family val="2"/>
    </font>
    <font>
      <b/>
      <i/>
      <sz val="14"/>
      <color theme="1"/>
      <name val="Calibri"/>
      <family val="2"/>
      <charset val="1"/>
    </font>
    <font>
      <b/>
      <i/>
      <sz val="12"/>
      <color theme="1"/>
      <name val="Calibri"/>
      <family val="2"/>
      <charset val="1"/>
    </font>
    <font>
      <b/>
      <sz val="9"/>
      <color theme="1"/>
      <name val="Calibri"/>
      <family val="2"/>
      <charset val="1"/>
    </font>
    <font>
      <b/>
      <i/>
      <sz val="8"/>
      <color theme="1"/>
      <name val="Calibri"/>
      <family val="2"/>
      <charset val="1"/>
    </font>
    <font>
      <b/>
      <sz val="10"/>
      <color theme="1"/>
      <name val="Calibri"/>
      <family val="2"/>
      <charset val="1"/>
    </font>
    <font>
      <b/>
      <sz val="8"/>
      <color theme="1"/>
      <name val="Calibri"/>
      <family val="2"/>
      <charset val="1"/>
    </font>
    <font>
      <b/>
      <i/>
      <sz val="10"/>
      <color theme="1"/>
      <name val="Calibri"/>
      <family val="2"/>
      <charset val="1"/>
    </font>
    <font>
      <sz val="14"/>
      <color theme="1"/>
      <name val="FreeSans"/>
      <family val="2"/>
    </font>
    <font>
      <sz val="10"/>
      <color theme="1"/>
      <name val="Calibri"/>
      <family val="2"/>
      <charset val="1"/>
    </font>
    <font>
      <sz val="12"/>
      <color theme="1"/>
      <name val="FreeSans"/>
      <family val="2"/>
    </font>
    <font>
      <sz val="8"/>
      <color theme="1"/>
      <name val="Calibri"/>
      <family val="2"/>
      <charset val="1"/>
    </font>
    <font>
      <sz val="22"/>
      <color theme="1"/>
      <name val="Calibri"/>
      <family val="2"/>
      <charset val="1"/>
    </font>
    <font>
      <sz val="14"/>
      <name val="Calibri"/>
      <family val="2"/>
      <charset val="1"/>
    </font>
    <font>
      <sz val="12"/>
      <name val="Calibri"/>
      <family val="2"/>
      <charset val="1"/>
    </font>
    <font>
      <sz val="20"/>
      <color theme="1"/>
      <name val="Calibri"/>
      <family val="2"/>
      <charset val="1"/>
    </font>
    <font>
      <sz val="18"/>
      <color theme="1"/>
      <name val="Arial"/>
      <family val="2"/>
      <charset val="1"/>
    </font>
    <font>
      <sz val="16"/>
      <color theme="1"/>
      <name val="Calibri"/>
      <family val="2"/>
      <charset val="1"/>
    </font>
    <font>
      <sz val="22"/>
      <color theme="1"/>
      <name val="Arial"/>
      <family val="2"/>
      <charset val="1"/>
    </font>
    <font>
      <sz val="20"/>
      <color theme="1"/>
      <name val="Arial"/>
      <family val="2"/>
      <charset val="1"/>
    </font>
    <font>
      <sz val="24"/>
      <color theme="1"/>
      <name val="Calibri"/>
      <family val="2"/>
      <charset val="1"/>
    </font>
    <font>
      <sz val="14"/>
      <color theme="1"/>
      <name val="Arial"/>
      <family val="2"/>
      <charset val="1"/>
    </font>
    <font>
      <sz val="10"/>
      <color theme="1"/>
      <name val="FreeSans"/>
      <family val="2"/>
    </font>
    <font>
      <sz val="9"/>
      <color theme="1"/>
      <name val="Calibri"/>
      <family val="2"/>
      <charset val="1"/>
    </font>
    <font>
      <sz val="10"/>
      <color theme="1"/>
      <name val="Aptos Narrow"/>
      <family val="2"/>
      <charset val="1"/>
    </font>
    <font>
      <sz val="10"/>
      <color theme="1"/>
      <name val="Webdings"/>
      <family val="1"/>
      <charset val="2"/>
    </font>
    <font>
      <sz val="11"/>
      <color theme="1"/>
      <name val="Aptos Narrow"/>
      <family val="2"/>
      <charset val="1"/>
    </font>
    <font>
      <sz val="14"/>
      <name val="Calibri Light"/>
      <family val="2"/>
      <charset val="1"/>
    </font>
    <font>
      <b/>
      <sz val="16"/>
      <name val="Calibri"/>
      <family val="2"/>
      <charset val="1"/>
    </font>
    <font>
      <sz val="11"/>
      <color theme="1"/>
      <name val="Calibri"/>
      <family val="2"/>
      <charset val="1"/>
    </font>
    <font>
      <sz val="10"/>
      <color rgb="FFFFFFFF"/>
      <name val="Arial"/>
      <family val="2"/>
    </font>
    <font>
      <b/>
      <sz val="10"/>
      <color rgb="FF000000"/>
      <name val="Arial"/>
      <family val="2"/>
    </font>
    <font>
      <sz val="10"/>
      <color rgb="FF0000FF"/>
      <name val="Arial"/>
      <family val="2"/>
    </font>
    <font>
      <sz val="10"/>
      <color rgb="FF000000"/>
      <name val="Arial"/>
      <family val="2"/>
    </font>
    <font>
      <b/>
      <sz val="11"/>
      <color rgb="FFFFFFFF"/>
      <name val="Arial"/>
      <family val="2"/>
    </font>
    <font>
      <sz val="10"/>
      <color rgb="FF0000FF"/>
      <name val="Arial"/>
      <family val="2"/>
    </font>
    <font>
      <sz val="10"/>
      <name val="Segoe UI"/>
      <family val="2"/>
    </font>
    <font>
      <b/>
      <sz val="10"/>
      <color rgb="FF000000"/>
      <name val="Arial"/>
      <family val="2"/>
    </font>
    <font>
      <b/>
      <sz val="10"/>
      <name val="Arial"/>
      <family val="2"/>
    </font>
    <font>
      <b/>
      <sz val="11"/>
      <color theme="1"/>
      <name val="Calibri"/>
      <family val="2"/>
    </font>
    <font>
      <b/>
      <sz val="11"/>
      <color rgb="FFFFFFFF"/>
      <name val="Arial"/>
      <family val="2"/>
    </font>
  </fonts>
  <fills count="56">
    <fill>
      <patternFill patternType="none"/>
    </fill>
    <fill>
      <patternFill patternType="gray125"/>
    </fill>
    <fill>
      <patternFill patternType="darkGray">
        <fgColor rgb="FF1A3953"/>
        <bgColor rgb="FF2F5597"/>
      </patternFill>
    </fill>
    <fill>
      <patternFill patternType="solid">
        <fgColor rgb="FF7030A0"/>
        <bgColor rgb="FF595959"/>
      </patternFill>
    </fill>
    <fill>
      <patternFill patternType="solid">
        <fgColor rgb="FF2E75B6"/>
        <bgColor rgb="FF2E75B5"/>
      </patternFill>
    </fill>
    <fill>
      <patternFill patternType="solid">
        <fgColor rgb="FFED7D31"/>
        <bgColor rgb="FFBF9000"/>
      </patternFill>
    </fill>
    <fill>
      <patternFill patternType="solid">
        <fgColor rgb="FF548235"/>
        <bgColor rgb="FF548135"/>
      </patternFill>
    </fill>
    <fill>
      <patternFill patternType="solid">
        <fgColor rgb="FFFFC000"/>
        <bgColor rgb="FFFFD965"/>
      </patternFill>
    </fill>
    <fill>
      <patternFill patternType="solid">
        <fgColor rgb="FFC00000"/>
        <bgColor rgb="FF9C0006"/>
      </patternFill>
    </fill>
    <fill>
      <patternFill patternType="solid">
        <fgColor rgb="FF7F7F7F"/>
        <bgColor rgb="FF8B8B8B"/>
      </patternFill>
    </fill>
    <fill>
      <patternFill patternType="solid">
        <fgColor rgb="FF2F5597"/>
        <bgColor rgb="FF2E75B5"/>
      </patternFill>
    </fill>
    <fill>
      <patternFill patternType="solid">
        <fgColor rgb="FFFFFFFF"/>
        <bgColor rgb="FFF2F2F2"/>
      </patternFill>
    </fill>
    <fill>
      <patternFill patternType="solid">
        <fgColor rgb="FFF2F2F2"/>
        <bgColor rgb="FFEDEDED"/>
      </patternFill>
    </fill>
    <fill>
      <patternFill patternType="solid">
        <fgColor rgb="FFD9E1F2"/>
        <bgColor rgb="FFDEEBF7"/>
      </patternFill>
    </fill>
    <fill>
      <patternFill patternType="solid">
        <fgColor theme="4" tint="0.39988402966399123"/>
        <bgColor rgb="FF9CC2E5"/>
      </patternFill>
    </fill>
    <fill>
      <patternFill patternType="solid">
        <fgColor theme="7" tint="0.59987182226020086"/>
        <bgColor rgb="FFFFE598"/>
      </patternFill>
    </fill>
    <fill>
      <patternFill patternType="solid">
        <fgColor theme="5" tint="0.79989013336588644"/>
        <bgColor rgb="FFFFF2CC"/>
      </patternFill>
    </fill>
    <fill>
      <patternFill patternType="solid">
        <fgColor theme="9" tint="0.79989013336588644"/>
        <bgColor rgb="FFE2EFD9"/>
      </patternFill>
    </fill>
    <fill>
      <patternFill patternType="solid">
        <fgColor theme="4" tint="0.79989013336588644"/>
        <bgColor rgb="FFD9E1F2"/>
      </patternFill>
    </fill>
    <fill>
      <patternFill patternType="solid">
        <fgColor rgb="FFFFFF00"/>
        <bgColor rgb="FFFFD965"/>
      </patternFill>
    </fill>
    <fill>
      <patternFill patternType="solid">
        <fgColor theme="7" tint="0.39988402966399123"/>
        <bgColor rgb="FFFFD965"/>
      </patternFill>
    </fill>
    <fill>
      <patternFill patternType="solid">
        <fgColor theme="9" tint="0.39988402966399123"/>
        <bgColor rgb="FFA8D08D"/>
      </patternFill>
    </fill>
    <fill>
      <patternFill patternType="solid">
        <fgColor theme="4"/>
        <bgColor rgb="FF8B8B8B"/>
      </patternFill>
    </fill>
    <fill>
      <patternFill patternType="solid">
        <fgColor theme="5" tint="0.39988402966399123"/>
        <bgColor rgb="FFF4B084"/>
      </patternFill>
    </fill>
    <fill>
      <patternFill patternType="solid">
        <fgColor theme="9" tint="0.59987182226020086"/>
        <bgColor rgb="FFC5E0B3"/>
      </patternFill>
    </fill>
    <fill>
      <patternFill patternType="solid">
        <fgColor theme="4" tint="0.59987182226020086"/>
        <bgColor rgb="FFBDD6EE"/>
      </patternFill>
    </fill>
    <fill>
      <patternFill patternType="solid">
        <fgColor theme="7" tint="0.79989013336588644"/>
        <bgColor rgb="FFFBE5D6"/>
      </patternFill>
    </fill>
    <fill>
      <patternFill patternType="solid">
        <fgColor theme="2"/>
        <bgColor rgb="FFEDEDED"/>
      </patternFill>
    </fill>
    <fill>
      <patternFill patternType="solid">
        <fgColor rgb="FFFF0000"/>
        <bgColor rgb="FFC00000"/>
      </patternFill>
    </fill>
    <fill>
      <patternFill patternType="solid">
        <fgColor rgb="FF00B050"/>
        <bgColor rgb="FF548235"/>
      </patternFill>
    </fill>
    <fill>
      <patternFill patternType="solid">
        <fgColor theme="5" tint="0.59987182226020086"/>
        <bgColor rgb="FFFFC7CE"/>
      </patternFill>
    </fill>
    <fill>
      <patternFill patternType="solid">
        <fgColor theme="0" tint="-0.14999847407452621"/>
        <bgColor rgb="FFD9E1F2"/>
      </patternFill>
    </fill>
    <fill>
      <patternFill patternType="solid">
        <fgColor theme="6" tint="0.79989013336588644"/>
        <bgColor rgb="FFF2F2F2"/>
      </patternFill>
    </fill>
    <fill>
      <patternFill patternType="solid">
        <fgColor rgb="FFE2EFD9"/>
        <bgColor rgb="FFE2F0D9"/>
      </patternFill>
    </fill>
    <fill>
      <patternFill patternType="solid">
        <fgColor rgb="FFC5E0B3"/>
        <bgColor rgb="FFC5E0B4"/>
      </patternFill>
    </fill>
    <fill>
      <patternFill patternType="solid">
        <fgColor rgb="FFA8D08D"/>
        <bgColor rgb="FFA9D18E"/>
      </patternFill>
    </fill>
    <fill>
      <patternFill patternType="solid">
        <fgColor rgb="FF548135"/>
        <bgColor rgb="FF548235"/>
      </patternFill>
    </fill>
    <fill>
      <patternFill patternType="solid">
        <fgColor rgb="FFBDD6EE"/>
        <bgColor rgb="FFBDD7EE"/>
      </patternFill>
    </fill>
    <fill>
      <patternFill patternType="solid">
        <fgColor rgb="FF9CC2E5"/>
        <bgColor rgb="FF9DC3E6"/>
      </patternFill>
    </fill>
    <fill>
      <patternFill patternType="solid">
        <fgColor rgb="FF2E75B5"/>
        <bgColor rgb="FF2E75B6"/>
      </patternFill>
    </fill>
    <fill>
      <patternFill patternType="solid">
        <fgColor rgb="FFFFE598"/>
        <bgColor rgb="FFFFE699"/>
      </patternFill>
    </fill>
    <fill>
      <patternFill patternType="solid">
        <fgColor rgb="FFFFD965"/>
        <bgColor rgb="FFFFD966"/>
      </patternFill>
    </fill>
    <fill>
      <patternFill patternType="solid">
        <fgColor rgb="FFBF9000"/>
        <bgColor rgb="FFED7D31"/>
      </patternFill>
    </fill>
    <fill>
      <patternFill patternType="solid">
        <fgColor theme="0" tint="-0.249977111117893"/>
        <bgColor rgb="FF9DC3E6"/>
      </patternFill>
    </fill>
    <fill>
      <patternFill patternType="solid">
        <fgColor theme="5" tint="-0.249977111117893"/>
        <bgColor rgb="FF9C5700"/>
      </patternFill>
    </fill>
    <fill>
      <patternFill patternType="solid">
        <fgColor rgb="FF1F3864"/>
        <bgColor rgb="FF333333"/>
      </patternFill>
    </fill>
    <fill>
      <patternFill patternType="solid">
        <fgColor rgb="FFD9E1F2"/>
        <bgColor rgb="FFC6EFCE"/>
      </patternFill>
    </fill>
    <fill>
      <patternFill patternType="solid">
        <fgColor rgb="FFFFF2CC"/>
        <bgColor rgb="FFFCE4D6"/>
      </patternFill>
    </fill>
    <fill>
      <patternFill patternType="solid">
        <fgColor rgb="FF2F5597"/>
        <bgColor rgb="FF1F3864"/>
      </patternFill>
    </fill>
    <fill>
      <patternFill patternType="solid">
        <fgColor rgb="FFF2F5F9"/>
        <bgColor rgb="FFF2F5F9"/>
      </patternFill>
    </fill>
    <fill>
      <patternFill patternType="solid">
        <fgColor rgb="FFFFFFFF"/>
        <bgColor rgb="FFFFFFFF"/>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rgb="FFFBE5D6"/>
      </patternFill>
    </fill>
    <fill>
      <patternFill patternType="solid">
        <fgColor theme="7" tint="0.79998168889431442"/>
        <bgColor rgb="FFFFF2CC"/>
      </patternFill>
    </fill>
    <fill>
      <patternFill patternType="solid">
        <fgColor theme="0"/>
        <bgColor indexed="64"/>
      </patternFill>
    </fill>
  </fills>
  <borders count="38">
    <border>
      <left/>
      <right/>
      <top/>
      <bottom/>
      <diagonal/>
    </border>
    <border>
      <left style="medium">
        <color rgb="FFFFFFFF"/>
      </left>
      <right style="medium">
        <color rgb="FFFFFFFF"/>
      </right>
      <top/>
      <bottom/>
      <diagonal/>
    </border>
    <border>
      <left style="thin">
        <color rgb="FFBFBFBF"/>
      </left>
      <right style="thin">
        <color rgb="FFBFBFBF"/>
      </right>
      <top style="thin">
        <color rgb="FFBFBFBF"/>
      </top>
      <bottom style="thin">
        <color rgb="FFBFBFBF"/>
      </bottom>
      <diagonal/>
    </border>
    <border diagonalDown="1">
      <left style="thin">
        <color auto="1"/>
      </left>
      <right/>
      <top style="thin">
        <color auto="1"/>
      </top>
      <bottom/>
      <diagonal style="thin">
        <color auto="1"/>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168" fontId="59" fillId="0" borderId="0"/>
    <xf numFmtId="0" fontId="1" fillId="0" borderId="0"/>
  </cellStyleXfs>
  <cellXfs count="640">
    <xf numFmtId="0" fontId="0" fillId="0" borderId="0" xfId="0"/>
    <xf numFmtId="0" fontId="8" fillId="2" borderId="2" xfId="0" applyFont="1" applyFill="1" applyBorder="1" applyAlignment="1">
      <alignment horizontal="center" vertical="center" wrapText="1"/>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11" fillId="0" borderId="0" xfId="0" applyFont="1"/>
    <xf numFmtId="0" fontId="2" fillId="0" borderId="0" xfId="0" applyFont="1"/>
    <xf numFmtId="0" fontId="12" fillId="13" borderId="2" xfId="0" applyFont="1" applyFill="1" applyBorder="1" applyAlignment="1">
      <alignment horizontal="right" vertical="center"/>
    </xf>
    <xf numFmtId="165" fontId="12" fillId="13" borderId="2" xfId="0" applyNumberFormat="1" applyFont="1" applyFill="1" applyBorder="1" applyAlignment="1">
      <alignment horizontal="right" vertical="center"/>
    </xf>
    <xf numFmtId="164" fontId="12" fillId="13" borderId="2" xfId="0" applyNumberFormat="1" applyFont="1" applyFill="1" applyBorder="1" applyAlignment="1">
      <alignment horizontal="right" vertical="center"/>
    </xf>
    <xf numFmtId="0" fontId="9" fillId="0" borderId="0" xfId="0" applyFont="1" applyAlignment="1">
      <alignment horizontal="center" vertical="center"/>
    </xf>
    <xf numFmtId="0" fontId="9" fillId="0" borderId="0" xfId="0" applyFont="1" applyAlignment="1">
      <alignment horizontal="right" vertical="center"/>
    </xf>
    <xf numFmtId="4" fontId="9" fillId="0" borderId="0" xfId="0" applyNumberFormat="1" applyFont="1" applyAlignment="1">
      <alignment horizontal="right" vertical="center"/>
    </xf>
    <xf numFmtId="3" fontId="9" fillId="0" borderId="0" xfId="0" applyNumberFormat="1" applyFont="1" applyAlignment="1">
      <alignment horizontal="right" vertical="center"/>
    </xf>
    <xf numFmtId="165" fontId="9" fillId="0" borderId="0" xfId="0" applyNumberFormat="1" applyFont="1" applyAlignment="1">
      <alignment horizontal="right" vertical="center"/>
    </xf>
    <xf numFmtId="164" fontId="9" fillId="0" borderId="0" xfId="0" applyNumberFormat="1" applyFont="1" applyAlignment="1">
      <alignment horizontal="right" vertical="center"/>
    </xf>
    <xf numFmtId="166" fontId="13" fillId="0" borderId="0" xfId="0" applyNumberFormat="1" applyFont="1" applyAlignment="1">
      <alignment horizontal="right" vertical="center"/>
    </xf>
    <xf numFmtId="0" fontId="9" fillId="0" borderId="0" xfId="0" applyFont="1" applyAlignment="1">
      <alignment horizontal="right" vertical="center" wrapText="1"/>
    </xf>
    <xf numFmtId="0" fontId="9" fillId="0" borderId="2" xfId="0" applyFont="1" applyBorder="1" applyAlignment="1">
      <alignment horizontal="right" vertical="center"/>
    </xf>
    <xf numFmtId="165" fontId="9" fillId="0" borderId="2" xfId="0" applyNumberFormat="1" applyFont="1" applyBorder="1" applyAlignment="1">
      <alignment horizontal="right" vertical="center"/>
    </xf>
    <xf numFmtId="3" fontId="9" fillId="0" borderId="2" xfId="0" applyNumberFormat="1" applyFont="1" applyBorder="1" applyAlignment="1">
      <alignment horizontal="right" vertical="center"/>
    </xf>
    <xf numFmtId="0" fontId="12" fillId="0" borderId="2" xfId="0" applyFont="1" applyBorder="1" applyAlignment="1">
      <alignment horizontal="right" vertical="center"/>
    </xf>
    <xf numFmtId="3" fontId="12" fillId="0" borderId="2" xfId="0" applyNumberFormat="1" applyFont="1" applyBorder="1" applyAlignment="1">
      <alignment horizontal="right" vertical="center"/>
    </xf>
    <xf numFmtId="165" fontId="12" fillId="0" borderId="2" xfId="0" applyNumberFormat="1" applyFont="1" applyBorder="1" applyAlignment="1">
      <alignment horizontal="right" vertical="center"/>
    </xf>
    <xf numFmtId="0" fontId="14" fillId="0" borderId="2" xfId="0" applyFont="1" applyBorder="1" applyAlignment="1">
      <alignment horizontal="right" vertical="center"/>
    </xf>
    <xf numFmtId="164" fontId="9" fillId="0" borderId="2" xfId="0" applyNumberFormat="1" applyFont="1" applyBorder="1" applyAlignment="1">
      <alignment horizontal="right" vertical="center"/>
    </xf>
    <xf numFmtId="164" fontId="12" fillId="0" borderId="2" xfId="0" applyNumberFormat="1" applyFont="1" applyBorder="1" applyAlignment="1">
      <alignment horizontal="right" vertical="center"/>
    </xf>
    <xf numFmtId="0" fontId="12" fillId="0" borderId="0" xfId="0" applyFont="1"/>
    <xf numFmtId="1" fontId="9" fillId="0" borderId="2" xfId="0" applyNumberFormat="1" applyFont="1" applyBorder="1" applyAlignment="1">
      <alignment horizontal="right" vertical="center"/>
    </xf>
    <xf numFmtId="167" fontId="9" fillId="0" borderId="2" xfId="0" applyNumberFormat="1" applyFont="1" applyBorder="1" applyAlignment="1">
      <alignment horizontal="right" vertical="center"/>
    </xf>
    <xf numFmtId="165" fontId="0" fillId="0" borderId="0" xfId="0" applyNumberFormat="1"/>
    <xf numFmtId="0" fontId="15" fillId="0" borderId="0" xfId="0" applyFont="1" applyAlignment="1">
      <alignment horizontal="center" vertical="center"/>
    </xf>
    <xf numFmtId="0" fontId="15" fillId="0" borderId="0" xfId="0" applyFont="1" applyAlignment="1">
      <alignment horizontal="center" vertical="center" wrapText="1"/>
    </xf>
    <xf numFmtId="168" fontId="59" fillId="0" borderId="0" xfId="1" applyAlignment="1">
      <alignment horizontal="center" vertical="center"/>
    </xf>
    <xf numFmtId="168" fontId="59" fillId="0" borderId="0" xfId="1"/>
    <xf numFmtId="168" fontId="15" fillId="16" borderId="4" xfId="1" applyFont="1" applyFill="1" applyBorder="1" applyAlignment="1">
      <alignment horizontal="center" vertical="center"/>
    </xf>
    <xf numFmtId="168" fontId="15" fillId="17" borderId="4" xfId="1" applyFont="1" applyFill="1" applyBorder="1" applyAlignment="1">
      <alignment horizontal="center" vertical="center"/>
    </xf>
    <xf numFmtId="168" fontId="15" fillId="16" borderId="5" xfId="1" applyFont="1" applyFill="1" applyBorder="1" applyAlignment="1">
      <alignment horizontal="center" vertical="center"/>
    </xf>
    <xf numFmtId="168" fontId="0" fillId="0" borderId="0" xfId="0" applyNumberFormat="1"/>
    <xf numFmtId="10" fontId="0" fillId="0" borderId="0" xfId="0" applyNumberFormat="1"/>
    <xf numFmtId="0" fontId="15" fillId="18" borderId="4" xfId="0" applyFont="1" applyFill="1" applyBorder="1" applyAlignment="1">
      <alignment horizontal="center" vertical="center"/>
    </xf>
    <xf numFmtId="4" fontId="15" fillId="18" borderId="4" xfId="0" applyNumberFormat="1" applyFont="1" applyFill="1" applyBorder="1" applyAlignment="1">
      <alignment horizontal="center" vertical="center"/>
    </xf>
    <xf numFmtId="0" fontId="17" fillId="18" borderId="6" xfId="0" applyFont="1" applyFill="1" applyBorder="1" applyAlignment="1">
      <alignment horizontal="center" vertical="center" wrapText="1"/>
    </xf>
    <xf numFmtId="168" fontId="18" fillId="11" borderId="7" xfId="1" applyFont="1" applyFill="1" applyBorder="1" applyAlignment="1">
      <alignment horizontal="center" vertical="center" wrapText="1"/>
    </xf>
    <xf numFmtId="168" fontId="59" fillId="19" borderId="7" xfId="1" applyFill="1" applyBorder="1" applyAlignment="1">
      <alignment horizontal="center" vertical="center"/>
    </xf>
    <xf numFmtId="168" fontId="59" fillId="0" borderId="7" xfId="1" applyBorder="1" applyAlignment="1">
      <alignment horizontal="center" vertical="center"/>
    </xf>
    <xf numFmtId="2" fontId="0" fillId="0" borderId="0" xfId="0" applyNumberFormat="1"/>
    <xf numFmtId="0" fontId="17" fillId="18" borderId="4" xfId="0" applyFont="1" applyFill="1" applyBorder="1" applyAlignment="1">
      <alignment horizontal="center" vertical="center" wrapText="1"/>
    </xf>
    <xf numFmtId="0" fontId="18" fillId="0" borderId="0" xfId="0" applyFont="1" applyAlignment="1">
      <alignment horizontal="center" vertical="center" wrapText="1"/>
    </xf>
    <xf numFmtId="0" fontId="15" fillId="18" borderId="6" xfId="0" applyFont="1" applyFill="1" applyBorder="1" applyAlignment="1">
      <alignment horizontal="center" vertical="center" wrapText="1"/>
    </xf>
    <xf numFmtId="168" fontId="59" fillId="11" borderId="7" xfId="1" applyFill="1" applyBorder="1" applyAlignment="1">
      <alignment horizontal="center" vertical="center"/>
    </xf>
    <xf numFmtId="168" fontId="19" fillId="19" borderId="7" xfId="1" applyFont="1" applyFill="1" applyBorder="1" applyAlignment="1">
      <alignment horizontal="center" vertical="center"/>
    </xf>
    <xf numFmtId="169" fontId="20" fillId="11" borderId="8" xfId="0" applyNumberFormat="1" applyFont="1" applyFill="1" applyBorder="1" applyAlignment="1">
      <alignment vertical="center" wrapText="1"/>
    </xf>
    <xf numFmtId="4" fontId="28" fillId="22" borderId="19" xfId="0" applyNumberFormat="1" applyFont="1" applyFill="1" applyBorder="1" applyAlignment="1">
      <alignment horizontal="center" vertical="center"/>
    </xf>
    <xf numFmtId="4" fontId="28" fillId="22" borderId="4" xfId="0" applyNumberFormat="1" applyFont="1" applyFill="1" applyBorder="1" applyAlignment="1">
      <alignment horizontal="center" vertical="center"/>
    </xf>
    <xf numFmtId="4" fontId="0" fillId="23" borderId="20" xfId="0" applyNumberFormat="1" applyFill="1" applyBorder="1" applyAlignment="1">
      <alignment horizontal="center" vertical="center"/>
    </xf>
    <xf numFmtId="4" fontId="0" fillId="24" borderId="20" xfId="0" applyNumberFormat="1" applyFill="1" applyBorder="1" applyAlignment="1">
      <alignment horizontal="center" vertical="center"/>
    </xf>
    <xf numFmtId="4" fontId="0" fillId="0" borderId="0" xfId="0" applyNumberFormat="1"/>
    <xf numFmtId="0" fontId="19" fillId="0" borderId="0" xfId="0" applyFont="1"/>
    <xf numFmtId="0" fontId="19" fillId="0" borderId="0" xfId="0" applyFont="1" applyAlignment="1">
      <alignment horizontal="center" vertical="center"/>
    </xf>
    <xf numFmtId="4" fontId="15" fillId="16" borderId="22" xfId="0" applyNumberFormat="1" applyFont="1" applyFill="1" applyBorder="1" applyAlignment="1">
      <alignment horizontal="center" vertical="center"/>
    </xf>
    <xf numFmtId="4" fontId="15" fillId="17" borderId="4" xfId="0" applyNumberFormat="1" applyFont="1" applyFill="1" applyBorder="1" applyAlignment="1">
      <alignment horizontal="center" vertical="center"/>
    </xf>
    <xf numFmtId="4" fontId="15" fillId="16" borderId="4" xfId="0" applyNumberFormat="1" applyFont="1" applyFill="1" applyBorder="1" applyAlignment="1">
      <alignment horizontal="center" vertical="center"/>
    </xf>
    <xf numFmtId="0" fontId="15" fillId="18" borderId="23" xfId="0" applyFont="1" applyFill="1" applyBorder="1" applyAlignment="1">
      <alignment horizontal="center" vertical="center" wrapText="1"/>
    </xf>
    <xf numFmtId="0" fontId="15" fillId="18" borderId="24" xfId="0" applyFont="1" applyFill="1" applyBorder="1" applyAlignment="1">
      <alignment horizontal="center" vertical="center" wrapText="1"/>
    </xf>
    <xf numFmtId="0" fontId="15" fillId="18" borderId="25" xfId="0" applyFont="1" applyFill="1" applyBorder="1" applyAlignment="1">
      <alignment horizontal="center" vertical="center" wrapText="1"/>
    </xf>
    <xf numFmtId="0" fontId="17" fillId="18" borderId="24" xfId="0" applyFont="1" applyFill="1" applyBorder="1" applyAlignment="1">
      <alignment horizontal="center" vertical="center" wrapText="1"/>
    </xf>
    <xf numFmtId="0" fontId="17" fillId="18" borderId="25" xfId="0" applyFont="1" applyFill="1" applyBorder="1" applyAlignment="1">
      <alignment horizontal="center" vertical="center" wrapText="1"/>
    </xf>
    <xf numFmtId="0" fontId="17" fillId="18" borderId="0" xfId="0" applyFont="1" applyFill="1" applyAlignment="1">
      <alignment horizontal="center" vertical="center" wrapText="1"/>
    </xf>
    <xf numFmtId="4" fontId="15" fillId="16" borderId="0" xfId="0" applyNumberFormat="1" applyFont="1" applyFill="1" applyAlignment="1">
      <alignment horizontal="center" vertical="center"/>
    </xf>
    <xf numFmtId="4" fontId="15" fillId="17" borderId="0" xfId="0" applyNumberFormat="1" applyFont="1" applyFill="1" applyAlignment="1">
      <alignment horizontal="center" vertical="center"/>
    </xf>
    <xf numFmtId="0" fontId="29" fillId="18" borderId="13" xfId="0" applyFont="1" applyFill="1" applyBorder="1" applyAlignment="1">
      <alignment horizontal="center" vertical="center" wrapText="1"/>
    </xf>
    <xf numFmtId="4" fontId="29" fillId="18" borderId="7" xfId="0" applyNumberFormat="1" applyFont="1" applyFill="1" applyBorder="1" applyAlignment="1">
      <alignment horizontal="center" vertical="center" wrapText="1"/>
    </xf>
    <xf numFmtId="0" fontId="15" fillId="18" borderId="14" xfId="0" applyFont="1" applyFill="1" applyBorder="1" applyAlignment="1">
      <alignment horizontal="center" vertical="center" wrapText="1"/>
    </xf>
    <xf numFmtId="3" fontId="24" fillId="18" borderId="7" xfId="0" applyNumberFormat="1" applyFont="1" applyFill="1" applyBorder="1" applyAlignment="1">
      <alignment horizontal="center" vertical="center"/>
    </xf>
    <xf numFmtId="0" fontId="30" fillId="18" borderId="7" xfId="0" applyFont="1" applyFill="1" applyBorder="1" applyAlignment="1">
      <alignment horizontal="center" vertical="center"/>
    </xf>
    <xf numFmtId="0" fontId="31" fillId="18" borderId="24" xfId="0" applyFont="1" applyFill="1" applyBorder="1" applyAlignment="1">
      <alignment horizontal="center" vertical="center"/>
    </xf>
    <xf numFmtId="0" fontId="31" fillId="11" borderId="7" xfId="0" applyFont="1" applyFill="1" applyBorder="1" applyAlignment="1">
      <alignment horizontal="center" vertical="center"/>
    </xf>
    <xf numFmtId="0" fontId="16" fillId="19" borderId="7" xfId="0" applyFont="1" applyFill="1" applyBorder="1" applyAlignment="1">
      <alignment horizontal="center" vertical="center"/>
    </xf>
    <xf numFmtId="0" fontId="16" fillId="11" borderId="7" xfId="0" applyFont="1" applyFill="1" applyBorder="1" applyAlignment="1">
      <alignment horizontal="center" vertical="center"/>
    </xf>
    <xf numFmtId="0" fontId="31" fillId="19" borderId="7" xfId="0" applyFont="1" applyFill="1" applyBorder="1" applyAlignment="1">
      <alignment horizontal="center" vertical="center"/>
    </xf>
    <xf numFmtId="0" fontId="31" fillId="19" borderId="7" xfId="0" applyFont="1" applyFill="1" applyBorder="1" applyAlignment="1">
      <alignment horizontal="center" vertical="center" wrapText="1"/>
    </xf>
    <xf numFmtId="0" fontId="32" fillId="19" borderId="7" xfId="0" applyFont="1" applyFill="1" applyBorder="1" applyAlignment="1">
      <alignment horizontal="center" vertical="center" wrapText="1"/>
    </xf>
    <xf numFmtId="0" fontId="17" fillId="19" borderId="7" xfId="0" applyFont="1" applyFill="1" applyBorder="1" applyAlignment="1">
      <alignment horizontal="center" vertical="center"/>
    </xf>
    <xf numFmtId="0" fontId="15" fillId="19" borderId="7" xfId="0" applyFont="1" applyFill="1" applyBorder="1" applyAlignment="1">
      <alignment horizontal="center" vertical="center"/>
    </xf>
    <xf numFmtId="0" fontId="19" fillId="11" borderId="7" xfId="0" applyFont="1" applyFill="1" applyBorder="1" applyAlignment="1">
      <alignment horizontal="center" vertical="center"/>
    </xf>
    <xf numFmtId="0" fontId="19" fillId="11" borderId="7" xfId="0" applyFont="1" applyFill="1" applyBorder="1" applyAlignment="1">
      <alignment horizontal="center" vertical="center" wrapText="1"/>
    </xf>
    <xf numFmtId="0" fontId="19" fillId="19" borderId="7" xfId="0" applyFont="1" applyFill="1" applyBorder="1" applyAlignment="1">
      <alignment horizontal="center" vertical="center" wrapText="1"/>
    </xf>
    <xf numFmtId="0" fontId="33" fillId="19" borderId="7" xfId="0" applyFont="1" applyFill="1" applyBorder="1" applyAlignment="1">
      <alignment horizontal="center" vertical="center" wrapText="1"/>
    </xf>
    <xf numFmtId="0" fontId="34" fillId="19" borderId="7" xfId="0" applyFont="1" applyFill="1" applyBorder="1" applyAlignment="1">
      <alignment horizontal="center" vertical="center" wrapText="1"/>
    </xf>
    <xf numFmtId="0" fontId="31" fillId="11" borderId="7" xfId="0" applyFont="1" applyFill="1" applyBorder="1" applyAlignment="1">
      <alignment horizontal="center" vertical="center" wrapText="1"/>
    </xf>
    <xf numFmtId="0" fontId="32" fillId="11" borderId="7" xfId="0" applyFont="1" applyFill="1" applyBorder="1" applyAlignment="1">
      <alignment horizontal="center" vertical="center" wrapText="1"/>
    </xf>
    <xf numFmtId="168" fontId="33" fillId="19" borderId="7" xfId="1" applyFont="1" applyFill="1" applyBorder="1" applyAlignment="1">
      <alignment horizontal="center" vertical="center" wrapText="1"/>
    </xf>
    <xf numFmtId="0" fontId="35" fillId="19" borderId="7" xfId="0" applyFont="1" applyFill="1" applyBorder="1" applyAlignment="1">
      <alignment horizontal="center" vertical="center" wrapText="1"/>
    </xf>
    <xf numFmtId="0" fontId="36" fillId="19" borderId="7" xfId="0" applyFont="1" applyFill="1" applyBorder="1" applyAlignment="1">
      <alignment horizontal="center" vertical="center" wrapText="1"/>
    </xf>
    <xf numFmtId="168" fontId="36" fillId="19" borderId="7" xfId="1" applyFont="1" applyFill="1" applyBorder="1" applyAlignment="1">
      <alignment horizontal="center" vertical="center" wrapText="1"/>
    </xf>
    <xf numFmtId="0" fontId="37" fillId="19" borderId="7" xfId="0" applyFont="1" applyFill="1" applyBorder="1" applyAlignment="1">
      <alignment horizontal="center" vertical="center" wrapText="1"/>
    </xf>
    <xf numFmtId="0" fontId="27" fillId="17" borderId="0" xfId="0" applyFont="1" applyFill="1" applyAlignment="1">
      <alignment horizontal="center" vertical="center"/>
    </xf>
    <xf numFmtId="0" fontId="27" fillId="0" borderId="0" xfId="0" applyFont="1" applyAlignment="1">
      <alignment horizontal="center" vertical="center"/>
    </xf>
    <xf numFmtId="168" fontId="27" fillId="0" borderId="0" xfId="1" applyFont="1" applyAlignment="1">
      <alignment horizontal="center" vertical="center"/>
    </xf>
    <xf numFmtId="10" fontId="18" fillId="0" borderId="0" xfId="0" applyNumberFormat="1" applyFont="1" applyAlignment="1">
      <alignment horizontal="center" vertical="center"/>
    </xf>
    <xf numFmtId="10" fontId="18" fillId="0" borderId="0" xfId="0" applyNumberFormat="1" applyFont="1" applyAlignment="1">
      <alignment horizontal="center" vertical="center" wrapText="1"/>
    </xf>
    <xf numFmtId="0" fontId="18" fillId="0" borderId="0" xfId="0" applyFont="1" applyAlignment="1">
      <alignment horizontal="center" vertical="center"/>
    </xf>
    <xf numFmtId="0" fontId="18" fillId="0" borderId="0" xfId="0" applyFont="1"/>
    <xf numFmtId="0" fontId="0" fillId="0" borderId="0" xfId="0" applyAlignment="1">
      <alignment horizontal="center" vertical="center"/>
    </xf>
    <xf numFmtId="168" fontId="27" fillId="0" borderId="0" xfId="0" applyNumberFormat="1" applyFont="1" applyAlignment="1">
      <alignment horizontal="center" vertical="center"/>
    </xf>
    <xf numFmtId="10" fontId="18" fillId="16" borderId="7" xfId="0" applyNumberFormat="1" applyFont="1" applyFill="1" applyBorder="1" applyAlignment="1">
      <alignment horizontal="center" vertical="center"/>
    </xf>
    <xf numFmtId="0" fontId="18" fillId="0" borderId="0" xfId="0" applyFont="1" applyAlignment="1">
      <alignment horizontal="center" wrapText="1"/>
    </xf>
    <xf numFmtId="0" fontId="18" fillId="0" borderId="0" xfId="0" applyFont="1" applyAlignment="1">
      <alignment horizontal="center"/>
    </xf>
    <xf numFmtId="0" fontId="18" fillId="0" borderId="0" xfId="0" applyFont="1" applyAlignment="1">
      <alignment wrapText="1"/>
    </xf>
    <xf numFmtId="10" fontId="18" fillId="25" borderId="7" xfId="0" applyNumberFormat="1" applyFont="1" applyFill="1" applyBorder="1" applyAlignment="1">
      <alignment horizontal="center" vertical="center"/>
    </xf>
    <xf numFmtId="0" fontId="18" fillId="25" borderId="7" xfId="0" applyFont="1" applyFill="1" applyBorder="1" applyAlignment="1">
      <alignment horizontal="center" vertical="center" wrapText="1"/>
    </xf>
    <xf numFmtId="10" fontId="18" fillId="26" borderId="7" xfId="0" applyNumberFormat="1" applyFont="1" applyFill="1" applyBorder="1" applyAlignment="1">
      <alignment horizontal="center" vertical="center"/>
    </xf>
    <xf numFmtId="10" fontId="18" fillId="0" borderId="7" xfId="0" applyNumberFormat="1" applyFont="1" applyBorder="1" applyAlignment="1">
      <alignment horizontal="center" vertical="center" wrapText="1"/>
    </xf>
    <xf numFmtId="168" fontId="18" fillId="27" borderId="7" xfId="1" applyFont="1" applyFill="1" applyBorder="1" applyAlignment="1">
      <alignment horizontal="center" vertical="center"/>
    </xf>
    <xf numFmtId="168" fontId="18" fillId="0" borderId="7" xfId="1" applyFont="1" applyBorder="1" applyAlignment="1">
      <alignment horizontal="center" vertical="center" wrapText="1"/>
    </xf>
    <xf numFmtId="10" fontId="18" fillId="0" borderId="7" xfId="0" applyNumberFormat="1" applyFont="1" applyBorder="1" applyAlignment="1">
      <alignment horizontal="center" vertical="center"/>
    </xf>
    <xf numFmtId="10" fontId="18" fillId="26" borderId="7" xfId="0" applyNumberFormat="1" applyFont="1" applyFill="1" applyBorder="1" applyAlignment="1">
      <alignment horizontal="center" vertical="center" wrapText="1"/>
    </xf>
    <xf numFmtId="168" fontId="18" fillId="0" borderId="7" xfId="1" applyFont="1" applyBorder="1" applyAlignment="1">
      <alignment horizontal="center" vertical="center"/>
    </xf>
    <xf numFmtId="168" fontId="18" fillId="27" borderId="7" xfId="1" applyFont="1" applyFill="1" applyBorder="1" applyAlignment="1">
      <alignment horizontal="center" vertical="center" wrapText="1"/>
    </xf>
    <xf numFmtId="168" fontId="18" fillId="0" borderId="7" xfId="0" applyNumberFormat="1" applyFont="1" applyBorder="1" applyAlignment="1">
      <alignment horizontal="center" vertical="center"/>
    </xf>
    <xf numFmtId="10" fontId="18" fillId="0" borderId="7" xfId="0" applyNumberFormat="1" applyFont="1" applyBorder="1" applyAlignment="1">
      <alignment horizontal="right" vertical="center"/>
    </xf>
    <xf numFmtId="0" fontId="27" fillId="11" borderId="0" xfId="0" applyFont="1" applyFill="1" applyAlignment="1">
      <alignment horizontal="center" vertical="center"/>
    </xf>
    <xf numFmtId="168" fontId="27" fillId="11" borderId="0" xfId="1" applyFont="1" applyFill="1" applyAlignment="1">
      <alignment horizontal="center" vertical="center"/>
    </xf>
    <xf numFmtId="10" fontId="18" fillId="11" borderId="0" xfId="0" applyNumberFormat="1" applyFont="1" applyFill="1" applyAlignment="1">
      <alignment horizontal="center" vertical="center"/>
    </xf>
    <xf numFmtId="10" fontId="18" fillId="11" borderId="0" xfId="0" applyNumberFormat="1" applyFont="1" applyFill="1" applyAlignment="1">
      <alignment horizontal="center" vertical="center" wrapText="1"/>
    </xf>
    <xf numFmtId="0" fontId="18" fillId="11" borderId="0" xfId="0" applyFont="1" applyFill="1" applyAlignment="1">
      <alignment horizontal="center" vertical="center" wrapText="1"/>
    </xf>
    <xf numFmtId="0" fontId="18" fillId="11" borderId="0" xfId="0" applyFont="1" applyFill="1" applyAlignment="1">
      <alignment horizontal="center" vertical="center"/>
    </xf>
    <xf numFmtId="0" fontId="18" fillId="11" borderId="0" xfId="0" applyFont="1" applyFill="1"/>
    <xf numFmtId="0" fontId="0" fillId="11" borderId="0" xfId="0" applyFill="1" applyAlignment="1">
      <alignment horizontal="center" vertical="center"/>
    </xf>
    <xf numFmtId="0" fontId="0" fillId="11" borderId="0" xfId="0" applyFill="1"/>
    <xf numFmtId="2" fontId="18" fillId="26" borderId="7" xfId="0" applyNumberFormat="1" applyFont="1" applyFill="1" applyBorder="1" applyAlignment="1">
      <alignment horizontal="center" vertical="center"/>
    </xf>
    <xf numFmtId="0" fontId="18" fillId="26" borderId="7" xfId="0" applyFont="1" applyFill="1" applyBorder="1" applyAlignment="1">
      <alignment horizontal="center" vertical="center"/>
    </xf>
    <xf numFmtId="168" fontId="18" fillId="29" borderId="7" xfId="1" applyFont="1" applyFill="1" applyBorder="1" applyAlignment="1">
      <alignment horizontal="center" vertical="center"/>
    </xf>
    <xf numFmtId="168" fontId="18" fillId="29" borderId="7" xfId="1" applyFont="1" applyFill="1" applyBorder="1" applyAlignment="1">
      <alignment horizontal="center" vertical="center" wrapText="1"/>
    </xf>
    <xf numFmtId="168" fontId="18" fillId="0" borderId="7" xfId="0" applyNumberFormat="1" applyFont="1" applyBorder="1" applyAlignment="1">
      <alignment vertical="center"/>
    </xf>
    <xf numFmtId="168" fontId="18" fillId="0" borderId="7" xfId="0" applyNumberFormat="1" applyFont="1" applyBorder="1" applyAlignment="1">
      <alignment vertical="center" wrapText="1"/>
    </xf>
    <xf numFmtId="10" fontId="18" fillId="0" borderId="7" xfId="0" applyNumberFormat="1" applyFont="1" applyBorder="1" applyAlignment="1">
      <alignment vertical="center" wrapText="1"/>
    </xf>
    <xf numFmtId="168" fontId="18" fillId="11" borderId="0" xfId="1" applyFont="1" applyFill="1"/>
    <xf numFmtId="10" fontId="18" fillId="30" borderId="7" xfId="0" applyNumberFormat="1" applyFont="1" applyFill="1" applyBorder="1" applyAlignment="1">
      <alignment horizontal="center" vertical="center"/>
    </xf>
    <xf numFmtId="10" fontId="18" fillId="31" borderId="7" xfId="0" applyNumberFormat="1" applyFont="1" applyFill="1" applyBorder="1" applyAlignment="1">
      <alignment horizontal="center" vertical="center"/>
    </xf>
    <xf numFmtId="168" fontId="18" fillId="0" borderId="0" xfId="0" applyNumberFormat="1" applyFont="1" applyAlignment="1">
      <alignment horizontal="center" vertical="center"/>
    </xf>
    <xf numFmtId="168" fontId="18" fillId="0" borderId="0" xfId="0" applyNumberFormat="1" applyFont="1"/>
    <xf numFmtId="168" fontId="39" fillId="0" borderId="0" xfId="1" applyFont="1"/>
    <xf numFmtId="168" fontId="0" fillId="0" borderId="0" xfId="0" applyNumberFormat="1" applyAlignment="1">
      <alignment horizontal="center" vertical="center"/>
    </xf>
    <xf numFmtId="10" fontId="18" fillId="24" borderId="7" xfId="0" applyNumberFormat="1" applyFont="1" applyFill="1" applyBorder="1" applyAlignment="1">
      <alignment horizontal="center" vertical="center" wrapText="1"/>
    </xf>
    <xf numFmtId="10" fontId="18" fillId="31" borderId="7" xfId="0" applyNumberFormat="1" applyFont="1" applyFill="1" applyBorder="1" applyAlignment="1">
      <alignment horizontal="center" vertical="center" wrapText="1"/>
    </xf>
    <xf numFmtId="10" fontId="18" fillId="24" borderId="8" xfId="0" applyNumberFormat="1" applyFont="1" applyFill="1" applyBorder="1" applyAlignment="1">
      <alignment horizontal="center" vertical="center" wrapText="1"/>
    </xf>
    <xf numFmtId="10" fontId="18" fillId="12" borderId="7" xfId="0" applyNumberFormat="1" applyFont="1" applyFill="1" applyBorder="1" applyAlignment="1">
      <alignment horizontal="center" vertical="center" wrapText="1"/>
    </xf>
    <xf numFmtId="2" fontId="18" fillId="16" borderId="24" xfId="0" applyNumberFormat="1" applyFont="1" applyFill="1" applyBorder="1" applyAlignment="1">
      <alignment horizontal="center" vertical="center"/>
    </xf>
    <xf numFmtId="10" fontId="18" fillId="0" borderId="24" xfId="0" applyNumberFormat="1" applyFont="1" applyBorder="1" applyAlignment="1">
      <alignment horizontal="center" vertical="center"/>
    </xf>
    <xf numFmtId="168" fontId="18" fillId="12" borderId="24" xfId="1" applyFont="1" applyFill="1" applyBorder="1" applyAlignment="1">
      <alignment horizontal="center" vertical="center"/>
    </xf>
    <xf numFmtId="2" fontId="18" fillId="26" borderId="24" xfId="0" applyNumberFormat="1" applyFont="1" applyFill="1" applyBorder="1" applyAlignment="1">
      <alignment horizontal="center" vertical="center"/>
    </xf>
    <xf numFmtId="2" fontId="18" fillId="29" borderId="7" xfId="1" applyNumberFormat="1" applyFont="1" applyFill="1" applyBorder="1" applyAlignment="1">
      <alignment horizontal="center" vertical="center"/>
    </xf>
    <xf numFmtId="10" fontId="18" fillId="15"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68" fontId="39" fillId="0" borderId="0" xfId="0" applyNumberFormat="1" applyFont="1" applyAlignment="1">
      <alignment horizontal="center" vertical="center"/>
    </xf>
    <xf numFmtId="10" fontId="18" fillId="24" borderId="7" xfId="0" applyNumberFormat="1" applyFont="1" applyFill="1" applyBorder="1" applyAlignment="1">
      <alignment vertical="center" wrapText="1"/>
    </xf>
    <xf numFmtId="168" fontId="18" fillId="12" borderId="7" xfId="1" applyFont="1" applyFill="1" applyBorder="1" applyAlignment="1">
      <alignment horizontal="center" vertical="center"/>
    </xf>
    <xf numFmtId="2" fontId="18" fillId="16" borderId="7" xfId="0" applyNumberFormat="1" applyFont="1" applyFill="1" applyBorder="1" applyAlignment="1">
      <alignment horizontal="center" vertical="center"/>
    </xf>
    <xf numFmtId="2" fontId="18" fillId="0" borderId="7" xfId="1" applyNumberFormat="1" applyFont="1" applyBorder="1" applyAlignment="1">
      <alignment horizontal="center" vertical="center"/>
    </xf>
    <xf numFmtId="0" fontId="27" fillId="14" borderId="0" xfId="0" applyFont="1" applyFill="1" applyAlignment="1">
      <alignment horizontal="center" vertical="center"/>
    </xf>
    <xf numFmtId="10" fontId="18" fillId="30" borderId="7" xfId="0" applyNumberFormat="1" applyFont="1" applyFill="1" applyBorder="1" applyAlignment="1">
      <alignment horizontal="center" vertical="center" wrapText="1"/>
    </xf>
    <xf numFmtId="2" fontId="18" fillId="0" borderId="0" xfId="0" applyNumberFormat="1" applyFont="1"/>
    <xf numFmtId="2" fontId="18" fillId="0" borderId="7" xfId="0" applyNumberFormat="1" applyFont="1" applyBorder="1" applyAlignment="1">
      <alignment horizontal="center" vertical="center"/>
    </xf>
    <xf numFmtId="168" fontId="39" fillId="0" borderId="7" xfId="0" applyNumberFormat="1" applyFont="1" applyBorder="1" applyAlignment="1">
      <alignment horizontal="center" vertical="center"/>
    </xf>
    <xf numFmtId="168" fontId="41" fillId="0" borderId="0" xfId="0" applyNumberFormat="1" applyFont="1"/>
    <xf numFmtId="168" fontId="18" fillId="0" borderId="24" xfId="0" applyNumberFormat="1" applyFont="1" applyBorder="1" applyAlignment="1">
      <alignment horizontal="center" vertical="center"/>
    </xf>
    <xf numFmtId="10" fontId="18" fillId="0" borderId="24" xfId="0" applyNumberFormat="1" applyFont="1" applyBorder="1" applyAlignment="1">
      <alignment horizontal="center" vertical="center" wrapText="1"/>
    </xf>
    <xf numFmtId="168" fontId="18" fillId="0" borderId="7" xfId="1" applyFont="1" applyBorder="1" applyAlignment="1">
      <alignment horizontal="right" vertical="center"/>
    </xf>
    <xf numFmtId="10" fontId="18" fillId="0" borderId="7" xfId="1" applyNumberFormat="1" applyFont="1" applyBorder="1" applyAlignment="1">
      <alignment horizontal="center" vertical="center"/>
    </xf>
    <xf numFmtId="2" fontId="18" fillId="17" borderId="7" xfId="0" applyNumberFormat="1" applyFont="1" applyFill="1" applyBorder="1" applyAlignment="1">
      <alignment horizontal="center" vertical="center"/>
    </xf>
    <xf numFmtId="168" fontId="18" fillId="11" borderId="0" xfId="0" applyNumberFormat="1" applyFont="1" applyFill="1" applyAlignment="1">
      <alignment horizontal="center" vertical="center" wrapText="1"/>
    </xf>
    <xf numFmtId="168" fontId="18" fillId="11" borderId="0" xfId="0" applyNumberFormat="1" applyFont="1" applyFill="1" applyAlignment="1">
      <alignment horizontal="center" vertical="center"/>
    </xf>
    <xf numFmtId="168" fontId="18" fillId="26" borderId="7" xfId="1" applyFont="1" applyFill="1" applyBorder="1" applyAlignment="1">
      <alignment horizontal="center" vertical="center"/>
    </xf>
    <xf numFmtId="168" fontId="18" fillId="12" borderId="7" xfId="0" applyNumberFormat="1" applyFont="1" applyFill="1" applyBorder="1" applyAlignment="1">
      <alignment horizontal="center" vertical="center"/>
    </xf>
    <xf numFmtId="2" fontId="18" fillId="16" borderId="7" xfId="0" applyNumberFormat="1" applyFont="1" applyFill="1" applyBorder="1" applyAlignment="1">
      <alignment horizontal="center" vertical="center" wrapText="1"/>
    </xf>
    <xf numFmtId="168" fontId="18" fillId="26" borderId="7" xfId="1" applyFont="1" applyFill="1" applyBorder="1" applyAlignment="1">
      <alignment vertical="center"/>
    </xf>
    <xf numFmtId="168" fontId="18" fillId="12" borderId="7" xfId="1" applyFont="1" applyFill="1" applyBorder="1" applyAlignment="1">
      <alignment horizontal="center" vertical="center" wrapText="1"/>
    </xf>
    <xf numFmtId="168" fontId="18" fillId="0" borderId="7" xfId="0" applyNumberFormat="1" applyFont="1" applyBorder="1" applyAlignment="1">
      <alignment horizontal="center" vertical="center" wrapText="1"/>
    </xf>
    <xf numFmtId="2" fontId="18" fillId="17" borderId="7" xfId="1" applyNumberFormat="1" applyFont="1" applyFill="1" applyBorder="1" applyAlignment="1">
      <alignment vertical="center"/>
    </xf>
    <xf numFmtId="168" fontId="27" fillId="11" borderId="0" xfId="1" applyFont="1" applyFill="1" applyAlignment="1">
      <alignment horizontal="center" vertical="center" wrapText="1"/>
    </xf>
    <xf numFmtId="0" fontId="43" fillId="30" borderId="7" xfId="0" applyFont="1" applyFill="1" applyBorder="1" applyAlignment="1">
      <alignment horizontal="center" vertical="center" wrapText="1"/>
    </xf>
    <xf numFmtId="164" fontId="43" fillId="30" borderId="7" xfId="0" applyNumberFormat="1" applyFont="1" applyFill="1" applyBorder="1" applyAlignment="1">
      <alignment horizontal="center" vertical="center" wrapText="1"/>
    </xf>
    <xf numFmtId="9" fontId="43" fillId="30" borderId="7" xfId="0" applyNumberFormat="1" applyFont="1" applyFill="1" applyBorder="1" applyAlignment="1">
      <alignment horizontal="center" vertical="center" wrapText="1"/>
    </xf>
    <xf numFmtId="168" fontId="24" fillId="30" borderId="7" xfId="1" applyFont="1" applyFill="1" applyBorder="1" applyAlignment="1">
      <alignment horizontal="center" vertical="center" wrapText="1"/>
    </xf>
    <xf numFmtId="168" fontId="27" fillId="11" borderId="0" xfId="1" applyFont="1" applyFill="1" applyAlignment="1">
      <alignment horizontal="left" vertical="center" wrapText="1"/>
    </xf>
    <xf numFmtId="10" fontId="18" fillId="11" borderId="0" xfId="0" applyNumberFormat="1" applyFont="1" applyFill="1" applyAlignment="1">
      <alignment horizontal="left" vertical="center" wrapText="1"/>
    </xf>
    <xf numFmtId="9" fontId="44" fillId="15" borderId="7" xfId="0" applyNumberFormat="1" applyFont="1" applyFill="1" applyBorder="1" applyAlignment="1">
      <alignment horizontal="center" vertical="center" wrapText="1"/>
    </xf>
    <xf numFmtId="169" fontId="19" fillId="15" borderId="7" xfId="0" applyNumberFormat="1" applyFont="1" applyFill="1" applyBorder="1" applyAlignment="1">
      <alignment horizontal="center" vertical="center" wrapText="1"/>
    </xf>
    <xf numFmtId="168" fontId="18" fillId="11" borderId="0" xfId="0" applyNumberFormat="1" applyFont="1" applyFill="1"/>
    <xf numFmtId="168" fontId="0" fillId="11" borderId="0" xfId="0" applyNumberFormat="1" applyFill="1"/>
    <xf numFmtId="168" fontId="27" fillId="0" borderId="0" xfId="1" applyFont="1" applyAlignment="1">
      <alignment horizontal="left" vertical="center"/>
    </xf>
    <xf numFmtId="10" fontId="18" fillId="0" borderId="0" xfId="0" applyNumberFormat="1" applyFont="1" applyAlignment="1">
      <alignment horizontal="left" vertical="center"/>
    </xf>
    <xf numFmtId="10" fontId="18" fillId="11" borderId="0" xfId="0" applyNumberFormat="1" applyFont="1" applyFill="1" applyAlignment="1">
      <alignment horizontal="left" vertical="center"/>
    </xf>
    <xf numFmtId="168" fontId="43" fillId="30" borderId="7" xfId="1" applyFont="1" applyFill="1" applyBorder="1" applyAlignment="1">
      <alignment vertical="center" wrapText="1"/>
    </xf>
    <xf numFmtId="168" fontId="27" fillId="11" borderId="0" xfId="1" applyFont="1" applyFill="1"/>
    <xf numFmtId="168" fontId="44" fillId="15" borderId="7" xfId="1" applyFont="1" applyFill="1" applyBorder="1" applyAlignment="1">
      <alignment vertical="center" wrapText="1"/>
    </xf>
    <xf numFmtId="0" fontId="27" fillId="11" borderId="0" xfId="0" applyFont="1" applyFill="1"/>
    <xf numFmtId="0" fontId="18" fillId="0" borderId="27" xfId="0" applyFont="1" applyBorder="1"/>
    <xf numFmtId="0" fontId="18" fillId="0" borderId="7" xfId="0" applyFont="1" applyBorder="1"/>
    <xf numFmtId="0" fontId="18" fillId="16" borderId="7" xfId="0" applyFont="1" applyFill="1" applyBorder="1" applyAlignment="1">
      <alignment horizontal="center" vertical="center"/>
    </xf>
    <xf numFmtId="2" fontId="18" fillId="15" borderId="7" xfId="0" applyNumberFormat="1" applyFont="1" applyFill="1" applyBorder="1" applyAlignment="1">
      <alignment horizontal="center" vertical="center" wrapText="1"/>
    </xf>
    <xf numFmtId="2" fontId="18" fillId="17" borderId="7" xfId="0" applyNumberFormat="1" applyFont="1" applyFill="1" applyBorder="1" applyAlignment="1">
      <alignment horizontal="center" vertical="center" wrapText="1"/>
    </xf>
    <xf numFmtId="2" fontId="18" fillId="26" borderId="7" xfId="0" applyNumberFormat="1" applyFont="1" applyFill="1" applyBorder="1" applyAlignment="1">
      <alignment horizontal="center" vertical="center" wrapText="1"/>
    </xf>
    <xf numFmtId="2" fontId="18" fillId="24" borderId="7" xfId="0" applyNumberFormat="1" applyFont="1" applyFill="1" applyBorder="1" applyAlignment="1">
      <alignment horizontal="center" vertical="center" wrapText="1"/>
    </xf>
    <xf numFmtId="10" fontId="18" fillId="0" borderId="26" xfId="0" applyNumberFormat="1" applyFont="1" applyBorder="1" applyAlignment="1">
      <alignment horizontal="center" vertical="center" wrapText="1"/>
    </xf>
    <xf numFmtId="10" fontId="18" fillId="11" borderId="7" xfId="0" applyNumberFormat="1" applyFont="1" applyFill="1" applyBorder="1" applyAlignment="1">
      <alignment horizontal="center" vertical="center" wrapText="1"/>
    </xf>
    <xf numFmtId="168" fontId="18" fillId="0" borderId="26" xfId="0" applyNumberFormat="1" applyFont="1" applyBorder="1" applyAlignment="1">
      <alignment horizontal="center" vertical="center" wrapText="1"/>
    </xf>
    <xf numFmtId="2" fontId="18" fillId="11" borderId="7" xfId="0" applyNumberFormat="1" applyFont="1" applyFill="1" applyBorder="1" applyAlignment="1">
      <alignment horizontal="center" vertical="center" wrapText="1"/>
    </xf>
    <xf numFmtId="168" fontId="18" fillId="11" borderId="7" xfId="0" applyNumberFormat="1" applyFont="1" applyFill="1" applyBorder="1" applyAlignment="1">
      <alignment horizontal="center" vertical="center" wrapText="1"/>
    </xf>
    <xf numFmtId="168" fontId="18" fillId="11" borderId="7" xfId="1" applyFont="1" applyFill="1" applyBorder="1" applyAlignment="1">
      <alignment horizontal="center" vertical="center"/>
    </xf>
    <xf numFmtId="2" fontId="18" fillId="0" borderId="7" xfId="0" applyNumberFormat="1" applyFont="1" applyBorder="1" applyAlignment="1">
      <alignment horizontal="center" vertical="center" wrapText="1"/>
    </xf>
    <xf numFmtId="2" fontId="18" fillId="0" borderId="7" xfId="0" applyNumberFormat="1" applyFont="1" applyBorder="1" applyAlignment="1">
      <alignment horizontal="center"/>
    </xf>
    <xf numFmtId="168" fontId="18" fillId="0" borderId="7" xfId="1" applyFont="1" applyBorder="1" applyAlignment="1">
      <alignment horizontal="center"/>
    </xf>
    <xf numFmtId="3" fontId="18" fillId="0" borderId="0" xfId="0" applyNumberFormat="1" applyFont="1"/>
    <xf numFmtId="2" fontId="18" fillId="24" borderId="7" xfId="0" applyNumberFormat="1" applyFont="1" applyFill="1" applyBorder="1" applyAlignment="1">
      <alignment horizontal="center" vertical="center"/>
    </xf>
    <xf numFmtId="4" fontId="18" fillId="0" borderId="0" xfId="0" applyNumberFormat="1" applyFont="1"/>
    <xf numFmtId="0" fontId="18" fillId="0" borderId="7" xfId="0" applyFont="1" applyBorder="1" applyAlignment="1">
      <alignment horizontal="center"/>
    </xf>
    <xf numFmtId="168" fontId="18" fillId="0" borderId="7" xfId="0" applyNumberFormat="1" applyFont="1" applyBorder="1" applyAlignment="1">
      <alignment horizontal="center"/>
    </xf>
    <xf numFmtId="2" fontId="18" fillId="11" borderId="7" xfId="0" applyNumberFormat="1" applyFont="1" applyFill="1" applyBorder="1" applyAlignment="1">
      <alignment horizontal="center" vertical="center"/>
    </xf>
    <xf numFmtId="169" fontId="18" fillId="0" borderId="0" xfId="0" applyNumberFormat="1" applyFont="1"/>
    <xf numFmtId="2" fontId="18" fillId="17" borderId="24" xfId="0" applyNumberFormat="1" applyFont="1" applyFill="1" applyBorder="1" applyAlignment="1">
      <alignment horizontal="center" vertical="center"/>
    </xf>
    <xf numFmtId="2" fontId="18" fillId="12" borderId="7" xfId="1" applyNumberFormat="1" applyFont="1" applyFill="1" applyBorder="1" applyAlignment="1">
      <alignment horizontal="center" vertical="center" wrapText="1"/>
    </xf>
    <xf numFmtId="0" fontId="18" fillId="0" borderId="7" xfId="0" applyFont="1" applyBorder="1" applyAlignment="1">
      <alignment horizontal="center" vertical="center" wrapText="1"/>
    </xf>
    <xf numFmtId="10" fontId="18" fillId="30" borderId="24" xfId="0" applyNumberFormat="1" applyFont="1" applyFill="1" applyBorder="1" applyAlignment="1">
      <alignment horizontal="center" vertical="center"/>
    </xf>
    <xf numFmtId="10" fontId="18" fillId="31" borderId="24" xfId="0" applyNumberFormat="1" applyFont="1" applyFill="1" applyBorder="1" applyAlignment="1">
      <alignment horizontal="center" vertical="center"/>
    </xf>
    <xf numFmtId="2" fontId="18" fillId="29" borderId="7" xfId="1" applyNumberFormat="1" applyFont="1" applyFill="1" applyBorder="1" applyAlignment="1">
      <alignment horizontal="right" vertical="center"/>
    </xf>
    <xf numFmtId="10" fontId="18" fillId="30" borderId="7" xfId="0" applyNumberFormat="1" applyFont="1" applyFill="1" applyBorder="1" applyAlignment="1">
      <alignment horizontal="right" vertical="center"/>
    </xf>
    <xf numFmtId="10" fontId="18" fillId="31" borderId="7" xfId="0" applyNumberFormat="1" applyFont="1" applyFill="1" applyBorder="1" applyAlignment="1">
      <alignment horizontal="right" vertical="center"/>
    </xf>
    <xf numFmtId="10" fontId="18" fillId="24" borderId="7" xfId="0" applyNumberFormat="1" applyFont="1" applyFill="1" applyBorder="1" applyAlignment="1">
      <alignment horizontal="right" vertical="center" wrapText="1"/>
    </xf>
    <xf numFmtId="2" fontId="18" fillId="16" borderId="7" xfId="0" applyNumberFormat="1" applyFont="1" applyFill="1" applyBorder="1" applyAlignment="1">
      <alignment horizontal="right" vertical="center"/>
    </xf>
    <xf numFmtId="168" fontId="18" fillId="12" borderId="7" xfId="1" applyFont="1" applyFill="1" applyBorder="1" applyAlignment="1">
      <alignment horizontal="right" vertical="center"/>
    </xf>
    <xf numFmtId="2" fontId="18" fillId="26" borderId="7" xfId="0" applyNumberFormat="1" applyFont="1" applyFill="1" applyBorder="1" applyAlignment="1">
      <alignment horizontal="right" vertical="center" wrapText="1"/>
    </xf>
    <xf numFmtId="168" fontId="18" fillId="12" borderId="7" xfId="1" applyFont="1" applyFill="1" applyBorder="1" applyAlignment="1">
      <alignment horizontal="right" vertical="center" wrapText="1"/>
    </xf>
    <xf numFmtId="169" fontId="44" fillId="16" borderId="8" xfId="0" applyNumberFormat="1" applyFont="1" applyFill="1" applyBorder="1" applyAlignment="1">
      <alignment horizontal="center" vertical="center" wrapText="1"/>
    </xf>
    <xf numFmtId="169" fontId="44" fillId="26" borderId="8" xfId="0" applyNumberFormat="1" applyFont="1" applyFill="1" applyBorder="1" applyAlignment="1">
      <alignment horizontal="center" vertical="center" wrapText="1"/>
    </xf>
    <xf numFmtId="169" fontId="44" fillId="12" borderId="8" xfId="0" applyNumberFormat="1" applyFont="1" applyFill="1" applyBorder="1" applyAlignment="1">
      <alignment vertical="center" wrapText="1"/>
    </xf>
    <xf numFmtId="169" fontId="44" fillId="17" borderId="8" xfId="0" applyNumberFormat="1" applyFont="1" applyFill="1" applyBorder="1" applyAlignment="1">
      <alignment horizontal="center" vertical="center" wrapText="1"/>
    </xf>
    <xf numFmtId="169" fontId="18" fillId="11" borderId="0" xfId="0" applyNumberFormat="1" applyFont="1" applyFill="1"/>
    <xf numFmtId="168" fontId="39" fillId="11" borderId="0" xfId="0" applyNumberFormat="1" applyFont="1" applyFill="1"/>
    <xf numFmtId="0" fontId="27" fillId="14" borderId="25" xfId="0" applyFont="1" applyFill="1" applyBorder="1" applyAlignment="1">
      <alignment horizontal="center" vertical="center" wrapText="1"/>
    </xf>
    <xf numFmtId="0" fontId="27" fillId="14" borderId="27" xfId="0" applyFont="1" applyFill="1" applyBorder="1" applyAlignment="1">
      <alignment horizontal="center" vertical="center" wrapText="1"/>
    </xf>
    <xf numFmtId="168" fontId="27" fillId="14" borderId="27" xfId="1" applyFont="1" applyFill="1" applyBorder="1" applyAlignment="1">
      <alignment horizontal="center" vertical="center" wrapText="1"/>
    </xf>
    <xf numFmtId="168" fontId="27" fillId="14" borderId="28" xfId="1" applyFont="1" applyFill="1" applyBorder="1" applyAlignment="1">
      <alignment horizontal="center" vertical="center" wrapText="1"/>
    </xf>
    <xf numFmtId="168" fontId="18" fillId="0" borderId="7" xfId="0" applyNumberFormat="1" applyFont="1" applyBorder="1"/>
    <xf numFmtId="169" fontId="44" fillId="12" borderId="7" xfId="0" applyNumberFormat="1" applyFont="1" applyFill="1" applyBorder="1" applyAlignment="1">
      <alignment vertical="center" wrapText="1"/>
    </xf>
    <xf numFmtId="168" fontId="18" fillId="32" borderId="7" xfId="1" applyFont="1" applyFill="1" applyBorder="1" applyAlignment="1">
      <alignment horizontal="center" vertical="center"/>
    </xf>
    <xf numFmtId="168" fontId="18" fillId="0" borderId="0" xfId="0" applyNumberFormat="1" applyFont="1" applyAlignment="1">
      <alignment horizontal="center" vertical="center" wrapText="1"/>
    </xf>
    <xf numFmtId="10" fontId="27" fillId="0" borderId="0" xfId="0" applyNumberFormat="1" applyFont="1" applyAlignment="1">
      <alignment horizontal="center" vertical="center" wrapText="1"/>
    </xf>
    <xf numFmtId="164" fontId="43" fillId="34" borderId="7" xfId="0" applyNumberFormat="1" applyFont="1" applyFill="1" applyBorder="1" applyAlignment="1">
      <alignment horizontal="center" vertical="center" wrapText="1"/>
    </xf>
    <xf numFmtId="9" fontId="43" fillId="35" borderId="7" xfId="0" applyNumberFormat="1" applyFont="1" applyFill="1" applyBorder="1" applyAlignment="1">
      <alignment horizontal="center" vertical="center" wrapText="1"/>
    </xf>
    <xf numFmtId="169" fontId="24" fillId="36" borderId="7" xfId="0" applyNumberFormat="1" applyFont="1" applyFill="1" applyBorder="1" applyAlignment="1">
      <alignment horizontal="center" vertical="center" wrapText="1"/>
    </xf>
    <xf numFmtId="9" fontId="44" fillId="35" borderId="7" xfId="0" applyNumberFormat="1" applyFont="1" applyFill="1" applyBorder="1" applyAlignment="1">
      <alignment horizontal="center" vertical="center" wrapText="1"/>
    </xf>
    <xf numFmtId="169" fontId="19" fillId="36" borderId="7" xfId="0" applyNumberFormat="1" applyFont="1" applyFill="1" applyBorder="1" applyAlignment="1">
      <alignment horizontal="center" vertical="center" wrapText="1"/>
    </xf>
    <xf numFmtId="10" fontId="18" fillId="0" borderId="0" xfId="0" applyNumberFormat="1" applyFont="1" applyAlignment="1">
      <alignment horizontal="left" vertical="center" wrapText="1"/>
    </xf>
    <xf numFmtId="0" fontId="43" fillId="0" borderId="7" xfId="0" applyFont="1" applyBorder="1"/>
    <xf numFmtId="164" fontId="43" fillId="37" borderId="7" xfId="0" applyNumberFormat="1" applyFont="1" applyFill="1" applyBorder="1" applyAlignment="1">
      <alignment horizontal="center" vertical="center" wrapText="1"/>
    </xf>
    <xf numFmtId="9" fontId="43" fillId="38" borderId="7" xfId="0" applyNumberFormat="1" applyFont="1" applyFill="1" applyBorder="1" applyAlignment="1">
      <alignment horizontal="center" vertical="center" wrapText="1"/>
    </xf>
    <xf numFmtId="169" fontId="24" fillId="39" borderId="7" xfId="0" applyNumberFormat="1" applyFont="1" applyFill="1" applyBorder="1" applyAlignment="1">
      <alignment horizontal="center" vertical="center" wrapText="1"/>
    </xf>
    <xf numFmtId="9" fontId="44" fillId="38" borderId="7" xfId="0" applyNumberFormat="1" applyFont="1" applyFill="1" applyBorder="1" applyAlignment="1">
      <alignment horizontal="center" vertical="center" wrapText="1"/>
    </xf>
    <xf numFmtId="169" fontId="19" fillId="39" borderId="7" xfId="0" applyNumberFormat="1" applyFont="1" applyFill="1" applyBorder="1" applyAlignment="1">
      <alignment horizontal="center" vertical="center" wrapText="1"/>
    </xf>
    <xf numFmtId="0" fontId="18" fillId="0" borderId="0" xfId="0" applyFont="1" applyAlignment="1">
      <alignment horizontal="left"/>
    </xf>
    <xf numFmtId="9" fontId="43" fillId="40" borderId="7" xfId="0" applyNumberFormat="1" applyFont="1" applyFill="1" applyBorder="1" applyAlignment="1">
      <alignment horizontal="center" vertical="center" wrapText="1"/>
    </xf>
    <xf numFmtId="9" fontId="43" fillId="41" borderId="7" xfId="0" applyNumberFormat="1" applyFont="1" applyFill="1" applyBorder="1" applyAlignment="1">
      <alignment horizontal="center" vertical="center" wrapText="1"/>
    </xf>
    <xf numFmtId="169" fontId="24" fillId="42" borderId="7" xfId="0" applyNumberFormat="1" applyFont="1" applyFill="1" applyBorder="1" applyAlignment="1">
      <alignment horizontal="center" vertical="center" wrapText="1"/>
    </xf>
    <xf numFmtId="9" fontId="44" fillId="41" borderId="7" xfId="0" applyNumberFormat="1" applyFont="1" applyFill="1" applyBorder="1" applyAlignment="1">
      <alignment horizontal="center" vertical="center" wrapText="1"/>
    </xf>
    <xf numFmtId="169" fontId="19" fillId="42" borderId="7" xfId="0" applyNumberFormat="1" applyFont="1" applyFill="1" applyBorder="1" applyAlignment="1">
      <alignment horizontal="center" vertical="center" wrapText="1"/>
    </xf>
    <xf numFmtId="169" fontId="27" fillId="0" borderId="7" xfId="0" applyNumberFormat="1" applyFont="1" applyBorder="1" applyAlignment="1">
      <alignment horizontal="center" vertical="center" wrapText="1"/>
    </xf>
    <xf numFmtId="0" fontId="18" fillId="28" borderId="0" xfId="0" applyFont="1" applyFill="1"/>
    <xf numFmtId="168" fontId="18" fillId="28" borderId="0" xfId="0" applyNumberFormat="1" applyFont="1" applyFill="1"/>
    <xf numFmtId="2" fontId="18" fillId="26" borderId="7" xfId="0" applyNumberFormat="1" applyFont="1" applyFill="1" applyBorder="1" applyAlignment="1">
      <alignment horizontal="center"/>
    </xf>
    <xf numFmtId="168" fontId="18" fillId="12" borderId="7" xfId="1" applyFont="1" applyFill="1" applyBorder="1" applyAlignment="1">
      <alignment horizontal="center"/>
    </xf>
    <xf numFmtId="168" fontId="39" fillId="0" borderId="0" xfId="0" applyNumberFormat="1" applyFont="1"/>
    <xf numFmtId="168" fontId="18" fillId="11" borderId="0" xfId="0" applyNumberFormat="1" applyFont="1" applyFill="1" applyAlignment="1">
      <alignment horizontal="left" vertical="center" wrapText="1"/>
    </xf>
    <xf numFmtId="168" fontId="18" fillId="11" borderId="0" xfId="1" applyFont="1" applyFill="1" applyAlignment="1">
      <alignment horizontal="left" vertical="center" wrapText="1"/>
    </xf>
    <xf numFmtId="168" fontId="27" fillId="11" borderId="0" xfId="1" applyFont="1" applyFill="1" applyAlignment="1">
      <alignment horizontal="left" vertical="center"/>
    </xf>
    <xf numFmtId="0" fontId="43" fillId="15" borderId="7" xfId="0" applyFont="1" applyFill="1" applyBorder="1" applyAlignment="1">
      <alignment horizontal="center" vertical="center" wrapText="1"/>
    </xf>
    <xf numFmtId="169" fontId="18" fillId="12" borderId="7" xfId="1" applyNumberFormat="1" applyFont="1" applyFill="1" applyBorder="1" applyAlignment="1">
      <alignment horizontal="center" vertical="center"/>
    </xf>
    <xf numFmtId="10" fontId="42" fillId="0" borderId="0" xfId="1" applyNumberFormat="1" applyFont="1" applyAlignment="1">
      <alignment horizontal="right" vertical="center"/>
    </xf>
    <xf numFmtId="10" fontId="18" fillId="0" borderId="0" xfId="1" applyNumberFormat="1" applyFont="1" applyAlignment="1">
      <alignment horizontal="right" vertical="center"/>
    </xf>
    <xf numFmtId="169" fontId="18" fillId="0" borderId="7" xfId="0" applyNumberFormat="1" applyFont="1" applyBorder="1" applyAlignment="1">
      <alignment horizontal="center" vertical="center"/>
    </xf>
    <xf numFmtId="10" fontId="18" fillId="17" borderId="7" xfId="0" applyNumberFormat="1" applyFont="1" applyFill="1" applyBorder="1" applyAlignment="1">
      <alignment horizontal="center" vertical="center"/>
    </xf>
    <xf numFmtId="0" fontId="18" fillId="0" borderId="26" xfId="0" applyFont="1" applyBorder="1" applyAlignment="1">
      <alignment horizontal="center" vertical="center"/>
    </xf>
    <xf numFmtId="0" fontId="43" fillId="11" borderId="0" xfId="0" applyFont="1" applyFill="1" applyAlignment="1">
      <alignment horizontal="center" vertical="center" wrapText="1"/>
    </xf>
    <xf numFmtId="169" fontId="27" fillId="0" borderId="0" xfId="0" applyNumberFormat="1" applyFont="1" applyAlignment="1">
      <alignment horizontal="center" vertical="center" wrapText="1"/>
    </xf>
    <xf numFmtId="10" fontId="18" fillId="0" borderId="0" xfId="0" applyNumberFormat="1" applyFont="1" applyAlignment="1">
      <alignment vertical="center" wrapText="1"/>
    </xf>
    <xf numFmtId="169" fontId="44" fillId="11" borderId="0" xfId="0" applyNumberFormat="1" applyFont="1" applyFill="1" applyAlignment="1">
      <alignment horizontal="center" vertical="center" wrapText="1"/>
    </xf>
    <xf numFmtId="169" fontId="43" fillId="16" borderId="7" xfId="0" applyNumberFormat="1" applyFont="1" applyFill="1" applyBorder="1" applyAlignment="1">
      <alignment horizontal="center" vertical="center" wrapText="1"/>
    </xf>
    <xf numFmtId="2" fontId="18" fillId="15" borderId="7" xfId="0" applyNumberFormat="1" applyFont="1" applyFill="1" applyBorder="1" applyAlignment="1">
      <alignment horizontal="center"/>
    </xf>
    <xf numFmtId="3" fontId="27" fillId="14" borderId="27" xfId="0" applyNumberFormat="1" applyFont="1" applyFill="1" applyBorder="1" applyAlignment="1">
      <alignment horizontal="center" vertical="center" wrapText="1"/>
    </xf>
    <xf numFmtId="2" fontId="18" fillId="15" borderId="7" xfId="0" applyNumberFormat="1" applyFont="1" applyFill="1" applyBorder="1" applyAlignment="1">
      <alignment horizontal="center" vertical="center"/>
    </xf>
    <xf numFmtId="2" fontId="18" fillId="12" borderId="7" xfId="1" applyNumberFormat="1" applyFont="1" applyFill="1" applyBorder="1" applyAlignment="1">
      <alignment horizontal="right" vertical="center"/>
    </xf>
    <xf numFmtId="0" fontId="39" fillId="0" borderId="0" xfId="0" applyFont="1"/>
    <xf numFmtId="0" fontId="35" fillId="12" borderId="7" xfId="0" applyFont="1" applyFill="1" applyBorder="1" applyAlignment="1">
      <alignment horizontal="center" vertical="center"/>
    </xf>
    <xf numFmtId="0" fontId="39" fillId="12" borderId="7" xfId="0" applyFont="1" applyFill="1" applyBorder="1" applyAlignment="1">
      <alignment horizontal="center" vertical="center" wrapText="1"/>
    </xf>
    <xf numFmtId="0" fontId="39" fillId="12" borderId="7" xfId="0" applyFont="1" applyFill="1" applyBorder="1" applyAlignment="1">
      <alignment vertical="center"/>
    </xf>
    <xf numFmtId="0" fontId="53" fillId="12" borderId="7" xfId="0" applyFont="1" applyFill="1" applyBorder="1" applyAlignment="1">
      <alignment vertical="center" wrapText="1"/>
    </xf>
    <xf numFmtId="0" fontId="39" fillId="12" borderId="7" xfId="0" applyFont="1" applyFill="1" applyBorder="1" applyAlignment="1">
      <alignment vertical="center" wrapText="1"/>
    </xf>
    <xf numFmtId="0" fontId="53" fillId="11" borderId="7" xfId="0" applyFont="1" applyFill="1" applyBorder="1" applyAlignment="1">
      <alignment vertical="center" wrapText="1"/>
    </xf>
    <xf numFmtId="0" fontId="53" fillId="11" borderId="14" xfId="0" applyFont="1" applyFill="1" applyBorder="1" applyAlignment="1">
      <alignment vertical="center" wrapText="1"/>
    </xf>
    <xf numFmtId="0" fontId="0" fillId="31" borderId="7" xfId="0" applyFill="1" applyBorder="1" applyAlignment="1">
      <alignment vertical="center" wrapText="1"/>
    </xf>
    <xf numFmtId="0" fontId="39" fillId="12" borderId="7" xfId="0" applyFont="1" applyFill="1" applyBorder="1" applyAlignment="1">
      <alignment horizontal="center" vertical="center"/>
    </xf>
    <xf numFmtId="0" fontId="39" fillId="18" borderId="7" xfId="0" applyFont="1" applyFill="1" applyBorder="1" applyAlignment="1">
      <alignment horizontal="center" vertical="center"/>
    </xf>
    <xf numFmtId="0" fontId="54" fillId="18" borderId="7" xfId="0" applyFont="1" applyFill="1" applyBorder="1" applyAlignment="1">
      <alignment horizontal="center" vertical="center"/>
    </xf>
    <xf numFmtId="0" fontId="39" fillId="18" borderId="7" xfId="0" applyFont="1" applyFill="1" applyBorder="1" applyAlignment="1">
      <alignment horizontal="center" vertical="center" wrapText="1"/>
    </xf>
    <xf numFmtId="0" fontId="53" fillId="18" borderId="7" xfId="0" applyFont="1" applyFill="1" applyBorder="1" applyAlignment="1">
      <alignment horizontal="center" vertical="center" wrapText="1"/>
    </xf>
    <xf numFmtId="0" fontId="53" fillId="11" borderId="7" xfId="0" applyFont="1" applyFill="1" applyBorder="1" applyAlignment="1">
      <alignment horizontal="center" vertical="center" wrapText="1"/>
    </xf>
    <xf numFmtId="0" fontId="53" fillId="11" borderId="14" xfId="0" applyFont="1" applyFill="1" applyBorder="1" applyAlignment="1">
      <alignment horizontal="center" vertical="center" wrapText="1"/>
    </xf>
    <xf numFmtId="0" fontId="0" fillId="25" borderId="7" xfId="0" applyFill="1" applyBorder="1"/>
    <xf numFmtId="0" fontId="0" fillId="14" borderId="7" xfId="0" applyFill="1" applyBorder="1"/>
    <xf numFmtId="0" fontId="55" fillId="18" borderId="7" xfId="0" applyFont="1" applyFill="1" applyBorder="1" applyAlignment="1">
      <alignment horizontal="center" vertical="center"/>
    </xf>
    <xf numFmtId="0" fontId="39" fillId="11" borderId="7" xfId="0" applyFont="1" applyFill="1" applyBorder="1" applyAlignment="1">
      <alignment horizontal="center" vertical="center"/>
    </xf>
    <xf numFmtId="0" fontId="39" fillId="18" borderId="7" xfId="0" applyFont="1" applyFill="1" applyBorder="1" applyAlignment="1">
      <alignment vertical="center"/>
    </xf>
    <xf numFmtId="0" fontId="55" fillId="11" borderId="7" xfId="0" applyFont="1" applyFill="1" applyBorder="1" applyAlignment="1">
      <alignment horizontal="center" vertical="center"/>
    </xf>
    <xf numFmtId="0" fontId="0" fillId="12" borderId="7" xfId="0" applyFill="1" applyBorder="1" applyAlignment="1">
      <alignment horizontal="center" vertical="center" wrapText="1"/>
    </xf>
    <xf numFmtId="0" fontId="41" fillId="12" borderId="7" xfId="0" applyFont="1" applyFill="1" applyBorder="1" applyAlignment="1">
      <alignment vertical="center" wrapText="1"/>
    </xf>
    <xf numFmtId="0" fontId="39" fillId="0" borderId="0" xfId="0" applyFont="1" applyAlignment="1">
      <alignment wrapText="1"/>
    </xf>
    <xf numFmtId="0" fontId="56" fillId="25" borderId="7" xfId="0" applyFont="1" applyFill="1" applyBorder="1" applyAlignment="1">
      <alignment horizontal="center"/>
    </xf>
    <xf numFmtId="0" fontId="0" fillId="14" borderId="7" xfId="0" applyFill="1" applyBorder="1" applyAlignment="1">
      <alignment horizontal="center"/>
    </xf>
    <xf numFmtId="0" fontId="0" fillId="19" borderId="0" xfId="0" applyFill="1" applyAlignment="1">
      <alignment horizontal="center" vertical="center"/>
    </xf>
    <xf numFmtId="0" fontId="39" fillId="12" borderId="0" xfId="0" applyFont="1" applyFill="1" applyAlignment="1">
      <alignment horizontal="center" vertical="center" wrapText="1"/>
    </xf>
    <xf numFmtId="0" fontId="39" fillId="12" borderId="0" xfId="0" applyFont="1" applyFill="1" applyAlignment="1">
      <alignment horizontal="center" vertical="center"/>
    </xf>
    <xf numFmtId="0" fontId="39" fillId="18" borderId="0" xfId="0" applyFont="1" applyFill="1" applyAlignment="1">
      <alignment horizontal="center" vertical="center"/>
    </xf>
    <xf numFmtId="0" fontId="0" fillId="25" borderId="0" xfId="0" applyFill="1"/>
    <xf numFmtId="0" fontId="0" fillId="14" borderId="0" xfId="0" applyFill="1"/>
    <xf numFmtId="0" fontId="39" fillId="44" borderId="7" xfId="0" applyFont="1" applyFill="1" applyBorder="1" applyAlignment="1">
      <alignment horizontal="center" vertical="center"/>
    </xf>
    <xf numFmtId="0" fontId="53" fillId="12" borderId="14" xfId="0" applyFont="1" applyFill="1" applyBorder="1" applyAlignment="1">
      <alignment vertical="center" wrapText="1"/>
    </xf>
    <xf numFmtId="0" fontId="53" fillId="18" borderId="14" xfId="0" applyFont="1" applyFill="1" applyBorder="1" applyAlignment="1">
      <alignment horizontal="center" vertical="center" wrapText="1"/>
    </xf>
    <xf numFmtId="0" fontId="39" fillId="18" borderId="0" xfId="0" applyFont="1" applyFill="1" applyAlignment="1">
      <alignment vertical="center"/>
    </xf>
    <xf numFmtId="0" fontId="54" fillId="18" borderId="0" xfId="0" applyFont="1" applyFill="1" applyAlignment="1">
      <alignment horizontal="center" vertical="center"/>
    </xf>
    <xf numFmtId="0" fontId="53" fillId="18" borderId="0" xfId="0" applyFont="1" applyFill="1" applyAlignment="1">
      <alignment horizontal="center" vertical="center" wrapText="1"/>
    </xf>
    <xf numFmtId="0" fontId="35" fillId="12" borderId="24" xfId="0" applyFont="1" applyFill="1" applyBorder="1" applyAlignment="1">
      <alignment horizontal="center" vertical="center"/>
    </xf>
    <xf numFmtId="0" fontId="39" fillId="18" borderId="0" xfId="0" applyFont="1" applyFill="1" applyAlignment="1">
      <alignment horizontal="center" vertical="center" wrapText="1"/>
    </xf>
    <xf numFmtId="168" fontId="57" fillId="0" borderId="0" xfId="1" applyFont="1" applyAlignment="1">
      <alignment horizontal="center" vertical="center" wrapText="1"/>
    </xf>
    <xf numFmtId="0" fontId="35" fillId="12" borderId="0" xfId="0" applyFont="1" applyFill="1" applyAlignment="1">
      <alignment vertical="center"/>
    </xf>
    <xf numFmtId="2" fontId="39" fillId="18" borderId="7" xfId="0" applyNumberFormat="1" applyFont="1" applyFill="1" applyBorder="1" applyAlignment="1">
      <alignment horizontal="center" vertical="center"/>
    </xf>
    <xf numFmtId="10" fontId="35" fillId="12" borderId="7" xfId="0" applyNumberFormat="1" applyFont="1" applyFill="1" applyBorder="1" applyAlignment="1">
      <alignment vertical="center"/>
    </xf>
    <xf numFmtId="10" fontId="39" fillId="12" borderId="7" xfId="0" applyNumberFormat="1" applyFont="1" applyFill="1" applyBorder="1" applyAlignment="1">
      <alignment horizontal="center" vertical="center" wrapText="1"/>
    </xf>
    <xf numFmtId="10" fontId="54" fillId="18" borderId="7" xfId="0" applyNumberFormat="1" applyFont="1" applyFill="1" applyBorder="1" applyAlignment="1">
      <alignment horizontal="center" vertical="center"/>
    </xf>
    <xf numFmtId="10" fontId="39" fillId="18" borderId="7" xfId="0" applyNumberFormat="1" applyFont="1" applyFill="1" applyBorder="1" applyAlignment="1">
      <alignment horizontal="center" vertical="center" wrapText="1"/>
    </xf>
    <xf numFmtId="10" fontId="53" fillId="18" borderId="7" xfId="0" applyNumberFormat="1" applyFont="1" applyFill="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23" borderId="7" xfId="0" applyFill="1" applyBorder="1" applyAlignment="1">
      <alignment horizontal="center" vertical="center"/>
    </xf>
    <xf numFmtId="0" fontId="0" fillId="23" borderId="8" xfId="0" applyFill="1" applyBorder="1" applyAlignment="1">
      <alignment horizontal="center" vertical="center"/>
    </xf>
    <xf numFmtId="10" fontId="0" fillId="0" borderId="7" xfId="0" applyNumberFormat="1" applyBorder="1" applyAlignment="1">
      <alignment horizontal="center" vertical="center"/>
    </xf>
    <xf numFmtId="0" fontId="41" fillId="0" borderId="7" xfId="0" applyFont="1" applyBorder="1" applyAlignment="1">
      <alignment horizontal="center" vertical="center" wrapText="1"/>
    </xf>
    <xf numFmtId="0" fontId="0" fillId="23" borderId="7" xfId="0" applyFill="1" applyBorder="1" applyAlignment="1">
      <alignment horizontal="center" vertical="center" wrapText="1"/>
    </xf>
    <xf numFmtId="10" fontId="59" fillId="0" borderId="7" xfId="1" applyNumberFormat="1" applyBorder="1" applyAlignment="1">
      <alignment horizontal="center" vertical="center"/>
    </xf>
    <xf numFmtId="10" fontId="59" fillId="0" borderId="30" xfId="1" applyNumberFormat="1" applyBorder="1" applyAlignment="1">
      <alignment horizontal="center" vertical="center"/>
    </xf>
    <xf numFmtId="10" fontId="59" fillId="0" borderId="31" xfId="1" applyNumberFormat="1" applyBorder="1" applyAlignment="1">
      <alignment horizontal="center" vertical="center"/>
    </xf>
    <xf numFmtId="168" fontId="59" fillId="23" borderId="7" xfId="1" applyFill="1" applyBorder="1" applyAlignment="1">
      <alignment horizontal="center" vertical="center"/>
    </xf>
    <xf numFmtId="0" fontId="0" fillId="0" borderId="33" xfId="0" applyBorder="1" applyAlignment="1">
      <alignment horizontal="center" vertical="center"/>
    </xf>
    <xf numFmtId="168" fontId="0" fillId="0" borderId="0" xfId="0" applyNumberFormat="1" applyAlignment="1">
      <alignment horizontal="center"/>
    </xf>
    <xf numFmtId="168" fontId="59" fillId="0" borderId="33" xfId="1" applyBorder="1" applyAlignment="1">
      <alignment horizontal="center" vertical="center"/>
    </xf>
    <xf numFmtId="0" fontId="0" fillId="17" borderId="0" xfId="0" applyFill="1" applyAlignment="1">
      <alignment horizontal="center" vertical="center"/>
    </xf>
    <xf numFmtId="10" fontId="0" fillId="0" borderId="0" xfId="0" applyNumberFormat="1" applyAlignment="1">
      <alignment horizontal="center" vertical="center"/>
    </xf>
    <xf numFmtId="10" fontId="0" fillId="0" borderId="0" xfId="0" applyNumberFormat="1" applyAlignment="1">
      <alignment horizontal="center" vertical="center" wrapText="1"/>
    </xf>
    <xf numFmtId="0" fontId="0" fillId="0" borderId="0" xfId="0" applyAlignment="1">
      <alignment horizontal="center" vertical="center" wrapText="1"/>
    </xf>
    <xf numFmtId="168" fontId="0" fillId="0" borderId="0" xfId="0" applyNumberFormat="1" applyAlignment="1">
      <alignment horizontal="center" vertical="center" wrapText="1"/>
    </xf>
    <xf numFmtId="169" fontId="58" fillId="0" borderId="8" xfId="0" applyNumberFormat="1" applyFont="1" applyBorder="1" applyAlignment="1">
      <alignment vertical="center" wrapText="1"/>
    </xf>
    <xf numFmtId="0" fontId="20" fillId="0" borderId="33" xfId="0" applyFont="1" applyBorder="1"/>
    <xf numFmtId="0" fontId="20" fillId="0" borderId="24" xfId="0" applyFont="1" applyBorder="1"/>
    <xf numFmtId="43" fontId="18" fillId="0" borderId="0" xfId="0" applyNumberFormat="1" applyFont="1"/>
    <xf numFmtId="0" fontId="8" fillId="45" borderId="2" xfId="0" applyFont="1" applyFill="1" applyBorder="1" applyAlignment="1">
      <alignment horizontal="center" vertical="center" wrapText="1"/>
    </xf>
    <xf numFmtId="0" fontId="61" fillId="46" borderId="2" xfId="0" applyFont="1" applyFill="1" applyBorder="1" applyAlignment="1">
      <alignment horizontal="center" vertical="center"/>
    </xf>
    <xf numFmtId="0" fontId="12" fillId="46" borderId="2" xfId="0" applyFont="1" applyFill="1" applyBorder="1"/>
    <xf numFmtId="165" fontId="61" fillId="46" borderId="2" xfId="0" applyNumberFormat="1" applyFont="1" applyFill="1" applyBorder="1" applyAlignment="1">
      <alignment horizontal="right" vertical="center"/>
    </xf>
    <xf numFmtId="10" fontId="61" fillId="46" borderId="2" xfId="0" applyNumberFormat="1" applyFont="1" applyFill="1" applyBorder="1" applyAlignment="1">
      <alignment horizontal="right" vertical="center"/>
    </xf>
    <xf numFmtId="170" fontId="61" fillId="0" borderId="2" xfId="0" applyNumberFormat="1" applyFont="1" applyBorder="1" applyAlignment="1">
      <alignment horizontal="center" vertical="center"/>
    </xf>
    <xf numFmtId="1" fontId="62" fillId="47" borderId="2" xfId="0" applyNumberFormat="1" applyFont="1" applyFill="1" applyBorder="1" applyAlignment="1">
      <alignment horizontal="center" vertical="center"/>
    </xf>
    <xf numFmtId="165" fontId="62" fillId="47" borderId="2" xfId="0" applyNumberFormat="1" applyFont="1" applyFill="1" applyBorder="1" applyAlignment="1">
      <alignment horizontal="right" vertical="center"/>
    </xf>
    <xf numFmtId="10" fontId="63" fillId="0" borderId="2" xfId="0" applyNumberFormat="1" applyFont="1" applyBorder="1" applyAlignment="1">
      <alignment horizontal="right" vertical="center"/>
    </xf>
    <xf numFmtId="165" fontId="63" fillId="0" borderId="2" xfId="0" applyNumberFormat="1" applyFont="1" applyBorder="1" applyAlignment="1">
      <alignment horizontal="right" vertical="center"/>
    </xf>
    <xf numFmtId="0" fontId="62" fillId="47" borderId="2" xfId="0" applyFont="1" applyFill="1" applyBorder="1" applyAlignment="1">
      <alignment horizontal="right" vertical="center" wrapText="1"/>
    </xf>
    <xf numFmtId="165" fontId="61" fillId="0" borderId="2" xfId="0" applyNumberFormat="1" applyFont="1" applyBorder="1" applyAlignment="1">
      <alignment horizontal="right" vertical="center"/>
    </xf>
    <xf numFmtId="0" fontId="61" fillId="0" borderId="0" xfId="0" applyFont="1" applyAlignment="1">
      <alignment horizontal="right" vertical="center"/>
    </xf>
    <xf numFmtId="4" fontId="63" fillId="0" borderId="0" xfId="0" applyNumberFormat="1" applyFont="1" applyAlignment="1">
      <alignment horizontal="right" vertical="center"/>
    </xf>
    <xf numFmtId="0" fontId="61" fillId="0" borderId="0" xfId="0" applyFont="1" applyAlignment="1">
      <alignment horizontal="center" vertical="center"/>
    </xf>
    <xf numFmtId="0" fontId="63" fillId="0" borderId="0" xfId="0" applyFont="1" applyAlignment="1">
      <alignment horizontal="center" vertical="center"/>
    </xf>
    <xf numFmtId="0" fontId="8" fillId="45" borderId="7" xfId="0" applyFont="1" applyFill="1" applyBorder="1" applyAlignment="1">
      <alignment horizontal="center" vertical="center" wrapText="1"/>
    </xf>
    <xf numFmtId="0" fontId="61" fillId="0" borderId="7" xfId="0" applyFont="1" applyBorder="1" applyAlignment="1">
      <alignment horizontal="center" vertical="center"/>
    </xf>
    <xf numFmtId="9" fontId="62" fillId="47" borderId="7" xfId="0" applyNumberFormat="1" applyFont="1" applyFill="1" applyBorder="1" applyAlignment="1">
      <alignment horizontal="center" vertical="center"/>
    </xf>
    <xf numFmtId="3" fontId="62" fillId="47" borderId="7" xfId="0" applyNumberFormat="1" applyFont="1" applyFill="1" applyBorder="1" applyAlignment="1">
      <alignment horizontal="center" vertical="center"/>
    </xf>
    <xf numFmtId="3" fontId="61" fillId="0" borderId="7" xfId="0" applyNumberFormat="1" applyFont="1" applyBorder="1" applyAlignment="1">
      <alignment horizontal="center" vertical="center"/>
    </xf>
    <xf numFmtId="0" fontId="63" fillId="0" borderId="7" xfId="0" applyFont="1" applyBorder="1" applyAlignment="1">
      <alignment horizontal="center" vertical="center"/>
    </xf>
    <xf numFmtId="165" fontId="62" fillId="47" borderId="7" xfId="0" applyNumberFormat="1" applyFont="1" applyFill="1" applyBorder="1" applyAlignment="1">
      <alignment horizontal="right" vertical="center"/>
    </xf>
    <xf numFmtId="3" fontId="62" fillId="47" borderId="7" xfId="0" applyNumberFormat="1" applyFont="1" applyFill="1" applyBorder="1" applyAlignment="1">
      <alignment horizontal="right" vertical="center"/>
    </xf>
    <xf numFmtId="9" fontId="62" fillId="47" borderId="7" xfId="0" applyNumberFormat="1" applyFont="1" applyFill="1" applyBorder="1" applyAlignment="1">
      <alignment horizontal="right" vertical="center"/>
    </xf>
    <xf numFmtId="4" fontId="63" fillId="0" borderId="7" xfId="0" applyNumberFormat="1" applyFont="1" applyBorder="1" applyAlignment="1">
      <alignment horizontal="right" vertical="center"/>
    </xf>
    <xf numFmtId="164" fontId="61" fillId="46" borderId="2" xfId="0" applyNumberFormat="1" applyFont="1" applyFill="1" applyBorder="1" applyAlignment="1">
      <alignment horizontal="right" vertical="center"/>
    </xf>
    <xf numFmtId="3" fontId="63" fillId="0" borderId="2" xfId="0" applyNumberFormat="1" applyFont="1" applyBorder="1" applyAlignment="1">
      <alignment horizontal="center" vertical="center"/>
    </xf>
    <xf numFmtId="3" fontId="61" fillId="46" borderId="2" xfId="0" applyNumberFormat="1" applyFont="1" applyFill="1" applyBorder="1" applyAlignment="1">
      <alignment horizontal="center" vertical="center"/>
    </xf>
    <xf numFmtId="10" fontId="63" fillId="0" borderId="0" xfId="0" applyNumberFormat="1" applyFont="1" applyAlignment="1">
      <alignment horizontal="right" vertical="center"/>
    </xf>
    <xf numFmtId="165" fontId="61" fillId="46" borderId="7" xfId="0" applyNumberFormat="1" applyFont="1" applyFill="1" applyBorder="1" applyAlignment="1">
      <alignment horizontal="right" vertical="center"/>
    </xf>
    <xf numFmtId="164" fontId="61" fillId="46" borderId="7" xfId="0" applyNumberFormat="1" applyFont="1" applyFill="1" applyBorder="1" applyAlignment="1">
      <alignment horizontal="right" vertical="center"/>
    </xf>
    <xf numFmtId="165" fontId="63" fillId="0" borderId="7" xfId="0" applyNumberFormat="1" applyFont="1" applyBorder="1" applyAlignment="1">
      <alignment horizontal="right" vertical="center"/>
    </xf>
    <xf numFmtId="172" fontId="65" fillId="47" borderId="2" xfId="0" applyNumberFormat="1" applyFont="1" applyFill="1" applyBorder="1" applyAlignment="1">
      <alignment horizontal="center" vertical="center"/>
    </xf>
    <xf numFmtId="0" fontId="66" fillId="49" borderId="37" xfId="0" applyFont="1" applyFill="1" applyBorder="1" applyAlignment="1">
      <alignment horizontal="center" vertical="center"/>
    </xf>
    <xf numFmtId="0" fontId="66" fillId="50" borderId="37" xfId="0" applyFont="1" applyFill="1" applyBorder="1" applyAlignment="1">
      <alignment horizontal="center" vertical="center"/>
    </xf>
    <xf numFmtId="0" fontId="67" fillId="46" borderId="2" xfId="0" applyFont="1" applyFill="1" applyBorder="1" applyAlignment="1">
      <alignment horizontal="center" vertical="center"/>
    </xf>
    <xf numFmtId="0" fontId="68" fillId="46" borderId="2" xfId="0" applyFont="1" applyFill="1" applyBorder="1" applyAlignment="1">
      <alignment horizontal="center"/>
    </xf>
    <xf numFmtId="172" fontId="0" fillId="0" borderId="0" xfId="0" applyNumberFormat="1"/>
    <xf numFmtId="0" fontId="61" fillId="46" borderId="7" xfId="0" applyFont="1" applyFill="1" applyBorder="1" applyAlignment="1">
      <alignment horizontal="center" vertical="center"/>
    </xf>
    <xf numFmtId="171" fontId="61" fillId="46" borderId="7" xfId="0" applyNumberFormat="1" applyFont="1" applyFill="1" applyBorder="1" applyAlignment="1">
      <alignment horizontal="right" vertical="center"/>
    </xf>
    <xf numFmtId="0" fontId="63" fillId="46" borderId="7" xfId="0" applyFont="1" applyFill="1" applyBorder="1" applyAlignment="1">
      <alignment horizontal="right" vertical="center"/>
    </xf>
    <xf numFmtId="168" fontId="69" fillId="51" borderId="7" xfId="1" applyFont="1" applyFill="1" applyBorder="1"/>
    <xf numFmtId="170" fontId="61" fillId="0" borderId="7" xfId="0" applyNumberFormat="1" applyFont="1" applyBorder="1" applyAlignment="1">
      <alignment horizontal="center" vertical="center"/>
    </xf>
    <xf numFmtId="0" fontId="0" fillId="52" borderId="7" xfId="0" applyFill="1" applyBorder="1"/>
    <xf numFmtId="171" fontId="62" fillId="47" borderId="7" xfId="0" applyNumberFormat="1" applyFont="1" applyFill="1" applyBorder="1" applyAlignment="1">
      <alignment horizontal="right" vertical="center"/>
    </xf>
    <xf numFmtId="171" fontId="63" fillId="0" borderId="7" xfId="0" applyNumberFormat="1" applyFont="1" applyBorder="1" applyAlignment="1">
      <alignment horizontal="right" vertical="center"/>
    </xf>
    <xf numFmtId="168" fontId="59" fillId="0" borderId="7" xfId="1" applyBorder="1"/>
    <xf numFmtId="172" fontId="0" fillId="52" borderId="7" xfId="0" applyNumberFormat="1" applyFill="1" applyBorder="1" applyAlignment="1">
      <alignment horizontal="left"/>
    </xf>
    <xf numFmtId="165" fontId="61" fillId="0" borderId="7" xfId="0" applyNumberFormat="1" applyFont="1" applyBorder="1" applyAlignment="1">
      <alignment horizontal="right" vertical="center"/>
    </xf>
    <xf numFmtId="3" fontId="61" fillId="46" borderId="7" xfId="0" applyNumberFormat="1" applyFont="1" applyFill="1" applyBorder="1" applyAlignment="1">
      <alignment horizontal="right" vertical="center"/>
    </xf>
    <xf numFmtId="1" fontId="62" fillId="47" borderId="7" xfId="0" applyNumberFormat="1" applyFont="1" applyFill="1" applyBorder="1" applyAlignment="1">
      <alignment horizontal="center" vertical="center"/>
    </xf>
    <xf numFmtId="0" fontId="8" fillId="45" borderId="7" xfId="0" applyFont="1" applyFill="1" applyBorder="1" applyAlignment="1">
      <alignment horizontal="center" vertical="center"/>
    </xf>
    <xf numFmtId="0" fontId="67" fillId="0" borderId="7" xfId="0" applyFont="1" applyBorder="1" applyAlignment="1">
      <alignment horizontal="center" vertical="center"/>
    </xf>
    <xf numFmtId="10" fontId="63" fillId="0" borderId="7" xfId="0" applyNumberFormat="1" applyFont="1" applyBorder="1" applyAlignment="1">
      <alignment horizontal="right" vertical="center"/>
    </xf>
    <xf numFmtId="10" fontId="61" fillId="46" borderId="7" xfId="0" applyNumberFormat="1" applyFont="1" applyFill="1" applyBorder="1" applyAlignment="1">
      <alignment horizontal="right" vertical="center"/>
    </xf>
    <xf numFmtId="14" fontId="0" fillId="0" borderId="0" xfId="0" applyNumberFormat="1"/>
    <xf numFmtId="18" fontId="0" fillId="0" borderId="0" xfId="0" applyNumberFormat="1"/>
    <xf numFmtId="0" fontId="27" fillId="4" borderId="7" xfId="0" applyFont="1" applyFill="1" applyBorder="1" applyAlignment="1">
      <alignment horizontal="center" vertical="center"/>
    </xf>
    <xf numFmtId="168" fontId="27" fillId="4" borderId="7" xfId="1" applyFont="1" applyFill="1" applyBorder="1" applyAlignment="1">
      <alignment horizontal="center" vertical="center"/>
    </xf>
    <xf numFmtId="10" fontId="18" fillId="16" borderId="7" xfId="0" applyNumberFormat="1" applyFont="1" applyFill="1" applyBorder="1" applyAlignment="1">
      <alignment horizontal="center" vertical="center"/>
    </xf>
    <xf numFmtId="10" fontId="18" fillId="16" borderId="7" xfId="0" applyNumberFormat="1" applyFont="1" applyFill="1" applyBorder="1" applyAlignment="1">
      <alignment horizontal="center" vertical="center" wrapText="1"/>
    </xf>
    <xf numFmtId="0" fontId="27" fillId="14" borderId="7" xfId="0" applyFont="1" applyFill="1" applyBorder="1" applyAlignment="1">
      <alignment horizontal="center" vertical="center"/>
    </xf>
    <xf numFmtId="0" fontId="38" fillId="14" borderId="7" xfId="0" applyFont="1" applyFill="1" applyBorder="1" applyAlignment="1">
      <alignment horizontal="center" vertical="center" wrapText="1"/>
    </xf>
    <xf numFmtId="3" fontId="27" fillId="14" borderId="7" xfId="0" applyNumberFormat="1" applyFont="1" applyFill="1" applyBorder="1" applyAlignment="1">
      <alignment horizontal="center" vertical="center" wrapText="1"/>
    </xf>
    <xf numFmtId="168" fontId="27" fillId="14" borderId="7" xfId="1" applyFont="1" applyFill="1" applyBorder="1" applyAlignment="1">
      <alignment horizontal="center" vertical="center" wrapText="1"/>
    </xf>
    <xf numFmtId="10" fontId="18" fillId="25" borderId="7" xfId="0" applyNumberFormat="1" applyFont="1" applyFill="1" applyBorder="1" applyAlignment="1">
      <alignment horizontal="center" vertical="center"/>
    </xf>
    <xf numFmtId="0" fontId="18" fillId="25" borderId="7" xfId="0" applyFont="1" applyFill="1" applyBorder="1" applyAlignment="1">
      <alignment horizontal="center" vertical="center" wrapText="1"/>
    </xf>
    <xf numFmtId="0" fontId="27" fillId="26" borderId="7" xfId="0" applyFont="1" applyFill="1" applyBorder="1" applyAlignment="1">
      <alignment horizontal="center" vertical="center"/>
    </xf>
    <xf numFmtId="0" fontId="27" fillId="27" borderId="7" xfId="0" applyFont="1" applyFill="1" applyBorder="1" applyAlignment="1">
      <alignment horizontal="center" vertical="center"/>
    </xf>
    <xf numFmtId="0" fontId="27" fillId="19" borderId="7" xfId="0" applyFont="1" applyFill="1" applyBorder="1" applyAlignment="1">
      <alignment horizontal="center" vertical="center"/>
    </xf>
    <xf numFmtId="168" fontId="18" fillId="0" borderId="7" xfId="0" applyNumberFormat="1" applyFont="1" applyBorder="1" applyAlignment="1">
      <alignment horizontal="center" vertical="center"/>
    </xf>
    <xf numFmtId="0" fontId="27" fillId="28" borderId="7" xfId="0" applyFont="1" applyFill="1" applyBorder="1" applyAlignment="1">
      <alignment horizontal="center" vertical="center"/>
    </xf>
    <xf numFmtId="10" fontId="18" fillId="0" borderId="7" xfId="0" applyNumberFormat="1" applyFont="1" applyBorder="1" applyAlignment="1">
      <alignment horizontal="right" vertical="center"/>
    </xf>
    <xf numFmtId="0" fontId="27" fillId="29" borderId="7" xfId="0" applyFont="1" applyFill="1" applyBorder="1" applyAlignment="1">
      <alignment horizontal="center" vertical="center"/>
    </xf>
    <xf numFmtId="0" fontId="27" fillId="19" borderId="14" xfId="0" applyFont="1" applyFill="1" applyBorder="1" applyAlignment="1">
      <alignment horizontal="center" vertical="center"/>
    </xf>
    <xf numFmtId="168" fontId="18" fillId="0" borderId="7" xfId="1" applyFont="1" applyBorder="1" applyAlignment="1">
      <alignment horizontal="center" vertical="center"/>
    </xf>
    <xf numFmtId="10" fontId="18" fillId="0" borderId="7" xfId="0" applyNumberFormat="1" applyFont="1" applyBorder="1" applyAlignment="1">
      <alignment horizontal="right" vertical="center" wrapText="1"/>
    </xf>
    <xf numFmtId="0" fontId="27" fillId="14" borderId="8" xfId="0" applyFont="1" applyFill="1" applyBorder="1" applyAlignment="1">
      <alignment horizontal="center" vertical="center"/>
    </xf>
    <xf numFmtId="10" fontId="18" fillId="0" borderId="7" xfId="1" applyNumberFormat="1" applyFont="1" applyBorder="1" applyAlignment="1">
      <alignment horizontal="right" vertical="center"/>
    </xf>
    <xf numFmtId="10" fontId="18" fillId="24" borderId="7" xfId="0" applyNumberFormat="1" applyFont="1" applyFill="1" applyBorder="1" applyAlignment="1">
      <alignment horizontal="center" vertical="center"/>
    </xf>
    <xf numFmtId="10" fontId="18" fillId="30" borderId="7" xfId="0" applyNumberFormat="1" applyFont="1" applyFill="1" applyBorder="1" applyAlignment="1">
      <alignment horizontal="center" vertical="center"/>
    </xf>
    <xf numFmtId="10" fontId="18" fillId="24" borderId="7" xfId="0" applyNumberFormat="1" applyFont="1" applyFill="1" applyBorder="1" applyAlignment="1">
      <alignment horizontal="center" vertical="center" wrapText="1"/>
    </xf>
    <xf numFmtId="10" fontId="18" fillId="31" borderId="7" xfId="0" applyNumberFormat="1" applyFont="1" applyFill="1" applyBorder="1" applyAlignment="1">
      <alignment horizontal="center" vertical="center" wrapText="1"/>
    </xf>
    <xf numFmtId="0" fontId="27" fillId="29" borderId="14" xfId="0" applyFont="1" applyFill="1" applyBorder="1" applyAlignment="1">
      <alignment horizontal="center" vertical="center"/>
    </xf>
    <xf numFmtId="0" fontId="27" fillId="11" borderId="14" xfId="0" applyFont="1" applyFill="1" applyBorder="1" applyAlignment="1">
      <alignment horizontal="center" vertical="center"/>
    </xf>
    <xf numFmtId="0" fontId="27" fillId="28" borderId="14" xfId="0" applyFont="1" applyFill="1" applyBorder="1" applyAlignment="1">
      <alignment horizontal="center" vertical="center"/>
    </xf>
    <xf numFmtId="10" fontId="18" fillId="15"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68" fontId="21" fillId="0" borderId="7" xfId="1" applyFont="1" applyBorder="1" applyAlignment="1">
      <alignment horizontal="center" vertical="center"/>
    </xf>
    <xf numFmtId="10" fontId="21" fillId="0" borderId="7" xfId="1" applyNumberFormat="1" applyFont="1" applyBorder="1" applyAlignment="1">
      <alignment horizontal="right" vertical="center"/>
    </xf>
    <xf numFmtId="0" fontId="18" fillId="4" borderId="7" xfId="0" applyFont="1" applyFill="1" applyBorder="1" applyAlignment="1">
      <alignment horizontal="center" vertical="center"/>
    </xf>
    <xf numFmtId="168" fontId="18" fillId="4" borderId="7" xfId="1" applyFont="1" applyFill="1" applyBorder="1" applyAlignment="1">
      <alignment horizontal="center" vertical="center"/>
    </xf>
    <xf numFmtId="10" fontId="18" fillId="25" borderId="7" xfId="0" applyNumberFormat="1" applyFont="1" applyFill="1" applyBorder="1" applyAlignment="1">
      <alignment horizontal="center" vertical="center" wrapText="1"/>
    </xf>
    <xf numFmtId="0" fontId="18" fillId="14" borderId="8" xfId="0" applyFont="1" applyFill="1" applyBorder="1" applyAlignment="1">
      <alignment horizontal="center" vertical="center"/>
    </xf>
    <xf numFmtId="0" fontId="40" fillId="14" borderId="7" xfId="0" applyFont="1" applyFill="1" applyBorder="1" applyAlignment="1">
      <alignment horizontal="center" vertical="center" wrapText="1"/>
    </xf>
    <xf numFmtId="3" fontId="18" fillId="14" borderId="7" xfId="0" applyNumberFormat="1" applyFont="1" applyFill="1" applyBorder="1" applyAlignment="1">
      <alignment horizontal="center" vertical="center" wrapText="1"/>
    </xf>
    <xf numFmtId="168" fontId="18" fillId="14" borderId="7" xfId="1" applyFont="1" applyFill="1" applyBorder="1" applyAlignment="1">
      <alignment horizontal="center" vertical="center" wrapText="1"/>
    </xf>
    <xf numFmtId="0" fontId="18" fillId="26" borderId="7" xfId="0" applyFont="1" applyFill="1" applyBorder="1" applyAlignment="1">
      <alignment horizontal="center" vertical="center"/>
    </xf>
    <xf numFmtId="0" fontId="18" fillId="27" borderId="7" xfId="0" applyFont="1" applyFill="1" applyBorder="1" applyAlignment="1">
      <alignment horizontal="center" vertical="center"/>
    </xf>
    <xf numFmtId="0" fontId="18" fillId="29" borderId="14" xfId="0" applyFont="1" applyFill="1" applyBorder="1" applyAlignment="1">
      <alignment horizontal="center" vertical="center"/>
    </xf>
    <xf numFmtId="0" fontId="18" fillId="19" borderId="14" xfId="0" applyFont="1" applyFill="1" applyBorder="1" applyAlignment="1">
      <alignment horizontal="center" vertical="center"/>
    </xf>
    <xf numFmtId="0" fontId="18" fillId="11" borderId="14" xfId="0" applyFont="1" applyFill="1" applyBorder="1" applyAlignment="1">
      <alignment horizontal="center" vertical="center"/>
    </xf>
    <xf numFmtId="168" fontId="42" fillId="0" borderId="7" xfId="1" applyFont="1" applyBorder="1" applyAlignment="1">
      <alignment horizontal="center" vertical="center"/>
    </xf>
    <xf numFmtId="0" fontId="18" fillId="28" borderId="14" xfId="0" applyFont="1" applyFill="1" applyBorder="1" applyAlignment="1">
      <alignment horizontal="center" vertical="center"/>
    </xf>
    <xf numFmtId="10" fontId="42" fillId="0" borderId="7" xfId="1" applyNumberFormat="1" applyFont="1" applyBorder="1" applyAlignment="1">
      <alignment horizontal="right" vertical="center"/>
    </xf>
    <xf numFmtId="168" fontId="27" fillId="0" borderId="7" xfId="1" applyFont="1" applyBorder="1" applyAlignment="1">
      <alignment horizontal="center" vertical="center"/>
    </xf>
    <xf numFmtId="10" fontId="27" fillId="0" borderId="7" xfId="1" applyNumberFormat="1" applyFont="1" applyBorder="1" applyAlignment="1">
      <alignment horizontal="right" vertical="center"/>
    </xf>
    <xf numFmtId="10" fontId="18" fillId="15" borderId="14" xfId="0" applyNumberFormat="1" applyFont="1" applyFill="1" applyBorder="1" applyAlignment="1">
      <alignment horizontal="center" vertical="center" wrapText="1"/>
    </xf>
    <xf numFmtId="168" fontId="27" fillId="0" borderId="7" xfId="1" applyFont="1" applyBorder="1" applyAlignment="1">
      <alignment horizontal="right" vertical="center"/>
    </xf>
    <xf numFmtId="3" fontId="38" fillId="14" borderId="7" xfId="0" applyNumberFormat="1" applyFont="1" applyFill="1" applyBorder="1" applyAlignment="1">
      <alignment horizontal="center" vertical="center" wrapText="1"/>
    </xf>
    <xf numFmtId="168" fontId="18" fillId="0" borderId="7" xfId="1" applyFont="1" applyBorder="1" applyAlignment="1">
      <alignment horizontal="right" vertical="center"/>
    </xf>
    <xf numFmtId="10" fontId="18" fillId="30" borderId="7" xfId="0" applyNumberFormat="1" applyFont="1" applyFill="1" applyBorder="1" applyAlignment="1">
      <alignment horizontal="center" vertical="center" wrapText="1"/>
    </xf>
    <xf numFmtId="168" fontId="21" fillId="0" borderId="7" xfId="1" applyFont="1" applyBorder="1" applyAlignment="1">
      <alignment horizontal="right" vertical="center"/>
    </xf>
    <xf numFmtId="10" fontId="21" fillId="0" borderId="7" xfId="0" applyNumberFormat="1" applyFont="1" applyBorder="1" applyAlignment="1">
      <alignment horizontal="right" vertical="center"/>
    </xf>
    <xf numFmtId="10" fontId="27" fillId="30" borderId="7" xfId="0" applyNumberFormat="1" applyFont="1" applyFill="1" applyBorder="1" applyAlignment="1">
      <alignment horizontal="center" vertical="center"/>
    </xf>
    <xf numFmtId="10" fontId="18" fillId="15" borderId="7" xfId="0" applyNumberFormat="1" applyFont="1" applyFill="1" applyBorder="1" applyAlignment="1">
      <alignment horizontal="center" vertical="center"/>
    </xf>
    <xf numFmtId="164" fontId="43" fillId="30" borderId="7" xfId="0" applyNumberFormat="1" applyFont="1" applyFill="1" applyBorder="1" applyAlignment="1">
      <alignment horizontal="center" vertical="center" wrapText="1"/>
    </xf>
    <xf numFmtId="0" fontId="44" fillId="15" borderId="7" xfId="0" applyFont="1" applyFill="1" applyBorder="1" applyAlignment="1">
      <alignment horizontal="center" vertical="center" wrapText="1"/>
    </xf>
    <xf numFmtId="164" fontId="44" fillId="15" borderId="7" xfId="0" applyNumberFormat="1" applyFont="1" applyFill="1" applyBorder="1" applyAlignment="1">
      <alignment horizontal="center" vertical="center" wrapText="1"/>
    </xf>
    <xf numFmtId="168" fontId="18" fillId="11" borderId="26" xfId="1" applyFont="1" applyFill="1" applyBorder="1" applyAlignment="1">
      <alignment horizontal="left" vertical="center" wrapText="1"/>
    </xf>
    <xf numFmtId="168" fontId="27" fillId="11" borderId="26" xfId="1" applyFont="1" applyFill="1" applyBorder="1" applyAlignment="1">
      <alignment horizontal="left" vertical="center" wrapText="1"/>
    </xf>
    <xf numFmtId="9" fontId="43" fillId="30" borderId="7" xfId="0" applyNumberFormat="1" applyFont="1" applyFill="1" applyBorder="1" applyAlignment="1">
      <alignment horizontal="center" vertical="center" wrapText="1"/>
    </xf>
    <xf numFmtId="9" fontId="44" fillId="15" borderId="7" xfId="0" applyNumberFormat="1" applyFont="1" applyFill="1" applyBorder="1" applyAlignment="1">
      <alignment horizontal="center" vertical="center" wrapText="1"/>
    </xf>
    <xf numFmtId="10" fontId="27" fillId="30" borderId="7" xfId="0" applyNumberFormat="1" applyFont="1" applyFill="1" applyBorder="1" applyAlignment="1">
      <alignment horizontal="center" vertical="center" wrapText="1"/>
    </xf>
    <xf numFmtId="168" fontId="18" fillId="0" borderId="14" xfId="1" applyFont="1" applyBorder="1" applyAlignment="1">
      <alignment horizontal="center" vertical="center"/>
    </xf>
    <xf numFmtId="0" fontId="27" fillId="14" borderId="7" xfId="0" applyFont="1" applyFill="1" applyBorder="1" applyAlignment="1">
      <alignment horizontal="center" vertical="center" wrapText="1"/>
    </xf>
    <xf numFmtId="0" fontId="27" fillId="26" borderId="14" xfId="0" applyFont="1" applyFill="1" applyBorder="1" applyAlignment="1">
      <alignment horizontal="center" vertical="center"/>
    </xf>
    <xf numFmtId="0" fontId="27" fillId="27" borderId="14" xfId="0" applyFont="1" applyFill="1" applyBorder="1" applyAlignment="1">
      <alignment horizontal="center" vertical="center"/>
    </xf>
    <xf numFmtId="10" fontId="45" fillId="0" borderId="7" xfId="1" applyNumberFormat="1" applyFont="1" applyBorder="1" applyAlignment="1">
      <alignment horizontal="right" vertical="center"/>
    </xf>
    <xf numFmtId="168" fontId="46" fillId="0" borderId="7" xfId="1" applyFont="1" applyBorder="1" applyAlignment="1">
      <alignment horizontal="center" vertical="center"/>
    </xf>
    <xf numFmtId="10" fontId="46" fillId="0" borderId="7" xfId="0" applyNumberFormat="1" applyFont="1" applyBorder="1" applyAlignment="1">
      <alignment horizontal="right" vertical="center"/>
    </xf>
    <xf numFmtId="168" fontId="47" fillId="0" borderId="7" xfId="1" applyFont="1" applyBorder="1" applyAlignment="1">
      <alignment horizontal="center" vertical="center"/>
    </xf>
    <xf numFmtId="10" fontId="47" fillId="0" borderId="7" xfId="1" applyNumberFormat="1" applyFont="1" applyBorder="1" applyAlignment="1">
      <alignment horizontal="right" vertical="center"/>
    </xf>
    <xf numFmtId="10" fontId="18" fillId="15" borderId="24" xfId="0" applyNumberFormat="1" applyFont="1" applyFill="1" applyBorder="1" applyAlignment="1">
      <alignment horizontal="center" vertical="center" wrapText="1"/>
    </xf>
    <xf numFmtId="10" fontId="18" fillId="24" borderId="24" xfId="0" applyNumberFormat="1" applyFont="1" applyFill="1" applyBorder="1" applyAlignment="1">
      <alignment horizontal="center" vertical="center"/>
    </xf>
    <xf numFmtId="10" fontId="18" fillId="24" borderId="7" xfId="0" applyNumberFormat="1" applyFont="1" applyFill="1" applyBorder="1" applyAlignment="1">
      <alignment horizontal="right" vertical="center"/>
    </xf>
    <xf numFmtId="10" fontId="18" fillId="30" borderId="7" xfId="0" applyNumberFormat="1" applyFont="1" applyFill="1" applyBorder="1" applyAlignment="1">
      <alignment horizontal="right" vertical="center"/>
    </xf>
    <xf numFmtId="10" fontId="18" fillId="24" borderId="7" xfId="0" applyNumberFormat="1" applyFont="1" applyFill="1" applyBorder="1" applyAlignment="1">
      <alignment horizontal="right" vertical="center" wrapText="1"/>
    </xf>
    <xf numFmtId="10" fontId="18" fillId="31" borderId="7" xfId="0" applyNumberFormat="1" applyFont="1" applyFill="1" applyBorder="1" applyAlignment="1">
      <alignment horizontal="right" vertical="center" wrapText="1"/>
    </xf>
    <xf numFmtId="168" fontId="48" fillId="0" borderId="7" xfId="1" applyFont="1" applyBorder="1" applyAlignment="1">
      <alignment horizontal="center" vertical="center"/>
    </xf>
    <xf numFmtId="168" fontId="49" fillId="0" borderId="7" xfId="1" applyFont="1" applyBorder="1" applyAlignment="1">
      <alignment horizontal="center" vertical="center"/>
    </xf>
    <xf numFmtId="10" fontId="46" fillId="0" borderId="7" xfId="1" applyNumberFormat="1" applyFont="1" applyBorder="1" applyAlignment="1">
      <alignment horizontal="right" vertical="center"/>
    </xf>
    <xf numFmtId="10" fontId="0" fillId="30" borderId="29" xfId="0" applyNumberFormat="1" applyFill="1" applyBorder="1" applyAlignment="1">
      <alignment horizontal="center" vertical="center"/>
    </xf>
    <xf numFmtId="0" fontId="43" fillId="33" borderId="7" xfId="0" applyFont="1" applyFill="1" applyBorder="1" applyAlignment="1">
      <alignment horizontal="center" vertical="center" wrapText="1"/>
    </xf>
    <xf numFmtId="164" fontId="43" fillId="34" borderId="7" xfId="0" applyNumberFormat="1" applyFont="1" applyFill="1" applyBorder="1" applyAlignment="1">
      <alignment horizontal="center" vertical="center" wrapText="1"/>
    </xf>
    <xf numFmtId="164" fontId="44" fillId="34" borderId="7" xfId="0" applyNumberFormat="1" applyFont="1" applyFill="1" applyBorder="1" applyAlignment="1">
      <alignment horizontal="center" vertical="center" wrapText="1"/>
    </xf>
    <xf numFmtId="164" fontId="43" fillId="37" borderId="7" xfId="0" applyNumberFormat="1" applyFont="1" applyFill="1" applyBorder="1" applyAlignment="1">
      <alignment horizontal="center" vertical="center" wrapText="1"/>
    </xf>
    <xf numFmtId="164" fontId="44" fillId="37" borderId="7" xfId="0" applyNumberFormat="1" applyFont="1" applyFill="1" applyBorder="1" applyAlignment="1">
      <alignment horizontal="center" vertical="center" wrapText="1"/>
    </xf>
    <xf numFmtId="9" fontId="43" fillId="40" borderId="7" xfId="0" applyNumberFormat="1" applyFont="1" applyFill="1" applyBorder="1" applyAlignment="1">
      <alignment horizontal="center" vertical="center" wrapText="1"/>
    </xf>
    <xf numFmtId="9" fontId="44" fillId="40" borderId="7" xfId="0" applyNumberFormat="1" applyFont="1" applyFill="1" applyBorder="1" applyAlignment="1">
      <alignment horizontal="center" vertical="center" wrapText="1"/>
    </xf>
    <xf numFmtId="0" fontId="43" fillId="11" borderId="7" xfId="0" applyFont="1" applyFill="1" applyBorder="1" applyAlignment="1">
      <alignment horizontal="center" vertical="center" wrapText="1"/>
    </xf>
    <xf numFmtId="10" fontId="27" fillId="0" borderId="7" xfId="0" applyNumberFormat="1" applyFont="1" applyBorder="1" applyAlignment="1">
      <alignment horizontal="center" vertical="center" wrapText="1"/>
    </xf>
    <xf numFmtId="169" fontId="44" fillId="11" borderId="7" xfId="0" applyNumberFormat="1" applyFont="1" applyFill="1" applyBorder="1" applyAlignment="1">
      <alignment horizontal="center" vertical="center" wrapText="1"/>
    </xf>
    <xf numFmtId="0" fontId="27" fillId="26" borderId="34" xfId="0" applyFont="1" applyFill="1" applyBorder="1" applyAlignment="1">
      <alignment horizontal="center" vertical="center"/>
    </xf>
    <xf numFmtId="0" fontId="27" fillId="26" borderId="29" xfId="0" applyFont="1" applyFill="1" applyBorder="1" applyAlignment="1">
      <alignment horizontal="center" vertical="center"/>
    </xf>
    <xf numFmtId="0" fontId="27" fillId="27" borderId="34" xfId="0" applyFont="1" applyFill="1" applyBorder="1" applyAlignment="1">
      <alignment horizontal="center" vertical="center"/>
    </xf>
    <xf numFmtId="0" fontId="27" fillId="27" borderId="29" xfId="0" applyFont="1" applyFill="1" applyBorder="1" applyAlignment="1">
      <alignment horizontal="center" vertical="center"/>
    </xf>
    <xf numFmtId="168" fontId="18" fillId="11" borderId="26" xfId="1" applyFont="1" applyFill="1" applyBorder="1" applyAlignment="1">
      <alignment horizontal="left" vertical="center"/>
    </xf>
    <xf numFmtId="0" fontId="27" fillId="11" borderId="7" xfId="0" applyFont="1" applyFill="1" applyBorder="1" applyAlignment="1">
      <alignment horizontal="center" vertical="center"/>
    </xf>
    <xf numFmtId="168" fontId="42" fillId="0" borderId="7" xfId="1" applyFont="1" applyBorder="1" applyAlignment="1">
      <alignment horizontal="right" vertical="center"/>
    </xf>
    <xf numFmtId="4" fontId="38" fillId="14" borderId="7" xfId="0" applyNumberFormat="1" applyFont="1" applyFill="1" applyBorder="1" applyAlignment="1">
      <alignment horizontal="center" vertical="center" wrapText="1"/>
    </xf>
    <xf numFmtId="4" fontId="27" fillId="14" borderId="7" xfId="0" applyNumberFormat="1" applyFont="1" applyFill="1" applyBorder="1" applyAlignment="1">
      <alignment horizontal="center" vertical="center" wrapText="1"/>
    </xf>
    <xf numFmtId="168" fontId="50" fillId="0" borderId="7" xfId="1" applyFont="1" applyBorder="1" applyAlignment="1">
      <alignment horizontal="center" vertical="center"/>
    </xf>
    <xf numFmtId="168" fontId="50" fillId="0" borderId="7" xfId="1" applyFont="1" applyBorder="1" applyAlignment="1">
      <alignment horizontal="right" vertical="center"/>
    </xf>
    <xf numFmtId="168" fontId="47" fillId="0" borderId="7" xfId="1" applyFont="1" applyBorder="1" applyAlignment="1">
      <alignment horizontal="right" vertical="center"/>
    </xf>
    <xf numFmtId="168" fontId="42" fillId="0" borderId="30" xfId="1" applyFont="1" applyBorder="1" applyAlignment="1">
      <alignment horizontal="center" vertical="center"/>
    </xf>
    <xf numFmtId="168" fontId="42" fillId="0" borderId="30" xfId="1" applyFont="1" applyBorder="1" applyAlignment="1">
      <alignment horizontal="right" vertical="center"/>
    </xf>
    <xf numFmtId="168" fontId="51" fillId="0" borderId="7" xfId="1" applyFont="1" applyBorder="1" applyAlignment="1">
      <alignment horizontal="center" vertical="center"/>
    </xf>
    <xf numFmtId="10" fontId="51" fillId="0" borderId="7" xfId="1" applyNumberFormat="1" applyFont="1" applyBorder="1" applyAlignment="1">
      <alignment horizontal="right" vertical="center"/>
    </xf>
    <xf numFmtId="168" fontId="51" fillId="0" borderId="7" xfId="1" applyFont="1" applyBorder="1" applyAlignment="1">
      <alignment horizontal="right" vertical="center"/>
    </xf>
    <xf numFmtId="168" fontId="27" fillId="0" borderId="8" xfId="1" applyFont="1" applyBorder="1" applyAlignment="1">
      <alignment horizontal="center" vertical="center"/>
    </xf>
    <xf numFmtId="0" fontId="63" fillId="0" borderId="7" xfId="0" applyFont="1" applyBorder="1" applyAlignment="1">
      <alignment horizontal="center" vertical="center"/>
    </xf>
    <xf numFmtId="0" fontId="8" fillId="45" borderId="35" xfId="0" applyFont="1" applyFill="1" applyBorder="1" applyAlignment="1">
      <alignment horizontal="center" vertical="center" wrapText="1"/>
    </xf>
    <xf numFmtId="0" fontId="8" fillId="45" borderId="36" xfId="0" applyFont="1" applyFill="1" applyBorder="1" applyAlignment="1">
      <alignment horizontal="center" vertical="center" wrapText="1"/>
    </xf>
    <xf numFmtId="0" fontId="8" fillId="45" borderId="7" xfId="0" applyFont="1" applyFill="1" applyBorder="1" applyAlignment="1">
      <alignment horizontal="center" vertical="center"/>
    </xf>
    <xf numFmtId="0" fontId="61" fillId="46" borderId="7" xfId="0" applyFont="1" applyFill="1" applyBorder="1" applyAlignment="1">
      <alignment horizontal="center" vertical="center"/>
    </xf>
    <xf numFmtId="0" fontId="67" fillId="0" borderId="7" xfId="0" applyFont="1" applyBorder="1" applyAlignment="1">
      <alignment horizontal="center" vertical="center" wrapText="1"/>
    </xf>
    <xf numFmtId="167" fontId="61" fillId="0" borderId="7" xfId="0" applyNumberFormat="1" applyFont="1" applyBorder="1" applyAlignment="1">
      <alignment horizontal="center" vertical="center"/>
    </xf>
    <xf numFmtId="0" fontId="64" fillId="48" borderId="7" xfId="0" applyFont="1" applyFill="1" applyBorder="1" applyAlignment="1">
      <alignment horizontal="center"/>
    </xf>
    <xf numFmtId="0" fontId="8" fillId="45" borderId="7" xfId="0" applyFont="1" applyFill="1" applyBorder="1" applyAlignment="1">
      <alignment horizontal="center" vertical="center" wrapText="1"/>
    </xf>
    <xf numFmtId="0" fontId="70" fillId="48" borderId="7" xfId="0" applyFont="1" applyFill="1" applyBorder="1" applyAlignment="1">
      <alignment horizont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3" fontId="4" fillId="2" borderId="1" xfId="0" applyNumberFormat="1" applyFont="1" applyFill="1" applyBorder="1" applyAlignment="1">
      <alignment horizontal="center" vertical="center"/>
    </xf>
    <xf numFmtId="3" fontId="4" fillId="3" borderId="1"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3" fontId="4" fillId="5"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60" fillId="9"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3" fontId="6" fillId="6" borderId="1" xfId="0" applyNumberFormat="1" applyFont="1" applyFill="1" applyBorder="1" applyAlignment="1">
      <alignment horizontal="center" vertical="center"/>
    </xf>
    <xf numFmtId="3" fontId="6" fillId="7" borderId="1" xfId="0" applyNumberFormat="1" applyFont="1" applyFill="1" applyBorder="1" applyAlignment="1">
      <alignment horizontal="center" vertical="center"/>
    </xf>
    <xf numFmtId="3" fontId="6" fillId="8" borderId="1" xfId="0" applyNumberFormat="1" applyFont="1" applyFill="1" applyBorder="1" applyAlignment="1">
      <alignment horizontal="center" vertical="center"/>
    </xf>
    <xf numFmtId="3" fontId="6" fillId="9" borderId="1" xfId="0" applyNumberFormat="1" applyFont="1" applyFill="1" applyBorder="1" applyAlignment="1">
      <alignment horizontal="center" vertical="center"/>
    </xf>
    <xf numFmtId="3" fontId="6" fillId="10"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7" fillId="0" borderId="0" xfId="0" applyFont="1"/>
    <xf numFmtId="0" fontId="8" fillId="2" borderId="2" xfId="0" applyFont="1" applyFill="1" applyBorder="1" applyAlignment="1">
      <alignment horizontal="center" vertical="center" wrapText="1"/>
    </xf>
    <xf numFmtId="0" fontId="9" fillId="11" borderId="2" xfId="0" applyFont="1" applyFill="1" applyBorder="1" applyAlignment="1">
      <alignment horizontal="right" vertical="center"/>
    </xf>
    <xf numFmtId="165" fontId="9" fillId="11" borderId="2" xfId="0" applyNumberFormat="1" applyFont="1" applyFill="1" applyBorder="1" applyAlignment="1">
      <alignment horizontal="right" vertical="center"/>
    </xf>
    <xf numFmtId="164" fontId="9" fillId="11" borderId="2" xfId="0" applyNumberFormat="1" applyFont="1" applyFill="1" applyBorder="1" applyAlignment="1">
      <alignment horizontal="right" vertical="center"/>
    </xf>
    <xf numFmtId="0" fontId="9" fillId="11" borderId="2" xfId="0" applyFont="1" applyFill="1" applyBorder="1" applyAlignment="1">
      <alignment horizontal="center" vertical="center"/>
    </xf>
    <xf numFmtId="0" fontId="9" fillId="12" borderId="2" xfId="0" applyFont="1" applyFill="1" applyBorder="1" applyAlignment="1">
      <alignment horizontal="right" vertical="center"/>
    </xf>
    <xf numFmtId="165" fontId="9" fillId="12" borderId="2" xfId="0" applyNumberFormat="1" applyFont="1" applyFill="1" applyBorder="1" applyAlignment="1">
      <alignment horizontal="right" vertical="center"/>
    </xf>
    <xf numFmtId="164" fontId="9" fillId="12" borderId="2" xfId="0" applyNumberFormat="1" applyFont="1" applyFill="1" applyBorder="1" applyAlignment="1">
      <alignment horizontal="right" vertical="center"/>
    </xf>
    <xf numFmtId="0" fontId="9" fillId="12" borderId="2" xfId="0" applyFont="1" applyFill="1" applyBorder="1" applyAlignment="1">
      <alignment horizontal="center" vertical="center"/>
    </xf>
    <xf numFmtId="0" fontId="9" fillId="11" borderId="2" xfId="0" applyFont="1" applyFill="1" applyBorder="1" applyAlignment="1">
      <alignment horizontal="right" wrapText="1"/>
    </xf>
    <xf numFmtId="0" fontId="9" fillId="12" borderId="2" xfId="0" applyFont="1" applyFill="1" applyBorder="1" applyAlignment="1">
      <alignment horizontal="right"/>
    </xf>
    <xf numFmtId="0" fontId="10" fillId="0" borderId="0" xfId="0" applyFont="1"/>
    <xf numFmtId="0" fontId="16" fillId="14" borderId="3" xfId="0" applyFont="1" applyFill="1" applyBorder="1" applyAlignment="1">
      <alignment horizontal="center" vertical="center" wrapText="1"/>
    </xf>
    <xf numFmtId="168" fontId="16" fillId="14" borderId="4" xfId="1" applyFont="1" applyFill="1" applyBorder="1" applyAlignment="1">
      <alignment horizontal="center" vertical="center"/>
    </xf>
    <xf numFmtId="168" fontId="15" fillId="15" borderId="4" xfId="1" applyFont="1" applyFill="1" applyBorder="1" applyAlignment="1">
      <alignment horizontal="center" vertical="center"/>
    </xf>
    <xf numFmtId="0" fontId="21" fillId="5" borderId="9" xfId="0" applyFont="1" applyFill="1" applyBorder="1" applyAlignment="1">
      <alignment horizontal="center" vertical="center"/>
    </xf>
    <xf numFmtId="4" fontId="22" fillId="20" borderId="10" xfId="0" applyNumberFormat="1" applyFont="1" applyFill="1" applyBorder="1" applyAlignment="1">
      <alignment horizontal="center" vertical="center"/>
    </xf>
    <xf numFmtId="10" fontId="23" fillId="8" borderId="11" xfId="0" applyNumberFormat="1" applyFont="1" applyFill="1" applyBorder="1" applyAlignment="1">
      <alignment horizontal="center" vertical="center" wrapText="1"/>
    </xf>
    <xf numFmtId="0" fontId="24" fillId="5" borderId="9" xfId="0" applyFont="1" applyFill="1" applyBorder="1" applyAlignment="1">
      <alignment horizontal="center" vertical="center"/>
    </xf>
    <xf numFmtId="10" fontId="25" fillId="21" borderId="12" xfId="0" applyNumberFormat="1" applyFont="1" applyFill="1" applyBorder="1" applyAlignment="1">
      <alignment horizontal="center" vertical="center"/>
    </xf>
    <xf numFmtId="0" fontId="21" fillId="5" borderId="13" xfId="0" applyFont="1" applyFill="1" applyBorder="1" applyAlignment="1">
      <alignment horizontal="center" vertical="center"/>
    </xf>
    <xf numFmtId="4" fontId="22" fillId="20" borderId="14" xfId="0" applyNumberFormat="1" applyFont="1" applyFill="1" applyBorder="1" applyAlignment="1">
      <alignment horizontal="center" vertical="center"/>
    </xf>
    <xf numFmtId="0" fontId="26" fillId="8" borderId="15" xfId="0" applyFont="1" applyFill="1" applyBorder="1" applyAlignment="1">
      <alignment horizontal="center" vertical="center"/>
    </xf>
    <xf numFmtId="0" fontId="24" fillId="5" borderId="13" xfId="0" applyFont="1" applyFill="1" applyBorder="1" applyAlignment="1">
      <alignment horizontal="center" vertical="center"/>
    </xf>
    <xf numFmtId="10" fontId="25" fillId="21" borderId="7" xfId="0" applyNumberFormat="1" applyFont="1" applyFill="1" applyBorder="1" applyAlignment="1">
      <alignment horizontal="center" vertical="center"/>
    </xf>
    <xf numFmtId="0" fontId="21" fillId="5" borderId="16" xfId="0" applyFont="1" applyFill="1" applyBorder="1" applyAlignment="1">
      <alignment horizontal="center" vertical="center"/>
    </xf>
    <xf numFmtId="4" fontId="22" fillId="20" borderId="17" xfId="0" applyNumberFormat="1" applyFont="1" applyFill="1" applyBorder="1" applyAlignment="1">
      <alignment horizontal="center" vertical="center"/>
    </xf>
    <xf numFmtId="0" fontId="24" fillId="5" borderId="16" xfId="0" applyFont="1" applyFill="1" applyBorder="1" applyAlignment="1">
      <alignment horizontal="center" vertical="center"/>
    </xf>
    <xf numFmtId="10" fontId="25" fillId="21" borderId="18" xfId="0" applyNumberFormat="1" applyFont="1" applyFill="1" applyBorder="1" applyAlignment="1">
      <alignment horizontal="center" vertical="center"/>
    </xf>
    <xf numFmtId="0" fontId="27" fillId="14" borderId="12" xfId="0" applyFont="1" applyFill="1" applyBorder="1" applyAlignment="1">
      <alignment horizontal="center" vertical="center"/>
    </xf>
    <xf numFmtId="4" fontId="28" fillId="15" borderId="7" xfId="0" applyNumberFormat="1" applyFont="1" applyFill="1" applyBorder="1" applyAlignment="1">
      <alignment horizontal="center" vertical="center"/>
    </xf>
    <xf numFmtId="4" fontId="28" fillId="15" borderId="18" xfId="0" applyNumberFormat="1" applyFont="1" applyFill="1" applyBorder="1" applyAlignment="1">
      <alignment horizontal="center" vertical="center"/>
    </xf>
    <xf numFmtId="0" fontId="15" fillId="18" borderId="9" xfId="0" applyFont="1" applyFill="1" applyBorder="1" applyAlignment="1">
      <alignment horizontal="center" vertical="center" wrapText="1"/>
    </xf>
    <xf numFmtId="0" fontId="15" fillId="18" borderId="12" xfId="0" applyFont="1" applyFill="1" applyBorder="1" applyAlignment="1">
      <alignment horizontal="center" vertical="center" wrapText="1"/>
    </xf>
    <xf numFmtId="0" fontId="17" fillId="18" borderId="12" xfId="0" applyFont="1" applyFill="1" applyBorder="1" applyAlignment="1">
      <alignment horizontal="center" vertical="center" wrapText="1"/>
    </xf>
    <xf numFmtId="0" fontId="17" fillId="18" borderId="10" xfId="0" applyFont="1" applyFill="1" applyBorder="1" applyAlignment="1">
      <alignment horizontal="center" vertical="center" wrapText="1"/>
    </xf>
    <xf numFmtId="0" fontId="17" fillId="18" borderId="4" xfId="0" applyFont="1" applyFill="1" applyBorder="1" applyAlignment="1">
      <alignment horizontal="center" vertical="center" wrapText="1"/>
    </xf>
    <xf numFmtId="0" fontId="17" fillId="18" borderId="21" xfId="0" applyFont="1" applyFill="1" applyBorder="1" applyAlignment="1">
      <alignment horizontal="center" vertical="center" wrapText="1"/>
    </xf>
    <xf numFmtId="0" fontId="35" fillId="12" borderId="7" xfId="0" applyFont="1" applyFill="1" applyBorder="1" applyAlignment="1">
      <alignment horizontal="center" vertical="center"/>
    </xf>
    <xf numFmtId="0" fontId="35" fillId="12" borderId="25" xfId="0" applyFont="1" applyFill="1" applyBorder="1" applyAlignment="1">
      <alignment horizontal="center" vertical="center"/>
    </xf>
    <xf numFmtId="0" fontId="0" fillId="31" borderId="7" xfId="0" applyFill="1" applyBorder="1" applyAlignment="1">
      <alignment horizontal="center" wrapText="1"/>
    </xf>
    <xf numFmtId="0" fontId="0" fillId="43" borderId="7" xfId="0" applyFill="1" applyBorder="1" applyAlignment="1">
      <alignment horizontal="center" vertical="center"/>
    </xf>
    <xf numFmtId="0" fontId="0" fillId="19" borderId="7" xfId="0" applyFill="1" applyBorder="1" applyAlignment="1">
      <alignment horizontal="center" vertical="center"/>
    </xf>
    <xf numFmtId="0" fontId="52" fillId="12" borderId="7" xfId="0" applyFont="1" applyFill="1" applyBorder="1" applyAlignment="1">
      <alignment horizontal="center" vertical="center" wrapText="1"/>
    </xf>
    <xf numFmtId="0" fontId="39" fillId="12" borderId="7" xfId="0" applyFont="1" applyFill="1" applyBorder="1" applyAlignment="1">
      <alignment horizontal="center" vertical="center"/>
    </xf>
    <xf numFmtId="0" fontId="39" fillId="12" borderId="7" xfId="0" applyFont="1" applyFill="1" applyBorder="1" applyAlignment="1">
      <alignment horizontal="center" vertical="center" wrapText="1"/>
    </xf>
    <xf numFmtId="0" fontId="39" fillId="18" borderId="7" xfId="0" applyFont="1" applyFill="1" applyBorder="1" applyAlignment="1">
      <alignment horizontal="center" vertical="center"/>
    </xf>
    <xf numFmtId="0" fontId="53" fillId="12" borderId="7" xfId="0" applyFont="1" applyFill="1" applyBorder="1" applyAlignment="1">
      <alignment horizontal="center" vertical="center" wrapText="1"/>
    </xf>
    <xf numFmtId="0" fontId="0" fillId="19" borderId="31" xfId="0" applyFill="1" applyBorder="1" applyAlignment="1">
      <alignment horizontal="center" vertical="center"/>
    </xf>
    <xf numFmtId="0" fontId="52" fillId="12" borderId="32" xfId="0" applyFont="1" applyFill="1" applyBorder="1" applyAlignment="1">
      <alignment horizontal="center" vertical="center" wrapText="1"/>
    </xf>
    <xf numFmtId="0" fontId="35" fillId="12" borderId="24" xfId="0" applyFont="1" applyFill="1" applyBorder="1" applyAlignment="1">
      <alignment horizontal="center" vertical="center"/>
    </xf>
    <xf numFmtId="0" fontId="35" fillId="12" borderId="26" xfId="0" applyFont="1" applyFill="1" applyBorder="1" applyAlignment="1">
      <alignment horizontal="center" vertical="center"/>
    </xf>
    <xf numFmtId="10" fontId="0" fillId="0" borderId="7" xfId="0" applyNumberFormat="1" applyBorder="1" applyAlignment="1">
      <alignment horizontal="center" vertical="center"/>
    </xf>
    <xf numFmtId="168" fontId="0" fillId="0" borderId="0" xfId="0" applyNumberFormat="1" applyAlignment="1">
      <alignment horizontal="center"/>
    </xf>
    <xf numFmtId="0" fontId="0" fillId="14" borderId="7" xfId="0" applyFill="1" applyBorder="1" applyAlignment="1">
      <alignment horizontal="center" vertical="center"/>
    </xf>
    <xf numFmtId="0" fontId="0" fillId="14" borderId="7" xfId="0" applyFill="1" applyBorder="1" applyAlignment="1">
      <alignment horizontal="center" vertical="center" wrapText="1"/>
    </xf>
    <xf numFmtId="2" fontId="18" fillId="53" borderId="7" xfId="0" applyNumberFormat="1" applyFont="1" applyFill="1" applyBorder="1" applyAlignment="1">
      <alignment horizontal="center" vertical="center"/>
    </xf>
    <xf numFmtId="2" fontId="18" fillId="54" borderId="24" xfId="0" applyNumberFormat="1" applyFont="1" applyFill="1" applyBorder="1" applyAlignment="1">
      <alignment horizontal="center" vertical="center"/>
    </xf>
    <xf numFmtId="10" fontId="42" fillId="55" borderId="0" xfId="1" applyNumberFormat="1" applyFont="1" applyFill="1" applyBorder="1" applyAlignment="1">
      <alignment horizontal="right" vertical="center"/>
    </xf>
    <xf numFmtId="0" fontId="18" fillId="55" borderId="0" xfId="0" applyFont="1" applyFill="1"/>
    <xf numFmtId="168" fontId="0" fillId="55" borderId="0" xfId="0" applyNumberFormat="1" applyFill="1" applyAlignment="1">
      <alignment horizontal="center" vertical="center"/>
    </xf>
    <xf numFmtId="168" fontId="0" fillId="55" borderId="0" xfId="0" applyNumberFormat="1" applyFill="1"/>
    <xf numFmtId="0" fontId="0" fillId="55" borderId="0" xfId="0" applyFill="1"/>
    <xf numFmtId="0" fontId="27" fillId="14" borderId="8" xfId="0" applyFont="1" applyFill="1" applyBorder="1" applyAlignment="1">
      <alignment horizontal="center" vertical="center" wrapText="1"/>
    </xf>
  </cellXfs>
  <cellStyles count="3">
    <cellStyle name="Comma" xfId="1" builtinId="3"/>
    <cellStyle name="Normal" xfId="0" builtinId="0"/>
    <cellStyle name="Normal 2" xfId="2" xr:uid="{FA259EF0-E148-4332-82E4-490C05904C02}"/>
  </cellStyles>
  <dxfs count="21">
    <dxf>
      <font>
        <color rgb="FFFFFFFF"/>
      </font>
    </dxf>
    <dxf>
      <font>
        <b/>
        <color rgb="FF7F7F7F"/>
        <name val="Arial"/>
        <charset val="1"/>
      </font>
    </dxf>
    <dxf>
      <font>
        <b/>
        <color rgb="FF7030A0"/>
        <name val="Arial"/>
        <charset val="1"/>
      </font>
    </dxf>
    <dxf>
      <font>
        <b/>
        <color rgb="FF2E75B6"/>
        <name val="Arial"/>
        <charset val="1"/>
      </font>
    </dxf>
    <dxf>
      <font>
        <b/>
        <color rgb="FFC00000"/>
        <name val="Arial"/>
        <charset val="1"/>
      </font>
    </dxf>
    <dxf>
      <font>
        <b/>
        <color rgb="FF7F3F00"/>
        <name val="Arial"/>
        <charset val="1"/>
      </font>
      <fill>
        <patternFill>
          <bgColor rgb="FFF4B084"/>
        </patternFill>
      </fill>
    </dxf>
    <dxf>
      <font>
        <color rgb="FF9C0006"/>
        <name val="Arial"/>
        <charset val="1"/>
      </font>
      <fill>
        <patternFill>
          <bgColor rgb="FFFFC7CE"/>
        </patternFill>
      </fill>
    </dxf>
    <dxf>
      <font>
        <color rgb="FF9C5700"/>
        <name val="Arial"/>
        <charset val="1"/>
      </font>
      <fill>
        <patternFill>
          <bgColor rgb="FFFFEB9C"/>
        </patternFill>
      </fill>
    </dxf>
    <dxf>
      <font>
        <color rgb="FF006100"/>
        <name val="Arial"/>
        <charset val="1"/>
      </font>
      <fill>
        <patternFill>
          <bgColor rgb="FFC6EFCE"/>
        </patternFill>
      </fill>
    </dxf>
    <dxf>
      <border diagonalUp="0" diagonalDown="0">
        <left style="thin">
          <color rgb="FFBFBFBF"/>
        </left>
        <right style="thin">
          <color rgb="FFBFBFBF"/>
        </right>
        <top style="thin">
          <color rgb="FFBFBFBF"/>
        </top>
        <bottom style="thin">
          <color rgb="FFBFBFBF"/>
        </bottom>
      </border>
    </dxf>
    <dxf>
      <font>
        <b/>
        <color rgb="FFC00000"/>
        <name val="Arial"/>
        <charset val="1"/>
      </font>
    </dxf>
    <dxf>
      <font>
        <b/>
        <color rgb="FFC00000"/>
        <name val="Arial"/>
        <charset val="1"/>
      </font>
    </dxf>
    <dxf>
      <font>
        <b/>
        <color rgb="FFC00000"/>
        <name val="Arial"/>
        <charset val="1"/>
      </font>
    </dxf>
    <dxf>
      <fill>
        <patternFill>
          <bgColor rgb="FFFCE4D6"/>
        </patternFill>
      </fill>
    </dxf>
    <dxf>
      <fill>
        <patternFill>
          <bgColor rgb="FFFCE4D6"/>
        </patternFill>
      </fill>
    </dxf>
    <dxf>
      <fill>
        <patternFill>
          <bgColor rgb="FFFCE4D6"/>
        </patternFill>
      </fill>
    </dxf>
    <dxf>
      <fill>
        <patternFill>
          <bgColor rgb="FFFFC7CE"/>
        </patternFill>
      </fill>
    </dxf>
    <dxf>
      <fill>
        <patternFill>
          <bgColor rgb="FFC6EFCE"/>
        </patternFill>
      </fill>
    </dxf>
    <dxf>
      <fill>
        <patternFill>
          <bgColor rgb="FFFCE4D6"/>
        </patternFill>
      </fill>
    </dxf>
    <dxf>
      <fill>
        <patternFill>
          <bgColor rgb="FFFCE4D6"/>
        </patternFill>
      </fill>
    </dxf>
    <dxf>
      <fill>
        <patternFill>
          <bgColor rgb="FFFCE4D6"/>
        </patternFill>
      </fill>
    </dxf>
  </dxfs>
  <tableStyles count="0" defaultTableStyle="TableStyleMedium2" defaultPivotStyle="PivotStyleLight16"/>
  <colors>
    <indexedColors>
      <rgbColor rgb="FF000000"/>
      <rgbColor rgb="FFFFFFFF"/>
      <rgbColor rgb="FFFF0000"/>
      <rgbColor rgb="FFC5E0B3"/>
      <rgbColor rgb="FF0000FF"/>
      <rgbColor rgb="FFFFFF00"/>
      <rgbColor rgb="FFFFC7CE"/>
      <rgbColor rgb="FFBDD7EE"/>
      <rgbColor rgb="FF9C0006"/>
      <rgbColor rgb="FFFFD966"/>
      <rgbColor rgb="FFEDEDED"/>
      <rgbColor rgb="FF548135"/>
      <rgbColor rgb="FFE7E6E6"/>
      <rgbColor rgb="FF00B050"/>
      <rgbColor rgb="FFBFBFBF"/>
      <rgbColor rgb="FF7F7F7F"/>
      <rgbColor rgb="FFA6A6A6"/>
      <rgbColor rgb="FF7030A0"/>
      <rgbColor rgb="FFFFF2CC"/>
      <rgbColor rgb="FFDEEBF7"/>
      <rgbColor rgb="FFFFE699"/>
      <rgbColor rgb="FFF4B183"/>
      <rgbColor rgb="FF2E75B5"/>
      <rgbColor rgb="FFBDD6EE"/>
      <rgbColor rgb="FFF2F2F2"/>
      <rgbColor rgb="FFFBE5D6"/>
      <rgbColor rgb="FFFFD965"/>
      <rgbColor rgb="FFC5E0B4"/>
      <rgbColor rgb="FFFFE598"/>
      <rgbColor rgb="FFC00000"/>
      <rgbColor rgb="FFD9D9D9"/>
      <rgbColor rgb="FFE2EFD9"/>
      <rgbColor rgb="FFA9D18E"/>
      <rgbColor rgb="FFE2F0D9"/>
      <rgbColor rgb="FFC6EFCE"/>
      <rgbColor rgb="FFFFEB9C"/>
      <rgbColor rgb="FF9DC3E6"/>
      <rgbColor rgb="FFF4B084"/>
      <rgbColor rgb="FF9CC2E5"/>
      <rgbColor rgb="FFF8CBAD"/>
      <rgbColor rgb="FF2E75B6"/>
      <rgbColor rgb="FF5B9BD5"/>
      <rgbColor rgb="FFA8D08D"/>
      <rgbColor rgb="FFFFC000"/>
      <rgbColor rgb="FFBF9000"/>
      <rgbColor rgb="FFED7D31"/>
      <rgbColor rgb="FF595959"/>
      <rgbColor rgb="FF8B8B8B"/>
      <rgbColor rgb="FF1A3953"/>
      <rgbColor rgb="FF548235"/>
      <rgbColor rgb="FF0D0D0D"/>
      <rgbColor rgb="FFC55A11"/>
      <rgbColor rgb="FF7F3F00"/>
      <rgbColor rgb="FF9C5700"/>
      <rgbColor rgb="FF2F5597"/>
      <rgbColor rgb="FFD9E1F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Calibri"/>
              </a:defRPr>
            </a:pPr>
            <a:r>
              <a:rPr lang="ar-EG" sz="1100" b="1" strike="noStrike" spc="-1">
                <a:solidFill>
                  <a:srgbClr val="1F3864"/>
                </a:solidFill>
                <a:latin typeface="Calibri"/>
              </a:rPr>
              <a:t>المفوتر مقابل المتبقي</a:t>
            </a:r>
          </a:p>
        </c:rich>
      </c:tx>
      <c:overlay val="0"/>
      <c:spPr>
        <a:noFill/>
        <a:ln w="0">
          <a:noFill/>
        </a:ln>
      </c:spPr>
    </c:title>
    <c:autoTitleDeleted val="0"/>
    <c:plotArea>
      <c:layout/>
      <c:doughnutChart>
        <c:varyColors val="1"/>
        <c:ser>
          <c:idx val="0"/>
          <c:order val="0"/>
          <c:tx>
            <c:strRef>
              <c:f>'Data Board'!$B$3</c:f>
              <c:strCache>
                <c:ptCount val="1"/>
                <c:pt idx="0">
                  <c:v>القيمة (SAR)</c:v>
                </c:pt>
              </c:strCache>
            </c:strRef>
          </c:tx>
          <c:spPr>
            <a:solidFill>
              <a:srgbClr val="5B9BD5"/>
            </a:solidFill>
            <a:ln w="0">
              <a:noFill/>
            </a:ln>
          </c:spPr>
          <c:dPt>
            <c:idx val="0"/>
            <c:bubble3D val="0"/>
            <c:spPr>
              <a:solidFill>
                <a:srgbClr val="2E75B6"/>
              </a:solidFill>
              <a:ln w="0">
                <a:noFill/>
              </a:ln>
            </c:spPr>
            <c:extLst>
              <c:ext xmlns:c16="http://schemas.microsoft.com/office/drawing/2014/chart" uri="{C3380CC4-5D6E-409C-BE32-E72D297353CC}">
                <c16:uniqueId val="{00000001-8784-4F01-A84A-386F089F80D3}"/>
              </c:ext>
            </c:extLst>
          </c:dPt>
          <c:dPt>
            <c:idx val="1"/>
            <c:bubble3D val="0"/>
            <c:spPr>
              <a:solidFill>
                <a:srgbClr val="ED7D31"/>
              </a:solidFill>
              <a:ln w="0">
                <a:noFill/>
              </a:ln>
            </c:spPr>
            <c:extLst>
              <c:ext xmlns:c16="http://schemas.microsoft.com/office/drawing/2014/chart" uri="{C3380CC4-5D6E-409C-BE32-E72D297353CC}">
                <c16:uniqueId val="{00000003-8784-4F01-A84A-386F089F80D3}"/>
              </c:ext>
            </c:extLst>
          </c:dPt>
          <c:dLbls>
            <c:dLbl>
              <c:idx val="0"/>
              <c:spPr/>
              <c:txPr>
                <a:bodyPr wrap="square"/>
                <a:lstStyle/>
                <a:p>
                  <a:pPr>
                    <a:defRPr sz="1000" b="0" strike="noStrike" spc="-1">
                      <a:solidFill>
                        <a:srgbClr val="000000"/>
                      </a:solidFill>
                      <a:latin typeface="Calibri"/>
                    </a:defRPr>
                  </a:pPr>
                  <a:endParaRPr lang="en-US"/>
                </a:p>
              </c:txPr>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8784-4F01-A84A-386F089F80D3}"/>
                </c:ext>
              </c:extLst>
            </c:dLbl>
            <c:dLbl>
              <c:idx val="1"/>
              <c:spPr/>
              <c:txPr>
                <a:bodyPr wrap="square"/>
                <a:lstStyle/>
                <a:p>
                  <a:pPr>
                    <a:defRPr sz="1000" b="0" strike="noStrike" spc="-1">
                      <a:solidFill>
                        <a:srgbClr val="000000"/>
                      </a:solidFill>
                      <a:latin typeface="Calibri"/>
                    </a:defRPr>
                  </a:pPr>
                  <a:endParaRPr lang="en-US"/>
                </a:p>
              </c:txPr>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8784-4F01-A84A-386F089F80D3}"/>
                </c:ext>
              </c:extLst>
            </c:dLbl>
            <c:spPr>
              <a:noFill/>
              <a:ln>
                <a:noFill/>
              </a:ln>
              <a:effectLst/>
            </c:spPr>
            <c:txPr>
              <a:bodyPr wrap="square"/>
              <a:lstStyle/>
              <a:p>
                <a:pPr>
                  <a:defRPr sz="1000" b="0" strike="noStrike" spc="-1">
                    <a:solidFill>
                      <a:srgbClr val="000000"/>
                    </a:solidFill>
                    <a:latin typeface="Calibri"/>
                  </a:defRPr>
                </a:pPr>
                <a:endParaRPr lang="en-US"/>
              </a:p>
            </c:txPr>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'Data Board'!$A$4:$A$5</c:f>
              <c:strCache>
                <c:ptCount val="2"/>
                <c:pt idx="0">
                  <c:v>مفوتر</c:v>
                </c:pt>
                <c:pt idx="1">
                  <c:v>متبقي</c:v>
                </c:pt>
              </c:strCache>
            </c:strRef>
          </c:cat>
          <c:val>
            <c:numRef>
              <c:f>'Data Board'!$B$4:$B$5</c:f>
              <c:numCache>
                <c:formatCode>#,##0;\(#,##0\);\-</c:formatCode>
                <c:ptCount val="2"/>
                <c:pt idx="0">
                  <c:v>6052369.990436364</c:v>
                </c:pt>
                <c:pt idx="1">
                  <c:v>0</c:v>
                </c:pt>
              </c:numCache>
            </c:numRef>
          </c:val>
          <c:extLst>
            <c:ext xmlns:c16="http://schemas.microsoft.com/office/drawing/2014/chart" uri="{C3380CC4-5D6E-409C-BE32-E72D297353CC}">
              <c16:uniqueId val="{00000004-8784-4F01-A84A-386F089F80D3}"/>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Calibri"/>
              </a:defRPr>
            </a:pPr>
            <a:r>
              <a:rPr lang="ar-EG" sz="1100" b="1" strike="noStrike" spc="-1">
                <a:solidFill>
                  <a:srgbClr val="1F3864"/>
                </a:solidFill>
                <a:latin typeface="Calibri"/>
              </a:rPr>
              <a:t>الأصلي مقابل المعتمد مقابل المفوتر (مليون ريال)</a:t>
            </a:r>
          </a:p>
        </c:rich>
      </c:tx>
      <c:overlay val="0"/>
      <c:spPr>
        <a:noFill/>
        <a:ln w="0">
          <a:noFill/>
        </a:ln>
      </c:spPr>
    </c:title>
    <c:autoTitleDeleted val="0"/>
    <c:plotArea>
      <c:layout/>
      <c:barChart>
        <c:barDir val="col"/>
        <c:grouping val="clustered"/>
        <c:varyColors val="0"/>
        <c:ser>
          <c:idx val="0"/>
          <c:order val="0"/>
          <c:tx>
            <c:strRef>
              <c:f>'Data Board'!$B$17</c:f>
              <c:strCache>
                <c:ptCount val="1"/>
                <c:pt idx="0">
                  <c:v>القيمة الأصلية (SAR)</c:v>
                </c:pt>
              </c:strCache>
            </c:strRef>
          </c:tx>
          <c:spPr>
            <a:solidFill>
              <a:srgbClr val="7F7F7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Board'!$A$18:$A$21</c:f>
              <c:strCache>
                <c:ptCount val="4"/>
                <c:pt idx="0">
                  <c:v>D</c:v>
                </c:pt>
                <c:pt idx="1">
                  <c:v>BQ</c:v>
                </c:pt>
                <c:pt idx="2">
                  <c:v>NBQ</c:v>
                </c:pt>
                <c:pt idx="3">
                  <c:v>CR1</c:v>
                </c:pt>
              </c:strCache>
            </c:strRef>
          </c:cat>
          <c:val>
            <c:numRef>
              <c:f>'Data Board'!$B$18:$B$21</c:f>
              <c:numCache>
                <c:formatCode>#,##0;\(#,##0\);\-</c:formatCode>
                <c:ptCount val="4"/>
                <c:pt idx="0">
                  <c:v>5580000</c:v>
                </c:pt>
                <c:pt idx="1">
                  <c:v>2280200</c:v>
                </c:pt>
                <c:pt idx="2">
                  <c:v>0</c:v>
                </c:pt>
                <c:pt idx="3">
                  <c:v>0</c:v>
                </c:pt>
              </c:numCache>
            </c:numRef>
          </c:val>
          <c:extLst>
            <c:ext xmlns:c16="http://schemas.microsoft.com/office/drawing/2014/chart" uri="{C3380CC4-5D6E-409C-BE32-E72D297353CC}">
              <c16:uniqueId val="{00000000-7966-45A5-8A3A-4C2D7DC24328}"/>
            </c:ext>
          </c:extLst>
        </c:ser>
        <c:ser>
          <c:idx val="1"/>
          <c:order val="1"/>
          <c:tx>
            <c:strRef>
              <c:f>'Data Board'!$C$17</c:f>
              <c:strCache>
                <c:ptCount val="1"/>
                <c:pt idx="0">
                  <c:v>القيمة المعتمدة (SAR)</c:v>
                </c:pt>
              </c:strCache>
            </c:strRef>
          </c:tx>
          <c:spPr>
            <a:solidFill>
              <a:srgbClr val="7030A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Board'!$A$18:$A$21</c:f>
              <c:strCache>
                <c:ptCount val="4"/>
                <c:pt idx="0">
                  <c:v>D</c:v>
                </c:pt>
                <c:pt idx="1">
                  <c:v>BQ</c:v>
                </c:pt>
                <c:pt idx="2">
                  <c:v>NBQ</c:v>
                </c:pt>
                <c:pt idx="3">
                  <c:v>CR1</c:v>
                </c:pt>
              </c:strCache>
            </c:strRef>
          </c:cat>
          <c:val>
            <c:numRef>
              <c:f>'Data Board'!$C$18:$C$21</c:f>
              <c:numCache>
                <c:formatCode>#,##0;\(#,##0\);\-</c:formatCode>
                <c:ptCount val="4"/>
                <c:pt idx="0">
                  <c:v>5580000</c:v>
                </c:pt>
                <c:pt idx="1">
                  <c:v>2161700</c:v>
                </c:pt>
                <c:pt idx="2">
                  <c:v>0</c:v>
                </c:pt>
                <c:pt idx="3">
                  <c:v>0</c:v>
                </c:pt>
              </c:numCache>
            </c:numRef>
          </c:val>
          <c:extLst>
            <c:ext xmlns:c16="http://schemas.microsoft.com/office/drawing/2014/chart" uri="{C3380CC4-5D6E-409C-BE32-E72D297353CC}">
              <c16:uniqueId val="{00000001-7966-45A5-8A3A-4C2D7DC24328}"/>
            </c:ext>
          </c:extLst>
        </c:ser>
        <c:ser>
          <c:idx val="2"/>
          <c:order val="2"/>
          <c:tx>
            <c:strRef>
              <c:f>'Data Board'!$E$17</c:f>
              <c:strCache>
                <c:ptCount val="1"/>
                <c:pt idx="0">
                  <c:v>مفوتر (SAR)</c:v>
                </c:pt>
              </c:strCache>
            </c:strRef>
          </c:tx>
          <c:spPr>
            <a:solidFill>
              <a:srgbClr val="2E75B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Board'!$A$18:$A$21</c:f>
              <c:strCache>
                <c:ptCount val="4"/>
                <c:pt idx="0">
                  <c:v>D</c:v>
                </c:pt>
                <c:pt idx="1">
                  <c:v>BQ</c:v>
                </c:pt>
                <c:pt idx="2">
                  <c:v>NBQ</c:v>
                </c:pt>
                <c:pt idx="3">
                  <c:v>CR1</c:v>
                </c:pt>
              </c:strCache>
            </c:strRef>
          </c:cat>
          <c:val>
            <c:numRef>
              <c:f>'Data Board'!$E$18:$E$21</c:f>
              <c:numCache>
                <c:formatCode>#,##0;\(#,##0\);\-</c:formatCode>
                <c:ptCount val="4"/>
                <c:pt idx="0">
                  <c:v>4417999.990436364</c:v>
                </c:pt>
                <c:pt idx="1">
                  <c:v>1634370</c:v>
                </c:pt>
                <c:pt idx="2">
                  <c:v>0</c:v>
                </c:pt>
                <c:pt idx="3">
                  <c:v>0</c:v>
                </c:pt>
              </c:numCache>
            </c:numRef>
          </c:val>
          <c:extLst>
            <c:ext xmlns:c16="http://schemas.microsoft.com/office/drawing/2014/chart" uri="{C3380CC4-5D6E-409C-BE32-E72D297353CC}">
              <c16:uniqueId val="{00000002-7966-45A5-8A3A-4C2D7DC24328}"/>
            </c:ext>
          </c:extLst>
        </c:ser>
        <c:dLbls>
          <c:showLegendKey val="0"/>
          <c:showVal val="0"/>
          <c:showCatName val="0"/>
          <c:showSerName val="0"/>
          <c:showPercent val="0"/>
          <c:showBubbleSize val="0"/>
        </c:dLbls>
        <c:gapWidth val="150"/>
        <c:axId val="3742676"/>
        <c:axId val="17699580"/>
      </c:barChart>
      <c:catAx>
        <c:axId val="3742676"/>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7699580"/>
        <c:crosses val="autoZero"/>
        <c:auto val="1"/>
        <c:lblAlgn val="ctr"/>
        <c:lblOffset val="100"/>
        <c:noMultiLvlLbl val="0"/>
      </c:catAx>
      <c:valAx>
        <c:axId val="17699580"/>
        <c:scaling>
          <c:orientation val="minMax"/>
        </c:scaling>
        <c:delete val="0"/>
        <c:axPos val="l"/>
        <c:majorGridlines>
          <c:spPr>
            <a:ln w="6480">
              <a:solidFill>
                <a:srgbClr val="8B8B8B"/>
              </a:solidFill>
              <a:round/>
            </a:ln>
          </c:spPr>
        </c:majorGridlines>
        <c:numFmt formatCode="#,##0,,\M"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74267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Calibri"/>
              </a:defRPr>
            </a:pPr>
            <a:r>
              <a:rPr lang="ar-EG" sz="1100" b="1" strike="noStrike" spc="-1">
                <a:solidFill>
                  <a:srgbClr val="1F3864"/>
                </a:solidFill>
                <a:latin typeface="Calibri"/>
              </a:rPr>
              <a:t>توزيع البنود حسب الحالة</a:t>
            </a:r>
          </a:p>
        </c:rich>
      </c:tx>
      <c:overlay val="0"/>
      <c:spPr>
        <a:noFill/>
        <a:ln w="0">
          <a:noFill/>
        </a:ln>
      </c:spPr>
    </c:title>
    <c:autoTitleDeleted val="0"/>
    <c:plotArea>
      <c:layout/>
      <c:doughnutChart>
        <c:varyColors val="1"/>
        <c:ser>
          <c:idx val="0"/>
          <c:order val="0"/>
          <c:tx>
            <c:strRef>
              <c:f>'Data Board'!$B$8</c:f>
              <c:strCache>
                <c:ptCount val="1"/>
                <c:pt idx="0">
                  <c:v>عدد البنود</c:v>
                </c:pt>
              </c:strCache>
            </c:strRef>
          </c:tx>
          <c:spPr>
            <a:solidFill>
              <a:srgbClr val="5B9BD5"/>
            </a:solidFill>
            <a:ln w="0">
              <a:noFill/>
            </a:ln>
          </c:spPr>
          <c:dPt>
            <c:idx val="0"/>
            <c:bubble3D val="0"/>
            <c:spPr>
              <a:solidFill>
                <a:srgbClr val="548235"/>
              </a:solidFill>
              <a:ln w="0">
                <a:noFill/>
              </a:ln>
            </c:spPr>
            <c:extLst>
              <c:ext xmlns:c16="http://schemas.microsoft.com/office/drawing/2014/chart" uri="{C3380CC4-5D6E-409C-BE32-E72D297353CC}">
                <c16:uniqueId val="{00000001-8AEA-414E-806C-89BE61D57162}"/>
              </c:ext>
            </c:extLst>
          </c:dPt>
          <c:dPt>
            <c:idx val="1"/>
            <c:bubble3D val="0"/>
            <c:spPr>
              <a:solidFill>
                <a:srgbClr val="FFC000"/>
              </a:solidFill>
              <a:ln w="0">
                <a:noFill/>
              </a:ln>
            </c:spPr>
            <c:extLst>
              <c:ext xmlns:c16="http://schemas.microsoft.com/office/drawing/2014/chart" uri="{C3380CC4-5D6E-409C-BE32-E72D297353CC}">
                <c16:uniqueId val="{00000003-8AEA-414E-806C-89BE61D57162}"/>
              </c:ext>
            </c:extLst>
          </c:dPt>
          <c:dPt>
            <c:idx val="2"/>
            <c:bubble3D val="0"/>
            <c:spPr>
              <a:solidFill>
                <a:srgbClr val="C00000"/>
              </a:solidFill>
              <a:ln w="0">
                <a:noFill/>
              </a:ln>
            </c:spPr>
            <c:extLst>
              <c:ext xmlns:c16="http://schemas.microsoft.com/office/drawing/2014/chart" uri="{C3380CC4-5D6E-409C-BE32-E72D297353CC}">
                <c16:uniqueId val="{00000005-8AEA-414E-806C-89BE61D57162}"/>
              </c:ext>
            </c:extLst>
          </c:dPt>
          <c:dPt>
            <c:idx val="3"/>
            <c:bubble3D val="0"/>
            <c:spPr>
              <a:solidFill>
                <a:srgbClr val="7F7F7F"/>
              </a:solidFill>
              <a:ln w="0">
                <a:noFill/>
              </a:ln>
            </c:spPr>
            <c:extLst>
              <c:ext xmlns:c16="http://schemas.microsoft.com/office/drawing/2014/chart" uri="{C3380CC4-5D6E-409C-BE32-E72D297353CC}">
                <c16:uniqueId val="{00000007-8AEA-414E-806C-89BE61D57162}"/>
              </c:ext>
            </c:extLst>
          </c:dPt>
          <c:dLbls>
            <c:dLbl>
              <c:idx val="0"/>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AEA-414E-806C-89BE61D57162}"/>
                </c:ext>
              </c:extLst>
            </c:dLbl>
            <c:dLbl>
              <c:idx val="1"/>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AEA-414E-806C-89BE61D57162}"/>
                </c:ext>
              </c:extLst>
            </c:dLbl>
            <c:dLbl>
              <c:idx val="2"/>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8AEA-414E-806C-89BE61D57162}"/>
                </c:ext>
              </c:extLst>
            </c:dLbl>
            <c:dLbl>
              <c:idx val="3"/>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8AEA-414E-806C-89BE61D57162}"/>
                </c:ext>
              </c:extLst>
            </c:dLbl>
            <c:spPr>
              <a:noFill/>
              <a:ln>
                <a:noFill/>
              </a:ln>
              <a:effectLst/>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separator>; </c:separator>
            <c:showLeaderLines val="0"/>
            <c:extLst>
              <c:ext xmlns:c15="http://schemas.microsoft.com/office/drawing/2012/chart" uri="{CE6537A1-D6FC-4f65-9D91-7224C49458BB}"/>
            </c:extLst>
          </c:dLbls>
          <c:cat>
            <c:strRef>
              <c:f>'Data Board'!$A$9:$A$13</c:f>
              <c:strCache>
                <c:ptCount val="5"/>
                <c:pt idx="0">
                  <c:v>مكتمل</c:v>
                </c:pt>
                <c:pt idx="1">
                  <c:v>جاري</c:v>
                </c:pt>
                <c:pt idx="2">
                  <c:v>لم يبدأ</c:v>
                </c:pt>
                <c:pt idx="3">
                  <c:v>إلغاء</c:v>
                </c:pt>
                <c:pt idx="4">
                  <c:v>تجاوز 100% - راجع</c:v>
                </c:pt>
              </c:strCache>
            </c:strRef>
          </c:cat>
          <c:val>
            <c:numRef>
              <c:f>'Data Board'!$B$9:$B$13</c:f>
              <c:numCache>
                <c:formatCode>#,##0</c:formatCode>
                <c:ptCount val="5"/>
                <c:pt idx="0">
                  <c:v>1</c:v>
                </c:pt>
                <c:pt idx="1">
                  <c:v>4</c:v>
                </c:pt>
                <c:pt idx="2">
                  <c:v>24</c:v>
                </c:pt>
                <c:pt idx="3">
                  <c:v>0</c:v>
                </c:pt>
                <c:pt idx="4">
                  <c:v>0</c:v>
                </c:pt>
              </c:numCache>
            </c:numRef>
          </c:val>
          <c:extLst>
            <c:ext xmlns:c16="http://schemas.microsoft.com/office/drawing/2014/chart" uri="{C3380CC4-5D6E-409C-BE32-E72D297353CC}">
              <c16:uniqueId val="{00000008-8AEA-414E-806C-89BE61D57162}"/>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Calibri"/>
              </a:defRPr>
            </a:pPr>
            <a:r>
              <a:rPr lang="ar-EG" sz="1100" b="1" strike="noStrike" spc="-1">
                <a:solidFill>
                  <a:srgbClr val="1F3864"/>
                </a:solidFill>
                <a:latin typeface="Calibri"/>
              </a:rPr>
              <a:t>قيمة كل مستخلص والتراكمي % من القيمة المعتمدة</a:t>
            </a:r>
          </a:p>
        </c:rich>
      </c:tx>
      <c:overlay val="0"/>
      <c:spPr>
        <a:noFill/>
        <a:ln w="0">
          <a:noFill/>
        </a:ln>
      </c:spPr>
    </c:title>
    <c:autoTitleDeleted val="0"/>
    <c:plotArea>
      <c:layout/>
      <c:barChart>
        <c:barDir val="col"/>
        <c:grouping val="clustered"/>
        <c:varyColors val="0"/>
        <c:ser>
          <c:idx val="0"/>
          <c:order val="0"/>
          <c:tx>
            <c:strRef>
              <c:f>'Data Board'!$B$34</c:f>
              <c:strCache>
                <c:ptCount val="1"/>
                <c:pt idx="0">
                  <c:v>قيمة المستخلص (SAR)</c:v>
                </c:pt>
              </c:strCache>
            </c:strRef>
          </c:tx>
          <c:spPr>
            <a:solidFill>
              <a:srgbClr val="2E75B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 Board'!$A$35:$A$70</c:f>
              <c:numCache>
                <c:formatCode>0</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cat>
          <c:val>
            <c:numRef>
              <c:f>'Data Board'!$B$35:$B$70</c:f>
              <c:numCache>
                <c:formatCode>#,##0;\(#,##0\);\-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3BCF-4B35-90C8-918323EB12DD}"/>
            </c:ext>
          </c:extLst>
        </c:ser>
        <c:dLbls>
          <c:showLegendKey val="0"/>
          <c:showVal val="0"/>
          <c:showCatName val="0"/>
          <c:showSerName val="0"/>
          <c:showPercent val="0"/>
          <c:showBubbleSize val="0"/>
        </c:dLbls>
        <c:gapWidth val="150"/>
        <c:axId val="46537402"/>
        <c:axId val="30602113"/>
      </c:barChart>
      <c:lineChart>
        <c:grouping val="standard"/>
        <c:varyColors val="0"/>
        <c:ser>
          <c:idx val="1"/>
          <c:order val="1"/>
          <c:tx>
            <c:strRef>
              <c:f>'Data Board'!$D$34</c:f>
              <c:strCache>
                <c:ptCount val="1"/>
                <c:pt idx="0">
                  <c:v>تراكمي % من المعتمد</c:v>
                </c:pt>
              </c:strCache>
            </c:strRef>
          </c:tx>
          <c:spPr>
            <a:ln w="2808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 Board'!$A$35:$A$70</c:f>
              <c:numCache>
                <c:formatCode>0</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cat>
          <c:val>
            <c:numRef>
              <c:f>'Data Board'!$D$35:$D$70</c:f>
              <c:numCache>
                <c:formatCode>0.0%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1-3BCF-4B35-90C8-918323EB12DD}"/>
            </c:ext>
          </c:extLst>
        </c:ser>
        <c:dLbls>
          <c:showLegendKey val="0"/>
          <c:showVal val="0"/>
          <c:showCatName val="0"/>
          <c:showSerName val="0"/>
          <c:showPercent val="0"/>
          <c:showBubbleSize val="0"/>
        </c:dLbls>
        <c:hiLowLines>
          <c:spPr>
            <a:ln w="0">
              <a:noFill/>
            </a:ln>
          </c:spPr>
        </c:hiLowLines>
        <c:marker val="1"/>
        <c:smooth val="0"/>
        <c:axId val="1862835"/>
        <c:axId val="94152018"/>
      </c:lineChart>
      <c:catAx>
        <c:axId val="46537402"/>
        <c:scaling>
          <c:orientation val="minMax"/>
        </c:scaling>
        <c:delete val="0"/>
        <c:axPos val="b"/>
        <c:numFmt formatCode="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0602113"/>
        <c:crosses val="autoZero"/>
        <c:auto val="1"/>
        <c:lblAlgn val="ctr"/>
        <c:lblOffset val="100"/>
        <c:noMultiLvlLbl val="0"/>
      </c:catAx>
      <c:valAx>
        <c:axId val="30602113"/>
        <c:scaling>
          <c:orientation val="minMax"/>
        </c:scaling>
        <c:delete val="0"/>
        <c:axPos val="l"/>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6537402"/>
        <c:crosses val="autoZero"/>
        <c:crossBetween val="between"/>
      </c:valAx>
      <c:catAx>
        <c:axId val="1862835"/>
        <c:scaling>
          <c:orientation val="minMax"/>
        </c:scaling>
        <c:delete val="0"/>
        <c:axPos val="b"/>
        <c:numFmt formatCode="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4152018"/>
        <c:crosses val="autoZero"/>
        <c:auto val="1"/>
        <c:lblAlgn val="ctr"/>
        <c:lblOffset val="100"/>
        <c:noMultiLvlLbl val="0"/>
      </c:catAx>
      <c:valAx>
        <c:axId val="94152018"/>
        <c:scaling>
          <c:orientation val="minMax"/>
          <c:max val="1"/>
          <c:min val="0"/>
        </c:scaling>
        <c:delete val="0"/>
        <c:axPos val="r"/>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862835"/>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نسبة الإنجاز حسب المجموعة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Board'!$F$17</c:f>
              <c:strCache>
                <c:ptCount val="1"/>
                <c:pt idx="0">
                  <c:v>نسبة الإنجاز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Board'!$A$18:$A$21</c:f>
              <c:strCache>
                <c:ptCount val="4"/>
                <c:pt idx="0">
                  <c:v>D</c:v>
                </c:pt>
                <c:pt idx="1">
                  <c:v>BQ</c:v>
                </c:pt>
                <c:pt idx="2">
                  <c:v>NBQ</c:v>
                </c:pt>
                <c:pt idx="3">
                  <c:v>CR1</c:v>
                </c:pt>
              </c:strCache>
            </c:strRef>
          </c:cat>
          <c:val>
            <c:numRef>
              <c:f>'Data Board'!$F$18:$F$21</c:f>
              <c:numCache>
                <c:formatCode>0.0%</c:formatCode>
                <c:ptCount val="4"/>
                <c:pt idx="0">
                  <c:v>0.79175627068752041</c:v>
                </c:pt>
                <c:pt idx="1">
                  <c:v>0.75605773234028772</c:v>
                </c:pt>
                <c:pt idx="2">
                  <c:v>0</c:v>
                </c:pt>
                <c:pt idx="3">
                  <c:v>0</c:v>
                </c:pt>
              </c:numCache>
            </c:numRef>
          </c:val>
          <c:extLst>
            <c:ext xmlns:c16="http://schemas.microsoft.com/office/drawing/2014/chart" uri="{C3380CC4-5D6E-409C-BE32-E72D297353CC}">
              <c16:uniqueId val="{00000000-BD74-4BFC-B922-C90F6F0F9527}"/>
            </c:ext>
          </c:extLst>
        </c:ser>
        <c:dLbls>
          <c:dLblPos val="outEnd"/>
          <c:showLegendKey val="0"/>
          <c:showVal val="1"/>
          <c:showCatName val="0"/>
          <c:showSerName val="0"/>
          <c:showPercent val="0"/>
          <c:showBubbleSize val="0"/>
        </c:dLbls>
        <c:gapWidth val="219"/>
        <c:overlap val="-27"/>
        <c:axId val="61564232"/>
        <c:axId val="23291823"/>
      </c:barChart>
      <c:catAx>
        <c:axId val="61564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1823"/>
        <c:crosses val="autoZero"/>
        <c:auto val="1"/>
        <c:lblAlgn val="ctr"/>
        <c:lblOffset val="100"/>
        <c:noMultiLvlLbl val="0"/>
      </c:catAx>
      <c:valAx>
        <c:axId val="2329182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64232"/>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Calibri"/>
              </a:defRPr>
            </a:pPr>
            <a:r>
              <a:rPr lang="ar-EG" sz="1100" b="1" strike="noStrike" spc="-1">
                <a:solidFill>
                  <a:srgbClr val="1F3864"/>
                </a:solidFill>
                <a:latin typeface="Calibri"/>
              </a:rPr>
              <a:t>أثر أمر التغيير على القيمة حسب المجموعة</a:t>
            </a:r>
          </a:p>
        </c:rich>
      </c:tx>
      <c:overlay val="0"/>
      <c:spPr>
        <a:noFill/>
        <a:ln w="0">
          <a:noFill/>
        </a:ln>
      </c:spPr>
    </c:title>
    <c:autoTitleDeleted val="0"/>
    <c:plotArea>
      <c:layout/>
      <c:barChart>
        <c:barDir val="col"/>
        <c:grouping val="clustered"/>
        <c:varyColors val="0"/>
        <c:ser>
          <c:idx val="0"/>
          <c:order val="0"/>
          <c:tx>
            <c:strRef>
              <c:f>'Data Board'!$D$17</c:f>
              <c:strCache>
                <c:ptCount val="1"/>
                <c:pt idx="0">
                  <c:v>فرق أمر التغيير (SAR)</c:v>
                </c:pt>
              </c:strCache>
            </c:strRef>
          </c:tx>
          <c:spPr>
            <a:solidFill>
              <a:srgbClr val="7030A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Board'!$A$18:$A$21</c:f>
              <c:strCache>
                <c:ptCount val="4"/>
                <c:pt idx="0">
                  <c:v>D</c:v>
                </c:pt>
                <c:pt idx="1">
                  <c:v>BQ</c:v>
                </c:pt>
                <c:pt idx="2">
                  <c:v>NBQ</c:v>
                </c:pt>
                <c:pt idx="3">
                  <c:v>CR1</c:v>
                </c:pt>
              </c:strCache>
            </c:strRef>
          </c:cat>
          <c:val>
            <c:numRef>
              <c:f>'Data Board'!$D$18:$D$21</c:f>
              <c:numCache>
                <c:formatCode>#,##0;\(#,##0\);\-</c:formatCode>
                <c:ptCount val="4"/>
                <c:pt idx="0">
                  <c:v>0</c:v>
                </c:pt>
                <c:pt idx="1">
                  <c:v>-118500</c:v>
                </c:pt>
                <c:pt idx="2">
                  <c:v>0</c:v>
                </c:pt>
                <c:pt idx="3">
                  <c:v>0</c:v>
                </c:pt>
              </c:numCache>
            </c:numRef>
          </c:val>
          <c:extLst>
            <c:ext xmlns:c16="http://schemas.microsoft.com/office/drawing/2014/chart" uri="{C3380CC4-5D6E-409C-BE32-E72D297353CC}">
              <c16:uniqueId val="{00000000-465B-4353-8508-E86C8E38CA55}"/>
            </c:ext>
          </c:extLst>
        </c:ser>
        <c:dLbls>
          <c:showLegendKey val="0"/>
          <c:showVal val="0"/>
          <c:showCatName val="0"/>
          <c:showSerName val="0"/>
          <c:showPercent val="0"/>
          <c:showBubbleSize val="0"/>
        </c:dLbls>
        <c:gapWidth val="150"/>
        <c:axId val="65095618"/>
        <c:axId val="19331529"/>
      </c:barChart>
      <c:catAx>
        <c:axId val="65095618"/>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9331529"/>
        <c:crosses val="autoZero"/>
        <c:auto val="1"/>
        <c:lblAlgn val="ctr"/>
        <c:lblOffset val="100"/>
        <c:noMultiLvlLbl val="0"/>
      </c:catAx>
      <c:valAx>
        <c:axId val="19331529"/>
        <c:scaling>
          <c:orientation val="minMax"/>
        </c:scaling>
        <c:delete val="0"/>
        <c:axPos val="l"/>
        <c:majorGridlines>
          <c:spPr>
            <a:ln w="6480">
              <a:solidFill>
                <a:srgbClr val="8B8B8B"/>
              </a:solidFill>
              <a:round/>
            </a:ln>
          </c:spPr>
        </c:majorGridlines>
        <c:numFmt formatCode="#,##0.0,,\M"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509561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Calibri"/>
              </a:defRPr>
            </a:pPr>
            <a:r>
              <a:rPr lang="ar-EG" sz="1100" b="1" strike="noStrike" spc="-1">
                <a:solidFill>
                  <a:srgbClr val="1F3864"/>
                </a:solidFill>
                <a:latin typeface="Calibri"/>
              </a:rPr>
              <a:t>البنود حسب حالة أمر التغيير</a:t>
            </a:r>
          </a:p>
        </c:rich>
      </c:tx>
      <c:overlay val="0"/>
      <c:spPr>
        <a:noFill/>
        <a:ln w="0">
          <a:noFill/>
        </a:ln>
      </c:spPr>
    </c:title>
    <c:autoTitleDeleted val="0"/>
    <c:plotArea>
      <c:layout/>
      <c:doughnutChart>
        <c:varyColors val="1"/>
        <c:ser>
          <c:idx val="0"/>
          <c:order val="0"/>
          <c:tx>
            <c:strRef>
              <c:f>'Data Board'!$B$25</c:f>
              <c:strCache>
                <c:ptCount val="1"/>
                <c:pt idx="0">
                  <c:v>عدد البنود</c:v>
                </c:pt>
              </c:strCache>
            </c:strRef>
          </c:tx>
          <c:spPr>
            <a:solidFill>
              <a:srgbClr val="5B9BD5"/>
            </a:solidFill>
            <a:ln w="0">
              <a:noFill/>
            </a:ln>
          </c:spPr>
          <c:dPt>
            <c:idx val="0"/>
            <c:bubble3D val="0"/>
            <c:spPr>
              <a:solidFill>
                <a:srgbClr val="7030A0"/>
              </a:solidFill>
              <a:ln w="0">
                <a:noFill/>
              </a:ln>
            </c:spPr>
            <c:extLst>
              <c:ext xmlns:c16="http://schemas.microsoft.com/office/drawing/2014/chart" uri="{C3380CC4-5D6E-409C-BE32-E72D297353CC}">
                <c16:uniqueId val="{00000001-3682-424F-89FC-C5680FEBD848}"/>
              </c:ext>
            </c:extLst>
          </c:dPt>
          <c:dPt>
            <c:idx val="1"/>
            <c:bubble3D val="0"/>
            <c:spPr>
              <a:solidFill>
                <a:srgbClr val="C00000"/>
              </a:solidFill>
              <a:ln w="0">
                <a:noFill/>
              </a:ln>
            </c:spPr>
            <c:extLst>
              <c:ext xmlns:c16="http://schemas.microsoft.com/office/drawing/2014/chart" uri="{C3380CC4-5D6E-409C-BE32-E72D297353CC}">
                <c16:uniqueId val="{00000003-3682-424F-89FC-C5680FEBD848}"/>
              </c:ext>
            </c:extLst>
          </c:dPt>
          <c:dPt>
            <c:idx val="2"/>
            <c:bubble3D val="0"/>
            <c:spPr>
              <a:solidFill>
                <a:srgbClr val="2E75B6"/>
              </a:solidFill>
              <a:ln w="0">
                <a:noFill/>
              </a:ln>
            </c:spPr>
            <c:extLst>
              <c:ext xmlns:c16="http://schemas.microsoft.com/office/drawing/2014/chart" uri="{C3380CC4-5D6E-409C-BE32-E72D297353CC}">
                <c16:uniqueId val="{00000005-3682-424F-89FC-C5680FEBD848}"/>
              </c:ext>
            </c:extLst>
          </c:dPt>
          <c:dPt>
            <c:idx val="3"/>
            <c:bubble3D val="0"/>
            <c:spPr>
              <a:solidFill>
                <a:srgbClr val="7F7F7F"/>
              </a:solidFill>
              <a:ln w="0">
                <a:noFill/>
              </a:ln>
            </c:spPr>
            <c:extLst>
              <c:ext xmlns:c16="http://schemas.microsoft.com/office/drawing/2014/chart" uri="{C3380CC4-5D6E-409C-BE32-E72D297353CC}">
                <c16:uniqueId val="{00000007-3682-424F-89FC-C5680FEBD848}"/>
              </c:ext>
            </c:extLst>
          </c:dPt>
          <c:dPt>
            <c:idx val="4"/>
            <c:bubble3D val="0"/>
            <c:spPr>
              <a:solidFill>
                <a:srgbClr val="A6A6A6"/>
              </a:solidFill>
              <a:ln w="0">
                <a:noFill/>
              </a:ln>
            </c:spPr>
            <c:extLst>
              <c:ext xmlns:c16="http://schemas.microsoft.com/office/drawing/2014/chart" uri="{C3380CC4-5D6E-409C-BE32-E72D297353CC}">
                <c16:uniqueId val="{00000009-3682-424F-89FC-C5680FEBD848}"/>
              </c:ext>
            </c:extLst>
          </c:dPt>
          <c:dLbls>
            <c:dLbl>
              <c:idx val="0"/>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682-424F-89FC-C5680FEBD848}"/>
                </c:ext>
              </c:extLst>
            </c:dLbl>
            <c:dLbl>
              <c:idx val="1"/>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682-424F-89FC-C5680FEBD848}"/>
                </c:ext>
              </c:extLst>
            </c:dLbl>
            <c:dLbl>
              <c:idx val="2"/>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3682-424F-89FC-C5680FEBD848}"/>
                </c:ext>
              </c:extLst>
            </c:dLbl>
            <c:dLbl>
              <c:idx val="3"/>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3682-424F-89FC-C5680FEBD848}"/>
                </c:ext>
              </c:extLst>
            </c:dLbl>
            <c:dLbl>
              <c:idx val="4"/>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3682-424F-89FC-C5680FEBD848}"/>
                </c:ext>
              </c:extLst>
            </c:dLbl>
            <c:spPr>
              <a:noFill/>
              <a:ln>
                <a:noFill/>
              </a:ln>
              <a:effectLst/>
            </c:spPr>
            <c:txPr>
              <a:bodyPr wrap="square"/>
              <a:lstStyle/>
              <a:p>
                <a:pPr>
                  <a:defRPr sz="1000" b="0" strike="noStrike" spc="-1">
                    <a:solidFill>
                      <a:srgbClr val="000000"/>
                    </a:solidFill>
                    <a:latin typeface="Calibri"/>
                  </a:defRPr>
                </a:pPr>
                <a:endParaRPr lang="en-US"/>
              </a:p>
            </c:txPr>
            <c:showLegendKey val="1"/>
            <c:showVal val="1"/>
            <c:showCatName val="0"/>
            <c:showSerName val="0"/>
            <c:showPercent val="0"/>
            <c:showBubbleSize val="1"/>
            <c:separator>; </c:separator>
            <c:showLeaderLines val="0"/>
            <c:extLst>
              <c:ext xmlns:c15="http://schemas.microsoft.com/office/drawing/2012/chart" uri="{CE6537A1-D6FC-4f65-9D91-7224C49458BB}"/>
            </c:extLst>
          </c:dLbls>
          <c:cat>
            <c:strRef>
              <c:f>'Data Board'!$A$26:$A$30</c:f>
              <c:strCache>
                <c:ptCount val="5"/>
                <c:pt idx="0">
                  <c:v>جديد بأمر التغيير</c:v>
                </c:pt>
                <c:pt idx="1">
                  <c:v>زيادة</c:v>
                </c:pt>
                <c:pt idx="2">
                  <c:v>نقص</c:v>
                </c:pt>
                <c:pt idx="3">
                  <c:v>بدون تغيير</c:v>
                </c:pt>
                <c:pt idx="4">
                  <c:v>إلغاء</c:v>
                </c:pt>
              </c:strCache>
            </c:strRef>
          </c:cat>
          <c:val>
            <c:numRef>
              <c:f>'Data Board'!$B$26:$B$30</c:f>
              <c:numCache>
                <c:formatCode>#,##0</c:formatCode>
                <c:ptCount val="5"/>
                <c:pt idx="0">
                  <c:v>0</c:v>
                </c:pt>
                <c:pt idx="1">
                  <c:v>0</c:v>
                </c:pt>
                <c:pt idx="2">
                  <c:v>2</c:v>
                </c:pt>
                <c:pt idx="3">
                  <c:v>27</c:v>
                </c:pt>
                <c:pt idx="4">
                  <c:v>0</c:v>
                </c:pt>
              </c:numCache>
            </c:numRef>
          </c:val>
          <c:extLst>
            <c:ext xmlns:c16="http://schemas.microsoft.com/office/drawing/2014/chart" uri="{C3380CC4-5D6E-409C-BE32-E72D297353CC}">
              <c16:uniqueId val="{0000000A-3682-424F-89FC-C5680FEBD848}"/>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Calibri"/>
              </a:defRPr>
            </a:pPr>
            <a:r>
              <a:rPr lang="ar-EG" sz="1100" b="1" strike="noStrike" spc="-1">
                <a:solidFill>
                  <a:srgbClr val="1F3864"/>
                </a:solidFill>
                <a:latin typeface="Calibri"/>
              </a:rPr>
              <a:t>أعلى 10 بنود متبقية (</a:t>
            </a:r>
            <a:r>
              <a:rPr lang="en-US" sz="1100" b="1" strike="noStrike" spc="-1">
                <a:solidFill>
                  <a:srgbClr val="1F3864"/>
                </a:solidFill>
                <a:latin typeface="Calibri"/>
              </a:rPr>
              <a:t>SAR)</a:t>
            </a:r>
          </a:p>
        </c:rich>
      </c:tx>
      <c:overlay val="0"/>
      <c:spPr>
        <a:noFill/>
        <a:ln w="0">
          <a:noFill/>
        </a:ln>
      </c:spPr>
    </c:title>
    <c:autoTitleDeleted val="0"/>
    <c:plotArea>
      <c:layout/>
      <c:barChart>
        <c:barDir val="bar"/>
        <c:grouping val="clustered"/>
        <c:varyColors val="0"/>
        <c:ser>
          <c:idx val="0"/>
          <c:order val="0"/>
          <c:tx>
            <c:strRef>
              <c:f>Dashboard!$H$69</c:f>
              <c:strCache>
                <c:ptCount val="1"/>
                <c:pt idx="0">
                  <c:v>القيمة المتبقية (SAR)</c:v>
                </c:pt>
              </c:strCache>
            </c:strRef>
          </c:tx>
          <c:spPr>
            <a:solidFill>
              <a:srgbClr val="ED7D31"/>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Dashboard!$B$70:$B$79</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Dashboard!$H$70:$H$79</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8D6-4293-8A40-802C184DF633}"/>
            </c:ext>
          </c:extLst>
        </c:ser>
        <c:dLbls>
          <c:showLegendKey val="0"/>
          <c:showVal val="0"/>
          <c:showCatName val="0"/>
          <c:showSerName val="0"/>
          <c:showPercent val="0"/>
          <c:showBubbleSize val="0"/>
        </c:dLbls>
        <c:gapWidth val="150"/>
        <c:axId val="83780218"/>
        <c:axId val="25675880"/>
      </c:barChart>
      <c:catAx>
        <c:axId val="83780218"/>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5675880"/>
        <c:crosses val="autoZero"/>
        <c:auto val="1"/>
        <c:lblAlgn val="ctr"/>
        <c:lblOffset val="100"/>
        <c:noMultiLvlLbl val="0"/>
      </c:catAx>
      <c:valAx>
        <c:axId val="25675880"/>
        <c:scaling>
          <c:orientation val="minMax"/>
        </c:scaling>
        <c:delete val="0"/>
        <c:axPos val="t"/>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378021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-866160</xdr:colOff>
      <xdr:row>8</xdr:row>
      <xdr:rowOff>29880</xdr:rowOff>
    </xdr:from>
    <xdr:to>
      <xdr:col>4</xdr:col>
      <xdr:colOff>0</xdr:colOff>
      <xdr:row>25</xdr:row>
      <xdr:rowOff>103320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-865800</xdr:colOff>
      <xdr:row>8</xdr:row>
      <xdr:rowOff>29880</xdr:rowOff>
    </xdr:from>
    <xdr:to>
      <xdr:col>9</xdr:col>
      <xdr:colOff>0</xdr:colOff>
      <xdr:row>25</xdr:row>
      <xdr:rowOff>103320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-866160</xdr:colOff>
      <xdr:row>8</xdr:row>
      <xdr:rowOff>29880</xdr:rowOff>
    </xdr:from>
    <xdr:to>
      <xdr:col>14</xdr:col>
      <xdr:colOff>0</xdr:colOff>
      <xdr:row>25</xdr:row>
      <xdr:rowOff>103320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-688680</xdr:colOff>
      <xdr:row>27</xdr:row>
      <xdr:rowOff>29880</xdr:rowOff>
    </xdr:from>
    <xdr:to>
      <xdr:col>8</xdr:col>
      <xdr:colOff>0</xdr:colOff>
      <xdr:row>44</xdr:row>
      <xdr:rowOff>174960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-866160</xdr:colOff>
      <xdr:row>47</xdr:row>
      <xdr:rowOff>29880</xdr:rowOff>
    </xdr:from>
    <xdr:to>
      <xdr:col>4</xdr:col>
      <xdr:colOff>0</xdr:colOff>
      <xdr:row>64</xdr:row>
      <xdr:rowOff>102960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-865800</xdr:colOff>
      <xdr:row>47</xdr:row>
      <xdr:rowOff>29880</xdr:rowOff>
    </xdr:from>
    <xdr:to>
      <xdr:col>9</xdr:col>
      <xdr:colOff>0</xdr:colOff>
      <xdr:row>64</xdr:row>
      <xdr:rowOff>102960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-866160</xdr:colOff>
      <xdr:row>47</xdr:row>
      <xdr:rowOff>29880</xdr:rowOff>
    </xdr:from>
    <xdr:to>
      <xdr:col>14</xdr:col>
      <xdr:colOff>0</xdr:colOff>
      <xdr:row>64</xdr:row>
      <xdr:rowOff>102960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-92880</xdr:colOff>
      <xdr:row>27</xdr:row>
      <xdr:rowOff>29880</xdr:rowOff>
    </xdr:from>
    <xdr:to>
      <xdr:col>14</xdr:col>
      <xdr:colOff>0</xdr:colOff>
      <xdr:row>44</xdr:row>
      <xdr:rowOff>174960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audi\KDOCS\Results_Disbursements_Penalties%20(1).xlsx" TargetMode="External"/><Relationship Id="rId1" Type="http://schemas.openxmlformats.org/officeDocument/2006/relationships/externalLinkPath" Target="file:///D:\Saudi\KDOCS\Results_Disbursements_Penaltie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المدخلات"/>
      <sheetName val="نتائج المستخلصات"/>
      <sheetName val="نتائج غرامة التأخير"/>
      <sheetName val="نتائج غرامة الإشراف"/>
      <sheetName val="الإجماليات والسنوي"/>
    </sheetNames>
    <sheetDataSet>
      <sheetData sheetId="0" refreshError="1">
        <row r="5">
          <cell r="B5">
            <v>75325412</v>
          </cell>
        </row>
        <row r="8">
          <cell r="B8">
            <v>0.1</v>
          </cell>
        </row>
        <row r="9">
          <cell r="B9">
            <v>0.1</v>
          </cell>
        </row>
        <row r="10">
          <cell r="B10">
            <v>138760</v>
          </cell>
        </row>
        <row r="11">
          <cell r="B11">
            <v>89779.990464839095</v>
          </cell>
        </row>
        <row r="14">
          <cell r="B14">
            <v>0.25</v>
          </cell>
          <cell r="E14">
            <v>84</v>
          </cell>
        </row>
        <row r="15">
          <cell r="B15">
            <v>0.5</v>
          </cell>
          <cell r="E15">
            <v>126</v>
          </cell>
        </row>
        <row r="16">
          <cell r="B16">
            <v>1</v>
          </cell>
        </row>
      </sheetData>
      <sheetData sheetId="1" refreshError="1"/>
      <sheetData sheetId="2" refreshError="1">
        <row r="3">
          <cell r="A3">
            <v>28</v>
          </cell>
          <cell r="J3">
            <v>561124.94040524436</v>
          </cell>
        </row>
        <row r="4">
          <cell r="A4">
            <v>29</v>
          </cell>
          <cell r="J4">
            <v>808019.91418355191</v>
          </cell>
        </row>
        <row r="5">
          <cell r="A5">
            <v>30</v>
          </cell>
          <cell r="J5">
            <v>516234.94517282478</v>
          </cell>
        </row>
        <row r="6">
          <cell r="A6">
            <v>31</v>
          </cell>
          <cell r="J6">
            <v>1167139.8760429083</v>
          </cell>
        </row>
        <row r="7">
          <cell r="A7">
            <v>32</v>
          </cell>
          <cell r="J7">
            <v>1256919.8665077472</v>
          </cell>
        </row>
        <row r="8">
          <cell r="A8">
            <v>33</v>
          </cell>
          <cell r="J8" t="str">
            <v/>
          </cell>
        </row>
        <row r="9">
          <cell r="A9">
            <v>34</v>
          </cell>
          <cell r="J9" t="str">
            <v/>
          </cell>
        </row>
        <row r="10">
          <cell r="A10">
            <v>35</v>
          </cell>
          <cell r="J10" t="str">
            <v/>
          </cell>
        </row>
        <row r="11">
          <cell r="A11">
            <v>36</v>
          </cell>
          <cell r="J11" t="str">
            <v/>
          </cell>
        </row>
      </sheetData>
      <sheetData sheetId="3" refreshError="1">
        <row r="3">
          <cell r="A3">
            <v>28</v>
          </cell>
          <cell r="H3">
            <v>131299.78494623656</v>
          </cell>
        </row>
        <row r="4">
          <cell r="A4">
            <v>29</v>
          </cell>
          <cell r="H4">
            <v>192473.54838709679</v>
          </cell>
        </row>
        <row r="5">
          <cell r="A5">
            <v>30</v>
          </cell>
          <cell r="H5">
            <v>120855.48387096774</v>
          </cell>
        </row>
        <row r="6">
          <cell r="A6">
            <v>31</v>
          </cell>
          <cell r="H6">
            <v>134283.87096774194</v>
          </cell>
        </row>
        <row r="7">
          <cell r="A7">
            <v>32</v>
          </cell>
          <cell r="H7">
            <v>119512.64516129032</v>
          </cell>
        </row>
        <row r="8">
          <cell r="A8">
            <v>33</v>
          </cell>
          <cell r="H8" t="str">
            <v/>
          </cell>
        </row>
        <row r="9">
          <cell r="A9">
            <v>34</v>
          </cell>
          <cell r="H9" t="str">
            <v/>
          </cell>
        </row>
        <row r="10">
          <cell r="A10">
            <v>35</v>
          </cell>
          <cell r="H10" t="str">
            <v/>
          </cell>
        </row>
        <row r="11">
          <cell r="A11">
            <v>36</v>
          </cell>
          <cell r="H11" t="str">
            <v/>
          </cell>
        </row>
        <row r="12">
          <cell r="A12">
            <v>37</v>
          </cell>
          <cell r="H12" t="str">
            <v/>
          </cell>
        </row>
        <row r="13">
          <cell r="A13">
            <v>38</v>
          </cell>
          <cell r="H13" t="str">
            <v/>
          </cell>
        </row>
        <row r="14">
          <cell r="A14">
            <v>39</v>
          </cell>
          <cell r="H14" t="str">
            <v/>
          </cell>
        </row>
        <row r="15">
          <cell r="A15">
            <v>40</v>
          </cell>
          <cell r="H15" t="str">
            <v/>
          </cell>
        </row>
        <row r="16">
          <cell r="A16">
            <v>41</v>
          </cell>
          <cell r="H16" t="str">
            <v/>
          </cell>
        </row>
        <row r="17">
          <cell r="A17">
            <v>42</v>
          </cell>
          <cell r="H17" t="str">
            <v/>
          </cell>
        </row>
        <row r="18">
          <cell r="A18">
            <v>43</v>
          </cell>
          <cell r="H18" t="str">
            <v/>
          </cell>
        </row>
        <row r="19">
          <cell r="A19">
            <v>44</v>
          </cell>
          <cell r="H19" t="str">
            <v/>
          </cell>
        </row>
        <row r="20">
          <cell r="A20">
            <v>45</v>
          </cell>
          <cell r="H20" t="str">
            <v/>
          </cell>
        </row>
        <row r="21">
          <cell r="A21">
            <v>46</v>
          </cell>
          <cell r="H21" t="str">
            <v/>
          </cell>
        </row>
        <row r="22">
          <cell r="A22">
            <v>47</v>
          </cell>
          <cell r="H22" t="str">
            <v/>
          </cell>
        </row>
        <row r="23">
          <cell r="A23">
            <v>48</v>
          </cell>
          <cell r="H23" t="str">
            <v/>
          </cell>
        </row>
        <row r="24">
          <cell r="A24">
            <v>49</v>
          </cell>
          <cell r="H24" t="str">
            <v/>
          </cell>
        </row>
        <row r="25">
          <cell r="A25">
            <v>50</v>
          </cell>
          <cell r="H25" t="str">
            <v/>
          </cell>
        </row>
        <row r="26">
          <cell r="A26">
            <v>51</v>
          </cell>
          <cell r="H26" t="str">
            <v/>
          </cell>
        </row>
        <row r="27">
          <cell r="A27">
            <v>52</v>
          </cell>
          <cell r="H27" t="str">
            <v/>
          </cell>
        </row>
        <row r="28">
          <cell r="A28">
            <v>53</v>
          </cell>
          <cell r="H28" t="str">
            <v/>
          </cell>
        </row>
        <row r="29">
          <cell r="A29">
            <v>54</v>
          </cell>
          <cell r="H29" t="str">
            <v/>
          </cell>
        </row>
        <row r="30">
          <cell r="A30">
            <v>55</v>
          </cell>
          <cell r="H30" t="str">
            <v/>
          </cell>
        </row>
        <row r="31">
          <cell r="A31">
            <v>56</v>
          </cell>
          <cell r="H31" t="str">
            <v/>
          </cell>
        </row>
        <row r="32">
          <cell r="A32">
            <v>57</v>
          </cell>
          <cell r="H32" t="str">
            <v/>
          </cell>
        </row>
        <row r="33">
          <cell r="A33">
            <v>58</v>
          </cell>
          <cell r="H33" t="str">
            <v/>
          </cell>
        </row>
        <row r="34">
          <cell r="A34">
            <v>59</v>
          </cell>
          <cell r="H34" t="str">
            <v/>
          </cell>
        </row>
        <row r="35">
          <cell r="A35">
            <v>60</v>
          </cell>
          <cell r="H35" t="str">
            <v/>
          </cell>
        </row>
      </sheetData>
      <sheetData sheetId="4"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5409"/>
  <sheetViews>
    <sheetView tabSelected="1" zoomScale="55" zoomScaleNormal="55" workbookViewId="0">
      <selection activeCell="S178" sqref="S178"/>
    </sheetView>
  </sheetViews>
  <sheetFormatPr defaultColWidth="8.6640625" defaultRowHeight="18"/>
  <cols>
    <col min="1" max="1" width="11.33203125" style="96" customWidth="1"/>
    <col min="2" max="2" width="61.21875" style="97" customWidth="1"/>
    <col min="3" max="3" width="19.5546875" style="97" customWidth="1"/>
    <col min="4" max="4" width="19.33203125" style="97" customWidth="1"/>
    <col min="5" max="5" width="11.6640625" style="97" customWidth="1"/>
    <col min="6" max="6" width="17.109375" style="98" customWidth="1"/>
    <col min="7" max="7" width="18.6640625" style="98" customWidth="1"/>
    <col min="8" max="8" width="15.44140625" style="99" customWidth="1"/>
    <col min="9" max="9" width="17.21875" style="100" customWidth="1"/>
    <col min="10" max="10" width="14.6640625" style="100" customWidth="1"/>
    <col min="11" max="11" width="15.44140625" style="100" customWidth="1"/>
    <col min="12" max="12" width="13.6640625" style="47" customWidth="1"/>
    <col min="13" max="14" width="14.6640625" style="47" customWidth="1"/>
    <col min="15" max="15" width="16.33203125" style="101" customWidth="1"/>
    <col min="16" max="16" width="13.88671875" style="101" customWidth="1"/>
    <col min="17" max="18" width="14.109375" style="102" customWidth="1"/>
    <col min="19" max="19" width="14.77734375" style="102" customWidth="1"/>
    <col min="20" max="20" width="14.6640625" style="102" customWidth="1"/>
    <col min="21" max="21" width="13.33203125" style="102" customWidth="1"/>
    <col min="22" max="22" width="13.5546875" style="102" customWidth="1"/>
    <col min="23" max="23" width="13.21875" style="102" customWidth="1"/>
    <col min="24" max="24" width="15.21875" style="102" customWidth="1"/>
    <col min="25" max="25" width="14.88671875" style="102" customWidth="1"/>
    <col min="26" max="26" width="17.21875" style="103" customWidth="1"/>
    <col min="27" max="27" width="20.21875" style="103" customWidth="1"/>
    <col min="28" max="28" width="20.33203125" style="103" customWidth="1"/>
    <col min="29" max="29" width="14.21875" customWidth="1"/>
  </cols>
  <sheetData>
    <row r="1" spans="1:28">
      <c r="A1" s="97"/>
      <c r="D1" s="104"/>
    </row>
    <row r="2" spans="1:28" ht="15" customHeight="1">
      <c r="A2" s="422" t="s">
        <v>678</v>
      </c>
      <c r="B2" s="422" t="s">
        <v>679</v>
      </c>
      <c r="C2" s="422" t="s">
        <v>680</v>
      </c>
      <c r="D2" s="422" t="s">
        <v>681</v>
      </c>
      <c r="E2" s="422" t="s">
        <v>682</v>
      </c>
      <c r="F2" s="423" t="s">
        <v>683</v>
      </c>
      <c r="G2" s="423" t="s">
        <v>684</v>
      </c>
      <c r="H2" s="424">
        <v>0.6</v>
      </c>
      <c r="I2" s="425">
        <v>0.3</v>
      </c>
      <c r="J2" s="425">
        <v>0.1</v>
      </c>
      <c r="K2" s="47"/>
      <c r="M2" s="106"/>
      <c r="N2" s="106"/>
      <c r="O2" s="107"/>
      <c r="P2" s="102"/>
    </row>
    <row r="3" spans="1:28" ht="15" customHeight="1">
      <c r="A3" s="422"/>
      <c r="B3" s="422"/>
      <c r="C3" s="422"/>
      <c r="D3" s="422"/>
      <c r="E3" s="422"/>
      <c r="F3" s="422"/>
      <c r="G3" s="422"/>
      <c r="H3" s="422"/>
      <c r="I3" s="422"/>
      <c r="J3" s="422"/>
      <c r="K3" s="108"/>
      <c r="L3" s="108"/>
      <c r="M3" s="106"/>
      <c r="N3" s="106"/>
      <c r="O3" s="107"/>
      <c r="P3" s="102"/>
    </row>
    <row r="4" spans="1:28" ht="29.25" customHeight="1">
      <c r="A4" s="426" t="s">
        <v>135</v>
      </c>
      <c r="B4" s="427" t="s">
        <v>685</v>
      </c>
      <c r="C4" s="428">
        <v>1</v>
      </c>
      <c r="D4" s="428">
        <v>1</v>
      </c>
      <c r="E4" s="427" t="s">
        <v>618</v>
      </c>
      <c r="F4" s="429">
        <v>2840000</v>
      </c>
      <c r="G4" s="429">
        <v>2840000</v>
      </c>
      <c r="H4" s="430" t="s">
        <v>686</v>
      </c>
      <c r="I4" s="431" t="s">
        <v>687</v>
      </c>
      <c r="J4" s="431" t="s">
        <v>688</v>
      </c>
      <c r="K4" s="47"/>
      <c r="M4" s="106"/>
      <c r="N4" s="106"/>
      <c r="O4" s="107"/>
      <c r="P4" s="102"/>
    </row>
    <row r="5" spans="1:28" ht="15" customHeight="1">
      <c r="A5" s="426"/>
      <c r="B5" s="427"/>
      <c r="C5" s="427"/>
      <c r="D5" s="427"/>
      <c r="E5" s="427"/>
      <c r="F5" s="427"/>
      <c r="G5" s="427"/>
      <c r="H5" s="427"/>
      <c r="I5" s="427"/>
      <c r="J5" s="427"/>
      <c r="L5" s="100"/>
      <c r="M5" s="100"/>
      <c r="N5" s="106"/>
      <c r="O5" s="107"/>
      <c r="P5" s="102"/>
    </row>
    <row r="6" spans="1:28">
      <c r="A6" s="426"/>
      <c r="B6" s="432" t="s">
        <v>689</v>
      </c>
      <c r="C6" s="432"/>
      <c r="D6" s="432"/>
      <c r="E6" s="432"/>
      <c r="F6" s="432"/>
      <c r="G6" s="432"/>
      <c r="H6" s="111">
        <f>1*60%</f>
        <v>0.6</v>
      </c>
      <c r="I6" s="112"/>
      <c r="J6" s="112"/>
    </row>
    <row r="7" spans="1:28">
      <c r="A7" s="426"/>
      <c r="B7" s="433" t="s">
        <v>690</v>
      </c>
      <c r="C7" s="433"/>
      <c r="D7" s="433"/>
      <c r="E7" s="433"/>
      <c r="F7" s="433"/>
      <c r="G7" s="433"/>
      <c r="H7" s="113">
        <f>F4*H6</f>
        <v>1704000</v>
      </c>
      <c r="I7" s="114"/>
      <c r="J7" s="114"/>
    </row>
    <row r="8" spans="1:28">
      <c r="A8" s="426"/>
      <c r="B8" s="432" t="s">
        <v>691</v>
      </c>
      <c r="C8" s="432"/>
      <c r="D8" s="432"/>
      <c r="E8" s="432"/>
      <c r="F8" s="432"/>
      <c r="G8" s="432"/>
      <c r="H8" s="115"/>
      <c r="I8" s="116">
        <v>0.3</v>
      </c>
      <c r="J8" s="112"/>
    </row>
    <row r="9" spans="1:28">
      <c r="A9" s="426"/>
      <c r="B9" s="433" t="s">
        <v>692</v>
      </c>
      <c r="C9" s="433"/>
      <c r="D9" s="433"/>
      <c r="E9" s="433"/>
      <c r="F9" s="433"/>
      <c r="G9" s="433"/>
      <c r="H9" s="117"/>
      <c r="I9" s="118">
        <f>F4*I8</f>
        <v>852000</v>
      </c>
      <c r="J9" s="114"/>
    </row>
    <row r="10" spans="1:28">
      <c r="A10" s="426"/>
      <c r="B10" s="432" t="s">
        <v>693</v>
      </c>
      <c r="C10" s="432"/>
      <c r="D10" s="432"/>
      <c r="E10" s="432"/>
      <c r="F10" s="432"/>
      <c r="G10" s="432"/>
      <c r="H10" s="115"/>
      <c r="I10" s="112"/>
      <c r="J10" s="116">
        <v>0.1</v>
      </c>
    </row>
    <row r="11" spans="1:28">
      <c r="A11" s="426"/>
      <c r="B11" s="433" t="s">
        <v>694</v>
      </c>
      <c r="C11" s="433"/>
      <c r="D11" s="433"/>
      <c r="E11" s="433"/>
      <c r="F11" s="433"/>
      <c r="G11" s="433"/>
      <c r="H11" s="117"/>
      <c r="I11" s="114"/>
      <c r="J11" s="118">
        <f>F4*J10</f>
        <v>284000</v>
      </c>
    </row>
    <row r="12" spans="1:28">
      <c r="A12" s="426"/>
      <c r="B12" s="434" t="s">
        <v>695</v>
      </c>
      <c r="C12" s="434"/>
      <c r="D12" s="434"/>
      <c r="E12" s="434"/>
      <c r="F12" s="434"/>
      <c r="G12" s="434"/>
      <c r="H12" s="435">
        <f>H7+I9+J11</f>
        <v>2840000</v>
      </c>
      <c r="I12" s="435"/>
      <c r="J12" s="435"/>
    </row>
    <row r="13" spans="1:28">
      <c r="A13" s="426"/>
      <c r="B13" s="436" t="s">
        <v>696</v>
      </c>
      <c r="C13" s="436"/>
      <c r="D13" s="436"/>
      <c r="E13" s="436"/>
      <c r="F13" s="436"/>
      <c r="G13" s="436"/>
      <c r="H13" s="437">
        <f>H12/G4</f>
        <v>1</v>
      </c>
      <c r="I13" s="437"/>
      <c r="J13" s="437"/>
    </row>
    <row r="14" spans="1:28" s="129" customFormat="1">
      <c r="A14" s="121"/>
      <c r="B14" s="121"/>
      <c r="C14" s="121"/>
      <c r="D14" s="121"/>
      <c r="E14" s="121"/>
      <c r="F14" s="122"/>
      <c r="G14" s="122"/>
      <c r="H14" s="123"/>
      <c r="I14" s="124"/>
      <c r="J14" s="124"/>
      <c r="K14" s="124"/>
      <c r="L14" s="125"/>
      <c r="M14" s="125"/>
      <c r="N14" s="125"/>
      <c r="O14" s="126"/>
      <c r="P14" s="126"/>
      <c r="Q14" s="127"/>
      <c r="R14" s="127"/>
      <c r="S14" s="127"/>
      <c r="T14" s="127"/>
      <c r="U14" s="127"/>
      <c r="V14" s="127"/>
      <c r="W14" s="127"/>
      <c r="X14" s="127"/>
      <c r="Y14" s="127"/>
      <c r="Z14" s="128"/>
      <c r="AA14" s="128"/>
      <c r="AB14" s="128"/>
    </row>
    <row r="15" spans="1:28" ht="15" customHeight="1">
      <c r="A15" s="422" t="s">
        <v>678</v>
      </c>
      <c r="B15" s="422" t="s">
        <v>679</v>
      </c>
      <c r="C15" s="422" t="s">
        <v>680</v>
      </c>
      <c r="D15" s="422" t="s">
        <v>681</v>
      </c>
      <c r="E15" s="422" t="s">
        <v>682</v>
      </c>
      <c r="F15" s="423" t="s">
        <v>683</v>
      </c>
      <c r="G15" s="423" t="s">
        <v>684</v>
      </c>
      <c r="H15" s="424">
        <v>0.6</v>
      </c>
      <c r="I15" s="424"/>
      <c r="J15" s="425">
        <v>0.4</v>
      </c>
      <c r="K15" s="108"/>
      <c r="L15" s="108"/>
      <c r="M15" s="106"/>
      <c r="N15" s="106"/>
      <c r="O15" s="107"/>
      <c r="P15" s="102"/>
    </row>
    <row r="16" spans="1:28" ht="15" customHeight="1">
      <c r="A16" s="422"/>
      <c r="B16" s="422"/>
      <c r="C16" s="422"/>
      <c r="D16" s="422"/>
      <c r="E16" s="422"/>
      <c r="F16" s="422"/>
      <c r="G16" s="422"/>
      <c r="H16" s="424"/>
      <c r="I16" s="424"/>
      <c r="J16" s="425"/>
      <c r="K16" s="108"/>
      <c r="L16" s="108"/>
      <c r="M16" s="106"/>
      <c r="N16" s="106"/>
      <c r="O16" s="107"/>
      <c r="P16" s="102"/>
    </row>
    <row r="17" spans="1:16" ht="27" customHeight="1">
      <c r="A17" s="426" t="s">
        <v>138</v>
      </c>
      <c r="B17" s="427" t="s">
        <v>697</v>
      </c>
      <c r="C17" s="428">
        <v>1</v>
      </c>
      <c r="D17" s="428">
        <v>1</v>
      </c>
      <c r="E17" s="427" t="s">
        <v>618</v>
      </c>
      <c r="F17" s="429">
        <v>2630000</v>
      </c>
      <c r="G17" s="429">
        <v>2630000</v>
      </c>
      <c r="H17" s="430" t="s">
        <v>698</v>
      </c>
      <c r="I17" s="430"/>
      <c r="J17" s="431" t="s">
        <v>699</v>
      </c>
      <c r="K17" s="108"/>
      <c r="L17" s="108"/>
      <c r="M17" s="106"/>
      <c r="N17" s="106"/>
      <c r="O17" s="107"/>
      <c r="P17" s="102"/>
    </row>
    <row r="18" spans="1:16" ht="15" customHeight="1">
      <c r="A18" s="426"/>
      <c r="B18" s="427"/>
      <c r="C18" s="427"/>
      <c r="D18" s="427"/>
      <c r="E18" s="427"/>
      <c r="F18" s="427"/>
      <c r="G18" s="427"/>
      <c r="H18" s="109">
        <v>0.8</v>
      </c>
      <c r="I18" s="109">
        <v>0.2</v>
      </c>
      <c r="J18" s="431"/>
      <c r="L18" s="108"/>
      <c r="M18" s="106"/>
      <c r="N18" s="106"/>
      <c r="O18" s="107"/>
      <c r="P18" s="102"/>
    </row>
    <row r="19" spans="1:16">
      <c r="A19" s="426"/>
      <c r="B19" s="432" t="s">
        <v>693</v>
      </c>
      <c r="C19" s="432"/>
      <c r="D19" s="432"/>
      <c r="E19" s="432"/>
      <c r="F19" s="432"/>
      <c r="G19" s="432"/>
      <c r="H19" s="130">
        <v>26.4</v>
      </c>
      <c r="I19" s="112"/>
      <c r="J19" s="112"/>
      <c r="K19" s="47"/>
      <c r="P19" s="102"/>
    </row>
    <row r="20" spans="1:16">
      <c r="A20" s="426"/>
      <c r="B20" s="433" t="s">
        <v>694</v>
      </c>
      <c r="C20" s="433"/>
      <c r="D20" s="433"/>
      <c r="E20" s="433"/>
      <c r="F20" s="433"/>
      <c r="G20" s="433"/>
      <c r="H20" s="113">
        <f>(H19/264)*G17*H15*H18</f>
        <v>126240</v>
      </c>
      <c r="I20" s="114"/>
      <c r="J20" s="114"/>
      <c r="K20" s="47"/>
      <c r="P20" s="102"/>
    </row>
    <row r="21" spans="1:16">
      <c r="A21" s="426"/>
      <c r="B21" s="432" t="s">
        <v>700</v>
      </c>
      <c r="C21" s="432"/>
      <c r="D21" s="432"/>
      <c r="E21" s="432"/>
      <c r="F21" s="432"/>
      <c r="G21" s="432"/>
      <c r="H21" s="130">
        <v>68</v>
      </c>
      <c r="I21" s="114"/>
      <c r="J21" s="114"/>
      <c r="K21" s="47"/>
      <c r="P21" s="102"/>
    </row>
    <row r="22" spans="1:16">
      <c r="A22" s="426"/>
      <c r="B22" s="433" t="s">
        <v>701</v>
      </c>
      <c r="C22" s="433"/>
      <c r="D22" s="433"/>
      <c r="E22" s="433"/>
      <c r="F22" s="433"/>
      <c r="G22" s="433"/>
      <c r="H22" s="113">
        <f>(H21/264)*F17*H15*H18</f>
        <v>325163.63636363641</v>
      </c>
      <c r="I22" s="114"/>
      <c r="J22" s="114"/>
      <c r="K22" s="47"/>
      <c r="P22" s="102"/>
    </row>
    <row r="23" spans="1:16">
      <c r="A23" s="426"/>
      <c r="B23" s="432" t="s">
        <v>702</v>
      </c>
      <c r="C23" s="432"/>
      <c r="D23" s="432"/>
      <c r="E23" s="432"/>
      <c r="F23" s="432"/>
      <c r="G23" s="432"/>
      <c r="H23" s="130">
        <v>100</v>
      </c>
      <c r="I23" s="112"/>
      <c r="J23" s="112"/>
      <c r="K23" s="47"/>
      <c r="P23" s="102"/>
    </row>
    <row r="24" spans="1:16">
      <c r="A24" s="426"/>
      <c r="B24" s="433" t="s">
        <v>703</v>
      </c>
      <c r="C24" s="433"/>
      <c r="D24" s="433"/>
      <c r="E24" s="433"/>
      <c r="F24" s="433"/>
      <c r="G24" s="433"/>
      <c r="H24" s="113">
        <f>(H23/264)*F17*H15*H18</f>
        <v>478181.81818181818</v>
      </c>
      <c r="I24" s="114"/>
      <c r="J24" s="114"/>
      <c r="K24" s="47"/>
      <c r="P24" s="102"/>
    </row>
    <row r="25" spans="1:16">
      <c r="A25" s="426"/>
      <c r="B25" s="432" t="s">
        <v>704</v>
      </c>
      <c r="C25" s="432"/>
      <c r="D25" s="432"/>
      <c r="E25" s="432"/>
      <c r="F25" s="432"/>
      <c r="G25" s="432"/>
      <c r="H25" s="130">
        <v>10</v>
      </c>
      <c r="I25" s="114"/>
      <c r="J25" s="114"/>
      <c r="K25" s="47"/>
      <c r="P25" s="102"/>
    </row>
    <row r="26" spans="1:16">
      <c r="A26" s="426"/>
      <c r="B26" s="433" t="s">
        <v>705</v>
      </c>
      <c r="C26" s="433"/>
      <c r="D26" s="433"/>
      <c r="E26" s="433"/>
      <c r="F26" s="433"/>
      <c r="G26" s="433"/>
      <c r="H26" s="113">
        <f>(H25/264)*F17*H15*H18</f>
        <v>47818.181818181823</v>
      </c>
      <c r="I26" s="114"/>
      <c r="J26" s="114"/>
      <c r="K26" s="47"/>
      <c r="P26" s="102"/>
    </row>
    <row r="27" spans="1:16">
      <c r="A27" s="426"/>
      <c r="B27" s="432" t="s">
        <v>706</v>
      </c>
      <c r="C27" s="432"/>
      <c r="D27" s="432"/>
      <c r="E27" s="432"/>
      <c r="F27" s="432"/>
      <c r="G27" s="432"/>
      <c r="H27" s="130">
        <v>16</v>
      </c>
      <c r="I27" s="112"/>
      <c r="J27" s="112"/>
      <c r="K27" s="47"/>
      <c r="P27" s="102"/>
    </row>
    <row r="28" spans="1:16">
      <c r="A28" s="426"/>
      <c r="B28" s="433" t="s">
        <v>707</v>
      </c>
      <c r="C28" s="433"/>
      <c r="D28" s="433"/>
      <c r="E28" s="433"/>
      <c r="F28" s="433"/>
      <c r="G28" s="433"/>
      <c r="H28" s="113">
        <f>(H27/264)*F17*H15*H18</f>
        <v>76509.090909090912</v>
      </c>
      <c r="I28" s="114"/>
      <c r="J28" s="114"/>
      <c r="K28" s="47"/>
      <c r="P28" s="102"/>
    </row>
    <row r="29" spans="1:16">
      <c r="A29" s="426"/>
      <c r="B29" s="432" t="s">
        <v>708</v>
      </c>
      <c r="C29" s="432"/>
      <c r="D29" s="432"/>
      <c r="E29" s="432"/>
      <c r="F29" s="432"/>
      <c r="G29" s="432"/>
      <c r="H29" s="130">
        <v>7</v>
      </c>
      <c r="I29" s="112"/>
      <c r="J29" s="112"/>
      <c r="K29" s="47"/>
      <c r="P29" s="102"/>
    </row>
    <row r="30" spans="1:16">
      <c r="A30" s="426"/>
      <c r="B30" s="433" t="s">
        <v>709</v>
      </c>
      <c r="C30" s="433"/>
      <c r="D30" s="433"/>
      <c r="E30" s="433"/>
      <c r="F30" s="433"/>
      <c r="G30" s="433"/>
      <c r="H30" s="113">
        <f>(H29/264)*F17*H15*H18</f>
        <v>33472.727272727272</v>
      </c>
      <c r="I30" s="114"/>
      <c r="J30" s="114"/>
      <c r="K30" s="47"/>
      <c r="P30" s="102"/>
    </row>
    <row r="31" spans="1:16">
      <c r="A31" s="426"/>
      <c r="B31" s="432" t="s">
        <v>710</v>
      </c>
      <c r="C31" s="432"/>
      <c r="D31" s="432"/>
      <c r="E31" s="432"/>
      <c r="F31" s="432"/>
      <c r="G31" s="432"/>
      <c r="H31" s="130">
        <v>8</v>
      </c>
      <c r="I31" s="112"/>
      <c r="J31" s="112"/>
      <c r="K31" s="47"/>
      <c r="P31" s="102"/>
    </row>
    <row r="32" spans="1:16">
      <c r="A32" s="426"/>
      <c r="B32" s="433" t="s">
        <v>711</v>
      </c>
      <c r="C32" s="433"/>
      <c r="D32" s="433"/>
      <c r="E32" s="433"/>
      <c r="F32" s="433"/>
      <c r="G32" s="433"/>
      <c r="H32" s="113">
        <f>(H31/264)*F17*H15*H18</f>
        <v>38254.545454545456</v>
      </c>
      <c r="I32" s="114"/>
      <c r="J32" s="114"/>
      <c r="K32" s="47"/>
      <c r="P32" s="102"/>
    </row>
    <row r="33" spans="1:28">
      <c r="A33" s="426"/>
      <c r="B33" s="432" t="s">
        <v>712</v>
      </c>
      <c r="C33" s="432"/>
      <c r="D33" s="432"/>
      <c r="E33" s="432"/>
      <c r="F33" s="432"/>
      <c r="G33" s="432"/>
      <c r="H33" s="131">
        <v>5.5999980000000003</v>
      </c>
      <c r="I33" s="112"/>
      <c r="J33" s="112"/>
      <c r="K33" s="47"/>
      <c r="P33" s="102"/>
    </row>
    <row r="34" spans="1:28">
      <c r="A34" s="426"/>
      <c r="B34" s="433" t="s">
        <v>713</v>
      </c>
      <c r="C34" s="433"/>
      <c r="D34" s="433"/>
      <c r="E34" s="433"/>
      <c r="F34" s="433"/>
      <c r="G34" s="433"/>
      <c r="H34" s="113">
        <f>(H33/264)*G17*H15*H18</f>
        <v>26778.172254545454</v>
      </c>
      <c r="I34" s="114"/>
      <c r="J34" s="114"/>
      <c r="K34" s="47"/>
      <c r="P34" s="102"/>
    </row>
    <row r="35" spans="1:28">
      <c r="A35" s="426"/>
      <c r="B35" s="432" t="s">
        <v>714</v>
      </c>
      <c r="C35" s="432"/>
      <c r="D35" s="432"/>
      <c r="E35" s="432"/>
      <c r="F35" s="432"/>
      <c r="G35" s="432"/>
      <c r="H35" s="130">
        <v>18</v>
      </c>
      <c r="I35" s="112"/>
      <c r="J35" s="112"/>
      <c r="K35" s="47"/>
      <c r="P35" s="102"/>
    </row>
    <row r="36" spans="1:28">
      <c r="A36" s="426"/>
      <c r="B36" s="433" t="s">
        <v>715</v>
      </c>
      <c r="C36" s="433"/>
      <c r="D36" s="433"/>
      <c r="E36" s="433"/>
      <c r="F36" s="433"/>
      <c r="G36" s="433"/>
      <c r="H36" s="113">
        <f>(H35/264)*G17*H15*H18</f>
        <v>86072.727272727265</v>
      </c>
      <c r="I36" s="114"/>
      <c r="J36" s="114"/>
      <c r="K36" s="47"/>
      <c r="P36" s="102"/>
    </row>
    <row r="37" spans="1:28">
      <c r="A37" s="426"/>
      <c r="B37" s="432" t="s">
        <v>716</v>
      </c>
      <c r="C37" s="432"/>
      <c r="D37" s="432"/>
      <c r="E37" s="432"/>
      <c r="F37" s="432"/>
      <c r="G37" s="432"/>
      <c r="H37" s="130">
        <v>5</v>
      </c>
      <c r="I37" s="112"/>
      <c r="J37" s="112"/>
      <c r="K37" s="47"/>
      <c r="P37" s="102"/>
    </row>
    <row r="38" spans="1:28">
      <c r="A38" s="426"/>
      <c r="B38" s="433" t="s">
        <v>717</v>
      </c>
      <c r="C38" s="433"/>
      <c r="D38" s="433"/>
      <c r="E38" s="433"/>
      <c r="F38" s="433"/>
      <c r="G38" s="433"/>
      <c r="H38" s="113">
        <f>(5/264)*G17*H15*H18</f>
        <v>23909.090909090912</v>
      </c>
      <c r="I38" s="114"/>
      <c r="J38" s="114"/>
      <c r="K38" s="47"/>
      <c r="P38" s="102"/>
    </row>
    <row r="39" spans="1:28">
      <c r="A39" s="426"/>
      <c r="B39" s="432" t="s">
        <v>718</v>
      </c>
      <c r="C39" s="432"/>
      <c r="D39" s="432"/>
      <c r="E39" s="432"/>
      <c r="F39" s="432"/>
      <c r="G39" s="432"/>
      <c r="H39" s="112"/>
      <c r="I39" s="130">
        <v>264</v>
      </c>
      <c r="J39" s="112"/>
      <c r="K39" s="47"/>
      <c r="P39" s="102"/>
    </row>
    <row r="40" spans="1:28">
      <c r="A40" s="426"/>
      <c r="B40" s="433" t="s">
        <v>719</v>
      </c>
      <c r="C40" s="433"/>
      <c r="D40" s="433"/>
      <c r="E40" s="433"/>
      <c r="F40" s="433"/>
      <c r="G40" s="433"/>
      <c r="H40" s="112"/>
      <c r="I40" s="113">
        <f>(264/264)*G17*H15*I18</f>
        <v>315600</v>
      </c>
      <c r="J40" s="114"/>
      <c r="K40" s="47"/>
      <c r="P40" s="102"/>
    </row>
    <row r="41" spans="1:28">
      <c r="A41" s="426"/>
      <c r="B41" s="438" t="s">
        <v>720</v>
      </c>
      <c r="C41" s="438"/>
      <c r="D41" s="438"/>
      <c r="E41" s="438"/>
      <c r="F41" s="438"/>
      <c r="G41" s="438"/>
      <c r="H41" s="132">
        <f>H19+H21+H23+H25+H27+H29+H31+H33+H35+H37</f>
        <v>263.99999800000001</v>
      </c>
      <c r="I41" s="133">
        <f>I39</f>
        <v>264</v>
      </c>
      <c r="J41" s="133"/>
      <c r="K41" s="47"/>
      <c r="P41" s="102"/>
    </row>
    <row r="42" spans="1:28">
      <c r="A42" s="426"/>
      <c r="B42" s="434" t="s">
        <v>695</v>
      </c>
      <c r="C42" s="434"/>
      <c r="D42" s="434"/>
      <c r="E42" s="434"/>
      <c r="F42" s="434"/>
      <c r="G42" s="434"/>
      <c r="H42" s="134">
        <f>H32+H30+H28+H26+H24+H22+H20+H34+H36+H38+0.01</f>
        <v>1262400.0004363635</v>
      </c>
      <c r="I42" s="135">
        <f>I40</f>
        <v>315600</v>
      </c>
      <c r="J42" s="136"/>
      <c r="K42" s="47"/>
      <c r="M42" s="101"/>
      <c r="O42" s="47"/>
    </row>
    <row r="43" spans="1:28" ht="15" customHeight="1">
      <c r="A43" s="426"/>
      <c r="B43" s="439" t="s">
        <v>721</v>
      </c>
      <c r="C43" s="439"/>
      <c r="D43" s="439"/>
      <c r="E43" s="439"/>
      <c r="F43" s="439"/>
      <c r="G43" s="439"/>
      <c r="H43" s="440">
        <f>H42+I42+J42</f>
        <v>1578000.0004363635</v>
      </c>
      <c r="I43" s="440"/>
      <c r="J43" s="440"/>
      <c r="K43" s="47"/>
      <c r="M43" s="101"/>
      <c r="O43" s="47"/>
      <c r="P43" s="102"/>
    </row>
    <row r="44" spans="1:28" ht="20.25" customHeight="1">
      <c r="A44" s="426"/>
      <c r="B44" s="436" t="s">
        <v>696</v>
      </c>
      <c r="C44" s="436"/>
      <c r="D44" s="436"/>
      <c r="E44" s="436"/>
      <c r="F44" s="436"/>
      <c r="G44" s="436"/>
      <c r="H44" s="441">
        <f>H43/G17</f>
        <v>0.6000000001659177</v>
      </c>
      <c r="I44" s="441"/>
      <c r="J44" s="441"/>
      <c r="K44" s="47"/>
      <c r="M44" s="101"/>
      <c r="O44" s="47"/>
    </row>
    <row r="45" spans="1:28" s="129" customFormat="1">
      <c r="A45" s="121"/>
      <c r="B45" s="121"/>
      <c r="C45" s="121"/>
      <c r="D45" s="121"/>
      <c r="E45" s="121"/>
      <c r="F45" s="122"/>
      <c r="G45" s="122"/>
      <c r="H45" s="123"/>
      <c r="I45" s="124"/>
      <c r="J45" s="124"/>
      <c r="K45" s="47"/>
      <c r="L45" s="47"/>
      <c r="M45" s="101"/>
      <c r="N45" s="47"/>
      <c r="O45" s="47"/>
      <c r="P45" s="126"/>
      <c r="Q45" s="127"/>
      <c r="R45" s="127"/>
      <c r="S45" s="127"/>
      <c r="T45" s="127"/>
      <c r="U45" s="127"/>
      <c r="V45" s="127"/>
      <c r="W45" s="127"/>
      <c r="X45" s="127"/>
      <c r="Y45" s="127"/>
      <c r="Z45" s="128"/>
      <c r="AA45" s="128"/>
      <c r="AB45" s="128"/>
    </row>
    <row r="46" spans="1:28" ht="15" customHeight="1">
      <c r="A46" s="422" t="s">
        <v>678</v>
      </c>
      <c r="B46" s="422" t="s">
        <v>679</v>
      </c>
      <c r="C46" s="422" t="s">
        <v>680</v>
      </c>
      <c r="D46" s="422" t="s">
        <v>681</v>
      </c>
      <c r="E46" s="422" t="s">
        <v>682</v>
      </c>
      <c r="F46" s="423" t="s">
        <v>683</v>
      </c>
      <c r="G46" s="423" t="s">
        <v>684</v>
      </c>
      <c r="H46" s="424">
        <v>0.9</v>
      </c>
      <c r="I46" s="425">
        <v>0.1</v>
      </c>
      <c r="J46" s="47"/>
      <c r="K46" s="47"/>
      <c r="M46" s="101"/>
      <c r="O46" s="47"/>
      <c r="P46" s="102"/>
    </row>
    <row r="47" spans="1:28" ht="15" customHeight="1">
      <c r="A47" s="422"/>
      <c r="B47" s="422"/>
      <c r="C47" s="422"/>
      <c r="D47" s="422"/>
      <c r="E47" s="422"/>
      <c r="F47" s="422"/>
      <c r="G47" s="422"/>
      <c r="H47" s="422"/>
      <c r="I47" s="422"/>
      <c r="J47" s="108"/>
      <c r="K47" s="47"/>
      <c r="M47" s="101"/>
      <c r="O47" s="47"/>
      <c r="P47" s="102"/>
    </row>
    <row r="48" spans="1:28" ht="36" customHeight="1">
      <c r="A48" s="442" t="s">
        <v>141</v>
      </c>
      <c r="B48" s="427" t="s">
        <v>722</v>
      </c>
      <c r="C48" s="428">
        <v>1</v>
      </c>
      <c r="D48" s="428">
        <v>1</v>
      </c>
      <c r="E48" s="427" t="s">
        <v>618</v>
      </c>
      <c r="F48" s="429">
        <v>110000</v>
      </c>
      <c r="G48" s="429">
        <v>110000</v>
      </c>
      <c r="H48" s="430" t="s">
        <v>723</v>
      </c>
      <c r="I48" s="431" t="s">
        <v>724</v>
      </c>
      <c r="J48" s="47"/>
      <c r="K48" s="108"/>
      <c r="L48" s="108"/>
      <c r="M48" s="106"/>
      <c r="N48" s="106"/>
      <c r="O48" s="107"/>
      <c r="P48" s="102"/>
    </row>
    <row r="49" spans="1:29" ht="15" customHeight="1">
      <c r="A49" s="442"/>
      <c r="B49" s="427"/>
      <c r="C49" s="427"/>
      <c r="D49" s="427"/>
      <c r="E49" s="427"/>
      <c r="F49" s="427"/>
      <c r="G49" s="427"/>
      <c r="H49" s="427"/>
      <c r="I49" s="427"/>
      <c r="L49" s="108"/>
      <c r="M49" s="106"/>
      <c r="N49" s="106"/>
      <c r="O49" s="107"/>
      <c r="P49" s="102"/>
    </row>
    <row r="50" spans="1:29">
      <c r="A50" s="442"/>
      <c r="B50" s="432" t="s">
        <v>725</v>
      </c>
      <c r="C50" s="432"/>
      <c r="D50" s="432"/>
      <c r="E50" s="432"/>
      <c r="F50" s="432"/>
      <c r="G50" s="432"/>
      <c r="H50" s="130"/>
      <c r="I50" s="112"/>
      <c r="K50" s="47"/>
      <c r="P50" s="102"/>
    </row>
    <row r="51" spans="1:29">
      <c r="A51" s="442"/>
      <c r="B51" s="433" t="s">
        <v>726</v>
      </c>
      <c r="C51" s="433"/>
      <c r="D51" s="433"/>
      <c r="E51" s="433"/>
      <c r="F51" s="433"/>
      <c r="G51" s="433"/>
      <c r="H51" s="113"/>
      <c r="I51" s="114"/>
      <c r="K51" s="47"/>
      <c r="P51" s="102"/>
    </row>
    <row r="52" spans="1:29">
      <c r="A52" s="442"/>
      <c r="B52" s="438" t="s">
        <v>720</v>
      </c>
      <c r="C52" s="438"/>
      <c r="D52" s="438"/>
      <c r="E52" s="438"/>
      <c r="F52" s="438"/>
      <c r="G52" s="438"/>
      <c r="H52" s="132">
        <f>H50</f>
        <v>0</v>
      </c>
      <c r="I52" s="132">
        <f>I50</f>
        <v>0</v>
      </c>
      <c r="J52" s="106"/>
      <c r="K52" s="47"/>
      <c r="P52" s="102"/>
    </row>
    <row r="53" spans="1:29">
      <c r="A53" s="442"/>
      <c r="B53" s="434" t="s">
        <v>695</v>
      </c>
      <c r="C53" s="434"/>
      <c r="D53" s="434"/>
      <c r="E53" s="434"/>
      <c r="F53" s="434"/>
      <c r="G53" s="434"/>
      <c r="H53" s="134">
        <f>H51</f>
        <v>0</v>
      </c>
      <c r="I53" s="134">
        <f>I51</f>
        <v>0</v>
      </c>
      <c r="J53" s="106"/>
      <c r="K53" s="47"/>
      <c r="M53" s="101"/>
      <c r="O53" s="47"/>
    </row>
    <row r="54" spans="1:29" ht="15" customHeight="1">
      <c r="A54" s="442"/>
      <c r="B54" s="439" t="s">
        <v>721</v>
      </c>
      <c r="C54" s="439"/>
      <c r="D54" s="439"/>
      <c r="E54" s="439"/>
      <c r="F54" s="439"/>
      <c r="G54" s="439"/>
      <c r="H54" s="440">
        <f>I53+H53</f>
        <v>0</v>
      </c>
      <c r="I54" s="440"/>
      <c r="J54" s="106"/>
      <c r="K54" s="47"/>
      <c r="M54" s="101"/>
      <c r="O54" s="47"/>
      <c r="P54" s="102"/>
    </row>
    <row r="55" spans="1:29" ht="20.25" customHeight="1">
      <c r="A55" s="442"/>
      <c r="B55" s="436" t="s">
        <v>696</v>
      </c>
      <c r="C55" s="436"/>
      <c r="D55" s="436"/>
      <c r="E55" s="436"/>
      <c r="F55" s="436"/>
      <c r="G55" s="436"/>
      <c r="H55" s="443">
        <f>H54/G48</f>
        <v>0</v>
      </c>
      <c r="I55" s="443"/>
      <c r="J55" s="106"/>
      <c r="K55" s="47"/>
      <c r="M55" s="101"/>
      <c r="O55" s="47"/>
    </row>
    <row r="56" spans="1:29" s="129" customFormat="1">
      <c r="A56" s="121"/>
      <c r="B56" s="121"/>
      <c r="C56" s="121"/>
      <c r="D56" s="121"/>
      <c r="E56" s="121"/>
      <c r="F56" s="122"/>
      <c r="G56" s="122"/>
      <c r="H56" s="123"/>
      <c r="I56" s="124"/>
      <c r="J56" s="124"/>
      <c r="K56" s="124"/>
      <c r="L56" s="125"/>
      <c r="M56" s="125"/>
      <c r="N56" s="125"/>
      <c r="O56" s="126"/>
      <c r="P56" s="126"/>
      <c r="Q56" s="127"/>
      <c r="R56" s="137"/>
      <c r="S56" s="127"/>
      <c r="T56" s="127"/>
      <c r="U56" s="127"/>
      <c r="V56" s="127"/>
      <c r="W56" s="127"/>
      <c r="X56" s="127"/>
      <c r="Y56" s="127"/>
      <c r="Z56" s="128"/>
      <c r="AA56" s="128"/>
      <c r="AB56" s="128"/>
    </row>
    <row r="57" spans="1:29" ht="15" customHeight="1">
      <c r="A57" s="422" t="s">
        <v>678</v>
      </c>
      <c r="B57" s="422" t="s">
        <v>679</v>
      </c>
      <c r="C57" s="422" t="s">
        <v>680</v>
      </c>
      <c r="D57" s="422" t="s">
        <v>681</v>
      </c>
      <c r="E57" s="422" t="s">
        <v>682</v>
      </c>
      <c r="F57" s="423" t="s">
        <v>683</v>
      </c>
      <c r="G57" s="423" t="s">
        <v>684</v>
      </c>
      <c r="H57" s="138">
        <v>0.7</v>
      </c>
      <c r="I57" s="425">
        <v>0.1</v>
      </c>
      <c r="J57" s="425"/>
      <c r="K57" s="425"/>
      <c r="L57" s="425"/>
      <c r="M57" s="444">
        <v>0.1</v>
      </c>
      <c r="N57" s="444"/>
      <c r="O57" s="139">
        <v>0.1</v>
      </c>
      <c r="P57" s="140"/>
      <c r="Q57" s="141"/>
      <c r="R57" s="142"/>
      <c r="Z57" s="143"/>
      <c r="AA57" s="143"/>
      <c r="AB57" s="143"/>
      <c r="AC57" s="37"/>
    </row>
    <row r="58" spans="1:29" ht="14.25" customHeight="1">
      <c r="A58" s="422"/>
      <c r="B58" s="422"/>
      <c r="C58" s="422"/>
      <c r="D58" s="422"/>
      <c r="E58" s="422"/>
      <c r="F58" s="422"/>
      <c r="G58" s="422"/>
      <c r="H58" s="445" t="s">
        <v>727</v>
      </c>
      <c r="I58" s="431" t="s">
        <v>728</v>
      </c>
      <c r="J58" s="431"/>
      <c r="K58" s="431"/>
      <c r="L58" s="431"/>
      <c r="M58" s="446" t="s">
        <v>729</v>
      </c>
      <c r="N58" s="446"/>
      <c r="O58" s="447" t="s">
        <v>730</v>
      </c>
      <c r="P58" s="140"/>
      <c r="Q58" s="141"/>
      <c r="R58" s="142"/>
      <c r="Z58" s="143"/>
      <c r="AA58" s="143"/>
      <c r="AB58" s="143"/>
      <c r="AC58" s="37"/>
    </row>
    <row r="59" spans="1:29" ht="54" customHeight="1">
      <c r="A59" s="442" t="s">
        <v>144</v>
      </c>
      <c r="B59" s="427" t="s">
        <v>731</v>
      </c>
      <c r="C59" s="427">
        <v>4</v>
      </c>
      <c r="D59" s="428">
        <v>4</v>
      </c>
      <c r="E59" s="427" t="s">
        <v>618</v>
      </c>
      <c r="F59" s="429">
        <v>130000</v>
      </c>
      <c r="G59" s="429">
        <v>520000</v>
      </c>
      <c r="H59" s="445"/>
      <c r="I59" s="110" t="s">
        <v>732</v>
      </c>
      <c r="J59" s="110" t="s">
        <v>733</v>
      </c>
      <c r="K59" s="110" t="s">
        <v>734</v>
      </c>
      <c r="L59" s="110" t="s">
        <v>735</v>
      </c>
      <c r="M59" s="146" t="s">
        <v>736</v>
      </c>
      <c r="N59" s="146" t="s">
        <v>737</v>
      </c>
      <c r="O59" s="447"/>
      <c r="P59" s="140"/>
      <c r="Q59" s="141"/>
      <c r="R59" s="142"/>
      <c r="Z59" s="143"/>
      <c r="AA59" s="143"/>
      <c r="AB59" s="143"/>
      <c r="AC59" s="37"/>
    </row>
    <row r="60" spans="1:29" ht="15" customHeight="1">
      <c r="A60" s="442"/>
      <c r="B60" s="427"/>
      <c r="C60" s="427"/>
      <c r="D60" s="427"/>
      <c r="E60" s="427"/>
      <c r="F60" s="427"/>
      <c r="G60" s="427"/>
      <c r="H60" s="427"/>
      <c r="I60" s="147">
        <v>0.6</v>
      </c>
      <c r="J60" s="147">
        <v>0.2</v>
      </c>
      <c r="K60" s="147">
        <v>0.1</v>
      </c>
      <c r="L60" s="147">
        <v>0.1</v>
      </c>
      <c r="M60" s="144">
        <v>0.9</v>
      </c>
      <c r="N60" s="144">
        <v>0.1</v>
      </c>
      <c r="O60" s="447"/>
      <c r="P60" s="140"/>
      <c r="Q60" s="141"/>
      <c r="R60" s="142"/>
      <c r="Z60" s="143"/>
      <c r="AA60" s="143"/>
      <c r="AB60" s="143"/>
      <c r="AC60" s="37"/>
    </row>
    <row r="61" spans="1:29">
      <c r="A61" s="442"/>
      <c r="B61" s="432" t="s">
        <v>738</v>
      </c>
      <c r="C61" s="432"/>
      <c r="D61" s="432"/>
      <c r="E61" s="432"/>
      <c r="F61" s="432"/>
      <c r="G61" s="432"/>
      <c r="H61" s="148">
        <v>4</v>
      </c>
      <c r="I61" s="149"/>
      <c r="J61" s="149"/>
      <c r="K61" s="149"/>
      <c r="L61" s="149"/>
      <c r="M61" s="149"/>
      <c r="N61" s="149"/>
      <c r="O61" s="149"/>
      <c r="P61" s="140"/>
      <c r="Q61" s="141"/>
      <c r="R61" s="142"/>
      <c r="Z61" s="143"/>
      <c r="AA61" s="143"/>
      <c r="AB61" s="143"/>
      <c r="AC61" s="37"/>
    </row>
    <row r="62" spans="1:29">
      <c r="A62" s="442"/>
      <c r="B62" s="433" t="s">
        <v>739</v>
      </c>
      <c r="C62" s="433"/>
      <c r="D62" s="433"/>
      <c r="E62" s="433"/>
      <c r="F62" s="433"/>
      <c r="G62" s="433"/>
      <c r="H62" s="150">
        <f>(H61/D59)*G59*H57</f>
        <v>364000</v>
      </c>
      <c r="I62" s="149"/>
      <c r="J62" s="149"/>
      <c r="K62" s="149"/>
      <c r="L62" s="149"/>
      <c r="M62" s="149"/>
      <c r="N62" s="149"/>
      <c r="O62" s="149"/>
      <c r="P62" s="140"/>
      <c r="Q62" s="141"/>
      <c r="R62" s="142"/>
      <c r="Z62" s="143"/>
      <c r="AA62" s="143"/>
      <c r="AB62" s="143"/>
      <c r="AC62" s="37"/>
    </row>
    <row r="63" spans="1:29">
      <c r="A63" s="442"/>
      <c r="B63" s="432" t="s">
        <v>740</v>
      </c>
      <c r="C63" s="432"/>
      <c r="D63" s="432"/>
      <c r="E63" s="432"/>
      <c r="F63" s="432"/>
      <c r="G63" s="432"/>
      <c r="H63" s="149"/>
      <c r="I63" s="151">
        <v>4</v>
      </c>
      <c r="J63" s="149"/>
      <c r="K63" s="149"/>
      <c r="L63" s="149"/>
      <c r="M63" s="149"/>
      <c r="N63" s="149"/>
      <c r="O63" s="149"/>
      <c r="P63" s="140"/>
      <c r="Q63" s="141"/>
      <c r="R63" s="142"/>
      <c r="Z63" s="143"/>
      <c r="AA63" s="143"/>
      <c r="AB63" s="143"/>
      <c r="AC63" s="37"/>
    </row>
    <row r="64" spans="1:29">
      <c r="A64" s="442"/>
      <c r="B64" s="433" t="s">
        <v>741</v>
      </c>
      <c r="C64" s="433"/>
      <c r="D64" s="433"/>
      <c r="E64" s="433"/>
      <c r="F64" s="433"/>
      <c r="G64" s="433"/>
      <c r="H64" s="149"/>
      <c r="I64" s="150">
        <f>(I63/D59)*G59*I57*I60</f>
        <v>31200</v>
      </c>
      <c r="J64" s="149"/>
      <c r="K64" s="149"/>
      <c r="L64" s="149"/>
      <c r="M64" s="149"/>
      <c r="N64" s="149"/>
      <c r="O64" s="149"/>
      <c r="P64" s="140"/>
      <c r="Q64" s="141"/>
      <c r="R64" s="142"/>
      <c r="Z64" s="143"/>
      <c r="AA64" s="143"/>
      <c r="AB64" s="143"/>
      <c r="AC64" s="37"/>
    </row>
    <row r="65" spans="1:29">
      <c r="A65" s="442"/>
      <c r="B65" s="432" t="s">
        <v>742</v>
      </c>
      <c r="C65" s="432"/>
      <c r="D65" s="432"/>
      <c r="E65" s="432"/>
      <c r="F65" s="432"/>
      <c r="G65" s="432"/>
      <c r="H65" s="149"/>
      <c r="I65" s="149"/>
      <c r="J65" s="151">
        <v>4</v>
      </c>
      <c r="K65" s="151">
        <v>3</v>
      </c>
      <c r="L65" s="151">
        <v>3</v>
      </c>
      <c r="M65" s="149"/>
      <c r="N65" s="149"/>
      <c r="O65" s="149"/>
      <c r="P65" s="140"/>
      <c r="Q65" s="141"/>
      <c r="R65" s="142"/>
      <c r="Z65" s="143"/>
      <c r="AA65" s="143"/>
      <c r="AB65" s="143"/>
      <c r="AC65" s="37"/>
    </row>
    <row r="66" spans="1:29">
      <c r="A66" s="442"/>
      <c r="B66" s="433" t="s">
        <v>743</v>
      </c>
      <c r="C66" s="433"/>
      <c r="D66" s="433"/>
      <c r="E66" s="433"/>
      <c r="F66" s="433"/>
      <c r="G66" s="433"/>
      <c r="H66" s="149"/>
      <c r="I66" s="149"/>
      <c r="J66" s="150">
        <f>(J65/D59)*I57*J60*G59</f>
        <v>10400.000000000002</v>
      </c>
      <c r="K66" s="150">
        <f>(K65/D59)*G59*I57*K60</f>
        <v>3900</v>
      </c>
      <c r="L66" s="150">
        <f>(L65/D59)*G59*I57*L60</f>
        <v>3900</v>
      </c>
      <c r="M66" s="149"/>
      <c r="N66" s="149"/>
      <c r="O66" s="149"/>
      <c r="P66" s="140"/>
      <c r="Q66" s="141"/>
      <c r="R66" s="142"/>
      <c r="Z66" s="143"/>
      <c r="AA66" s="143"/>
      <c r="AB66" s="143"/>
      <c r="AC66" s="37"/>
    </row>
    <row r="67" spans="1:29">
      <c r="A67" s="442"/>
      <c r="B67" s="432" t="s">
        <v>744</v>
      </c>
      <c r="C67" s="432"/>
      <c r="D67" s="432"/>
      <c r="E67" s="432"/>
      <c r="F67" s="432"/>
      <c r="G67" s="432"/>
      <c r="H67" s="149"/>
      <c r="I67" s="149"/>
      <c r="J67" s="149"/>
      <c r="K67" s="151">
        <v>1</v>
      </c>
      <c r="L67" s="151">
        <v>1</v>
      </c>
      <c r="M67" s="149"/>
      <c r="N67" s="149"/>
      <c r="O67" s="149"/>
      <c r="P67" s="140"/>
      <c r="Q67" s="141"/>
      <c r="R67" s="142"/>
      <c r="Z67" s="143"/>
      <c r="AA67" s="143"/>
      <c r="AB67" s="143"/>
      <c r="AC67" s="37"/>
    </row>
    <row r="68" spans="1:29">
      <c r="A68" s="442"/>
      <c r="B68" s="433" t="s">
        <v>745</v>
      </c>
      <c r="C68" s="433"/>
      <c r="D68" s="433"/>
      <c r="E68" s="433"/>
      <c r="F68" s="433"/>
      <c r="G68" s="433"/>
      <c r="H68" s="149"/>
      <c r="I68" s="149"/>
      <c r="J68" s="149"/>
      <c r="K68" s="150">
        <f>(K67/D59)*G59*I57*K60</f>
        <v>1300</v>
      </c>
      <c r="L68" s="150">
        <f>(L67/D59)*G59*I57*L60</f>
        <v>1300</v>
      </c>
      <c r="M68" s="149"/>
      <c r="N68" s="149"/>
      <c r="O68" s="149"/>
      <c r="P68" s="140"/>
      <c r="Q68" s="141"/>
      <c r="R68" s="142"/>
      <c r="Z68" s="143"/>
      <c r="AA68" s="143"/>
      <c r="AB68" s="143"/>
      <c r="AC68" s="37"/>
    </row>
    <row r="69" spans="1:29">
      <c r="A69" s="442"/>
      <c r="B69" s="448" t="s">
        <v>720</v>
      </c>
      <c r="C69" s="448"/>
      <c r="D69" s="448"/>
      <c r="E69" s="448"/>
      <c r="F69" s="448"/>
      <c r="G69" s="448"/>
      <c r="H69" s="152">
        <f t="shared" ref="H69:O70" si="0">H61+H63+H65+H67</f>
        <v>4</v>
      </c>
      <c r="I69" s="152">
        <f t="shared" si="0"/>
        <v>4</v>
      </c>
      <c r="J69" s="152">
        <f t="shared" si="0"/>
        <v>4</v>
      </c>
      <c r="K69" s="152">
        <f t="shared" si="0"/>
        <v>4</v>
      </c>
      <c r="L69" s="152">
        <f t="shared" si="0"/>
        <v>4</v>
      </c>
      <c r="M69" s="152">
        <f t="shared" si="0"/>
        <v>0</v>
      </c>
      <c r="N69" s="152">
        <f t="shared" si="0"/>
        <v>0</v>
      </c>
      <c r="O69" s="152">
        <f t="shared" si="0"/>
        <v>0</v>
      </c>
      <c r="P69" s="140"/>
      <c r="Q69" s="141"/>
      <c r="R69" s="142"/>
      <c r="Z69" s="143"/>
      <c r="AA69" s="143"/>
      <c r="AB69" s="143"/>
      <c r="AC69" s="37"/>
    </row>
    <row r="70" spans="1:29">
      <c r="A70" s="442"/>
      <c r="B70" s="439" t="s">
        <v>695</v>
      </c>
      <c r="C70" s="439"/>
      <c r="D70" s="439"/>
      <c r="E70" s="439"/>
      <c r="F70" s="439"/>
      <c r="G70" s="439"/>
      <c r="H70" s="117">
        <f t="shared" si="0"/>
        <v>364000</v>
      </c>
      <c r="I70" s="117">
        <f t="shared" si="0"/>
        <v>31200</v>
      </c>
      <c r="J70" s="117">
        <f t="shared" si="0"/>
        <v>10400.000000000002</v>
      </c>
      <c r="K70" s="117">
        <f t="shared" si="0"/>
        <v>5200</v>
      </c>
      <c r="L70" s="117">
        <f t="shared" si="0"/>
        <v>5200</v>
      </c>
      <c r="M70" s="117">
        <f t="shared" si="0"/>
        <v>0</v>
      </c>
      <c r="N70" s="117">
        <f t="shared" si="0"/>
        <v>0</v>
      </c>
      <c r="O70" s="117">
        <f t="shared" si="0"/>
        <v>0</v>
      </c>
      <c r="P70" s="140"/>
      <c r="Q70" s="141"/>
      <c r="R70" s="142"/>
      <c r="Z70" s="143"/>
      <c r="AA70" s="143"/>
      <c r="AB70" s="143"/>
      <c r="AC70" s="37"/>
    </row>
    <row r="71" spans="1:29">
      <c r="A71" s="442"/>
      <c r="B71" s="449" t="s">
        <v>746</v>
      </c>
      <c r="C71" s="449"/>
      <c r="D71" s="449"/>
      <c r="E71" s="449"/>
      <c r="F71" s="449"/>
      <c r="G71" s="449"/>
      <c r="H71" s="440">
        <f>H70</f>
        <v>364000</v>
      </c>
      <c r="I71" s="440"/>
      <c r="J71" s="440"/>
      <c r="K71" s="440"/>
      <c r="L71" s="440"/>
      <c r="M71" s="440"/>
      <c r="N71" s="440"/>
      <c r="O71" s="440"/>
      <c r="P71" s="140"/>
      <c r="Q71" s="141"/>
      <c r="R71" s="142"/>
      <c r="Z71" s="143"/>
      <c r="AA71" s="143"/>
      <c r="AB71" s="143"/>
      <c r="AC71" s="37"/>
    </row>
    <row r="72" spans="1:29">
      <c r="A72" s="442"/>
      <c r="B72" s="449" t="s">
        <v>747</v>
      </c>
      <c r="C72" s="449"/>
      <c r="D72" s="449"/>
      <c r="E72" s="449"/>
      <c r="F72" s="449"/>
      <c r="G72" s="449"/>
      <c r="H72" s="440">
        <f>SUM(I70:M70)</f>
        <v>52000</v>
      </c>
      <c r="I72" s="440"/>
      <c r="J72" s="440"/>
      <c r="K72" s="440"/>
      <c r="L72" s="440"/>
      <c r="M72" s="440"/>
      <c r="N72" s="440"/>
      <c r="O72" s="440"/>
      <c r="P72" s="140"/>
      <c r="Q72" s="141"/>
      <c r="R72" s="142"/>
      <c r="Z72" s="143"/>
      <c r="AA72" s="143"/>
      <c r="AB72" s="143"/>
      <c r="AC72" s="37"/>
    </row>
    <row r="73" spans="1:29">
      <c r="A73" s="442"/>
      <c r="B73" s="449" t="s">
        <v>748</v>
      </c>
      <c r="C73" s="449"/>
      <c r="D73" s="449"/>
      <c r="E73" s="449"/>
      <c r="F73" s="449"/>
      <c r="G73" s="449"/>
      <c r="H73" s="440">
        <f>SUM(N69:P69)</f>
        <v>0</v>
      </c>
      <c r="I73" s="440"/>
      <c r="J73" s="440"/>
      <c r="K73" s="440"/>
      <c r="L73" s="440"/>
      <c r="M73" s="440"/>
      <c r="N73" s="440"/>
      <c r="O73" s="440"/>
      <c r="P73" s="140"/>
      <c r="Q73" s="141"/>
      <c r="R73" s="142"/>
      <c r="Z73" s="143"/>
      <c r="AA73" s="143"/>
      <c r="AB73" s="143"/>
      <c r="AC73" s="37"/>
    </row>
    <row r="74" spans="1:29">
      <c r="A74" s="442"/>
      <c r="B74" s="439" t="s">
        <v>721</v>
      </c>
      <c r="C74" s="439"/>
      <c r="D74" s="439"/>
      <c r="E74" s="439"/>
      <c r="F74" s="439"/>
      <c r="G74" s="439"/>
      <c r="H74" s="440">
        <f>SUM(H71:P73)</f>
        <v>416000</v>
      </c>
      <c r="I74" s="440"/>
      <c r="J74" s="440"/>
      <c r="K74" s="440"/>
      <c r="L74" s="440"/>
      <c r="M74" s="440"/>
      <c r="N74" s="440"/>
      <c r="O74" s="440"/>
      <c r="P74" s="140"/>
      <c r="Q74" s="141"/>
      <c r="R74" s="142"/>
      <c r="Z74" s="143"/>
      <c r="AA74" s="143"/>
      <c r="AB74" s="143"/>
      <c r="AC74" s="37"/>
    </row>
    <row r="75" spans="1:29">
      <c r="A75" s="442"/>
      <c r="B75" s="450" t="s">
        <v>749</v>
      </c>
      <c r="C75" s="450"/>
      <c r="D75" s="450"/>
      <c r="E75" s="450"/>
      <c r="F75" s="450"/>
      <c r="G75" s="450"/>
      <c r="H75" s="443">
        <f>H74/G59</f>
        <v>0.8</v>
      </c>
      <c r="I75" s="443"/>
      <c r="J75" s="443"/>
      <c r="K75" s="443"/>
      <c r="L75" s="443"/>
      <c r="M75" s="443"/>
      <c r="N75" s="443"/>
      <c r="O75" s="443"/>
      <c r="P75" s="140"/>
      <c r="Q75" s="141"/>
      <c r="R75" s="142"/>
      <c r="Z75" s="143"/>
      <c r="AA75" s="143"/>
      <c r="AB75" s="143"/>
      <c r="AC75" s="37"/>
    </row>
    <row r="76" spans="1:29" s="129" customFormat="1">
      <c r="A76" s="121"/>
      <c r="B76" s="121"/>
      <c r="C76" s="121"/>
      <c r="D76" s="121"/>
      <c r="E76" s="121"/>
      <c r="F76" s="122"/>
      <c r="G76" s="122"/>
      <c r="H76" s="123"/>
      <c r="I76" s="124"/>
      <c r="J76" s="124"/>
      <c r="K76" s="124"/>
      <c r="L76" s="125"/>
      <c r="M76" s="125"/>
      <c r="N76" s="125"/>
      <c r="O76" s="126"/>
      <c r="P76" s="140"/>
      <c r="Q76" s="141"/>
      <c r="R76" s="142"/>
      <c r="S76" s="102"/>
      <c r="T76" s="102"/>
      <c r="U76" s="102"/>
      <c r="V76" s="127"/>
      <c r="W76" s="127"/>
      <c r="X76" s="127"/>
      <c r="Y76" s="127"/>
      <c r="Z76" s="143"/>
      <c r="AA76" s="143"/>
      <c r="AB76" s="143"/>
      <c r="AC76" s="37"/>
    </row>
    <row r="77" spans="1:29" ht="15" customHeight="1">
      <c r="A77" s="422" t="s">
        <v>678</v>
      </c>
      <c r="B77" s="422" t="s">
        <v>679</v>
      </c>
      <c r="C77" s="422" t="s">
        <v>680</v>
      </c>
      <c r="D77" s="422" t="s">
        <v>681</v>
      </c>
      <c r="E77" s="422" t="s">
        <v>682</v>
      </c>
      <c r="F77" s="423" t="s">
        <v>683</v>
      </c>
      <c r="G77" s="423" t="s">
        <v>684</v>
      </c>
      <c r="H77" s="138">
        <v>0.7</v>
      </c>
      <c r="I77" s="451">
        <v>0.1</v>
      </c>
      <c r="J77" s="451"/>
      <c r="K77" s="451"/>
      <c r="L77" s="451"/>
      <c r="M77" s="444">
        <v>0.1</v>
      </c>
      <c r="N77" s="444"/>
      <c r="O77" s="139">
        <v>0.1</v>
      </c>
      <c r="P77" s="140"/>
      <c r="Q77" s="141"/>
      <c r="R77" s="142"/>
      <c r="Z77" s="143"/>
      <c r="AA77" s="143"/>
      <c r="AB77" s="143"/>
      <c r="AC77" s="37"/>
    </row>
    <row r="78" spans="1:29" ht="14.25" customHeight="1">
      <c r="A78" s="422"/>
      <c r="B78" s="422"/>
      <c r="C78" s="422"/>
      <c r="D78" s="422"/>
      <c r="E78" s="422"/>
      <c r="F78" s="422"/>
      <c r="G78" s="422"/>
      <c r="H78" s="445" t="s">
        <v>727</v>
      </c>
      <c r="I78" s="452" t="s">
        <v>728</v>
      </c>
      <c r="J78" s="452"/>
      <c r="K78" s="452"/>
      <c r="L78" s="452"/>
      <c r="M78" s="446" t="s">
        <v>729</v>
      </c>
      <c r="N78" s="446"/>
      <c r="O78" s="447" t="s">
        <v>730</v>
      </c>
      <c r="P78" s="140"/>
      <c r="Q78" s="141"/>
      <c r="R78" s="142"/>
      <c r="Z78" s="143"/>
      <c r="AA78" s="143"/>
      <c r="AB78" s="143"/>
      <c r="AC78" s="37"/>
    </row>
    <row r="79" spans="1:29" ht="55.5" customHeight="1">
      <c r="A79" s="442" t="s">
        <v>147</v>
      </c>
      <c r="B79" s="427" t="s">
        <v>750</v>
      </c>
      <c r="C79" s="428">
        <v>10</v>
      </c>
      <c r="D79" s="428">
        <v>10</v>
      </c>
      <c r="E79" s="427" t="s">
        <v>618</v>
      </c>
      <c r="F79" s="429">
        <v>19600</v>
      </c>
      <c r="G79" s="429">
        <v>196000</v>
      </c>
      <c r="H79" s="445"/>
      <c r="I79" s="154" t="s">
        <v>732</v>
      </c>
      <c r="J79" s="154" t="s">
        <v>733</v>
      </c>
      <c r="K79" s="154" t="s">
        <v>734</v>
      </c>
      <c r="L79" s="154" t="s">
        <v>735</v>
      </c>
      <c r="M79" s="146" t="s">
        <v>736</v>
      </c>
      <c r="N79" s="146" t="s">
        <v>737</v>
      </c>
      <c r="O79" s="447"/>
      <c r="P79" s="140"/>
      <c r="Q79" s="141"/>
      <c r="R79" s="142"/>
      <c r="Z79" s="143"/>
      <c r="AA79" s="143"/>
      <c r="AB79" s="143"/>
      <c r="AC79" s="37"/>
    </row>
    <row r="80" spans="1:29" ht="15" customHeight="1">
      <c r="A80" s="442"/>
      <c r="B80" s="427"/>
      <c r="C80" s="427"/>
      <c r="D80" s="427"/>
      <c r="E80" s="427"/>
      <c r="F80" s="427"/>
      <c r="G80" s="427"/>
      <c r="H80" s="427"/>
      <c r="I80" s="153">
        <v>0.6</v>
      </c>
      <c r="J80" s="153">
        <v>0.2</v>
      </c>
      <c r="K80" s="153">
        <v>0.1</v>
      </c>
      <c r="L80" s="153">
        <v>0.1</v>
      </c>
      <c r="M80" s="144">
        <v>0.9</v>
      </c>
      <c r="N80" s="144">
        <v>0.1</v>
      </c>
      <c r="O80" s="447"/>
      <c r="P80" s="140"/>
      <c r="Q80" s="141"/>
      <c r="R80" s="142"/>
      <c r="Z80" s="143"/>
      <c r="AA80" s="143"/>
      <c r="AB80" s="143"/>
      <c r="AC80" s="37"/>
    </row>
    <row r="81" spans="1:29">
      <c r="A81" s="442"/>
      <c r="B81" s="432" t="s">
        <v>738</v>
      </c>
      <c r="C81" s="432"/>
      <c r="D81" s="432"/>
      <c r="E81" s="432"/>
      <c r="F81" s="432"/>
      <c r="G81" s="432"/>
      <c r="H81" s="148">
        <v>3</v>
      </c>
      <c r="I81" s="149"/>
      <c r="J81" s="149"/>
      <c r="K81" s="149"/>
      <c r="L81" s="149"/>
      <c r="M81" s="149"/>
      <c r="N81" s="149"/>
      <c r="O81" s="149"/>
      <c r="P81" s="140"/>
      <c r="Q81" s="141"/>
      <c r="R81" s="142"/>
      <c r="Z81" s="143"/>
      <c r="AA81" s="143"/>
      <c r="AB81" s="143"/>
      <c r="AC81" s="37"/>
    </row>
    <row r="82" spans="1:29">
      <c r="A82" s="442"/>
      <c r="B82" s="433" t="s">
        <v>739</v>
      </c>
      <c r="C82" s="433"/>
      <c r="D82" s="433"/>
      <c r="E82" s="433"/>
      <c r="F82" s="433"/>
      <c r="G82" s="433"/>
      <c r="H82" s="150">
        <f>(H81/D79)*G79*H77</f>
        <v>41160</v>
      </c>
      <c r="I82" s="149"/>
      <c r="J82" s="149"/>
      <c r="K82" s="149"/>
      <c r="L82" s="149"/>
      <c r="M82" s="149"/>
      <c r="N82" s="149"/>
      <c r="O82" s="149"/>
      <c r="P82" s="140"/>
      <c r="Q82" s="141"/>
      <c r="R82" s="142"/>
      <c r="Z82" s="143"/>
      <c r="AA82" s="143"/>
      <c r="AB82" s="143"/>
      <c r="AC82" s="37"/>
    </row>
    <row r="83" spans="1:29">
      <c r="A83" s="442"/>
      <c r="B83" s="432" t="s">
        <v>714</v>
      </c>
      <c r="C83" s="432"/>
      <c r="D83" s="432"/>
      <c r="E83" s="432"/>
      <c r="F83" s="432"/>
      <c r="G83" s="432"/>
      <c r="H83" s="148">
        <v>7</v>
      </c>
      <c r="I83" s="149"/>
      <c r="J83" s="149"/>
      <c r="K83" s="149"/>
      <c r="L83" s="149"/>
      <c r="M83" s="149"/>
      <c r="N83" s="149"/>
      <c r="O83" s="149"/>
      <c r="P83" s="140"/>
      <c r="Q83" s="141"/>
      <c r="R83" s="142"/>
      <c r="Z83" s="143"/>
      <c r="AA83" s="143"/>
      <c r="AB83" s="143"/>
      <c r="AC83" s="37"/>
    </row>
    <row r="84" spans="1:29">
      <c r="A84" s="442"/>
      <c r="B84" s="433" t="s">
        <v>715</v>
      </c>
      <c r="C84" s="433"/>
      <c r="D84" s="433"/>
      <c r="E84" s="433"/>
      <c r="F84" s="433"/>
      <c r="G84" s="433"/>
      <c r="H84" s="150">
        <f>(H83/D79)*G79*H77</f>
        <v>96040</v>
      </c>
      <c r="I84" s="149"/>
      <c r="J84" s="149"/>
      <c r="K84" s="149"/>
      <c r="L84" s="149"/>
      <c r="M84" s="149"/>
      <c r="N84" s="149"/>
      <c r="O84" s="149"/>
      <c r="P84" s="140"/>
      <c r="Q84" s="141"/>
      <c r="R84" s="142"/>
      <c r="Z84" s="143"/>
      <c r="AA84" s="143"/>
      <c r="AB84" s="143"/>
      <c r="AC84" s="37"/>
    </row>
    <row r="85" spans="1:29">
      <c r="A85" s="442"/>
      <c r="B85" s="432" t="s">
        <v>740</v>
      </c>
      <c r="C85" s="432"/>
      <c r="D85" s="432"/>
      <c r="E85" s="432"/>
      <c r="F85" s="432"/>
      <c r="G85" s="432"/>
      <c r="H85" s="149"/>
      <c r="I85" s="151">
        <v>10</v>
      </c>
      <c r="J85" s="149"/>
      <c r="K85" s="149"/>
      <c r="L85" s="149"/>
      <c r="M85" s="149"/>
      <c r="N85" s="149"/>
      <c r="O85" s="149"/>
      <c r="P85" s="140"/>
      <c r="Q85" s="141"/>
      <c r="R85" s="142"/>
      <c r="Z85" s="143"/>
      <c r="AA85" s="143"/>
      <c r="AB85" s="143"/>
      <c r="AC85" s="37"/>
    </row>
    <row r="86" spans="1:29">
      <c r="A86" s="442"/>
      <c r="B86" s="433" t="s">
        <v>741</v>
      </c>
      <c r="C86" s="433"/>
      <c r="D86" s="433"/>
      <c r="E86" s="433"/>
      <c r="F86" s="433"/>
      <c r="G86" s="433"/>
      <c r="H86" s="149"/>
      <c r="I86" s="150">
        <f>(I85/D79)*G79*I77*I80</f>
        <v>11760</v>
      </c>
      <c r="J86" s="149"/>
      <c r="K86" s="149"/>
      <c r="L86" s="149"/>
      <c r="M86" s="149"/>
      <c r="N86" s="149"/>
      <c r="O86" s="149"/>
      <c r="P86" s="140"/>
      <c r="Q86" s="141"/>
      <c r="R86" s="142"/>
      <c r="Z86" s="143"/>
      <c r="AA86" s="143"/>
      <c r="AB86" s="143"/>
      <c r="AC86" s="37"/>
    </row>
    <row r="87" spans="1:29">
      <c r="A87" s="442"/>
      <c r="B87" s="432" t="s">
        <v>742</v>
      </c>
      <c r="C87" s="432"/>
      <c r="D87" s="432"/>
      <c r="E87" s="432"/>
      <c r="F87" s="432"/>
      <c r="G87" s="432"/>
      <c r="H87" s="148">
        <v>-5</v>
      </c>
      <c r="I87" s="149"/>
      <c r="J87" s="151">
        <v>2</v>
      </c>
      <c r="K87" s="149"/>
      <c r="L87" s="149"/>
      <c r="M87" s="149"/>
      <c r="N87" s="149"/>
      <c r="O87" s="149"/>
      <c r="P87" s="140"/>
      <c r="Q87" s="141"/>
      <c r="R87" s="142"/>
      <c r="Z87" s="143"/>
      <c r="AA87" s="143"/>
      <c r="AB87" s="143"/>
      <c r="AC87" s="37"/>
    </row>
    <row r="88" spans="1:29">
      <c r="A88" s="442"/>
      <c r="B88" s="433" t="s">
        <v>743</v>
      </c>
      <c r="C88" s="433"/>
      <c r="D88" s="433"/>
      <c r="E88" s="433"/>
      <c r="F88" s="433"/>
      <c r="G88" s="433"/>
      <c r="H88" s="150">
        <f>(H87/D79)*G79*H77</f>
        <v>-68600</v>
      </c>
      <c r="I88" s="149"/>
      <c r="J88" s="150">
        <f>(J87/D79)*G79*I77*J80</f>
        <v>784</v>
      </c>
      <c r="K88" s="149"/>
      <c r="L88" s="149"/>
      <c r="M88" s="149"/>
      <c r="N88" s="149"/>
      <c r="O88" s="149"/>
      <c r="P88" s="140"/>
      <c r="Q88" s="141"/>
      <c r="R88" s="142"/>
      <c r="Z88" s="143"/>
      <c r="AA88" s="143"/>
      <c r="AB88" s="143"/>
      <c r="AC88" s="37"/>
    </row>
    <row r="89" spans="1:29">
      <c r="A89" s="442"/>
      <c r="B89" s="432" t="s">
        <v>751</v>
      </c>
      <c r="C89" s="432"/>
      <c r="D89" s="432"/>
      <c r="E89" s="432"/>
      <c r="F89" s="432"/>
      <c r="G89" s="432"/>
      <c r="H89" s="149"/>
      <c r="I89" s="151">
        <v>-5</v>
      </c>
      <c r="J89" s="149"/>
      <c r="K89" s="149"/>
      <c r="L89" s="149"/>
      <c r="M89" s="149"/>
      <c r="N89" s="149"/>
      <c r="O89" s="149"/>
      <c r="P89" s="140"/>
      <c r="Q89" s="141"/>
      <c r="R89" s="142"/>
      <c r="Z89" s="143"/>
      <c r="AA89" s="143"/>
      <c r="AB89" s="143"/>
      <c r="AC89" s="37"/>
    </row>
    <row r="90" spans="1:29">
      <c r="A90" s="442"/>
      <c r="B90" s="433" t="s">
        <v>752</v>
      </c>
      <c r="C90" s="433"/>
      <c r="D90" s="433"/>
      <c r="E90" s="433"/>
      <c r="F90" s="433"/>
      <c r="G90" s="433"/>
      <c r="H90" s="149"/>
      <c r="I90" s="150">
        <f>(I89/D79)*G79*I77*I80</f>
        <v>-5880</v>
      </c>
      <c r="J90" s="149"/>
      <c r="K90" s="149"/>
      <c r="L90" s="149"/>
      <c r="M90" s="149"/>
      <c r="N90" s="149"/>
      <c r="O90" s="149"/>
      <c r="P90" s="140"/>
      <c r="Q90" s="141"/>
      <c r="R90" s="142"/>
      <c r="Z90" s="143"/>
      <c r="AA90" s="143"/>
      <c r="AB90" s="143"/>
      <c r="AC90" s="37"/>
    </row>
    <row r="91" spans="1:29">
      <c r="A91" s="442"/>
      <c r="B91" s="432" t="s">
        <v>744</v>
      </c>
      <c r="C91" s="432"/>
      <c r="D91" s="432"/>
      <c r="E91" s="432"/>
      <c r="F91" s="432"/>
      <c r="G91" s="432"/>
      <c r="H91" s="149"/>
      <c r="I91" s="149"/>
      <c r="J91" s="151">
        <v>3</v>
      </c>
      <c r="K91" s="151">
        <v>5</v>
      </c>
      <c r="L91" s="151">
        <v>5</v>
      </c>
      <c r="M91" s="149"/>
      <c r="N91" s="149"/>
      <c r="O91" s="149"/>
      <c r="P91" s="140"/>
      <c r="Q91" s="141"/>
      <c r="R91" s="142"/>
      <c r="Z91" s="143"/>
      <c r="AA91" s="143"/>
      <c r="AB91" s="143"/>
      <c r="AC91" s="37"/>
    </row>
    <row r="92" spans="1:29">
      <c r="A92" s="442"/>
      <c r="B92" s="433" t="s">
        <v>745</v>
      </c>
      <c r="C92" s="433"/>
      <c r="D92" s="433"/>
      <c r="E92" s="433"/>
      <c r="F92" s="433"/>
      <c r="G92" s="433"/>
      <c r="H92" s="149"/>
      <c r="I92" s="149"/>
      <c r="J92" s="150">
        <f>(J91/D79)*G79*I77*J80</f>
        <v>1176</v>
      </c>
      <c r="K92" s="150">
        <f>(K91/D79)*G79*I77*K80</f>
        <v>980</v>
      </c>
      <c r="L92" s="150">
        <f>(L91/D79)*G79*I77*L80</f>
        <v>980</v>
      </c>
      <c r="M92" s="149"/>
      <c r="N92" s="149"/>
      <c r="O92" s="149"/>
      <c r="P92" s="140"/>
      <c r="Q92" s="141"/>
      <c r="R92" s="142"/>
      <c r="Z92" s="143"/>
      <c r="AA92" s="143"/>
      <c r="AB92" s="143"/>
      <c r="AC92" s="37"/>
    </row>
    <row r="93" spans="1:29">
      <c r="A93" s="442"/>
      <c r="B93" s="448" t="s">
        <v>720</v>
      </c>
      <c r="C93" s="448"/>
      <c r="D93" s="448"/>
      <c r="E93" s="448"/>
      <c r="F93" s="448"/>
      <c r="G93" s="448"/>
      <c r="H93" s="152">
        <f t="shared" ref="H93:O94" si="1">H81+H83+H85+H87+H89+H91</f>
        <v>5</v>
      </c>
      <c r="I93" s="152">
        <f t="shared" si="1"/>
        <v>5</v>
      </c>
      <c r="J93" s="152">
        <f t="shared" si="1"/>
        <v>5</v>
      </c>
      <c r="K93" s="152">
        <f t="shared" si="1"/>
        <v>5</v>
      </c>
      <c r="L93" s="152">
        <f t="shared" si="1"/>
        <v>5</v>
      </c>
      <c r="M93" s="152">
        <f t="shared" si="1"/>
        <v>0</v>
      </c>
      <c r="N93" s="152">
        <f t="shared" si="1"/>
        <v>0</v>
      </c>
      <c r="O93" s="152">
        <f t="shared" si="1"/>
        <v>0</v>
      </c>
      <c r="P93" s="140"/>
      <c r="Q93" s="141"/>
      <c r="R93" s="142"/>
      <c r="Z93" s="143"/>
      <c r="AA93" s="143"/>
      <c r="AB93" s="143"/>
      <c r="AC93" s="37"/>
    </row>
    <row r="94" spans="1:29">
      <c r="A94" s="442"/>
      <c r="B94" s="439" t="s">
        <v>695</v>
      </c>
      <c r="C94" s="439"/>
      <c r="D94" s="439"/>
      <c r="E94" s="439"/>
      <c r="F94" s="439"/>
      <c r="G94" s="439"/>
      <c r="H94" s="117">
        <f t="shared" si="1"/>
        <v>68600</v>
      </c>
      <c r="I94" s="117">
        <f t="shared" si="1"/>
        <v>5880</v>
      </c>
      <c r="J94" s="117">
        <f t="shared" si="1"/>
        <v>1960</v>
      </c>
      <c r="K94" s="117">
        <f t="shared" si="1"/>
        <v>980</v>
      </c>
      <c r="L94" s="117">
        <f t="shared" si="1"/>
        <v>980</v>
      </c>
      <c r="M94" s="117">
        <f t="shared" si="1"/>
        <v>0</v>
      </c>
      <c r="N94" s="117">
        <f t="shared" si="1"/>
        <v>0</v>
      </c>
      <c r="O94" s="117">
        <f t="shared" si="1"/>
        <v>0</v>
      </c>
      <c r="P94" s="140"/>
      <c r="Q94" s="141"/>
      <c r="R94" s="142"/>
      <c r="Z94" s="143"/>
      <c r="AA94" s="143"/>
      <c r="AB94" s="143"/>
      <c r="AC94" s="37"/>
    </row>
    <row r="95" spans="1:29">
      <c r="A95" s="442"/>
      <c r="B95" s="449" t="s">
        <v>746</v>
      </c>
      <c r="C95" s="449"/>
      <c r="D95" s="449"/>
      <c r="E95" s="449"/>
      <c r="F95" s="449"/>
      <c r="G95" s="449"/>
      <c r="H95" s="440">
        <f>H94</f>
        <v>68600</v>
      </c>
      <c r="I95" s="440"/>
      <c r="J95" s="440"/>
      <c r="K95" s="440"/>
      <c r="L95" s="440"/>
      <c r="M95" s="440"/>
      <c r="N95" s="440"/>
      <c r="O95" s="440"/>
      <c r="P95" s="140"/>
      <c r="Q95" s="141"/>
      <c r="R95" s="142"/>
      <c r="Z95" s="143"/>
      <c r="AA95" s="143"/>
      <c r="AB95" s="143"/>
      <c r="AC95" s="37"/>
    </row>
    <row r="96" spans="1:29">
      <c r="A96" s="442"/>
      <c r="B96" s="449" t="s">
        <v>747</v>
      </c>
      <c r="C96" s="449"/>
      <c r="D96" s="449"/>
      <c r="E96" s="449"/>
      <c r="F96" s="449"/>
      <c r="G96" s="449"/>
      <c r="H96" s="440">
        <f>SUM(I94:M94)</f>
        <v>9800</v>
      </c>
      <c r="I96" s="440"/>
      <c r="J96" s="440"/>
      <c r="K96" s="440"/>
      <c r="L96" s="440"/>
      <c r="M96" s="440"/>
      <c r="N96" s="440"/>
      <c r="O96" s="440"/>
      <c r="P96" s="140"/>
      <c r="Q96" s="141"/>
      <c r="R96" s="142"/>
      <c r="Z96" s="143"/>
      <c r="AA96" s="143"/>
      <c r="AB96" s="143"/>
      <c r="AC96" s="37"/>
    </row>
    <row r="97" spans="1:29">
      <c r="A97" s="442"/>
      <c r="B97" s="449" t="s">
        <v>748</v>
      </c>
      <c r="C97" s="449"/>
      <c r="D97" s="449"/>
      <c r="E97" s="449"/>
      <c r="F97" s="449"/>
      <c r="G97" s="449"/>
      <c r="H97" s="440">
        <f>SUM(N93:P93)</f>
        <v>0</v>
      </c>
      <c r="I97" s="440"/>
      <c r="J97" s="440"/>
      <c r="K97" s="440"/>
      <c r="L97" s="440"/>
      <c r="M97" s="440"/>
      <c r="N97" s="440"/>
      <c r="O97" s="440"/>
      <c r="P97" s="140"/>
      <c r="Q97" s="141"/>
      <c r="R97" s="142"/>
      <c r="Z97" s="143"/>
      <c r="AA97" s="143"/>
      <c r="AB97" s="143"/>
      <c r="AC97" s="37"/>
    </row>
    <row r="98" spans="1:29">
      <c r="A98" s="442"/>
      <c r="B98" s="439" t="s">
        <v>721</v>
      </c>
      <c r="C98" s="439"/>
      <c r="D98" s="439"/>
      <c r="E98" s="439"/>
      <c r="F98" s="439"/>
      <c r="G98" s="439"/>
      <c r="H98" s="440">
        <f>SUM(H95:P97)</f>
        <v>78400</v>
      </c>
      <c r="I98" s="440"/>
      <c r="J98" s="440"/>
      <c r="K98" s="440"/>
      <c r="L98" s="440"/>
      <c r="M98" s="440"/>
      <c r="N98" s="440"/>
      <c r="O98" s="440"/>
      <c r="P98" s="140"/>
      <c r="Q98" s="141"/>
      <c r="R98" s="142"/>
      <c r="Z98" s="143"/>
      <c r="AA98" s="143"/>
      <c r="AB98" s="143"/>
      <c r="AC98" s="37"/>
    </row>
    <row r="99" spans="1:29">
      <c r="A99" s="442"/>
      <c r="B99" s="450" t="s">
        <v>749</v>
      </c>
      <c r="C99" s="450"/>
      <c r="D99" s="450"/>
      <c r="E99" s="450"/>
      <c r="F99" s="450"/>
      <c r="G99" s="450"/>
      <c r="H99" s="443">
        <f>H98/G79</f>
        <v>0.4</v>
      </c>
      <c r="I99" s="443"/>
      <c r="J99" s="443"/>
      <c r="K99" s="443"/>
      <c r="L99" s="443"/>
      <c r="M99" s="443"/>
      <c r="N99" s="443"/>
      <c r="O99" s="443"/>
      <c r="P99" s="140"/>
      <c r="Q99" s="141"/>
      <c r="R99" s="142"/>
      <c r="Z99" s="143"/>
      <c r="AA99" s="143"/>
      <c r="AB99" s="143"/>
      <c r="AC99" s="37"/>
    </row>
    <row r="100" spans="1:29" s="129" customFormat="1">
      <c r="A100" s="121"/>
      <c r="B100" s="121"/>
      <c r="C100" s="121"/>
      <c r="D100" s="121"/>
      <c r="E100" s="121"/>
      <c r="F100" s="122"/>
      <c r="G100" s="122"/>
      <c r="H100" s="123"/>
      <c r="I100" s="124"/>
      <c r="J100" s="124"/>
      <c r="K100" s="124"/>
      <c r="L100" s="125"/>
      <c r="M100" s="125"/>
      <c r="N100" s="125"/>
      <c r="O100" s="126"/>
      <c r="P100" s="126"/>
      <c r="Q100" s="127"/>
      <c r="R100" s="127"/>
      <c r="S100" s="102"/>
      <c r="T100" s="102"/>
      <c r="U100" s="102"/>
      <c r="V100" s="127"/>
      <c r="W100" s="127"/>
      <c r="X100" s="127"/>
      <c r="Y100" s="127"/>
      <c r="Z100" s="143"/>
      <c r="AA100" s="143"/>
      <c r="AB100" s="143"/>
      <c r="AC100" s="37"/>
    </row>
    <row r="101" spans="1:29" ht="15" customHeight="1">
      <c r="A101" s="422" t="s">
        <v>678</v>
      </c>
      <c r="B101" s="422" t="s">
        <v>679</v>
      </c>
      <c r="C101" s="422" t="s">
        <v>680</v>
      </c>
      <c r="D101" s="422" t="s">
        <v>681</v>
      </c>
      <c r="E101" s="422" t="s">
        <v>682</v>
      </c>
      <c r="F101" s="423" t="s">
        <v>683</v>
      </c>
      <c r="G101" s="423" t="s">
        <v>684</v>
      </c>
      <c r="H101" s="138">
        <v>0.55000000000000004</v>
      </c>
      <c r="I101" s="451">
        <v>0.25</v>
      </c>
      <c r="J101" s="451"/>
      <c r="K101" s="451"/>
      <c r="L101" s="451"/>
      <c r="M101" s="451"/>
      <c r="N101" s="451"/>
      <c r="O101" s="444">
        <v>0.1</v>
      </c>
      <c r="P101" s="444"/>
      <c r="Q101" s="139">
        <v>0.1</v>
      </c>
      <c r="Z101" s="143"/>
      <c r="AA101" s="155"/>
      <c r="AB101" s="143"/>
      <c r="AC101" s="37"/>
    </row>
    <row r="102" spans="1:29" ht="14.25" customHeight="1">
      <c r="A102" s="422"/>
      <c r="B102" s="422"/>
      <c r="C102" s="422"/>
      <c r="D102" s="422"/>
      <c r="E102" s="422"/>
      <c r="F102" s="422"/>
      <c r="G102" s="422"/>
      <c r="H102" s="445" t="s">
        <v>727</v>
      </c>
      <c r="I102" s="452" t="s">
        <v>728</v>
      </c>
      <c r="J102" s="452"/>
      <c r="K102" s="452"/>
      <c r="L102" s="452"/>
      <c r="M102" s="452"/>
      <c r="N102" s="452"/>
      <c r="O102" s="446" t="s">
        <v>729</v>
      </c>
      <c r="P102" s="446"/>
      <c r="Q102" s="447" t="s">
        <v>730</v>
      </c>
      <c r="Z102" s="143"/>
      <c r="AA102" s="143"/>
      <c r="AB102" s="143"/>
      <c r="AC102" s="37"/>
    </row>
    <row r="103" spans="1:29" ht="83.25" customHeight="1">
      <c r="A103" s="442" t="s">
        <v>150</v>
      </c>
      <c r="B103" s="427" t="s">
        <v>753</v>
      </c>
      <c r="C103" s="428">
        <v>66</v>
      </c>
      <c r="D103" s="428">
        <v>61</v>
      </c>
      <c r="E103" s="427" t="s">
        <v>618</v>
      </c>
      <c r="F103" s="429">
        <v>23700</v>
      </c>
      <c r="G103" s="429">
        <f>D103*F103</f>
        <v>1445700</v>
      </c>
      <c r="H103" s="445"/>
      <c r="I103" s="154" t="s">
        <v>754</v>
      </c>
      <c r="J103" s="154" t="s">
        <v>755</v>
      </c>
      <c r="K103" s="154" t="s">
        <v>732</v>
      </c>
      <c r="L103" s="154" t="s">
        <v>756</v>
      </c>
      <c r="M103" s="153" t="s">
        <v>757</v>
      </c>
      <c r="N103" s="153" t="s">
        <v>735</v>
      </c>
      <c r="O103" s="144" t="s">
        <v>736</v>
      </c>
      <c r="P103" s="156" t="s">
        <v>737</v>
      </c>
      <c r="Q103" s="447"/>
      <c r="R103" s="101"/>
      <c r="Z103" s="143"/>
      <c r="AA103" s="143"/>
      <c r="AB103" s="143"/>
      <c r="AC103" s="37"/>
    </row>
    <row r="104" spans="1:29" ht="39" customHeight="1">
      <c r="A104" s="442"/>
      <c r="B104" s="427"/>
      <c r="C104" s="427"/>
      <c r="D104" s="427"/>
      <c r="E104" s="427"/>
      <c r="F104" s="427"/>
      <c r="G104" s="427"/>
      <c r="H104" s="427"/>
      <c r="I104" s="153">
        <v>0.4</v>
      </c>
      <c r="J104" s="153">
        <v>0.2</v>
      </c>
      <c r="K104" s="153">
        <v>0.15</v>
      </c>
      <c r="L104" s="153">
        <v>0.1</v>
      </c>
      <c r="M104" s="153">
        <v>0.1</v>
      </c>
      <c r="N104" s="153">
        <v>0.05</v>
      </c>
      <c r="O104" s="144">
        <v>0.9</v>
      </c>
      <c r="P104" s="144">
        <v>0.1</v>
      </c>
      <c r="Q104" s="447"/>
      <c r="Z104" s="143"/>
      <c r="AA104" s="143"/>
      <c r="AB104" s="143"/>
      <c r="AC104" s="37"/>
    </row>
    <row r="105" spans="1:29">
      <c r="A105" s="442"/>
      <c r="B105" s="432" t="s">
        <v>716</v>
      </c>
      <c r="C105" s="432"/>
      <c r="D105" s="432"/>
      <c r="E105" s="432"/>
      <c r="F105" s="432"/>
      <c r="G105" s="432"/>
      <c r="H105" s="115"/>
      <c r="I105" s="130">
        <v>23</v>
      </c>
      <c r="J105" s="115"/>
      <c r="K105" s="115"/>
      <c r="L105" s="115"/>
      <c r="M105" s="115"/>
      <c r="N105" s="115"/>
      <c r="O105" s="115"/>
      <c r="P105" s="115"/>
      <c r="Q105" s="115"/>
      <c r="Z105" s="143"/>
      <c r="AA105" s="143"/>
      <c r="AB105" s="143"/>
      <c r="AC105" s="37"/>
    </row>
    <row r="106" spans="1:29">
      <c r="A106" s="442"/>
      <c r="B106" s="433" t="s">
        <v>717</v>
      </c>
      <c r="C106" s="433"/>
      <c r="D106" s="433"/>
      <c r="E106" s="433"/>
      <c r="F106" s="433"/>
      <c r="G106" s="433"/>
      <c r="H106" s="115"/>
      <c r="I106" s="157">
        <f>(I105/D103)*G103*I101*I104</f>
        <v>54510</v>
      </c>
      <c r="J106" s="115"/>
      <c r="K106" s="115"/>
      <c r="L106" s="115"/>
      <c r="M106" s="115"/>
      <c r="N106" s="115"/>
      <c r="O106" s="115"/>
      <c r="P106" s="115"/>
      <c r="Q106" s="115"/>
      <c r="Z106" s="143"/>
      <c r="AA106" s="143"/>
      <c r="AB106" s="143"/>
      <c r="AC106" s="37"/>
    </row>
    <row r="107" spans="1:29">
      <c r="A107" s="442"/>
      <c r="B107" s="432" t="s">
        <v>758</v>
      </c>
      <c r="C107" s="432"/>
      <c r="D107" s="432"/>
      <c r="E107" s="432"/>
      <c r="F107" s="432"/>
      <c r="G107" s="432"/>
      <c r="H107" s="115"/>
      <c r="I107" s="130">
        <v>2</v>
      </c>
      <c r="J107" s="115"/>
      <c r="K107" s="115"/>
      <c r="L107" s="115"/>
      <c r="M107" s="115"/>
      <c r="N107" s="115"/>
      <c r="O107" s="115"/>
      <c r="P107" s="115"/>
      <c r="Q107" s="115"/>
      <c r="Z107" s="143"/>
      <c r="AA107" s="143"/>
      <c r="AB107" s="143"/>
      <c r="AC107" s="37"/>
    </row>
    <row r="108" spans="1:29">
      <c r="A108" s="442"/>
      <c r="B108" s="433" t="s">
        <v>759</v>
      </c>
      <c r="C108" s="433"/>
      <c r="D108" s="433"/>
      <c r="E108" s="433"/>
      <c r="F108" s="433"/>
      <c r="G108" s="433"/>
      <c r="H108" s="115"/>
      <c r="I108" s="157">
        <f>(I107/D103)*G103*I101*I104</f>
        <v>4740</v>
      </c>
      <c r="J108" s="115"/>
      <c r="K108" s="115"/>
      <c r="L108" s="115"/>
      <c r="M108" s="115"/>
      <c r="N108" s="115"/>
      <c r="O108" s="115"/>
      <c r="P108" s="115"/>
      <c r="Q108" s="115"/>
      <c r="Z108" s="143"/>
      <c r="AA108" s="143"/>
      <c r="AB108" s="143"/>
      <c r="AC108" s="37"/>
    </row>
    <row r="109" spans="1:29">
      <c r="A109" s="442"/>
      <c r="B109" s="432" t="s">
        <v>760</v>
      </c>
      <c r="C109" s="432"/>
      <c r="D109" s="432"/>
      <c r="E109" s="432"/>
      <c r="F109" s="432"/>
      <c r="G109" s="432"/>
      <c r="H109" s="158">
        <v>60</v>
      </c>
      <c r="I109" s="130">
        <v>6</v>
      </c>
      <c r="J109" s="115"/>
      <c r="K109" s="115"/>
      <c r="L109" s="115"/>
      <c r="M109" s="115"/>
      <c r="N109" s="115"/>
      <c r="O109" s="115"/>
      <c r="P109" s="115"/>
      <c r="Q109" s="115"/>
      <c r="Z109" s="143"/>
      <c r="AA109" s="143"/>
      <c r="AB109" s="143"/>
      <c r="AC109" s="37"/>
    </row>
    <row r="110" spans="1:29">
      <c r="A110" s="442"/>
      <c r="B110" s="433" t="s">
        <v>761</v>
      </c>
      <c r="C110" s="433"/>
      <c r="D110" s="433"/>
      <c r="E110" s="433"/>
      <c r="F110" s="433"/>
      <c r="G110" s="433"/>
      <c r="H110" s="157">
        <f>(H109/D103)*G103*H101</f>
        <v>782100.00000000012</v>
      </c>
      <c r="I110" s="157">
        <f>(I109/D103)*G103*I101*I104</f>
        <v>14220</v>
      </c>
      <c r="J110" s="115"/>
      <c r="K110" s="115"/>
      <c r="L110" s="115"/>
      <c r="M110" s="115"/>
      <c r="N110" s="115"/>
      <c r="O110" s="115"/>
      <c r="P110" s="115"/>
      <c r="Q110" s="115"/>
      <c r="Z110" s="143"/>
      <c r="AA110" s="143"/>
      <c r="AB110" s="143"/>
      <c r="AC110" s="37"/>
    </row>
    <row r="111" spans="1:29">
      <c r="A111" s="442"/>
      <c r="B111" s="432" t="s">
        <v>740</v>
      </c>
      <c r="C111" s="432"/>
      <c r="D111" s="432"/>
      <c r="E111" s="432"/>
      <c r="F111" s="432"/>
      <c r="G111" s="432"/>
      <c r="H111" s="158">
        <v>1</v>
      </c>
      <c r="I111" s="115"/>
      <c r="J111" s="115"/>
      <c r="K111" s="130">
        <v>50</v>
      </c>
      <c r="L111" s="115"/>
      <c r="M111" s="115"/>
      <c r="N111" s="115"/>
      <c r="O111" s="115"/>
      <c r="P111" s="115"/>
      <c r="Q111" s="115"/>
      <c r="Z111" s="143"/>
      <c r="AA111" s="143"/>
      <c r="AB111" s="143"/>
      <c r="AC111" s="37"/>
    </row>
    <row r="112" spans="1:29">
      <c r="A112" s="442"/>
      <c r="B112" s="433" t="s">
        <v>741</v>
      </c>
      <c r="C112" s="433"/>
      <c r="D112" s="433"/>
      <c r="E112" s="433"/>
      <c r="F112" s="433"/>
      <c r="G112" s="433"/>
      <c r="H112" s="157">
        <f>(H111/D103)*G103*H101</f>
        <v>13035.000000000002</v>
      </c>
      <c r="I112" s="115"/>
      <c r="J112" s="115"/>
      <c r="K112" s="157">
        <f>(K111/D103)*G103*I101*K104</f>
        <v>44437.5</v>
      </c>
      <c r="L112" s="115"/>
      <c r="M112" s="115"/>
      <c r="N112" s="115"/>
      <c r="O112" s="115"/>
      <c r="P112" s="115"/>
      <c r="Q112" s="115"/>
      <c r="Z112" s="143"/>
      <c r="AA112" s="143"/>
      <c r="AB112" s="143"/>
      <c r="AC112" s="37"/>
    </row>
    <row r="113" spans="1:29">
      <c r="A113" s="442"/>
      <c r="B113" s="432" t="s">
        <v>718</v>
      </c>
      <c r="C113" s="432"/>
      <c r="D113" s="432"/>
      <c r="E113" s="432"/>
      <c r="F113" s="432"/>
      <c r="G113" s="432"/>
      <c r="H113" s="115"/>
      <c r="I113" s="130">
        <v>15</v>
      </c>
      <c r="J113" s="130">
        <v>46</v>
      </c>
      <c r="K113" s="115"/>
      <c r="L113" s="130">
        <v>46</v>
      </c>
      <c r="M113" s="115"/>
      <c r="N113" s="115"/>
      <c r="O113" s="115"/>
      <c r="P113" s="115"/>
      <c r="Q113" s="115"/>
      <c r="Z113" s="143"/>
      <c r="AA113" s="143"/>
      <c r="AB113" s="143"/>
      <c r="AC113" s="37"/>
    </row>
    <row r="114" spans="1:29">
      <c r="A114" s="442"/>
      <c r="B114" s="433" t="s">
        <v>719</v>
      </c>
      <c r="C114" s="433"/>
      <c r="D114" s="433"/>
      <c r="E114" s="433"/>
      <c r="F114" s="433"/>
      <c r="G114" s="433"/>
      <c r="H114" s="115"/>
      <c r="I114" s="157">
        <f>(I113/D103)*G103*I101*I104</f>
        <v>35550</v>
      </c>
      <c r="J114" s="157">
        <f>(J113/D103)*G103*I101*J104</f>
        <v>54510</v>
      </c>
      <c r="K114" s="115"/>
      <c r="L114" s="157">
        <f>(L113/D103)*G103*I101*L104</f>
        <v>27255</v>
      </c>
      <c r="M114" s="119"/>
      <c r="N114" s="115"/>
      <c r="O114" s="115"/>
      <c r="P114" s="115"/>
      <c r="Q114" s="115"/>
      <c r="Z114" s="143"/>
      <c r="AA114" s="143"/>
      <c r="AB114" s="143"/>
      <c r="AC114" s="37"/>
    </row>
    <row r="115" spans="1:29">
      <c r="A115" s="442"/>
      <c r="B115" s="432" t="s">
        <v>762</v>
      </c>
      <c r="C115" s="432"/>
      <c r="D115" s="432"/>
      <c r="E115" s="432"/>
      <c r="F115" s="432"/>
      <c r="G115" s="432"/>
      <c r="H115" s="115"/>
      <c r="I115" s="130">
        <v>1</v>
      </c>
      <c r="J115" s="130">
        <v>1</v>
      </c>
      <c r="K115" s="130">
        <v>6</v>
      </c>
      <c r="L115" s="130">
        <v>1</v>
      </c>
      <c r="M115" s="115"/>
      <c r="N115" s="115"/>
      <c r="O115" s="115"/>
      <c r="P115" s="115"/>
      <c r="Q115" s="115"/>
      <c r="Z115" s="143"/>
      <c r="AA115" s="143"/>
      <c r="AB115" s="143"/>
      <c r="AC115" s="37"/>
    </row>
    <row r="116" spans="1:29">
      <c r="A116" s="442"/>
      <c r="B116" s="433" t="s">
        <v>763</v>
      </c>
      <c r="C116" s="433"/>
      <c r="D116" s="433"/>
      <c r="E116" s="433"/>
      <c r="F116" s="433"/>
      <c r="G116" s="433"/>
      <c r="H116" s="115"/>
      <c r="I116" s="157">
        <f>(1/D103)*G103*I101*I104</f>
        <v>2370</v>
      </c>
      <c r="J116" s="157">
        <f>(1/D103)*G103*I101*J104</f>
        <v>1185</v>
      </c>
      <c r="K116" s="157">
        <f>(K115/D103)*G103*I101*K104</f>
        <v>5332.5</v>
      </c>
      <c r="L116" s="157">
        <f>(L115/D103)*G103*I101*L104</f>
        <v>592.5</v>
      </c>
      <c r="M116" s="115"/>
      <c r="N116" s="115"/>
      <c r="O116" s="115"/>
      <c r="P116" s="115"/>
      <c r="Q116" s="115"/>
      <c r="Z116" s="143"/>
      <c r="AA116" s="143"/>
      <c r="AB116" s="143"/>
      <c r="AC116" s="37"/>
    </row>
    <row r="117" spans="1:29">
      <c r="A117" s="442"/>
      <c r="B117" s="432" t="s">
        <v>742</v>
      </c>
      <c r="C117" s="432"/>
      <c r="D117" s="432"/>
      <c r="E117" s="432"/>
      <c r="F117" s="432"/>
      <c r="G117" s="432"/>
      <c r="H117" s="115"/>
      <c r="I117" s="130">
        <v>9</v>
      </c>
      <c r="J117" s="130">
        <v>6</v>
      </c>
      <c r="K117" s="115"/>
      <c r="L117" s="115"/>
      <c r="M117" s="115"/>
      <c r="N117" s="115"/>
      <c r="O117" s="115"/>
      <c r="P117" s="115"/>
      <c r="Q117" s="115"/>
      <c r="Z117" s="143"/>
      <c r="AA117" s="143"/>
      <c r="AB117" s="143"/>
      <c r="AC117" s="37"/>
    </row>
    <row r="118" spans="1:29">
      <c r="A118" s="442"/>
      <c r="B118" s="433" t="s">
        <v>743</v>
      </c>
      <c r="C118" s="433"/>
      <c r="D118" s="433"/>
      <c r="E118" s="433"/>
      <c r="F118" s="433"/>
      <c r="G118" s="433"/>
      <c r="H118" s="115"/>
      <c r="I118" s="157">
        <f>(I117/D103)*G103*I101*I104</f>
        <v>21330</v>
      </c>
      <c r="J118" s="157">
        <f>(J117/D103)*G103*I101*J104</f>
        <v>7110</v>
      </c>
      <c r="K118" s="115"/>
      <c r="L118" s="115"/>
      <c r="M118" s="115"/>
      <c r="N118" s="115"/>
      <c r="O118" s="115"/>
      <c r="P118" s="115"/>
      <c r="Q118" s="115"/>
      <c r="Z118" s="143"/>
      <c r="AA118" s="143"/>
      <c r="AB118" s="143"/>
      <c r="AC118" s="37"/>
    </row>
    <row r="119" spans="1:29">
      <c r="A119" s="442"/>
      <c r="B119" s="432" t="s">
        <v>751</v>
      </c>
      <c r="C119" s="432"/>
      <c r="D119" s="432"/>
      <c r="E119" s="432"/>
      <c r="F119" s="432"/>
      <c r="G119" s="432"/>
      <c r="H119" s="115"/>
      <c r="I119" s="115"/>
      <c r="J119" s="115"/>
      <c r="K119" s="115"/>
      <c r="L119" s="130">
        <v>3</v>
      </c>
      <c r="M119" s="130">
        <v>50</v>
      </c>
      <c r="N119" s="130">
        <v>47</v>
      </c>
      <c r="O119" s="115"/>
      <c r="P119" s="115"/>
      <c r="Q119" s="115"/>
      <c r="Z119" s="143"/>
      <c r="AA119" s="143"/>
      <c r="AB119" s="143"/>
      <c r="AC119" s="37"/>
    </row>
    <row r="120" spans="1:29">
      <c r="A120" s="442"/>
      <c r="B120" s="433" t="s">
        <v>752</v>
      </c>
      <c r="C120" s="433"/>
      <c r="D120" s="433"/>
      <c r="E120" s="433"/>
      <c r="F120" s="433"/>
      <c r="G120" s="433"/>
      <c r="H120" s="115"/>
      <c r="I120" s="115"/>
      <c r="J120" s="115"/>
      <c r="K120" s="115"/>
      <c r="L120" s="157">
        <f>(L119/D103)*G103*I101*L104</f>
        <v>1777.5</v>
      </c>
      <c r="M120" s="157">
        <f>(M119/D103)*G103*I101*M104</f>
        <v>29625</v>
      </c>
      <c r="N120" s="157">
        <f>(N119/D103)*G103*I101*N104</f>
        <v>13923.75</v>
      </c>
      <c r="O120" s="115"/>
      <c r="P120" s="115"/>
      <c r="Q120" s="115"/>
      <c r="Z120" s="143"/>
      <c r="AA120" s="143"/>
      <c r="AB120" s="143"/>
      <c r="AC120" s="37"/>
    </row>
    <row r="121" spans="1:29">
      <c r="A121" s="442"/>
      <c r="B121" s="432" t="s">
        <v>764</v>
      </c>
      <c r="C121" s="432"/>
      <c r="D121" s="432"/>
      <c r="E121" s="432"/>
      <c r="F121" s="432"/>
      <c r="G121" s="432"/>
      <c r="H121" s="115"/>
      <c r="I121" s="115"/>
      <c r="J121" s="115"/>
      <c r="K121" s="130">
        <v>5</v>
      </c>
      <c r="L121" s="130">
        <v>2</v>
      </c>
      <c r="M121" s="115"/>
      <c r="N121" s="115"/>
      <c r="O121" s="115"/>
      <c r="P121" s="115"/>
      <c r="Q121" s="115"/>
      <c r="Z121" s="143"/>
      <c r="AA121" s="143"/>
      <c r="AB121" s="143"/>
      <c r="AC121" s="37"/>
    </row>
    <row r="122" spans="1:29">
      <c r="A122" s="442"/>
      <c r="B122" s="433" t="s">
        <v>765</v>
      </c>
      <c r="C122" s="433"/>
      <c r="D122" s="433"/>
      <c r="E122" s="433"/>
      <c r="F122" s="433"/>
      <c r="G122" s="433"/>
      <c r="H122" s="115"/>
      <c r="I122" s="115"/>
      <c r="J122" s="115"/>
      <c r="K122" s="157">
        <f>(K121/D103)*G103*I101*K104</f>
        <v>4443.7499999999991</v>
      </c>
      <c r="L122" s="157">
        <f>(L121/D103)*G103*I101*L104</f>
        <v>1185</v>
      </c>
      <c r="M122" s="115"/>
      <c r="N122" s="115"/>
      <c r="O122" s="115"/>
      <c r="P122" s="115"/>
      <c r="Q122" s="115"/>
      <c r="Z122" s="143"/>
      <c r="AA122" s="143"/>
      <c r="AB122" s="143"/>
      <c r="AC122" s="37"/>
    </row>
    <row r="123" spans="1:29">
      <c r="A123" s="442"/>
      <c r="B123" s="432" t="s">
        <v>766</v>
      </c>
      <c r="C123" s="432"/>
      <c r="D123" s="432"/>
      <c r="E123" s="432"/>
      <c r="F123" s="432"/>
      <c r="G123" s="432"/>
      <c r="H123" s="115"/>
      <c r="I123" s="130">
        <v>2</v>
      </c>
      <c r="J123" s="130">
        <v>5</v>
      </c>
      <c r="K123" s="115"/>
      <c r="L123" s="130">
        <v>1</v>
      </c>
      <c r="M123" s="115"/>
      <c r="N123" s="115"/>
      <c r="O123" s="115"/>
      <c r="P123" s="115"/>
      <c r="Q123" s="115"/>
      <c r="Z123" s="143"/>
      <c r="AA123" s="143"/>
      <c r="AB123" s="143"/>
      <c r="AC123" s="37"/>
    </row>
    <row r="124" spans="1:29">
      <c r="A124" s="442"/>
      <c r="B124" s="433" t="s">
        <v>767</v>
      </c>
      <c r="C124" s="433"/>
      <c r="D124" s="433"/>
      <c r="E124" s="433"/>
      <c r="F124" s="433"/>
      <c r="G124" s="433"/>
      <c r="H124" s="115"/>
      <c r="I124" s="157">
        <f>(I123/D103)*G103*I101*I104</f>
        <v>4740</v>
      </c>
      <c r="J124" s="157">
        <f>(J123/D103)*G103*I101*J104</f>
        <v>5925</v>
      </c>
      <c r="K124" s="115"/>
      <c r="L124" s="157">
        <f>(L123/D103)*G103*I101*L104</f>
        <v>592.5</v>
      </c>
      <c r="M124" s="115"/>
      <c r="N124" s="115"/>
      <c r="O124" s="115"/>
      <c r="P124" s="115"/>
      <c r="Q124" s="115"/>
      <c r="Z124" s="143"/>
      <c r="AA124" s="143"/>
      <c r="AB124" s="143"/>
      <c r="AC124" s="37"/>
    </row>
    <row r="125" spans="1:29">
      <c r="A125" s="442"/>
      <c r="B125" s="432" t="s">
        <v>744</v>
      </c>
      <c r="C125" s="432"/>
      <c r="D125" s="432"/>
      <c r="E125" s="432"/>
      <c r="F125" s="432"/>
      <c r="G125" s="432"/>
      <c r="H125" s="115"/>
      <c r="I125" s="115"/>
      <c r="J125" s="115"/>
      <c r="K125" s="115"/>
      <c r="L125" s="130">
        <v>4</v>
      </c>
      <c r="M125" s="130">
        <v>7</v>
      </c>
      <c r="N125" s="130">
        <v>10</v>
      </c>
      <c r="O125" s="115"/>
      <c r="P125" s="115"/>
      <c r="Q125" s="115"/>
      <c r="Z125" s="143"/>
      <c r="AA125" s="143"/>
      <c r="AB125" s="143"/>
      <c r="AC125" s="37"/>
    </row>
    <row r="126" spans="1:29">
      <c r="A126" s="442"/>
      <c r="B126" s="433" t="s">
        <v>745</v>
      </c>
      <c r="C126" s="433"/>
      <c r="D126" s="433"/>
      <c r="E126" s="433"/>
      <c r="F126" s="433"/>
      <c r="G126" s="433"/>
      <c r="H126" s="115"/>
      <c r="I126" s="115"/>
      <c r="J126" s="115"/>
      <c r="K126" s="115"/>
      <c r="L126" s="157">
        <f>(L125/D103)*G103*I101*L104</f>
        <v>2370</v>
      </c>
      <c r="M126" s="157">
        <f>(M125/D103)*G103*I101*M104</f>
        <v>4147.5</v>
      </c>
      <c r="N126" s="157">
        <f>(N125/D103)*G103*I101*N104</f>
        <v>2962.5</v>
      </c>
      <c r="O126" s="115"/>
      <c r="P126" s="115"/>
      <c r="Q126" s="115"/>
      <c r="Z126" s="143"/>
      <c r="AA126" s="143"/>
      <c r="AB126" s="143"/>
      <c r="AC126" s="37"/>
    </row>
    <row r="127" spans="1:29">
      <c r="A127" s="442"/>
      <c r="B127" s="432" t="s">
        <v>1399</v>
      </c>
      <c r="C127" s="432"/>
      <c r="D127" s="432"/>
      <c r="E127" s="432"/>
      <c r="F127" s="432"/>
      <c r="G127" s="432"/>
      <c r="H127" s="115"/>
      <c r="I127" s="130">
        <v>1</v>
      </c>
      <c r="J127" s="130">
        <v>1</v>
      </c>
      <c r="K127" s="115"/>
      <c r="L127" s="130">
        <v>2</v>
      </c>
      <c r="M127" s="130">
        <v>2</v>
      </c>
      <c r="N127" s="130">
        <v>2</v>
      </c>
      <c r="O127" s="115"/>
      <c r="P127" s="115"/>
      <c r="Q127" s="115"/>
      <c r="Z127" s="143"/>
      <c r="AA127" s="143"/>
      <c r="AB127" s="143"/>
      <c r="AC127" s="37"/>
    </row>
    <row r="128" spans="1:29">
      <c r="A128" s="442"/>
      <c r="B128" s="433" t="s">
        <v>1400</v>
      </c>
      <c r="C128" s="433"/>
      <c r="D128" s="433"/>
      <c r="E128" s="433"/>
      <c r="F128" s="433"/>
      <c r="G128" s="433"/>
      <c r="H128" s="115"/>
      <c r="I128" s="157">
        <f>(I127/D103)*G103*I101*I104</f>
        <v>2370</v>
      </c>
      <c r="J128" s="157">
        <f>(J127/D103)*G103*I101*J104</f>
        <v>1185</v>
      </c>
      <c r="K128" s="115"/>
      <c r="L128" s="157">
        <f>(L127/D103)*G103*I101*L104</f>
        <v>1185</v>
      </c>
      <c r="M128" s="157">
        <f>(M127/D103)*G103*I101*M104</f>
        <v>1185</v>
      </c>
      <c r="N128" s="157">
        <f>(N127/D103)*G103*I101*N104</f>
        <v>592.5</v>
      </c>
      <c r="O128" s="115"/>
      <c r="P128" s="115"/>
      <c r="Q128" s="115"/>
      <c r="Z128" s="143"/>
      <c r="AA128" s="143"/>
      <c r="AB128" s="143"/>
      <c r="AC128" s="37"/>
    </row>
    <row r="129" spans="1:29">
      <c r="A129" s="442"/>
      <c r="B129" s="448" t="s">
        <v>720</v>
      </c>
      <c r="C129" s="448"/>
      <c r="D129" s="448"/>
      <c r="E129" s="448"/>
      <c r="F129" s="448"/>
      <c r="G129" s="448"/>
      <c r="H129" s="152">
        <f>H105+H107+H109+H111+H113+H115+H117+H119+H121+H123+H125+H127</f>
        <v>61</v>
      </c>
      <c r="I129" s="152">
        <f t="shared" ref="I129:Q129" si="2">I105+I107+I109+I111+I113+I115+I117+I119+I121+I123+I125+I127</f>
        <v>59</v>
      </c>
      <c r="J129" s="152">
        <f t="shared" si="2"/>
        <v>59</v>
      </c>
      <c r="K129" s="152">
        <f t="shared" si="2"/>
        <v>61</v>
      </c>
      <c r="L129" s="152">
        <f t="shared" si="2"/>
        <v>59</v>
      </c>
      <c r="M129" s="152">
        <f t="shared" si="2"/>
        <v>59</v>
      </c>
      <c r="N129" s="152">
        <f t="shared" si="2"/>
        <v>59</v>
      </c>
      <c r="O129" s="152">
        <f t="shared" si="2"/>
        <v>0</v>
      </c>
      <c r="P129" s="152">
        <f t="shared" si="2"/>
        <v>0</v>
      </c>
      <c r="Q129" s="152">
        <f t="shared" si="2"/>
        <v>0</v>
      </c>
      <c r="T129" s="141"/>
      <c r="Z129" s="143"/>
      <c r="AA129" s="143"/>
      <c r="AB129" s="143"/>
      <c r="AC129" s="37"/>
    </row>
    <row r="130" spans="1:29">
      <c r="A130" s="442"/>
      <c r="B130" s="439" t="s">
        <v>695</v>
      </c>
      <c r="C130" s="439"/>
      <c r="D130" s="439"/>
      <c r="E130" s="439"/>
      <c r="F130" s="439"/>
      <c r="G130" s="439"/>
      <c r="H130" s="159">
        <f>H106+H108+H110+H112+H114+H116+H118+H120+H122+H124+H126+H128</f>
        <v>795135.00000000012</v>
      </c>
      <c r="I130" s="159">
        <f t="shared" ref="I130:Q130" si="3">I106+I108+I110+I112+I114+I116+I118+I120+I122+I124+I126+I128</f>
        <v>139830</v>
      </c>
      <c r="J130" s="159">
        <f t="shared" si="3"/>
        <v>69915</v>
      </c>
      <c r="K130" s="159">
        <f t="shared" si="3"/>
        <v>54213.75</v>
      </c>
      <c r="L130" s="159">
        <f t="shared" si="3"/>
        <v>34957.5</v>
      </c>
      <c r="M130" s="159">
        <f t="shared" si="3"/>
        <v>34957.5</v>
      </c>
      <c r="N130" s="159">
        <f t="shared" si="3"/>
        <v>17478.75</v>
      </c>
      <c r="O130" s="159">
        <f t="shared" si="3"/>
        <v>0</v>
      </c>
      <c r="P130" s="159">
        <f t="shared" si="3"/>
        <v>0</v>
      </c>
      <c r="Q130" s="159">
        <f t="shared" si="3"/>
        <v>0</v>
      </c>
      <c r="U130" s="141"/>
      <c r="Z130" s="143"/>
      <c r="AA130" s="143"/>
      <c r="AB130" s="143"/>
      <c r="AC130" s="37"/>
    </row>
    <row r="131" spans="1:29" ht="23.25" customHeight="1">
      <c r="A131" s="442"/>
      <c r="B131" s="449" t="s">
        <v>746</v>
      </c>
      <c r="C131" s="449"/>
      <c r="D131" s="449"/>
      <c r="E131" s="449"/>
      <c r="F131" s="449"/>
      <c r="G131" s="449"/>
      <c r="H131" s="453">
        <f>H130</f>
        <v>795135.00000000012</v>
      </c>
      <c r="I131" s="453"/>
      <c r="J131" s="453"/>
      <c r="K131" s="453"/>
      <c r="L131" s="453"/>
      <c r="M131" s="453"/>
      <c r="N131" s="453"/>
      <c r="O131" s="453"/>
      <c r="P131" s="453"/>
      <c r="Q131" s="453"/>
      <c r="Z131" s="143"/>
      <c r="AA131" s="143"/>
      <c r="AB131" s="143"/>
      <c r="AC131" s="37"/>
    </row>
    <row r="132" spans="1:29" ht="23.25" customHeight="1">
      <c r="A132" s="442"/>
      <c r="B132" s="449" t="s">
        <v>747</v>
      </c>
      <c r="C132" s="449"/>
      <c r="D132" s="449"/>
      <c r="E132" s="449"/>
      <c r="F132" s="449"/>
      <c r="G132" s="449"/>
      <c r="H132" s="453">
        <f>SUM(I130:N130)</f>
        <v>351352.5</v>
      </c>
      <c r="I132" s="453"/>
      <c r="J132" s="453"/>
      <c r="K132" s="453"/>
      <c r="L132" s="453"/>
      <c r="M132" s="453"/>
      <c r="N132" s="453"/>
      <c r="O132" s="453"/>
      <c r="P132" s="453"/>
      <c r="Q132" s="453"/>
      <c r="Z132" s="143"/>
      <c r="AA132" s="143"/>
      <c r="AB132" s="143"/>
      <c r="AC132" s="37"/>
    </row>
    <row r="133" spans="1:29" ht="23.25" customHeight="1">
      <c r="A133" s="442"/>
      <c r="B133" s="449" t="s">
        <v>748</v>
      </c>
      <c r="C133" s="449"/>
      <c r="D133" s="449"/>
      <c r="E133" s="449"/>
      <c r="F133" s="449"/>
      <c r="G133" s="449"/>
      <c r="H133" s="453">
        <f>SUM(O130:Q130)</f>
        <v>0</v>
      </c>
      <c r="I133" s="453"/>
      <c r="J133" s="453"/>
      <c r="K133" s="453"/>
      <c r="L133" s="453"/>
      <c r="M133" s="453"/>
      <c r="N133" s="453"/>
      <c r="O133" s="453"/>
      <c r="P133" s="453"/>
      <c r="Q133" s="453"/>
      <c r="Z133" s="143"/>
      <c r="AA133" s="143"/>
      <c r="AB133" s="143"/>
      <c r="AC133" s="37"/>
    </row>
    <row r="134" spans="1:29" ht="23.25" customHeight="1">
      <c r="A134" s="442"/>
      <c r="B134" s="439" t="s">
        <v>721</v>
      </c>
      <c r="C134" s="439"/>
      <c r="D134" s="439"/>
      <c r="E134" s="439"/>
      <c r="F134" s="439"/>
      <c r="G134" s="439"/>
      <c r="H134" s="453">
        <f>SUM(H131:P133)</f>
        <v>1146487.5</v>
      </c>
      <c r="I134" s="453"/>
      <c r="J134" s="453"/>
      <c r="K134" s="453"/>
      <c r="L134" s="453"/>
      <c r="M134" s="453"/>
      <c r="N134" s="453"/>
      <c r="O134" s="453"/>
      <c r="P134" s="453"/>
      <c r="Q134" s="453"/>
      <c r="Z134" s="143"/>
      <c r="AA134" s="143"/>
      <c r="AB134" s="143"/>
      <c r="AC134" s="37"/>
    </row>
    <row r="135" spans="1:29" ht="23.25" customHeight="1">
      <c r="A135" s="160"/>
      <c r="B135" s="450" t="s">
        <v>749</v>
      </c>
      <c r="C135" s="450"/>
      <c r="D135" s="450"/>
      <c r="E135" s="450"/>
      <c r="F135" s="450"/>
      <c r="G135" s="450"/>
      <c r="H135" s="454">
        <f>H134/G103</f>
        <v>0.79303278688524592</v>
      </c>
      <c r="I135" s="454"/>
      <c r="J135" s="454"/>
      <c r="K135" s="454"/>
      <c r="L135" s="454"/>
      <c r="M135" s="454"/>
      <c r="N135" s="454"/>
      <c r="O135" s="454"/>
      <c r="P135" s="454"/>
      <c r="Q135" s="454"/>
      <c r="Z135" s="143"/>
      <c r="AA135" s="143"/>
      <c r="AB135" s="143"/>
      <c r="AC135" s="37"/>
    </row>
    <row r="136" spans="1:29" s="129" customFormat="1">
      <c r="A136" s="121"/>
      <c r="B136" s="121"/>
      <c r="C136" s="121"/>
      <c r="D136" s="121"/>
      <c r="E136" s="121"/>
      <c r="F136" s="122"/>
      <c r="G136" s="122"/>
      <c r="H136" s="123"/>
      <c r="I136" s="124"/>
      <c r="J136" s="124"/>
      <c r="K136" s="124"/>
      <c r="L136" s="125"/>
      <c r="M136" s="125"/>
      <c r="N136" s="125"/>
      <c r="O136" s="126"/>
      <c r="P136" s="126"/>
      <c r="Q136" s="127"/>
      <c r="R136" s="127"/>
      <c r="S136" s="127"/>
      <c r="T136" s="127"/>
      <c r="U136" s="127"/>
      <c r="V136" s="127"/>
      <c r="W136" s="127"/>
      <c r="X136" s="127"/>
      <c r="Y136" s="127"/>
      <c r="Z136" s="143"/>
      <c r="AA136" s="143"/>
      <c r="AB136" s="143"/>
      <c r="AC136" s="37"/>
    </row>
    <row r="137" spans="1:29" ht="15" customHeight="1">
      <c r="A137" s="455" t="s">
        <v>678</v>
      </c>
      <c r="B137" s="455" t="s">
        <v>679</v>
      </c>
      <c r="C137" s="455" t="s">
        <v>680</v>
      </c>
      <c r="D137" s="455" t="s">
        <v>681</v>
      </c>
      <c r="E137" s="455" t="s">
        <v>682</v>
      </c>
      <c r="F137" s="456" t="s">
        <v>683</v>
      </c>
      <c r="G137" s="456" t="s">
        <v>684</v>
      </c>
      <c r="H137" s="445">
        <v>0.2</v>
      </c>
      <c r="I137" s="445"/>
      <c r="J137" s="445"/>
      <c r="K137" s="445"/>
      <c r="L137" s="445"/>
      <c r="M137" s="451">
        <v>0.6</v>
      </c>
      <c r="N137" s="451"/>
      <c r="O137" s="451"/>
      <c r="P137" s="451"/>
      <c r="Q137" s="451"/>
      <c r="R137" s="451"/>
      <c r="S137" s="451"/>
      <c r="T137" s="444">
        <v>0.1</v>
      </c>
      <c r="U137" s="444"/>
      <c r="V137" s="105">
        <v>0.1</v>
      </c>
      <c r="Z137" s="143"/>
      <c r="AA137" s="143"/>
      <c r="AB137" s="143"/>
      <c r="AC137" s="37"/>
    </row>
    <row r="138" spans="1:29" ht="14.25" customHeight="1">
      <c r="A138" s="455"/>
      <c r="B138" s="455"/>
      <c r="C138" s="455"/>
      <c r="D138" s="455"/>
      <c r="E138" s="455"/>
      <c r="F138" s="455"/>
      <c r="G138" s="455"/>
      <c r="H138" s="445" t="s">
        <v>727</v>
      </c>
      <c r="I138" s="445"/>
      <c r="J138" s="445"/>
      <c r="K138" s="445"/>
      <c r="L138" s="445"/>
      <c r="M138" s="452" t="s">
        <v>728</v>
      </c>
      <c r="N138" s="452"/>
      <c r="O138" s="452"/>
      <c r="P138" s="452"/>
      <c r="Q138" s="452"/>
      <c r="R138" s="452"/>
      <c r="S138" s="452"/>
      <c r="T138" s="446" t="s">
        <v>729</v>
      </c>
      <c r="U138" s="446"/>
      <c r="V138" s="457" t="s">
        <v>730</v>
      </c>
      <c r="Z138" s="143"/>
      <c r="AA138" s="143"/>
      <c r="AB138" s="143"/>
      <c r="AC138" s="37"/>
    </row>
    <row r="139" spans="1:29" ht="102.75" customHeight="1">
      <c r="A139" s="458" t="s">
        <v>153</v>
      </c>
      <c r="B139" s="459" t="s">
        <v>768</v>
      </c>
      <c r="C139" s="460">
        <v>9953</v>
      </c>
      <c r="D139" s="460">
        <v>14655</v>
      </c>
      <c r="E139" s="459" t="s">
        <v>769</v>
      </c>
      <c r="F139" s="461">
        <v>320</v>
      </c>
      <c r="G139" s="461">
        <f>D139*F139</f>
        <v>4689600</v>
      </c>
      <c r="H139" s="161" t="s">
        <v>770</v>
      </c>
      <c r="I139" s="161" t="s">
        <v>771</v>
      </c>
      <c r="J139" s="161" t="s">
        <v>772</v>
      </c>
      <c r="K139" s="161" t="s">
        <v>773</v>
      </c>
      <c r="L139" s="161" t="s">
        <v>774</v>
      </c>
      <c r="M139" s="154" t="s">
        <v>754</v>
      </c>
      <c r="N139" s="154" t="s">
        <v>775</v>
      </c>
      <c r="O139" s="154" t="s">
        <v>776</v>
      </c>
      <c r="P139" s="154" t="s">
        <v>777</v>
      </c>
      <c r="Q139" s="153" t="s">
        <v>734</v>
      </c>
      <c r="R139" s="153" t="s">
        <v>757</v>
      </c>
      <c r="S139" s="153" t="s">
        <v>778</v>
      </c>
      <c r="T139" s="156" t="s">
        <v>736</v>
      </c>
      <c r="U139" s="156" t="s">
        <v>737</v>
      </c>
      <c r="V139" s="457"/>
      <c r="Z139" s="143"/>
      <c r="AA139" s="143"/>
      <c r="AB139" s="143"/>
      <c r="AC139" s="37"/>
    </row>
    <row r="140" spans="1:29" ht="97.5" customHeight="1">
      <c r="A140" s="458"/>
      <c r="B140" s="459"/>
      <c r="C140" s="459"/>
      <c r="D140" s="459"/>
      <c r="E140" s="459"/>
      <c r="F140" s="459"/>
      <c r="G140" s="459"/>
      <c r="H140" s="138">
        <v>0.8</v>
      </c>
      <c r="I140" s="138">
        <v>0.05</v>
      </c>
      <c r="J140" s="138">
        <v>0.05</v>
      </c>
      <c r="K140" s="138">
        <v>0.03</v>
      </c>
      <c r="L140" s="138">
        <v>7.0000000000000007E-2</v>
      </c>
      <c r="M140" s="153">
        <v>0.4</v>
      </c>
      <c r="N140" s="153">
        <v>0.15</v>
      </c>
      <c r="O140" s="153">
        <v>0.1</v>
      </c>
      <c r="P140" s="153">
        <v>0.2</v>
      </c>
      <c r="Q140" s="153">
        <v>0.05</v>
      </c>
      <c r="R140" s="153">
        <v>0.05</v>
      </c>
      <c r="S140" s="153">
        <v>0.05</v>
      </c>
      <c r="T140" s="144">
        <v>0.9</v>
      </c>
      <c r="U140" s="144">
        <v>0.1</v>
      </c>
      <c r="V140" s="457"/>
      <c r="W140" s="162"/>
      <c r="Z140" s="143"/>
      <c r="AA140" s="143"/>
      <c r="AB140" s="143"/>
      <c r="AC140" s="37"/>
    </row>
    <row r="141" spans="1:29" ht="15" customHeight="1">
      <c r="A141" s="458"/>
      <c r="B141" s="462" t="s">
        <v>738</v>
      </c>
      <c r="C141" s="462"/>
      <c r="D141" s="462"/>
      <c r="E141" s="462"/>
      <c r="F141" s="462"/>
      <c r="G141" s="462"/>
      <c r="H141" s="158">
        <v>8868</v>
      </c>
      <c r="I141" s="115"/>
      <c r="J141" s="115"/>
      <c r="K141" s="115"/>
      <c r="L141" s="115"/>
      <c r="M141" s="115"/>
      <c r="N141" s="115"/>
      <c r="O141" s="115"/>
      <c r="P141" s="115"/>
      <c r="Q141" s="115"/>
      <c r="R141" s="115"/>
      <c r="S141" s="115"/>
      <c r="T141" s="115"/>
      <c r="U141" s="115"/>
      <c r="V141" s="115"/>
      <c r="W141" s="162"/>
      <c r="Z141" s="143"/>
      <c r="AA141" s="143"/>
      <c r="AB141" s="143"/>
      <c r="AC141" s="37"/>
    </row>
    <row r="142" spans="1:29" ht="15" customHeight="1">
      <c r="A142" s="458"/>
      <c r="B142" s="463" t="s">
        <v>739</v>
      </c>
      <c r="C142" s="463"/>
      <c r="D142" s="463"/>
      <c r="E142" s="463"/>
      <c r="F142" s="463"/>
      <c r="G142" s="463"/>
      <c r="H142" s="157">
        <f>(H141/D139)*G139*H137*H140</f>
        <v>454041.60000000003</v>
      </c>
      <c r="I142" s="115"/>
      <c r="J142" s="115"/>
      <c r="K142" s="115"/>
      <c r="L142" s="115"/>
      <c r="M142" s="115"/>
      <c r="N142" s="115"/>
      <c r="O142" s="115"/>
      <c r="P142" s="115"/>
      <c r="Q142" s="115"/>
      <c r="R142" s="115"/>
      <c r="S142" s="115"/>
      <c r="T142" s="115"/>
      <c r="U142" s="115"/>
      <c r="V142" s="115"/>
      <c r="Z142" s="143"/>
      <c r="AA142" s="143"/>
      <c r="AB142" s="143"/>
      <c r="AC142" s="37"/>
    </row>
    <row r="143" spans="1:29" ht="15" customHeight="1">
      <c r="A143" s="458"/>
      <c r="B143" s="462" t="s">
        <v>779</v>
      </c>
      <c r="C143" s="462"/>
      <c r="D143" s="462"/>
      <c r="E143" s="462"/>
      <c r="F143" s="462"/>
      <c r="G143" s="462"/>
      <c r="H143" s="115"/>
      <c r="I143" s="115"/>
      <c r="J143" s="115"/>
      <c r="K143" s="115"/>
      <c r="L143" s="115"/>
      <c r="M143" s="130">
        <v>2000</v>
      </c>
      <c r="N143" s="115"/>
      <c r="O143" s="115"/>
      <c r="P143" s="115"/>
      <c r="Q143" s="115"/>
      <c r="R143" s="115"/>
      <c r="S143" s="115"/>
      <c r="T143" s="115"/>
      <c r="U143" s="115"/>
      <c r="V143" s="115"/>
      <c r="Z143" s="143"/>
      <c r="AA143" s="143"/>
      <c r="AB143" s="143"/>
      <c r="AC143" s="37"/>
    </row>
    <row r="144" spans="1:29" ht="15" customHeight="1">
      <c r="A144" s="458"/>
      <c r="B144" s="463" t="s">
        <v>780</v>
      </c>
      <c r="C144" s="463"/>
      <c r="D144" s="463"/>
      <c r="E144" s="463"/>
      <c r="F144" s="463"/>
      <c r="G144" s="463"/>
      <c r="H144" s="115"/>
      <c r="I144" s="115"/>
      <c r="J144" s="115"/>
      <c r="K144" s="115"/>
      <c r="L144" s="115"/>
      <c r="M144" s="157">
        <f>(M143/D139)*G139*M137*M140</f>
        <v>153600</v>
      </c>
      <c r="N144" s="115"/>
      <c r="O144" s="115"/>
      <c r="P144" s="115"/>
      <c r="Q144" s="115"/>
      <c r="R144" s="115"/>
      <c r="S144" s="115"/>
      <c r="T144" s="115"/>
      <c r="U144" s="115"/>
      <c r="V144" s="115"/>
      <c r="Z144" s="143"/>
      <c r="AA144" s="143"/>
      <c r="AB144" s="143"/>
      <c r="AC144" s="37"/>
    </row>
    <row r="145" spans="1:29" ht="15" customHeight="1">
      <c r="A145" s="458"/>
      <c r="B145" s="462" t="s">
        <v>716</v>
      </c>
      <c r="C145" s="462"/>
      <c r="D145" s="462"/>
      <c r="E145" s="462"/>
      <c r="F145" s="462"/>
      <c r="G145" s="462"/>
      <c r="H145" s="115"/>
      <c r="I145" s="115"/>
      <c r="J145" s="115"/>
      <c r="K145" s="115"/>
      <c r="L145" s="115"/>
      <c r="M145" s="130">
        <v>500</v>
      </c>
      <c r="N145" s="115"/>
      <c r="O145" s="115"/>
      <c r="P145" s="115"/>
      <c r="Q145" s="115"/>
      <c r="R145" s="115"/>
      <c r="S145" s="115"/>
      <c r="T145" s="115"/>
      <c r="U145" s="115"/>
      <c r="V145" s="115"/>
      <c r="Z145" s="143"/>
      <c r="AA145" s="143"/>
      <c r="AB145" s="143"/>
      <c r="AC145" s="37"/>
    </row>
    <row r="146" spans="1:29" ht="15" customHeight="1">
      <c r="A146" s="458"/>
      <c r="B146" s="463" t="s">
        <v>717</v>
      </c>
      <c r="C146" s="463"/>
      <c r="D146" s="463"/>
      <c r="E146" s="463"/>
      <c r="F146" s="463"/>
      <c r="G146" s="463"/>
      <c r="H146" s="115"/>
      <c r="I146" s="115"/>
      <c r="J146" s="115"/>
      <c r="K146" s="115"/>
      <c r="L146" s="115"/>
      <c r="M146" s="157">
        <f>(M145/D139)*G139*M137*M140</f>
        <v>38400</v>
      </c>
      <c r="N146" s="115"/>
      <c r="O146" s="115"/>
      <c r="P146" s="115"/>
      <c r="Q146" s="115"/>
      <c r="R146" s="115"/>
      <c r="S146" s="115"/>
      <c r="T146" s="115"/>
      <c r="U146" s="115"/>
      <c r="V146" s="115"/>
      <c r="Z146" s="143"/>
      <c r="AA146" s="143"/>
      <c r="AB146" s="143"/>
      <c r="AC146" s="37"/>
    </row>
    <row r="147" spans="1:29" ht="15" customHeight="1">
      <c r="A147" s="458"/>
      <c r="B147" s="462" t="s">
        <v>781</v>
      </c>
      <c r="C147" s="462"/>
      <c r="D147" s="462"/>
      <c r="E147" s="462"/>
      <c r="F147" s="462"/>
      <c r="G147" s="462"/>
      <c r="H147" s="115"/>
      <c r="I147" s="115"/>
      <c r="J147" s="115"/>
      <c r="K147" s="115"/>
      <c r="L147" s="115"/>
      <c r="M147" s="130">
        <v>440</v>
      </c>
      <c r="N147" s="115"/>
      <c r="O147" s="115"/>
      <c r="P147" s="115"/>
      <c r="Q147" s="115"/>
      <c r="R147" s="115"/>
      <c r="S147" s="115"/>
      <c r="T147" s="115"/>
      <c r="U147" s="115"/>
      <c r="V147" s="115"/>
      <c r="Z147" s="143"/>
      <c r="AA147" s="143"/>
      <c r="AB147" s="143"/>
      <c r="AC147" s="37"/>
    </row>
    <row r="148" spans="1:29" ht="15" customHeight="1">
      <c r="A148" s="458"/>
      <c r="B148" s="463" t="s">
        <v>782</v>
      </c>
      <c r="C148" s="463"/>
      <c r="D148" s="463"/>
      <c r="E148" s="463"/>
      <c r="F148" s="463"/>
      <c r="G148" s="463"/>
      <c r="H148" s="115"/>
      <c r="I148" s="115"/>
      <c r="J148" s="115"/>
      <c r="K148" s="115"/>
      <c r="L148" s="115"/>
      <c r="M148" s="157">
        <f>(M147/D139)*G139*M137*M140</f>
        <v>33792</v>
      </c>
      <c r="N148" s="115"/>
      <c r="O148" s="115"/>
      <c r="P148" s="115"/>
      <c r="Q148" s="115"/>
      <c r="R148" s="115"/>
      <c r="S148" s="115"/>
      <c r="T148" s="115"/>
      <c r="U148" s="115"/>
      <c r="V148" s="115"/>
      <c r="Z148" s="143"/>
      <c r="AA148" s="143"/>
      <c r="AB148" s="143"/>
      <c r="AC148" s="37"/>
    </row>
    <row r="149" spans="1:29" ht="15" customHeight="1">
      <c r="A149" s="458"/>
      <c r="B149" s="462" t="s">
        <v>760</v>
      </c>
      <c r="C149" s="462"/>
      <c r="D149" s="462"/>
      <c r="E149" s="462"/>
      <c r="F149" s="462"/>
      <c r="G149" s="462"/>
      <c r="H149" s="115"/>
      <c r="I149" s="115"/>
      <c r="J149" s="115"/>
      <c r="K149" s="115"/>
      <c r="L149" s="115"/>
      <c r="M149" s="130">
        <v>3500</v>
      </c>
      <c r="N149" s="130">
        <v>5000</v>
      </c>
      <c r="O149" s="115"/>
      <c r="P149" s="163"/>
      <c r="Q149" s="115"/>
      <c r="R149" s="115"/>
      <c r="S149" s="115"/>
      <c r="T149" s="115"/>
      <c r="U149" s="115"/>
      <c r="V149" s="115"/>
      <c r="Z149" s="143"/>
      <c r="AA149" s="143"/>
      <c r="AB149" s="143"/>
      <c r="AC149" s="37"/>
    </row>
    <row r="150" spans="1:29" ht="15" customHeight="1">
      <c r="A150" s="458"/>
      <c r="B150" s="463" t="s">
        <v>761</v>
      </c>
      <c r="C150" s="463"/>
      <c r="D150" s="463"/>
      <c r="E150" s="463"/>
      <c r="F150" s="463"/>
      <c r="G150" s="463"/>
      <c r="H150" s="115"/>
      <c r="I150" s="115"/>
      <c r="J150" s="115"/>
      <c r="K150" s="115"/>
      <c r="L150" s="115"/>
      <c r="M150" s="157">
        <f>(M149/D139)*G139*M137*M140</f>
        <v>268800</v>
      </c>
      <c r="N150" s="157">
        <f>(N149/D139)*M137*G139*N140</f>
        <v>143999.99999999997</v>
      </c>
      <c r="O150" s="119"/>
      <c r="P150" s="115"/>
      <c r="Q150" s="115"/>
      <c r="R150" s="115"/>
      <c r="S150" s="115"/>
      <c r="T150" s="115"/>
      <c r="U150" s="115"/>
      <c r="V150" s="115"/>
      <c r="Z150" s="143"/>
      <c r="AA150" s="143"/>
      <c r="AB150" s="143"/>
      <c r="AC150" s="37"/>
    </row>
    <row r="151" spans="1:29" ht="15" customHeight="1">
      <c r="A151" s="458"/>
      <c r="B151" s="462" t="s">
        <v>740</v>
      </c>
      <c r="C151" s="462"/>
      <c r="D151" s="462"/>
      <c r="E151" s="462"/>
      <c r="F151" s="462"/>
      <c r="G151" s="462"/>
      <c r="H151" s="115"/>
      <c r="I151" s="115"/>
      <c r="J151" s="115"/>
      <c r="K151" s="115"/>
      <c r="L151" s="115"/>
      <c r="M151" s="130">
        <f>3513*0.5</f>
        <v>1756.5</v>
      </c>
      <c r="N151" s="130">
        <v>4000</v>
      </c>
      <c r="O151" s="163"/>
      <c r="P151" s="130">
        <v>4500</v>
      </c>
      <c r="Q151" s="115"/>
      <c r="R151" s="115"/>
      <c r="S151" s="115"/>
      <c r="T151" s="115"/>
      <c r="U151" s="115"/>
      <c r="V151" s="115"/>
      <c r="Z151" s="143"/>
      <c r="AA151" s="143"/>
      <c r="AB151" s="143"/>
      <c r="AC151" s="37"/>
    </row>
    <row r="152" spans="1:29" ht="15" customHeight="1">
      <c r="A152" s="458"/>
      <c r="B152" s="463" t="s">
        <v>741</v>
      </c>
      <c r="C152" s="463"/>
      <c r="D152" s="463"/>
      <c r="E152" s="463"/>
      <c r="F152" s="463"/>
      <c r="G152" s="463"/>
      <c r="H152" s="115"/>
      <c r="I152" s="115"/>
      <c r="J152" s="119"/>
      <c r="K152" s="115"/>
      <c r="L152" s="119"/>
      <c r="M152" s="157">
        <f>(M151/D139)*G139*M137*M140</f>
        <v>134899.20000000001</v>
      </c>
      <c r="N152" s="157">
        <f>(N151/D139)*G139*M137*N140</f>
        <v>115200</v>
      </c>
      <c r="O152" s="115"/>
      <c r="P152" s="157">
        <f>(P151/D139)*G139*M137*P140</f>
        <v>172800</v>
      </c>
      <c r="Q152" s="119"/>
      <c r="R152" s="115"/>
      <c r="S152" s="115"/>
      <c r="T152" s="115"/>
      <c r="U152" s="115"/>
      <c r="V152" s="115"/>
      <c r="Z152" s="143"/>
      <c r="AA152" s="143"/>
      <c r="AB152" s="143"/>
      <c r="AC152" s="37"/>
    </row>
    <row r="153" spans="1:29" ht="15" customHeight="1">
      <c r="A153" s="458"/>
      <c r="B153" s="462" t="s">
        <v>718</v>
      </c>
      <c r="C153" s="462"/>
      <c r="D153" s="462"/>
      <c r="E153" s="462"/>
      <c r="F153" s="462"/>
      <c r="G153" s="462"/>
      <c r="H153" s="158">
        <v>1085</v>
      </c>
      <c r="I153" s="158">
        <v>9953</v>
      </c>
      <c r="J153" s="158">
        <f>9953*0.5</f>
        <v>4976.5</v>
      </c>
      <c r="K153" s="158">
        <f>9953*0.5</f>
        <v>4976.5</v>
      </c>
      <c r="L153" s="158">
        <f>9953*0.5</f>
        <v>4976.5</v>
      </c>
      <c r="M153" s="130">
        <v>1756.5</v>
      </c>
      <c r="N153" s="130">
        <v>953</v>
      </c>
      <c r="O153" s="130">
        <v>5000</v>
      </c>
      <c r="P153" s="130">
        <v>500</v>
      </c>
      <c r="Q153" s="115"/>
      <c r="R153" s="115"/>
      <c r="S153" s="115"/>
      <c r="T153" s="115"/>
      <c r="U153" s="115"/>
      <c r="V153" s="115"/>
      <c r="W153" s="162"/>
      <c r="Z153" s="143"/>
      <c r="AA153" s="143"/>
      <c r="AB153" s="143"/>
      <c r="AC153" s="37"/>
    </row>
    <row r="154" spans="1:29" ht="15" customHeight="1">
      <c r="A154" s="458"/>
      <c r="B154" s="463" t="s">
        <v>719</v>
      </c>
      <c r="C154" s="463"/>
      <c r="D154" s="463"/>
      <c r="E154" s="463"/>
      <c r="F154" s="463"/>
      <c r="G154" s="463"/>
      <c r="H154" s="157">
        <f>(H153/D139)*G139*H137*H140</f>
        <v>55552</v>
      </c>
      <c r="I154" s="157">
        <f>(I153/D139)*G139*H137*I140</f>
        <v>31849.600000000002</v>
      </c>
      <c r="J154" s="157">
        <f>(J153/D139)*G139*H137*J140</f>
        <v>15924.800000000001</v>
      </c>
      <c r="K154" s="157">
        <f>(K153/D139)*G139*H137*K140</f>
        <v>9554.8799999999992</v>
      </c>
      <c r="L154" s="157">
        <f>(L153/D139)*G139*H137*L140</f>
        <v>22294.720000000001</v>
      </c>
      <c r="M154" s="157">
        <f>(M153/D139)*G139*M137*M140</f>
        <v>134899.20000000001</v>
      </c>
      <c r="N154" s="157">
        <f>(N153/D139)*G139*M137*N140</f>
        <v>27446.399999999998</v>
      </c>
      <c r="O154" s="157">
        <f>(O153/D139)*G139*M137*O140</f>
        <v>96000</v>
      </c>
      <c r="P154" s="157">
        <f>(P153/D139)*G139*M137*P140</f>
        <v>19200</v>
      </c>
      <c r="Q154" s="119"/>
      <c r="R154" s="119"/>
      <c r="S154" s="115"/>
      <c r="T154" s="115"/>
      <c r="U154" s="115"/>
      <c r="V154" s="115"/>
      <c r="Z154" s="143"/>
      <c r="AA154" s="143"/>
      <c r="AB154" s="143"/>
      <c r="AC154" s="37"/>
    </row>
    <row r="155" spans="1:29" ht="15" customHeight="1">
      <c r="A155" s="458"/>
      <c r="B155" s="462" t="s">
        <v>762</v>
      </c>
      <c r="C155" s="462"/>
      <c r="D155" s="462"/>
      <c r="E155" s="462"/>
      <c r="F155" s="462"/>
      <c r="G155" s="462"/>
      <c r="H155" s="158">
        <v>4702</v>
      </c>
      <c r="I155" s="158">
        <v>4702</v>
      </c>
      <c r="J155" s="158">
        <v>9678.5</v>
      </c>
      <c r="K155" s="158">
        <v>9678.5</v>
      </c>
      <c r="L155" s="158">
        <v>2351</v>
      </c>
      <c r="M155" s="130">
        <v>3702</v>
      </c>
      <c r="N155" s="115"/>
      <c r="O155" s="130">
        <v>2327.5</v>
      </c>
      <c r="P155" s="130">
        <v>2327.5</v>
      </c>
      <c r="Q155" s="115"/>
      <c r="R155" s="115"/>
      <c r="S155" s="115"/>
      <c r="T155" s="115"/>
      <c r="U155" s="115"/>
      <c r="V155" s="115"/>
      <c r="Z155" s="143"/>
      <c r="AA155" s="143"/>
      <c r="AB155" s="143"/>
      <c r="AC155" s="37"/>
    </row>
    <row r="156" spans="1:29" ht="15" customHeight="1">
      <c r="A156" s="458"/>
      <c r="B156" s="463" t="s">
        <v>763</v>
      </c>
      <c r="C156" s="463"/>
      <c r="D156" s="463"/>
      <c r="E156" s="463"/>
      <c r="F156" s="463"/>
      <c r="G156" s="463"/>
      <c r="H156" s="157">
        <f>(H155/D139)*G139*H137*H140</f>
        <v>240742.40000000002</v>
      </c>
      <c r="I156" s="157">
        <f>(I155/D139)*G139*H137*I140</f>
        <v>15046.400000000001</v>
      </c>
      <c r="J156" s="157">
        <f>(J155/D139)*G139*H137*J140</f>
        <v>30971.200000000001</v>
      </c>
      <c r="K156" s="157">
        <f>(K155/D139)*G139*H137*K140</f>
        <v>18582.719999999998</v>
      </c>
      <c r="L156" s="157">
        <f>(L155/D139)*G139*H137*L140</f>
        <v>10532.480000000001</v>
      </c>
      <c r="M156" s="157">
        <f>(M155/D139)*G139*M137*M140</f>
        <v>284313.60000000003</v>
      </c>
      <c r="N156" s="115"/>
      <c r="O156" s="157">
        <f>(O155/D139)*G139*M137*O140</f>
        <v>44688</v>
      </c>
      <c r="P156" s="157">
        <f>(P155/D139)*G139*M137*P140</f>
        <v>89376</v>
      </c>
      <c r="Q156" s="119"/>
      <c r="R156" s="119"/>
      <c r="S156" s="164"/>
      <c r="T156" s="115"/>
      <c r="U156" s="115"/>
      <c r="V156" s="115"/>
      <c r="W156" s="141"/>
      <c r="X156" s="165"/>
      <c r="Z156" s="143"/>
      <c r="AA156" s="143"/>
      <c r="AB156" s="143"/>
      <c r="AC156" s="37"/>
    </row>
    <row r="157" spans="1:29" ht="15" customHeight="1">
      <c r="A157" s="458"/>
      <c r="B157" s="462" t="s">
        <v>742</v>
      </c>
      <c r="C157" s="462"/>
      <c r="D157" s="462"/>
      <c r="E157" s="462"/>
      <c r="F157" s="462"/>
      <c r="G157" s="462"/>
      <c r="H157" s="164"/>
      <c r="I157" s="164"/>
      <c r="J157" s="164"/>
      <c r="K157" s="164"/>
      <c r="L157" s="164"/>
      <c r="M157" s="130"/>
      <c r="N157" s="163"/>
      <c r="O157" s="130">
        <v>2625.5</v>
      </c>
      <c r="P157" s="130">
        <v>2625.5</v>
      </c>
      <c r="Q157" s="130">
        <v>9953</v>
      </c>
      <c r="R157" s="130">
        <v>9953</v>
      </c>
      <c r="S157" s="115"/>
      <c r="T157" s="115"/>
      <c r="U157" s="115"/>
      <c r="V157" s="115"/>
      <c r="Z157" s="143"/>
      <c r="AA157" s="143"/>
      <c r="AB157" s="143"/>
      <c r="AC157" s="37"/>
    </row>
    <row r="158" spans="1:29" ht="15" customHeight="1">
      <c r="A158" s="458"/>
      <c r="B158" s="463" t="s">
        <v>743</v>
      </c>
      <c r="C158" s="463"/>
      <c r="D158" s="463"/>
      <c r="E158" s="463"/>
      <c r="F158" s="463"/>
      <c r="G158" s="463"/>
      <c r="H158" s="164"/>
      <c r="I158" s="164"/>
      <c r="J158" s="164"/>
      <c r="K158" s="164"/>
      <c r="L158" s="164"/>
      <c r="M158" s="157"/>
      <c r="N158" s="115"/>
      <c r="O158" s="157">
        <f>(O157/D139)*G139*M137*O140</f>
        <v>50409.600000000006</v>
      </c>
      <c r="P158" s="157">
        <f>(P157/D139)*G139*M137*P140</f>
        <v>100819.20000000001</v>
      </c>
      <c r="Q158" s="157">
        <f>(Q157/D139)*G139*M137*Q140</f>
        <v>95548.800000000003</v>
      </c>
      <c r="R158" s="157">
        <f>(R157/D139)*G139*M137*R140</f>
        <v>95548.800000000003</v>
      </c>
      <c r="S158" s="164"/>
      <c r="T158" s="115"/>
      <c r="U158" s="115"/>
      <c r="V158" s="115"/>
      <c r="W158" s="141"/>
      <c r="X158" s="165"/>
      <c r="Z158" s="143"/>
      <c r="AA158" s="143"/>
      <c r="AB158" s="143"/>
      <c r="AC158" s="37"/>
    </row>
    <row r="159" spans="1:29" ht="15" customHeight="1">
      <c r="A159" s="458"/>
      <c r="B159" s="462" t="s">
        <v>751</v>
      </c>
      <c r="C159" s="462"/>
      <c r="D159" s="462"/>
      <c r="E159" s="462"/>
      <c r="F159" s="462"/>
      <c r="G159" s="462"/>
      <c r="H159" s="164"/>
      <c r="I159" s="164"/>
      <c r="J159" s="164"/>
      <c r="K159" s="164"/>
      <c r="L159" s="164"/>
      <c r="M159" s="130">
        <v>700</v>
      </c>
      <c r="N159" s="130">
        <v>2500</v>
      </c>
      <c r="O159" s="130">
        <v>2500</v>
      </c>
      <c r="P159" s="130">
        <v>2500</v>
      </c>
      <c r="Q159" s="130">
        <v>2500</v>
      </c>
      <c r="R159" s="130">
        <v>2500</v>
      </c>
      <c r="S159" s="130">
        <v>9953</v>
      </c>
      <c r="T159" s="115"/>
      <c r="U159" s="115"/>
      <c r="V159" s="115"/>
      <c r="Z159" s="143"/>
      <c r="AA159" s="143"/>
      <c r="AB159" s="143"/>
      <c r="AC159" s="37"/>
    </row>
    <row r="160" spans="1:29" ht="15" customHeight="1">
      <c r="A160" s="458"/>
      <c r="B160" s="463" t="s">
        <v>752</v>
      </c>
      <c r="C160" s="463"/>
      <c r="D160" s="463"/>
      <c r="E160" s="463"/>
      <c r="F160" s="463"/>
      <c r="G160" s="463"/>
      <c r="H160" s="164"/>
      <c r="I160" s="164"/>
      <c r="J160" s="164"/>
      <c r="K160" s="164"/>
      <c r="L160" s="164"/>
      <c r="M160" s="157">
        <f>(M159/D139)*G139*M137*M140</f>
        <v>53760</v>
      </c>
      <c r="N160" s="157">
        <f>(N159/D139)*G139*M137*N140</f>
        <v>72000</v>
      </c>
      <c r="O160" s="157">
        <f>(O159/D139)*G139*M137*O140</f>
        <v>48000</v>
      </c>
      <c r="P160" s="157">
        <f>(P159/D139)*G139*M137*P140</f>
        <v>96000</v>
      </c>
      <c r="Q160" s="157">
        <f>(Q159/D139)*G139*M137*Q140</f>
        <v>24000</v>
      </c>
      <c r="R160" s="157">
        <f>(R159/D139)*G139*M137*R140</f>
        <v>24000</v>
      </c>
      <c r="S160" s="157">
        <f>(S159/D139)*G139*M137*S140</f>
        <v>95548.800000000003</v>
      </c>
      <c r="T160" s="115"/>
      <c r="U160" s="115"/>
      <c r="V160" s="115"/>
      <c r="W160" s="141"/>
      <c r="X160" s="165"/>
      <c r="Y160" s="162"/>
      <c r="Z160" s="143"/>
      <c r="AA160" s="143"/>
      <c r="AB160" s="143"/>
      <c r="AC160" s="37"/>
    </row>
    <row r="161" spans="1:29" ht="15" customHeight="1">
      <c r="A161" s="458"/>
      <c r="B161" s="462" t="s">
        <v>764</v>
      </c>
      <c r="C161" s="462"/>
      <c r="D161" s="462"/>
      <c r="E161" s="462"/>
      <c r="F161" s="462"/>
      <c r="G161" s="462"/>
      <c r="H161" s="164"/>
      <c r="I161" s="164"/>
      <c r="J161" s="164"/>
      <c r="K161" s="164"/>
      <c r="L161" s="115"/>
      <c r="M161" s="115"/>
      <c r="N161" s="130">
        <v>1518</v>
      </c>
      <c r="O161" s="130">
        <v>1518</v>
      </c>
      <c r="P161" s="130">
        <v>1518</v>
      </c>
      <c r="Q161" s="130">
        <v>1518</v>
      </c>
      <c r="R161" s="115"/>
      <c r="S161" s="115"/>
      <c r="T161" s="115"/>
      <c r="U161" s="115"/>
      <c r="V161" s="115"/>
      <c r="W161" s="162"/>
      <c r="Z161" s="143"/>
      <c r="AA161" s="143"/>
      <c r="AB161" s="143"/>
      <c r="AC161" s="37"/>
    </row>
    <row r="162" spans="1:29" ht="15" customHeight="1">
      <c r="A162" s="458"/>
      <c r="B162" s="463" t="s">
        <v>765</v>
      </c>
      <c r="C162" s="463"/>
      <c r="D162" s="463"/>
      <c r="E162" s="463"/>
      <c r="F162" s="463"/>
      <c r="G162" s="463"/>
      <c r="H162" s="164"/>
      <c r="I162" s="164"/>
      <c r="J162" s="164"/>
      <c r="K162" s="164"/>
      <c r="L162" s="115"/>
      <c r="M162" s="115"/>
      <c r="N162" s="157">
        <f>(N161/D139)*G139*M137*N140</f>
        <v>43718.400000000001</v>
      </c>
      <c r="O162" s="157">
        <f>(O161/D139)*G139*M137*O140</f>
        <v>29145.600000000002</v>
      </c>
      <c r="P162" s="157">
        <f>(P161/D139)*G139*M137*P140</f>
        <v>58291.200000000004</v>
      </c>
      <c r="Q162" s="157">
        <f>(Q161/D139)*G139*M137*Q140</f>
        <v>14572.800000000001</v>
      </c>
      <c r="R162" s="115"/>
      <c r="S162" s="115"/>
      <c r="T162" s="115"/>
      <c r="U162" s="115"/>
      <c r="V162" s="115"/>
      <c r="W162" s="141"/>
      <c r="X162" s="165"/>
      <c r="Z162" s="143"/>
      <c r="AA162" s="143"/>
      <c r="AB162" s="143"/>
      <c r="AC162" s="37"/>
    </row>
    <row r="163" spans="1:29">
      <c r="A163" s="458"/>
      <c r="B163" s="432" t="s">
        <v>744</v>
      </c>
      <c r="C163" s="432"/>
      <c r="D163" s="432"/>
      <c r="E163" s="432"/>
      <c r="F163" s="432"/>
      <c r="G163" s="432"/>
      <c r="H163" s="115"/>
      <c r="I163" s="115"/>
      <c r="J163" s="115"/>
      <c r="K163" s="115"/>
      <c r="L163" s="164"/>
      <c r="M163" s="164"/>
      <c r="N163" s="164"/>
      <c r="O163" s="115"/>
      <c r="P163" s="115"/>
      <c r="Q163" s="115"/>
      <c r="R163" s="130">
        <v>1518</v>
      </c>
      <c r="S163" s="130">
        <v>4018</v>
      </c>
      <c r="T163" s="164"/>
      <c r="U163" s="164"/>
      <c r="V163" s="164"/>
      <c r="Z163" s="143"/>
      <c r="AA163" s="143"/>
      <c r="AB163" s="143"/>
      <c r="AC163" s="37"/>
    </row>
    <row r="164" spans="1:29">
      <c r="A164" s="458"/>
      <c r="B164" s="433" t="s">
        <v>745</v>
      </c>
      <c r="C164" s="433"/>
      <c r="D164" s="433"/>
      <c r="E164" s="433"/>
      <c r="F164" s="433"/>
      <c r="G164" s="433"/>
      <c r="H164" s="115"/>
      <c r="I164" s="115"/>
      <c r="J164" s="115"/>
      <c r="K164" s="115"/>
      <c r="L164" s="164"/>
      <c r="M164" s="164"/>
      <c r="N164" s="164"/>
      <c r="O164" s="115"/>
      <c r="P164" s="115"/>
      <c r="Q164" s="115"/>
      <c r="R164" s="157">
        <f>(R163/D139)*G139*M137*R140</f>
        <v>14572.800000000001</v>
      </c>
      <c r="S164" s="157">
        <f>(S163/D139)*G139*M137*S140</f>
        <v>38572.800000000003</v>
      </c>
      <c r="T164" s="164"/>
      <c r="U164" s="164"/>
      <c r="V164" s="164"/>
      <c r="Z164" s="143"/>
      <c r="AA164" s="143"/>
      <c r="AB164" s="143"/>
      <c r="AC164" s="37"/>
    </row>
    <row r="165" spans="1:29">
      <c r="A165" s="458"/>
      <c r="B165" s="432" t="s">
        <v>1399</v>
      </c>
      <c r="C165" s="432"/>
      <c r="D165" s="432"/>
      <c r="E165" s="432"/>
      <c r="F165" s="432"/>
      <c r="G165" s="432"/>
      <c r="H165" s="115"/>
      <c r="I165" s="115"/>
      <c r="J165" s="115"/>
      <c r="K165" s="115"/>
      <c r="L165" s="164"/>
      <c r="M165" s="164"/>
      <c r="N165" s="130">
        <v>384</v>
      </c>
      <c r="O165" s="130">
        <v>384</v>
      </c>
      <c r="P165" s="130">
        <v>384</v>
      </c>
      <c r="Q165" s="130">
        <v>384</v>
      </c>
      <c r="R165" s="130">
        <v>384</v>
      </c>
      <c r="S165" s="130">
        <v>384</v>
      </c>
      <c r="T165" s="632">
        <v>14355</v>
      </c>
      <c r="U165" s="632">
        <v>14355</v>
      </c>
      <c r="V165" s="164"/>
      <c r="Z165" s="143"/>
      <c r="AA165" s="143"/>
      <c r="AB165" s="143"/>
      <c r="AC165" s="37"/>
    </row>
    <row r="166" spans="1:29">
      <c r="A166" s="458"/>
      <c r="B166" s="433" t="s">
        <v>1400</v>
      </c>
      <c r="C166" s="433"/>
      <c r="D166" s="433"/>
      <c r="E166" s="433"/>
      <c r="F166" s="433"/>
      <c r="G166" s="433"/>
      <c r="H166" s="115"/>
      <c r="I166" s="115"/>
      <c r="J166" s="115"/>
      <c r="K166" s="115"/>
      <c r="L166" s="164"/>
      <c r="M166" s="164"/>
      <c r="N166" s="157">
        <f>(N165/D139)*G139*M137*N140</f>
        <v>11059.199999999999</v>
      </c>
      <c r="O166" s="157">
        <f>(O165/D139)*G139*M137*O140</f>
        <v>7372.8</v>
      </c>
      <c r="P166" s="157">
        <f>(P165/D139)*G139*M137*P140</f>
        <v>14745.6</v>
      </c>
      <c r="Q166" s="157">
        <f>(Q165/D139)*G139*M137*Q140</f>
        <v>3686.4</v>
      </c>
      <c r="R166" s="157">
        <f>(R165/D139)*G139*M137*R140</f>
        <v>3686.4</v>
      </c>
      <c r="S166" s="157">
        <f>(S165/D139)*G139*M137*S140</f>
        <v>3686.4</v>
      </c>
      <c r="T166" s="157">
        <f>(T165/D139)*T137*G139*T140</f>
        <v>413424.00000000006</v>
      </c>
      <c r="U166" s="157">
        <f>(U165/D139)*T137*U140*$G$139</f>
        <v>45936.000000000015</v>
      </c>
      <c r="V166" s="164"/>
      <c r="Z166" s="143"/>
      <c r="AA166" s="143"/>
      <c r="AB166" s="143"/>
      <c r="AC166" s="37"/>
    </row>
    <row r="167" spans="1:29" ht="15" customHeight="1">
      <c r="A167" s="458"/>
      <c r="B167" s="464" t="s">
        <v>720</v>
      </c>
      <c r="C167" s="464"/>
      <c r="D167" s="464"/>
      <c r="E167" s="464"/>
      <c r="F167" s="464"/>
      <c r="G167" s="464"/>
      <c r="H167" s="152">
        <f>H141+H143+H145+H147+H149+H151+H153+H155+H157+H159+H161+H163+H165</f>
        <v>14655</v>
      </c>
      <c r="I167" s="152">
        <f t="shared" ref="I167:V167" si="4">I141+I143+I145+I147+I149+I151+I153+I155+I157+I159+I161+I163+I165</f>
        <v>14655</v>
      </c>
      <c r="J167" s="152">
        <f t="shared" si="4"/>
        <v>14655</v>
      </c>
      <c r="K167" s="152">
        <f t="shared" si="4"/>
        <v>14655</v>
      </c>
      <c r="L167" s="152">
        <f t="shared" si="4"/>
        <v>7327.5</v>
      </c>
      <c r="M167" s="152">
        <f t="shared" si="4"/>
        <v>14355</v>
      </c>
      <c r="N167" s="152">
        <f t="shared" si="4"/>
        <v>14355</v>
      </c>
      <c r="O167" s="152">
        <f t="shared" si="4"/>
        <v>14355</v>
      </c>
      <c r="P167" s="152">
        <f t="shared" si="4"/>
        <v>14355</v>
      </c>
      <c r="Q167" s="152">
        <f t="shared" si="4"/>
        <v>14355</v>
      </c>
      <c r="R167" s="152">
        <f t="shared" si="4"/>
        <v>14355</v>
      </c>
      <c r="S167" s="152">
        <f t="shared" si="4"/>
        <v>14355</v>
      </c>
      <c r="T167" s="152">
        <f t="shared" si="4"/>
        <v>14355</v>
      </c>
      <c r="U167" s="152">
        <f t="shared" si="4"/>
        <v>14355</v>
      </c>
      <c r="V167" s="152">
        <f t="shared" si="4"/>
        <v>0</v>
      </c>
      <c r="X167" s="162"/>
      <c r="Z167" s="143"/>
      <c r="AA167" s="143"/>
      <c r="AB167" s="143"/>
      <c r="AC167" s="37"/>
    </row>
    <row r="168" spans="1:29" ht="15" customHeight="1">
      <c r="A168" s="458"/>
      <c r="B168" s="465" t="s">
        <v>695</v>
      </c>
      <c r="C168" s="465"/>
      <c r="D168" s="465"/>
      <c r="E168" s="465"/>
      <c r="F168" s="465"/>
      <c r="G168" s="465"/>
      <c r="H168" s="117">
        <f>H142+H144+H146+H148+H150+H152+H154+H156+H158+H160+H162+H164+H166</f>
        <v>750336</v>
      </c>
      <c r="I168" s="117">
        <f t="shared" ref="I168:V168" si="5">I142+I144+I146+I148+I150+I152+I154+I156+I158+I160+I162+I164+I166</f>
        <v>46896</v>
      </c>
      <c r="J168" s="117">
        <f t="shared" si="5"/>
        <v>46896</v>
      </c>
      <c r="K168" s="117">
        <f t="shared" si="5"/>
        <v>28137.599999999999</v>
      </c>
      <c r="L168" s="117">
        <f t="shared" si="5"/>
        <v>32827.200000000004</v>
      </c>
      <c r="M168" s="117">
        <f t="shared" si="5"/>
        <v>1102464</v>
      </c>
      <c r="N168" s="117">
        <f t="shared" si="5"/>
        <v>413424</v>
      </c>
      <c r="O168" s="117">
        <f t="shared" si="5"/>
        <v>275616</v>
      </c>
      <c r="P168" s="117">
        <f t="shared" si="5"/>
        <v>551232</v>
      </c>
      <c r="Q168" s="117">
        <f t="shared" si="5"/>
        <v>137808</v>
      </c>
      <c r="R168" s="117">
        <f t="shared" si="5"/>
        <v>137808</v>
      </c>
      <c r="S168" s="117">
        <f t="shared" si="5"/>
        <v>137808</v>
      </c>
      <c r="T168" s="117">
        <f t="shared" si="5"/>
        <v>413424.00000000006</v>
      </c>
      <c r="U168" s="117">
        <f t="shared" si="5"/>
        <v>45936.000000000015</v>
      </c>
      <c r="V168" s="117">
        <f t="shared" si="5"/>
        <v>0</v>
      </c>
      <c r="Z168" s="143"/>
      <c r="AA168" s="143"/>
      <c r="AB168" s="143"/>
      <c r="AC168" s="37"/>
    </row>
    <row r="169" spans="1:29" ht="28.5" customHeight="1">
      <c r="A169" s="458"/>
      <c r="B169" s="466" t="s">
        <v>746</v>
      </c>
      <c r="C169" s="466"/>
      <c r="D169" s="466"/>
      <c r="E169" s="466"/>
      <c r="F169" s="466"/>
      <c r="G169" s="466"/>
      <c r="H169" s="467">
        <f>SUM(H168:L168)</f>
        <v>905092.79999999993</v>
      </c>
      <c r="I169" s="467"/>
      <c r="J169" s="467"/>
      <c r="K169" s="467"/>
      <c r="L169" s="467"/>
      <c r="M169" s="467"/>
      <c r="N169" s="467"/>
      <c r="O169" s="467"/>
      <c r="P169" s="467"/>
      <c r="Q169" s="467"/>
      <c r="R169" s="467"/>
      <c r="S169" s="467"/>
      <c r="T169" s="467"/>
      <c r="U169" s="467"/>
      <c r="V169" s="467"/>
      <c r="X169" s="162"/>
      <c r="Z169" s="143"/>
      <c r="AA169" s="143"/>
      <c r="AB169" s="143"/>
      <c r="AC169" s="37"/>
    </row>
    <row r="170" spans="1:29" ht="28.5" customHeight="1">
      <c r="A170" s="458"/>
      <c r="B170" s="466" t="s">
        <v>747</v>
      </c>
      <c r="C170" s="466"/>
      <c r="D170" s="466"/>
      <c r="E170" s="466"/>
      <c r="F170" s="466"/>
      <c r="G170" s="466"/>
      <c r="H170" s="467">
        <f>SUM(M168:S168)</f>
        <v>2756160</v>
      </c>
      <c r="I170" s="467"/>
      <c r="J170" s="467"/>
      <c r="K170" s="467"/>
      <c r="L170" s="467"/>
      <c r="M170" s="467"/>
      <c r="N170" s="467"/>
      <c r="O170" s="467"/>
      <c r="P170" s="467"/>
      <c r="Q170" s="467"/>
      <c r="R170" s="467"/>
      <c r="S170" s="467"/>
      <c r="T170" s="467"/>
      <c r="U170" s="467"/>
      <c r="V170" s="467"/>
      <c r="Z170" s="143"/>
      <c r="AA170" s="143"/>
      <c r="AB170" s="143"/>
      <c r="AC170" s="37"/>
    </row>
    <row r="171" spans="1:29" ht="28.5" customHeight="1">
      <c r="A171" s="458"/>
      <c r="B171" s="466" t="s">
        <v>748</v>
      </c>
      <c r="C171" s="466"/>
      <c r="D171" s="466"/>
      <c r="E171" s="466"/>
      <c r="F171" s="466"/>
      <c r="G171" s="466"/>
      <c r="H171" s="467">
        <f>SUM(T168:V168)</f>
        <v>459360.00000000006</v>
      </c>
      <c r="I171" s="467"/>
      <c r="J171" s="467"/>
      <c r="K171" s="467"/>
      <c r="L171" s="467"/>
      <c r="M171" s="467"/>
      <c r="N171" s="467"/>
      <c r="O171" s="467"/>
      <c r="P171" s="467"/>
      <c r="Q171" s="467"/>
      <c r="R171" s="467"/>
      <c r="S171" s="467"/>
      <c r="T171" s="467"/>
      <c r="U171" s="467"/>
      <c r="V171" s="467"/>
      <c r="Z171" s="143"/>
      <c r="AA171" s="143"/>
      <c r="AB171" s="143"/>
      <c r="AC171" s="37"/>
    </row>
    <row r="172" spans="1:29" ht="28.5" customHeight="1">
      <c r="A172" s="458"/>
      <c r="B172" s="465" t="s">
        <v>721</v>
      </c>
      <c r="C172" s="465"/>
      <c r="D172" s="465"/>
      <c r="E172" s="465"/>
      <c r="F172" s="465"/>
      <c r="G172" s="465"/>
      <c r="H172" s="467">
        <f>SUM(H169:P171)</f>
        <v>4120612.8</v>
      </c>
      <c r="I172" s="467"/>
      <c r="J172" s="467"/>
      <c r="K172" s="467"/>
      <c r="L172" s="467"/>
      <c r="M172" s="467"/>
      <c r="N172" s="467"/>
      <c r="O172" s="467"/>
      <c r="P172" s="467"/>
      <c r="Q172" s="467"/>
      <c r="R172" s="467"/>
      <c r="S172" s="467"/>
      <c r="T172" s="467"/>
      <c r="U172" s="467"/>
      <c r="V172" s="467"/>
      <c r="Z172" s="143"/>
      <c r="AA172" s="143"/>
      <c r="AB172" s="143"/>
      <c r="AC172" s="37"/>
    </row>
    <row r="173" spans="1:29" ht="28.5" customHeight="1">
      <c r="A173" s="458"/>
      <c r="B173" s="468" t="s">
        <v>749</v>
      </c>
      <c r="C173" s="468"/>
      <c r="D173" s="468"/>
      <c r="E173" s="468"/>
      <c r="F173" s="468"/>
      <c r="G173" s="468"/>
      <c r="H173" s="469">
        <f>H172/G139</f>
        <v>0.87867041965199588</v>
      </c>
      <c r="I173" s="469"/>
      <c r="J173" s="469"/>
      <c r="K173" s="469"/>
      <c r="L173" s="469"/>
      <c r="M173" s="469"/>
      <c r="N173" s="469"/>
      <c r="O173" s="469"/>
      <c r="P173" s="469"/>
      <c r="Q173" s="469"/>
      <c r="R173" s="469"/>
      <c r="S173" s="469"/>
      <c r="T173" s="469"/>
      <c r="U173" s="469"/>
      <c r="V173" s="469"/>
      <c r="Z173" s="143"/>
      <c r="AA173" s="143"/>
      <c r="AB173" s="143"/>
      <c r="AC173" s="37"/>
    </row>
    <row r="174" spans="1:29" s="638" customFormat="1" ht="28.5" customHeight="1">
      <c r="A174" s="102"/>
      <c r="B174" s="102"/>
      <c r="C174" s="102"/>
      <c r="D174" s="102"/>
      <c r="E174" s="102"/>
      <c r="F174" s="102"/>
      <c r="G174" s="102"/>
      <c r="H174" s="102"/>
      <c r="I174" s="102"/>
      <c r="J174" s="102"/>
      <c r="K174" s="102"/>
      <c r="L174" s="102"/>
      <c r="M174" s="102"/>
      <c r="N174" s="102"/>
      <c r="O174" s="102"/>
      <c r="P174" s="102"/>
      <c r="Q174" s="634"/>
      <c r="R174" s="634"/>
      <c r="S174" s="634"/>
      <c r="T174" s="634"/>
      <c r="U174" s="634"/>
      <c r="V174" s="634"/>
      <c r="W174" s="635"/>
      <c r="X174" s="635"/>
      <c r="Y174" s="635"/>
      <c r="Z174" s="636"/>
      <c r="AA174" s="636"/>
      <c r="AB174" s="636"/>
      <c r="AC174" s="637"/>
    </row>
    <row r="175" spans="1:29" ht="15" customHeight="1">
      <c r="A175" s="422" t="s">
        <v>678</v>
      </c>
      <c r="B175" s="422" t="s">
        <v>679</v>
      </c>
      <c r="C175" s="422" t="s">
        <v>680</v>
      </c>
      <c r="D175" s="422" t="s">
        <v>681</v>
      </c>
      <c r="E175" s="422" t="s">
        <v>682</v>
      </c>
      <c r="F175" s="423" t="s">
        <v>683</v>
      </c>
      <c r="G175" s="423" t="s">
        <v>684</v>
      </c>
      <c r="H175" s="138">
        <v>0.55000000000000004</v>
      </c>
      <c r="I175" s="451">
        <v>0.25</v>
      </c>
      <c r="J175" s="451"/>
      <c r="K175" s="451"/>
      <c r="L175" s="451"/>
      <c r="M175" s="451"/>
      <c r="N175" s="444">
        <v>0.1</v>
      </c>
      <c r="O175" s="444"/>
      <c r="P175" s="139">
        <v>0.1</v>
      </c>
      <c r="Z175" s="143"/>
      <c r="AA175" s="143"/>
      <c r="AB175" s="143"/>
      <c r="AC175" s="37"/>
    </row>
    <row r="176" spans="1:29" ht="14.25" customHeight="1">
      <c r="A176" s="422"/>
      <c r="B176" s="422"/>
      <c r="C176" s="422"/>
      <c r="D176" s="422"/>
      <c r="E176" s="422"/>
      <c r="F176" s="422"/>
      <c r="G176" s="422"/>
      <c r="H176" s="445" t="s">
        <v>727</v>
      </c>
      <c r="I176" s="452" t="s">
        <v>728</v>
      </c>
      <c r="J176" s="452"/>
      <c r="K176" s="452"/>
      <c r="L176" s="452"/>
      <c r="M176" s="452"/>
      <c r="N176" s="446" t="s">
        <v>729</v>
      </c>
      <c r="O176" s="446"/>
      <c r="P176" s="447" t="s">
        <v>730</v>
      </c>
      <c r="Z176" s="143"/>
      <c r="AA176" s="143"/>
      <c r="AB176" s="143"/>
      <c r="AC176" s="37"/>
    </row>
    <row r="177" spans="1:29" ht="83.25" customHeight="1">
      <c r="A177" s="639" t="s">
        <v>1403</v>
      </c>
      <c r="B177" s="427" t="s">
        <v>1404</v>
      </c>
      <c r="C177" s="428">
        <v>1</v>
      </c>
      <c r="D177" s="428">
        <v>-1</v>
      </c>
      <c r="E177" s="427" t="s">
        <v>618</v>
      </c>
      <c r="F177" s="429">
        <v>5219395</v>
      </c>
      <c r="G177" s="429">
        <f>D177*F177</f>
        <v>-5219395</v>
      </c>
      <c r="H177" s="445"/>
      <c r="I177" s="154" t="s">
        <v>784</v>
      </c>
      <c r="J177" s="154" t="s">
        <v>733</v>
      </c>
      <c r="K177" s="154" t="s">
        <v>756</v>
      </c>
      <c r="L177" s="154" t="s">
        <v>757</v>
      </c>
      <c r="M177" s="153" t="s">
        <v>735</v>
      </c>
      <c r="N177" s="144" t="s">
        <v>736</v>
      </c>
      <c r="O177" s="144" t="s">
        <v>737</v>
      </c>
      <c r="P177" s="447"/>
      <c r="R177" s="101"/>
      <c r="S177" s="101"/>
      <c r="Z177" s="143"/>
      <c r="AA177" s="143"/>
      <c r="AB177" s="143"/>
      <c r="AC177" s="37"/>
    </row>
    <row r="178" spans="1:29" ht="39" customHeight="1">
      <c r="A178" s="639"/>
      <c r="B178" s="427"/>
      <c r="C178" s="427"/>
      <c r="D178" s="427"/>
      <c r="E178" s="427"/>
      <c r="F178" s="427"/>
      <c r="G178" s="427"/>
      <c r="H178" s="427"/>
      <c r="I178" s="153">
        <v>0.5</v>
      </c>
      <c r="J178" s="153">
        <v>0.2</v>
      </c>
      <c r="K178" s="153">
        <v>0.1</v>
      </c>
      <c r="L178" s="153">
        <v>0.1</v>
      </c>
      <c r="M178" s="153">
        <v>0.1</v>
      </c>
      <c r="N178" s="144">
        <v>0.9</v>
      </c>
      <c r="O178" s="144">
        <v>0.1</v>
      </c>
      <c r="P178" s="447"/>
      <c r="Z178" s="143"/>
      <c r="AA178" s="143"/>
      <c r="AB178" s="143"/>
      <c r="AC178" s="37"/>
    </row>
    <row r="179" spans="1:29">
      <c r="A179" s="639"/>
      <c r="B179" s="432"/>
      <c r="C179" s="432"/>
      <c r="D179" s="432"/>
      <c r="E179" s="432"/>
      <c r="F179" s="432"/>
      <c r="G179" s="432"/>
      <c r="H179" s="115"/>
      <c r="I179" s="115"/>
      <c r="J179" s="115"/>
      <c r="K179" s="115"/>
      <c r="L179" s="115"/>
      <c r="M179" s="115"/>
      <c r="N179" s="115"/>
      <c r="O179" s="115"/>
      <c r="P179" s="115"/>
      <c r="Z179" s="143"/>
      <c r="AA179" s="143"/>
      <c r="AB179" s="143"/>
      <c r="AC179" s="37"/>
    </row>
    <row r="180" spans="1:29">
      <c r="A180" s="639"/>
      <c r="B180" s="433"/>
      <c r="C180" s="433"/>
      <c r="D180" s="433"/>
      <c r="E180" s="433"/>
      <c r="F180" s="433"/>
      <c r="G180" s="433"/>
      <c r="H180" s="115"/>
      <c r="I180" s="115"/>
      <c r="J180" s="115"/>
      <c r="K180" s="115"/>
      <c r="L180" s="115"/>
      <c r="M180" s="115"/>
      <c r="N180" s="115"/>
      <c r="O180" s="115"/>
      <c r="P180" s="115"/>
      <c r="Z180" s="143"/>
      <c r="AA180" s="143"/>
      <c r="AB180" s="143"/>
      <c r="AC180" s="37"/>
    </row>
    <row r="181" spans="1:29">
      <c r="A181" s="639"/>
      <c r="B181" s="448" t="s">
        <v>720</v>
      </c>
      <c r="C181" s="448"/>
      <c r="D181" s="448"/>
      <c r="E181" s="448"/>
      <c r="F181" s="448"/>
      <c r="G181" s="448"/>
      <c r="H181" s="152">
        <f>H179</f>
        <v>0</v>
      </c>
      <c r="I181" s="152">
        <f t="shared" ref="I181:P181" si="6">I179</f>
        <v>0</v>
      </c>
      <c r="J181" s="152">
        <f t="shared" si="6"/>
        <v>0</v>
      </c>
      <c r="K181" s="152">
        <f t="shared" si="6"/>
        <v>0</v>
      </c>
      <c r="L181" s="152">
        <f t="shared" si="6"/>
        <v>0</v>
      </c>
      <c r="M181" s="152">
        <f t="shared" si="6"/>
        <v>0</v>
      </c>
      <c r="N181" s="152">
        <f t="shared" si="6"/>
        <v>0</v>
      </c>
      <c r="O181" s="152">
        <f t="shared" si="6"/>
        <v>0</v>
      </c>
      <c r="P181" s="152">
        <f t="shared" si="6"/>
        <v>0</v>
      </c>
      <c r="Z181" s="143"/>
      <c r="AA181" s="143"/>
      <c r="AB181" s="143"/>
      <c r="AC181" s="37"/>
    </row>
    <row r="182" spans="1:29">
      <c r="A182" s="639"/>
      <c r="B182" s="439" t="s">
        <v>695</v>
      </c>
      <c r="C182" s="439"/>
      <c r="D182" s="439"/>
      <c r="E182" s="439"/>
      <c r="F182" s="439"/>
      <c r="G182" s="439"/>
      <c r="H182" s="117">
        <f>H180</f>
        <v>0</v>
      </c>
      <c r="I182" s="117">
        <f t="shared" ref="I182:P182" si="7">I180</f>
        <v>0</v>
      </c>
      <c r="J182" s="117">
        <f t="shared" si="7"/>
        <v>0</v>
      </c>
      <c r="K182" s="117">
        <f t="shared" si="7"/>
        <v>0</v>
      </c>
      <c r="L182" s="117">
        <f t="shared" si="7"/>
        <v>0</v>
      </c>
      <c r="M182" s="117">
        <f t="shared" si="7"/>
        <v>0</v>
      </c>
      <c r="N182" s="117">
        <f t="shared" si="7"/>
        <v>0</v>
      </c>
      <c r="O182" s="117">
        <f t="shared" si="7"/>
        <v>0</v>
      </c>
      <c r="P182" s="117">
        <f t="shared" si="7"/>
        <v>0</v>
      </c>
      <c r="U182" s="141"/>
      <c r="Z182" s="143"/>
      <c r="AA182" s="143"/>
      <c r="AB182" s="143"/>
      <c r="AC182" s="37"/>
    </row>
    <row r="183" spans="1:29">
      <c r="A183" s="639"/>
      <c r="B183" s="449" t="s">
        <v>746</v>
      </c>
      <c r="C183" s="449"/>
      <c r="D183" s="449"/>
      <c r="E183" s="449"/>
      <c r="F183" s="449"/>
      <c r="G183" s="449"/>
      <c r="H183" s="470">
        <f>H182</f>
        <v>0</v>
      </c>
      <c r="I183" s="470"/>
      <c r="J183" s="470"/>
      <c r="K183" s="470"/>
      <c r="L183" s="470"/>
      <c r="M183" s="470"/>
      <c r="N183" s="470"/>
      <c r="O183" s="470"/>
      <c r="P183" s="470"/>
      <c r="Z183" s="143"/>
      <c r="AA183" s="143"/>
      <c r="AB183" s="143"/>
      <c r="AC183" s="37"/>
    </row>
    <row r="184" spans="1:29">
      <c r="A184" s="639"/>
      <c r="B184" s="449" t="s">
        <v>747</v>
      </c>
      <c r="C184" s="449"/>
      <c r="D184" s="449"/>
      <c r="E184" s="449"/>
      <c r="F184" s="449"/>
      <c r="G184" s="449"/>
      <c r="H184" s="470">
        <f>SUM(I182:M182)</f>
        <v>0</v>
      </c>
      <c r="I184" s="470"/>
      <c r="J184" s="470"/>
      <c r="K184" s="470"/>
      <c r="L184" s="470"/>
      <c r="M184" s="470"/>
      <c r="N184" s="470"/>
      <c r="O184" s="470"/>
      <c r="P184" s="470"/>
      <c r="Z184" s="143"/>
      <c r="AA184" s="143"/>
      <c r="AB184" s="143"/>
      <c r="AC184" s="37"/>
    </row>
    <row r="185" spans="1:29">
      <c r="A185" s="639"/>
      <c r="B185" s="449" t="s">
        <v>748</v>
      </c>
      <c r="C185" s="449"/>
      <c r="D185" s="449"/>
      <c r="E185" s="449"/>
      <c r="F185" s="449"/>
      <c r="G185" s="449"/>
      <c r="H185" s="470">
        <f>SUM(N181:P181)</f>
        <v>0</v>
      </c>
      <c r="I185" s="470"/>
      <c r="J185" s="470"/>
      <c r="K185" s="470"/>
      <c r="L185" s="470"/>
      <c r="M185" s="470"/>
      <c r="N185" s="470"/>
      <c r="O185" s="470"/>
      <c r="P185" s="470"/>
      <c r="Z185" s="143"/>
      <c r="AA185" s="143"/>
      <c r="AB185" s="143"/>
      <c r="AC185" s="37"/>
    </row>
    <row r="186" spans="1:29">
      <c r="A186" s="639"/>
      <c r="B186" s="439" t="s">
        <v>721</v>
      </c>
      <c r="C186" s="439"/>
      <c r="D186" s="439"/>
      <c r="E186" s="439"/>
      <c r="F186" s="439"/>
      <c r="G186" s="439"/>
      <c r="H186" s="470">
        <f>SUM(H183:P185)</f>
        <v>0</v>
      </c>
      <c r="I186" s="470"/>
      <c r="J186" s="470"/>
      <c r="K186" s="470"/>
      <c r="L186" s="470"/>
      <c r="M186" s="470"/>
      <c r="N186" s="470"/>
      <c r="O186" s="470"/>
      <c r="P186" s="470"/>
      <c r="Z186" s="143"/>
      <c r="AA186" s="143"/>
      <c r="AB186" s="143"/>
      <c r="AC186" s="37"/>
    </row>
    <row r="187" spans="1:29">
      <c r="A187" s="639"/>
      <c r="B187" s="450" t="s">
        <v>749</v>
      </c>
      <c r="C187" s="450"/>
      <c r="D187" s="450"/>
      <c r="E187" s="450"/>
      <c r="F187" s="450"/>
      <c r="G187" s="450"/>
      <c r="H187" s="471">
        <f>H186/G177</f>
        <v>0</v>
      </c>
      <c r="I187" s="471"/>
      <c r="J187" s="471"/>
      <c r="K187" s="471"/>
      <c r="L187" s="471"/>
      <c r="M187" s="471"/>
      <c r="N187" s="471"/>
      <c r="O187" s="471"/>
      <c r="P187" s="471"/>
      <c r="Z187" s="143"/>
      <c r="AA187" s="143"/>
      <c r="AB187" s="143"/>
      <c r="AC187" s="37"/>
    </row>
    <row r="188" spans="1:29" s="129" customFormat="1">
      <c r="A188" s="121"/>
      <c r="B188" s="121"/>
      <c r="C188" s="121"/>
      <c r="D188" s="121"/>
      <c r="E188" s="121"/>
      <c r="F188" s="122"/>
      <c r="G188" s="122"/>
      <c r="H188" s="123"/>
      <c r="I188" s="124"/>
      <c r="J188" s="124"/>
      <c r="K188" s="124"/>
      <c r="L188" s="125"/>
      <c r="M188" s="125"/>
      <c r="N188" s="125"/>
      <c r="O188" s="126"/>
      <c r="P188" s="126"/>
      <c r="Q188" s="127"/>
      <c r="R188" s="127"/>
      <c r="S188" s="127"/>
      <c r="T188" s="127"/>
      <c r="U188" s="127"/>
      <c r="V188" s="127"/>
      <c r="W188" s="127"/>
      <c r="X188" s="127"/>
      <c r="Y188" s="127"/>
      <c r="Z188" s="143"/>
      <c r="AA188" s="143"/>
      <c r="AB188" s="143"/>
      <c r="AC188" s="37"/>
    </row>
    <row r="189" spans="1:29" s="129" customFormat="1">
      <c r="A189" s="121"/>
      <c r="B189" s="121"/>
      <c r="C189" s="121"/>
      <c r="D189" s="121"/>
      <c r="E189" s="121"/>
      <c r="F189" s="122"/>
      <c r="G189" s="122"/>
      <c r="H189" s="123"/>
      <c r="I189" s="124"/>
      <c r="J189" s="124"/>
      <c r="K189" s="124"/>
      <c r="L189" s="125"/>
      <c r="M189" s="125"/>
      <c r="N189" s="125"/>
      <c r="O189" s="126"/>
      <c r="P189" s="126"/>
      <c r="Q189" s="127"/>
      <c r="R189" s="127"/>
      <c r="S189" s="127"/>
      <c r="T189" s="127"/>
      <c r="U189" s="127"/>
      <c r="V189" s="127"/>
      <c r="W189" s="127"/>
      <c r="X189" s="127"/>
      <c r="Y189" s="127"/>
      <c r="Z189" s="143"/>
      <c r="AA189" s="143"/>
      <c r="AB189" s="143"/>
      <c r="AC189" s="37"/>
    </row>
    <row r="190" spans="1:29" ht="15" customHeight="1">
      <c r="A190" s="422" t="s">
        <v>678</v>
      </c>
      <c r="B190" s="422" t="s">
        <v>679</v>
      </c>
      <c r="C190" s="422" t="s">
        <v>680</v>
      </c>
      <c r="D190" s="422" t="s">
        <v>681</v>
      </c>
      <c r="E190" s="422" t="s">
        <v>682</v>
      </c>
      <c r="F190" s="423" t="s">
        <v>683</v>
      </c>
      <c r="G190" s="423" t="s">
        <v>684</v>
      </c>
      <c r="H190" s="138">
        <v>0.55000000000000004</v>
      </c>
      <c r="I190" s="451">
        <v>0.25</v>
      </c>
      <c r="J190" s="451"/>
      <c r="K190" s="451"/>
      <c r="L190" s="451"/>
      <c r="M190" s="451"/>
      <c r="N190" s="444">
        <v>0.1</v>
      </c>
      <c r="O190" s="444"/>
      <c r="P190" s="139">
        <v>0.1</v>
      </c>
      <c r="Z190" s="143"/>
      <c r="AA190" s="143"/>
      <c r="AB190" s="143"/>
      <c r="AC190" s="37"/>
    </row>
    <row r="191" spans="1:29" ht="14.25" customHeight="1">
      <c r="A191" s="422"/>
      <c r="B191" s="422"/>
      <c r="C191" s="422"/>
      <c r="D191" s="422"/>
      <c r="E191" s="422"/>
      <c r="F191" s="422"/>
      <c r="G191" s="422"/>
      <c r="H191" s="445" t="s">
        <v>727</v>
      </c>
      <c r="I191" s="452" t="s">
        <v>728</v>
      </c>
      <c r="J191" s="452"/>
      <c r="K191" s="452"/>
      <c r="L191" s="452"/>
      <c r="M191" s="452"/>
      <c r="N191" s="446" t="s">
        <v>729</v>
      </c>
      <c r="O191" s="446"/>
      <c r="P191" s="447" t="s">
        <v>730</v>
      </c>
      <c r="Z191" s="143"/>
      <c r="AA191" s="143"/>
      <c r="AB191" s="143"/>
      <c r="AC191" s="37"/>
    </row>
    <row r="192" spans="1:29" ht="83.25" customHeight="1">
      <c r="A192" s="442" t="s">
        <v>306</v>
      </c>
      <c r="B192" s="427" t="s">
        <v>783</v>
      </c>
      <c r="C192" s="428">
        <v>1</v>
      </c>
      <c r="D192" s="428">
        <v>1</v>
      </c>
      <c r="E192" s="427" t="s">
        <v>618</v>
      </c>
      <c r="F192" s="429">
        <v>2600</v>
      </c>
      <c r="G192" s="429">
        <v>2600</v>
      </c>
      <c r="H192" s="445"/>
      <c r="I192" s="154" t="s">
        <v>784</v>
      </c>
      <c r="J192" s="154" t="s">
        <v>733</v>
      </c>
      <c r="K192" s="154" t="s">
        <v>756</v>
      </c>
      <c r="L192" s="154" t="s">
        <v>757</v>
      </c>
      <c r="M192" s="153" t="s">
        <v>735</v>
      </c>
      <c r="N192" s="144" t="s">
        <v>736</v>
      </c>
      <c r="O192" s="144" t="s">
        <v>737</v>
      </c>
      <c r="P192" s="447"/>
      <c r="R192" s="101"/>
      <c r="S192" s="101"/>
      <c r="Z192" s="143"/>
      <c r="AA192" s="143"/>
      <c r="AB192" s="143"/>
      <c r="AC192" s="37"/>
    </row>
    <row r="193" spans="1:29" ht="39" customHeight="1">
      <c r="A193" s="442"/>
      <c r="B193" s="427"/>
      <c r="C193" s="427"/>
      <c r="D193" s="427"/>
      <c r="E193" s="427"/>
      <c r="F193" s="427"/>
      <c r="G193" s="427"/>
      <c r="H193" s="427"/>
      <c r="I193" s="153">
        <v>0.5</v>
      </c>
      <c r="J193" s="153">
        <v>0.2</v>
      </c>
      <c r="K193" s="153">
        <v>0.1</v>
      </c>
      <c r="L193" s="153">
        <v>0.1</v>
      </c>
      <c r="M193" s="153">
        <v>0.1</v>
      </c>
      <c r="N193" s="144">
        <v>0.9</v>
      </c>
      <c r="O193" s="144">
        <v>0.1</v>
      </c>
      <c r="P193" s="447"/>
      <c r="Z193" s="143"/>
      <c r="AA193" s="143"/>
      <c r="AB193" s="143"/>
      <c r="AC193" s="37"/>
    </row>
    <row r="194" spans="1:29">
      <c r="A194" s="442"/>
      <c r="B194" s="432" t="s">
        <v>738</v>
      </c>
      <c r="C194" s="432"/>
      <c r="D194" s="432"/>
      <c r="E194" s="432"/>
      <c r="F194" s="432"/>
      <c r="G194" s="432"/>
      <c r="H194" s="158">
        <v>1</v>
      </c>
      <c r="I194" s="115"/>
      <c r="J194" s="115"/>
      <c r="K194" s="115"/>
      <c r="L194" s="115"/>
      <c r="M194" s="115"/>
      <c r="N194" s="115"/>
      <c r="O194" s="115"/>
      <c r="P194" s="115"/>
      <c r="Z194" s="143"/>
      <c r="AA194" s="143"/>
      <c r="AB194" s="143"/>
      <c r="AC194" s="37"/>
    </row>
    <row r="195" spans="1:29">
      <c r="A195" s="442"/>
      <c r="B195" s="433" t="s">
        <v>739</v>
      </c>
      <c r="C195" s="433"/>
      <c r="D195" s="433"/>
      <c r="E195" s="433"/>
      <c r="F195" s="433"/>
      <c r="G195" s="433"/>
      <c r="H195" s="157">
        <f>(H194/D192)*G192*H190</f>
        <v>1430.0000000000002</v>
      </c>
      <c r="I195" s="115"/>
      <c r="J195" s="115"/>
      <c r="K195" s="115"/>
      <c r="L195" s="115"/>
      <c r="M195" s="115"/>
      <c r="N195" s="115"/>
      <c r="O195" s="115"/>
      <c r="P195" s="115"/>
      <c r="Z195" s="143"/>
      <c r="AA195" s="143"/>
      <c r="AB195" s="143"/>
      <c r="AC195" s="37"/>
    </row>
    <row r="196" spans="1:29">
      <c r="A196" s="442"/>
      <c r="B196" s="432" t="s">
        <v>740</v>
      </c>
      <c r="C196" s="432"/>
      <c r="D196" s="432"/>
      <c r="E196" s="432"/>
      <c r="F196" s="432"/>
      <c r="G196" s="432"/>
      <c r="H196" s="115"/>
      <c r="I196" s="130">
        <v>1</v>
      </c>
      <c r="J196" s="115"/>
      <c r="K196" s="130">
        <v>1</v>
      </c>
      <c r="L196" s="115"/>
      <c r="M196" s="115"/>
      <c r="N196" s="115"/>
      <c r="O196" s="115"/>
      <c r="P196" s="115"/>
      <c r="Z196" s="143"/>
      <c r="AA196" s="143"/>
      <c r="AB196" s="143"/>
      <c r="AC196" s="37"/>
    </row>
    <row r="197" spans="1:29">
      <c r="A197" s="442"/>
      <c r="B197" s="433" t="s">
        <v>741</v>
      </c>
      <c r="C197" s="433"/>
      <c r="D197" s="433"/>
      <c r="E197" s="433"/>
      <c r="F197" s="433"/>
      <c r="G197" s="433"/>
      <c r="H197" s="115"/>
      <c r="I197" s="157">
        <f>(I196/D192)*G192*I190*I193</f>
        <v>325</v>
      </c>
      <c r="J197" s="115"/>
      <c r="K197" s="157">
        <f>(K196/D192)*G192*I190*K193</f>
        <v>65</v>
      </c>
      <c r="L197" s="115"/>
      <c r="M197" s="115"/>
      <c r="N197" s="115"/>
      <c r="O197" s="115"/>
      <c r="P197" s="115"/>
      <c r="Z197" s="143"/>
      <c r="AA197" s="143"/>
      <c r="AB197" s="143"/>
      <c r="AC197" s="37"/>
    </row>
    <row r="198" spans="1:29">
      <c r="A198" s="442"/>
      <c r="B198" s="432" t="s">
        <v>762</v>
      </c>
      <c r="C198" s="432"/>
      <c r="D198" s="432"/>
      <c r="E198" s="432"/>
      <c r="F198" s="432"/>
      <c r="G198" s="432"/>
      <c r="H198" s="115"/>
      <c r="I198" s="115"/>
      <c r="J198" s="115"/>
      <c r="K198" s="115"/>
      <c r="L198" s="130">
        <v>1</v>
      </c>
      <c r="M198" s="115"/>
      <c r="N198" s="115"/>
      <c r="O198" s="115"/>
      <c r="P198" s="115"/>
      <c r="Z198" s="143"/>
      <c r="AA198" s="143"/>
      <c r="AB198" s="143"/>
      <c r="AC198" s="37"/>
    </row>
    <row r="199" spans="1:29">
      <c r="A199" s="442"/>
      <c r="B199" s="433" t="s">
        <v>763</v>
      </c>
      <c r="C199" s="433"/>
      <c r="D199" s="433"/>
      <c r="E199" s="433"/>
      <c r="F199" s="433"/>
      <c r="G199" s="433"/>
      <c r="H199" s="115"/>
      <c r="I199" s="115"/>
      <c r="J199" s="115"/>
      <c r="K199" s="115"/>
      <c r="L199" s="157">
        <f>(L198/D192)*G192*I190*L193</f>
        <v>65</v>
      </c>
      <c r="M199" s="115"/>
      <c r="N199" s="115"/>
      <c r="O199" s="115"/>
      <c r="P199" s="115"/>
      <c r="Z199" s="143"/>
      <c r="AA199" s="143"/>
      <c r="AB199" s="143"/>
      <c r="AC199" s="37"/>
    </row>
    <row r="200" spans="1:29">
      <c r="A200" s="442"/>
      <c r="B200" s="432" t="s">
        <v>742</v>
      </c>
      <c r="C200" s="432"/>
      <c r="D200" s="432"/>
      <c r="E200" s="432"/>
      <c r="F200" s="432"/>
      <c r="G200" s="432"/>
      <c r="H200" s="115"/>
      <c r="I200" s="115"/>
      <c r="J200" s="130">
        <v>1</v>
      </c>
      <c r="K200" s="115"/>
      <c r="L200" s="115"/>
      <c r="M200" s="130">
        <v>1</v>
      </c>
      <c r="N200" s="115"/>
      <c r="O200" s="115"/>
      <c r="P200" s="115"/>
      <c r="Z200" s="143"/>
      <c r="AA200" s="143"/>
      <c r="AB200" s="143"/>
      <c r="AC200" s="37"/>
    </row>
    <row r="201" spans="1:29">
      <c r="A201" s="442"/>
      <c r="B201" s="433" t="s">
        <v>743</v>
      </c>
      <c r="C201" s="433"/>
      <c r="D201" s="433"/>
      <c r="E201" s="433"/>
      <c r="F201" s="433"/>
      <c r="G201" s="433"/>
      <c r="H201" s="115"/>
      <c r="I201" s="115"/>
      <c r="J201" s="157">
        <f>(J200/D192)*G192*I190*J193</f>
        <v>130</v>
      </c>
      <c r="K201" s="115"/>
      <c r="L201" s="115"/>
      <c r="M201" s="157">
        <f>(M200/D192)*G192*I190*M193</f>
        <v>65</v>
      </c>
      <c r="N201" s="115"/>
      <c r="O201" s="115"/>
      <c r="P201" s="115"/>
      <c r="Z201" s="143"/>
      <c r="AA201" s="143"/>
      <c r="AB201" s="143"/>
      <c r="AC201" s="37"/>
    </row>
    <row r="202" spans="1:29">
      <c r="A202" s="442"/>
      <c r="B202" s="432"/>
      <c r="C202" s="432"/>
      <c r="D202" s="432"/>
      <c r="E202" s="432"/>
      <c r="F202" s="432"/>
      <c r="G202" s="432"/>
      <c r="H202" s="115"/>
      <c r="I202" s="115"/>
      <c r="J202" s="115"/>
      <c r="K202" s="115"/>
      <c r="L202" s="115"/>
      <c r="M202" s="115"/>
      <c r="N202" s="115"/>
      <c r="O202" s="115"/>
      <c r="P202" s="115"/>
      <c r="Z202" s="143"/>
      <c r="AA202" s="143"/>
      <c r="AB202" s="143"/>
      <c r="AC202" s="37"/>
    </row>
    <row r="203" spans="1:29">
      <c r="A203" s="442"/>
      <c r="B203" s="433"/>
      <c r="C203" s="433"/>
      <c r="D203" s="433"/>
      <c r="E203" s="433"/>
      <c r="F203" s="433"/>
      <c r="G203" s="433"/>
      <c r="H203" s="115"/>
      <c r="I203" s="115"/>
      <c r="J203" s="115"/>
      <c r="K203" s="115"/>
      <c r="L203" s="115"/>
      <c r="M203" s="115"/>
      <c r="N203" s="115"/>
      <c r="O203" s="115"/>
      <c r="P203" s="115"/>
      <c r="Z203" s="143"/>
      <c r="AA203" s="143"/>
      <c r="AB203" s="143"/>
      <c r="AC203" s="37"/>
    </row>
    <row r="204" spans="1:29">
      <c r="A204" s="442"/>
      <c r="B204" s="448" t="s">
        <v>720</v>
      </c>
      <c r="C204" s="448"/>
      <c r="D204" s="448"/>
      <c r="E204" s="448"/>
      <c r="F204" s="448"/>
      <c r="G204" s="448"/>
      <c r="H204" s="152">
        <f t="shared" ref="H204:P204" si="8">H194+H196+H198+H200+H202</f>
        <v>1</v>
      </c>
      <c r="I204" s="152">
        <f t="shared" si="8"/>
        <v>1</v>
      </c>
      <c r="J204" s="152">
        <f t="shared" si="8"/>
        <v>1</v>
      </c>
      <c r="K204" s="152">
        <f t="shared" si="8"/>
        <v>1</v>
      </c>
      <c r="L204" s="152">
        <f t="shared" si="8"/>
        <v>1</v>
      </c>
      <c r="M204" s="152">
        <f t="shared" si="8"/>
        <v>1</v>
      </c>
      <c r="N204" s="152">
        <f t="shared" si="8"/>
        <v>0</v>
      </c>
      <c r="O204" s="152">
        <f t="shared" si="8"/>
        <v>0</v>
      </c>
      <c r="P204" s="152">
        <f t="shared" si="8"/>
        <v>0</v>
      </c>
      <c r="Z204" s="143"/>
      <c r="AA204" s="143"/>
      <c r="AB204" s="143"/>
      <c r="AC204" s="37"/>
    </row>
    <row r="205" spans="1:29">
      <c r="A205" s="442"/>
      <c r="B205" s="439" t="s">
        <v>695</v>
      </c>
      <c r="C205" s="439"/>
      <c r="D205" s="439"/>
      <c r="E205" s="439"/>
      <c r="F205" s="439"/>
      <c r="G205" s="439"/>
      <c r="H205" s="117">
        <f t="shared" ref="H205:P205" si="9">H195+H197+H199+H201+H203</f>
        <v>1430.0000000000002</v>
      </c>
      <c r="I205" s="117">
        <f t="shared" si="9"/>
        <v>325</v>
      </c>
      <c r="J205" s="117">
        <f t="shared" si="9"/>
        <v>130</v>
      </c>
      <c r="K205" s="117">
        <f t="shared" si="9"/>
        <v>65</v>
      </c>
      <c r="L205" s="117">
        <f t="shared" si="9"/>
        <v>65</v>
      </c>
      <c r="M205" s="117">
        <f t="shared" si="9"/>
        <v>65</v>
      </c>
      <c r="N205" s="117">
        <f t="shared" si="9"/>
        <v>0</v>
      </c>
      <c r="O205" s="117">
        <f t="shared" si="9"/>
        <v>0</v>
      </c>
      <c r="P205" s="117">
        <f t="shared" si="9"/>
        <v>0</v>
      </c>
      <c r="U205" s="141"/>
      <c r="Z205" s="143"/>
      <c r="AA205" s="143"/>
      <c r="AB205" s="143"/>
      <c r="AC205" s="37"/>
    </row>
    <row r="206" spans="1:29">
      <c r="A206" s="442"/>
      <c r="B206" s="449" t="s">
        <v>746</v>
      </c>
      <c r="C206" s="449"/>
      <c r="D206" s="449"/>
      <c r="E206" s="449"/>
      <c r="F206" s="449"/>
      <c r="G206" s="449"/>
      <c r="H206" s="470">
        <f>H205</f>
        <v>1430.0000000000002</v>
      </c>
      <c r="I206" s="470"/>
      <c r="J206" s="470"/>
      <c r="K206" s="470"/>
      <c r="L206" s="470"/>
      <c r="M206" s="470"/>
      <c r="N206" s="470"/>
      <c r="O206" s="470"/>
      <c r="P206" s="470"/>
      <c r="Z206" s="143"/>
      <c r="AA206" s="143"/>
      <c r="AB206" s="143"/>
      <c r="AC206" s="37"/>
    </row>
    <row r="207" spans="1:29">
      <c r="A207" s="442"/>
      <c r="B207" s="449" t="s">
        <v>747</v>
      </c>
      <c r="C207" s="449"/>
      <c r="D207" s="449"/>
      <c r="E207" s="449"/>
      <c r="F207" s="449"/>
      <c r="G207" s="449"/>
      <c r="H207" s="470">
        <f>SUM(I205:M205)</f>
        <v>650</v>
      </c>
      <c r="I207" s="470"/>
      <c r="J207" s="470"/>
      <c r="K207" s="470"/>
      <c r="L207" s="470"/>
      <c r="M207" s="470"/>
      <c r="N207" s="470"/>
      <c r="O207" s="470"/>
      <c r="P207" s="470"/>
      <c r="Z207" s="143"/>
      <c r="AA207" s="143"/>
      <c r="AB207" s="143"/>
      <c r="AC207" s="37"/>
    </row>
    <row r="208" spans="1:29">
      <c r="A208" s="442"/>
      <c r="B208" s="449" t="s">
        <v>748</v>
      </c>
      <c r="C208" s="449"/>
      <c r="D208" s="449"/>
      <c r="E208" s="449"/>
      <c r="F208" s="449"/>
      <c r="G208" s="449"/>
      <c r="H208" s="470">
        <f>SUM(N204:P204)</f>
        <v>0</v>
      </c>
      <c r="I208" s="470"/>
      <c r="J208" s="470"/>
      <c r="K208" s="470"/>
      <c r="L208" s="470"/>
      <c r="M208" s="470"/>
      <c r="N208" s="470"/>
      <c r="O208" s="470"/>
      <c r="P208" s="470"/>
      <c r="Z208" s="143"/>
      <c r="AA208" s="143"/>
      <c r="AB208" s="143"/>
      <c r="AC208" s="37"/>
    </row>
    <row r="209" spans="1:29">
      <c r="A209" s="442"/>
      <c r="B209" s="439" t="s">
        <v>721</v>
      </c>
      <c r="C209" s="439"/>
      <c r="D209" s="439"/>
      <c r="E209" s="439"/>
      <c r="F209" s="439"/>
      <c r="G209" s="439"/>
      <c r="H209" s="470">
        <f>SUM(H206:P208)</f>
        <v>2080</v>
      </c>
      <c r="I209" s="470"/>
      <c r="J209" s="470"/>
      <c r="K209" s="470"/>
      <c r="L209" s="470"/>
      <c r="M209" s="470"/>
      <c r="N209" s="470"/>
      <c r="O209" s="470"/>
      <c r="P209" s="470"/>
      <c r="Z209" s="143"/>
      <c r="AA209" s="143"/>
      <c r="AB209" s="143"/>
      <c r="AC209" s="37"/>
    </row>
    <row r="210" spans="1:29">
      <c r="A210" s="442"/>
      <c r="B210" s="450" t="s">
        <v>749</v>
      </c>
      <c r="C210" s="450"/>
      <c r="D210" s="450"/>
      <c r="E210" s="450"/>
      <c r="F210" s="450"/>
      <c r="G210" s="450"/>
      <c r="H210" s="471">
        <f>H209/G192</f>
        <v>0.8</v>
      </c>
      <c r="I210" s="471"/>
      <c r="J210" s="471"/>
      <c r="K210" s="471"/>
      <c r="L210" s="471"/>
      <c r="M210" s="471"/>
      <c r="N210" s="471"/>
      <c r="O210" s="471"/>
      <c r="P210" s="471"/>
      <c r="Z210" s="143"/>
      <c r="AA210" s="143"/>
      <c r="AB210" s="143"/>
      <c r="AC210" s="37"/>
    </row>
    <row r="211" spans="1:29" s="129" customFormat="1">
      <c r="A211" s="121"/>
      <c r="B211" s="121"/>
      <c r="C211" s="121"/>
      <c r="D211" s="121"/>
      <c r="E211" s="121"/>
      <c r="F211" s="122"/>
      <c r="G211" s="122"/>
      <c r="H211" s="123"/>
      <c r="I211" s="124"/>
      <c r="J211" s="124"/>
      <c r="K211" s="124"/>
      <c r="L211" s="125"/>
      <c r="M211" s="125"/>
      <c r="N211" s="125"/>
      <c r="O211" s="126"/>
      <c r="P211" s="126"/>
      <c r="Q211" s="127"/>
      <c r="R211" s="127"/>
      <c r="S211" s="127"/>
      <c r="T211" s="127"/>
      <c r="U211" s="127"/>
      <c r="V211" s="127"/>
      <c r="W211" s="127"/>
      <c r="X211" s="127"/>
      <c r="Y211" s="127"/>
      <c r="Z211" s="143"/>
      <c r="AA211" s="143"/>
      <c r="AB211" s="143"/>
      <c r="AC211" s="37"/>
    </row>
    <row r="212" spans="1:29" ht="15" customHeight="1">
      <c r="A212" s="422" t="s">
        <v>678</v>
      </c>
      <c r="B212" s="422" t="s">
        <v>679</v>
      </c>
      <c r="C212" s="422" t="s">
        <v>680</v>
      </c>
      <c r="D212" s="422" t="s">
        <v>681</v>
      </c>
      <c r="E212" s="422" t="s">
        <v>682</v>
      </c>
      <c r="F212" s="423" t="s">
        <v>683</v>
      </c>
      <c r="G212" s="423" t="s">
        <v>684</v>
      </c>
      <c r="H212" s="138">
        <v>0.55000000000000004</v>
      </c>
      <c r="I212" s="472">
        <v>0.25</v>
      </c>
      <c r="J212" s="472"/>
      <c r="K212" s="472"/>
      <c r="L212" s="472"/>
      <c r="M212" s="472"/>
      <c r="N212" s="444">
        <v>0.1</v>
      </c>
      <c r="O212" s="444"/>
      <c r="P212" s="139">
        <v>0.1</v>
      </c>
      <c r="Z212" s="143"/>
      <c r="AA212" s="143"/>
      <c r="AB212" s="143"/>
      <c r="AC212" s="37"/>
    </row>
    <row r="213" spans="1:29" ht="14.25" customHeight="1">
      <c r="A213" s="422"/>
      <c r="B213" s="422"/>
      <c r="C213" s="422"/>
      <c r="D213" s="422"/>
      <c r="E213" s="422"/>
      <c r="F213" s="422"/>
      <c r="G213" s="422"/>
      <c r="H213" s="445" t="s">
        <v>727</v>
      </c>
      <c r="I213" s="452" t="s">
        <v>728</v>
      </c>
      <c r="J213" s="452"/>
      <c r="K213" s="452"/>
      <c r="L213" s="452"/>
      <c r="M213" s="452"/>
      <c r="N213" s="446" t="s">
        <v>729</v>
      </c>
      <c r="O213" s="446"/>
      <c r="P213" s="447" t="s">
        <v>730</v>
      </c>
      <c r="Z213" s="143"/>
      <c r="AA213" s="143"/>
      <c r="AB213" s="143"/>
      <c r="AC213" s="37"/>
    </row>
    <row r="214" spans="1:29" ht="83.25" customHeight="1">
      <c r="A214" s="442" t="s">
        <v>307</v>
      </c>
      <c r="B214" s="427" t="s">
        <v>785</v>
      </c>
      <c r="C214" s="428">
        <v>2</v>
      </c>
      <c r="D214" s="428">
        <v>2</v>
      </c>
      <c r="E214" s="427" t="s">
        <v>618</v>
      </c>
      <c r="F214" s="429">
        <v>3200</v>
      </c>
      <c r="G214" s="429">
        <v>6400</v>
      </c>
      <c r="H214" s="445"/>
      <c r="I214" s="154" t="s">
        <v>784</v>
      </c>
      <c r="J214" s="154" t="s">
        <v>733</v>
      </c>
      <c r="K214" s="154" t="s">
        <v>756</v>
      </c>
      <c r="L214" s="154" t="s">
        <v>757</v>
      </c>
      <c r="M214" s="153" t="s">
        <v>735</v>
      </c>
      <c r="N214" s="146" t="s">
        <v>736</v>
      </c>
      <c r="O214" s="146" t="s">
        <v>737</v>
      </c>
      <c r="P214" s="447"/>
      <c r="R214" s="101"/>
      <c r="S214" s="101"/>
      <c r="Z214" s="143"/>
      <c r="AA214" s="143"/>
      <c r="AB214" s="143"/>
      <c r="AC214" s="37"/>
    </row>
    <row r="215" spans="1:29" ht="39" customHeight="1">
      <c r="A215" s="442"/>
      <c r="B215" s="427"/>
      <c r="C215" s="427"/>
      <c r="D215" s="427"/>
      <c r="E215" s="427"/>
      <c r="F215" s="427"/>
      <c r="G215" s="427"/>
      <c r="H215" s="427"/>
      <c r="I215" s="153">
        <v>0.5</v>
      </c>
      <c r="J215" s="153">
        <v>0.2</v>
      </c>
      <c r="K215" s="153">
        <v>0.1</v>
      </c>
      <c r="L215" s="153">
        <v>0.1</v>
      </c>
      <c r="M215" s="153">
        <v>0.1</v>
      </c>
      <c r="N215" s="144">
        <v>0.9</v>
      </c>
      <c r="O215" s="144">
        <v>0.1</v>
      </c>
      <c r="P215" s="447"/>
      <c r="Z215" s="143"/>
      <c r="AA215" s="143"/>
      <c r="AB215" s="143"/>
      <c r="AC215" s="37"/>
    </row>
    <row r="216" spans="1:29">
      <c r="A216" s="442"/>
      <c r="B216" s="432" t="s">
        <v>738</v>
      </c>
      <c r="C216" s="432"/>
      <c r="D216" s="432"/>
      <c r="E216" s="432"/>
      <c r="F216" s="432"/>
      <c r="G216" s="432"/>
      <c r="H216" s="158">
        <v>2</v>
      </c>
      <c r="I216" s="115"/>
      <c r="J216" s="115"/>
      <c r="K216" s="115"/>
      <c r="L216" s="115"/>
      <c r="M216" s="115"/>
      <c r="N216" s="115"/>
      <c r="O216" s="115"/>
      <c r="P216" s="115"/>
      <c r="Z216" s="143"/>
      <c r="AA216" s="143"/>
      <c r="AB216" s="143"/>
      <c r="AC216" s="37"/>
    </row>
    <row r="217" spans="1:29">
      <c r="A217" s="442"/>
      <c r="B217" s="433" t="s">
        <v>739</v>
      </c>
      <c r="C217" s="433"/>
      <c r="D217" s="433"/>
      <c r="E217" s="433"/>
      <c r="F217" s="433"/>
      <c r="G217" s="433"/>
      <c r="H217" s="157">
        <f>(H216/D214)*G214*H212</f>
        <v>3520.0000000000005</v>
      </c>
      <c r="I217" s="115"/>
      <c r="J217" s="115"/>
      <c r="K217" s="115"/>
      <c r="L217" s="115"/>
      <c r="M217" s="115"/>
      <c r="N217" s="115"/>
      <c r="O217" s="115"/>
      <c r="P217" s="115"/>
      <c r="Z217" s="143"/>
      <c r="AA217" s="143"/>
      <c r="AB217" s="143"/>
      <c r="AC217" s="37"/>
    </row>
    <row r="218" spans="1:29">
      <c r="A218" s="442"/>
      <c r="B218" s="432" t="s">
        <v>740</v>
      </c>
      <c r="C218" s="432"/>
      <c r="D218" s="432"/>
      <c r="E218" s="432"/>
      <c r="F218" s="432"/>
      <c r="G218" s="432"/>
      <c r="H218" s="115"/>
      <c r="I218" s="130">
        <v>1</v>
      </c>
      <c r="J218" s="115"/>
      <c r="K218" s="130">
        <v>1</v>
      </c>
      <c r="L218" s="115"/>
      <c r="M218" s="115"/>
      <c r="N218" s="115"/>
      <c r="O218" s="115"/>
      <c r="P218" s="115"/>
      <c r="Z218" s="143"/>
      <c r="AA218" s="143"/>
      <c r="AB218" s="143"/>
      <c r="AC218" s="37"/>
    </row>
    <row r="219" spans="1:29">
      <c r="A219" s="442"/>
      <c r="B219" s="433" t="s">
        <v>741</v>
      </c>
      <c r="C219" s="433"/>
      <c r="D219" s="433"/>
      <c r="E219" s="433"/>
      <c r="F219" s="433"/>
      <c r="G219" s="433"/>
      <c r="H219" s="115"/>
      <c r="I219" s="157">
        <f>(I218/D214)*G214*I212*I215</f>
        <v>400</v>
      </c>
      <c r="J219" s="115"/>
      <c r="K219" s="157">
        <f>(K218/D214)*G214*I212*K215</f>
        <v>80</v>
      </c>
      <c r="L219" s="115"/>
      <c r="M219" s="115"/>
      <c r="N219" s="115"/>
      <c r="O219" s="115"/>
      <c r="P219" s="115"/>
      <c r="Z219" s="143"/>
      <c r="AA219" s="143"/>
      <c r="AB219" s="143"/>
      <c r="AC219" s="37"/>
    </row>
    <row r="220" spans="1:29">
      <c r="A220" s="442"/>
      <c r="B220" s="432" t="s">
        <v>762</v>
      </c>
      <c r="C220" s="432"/>
      <c r="D220" s="432"/>
      <c r="E220" s="432"/>
      <c r="F220" s="432"/>
      <c r="G220" s="432"/>
      <c r="H220" s="115"/>
      <c r="I220" s="115"/>
      <c r="J220" s="115"/>
      <c r="K220" s="115"/>
      <c r="L220" s="130">
        <v>1</v>
      </c>
      <c r="M220" s="115"/>
      <c r="N220" s="115"/>
      <c r="O220" s="115"/>
      <c r="P220" s="115"/>
      <c r="Z220" s="143"/>
      <c r="AA220" s="143"/>
      <c r="AB220" s="143"/>
      <c r="AC220" s="37"/>
    </row>
    <row r="221" spans="1:29">
      <c r="A221" s="442"/>
      <c r="B221" s="433" t="s">
        <v>763</v>
      </c>
      <c r="C221" s="433"/>
      <c r="D221" s="433"/>
      <c r="E221" s="433"/>
      <c r="F221" s="433"/>
      <c r="G221" s="433"/>
      <c r="H221" s="115"/>
      <c r="I221" s="115"/>
      <c r="J221" s="115"/>
      <c r="K221" s="115"/>
      <c r="L221" s="157">
        <f>(L220/D214)*G214*I212*L215</f>
        <v>80</v>
      </c>
      <c r="M221" s="115"/>
      <c r="N221" s="115"/>
      <c r="O221" s="115"/>
      <c r="P221" s="115"/>
      <c r="Z221" s="143"/>
      <c r="AA221" s="143"/>
      <c r="AB221" s="143"/>
      <c r="AC221" s="37"/>
    </row>
    <row r="222" spans="1:29">
      <c r="A222" s="442"/>
      <c r="B222" s="432" t="s">
        <v>742</v>
      </c>
      <c r="C222" s="432"/>
      <c r="D222" s="432"/>
      <c r="E222" s="432"/>
      <c r="F222" s="432"/>
      <c r="G222" s="432"/>
      <c r="H222" s="115"/>
      <c r="I222" s="130">
        <v>1</v>
      </c>
      <c r="J222" s="130">
        <v>2</v>
      </c>
      <c r="K222" s="130">
        <v>1</v>
      </c>
      <c r="L222" s="130">
        <v>1</v>
      </c>
      <c r="M222" s="130">
        <v>2</v>
      </c>
      <c r="N222" s="115"/>
      <c r="O222" s="115"/>
      <c r="P222" s="115"/>
      <c r="Z222" s="143"/>
      <c r="AA222" s="143"/>
      <c r="AB222" s="143"/>
      <c r="AC222" s="37"/>
    </row>
    <row r="223" spans="1:29">
      <c r="A223" s="442"/>
      <c r="B223" s="433" t="s">
        <v>743</v>
      </c>
      <c r="C223" s="433"/>
      <c r="D223" s="433"/>
      <c r="E223" s="433"/>
      <c r="F223" s="433"/>
      <c r="G223" s="433"/>
      <c r="H223" s="115"/>
      <c r="I223" s="157">
        <f>(I222/D214)*G214*I212*I215</f>
        <v>400</v>
      </c>
      <c r="J223" s="157">
        <f>(J222/D214)*G214*I212*J215</f>
        <v>320</v>
      </c>
      <c r="K223" s="157">
        <f>(K222/D214)*G214*I212*K215</f>
        <v>80</v>
      </c>
      <c r="L223" s="157">
        <f>(L222/D214)*G214*I212*L215</f>
        <v>80</v>
      </c>
      <c r="M223" s="157">
        <f>(M222/D214)*G214*I212*M215</f>
        <v>160</v>
      </c>
      <c r="N223" s="115"/>
      <c r="O223" s="115"/>
      <c r="P223" s="115"/>
      <c r="Z223" s="143"/>
      <c r="AA223" s="143"/>
      <c r="AB223" s="143"/>
      <c r="AC223" s="37"/>
    </row>
    <row r="224" spans="1:29">
      <c r="A224" s="442"/>
      <c r="B224" s="432"/>
      <c r="C224" s="432"/>
      <c r="D224" s="432"/>
      <c r="E224" s="432"/>
      <c r="F224" s="432"/>
      <c r="G224" s="432"/>
      <c r="H224" s="115"/>
      <c r="I224" s="115"/>
      <c r="J224" s="115"/>
      <c r="K224" s="115"/>
      <c r="L224" s="115"/>
      <c r="M224" s="115"/>
      <c r="N224" s="115"/>
      <c r="O224" s="115"/>
      <c r="P224" s="115"/>
      <c r="Z224" s="143"/>
      <c r="AA224" s="143"/>
      <c r="AB224" s="143"/>
      <c r="AC224" s="37"/>
    </row>
    <row r="225" spans="1:29">
      <c r="A225" s="442"/>
      <c r="B225" s="433"/>
      <c r="C225" s="433"/>
      <c r="D225" s="433"/>
      <c r="E225" s="433"/>
      <c r="F225" s="433"/>
      <c r="G225" s="433"/>
      <c r="H225" s="115"/>
      <c r="I225" s="115"/>
      <c r="J225" s="115"/>
      <c r="K225" s="115"/>
      <c r="L225" s="115"/>
      <c r="M225" s="115"/>
      <c r="N225" s="115"/>
      <c r="O225" s="115"/>
      <c r="P225" s="115"/>
      <c r="Z225" s="143"/>
      <c r="AA225" s="143"/>
      <c r="AB225" s="143"/>
      <c r="AC225" s="37"/>
    </row>
    <row r="226" spans="1:29">
      <c r="A226" s="442"/>
      <c r="B226" s="448" t="s">
        <v>720</v>
      </c>
      <c r="C226" s="448"/>
      <c r="D226" s="448"/>
      <c r="E226" s="448"/>
      <c r="F226" s="448"/>
      <c r="G226" s="448"/>
      <c r="H226" s="152">
        <f t="shared" ref="H226:P226" si="10">H216+H218+H220+H222+H224</f>
        <v>2</v>
      </c>
      <c r="I226" s="152">
        <f t="shared" si="10"/>
        <v>2</v>
      </c>
      <c r="J226" s="152">
        <f t="shared" si="10"/>
        <v>2</v>
      </c>
      <c r="K226" s="152">
        <f t="shared" si="10"/>
        <v>2</v>
      </c>
      <c r="L226" s="152">
        <f t="shared" si="10"/>
        <v>2</v>
      </c>
      <c r="M226" s="152">
        <f t="shared" si="10"/>
        <v>2</v>
      </c>
      <c r="N226" s="152">
        <f t="shared" si="10"/>
        <v>0</v>
      </c>
      <c r="O226" s="152">
        <f t="shared" si="10"/>
        <v>0</v>
      </c>
      <c r="P226" s="152">
        <f t="shared" si="10"/>
        <v>0</v>
      </c>
      <c r="Z226" s="143"/>
      <c r="AA226" s="143"/>
      <c r="AB226" s="143"/>
      <c r="AC226" s="37"/>
    </row>
    <row r="227" spans="1:29">
      <c r="A227" s="442"/>
      <c r="B227" s="439" t="s">
        <v>695</v>
      </c>
      <c r="C227" s="439"/>
      <c r="D227" s="439"/>
      <c r="E227" s="439"/>
      <c r="F227" s="439"/>
      <c r="G227" s="439"/>
      <c r="H227" s="117">
        <f t="shared" ref="H227:P227" si="11">H217+H219+H221+H223+H225</f>
        <v>3520.0000000000005</v>
      </c>
      <c r="I227" s="117">
        <f t="shared" si="11"/>
        <v>800</v>
      </c>
      <c r="J227" s="117">
        <f t="shared" si="11"/>
        <v>320</v>
      </c>
      <c r="K227" s="117">
        <f t="shared" si="11"/>
        <v>160</v>
      </c>
      <c r="L227" s="117">
        <f t="shared" si="11"/>
        <v>160</v>
      </c>
      <c r="M227" s="117">
        <f t="shared" si="11"/>
        <v>160</v>
      </c>
      <c r="N227" s="117">
        <f t="shared" si="11"/>
        <v>0</v>
      </c>
      <c r="O227" s="117">
        <f t="shared" si="11"/>
        <v>0</v>
      </c>
      <c r="P227" s="117">
        <f t="shared" si="11"/>
        <v>0</v>
      </c>
      <c r="U227" s="141"/>
      <c r="Z227" s="143"/>
      <c r="AA227" s="143"/>
      <c r="AB227" s="143"/>
      <c r="AC227" s="37"/>
    </row>
    <row r="228" spans="1:29">
      <c r="A228" s="442"/>
      <c r="B228" s="449" t="s">
        <v>746</v>
      </c>
      <c r="C228" s="449"/>
      <c r="D228" s="449"/>
      <c r="E228" s="449"/>
      <c r="F228" s="449"/>
      <c r="G228" s="449"/>
      <c r="H228" s="470">
        <f>H227</f>
        <v>3520.0000000000005</v>
      </c>
      <c r="I228" s="470"/>
      <c r="J228" s="470"/>
      <c r="K228" s="470"/>
      <c r="L228" s="470"/>
      <c r="M228" s="470"/>
      <c r="N228" s="470"/>
      <c r="O228" s="470"/>
      <c r="P228" s="470"/>
      <c r="Z228" s="143"/>
      <c r="AA228" s="143"/>
      <c r="AB228" s="143"/>
      <c r="AC228" s="37"/>
    </row>
    <row r="229" spans="1:29">
      <c r="A229" s="442"/>
      <c r="B229" s="449" t="s">
        <v>747</v>
      </c>
      <c r="C229" s="449"/>
      <c r="D229" s="449"/>
      <c r="E229" s="449"/>
      <c r="F229" s="449"/>
      <c r="G229" s="449"/>
      <c r="H229" s="470">
        <f>SUM(I227:M227)</f>
        <v>1600</v>
      </c>
      <c r="I229" s="470"/>
      <c r="J229" s="470"/>
      <c r="K229" s="470"/>
      <c r="L229" s="470"/>
      <c r="M229" s="470"/>
      <c r="N229" s="470"/>
      <c r="O229" s="470"/>
      <c r="P229" s="470"/>
      <c r="Z229" s="143"/>
      <c r="AA229" s="143"/>
      <c r="AB229" s="143"/>
      <c r="AC229" s="37"/>
    </row>
    <row r="230" spans="1:29">
      <c r="A230" s="442"/>
      <c r="B230" s="449" t="s">
        <v>748</v>
      </c>
      <c r="C230" s="449"/>
      <c r="D230" s="449"/>
      <c r="E230" s="449"/>
      <c r="F230" s="449"/>
      <c r="G230" s="449"/>
      <c r="H230" s="470">
        <f>SUM(N226:P226)</f>
        <v>0</v>
      </c>
      <c r="I230" s="470"/>
      <c r="J230" s="470"/>
      <c r="K230" s="470"/>
      <c r="L230" s="470"/>
      <c r="M230" s="470"/>
      <c r="N230" s="470"/>
      <c r="O230" s="470"/>
      <c r="P230" s="470"/>
      <c r="Z230" s="143"/>
      <c r="AA230" s="143"/>
      <c r="AB230" s="143"/>
      <c r="AC230" s="37"/>
    </row>
    <row r="231" spans="1:29">
      <c r="A231" s="442"/>
      <c r="B231" s="439" t="s">
        <v>721</v>
      </c>
      <c r="C231" s="439"/>
      <c r="D231" s="439"/>
      <c r="E231" s="439"/>
      <c r="F231" s="439"/>
      <c r="G231" s="439"/>
      <c r="H231" s="470">
        <f>SUM(H228:P230)</f>
        <v>5120</v>
      </c>
      <c r="I231" s="470"/>
      <c r="J231" s="470"/>
      <c r="K231" s="470"/>
      <c r="L231" s="470"/>
      <c r="M231" s="470"/>
      <c r="N231" s="470"/>
      <c r="O231" s="470"/>
      <c r="P231" s="470"/>
      <c r="Z231" s="143"/>
      <c r="AA231" s="143"/>
      <c r="AB231" s="143"/>
      <c r="AC231" s="37"/>
    </row>
    <row r="232" spans="1:29">
      <c r="A232" s="442"/>
      <c r="B232" s="450" t="s">
        <v>749</v>
      </c>
      <c r="C232" s="450"/>
      <c r="D232" s="450"/>
      <c r="E232" s="450"/>
      <c r="F232" s="450"/>
      <c r="G232" s="450"/>
      <c r="H232" s="471">
        <f>H231/G214</f>
        <v>0.8</v>
      </c>
      <c r="I232" s="471"/>
      <c r="J232" s="471"/>
      <c r="K232" s="471"/>
      <c r="L232" s="471"/>
      <c r="M232" s="471"/>
      <c r="N232" s="471"/>
      <c r="O232" s="471"/>
      <c r="P232" s="471"/>
      <c r="Z232" s="143"/>
      <c r="AA232" s="143"/>
      <c r="AB232" s="143"/>
      <c r="AC232" s="37"/>
    </row>
    <row r="233" spans="1:29" s="129" customFormat="1">
      <c r="A233" s="121"/>
      <c r="B233" s="121"/>
      <c r="C233" s="121"/>
      <c r="D233" s="121"/>
      <c r="E233" s="121"/>
      <c r="F233" s="122"/>
      <c r="G233" s="122"/>
      <c r="H233" s="123"/>
      <c r="I233" s="124"/>
      <c r="J233" s="124"/>
      <c r="K233" s="124"/>
      <c r="L233" s="125"/>
      <c r="M233" s="125"/>
      <c r="N233" s="125"/>
      <c r="O233" s="126"/>
      <c r="P233" s="126"/>
      <c r="Q233" s="127"/>
      <c r="R233" s="127"/>
      <c r="S233" s="127"/>
      <c r="T233" s="127"/>
      <c r="U233" s="127"/>
      <c r="V233" s="127"/>
      <c r="W233" s="127"/>
      <c r="X233" s="127"/>
      <c r="Y233" s="127"/>
      <c r="Z233" s="143"/>
      <c r="AA233" s="143"/>
      <c r="AB233" s="143"/>
      <c r="AC233" s="37"/>
    </row>
    <row r="234" spans="1:29" ht="15" customHeight="1">
      <c r="A234" s="422" t="s">
        <v>678</v>
      </c>
      <c r="B234" s="422" t="s">
        <v>679</v>
      </c>
      <c r="C234" s="422" t="s">
        <v>680</v>
      </c>
      <c r="D234" s="422" t="s">
        <v>681</v>
      </c>
      <c r="E234" s="422" t="s">
        <v>682</v>
      </c>
      <c r="F234" s="423" t="s">
        <v>683</v>
      </c>
      <c r="G234" s="423" t="s">
        <v>684</v>
      </c>
      <c r="H234" s="138">
        <v>0.55000000000000004</v>
      </c>
      <c r="I234" s="472">
        <v>0.25</v>
      </c>
      <c r="J234" s="472"/>
      <c r="K234" s="472"/>
      <c r="L234" s="472"/>
      <c r="M234" s="472"/>
      <c r="N234" s="444">
        <v>0.1</v>
      </c>
      <c r="O234" s="444"/>
      <c r="P234" s="139">
        <v>0.1</v>
      </c>
      <c r="Z234" s="143"/>
      <c r="AA234" s="143"/>
      <c r="AB234" s="143"/>
      <c r="AC234" s="37"/>
    </row>
    <row r="235" spans="1:29" ht="14.25" customHeight="1">
      <c r="A235" s="422"/>
      <c r="B235" s="422"/>
      <c r="C235" s="422"/>
      <c r="D235" s="422"/>
      <c r="E235" s="422"/>
      <c r="F235" s="422"/>
      <c r="G235" s="422"/>
      <c r="H235" s="445" t="s">
        <v>727</v>
      </c>
      <c r="I235" s="452" t="s">
        <v>728</v>
      </c>
      <c r="J235" s="452"/>
      <c r="K235" s="452"/>
      <c r="L235" s="452"/>
      <c r="M235" s="452"/>
      <c r="N235" s="446" t="s">
        <v>729</v>
      </c>
      <c r="O235" s="446"/>
      <c r="P235" s="447" t="s">
        <v>730</v>
      </c>
      <c r="Z235" s="143"/>
      <c r="AA235" s="143"/>
      <c r="AB235" s="143"/>
      <c r="AC235" s="37"/>
    </row>
    <row r="236" spans="1:29" ht="83.25" customHeight="1">
      <c r="A236" s="442" t="s">
        <v>309</v>
      </c>
      <c r="B236" s="427" t="s">
        <v>786</v>
      </c>
      <c r="C236" s="428">
        <v>14</v>
      </c>
      <c r="D236" s="428">
        <v>14</v>
      </c>
      <c r="E236" s="427" t="s">
        <v>618</v>
      </c>
      <c r="F236" s="429">
        <v>2900</v>
      </c>
      <c r="G236" s="429">
        <v>40600</v>
      </c>
      <c r="H236" s="445"/>
      <c r="I236" s="154" t="s">
        <v>784</v>
      </c>
      <c r="J236" s="154" t="s">
        <v>733</v>
      </c>
      <c r="K236" s="154" t="s">
        <v>756</v>
      </c>
      <c r="L236" s="154" t="s">
        <v>757</v>
      </c>
      <c r="M236" s="153" t="s">
        <v>735</v>
      </c>
      <c r="N236" s="146" t="s">
        <v>736</v>
      </c>
      <c r="O236" s="146" t="s">
        <v>737</v>
      </c>
      <c r="P236" s="447"/>
      <c r="R236" s="101"/>
      <c r="S236" s="101"/>
      <c r="Z236" s="143"/>
      <c r="AA236" s="143"/>
      <c r="AB236" s="143"/>
      <c r="AC236" s="37"/>
    </row>
    <row r="237" spans="1:29" ht="39" customHeight="1">
      <c r="A237" s="442"/>
      <c r="B237" s="427"/>
      <c r="C237" s="427"/>
      <c r="D237" s="427"/>
      <c r="E237" s="427"/>
      <c r="F237" s="427"/>
      <c r="G237" s="427"/>
      <c r="H237" s="427"/>
      <c r="I237" s="153">
        <v>0.5</v>
      </c>
      <c r="J237" s="153">
        <v>0.2</v>
      </c>
      <c r="K237" s="153">
        <v>0.1</v>
      </c>
      <c r="L237" s="153">
        <v>0.1</v>
      </c>
      <c r="M237" s="153">
        <v>0.1</v>
      </c>
      <c r="N237" s="144">
        <v>0.9</v>
      </c>
      <c r="O237" s="144">
        <v>0.1</v>
      </c>
      <c r="P237" s="447"/>
      <c r="Z237" s="143"/>
      <c r="AA237" s="143"/>
      <c r="AB237" s="143"/>
      <c r="AC237" s="37"/>
    </row>
    <row r="238" spans="1:29">
      <c r="A238" s="442"/>
      <c r="B238" s="432" t="s">
        <v>710</v>
      </c>
      <c r="C238" s="432"/>
      <c r="D238" s="432"/>
      <c r="E238" s="432"/>
      <c r="F238" s="432"/>
      <c r="G238" s="432"/>
      <c r="H238" s="148">
        <v>14</v>
      </c>
      <c r="I238" s="149"/>
      <c r="J238" s="149"/>
      <c r="K238" s="149"/>
      <c r="L238" s="149"/>
      <c r="M238" s="149"/>
      <c r="N238" s="149"/>
      <c r="O238" s="149"/>
      <c r="P238" s="149"/>
      <c r="Z238" s="143"/>
      <c r="AA238" s="143"/>
      <c r="AB238" s="143"/>
      <c r="AC238" s="37"/>
    </row>
    <row r="239" spans="1:29">
      <c r="A239" s="442"/>
      <c r="B239" s="433" t="s">
        <v>711</v>
      </c>
      <c r="C239" s="433"/>
      <c r="D239" s="433"/>
      <c r="E239" s="433"/>
      <c r="F239" s="433"/>
      <c r="G239" s="433"/>
      <c r="H239" s="150">
        <f>(H238/D236)*G236*H234</f>
        <v>22330</v>
      </c>
      <c r="I239" s="149"/>
      <c r="J239" s="149"/>
      <c r="K239" s="149"/>
      <c r="L239" s="149"/>
      <c r="M239" s="149"/>
      <c r="N239" s="149"/>
      <c r="O239" s="149"/>
      <c r="P239" s="149"/>
      <c r="Z239" s="143"/>
      <c r="AA239" s="143"/>
      <c r="AB239" s="143"/>
      <c r="AC239" s="37"/>
    </row>
    <row r="240" spans="1:29">
      <c r="A240" s="442"/>
      <c r="B240" s="432" t="s">
        <v>740</v>
      </c>
      <c r="C240" s="432"/>
      <c r="D240" s="432"/>
      <c r="E240" s="432"/>
      <c r="F240" s="432"/>
      <c r="G240" s="432"/>
      <c r="H240" s="115"/>
      <c r="I240" s="130">
        <v>14</v>
      </c>
      <c r="J240" s="115"/>
      <c r="K240" s="130">
        <v>14</v>
      </c>
      <c r="L240" s="149"/>
      <c r="M240" s="149"/>
      <c r="N240" s="149"/>
      <c r="O240" s="149"/>
      <c r="P240" s="149"/>
      <c r="Z240" s="143"/>
      <c r="AA240" s="143"/>
      <c r="AB240" s="143"/>
      <c r="AC240" s="37"/>
    </row>
    <row r="241" spans="1:29">
      <c r="A241" s="442"/>
      <c r="B241" s="433" t="s">
        <v>741</v>
      </c>
      <c r="C241" s="433"/>
      <c r="D241" s="433"/>
      <c r="E241" s="433"/>
      <c r="F241" s="433"/>
      <c r="G241" s="433"/>
      <c r="H241" s="115"/>
      <c r="I241" s="157">
        <f>(I240/D236)*G236*I234*I237</f>
        <v>5075</v>
      </c>
      <c r="J241" s="115"/>
      <c r="K241" s="157">
        <f>(K240/D236)*G236*I234*K237</f>
        <v>1015</v>
      </c>
      <c r="L241" s="166"/>
      <c r="M241" s="149"/>
      <c r="N241" s="149"/>
      <c r="O241" s="149"/>
      <c r="P241" s="149"/>
      <c r="Z241" s="143"/>
      <c r="AA241" s="143"/>
      <c r="AB241" s="143"/>
      <c r="AC241" s="37"/>
    </row>
    <row r="242" spans="1:29">
      <c r="A242" s="442"/>
      <c r="B242" s="432" t="s">
        <v>762</v>
      </c>
      <c r="C242" s="432"/>
      <c r="D242" s="432"/>
      <c r="E242" s="432"/>
      <c r="F242" s="432"/>
      <c r="G242" s="432"/>
      <c r="H242" s="149"/>
      <c r="I242" s="149"/>
      <c r="J242" s="149"/>
      <c r="K242" s="149"/>
      <c r="L242" s="130">
        <v>14</v>
      </c>
      <c r="M242" s="149"/>
      <c r="N242" s="149"/>
      <c r="O242" s="149"/>
      <c r="P242" s="149"/>
      <c r="Z242" s="143"/>
      <c r="AA242" s="143"/>
      <c r="AB242" s="143"/>
      <c r="AC242" s="37"/>
    </row>
    <row r="243" spans="1:29">
      <c r="A243" s="442"/>
      <c r="B243" s="433" t="s">
        <v>763</v>
      </c>
      <c r="C243" s="433"/>
      <c r="D243" s="433"/>
      <c r="E243" s="433"/>
      <c r="F243" s="433"/>
      <c r="G243" s="433"/>
      <c r="H243" s="149"/>
      <c r="I243" s="149"/>
      <c r="J243" s="149"/>
      <c r="K243" s="149"/>
      <c r="L243" s="157">
        <f>(L242/D236)*G236*I234*L237</f>
        <v>1015</v>
      </c>
      <c r="M243" s="149"/>
      <c r="N243" s="149"/>
      <c r="O243" s="149"/>
      <c r="P243" s="149"/>
      <c r="Z243" s="143"/>
      <c r="AA243" s="143"/>
      <c r="AB243" s="143"/>
      <c r="AC243" s="37"/>
    </row>
    <row r="244" spans="1:29">
      <c r="A244" s="442"/>
      <c r="B244" s="432" t="s">
        <v>742</v>
      </c>
      <c r="C244" s="432"/>
      <c r="D244" s="432"/>
      <c r="E244" s="432"/>
      <c r="F244" s="432"/>
      <c r="G244" s="432"/>
      <c r="H244" s="149"/>
      <c r="I244" s="149"/>
      <c r="J244" s="130">
        <v>14</v>
      </c>
      <c r="K244" s="149"/>
      <c r="L244" s="149"/>
      <c r="M244" s="130">
        <v>14</v>
      </c>
      <c r="N244" s="149"/>
      <c r="O244" s="149"/>
      <c r="P244" s="149"/>
      <c r="Z244" s="143"/>
      <c r="AA244" s="143"/>
      <c r="AB244" s="143"/>
      <c r="AC244" s="37"/>
    </row>
    <row r="245" spans="1:29">
      <c r="A245" s="442"/>
      <c r="B245" s="433" t="s">
        <v>743</v>
      </c>
      <c r="C245" s="433"/>
      <c r="D245" s="433"/>
      <c r="E245" s="433"/>
      <c r="F245" s="433"/>
      <c r="G245" s="433"/>
      <c r="H245" s="149"/>
      <c r="I245" s="149"/>
      <c r="J245" s="157">
        <f>(J244/D236)*G236*I234*J237</f>
        <v>2030</v>
      </c>
      <c r="K245" s="149"/>
      <c r="L245" s="149"/>
      <c r="M245" s="157">
        <f>(M244/D236)*G236*I234*M237</f>
        <v>1015</v>
      </c>
      <c r="N245" s="149"/>
      <c r="O245" s="149"/>
      <c r="P245" s="149"/>
      <c r="Z245" s="143"/>
      <c r="AA245" s="143"/>
      <c r="AB245" s="143"/>
      <c r="AC245" s="37"/>
    </row>
    <row r="246" spans="1:29">
      <c r="A246" s="442"/>
      <c r="B246" s="432"/>
      <c r="C246" s="432"/>
      <c r="D246" s="432"/>
      <c r="E246" s="432"/>
      <c r="F246" s="432"/>
      <c r="G246" s="432"/>
      <c r="H246" s="149"/>
      <c r="I246" s="149"/>
      <c r="J246" s="149"/>
      <c r="K246" s="149"/>
      <c r="L246" s="149"/>
      <c r="M246" s="149"/>
      <c r="N246" s="149"/>
      <c r="O246" s="149"/>
      <c r="P246" s="149"/>
      <c r="Z246" s="143"/>
      <c r="AA246" s="143"/>
      <c r="AB246" s="143"/>
      <c r="AC246" s="37"/>
    </row>
    <row r="247" spans="1:29">
      <c r="A247" s="442"/>
      <c r="B247" s="433"/>
      <c r="C247" s="433"/>
      <c r="D247" s="433"/>
      <c r="E247" s="433"/>
      <c r="F247" s="433"/>
      <c r="G247" s="433"/>
      <c r="H247" s="149"/>
      <c r="I247" s="149"/>
      <c r="J247" s="149"/>
      <c r="K247" s="149"/>
      <c r="L247" s="149"/>
      <c r="M247" s="149"/>
      <c r="N247" s="149"/>
      <c r="O247" s="149"/>
      <c r="P247" s="149"/>
      <c r="Z247" s="143"/>
      <c r="AA247" s="143"/>
      <c r="AB247" s="143"/>
      <c r="AC247" s="37"/>
    </row>
    <row r="248" spans="1:29">
      <c r="A248" s="442"/>
      <c r="B248" s="448" t="s">
        <v>720</v>
      </c>
      <c r="C248" s="448"/>
      <c r="D248" s="448"/>
      <c r="E248" s="448"/>
      <c r="F248" s="448"/>
      <c r="G248" s="448"/>
      <c r="H248" s="152">
        <f t="shared" ref="H248:P248" si="12">H238+H240+H242+H244+H246</f>
        <v>14</v>
      </c>
      <c r="I248" s="152">
        <f t="shared" si="12"/>
        <v>14</v>
      </c>
      <c r="J248" s="152">
        <f t="shared" si="12"/>
        <v>14</v>
      </c>
      <c r="K248" s="152">
        <f t="shared" si="12"/>
        <v>14</v>
      </c>
      <c r="L248" s="152">
        <f t="shared" si="12"/>
        <v>14</v>
      </c>
      <c r="M248" s="152">
        <f t="shared" si="12"/>
        <v>14</v>
      </c>
      <c r="N248" s="152">
        <f t="shared" si="12"/>
        <v>0</v>
      </c>
      <c r="O248" s="152">
        <f t="shared" si="12"/>
        <v>0</v>
      </c>
      <c r="P248" s="152">
        <f t="shared" si="12"/>
        <v>0</v>
      </c>
      <c r="Z248" s="143"/>
      <c r="AA248" s="143"/>
      <c r="AB248" s="143"/>
      <c r="AC248" s="37"/>
    </row>
    <row r="249" spans="1:29">
      <c r="A249" s="442"/>
      <c r="B249" s="439" t="s">
        <v>695</v>
      </c>
      <c r="C249" s="439"/>
      <c r="D249" s="439"/>
      <c r="E249" s="439"/>
      <c r="F249" s="439"/>
      <c r="G249" s="439"/>
      <c r="H249" s="117">
        <f t="shared" ref="H249:P249" si="13">H239+H241+H243+H245+H247</f>
        <v>22330</v>
      </c>
      <c r="I249" s="117">
        <f t="shared" si="13"/>
        <v>5075</v>
      </c>
      <c r="J249" s="117">
        <f t="shared" si="13"/>
        <v>2030</v>
      </c>
      <c r="K249" s="117">
        <f t="shared" si="13"/>
        <v>1015</v>
      </c>
      <c r="L249" s="117">
        <f t="shared" si="13"/>
        <v>1015</v>
      </c>
      <c r="M249" s="117">
        <f t="shared" si="13"/>
        <v>1015</v>
      </c>
      <c r="N249" s="117">
        <f t="shared" si="13"/>
        <v>0</v>
      </c>
      <c r="O249" s="117">
        <f t="shared" si="13"/>
        <v>0</v>
      </c>
      <c r="P249" s="117">
        <f t="shared" si="13"/>
        <v>0</v>
      </c>
      <c r="U249" s="141"/>
      <c r="Z249" s="143"/>
      <c r="AA249" s="143"/>
      <c r="AB249" s="143"/>
      <c r="AC249" s="37"/>
    </row>
    <row r="250" spans="1:29">
      <c r="A250" s="442"/>
      <c r="B250" s="449" t="s">
        <v>746</v>
      </c>
      <c r="C250" s="449"/>
      <c r="D250" s="449"/>
      <c r="E250" s="449"/>
      <c r="F250" s="449"/>
      <c r="G250" s="449"/>
      <c r="H250" s="470">
        <f>H249</f>
        <v>22330</v>
      </c>
      <c r="I250" s="470"/>
      <c r="J250" s="470"/>
      <c r="K250" s="470"/>
      <c r="L250" s="470"/>
      <c r="M250" s="470"/>
      <c r="N250" s="470"/>
      <c r="O250" s="470"/>
      <c r="P250" s="470"/>
      <c r="Z250" s="143"/>
      <c r="AA250" s="143"/>
      <c r="AB250" s="143"/>
      <c r="AC250" s="37"/>
    </row>
    <row r="251" spans="1:29">
      <c r="A251" s="442"/>
      <c r="B251" s="449" t="s">
        <v>747</v>
      </c>
      <c r="C251" s="449"/>
      <c r="D251" s="449"/>
      <c r="E251" s="449"/>
      <c r="F251" s="449"/>
      <c r="G251" s="449"/>
      <c r="H251" s="470">
        <f>SUM(I249:M249)</f>
        <v>10150</v>
      </c>
      <c r="I251" s="470"/>
      <c r="J251" s="470"/>
      <c r="K251" s="470"/>
      <c r="L251" s="470"/>
      <c r="M251" s="470"/>
      <c r="N251" s="470"/>
      <c r="O251" s="470"/>
      <c r="P251" s="470"/>
      <c r="Z251" s="143"/>
      <c r="AA251" s="143"/>
      <c r="AB251" s="143"/>
      <c r="AC251" s="37"/>
    </row>
    <row r="252" spans="1:29">
      <c r="A252" s="442"/>
      <c r="B252" s="449" t="s">
        <v>748</v>
      </c>
      <c r="C252" s="449"/>
      <c r="D252" s="449"/>
      <c r="E252" s="449"/>
      <c r="F252" s="449"/>
      <c r="G252" s="449"/>
      <c r="H252" s="470">
        <f>SUM(N248:P248)</f>
        <v>0</v>
      </c>
      <c r="I252" s="470"/>
      <c r="J252" s="470"/>
      <c r="K252" s="470"/>
      <c r="L252" s="470"/>
      <c r="M252" s="470"/>
      <c r="N252" s="470"/>
      <c r="O252" s="470"/>
      <c r="P252" s="470"/>
      <c r="Z252" s="143"/>
      <c r="AA252" s="143"/>
      <c r="AB252" s="143"/>
      <c r="AC252" s="37"/>
    </row>
    <row r="253" spans="1:29">
      <c r="A253" s="442"/>
      <c r="B253" s="439" t="s">
        <v>721</v>
      </c>
      <c r="C253" s="439"/>
      <c r="D253" s="439"/>
      <c r="E253" s="439"/>
      <c r="F253" s="439"/>
      <c r="G253" s="439"/>
      <c r="H253" s="470">
        <f>SUM(H250:P252)</f>
        <v>32480</v>
      </c>
      <c r="I253" s="470"/>
      <c r="J253" s="470"/>
      <c r="K253" s="470"/>
      <c r="L253" s="470"/>
      <c r="M253" s="470"/>
      <c r="N253" s="470"/>
      <c r="O253" s="470"/>
      <c r="P253" s="470"/>
      <c r="Z253" s="143"/>
      <c r="AA253" s="143"/>
      <c r="AB253" s="143"/>
      <c r="AC253" s="37"/>
    </row>
    <row r="254" spans="1:29">
      <c r="A254" s="442"/>
      <c r="B254" s="450" t="s">
        <v>749</v>
      </c>
      <c r="C254" s="450"/>
      <c r="D254" s="450"/>
      <c r="E254" s="450"/>
      <c r="F254" s="450"/>
      <c r="G254" s="450"/>
      <c r="H254" s="471">
        <f>H253/G236</f>
        <v>0.8</v>
      </c>
      <c r="I254" s="471"/>
      <c r="J254" s="471"/>
      <c r="K254" s="471"/>
      <c r="L254" s="471"/>
      <c r="M254" s="471"/>
      <c r="N254" s="471"/>
      <c r="O254" s="471"/>
      <c r="P254" s="471"/>
      <c r="Z254" s="143"/>
      <c r="AA254" s="143"/>
      <c r="AB254" s="143"/>
      <c r="AC254" s="37"/>
    </row>
    <row r="255" spans="1:29" s="129" customFormat="1">
      <c r="A255" s="121"/>
      <c r="B255" s="121"/>
      <c r="C255" s="121"/>
      <c r="D255" s="121"/>
      <c r="E255" s="121"/>
      <c r="F255" s="122"/>
      <c r="G255" s="122"/>
      <c r="H255" s="123"/>
      <c r="I255" s="124"/>
      <c r="J255" s="124"/>
      <c r="K255" s="124"/>
      <c r="L255" s="125"/>
      <c r="M255" s="125"/>
      <c r="N255" s="125"/>
      <c r="O255" s="126"/>
      <c r="P255" s="126"/>
      <c r="Q255" s="127"/>
      <c r="R255" s="127"/>
      <c r="S255" s="127"/>
      <c r="T255" s="127"/>
      <c r="U255" s="127"/>
      <c r="V255" s="127"/>
      <c r="W255" s="127"/>
      <c r="X255" s="127"/>
      <c r="Y255" s="127"/>
      <c r="Z255" s="143"/>
      <c r="AA255" s="143"/>
      <c r="AB255" s="143"/>
      <c r="AC255" s="37"/>
    </row>
    <row r="256" spans="1:29" ht="15" customHeight="1">
      <c r="A256" s="422" t="s">
        <v>678</v>
      </c>
      <c r="B256" s="422" t="s">
        <v>679</v>
      </c>
      <c r="C256" s="422" t="s">
        <v>680</v>
      </c>
      <c r="D256" s="422" t="s">
        <v>681</v>
      </c>
      <c r="E256" s="422" t="s">
        <v>682</v>
      </c>
      <c r="F256" s="423" t="s">
        <v>683</v>
      </c>
      <c r="G256" s="423" t="s">
        <v>684</v>
      </c>
      <c r="H256" s="138">
        <v>0.55000000000000004</v>
      </c>
      <c r="I256" s="451">
        <v>0.25</v>
      </c>
      <c r="J256" s="451"/>
      <c r="K256" s="451"/>
      <c r="L256" s="451"/>
      <c r="M256" s="444">
        <v>0.1</v>
      </c>
      <c r="N256" s="444"/>
      <c r="O256" s="139">
        <v>0.1</v>
      </c>
      <c r="P256" s="102"/>
      <c r="Z256" s="143"/>
      <c r="AA256" s="143"/>
      <c r="AB256" s="143"/>
      <c r="AC256" s="37"/>
    </row>
    <row r="257" spans="1:29" ht="14.25" customHeight="1">
      <c r="A257" s="422"/>
      <c r="B257" s="422"/>
      <c r="C257" s="422"/>
      <c r="D257" s="422"/>
      <c r="E257" s="422"/>
      <c r="F257" s="422"/>
      <c r="G257" s="422"/>
      <c r="H257" s="445" t="s">
        <v>727</v>
      </c>
      <c r="I257" s="452" t="s">
        <v>728</v>
      </c>
      <c r="J257" s="452"/>
      <c r="K257" s="452"/>
      <c r="L257" s="452"/>
      <c r="M257" s="446" t="s">
        <v>729</v>
      </c>
      <c r="N257" s="446"/>
      <c r="O257" s="447" t="s">
        <v>730</v>
      </c>
      <c r="P257" s="102"/>
      <c r="Z257" s="143"/>
      <c r="AA257" s="143"/>
      <c r="AB257" s="143"/>
      <c r="AC257" s="37"/>
    </row>
    <row r="258" spans="1:29" ht="83.25" customHeight="1">
      <c r="A258" s="442" t="s">
        <v>310</v>
      </c>
      <c r="B258" s="427" t="s">
        <v>787</v>
      </c>
      <c r="C258" s="428">
        <v>1</v>
      </c>
      <c r="D258" s="428">
        <v>1</v>
      </c>
      <c r="E258" s="427" t="s">
        <v>618</v>
      </c>
      <c r="F258" s="429">
        <v>4950</v>
      </c>
      <c r="G258" s="429">
        <v>4950</v>
      </c>
      <c r="H258" s="445"/>
      <c r="I258" s="154" t="s">
        <v>732</v>
      </c>
      <c r="J258" s="154" t="s">
        <v>733</v>
      </c>
      <c r="K258" s="154" t="s">
        <v>734</v>
      </c>
      <c r="L258" s="154" t="s">
        <v>735</v>
      </c>
      <c r="M258" s="146" t="s">
        <v>736</v>
      </c>
      <c r="N258" s="146" t="s">
        <v>737</v>
      </c>
      <c r="O258" s="447"/>
      <c r="P258" s="102"/>
      <c r="Q258" s="101"/>
      <c r="R258" s="101"/>
      <c r="Z258" s="143"/>
      <c r="AA258" s="143"/>
      <c r="AB258" s="143"/>
      <c r="AC258" s="37"/>
    </row>
    <row r="259" spans="1:29" ht="39" customHeight="1">
      <c r="A259" s="442"/>
      <c r="B259" s="427"/>
      <c r="C259" s="427"/>
      <c r="D259" s="427"/>
      <c r="E259" s="427"/>
      <c r="F259" s="427"/>
      <c r="G259" s="427"/>
      <c r="H259" s="427"/>
      <c r="I259" s="153">
        <v>0.6</v>
      </c>
      <c r="J259" s="153">
        <v>0.2</v>
      </c>
      <c r="K259" s="153">
        <v>0.1</v>
      </c>
      <c r="L259" s="153">
        <v>0.1</v>
      </c>
      <c r="M259" s="144">
        <v>0.9</v>
      </c>
      <c r="N259" s="144">
        <v>0.1</v>
      </c>
      <c r="O259" s="447"/>
      <c r="Z259" s="143"/>
      <c r="AA259" s="143"/>
      <c r="AB259" s="143"/>
      <c r="AC259" s="37"/>
    </row>
    <row r="260" spans="1:29">
      <c r="A260" s="442"/>
      <c r="B260" s="432" t="s">
        <v>762</v>
      </c>
      <c r="C260" s="432"/>
      <c r="D260" s="432"/>
      <c r="E260" s="432"/>
      <c r="F260" s="432"/>
      <c r="G260" s="432"/>
      <c r="H260" s="148">
        <v>1</v>
      </c>
      <c r="I260" s="167"/>
      <c r="J260" s="130">
        <v>1</v>
      </c>
      <c r="K260" s="167"/>
      <c r="L260" s="167"/>
      <c r="M260" s="167"/>
      <c r="N260" s="149"/>
      <c r="O260" s="149"/>
      <c r="P260" s="102"/>
      <c r="Z260" s="143"/>
      <c r="AA260" s="143"/>
      <c r="AB260" s="143"/>
      <c r="AC260" s="37"/>
    </row>
    <row r="261" spans="1:29">
      <c r="A261" s="442"/>
      <c r="B261" s="433" t="s">
        <v>763</v>
      </c>
      <c r="C261" s="433"/>
      <c r="D261" s="433"/>
      <c r="E261" s="433"/>
      <c r="F261" s="433"/>
      <c r="G261" s="433"/>
      <c r="H261" s="150">
        <f>(H260/D258)*G258*H256</f>
        <v>2722.5</v>
      </c>
      <c r="I261" s="167"/>
      <c r="J261" s="157">
        <f>(J260/D258)*G258*I256*J259</f>
        <v>247.5</v>
      </c>
      <c r="K261" s="167"/>
      <c r="L261" s="167"/>
      <c r="M261" s="167"/>
      <c r="N261" s="149"/>
      <c r="O261" s="149"/>
      <c r="P261" s="102"/>
      <c r="Z261" s="143"/>
      <c r="AA261" s="143"/>
      <c r="AB261" s="143"/>
      <c r="AC261" s="37"/>
    </row>
    <row r="262" spans="1:29">
      <c r="A262" s="442"/>
      <c r="B262" s="432" t="s">
        <v>742</v>
      </c>
      <c r="C262" s="432"/>
      <c r="D262" s="432"/>
      <c r="E262" s="432"/>
      <c r="F262" s="432"/>
      <c r="G262" s="432"/>
      <c r="H262" s="149"/>
      <c r="I262" s="130">
        <v>1</v>
      </c>
      <c r="J262" s="149"/>
      <c r="K262" s="130">
        <v>1</v>
      </c>
      <c r="L262" s="130">
        <v>1</v>
      </c>
      <c r="M262" s="149"/>
      <c r="N262" s="149"/>
      <c r="O262" s="149"/>
      <c r="P262" s="102"/>
      <c r="Z262" s="143"/>
      <c r="AA262" s="143"/>
      <c r="AB262" s="143"/>
      <c r="AC262" s="37"/>
    </row>
    <row r="263" spans="1:29">
      <c r="A263" s="442"/>
      <c r="B263" s="433" t="s">
        <v>743</v>
      </c>
      <c r="C263" s="433"/>
      <c r="D263" s="433"/>
      <c r="E263" s="433"/>
      <c r="F263" s="433"/>
      <c r="G263" s="433"/>
      <c r="H263" s="149"/>
      <c r="I263" s="157">
        <f>(I262/D258)*G258*I256*I259</f>
        <v>742.5</v>
      </c>
      <c r="J263" s="149"/>
      <c r="K263" s="157">
        <f>(K262/D258)*G258*I256*K259</f>
        <v>123.75</v>
      </c>
      <c r="L263" s="157">
        <f>(L262/D258)*G258*I256*L259</f>
        <v>123.75</v>
      </c>
      <c r="M263" s="149"/>
      <c r="N263" s="149"/>
      <c r="O263" s="149"/>
      <c r="P263" s="102"/>
      <c r="Z263" s="143"/>
      <c r="AA263" s="143"/>
      <c r="AB263" s="143"/>
      <c r="AC263" s="37"/>
    </row>
    <row r="264" spans="1:29">
      <c r="A264" s="442"/>
      <c r="B264" s="432"/>
      <c r="C264" s="432"/>
      <c r="D264" s="432"/>
      <c r="E264" s="432"/>
      <c r="F264" s="432"/>
      <c r="G264" s="432"/>
      <c r="H264" s="149"/>
      <c r="I264" s="149"/>
      <c r="J264" s="149"/>
      <c r="K264" s="149"/>
      <c r="L264" s="149"/>
      <c r="M264" s="149"/>
      <c r="N264" s="149"/>
      <c r="O264" s="149"/>
      <c r="P264" s="102"/>
      <c r="Z264" s="143"/>
      <c r="AA264" s="143"/>
      <c r="AB264" s="143"/>
      <c r="AC264" s="37"/>
    </row>
    <row r="265" spans="1:29">
      <c r="A265" s="442"/>
      <c r="B265" s="433"/>
      <c r="C265" s="433"/>
      <c r="D265" s="433"/>
      <c r="E265" s="433"/>
      <c r="F265" s="433"/>
      <c r="G265" s="433"/>
      <c r="H265" s="149"/>
      <c r="I265" s="149"/>
      <c r="J265" s="149"/>
      <c r="K265" s="149"/>
      <c r="L265" s="149"/>
      <c r="M265" s="149"/>
      <c r="N265" s="149"/>
      <c r="O265" s="149"/>
      <c r="P265" s="102"/>
      <c r="Z265" s="143"/>
      <c r="AA265" s="143"/>
      <c r="AB265" s="143"/>
      <c r="AC265" s="37"/>
    </row>
    <row r="266" spans="1:29">
      <c r="A266" s="442"/>
      <c r="B266" s="448" t="s">
        <v>720</v>
      </c>
      <c r="C266" s="448"/>
      <c r="D266" s="448"/>
      <c r="E266" s="448"/>
      <c r="F266" s="448"/>
      <c r="G266" s="448"/>
      <c r="H266" s="152">
        <f t="shared" ref="H266:O267" si="14">H260+H262+H264</f>
        <v>1</v>
      </c>
      <c r="I266" s="152">
        <f t="shared" si="14"/>
        <v>1</v>
      </c>
      <c r="J266" s="152">
        <f t="shared" si="14"/>
        <v>1</v>
      </c>
      <c r="K266" s="152">
        <f t="shared" si="14"/>
        <v>1</v>
      </c>
      <c r="L266" s="152">
        <f t="shared" si="14"/>
        <v>1</v>
      </c>
      <c r="M266" s="152">
        <f t="shared" si="14"/>
        <v>0</v>
      </c>
      <c r="N266" s="152">
        <f t="shared" si="14"/>
        <v>0</v>
      </c>
      <c r="O266" s="152">
        <f t="shared" si="14"/>
        <v>0</v>
      </c>
      <c r="P266" s="102"/>
      <c r="Z266" s="143"/>
      <c r="AA266" s="143"/>
      <c r="AB266" s="143"/>
      <c r="AC266" s="37"/>
    </row>
    <row r="267" spans="1:29">
      <c r="A267" s="442"/>
      <c r="B267" s="439" t="s">
        <v>695</v>
      </c>
      <c r="C267" s="439"/>
      <c r="D267" s="439"/>
      <c r="E267" s="439"/>
      <c r="F267" s="439"/>
      <c r="G267" s="439"/>
      <c r="H267" s="117">
        <f t="shared" si="14"/>
        <v>2722.5</v>
      </c>
      <c r="I267" s="117">
        <f t="shared" si="14"/>
        <v>742.5</v>
      </c>
      <c r="J267" s="117">
        <f t="shared" si="14"/>
        <v>247.5</v>
      </c>
      <c r="K267" s="117">
        <f t="shared" si="14"/>
        <v>123.75</v>
      </c>
      <c r="L267" s="117">
        <f t="shared" si="14"/>
        <v>123.75</v>
      </c>
      <c r="M267" s="117">
        <f t="shared" si="14"/>
        <v>0</v>
      </c>
      <c r="N267" s="117">
        <f t="shared" si="14"/>
        <v>0</v>
      </c>
      <c r="O267" s="117">
        <f t="shared" si="14"/>
        <v>0</v>
      </c>
      <c r="P267" s="102"/>
      <c r="U267" s="141"/>
      <c r="Z267" s="143"/>
      <c r="AA267" s="143"/>
      <c r="AB267" s="143"/>
      <c r="AC267" s="37"/>
    </row>
    <row r="268" spans="1:29">
      <c r="A268" s="442"/>
      <c r="B268" s="449" t="s">
        <v>746</v>
      </c>
      <c r="C268" s="449"/>
      <c r="D268" s="449"/>
      <c r="E268" s="449"/>
      <c r="F268" s="449"/>
      <c r="G268" s="449"/>
      <c r="H268" s="473">
        <f>H267</f>
        <v>2722.5</v>
      </c>
      <c r="I268" s="473"/>
      <c r="J268" s="473"/>
      <c r="K268" s="473"/>
      <c r="L268" s="473"/>
      <c r="M268" s="473"/>
      <c r="N268" s="473"/>
      <c r="O268" s="473"/>
      <c r="P268" s="102"/>
      <c r="Z268" s="143"/>
      <c r="AA268" s="143"/>
      <c r="AB268" s="143"/>
      <c r="AC268" s="37"/>
    </row>
    <row r="269" spans="1:29">
      <c r="A269" s="442"/>
      <c r="B269" s="449" t="s">
        <v>747</v>
      </c>
      <c r="C269" s="449"/>
      <c r="D269" s="449"/>
      <c r="E269" s="449"/>
      <c r="F269" s="449"/>
      <c r="G269" s="449"/>
      <c r="H269" s="473">
        <f>SUM(I267:M267)</f>
        <v>1237.5</v>
      </c>
      <c r="I269" s="473"/>
      <c r="J269" s="473"/>
      <c r="K269" s="473"/>
      <c r="L269" s="473"/>
      <c r="M269" s="473"/>
      <c r="N269" s="473"/>
      <c r="O269" s="473"/>
      <c r="P269" s="102"/>
      <c r="Z269" s="143"/>
      <c r="AA269" s="143"/>
      <c r="AB269" s="143"/>
      <c r="AC269" s="37"/>
    </row>
    <row r="270" spans="1:29">
      <c r="A270" s="442"/>
      <c r="B270" s="449" t="s">
        <v>748</v>
      </c>
      <c r="C270" s="449"/>
      <c r="D270" s="449"/>
      <c r="E270" s="449"/>
      <c r="F270" s="449"/>
      <c r="G270" s="449"/>
      <c r="H270" s="473">
        <f>SUM(N266:P266)</f>
        <v>0</v>
      </c>
      <c r="I270" s="473"/>
      <c r="J270" s="473"/>
      <c r="K270" s="473"/>
      <c r="L270" s="473"/>
      <c r="M270" s="473"/>
      <c r="N270" s="473"/>
      <c r="O270" s="473"/>
      <c r="P270" s="102"/>
      <c r="Z270" s="143"/>
      <c r="AA270" s="143"/>
      <c r="AB270" s="143"/>
      <c r="AC270" s="37"/>
    </row>
    <row r="271" spans="1:29">
      <c r="A271" s="442"/>
      <c r="B271" s="439" t="s">
        <v>721</v>
      </c>
      <c r="C271" s="439"/>
      <c r="D271" s="439"/>
      <c r="E271" s="439"/>
      <c r="F271" s="439"/>
      <c r="G271" s="439"/>
      <c r="H271" s="473">
        <f>SUM(H268:P270)</f>
        <v>3960</v>
      </c>
      <c r="I271" s="473"/>
      <c r="J271" s="473"/>
      <c r="K271" s="473"/>
      <c r="L271" s="473"/>
      <c r="M271" s="473"/>
      <c r="N271" s="473"/>
      <c r="O271" s="473"/>
      <c r="Z271" s="143"/>
      <c r="AA271" s="143"/>
      <c r="AB271" s="143"/>
      <c r="AC271" s="37"/>
    </row>
    <row r="272" spans="1:29">
      <c r="A272" s="442"/>
      <c r="B272" s="450" t="s">
        <v>749</v>
      </c>
      <c r="C272" s="450"/>
      <c r="D272" s="450"/>
      <c r="E272" s="450"/>
      <c r="F272" s="450"/>
      <c r="G272" s="450"/>
      <c r="H272" s="471">
        <f>H271/G258</f>
        <v>0.8</v>
      </c>
      <c r="I272" s="471"/>
      <c r="J272" s="471"/>
      <c r="K272" s="471"/>
      <c r="L272" s="471"/>
      <c r="M272" s="471"/>
      <c r="N272" s="471"/>
      <c r="O272" s="471"/>
      <c r="Z272" s="143"/>
      <c r="AA272" s="143"/>
      <c r="AB272" s="143"/>
      <c r="AC272" s="37"/>
    </row>
    <row r="273" spans="1:29" s="129" customFormat="1">
      <c r="A273" s="121"/>
      <c r="B273" s="121"/>
      <c r="C273" s="121"/>
      <c r="D273" s="121"/>
      <c r="E273" s="121"/>
      <c r="F273" s="122"/>
      <c r="G273" s="122"/>
      <c r="H273" s="123"/>
      <c r="I273" s="124"/>
      <c r="J273" s="124"/>
      <c r="K273" s="124"/>
      <c r="L273" s="125"/>
      <c r="M273" s="125"/>
      <c r="N273" s="125"/>
      <c r="O273" s="126"/>
      <c r="P273" s="126"/>
      <c r="Q273" s="127"/>
      <c r="R273" s="127"/>
      <c r="S273" s="127"/>
      <c r="T273" s="127"/>
      <c r="U273" s="127"/>
      <c r="V273" s="127"/>
      <c r="W273" s="127"/>
      <c r="X273" s="127"/>
      <c r="Y273" s="127"/>
      <c r="Z273" s="143"/>
      <c r="AA273" s="143"/>
      <c r="AB273" s="143"/>
      <c r="AC273" s="37"/>
    </row>
    <row r="274" spans="1:29" ht="15" customHeight="1">
      <c r="A274" s="422" t="s">
        <v>678</v>
      </c>
      <c r="B274" s="422" t="s">
        <v>679</v>
      </c>
      <c r="C274" s="422" t="s">
        <v>680</v>
      </c>
      <c r="D274" s="422" t="s">
        <v>681</v>
      </c>
      <c r="E274" s="422" t="s">
        <v>682</v>
      </c>
      <c r="F274" s="423" t="s">
        <v>683</v>
      </c>
      <c r="G274" s="423" t="s">
        <v>684</v>
      </c>
      <c r="H274" s="138">
        <v>0.55000000000000004</v>
      </c>
      <c r="I274" s="451">
        <v>0.25</v>
      </c>
      <c r="J274" s="451"/>
      <c r="K274" s="451"/>
      <c r="L274" s="451"/>
      <c r="M274" s="444">
        <v>0.1</v>
      </c>
      <c r="N274" s="444"/>
      <c r="O274" s="139">
        <v>0.1</v>
      </c>
      <c r="P274" s="102"/>
      <c r="Z274" s="143"/>
      <c r="AA274" s="143"/>
      <c r="AB274" s="143"/>
      <c r="AC274" s="37"/>
    </row>
    <row r="275" spans="1:29" ht="14.25" customHeight="1">
      <c r="A275" s="422"/>
      <c r="B275" s="422"/>
      <c r="C275" s="422"/>
      <c r="D275" s="422"/>
      <c r="E275" s="422"/>
      <c r="F275" s="422"/>
      <c r="G275" s="422"/>
      <c r="H275" s="445" t="s">
        <v>727</v>
      </c>
      <c r="I275" s="452" t="s">
        <v>728</v>
      </c>
      <c r="J275" s="452"/>
      <c r="K275" s="452"/>
      <c r="L275" s="452"/>
      <c r="M275" s="446" t="s">
        <v>729</v>
      </c>
      <c r="N275" s="446"/>
      <c r="O275" s="447" t="s">
        <v>730</v>
      </c>
      <c r="P275" s="102"/>
      <c r="Z275" s="143"/>
      <c r="AA275" s="143"/>
      <c r="AB275" s="143"/>
      <c r="AC275" s="37"/>
    </row>
    <row r="276" spans="1:29" ht="83.25" customHeight="1">
      <c r="A276" s="442" t="s">
        <v>311</v>
      </c>
      <c r="B276" s="427" t="s">
        <v>788</v>
      </c>
      <c r="C276" s="428">
        <v>14</v>
      </c>
      <c r="D276" s="428">
        <v>14</v>
      </c>
      <c r="E276" s="427" t="s">
        <v>618</v>
      </c>
      <c r="F276" s="429">
        <v>3160</v>
      </c>
      <c r="G276" s="429">
        <v>44240</v>
      </c>
      <c r="H276" s="445"/>
      <c r="I276" s="154" t="s">
        <v>732</v>
      </c>
      <c r="J276" s="154" t="s">
        <v>733</v>
      </c>
      <c r="K276" s="154" t="s">
        <v>734</v>
      </c>
      <c r="L276" s="154" t="s">
        <v>735</v>
      </c>
      <c r="M276" s="146" t="s">
        <v>736</v>
      </c>
      <c r="N276" s="146" t="s">
        <v>737</v>
      </c>
      <c r="O276" s="447"/>
      <c r="P276" s="102"/>
      <c r="Z276" s="143"/>
      <c r="AA276" s="143"/>
      <c r="AB276" s="143"/>
      <c r="AC276" s="37"/>
    </row>
    <row r="277" spans="1:29" ht="39" customHeight="1">
      <c r="A277" s="442"/>
      <c r="B277" s="427"/>
      <c r="C277" s="427"/>
      <c r="D277" s="427"/>
      <c r="E277" s="427"/>
      <c r="F277" s="427"/>
      <c r="G277" s="427"/>
      <c r="H277" s="427"/>
      <c r="I277" s="153">
        <v>0.6</v>
      </c>
      <c r="J277" s="153">
        <v>0.2</v>
      </c>
      <c r="K277" s="153">
        <v>0.1</v>
      </c>
      <c r="L277" s="153">
        <v>0.1</v>
      </c>
      <c r="M277" s="144">
        <v>0.9</v>
      </c>
      <c r="N277" s="144">
        <v>0.1</v>
      </c>
      <c r="O277" s="447"/>
      <c r="P277" s="102"/>
      <c r="Z277" s="143"/>
      <c r="AA277" s="143"/>
      <c r="AB277" s="143"/>
      <c r="AC277" s="37"/>
    </row>
    <row r="278" spans="1:29">
      <c r="A278" s="442"/>
      <c r="B278" s="432" t="s">
        <v>738</v>
      </c>
      <c r="C278" s="432"/>
      <c r="D278" s="432"/>
      <c r="E278" s="432"/>
      <c r="F278" s="432"/>
      <c r="G278" s="432"/>
      <c r="H278" s="158">
        <v>14</v>
      </c>
      <c r="I278" s="115"/>
      <c r="J278" s="115"/>
      <c r="K278" s="115"/>
      <c r="L278" s="115"/>
      <c r="M278" s="115"/>
      <c r="N278" s="115"/>
      <c r="O278" s="115"/>
      <c r="P278" s="102"/>
      <c r="Z278" s="143"/>
      <c r="AA278" s="143"/>
      <c r="AB278" s="143"/>
      <c r="AC278" s="37"/>
    </row>
    <row r="279" spans="1:29">
      <c r="A279" s="442"/>
      <c r="B279" s="433" t="s">
        <v>739</v>
      </c>
      <c r="C279" s="433"/>
      <c r="D279" s="433"/>
      <c r="E279" s="433"/>
      <c r="F279" s="433"/>
      <c r="G279" s="433"/>
      <c r="H279" s="157">
        <f>(H278/D276)*G276*H274</f>
        <v>24332.000000000004</v>
      </c>
      <c r="I279" s="115"/>
      <c r="J279" s="115"/>
      <c r="K279" s="115"/>
      <c r="L279" s="115"/>
      <c r="M279" s="115"/>
      <c r="N279" s="115"/>
      <c r="O279" s="115"/>
      <c r="P279" s="102"/>
      <c r="Z279" s="143"/>
      <c r="AA279" s="143"/>
      <c r="AB279" s="143"/>
      <c r="AC279" s="37"/>
    </row>
    <row r="280" spans="1:29">
      <c r="A280" s="442"/>
      <c r="B280" s="432" t="s">
        <v>740</v>
      </c>
      <c r="C280" s="432"/>
      <c r="D280" s="432"/>
      <c r="E280" s="432"/>
      <c r="F280" s="432"/>
      <c r="G280" s="432"/>
      <c r="H280" s="115"/>
      <c r="I280" s="130">
        <v>14</v>
      </c>
      <c r="J280" s="115"/>
      <c r="K280" s="130">
        <v>14</v>
      </c>
      <c r="L280" s="115"/>
      <c r="M280" s="115"/>
      <c r="N280" s="115"/>
      <c r="O280" s="115"/>
      <c r="P280" s="102"/>
      <c r="Z280" s="143"/>
      <c r="AA280" s="143"/>
      <c r="AB280" s="143"/>
      <c r="AC280" s="37"/>
    </row>
    <row r="281" spans="1:29">
      <c r="A281" s="442"/>
      <c r="B281" s="433" t="s">
        <v>741</v>
      </c>
      <c r="C281" s="433"/>
      <c r="D281" s="433"/>
      <c r="E281" s="433"/>
      <c r="F281" s="433"/>
      <c r="G281" s="433"/>
      <c r="H281" s="115"/>
      <c r="I281" s="157">
        <f>(I280/D276)*G276*I274*I277</f>
        <v>6636</v>
      </c>
      <c r="J281" s="115"/>
      <c r="K281" s="157">
        <f>(K280/D276)*G276*I274*K277</f>
        <v>1106</v>
      </c>
      <c r="L281" s="115"/>
      <c r="M281" s="115"/>
      <c r="N281" s="115"/>
      <c r="O281" s="115"/>
      <c r="P281" s="102"/>
      <c r="Z281" s="143"/>
      <c r="AA281" s="143"/>
      <c r="AB281" s="143"/>
      <c r="AC281" s="37"/>
    </row>
    <row r="282" spans="1:29" ht="15" customHeight="1">
      <c r="A282" s="442"/>
      <c r="B282" s="462" t="s">
        <v>764</v>
      </c>
      <c r="C282" s="462"/>
      <c r="D282" s="462"/>
      <c r="E282" s="462"/>
      <c r="F282" s="462"/>
      <c r="G282" s="462"/>
      <c r="H282" s="115"/>
      <c r="I282" s="115"/>
      <c r="J282" s="130">
        <v>14</v>
      </c>
      <c r="K282" s="115"/>
      <c r="L282" s="130">
        <v>14</v>
      </c>
      <c r="M282" s="115"/>
      <c r="N282" s="115"/>
      <c r="O282" s="115"/>
      <c r="P282" s="102"/>
      <c r="Z282" s="143"/>
      <c r="AA282" s="143"/>
      <c r="AB282" s="143"/>
      <c r="AC282" s="37"/>
    </row>
    <row r="283" spans="1:29" ht="15" customHeight="1">
      <c r="A283" s="442"/>
      <c r="B283" s="463" t="s">
        <v>765</v>
      </c>
      <c r="C283" s="463"/>
      <c r="D283" s="463"/>
      <c r="E283" s="463"/>
      <c r="F283" s="463"/>
      <c r="G283" s="463"/>
      <c r="H283" s="115"/>
      <c r="I283" s="115"/>
      <c r="J283" s="157">
        <f>(J282/D276)*G276*I274*J277</f>
        <v>2212</v>
      </c>
      <c r="K283" s="115"/>
      <c r="L283" s="157">
        <f>(L282/D276)*G276*I274*L277</f>
        <v>1106</v>
      </c>
      <c r="M283" s="115"/>
      <c r="N283" s="115"/>
      <c r="O283" s="115"/>
      <c r="P283" s="102"/>
      <c r="Z283" s="143"/>
      <c r="AA283" s="143"/>
      <c r="AB283" s="143"/>
      <c r="AC283" s="37"/>
    </row>
    <row r="284" spans="1:29">
      <c r="A284" s="442"/>
      <c r="B284" s="432"/>
      <c r="C284" s="432"/>
      <c r="D284" s="432"/>
      <c r="E284" s="432"/>
      <c r="F284" s="432"/>
      <c r="G284" s="432"/>
      <c r="H284" s="115"/>
      <c r="I284" s="115"/>
      <c r="J284" s="115"/>
      <c r="K284" s="115"/>
      <c r="L284" s="115"/>
      <c r="M284" s="115"/>
      <c r="N284" s="115"/>
      <c r="O284" s="115"/>
      <c r="P284" s="102"/>
      <c r="Z284" s="143"/>
      <c r="AA284" s="143"/>
      <c r="AB284" s="143"/>
      <c r="AC284" s="37"/>
    </row>
    <row r="285" spans="1:29">
      <c r="A285" s="442"/>
      <c r="B285" s="433"/>
      <c r="C285" s="433"/>
      <c r="D285" s="433"/>
      <c r="E285" s="433"/>
      <c r="F285" s="433"/>
      <c r="G285" s="433"/>
      <c r="H285" s="115"/>
      <c r="I285" s="115"/>
      <c r="J285" s="115"/>
      <c r="K285" s="115"/>
      <c r="L285" s="115"/>
      <c r="M285" s="115"/>
      <c r="N285" s="115"/>
      <c r="O285" s="115"/>
      <c r="P285" s="102"/>
      <c r="Z285" s="143"/>
      <c r="AA285" s="143"/>
      <c r="AB285" s="143"/>
      <c r="AC285" s="37"/>
    </row>
    <row r="286" spans="1:29">
      <c r="A286" s="442"/>
      <c r="B286" s="432"/>
      <c r="C286" s="432"/>
      <c r="D286" s="432"/>
      <c r="E286" s="432"/>
      <c r="F286" s="432"/>
      <c r="G286" s="432"/>
      <c r="H286" s="115"/>
      <c r="I286" s="115"/>
      <c r="J286" s="115"/>
      <c r="K286" s="115"/>
      <c r="L286" s="115"/>
      <c r="M286" s="115"/>
      <c r="N286" s="115"/>
      <c r="O286" s="115"/>
      <c r="P286" s="102"/>
      <c r="Z286" s="143"/>
      <c r="AA286" s="143"/>
      <c r="AB286" s="143"/>
      <c r="AC286" s="37"/>
    </row>
    <row r="287" spans="1:29">
      <c r="A287" s="442"/>
      <c r="B287" s="433"/>
      <c r="C287" s="433"/>
      <c r="D287" s="433"/>
      <c r="E287" s="433"/>
      <c r="F287" s="433"/>
      <c r="G287" s="433"/>
      <c r="H287" s="115"/>
      <c r="I287" s="115"/>
      <c r="J287" s="115"/>
      <c r="K287" s="115"/>
      <c r="L287" s="115"/>
      <c r="M287" s="115"/>
      <c r="N287" s="115"/>
      <c r="O287" s="115"/>
      <c r="P287" s="102"/>
      <c r="Z287" s="143"/>
      <c r="AA287" s="143"/>
      <c r="AB287" s="143"/>
      <c r="AC287" s="37"/>
    </row>
    <row r="288" spans="1:29">
      <c r="A288" s="442"/>
      <c r="B288" s="448" t="s">
        <v>720</v>
      </c>
      <c r="C288" s="448"/>
      <c r="D288" s="448"/>
      <c r="E288" s="448"/>
      <c r="F288" s="448"/>
      <c r="G288" s="448"/>
      <c r="H288" s="152">
        <f t="shared" ref="H288:O289" si="15">H278+H280+H282+H284+H286</f>
        <v>14</v>
      </c>
      <c r="I288" s="152">
        <f t="shared" si="15"/>
        <v>14</v>
      </c>
      <c r="J288" s="152">
        <f t="shared" si="15"/>
        <v>14</v>
      </c>
      <c r="K288" s="152">
        <f t="shared" si="15"/>
        <v>14</v>
      </c>
      <c r="L288" s="152">
        <f t="shared" si="15"/>
        <v>14</v>
      </c>
      <c r="M288" s="152">
        <f t="shared" si="15"/>
        <v>0</v>
      </c>
      <c r="N288" s="152">
        <f t="shared" si="15"/>
        <v>0</v>
      </c>
      <c r="O288" s="152">
        <f t="shared" si="15"/>
        <v>0</v>
      </c>
      <c r="P288" s="102"/>
      <c r="Z288" s="143"/>
      <c r="AA288" s="143"/>
      <c r="AB288" s="143"/>
      <c r="AC288" s="37"/>
    </row>
    <row r="289" spans="1:29">
      <c r="A289" s="442"/>
      <c r="B289" s="439" t="s">
        <v>695</v>
      </c>
      <c r="C289" s="439"/>
      <c r="D289" s="439"/>
      <c r="E289" s="439"/>
      <c r="F289" s="439"/>
      <c r="G289" s="439"/>
      <c r="H289" s="117">
        <f t="shared" si="15"/>
        <v>24332.000000000004</v>
      </c>
      <c r="I289" s="117">
        <f t="shared" si="15"/>
        <v>6636</v>
      </c>
      <c r="J289" s="117">
        <f t="shared" si="15"/>
        <v>2212</v>
      </c>
      <c r="K289" s="117">
        <f t="shared" si="15"/>
        <v>1106</v>
      </c>
      <c r="L289" s="117">
        <f t="shared" si="15"/>
        <v>1106</v>
      </c>
      <c r="M289" s="117">
        <f t="shared" si="15"/>
        <v>0</v>
      </c>
      <c r="N289" s="117">
        <f t="shared" si="15"/>
        <v>0</v>
      </c>
      <c r="O289" s="117">
        <f t="shared" si="15"/>
        <v>0</v>
      </c>
      <c r="P289" s="102"/>
      <c r="T289" s="141"/>
      <c r="Z289" s="143"/>
      <c r="AA289" s="143"/>
      <c r="AB289" s="143"/>
      <c r="AC289" s="37"/>
    </row>
    <row r="290" spans="1:29">
      <c r="A290" s="442"/>
      <c r="B290" s="449" t="s">
        <v>746</v>
      </c>
      <c r="C290" s="449"/>
      <c r="D290" s="449"/>
      <c r="E290" s="449"/>
      <c r="F290" s="449"/>
      <c r="G290" s="449"/>
      <c r="H290" s="440">
        <f>H289</f>
        <v>24332.000000000004</v>
      </c>
      <c r="I290" s="440"/>
      <c r="J290" s="440"/>
      <c r="K290" s="440"/>
      <c r="L290" s="440"/>
      <c r="M290" s="440"/>
      <c r="N290" s="440"/>
      <c r="O290" s="440"/>
      <c r="P290" s="102"/>
      <c r="Z290" s="143"/>
      <c r="AA290" s="143"/>
      <c r="AB290" s="143"/>
      <c r="AC290" s="37"/>
    </row>
    <row r="291" spans="1:29">
      <c r="A291" s="442"/>
      <c r="B291" s="449" t="s">
        <v>747</v>
      </c>
      <c r="C291" s="449"/>
      <c r="D291" s="449"/>
      <c r="E291" s="449"/>
      <c r="F291" s="449"/>
      <c r="G291" s="449"/>
      <c r="H291" s="440">
        <f>SUM(I289:L289)</f>
        <v>11060</v>
      </c>
      <c r="I291" s="440"/>
      <c r="J291" s="440"/>
      <c r="K291" s="440"/>
      <c r="L291" s="440"/>
      <c r="M291" s="440"/>
      <c r="N291" s="440"/>
      <c r="O291" s="440"/>
      <c r="P291" s="102"/>
      <c r="Z291" s="143"/>
      <c r="AA291" s="143"/>
      <c r="AB291" s="143"/>
      <c r="AC291" s="37"/>
    </row>
    <row r="292" spans="1:29">
      <c r="A292" s="442"/>
      <c r="B292" s="449" t="s">
        <v>748</v>
      </c>
      <c r="C292" s="449"/>
      <c r="D292" s="449"/>
      <c r="E292" s="449"/>
      <c r="F292" s="449"/>
      <c r="G292" s="449"/>
      <c r="H292" s="440">
        <f>SUM(M289:O289)</f>
        <v>0</v>
      </c>
      <c r="I292" s="440"/>
      <c r="J292" s="440"/>
      <c r="K292" s="440"/>
      <c r="L292" s="440"/>
      <c r="M292" s="440"/>
      <c r="N292" s="440"/>
      <c r="O292" s="440"/>
      <c r="P292" s="102"/>
      <c r="Z292" s="143"/>
      <c r="AA292" s="143"/>
      <c r="AB292" s="143"/>
      <c r="AC292" s="37"/>
    </row>
    <row r="293" spans="1:29">
      <c r="A293" s="442"/>
      <c r="B293" s="439" t="s">
        <v>721</v>
      </c>
      <c r="C293" s="439"/>
      <c r="D293" s="439"/>
      <c r="E293" s="439"/>
      <c r="F293" s="439"/>
      <c r="G293" s="439"/>
      <c r="H293" s="440">
        <f>SUM(H290:O292)</f>
        <v>35392</v>
      </c>
      <c r="I293" s="440"/>
      <c r="J293" s="440"/>
      <c r="K293" s="440"/>
      <c r="L293" s="440"/>
      <c r="M293" s="440"/>
      <c r="N293" s="440"/>
      <c r="O293" s="440"/>
      <c r="P293" s="102"/>
      <c r="Z293" s="143"/>
      <c r="AA293" s="143"/>
      <c r="AB293" s="143"/>
      <c r="AC293" s="37"/>
    </row>
    <row r="294" spans="1:29">
      <c r="A294" s="442"/>
      <c r="B294" s="450" t="s">
        <v>749</v>
      </c>
      <c r="C294" s="450"/>
      <c r="D294" s="450"/>
      <c r="E294" s="450"/>
      <c r="F294" s="450"/>
      <c r="G294" s="450"/>
      <c r="H294" s="443">
        <f>H293/G276</f>
        <v>0.8</v>
      </c>
      <c r="I294" s="443"/>
      <c r="J294" s="443"/>
      <c r="K294" s="443"/>
      <c r="L294" s="443"/>
      <c r="M294" s="443"/>
      <c r="N294" s="443"/>
      <c r="O294" s="443"/>
      <c r="P294" s="102"/>
      <c r="Z294" s="143"/>
      <c r="AA294" s="143"/>
      <c r="AB294" s="143"/>
      <c r="AC294" s="37"/>
    </row>
    <row r="295" spans="1:29" s="129" customFormat="1">
      <c r="A295" s="121"/>
      <c r="B295" s="121"/>
      <c r="C295" s="121"/>
      <c r="D295" s="121"/>
      <c r="E295" s="121"/>
      <c r="F295" s="122"/>
      <c r="G295" s="122"/>
      <c r="H295" s="123"/>
      <c r="I295" s="127"/>
      <c r="J295" s="127"/>
      <c r="K295" s="127"/>
      <c r="L295" s="127"/>
      <c r="M295" s="127"/>
      <c r="N295" s="127"/>
      <c r="O295" s="127"/>
      <c r="P295" s="127"/>
      <c r="Q295" s="127"/>
      <c r="R295" s="127"/>
      <c r="S295" s="127"/>
      <c r="T295" s="127"/>
      <c r="U295" s="127"/>
      <c r="V295" s="127"/>
      <c r="W295" s="127"/>
      <c r="X295" s="127"/>
      <c r="Y295" s="127"/>
      <c r="Z295" s="143"/>
      <c r="AA295" s="143"/>
      <c r="AB295" s="143"/>
      <c r="AC295" s="37"/>
    </row>
    <row r="296" spans="1:29" ht="15" customHeight="1">
      <c r="A296" s="422" t="s">
        <v>678</v>
      </c>
      <c r="B296" s="422" t="s">
        <v>679</v>
      </c>
      <c r="C296" s="422" t="s">
        <v>680</v>
      </c>
      <c r="D296" s="422" t="s">
        <v>681</v>
      </c>
      <c r="E296" s="422" t="s">
        <v>682</v>
      </c>
      <c r="F296" s="423" t="s">
        <v>683</v>
      </c>
      <c r="G296" s="423" t="s">
        <v>684</v>
      </c>
      <c r="H296" s="138">
        <v>0.55000000000000004</v>
      </c>
      <c r="I296" s="451">
        <v>0.25</v>
      </c>
      <c r="J296" s="451"/>
      <c r="K296" s="451"/>
      <c r="L296" s="451"/>
      <c r="M296" s="444">
        <v>0.1</v>
      </c>
      <c r="N296" s="444"/>
      <c r="O296" s="139">
        <v>0.1</v>
      </c>
      <c r="P296" s="102"/>
      <c r="Z296" s="143"/>
      <c r="AA296" s="143"/>
      <c r="AB296" s="143"/>
      <c r="AC296" s="37"/>
    </row>
    <row r="297" spans="1:29" ht="14.25" customHeight="1">
      <c r="A297" s="422"/>
      <c r="B297" s="422"/>
      <c r="C297" s="422"/>
      <c r="D297" s="422"/>
      <c r="E297" s="422"/>
      <c r="F297" s="422"/>
      <c r="G297" s="422"/>
      <c r="H297" s="445" t="s">
        <v>727</v>
      </c>
      <c r="I297" s="452" t="s">
        <v>728</v>
      </c>
      <c r="J297" s="452"/>
      <c r="K297" s="452"/>
      <c r="L297" s="452"/>
      <c r="M297" s="446" t="s">
        <v>729</v>
      </c>
      <c r="N297" s="446"/>
      <c r="O297" s="447" t="s">
        <v>730</v>
      </c>
      <c r="P297" s="102"/>
      <c r="Z297" s="143"/>
      <c r="AA297" s="143"/>
      <c r="AB297" s="143"/>
      <c r="AC297" s="37"/>
    </row>
    <row r="298" spans="1:29" ht="83.25" customHeight="1">
      <c r="A298" s="442" t="s">
        <v>312</v>
      </c>
      <c r="B298" s="427" t="s">
        <v>789</v>
      </c>
      <c r="C298" s="428">
        <v>7</v>
      </c>
      <c r="D298" s="428">
        <v>7</v>
      </c>
      <c r="E298" s="427" t="s">
        <v>618</v>
      </c>
      <c r="F298" s="429">
        <v>1200</v>
      </c>
      <c r="G298" s="429">
        <v>8400</v>
      </c>
      <c r="H298" s="445"/>
      <c r="I298" s="154" t="s">
        <v>732</v>
      </c>
      <c r="J298" s="154" t="s">
        <v>733</v>
      </c>
      <c r="K298" s="154" t="s">
        <v>734</v>
      </c>
      <c r="L298" s="154" t="s">
        <v>735</v>
      </c>
      <c r="M298" s="146" t="s">
        <v>736</v>
      </c>
      <c r="N298" s="146" t="s">
        <v>737</v>
      </c>
      <c r="O298" s="447"/>
      <c r="P298" s="102"/>
      <c r="Z298" s="143"/>
      <c r="AA298" s="143"/>
      <c r="AB298" s="143"/>
      <c r="AC298" s="37"/>
    </row>
    <row r="299" spans="1:29" ht="39" customHeight="1">
      <c r="A299" s="442"/>
      <c r="B299" s="427"/>
      <c r="C299" s="427"/>
      <c r="D299" s="427"/>
      <c r="E299" s="427"/>
      <c r="F299" s="427"/>
      <c r="G299" s="427"/>
      <c r="H299" s="427"/>
      <c r="I299" s="153">
        <v>0.6</v>
      </c>
      <c r="J299" s="153">
        <v>0.2</v>
      </c>
      <c r="K299" s="153">
        <v>0.1</v>
      </c>
      <c r="L299" s="153">
        <v>0.1</v>
      </c>
      <c r="M299" s="144">
        <v>0.9</v>
      </c>
      <c r="N299" s="144">
        <v>0.1</v>
      </c>
      <c r="O299" s="447"/>
      <c r="P299" s="102"/>
      <c r="Z299" s="143"/>
      <c r="AA299" s="143"/>
      <c r="AB299" s="143"/>
      <c r="AC299" s="37"/>
    </row>
    <row r="300" spans="1:29">
      <c r="A300" s="442"/>
      <c r="B300" s="432" t="s">
        <v>712</v>
      </c>
      <c r="C300" s="432"/>
      <c r="D300" s="432"/>
      <c r="E300" s="432"/>
      <c r="F300" s="432"/>
      <c r="G300" s="432"/>
      <c r="H300" s="130">
        <v>7</v>
      </c>
      <c r="I300" s="115"/>
      <c r="J300" s="115"/>
      <c r="K300" s="115"/>
      <c r="L300" s="115"/>
      <c r="M300" s="115"/>
      <c r="N300" s="115"/>
      <c r="O300" s="115"/>
      <c r="P300" s="102"/>
      <c r="Z300" s="143"/>
      <c r="AA300" s="143"/>
      <c r="AB300" s="143"/>
      <c r="AC300" s="37"/>
    </row>
    <row r="301" spans="1:29">
      <c r="A301" s="442"/>
      <c r="B301" s="433" t="s">
        <v>713</v>
      </c>
      <c r="C301" s="433"/>
      <c r="D301" s="433"/>
      <c r="E301" s="433"/>
      <c r="F301" s="433"/>
      <c r="G301" s="433"/>
      <c r="H301" s="157">
        <f>(H300/D298)*G298*H296</f>
        <v>4620</v>
      </c>
      <c r="I301" s="115"/>
      <c r="J301" s="115"/>
      <c r="K301" s="115"/>
      <c r="L301" s="115"/>
      <c r="M301" s="115"/>
      <c r="N301" s="115"/>
      <c r="O301" s="115"/>
      <c r="P301" s="102"/>
      <c r="Z301" s="143"/>
      <c r="AA301" s="143"/>
      <c r="AB301" s="143"/>
      <c r="AC301" s="37"/>
    </row>
    <row r="302" spans="1:29">
      <c r="A302" s="442"/>
      <c r="B302" s="432" t="s">
        <v>740</v>
      </c>
      <c r="C302" s="432"/>
      <c r="D302" s="432"/>
      <c r="E302" s="432"/>
      <c r="F302" s="432"/>
      <c r="G302" s="432"/>
      <c r="H302" s="115"/>
      <c r="I302" s="130">
        <v>7</v>
      </c>
      <c r="J302" s="115"/>
      <c r="K302" s="130">
        <v>7</v>
      </c>
      <c r="L302" s="115"/>
      <c r="M302" s="115"/>
      <c r="N302" s="115"/>
      <c r="O302" s="115"/>
      <c r="P302" s="102"/>
      <c r="Z302" s="143"/>
      <c r="AA302" s="143"/>
      <c r="AB302" s="143"/>
      <c r="AC302" s="37"/>
    </row>
    <row r="303" spans="1:29">
      <c r="A303" s="442"/>
      <c r="B303" s="433" t="s">
        <v>741</v>
      </c>
      <c r="C303" s="433"/>
      <c r="D303" s="433"/>
      <c r="E303" s="433"/>
      <c r="F303" s="433"/>
      <c r="G303" s="433"/>
      <c r="H303" s="115"/>
      <c r="I303" s="157">
        <f>(I302/D298)*G298*I296*I299</f>
        <v>1260</v>
      </c>
      <c r="J303" s="115"/>
      <c r="K303" s="157">
        <f>(K302/D298)*G298*I296*K299</f>
        <v>210</v>
      </c>
      <c r="L303" s="115"/>
      <c r="M303" s="115"/>
      <c r="N303" s="115"/>
      <c r="O303" s="115"/>
      <c r="P303" s="102"/>
      <c r="Z303" s="143"/>
      <c r="AA303" s="143"/>
      <c r="AB303" s="143"/>
      <c r="AC303" s="37"/>
    </row>
    <row r="304" spans="1:29" ht="15" customHeight="1">
      <c r="A304" s="442"/>
      <c r="B304" s="462" t="s">
        <v>764</v>
      </c>
      <c r="C304" s="462"/>
      <c r="D304" s="462"/>
      <c r="E304" s="462"/>
      <c r="F304" s="462"/>
      <c r="G304" s="462"/>
      <c r="H304" s="115"/>
      <c r="I304" s="115"/>
      <c r="J304" s="130">
        <v>7</v>
      </c>
      <c r="K304" s="115"/>
      <c r="L304" s="130">
        <v>7</v>
      </c>
      <c r="M304" s="115"/>
      <c r="N304" s="115"/>
      <c r="O304" s="115"/>
      <c r="P304" s="102"/>
      <c r="Z304" s="143"/>
      <c r="AA304" s="143"/>
      <c r="AB304" s="143"/>
      <c r="AC304" s="37"/>
    </row>
    <row r="305" spans="1:29" ht="15" customHeight="1">
      <c r="A305" s="442"/>
      <c r="B305" s="463" t="s">
        <v>765</v>
      </c>
      <c r="C305" s="463"/>
      <c r="D305" s="463"/>
      <c r="E305" s="463"/>
      <c r="F305" s="463"/>
      <c r="G305" s="463"/>
      <c r="H305" s="115"/>
      <c r="I305" s="115"/>
      <c r="J305" s="157">
        <f>(J304/D298)*G298*I296*J299</f>
        <v>420</v>
      </c>
      <c r="K305" s="115"/>
      <c r="L305" s="157">
        <f>(L304/D298)*G298*I296*L299</f>
        <v>210</v>
      </c>
      <c r="M305" s="115"/>
      <c r="N305" s="115"/>
      <c r="O305" s="115"/>
      <c r="P305" s="102"/>
      <c r="Z305" s="143"/>
      <c r="AA305" s="143"/>
      <c r="AB305" s="143"/>
      <c r="AC305" s="37"/>
    </row>
    <row r="306" spans="1:29">
      <c r="A306" s="442"/>
      <c r="B306" s="432"/>
      <c r="C306" s="432"/>
      <c r="D306" s="432"/>
      <c r="E306" s="432"/>
      <c r="F306" s="432"/>
      <c r="G306" s="432"/>
      <c r="H306" s="115"/>
      <c r="I306" s="115"/>
      <c r="J306" s="115"/>
      <c r="K306" s="115"/>
      <c r="L306" s="115"/>
      <c r="M306" s="115"/>
      <c r="N306" s="115"/>
      <c r="O306" s="115"/>
      <c r="P306" s="102"/>
      <c r="Z306" s="143"/>
      <c r="AA306" s="143"/>
      <c r="AB306" s="143"/>
      <c r="AC306" s="37"/>
    </row>
    <row r="307" spans="1:29">
      <c r="A307" s="442"/>
      <c r="B307" s="433"/>
      <c r="C307" s="433"/>
      <c r="D307" s="433"/>
      <c r="E307" s="433"/>
      <c r="F307" s="433"/>
      <c r="G307" s="433"/>
      <c r="H307" s="115"/>
      <c r="I307" s="115"/>
      <c r="J307" s="115"/>
      <c r="K307" s="115"/>
      <c r="L307" s="115"/>
      <c r="M307" s="115"/>
      <c r="N307" s="115"/>
      <c r="O307" s="115"/>
      <c r="P307" s="102"/>
      <c r="Z307" s="143"/>
      <c r="AA307" s="143"/>
      <c r="AB307" s="143"/>
      <c r="AC307" s="37"/>
    </row>
    <row r="308" spans="1:29">
      <c r="A308" s="442"/>
      <c r="B308" s="432"/>
      <c r="C308" s="432"/>
      <c r="D308" s="432"/>
      <c r="E308" s="432"/>
      <c r="F308" s="432"/>
      <c r="G308" s="432"/>
      <c r="H308" s="115"/>
      <c r="I308" s="115"/>
      <c r="J308" s="115"/>
      <c r="K308" s="115"/>
      <c r="L308" s="115"/>
      <c r="M308" s="115"/>
      <c r="N308" s="115"/>
      <c r="O308" s="115"/>
      <c r="P308" s="102"/>
      <c r="Z308" s="143"/>
      <c r="AA308" s="143"/>
      <c r="AB308" s="143"/>
      <c r="AC308" s="37"/>
    </row>
    <row r="309" spans="1:29">
      <c r="A309" s="442"/>
      <c r="B309" s="433"/>
      <c r="C309" s="433"/>
      <c r="D309" s="433"/>
      <c r="E309" s="433"/>
      <c r="F309" s="433"/>
      <c r="G309" s="433"/>
      <c r="H309" s="115"/>
      <c r="I309" s="115"/>
      <c r="J309" s="115"/>
      <c r="K309" s="115"/>
      <c r="L309" s="115"/>
      <c r="M309" s="115"/>
      <c r="N309" s="115"/>
      <c r="O309" s="115"/>
      <c r="P309" s="102"/>
      <c r="Z309" s="143"/>
      <c r="AA309" s="143"/>
      <c r="AB309" s="143"/>
      <c r="AC309" s="37"/>
    </row>
    <row r="310" spans="1:29">
      <c r="A310" s="442"/>
      <c r="B310" s="448" t="s">
        <v>720</v>
      </c>
      <c r="C310" s="448"/>
      <c r="D310" s="448"/>
      <c r="E310" s="448"/>
      <c r="F310" s="448"/>
      <c r="G310" s="448"/>
      <c r="H310" s="152">
        <f t="shared" ref="H310:O311" si="16">H300+H302+H304+H306+H308</f>
        <v>7</v>
      </c>
      <c r="I310" s="152">
        <f t="shared" si="16"/>
        <v>7</v>
      </c>
      <c r="J310" s="152">
        <f t="shared" si="16"/>
        <v>7</v>
      </c>
      <c r="K310" s="152">
        <f t="shared" si="16"/>
        <v>7</v>
      </c>
      <c r="L310" s="152">
        <f t="shared" si="16"/>
        <v>7</v>
      </c>
      <c r="M310" s="152">
        <f t="shared" si="16"/>
        <v>0</v>
      </c>
      <c r="N310" s="152">
        <f t="shared" si="16"/>
        <v>0</v>
      </c>
      <c r="O310" s="152">
        <f t="shared" si="16"/>
        <v>0</v>
      </c>
      <c r="P310" s="102"/>
      <c r="Z310" s="143"/>
      <c r="AA310" s="143"/>
      <c r="AB310" s="143"/>
      <c r="AC310" s="37"/>
    </row>
    <row r="311" spans="1:29">
      <c r="A311" s="442"/>
      <c r="B311" s="439" t="s">
        <v>695</v>
      </c>
      <c r="C311" s="439"/>
      <c r="D311" s="439"/>
      <c r="E311" s="439"/>
      <c r="F311" s="439"/>
      <c r="G311" s="439"/>
      <c r="H311" s="117">
        <f t="shared" si="16"/>
        <v>4620</v>
      </c>
      <c r="I311" s="117">
        <f t="shared" si="16"/>
        <v>1260</v>
      </c>
      <c r="J311" s="117">
        <f t="shared" si="16"/>
        <v>420</v>
      </c>
      <c r="K311" s="117">
        <f t="shared" si="16"/>
        <v>210</v>
      </c>
      <c r="L311" s="117">
        <f t="shared" si="16"/>
        <v>210</v>
      </c>
      <c r="M311" s="117">
        <f t="shared" si="16"/>
        <v>0</v>
      </c>
      <c r="N311" s="117">
        <f t="shared" si="16"/>
        <v>0</v>
      </c>
      <c r="O311" s="117">
        <f t="shared" si="16"/>
        <v>0</v>
      </c>
      <c r="P311" s="102"/>
      <c r="T311" s="141"/>
      <c r="Z311" s="143"/>
      <c r="AA311" s="143"/>
      <c r="AB311" s="143"/>
      <c r="AC311" s="37"/>
    </row>
    <row r="312" spans="1:29">
      <c r="A312" s="442"/>
      <c r="B312" s="449" t="s">
        <v>746</v>
      </c>
      <c r="C312" s="449"/>
      <c r="D312" s="449"/>
      <c r="E312" s="449"/>
      <c r="F312" s="449"/>
      <c r="G312" s="449"/>
      <c r="H312" s="440">
        <f>H311</f>
        <v>4620</v>
      </c>
      <c r="I312" s="440"/>
      <c r="J312" s="440"/>
      <c r="K312" s="440"/>
      <c r="L312" s="440"/>
      <c r="M312" s="440"/>
      <c r="N312" s="440"/>
      <c r="O312" s="440"/>
      <c r="P312" s="102"/>
      <c r="Z312" s="143"/>
      <c r="AA312" s="143"/>
      <c r="AB312" s="143"/>
      <c r="AC312" s="37"/>
    </row>
    <row r="313" spans="1:29">
      <c r="A313" s="442"/>
      <c r="B313" s="449" t="s">
        <v>747</v>
      </c>
      <c r="C313" s="449"/>
      <c r="D313" s="449"/>
      <c r="E313" s="449"/>
      <c r="F313" s="449"/>
      <c r="G313" s="449"/>
      <c r="H313" s="440">
        <f>SUM(I311:L311)</f>
        <v>2100</v>
      </c>
      <c r="I313" s="440"/>
      <c r="J313" s="440"/>
      <c r="K313" s="440"/>
      <c r="L313" s="440"/>
      <c r="M313" s="440"/>
      <c r="N313" s="440"/>
      <c r="O313" s="440"/>
      <c r="P313" s="102"/>
      <c r="Z313" s="143"/>
      <c r="AA313" s="143"/>
      <c r="AB313" s="143"/>
      <c r="AC313" s="37"/>
    </row>
    <row r="314" spans="1:29">
      <c r="A314" s="442"/>
      <c r="B314" s="449" t="s">
        <v>748</v>
      </c>
      <c r="C314" s="449"/>
      <c r="D314" s="449"/>
      <c r="E314" s="449"/>
      <c r="F314" s="449"/>
      <c r="G314" s="449"/>
      <c r="H314" s="440">
        <f>SUM(M311:O311)</f>
        <v>0</v>
      </c>
      <c r="I314" s="440"/>
      <c r="J314" s="440"/>
      <c r="K314" s="440"/>
      <c r="L314" s="440"/>
      <c r="M314" s="440"/>
      <c r="N314" s="440"/>
      <c r="O314" s="440"/>
      <c r="P314" s="102"/>
      <c r="Z314" s="143"/>
      <c r="AA314" s="143"/>
      <c r="AB314" s="143"/>
      <c r="AC314" s="37"/>
    </row>
    <row r="315" spans="1:29">
      <c r="A315" s="442"/>
      <c r="B315" s="439" t="s">
        <v>721</v>
      </c>
      <c r="C315" s="439"/>
      <c r="D315" s="439"/>
      <c r="E315" s="439"/>
      <c r="F315" s="439"/>
      <c r="G315" s="439"/>
      <c r="H315" s="440">
        <f>SUM(H312:O314)</f>
        <v>6720</v>
      </c>
      <c r="I315" s="440"/>
      <c r="J315" s="440"/>
      <c r="K315" s="440"/>
      <c r="L315" s="440"/>
      <c r="M315" s="440"/>
      <c r="N315" s="440"/>
      <c r="O315" s="440"/>
      <c r="P315" s="102"/>
      <c r="Z315" s="143"/>
      <c r="AA315" s="143"/>
      <c r="AB315" s="143"/>
      <c r="AC315" s="37"/>
    </row>
    <row r="316" spans="1:29">
      <c r="A316" s="442"/>
      <c r="B316" s="450" t="s">
        <v>749</v>
      </c>
      <c r="C316" s="450"/>
      <c r="D316" s="450"/>
      <c r="E316" s="450"/>
      <c r="F316" s="450"/>
      <c r="G316" s="450"/>
      <c r="H316" s="443">
        <f>H315/G298</f>
        <v>0.8</v>
      </c>
      <c r="I316" s="443"/>
      <c r="J316" s="443"/>
      <c r="K316" s="443"/>
      <c r="L316" s="443"/>
      <c r="M316" s="443"/>
      <c r="N316" s="443"/>
      <c r="O316" s="443"/>
      <c r="P316" s="102"/>
      <c r="Z316" s="143"/>
      <c r="AA316" s="143"/>
      <c r="AB316" s="143"/>
      <c r="AC316" s="37"/>
    </row>
    <row r="317" spans="1:29" s="129" customFormat="1">
      <c r="A317" s="121"/>
      <c r="B317" s="121"/>
      <c r="C317" s="121"/>
      <c r="D317" s="121"/>
      <c r="E317" s="121"/>
      <c r="F317" s="122"/>
      <c r="G317" s="122"/>
      <c r="H317" s="123"/>
      <c r="I317" s="124"/>
      <c r="J317" s="124"/>
      <c r="K317" s="124"/>
      <c r="L317" s="125"/>
      <c r="M317" s="125"/>
      <c r="N317" s="125"/>
      <c r="O317" s="126"/>
      <c r="P317" s="126"/>
      <c r="Q317" s="127"/>
      <c r="R317" s="102"/>
      <c r="S317" s="127"/>
      <c r="T317" s="127"/>
      <c r="U317" s="127"/>
      <c r="V317" s="127"/>
      <c r="W317" s="127"/>
      <c r="X317" s="127"/>
      <c r="Y317" s="127"/>
      <c r="Z317" s="143"/>
      <c r="AA317" s="143"/>
      <c r="AB317" s="143"/>
      <c r="AC317" s="37"/>
    </row>
    <row r="318" spans="1:29" ht="15" customHeight="1">
      <c r="A318" s="422" t="s">
        <v>678</v>
      </c>
      <c r="B318" s="422" t="s">
        <v>679</v>
      </c>
      <c r="C318" s="422" t="s">
        <v>680</v>
      </c>
      <c r="D318" s="422" t="s">
        <v>681</v>
      </c>
      <c r="E318" s="422" t="s">
        <v>682</v>
      </c>
      <c r="F318" s="423" t="s">
        <v>683</v>
      </c>
      <c r="G318" s="423" t="s">
        <v>684</v>
      </c>
      <c r="H318" s="138">
        <v>0.55000000000000004</v>
      </c>
      <c r="I318" s="451">
        <v>0.25</v>
      </c>
      <c r="J318" s="451"/>
      <c r="K318" s="451"/>
      <c r="L318" s="451"/>
      <c r="M318" s="444">
        <v>0.1</v>
      </c>
      <c r="N318" s="444"/>
      <c r="O318" s="139">
        <v>0.1</v>
      </c>
      <c r="P318" s="102"/>
      <c r="Z318" s="143"/>
      <c r="AA318" s="143"/>
      <c r="AB318" s="143"/>
      <c r="AC318" s="37"/>
    </row>
    <row r="319" spans="1:29" ht="14.25" customHeight="1">
      <c r="A319" s="422"/>
      <c r="B319" s="422"/>
      <c r="C319" s="422"/>
      <c r="D319" s="422"/>
      <c r="E319" s="422"/>
      <c r="F319" s="422"/>
      <c r="G319" s="422"/>
      <c r="H319" s="445" t="s">
        <v>727</v>
      </c>
      <c r="I319" s="452" t="s">
        <v>728</v>
      </c>
      <c r="J319" s="452"/>
      <c r="K319" s="452"/>
      <c r="L319" s="452"/>
      <c r="M319" s="446" t="s">
        <v>729</v>
      </c>
      <c r="N319" s="446"/>
      <c r="O319" s="447" t="s">
        <v>730</v>
      </c>
      <c r="P319" s="102"/>
      <c r="Z319" s="143"/>
      <c r="AA319" s="143"/>
      <c r="AB319" s="143"/>
      <c r="AC319" s="37"/>
    </row>
    <row r="320" spans="1:29" ht="83.25" customHeight="1">
      <c r="A320" s="442" t="s">
        <v>313</v>
      </c>
      <c r="B320" s="427" t="s">
        <v>790</v>
      </c>
      <c r="C320" s="428">
        <v>7</v>
      </c>
      <c r="D320" s="428">
        <v>7</v>
      </c>
      <c r="E320" s="474" t="s">
        <v>618</v>
      </c>
      <c r="F320" s="429">
        <v>240</v>
      </c>
      <c r="G320" s="429">
        <v>1680</v>
      </c>
      <c r="H320" s="445"/>
      <c r="I320" s="154" t="s">
        <v>732</v>
      </c>
      <c r="J320" s="154" t="s">
        <v>733</v>
      </c>
      <c r="K320" s="154" t="s">
        <v>734</v>
      </c>
      <c r="L320" s="154" t="s">
        <v>735</v>
      </c>
      <c r="M320" s="146" t="s">
        <v>736</v>
      </c>
      <c r="N320" s="146" t="s">
        <v>737</v>
      </c>
      <c r="O320" s="447"/>
      <c r="P320" s="102"/>
      <c r="Z320" s="143"/>
      <c r="AA320" s="143"/>
      <c r="AB320" s="143"/>
      <c r="AC320" s="37"/>
    </row>
    <row r="321" spans="1:29" ht="39" customHeight="1">
      <c r="A321" s="442"/>
      <c r="B321" s="427"/>
      <c r="C321" s="427"/>
      <c r="D321" s="427"/>
      <c r="E321" s="427"/>
      <c r="F321" s="427"/>
      <c r="G321" s="427"/>
      <c r="H321" s="427"/>
      <c r="I321" s="153">
        <v>0.6</v>
      </c>
      <c r="J321" s="153">
        <v>0.2</v>
      </c>
      <c r="K321" s="153">
        <v>0.1</v>
      </c>
      <c r="L321" s="153">
        <v>0.1</v>
      </c>
      <c r="M321" s="144">
        <v>0.9</v>
      </c>
      <c r="N321" s="144">
        <v>0.1</v>
      </c>
      <c r="O321" s="447"/>
      <c r="P321" s="102"/>
      <c r="Z321" s="143"/>
      <c r="AA321" s="143"/>
      <c r="AB321" s="143"/>
      <c r="AC321" s="37"/>
    </row>
    <row r="322" spans="1:29">
      <c r="A322" s="442"/>
      <c r="B322" s="432" t="s">
        <v>712</v>
      </c>
      <c r="C322" s="432"/>
      <c r="D322" s="432"/>
      <c r="E322" s="432"/>
      <c r="F322" s="432"/>
      <c r="G322" s="432"/>
      <c r="H322" s="130">
        <v>7</v>
      </c>
      <c r="I322" s="115"/>
      <c r="J322" s="115"/>
      <c r="K322" s="115"/>
      <c r="L322" s="115"/>
      <c r="M322" s="115"/>
      <c r="N322" s="115"/>
      <c r="O322" s="115"/>
      <c r="P322" s="102"/>
      <c r="Z322" s="143"/>
      <c r="AA322" s="143"/>
      <c r="AB322" s="143"/>
      <c r="AC322" s="37"/>
    </row>
    <row r="323" spans="1:29">
      <c r="A323" s="442"/>
      <c r="B323" s="433" t="s">
        <v>713</v>
      </c>
      <c r="C323" s="433"/>
      <c r="D323" s="433"/>
      <c r="E323" s="433"/>
      <c r="F323" s="433"/>
      <c r="G323" s="433"/>
      <c r="H323" s="157">
        <f>(H322/D320)*G320*H318</f>
        <v>924.00000000000011</v>
      </c>
      <c r="I323" s="115"/>
      <c r="J323" s="115"/>
      <c r="K323" s="115"/>
      <c r="L323" s="115"/>
      <c r="M323" s="115"/>
      <c r="N323" s="115"/>
      <c r="O323" s="115"/>
      <c r="P323" s="102"/>
      <c r="Z323" s="143"/>
      <c r="AA323" s="143"/>
      <c r="AB323" s="143"/>
      <c r="AC323" s="37"/>
    </row>
    <row r="324" spans="1:29">
      <c r="A324" s="442"/>
      <c r="B324" s="432" t="s">
        <v>740</v>
      </c>
      <c r="C324" s="432"/>
      <c r="D324" s="432"/>
      <c r="E324" s="432"/>
      <c r="F324" s="432"/>
      <c r="G324" s="432"/>
      <c r="H324" s="115"/>
      <c r="I324" s="130">
        <v>7</v>
      </c>
      <c r="J324" s="115"/>
      <c r="K324" s="130">
        <v>7</v>
      </c>
      <c r="L324" s="115"/>
      <c r="M324" s="115"/>
      <c r="N324" s="115"/>
      <c r="O324" s="115"/>
      <c r="P324" s="102"/>
      <c r="Z324" s="143"/>
      <c r="AA324" s="143"/>
      <c r="AB324" s="143"/>
      <c r="AC324" s="37"/>
    </row>
    <row r="325" spans="1:29">
      <c r="A325" s="442"/>
      <c r="B325" s="433" t="s">
        <v>741</v>
      </c>
      <c r="C325" s="433"/>
      <c r="D325" s="433"/>
      <c r="E325" s="433"/>
      <c r="F325" s="433"/>
      <c r="G325" s="433"/>
      <c r="H325" s="115"/>
      <c r="I325" s="157">
        <f>(I324/D320)*G320*I318*I321</f>
        <v>252</v>
      </c>
      <c r="J325" s="115"/>
      <c r="K325" s="157">
        <f>(K324/D320)*G320*I318*K321</f>
        <v>42</v>
      </c>
      <c r="L325" s="115"/>
      <c r="M325" s="115"/>
      <c r="N325" s="115"/>
      <c r="O325" s="115"/>
      <c r="P325" s="102"/>
      <c r="Z325" s="143"/>
      <c r="AA325" s="143"/>
      <c r="AB325" s="143"/>
      <c r="AC325" s="37"/>
    </row>
    <row r="326" spans="1:29" ht="15" customHeight="1">
      <c r="A326" s="442"/>
      <c r="B326" s="462" t="s">
        <v>764</v>
      </c>
      <c r="C326" s="462"/>
      <c r="D326" s="462"/>
      <c r="E326" s="462"/>
      <c r="F326" s="462"/>
      <c r="G326" s="462"/>
      <c r="H326" s="115"/>
      <c r="I326" s="115"/>
      <c r="J326" s="130">
        <v>7</v>
      </c>
      <c r="K326" s="115"/>
      <c r="L326" s="130">
        <v>7</v>
      </c>
      <c r="M326" s="115"/>
      <c r="N326" s="115"/>
      <c r="O326" s="115"/>
      <c r="P326" s="102"/>
      <c r="Z326" s="143"/>
      <c r="AA326" s="143"/>
      <c r="AB326" s="143"/>
      <c r="AC326" s="37"/>
    </row>
    <row r="327" spans="1:29" ht="15" customHeight="1">
      <c r="A327" s="442"/>
      <c r="B327" s="463" t="s">
        <v>765</v>
      </c>
      <c r="C327" s="463"/>
      <c r="D327" s="463"/>
      <c r="E327" s="463"/>
      <c r="F327" s="463"/>
      <c r="G327" s="463"/>
      <c r="H327" s="115"/>
      <c r="I327" s="115"/>
      <c r="J327" s="157">
        <f>(J326/D320)*G320*I318*J321</f>
        <v>84</v>
      </c>
      <c r="K327" s="115"/>
      <c r="L327" s="157">
        <f>(L326/D320)*G320*I318*L321</f>
        <v>42</v>
      </c>
      <c r="M327" s="115"/>
      <c r="N327" s="115"/>
      <c r="O327" s="115"/>
      <c r="P327" s="102"/>
      <c r="Z327" s="143"/>
      <c r="AA327" s="143"/>
      <c r="AB327" s="143"/>
      <c r="AC327" s="37"/>
    </row>
    <row r="328" spans="1:29">
      <c r="A328" s="442"/>
      <c r="B328" s="432"/>
      <c r="C328" s="432"/>
      <c r="D328" s="432"/>
      <c r="E328" s="432"/>
      <c r="F328" s="432"/>
      <c r="G328" s="432"/>
      <c r="H328" s="115"/>
      <c r="I328" s="115"/>
      <c r="J328" s="115"/>
      <c r="K328" s="115"/>
      <c r="L328" s="115"/>
      <c r="M328" s="115"/>
      <c r="N328" s="115"/>
      <c r="O328" s="115"/>
      <c r="P328" s="102"/>
      <c r="Z328" s="143"/>
      <c r="AA328" s="143"/>
      <c r="AB328" s="143"/>
      <c r="AC328" s="37"/>
    </row>
    <row r="329" spans="1:29">
      <c r="A329" s="442"/>
      <c r="B329" s="433"/>
      <c r="C329" s="433"/>
      <c r="D329" s="433"/>
      <c r="E329" s="433"/>
      <c r="F329" s="433"/>
      <c r="G329" s="433"/>
      <c r="H329" s="115"/>
      <c r="I329" s="115"/>
      <c r="J329" s="115"/>
      <c r="K329" s="115"/>
      <c r="L329" s="115"/>
      <c r="M329" s="115"/>
      <c r="N329" s="115"/>
      <c r="O329" s="115"/>
      <c r="P329" s="102"/>
      <c r="Z329" s="143"/>
      <c r="AA329" s="143"/>
      <c r="AB329" s="143"/>
      <c r="AC329" s="37"/>
    </row>
    <row r="330" spans="1:29">
      <c r="A330" s="442"/>
      <c r="B330" s="432"/>
      <c r="C330" s="432"/>
      <c r="D330" s="432"/>
      <c r="E330" s="432"/>
      <c r="F330" s="432"/>
      <c r="G330" s="432"/>
      <c r="H330" s="115"/>
      <c r="I330" s="115"/>
      <c r="J330" s="115"/>
      <c r="K330" s="115"/>
      <c r="L330" s="115"/>
      <c r="M330" s="115"/>
      <c r="N330" s="115"/>
      <c r="O330" s="115"/>
      <c r="P330" s="102"/>
      <c r="Z330" s="143"/>
      <c r="AA330" s="143"/>
      <c r="AB330" s="143"/>
      <c r="AC330" s="37"/>
    </row>
    <row r="331" spans="1:29">
      <c r="A331" s="442"/>
      <c r="B331" s="433"/>
      <c r="C331" s="433"/>
      <c r="D331" s="433"/>
      <c r="E331" s="433"/>
      <c r="F331" s="433"/>
      <c r="G331" s="433"/>
      <c r="H331" s="115"/>
      <c r="I331" s="115"/>
      <c r="J331" s="115"/>
      <c r="K331" s="115"/>
      <c r="L331" s="115"/>
      <c r="M331" s="115"/>
      <c r="N331" s="115"/>
      <c r="O331" s="115"/>
      <c r="P331" s="102"/>
      <c r="Z331" s="143"/>
      <c r="AA331" s="143"/>
      <c r="AB331" s="143"/>
      <c r="AC331" s="37"/>
    </row>
    <row r="332" spans="1:29">
      <c r="A332" s="442"/>
      <c r="B332" s="448" t="s">
        <v>720</v>
      </c>
      <c r="C332" s="448"/>
      <c r="D332" s="448"/>
      <c r="E332" s="448"/>
      <c r="F332" s="448"/>
      <c r="G332" s="448"/>
      <c r="H332" s="152">
        <f t="shared" ref="H332:O333" si="17">H322+H324+H326+H328+H330</f>
        <v>7</v>
      </c>
      <c r="I332" s="152">
        <f t="shared" si="17"/>
        <v>7</v>
      </c>
      <c r="J332" s="152">
        <f t="shared" si="17"/>
        <v>7</v>
      </c>
      <c r="K332" s="152">
        <f t="shared" si="17"/>
        <v>7</v>
      </c>
      <c r="L332" s="152">
        <f t="shared" si="17"/>
        <v>7</v>
      </c>
      <c r="M332" s="152">
        <f t="shared" si="17"/>
        <v>0</v>
      </c>
      <c r="N332" s="152">
        <f t="shared" si="17"/>
        <v>0</v>
      </c>
      <c r="O332" s="152">
        <f t="shared" si="17"/>
        <v>0</v>
      </c>
      <c r="P332" s="102"/>
      <c r="Z332" s="143"/>
      <c r="AA332" s="143"/>
      <c r="AB332" s="143"/>
      <c r="AC332" s="37"/>
    </row>
    <row r="333" spans="1:29">
      <c r="A333" s="442"/>
      <c r="B333" s="439" t="s">
        <v>695</v>
      </c>
      <c r="C333" s="439"/>
      <c r="D333" s="439"/>
      <c r="E333" s="439"/>
      <c r="F333" s="439"/>
      <c r="G333" s="439"/>
      <c r="H333" s="117">
        <f t="shared" si="17"/>
        <v>924.00000000000011</v>
      </c>
      <c r="I333" s="117">
        <f t="shared" si="17"/>
        <v>252</v>
      </c>
      <c r="J333" s="117">
        <f t="shared" si="17"/>
        <v>84</v>
      </c>
      <c r="K333" s="117">
        <f t="shared" si="17"/>
        <v>42</v>
      </c>
      <c r="L333" s="117">
        <f t="shared" si="17"/>
        <v>42</v>
      </c>
      <c r="M333" s="117">
        <f t="shared" si="17"/>
        <v>0</v>
      </c>
      <c r="N333" s="117">
        <f t="shared" si="17"/>
        <v>0</v>
      </c>
      <c r="O333" s="117">
        <f t="shared" si="17"/>
        <v>0</v>
      </c>
      <c r="P333" s="102"/>
      <c r="T333" s="141"/>
      <c r="Z333" s="143"/>
      <c r="AA333" s="143"/>
      <c r="AB333" s="143"/>
      <c r="AC333" s="37"/>
    </row>
    <row r="334" spans="1:29">
      <c r="A334" s="442"/>
      <c r="B334" s="449" t="s">
        <v>746</v>
      </c>
      <c r="C334" s="449"/>
      <c r="D334" s="449"/>
      <c r="E334" s="449"/>
      <c r="F334" s="449"/>
      <c r="G334" s="449"/>
      <c r="H334" s="440">
        <f>H333</f>
        <v>924.00000000000011</v>
      </c>
      <c r="I334" s="440"/>
      <c r="J334" s="440"/>
      <c r="K334" s="440"/>
      <c r="L334" s="440"/>
      <c r="M334" s="440"/>
      <c r="N334" s="440"/>
      <c r="O334" s="440"/>
      <c r="P334" s="102"/>
      <c r="Z334" s="143"/>
      <c r="AA334" s="143"/>
      <c r="AB334" s="143"/>
      <c r="AC334" s="37"/>
    </row>
    <row r="335" spans="1:29">
      <c r="A335" s="442"/>
      <c r="B335" s="449" t="s">
        <v>747</v>
      </c>
      <c r="C335" s="449"/>
      <c r="D335" s="449"/>
      <c r="E335" s="449"/>
      <c r="F335" s="449"/>
      <c r="G335" s="449"/>
      <c r="H335" s="440">
        <f>SUM(I333:M333)</f>
        <v>420</v>
      </c>
      <c r="I335" s="440"/>
      <c r="J335" s="440"/>
      <c r="K335" s="440"/>
      <c r="L335" s="440"/>
      <c r="M335" s="440"/>
      <c r="N335" s="440"/>
      <c r="O335" s="440"/>
      <c r="P335" s="102"/>
      <c r="Z335" s="143"/>
      <c r="AA335" s="143"/>
      <c r="AB335" s="143"/>
      <c r="AC335" s="37"/>
    </row>
    <row r="336" spans="1:29">
      <c r="A336" s="442"/>
      <c r="B336" s="449" t="s">
        <v>748</v>
      </c>
      <c r="C336" s="449"/>
      <c r="D336" s="449"/>
      <c r="E336" s="449"/>
      <c r="F336" s="449"/>
      <c r="G336" s="449"/>
      <c r="H336" s="440">
        <f>SUM(M333:O333)</f>
        <v>0</v>
      </c>
      <c r="I336" s="440"/>
      <c r="J336" s="440"/>
      <c r="K336" s="440"/>
      <c r="L336" s="440"/>
      <c r="M336" s="440"/>
      <c r="N336" s="440"/>
      <c r="O336" s="440"/>
      <c r="P336" s="102"/>
      <c r="Z336" s="143"/>
      <c r="AA336" s="143"/>
      <c r="AB336" s="143"/>
      <c r="AC336" s="37"/>
    </row>
    <row r="337" spans="1:29">
      <c r="A337" s="442"/>
      <c r="B337" s="439" t="s">
        <v>721</v>
      </c>
      <c r="C337" s="439"/>
      <c r="D337" s="439"/>
      <c r="E337" s="439"/>
      <c r="F337" s="439"/>
      <c r="G337" s="439"/>
      <c r="H337" s="440">
        <f>SUM(H334:O336)</f>
        <v>1344</v>
      </c>
      <c r="I337" s="440"/>
      <c r="J337" s="440"/>
      <c r="K337" s="440"/>
      <c r="L337" s="440"/>
      <c r="M337" s="440"/>
      <c r="N337" s="440"/>
      <c r="O337" s="440"/>
      <c r="P337" s="102"/>
      <c r="Z337" s="143"/>
      <c r="AA337" s="143"/>
      <c r="AB337" s="143"/>
      <c r="AC337" s="37"/>
    </row>
    <row r="338" spans="1:29">
      <c r="A338" s="442"/>
      <c r="B338" s="450" t="s">
        <v>749</v>
      </c>
      <c r="C338" s="450"/>
      <c r="D338" s="450"/>
      <c r="E338" s="450"/>
      <c r="F338" s="450"/>
      <c r="G338" s="450"/>
      <c r="H338" s="443">
        <f>H337/G320</f>
        <v>0.8</v>
      </c>
      <c r="I338" s="443"/>
      <c r="J338" s="443"/>
      <c r="K338" s="443"/>
      <c r="L338" s="443"/>
      <c r="M338" s="443"/>
      <c r="N338" s="443"/>
      <c r="O338" s="443"/>
      <c r="P338" s="102"/>
      <c r="Z338" s="143"/>
      <c r="AA338" s="143"/>
      <c r="AB338" s="143"/>
      <c r="AC338" s="37"/>
    </row>
    <row r="339" spans="1:29" s="129" customFormat="1">
      <c r="A339" s="121"/>
      <c r="B339" s="121"/>
      <c r="C339" s="121"/>
      <c r="D339" s="121"/>
      <c r="E339" s="121"/>
      <c r="F339" s="122"/>
      <c r="G339" s="122"/>
      <c r="H339" s="123"/>
      <c r="I339" s="124"/>
      <c r="J339" s="124"/>
      <c r="K339" s="124"/>
      <c r="L339" s="125"/>
      <c r="M339" s="125"/>
      <c r="N339" s="125"/>
      <c r="O339" s="126"/>
      <c r="P339" s="126"/>
      <c r="Q339" s="127"/>
      <c r="R339" s="127"/>
      <c r="S339" s="127"/>
      <c r="T339" s="127"/>
      <c r="U339" s="127"/>
      <c r="V339" s="127"/>
      <c r="W339" s="127"/>
      <c r="X339" s="127"/>
      <c r="Y339" s="127"/>
      <c r="Z339" s="143"/>
      <c r="AA339" s="143"/>
      <c r="AB339" s="143"/>
      <c r="AC339" s="37"/>
    </row>
    <row r="340" spans="1:29" ht="15" customHeight="1">
      <c r="A340" s="422" t="s">
        <v>678</v>
      </c>
      <c r="B340" s="422" t="s">
        <v>679</v>
      </c>
      <c r="C340" s="422" t="s">
        <v>791</v>
      </c>
      <c r="D340" s="422" t="s">
        <v>681</v>
      </c>
      <c r="E340" s="422" t="s">
        <v>682</v>
      </c>
      <c r="F340" s="423" t="s">
        <v>683</v>
      </c>
      <c r="G340" s="423" t="s">
        <v>684</v>
      </c>
      <c r="H340" s="138">
        <v>0.55000000000000004</v>
      </c>
      <c r="I340" s="451">
        <v>0.25</v>
      </c>
      <c r="J340" s="451"/>
      <c r="K340" s="451"/>
      <c r="L340" s="451"/>
      <c r="M340" s="444">
        <v>0.1</v>
      </c>
      <c r="N340" s="444"/>
      <c r="O340" s="139">
        <v>0.1</v>
      </c>
      <c r="P340" s="102"/>
      <c r="Z340" s="143"/>
      <c r="AA340" s="143"/>
      <c r="AB340" s="143"/>
      <c r="AC340" s="37"/>
    </row>
    <row r="341" spans="1:29" ht="14.25" customHeight="1">
      <c r="A341" s="422"/>
      <c r="B341" s="422"/>
      <c r="C341" s="422"/>
      <c r="D341" s="422"/>
      <c r="E341" s="422"/>
      <c r="F341" s="422"/>
      <c r="G341" s="422"/>
      <c r="H341" s="445" t="s">
        <v>727</v>
      </c>
      <c r="I341" s="452" t="s">
        <v>728</v>
      </c>
      <c r="J341" s="452"/>
      <c r="K341" s="452"/>
      <c r="L341" s="452"/>
      <c r="M341" s="446" t="s">
        <v>729</v>
      </c>
      <c r="N341" s="446"/>
      <c r="O341" s="447" t="s">
        <v>730</v>
      </c>
      <c r="P341" s="102"/>
      <c r="Z341" s="143"/>
      <c r="AA341" s="143"/>
      <c r="AB341" s="143"/>
      <c r="AC341" s="37"/>
    </row>
    <row r="342" spans="1:29" ht="83.25" customHeight="1">
      <c r="A342" s="442" t="s">
        <v>314</v>
      </c>
      <c r="B342" s="427" t="s">
        <v>792</v>
      </c>
      <c r="C342" s="428">
        <v>9</v>
      </c>
      <c r="D342" s="428">
        <v>9</v>
      </c>
      <c r="E342" s="427" t="s">
        <v>618</v>
      </c>
      <c r="F342" s="429">
        <v>190</v>
      </c>
      <c r="G342" s="429">
        <v>1710</v>
      </c>
      <c r="H342" s="445"/>
      <c r="I342" s="154" t="s">
        <v>732</v>
      </c>
      <c r="J342" s="154" t="s">
        <v>733</v>
      </c>
      <c r="K342" s="154" t="s">
        <v>734</v>
      </c>
      <c r="L342" s="154" t="s">
        <v>735</v>
      </c>
      <c r="M342" s="146" t="s">
        <v>736</v>
      </c>
      <c r="N342" s="146" t="s">
        <v>737</v>
      </c>
      <c r="O342" s="447"/>
      <c r="P342" s="102"/>
      <c r="Z342" s="143"/>
      <c r="AA342" s="143"/>
      <c r="AB342" s="143"/>
      <c r="AC342" s="37"/>
    </row>
    <row r="343" spans="1:29" ht="39" customHeight="1">
      <c r="A343" s="442"/>
      <c r="B343" s="427"/>
      <c r="C343" s="427"/>
      <c r="D343" s="427"/>
      <c r="E343" s="427"/>
      <c r="F343" s="427"/>
      <c r="G343" s="427"/>
      <c r="H343" s="427"/>
      <c r="I343" s="153">
        <v>0.6</v>
      </c>
      <c r="J343" s="153">
        <v>0.2</v>
      </c>
      <c r="K343" s="153">
        <v>0.1</v>
      </c>
      <c r="L343" s="153">
        <v>0.1</v>
      </c>
      <c r="M343" s="144">
        <v>0.9</v>
      </c>
      <c r="N343" s="144">
        <v>0.1</v>
      </c>
      <c r="O343" s="447"/>
      <c r="P343" s="102"/>
      <c r="Z343" s="143"/>
      <c r="AA343" s="143"/>
      <c r="AB343" s="143"/>
      <c r="AC343" s="37"/>
    </row>
    <row r="344" spans="1:29">
      <c r="A344" s="442"/>
      <c r="B344" s="432" t="s">
        <v>712</v>
      </c>
      <c r="C344" s="432"/>
      <c r="D344" s="432"/>
      <c r="E344" s="432"/>
      <c r="F344" s="432"/>
      <c r="G344" s="432"/>
      <c r="H344" s="130">
        <v>9</v>
      </c>
      <c r="I344" s="115"/>
      <c r="J344" s="115"/>
      <c r="K344" s="115"/>
      <c r="L344" s="115"/>
      <c r="M344" s="115"/>
      <c r="N344" s="115"/>
      <c r="O344" s="115"/>
      <c r="P344" s="102"/>
      <c r="Z344" s="143"/>
      <c r="AA344" s="143"/>
      <c r="AB344" s="143"/>
      <c r="AC344" s="37"/>
    </row>
    <row r="345" spans="1:29">
      <c r="A345" s="442"/>
      <c r="B345" s="433" t="s">
        <v>713</v>
      </c>
      <c r="C345" s="433"/>
      <c r="D345" s="433"/>
      <c r="E345" s="433"/>
      <c r="F345" s="433"/>
      <c r="G345" s="433"/>
      <c r="H345" s="157">
        <f>(H344/D342)*G342*H340</f>
        <v>940.50000000000011</v>
      </c>
      <c r="I345" s="115"/>
      <c r="J345" s="115"/>
      <c r="K345" s="115"/>
      <c r="L345" s="115"/>
      <c r="M345" s="115"/>
      <c r="N345" s="115"/>
      <c r="O345" s="115"/>
      <c r="P345" s="102"/>
      <c r="Z345" s="143"/>
      <c r="AA345" s="143"/>
      <c r="AB345" s="143"/>
      <c r="AC345" s="37"/>
    </row>
    <row r="346" spans="1:29">
      <c r="A346" s="442"/>
      <c r="B346" s="432" t="s">
        <v>740</v>
      </c>
      <c r="C346" s="432"/>
      <c r="D346" s="432"/>
      <c r="E346" s="432"/>
      <c r="F346" s="432"/>
      <c r="G346" s="432"/>
      <c r="H346" s="115"/>
      <c r="I346" s="130">
        <v>7.02</v>
      </c>
      <c r="J346" s="115"/>
      <c r="K346" s="130">
        <v>7.02</v>
      </c>
      <c r="L346" s="115"/>
      <c r="M346" s="115"/>
      <c r="N346" s="115"/>
      <c r="O346" s="115"/>
      <c r="P346" s="102"/>
      <c r="Z346" s="143"/>
      <c r="AA346" s="143"/>
      <c r="AB346" s="143"/>
      <c r="AC346" s="37"/>
    </row>
    <row r="347" spans="1:29">
      <c r="A347" s="442"/>
      <c r="B347" s="433" t="s">
        <v>741</v>
      </c>
      <c r="C347" s="433"/>
      <c r="D347" s="433"/>
      <c r="E347" s="433"/>
      <c r="F347" s="433"/>
      <c r="G347" s="433"/>
      <c r="H347" s="115"/>
      <c r="I347" s="157">
        <f>(I346/D342)*G342*I340*I343</f>
        <v>200.07</v>
      </c>
      <c r="J347" s="115"/>
      <c r="K347" s="157">
        <f>(K346/D342)*G342*I340*K343</f>
        <v>33.344999999999999</v>
      </c>
      <c r="L347" s="115"/>
      <c r="M347" s="115"/>
      <c r="N347" s="115"/>
      <c r="O347" s="115"/>
      <c r="P347" s="102"/>
      <c r="Z347" s="143"/>
      <c r="AA347" s="143"/>
      <c r="AB347" s="143"/>
      <c r="AC347" s="37"/>
    </row>
    <row r="348" spans="1:29">
      <c r="A348" s="442"/>
      <c r="B348" s="432" t="s">
        <v>762</v>
      </c>
      <c r="C348" s="432"/>
      <c r="D348" s="432"/>
      <c r="E348" s="432"/>
      <c r="F348" s="432"/>
      <c r="G348" s="432"/>
      <c r="H348" s="115"/>
      <c r="I348" s="130">
        <f>9-I346</f>
        <v>1.9800000000000004</v>
      </c>
      <c r="J348" s="115"/>
      <c r="K348" s="130">
        <f>9-K346</f>
        <v>1.9800000000000004</v>
      </c>
      <c r="L348" s="115"/>
      <c r="M348" s="115"/>
      <c r="N348" s="115"/>
      <c r="O348" s="115"/>
      <c r="P348" s="102"/>
      <c r="Z348" s="143"/>
      <c r="AA348" s="143"/>
      <c r="AB348" s="143"/>
      <c r="AC348" s="37"/>
    </row>
    <row r="349" spans="1:29">
      <c r="A349" s="442"/>
      <c r="B349" s="433" t="s">
        <v>763</v>
      </c>
      <c r="C349" s="433"/>
      <c r="D349" s="433"/>
      <c r="E349" s="433"/>
      <c r="F349" s="433"/>
      <c r="G349" s="433"/>
      <c r="H349" s="115"/>
      <c r="I349" s="157">
        <f>(I348/D342)*G342*I340*I343</f>
        <v>56.430000000000014</v>
      </c>
      <c r="J349" s="115"/>
      <c r="K349" s="157">
        <f>(K348/D342)*G342*I340*K343</f>
        <v>9.4050000000000029</v>
      </c>
      <c r="L349" s="115"/>
      <c r="M349" s="115"/>
      <c r="N349" s="115"/>
      <c r="O349" s="115"/>
      <c r="P349" s="102"/>
      <c r="Z349" s="143"/>
      <c r="AA349" s="143"/>
      <c r="AB349" s="143"/>
      <c r="AC349" s="37"/>
    </row>
    <row r="350" spans="1:29" ht="15" customHeight="1">
      <c r="A350" s="442"/>
      <c r="B350" s="462" t="s">
        <v>764</v>
      </c>
      <c r="C350" s="462"/>
      <c r="D350" s="462"/>
      <c r="E350" s="462"/>
      <c r="F350" s="462"/>
      <c r="G350" s="462"/>
      <c r="H350" s="115"/>
      <c r="I350" s="115"/>
      <c r="J350" s="130">
        <v>9</v>
      </c>
      <c r="K350" s="115"/>
      <c r="L350" s="130">
        <v>9</v>
      </c>
      <c r="M350" s="115"/>
      <c r="N350" s="115"/>
      <c r="O350" s="115"/>
      <c r="P350" s="102"/>
      <c r="Q350" s="141"/>
      <c r="Z350" s="143"/>
      <c r="AA350" s="143"/>
      <c r="AB350" s="143"/>
      <c r="AC350" s="37"/>
    </row>
    <row r="351" spans="1:29" ht="15" customHeight="1">
      <c r="A351" s="442"/>
      <c r="B351" s="463" t="s">
        <v>765</v>
      </c>
      <c r="C351" s="463"/>
      <c r="D351" s="463"/>
      <c r="E351" s="463"/>
      <c r="F351" s="463"/>
      <c r="G351" s="463"/>
      <c r="H351" s="115"/>
      <c r="I351" s="115"/>
      <c r="J351" s="157">
        <f>(J350/D342)*G342*I340*J343</f>
        <v>85.5</v>
      </c>
      <c r="K351" s="115"/>
      <c r="L351" s="157">
        <f>(L350/D342)*G342*I340*L343</f>
        <v>42.75</v>
      </c>
      <c r="M351" s="115"/>
      <c r="N351" s="115"/>
      <c r="O351" s="115"/>
      <c r="P351" s="102"/>
      <c r="Z351" s="143"/>
      <c r="AA351" s="143"/>
      <c r="AB351" s="143"/>
      <c r="AC351" s="37"/>
    </row>
    <row r="352" spans="1:29">
      <c r="A352" s="442"/>
      <c r="B352" s="432"/>
      <c r="C352" s="432"/>
      <c r="D352" s="432"/>
      <c r="E352" s="432"/>
      <c r="F352" s="432"/>
      <c r="G352" s="432"/>
      <c r="H352" s="115"/>
      <c r="I352" s="115"/>
      <c r="J352" s="115"/>
      <c r="K352" s="115"/>
      <c r="L352" s="115"/>
      <c r="M352" s="115"/>
      <c r="N352" s="115"/>
      <c r="O352" s="115"/>
      <c r="P352" s="102"/>
      <c r="Z352" s="143"/>
      <c r="AA352" s="143"/>
      <c r="AB352" s="143"/>
      <c r="AC352" s="37"/>
    </row>
    <row r="353" spans="1:29">
      <c r="A353" s="442"/>
      <c r="B353" s="433"/>
      <c r="C353" s="433"/>
      <c r="D353" s="433"/>
      <c r="E353" s="433"/>
      <c r="F353" s="433"/>
      <c r="G353" s="433"/>
      <c r="H353" s="115"/>
      <c r="I353" s="115"/>
      <c r="J353" s="115"/>
      <c r="K353" s="115"/>
      <c r="L353" s="115"/>
      <c r="M353" s="115"/>
      <c r="N353" s="115"/>
      <c r="O353" s="115"/>
      <c r="P353" s="102"/>
      <c r="Z353" s="143"/>
      <c r="AA353" s="143"/>
      <c r="AB353" s="143"/>
      <c r="AC353" s="37"/>
    </row>
    <row r="354" spans="1:29">
      <c r="A354" s="442"/>
      <c r="B354" s="448" t="s">
        <v>720</v>
      </c>
      <c r="C354" s="448"/>
      <c r="D354" s="448"/>
      <c r="E354" s="448"/>
      <c r="F354" s="448"/>
      <c r="G354" s="448"/>
      <c r="H354" s="152">
        <f t="shared" ref="H354:O355" si="18">H344+H346+H348+H350+H352</f>
        <v>9</v>
      </c>
      <c r="I354" s="152">
        <f t="shared" si="18"/>
        <v>9</v>
      </c>
      <c r="J354" s="152">
        <f t="shared" si="18"/>
        <v>9</v>
      </c>
      <c r="K354" s="152">
        <f t="shared" si="18"/>
        <v>9</v>
      </c>
      <c r="L354" s="152">
        <f t="shared" si="18"/>
        <v>9</v>
      </c>
      <c r="M354" s="152">
        <f t="shared" si="18"/>
        <v>0</v>
      </c>
      <c r="N354" s="152">
        <f t="shared" si="18"/>
        <v>0</v>
      </c>
      <c r="O354" s="152">
        <f t="shared" si="18"/>
        <v>0</v>
      </c>
      <c r="P354" s="102"/>
      <c r="Z354" s="143"/>
      <c r="AA354" s="143"/>
      <c r="AB354" s="143"/>
      <c r="AC354" s="37"/>
    </row>
    <row r="355" spans="1:29">
      <c r="A355" s="442"/>
      <c r="B355" s="439" t="s">
        <v>695</v>
      </c>
      <c r="C355" s="439"/>
      <c r="D355" s="439"/>
      <c r="E355" s="439"/>
      <c r="F355" s="439"/>
      <c r="G355" s="439"/>
      <c r="H355" s="117">
        <f t="shared" si="18"/>
        <v>940.50000000000011</v>
      </c>
      <c r="I355" s="117">
        <f t="shared" si="18"/>
        <v>256.5</v>
      </c>
      <c r="J355" s="117">
        <f t="shared" si="18"/>
        <v>85.5</v>
      </c>
      <c r="K355" s="117">
        <f t="shared" si="18"/>
        <v>42.75</v>
      </c>
      <c r="L355" s="117">
        <f t="shared" si="18"/>
        <v>42.75</v>
      </c>
      <c r="M355" s="117">
        <f t="shared" si="18"/>
        <v>0</v>
      </c>
      <c r="N355" s="117">
        <f t="shared" si="18"/>
        <v>0</v>
      </c>
      <c r="O355" s="117">
        <f t="shared" si="18"/>
        <v>0</v>
      </c>
      <c r="P355" s="102"/>
      <c r="T355" s="141"/>
      <c r="Z355" s="143"/>
      <c r="AA355" s="143"/>
      <c r="AB355" s="143"/>
      <c r="AC355" s="37"/>
    </row>
    <row r="356" spans="1:29">
      <c r="A356" s="442"/>
      <c r="B356" s="449" t="s">
        <v>746</v>
      </c>
      <c r="C356" s="449"/>
      <c r="D356" s="449"/>
      <c r="E356" s="449"/>
      <c r="F356" s="449"/>
      <c r="G356" s="449"/>
      <c r="H356" s="440">
        <f>H355</f>
        <v>940.50000000000011</v>
      </c>
      <c r="I356" s="440"/>
      <c r="J356" s="440"/>
      <c r="K356" s="440"/>
      <c r="L356" s="440"/>
      <c r="M356" s="440"/>
      <c r="N356" s="440"/>
      <c r="O356" s="440"/>
      <c r="P356" s="102"/>
      <c r="Z356" s="143"/>
      <c r="AA356" s="143"/>
      <c r="AB356" s="143"/>
      <c r="AC356" s="37"/>
    </row>
    <row r="357" spans="1:29">
      <c r="A357" s="442"/>
      <c r="B357" s="449" t="s">
        <v>747</v>
      </c>
      <c r="C357" s="449"/>
      <c r="D357" s="449"/>
      <c r="E357" s="449"/>
      <c r="F357" s="449"/>
      <c r="G357" s="449"/>
      <c r="H357" s="440">
        <f>SUM(I355:L355)</f>
        <v>427.5</v>
      </c>
      <c r="I357" s="440"/>
      <c r="J357" s="440"/>
      <c r="K357" s="440"/>
      <c r="L357" s="440"/>
      <c r="M357" s="440"/>
      <c r="N357" s="440"/>
      <c r="O357" s="440"/>
      <c r="P357" s="102"/>
      <c r="Z357" s="143"/>
      <c r="AA357" s="143"/>
      <c r="AB357" s="143"/>
      <c r="AC357" s="37"/>
    </row>
    <row r="358" spans="1:29">
      <c r="A358" s="442"/>
      <c r="B358" s="449" t="s">
        <v>748</v>
      </c>
      <c r="C358" s="449"/>
      <c r="D358" s="449"/>
      <c r="E358" s="449"/>
      <c r="F358" s="449"/>
      <c r="G358" s="449"/>
      <c r="H358" s="440">
        <f>SUM(M355:O355)</f>
        <v>0</v>
      </c>
      <c r="I358" s="440"/>
      <c r="J358" s="440"/>
      <c r="K358" s="440"/>
      <c r="L358" s="440"/>
      <c r="M358" s="440"/>
      <c r="N358" s="440"/>
      <c r="O358" s="440"/>
      <c r="P358" s="102"/>
      <c r="Z358" s="143"/>
      <c r="AA358" s="143"/>
      <c r="AB358" s="143"/>
      <c r="AC358" s="37"/>
    </row>
    <row r="359" spans="1:29">
      <c r="A359" s="442"/>
      <c r="B359" s="439" t="s">
        <v>721</v>
      </c>
      <c r="C359" s="439"/>
      <c r="D359" s="439"/>
      <c r="E359" s="439"/>
      <c r="F359" s="439"/>
      <c r="G359" s="439"/>
      <c r="H359" s="440">
        <f>SUM(H356:O358)</f>
        <v>1368</v>
      </c>
      <c r="I359" s="440"/>
      <c r="J359" s="440"/>
      <c r="K359" s="440"/>
      <c r="L359" s="440"/>
      <c r="M359" s="440"/>
      <c r="N359" s="440"/>
      <c r="O359" s="440"/>
      <c r="P359" s="102"/>
      <c r="Z359" s="143"/>
      <c r="AA359" s="143"/>
      <c r="AB359" s="143"/>
      <c r="AC359" s="37"/>
    </row>
    <row r="360" spans="1:29">
      <c r="A360" s="442"/>
      <c r="B360" s="450" t="s">
        <v>749</v>
      </c>
      <c r="C360" s="450"/>
      <c r="D360" s="450"/>
      <c r="E360" s="450"/>
      <c r="F360" s="450"/>
      <c r="G360" s="450"/>
      <c r="H360" s="443">
        <f>H359/G342</f>
        <v>0.8</v>
      </c>
      <c r="I360" s="443"/>
      <c r="J360" s="443"/>
      <c r="K360" s="443"/>
      <c r="L360" s="443"/>
      <c r="M360" s="443"/>
      <c r="N360" s="443"/>
      <c r="O360" s="443"/>
      <c r="P360" s="102"/>
      <c r="Z360" s="143"/>
      <c r="AA360" s="143"/>
      <c r="AB360" s="143"/>
      <c r="AC360" s="37"/>
    </row>
    <row r="361" spans="1:29" s="129" customFormat="1">
      <c r="A361" s="121"/>
      <c r="B361" s="121"/>
      <c r="C361" s="121"/>
      <c r="D361" s="121"/>
      <c r="E361" s="121"/>
      <c r="F361" s="122"/>
      <c r="G361" s="122"/>
      <c r="H361" s="123"/>
      <c r="I361" s="124"/>
      <c r="J361" s="124"/>
      <c r="K361" s="124"/>
      <c r="L361" s="125"/>
      <c r="M361" s="125"/>
      <c r="N361" s="125"/>
      <c r="O361" s="126"/>
      <c r="P361" s="126"/>
      <c r="Q361" s="127"/>
      <c r="R361" s="127"/>
      <c r="S361" s="127"/>
      <c r="T361" s="127"/>
      <c r="U361" s="127"/>
      <c r="V361" s="127"/>
      <c r="W361" s="127"/>
      <c r="X361" s="127"/>
      <c r="Y361" s="127"/>
      <c r="Z361" s="143"/>
      <c r="AA361" s="143"/>
      <c r="AB361" s="143"/>
      <c r="AC361" s="37"/>
    </row>
    <row r="362" spans="1:29" ht="15" customHeight="1">
      <c r="A362" s="422" t="s">
        <v>678</v>
      </c>
      <c r="B362" s="422" t="s">
        <v>679</v>
      </c>
      <c r="C362" s="422" t="s">
        <v>791</v>
      </c>
      <c r="D362" s="422" t="s">
        <v>681</v>
      </c>
      <c r="E362" s="422" t="s">
        <v>682</v>
      </c>
      <c r="F362" s="423" t="s">
        <v>683</v>
      </c>
      <c r="G362" s="423" t="s">
        <v>684</v>
      </c>
      <c r="H362" s="138">
        <v>0.7</v>
      </c>
      <c r="I362" s="472">
        <v>0.1</v>
      </c>
      <c r="J362" s="472"/>
      <c r="K362" s="472"/>
      <c r="L362" s="472"/>
      <c r="M362" s="472"/>
      <c r="N362" s="444">
        <v>0.1</v>
      </c>
      <c r="O362" s="444"/>
      <c r="P362" s="139">
        <v>0.1</v>
      </c>
      <c r="Z362" s="143"/>
      <c r="AA362" s="143"/>
      <c r="AB362" s="143"/>
      <c r="AC362" s="37"/>
    </row>
    <row r="363" spans="1:29" ht="14.25" customHeight="1">
      <c r="A363" s="422"/>
      <c r="B363" s="422"/>
      <c r="C363" s="422"/>
      <c r="D363" s="422"/>
      <c r="E363" s="422"/>
      <c r="F363" s="422"/>
      <c r="G363" s="422"/>
      <c r="H363" s="445" t="s">
        <v>727</v>
      </c>
      <c r="I363" s="452" t="s">
        <v>728</v>
      </c>
      <c r="J363" s="452"/>
      <c r="K363" s="452"/>
      <c r="L363" s="452"/>
      <c r="M363" s="452"/>
      <c r="N363" s="446" t="s">
        <v>729</v>
      </c>
      <c r="O363" s="446"/>
      <c r="P363" s="447" t="s">
        <v>730</v>
      </c>
      <c r="Z363" s="143"/>
      <c r="AA363" s="143"/>
      <c r="AB363" s="143"/>
      <c r="AC363" s="37"/>
    </row>
    <row r="364" spans="1:29" ht="83.25" customHeight="1">
      <c r="A364" s="442" t="s">
        <v>315</v>
      </c>
      <c r="B364" s="427" t="s">
        <v>793</v>
      </c>
      <c r="C364" s="428">
        <v>1</v>
      </c>
      <c r="D364" s="428">
        <v>1</v>
      </c>
      <c r="E364" s="474" t="s">
        <v>618</v>
      </c>
      <c r="F364" s="429">
        <v>97600</v>
      </c>
      <c r="G364" s="429">
        <v>97600</v>
      </c>
      <c r="H364" s="445"/>
      <c r="I364" s="154" t="s">
        <v>794</v>
      </c>
      <c r="J364" s="154" t="s">
        <v>795</v>
      </c>
      <c r="K364" s="154" t="s">
        <v>796</v>
      </c>
      <c r="L364" s="154" t="s">
        <v>797</v>
      </c>
      <c r="M364" s="153" t="s">
        <v>735</v>
      </c>
      <c r="N364" s="146" t="s">
        <v>736</v>
      </c>
      <c r="O364" s="146" t="s">
        <v>737</v>
      </c>
      <c r="P364" s="447"/>
      <c r="Z364" s="143"/>
      <c r="AA364" s="143"/>
      <c r="AB364" s="143"/>
      <c r="AC364" s="37"/>
    </row>
    <row r="365" spans="1:29" ht="39" customHeight="1">
      <c r="A365" s="442"/>
      <c r="B365" s="427"/>
      <c r="C365" s="427"/>
      <c r="D365" s="427"/>
      <c r="E365" s="427"/>
      <c r="F365" s="427"/>
      <c r="G365" s="427"/>
      <c r="H365" s="427"/>
      <c r="I365" s="153">
        <v>0.3</v>
      </c>
      <c r="J365" s="153">
        <v>0.3</v>
      </c>
      <c r="K365" s="153">
        <v>0.2</v>
      </c>
      <c r="L365" s="153">
        <v>0.1</v>
      </c>
      <c r="M365" s="153">
        <v>0.1</v>
      </c>
      <c r="N365" s="144">
        <v>0.9</v>
      </c>
      <c r="O365" s="144">
        <v>0.1</v>
      </c>
      <c r="P365" s="447"/>
      <c r="Z365" s="143"/>
      <c r="AA365" s="143"/>
      <c r="AB365" s="143"/>
      <c r="AC365" s="37"/>
    </row>
    <row r="366" spans="1:29">
      <c r="A366" s="442"/>
      <c r="B366" s="432" t="s">
        <v>718</v>
      </c>
      <c r="C366" s="432"/>
      <c r="D366" s="432"/>
      <c r="E366" s="432"/>
      <c r="F366" s="432"/>
      <c r="G366" s="432"/>
      <c r="H366" s="158">
        <v>1</v>
      </c>
      <c r="I366" s="115"/>
      <c r="J366" s="115"/>
      <c r="K366" s="115"/>
      <c r="L366" s="115"/>
      <c r="M366" s="115"/>
      <c r="N366" s="115"/>
      <c r="O366" s="115"/>
      <c r="P366" s="115"/>
      <c r="Z366" s="143"/>
      <c r="AA366" s="143"/>
      <c r="AB366" s="143"/>
      <c r="AC366" s="37"/>
    </row>
    <row r="367" spans="1:29">
      <c r="A367" s="442"/>
      <c r="B367" s="433" t="s">
        <v>719</v>
      </c>
      <c r="C367" s="433"/>
      <c r="D367" s="433"/>
      <c r="E367" s="433"/>
      <c r="F367" s="433"/>
      <c r="G367" s="433"/>
      <c r="H367" s="157">
        <f>(H366/D364)*G364*H362</f>
        <v>68320</v>
      </c>
      <c r="I367" s="115"/>
      <c r="J367" s="115"/>
      <c r="K367" s="115"/>
      <c r="L367" s="115"/>
      <c r="M367" s="115"/>
      <c r="N367" s="115"/>
      <c r="O367" s="115"/>
      <c r="P367" s="115"/>
      <c r="Z367" s="143"/>
      <c r="AA367" s="143"/>
      <c r="AB367" s="143"/>
      <c r="AC367" s="37"/>
    </row>
    <row r="368" spans="1:29">
      <c r="A368" s="442"/>
      <c r="B368" s="432" t="s">
        <v>751</v>
      </c>
      <c r="C368" s="432"/>
      <c r="D368" s="432"/>
      <c r="E368" s="432"/>
      <c r="F368" s="432"/>
      <c r="G368" s="432"/>
      <c r="H368" s="115"/>
      <c r="I368" s="130">
        <v>1</v>
      </c>
      <c r="J368" s="130">
        <v>1</v>
      </c>
      <c r="K368" s="130">
        <v>1</v>
      </c>
      <c r="L368" s="130">
        <v>1</v>
      </c>
      <c r="M368" s="115"/>
      <c r="N368" s="115"/>
      <c r="O368" s="115"/>
      <c r="P368" s="115"/>
      <c r="Z368" s="143"/>
      <c r="AA368" s="143"/>
      <c r="AB368" s="143"/>
      <c r="AC368" s="37"/>
    </row>
    <row r="369" spans="1:29">
      <c r="A369" s="442"/>
      <c r="B369" s="433" t="s">
        <v>752</v>
      </c>
      <c r="C369" s="433"/>
      <c r="D369" s="433"/>
      <c r="E369" s="433"/>
      <c r="F369" s="433"/>
      <c r="G369" s="433"/>
      <c r="H369" s="115"/>
      <c r="I369" s="157">
        <f>(I368/D364)*G364*I362*I365</f>
        <v>2928</v>
      </c>
      <c r="J369" s="157">
        <f>(J368/D364)*G364*I362*J365</f>
        <v>2928</v>
      </c>
      <c r="K369" s="157">
        <f>(K368/D364)*G364*I362*K365</f>
        <v>1952</v>
      </c>
      <c r="L369" s="157">
        <f>(L368/D364)*G364*I362*L365</f>
        <v>976</v>
      </c>
      <c r="M369" s="115"/>
      <c r="N369" s="115"/>
      <c r="O369" s="115"/>
      <c r="P369" s="115"/>
      <c r="Z369" s="143"/>
      <c r="AA369" s="143"/>
      <c r="AB369" s="143"/>
      <c r="AC369" s="37"/>
    </row>
    <row r="370" spans="1:29">
      <c r="A370" s="442"/>
      <c r="B370" s="432" t="s">
        <v>766</v>
      </c>
      <c r="C370" s="432"/>
      <c r="D370" s="432"/>
      <c r="E370" s="432"/>
      <c r="F370" s="432"/>
      <c r="G370" s="432"/>
      <c r="H370" s="115"/>
      <c r="I370" s="115"/>
      <c r="J370" s="115"/>
      <c r="K370" s="115"/>
      <c r="L370" s="115"/>
      <c r="M370" s="130">
        <v>1</v>
      </c>
      <c r="N370" s="115"/>
      <c r="O370" s="115"/>
      <c r="P370" s="115"/>
      <c r="Z370" s="143"/>
      <c r="AA370" s="143"/>
      <c r="AB370" s="143"/>
      <c r="AC370" s="37"/>
    </row>
    <row r="371" spans="1:29">
      <c r="A371" s="442"/>
      <c r="B371" s="433" t="s">
        <v>767</v>
      </c>
      <c r="C371" s="433"/>
      <c r="D371" s="433"/>
      <c r="E371" s="433"/>
      <c r="F371" s="433"/>
      <c r="G371" s="433"/>
      <c r="H371" s="115"/>
      <c r="I371" s="115"/>
      <c r="J371" s="115"/>
      <c r="K371" s="115"/>
      <c r="L371" s="115"/>
      <c r="M371" s="157">
        <f>(M370/D364)*G364*I362*M365</f>
        <v>976</v>
      </c>
      <c r="N371" s="115"/>
      <c r="O371" s="115"/>
      <c r="P371" s="115"/>
      <c r="Z371" s="143"/>
      <c r="AA371" s="143"/>
      <c r="AB371" s="143"/>
      <c r="AC371" s="37"/>
    </row>
    <row r="372" spans="1:29">
      <c r="A372" s="442"/>
      <c r="B372" s="432"/>
      <c r="C372" s="432"/>
      <c r="D372" s="432"/>
      <c r="E372" s="432"/>
      <c r="F372" s="432"/>
      <c r="G372" s="432"/>
      <c r="H372" s="115"/>
      <c r="I372" s="115"/>
      <c r="J372" s="115"/>
      <c r="K372" s="115"/>
      <c r="L372" s="115"/>
      <c r="M372" s="115"/>
      <c r="N372" s="115"/>
      <c r="O372" s="115"/>
      <c r="P372" s="115"/>
      <c r="Z372" s="143"/>
      <c r="AA372" s="143"/>
      <c r="AB372" s="143"/>
      <c r="AC372" s="37"/>
    </row>
    <row r="373" spans="1:29">
      <c r="A373" s="442"/>
      <c r="B373" s="433"/>
      <c r="C373" s="433"/>
      <c r="D373" s="433"/>
      <c r="E373" s="433"/>
      <c r="F373" s="433"/>
      <c r="G373" s="433"/>
      <c r="H373" s="115"/>
      <c r="I373" s="115"/>
      <c r="J373" s="115"/>
      <c r="K373" s="115"/>
      <c r="L373" s="115"/>
      <c r="M373" s="115"/>
      <c r="N373" s="115"/>
      <c r="O373" s="115"/>
      <c r="P373" s="115"/>
      <c r="Z373" s="143"/>
      <c r="AA373" s="143"/>
      <c r="AB373" s="143"/>
      <c r="AC373" s="37"/>
    </row>
    <row r="374" spans="1:29">
      <c r="A374" s="442"/>
      <c r="B374" s="432"/>
      <c r="C374" s="432"/>
      <c r="D374" s="432"/>
      <c r="E374" s="432"/>
      <c r="F374" s="432"/>
      <c r="G374" s="432"/>
      <c r="H374" s="115"/>
      <c r="I374" s="115"/>
      <c r="J374" s="115"/>
      <c r="K374" s="115"/>
      <c r="L374" s="115"/>
      <c r="M374" s="115"/>
      <c r="N374" s="115"/>
      <c r="O374" s="115"/>
      <c r="P374" s="115"/>
      <c r="Z374" s="143"/>
      <c r="AA374" s="143"/>
      <c r="AB374" s="143"/>
      <c r="AC374" s="37"/>
    </row>
    <row r="375" spans="1:29">
      <c r="A375" s="442"/>
      <c r="B375" s="433"/>
      <c r="C375" s="433"/>
      <c r="D375" s="433"/>
      <c r="E375" s="433"/>
      <c r="F375" s="433"/>
      <c r="G375" s="433"/>
      <c r="H375" s="115"/>
      <c r="I375" s="115"/>
      <c r="J375" s="115"/>
      <c r="K375" s="115"/>
      <c r="L375" s="115"/>
      <c r="M375" s="115"/>
      <c r="N375" s="115"/>
      <c r="O375" s="115"/>
      <c r="P375" s="115"/>
      <c r="Z375" s="143"/>
      <c r="AA375" s="143"/>
      <c r="AB375" s="143"/>
      <c r="AC375" s="37"/>
    </row>
    <row r="376" spans="1:29">
      <c r="A376" s="442"/>
      <c r="B376" s="448" t="s">
        <v>720</v>
      </c>
      <c r="C376" s="448"/>
      <c r="D376" s="448"/>
      <c r="E376" s="448"/>
      <c r="F376" s="448"/>
      <c r="G376" s="448"/>
      <c r="H376" s="152">
        <f t="shared" ref="H376:P376" si="19">H366+H368+H370+H372+H374</f>
        <v>1</v>
      </c>
      <c r="I376" s="152">
        <f t="shared" si="19"/>
        <v>1</v>
      </c>
      <c r="J376" s="152">
        <f t="shared" si="19"/>
        <v>1</v>
      </c>
      <c r="K376" s="152">
        <f t="shared" si="19"/>
        <v>1</v>
      </c>
      <c r="L376" s="152">
        <f t="shared" si="19"/>
        <v>1</v>
      </c>
      <c r="M376" s="152">
        <f t="shared" si="19"/>
        <v>1</v>
      </c>
      <c r="N376" s="152">
        <f t="shared" si="19"/>
        <v>0</v>
      </c>
      <c r="O376" s="152">
        <f t="shared" si="19"/>
        <v>0</v>
      </c>
      <c r="P376" s="152">
        <f t="shared" si="19"/>
        <v>0</v>
      </c>
      <c r="Z376" s="143"/>
      <c r="AA376" s="143"/>
      <c r="AB376" s="143"/>
      <c r="AC376" s="37"/>
    </row>
    <row r="377" spans="1:29">
      <c r="A377" s="442"/>
      <c r="B377" s="439" t="s">
        <v>695</v>
      </c>
      <c r="C377" s="439"/>
      <c r="D377" s="439"/>
      <c r="E377" s="439"/>
      <c r="F377" s="439"/>
      <c r="G377" s="439"/>
      <c r="H377" s="117">
        <f t="shared" ref="H377:P377" si="20">H367+H369+H371+H373+H375</f>
        <v>68320</v>
      </c>
      <c r="I377" s="117">
        <f t="shared" si="20"/>
        <v>2928</v>
      </c>
      <c r="J377" s="117">
        <f t="shared" si="20"/>
        <v>2928</v>
      </c>
      <c r="K377" s="117">
        <f t="shared" si="20"/>
        <v>1952</v>
      </c>
      <c r="L377" s="117">
        <f t="shared" si="20"/>
        <v>976</v>
      </c>
      <c r="M377" s="117">
        <f t="shared" si="20"/>
        <v>976</v>
      </c>
      <c r="N377" s="117">
        <f t="shared" si="20"/>
        <v>0</v>
      </c>
      <c r="O377" s="117">
        <f t="shared" si="20"/>
        <v>0</v>
      </c>
      <c r="P377" s="117">
        <f t="shared" si="20"/>
        <v>0</v>
      </c>
      <c r="U377" s="141"/>
      <c r="Z377" s="143"/>
      <c r="AA377" s="143"/>
      <c r="AB377" s="143"/>
      <c r="AC377" s="37"/>
    </row>
    <row r="378" spans="1:29">
      <c r="A378" s="442"/>
      <c r="B378" s="449" t="s">
        <v>746</v>
      </c>
      <c r="C378" s="449"/>
      <c r="D378" s="449"/>
      <c r="E378" s="449"/>
      <c r="F378" s="449"/>
      <c r="G378" s="449"/>
      <c r="H378" s="470">
        <f>H377</f>
        <v>68320</v>
      </c>
      <c r="I378" s="470"/>
      <c r="J378" s="470"/>
      <c r="K378" s="470"/>
      <c r="L378" s="470"/>
      <c r="M378" s="470"/>
      <c r="N378" s="470"/>
      <c r="O378" s="470"/>
      <c r="P378" s="470"/>
      <c r="Z378" s="143"/>
      <c r="AA378" s="143"/>
      <c r="AB378" s="143"/>
      <c r="AC378" s="37"/>
    </row>
    <row r="379" spans="1:29">
      <c r="A379" s="442"/>
      <c r="B379" s="449" t="s">
        <v>747</v>
      </c>
      <c r="C379" s="449"/>
      <c r="D379" s="449"/>
      <c r="E379" s="449"/>
      <c r="F379" s="449"/>
      <c r="G379" s="449"/>
      <c r="H379" s="470">
        <f>SUM(I377:M377)</f>
        <v>9760</v>
      </c>
      <c r="I379" s="470"/>
      <c r="J379" s="470"/>
      <c r="K379" s="470"/>
      <c r="L379" s="470"/>
      <c r="M379" s="470"/>
      <c r="N379" s="470"/>
      <c r="O379" s="470"/>
      <c r="P379" s="470"/>
      <c r="Z379" s="143"/>
      <c r="AA379" s="143"/>
      <c r="AB379" s="143"/>
      <c r="AC379" s="37"/>
    </row>
    <row r="380" spans="1:29">
      <c r="A380" s="442"/>
      <c r="B380" s="449" t="s">
        <v>748</v>
      </c>
      <c r="C380" s="449"/>
      <c r="D380" s="449"/>
      <c r="E380" s="449"/>
      <c r="F380" s="449"/>
      <c r="G380" s="449"/>
      <c r="H380" s="470">
        <f>SUM(N377:P377)</f>
        <v>0</v>
      </c>
      <c r="I380" s="470"/>
      <c r="J380" s="470"/>
      <c r="K380" s="470"/>
      <c r="L380" s="470"/>
      <c r="M380" s="470"/>
      <c r="N380" s="470"/>
      <c r="O380" s="470"/>
      <c r="P380" s="470"/>
      <c r="Z380" s="143"/>
      <c r="AA380" s="143"/>
      <c r="AB380" s="143"/>
      <c r="AC380" s="37"/>
    </row>
    <row r="381" spans="1:29">
      <c r="A381" s="442"/>
      <c r="B381" s="439" t="s">
        <v>721</v>
      </c>
      <c r="C381" s="439"/>
      <c r="D381" s="439"/>
      <c r="E381" s="439"/>
      <c r="F381" s="439"/>
      <c r="G381" s="439"/>
      <c r="H381" s="470">
        <f>SUM(H378:P380)</f>
        <v>78080</v>
      </c>
      <c r="I381" s="470"/>
      <c r="J381" s="470"/>
      <c r="K381" s="470"/>
      <c r="L381" s="470"/>
      <c r="M381" s="470"/>
      <c r="N381" s="470"/>
      <c r="O381" s="470"/>
      <c r="P381" s="470"/>
      <c r="Z381" s="143"/>
      <c r="AA381" s="143"/>
      <c r="AB381" s="143"/>
      <c r="AC381" s="37"/>
    </row>
    <row r="382" spans="1:29">
      <c r="A382" s="442"/>
      <c r="B382" s="450" t="s">
        <v>749</v>
      </c>
      <c r="C382" s="450"/>
      <c r="D382" s="450"/>
      <c r="E382" s="450"/>
      <c r="F382" s="450"/>
      <c r="G382" s="450"/>
      <c r="H382" s="471">
        <f>H381/G364</f>
        <v>0.8</v>
      </c>
      <c r="I382" s="471"/>
      <c r="J382" s="471"/>
      <c r="K382" s="471"/>
      <c r="L382" s="471"/>
      <c r="M382" s="471"/>
      <c r="N382" s="471"/>
      <c r="O382" s="471"/>
      <c r="P382" s="471"/>
      <c r="Z382" s="143"/>
      <c r="AA382" s="143"/>
      <c r="AB382" s="143"/>
      <c r="AC382" s="37"/>
    </row>
    <row r="383" spans="1:29" s="129" customFormat="1">
      <c r="A383" s="121"/>
      <c r="B383" s="121"/>
      <c r="C383" s="121"/>
      <c r="D383" s="121"/>
      <c r="E383" s="121"/>
      <c r="F383" s="122"/>
      <c r="G383" s="122"/>
      <c r="H383" s="123"/>
      <c r="I383" s="126"/>
      <c r="J383" s="127"/>
      <c r="K383" s="127"/>
      <c r="L383" s="127"/>
      <c r="M383" s="127"/>
      <c r="N383" s="127"/>
      <c r="O383" s="127"/>
      <c r="P383" s="127"/>
      <c r="Q383" s="127"/>
      <c r="R383" s="127"/>
      <c r="S383" s="127"/>
      <c r="T383" s="127"/>
      <c r="U383" s="127"/>
      <c r="V383" s="127"/>
      <c r="W383" s="127"/>
      <c r="X383" s="127"/>
      <c r="Y383" s="127"/>
      <c r="Z383" s="143"/>
      <c r="AA383" s="143"/>
      <c r="AB383" s="143"/>
      <c r="AC383" s="37"/>
    </row>
    <row r="384" spans="1:29" ht="15" customHeight="1">
      <c r="A384" s="422" t="s">
        <v>678</v>
      </c>
      <c r="B384" s="422" t="s">
        <v>679</v>
      </c>
      <c r="C384" s="422" t="s">
        <v>680</v>
      </c>
      <c r="D384" s="422" t="s">
        <v>681</v>
      </c>
      <c r="E384" s="422" t="s">
        <v>682</v>
      </c>
      <c r="F384" s="423" t="s">
        <v>683</v>
      </c>
      <c r="G384" s="423" t="s">
        <v>684</v>
      </c>
      <c r="H384" s="138">
        <v>0.7</v>
      </c>
      <c r="I384" s="451">
        <v>0.1</v>
      </c>
      <c r="J384" s="451"/>
      <c r="K384" s="451"/>
      <c r="L384" s="451"/>
      <c r="M384" s="444">
        <v>0.1</v>
      </c>
      <c r="N384" s="444"/>
      <c r="O384" s="139">
        <v>0.1</v>
      </c>
      <c r="P384" s="102"/>
      <c r="Z384" s="143"/>
      <c r="AA384" s="143"/>
      <c r="AB384" s="143"/>
      <c r="AC384" s="37"/>
    </row>
    <row r="385" spans="1:29" ht="14.25" customHeight="1">
      <c r="A385" s="422"/>
      <c r="B385" s="422"/>
      <c r="C385" s="422"/>
      <c r="D385" s="422"/>
      <c r="E385" s="422"/>
      <c r="F385" s="422"/>
      <c r="G385" s="422"/>
      <c r="H385" s="445" t="s">
        <v>727</v>
      </c>
      <c r="I385" s="452" t="s">
        <v>728</v>
      </c>
      <c r="J385" s="452"/>
      <c r="K385" s="452"/>
      <c r="L385" s="452"/>
      <c r="M385" s="446" t="s">
        <v>729</v>
      </c>
      <c r="N385" s="446"/>
      <c r="O385" s="447" t="s">
        <v>730</v>
      </c>
      <c r="P385" s="102"/>
      <c r="Z385" s="143"/>
      <c r="AA385" s="143"/>
      <c r="AB385" s="143"/>
      <c r="AC385" s="37"/>
    </row>
    <row r="386" spans="1:29" ht="83.25" customHeight="1">
      <c r="A386" s="442" t="s">
        <v>316</v>
      </c>
      <c r="B386" s="427" t="s">
        <v>798</v>
      </c>
      <c r="C386" s="428">
        <v>3</v>
      </c>
      <c r="D386" s="428">
        <v>3</v>
      </c>
      <c r="E386" s="427" t="s">
        <v>618</v>
      </c>
      <c r="F386" s="429">
        <v>6200</v>
      </c>
      <c r="G386" s="429">
        <v>18600</v>
      </c>
      <c r="H386" s="445"/>
      <c r="I386" s="154" t="s">
        <v>799</v>
      </c>
      <c r="J386" s="154" t="s">
        <v>800</v>
      </c>
      <c r="K386" s="154" t="s">
        <v>734</v>
      </c>
      <c r="L386" s="154" t="s">
        <v>735</v>
      </c>
      <c r="M386" s="146" t="s">
        <v>736</v>
      </c>
      <c r="N386" s="146" t="s">
        <v>737</v>
      </c>
      <c r="O386" s="447"/>
      <c r="P386" s="102"/>
      <c r="Z386" s="143"/>
      <c r="AA386" s="143"/>
      <c r="AB386" s="143"/>
      <c r="AC386" s="37"/>
    </row>
    <row r="387" spans="1:29" ht="39" customHeight="1">
      <c r="A387" s="442"/>
      <c r="B387" s="427"/>
      <c r="C387" s="427"/>
      <c r="D387" s="427"/>
      <c r="E387" s="427"/>
      <c r="F387" s="427"/>
      <c r="G387" s="427"/>
      <c r="H387" s="427"/>
      <c r="I387" s="153">
        <v>0.5</v>
      </c>
      <c r="J387" s="153">
        <v>0.2</v>
      </c>
      <c r="K387" s="153">
        <v>0.2</v>
      </c>
      <c r="L387" s="153">
        <v>0.1</v>
      </c>
      <c r="M387" s="144">
        <v>0.9</v>
      </c>
      <c r="N387" s="144">
        <v>0.1</v>
      </c>
      <c r="O387" s="447"/>
      <c r="P387" s="102"/>
      <c r="Z387" s="143"/>
      <c r="AA387" s="143"/>
      <c r="AB387" s="143"/>
      <c r="AC387" s="37"/>
    </row>
    <row r="388" spans="1:29">
      <c r="A388" s="442"/>
      <c r="B388" s="432" t="s">
        <v>801</v>
      </c>
      <c r="C388" s="432"/>
      <c r="D388" s="432"/>
      <c r="E388" s="432"/>
      <c r="F388" s="432"/>
      <c r="G388" s="432"/>
      <c r="H388" s="130">
        <v>3</v>
      </c>
      <c r="I388" s="115"/>
      <c r="J388" s="115"/>
      <c r="K388" s="115"/>
      <c r="L388" s="115"/>
      <c r="M388" s="115"/>
      <c r="N388" s="115"/>
      <c r="O388" s="115"/>
      <c r="P388" s="102"/>
      <c r="Z388" s="143"/>
      <c r="AA388" s="143"/>
      <c r="AB388" s="143"/>
      <c r="AC388" s="37"/>
    </row>
    <row r="389" spans="1:29">
      <c r="A389" s="442"/>
      <c r="B389" s="433" t="s">
        <v>802</v>
      </c>
      <c r="C389" s="433"/>
      <c r="D389" s="433"/>
      <c r="E389" s="433"/>
      <c r="F389" s="433"/>
      <c r="G389" s="433"/>
      <c r="H389" s="157">
        <f>(H388/C386)*G386*H384</f>
        <v>13020</v>
      </c>
      <c r="I389" s="115"/>
      <c r="J389" s="115"/>
      <c r="K389" s="115"/>
      <c r="L389" s="115"/>
      <c r="M389" s="115"/>
      <c r="N389" s="115"/>
      <c r="O389" s="115"/>
      <c r="P389" s="102"/>
      <c r="Z389" s="143"/>
      <c r="AA389" s="143"/>
      <c r="AB389" s="143"/>
      <c r="AC389" s="37"/>
    </row>
    <row r="390" spans="1:29">
      <c r="A390" s="442"/>
      <c r="B390" s="432" t="s">
        <v>742</v>
      </c>
      <c r="C390" s="432"/>
      <c r="D390" s="432"/>
      <c r="E390" s="432"/>
      <c r="F390" s="432"/>
      <c r="G390" s="432"/>
      <c r="H390" s="115"/>
      <c r="I390" s="130">
        <v>3</v>
      </c>
      <c r="J390" s="115"/>
      <c r="K390" s="130">
        <v>3</v>
      </c>
      <c r="L390" s="115"/>
      <c r="M390" s="115"/>
      <c r="N390" s="115"/>
      <c r="O390" s="115"/>
      <c r="P390" s="102"/>
      <c r="Z390" s="143"/>
      <c r="AA390" s="143"/>
      <c r="AB390" s="143"/>
      <c r="AC390" s="37"/>
    </row>
    <row r="391" spans="1:29">
      <c r="A391" s="442"/>
      <c r="B391" s="433" t="s">
        <v>743</v>
      </c>
      <c r="C391" s="433"/>
      <c r="D391" s="433"/>
      <c r="E391" s="433"/>
      <c r="F391" s="433"/>
      <c r="G391" s="433"/>
      <c r="H391" s="115"/>
      <c r="I391" s="157">
        <f>(I390/D386)*G386*I384*I387</f>
        <v>930</v>
      </c>
      <c r="J391" s="115"/>
      <c r="K391" s="157">
        <f>(K390/D386)*G386*I384*K387</f>
        <v>372</v>
      </c>
      <c r="L391" s="115"/>
      <c r="M391" s="115"/>
      <c r="N391" s="115"/>
      <c r="O391" s="115"/>
      <c r="P391" s="102"/>
      <c r="Z391" s="143"/>
      <c r="AA391" s="143"/>
      <c r="AB391" s="143"/>
      <c r="AC391" s="37"/>
    </row>
    <row r="392" spans="1:29" ht="15" customHeight="1">
      <c r="A392" s="442"/>
      <c r="B392" s="462" t="s">
        <v>764</v>
      </c>
      <c r="C392" s="462"/>
      <c r="D392" s="462"/>
      <c r="E392" s="462"/>
      <c r="F392" s="462"/>
      <c r="G392" s="462"/>
      <c r="H392" s="115"/>
      <c r="I392" s="115"/>
      <c r="J392" s="130">
        <v>3</v>
      </c>
      <c r="K392" s="115"/>
      <c r="L392" s="130">
        <v>3</v>
      </c>
      <c r="M392" s="115"/>
      <c r="N392" s="115"/>
      <c r="O392" s="115"/>
      <c r="P392" s="102"/>
      <c r="Z392" s="143"/>
      <c r="AA392" s="143"/>
      <c r="AB392" s="143"/>
      <c r="AC392" s="37"/>
    </row>
    <row r="393" spans="1:29" ht="15" customHeight="1">
      <c r="A393" s="442"/>
      <c r="B393" s="463" t="s">
        <v>765</v>
      </c>
      <c r="C393" s="463"/>
      <c r="D393" s="463"/>
      <c r="E393" s="463"/>
      <c r="F393" s="463"/>
      <c r="G393" s="463"/>
      <c r="H393" s="115"/>
      <c r="I393" s="115"/>
      <c r="J393" s="157">
        <f>(J392/D386)*G386*I384*J387</f>
        <v>372</v>
      </c>
      <c r="K393" s="115"/>
      <c r="L393" s="157">
        <f>(L392/D386)*G386*I384*L387</f>
        <v>186</v>
      </c>
      <c r="M393" s="115"/>
      <c r="N393" s="115"/>
      <c r="O393" s="115"/>
      <c r="P393" s="102"/>
      <c r="Z393" s="143"/>
      <c r="AA393" s="143"/>
      <c r="AB393" s="143"/>
      <c r="AC393" s="37"/>
    </row>
    <row r="394" spans="1:29">
      <c r="A394" s="442"/>
      <c r="B394" s="432"/>
      <c r="C394" s="432"/>
      <c r="D394" s="432"/>
      <c r="E394" s="432"/>
      <c r="F394" s="432"/>
      <c r="G394" s="432"/>
      <c r="H394" s="115"/>
      <c r="I394" s="115"/>
      <c r="J394" s="115"/>
      <c r="K394" s="115"/>
      <c r="L394" s="115"/>
      <c r="M394" s="115"/>
      <c r="N394" s="115"/>
      <c r="O394" s="115"/>
      <c r="P394" s="102"/>
      <c r="Z394" s="143"/>
      <c r="AA394" s="143"/>
      <c r="AB394" s="143"/>
      <c r="AC394" s="37"/>
    </row>
    <row r="395" spans="1:29">
      <c r="A395" s="442"/>
      <c r="B395" s="433"/>
      <c r="C395" s="433"/>
      <c r="D395" s="433"/>
      <c r="E395" s="433"/>
      <c r="F395" s="433"/>
      <c r="G395" s="433"/>
      <c r="H395" s="115"/>
      <c r="I395" s="115"/>
      <c r="J395" s="115"/>
      <c r="K395" s="115"/>
      <c r="L395" s="115"/>
      <c r="M395" s="115"/>
      <c r="N395" s="115"/>
      <c r="O395" s="115"/>
      <c r="P395" s="102"/>
      <c r="Z395" s="143"/>
      <c r="AA395" s="143"/>
      <c r="AB395" s="143"/>
      <c r="AC395" s="37"/>
    </row>
    <row r="396" spans="1:29">
      <c r="A396" s="442"/>
      <c r="B396" s="432"/>
      <c r="C396" s="432"/>
      <c r="D396" s="432"/>
      <c r="E396" s="432"/>
      <c r="F396" s="432"/>
      <c r="G396" s="432"/>
      <c r="H396" s="115"/>
      <c r="I396" s="115"/>
      <c r="J396" s="115"/>
      <c r="K396" s="115"/>
      <c r="L396" s="115"/>
      <c r="M396" s="115"/>
      <c r="N396" s="115"/>
      <c r="O396" s="115"/>
      <c r="P396" s="102"/>
      <c r="Z396" s="143"/>
      <c r="AA396" s="143"/>
      <c r="AB396" s="143"/>
      <c r="AC396" s="37"/>
    </row>
    <row r="397" spans="1:29">
      <c r="A397" s="442"/>
      <c r="B397" s="433"/>
      <c r="C397" s="433"/>
      <c r="D397" s="433"/>
      <c r="E397" s="433"/>
      <c r="F397" s="433"/>
      <c r="G397" s="433"/>
      <c r="H397" s="115"/>
      <c r="I397" s="115"/>
      <c r="J397" s="115"/>
      <c r="K397" s="115"/>
      <c r="L397" s="115"/>
      <c r="M397" s="115"/>
      <c r="N397" s="115"/>
      <c r="O397" s="115"/>
      <c r="P397" s="102"/>
      <c r="Z397" s="143"/>
      <c r="AA397" s="143"/>
      <c r="AB397" s="143"/>
      <c r="AC397" s="37"/>
    </row>
    <row r="398" spans="1:29">
      <c r="A398" s="442"/>
      <c r="B398" s="448" t="s">
        <v>720</v>
      </c>
      <c r="C398" s="448"/>
      <c r="D398" s="448"/>
      <c r="E398" s="448"/>
      <c r="F398" s="448"/>
      <c r="G398" s="448"/>
      <c r="H398" s="152">
        <f t="shared" ref="H398:O399" si="21">H388+H390+H392+H394+H396</f>
        <v>3</v>
      </c>
      <c r="I398" s="152">
        <f t="shared" si="21"/>
        <v>3</v>
      </c>
      <c r="J398" s="152">
        <f t="shared" si="21"/>
        <v>3</v>
      </c>
      <c r="K398" s="152">
        <f t="shared" si="21"/>
        <v>3</v>
      </c>
      <c r="L398" s="152">
        <f t="shared" si="21"/>
        <v>3</v>
      </c>
      <c r="M398" s="152">
        <f t="shared" si="21"/>
        <v>0</v>
      </c>
      <c r="N398" s="152">
        <f t="shared" si="21"/>
        <v>0</v>
      </c>
      <c r="O398" s="152">
        <f t="shared" si="21"/>
        <v>0</v>
      </c>
      <c r="P398" s="102"/>
      <c r="Z398" s="143"/>
      <c r="AA398" s="143"/>
      <c r="AB398" s="143"/>
      <c r="AC398" s="37"/>
    </row>
    <row r="399" spans="1:29">
      <c r="A399" s="442"/>
      <c r="B399" s="439" t="s">
        <v>695</v>
      </c>
      <c r="C399" s="439"/>
      <c r="D399" s="439"/>
      <c r="E399" s="439"/>
      <c r="F399" s="439"/>
      <c r="G399" s="439"/>
      <c r="H399" s="117">
        <f t="shared" si="21"/>
        <v>13020</v>
      </c>
      <c r="I399" s="117">
        <f t="shared" si="21"/>
        <v>930</v>
      </c>
      <c r="J399" s="117">
        <f t="shared" si="21"/>
        <v>372</v>
      </c>
      <c r="K399" s="117">
        <f t="shared" si="21"/>
        <v>372</v>
      </c>
      <c r="L399" s="117">
        <f t="shared" si="21"/>
        <v>186</v>
      </c>
      <c r="M399" s="117">
        <f t="shared" si="21"/>
        <v>0</v>
      </c>
      <c r="N399" s="117">
        <f t="shared" si="21"/>
        <v>0</v>
      </c>
      <c r="O399" s="117">
        <f t="shared" si="21"/>
        <v>0</v>
      </c>
      <c r="P399" s="102"/>
      <c r="T399" s="141"/>
      <c r="Z399" s="143"/>
      <c r="AA399" s="143"/>
      <c r="AB399" s="143"/>
      <c r="AC399" s="37"/>
    </row>
    <row r="400" spans="1:29">
      <c r="A400" s="442"/>
      <c r="B400" s="449" t="s">
        <v>746</v>
      </c>
      <c r="C400" s="449"/>
      <c r="D400" s="449"/>
      <c r="E400" s="449"/>
      <c r="F400" s="449"/>
      <c r="G400" s="449"/>
      <c r="H400" s="440">
        <f>H399</f>
        <v>13020</v>
      </c>
      <c r="I400" s="440"/>
      <c r="J400" s="440"/>
      <c r="K400" s="440"/>
      <c r="L400" s="440"/>
      <c r="M400" s="440"/>
      <c r="N400" s="440"/>
      <c r="O400" s="440"/>
      <c r="P400" s="102"/>
      <c r="Z400" s="143"/>
      <c r="AA400" s="143"/>
      <c r="AB400" s="143"/>
      <c r="AC400" s="37"/>
    </row>
    <row r="401" spans="1:29">
      <c r="A401" s="442"/>
      <c r="B401" s="449" t="s">
        <v>747</v>
      </c>
      <c r="C401" s="449"/>
      <c r="D401" s="449"/>
      <c r="E401" s="449"/>
      <c r="F401" s="449"/>
      <c r="G401" s="449"/>
      <c r="H401" s="440">
        <f>SUM(I399:L399)</f>
        <v>1860</v>
      </c>
      <c r="I401" s="440"/>
      <c r="J401" s="440"/>
      <c r="K401" s="440"/>
      <c r="L401" s="440"/>
      <c r="M401" s="440"/>
      <c r="N401" s="440"/>
      <c r="O401" s="440"/>
      <c r="P401" s="102"/>
      <c r="Z401" s="143"/>
      <c r="AA401" s="143"/>
      <c r="AB401" s="143"/>
      <c r="AC401" s="37"/>
    </row>
    <row r="402" spans="1:29">
      <c r="A402" s="442"/>
      <c r="B402" s="449" t="s">
        <v>748</v>
      </c>
      <c r="C402" s="449"/>
      <c r="D402" s="449"/>
      <c r="E402" s="449"/>
      <c r="F402" s="449"/>
      <c r="G402" s="449"/>
      <c r="H402" s="440">
        <f>SUM(M399:O399)</f>
        <v>0</v>
      </c>
      <c r="I402" s="440"/>
      <c r="J402" s="440"/>
      <c r="K402" s="440"/>
      <c r="L402" s="440"/>
      <c r="M402" s="440"/>
      <c r="N402" s="440"/>
      <c r="O402" s="440"/>
      <c r="P402" s="102"/>
      <c r="Z402" s="143"/>
      <c r="AA402" s="143"/>
      <c r="AB402" s="143"/>
      <c r="AC402" s="37"/>
    </row>
    <row r="403" spans="1:29">
      <c r="A403" s="442"/>
      <c r="B403" s="439" t="s">
        <v>721</v>
      </c>
      <c r="C403" s="439"/>
      <c r="D403" s="439"/>
      <c r="E403" s="439"/>
      <c r="F403" s="439"/>
      <c r="G403" s="439"/>
      <c r="H403" s="440">
        <f>SUM(H400:O402)</f>
        <v>14880</v>
      </c>
      <c r="I403" s="440"/>
      <c r="J403" s="440"/>
      <c r="K403" s="440"/>
      <c r="L403" s="440"/>
      <c r="M403" s="440"/>
      <c r="N403" s="440"/>
      <c r="O403" s="440"/>
      <c r="P403" s="102"/>
      <c r="Z403" s="143"/>
      <c r="AA403" s="143"/>
      <c r="AB403" s="143"/>
      <c r="AC403" s="37"/>
    </row>
    <row r="404" spans="1:29">
      <c r="A404" s="442"/>
      <c r="B404" s="450" t="s">
        <v>749</v>
      </c>
      <c r="C404" s="450"/>
      <c r="D404" s="450"/>
      <c r="E404" s="450"/>
      <c r="F404" s="450"/>
      <c r="G404" s="450"/>
      <c r="H404" s="443">
        <f>H403/G386</f>
        <v>0.8</v>
      </c>
      <c r="I404" s="443"/>
      <c r="J404" s="443"/>
      <c r="K404" s="443"/>
      <c r="L404" s="443"/>
      <c r="M404" s="443"/>
      <c r="N404" s="443"/>
      <c r="O404" s="443"/>
      <c r="P404" s="102"/>
      <c r="Z404" s="143"/>
      <c r="AA404" s="143"/>
      <c r="AB404" s="143"/>
      <c r="AC404" s="37"/>
    </row>
    <row r="405" spans="1:29" s="129" customFormat="1">
      <c r="A405" s="121"/>
      <c r="B405" s="121"/>
      <c r="C405" s="121"/>
      <c r="D405" s="121"/>
      <c r="E405" s="121"/>
      <c r="F405" s="122"/>
      <c r="G405" s="122"/>
      <c r="H405" s="123"/>
      <c r="I405" s="124"/>
      <c r="J405" s="124"/>
      <c r="K405" s="124"/>
      <c r="L405" s="125"/>
      <c r="M405" s="125"/>
      <c r="N405" s="125"/>
      <c r="O405" s="126"/>
      <c r="P405" s="126"/>
      <c r="Q405" s="127"/>
      <c r="R405" s="127"/>
      <c r="S405" s="127"/>
      <c r="T405" s="127"/>
      <c r="U405" s="127"/>
      <c r="V405" s="127"/>
      <c r="W405" s="127"/>
      <c r="X405" s="127"/>
      <c r="Y405" s="102"/>
      <c r="Z405" s="143"/>
      <c r="AA405" s="143"/>
      <c r="AB405" s="143"/>
      <c r="AC405" s="37"/>
    </row>
    <row r="406" spans="1:29" ht="15" customHeight="1">
      <c r="A406" s="422" t="s">
        <v>678</v>
      </c>
      <c r="B406" s="422" t="s">
        <v>679</v>
      </c>
      <c r="C406" s="422" t="s">
        <v>680</v>
      </c>
      <c r="D406" s="422" t="s">
        <v>681</v>
      </c>
      <c r="E406" s="422" t="s">
        <v>682</v>
      </c>
      <c r="F406" s="423" t="s">
        <v>683</v>
      </c>
      <c r="G406" s="423" t="s">
        <v>684</v>
      </c>
      <c r="H406" s="138">
        <v>0.55000000000000004</v>
      </c>
      <c r="I406" s="451">
        <v>0.25</v>
      </c>
      <c r="J406" s="451"/>
      <c r="K406" s="451"/>
      <c r="L406" s="451"/>
      <c r="M406" s="444">
        <v>0.1</v>
      </c>
      <c r="N406" s="444"/>
      <c r="O406" s="139">
        <v>0.1</v>
      </c>
      <c r="P406" s="102"/>
      <c r="Y406" s="127"/>
      <c r="Z406" s="143"/>
      <c r="AA406" s="143"/>
      <c r="AB406" s="143"/>
      <c r="AC406" s="37"/>
    </row>
    <row r="407" spans="1:29" ht="14.25" customHeight="1">
      <c r="A407" s="422"/>
      <c r="B407" s="422"/>
      <c r="C407" s="422"/>
      <c r="D407" s="422"/>
      <c r="E407" s="422"/>
      <c r="F407" s="422"/>
      <c r="G407" s="422"/>
      <c r="H407" s="445" t="s">
        <v>727</v>
      </c>
      <c r="I407" s="452" t="s">
        <v>728</v>
      </c>
      <c r="J407" s="452"/>
      <c r="K407" s="452"/>
      <c r="L407" s="452"/>
      <c r="M407" s="446" t="s">
        <v>729</v>
      </c>
      <c r="N407" s="446"/>
      <c r="O407" s="447" t="s">
        <v>730</v>
      </c>
      <c r="P407" s="102"/>
      <c r="Z407" s="143"/>
      <c r="AA407" s="143"/>
      <c r="AB407" s="143"/>
      <c r="AC407" s="37"/>
    </row>
    <row r="408" spans="1:29" ht="83.25" customHeight="1">
      <c r="A408" s="442" t="s">
        <v>318</v>
      </c>
      <c r="B408" s="427" t="s">
        <v>803</v>
      </c>
      <c r="C408" s="428">
        <v>3</v>
      </c>
      <c r="D408" s="428">
        <v>3</v>
      </c>
      <c r="E408" s="427" t="s">
        <v>618</v>
      </c>
      <c r="F408" s="429">
        <v>5600</v>
      </c>
      <c r="G408" s="429">
        <v>16800</v>
      </c>
      <c r="H408" s="445"/>
      <c r="I408" s="154" t="s">
        <v>732</v>
      </c>
      <c r="J408" s="154" t="s">
        <v>733</v>
      </c>
      <c r="K408" s="154" t="s">
        <v>734</v>
      </c>
      <c r="L408" s="154" t="s">
        <v>735</v>
      </c>
      <c r="M408" s="146" t="s">
        <v>736</v>
      </c>
      <c r="N408" s="146" t="s">
        <v>737</v>
      </c>
      <c r="O408" s="447"/>
      <c r="P408" s="102"/>
      <c r="Z408" s="143"/>
      <c r="AA408" s="143"/>
      <c r="AB408" s="143"/>
      <c r="AC408" s="37"/>
    </row>
    <row r="409" spans="1:29" ht="39" customHeight="1">
      <c r="A409" s="442"/>
      <c r="B409" s="427"/>
      <c r="C409" s="427"/>
      <c r="D409" s="427"/>
      <c r="E409" s="427"/>
      <c r="F409" s="427"/>
      <c r="G409" s="427"/>
      <c r="H409" s="427"/>
      <c r="I409" s="153">
        <v>0.6</v>
      </c>
      <c r="J409" s="153">
        <v>0.2</v>
      </c>
      <c r="K409" s="153">
        <v>0.1</v>
      </c>
      <c r="L409" s="153">
        <v>0.1</v>
      </c>
      <c r="M409" s="144">
        <v>0.9</v>
      </c>
      <c r="N409" s="144">
        <v>0.1</v>
      </c>
      <c r="O409" s="447"/>
      <c r="P409" s="102"/>
      <c r="Z409" s="143"/>
      <c r="AA409" s="143"/>
      <c r="AB409" s="143"/>
      <c r="AC409" s="37"/>
    </row>
    <row r="410" spans="1:29">
      <c r="A410" s="442"/>
      <c r="B410" s="432" t="s">
        <v>738</v>
      </c>
      <c r="C410" s="432"/>
      <c r="D410" s="432"/>
      <c r="E410" s="432"/>
      <c r="F410" s="432"/>
      <c r="G410" s="432"/>
      <c r="H410" s="158">
        <v>3</v>
      </c>
      <c r="I410" s="115"/>
      <c r="J410" s="115"/>
      <c r="K410" s="115"/>
      <c r="L410" s="115"/>
      <c r="M410" s="115"/>
      <c r="N410" s="115"/>
      <c r="O410" s="115"/>
      <c r="P410" s="102"/>
      <c r="Z410" s="143"/>
      <c r="AA410" s="143"/>
      <c r="AB410" s="143"/>
      <c r="AC410" s="37"/>
    </row>
    <row r="411" spans="1:29">
      <c r="A411" s="442"/>
      <c r="B411" s="433" t="s">
        <v>739</v>
      </c>
      <c r="C411" s="433"/>
      <c r="D411" s="433"/>
      <c r="E411" s="433"/>
      <c r="F411" s="433"/>
      <c r="G411" s="433"/>
      <c r="H411" s="157">
        <f>(H410/C408)*G408*H406</f>
        <v>9240</v>
      </c>
      <c r="I411" s="115"/>
      <c r="J411" s="115"/>
      <c r="K411" s="115"/>
      <c r="L411" s="115"/>
      <c r="M411" s="115"/>
      <c r="N411" s="115"/>
      <c r="O411" s="115"/>
      <c r="P411" s="102"/>
      <c r="Z411" s="143"/>
      <c r="AA411" s="143"/>
      <c r="AB411" s="143"/>
      <c r="AC411" s="37"/>
    </row>
    <row r="412" spans="1:29">
      <c r="A412" s="442"/>
      <c r="B412" s="432" t="s">
        <v>762</v>
      </c>
      <c r="C412" s="432"/>
      <c r="D412" s="432"/>
      <c r="E412" s="432"/>
      <c r="F412" s="432"/>
      <c r="G412" s="432"/>
      <c r="H412" s="115"/>
      <c r="I412" s="115"/>
      <c r="J412" s="130">
        <v>3</v>
      </c>
      <c r="K412" s="115"/>
      <c r="L412" s="115"/>
      <c r="M412" s="115"/>
      <c r="N412" s="115"/>
      <c r="O412" s="115"/>
      <c r="P412" s="102"/>
      <c r="Z412" s="143"/>
      <c r="AA412" s="143"/>
      <c r="AB412" s="143"/>
      <c r="AC412" s="37"/>
    </row>
    <row r="413" spans="1:29">
      <c r="A413" s="442"/>
      <c r="B413" s="433" t="s">
        <v>763</v>
      </c>
      <c r="C413" s="433"/>
      <c r="D413" s="433"/>
      <c r="E413" s="433"/>
      <c r="F413" s="433"/>
      <c r="G413" s="433"/>
      <c r="H413" s="115"/>
      <c r="I413" s="115"/>
      <c r="J413" s="157">
        <f>(J412/D408)*G408*I406*J409</f>
        <v>840</v>
      </c>
      <c r="K413" s="115"/>
      <c r="L413" s="115"/>
      <c r="M413" s="115"/>
      <c r="N413" s="115"/>
      <c r="O413" s="115"/>
      <c r="P413" s="102"/>
      <c r="Z413" s="143"/>
      <c r="AA413" s="143"/>
      <c r="AB413" s="143"/>
      <c r="AC413" s="37"/>
    </row>
    <row r="414" spans="1:29">
      <c r="A414" s="442"/>
      <c r="B414" s="432" t="s">
        <v>742</v>
      </c>
      <c r="C414" s="432"/>
      <c r="D414" s="432"/>
      <c r="E414" s="432"/>
      <c r="F414" s="432"/>
      <c r="G414" s="432"/>
      <c r="H414" s="115"/>
      <c r="I414" s="130">
        <v>3</v>
      </c>
      <c r="J414" s="115"/>
      <c r="K414" s="130">
        <v>3</v>
      </c>
      <c r="L414" s="130">
        <v>3</v>
      </c>
      <c r="M414" s="115"/>
      <c r="N414" s="115"/>
      <c r="O414" s="115"/>
      <c r="P414" s="102"/>
      <c r="Z414" s="143"/>
      <c r="AA414" s="143"/>
      <c r="AB414" s="143"/>
      <c r="AC414" s="37"/>
    </row>
    <row r="415" spans="1:29">
      <c r="A415" s="442"/>
      <c r="B415" s="433" t="s">
        <v>743</v>
      </c>
      <c r="C415" s="433"/>
      <c r="D415" s="433"/>
      <c r="E415" s="433"/>
      <c r="F415" s="433"/>
      <c r="G415" s="433"/>
      <c r="H415" s="115"/>
      <c r="I415" s="157">
        <f>(I414/D408)*G408*I406*I409</f>
        <v>2520</v>
      </c>
      <c r="J415" s="115"/>
      <c r="K415" s="157">
        <f>(K414/D408)*G408*I406*K409</f>
        <v>420</v>
      </c>
      <c r="L415" s="157">
        <f>(L414/D408)*G408*I406*L409</f>
        <v>420</v>
      </c>
      <c r="M415" s="115"/>
      <c r="N415" s="115"/>
      <c r="O415" s="115"/>
      <c r="P415" s="102"/>
      <c r="Z415" s="143"/>
      <c r="AA415" s="143"/>
      <c r="AB415" s="143"/>
      <c r="AC415" s="37"/>
    </row>
    <row r="416" spans="1:29">
      <c r="A416" s="442"/>
      <c r="B416" s="432"/>
      <c r="C416" s="432"/>
      <c r="D416" s="432"/>
      <c r="E416" s="432"/>
      <c r="F416" s="432"/>
      <c r="G416" s="432"/>
      <c r="H416" s="115"/>
      <c r="I416" s="115"/>
      <c r="J416" s="115"/>
      <c r="K416" s="115"/>
      <c r="L416" s="115"/>
      <c r="M416" s="115"/>
      <c r="N416" s="115"/>
      <c r="O416" s="115"/>
      <c r="P416" s="102"/>
      <c r="Z416" s="143"/>
      <c r="AA416" s="143"/>
      <c r="AB416" s="143"/>
      <c r="AC416" s="37"/>
    </row>
    <row r="417" spans="1:29">
      <c r="A417" s="442"/>
      <c r="B417" s="433"/>
      <c r="C417" s="433"/>
      <c r="D417" s="433"/>
      <c r="E417" s="433"/>
      <c r="F417" s="433"/>
      <c r="G417" s="433"/>
      <c r="H417" s="115"/>
      <c r="I417" s="115"/>
      <c r="J417" s="115"/>
      <c r="K417" s="115"/>
      <c r="L417" s="115"/>
      <c r="M417" s="115"/>
      <c r="N417" s="115"/>
      <c r="O417" s="115"/>
      <c r="P417" s="102"/>
      <c r="Z417" s="143"/>
      <c r="AA417" s="143"/>
      <c r="AB417" s="143"/>
      <c r="AC417" s="37"/>
    </row>
    <row r="418" spans="1:29">
      <c r="A418" s="442"/>
      <c r="B418" s="432"/>
      <c r="C418" s="432"/>
      <c r="D418" s="432"/>
      <c r="E418" s="432"/>
      <c r="F418" s="432"/>
      <c r="G418" s="432"/>
      <c r="H418" s="115"/>
      <c r="I418" s="115"/>
      <c r="J418" s="115"/>
      <c r="K418" s="115"/>
      <c r="L418" s="115"/>
      <c r="M418" s="115"/>
      <c r="N418" s="115"/>
      <c r="O418" s="115"/>
      <c r="P418" s="102"/>
      <c r="Z418" s="143"/>
      <c r="AA418" s="143"/>
      <c r="AB418" s="143"/>
      <c r="AC418" s="37"/>
    </row>
    <row r="419" spans="1:29">
      <c r="A419" s="442"/>
      <c r="B419" s="433"/>
      <c r="C419" s="433"/>
      <c r="D419" s="433"/>
      <c r="E419" s="433"/>
      <c r="F419" s="433"/>
      <c r="G419" s="433"/>
      <c r="H419" s="115"/>
      <c r="I419" s="115"/>
      <c r="J419" s="115"/>
      <c r="K419" s="115"/>
      <c r="L419" s="115"/>
      <c r="M419" s="115"/>
      <c r="N419" s="115"/>
      <c r="O419" s="115"/>
      <c r="P419" s="102"/>
      <c r="Z419" s="143"/>
      <c r="AA419" s="143"/>
      <c r="AB419" s="143"/>
      <c r="AC419" s="37"/>
    </row>
    <row r="420" spans="1:29">
      <c r="A420" s="442"/>
      <c r="B420" s="448" t="s">
        <v>720</v>
      </c>
      <c r="C420" s="448"/>
      <c r="D420" s="448"/>
      <c r="E420" s="448"/>
      <c r="F420" s="448"/>
      <c r="G420" s="448"/>
      <c r="H420" s="152">
        <f t="shared" ref="H420:O421" si="22">H410+H412+H414+H416+H418</f>
        <v>3</v>
      </c>
      <c r="I420" s="152">
        <f t="shared" si="22"/>
        <v>3</v>
      </c>
      <c r="J420" s="152">
        <f t="shared" si="22"/>
        <v>3</v>
      </c>
      <c r="K420" s="152">
        <f t="shared" si="22"/>
        <v>3</v>
      </c>
      <c r="L420" s="152">
        <f t="shared" si="22"/>
        <v>3</v>
      </c>
      <c r="M420" s="152">
        <f t="shared" si="22"/>
        <v>0</v>
      </c>
      <c r="N420" s="152">
        <f t="shared" si="22"/>
        <v>0</v>
      </c>
      <c r="O420" s="152">
        <f t="shared" si="22"/>
        <v>0</v>
      </c>
      <c r="P420" s="102"/>
      <c r="Z420" s="143"/>
      <c r="AA420" s="143"/>
      <c r="AB420" s="143"/>
      <c r="AC420" s="37"/>
    </row>
    <row r="421" spans="1:29">
      <c r="A421" s="442"/>
      <c r="B421" s="439" t="s">
        <v>695</v>
      </c>
      <c r="C421" s="439"/>
      <c r="D421" s="439"/>
      <c r="E421" s="439"/>
      <c r="F421" s="439"/>
      <c r="G421" s="439"/>
      <c r="H421" s="117">
        <f t="shared" si="22"/>
        <v>9240</v>
      </c>
      <c r="I421" s="117">
        <f t="shared" si="22"/>
        <v>2520</v>
      </c>
      <c r="J421" s="117">
        <f t="shared" si="22"/>
        <v>840</v>
      </c>
      <c r="K421" s="117">
        <f t="shared" si="22"/>
        <v>420</v>
      </c>
      <c r="L421" s="117">
        <f t="shared" si="22"/>
        <v>420</v>
      </c>
      <c r="M421" s="117">
        <f t="shared" si="22"/>
        <v>0</v>
      </c>
      <c r="N421" s="117">
        <f t="shared" si="22"/>
        <v>0</v>
      </c>
      <c r="O421" s="117">
        <f t="shared" si="22"/>
        <v>0</v>
      </c>
      <c r="P421" s="102"/>
      <c r="T421" s="141"/>
      <c r="Z421" s="143"/>
      <c r="AA421" s="143"/>
      <c r="AB421" s="143"/>
      <c r="AC421" s="37"/>
    </row>
    <row r="422" spans="1:29">
      <c r="A422" s="442"/>
      <c r="B422" s="449" t="s">
        <v>746</v>
      </c>
      <c r="C422" s="449"/>
      <c r="D422" s="449"/>
      <c r="E422" s="449"/>
      <c r="F422" s="449"/>
      <c r="G422" s="449"/>
      <c r="H422" s="440">
        <f>H421</f>
        <v>9240</v>
      </c>
      <c r="I422" s="440"/>
      <c r="J422" s="440"/>
      <c r="K422" s="440"/>
      <c r="L422" s="440"/>
      <c r="M422" s="440"/>
      <c r="N422" s="440"/>
      <c r="O422" s="440"/>
      <c r="P422" s="102"/>
      <c r="Z422" s="143"/>
      <c r="AA422" s="143"/>
      <c r="AB422" s="143"/>
      <c r="AC422" s="37"/>
    </row>
    <row r="423" spans="1:29">
      <c r="A423" s="442"/>
      <c r="B423" s="449" t="s">
        <v>747</v>
      </c>
      <c r="C423" s="449"/>
      <c r="D423" s="449"/>
      <c r="E423" s="449"/>
      <c r="F423" s="449"/>
      <c r="G423" s="449"/>
      <c r="H423" s="440">
        <f>SUM(I421:L421)</f>
        <v>4200</v>
      </c>
      <c r="I423" s="440"/>
      <c r="J423" s="440"/>
      <c r="K423" s="440"/>
      <c r="L423" s="440"/>
      <c r="M423" s="440"/>
      <c r="N423" s="440"/>
      <c r="O423" s="440"/>
      <c r="P423" s="102"/>
      <c r="Z423" s="143"/>
      <c r="AA423" s="143"/>
      <c r="AB423" s="143"/>
      <c r="AC423" s="37"/>
    </row>
    <row r="424" spans="1:29">
      <c r="A424" s="442"/>
      <c r="B424" s="449" t="s">
        <v>748</v>
      </c>
      <c r="C424" s="449"/>
      <c r="D424" s="449"/>
      <c r="E424" s="449"/>
      <c r="F424" s="449"/>
      <c r="G424" s="449"/>
      <c r="H424" s="440">
        <f>SUM(M421:O421)</f>
        <v>0</v>
      </c>
      <c r="I424" s="440"/>
      <c r="J424" s="440"/>
      <c r="K424" s="440"/>
      <c r="L424" s="440"/>
      <c r="M424" s="440"/>
      <c r="N424" s="440"/>
      <c r="O424" s="440"/>
      <c r="P424" s="102"/>
      <c r="Z424" s="143"/>
      <c r="AA424" s="143"/>
      <c r="AB424" s="143"/>
      <c r="AC424" s="37"/>
    </row>
    <row r="425" spans="1:29">
      <c r="A425" s="442"/>
      <c r="B425" s="439" t="s">
        <v>721</v>
      </c>
      <c r="C425" s="439"/>
      <c r="D425" s="439"/>
      <c r="E425" s="439"/>
      <c r="F425" s="439"/>
      <c r="G425" s="439"/>
      <c r="H425" s="440">
        <f>SUM(H422:O424)</f>
        <v>13440</v>
      </c>
      <c r="I425" s="440"/>
      <c r="J425" s="440"/>
      <c r="K425" s="440"/>
      <c r="L425" s="440"/>
      <c r="M425" s="440"/>
      <c r="N425" s="440"/>
      <c r="O425" s="440"/>
      <c r="P425" s="102"/>
      <c r="Z425" s="143"/>
      <c r="AA425" s="143"/>
      <c r="AB425" s="143"/>
      <c r="AC425" s="37"/>
    </row>
    <row r="426" spans="1:29">
      <c r="A426" s="442"/>
      <c r="B426" s="450" t="s">
        <v>749</v>
      </c>
      <c r="C426" s="450"/>
      <c r="D426" s="450"/>
      <c r="E426" s="450"/>
      <c r="F426" s="450"/>
      <c r="G426" s="450"/>
      <c r="H426" s="443">
        <f>H425/G408</f>
        <v>0.8</v>
      </c>
      <c r="I426" s="443"/>
      <c r="J426" s="443"/>
      <c r="K426" s="443"/>
      <c r="L426" s="443"/>
      <c r="M426" s="443"/>
      <c r="N426" s="443"/>
      <c r="O426" s="443"/>
      <c r="P426" s="102"/>
      <c r="Z426" s="143"/>
      <c r="AA426" s="143"/>
      <c r="AB426" s="143"/>
      <c r="AC426" s="37"/>
    </row>
    <row r="427" spans="1:29" s="129" customFormat="1">
      <c r="A427" s="121"/>
      <c r="B427" s="121"/>
      <c r="C427" s="121"/>
      <c r="D427" s="121"/>
      <c r="E427" s="121"/>
      <c r="F427" s="122"/>
      <c r="G427" s="122"/>
      <c r="H427" s="123"/>
      <c r="I427" s="124"/>
      <c r="J427" s="124"/>
      <c r="K427" s="124"/>
      <c r="L427" s="125"/>
      <c r="M427" s="125"/>
      <c r="N427" s="125"/>
      <c r="O427" s="126"/>
      <c r="P427" s="126"/>
      <c r="Q427" s="127"/>
      <c r="R427" s="127"/>
      <c r="S427" s="127"/>
      <c r="T427" s="127"/>
      <c r="U427" s="127"/>
      <c r="V427" s="127"/>
      <c r="W427" s="127"/>
      <c r="X427" s="127"/>
      <c r="Y427" s="127"/>
      <c r="Z427" s="143"/>
      <c r="AA427" s="143"/>
      <c r="AB427" s="143"/>
      <c r="AC427" s="37"/>
    </row>
    <row r="428" spans="1:29" ht="15" customHeight="1">
      <c r="A428" s="422" t="s">
        <v>678</v>
      </c>
      <c r="B428" s="422" t="s">
        <v>679</v>
      </c>
      <c r="C428" s="422" t="s">
        <v>680</v>
      </c>
      <c r="D428" s="422" t="s">
        <v>681</v>
      </c>
      <c r="E428" s="422" t="s">
        <v>682</v>
      </c>
      <c r="F428" s="423" t="s">
        <v>683</v>
      </c>
      <c r="G428" s="423" t="s">
        <v>684</v>
      </c>
      <c r="H428" s="138">
        <v>0.7</v>
      </c>
      <c r="I428" s="451">
        <v>0.1</v>
      </c>
      <c r="J428" s="451"/>
      <c r="K428" s="451"/>
      <c r="L428" s="451"/>
      <c r="M428" s="444">
        <v>0.1</v>
      </c>
      <c r="N428" s="444"/>
      <c r="O428" s="139">
        <v>0.1</v>
      </c>
      <c r="P428" s="102"/>
      <c r="Z428" s="143"/>
      <c r="AA428" s="143"/>
      <c r="AB428" s="143"/>
      <c r="AC428" s="37"/>
    </row>
    <row r="429" spans="1:29" ht="14.25" customHeight="1">
      <c r="A429" s="422"/>
      <c r="B429" s="422"/>
      <c r="C429" s="422"/>
      <c r="D429" s="422"/>
      <c r="E429" s="422"/>
      <c r="F429" s="422"/>
      <c r="G429" s="422"/>
      <c r="H429" s="445" t="s">
        <v>727</v>
      </c>
      <c r="I429" s="452" t="s">
        <v>728</v>
      </c>
      <c r="J429" s="452"/>
      <c r="K429" s="452"/>
      <c r="L429" s="452"/>
      <c r="M429" s="446" t="s">
        <v>729</v>
      </c>
      <c r="N429" s="446"/>
      <c r="O429" s="447" t="s">
        <v>730</v>
      </c>
      <c r="P429" s="102"/>
      <c r="Z429" s="143"/>
      <c r="AA429" s="143"/>
      <c r="AB429" s="143"/>
      <c r="AC429" s="37"/>
    </row>
    <row r="430" spans="1:29" ht="83.25" customHeight="1">
      <c r="A430" s="442" t="s">
        <v>319</v>
      </c>
      <c r="B430" s="427" t="s">
        <v>804</v>
      </c>
      <c r="C430" s="428">
        <v>3</v>
      </c>
      <c r="D430" s="428">
        <v>3</v>
      </c>
      <c r="E430" s="427" t="s">
        <v>618</v>
      </c>
      <c r="F430" s="429">
        <v>1850</v>
      </c>
      <c r="G430" s="429">
        <v>5550</v>
      </c>
      <c r="H430" s="445"/>
      <c r="I430" s="154" t="s">
        <v>732</v>
      </c>
      <c r="J430" s="154" t="s">
        <v>733</v>
      </c>
      <c r="K430" s="154" t="s">
        <v>734</v>
      </c>
      <c r="L430" s="154" t="s">
        <v>735</v>
      </c>
      <c r="M430" s="146" t="s">
        <v>736</v>
      </c>
      <c r="N430" s="146" t="s">
        <v>737</v>
      </c>
      <c r="O430" s="447"/>
      <c r="P430" s="102"/>
      <c r="Z430" s="143"/>
      <c r="AA430" s="143"/>
      <c r="AB430" s="143"/>
      <c r="AC430" s="37"/>
    </row>
    <row r="431" spans="1:29" ht="39" customHeight="1">
      <c r="A431" s="442"/>
      <c r="B431" s="427"/>
      <c r="C431" s="427"/>
      <c r="D431" s="427"/>
      <c r="E431" s="427"/>
      <c r="F431" s="427"/>
      <c r="G431" s="427"/>
      <c r="H431" s="427"/>
      <c r="I431" s="153">
        <v>0.6</v>
      </c>
      <c r="J431" s="153">
        <v>0.2</v>
      </c>
      <c r="K431" s="153">
        <v>0.1</v>
      </c>
      <c r="L431" s="153">
        <v>0.1</v>
      </c>
      <c r="M431" s="144">
        <v>0.9</v>
      </c>
      <c r="N431" s="144">
        <v>0.1</v>
      </c>
      <c r="O431" s="447"/>
      <c r="P431" s="102"/>
      <c r="Z431" s="143"/>
      <c r="AA431" s="143"/>
      <c r="AB431" s="143"/>
      <c r="AC431" s="37"/>
    </row>
    <row r="432" spans="1:29">
      <c r="A432" s="442"/>
      <c r="B432" s="432" t="s">
        <v>718</v>
      </c>
      <c r="C432" s="432"/>
      <c r="D432" s="432"/>
      <c r="E432" s="432"/>
      <c r="F432" s="432"/>
      <c r="G432" s="432"/>
      <c r="H432" s="158">
        <v>3</v>
      </c>
      <c r="I432" s="115"/>
      <c r="J432" s="115"/>
      <c r="K432" s="115"/>
      <c r="L432" s="115"/>
      <c r="M432" s="115"/>
      <c r="N432" s="115"/>
      <c r="O432" s="115"/>
      <c r="P432" s="102"/>
      <c r="Z432" s="143"/>
      <c r="AA432" s="143"/>
      <c r="AB432" s="143"/>
      <c r="AC432" s="37"/>
    </row>
    <row r="433" spans="1:29">
      <c r="A433" s="442"/>
      <c r="B433" s="433" t="s">
        <v>719</v>
      </c>
      <c r="C433" s="433"/>
      <c r="D433" s="433"/>
      <c r="E433" s="433"/>
      <c r="F433" s="433"/>
      <c r="G433" s="433"/>
      <c r="H433" s="157">
        <f>(H432/C430)*G430*H428</f>
        <v>3884.9999999999995</v>
      </c>
      <c r="I433" s="115"/>
      <c r="J433" s="115"/>
      <c r="K433" s="115"/>
      <c r="L433" s="115"/>
      <c r="M433" s="115"/>
      <c r="N433" s="115"/>
      <c r="O433" s="115"/>
      <c r="P433" s="102"/>
      <c r="Z433" s="143"/>
      <c r="AA433" s="143"/>
      <c r="AB433" s="143"/>
      <c r="AC433" s="37"/>
    </row>
    <row r="434" spans="1:29">
      <c r="A434" s="442"/>
      <c r="B434" s="432" t="s">
        <v>742</v>
      </c>
      <c r="C434" s="432"/>
      <c r="D434" s="432"/>
      <c r="E434" s="432"/>
      <c r="F434" s="432"/>
      <c r="G434" s="432"/>
      <c r="H434" s="115"/>
      <c r="I434" s="130">
        <v>3</v>
      </c>
      <c r="J434" s="115"/>
      <c r="K434" s="130">
        <v>3</v>
      </c>
      <c r="L434" s="115"/>
      <c r="M434" s="115"/>
      <c r="N434" s="115"/>
      <c r="O434" s="115"/>
      <c r="P434" s="102"/>
      <c r="Z434" s="143"/>
      <c r="AA434" s="143"/>
      <c r="AB434" s="143"/>
      <c r="AC434" s="37"/>
    </row>
    <row r="435" spans="1:29">
      <c r="A435" s="442"/>
      <c r="B435" s="433" t="s">
        <v>743</v>
      </c>
      <c r="C435" s="433"/>
      <c r="D435" s="433"/>
      <c r="E435" s="433"/>
      <c r="F435" s="433"/>
      <c r="G435" s="433"/>
      <c r="H435" s="115"/>
      <c r="I435" s="157">
        <f>(I434/D430)*G430*I428*I431</f>
        <v>333</v>
      </c>
      <c r="J435" s="115"/>
      <c r="K435" s="157">
        <f>(K434/D430)*G430*I428*K431</f>
        <v>55.5</v>
      </c>
      <c r="L435" s="115"/>
      <c r="M435" s="115"/>
      <c r="N435" s="115"/>
      <c r="O435" s="115"/>
      <c r="P435" s="102"/>
      <c r="Z435" s="143"/>
      <c r="AA435" s="143"/>
      <c r="AB435" s="143"/>
      <c r="AC435" s="37"/>
    </row>
    <row r="436" spans="1:29">
      <c r="A436" s="442"/>
      <c r="B436" s="432" t="s">
        <v>744</v>
      </c>
      <c r="C436" s="432"/>
      <c r="D436" s="432"/>
      <c r="E436" s="432"/>
      <c r="F436" s="432"/>
      <c r="G436" s="432"/>
      <c r="H436" s="115"/>
      <c r="I436" s="115"/>
      <c r="J436" s="130">
        <v>3</v>
      </c>
      <c r="K436" s="115"/>
      <c r="L436" s="130">
        <v>3</v>
      </c>
      <c r="M436" s="115"/>
      <c r="N436" s="115"/>
      <c r="O436" s="115"/>
      <c r="P436" s="102"/>
      <c r="Z436" s="143"/>
      <c r="AA436" s="143"/>
      <c r="AB436" s="143"/>
      <c r="AC436" s="37"/>
    </row>
    <row r="437" spans="1:29">
      <c r="A437" s="442"/>
      <c r="B437" s="433" t="s">
        <v>745</v>
      </c>
      <c r="C437" s="433"/>
      <c r="D437" s="433"/>
      <c r="E437" s="433"/>
      <c r="F437" s="433"/>
      <c r="G437" s="433"/>
      <c r="H437" s="115"/>
      <c r="I437" s="115"/>
      <c r="J437" s="157">
        <f>(J436/D430)*G430*I428*J431</f>
        <v>111</v>
      </c>
      <c r="K437" s="115"/>
      <c r="L437" s="157">
        <f>(L436/D430)*G430*I428*L431</f>
        <v>55.5</v>
      </c>
      <c r="M437" s="115"/>
      <c r="N437" s="115"/>
      <c r="O437" s="115"/>
      <c r="P437" s="102"/>
      <c r="Z437" s="143"/>
      <c r="AA437" s="143"/>
      <c r="AB437" s="143"/>
      <c r="AC437" s="37"/>
    </row>
    <row r="438" spans="1:29">
      <c r="A438" s="442"/>
      <c r="B438" s="448" t="s">
        <v>720</v>
      </c>
      <c r="C438" s="448"/>
      <c r="D438" s="448"/>
      <c r="E438" s="448"/>
      <c r="F438" s="448"/>
      <c r="G438" s="448"/>
      <c r="H438" s="152">
        <f t="shared" ref="H438:O439" si="23">H432+H434+H436</f>
        <v>3</v>
      </c>
      <c r="I438" s="152">
        <f t="shared" si="23"/>
        <v>3</v>
      </c>
      <c r="J438" s="152">
        <f t="shared" si="23"/>
        <v>3</v>
      </c>
      <c r="K438" s="152">
        <f t="shared" si="23"/>
        <v>3</v>
      </c>
      <c r="L438" s="152">
        <f t="shared" si="23"/>
        <v>3</v>
      </c>
      <c r="M438" s="152">
        <f t="shared" si="23"/>
        <v>0</v>
      </c>
      <c r="N438" s="152">
        <f t="shared" si="23"/>
        <v>0</v>
      </c>
      <c r="O438" s="152">
        <f t="shared" si="23"/>
        <v>0</v>
      </c>
      <c r="P438" s="102"/>
      <c r="Z438" s="143"/>
      <c r="AA438" s="143"/>
      <c r="AB438" s="143"/>
      <c r="AC438" s="37"/>
    </row>
    <row r="439" spans="1:29">
      <c r="A439" s="442"/>
      <c r="B439" s="439" t="s">
        <v>695</v>
      </c>
      <c r="C439" s="439"/>
      <c r="D439" s="439"/>
      <c r="E439" s="439"/>
      <c r="F439" s="439"/>
      <c r="G439" s="439"/>
      <c r="H439" s="117">
        <f t="shared" si="23"/>
        <v>3884.9999999999995</v>
      </c>
      <c r="I439" s="117">
        <f t="shared" si="23"/>
        <v>333</v>
      </c>
      <c r="J439" s="117">
        <f t="shared" si="23"/>
        <v>111</v>
      </c>
      <c r="K439" s="117">
        <f t="shared" si="23"/>
        <v>55.5</v>
      </c>
      <c r="L439" s="117">
        <f t="shared" si="23"/>
        <v>55.5</v>
      </c>
      <c r="M439" s="117">
        <f t="shared" si="23"/>
        <v>0</v>
      </c>
      <c r="N439" s="117">
        <f t="shared" si="23"/>
        <v>0</v>
      </c>
      <c r="O439" s="117">
        <f t="shared" si="23"/>
        <v>0</v>
      </c>
      <c r="P439" s="102"/>
      <c r="T439" s="141"/>
      <c r="Z439" s="143"/>
      <c r="AA439" s="143"/>
      <c r="AB439" s="143"/>
      <c r="AC439" s="37"/>
    </row>
    <row r="440" spans="1:29">
      <c r="A440" s="442"/>
      <c r="B440" s="449" t="s">
        <v>746</v>
      </c>
      <c r="C440" s="449"/>
      <c r="D440" s="449"/>
      <c r="E440" s="449"/>
      <c r="F440" s="449"/>
      <c r="G440" s="449"/>
      <c r="H440" s="440">
        <f>H439</f>
        <v>3884.9999999999995</v>
      </c>
      <c r="I440" s="440"/>
      <c r="J440" s="440"/>
      <c r="K440" s="440"/>
      <c r="L440" s="440"/>
      <c r="M440" s="440"/>
      <c r="N440" s="440"/>
      <c r="O440" s="440"/>
      <c r="P440" s="102"/>
      <c r="Z440" s="143"/>
      <c r="AA440" s="143"/>
      <c r="AB440" s="143"/>
      <c r="AC440" s="37"/>
    </row>
    <row r="441" spans="1:29">
      <c r="A441" s="442"/>
      <c r="B441" s="449" t="s">
        <v>747</v>
      </c>
      <c r="C441" s="449"/>
      <c r="D441" s="449"/>
      <c r="E441" s="449"/>
      <c r="F441" s="449"/>
      <c r="G441" s="449"/>
      <c r="H441" s="440">
        <f>SUM(I439:L439)</f>
        <v>555</v>
      </c>
      <c r="I441" s="440"/>
      <c r="J441" s="440"/>
      <c r="K441" s="440"/>
      <c r="L441" s="440"/>
      <c r="M441" s="440"/>
      <c r="N441" s="440"/>
      <c r="O441" s="440"/>
      <c r="P441" s="102"/>
      <c r="Z441" s="143"/>
      <c r="AA441" s="143"/>
      <c r="AB441" s="143"/>
      <c r="AC441" s="37"/>
    </row>
    <row r="442" spans="1:29">
      <c r="A442" s="442"/>
      <c r="B442" s="449" t="s">
        <v>748</v>
      </c>
      <c r="C442" s="449"/>
      <c r="D442" s="449"/>
      <c r="E442" s="449"/>
      <c r="F442" s="449"/>
      <c r="G442" s="449"/>
      <c r="H442" s="440">
        <f>SUM(M439:O439)</f>
        <v>0</v>
      </c>
      <c r="I442" s="440"/>
      <c r="J442" s="440"/>
      <c r="K442" s="440"/>
      <c r="L442" s="440"/>
      <c r="M442" s="440"/>
      <c r="N442" s="440"/>
      <c r="O442" s="440"/>
      <c r="P442" s="102"/>
      <c r="Z442" s="143"/>
      <c r="AA442" s="143"/>
      <c r="AB442" s="143"/>
      <c r="AC442" s="37"/>
    </row>
    <row r="443" spans="1:29">
      <c r="A443" s="442"/>
      <c r="B443" s="439" t="s">
        <v>721</v>
      </c>
      <c r="C443" s="439"/>
      <c r="D443" s="439"/>
      <c r="E443" s="439"/>
      <c r="F443" s="439"/>
      <c r="G443" s="439"/>
      <c r="H443" s="440">
        <f>SUM(H440:O442)</f>
        <v>4440</v>
      </c>
      <c r="I443" s="440"/>
      <c r="J443" s="440"/>
      <c r="K443" s="440"/>
      <c r="L443" s="440"/>
      <c r="M443" s="440"/>
      <c r="N443" s="440"/>
      <c r="O443" s="440"/>
      <c r="P443" s="102"/>
      <c r="Z443" s="143"/>
      <c r="AA443" s="143"/>
      <c r="AB443" s="143"/>
      <c r="AC443" s="37"/>
    </row>
    <row r="444" spans="1:29">
      <c r="A444" s="442"/>
      <c r="B444" s="450" t="s">
        <v>749</v>
      </c>
      <c r="C444" s="450"/>
      <c r="D444" s="450"/>
      <c r="E444" s="450"/>
      <c r="F444" s="450"/>
      <c r="G444" s="450"/>
      <c r="H444" s="443">
        <f>H443/G430</f>
        <v>0.8</v>
      </c>
      <c r="I444" s="443"/>
      <c r="J444" s="443"/>
      <c r="K444" s="443"/>
      <c r="L444" s="443"/>
      <c r="M444" s="443"/>
      <c r="N444" s="443"/>
      <c r="O444" s="443"/>
      <c r="P444" s="102"/>
      <c r="Z444" s="143"/>
      <c r="AA444" s="143"/>
      <c r="AB444" s="143"/>
      <c r="AC444" s="37"/>
    </row>
    <row r="445" spans="1:29" s="129" customFormat="1">
      <c r="A445" s="121"/>
      <c r="B445" s="121"/>
      <c r="C445" s="121"/>
      <c r="D445" s="121"/>
      <c r="E445" s="121"/>
      <c r="F445" s="122"/>
      <c r="G445" s="122"/>
      <c r="H445" s="123"/>
      <c r="I445" s="124"/>
      <c r="J445" s="124"/>
      <c r="K445" s="124"/>
      <c r="L445" s="125"/>
      <c r="M445" s="125"/>
      <c r="N445" s="125"/>
      <c r="O445" s="126"/>
      <c r="P445" s="126"/>
      <c r="Q445" s="127"/>
      <c r="R445" s="127"/>
      <c r="S445" s="127"/>
      <c r="T445" s="127"/>
      <c r="U445" s="127"/>
      <c r="V445" s="127"/>
      <c r="W445" s="127"/>
      <c r="X445" s="127"/>
      <c r="Y445" s="127"/>
      <c r="Z445" s="143"/>
      <c r="AA445" s="143"/>
      <c r="AB445" s="143"/>
      <c r="AC445" s="37"/>
    </row>
    <row r="446" spans="1:29" ht="15" customHeight="1">
      <c r="A446" s="422" t="s">
        <v>678</v>
      </c>
      <c r="B446" s="422" t="s">
        <v>679</v>
      </c>
      <c r="C446" s="422" t="s">
        <v>680</v>
      </c>
      <c r="D446" s="422" t="s">
        <v>681</v>
      </c>
      <c r="E446" s="422" t="s">
        <v>682</v>
      </c>
      <c r="F446" s="423" t="s">
        <v>683</v>
      </c>
      <c r="G446" s="423" t="s">
        <v>684</v>
      </c>
      <c r="H446" s="138">
        <v>0.7</v>
      </c>
      <c r="I446" s="451">
        <v>0.1</v>
      </c>
      <c r="J446" s="451"/>
      <c r="K446" s="451"/>
      <c r="L446" s="451"/>
      <c r="M446" s="444">
        <v>0.1</v>
      </c>
      <c r="N446" s="444"/>
      <c r="O446" s="139">
        <v>0.1</v>
      </c>
      <c r="P446" s="102"/>
      <c r="Z446" s="143"/>
      <c r="AA446" s="143"/>
      <c r="AB446" s="143"/>
      <c r="AC446" s="37"/>
    </row>
    <row r="447" spans="1:29" ht="14.25" customHeight="1">
      <c r="A447" s="422"/>
      <c r="B447" s="422"/>
      <c r="C447" s="422"/>
      <c r="D447" s="422"/>
      <c r="E447" s="422"/>
      <c r="F447" s="422"/>
      <c r="G447" s="422"/>
      <c r="H447" s="445" t="s">
        <v>727</v>
      </c>
      <c r="I447" s="452" t="s">
        <v>728</v>
      </c>
      <c r="J447" s="452"/>
      <c r="K447" s="452"/>
      <c r="L447" s="452"/>
      <c r="M447" s="446" t="s">
        <v>729</v>
      </c>
      <c r="N447" s="446"/>
      <c r="O447" s="447" t="s">
        <v>730</v>
      </c>
      <c r="P447" s="102"/>
      <c r="Z447" s="143"/>
      <c r="AA447" s="143"/>
      <c r="AB447" s="143"/>
      <c r="AC447" s="37"/>
    </row>
    <row r="448" spans="1:29" ht="83.25" customHeight="1">
      <c r="A448" s="442" t="s">
        <v>320</v>
      </c>
      <c r="B448" s="427" t="s">
        <v>805</v>
      </c>
      <c r="C448" s="428">
        <v>2</v>
      </c>
      <c r="D448" s="428">
        <v>2</v>
      </c>
      <c r="E448" s="427" t="s">
        <v>618</v>
      </c>
      <c r="F448" s="429">
        <v>2300</v>
      </c>
      <c r="G448" s="429">
        <v>4600</v>
      </c>
      <c r="H448" s="445"/>
      <c r="I448" s="154" t="s">
        <v>732</v>
      </c>
      <c r="J448" s="154" t="s">
        <v>733</v>
      </c>
      <c r="K448" s="154" t="s">
        <v>734</v>
      </c>
      <c r="L448" s="154" t="s">
        <v>735</v>
      </c>
      <c r="M448" s="146" t="s">
        <v>736</v>
      </c>
      <c r="N448" s="146" t="s">
        <v>737</v>
      </c>
      <c r="O448" s="447"/>
      <c r="P448" s="102"/>
      <c r="Z448" s="143"/>
      <c r="AA448" s="143"/>
      <c r="AB448" s="143"/>
      <c r="AC448" s="37"/>
    </row>
    <row r="449" spans="1:29" ht="39" customHeight="1">
      <c r="A449" s="442"/>
      <c r="B449" s="427"/>
      <c r="C449" s="427"/>
      <c r="D449" s="427"/>
      <c r="E449" s="427"/>
      <c r="F449" s="427"/>
      <c r="G449" s="427"/>
      <c r="H449" s="427"/>
      <c r="I449" s="153">
        <v>0.6</v>
      </c>
      <c r="J449" s="153">
        <v>0.2</v>
      </c>
      <c r="K449" s="153">
        <v>0.1</v>
      </c>
      <c r="L449" s="153">
        <v>0.1</v>
      </c>
      <c r="M449" s="144">
        <v>0.9</v>
      </c>
      <c r="N449" s="144">
        <v>0.1</v>
      </c>
      <c r="O449" s="447"/>
      <c r="P449" s="102"/>
      <c r="Z449" s="143"/>
      <c r="AA449" s="143"/>
      <c r="AB449" s="143"/>
      <c r="AC449" s="37"/>
    </row>
    <row r="450" spans="1:29">
      <c r="A450" s="442"/>
      <c r="B450" s="432" t="s">
        <v>762</v>
      </c>
      <c r="C450" s="432"/>
      <c r="D450" s="432"/>
      <c r="E450" s="432"/>
      <c r="F450" s="432"/>
      <c r="G450" s="432"/>
      <c r="H450" s="158">
        <v>2</v>
      </c>
      <c r="I450" s="167"/>
      <c r="J450" s="130">
        <v>2</v>
      </c>
      <c r="K450" s="167"/>
      <c r="L450" s="167"/>
      <c r="M450" s="167"/>
      <c r="N450" s="149"/>
      <c r="O450" s="149"/>
      <c r="P450" s="102"/>
      <c r="Z450" s="143"/>
      <c r="AA450" s="143"/>
      <c r="AB450" s="143"/>
      <c r="AC450" s="37"/>
    </row>
    <row r="451" spans="1:29">
      <c r="A451" s="442"/>
      <c r="B451" s="433" t="s">
        <v>763</v>
      </c>
      <c r="C451" s="433"/>
      <c r="D451" s="433"/>
      <c r="E451" s="433"/>
      <c r="F451" s="433"/>
      <c r="G451" s="433"/>
      <c r="H451" s="157">
        <f>(H450/C448)*G448*H446</f>
        <v>3220</v>
      </c>
      <c r="I451" s="167"/>
      <c r="J451" s="157">
        <f>(J450/D448)*G448*I446*J449</f>
        <v>92</v>
      </c>
      <c r="K451" s="167"/>
      <c r="L451" s="167"/>
      <c r="M451" s="167"/>
      <c r="N451" s="149"/>
      <c r="O451" s="149"/>
      <c r="P451" s="102"/>
      <c r="Z451" s="143"/>
      <c r="AA451" s="143"/>
      <c r="AB451" s="143"/>
      <c r="AC451" s="37"/>
    </row>
    <row r="452" spans="1:29">
      <c r="A452" s="442"/>
      <c r="B452" s="432" t="s">
        <v>742</v>
      </c>
      <c r="C452" s="432"/>
      <c r="D452" s="432"/>
      <c r="E452" s="432"/>
      <c r="F452" s="432"/>
      <c r="G452" s="432"/>
      <c r="H452" s="115"/>
      <c r="I452" s="130">
        <v>2</v>
      </c>
      <c r="J452" s="115"/>
      <c r="K452" s="130">
        <v>2</v>
      </c>
      <c r="L452" s="130">
        <v>2</v>
      </c>
      <c r="M452" s="115"/>
      <c r="N452" s="115"/>
      <c r="O452" s="115"/>
      <c r="P452" s="102"/>
      <c r="Z452" s="143"/>
      <c r="AA452" s="143"/>
      <c r="AB452" s="143"/>
      <c r="AC452" s="37"/>
    </row>
    <row r="453" spans="1:29">
      <c r="A453" s="442"/>
      <c r="B453" s="433" t="s">
        <v>743</v>
      </c>
      <c r="C453" s="433"/>
      <c r="D453" s="433"/>
      <c r="E453" s="433"/>
      <c r="F453" s="433"/>
      <c r="G453" s="433"/>
      <c r="H453" s="115"/>
      <c r="I453" s="157">
        <f>(I452/D448)*G448*I446*I449</f>
        <v>276</v>
      </c>
      <c r="J453" s="115"/>
      <c r="K453" s="157">
        <f>(K452/D448)*G448*I446*K449</f>
        <v>46</v>
      </c>
      <c r="L453" s="157">
        <f>(L452/D448)*G448*I446*L449</f>
        <v>46</v>
      </c>
      <c r="M453" s="115"/>
      <c r="N453" s="115"/>
      <c r="O453" s="115"/>
      <c r="P453" s="102"/>
      <c r="Z453" s="143"/>
      <c r="AA453" s="143"/>
      <c r="AB453" s="143"/>
      <c r="AC453" s="37"/>
    </row>
    <row r="454" spans="1:29">
      <c r="A454" s="442"/>
      <c r="B454" s="448" t="s">
        <v>720</v>
      </c>
      <c r="C454" s="448"/>
      <c r="D454" s="448"/>
      <c r="E454" s="448"/>
      <c r="F454" s="448"/>
      <c r="G454" s="448"/>
      <c r="H454" s="152">
        <f t="shared" ref="H454:O455" si="24">H450+H452</f>
        <v>2</v>
      </c>
      <c r="I454" s="152">
        <f t="shared" si="24"/>
        <v>2</v>
      </c>
      <c r="J454" s="152">
        <f t="shared" si="24"/>
        <v>2</v>
      </c>
      <c r="K454" s="152">
        <f t="shared" si="24"/>
        <v>2</v>
      </c>
      <c r="L454" s="152">
        <f t="shared" si="24"/>
        <v>2</v>
      </c>
      <c r="M454" s="152">
        <f t="shared" si="24"/>
        <v>0</v>
      </c>
      <c r="N454" s="152">
        <f t="shared" si="24"/>
        <v>0</v>
      </c>
      <c r="O454" s="152">
        <f t="shared" si="24"/>
        <v>0</v>
      </c>
      <c r="P454" s="102"/>
      <c r="Z454" s="143"/>
      <c r="AA454" s="143"/>
      <c r="AB454" s="143"/>
      <c r="AC454" s="37"/>
    </row>
    <row r="455" spans="1:29">
      <c r="A455" s="442"/>
      <c r="B455" s="439" t="s">
        <v>695</v>
      </c>
      <c r="C455" s="439"/>
      <c r="D455" s="439"/>
      <c r="E455" s="439"/>
      <c r="F455" s="439"/>
      <c r="G455" s="439"/>
      <c r="H455" s="117">
        <f t="shared" si="24"/>
        <v>3220</v>
      </c>
      <c r="I455" s="117">
        <f t="shared" si="24"/>
        <v>276</v>
      </c>
      <c r="J455" s="117">
        <f t="shared" si="24"/>
        <v>92</v>
      </c>
      <c r="K455" s="117">
        <f t="shared" si="24"/>
        <v>46</v>
      </c>
      <c r="L455" s="117">
        <f t="shared" si="24"/>
        <v>46</v>
      </c>
      <c r="M455" s="117">
        <f t="shared" si="24"/>
        <v>0</v>
      </c>
      <c r="N455" s="117">
        <f t="shared" si="24"/>
        <v>0</v>
      </c>
      <c r="O455" s="117">
        <f t="shared" si="24"/>
        <v>0</v>
      </c>
      <c r="P455" s="102"/>
      <c r="T455" s="141"/>
      <c r="Z455" s="143"/>
      <c r="AA455" s="143"/>
      <c r="AB455" s="143"/>
      <c r="AC455" s="37"/>
    </row>
    <row r="456" spans="1:29">
      <c r="A456" s="442"/>
      <c r="B456" s="449" t="s">
        <v>746</v>
      </c>
      <c r="C456" s="449"/>
      <c r="D456" s="449"/>
      <c r="E456" s="449"/>
      <c r="F456" s="449"/>
      <c r="G456" s="449"/>
      <c r="H456" s="475">
        <f>SUM(H455)</f>
        <v>3220</v>
      </c>
      <c r="I456" s="475"/>
      <c r="J456" s="475"/>
      <c r="K456" s="475"/>
      <c r="L456" s="475"/>
      <c r="M456" s="475"/>
      <c r="N456" s="475"/>
      <c r="O456" s="475"/>
      <c r="P456" s="102"/>
      <c r="Z456" s="143"/>
      <c r="AA456" s="143"/>
      <c r="AB456" s="143"/>
      <c r="AC456" s="37"/>
    </row>
    <row r="457" spans="1:29">
      <c r="A457" s="442"/>
      <c r="B457" s="449" t="s">
        <v>747</v>
      </c>
      <c r="C457" s="449"/>
      <c r="D457" s="449"/>
      <c r="E457" s="449"/>
      <c r="F457" s="449"/>
      <c r="G457" s="449"/>
      <c r="H457" s="475">
        <f>SUM(I455:L455)</f>
        <v>460</v>
      </c>
      <c r="I457" s="475"/>
      <c r="J457" s="475"/>
      <c r="K457" s="475"/>
      <c r="L457" s="475"/>
      <c r="M457" s="475"/>
      <c r="N457" s="475"/>
      <c r="O457" s="475"/>
      <c r="P457" s="102"/>
      <c r="Z457" s="143"/>
      <c r="AA457" s="143"/>
      <c r="AB457" s="143"/>
      <c r="AC457" s="37"/>
    </row>
    <row r="458" spans="1:29">
      <c r="A458" s="442"/>
      <c r="B458" s="449" t="s">
        <v>748</v>
      </c>
      <c r="C458" s="449"/>
      <c r="D458" s="449"/>
      <c r="E458" s="449"/>
      <c r="F458" s="449"/>
      <c r="G458" s="449"/>
      <c r="H458" s="475">
        <f>SUM(M455:O455)</f>
        <v>0</v>
      </c>
      <c r="I458" s="475"/>
      <c r="J458" s="475"/>
      <c r="K458" s="475"/>
      <c r="L458" s="475"/>
      <c r="M458" s="475"/>
      <c r="N458" s="475"/>
      <c r="O458" s="475"/>
      <c r="P458" s="102"/>
      <c r="Z458" s="143"/>
      <c r="AA458" s="143"/>
      <c r="AB458" s="143"/>
      <c r="AC458" s="37"/>
    </row>
    <row r="459" spans="1:29">
      <c r="A459" s="442"/>
      <c r="B459" s="439" t="s">
        <v>721</v>
      </c>
      <c r="C459" s="439"/>
      <c r="D459" s="439"/>
      <c r="E459" s="439"/>
      <c r="F459" s="439"/>
      <c r="G459" s="439"/>
      <c r="H459" s="475">
        <f>SUM(H456:O458)</f>
        <v>3680</v>
      </c>
      <c r="I459" s="475"/>
      <c r="J459" s="475"/>
      <c r="K459" s="475"/>
      <c r="L459" s="475"/>
      <c r="M459" s="475"/>
      <c r="N459" s="475"/>
      <c r="O459" s="475"/>
      <c r="P459" s="102"/>
      <c r="Z459" s="143"/>
      <c r="AA459" s="143"/>
      <c r="AB459" s="143"/>
      <c r="AC459" s="37"/>
    </row>
    <row r="460" spans="1:29">
      <c r="A460" s="442"/>
      <c r="B460" s="450" t="s">
        <v>749</v>
      </c>
      <c r="C460" s="450"/>
      <c r="D460" s="450"/>
      <c r="E460" s="450"/>
      <c r="F460" s="450"/>
      <c r="G460" s="450"/>
      <c r="H460" s="443">
        <f>H459/G448</f>
        <v>0.8</v>
      </c>
      <c r="I460" s="443"/>
      <c r="J460" s="443"/>
      <c r="K460" s="443"/>
      <c r="L460" s="443"/>
      <c r="M460" s="443"/>
      <c r="N460" s="443"/>
      <c r="O460" s="443"/>
      <c r="P460" s="102"/>
      <c r="Z460" s="143"/>
      <c r="AA460" s="143"/>
      <c r="AB460" s="143"/>
      <c r="AC460" s="37"/>
    </row>
    <row r="461" spans="1:29" s="129" customFormat="1">
      <c r="A461" s="121"/>
      <c r="B461" s="121"/>
      <c r="C461" s="121"/>
      <c r="D461" s="121"/>
      <c r="E461" s="121"/>
      <c r="F461" s="122"/>
      <c r="G461" s="122"/>
      <c r="H461" s="123"/>
      <c r="I461" s="124"/>
      <c r="J461" s="124"/>
      <c r="K461" s="124"/>
      <c r="L461" s="125"/>
      <c r="M461" s="125"/>
      <c r="N461" s="125"/>
      <c r="O461" s="126"/>
      <c r="P461" s="126"/>
      <c r="Q461" s="127"/>
      <c r="R461" s="127"/>
      <c r="S461" s="127"/>
      <c r="T461" s="127"/>
      <c r="U461" s="127"/>
      <c r="V461" s="127"/>
      <c r="W461" s="127"/>
      <c r="X461" s="127"/>
      <c r="Y461" s="127"/>
      <c r="Z461" s="143"/>
      <c r="AA461" s="143"/>
      <c r="AB461" s="143"/>
      <c r="AC461" s="37"/>
    </row>
    <row r="462" spans="1:29" ht="15" customHeight="1">
      <c r="A462" s="422" t="s">
        <v>678</v>
      </c>
      <c r="B462" s="422" t="s">
        <v>679</v>
      </c>
      <c r="C462" s="422" t="s">
        <v>680</v>
      </c>
      <c r="D462" s="422" t="s">
        <v>681</v>
      </c>
      <c r="E462" s="422" t="s">
        <v>682</v>
      </c>
      <c r="F462" s="423" t="s">
        <v>683</v>
      </c>
      <c r="G462" s="423" t="s">
        <v>684</v>
      </c>
      <c r="H462" s="138">
        <v>0.7</v>
      </c>
      <c r="I462" s="451">
        <v>0.1</v>
      </c>
      <c r="J462" s="451"/>
      <c r="K462" s="451"/>
      <c r="L462" s="451"/>
      <c r="M462" s="444">
        <v>0.1</v>
      </c>
      <c r="N462" s="444"/>
      <c r="O462" s="139">
        <v>0.1</v>
      </c>
      <c r="P462" s="102"/>
      <c r="Z462" s="143"/>
      <c r="AA462" s="143"/>
      <c r="AB462" s="143"/>
      <c r="AC462" s="37"/>
    </row>
    <row r="463" spans="1:29" ht="14.25" customHeight="1">
      <c r="A463" s="422"/>
      <c r="B463" s="422"/>
      <c r="C463" s="422"/>
      <c r="D463" s="422"/>
      <c r="E463" s="422"/>
      <c r="F463" s="422"/>
      <c r="G463" s="422"/>
      <c r="H463" s="445" t="s">
        <v>727</v>
      </c>
      <c r="I463" s="452" t="s">
        <v>728</v>
      </c>
      <c r="J463" s="452"/>
      <c r="K463" s="452"/>
      <c r="L463" s="452"/>
      <c r="M463" s="446" t="s">
        <v>729</v>
      </c>
      <c r="N463" s="446"/>
      <c r="O463" s="447" t="s">
        <v>730</v>
      </c>
      <c r="P463" s="102"/>
      <c r="Z463" s="143"/>
      <c r="AA463" s="143"/>
      <c r="AB463" s="143"/>
      <c r="AC463" s="37"/>
    </row>
    <row r="464" spans="1:29" ht="83.25" customHeight="1">
      <c r="A464" s="442" t="s">
        <v>321</v>
      </c>
      <c r="B464" s="427" t="s">
        <v>806</v>
      </c>
      <c r="C464" s="428">
        <v>2</v>
      </c>
      <c r="D464" s="428">
        <v>2</v>
      </c>
      <c r="E464" s="427" t="s">
        <v>618</v>
      </c>
      <c r="F464" s="429">
        <v>2300</v>
      </c>
      <c r="G464" s="429">
        <v>4600</v>
      </c>
      <c r="H464" s="445"/>
      <c r="I464" s="154" t="s">
        <v>732</v>
      </c>
      <c r="J464" s="154" t="s">
        <v>733</v>
      </c>
      <c r="K464" s="154" t="s">
        <v>734</v>
      </c>
      <c r="L464" s="154" t="s">
        <v>735</v>
      </c>
      <c r="M464" s="146" t="s">
        <v>736</v>
      </c>
      <c r="N464" s="146" t="s">
        <v>737</v>
      </c>
      <c r="O464" s="447"/>
      <c r="P464" s="102"/>
      <c r="Z464" s="143"/>
      <c r="AA464" s="143"/>
      <c r="AB464" s="143"/>
      <c r="AC464" s="37"/>
    </row>
    <row r="465" spans="1:29" ht="39" customHeight="1">
      <c r="A465" s="442"/>
      <c r="B465" s="427"/>
      <c r="C465" s="427"/>
      <c r="D465" s="427"/>
      <c r="E465" s="427"/>
      <c r="F465" s="427"/>
      <c r="G465" s="427"/>
      <c r="H465" s="427"/>
      <c r="I465" s="153">
        <v>0.6</v>
      </c>
      <c r="J465" s="153">
        <v>0.2</v>
      </c>
      <c r="K465" s="153">
        <v>0.1</v>
      </c>
      <c r="L465" s="153">
        <v>0.1</v>
      </c>
      <c r="M465" s="144">
        <v>0.9</v>
      </c>
      <c r="N465" s="144">
        <v>0.1</v>
      </c>
      <c r="O465" s="447"/>
      <c r="P465" s="102"/>
      <c r="Z465" s="143"/>
      <c r="AA465" s="143"/>
      <c r="AB465" s="143"/>
      <c r="AC465" s="37"/>
    </row>
    <row r="466" spans="1:29">
      <c r="A466" s="442"/>
      <c r="B466" s="432" t="s">
        <v>762</v>
      </c>
      <c r="C466" s="432"/>
      <c r="D466" s="432"/>
      <c r="E466" s="432"/>
      <c r="F466" s="432"/>
      <c r="G466" s="432"/>
      <c r="H466" s="158">
        <v>2</v>
      </c>
      <c r="I466" s="167"/>
      <c r="J466" s="130">
        <v>2</v>
      </c>
      <c r="K466" s="167"/>
      <c r="L466" s="167"/>
      <c r="M466" s="167"/>
      <c r="N466" s="149"/>
      <c r="O466" s="149"/>
      <c r="P466" s="102"/>
      <c r="Z466" s="143"/>
      <c r="AA466" s="143"/>
      <c r="AB466" s="143"/>
      <c r="AC466" s="37"/>
    </row>
    <row r="467" spans="1:29">
      <c r="A467" s="442"/>
      <c r="B467" s="433" t="s">
        <v>763</v>
      </c>
      <c r="C467" s="433"/>
      <c r="D467" s="433"/>
      <c r="E467" s="433"/>
      <c r="F467" s="433"/>
      <c r="G467" s="433"/>
      <c r="H467" s="157">
        <f>(H466/C464)*G464*H462</f>
        <v>3220</v>
      </c>
      <c r="I467" s="167"/>
      <c r="J467" s="157">
        <f>(J466/D464)*G464*I462*J465</f>
        <v>92</v>
      </c>
      <c r="K467" s="167"/>
      <c r="L467" s="167"/>
      <c r="M467" s="167"/>
      <c r="N467" s="149"/>
      <c r="O467" s="149"/>
      <c r="P467" s="102"/>
      <c r="Z467" s="143"/>
      <c r="AA467" s="143"/>
      <c r="AB467" s="143"/>
      <c r="AC467" s="37"/>
    </row>
    <row r="468" spans="1:29">
      <c r="A468" s="442"/>
      <c r="B468" s="432" t="s">
        <v>742</v>
      </c>
      <c r="C468" s="432"/>
      <c r="D468" s="432"/>
      <c r="E468" s="432"/>
      <c r="F468" s="432"/>
      <c r="G468" s="432"/>
      <c r="H468" s="115"/>
      <c r="I468" s="130">
        <v>2</v>
      </c>
      <c r="J468" s="115"/>
      <c r="K468" s="130">
        <v>2</v>
      </c>
      <c r="L468" s="130">
        <v>2</v>
      </c>
      <c r="M468" s="115"/>
      <c r="N468" s="115"/>
      <c r="O468" s="115"/>
      <c r="P468" s="102"/>
      <c r="Z468" s="143"/>
      <c r="AA468" s="143"/>
      <c r="AB468" s="143"/>
      <c r="AC468" s="37"/>
    </row>
    <row r="469" spans="1:29">
      <c r="A469" s="442"/>
      <c r="B469" s="433" t="s">
        <v>743</v>
      </c>
      <c r="C469" s="433"/>
      <c r="D469" s="433"/>
      <c r="E469" s="433"/>
      <c r="F469" s="433"/>
      <c r="G469" s="433"/>
      <c r="H469" s="115"/>
      <c r="I469" s="157">
        <f>(I468/D464)*G464*I462*I465</f>
        <v>276</v>
      </c>
      <c r="J469" s="115"/>
      <c r="K469" s="157">
        <f>(K468/D464)*G464*I462*K465</f>
        <v>46</v>
      </c>
      <c r="L469" s="157">
        <f>(L468/D464)*G464*I462*L465</f>
        <v>46</v>
      </c>
      <c r="M469" s="115"/>
      <c r="N469" s="115"/>
      <c r="O469" s="115"/>
      <c r="P469" s="102"/>
      <c r="Z469" s="143"/>
      <c r="AA469" s="143"/>
      <c r="AB469" s="143"/>
      <c r="AC469" s="37"/>
    </row>
    <row r="470" spans="1:29">
      <c r="A470" s="442"/>
      <c r="B470" s="448" t="s">
        <v>720</v>
      </c>
      <c r="C470" s="448"/>
      <c r="D470" s="448"/>
      <c r="E470" s="448"/>
      <c r="F470" s="448"/>
      <c r="G470" s="448"/>
      <c r="H470" s="152">
        <f t="shared" ref="H470:O471" si="25">H466+H468</f>
        <v>2</v>
      </c>
      <c r="I470" s="152">
        <f t="shared" si="25"/>
        <v>2</v>
      </c>
      <c r="J470" s="152">
        <f t="shared" si="25"/>
        <v>2</v>
      </c>
      <c r="K470" s="152">
        <f t="shared" si="25"/>
        <v>2</v>
      </c>
      <c r="L470" s="152">
        <f t="shared" si="25"/>
        <v>2</v>
      </c>
      <c r="M470" s="152">
        <f t="shared" si="25"/>
        <v>0</v>
      </c>
      <c r="N470" s="152">
        <f t="shared" si="25"/>
        <v>0</v>
      </c>
      <c r="O470" s="152">
        <f t="shared" si="25"/>
        <v>0</v>
      </c>
      <c r="P470" s="102"/>
      <c r="Z470" s="143"/>
      <c r="AA470" s="143"/>
      <c r="AB470" s="143"/>
      <c r="AC470" s="37"/>
    </row>
    <row r="471" spans="1:29">
      <c r="A471" s="442"/>
      <c r="B471" s="439" t="s">
        <v>695</v>
      </c>
      <c r="C471" s="439"/>
      <c r="D471" s="439"/>
      <c r="E471" s="439"/>
      <c r="F471" s="439"/>
      <c r="G471" s="439"/>
      <c r="H471" s="117">
        <f t="shared" si="25"/>
        <v>3220</v>
      </c>
      <c r="I471" s="117">
        <f t="shared" si="25"/>
        <v>276</v>
      </c>
      <c r="J471" s="117">
        <f t="shared" si="25"/>
        <v>92</v>
      </c>
      <c r="K471" s="117">
        <f t="shared" si="25"/>
        <v>46</v>
      </c>
      <c r="L471" s="117">
        <f t="shared" si="25"/>
        <v>46</v>
      </c>
      <c r="M471" s="117">
        <f t="shared" si="25"/>
        <v>0</v>
      </c>
      <c r="N471" s="117">
        <f t="shared" si="25"/>
        <v>0</v>
      </c>
      <c r="O471" s="117">
        <f t="shared" si="25"/>
        <v>0</v>
      </c>
      <c r="P471" s="102"/>
      <c r="T471" s="141"/>
      <c r="Z471" s="143"/>
      <c r="AA471" s="143"/>
      <c r="AB471" s="143"/>
      <c r="AC471" s="37"/>
    </row>
    <row r="472" spans="1:29">
      <c r="A472" s="442"/>
      <c r="B472" s="449" t="s">
        <v>746</v>
      </c>
      <c r="C472" s="449"/>
      <c r="D472" s="449"/>
      <c r="E472" s="449"/>
      <c r="F472" s="449"/>
      <c r="G472" s="449"/>
      <c r="H472" s="475">
        <f>SUM(H471)</f>
        <v>3220</v>
      </c>
      <c r="I472" s="475"/>
      <c r="J472" s="475"/>
      <c r="K472" s="475"/>
      <c r="L472" s="475"/>
      <c r="M472" s="475"/>
      <c r="N472" s="475"/>
      <c r="O472" s="475"/>
      <c r="P472" s="102"/>
      <c r="Z472" s="143"/>
      <c r="AA472" s="143"/>
      <c r="AB472" s="143"/>
      <c r="AC472" s="37"/>
    </row>
    <row r="473" spans="1:29">
      <c r="A473" s="442"/>
      <c r="B473" s="449" t="s">
        <v>747</v>
      </c>
      <c r="C473" s="449"/>
      <c r="D473" s="449"/>
      <c r="E473" s="449"/>
      <c r="F473" s="449"/>
      <c r="G473" s="449"/>
      <c r="H473" s="475">
        <f>SUM(I471:L471)</f>
        <v>460</v>
      </c>
      <c r="I473" s="475"/>
      <c r="J473" s="475"/>
      <c r="K473" s="475"/>
      <c r="L473" s="475"/>
      <c r="M473" s="475"/>
      <c r="N473" s="475"/>
      <c r="O473" s="475"/>
      <c r="P473" s="102"/>
      <c r="Z473" s="143"/>
      <c r="AA473" s="143"/>
      <c r="AB473" s="143"/>
      <c r="AC473" s="37"/>
    </row>
    <row r="474" spans="1:29">
      <c r="A474" s="442"/>
      <c r="B474" s="449" t="s">
        <v>748</v>
      </c>
      <c r="C474" s="449"/>
      <c r="D474" s="449"/>
      <c r="E474" s="449"/>
      <c r="F474" s="449"/>
      <c r="G474" s="449"/>
      <c r="H474" s="475">
        <f>SUM(M471:O471)</f>
        <v>0</v>
      </c>
      <c r="I474" s="475"/>
      <c r="J474" s="475"/>
      <c r="K474" s="475"/>
      <c r="L474" s="475"/>
      <c r="M474" s="475"/>
      <c r="N474" s="475"/>
      <c r="O474" s="475"/>
      <c r="P474" s="102"/>
      <c r="Z474" s="143"/>
      <c r="AA474" s="143"/>
      <c r="AB474" s="143"/>
      <c r="AC474" s="37"/>
    </row>
    <row r="475" spans="1:29">
      <c r="A475" s="442"/>
      <c r="B475" s="439" t="s">
        <v>721</v>
      </c>
      <c r="C475" s="439"/>
      <c r="D475" s="439"/>
      <c r="E475" s="439"/>
      <c r="F475" s="439"/>
      <c r="G475" s="439"/>
      <c r="H475" s="475">
        <f>SUM(H472:O474)</f>
        <v>3680</v>
      </c>
      <c r="I475" s="475"/>
      <c r="J475" s="475"/>
      <c r="K475" s="475"/>
      <c r="L475" s="475"/>
      <c r="M475" s="475"/>
      <c r="N475" s="475"/>
      <c r="O475" s="475"/>
      <c r="P475" s="102"/>
      <c r="Z475" s="143"/>
      <c r="AA475" s="143"/>
      <c r="AB475" s="143"/>
      <c r="AC475" s="37"/>
    </row>
    <row r="476" spans="1:29">
      <c r="A476" s="442"/>
      <c r="B476" s="450" t="s">
        <v>749</v>
      </c>
      <c r="C476" s="450"/>
      <c r="D476" s="450"/>
      <c r="E476" s="450"/>
      <c r="F476" s="450"/>
      <c r="G476" s="450"/>
      <c r="H476" s="443">
        <f>H475/G464</f>
        <v>0.8</v>
      </c>
      <c r="I476" s="443"/>
      <c r="J476" s="443"/>
      <c r="K476" s="443"/>
      <c r="L476" s="443"/>
      <c r="M476" s="443"/>
      <c r="N476" s="443"/>
      <c r="O476" s="443"/>
      <c r="P476" s="102"/>
      <c r="Z476" s="143"/>
      <c r="AA476" s="143"/>
      <c r="AB476" s="143"/>
      <c r="AC476" s="37"/>
    </row>
    <row r="477" spans="1:29" s="129" customFormat="1">
      <c r="A477" s="121"/>
      <c r="B477" s="121"/>
      <c r="C477" s="121"/>
      <c r="D477" s="121"/>
      <c r="E477" s="121"/>
      <c r="F477" s="122"/>
      <c r="G477" s="122"/>
      <c r="H477" s="123"/>
      <c r="I477" s="124"/>
      <c r="J477" s="124"/>
      <c r="K477" s="124"/>
      <c r="L477" s="125"/>
      <c r="M477" s="125"/>
      <c r="N477" s="125"/>
      <c r="O477" s="126"/>
      <c r="P477" s="126"/>
      <c r="Q477" s="127"/>
      <c r="R477" s="127"/>
      <c r="S477" s="127"/>
      <c r="T477" s="127"/>
      <c r="U477" s="127"/>
      <c r="V477" s="127"/>
      <c r="W477" s="127"/>
      <c r="X477" s="127"/>
      <c r="Y477" s="127"/>
      <c r="Z477" s="143"/>
      <c r="AA477" s="143"/>
      <c r="AB477" s="143"/>
      <c r="AC477" s="37"/>
    </row>
    <row r="478" spans="1:29" ht="15" customHeight="1">
      <c r="A478" s="422" t="s">
        <v>678</v>
      </c>
      <c r="B478" s="422" t="s">
        <v>679</v>
      </c>
      <c r="C478" s="422" t="s">
        <v>680</v>
      </c>
      <c r="D478" s="422" t="s">
        <v>681</v>
      </c>
      <c r="E478" s="422" t="s">
        <v>682</v>
      </c>
      <c r="F478" s="423" t="s">
        <v>683</v>
      </c>
      <c r="G478" s="423" t="s">
        <v>684</v>
      </c>
      <c r="H478" s="138">
        <v>0.7</v>
      </c>
      <c r="I478" s="451">
        <v>0.1</v>
      </c>
      <c r="J478" s="451"/>
      <c r="K478" s="451"/>
      <c r="L478" s="451"/>
      <c r="M478" s="444">
        <v>0.1</v>
      </c>
      <c r="N478" s="444"/>
      <c r="O478" s="139">
        <v>0.1</v>
      </c>
      <c r="P478" s="102"/>
      <c r="Z478" s="143"/>
      <c r="AA478" s="143"/>
      <c r="AB478" s="143"/>
      <c r="AC478" s="37"/>
    </row>
    <row r="479" spans="1:29" ht="14.25" customHeight="1">
      <c r="A479" s="422"/>
      <c r="B479" s="422"/>
      <c r="C479" s="422"/>
      <c r="D479" s="422"/>
      <c r="E479" s="422"/>
      <c r="F479" s="422"/>
      <c r="G479" s="422"/>
      <c r="H479" s="445" t="s">
        <v>727</v>
      </c>
      <c r="I479" s="452" t="s">
        <v>728</v>
      </c>
      <c r="J479" s="452"/>
      <c r="K479" s="452"/>
      <c r="L479" s="452"/>
      <c r="M479" s="446" t="s">
        <v>729</v>
      </c>
      <c r="N479" s="446"/>
      <c r="O479" s="447" t="s">
        <v>730</v>
      </c>
      <c r="P479" s="102"/>
      <c r="Z479" s="143"/>
      <c r="AA479" s="143"/>
      <c r="AB479" s="143"/>
      <c r="AC479" s="37"/>
    </row>
    <row r="480" spans="1:29" ht="83.25" customHeight="1">
      <c r="A480" s="442" t="s">
        <v>322</v>
      </c>
      <c r="B480" s="427" t="s">
        <v>807</v>
      </c>
      <c r="C480" s="428">
        <v>2</v>
      </c>
      <c r="D480" s="428">
        <v>2</v>
      </c>
      <c r="E480" s="427" t="s">
        <v>618</v>
      </c>
      <c r="F480" s="429">
        <v>3800</v>
      </c>
      <c r="G480" s="429">
        <v>7600</v>
      </c>
      <c r="H480" s="445"/>
      <c r="I480" s="154" t="s">
        <v>732</v>
      </c>
      <c r="J480" s="154" t="s">
        <v>733</v>
      </c>
      <c r="K480" s="154" t="s">
        <v>734</v>
      </c>
      <c r="L480" s="154" t="s">
        <v>735</v>
      </c>
      <c r="M480" s="146" t="s">
        <v>736</v>
      </c>
      <c r="N480" s="146" t="s">
        <v>737</v>
      </c>
      <c r="O480" s="447"/>
      <c r="P480" s="102"/>
      <c r="Z480" s="143"/>
      <c r="AA480" s="143"/>
      <c r="AB480" s="143"/>
      <c r="AC480" s="37"/>
    </row>
    <row r="481" spans="1:29" ht="39" customHeight="1">
      <c r="A481" s="442"/>
      <c r="B481" s="427"/>
      <c r="C481" s="427"/>
      <c r="D481" s="427"/>
      <c r="E481" s="427"/>
      <c r="F481" s="427"/>
      <c r="G481" s="427"/>
      <c r="H481" s="427"/>
      <c r="I481" s="153">
        <v>0.6</v>
      </c>
      <c r="J481" s="153">
        <v>0.2</v>
      </c>
      <c r="K481" s="153">
        <v>0.1</v>
      </c>
      <c r="L481" s="153">
        <v>0.1</v>
      </c>
      <c r="M481" s="144">
        <v>0.9</v>
      </c>
      <c r="N481" s="144">
        <v>0.1</v>
      </c>
      <c r="O481" s="447"/>
      <c r="P481" s="102"/>
      <c r="Z481" s="143"/>
      <c r="AA481" s="143"/>
      <c r="AB481" s="143"/>
      <c r="AC481" s="37"/>
    </row>
    <row r="482" spans="1:29">
      <c r="A482" s="442"/>
      <c r="B482" s="432" t="s">
        <v>725</v>
      </c>
      <c r="C482" s="432"/>
      <c r="D482" s="432"/>
      <c r="E482" s="432"/>
      <c r="F482" s="432"/>
      <c r="G482" s="432"/>
      <c r="H482" s="149"/>
      <c r="I482" s="167"/>
      <c r="J482" s="167"/>
      <c r="K482" s="167"/>
      <c r="L482" s="167"/>
      <c r="M482" s="167"/>
      <c r="N482" s="149"/>
      <c r="O482" s="149"/>
      <c r="P482" s="102"/>
      <c r="Z482" s="143"/>
      <c r="AA482" s="143"/>
      <c r="AB482" s="143"/>
      <c r="AC482" s="37"/>
    </row>
    <row r="483" spans="1:29">
      <c r="A483" s="442"/>
      <c r="B483" s="433" t="s">
        <v>726</v>
      </c>
      <c r="C483" s="433"/>
      <c r="D483" s="433"/>
      <c r="E483" s="433"/>
      <c r="F483" s="433"/>
      <c r="G483" s="433"/>
      <c r="H483" s="149"/>
      <c r="I483" s="167"/>
      <c r="J483" s="167"/>
      <c r="K483" s="167"/>
      <c r="L483" s="167"/>
      <c r="M483" s="167"/>
      <c r="N483" s="149"/>
      <c r="O483" s="149"/>
      <c r="P483" s="102"/>
      <c r="Z483" s="143"/>
      <c r="AA483" s="143"/>
      <c r="AB483" s="143"/>
      <c r="AC483" s="37"/>
    </row>
    <row r="484" spans="1:29">
      <c r="A484" s="442"/>
      <c r="B484" s="448" t="s">
        <v>720</v>
      </c>
      <c r="C484" s="448"/>
      <c r="D484" s="448"/>
      <c r="E484" s="448"/>
      <c r="F484" s="448"/>
      <c r="G484" s="448"/>
      <c r="H484" s="152">
        <f t="shared" ref="H484:O485" si="26">H482</f>
        <v>0</v>
      </c>
      <c r="I484" s="152">
        <f t="shared" si="26"/>
        <v>0</v>
      </c>
      <c r="J484" s="152">
        <f t="shared" si="26"/>
        <v>0</v>
      </c>
      <c r="K484" s="152">
        <f t="shared" si="26"/>
        <v>0</v>
      </c>
      <c r="L484" s="152">
        <f t="shared" si="26"/>
        <v>0</v>
      </c>
      <c r="M484" s="152">
        <f t="shared" si="26"/>
        <v>0</v>
      </c>
      <c r="N484" s="152">
        <f t="shared" si="26"/>
        <v>0</v>
      </c>
      <c r="O484" s="152">
        <f t="shared" si="26"/>
        <v>0</v>
      </c>
      <c r="P484" s="102"/>
      <c r="Z484" s="143"/>
      <c r="AA484" s="143"/>
      <c r="AB484" s="143"/>
      <c r="AC484" s="37"/>
    </row>
    <row r="485" spans="1:29">
      <c r="A485" s="442"/>
      <c r="B485" s="439" t="s">
        <v>695</v>
      </c>
      <c r="C485" s="439"/>
      <c r="D485" s="439"/>
      <c r="E485" s="439"/>
      <c r="F485" s="439"/>
      <c r="G485" s="439"/>
      <c r="H485" s="169">
        <f t="shared" si="26"/>
        <v>0</v>
      </c>
      <c r="I485" s="169">
        <f t="shared" si="26"/>
        <v>0</v>
      </c>
      <c r="J485" s="169">
        <f t="shared" si="26"/>
        <v>0</v>
      </c>
      <c r="K485" s="169">
        <f t="shared" si="26"/>
        <v>0</v>
      </c>
      <c r="L485" s="169">
        <f t="shared" si="26"/>
        <v>0</v>
      </c>
      <c r="M485" s="169">
        <f t="shared" si="26"/>
        <v>0</v>
      </c>
      <c r="N485" s="169">
        <f t="shared" si="26"/>
        <v>0</v>
      </c>
      <c r="O485" s="169">
        <f t="shared" si="26"/>
        <v>0</v>
      </c>
      <c r="P485" s="102"/>
      <c r="T485" s="141"/>
      <c r="Z485" s="143"/>
      <c r="AA485" s="143"/>
      <c r="AB485" s="143"/>
      <c r="AC485" s="37"/>
    </row>
    <row r="486" spans="1:29">
      <c r="A486" s="442"/>
      <c r="B486" s="449" t="s">
        <v>746</v>
      </c>
      <c r="C486" s="449"/>
      <c r="D486" s="449"/>
      <c r="E486" s="449"/>
      <c r="F486" s="449"/>
      <c r="G486" s="449"/>
      <c r="H486" s="475">
        <f>SUM(H485)</f>
        <v>0</v>
      </c>
      <c r="I486" s="475"/>
      <c r="J486" s="475"/>
      <c r="K486" s="475"/>
      <c r="L486" s="475"/>
      <c r="M486" s="475"/>
      <c r="N486" s="475"/>
      <c r="O486" s="475"/>
      <c r="P486" s="102"/>
      <c r="Z486" s="143"/>
      <c r="AA486" s="143"/>
      <c r="AB486" s="143"/>
      <c r="AC486" s="37"/>
    </row>
    <row r="487" spans="1:29">
      <c r="A487" s="442"/>
      <c r="B487" s="449" t="s">
        <v>747</v>
      </c>
      <c r="C487" s="449"/>
      <c r="D487" s="449"/>
      <c r="E487" s="449"/>
      <c r="F487" s="449"/>
      <c r="G487" s="449"/>
      <c r="H487" s="475">
        <f>SUM(I485:L485)</f>
        <v>0</v>
      </c>
      <c r="I487" s="475"/>
      <c r="J487" s="475"/>
      <c r="K487" s="475"/>
      <c r="L487" s="475"/>
      <c r="M487" s="475"/>
      <c r="N487" s="475"/>
      <c r="O487" s="475"/>
      <c r="P487" s="102"/>
      <c r="Z487" s="143"/>
      <c r="AA487" s="143"/>
      <c r="AB487" s="143"/>
      <c r="AC487" s="37"/>
    </row>
    <row r="488" spans="1:29">
      <c r="A488" s="442"/>
      <c r="B488" s="449" t="s">
        <v>748</v>
      </c>
      <c r="C488" s="449"/>
      <c r="D488" s="449"/>
      <c r="E488" s="449"/>
      <c r="F488" s="449"/>
      <c r="G488" s="449"/>
      <c r="H488" s="475">
        <f>SUM(M485:O485)</f>
        <v>0</v>
      </c>
      <c r="I488" s="475"/>
      <c r="J488" s="475"/>
      <c r="K488" s="475"/>
      <c r="L488" s="475"/>
      <c r="M488" s="475"/>
      <c r="N488" s="475"/>
      <c r="O488" s="475"/>
      <c r="P488" s="102"/>
      <c r="Z488" s="143"/>
      <c r="AA488" s="143"/>
      <c r="AB488" s="143"/>
      <c r="AC488" s="37"/>
    </row>
    <row r="489" spans="1:29">
      <c r="A489" s="442"/>
      <c r="B489" s="439" t="s">
        <v>721</v>
      </c>
      <c r="C489" s="439"/>
      <c r="D489" s="439"/>
      <c r="E489" s="439"/>
      <c r="F489" s="439"/>
      <c r="G489" s="439"/>
      <c r="H489" s="475">
        <f>SUM(H486:O488)</f>
        <v>0</v>
      </c>
      <c r="I489" s="475"/>
      <c r="J489" s="475"/>
      <c r="K489" s="475"/>
      <c r="L489" s="475"/>
      <c r="M489" s="475"/>
      <c r="N489" s="475"/>
      <c r="O489" s="475"/>
      <c r="P489" s="102"/>
      <c r="Z489" s="143"/>
      <c r="AA489" s="143"/>
      <c r="AB489" s="143"/>
      <c r="AC489" s="37"/>
    </row>
    <row r="490" spans="1:29">
      <c r="A490" s="442"/>
      <c r="B490" s="450" t="s">
        <v>749</v>
      </c>
      <c r="C490" s="450"/>
      <c r="D490" s="450"/>
      <c r="E490" s="450"/>
      <c r="F490" s="450"/>
      <c r="G490" s="450"/>
      <c r="H490" s="443">
        <f>H489/G480</f>
        <v>0</v>
      </c>
      <c r="I490" s="443"/>
      <c r="J490" s="443"/>
      <c r="K490" s="443"/>
      <c r="L490" s="443"/>
      <c r="M490" s="443"/>
      <c r="N490" s="443"/>
      <c r="O490" s="443"/>
      <c r="P490" s="102"/>
      <c r="Z490" s="143"/>
      <c r="AA490" s="143"/>
      <c r="AB490" s="143"/>
      <c r="AC490" s="37"/>
    </row>
    <row r="491" spans="1:29" s="129" customFormat="1">
      <c r="A491" s="121"/>
      <c r="B491" s="121"/>
      <c r="C491" s="121"/>
      <c r="D491" s="121"/>
      <c r="E491" s="121"/>
      <c r="F491" s="122"/>
      <c r="G491" s="122"/>
      <c r="H491" s="123"/>
      <c r="I491" s="124"/>
      <c r="J491" s="124"/>
      <c r="K491" s="124"/>
      <c r="L491" s="125"/>
      <c r="M491" s="125"/>
      <c r="N491" s="125"/>
      <c r="O491" s="126"/>
      <c r="P491" s="126"/>
      <c r="Q491" s="127"/>
      <c r="R491" s="127"/>
      <c r="S491" s="127"/>
      <c r="T491" s="127"/>
      <c r="U491" s="127"/>
      <c r="V491" s="127"/>
      <c r="W491" s="127"/>
      <c r="X491" s="127"/>
      <c r="Y491" s="127"/>
      <c r="Z491" s="143"/>
      <c r="AA491" s="143"/>
      <c r="AB491" s="143"/>
      <c r="AC491" s="37"/>
    </row>
    <row r="492" spans="1:29" ht="15" customHeight="1">
      <c r="A492" s="422" t="s">
        <v>678</v>
      </c>
      <c r="B492" s="422" t="s">
        <v>679</v>
      </c>
      <c r="C492" s="422" t="s">
        <v>680</v>
      </c>
      <c r="D492" s="422" t="s">
        <v>681</v>
      </c>
      <c r="E492" s="422" t="s">
        <v>682</v>
      </c>
      <c r="F492" s="423" t="s">
        <v>683</v>
      </c>
      <c r="G492" s="423" t="s">
        <v>684</v>
      </c>
      <c r="H492" s="138">
        <v>0.55000000000000004</v>
      </c>
      <c r="I492" s="451">
        <v>0.25</v>
      </c>
      <c r="J492" s="451"/>
      <c r="K492" s="451"/>
      <c r="L492" s="451"/>
      <c r="M492" s="444">
        <v>0.1</v>
      </c>
      <c r="N492" s="444"/>
      <c r="O492" s="139">
        <v>0.1</v>
      </c>
      <c r="P492" s="102"/>
      <c r="Z492" s="143"/>
      <c r="AA492" s="143"/>
      <c r="AB492" s="143"/>
      <c r="AC492" s="37"/>
    </row>
    <row r="493" spans="1:29" ht="14.25" customHeight="1">
      <c r="A493" s="422"/>
      <c r="B493" s="422"/>
      <c r="C493" s="422"/>
      <c r="D493" s="422"/>
      <c r="E493" s="422"/>
      <c r="F493" s="422"/>
      <c r="G493" s="422"/>
      <c r="H493" s="445" t="s">
        <v>727</v>
      </c>
      <c r="I493" s="452" t="s">
        <v>728</v>
      </c>
      <c r="J493" s="452"/>
      <c r="K493" s="452"/>
      <c r="L493" s="452"/>
      <c r="M493" s="446" t="s">
        <v>729</v>
      </c>
      <c r="N493" s="446"/>
      <c r="O493" s="447" t="s">
        <v>730</v>
      </c>
      <c r="P493" s="102"/>
      <c r="Z493" s="143"/>
      <c r="AA493" s="143"/>
      <c r="AB493" s="143"/>
      <c r="AC493" s="37"/>
    </row>
    <row r="494" spans="1:29" ht="83.25" customHeight="1">
      <c r="A494" s="442" t="s">
        <v>323</v>
      </c>
      <c r="B494" s="427" t="s">
        <v>808</v>
      </c>
      <c r="C494" s="428">
        <v>15</v>
      </c>
      <c r="D494" s="428">
        <v>14</v>
      </c>
      <c r="E494" s="427" t="s">
        <v>618</v>
      </c>
      <c r="F494" s="429">
        <v>5900</v>
      </c>
      <c r="G494" s="429">
        <f>D494*F494</f>
        <v>82600</v>
      </c>
      <c r="H494" s="445"/>
      <c r="I494" s="154" t="s">
        <v>809</v>
      </c>
      <c r="J494" s="154" t="s">
        <v>810</v>
      </c>
      <c r="K494" s="154" t="s">
        <v>811</v>
      </c>
      <c r="L494" s="154" t="s">
        <v>812</v>
      </c>
      <c r="M494" s="146" t="s">
        <v>736</v>
      </c>
      <c r="N494" s="146" t="s">
        <v>737</v>
      </c>
      <c r="O494" s="447"/>
      <c r="P494" s="102"/>
      <c r="Z494" s="143"/>
      <c r="AA494" s="143"/>
      <c r="AB494" s="143"/>
      <c r="AC494" s="37"/>
    </row>
    <row r="495" spans="1:29" ht="39" customHeight="1">
      <c r="A495" s="442"/>
      <c r="B495" s="427"/>
      <c r="C495" s="427"/>
      <c r="D495" s="427"/>
      <c r="E495" s="427"/>
      <c r="F495" s="427"/>
      <c r="G495" s="427"/>
      <c r="H495" s="427"/>
      <c r="I495" s="153">
        <v>0.2</v>
      </c>
      <c r="J495" s="153">
        <v>0.1</v>
      </c>
      <c r="K495" s="153">
        <v>0.6</v>
      </c>
      <c r="L495" s="153">
        <v>0.1</v>
      </c>
      <c r="M495" s="144">
        <v>0.9</v>
      </c>
      <c r="N495" s="144">
        <v>0.1</v>
      </c>
      <c r="O495" s="447"/>
      <c r="P495" s="102"/>
      <c r="Z495" s="143"/>
      <c r="AA495" s="143"/>
      <c r="AB495" s="143"/>
      <c r="AC495" s="37"/>
    </row>
    <row r="496" spans="1:29">
      <c r="A496" s="442"/>
      <c r="B496" s="432" t="s">
        <v>813</v>
      </c>
      <c r="C496" s="432"/>
      <c r="D496" s="432"/>
      <c r="E496" s="432"/>
      <c r="F496" s="432"/>
      <c r="G496" s="432"/>
      <c r="H496" s="158">
        <v>14</v>
      </c>
      <c r="I496" s="115"/>
      <c r="J496" s="115"/>
      <c r="K496" s="115"/>
      <c r="L496" s="115"/>
      <c r="M496" s="115"/>
      <c r="N496" s="115"/>
      <c r="O496" s="115"/>
      <c r="P496" s="102"/>
      <c r="Z496" s="143"/>
      <c r="AA496" s="143"/>
      <c r="AB496" s="143"/>
      <c r="AC496" s="37"/>
    </row>
    <row r="497" spans="1:29">
      <c r="A497" s="442"/>
      <c r="B497" s="433" t="s">
        <v>814</v>
      </c>
      <c r="C497" s="433"/>
      <c r="D497" s="433"/>
      <c r="E497" s="433"/>
      <c r="F497" s="433"/>
      <c r="G497" s="433"/>
      <c r="H497" s="157">
        <f>(H496/D494)*G494*H492</f>
        <v>45430.000000000007</v>
      </c>
      <c r="I497" s="115"/>
      <c r="J497" s="115"/>
      <c r="K497" s="115"/>
      <c r="L497" s="115"/>
      <c r="M497" s="115"/>
      <c r="N497" s="115"/>
      <c r="O497" s="115"/>
      <c r="P497" s="102"/>
      <c r="Z497" s="143"/>
      <c r="AA497" s="143"/>
      <c r="AB497" s="143"/>
      <c r="AC497" s="37"/>
    </row>
    <row r="498" spans="1:29">
      <c r="A498" s="442"/>
      <c r="B498" s="432" t="s">
        <v>779</v>
      </c>
      <c r="C498" s="432"/>
      <c r="D498" s="432"/>
      <c r="E498" s="432"/>
      <c r="F498" s="432"/>
      <c r="G498" s="432"/>
      <c r="H498" s="115"/>
      <c r="I498" s="130">
        <v>14</v>
      </c>
      <c r="J498" s="130">
        <v>14</v>
      </c>
      <c r="K498" s="130">
        <v>14</v>
      </c>
      <c r="L498" s="130">
        <v>14</v>
      </c>
      <c r="M498" s="115"/>
      <c r="N498" s="115"/>
      <c r="O498" s="115"/>
      <c r="P498" s="102"/>
      <c r="Z498" s="143"/>
      <c r="AA498" s="143"/>
      <c r="AB498" s="143"/>
      <c r="AC498" s="37"/>
    </row>
    <row r="499" spans="1:29">
      <c r="A499" s="442"/>
      <c r="B499" s="433" t="s">
        <v>780</v>
      </c>
      <c r="C499" s="433"/>
      <c r="D499" s="433"/>
      <c r="E499" s="433"/>
      <c r="F499" s="433"/>
      <c r="G499" s="433"/>
      <c r="H499" s="115"/>
      <c r="I499" s="157">
        <f>(I498/D494)*G494*I492*I495</f>
        <v>4130</v>
      </c>
      <c r="J499" s="157">
        <f>(J498/D494)*G494*I492*J495</f>
        <v>2065</v>
      </c>
      <c r="K499" s="157">
        <f>(K498/D494)*G494*I492*K495</f>
        <v>12390</v>
      </c>
      <c r="L499" s="157">
        <f>(L498/D494)*G494*I492*L495</f>
        <v>2065</v>
      </c>
      <c r="M499" s="119"/>
      <c r="N499" s="115"/>
      <c r="O499" s="115"/>
      <c r="P499" s="102"/>
      <c r="Z499" s="143"/>
      <c r="AA499" s="143"/>
      <c r="AB499" s="143"/>
      <c r="AC499" s="37"/>
    </row>
    <row r="500" spans="1:29">
      <c r="A500" s="442"/>
      <c r="B500" s="432" t="s">
        <v>751</v>
      </c>
      <c r="C500" s="432"/>
      <c r="D500" s="432"/>
      <c r="E500" s="432"/>
      <c r="F500" s="432"/>
      <c r="G500" s="432"/>
      <c r="H500" s="115"/>
      <c r="I500" s="115"/>
      <c r="J500" s="115"/>
      <c r="K500" s="115"/>
      <c r="L500" s="115"/>
      <c r="M500" s="170">
        <v>14</v>
      </c>
      <c r="N500" s="170">
        <v>14</v>
      </c>
      <c r="O500" s="115"/>
      <c r="P500" s="102"/>
      <c r="Z500" s="143"/>
      <c r="AA500" s="143"/>
      <c r="AB500" s="143"/>
      <c r="AC500" s="37"/>
    </row>
    <row r="501" spans="1:29">
      <c r="A501" s="442"/>
      <c r="B501" s="433" t="s">
        <v>752</v>
      </c>
      <c r="C501" s="433"/>
      <c r="D501" s="433"/>
      <c r="E501" s="433"/>
      <c r="F501" s="433"/>
      <c r="G501" s="433"/>
      <c r="H501" s="115"/>
      <c r="I501" s="115"/>
      <c r="J501" s="115"/>
      <c r="K501" s="115"/>
      <c r="L501" s="115"/>
      <c r="M501" s="157">
        <f>(M500/D494)*G494*M492*M495</f>
        <v>7434</v>
      </c>
      <c r="N501" s="157">
        <f>(N500/D494)*G494*M492*N495</f>
        <v>826</v>
      </c>
      <c r="O501" s="115"/>
      <c r="P501" s="102"/>
      <c r="Z501" s="143"/>
      <c r="AA501" s="143"/>
      <c r="AB501" s="143"/>
      <c r="AC501" s="37"/>
    </row>
    <row r="502" spans="1:29">
      <c r="A502" s="442"/>
      <c r="B502" s="432" t="s">
        <v>764</v>
      </c>
      <c r="C502" s="432"/>
      <c r="D502" s="432"/>
      <c r="E502" s="432"/>
      <c r="F502" s="432"/>
      <c r="G502" s="432"/>
      <c r="H502" s="115"/>
      <c r="I502" s="115"/>
      <c r="J502" s="115"/>
      <c r="K502" s="115"/>
      <c r="L502" s="115"/>
      <c r="M502" s="115"/>
      <c r="N502" s="115"/>
      <c r="O502" s="170">
        <v>14</v>
      </c>
      <c r="P502" s="102"/>
      <c r="Z502" s="143"/>
      <c r="AA502" s="143"/>
      <c r="AB502" s="143"/>
      <c r="AC502" s="37"/>
    </row>
    <row r="503" spans="1:29">
      <c r="A503" s="442"/>
      <c r="B503" s="433" t="s">
        <v>765</v>
      </c>
      <c r="C503" s="433"/>
      <c r="D503" s="433"/>
      <c r="E503" s="433"/>
      <c r="F503" s="433"/>
      <c r="G503" s="433"/>
      <c r="H503" s="115"/>
      <c r="I503" s="115"/>
      <c r="J503" s="115"/>
      <c r="K503" s="115"/>
      <c r="L503" s="115"/>
      <c r="M503" s="115"/>
      <c r="N503" s="115"/>
      <c r="O503" s="157">
        <f>(O502/D494)*G494*O492</f>
        <v>8260</v>
      </c>
      <c r="P503" s="102"/>
      <c r="Z503" s="143"/>
      <c r="AA503" s="143"/>
      <c r="AB503" s="143"/>
      <c r="AC503" s="37"/>
    </row>
    <row r="504" spans="1:29">
      <c r="A504" s="442"/>
      <c r="B504" s="432"/>
      <c r="C504" s="432"/>
      <c r="D504" s="432"/>
      <c r="E504" s="432"/>
      <c r="F504" s="432"/>
      <c r="G504" s="432"/>
      <c r="H504" s="115"/>
      <c r="I504" s="115"/>
      <c r="J504" s="115"/>
      <c r="K504" s="115"/>
      <c r="L504" s="115"/>
      <c r="M504" s="115"/>
      <c r="N504" s="115"/>
      <c r="O504" s="115"/>
      <c r="P504" s="102"/>
      <c r="Z504" s="143"/>
      <c r="AA504" s="143"/>
      <c r="AB504" s="143"/>
      <c r="AC504" s="37"/>
    </row>
    <row r="505" spans="1:29">
      <c r="A505" s="442"/>
      <c r="B505" s="433"/>
      <c r="C505" s="433"/>
      <c r="D505" s="433"/>
      <c r="E505" s="433"/>
      <c r="F505" s="433"/>
      <c r="G505" s="433"/>
      <c r="H505" s="115"/>
      <c r="I505" s="115"/>
      <c r="J505" s="115"/>
      <c r="K505" s="115"/>
      <c r="L505" s="115"/>
      <c r="M505" s="115"/>
      <c r="N505" s="115"/>
      <c r="O505" s="115"/>
      <c r="P505" s="102"/>
      <c r="Z505" s="143"/>
      <c r="AA505" s="143"/>
      <c r="AB505" s="143"/>
      <c r="AC505" s="37"/>
    </row>
    <row r="506" spans="1:29">
      <c r="A506" s="442"/>
      <c r="B506" s="448" t="s">
        <v>720</v>
      </c>
      <c r="C506" s="448"/>
      <c r="D506" s="448"/>
      <c r="E506" s="448"/>
      <c r="F506" s="448"/>
      <c r="G506" s="448"/>
      <c r="H506" s="152">
        <f t="shared" ref="H506:O507" si="27">H496+H498+H500+H502+H504</f>
        <v>14</v>
      </c>
      <c r="I506" s="152">
        <f t="shared" si="27"/>
        <v>14</v>
      </c>
      <c r="J506" s="152">
        <f t="shared" si="27"/>
        <v>14</v>
      </c>
      <c r="K506" s="152">
        <f t="shared" si="27"/>
        <v>14</v>
      </c>
      <c r="L506" s="152">
        <f t="shared" si="27"/>
        <v>14</v>
      </c>
      <c r="M506" s="152">
        <f t="shared" si="27"/>
        <v>14</v>
      </c>
      <c r="N506" s="152">
        <f t="shared" si="27"/>
        <v>14</v>
      </c>
      <c r="O506" s="152">
        <f t="shared" si="27"/>
        <v>14</v>
      </c>
      <c r="P506" s="102"/>
      <c r="Z506" s="143"/>
      <c r="AA506" s="143"/>
      <c r="AB506" s="143"/>
      <c r="AC506" s="37"/>
    </row>
    <row r="507" spans="1:29">
      <c r="A507" s="442"/>
      <c r="B507" s="439" t="s">
        <v>695</v>
      </c>
      <c r="C507" s="439"/>
      <c r="D507" s="439"/>
      <c r="E507" s="439"/>
      <c r="F507" s="439"/>
      <c r="G507" s="439"/>
      <c r="H507" s="117">
        <f t="shared" si="27"/>
        <v>45430.000000000007</v>
      </c>
      <c r="I507" s="117">
        <f t="shared" si="27"/>
        <v>4130</v>
      </c>
      <c r="J507" s="117">
        <f t="shared" si="27"/>
        <v>2065</v>
      </c>
      <c r="K507" s="117">
        <f t="shared" si="27"/>
        <v>12390</v>
      </c>
      <c r="L507" s="117">
        <f t="shared" si="27"/>
        <v>2065</v>
      </c>
      <c r="M507" s="117">
        <f t="shared" si="27"/>
        <v>7434</v>
      </c>
      <c r="N507" s="117">
        <f t="shared" si="27"/>
        <v>826</v>
      </c>
      <c r="O507" s="117">
        <f t="shared" si="27"/>
        <v>8260</v>
      </c>
      <c r="P507" s="102"/>
      <c r="T507" s="141"/>
      <c r="Z507" s="143"/>
      <c r="AA507" s="143"/>
      <c r="AB507" s="143"/>
      <c r="AC507" s="37"/>
    </row>
    <row r="508" spans="1:29">
      <c r="A508" s="442"/>
      <c r="B508" s="449" t="s">
        <v>746</v>
      </c>
      <c r="C508" s="449"/>
      <c r="D508" s="449"/>
      <c r="E508" s="449"/>
      <c r="F508" s="449"/>
      <c r="G508" s="449"/>
      <c r="H508" s="440">
        <f>H507</f>
        <v>45430.000000000007</v>
      </c>
      <c r="I508" s="440"/>
      <c r="J508" s="440"/>
      <c r="K508" s="440"/>
      <c r="L508" s="440"/>
      <c r="M508" s="440"/>
      <c r="N508" s="440"/>
      <c r="O508" s="440"/>
      <c r="P508" s="102"/>
      <c r="Z508" s="143"/>
      <c r="AA508" s="143"/>
      <c r="AB508" s="143"/>
      <c r="AC508" s="37"/>
    </row>
    <row r="509" spans="1:29">
      <c r="A509" s="442"/>
      <c r="B509" s="449" t="s">
        <v>747</v>
      </c>
      <c r="C509" s="449"/>
      <c r="D509" s="449"/>
      <c r="E509" s="449"/>
      <c r="F509" s="449"/>
      <c r="G509" s="449"/>
      <c r="H509" s="440">
        <f>SUM(I507:L507)</f>
        <v>20650</v>
      </c>
      <c r="I509" s="440"/>
      <c r="J509" s="440"/>
      <c r="K509" s="440"/>
      <c r="L509" s="440"/>
      <c r="M509" s="440"/>
      <c r="N509" s="440"/>
      <c r="O509" s="440"/>
      <c r="P509" s="102"/>
      <c r="Z509" s="143"/>
      <c r="AA509" s="143"/>
      <c r="AB509" s="143"/>
      <c r="AC509" s="37"/>
    </row>
    <row r="510" spans="1:29">
      <c r="A510" s="442"/>
      <c r="B510" s="449" t="s">
        <v>748</v>
      </c>
      <c r="C510" s="449"/>
      <c r="D510" s="449"/>
      <c r="E510" s="449"/>
      <c r="F510" s="449"/>
      <c r="G510" s="449"/>
      <c r="H510" s="440">
        <f>SUM(M507:O507)</f>
        <v>16520</v>
      </c>
      <c r="I510" s="440"/>
      <c r="J510" s="440"/>
      <c r="K510" s="440"/>
      <c r="L510" s="440"/>
      <c r="M510" s="440"/>
      <c r="N510" s="440"/>
      <c r="O510" s="440"/>
      <c r="P510" s="102"/>
      <c r="Z510" s="143"/>
      <c r="AA510" s="143"/>
      <c r="AB510" s="143"/>
      <c r="AC510" s="37"/>
    </row>
    <row r="511" spans="1:29">
      <c r="A511" s="442"/>
      <c r="B511" s="439" t="s">
        <v>721</v>
      </c>
      <c r="C511" s="439"/>
      <c r="D511" s="439"/>
      <c r="E511" s="439"/>
      <c r="F511" s="439"/>
      <c r="G511" s="439"/>
      <c r="H511" s="440">
        <f>SUM(H508:O510)</f>
        <v>82600</v>
      </c>
      <c r="I511" s="440"/>
      <c r="J511" s="440"/>
      <c r="K511" s="440"/>
      <c r="L511" s="440"/>
      <c r="M511" s="440"/>
      <c r="N511" s="440"/>
      <c r="O511" s="440"/>
      <c r="P511" s="102"/>
      <c r="Z511" s="143"/>
      <c r="AA511" s="143"/>
      <c r="AB511" s="143"/>
      <c r="AC511" s="37"/>
    </row>
    <row r="512" spans="1:29">
      <c r="A512" s="442"/>
      <c r="B512" s="450" t="s">
        <v>749</v>
      </c>
      <c r="C512" s="450"/>
      <c r="D512" s="450"/>
      <c r="E512" s="450"/>
      <c r="F512" s="450"/>
      <c r="G512" s="450"/>
      <c r="H512" s="443">
        <f>H511/G494</f>
        <v>1</v>
      </c>
      <c r="I512" s="443"/>
      <c r="J512" s="443"/>
      <c r="K512" s="443"/>
      <c r="L512" s="443"/>
      <c r="M512" s="443"/>
      <c r="N512" s="443"/>
      <c r="O512" s="443"/>
      <c r="P512" s="102"/>
      <c r="Z512" s="143"/>
      <c r="AA512" s="143"/>
      <c r="AB512" s="143"/>
      <c r="AC512" s="37"/>
    </row>
    <row r="513" spans="1:29" s="129" customFormat="1">
      <c r="A513" s="121"/>
      <c r="B513" s="121"/>
      <c r="C513" s="121"/>
      <c r="D513" s="121"/>
      <c r="E513" s="121"/>
      <c r="F513" s="122"/>
      <c r="G513" s="122"/>
      <c r="H513" s="123"/>
      <c r="I513" s="124"/>
      <c r="J513" s="124"/>
      <c r="K513" s="124"/>
      <c r="L513" s="125"/>
      <c r="M513" s="125"/>
      <c r="N513" s="125"/>
      <c r="O513" s="126"/>
      <c r="P513" s="126"/>
      <c r="Q513" s="127"/>
      <c r="R513" s="127"/>
      <c r="S513" s="127"/>
      <c r="T513" s="127"/>
      <c r="U513" s="127"/>
      <c r="V513" s="127"/>
      <c r="W513" s="127"/>
      <c r="X513" s="127"/>
      <c r="Y513" s="127"/>
      <c r="Z513" s="143"/>
      <c r="AA513" s="143"/>
      <c r="AB513" s="143"/>
      <c r="AC513" s="37"/>
    </row>
    <row r="514" spans="1:29" s="129" customFormat="1">
      <c r="A514" s="121"/>
      <c r="B514" s="121"/>
      <c r="C514" s="121"/>
      <c r="D514" s="121"/>
      <c r="E514" s="121"/>
      <c r="F514" s="122"/>
      <c r="G514" s="122"/>
      <c r="H514" s="123"/>
      <c r="I514" s="124"/>
      <c r="J514" s="124"/>
      <c r="K514" s="124"/>
      <c r="L514" s="125"/>
      <c r="M514" s="125"/>
      <c r="N514" s="125"/>
      <c r="O514" s="126"/>
      <c r="P514" s="126"/>
      <c r="Q514" s="127"/>
      <c r="R514" s="127"/>
      <c r="S514" s="127"/>
      <c r="T514" s="127"/>
      <c r="U514" s="127"/>
      <c r="V514" s="127"/>
      <c r="W514" s="127"/>
      <c r="X514" s="127"/>
      <c r="Y514" s="127"/>
      <c r="Z514" s="143"/>
      <c r="AA514" s="143"/>
      <c r="AB514" s="143"/>
      <c r="AC514" s="37"/>
    </row>
    <row r="515" spans="1:29" ht="15" customHeight="1">
      <c r="A515" s="422" t="s">
        <v>678</v>
      </c>
      <c r="B515" s="422" t="s">
        <v>679</v>
      </c>
      <c r="C515" s="422" t="s">
        <v>680</v>
      </c>
      <c r="D515" s="422" t="s">
        <v>681</v>
      </c>
      <c r="E515" s="422" t="s">
        <v>682</v>
      </c>
      <c r="F515" s="423" t="s">
        <v>683</v>
      </c>
      <c r="G515" s="423" t="s">
        <v>684</v>
      </c>
      <c r="H515" s="138">
        <v>0.55000000000000004</v>
      </c>
      <c r="I515" s="451">
        <v>0.25</v>
      </c>
      <c r="J515" s="451"/>
      <c r="K515" s="444">
        <v>0.1</v>
      </c>
      <c r="L515" s="444"/>
      <c r="M515" s="139">
        <v>0.1</v>
      </c>
      <c r="N515" s="102"/>
      <c r="O515" s="102"/>
      <c r="P515" s="102"/>
      <c r="Z515" s="143"/>
      <c r="AA515" s="143"/>
      <c r="AB515" s="143"/>
      <c r="AC515" s="37"/>
    </row>
    <row r="516" spans="1:29" ht="14.25" customHeight="1">
      <c r="A516" s="422"/>
      <c r="B516" s="422"/>
      <c r="C516" s="422"/>
      <c r="D516" s="422"/>
      <c r="E516" s="422"/>
      <c r="F516" s="422"/>
      <c r="G516" s="422"/>
      <c r="H516" s="445" t="s">
        <v>727</v>
      </c>
      <c r="I516" s="452" t="s">
        <v>728</v>
      </c>
      <c r="J516" s="452"/>
      <c r="K516" s="446" t="s">
        <v>729</v>
      </c>
      <c r="L516" s="446"/>
      <c r="M516" s="447" t="s">
        <v>730</v>
      </c>
      <c r="N516" s="102"/>
      <c r="O516" s="102"/>
      <c r="P516" s="102"/>
      <c r="Z516" s="143"/>
      <c r="AA516" s="143"/>
      <c r="AB516" s="143"/>
      <c r="AC516" s="37"/>
    </row>
    <row r="517" spans="1:29" ht="83.25" customHeight="1">
      <c r="A517" s="442" t="s">
        <v>324</v>
      </c>
      <c r="B517" s="427" t="s">
        <v>815</v>
      </c>
      <c r="C517" s="428">
        <v>1</v>
      </c>
      <c r="D517" s="428">
        <v>1</v>
      </c>
      <c r="E517" s="427" t="s">
        <v>618</v>
      </c>
      <c r="F517" s="429">
        <v>28500</v>
      </c>
      <c r="G517" s="429">
        <v>28500</v>
      </c>
      <c r="H517" s="445"/>
      <c r="I517" s="154" t="s">
        <v>816</v>
      </c>
      <c r="J517" s="154" t="s">
        <v>817</v>
      </c>
      <c r="K517" s="144" t="s">
        <v>736</v>
      </c>
      <c r="L517" s="144" t="s">
        <v>737</v>
      </c>
      <c r="M517" s="447"/>
      <c r="N517" s="102"/>
      <c r="O517" s="102"/>
      <c r="P517" s="102"/>
      <c r="Z517" s="143"/>
      <c r="AA517" s="143"/>
      <c r="AB517" s="143"/>
      <c r="AC517" s="37"/>
    </row>
    <row r="518" spans="1:29" ht="39" customHeight="1">
      <c r="A518" s="442"/>
      <c r="B518" s="427"/>
      <c r="C518" s="427"/>
      <c r="D518" s="427"/>
      <c r="E518" s="427"/>
      <c r="F518" s="427"/>
      <c r="G518" s="427"/>
      <c r="H518" s="427"/>
      <c r="I518" s="153">
        <v>0.4</v>
      </c>
      <c r="J518" s="153">
        <v>0.6</v>
      </c>
      <c r="K518" s="144">
        <v>0.9</v>
      </c>
      <c r="L518" s="144">
        <v>0.1</v>
      </c>
      <c r="M518" s="447"/>
      <c r="N518" s="102"/>
      <c r="O518" s="102"/>
      <c r="P518" s="102"/>
      <c r="Z518" s="143"/>
      <c r="AA518" s="143"/>
      <c r="AB518" s="143"/>
      <c r="AC518" s="37"/>
    </row>
    <row r="519" spans="1:29">
      <c r="A519" s="442"/>
      <c r="B519" s="432" t="s">
        <v>813</v>
      </c>
      <c r="C519" s="432"/>
      <c r="D519" s="432"/>
      <c r="E519" s="432"/>
      <c r="F519" s="432"/>
      <c r="G519" s="432"/>
      <c r="H519" s="158">
        <v>1</v>
      </c>
      <c r="I519" s="115"/>
      <c r="J519" s="115"/>
      <c r="K519" s="115"/>
      <c r="L519" s="115"/>
      <c r="M519" s="115"/>
      <c r="N519" s="102"/>
      <c r="O519" s="102"/>
      <c r="P519" s="102"/>
      <c r="Z519" s="143"/>
      <c r="AA519" s="143"/>
      <c r="AB519" s="143"/>
      <c r="AC519" s="37"/>
    </row>
    <row r="520" spans="1:29">
      <c r="A520" s="442"/>
      <c r="B520" s="433" t="s">
        <v>814</v>
      </c>
      <c r="C520" s="433"/>
      <c r="D520" s="433"/>
      <c r="E520" s="433"/>
      <c r="F520" s="433"/>
      <c r="G520" s="433"/>
      <c r="H520" s="157">
        <f>(H519/C517)*G517*H515</f>
        <v>15675.000000000002</v>
      </c>
      <c r="I520" s="115"/>
      <c r="J520" s="115"/>
      <c r="K520" s="115"/>
      <c r="L520" s="115"/>
      <c r="M520" s="115"/>
      <c r="N520" s="102"/>
      <c r="O520" s="102"/>
      <c r="P520" s="102"/>
      <c r="Z520" s="143"/>
      <c r="AA520" s="143"/>
      <c r="AB520" s="143"/>
      <c r="AC520" s="37"/>
    </row>
    <row r="521" spans="1:29">
      <c r="A521" s="442"/>
      <c r="B521" s="432" t="s">
        <v>818</v>
      </c>
      <c r="C521" s="432"/>
      <c r="D521" s="432"/>
      <c r="E521" s="432"/>
      <c r="F521" s="432"/>
      <c r="G521" s="432"/>
      <c r="H521" s="115"/>
      <c r="I521" s="130">
        <v>1</v>
      </c>
      <c r="J521" s="130">
        <v>1</v>
      </c>
      <c r="K521" s="115"/>
      <c r="L521" s="115"/>
      <c r="M521" s="115"/>
      <c r="N521" s="102"/>
      <c r="O521" s="102"/>
      <c r="P521" s="102"/>
      <c r="Z521" s="143"/>
      <c r="AA521" s="143"/>
      <c r="AB521" s="143"/>
      <c r="AC521" s="37"/>
    </row>
    <row r="522" spans="1:29">
      <c r="A522" s="442"/>
      <c r="B522" s="433" t="s">
        <v>819</v>
      </c>
      <c r="C522" s="433"/>
      <c r="D522" s="433"/>
      <c r="E522" s="433"/>
      <c r="F522" s="433"/>
      <c r="G522" s="433"/>
      <c r="H522" s="115"/>
      <c r="I522" s="157">
        <f>(I521/C517)*G517*I515*I518</f>
        <v>2850</v>
      </c>
      <c r="J522" s="157">
        <f>(J521/C517)*G517*I515*J518</f>
        <v>4275</v>
      </c>
      <c r="K522" s="115"/>
      <c r="L522" s="115"/>
      <c r="M522" s="115"/>
      <c r="N522" s="102"/>
      <c r="O522" s="102"/>
      <c r="P522" s="102"/>
      <c r="Z522" s="143"/>
      <c r="AA522" s="143"/>
      <c r="AB522" s="143"/>
      <c r="AC522" s="37"/>
    </row>
    <row r="523" spans="1:29">
      <c r="A523" s="442"/>
      <c r="B523" s="432" t="s">
        <v>762</v>
      </c>
      <c r="C523" s="432"/>
      <c r="D523" s="432"/>
      <c r="E523" s="432"/>
      <c r="F523" s="432"/>
      <c r="G523" s="432"/>
      <c r="H523" s="115"/>
      <c r="I523" s="115"/>
      <c r="J523" s="115"/>
      <c r="K523" s="170">
        <v>1</v>
      </c>
      <c r="L523" s="170">
        <v>1</v>
      </c>
      <c r="M523" s="115"/>
      <c r="N523" s="102"/>
      <c r="O523" s="102"/>
      <c r="P523" s="102"/>
      <c r="Z523" s="143"/>
      <c r="AA523" s="143"/>
      <c r="AB523" s="143"/>
      <c r="AC523" s="37"/>
    </row>
    <row r="524" spans="1:29">
      <c r="A524" s="442"/>
      <c r="B524" s="433" t="s">
        <v>763</v>
      </c>
      <c r="C524" s="433"/>
      <c r="D524" s="433"/>
      <c r="E524" s="433"/>
      <c r="F524" s="433"/>
      <c r="G524" s="433"/>
      <c r="H524" s="115"/>
      <c r="I524" s="115"/>
      <c r="J524" s="119"/>
      <c r="K524" s="157">
        <f>(K523/D517)*G517*K515*K518</f>
        <v>2565</v>
      </c>
      <c r="L524" s="157">
        <f>(L523/D517)*G517*K515*L518</f>
        <v>285</v>
      </c>
      <c r="M524" s="115"/>
      <c r="N524" s="102"/>
      <c r="O524" s="102"/>
      <c r="P524" s="102"/>
      <c r="Z524" s="143"/>
      <c r="AA524" s="143"/>
      <c r="AB524" s="143"/>
      <c r="AC524" s="37"/>
    </row>
    <row r="525" spans="1:29">
      <c r="A525" s="442"/>
      <c r="B525" s="432" t="s">
        <v>742</v>
      </c>
      <c r="C525" s="432"/>
      <c r="D525" s="432"/>
      <c r="E525" s="432"/>
      <c r="F525" s="432"/>
      <c r="G525" s="432"/>
      <c r="H525" s="115"/>
      <c r="I525" s="115"/>
      <c r="J525" s="115"/>
      <c r="K525" s="170">
        <v>1</v>
      </c>
      <c r="L525" s="170">
        <v>1</v>
      </c>
      <c r="M525" s="115"/>
      <c r="N525" s="102"/>
      <c r="O525" s="102"/>
      <c r="P525" s="102"/>
      <c r="Z525" s="143"/>
      <c r="AA525" s="143"/>
      <c r="AB525" s="143"/>
      <c r="AC525" s="37"/>
    </row>
    <row r="526" spans="1:29">
      <c r="A526" s="442"/>
      <c r="B526" s="433" t="s">
        <v>743</v>
      </c>
      <c r="C526" s="433"/>
      <c r="D526" s="433"/>
      <c r="E526" s="433"/>
      <c r="F526" s="433"/>
      <c r="G526" s="433"/>
      <c r="H526" s="115"/>
      <c r="I526" s="115"/>
      <c r="J526" s="119"/>
      <c r="K526" s="157">
        <f>(K525/D517)*G517*K515*K518</f>
        <v>2565</v>
      </c>
      <c r="L526" s="157">
        <f>(L525/D517)*G517*K515*L518</f>
        <v>285</v>
      </c>
      <c r="M526" s="115"/>
      <c r="N526" s="102"/>
      <c r="O526" s="102"/>
      <c r="P526" s="102"/>
      <c r="Z526" s="143"/>
      <c r="AA526" s="143"/>
      <c r="AB526" s="143"/>
      <c r="AC526" s="37"/>
    </row>
    <row r="527" spans="1:29">
      <c r="A527" s="442"/>
      <c r="B527" s="432" t="s">
        <v>751</v>
      </c>
      <c r="C527" s="432"/>
      <c r="D527" s="432"/>
      <c r="E527" s="432"/>
      <c r="F527" s="432"/>
      <c r="G527" s="432"/>
      <c r="H527" s="115"/>
      <c r="I527" s="115"/>
      <c r="J527" s="115"/>
      <c r="K527" s="170">
        <v>-1</v>
      </c>
      <c r="L527" s="170">
        <v>-1</v>
      </c>
      <c r="M527" s="115"/>
      <c r="N527" s="102"/>
      <c r="O527" s="102"/>
      <c r="P527" s="102"/>
      <c r="Z527" s="143"/>
      <c r="AA527" s="143"/>
      <c r="AB527" s="143"/>
      <c r="AC527" s="37"/>
    </row>
    <row r="528" spans="1:29">
      <c r="A528" s="442"/>
      <c r="B528" s="433" t="s">
        <v>752</v>
      </c>
      <c r="C528" s="433"/>
      <c r="D528" s="433"/>
      <c r="E528" s="433"/>
      <c r="F528" s="433"/>
      <c r="G528" s="433"/>
      <c r="H528" s="115"/>
      <c r="I528" s="115"/>
      <c r="J528" s="119"/>
      <c r="K528" s="157">
        <f>(K527/D517)*G517*K515*K518</f>
        <v>-2565</v>
      </c>
      <c r="L528" s="157">
        <f>(L527/D517)*G517*K515*L518</f>
        <v>-285</v>
      </c>
      <c r="M528" s="115"/>
      <c r="N528" s="102"/>
      <c r="O528" s="102"/>
      <c r="P528" s="102"/>
      <c r="Z528" s="143"/>
      <c r="AA528" s="143"/>
      <c r="AB528" s="143"/>
      <c r="AC528" s="37"/>
    </row>
    <row r="529" spans="1:29">
      <c r="A529" s="442"/>
      <c r="B529" s="432" t="s">
        <v>764</v>
      </c>
      <c r="C529" s="432"/>
      <c r="D529" s="432"/>
      <c r="E529" s="432"/>
      <c r="F529" s="432"/>
      <c r="G529" s="432"/>
      <c r="H529" s="115"/>
      <c r="I529" s="115"/>
      <c r="J529" s="115"/>
      <c r="K529" s="115"/>
      <c r="L529" s="115"/>
      <c r="M529" s="170">
        <v>1</v>
      </c>
      <c r="N529" s="102"/>
      <c r="O529" s="102"/>
      <c r="P529" s="102"/>
      <c r="Z529" s="143"/>
      <c r="AA529" s="143"/>
      <c r="AB529" s="143"/>
      <c r="AC529" s="37"/>
    </row>
    <row r="530" spans="1:29">
      <c r="A530" s="442"/>
      <c r="B530" s="433" t="s">
        <v>765</v>
      </c>
      <c r="C530" s="433"/>
      <c r="D530" s="433"/>
      <c r="E530" s="433"/>
      <c r="F530" s="433"/>
      <c r="G530" s="433"/>
      <c r="H530" s="115"/>
      <c r="I530" s="115"/>
      <c r="J530" s="119"/>
      <c r="K530" s="115"/>
      <c r="L530" s="115"/>
      <c r="M530" s="157">
        <f>(M529/D517)*G517*M515</f>
        <v>2850</v>
      </c>
      <c r="N530" s="102"/>
      <c r="O530" s="102"/>
      <c r="P530" s="102"/>
      <c r="Z530" s="143"/>
      <c r="AA530" s="143"/>
      <c r="AB530" s="143"/>
      <c r="AC530" s="37"/>
    </row>
    <row r="531" spans="1:29">
      <c r="A531" s="442"/>
      <c r="B531" s="448" t="s">
        <v>720</v>
      </c>
      <c r="C531" s="448"/>
      <c r="D531" s="448"/>
      <c r="E531" s="448"/>
      <c r="F531" s="448"/>
      <c r="G531" s="448"/>
      <c r="H531" s="152">
        <f t="shared" ref="H531:M532" si="28">H519+H521+H523+H525+H527+H529</f>
        <v>1</v>
      </c>
      <c r="I531" s="152">
        <f t="shared" si="28"/>
        <v>1</v>
      </c>
      <c r="J531" s="152">
        <f t="shared" si="28"/>
        <v>1</v>
      </c>
      <c r="K531" s="152">
        <f t="shared" si="28"/>
        <v>1</v>
      </c>
      <c r="L531" s="152">
        <f t="shared" si="28"/>
        <v>1</v>
      </c>
      <c r="M531" s="152">
        <f t="shared" si="28"/>
        <v>1</v>
      </c>
      <c r="N531" s="102"/>
      <c r="O531" s="102"/>
      <c r="P531" s="102"/>
      <c r="Z531" s="143"/>
      <c r="AA531" s="143"/>
      <c r="AB531" s="143"/>
      <c r="AC531" s="37"/>
    </row>
    <row r="532" spans="1:29">
      <c r="A532" s="442"/>
      <c r="B532" s="439" t="s">
        <v>695</v>
      </c>
      <c r="C532" s="439"/>
      <c r="D532" s="439"/>
      <c r="E532" s="439"/>
      <c r="F532" s="439"/>
      <c r="G532" s="439"/>
      <c r="H532" s="117">
        <f t="shared" si="28"/>
        <v>15675.000000000002</v>
      </c>
      <c r="I532" s="117">
        <f t="shared" si="28"/>
        <v>2850</v>
      </c>
      <c r="J532" s="117">
        <f t="shared" si="28"/>
        <v>4275</v>
      </c>
      <c r="K532" s="117">
        <f t="shared" si="28"/>
        <v>2565</v>
      </c>
      <c r="L532" s="117">
        <f t="shared" si="28"/>
        <v>285</v>
      </c>
      <c r="M532" s="117">
        <f t="shared" si="28"/>
        <v>2850</v>
      </c>
      <c r="N532" s="102"/>
      <c r="O532" s="102"/>
      <c r="P532" s="102"/>
      <c r="R532" s="141"/>
      <c r="Z532" s="143"/>
      <c r="AA532" s="143"/>
      <c r="AB532" s="143"/>
      <c r="AC532" s="37"/>
    </row>
    <row r="533" spans="1:29">
      <c r="A533" s="442"/>
      <c r="B533" s="449" t="s">
        <v>746</v>
      </c>
      <c r="C533" s="449"/>
      <c r="D533" s="449"/>
      <c r="E533" s="449"/>
      <c r="F533" s="449"/>
      <c r="G533" s="449"/>
      <c r="H533" s="440">
        <f>H532</f>
        <v>15675.000000000002</v>
      </c>
      <c r="I533" s="440"/>
      <c r="J533" s="440"/>
      <c r="K533" s="440"/>
      <c r="L533" s="440"/>
      <c r="M533" s="440"/>
      <c r="N533" s="102"/>
      <c r="O533" s="102"/>
      <c r="P533" s="102"/>
      <c r="Z533" s="143"/>
      <c r="AA533" s="143"/>
      <c r="AB533" s="143"/>
      <c r="AC533" s="37"/>
    </row>
    <row r="534" spans="1:29">
      <c r="A534" s="442"/>
      <c r="B534" s="449" t="s">
        <v>747</v>
      </c>
      <c r="C534" s="449"/>
      <c r="D534" s="449"/>
      <c r="E534" s="449"/>
      <c r="F534" s="449"/>
      <c r="G534" s="449"/>
      <c r="H534" s="475">
        <f>SUM(I532:J532)</f>
        <v>7125</v>
      </c>
      <c r="I534" s="475"/>
      <c r="J534" s="475"/>
      <c r="K534" s="475"/>
      <c r="L534" s="475"/>
      <c r="M534" s="475"/>
      <c r="N534" s="102"/>
      <c r="O534" s="102"/>
      <c r="P534" s="102"/>
      <c r="Z534" s="143"/>
      <c r="AA534" s="143"/>
      <c r="AB534" s="143"/>
      <c r="AC534" s="37"/>
    </row>
    <row r="535" spans="1:29">
      <c r="A535" s="442"/>
      <c r="B535" s="449" t="s">
        <v>748</v>
      </c>
      <c r="C535" s="449"/>
      <c r="D535" s="449"/>
      <c r="E535" s="449"/>
      <c r="F535" s="449"/>
      <c r="G535" s="449"/>
      <c r="H535" s="475">
        <f>SUM(K532:M532)</f>
        <v>5700</v>
      </c>
      <c r="I535" s="475"/>
      <c r="J535" s="475"/>
      <c r="K535" s="475"/>
      <c r="L535" s="475"/>
      <c r="M535" s="475"/>
      <c r="N535" s="102"/>
      <c r="O535" s="102"/>
      <c r="P535" s="102"/>
      <c r="Z535" s="143"/>
      <c r="AA535" s="143"/>
      <c r="AB535" s="143"/>
      <c r="AC535" s="37"/>
    </row>
    <row r="536" spans="1:29">
      <c r="A536" s="442"/>
      <c r="B536" s="439" t="s">
        <v>721</v>
      </c>
      <c r="C536" s="439"/>
      <c r="D536" s="439"/>
      <c r="E536" s="439"/>
      <c r="F536" s="439"/>
      <c r="G536" s="439"/>
      <c r="H536" s="475">
        <f>SUM(H533:M535)</f>
        <v>28500</v>
      </c>
      <c r="I536" s="475"/>
      <c r="J536" s="475"/>
      <c r="K536" s="475"/>
      <c r="L536" s="475"/>
      <c r="M536" s="475"/>
      <c r="N536" s="102"/>
      <c r="O536" s="102"/>
      <c r="P536" s="102"/>
      <c r="Z536" s="143"/>
      <c r="AA536" s="143"/>
      <c r="AB536" s="143"/>
      <c r="AC536" s="37"/>
    </row>
    <row r="537" spans="1:29">
      <c r="A537" s="442"/>
      <c r="B537" s="450" t="s">
        <v>749</v>
      </c>
      <c r="C537" s="450"/>
      <c r="D537" s="450"/>
      <c r="E537" s="450"/>
      <c r="F537" s="450"/>
      <c r="G537" s="450"/>
      <c r="H537" s="443">
        <f>H536/G517</f>
        <v>1</v>
      </c>
      <c r="I537" s="443"/>
      <c r="J537" s="443"/>
      <c r="K537" s="443"/>
      <c r="L537" s="443"/>
      <c r="M537" s="443"/>
      <c r="N537" s="102"/>
      <c r="O537" s="102"/>
      <c r="P537" s="102"/>
      <c r="Z537" s="143"/>
      <c r="AA537" s="143"/>
      <c r="AB537" s="143"/>
      <c r="AC537" s="37"/>
    </row>
    <row r="538" spans="1:29" s="129" customFormat="1">
      <c r="A538" s="121"/>
      <c r="B538" s="121"/>
      <c r="C538" s="121"/>
      <c r="D538" s="121"/>
      <c r="E538" s="121"/>
      <c r="F538" s="122"/>
      <c r="G538" s="122"/>
      <c r="H538" s="123"/>
      <c r="I538" s="124"/>
      <c r="J538" s="124"/>
      <c r="K538" s="124"/>
      <c r="L538" s="125"/>
      <c r="M538" s="125"/>
      <c r="N538" s="125"/>
      <c r="O538" s="126"/>
      <c r="P538" s="126"/>
      <c r="Q538" s="127"/>
      <c r="R538" s="127"/>
      <c r="S538" s="127"/>
      <c r="T538" s="127"/>
      <c r="U538" s="127"/>
      <c r="V538" s="127"/>
      <c r="W538" s="127"/>
      <c r="X538" s="127"/>
      <c r="Y538" s="127"/>
      <c r="Z538" s="143"/>
      <c r="AA538" s="143"/>
      <c r="AB538" s="143"/>
      <c r="AC538" s="37"/>
    </row>
    <row r="539" spans="1:29" ht="15" customHeight="1">
      <c r="A539" s="422" t="s">
        <v>678</v>
      </c>
      <c r="B539" s="422" t="s">
        <v>679</v>
      </c>
      <c r="C539" s="422" t="s">
        <v>680</v>
      </c>
      <c r="D539" s="422" t="s">
        <v>681</v>
      </c>
      <c r="E539" s="422" t="s">
        <v>682</v>
      </c>
      <c r="F539" s="423" t="s">
        <v>683</v>
      </c>
      <c r="G539" s="423" t="s">
        <v>684</v>
      </c>
      <c r="H539" s="138">
        <v>0.55000000000000004</v>
      </c>
      <c r="I539" s="451">
        <v>0.25</v>
      </c>
      <c r="J539" s="451"/>
      <c r="K539" s="444">
        <v>0.1</v>
      </c>
      <c r="L539" s="444"/>
      <c r="M539" s="139">
        <v>0.1</v>
      </c>
      <c r="N539" s="102"/>
      <c r="O539" s="102"/>
      <c r="P539" s="102"/>
      <c r="Z539" s="143"/>
      <c r="AA539" s="143"/>
      <c r="AB539" s="143"/>
      <c r="AC539" s="37"/>
    </row>
    <row r="540" spans="1:29" ht="14.25" customHeight="1">
      <c r="A540" s="422"/>
      <c r="B540" s="422"/>
      <c r="C540" s="422"/>
      <c r="D540" s="422"/>
      <c r="E540" s="422"/>
      <c r="F540" s="422"/>
      <c r="G540" s="422"/>
      <c r="H540" s="445" t="s">
        <v>727</v>
      </c>
      <c r="I540" s="452" t="s">
        <v>728</v>
      </c>
      <c r="J540" s="452"/>
      <c r="K540" s="446" t="s">
        <v>729</v>
      </c>
      <c r="L540" s="446"/>
      <c r="M540" s="447" t="s">
        <v>730</v>
      </c>
      <c r="N540" s="102"/>
      <c r="O540" s="102"/>
      <c r="P540" s="102"/>
      <c r="Z540" s="143"/>
      <c r="AA540" s="143"/>
      <c r="AB540" s="143"/>
      <c r="AC540" s="37"/>
    </row>
    <row r="541" spans="1:29" ht="83.25" customHeight="1">
      <c r="A541" s="442" t="s">
        <v>327</v>
      </c>
      <c r="B541" s="427" t="s">
        <v>820</v>
      </c>
      <c r="C541" s="428">
        <v>2</v>
      </c>
      <c r="D541" s="428">
        <v>2</v>
      </c>
      <c r="E541" s="427" t="s">
        <v>618</v>
      </c>
      <c r="F541" s="429">
        <v>11355</v>
      </c>
      <c r="G541" s="429">
        <v>22710</v>
      </c>
      <c r="H541" s="445"/>
      <c r="I541" s="154" t="s">
        <v>816</v>
      </c>
      <c r="J541" s="154" t="s">
        <v>817</v>
      </c>
      <c r="K541" s="146" t="s">
        <v>736</v>
      </c>
      <c r="L541" s="146" t="s">
        <v>737</v>
      </c>
      <c r="M541" s="447"/>
      <c r="N541" s="102"/>
      <c r="O541" s="102"/>
      <c r="P541" s="102"/>
      <c r="Z541" s="143"/>
      <c r="AA541" s="143"/>
      <c r="AB541" s="143"/>
      <c r="AC541" s="37"/>
    </row>
    <row r="542" spans="1:29" ht="39" customHeight="1">
      <c r="A542" s="442"/>
      <c r="B542" s="427"/>
      <c r="C542" s="427"/>
      <c r="D542" s="427"/>
      <c r="E542" s="427"/>
      <c r="F542" s="427"/>
      <c r="G542" s="427"/>
      <c r="H542" s="427"/>
      <c r="I542" s="153">
        <v>0.4</v>
      </c>
      <c r="J542" s="153">
        <v>0.6</v>
      </c>
      <c r="K542" s="144">
        <v>0.9</v>
      </c>
      <c r="L542" s="144">
        <v>0.1</v>
      </c>
      <c r="M542" s="447"/>
      <c r="N542" s="102"/>
      <c r="O542" s="102"/>
      <c r="P542" s="102"/>
      <c r="Z542" s="143"/>
      <c r="AA542" s="143"/>
      <c r="AB542" s="143"/>
      <c r="AC542" s="37"/>
    </row>
    <row r="543" spans="1:29">
      <c r="A543" s="442"/>
      <c r="B543" s="432" t="s">
        <v>813</v>
      </c>
      <c r="C543" s="432"/>
      <c r="D543" s="432"/>
      <c r="E543" s="432"/>
      <c r="F543" s="432"/>
      <c r="G543" s="432"/>
      <c r="H543" s="158">
        <v>2</v>
      </c>
      <c r="I543" s="115"/>
      <c r="J543" s="115"/>
      <c r="K543" s="115"/>
      <c r="L543" s="115"/>
      <c r="M543" s="115"/>
      <c r="N543" s="102"/>
      <c r="O543" s="102"/>
      <c r="P543" s="102"/>
      <c r="Z543" s="143"/>
      <c r="AA543" s="143"/>
      <c r="AB543" s="143"/>
      <c r="AC543" s="37"/>
    </row>
    <row r="544" spans="1:29">
      <c r="A544" s="442"/>
      <c r="B544" s="433" t="s">
        <v>814</v>
      </c>
      <c r="C544" s="433"/>
      <c r="D544" s="433"/>
      <c r="E544" s="433"/>
      <c r="F544" s="433"/>
      <c r="G544" s="433"/>
      <c r="H544" s="157">
        <f>(H543/C541)*G541*H539</f>
        <v>12490.500000000002</v>
      </c>
      <c r="I544" s="115"/>
      <c r="J544" s="115"/>
      <c r="K544" s="115"/>
      <c r="L544" s="115"/>
      <c r="M544" s="115"/>
      <c r="N544" s="102"/>
      <c r="O544" s="102"/>
      <c r="P544" s="102"/>
      <c r="Z544" s="143"/>
      <c r="AA544" s="143"/>
      <c r="AB544" s="143"/>
      <c r="AC544" s="37"/>
    </row>
    <row r="545" spans="1:29">
      <c r="A545" s="442"/>
      <c r="B545" s="432" t="s">
        <v>818</v>
      </c>
      <c r="C545" s="432"/>
      <c r="D545" s="432"/>
      <c r="E545" s="432"/>
      <c r="F545" s="432"/>
      <c r="G545" s="432"/>
      <c r="H545" s="115"/>
      <c r="I545" s="130">
        <v>2</v>
      </c>
      <c r="J545" s="130">
        <v>2</v>
      </c>
      <c r="K545" s="115"/>
      <c r="L545" s="115"/>
      <c r="M545" s="115"/>
      <c r="N545" s="102"/>
      <c r="O545" s="102"/>
      <c r="P545" s="102"/>
      <c r="Z545" s="143"/>
      <c r="AA545" s="143"/>
      <c r="AB545" s="143"/>
      <c r="AC545" s="37"/>
    </row>
    <row r="546" spans="1:29">
      <c r="A546" s="442"/>
      <c r="B546" s="433" t="s">
        <v>819</v>
      </c>
      <c r="C546" s="433"/>
      <c r="D546" s="433"/>
      <c r="E546" s="433"/>
      <c r="F546" s="433"/>
      <c r="G546" s="433"/>
      <c r="H546" s="115"/>
      <c r="I546" s="157">
        <f>(I545/C541)*G541*I539*I542</f>
        <v>2271</v>
      </c>
      <c r="J546" s="157">
        <f>(J545/C541)*G541*I539*J542</f>
        <v>3406.5</v>
      </c>
      <c r="K546" s="115"/>
      <c r="L546" s="115"/>
      <c r="M546" s="115"/>
      <c r="N546" s="102"/>
      <c r="O546" s="102"/>
      <c r="P546" s="102"/>
      <c r="Z546" s="143"/>
      <c r="AA546" s="143"/>
      <c r="AB546" s="143"/>
      <c r="AC546" s="37"/>
    </row>
    <row r="547" spans="1:29">
      <c r="A547" s="442"/>
      <c r="B547" s="432" t="s">
        <v>762</v>
      </c>
      <c r="C547" s="432"/>
      <c r="D547" s="432"/>
      <c r="E547" s="432"/>
      <c r="F547" s="432"/>
      <c r="G547" s="432"/>
      <c r="H547" s="115"/>
      <c r="I547" s="115"/>
      <c r="J547" s="119"/>
      <c r="K547" s="170">
        <v>2</v>
      </c>
      <c r="L547" s="170">
        <v>2</v>
      </c>
      <c r="M547" s="115"/>
      <c r="N547" s="102"/>
      <c r="O547" s="102"/>
      <c r="P547" s="102"/>
      <c r="Z547" s="143"/>
      <c r="AA547" s="143"/>
      <c r="AB547" s="143"/>
      <c r="AC547" s="37"/>
    </row>
    <row r="548" spans="1:29">
      <c r="A548" s="442"/>
      <c r="B548" s="433" t="s">
        <v>763</v>
      </c>
      <c r="C548" s="433"/>
      <c r="D548" s="433"/>
      <c r="E548" s="433"/>
      <c r="F548" s="433"/>
      <c r="G548" s="433"/>
      <c r="H548" s="115"/>
      <c r="I548" s="115"/>
      <c r="J548" s="119"/>
      <c r="K548" s="157">
        <f>(K547/D541)*G541*K539*K542</f>
        <v>2043.9</v>
      </c>
      <c r="L548" s="157">
        <f>(L547/D541)*G541*K539*L542</f>
        <v>227.10000000000002</v>
      </c>
      <c r="M548" s="115"/>
      <c r="N548" s="102"/>
      <c r="O548" s="102"/>
      <c r="P548" s="102"/>
      <c r="Z548" s="143"/>
      <c r="AA548" s="143"/>
      <c r="AB548" s="143"/>
      <c r="AC548" s="37"/>
    </row>
    <row r="549" spans="1:29">
      <c r="A549" s="442"/>
      <c r="B549" s="432" t="s">
        <v>742</v>
      </c>
      <c r="C549" s="432"/>
      <c r="D549" s="432"/>
      <c r="E549" s="432"/>
      <c r="F549" s="432"/>
      <c r="G549" s="432"/>
      <c r="H549" s="115"/>
      <c r="I549" s="115"/>
      <c r="J549" s="115"/>
      <c r="K549" s="170">
        <v>2</v>
      </c>
      <c r="L549" s="170">
        <v>2</v>
      </c>
      <c r="M549" s="115"/>
      <c r="N549" s="102"/>
      <c r="O549" s="102"/>
      <c r="P549" s="102"/>
      <c r="Z549" s="143"/>
      <c r="AA549" s="143"/>
      <c r="AB549" s="143"/>
      <c r="AC549" s="37"/>
    </row>
    <row r="550" spans="1:29">
      <c r="A550" s="442"/>
      <c r="B550" s="433" t="s">
        <v>743</v>
      </c>
      <c r="C550" s="433"/>
      <c r="D550" s="433"/>
      <c r="E550" s="433"/>
      <c r="F550" s="433"/>
      <c r="G550" s="433"/>
      <c r="H550" s="115"/>
      <c r="I550" s="115"/>
      <c r="J550" s="119"/>
      <c r="K550" s="157">
        <f>(K549/D541)*G541*K539*K542</f>
        <v>2043.9</v>
      </c>
      <c r="L550" s="157">
        <f>(L549/D541)*G541*K539*L542</f>
        <v>227.10000000000002</v>
      </c>
      <c r="M550" s="115"/>
      <c r="N550" s="102"/>
      <c r="O550" s="102"/>
      <c r="P550" s="102"/>
      <c r="Z550" s="143"/>
      <c r="AA550" s="143"/>
      <c r="AB550" s="143"/>
      <c r="AC550" s="37"/>
    </row>
    <row r="551" spans="1:29">
      <c r="A551" s="442"/>
      <c r="B551" s="432" t="s">
        <v>751</v>
      </c>
      <c r="C551" s="432"/>
      <c r="D551" s="432"/>
      <c r="E551" s="432"/>
      <c r="F551" s="432"/>
      <c r="G551" s="432"/>
      <c r="H551" s="115"/>
      <c r="I551" s="115"/>
      <c r="J551" s="115"/>
      <c r="K551" s="170">
        <v>-2</v>
      </c>
      <c r="L551" s="170">
        <v>-2</v>
      </c>
      <c r="M551" s="115"/>
      <c r="N551" s="102"/>
      <c r="O551" s="102"/>
      <c r="P551" s="102"/>
      <c r="Z551" s="143"/>
      <c r="AA551" s="143"/>
      <c r="AB551" s="143"/>
      <c r="AC551" s="37"/>
    </row>
    <row r="552" spans="1:29">
      <c r="A552" s="442"/>
      <c r="B552" s="433" t="s">
        <v>752</v>
      </c>
      <c r="C552" s="433"/>
      <c r="D552" s="433"/>
      <c r="E552" s="433"/>
      <c r="F552" s="433"/>
      <c r="G552" s="433"/>
      <c r="H552" s="115"/>
      <c r="I552" s="115"/>
      <c r="J552" s="119"/>
      <c r="K552" s="157">
        <f>(K551/D541)*G541*K539*K542</f>
        <v>-2043.9</v>
      </c>
      <c r="L552" s="157">
        <f>(L551/D541)*G541*K539*L542</f>
        <v>-227.10000000000002</v>
      </c>
      <c r="M552" s="115"/>
      <c r="N552" s="102"/>
      <c r="O552" s="102"/>
      <c r="P552" s="102"/>
      <c r="Z552" s="143"/>
      <c r="AA552" s="143"/>
      <c r="AB552" s="143"/>
      <c r="AC552" s="37"/>
    </row>
    <row r="553" spans="1:29">
      <c r="A553" s="442"/>
      <c r="B553" s="432" t="s">
        <v>764</v>
      </c>
      <c r="C553" s="432"/>
      <c r="D553" s="432"/>
      <c r="E553" s="432"/>
      <c r="F553" s="432"/>
      <c r="G553" s="432"/>
      <c r="H553" s="115"/>
      <c r="I553" s="115"/>
      <c r="J553" s="115"/>
      <c r="K553" s="115"/>
      <c r="L553" s="115"/>
      <c r="M553" s="170">
        <v>2</v>
      </c>
      <c r="N553" s="102"/>
      <c r="O553" s="102"/>
      <c r="P553" s="102"/>
      <c r="Z553" s="143"/>
      <c r="AA553" s="143"/>
      <c r="AB553" s="143"/>
      <c r="AC553" s="37"/>
    </row>
    <row r="554" spans="1:29">
      <c r="A554" s="442"/>
      <c r="B554" s="433" t="s">
        <v>765</v>
      </c>
      <c r="C554" s="433"/>
      <c r="D554" s="433"/>
      <c r="E554" s="433"/>
      <c r="F554" s="433"/>
      <c r="G554" s="433"/>
      <c r="H554" s="115"/>
      <c r="I554" s="115"/>
      <c r="J554" s="119"/>
      <c r="K554" s="115"/>
      <c r="L554" s="115"/>
      <c r="M554" s="157">
        <f>(M553/D541)*G541*M539</f>
        <v>2271</v>
      </c>
      <c r="N554" s="102"/>
      <c r="O554" s="102"/>
      <c r="P554" s="102"/>
      <c r="Z554" s="143"/>
      <c r="AA554" s="143"/>
      <c r="AB554" s="143"/>
      <c r="AC554" s="37"/>
    </row>
    <row r="555" spans="1:29">
      <c r="A555" s="442"/>
      <c r="B555" s="448" t="s">
        <v>720</v>
      </c>
      <c r="C555" s="448"/>
      <c r="D555" s="448"/>
      <c r="E555" s="448"/>
      <c r="F555" s="448"/>
      <c r="G555" s="448"/>
      <c r="H555" s="152">
        <f t="shared" ref="H555:M556" si="29">H543+H545+H547+H549+H551+H553</f>
        <v>2</v>
      </c>
      <c r="I555" s="152">
        <f t="shared" si="29"/>
        <v>2</v>
      </c>
      <c r="J555" s="152">
        <f t="shared" si="29"/>
        <v>2</v>
      </c>
      <c r="K555" s="152">
        <f t="shared" si="29"/>
        <v>2</v>
      </c>
      <c r="L555" s="152">
        <f t="shared" si="29"/>
        <v>2</v>
      </c>
      <c r="M555" s="152">
        <f t="shared" si="29"/>
        <v>2</v>
      </c>
      <c r="N555" s="102"/>
      <c r="O555" s="102"/>
      <c r="P555" s="102"/>
      <c r="Z555" s="143"/>
      <c r="AA555" s="143"/>
      <c r="AB555" s="143"/>
      <c r="AC555" s="37"/>
    </row>
    <row r="556" spans="1:29">
      <c r="A556" s="442"/>
      <c r="B556" s="439" t="s">
        <v>695</v>
      </c>
      <c r="C556" s="439"/>
      <c r="D556" s="439"/>
      <c r="E556" s="439"/>
      <c r="F556" s="439"/>
      <c r="G556" s="439"/>
      <c r="H556" s="117">
        <f t="shared" si="29"/>
        <v>12490.500000000002</v>
      </c>
      <c r="I556" s="117">
        <f t="shared" si="29"/>
        <v>2271</v>
      </c>
      <c r="J556" s="117">
        <f t="shared" si="29"/>
        <v>3406.5</v>
      </c>
      <c r="K556" s="117">
        <f t="shared" si="29"/>
        <v>2043.9</v>
      </c>
      <c r="L556" s="117">
        <f t="shared" si="29"/>
        <v>227.10000000000002</v>
      </c>
      <c r="M556" s="117">
        <f t="shared" si="29"/>
        <v>2271</v>
      </c>
      <c r="N556" s="102"/>
      <c r="O556" s="102"/>
      <c r="P556" s="102"/>
      <c r="R556" s="141"/>
      <c r="Z556" s="143"/>
      <c r="AA556" s="143"/>
      <c r="AB556" s="143"/>
      <c r="AC556" s="37"/>
    </row>
    <row r="557" spans="1:29">
      <c r="A557" s="442"/>
      <c r="B557" s="449" t="s">
        <v>746</v>
      </c>
      <c r="C557" s="449"/>
      <c r="D557" s="449"/>
      <c r="E557" s="449"/>
      <c r="F557" s="449"/>
      <c r="G557" s="449"/>
      <c r="H557" s="440">
        <f>H556</f>
        <v>12490.500000000002</v>
      </c>
      <c r="I557" s="440"/>
      <c r="J557" s="440"/>
      <c r="K557" s="440"/>
      <c r="L557" s="440"/>
      <c r="M557" s="440"/>
      <c r="N557" s="102"/>
      <c r="O557" s="102"/>
      <c r="P557" s="102"/>
      <c r="Z557" s="143"/>
      <c r="AA557" s="143"/>
      <c r="AB557" s="143"/>
      <c r="AC557" s="37"/>
    </row>
    <row r="558" spans="1:29">
      <c r="A558" s="442"/>
      <c r="B558" s="449" t="s">
        <v>747</v>
      </c>
      <c r="C558" s="449"/>
      <c r="D558" s="449"/>
      <c r="E558" s="449"/>
      <c r="F558" s="449"/>
      <c r="G558" s="449"/>
      <c r="H558" s="475">
        <f>SUM(I556:J556)</f>
        <v>5677.5</v>
      </c>
      <c r="I558" s="475"/>
      <c r="J558" s="475"/>
      <c r="K558" s="475"/>
      <c r="L558" s="475"/>
      <c r="M558" s="475"/>
      <c r="N558" s="102"/>
      <c r="O558" s="102"/>
      <c r="P558" s="102"/>
      <c r="Z558" s="143"/>
      <c r="AA558" s="143"/>
      <c r="AB558" s="143"/>
      <c r="AC558" s="37"/>
    </row>
    <row r="559" spans="1:29">
      <c r="A559" s="442"/>
      <c r="B559" s="449" t="s">
        <v>748</v>
      </c>
      <c r="C559" s="449"/>
      <c r="D559" s="449"/>
      <c r="E559" s="449"/>
      <c r="F559" s="449"/>
      <c r="G559" s="449"/>
      <c r="H559" s="475">
        <f>SUM(K556:M556)</f>
        <v>4542</v>
      </c>
      <c r="I559" s="475"/>
      <c r="J559" s="475"/>
      <c r="K559" s="475"/>
      <c r="L559" s="475"/>
      <c r="M559" s="475"/>
      <c r="N559" s="102"/>
      <c r="O559" s="102"/>
      <c r="P559" s="102"/>
      <c r="Z559" s="143"/>
      <c r="AA559" s="143"/>
      <c r="AB559" s="143"/>
      <c r="AC559" s="37"/>
    </row>
    <row r="560" spans="1:29">
      <c r="A560" s="442"/>
      <c r="B560" s="439" t="s">
        <v>721</v>
      </c>
      <c r="C560" s="439"/>
      <c r="D560" s="439"/>
      <c r="E560" s="439"/>
      <c r="F560" s="439"/>
      <c r="G560" s="439"/>
      <c r="H560" s="475">
        <f>SUM(H557:M559)</f>
        <v>22710</v>
      </c>
      <c r="I560" s="475"/>
      <c r="J560" s="475"/>
      <c r="K560" s="475"/>
      <c r="L560" s="475"/>
      <c r="M560" s="475"/>
      <c r="N560" s="102"/>
      <c r="O560" s="102"/>
      <c r="P560" s="102"/>
      <c r="Z560" s="143"/>
      <c r="AA560" s="143"/>
      <c r="AB560" s="143"/>
      <c r="AC560" s="37"/>
    </row>
    <row r="561" spans="1:29">
      <c r="A561" s="442"/>
      <c r="B561" s="450" t="s">
        <v>749</v>
      </c>
      <c r="C561" s="450"/>
      <c r="D561" s="450"/>
      <c r="E561" s="450"/>
      <c r="F561" s="450"/>
      <c r="G561" s="450"/>
      <c r="H561" s="443">
        <f>H560/G541</f>
        <v>1</v>
      </c>
      <c r="I561" s="443"/>
      <c r="J561" s="443"/>
      <c r="K561" s="443"/>
      <c r="L561" s="443"/>
      <c r="M561" s="443"/>
      <c r="N561" s="102"/>
      <c r="O561" s="102"/>
      <c r="P561" s="102"/>
      <c r="Z561" s="143"/>
      <c r="AA561" s="143"/>
      <c r="AB561" s="143"/>
      <c r="AC561" s="37"/>
    </row>
    <row r="562" spans="1:29" s="129" customFormat="1">
      <c r="A562" s="121"/>
      <c r="B562" s="121"/>
      <c r="C562" s="121"/>
      <c r="D562" s="121"/>
      <c r="E562" s="121"/>
      <c r="F562" s="122"/>
      <c r="G562" s="122"/>
      <c r="H562" s="123"/>
      <c r="I562" s="124"/>
      <c r="J562" s="124"/>
      <c r="K562" s="124"/>
      <c r="L562" s="125"/>
      <c r="M562" s="125"/>
      <c r="N562" s="125"/>
      <c r="O562" s="126"/>
      <c r="P562" s="126"/>
      <c r="Q562" s="127"/>
      <c r="R562" s="127"/>
      <c r="S562" s="127"/>
      <c r="T562" s="127"/>
      <c r="U562" s="127"/>
      <c r="V562" s="127"/>
      <c r="W562" s="127"/>
      <c r="X562" s="127"/>
      <c r="Y562" s="127"/>
      <c r="Z562" s="143"/>
      <c r="AA562" s="143"/>
      <c r="AB562" s="143"/>
      <c r="AC562" s="37"/>
    </row>
    <row r="563" spans="1:29" ht="15" customHeight="1">
      <c r="A563" s="422" t="s">
        <v>678</v>
      </c>
      <c r="B563" s="422" t="s">
        <v>679</v>
      </c>
      <c r="C563" s="422" t="s">
        <v>680</v>
      </c>
      <c r="D563" s="422" t="s">
        <v>681</v>
      </c>
      <c r="E563" s="422" t="s">
        <v>682</v>
      </c>
      <c r="F563" s="423" t="s">
        <v>683</v>
      </c>
      <c r="G563" s="423" t="s">
        <v>684</v>
      </c>
      <c r="H563" s="138">
        <v>0.7</v>
      </c>
      <c r="I563" s="451">
        <v>0.1</v>
      </c>
      <c r="J563" s="451"/>
      <c r="K563" s="451"/>
      <c r="L563" s="451"/>
      <c r="M563" s="444">
        <v>0.1</v>
      </c>
      <c r="N563" s="444"/>
      <c r="O563" s="139">
        <v>0.1</v>
      </c>
      <c r="P563" s="102"/>
      <c r="Z563" s="143"/>
      <c r="AA563" s="143"/>
      <c r="AB563" s="143"/>
      <c r="AC563" s="37"/>
    </row>
    <row r="564" spans="1:29" ht="14.25" customHeight="1">
      <c r="A564" s="422"/>
      <c r="B564" s="422"/>
      <c r="C564" s="422"/>
      <c r="D564" s="422"/>
      <c r="E564" s="422"/>
      <c r="F564" s="422"/>
      <c r="G564" s="422"/>
      <c r="H564" s="445" t="s">
        <v>727</v>
      </c>
      <c r="I564" s="452" t="s">
        <v>728</v>
      </c>
      <c r="J564" s="452"/>
      <c r="K564" s="452"/>
      <c r="L564" s="452"/>
      <c r="M564" s="446" t="s">
        <v>729</v>
      </c>
      <c r="N564" s="446"/>
      <c r="O564" s="447" t="s">
        <v>730</v>
      </c>
      <c r="P564" s="102"/>
      <c r="Z564" s="143"/>
      <c r="AA564" s="143"/>
      <c r="AB564" s="143"/>
      <c r="AC564" s="37"/>
    </row>
    <row r="565" spans="1:29" ht="83.25" customHeight="1">
      <c r="A565" s="442" t="s">
        <v>328</v>
      </c>
      <c r="B565" s="427" t="s">
        <v>821</v>
      </c>
      <c r="C565" s="428">
        <v>1</v>
      </c>
      <c r="D565" s="428">
        <v>1</v>
      </c>
      <c r="E565" s="427" t="s">
        <v>618</v>
      </c>
      <c r="F565" s="429">
        <v>220</v>
      </c>
      <c r="G565" s="429">
        <v>220</v>
      </c>
      <c r="H565" s="445"/>
      <c r="I565" s="154" t="s">
        <v>732</v>
      </c>
      <c r="J565" s="154" t="s">
        <v>733</v>
      </c>
      <c r="K565" s="154" t="s">
        <v>734</v>
      </c>
      <c r="L565" s="154" t="s">
        <v>735</v>
      </c>
      <c r="M565" s="146" t="s">
        <v>736</v>
      </c>
      <c r="N565" s="146" t="s">
        <v>737</v>
      </c>
      <c r="O565" s="447"/>
      <c r="P565" s="102"/>
      <c r="Z565" s="143"/>
      <c r="AA565" s="143"/>
      <c r="AB565" s="143"/>
      <c r="AC565" s="37"/>
    </row>
    <row r="566" spans="1:29" ht="39" customHeight="1">
      <c r="A566" s="442"/>
      <c r="B566" s="427"/>
      <c r="C566" s="427"/>
      <c r="D566" s="427"/>
      <c r="E566" s="427"/>
      <c r="F566" s="427"/>
      <c r="G566" s="427"/>
      <c r="H566" s="427"/>
      <c r="I566" s="153">
        <v>0.6</v>
      </c>
      <c r="J566" s="153">
        <v>0.2</v>
      </c>
      <c r="K566" s="153">
        <v>0.1</v>
      </c>
      <c r="L566" s="153">
        <v>0.1</v>
      </c>
      <c r="M566" s="144">
        <v>0.9</v>
      </c>
      <c r="N566" s="144">
        <v>0.1</v>
      </c>
      <c r="O566" s="447"/>
      <c r="P566" s="102"/>
      <c r="Z566" s="143"/>
      <c r="AA566" s="143"/>
      <c r="AB566" s="143"/>
      <c r="AC566" s="37"/>
    </row>
    <row r="567" spans="1:29">
      <c r="A567" s="442"/>
      <c r="B567" s="432" t="s">
        <v>712</v>
      </c>
      <c r="C567" s="432"/>
      <c r="D567" s="432"/>
      <c r="E567" s="432"/>
      <c r="F567" s="432"/>
      <c r="G567" s="432"/>
      <c r="H567" s="130">
        <v>1</v>
      </c>
      <c r="I567" s="115"/>
      <c r="J567" s="115"/>
      <c r="K567" s="115"/>
      <c r="L567" s="115"/>
      <c r="M567" s="115"/>
      <c r="N567" s="115"/>
      <c r="O567" s="115"/>
      <c r="P567" s="102"/>
      <c r="Z567" s="143"/>
      <c r="AA567" s="143"/>
      <c r="AB567" s="143"/>
      <c r="AC567" s="37"/>
    </row>
    <row r="568" spans="1:29">
      <c r="A568" s="442"/>
      <c r="B568" s="433" t="s">
        <v>713</v>
      </c>
      <c r="C568" s="433"/>
      <c r="D568" s="433"/>
      <c r="E568" s="433"/>
      <c r="F568" s="433"/>
      <c r="G568" s="433"/>
      <c r="H568" s="157">
        <f>(H567/C565)*G565*H563</f>
        <v>154</v>
      </c>
      <c r="I568" s="115"/>
      <c r="J568" s="115"/>
      <c r="K568" s="115"/>
      <c r="L568" s="115"/>
      <c r="M568" s="115"/>
      <c r="N568" s="115"/>
      <c r="O568" s="115"/>
      <c r="P568" s="102"/>
      <c r="Z568" s="143"/>
      <c r="AA568" s="143"/>
      <c r="AB568" s="143"/>
      <c r="AC568" s="37"/>
    </row>
    <row r="569" spans="1:29">
      <c r="A569" s="442"/>
      <c r="B569" s="432" t="s">
        <v>744</v>
      </c>
      <c r="C569" s="432"/>
      <c r="D569" s="432"/>
      <c r="E569" s="432"/>
      <c r="F569" s="432"/>
      <c r="G569" s="432"/>
      <c r="H569" s="115"/>
      <c r="I569" s="130">
        <v>1</v>
      </c>
      <c r="J569" s="130">
        <v>1</v>
      </c>
      <c r="K569" s="130">
        <v>1</v>
      </c>
      <c r="L569" s="130">
        <v>1</v>
      </c>
      <c r="M569" s="115"/>
      <c r="N569" s="115"/>
      <c r="O569" s="115"/>
      <c r="P569" s="102"/>
      <c r="Z569" s="143"/>
      <c r="AA569" s="143"/>
      <c r="AB569" s="143"/>
      <c r="AC569" s="37"/>
    </row>
    <row r="570" spans="1:29">
      <c r="A570" s="442"/>
      <c r="B570" s="433" t="s">
        <v>745</v>
      </c>
      <c r="C570" s="433"/>
      <c r="D570" s="433"/>
      <c r="E570" s="433"/>
      <c r="F570" s="433"/>
      <c r="G570" s="433"/>
      <c r="H570" s="115"/>
      <c r="I570" s="157">
        <f>(I569/D565)*G565*I563*I566</f>
        <v>13.2</v>
      </c>
      <c r="J570" s="157">
        <f>(J569/D565)*G565*I563*J566</f>
        <v>4.4000000000000004</v>
      </c>
      <c r="K570" s="157">
        <f>(K569/D565)*G565*I563*K566</f>
        <v>2.2000000000000002</v>
      </c>
      <c r="L570" s="157">
        <f>(L569/D565)*G565*I563*L566</f>
        <v>2.2000000000000002</v>
      </c>
      <c r="M570" s="115"/>
      <c r="N570" s="115"/>
      <c r="O570" s="115"/>
      <c r="P570" s="102"/>
      <c r="Z570" s="143"/>
      <c r="AA570" s="143"/>
      <c r="AB570" s="143"/>
      <c r="AC570" s="37"/>
    </row>
    <row r="571" spans="1:29">
      <c r="A571" s="442"/>
      <c r="B571" s="448" t="s">
        <v>720</v>
      </c>
      <c r="C571" s="448"/>
      <c r="D571" s="448"/>
      <c r="E571" s="448"/>
      <c r="F571" s="448"/>
      <c r="G571" s="448"/>
      <c r="H571" s="152">
        <f t="shared" ref="H571:O572" si="30">H567+H569</f>
        <v>1</v>
      </c>
      <c r="I571" s="152">
        <f t="shared" si="30"/>
        <v>1</v>
      </c>
      <c r="J571" s="152">
        <f t="shared" si="30"/>
        <v>1</v>
      </c>
      <c r="K571" s="152">
        <f t="shared" si="30"/>
        <v>1</v>
      </c>
      <c r="L571" s="152">
        <f t="shared" si="30"/>
        <v>1</v>
      </c>
      <c r="M571" s="152">
        <f t="shared" si="30"/>
        <v>0</v>
      </c>
      <c r="N571" s="152">
        <f t="shared" si="30"/>
        <v>0</v>
      </c>
      <c r="O571" s="152">
        <f t="shared" si="30"/>
        <v>0</v>
      </c>
      <c r="P571" s="102"/>
      <c r="Z571" s="143"/>
      <c r="AA571" s="143"/>
      <c r="AB571" s="143"/>
      <c r="AC571" s="37"/>
    </row>
    <row r="572" spans="1:29">
      <c r="A572" s="442"/>
      <c r="B572" s="439" t="s">
        <v>695</v>
      </c>
      <c r="C572" s="439"/>
      <c r="D572" s="439"/>
      <c r="E572" s="439"/>
      <c r="F572" s="439"/>
      <c r="G572" s="439"/>
      <c r="H572" s="117">
        <f t="shared" si="30"/>
        <v>154</v>
      </c>
      <c r="I572" s="117">
        <f t="shared" si="30"/>
        <v>13.2</v>
      </c>
      <c r="J572" s="117">
        <f t="shared" si="30"/>
        <v>4.4000000000000004</v>
      </c>
      <c r="K572" s="117">
        <f t="shared" si="30"/>
        <v>2.2000000000000002</v>
      </c>
      <c r="L572" s="117">
        <f t="shared" si="30"/>
        <v>2.2000000000000002</v>
      </c>
      <c r="M572" s="117">
        <f t="shared" si="30"/>
        <v>0</v>
      </c>
      <c r="N572" s="117">
        <f t="shared" si="30"/>
        <v>0</v>
      </c>
      <c r="O572" s="117">
        <f t="shared" si="30"/>
        <v>0</v>
      </c>
      <c r="P572" s="102"/>
      <c r="T572" s="141"/>
      <c r="Z572" s="143"/>
      <c r="AA572" s="143"/>
      <c r="AB572" s="143"/>
      <c r="AC572" s="37"/>
    </row>
    <row r="573" spans="1:29">
      <c r="A573" s="442"/>
      <c r="B573" s="449" t="s">
        <v>746</v>
      </c>
      <c r="C573" s="449"/>
      <c r="D573" s="449"/>
      <c r="E573" s="449"/>
      <c r="F573" s="449"/>
      <c r="G573" s="449"/>
      <c r="H573" s="440">
        <f>H572</f>
        <v>154</v>
      </c>
      <c r="I573" s="440"/>
      <c r="J573" s="440"/>
      <c r="K573" s="440"/>
      <c r="L573" s="440"/>
      <c r="M573" s="440"/>
      <c r="N573" s="440"/>
      <c r="O573" s="440"/>
      <c r="P573" s="102"/>
      <c r="Z573" s="143"/>
      <c r="AA573" s="143"/>
      <c r="AB573" s="143"/>
      <c r="AC573" s="37"/>
    </row>
    <row r="574" spans="1:29">
      <c r="A574" s="442"/>
      <c r="B574" s="449" t="s">
        <v>747</v>
      </c>
      <c r="C574" s="449"/>
      <c r="D574" s="449"/>
      <c r="E574" s="449"/>
      <c r="F574" s="449"/>
      <c r="G574" s="449"/>
      <c r="H574" s="440">
        <f>SUM(I572:M572)</f>
        <v>22</v>
      </c>
      <c r="I574" s="440"/>
      <c r="J574" s="440"/>
      <c r="K574" s="440"/>
      <c r="L574" s="440"/>
      <c r="M574" s="440"/>
      <c r="N574" s="440"/>
      <c r="O574" s="440"/>
      <c r="P574" s="102"/>
      <c r="Z574" s="143"/>
      <c r="AA574" s="143"/>
      <c r="AB574" s="143"/>
      <c r="AC574" s="37"/>
    </row>
    <row r="575" spans="1:29">
      <c r="A575" s="442"/>
      <c r="B575" s="449" t="s">
        <v>748</v>
      </c>
      <c r="C575" s="449"/>
      <c r="D575" s="449"/>
      <c r="E575" s="449"/>
      <c r="F575" s="449"/>
      <c r="G575" s="449"/>
      <c r="H575" s="440">
        <f>SUM(M572:O572)</f>
        <v>0</v>
      </c>
      <c r="I575" s="440"/>
      <c r="J575" s="440"/>
      <c r="K575" s="440"/>
      <c r="L575" s="440"/>
      <c r="M575" s="440"/>
      <c r="N575" s="440"/>
      <c r="O575" s="440"/>
      <c r="P575" s="102"/>
      <c r="Z575" s="143"/>
      <c r="AA575" s="143"/>
      <c r="AB575" s="143"/>
      <c r="AC575" s="37"/>
    </row>
    <row r="576" spans="1:29">
      <c r="A576" s="442"/>
      <c r="B576" s="439" t="s">
        <v>721</v>
      </c>
      <c r="C576" s="439"/>
      <c r="D576" s="439"/>
      <c r="E576" s="439"/>
      <c r="F576" s="439"/>
      <c r="G576" s="439"/>
      <c r="H576" s="440">
        <f>SUM(H573:O575)</f>
        <v>176</v>
      </c>
      <c r="I576" s="440"/>
      <c r="J576" s="440"/>
      <c r="K576" s="440"/>
      <c r="L576" s="440"/>
      <c r="M576" s="440"/>
      <c r="N576" s="440"/>
      <c r="O576" s="440"/>
      <c r="P576" s="102"/>
      <c r="Z576" s="143"/>
      <c r="AA576" s="143"/>
      <c r="AB576" s="143"/>
      <c r="AC576" s="37"/>
    </row>
    <row r="577" spans="1:29">
      <c r="A577" s="442"/>
      <c r="B577" s="450" t="s">
        <v>749</v>
      </c>
      <c r="C577" s="450"/>
      <c r="D577" s="450"/>
      <c r="E577" s="450"/>
      <c r="F577" s="450"/>
      <c r="G577" s="450"/>
      <c r="H577" s="443">
        <f>H576/G565</f>
        <v>0.8</v>
      </c>
      <c r="I577" s="443"/>
      <c r="J577" s="443"/>
      <c r="K577" s="443"/>
      <c r="L577" s="443"/>
      <c r="M577" s="443"/>
      <c r="N577" s="443"/>
      <c r="O577" s="443"/>
      <c r="P577" s="102"/>
      <c r="Z577" s="143"/>
      <c r="AA577" s="143"/>
      <c r="AB577" s="143"/>
      <c r="AC577" s="37"/>
    </row>
    <row r="578" spans="1:29" s="129" customFormat="1">
      <c r="A578" s="121"/>
      <c r="B578" s="121"/>
      <c r="C578" s="121"/>
      <c r="D578" s="121"/>
      <c r="E578" s="121"/>
      <c r="F578" s="122"/>
      <c r="G578" s="122"/>
      <c r="H578" s="123"/>
      <c r="I578" s="124"/>
      <c r="J578" s="124"/>
      <c r="K578" s="124"/>
      <c r="L578" s="125"/>
      <c r="M578" s="125"/>
      <c r="N578" s="171"/>
      <c r="O578" s="172"/>
      <c r="P578" s="126"/>
      <c r="Q578" s="127"/>
      <c r="R578" s="127"/>
      <c r="S578" s="127"/>
      <c r="T578" s="127"/>
      <c r="U578" s="127"/>
      <c r="V578" s="127"/>
      <c r="W578" s="127"/>
      <c r="X578" s="127"/>
      <c r="Y578" s="127"/>
      <c r="Z578" s="143"/>
      <c r="AA578" s="143"/>
      <c r="AB578" s="143"/>
      <c r="AC578" s="37"/>
    </row>
    <row r="579" spans="1:29" ht="21.75" customHeight="1">
      <c r="A579" s="422" t="s">
        <v>678</v>
      </c>
      <c r="B579" s="422" t="s">
        <v>679</v>
      </c>
      <c r="C579" s="422" t="s">
        <v>680</v>
      </c>
      <c r="D579" s="422" t="s">
        <v>681</v>
      </c>
      <c r="E579" s="422" t="s">
        <v>682</v>
      </c>
      <c r="F579" s="423" t="s">
        <v>683</v>
      </c>
      <c r="G579" s="423" t="s">
        <v>684</v>
      </c>
      <c r="H579" s="476">
        <v>0.15</v>
      </c>
      <c r="I579" s="476"/>
      <c r="J579" s="476"/>
      <c r="K579" s="476"/>
      <c r="L579" s="451">
        <v>0.65</v>
      </c>
      <c r="M579" s="451"/>
      <c r="N579" s="451"/>
      <c r="O579" s="451"/>
      <c r="P579" s="451"/>
      <c r="Q579" s="451"/>
      <c r="R579" s="444">
        <v>0.1</v>
      </c>
      <c r="S579" s="444"/>
      <c r="T579" s="139">
        <v>0.1</v>
      </c>
      <c r="Z579" s="143"/>
      <c r="AA579" s="155"/>
      <c r="AB579" s="143"/>
      <c r="AC579" s="37"/>
    </row>
    <row r="580" spans="1:29" ht="36" customHeight="1">
      <c r="A580" s="422"/>
      <c r="B580" s="422"/>
      <c r="C580" s="422"/>
      <c r="D580" s="422"/>
      <c r="E580" s="422"/>
      <c r="F580" s="422"/>
      <c r="G580" s="422"/>
      <c r="H580" s="476" t="s">
        <v>727</v>
      </c>
      <c r="I580" s="476"/>
      <c r="J580" s="476"/>
      <c r="K580" s="476"/>
      <c r="L580" s="452" t="s">
        <v>822</v>
      </c>
      <c r="M580" s="452"/>
      <c r="N580" s="452"/>
      <c r="O580" s="452"/>
      <c r="P580" s="452"/>
      <c r="Q580" s="452"/>
      <c r="R580" s="446" t="s">
        <v>729</v>
      </c>
      <c r="S580" s="446"/>
      <c r="T580" s="447" t="s">
        <v>730</v>
      </c>
      <c r="Z580" s="143"/>
      <c r="AA580" s="143"/>
      <c r="AB580" s="143"/>
      <c r="AC580" s="37"/>
    </row>
    <row r="581" spans="1:29" ht="94.5" customHeight="1">
      <c r="A581" s="442" t="s">
        <v>329</v>
      </c>
      <c r="B581" s="427" t="s">
        <v>823</v>
      </c>
      <c r="C581" s="428">
        <v>1</v>
      </c>
      <c r="D581" s="428">
        <v>1</v>
      </c>
      <c r="E581" s="427" t="s">
        <v>618</v>
      </c>
      <c r="F581" s="429">
        <v>2890000</v>
      </c>
      <c r="G581" s="429">
        <v>2890000</v>
      </c>
      <c r="H581" s="161" t="s">
        <v>824</v>
      </c>
      <c r="I581" s="161" t="s">
        <v>637</v>
      </c>
      <c r="J581" s="161" t="s">
        <v>638</v>
      </c>
      <c r="K581" s="161" t="s">
        <v>825</v>
      </c>
      <c r="L581" s="153" t="s">
        <v>826</v>
      </c>
      <c r="M581" s="153" t="s">
        <v>809</v>
      </c>
      <c r="N581" s="153" t="s">
        <v>824</v>
      </c>
      <c r="O581" s="153" t="s">
        <v>827</v>
      </c>
      <c r="P581" s="153" t="s">
        <v>638</v>
      </c>
      <c r="Q581" s="153" t="s">
        <v>825</v>
      </c>
      <c r="R581" s="144" t="s">
        <v>736</v>
      </c>
      <c r="S581" s="144" t="s">
        <v>737</v>
      </c>
      <c r="T581" s="447"/>
      <c r="Z581" s="143"/>
      <c r="AA581" s="143"/>
      <c r="AB581" s="143"/>
      <c r="AC581" s="37"/>
    </row>
    <row r="582" spans="1:29" ht="53.25" customHeight="1">
      <c r="A582" s="442"/>
      <c r="B582" s="427"/>
      <c r="C582" s="427"/>
      <c r="D582" s="427"/>
      <c r="E582" s="427"/>
      <c r="F582" s="427"/>
      <c r="G582" s="427"/>
      <c r="H582" s="161">
        <v>0.2</v>
      </c>
      <c r="I582" s="161">
        <v>0.3</v>
      </c>
      <c r="J582" s="161">
        <v>0.1</v>
      </c>
      <c r="K582" s="161">
        <v>0.4</v>
      </c>
      <c r="L582" s="153">
        <v>0.03</v>
      </c>
      <c r="M582" s="153">
        <v>0.1</v>
      </c>
      <c r="N582" s="153">
        <v>0.25</v>
      </c>
      <c r="O582" s="153">
        <v>0.2</v>
      </c>
      <c r="P582" s="153">
        <v>0.1</v>
      </c>
      <c r="Q582" s="153">
        <v>0.32</v>
      </c>
      <c r="R582" s="144">
        <v>0.9</v>
      </c>
      <c r="S582" s="144">
        <v>0.1</v>
      </c>
      <c r="T582" s="447"/>
      <c r="Z582" s="143"/>
      <c r="AA582" s="143"/>
      <c r="AB582" s="143"/>
      <c r="AC582" s="37"/>
    </row>
    <row r="583" spans="1:29">
      <c r="A583" s="442"/>
      <c r="B583" s="432" t="s">
        <v>700</v>
      </c>
      <c r="C583" s="432"/>
      <c r="D583" s="432"/>
      <c r="E583" s="432"/>
      <c r="F583" s="432"/>
      <c r="G583" s="432"/>
      <c r="H583" s="112"/>
      <c r="I583" s="112"/>
      <c r="J583" s="112"/>
      <c r="K583" s="112"/>
      <c r="L583" s="173"/>
      <c r="M583" s="173"/>
      <c r="N583" s="112"/>
      <c r="O583" s="115"/>
      <c r="P583" s="115"/>
      <c r="Q583" s="114"/>
      <c r="R583" s="115"/>
      <c r="S583" s="115"/>
      <c r="T583" s="115"/>
      <c r="Z583" s="143"/>
      <c r="AA583" s="143"/>
      <c r="AB583" s="143"/>
      <c r="AC583" s="37"/>
    </row>
    <row r="584" spans="1:29">
      <c r="A584" s="442"/>
      <c r="B584" s="433" t="s">
        <v>701</v>
      </c>
      <c r="C584" s="433"/>
      <c r="D584" s="433"/>
      <c r="E584" s="433"/>
      <c r="F584" s="433"/>
      <c r="G584" s="433"/>
      <c r="H584" s="112"/>
      <c r="I584" s="112"/>
      <c r="J584" s="112"/>
      <c r="K584" s="112"/>
      <c r="L584" s="174">
        <v>277078.75</v>
      </c>
      <c r="M584" s="174"/>
      <c r="N584" s="115"/>
      <c r="O584" s="115"/>
      <c r="P584" s="115"/>
      <c r="Q584" s="115"/>
      <c r="R584" s="115"/>
      <c r="S584" s="115"/>
      <c r="T584" s="115"/>
      <c r="U584" s="363"/>
      <c r="Z584" s="143"/>
      <c r="AA584" s="143"/>
      <c r="AB584" s="143"/>
      <c r="AC584" s="37"/>
    </row>
    <row r="585" spans="1:29">
      <c r="A585" s="442"/>
      <c r="B585" s="432" t="s">
        <v>704</v>
      </c>
      <c r="C585" s="432"/>
      <c r="D585" s="432"/>
      <c r="E585" s="432"/>
      <c r="F585" s="432"/>
      <c r="G585" s="432"/>
      <c r="H585" s="112"/>
      <c r="I585" s="112"/>
      <c r="J585" s="112"/>
      <c r="K585" s="112"/>
      <c r="L585" s="173">
        <v>1</v>
      </c>
      <c r="M585" s="173">
        <v>1</v>
      </c>
      <c r="N585" s="173">
        <v>1</v>
      </c>
      <c r="O585" s="115"/>
      <c r="P585" s="115"/>
      <c r="Q585" s="114"/>
      <c r="R585" s="115"/>
      <c r="S585" s="115"/>
      <c r="T585" s="115"/>
      <c r="U585" s="363"/>
      <c r="Z585" s="143"/>
      <c r="AA585" s="143"/>
      <c r="AB585" s="143"/>
      <c r="AC585" s="37"/>
    </row>
    <row r="586" spans="1:29">
      <c r="A586" s="442"/>
      <c r="B586" s="433" t="s">
        <v>705</v>
      </c>
      <c r="C586" s="433"/>
      <c r="D586" s="433"/>
      <c r="E586" s="433"/>
      <c r="F586" s="433"/>
      <c r="G586" s="433"/>
      <c r="H586" s="112"/>
      <c r="I586" s="112"/>
      <c r="J586" s="112"/>
      <c r="K586" s="115"/>
      <c r="L586" s="174">
        <f>(L585/D581)*G581*L579*L582</f>
        <v>56355</v>
      </c>
      <c r="M586" s="174">
        <f>(M585/D581)*G581*L579*M582</f>
        <v>187850</v>
      </c>
      <c r="N586" s="174">
        <f>(N585/D581)*G581*L579*N582-277078.75</f>
        <v>192546.25</v>
      </c>
      <c r="O586" s="119"/>
      <c r="P586" s="115"/>
      <c r="Q586" s="115"/>
      <c r="R586" s="115"/>
      <c r="S586" s="115"/>
      <c r="T586" s="115"/>
      <c r="U586" s="141"/>
      <c r="Z586" s="143"/>
      <c r="AA586" s="143"/>
      <c r="AB586" s="143"/>
      <c r="AC586" s="37"/>
    </row>
    <row r="587" spans="1:29">
      <c r="A587" s="442"/>
      <c r="B587" s="432" t="s">
        <v>708</v>
      </c>
      <c r="C587" s="432"/>
      <c r="D587" s="432"/>
      <c r="E587" s="432"/>
      <c r="F587" s="432"/>
      <c r="G587" s="432"/>
      <c r="H587" s="175">
        <v>1</v>
      </c>
      <c r="I587" s="175">
        <v>1</v>
      </c>
      <c r="J587" s="112"/>
      <c r="K587" s="115"/>
      <c r="L587" s="115"/>
      <c r="M587" s="115"/>
      <c r="N587" s="115"/>
      <c r="O587" s="176">
        <v>1</v>
      </c>
      <c r="P587" s="115"/>
      <c r="Q587" s="114"/>
      <c r="R587" s="115"/>
      <c r="S587" s="115"/>
      <c r="T587" s="115"/>
      <c r="Z587" s="143"/>
      <c r="AA587" s="143"/>
      <c r="AB587" s="143"/>
      <c r="AC587" s="37"/>
    </row>
    <row r="588" spans="1:29">
      <c r="A588" s="442"/>
      <c r="B588" s="433" t="s">
        <v>709</v>
      </c>
      <c r="C588" s="433"/>
      <c r="D588" s="433"/>
      <c r="E588" s="433"/>
      <c r="F588" s="433"/>
      <c r="G588" s="433"/>
      <c r="H588" s="177">
        <f>(H587/C581)*G581*H579*H582</f>
        <v>86700</v>
      </c>
      <c r="I588" s="177">
        <f>(I587/C581)*G581*H579*I582</f>
        <v>130050</v>
      </c>
      <c r="J588" s="112"/>
      <c r="K588" s="115"/>
      <c r="L588" s="115"/>
      <c r="M588" s="115"/>
      <c r="N588" s="115"/>
      <c r="O588" s="174">
        <f>(O587/C581)*G581*L579*O582</f>
        <v>375700</v>
      </c>
      <c r="P588" s="115"/>
      <c r="Q588" s="115"/>
      <c r="R588" s="115"/>
      <c r="S588" s="115"/>
      <c r="T588" s="115"/>
      <c r="Z588" s="143"/>
      <c r="AA588" s="143"/>
      <c r="AB588" s="143"/>
      <c r="AC588" s="37"/>
    </row>
    <row r="589" spans="1:29">
      <c r="A589" s="442"/>
      <c r="B589" s="432" t="s">
        <v>738</v>
      </c>
      <c r="C589" s="432"/>
      <c r="D589" s="432"/>
      <c r="E589" s="432"/>
      <c r="F589" s="432"/>
      <c r="G589" s="432"/>
      <c r="H589" s="112"/>
      <c r="I589" s="178"/>
      <c r="J589" s="175">
        <v>1</v>
      </c>
      <c r="K589" s="115"/>
      <c r="L589" s="115"/>
      <c r="M589" s="115"/>
      <c r="N589" s="115"/>
      <c r="O589" s="115"/>
      <c r="P589" s="176">
        <v>1</v>
      </c>
      <c r="Q589" s="114"/>
      <c r="R589" s="115"/>
      <c r="S589" s="115"/>
      <c r="T589" s="115"/>
      <c r="Z589" s="143"/>
      <c r="AA589" s="143"/>
      <c r="AB589" s="143"/>
      <c r="AC589" s="37"/>
    </row>
    <row r="590" spans="1:29">
      <c r="A590" s="442"/>
      <c r="B590" s="433" t="s">
        <v>739</v>
      </c>
      <c r="C590" s="433"/>
      <c r="D590" s="433"/>
      <c r="E590" s="433"/>
      <c r="F590" s="433"/>
      <c r="G590" s="433"/>
      <c r="H590" s="112"/>
      <c r="I590" s="112"/>
      <c r="J590" s="177">
        <f>(J589/C581)*F581*H579*J582</f>
        <v>43350</v>
      </c>
      <c r="K590" s="115"/>
      <c r="L590" s="115"/>
      <c r="M590" s="115"/>
      <c r="N590" s="115"/>
      <c r="O590" s="115"/>
      <c r="P590" s="174">
        <f>(P589/C581)*G581*L579*P582</f>
        <v>187850</v>
      </c>
      <c r="Q590" s="115"/>
      <c r="R590" s="115"/>
      <c r="S590" s="115"/>
      <c r="T590" s="115"/>
      <c r="Z590" s="143"/>
      <c r="AA590" s="143"/>
      <c r="AB590" s="143"/>
      <c r="AC590" s="37"/>
    </row>
    <row r="591" spans="1:29">
      <c r="A591" s="442"/>
      <c r="B591" s="432" t="s">
        <v>712</v>
      </c>
      <c r="C591" s="432"/>
      <c r="D591" s="432"/>
      <c r="E591" s="432"/>
      <c r="F591" s="432"/>
      <c r="G591" s="432"/>
      <c r="H591" s="112"/>
      <c r="I591" s="112"/>
      <c r="J591" s="112"/>
      <c r="K591" s="175">
        <v>1</v>
      </c>
      <c r="L591" s="115"/>
      <c r="M591" s="115"/>
      <c r="N591" s="115"/>
      <c r="O591" s="115"/>
      <c r="P591" s="115"/>
      <c r="Q591" s="176">
        <v>1</v>
      </c>
      <c r="R591" s="115"/>
      <c r="S591" s="115"/>
      <c r="T591" s="115"/>
      <c r="Z591" s="143"/>
      <c r="AA591" s="143"/>
      <c r="AB591" s="143"/>
      <c r="AC591" s="37"/>
    </row>
    <row r="592" spans="1:29">
      <c r="A592" s="442"/>
      <c r="B592" s="433" t="s">
        <v>713</v>
      </c>
      <c r="C592" s="433"/>
      <c r="D592" s="433"/>
      <c r="E592" s="433"/>
      <c r="F592" s="433"/>
      <c r="G592" s="433"/>
      <c r="H592" s="112"/>
      <c r="I592" s="112"/>
      <c r="J592" s="112"/>
      <c r="K592" s="177">
        <f>F630+(F632*0.4)+(F634*0.4)+F637+F640</f>
        <v>24709.5</v>
      </c>
      <c r="L592" s="115"/>
      <c r="M592" s="115"/>
      <c r="N592" s="115"/>
      <c r="O592" s="115"/>
      <c r="P592" s="115"/>
      <c r="Q592" s="174">
        <f>O630+(O632*0.4)+(O634*0.4)+O637+O640</f>
        <v>107074.5</v>
      </c>
      <c r="R592" s="115"/>
      <c r="S592" s="115"/>
      <c r="T592" s="115"/>
      <c r="Z592" s="143"/>
      <c r="AA592" s="143"/>
      <c r="AB592" s="143"/>
      <c r="AC592" s="37"/>
    </row>
    <row r="593" spans="1:29">
      <c r="A593" s="442"/>
      <c r="B593" s="432" t="s">
        <v>813</v>
      </c>
      <c r="C593" s="432"/>
      <c r="D593" s="432"/>
      <c r="E593" s="432"/>
      <c r="F593" s="432"/>
      <c r="G593" s="432"/>
      <c r="H593" s="112"/>
      <c r="I593" s="112"/>
      <c r="J593" s="112"/>
      <c r="K593" s="175"/>
      <c r="L593" s="115"/>
      <c r="M593" s="115"/>
      <c r="N593" s="115"/>
      <c r="O593" s="115"/>
      <c r="P593" s="115"/>
      <c r="Q593" s="176"/>
      <c r="R593" s="115"/>
      <c r="S593" s="115"/>
      <c r="T593" s="115"/>
      <c r="Z593" s="143"/>
      <c r="AA593" s="143"/>
      <c r="AB593" s="143"/>
      <c r="AC593" s="37"/>
    </row>
    <row r="594" spans="1:29">
      <c r="A594" s="442"/>
      <c r="B594" s="433" t="s">
        <v>814</v>
      </c>
      <c r="C594" s="433"/>
      <c r="D594" s="433"/>
      <c r="E594" s="433"/>
      <c r="F594" s="433"/>
      <c r="G594" s="433"/>
      <c r="H594" s="112"/>
      <c r="I594" s="112"/>
      <c r="J594" s="112"/>
      <c r="K594" s="177">
        <f>F641+F631</f>
        <v>10837.5</v>
      </c>
      <c r="L594" s="115"/>
      <c r="M594" s="115"/>
      <c r="N594" s="115"/>
      <c r="O594" s="115"/>
      <c r="P594" s="115"/>
      <c r="Q594" s="177">
        <f>O631</f>
        <v>28177.5</v>
      </c>
      <c r="R594" s="115"/>
      <c r="S594" s="115"/>
      <c r="T594" s="115"/>
      <c r="Z594" s="143"/>
      <c r="AA594" s="143"/>
      <c r="AB594" s="143"/>
      <c r="AC594" s="37"/>
    </row>
    <row r="595" spans="1:29">
      <c r="A595" s="442"/>
      <c r="B595" s="432" t="s">
        <v>818</v>
      </c>
      <c r="C595" s="432"/>
      <c r="D595" s="432"/>
      <c r="E595" s="432"/>
      <c r="F595" s="432"/>
      <c r="G595" s="432"/>
      <c r="H595" s="112"/>
      <c r="I595" s="112"/>
      <c r="J595" s="112"/>
      <c r="K595" s="115"/>
      <c r="L595" s="115"/>
      <c r="M595" s="115"/>
      <c r="N595" s="115"/>
      <c r="O595" s="115"/>
      <c r="P595" s="115"/>
      <c r="Q595" s="176"/>
      <c r="R595" s="115"/>
      <c r="S595" s="115"/>
      <c r="T595" s="115"/>
      <c r="Z595" s="143"/>
      <c r="AA595" s="143"/>
      <c r="AB595" s="143"/>
      <c r="AC595" s="37"/>
    </row>
    <row r="596" spans="1:29">
      <c r="A596" s="442"/>
      <c r="B596" s="433" t="s">
        <v>819</v>
      </c>
      <c r="C596" s="433"/>
      <c r="D596" s="433"/>
      <c r="E596" s="433"/>
      <c r="F596" s="433"/>
      <c r="G596" s="433"/>
      <c r="H596" s="112"/>
      <c r="I596" s="112"/>
      <c r="J596" s="112"/>
      <c r="K596" s="115"/>
      <c r="L596" s="115"/>
      <c r="M596" s="115"/>
      <c r="N596" s="115"/>
      <c r="O596" s="115"/>
      <c r="P596" s="115"/>
      <c r="Q596" s="177">
        <f>O641</f>
        <v>18785</v>
      </c>
      <c r="R596" s="115"/>
      <c r="S596" s="115"/>
      <c r="T596" s="115"/>
      <c r="Z596" s="143"/>
      <c r="AA596" s="143"/>
      <c r="AB596" s="143"/>
      <c r="AC596" s="37"/>
    </row>
    <row r="597" spans="1:29">
      <c r="A597" s="442"/>
      <c r="B597" s="432" t="s">
        <v>716</v>
      </c>
      <c r="C597" s="432"/>
      <c r="D597" s="432"/>
      <c r="E597" s="432"/>
      <c r="F597" s="432"/>
      <c r="G597" s="432"/>
      <c r="H597" s="112"/>
      <c r="I597" s="112"/>
      <c r="J597" s="112"/>
      <c r="K597" s="175"/>
      <c r="L597" s="115"/>
      <c r="M597" s="115"/>
      <c r="N597" s="115"/>
      <c r="O597" s="115"/>
      <c r="P597" s="115"/>
      <c r="Q597" s="176"/>
      <c r="R597" s="115"/>
      <c r="S597" s="115"/>
      <c r="T597" s="115"/>
      <c r="Z597" s="143"/>
      <c r="AA597" s="143"/>
      <c r="AB597" s="143"/>
      <c r="AC597" s="37"/>
    </row>
    <row r="598" spans="1:29">
      <c r="A598" s="442"/>
      <c r="B598" s="433" t="s">
        <v>717</v>
      </c>
      <c r="C598" s="433"/>
      <c r="D598" s="433"/>
      <c r="E598" s="433"/>
      <c r="F598" s="433"/>
      <c r="G598" s="433"/>
      <c r="H598" s="112"/>
      <c r="I598" s="112"/>
      <c r="J598" s="112"/>
      <c r="K598" s="177">
        <f>F636+F642</f>
        <v>8670</v>
      </c>
      <c r="L598" s="115"/>
      <c r="M598" s="115"/>
      <c r="N598" s="115"/>
      <c r="O598" s="115"/>
      <c r="P598" s="115"/>
      <c r="Q598" s="177">
        <f>O636</f>
        <v>18785</v>
      </c>
      <c r="R598" s="115"/>
      <c r="S598" s="115"/>
      <c r="T598" s="115"/>
      <c r="Z598" s="143"/>
      <c r="AA598" s="143"/>
      <c r="AB598" s="143"/>
      <c r="AC598" s="37"/>
    </row>
    <row r="599" spans="1:29">
      <c r="A599" s="442"/>
      <c r="B599" s="432" t="s">
        <v>758</v>
      </c>
      <c r="C599" s="432"/>
      <c r="D599" s="432"/>
      <c r="E599" s="432"/>
      <c r="F599" s="432"/>
      <c r="G599" s="432"/>
      <c r="H599" s="112"/>
      <c r="I599" s="112"/>
      <c r="J599" s="112"/>
      <c r="K599" s="175"/>
      <c r="L599" s="115"/>
      <c r="M599" s="115"/>
      <c r="N599" s="115"/>
      <c r="O599" s="115"/>
      <c r="P599" s="115"/>
      <c r="Q599" s="176"/>
      <c r="R599" s="115"/>
      <c r="S599" s="115"/>
      <c r="T599" s="115"/>
      <c r="Z599" s="143"/>
      <c r="AA599" s="143"/>
      <c r="AB599" s="143"/>
      <c r="AC599" s="37"/>
    </row>
    <row r="600" spans="1:29">
      <c r="A600" s="442"/>
      <c r="B600" s="433" t="s">
        <v>759</v>
      </c>
      <c r="C600" s="433"/>
      <c r="D600" s="433"/>
      <c r="E600" s="433"/>
      <c r="F600" s="433"/>
      <c r="G600" s="433"/>
      <c r="H600" s="112"/>
      <c r="I600" s="112"/>
      <c r="J600" s="112"/>
      <c r="K600" s="177">
        <f>F642+F645</f>
        <v>8670</v>
      </c>
      <c r="L600" s="115"/>
      <c r="M600" s="115"/>
      <c r="N600" s="115"/>
      <c r="O600" s="115"/>
      <c r="P600" s="115"/>
      <c r="Q600" s="177">
        <f>O642+O645</f>
        <v>37570</v>
      </c>
      <c r="R600" s="115"/>
      <c r="S600" s="115"/>
      <c r="T600" s="115"/>
      <c r="Z600" s="143"/>
      <c r="AA600" s="143"/>
      <c r="AB600" s="143"/>
      <c r="AC600" s="37"/>
    </row>
    <row r="601" spans="1:29">
      <c r="A601" s="442"/>
      <c r="B601" s="432" t="s">
        <v>828</v>
      </c>
      <c r="C601" s="432"/>
      <c r="D601" s="432"/>
      <c r="E601" s="432"/>
      <c r="F601" s="432"/>
      <c r="G601" s="432"/>
      <c r="H601" s="112"/>
      <c r="I601" s="112"/>
      <c r="J601" s="112"/>
      <c r="K601" s="175"/>
      <c r="L601" s="115"/>
      <c r="M601" s="115"/>
      <c r="N601" s="115"/>
      <c r="O601" s="115"/>
      <c r="P601" s="115"/>
      <c r="Q601" s="176"/>
      <c r="R601" s="115"/>
      <c r="S601" s="115"/>
      <c r="T601" s="115"/>
      <c r="Z601" s="143"/>
      <c r="AA601" s="143"/>
      <c r="AB601" s="143"/>
      <c r="AC601" s="37"/>
    </row>
    <row r="602" spans="1:29">
      <c r="A602" s="442"/>
      <c r="B602" s="433" t="s">
        <v>829</v>
      </c>
      <c r="C602" s="433"/>
      <c r="D602" s="433"/>
      <c r="E602" s="433"/>
      <c r="F602" s="433"/>
      <c r="G602" s="433"/>
      <c r="H602" s="112"/>
      <c r="I602" s="112"/>
      <c r="J602" s="112"/>
      <c r="K602" s="177">
        <f>F633</f>
        <v>6502.5</v>
      </c>
      <c r="L602" s="115"/>
      <c r="M602" s="115"/>
      <c r="N602" s="115"/>
      <c r="O602" s="115"/>
      <c r="P602" s="115"/>
      <c r="Q602" s="177">
        <f>O633</f>
        <v>28177.5</v>
      </c>
      <c r="R602" s="115"/>
      <c r="S602" s="115"/>
      <c r="T602" s="115"/>
      <c r="Z602" s="143"/>
      <c r="AA602" s="143"/>
      <c r="AB602" s="143"/>
      <c r="AC602" s="37"/>
    </row>
    <row r="603" spans="1:29">
      <c r="A603" s="442"/>
      <c r="B603" s="432" t="s">
        <v>781</v>
      </c>
      <c r="C603" s="432"/>
      <c r="D603" s="432"/>
      <c r="E603" s="432"/>
      <c r="F603" s="432"/>
      <c r="G603" s="432"/>
      <c r="H603" s="112"/>
      <c r="I603" s="112"/>
      <c r="J603" s="112"/>
      <c r="K603" s="175"/>
      <c r="L603" s="115"/>
      <c r="M603" s="115"/>
      <c r="N603" s="115"/>
      <c r="O603" s="115"/>
      <c r="P603" s="115"/>
      <c r="Q603" s="176"/>
      <c r="R603" s="115"/>
      <c r="S603" s="115"/>
      <c r="T603" s="115"/>
      <c r="Z603" s="143"/>
      <c r="AA603" s="143"/>
      <c r="AB603" s="143"/>
      <c r="AC603" s="37"/>
    </row>
    <row r="604" spans="1:29">
      <c r="A604" s="442"/>
      <c r="B604" s="433" t="s">
        <v>782</v>
      </c>
      <c r="C604" s="433"/>
      <c r="D604" s="433"/>
      <c r="E604" s="433"/>
      <c r="F604" s="433"/>
      <c r="G604" s="433"/>
      <c r="H604" s="112"/>
      <c r="I604" s="112"/>
      <c r="J604" s="112"/>
      <c r="K604" s="177">
        <f>F635+F638+F647</f>
        <v>23842.5</v>
      </c>
      <c r="L604" s="115"/>
      <c r="M604" s="115"/>
      <c r="N604" s="115"/>
      <c r="O604" s="115"/>
      <c r="P604" s="115"/>
      <c r="Q604" s="177">
        <f>O635+O638+O647</f>
        <v>80775.5</v>
      </c>
      <c r="R604" s="115"/>
      <c r="S604" s="115"/>
      <c r="T604" s="115"/>
      <c r="Z604" s="143"/>
      <c r="AA604" s="143"/>
      <c r="AB604" s="143"/>
      <c r="AC604" s="37"/>
    </row>
    <row r="605" spans="1:29">
      <c r="A605" s="442"/>
      <c r="B605" s="432" t="s">
        <v>760</v>
      </c>
      <c r="C605" s="432"/>
      <c r="D605" s="432"/>
      <c r="E605" s="432"/>
      <c r="F605" s="432"/>
      <c r="G605" s="432"/>
      <c r="H605" s="112"/>
      <c r="I605" s="112"/>
      <c r="J605" s="112"/>
      <c r="K605" s="175"/>
      <c r="L605" s="115"/>
      <c r="M605" s="115"/>
      <c r="N605" s="115"/>
      <c r="O605" s="115"/>
      <c r="P605" s="115"/>
      <c r="Q605" s="176"/>
      <c r="R605" s="115"/>
      <c r="S605" s="115"/>
      <c r="T605" s="115"/>
      <c r="Z605" s="143"/>
      <c r="AA605" s="143"/>
      <c r="AB605" s="143"/>
      <c r="AC605" s="37"/>
    </row>
    <row r="606" spans="1:29">
      <c r="A606" s="442"/>
      <c r="B606" s="433" t="s">
        <v>761</v>
      </c>
      <c r="C606" s="433"/>
      <c r="D606" s="433"/>
      <c r="E606" s="433"/>
      <c r="F606" s="433"/>
      <c r="G606" s="433"/>
      <c r="H606" s="112"/>
      <c r="I606" s="112"/>
      <c r="J606" s="112"/>
      <c r="K606" s="177">
        <f>F639+F644+F646</f>
        <v>17340</v>
      </c>
      <c r="L606" s="115"/>
      <c r="M606" s="115"/>
      <c r="N606" s="115"/>
      <c r="O606" s="115"/>
      <c r="P606" s="115"/>
      <c r="Q606" s="177">
        <f>O639+O644+O646</f>
        <v>60112</v>
      </c>
      <c r="R606" s="115"/>
      <c r="S606" s="115"/>
      <c r="T606" s="115"/>
      <c r="Z606" s="143"/>
      <c r="AA606" s="143"/>
      <c r="AB606" s="143"/>
      <c r="AC606" s="37"/>
    </row>
    <row r="607" spans="1:29">
      <c r="A607" s="442"/>
      <c r="B607" s="432" t="s">
        <v>740</v>
      </c>
      <c r="C607" s="432"/>
      <c r="D607" s="432"/>
      <c r="E607" s="432"/>
      <c r="F607" s="432"/>
      <c r="G607" s="432"/>
      <c r="H607" s="112"/>
      <c r="I607" s="112"/>
      <c r="J607" s="112"/>
      <c r="K607" s="175"/>
      <c r="L607" s="115"/>
      <c r="M607" s="115"/>
      <c r="N607" s="115"/>
      <c r="O607" s="115"/>
      <c r="P607" s="115"/>
      <c r="Q607" s="176"/>
      <c r="R607" s="115"/>
      <c r="S607" s="115"/>
      <c r="T607" s="115"/>
      <c r="Z607" s="143"/>
      <c r="AA607" s="143"/>
      <c r="AB607" s="143"/>
      <c r="AC607" s="37"/>
    </row>
    <row r="608" spans="1:29">
      <c r="A608" s="442"/>
      <c r="B608" s="433" t="s">
        <v>741</v>
      </c>
      <c r="C608" s="433"/>
      <c r="D608" s="433"/>
      <c r="E608" s="433"/>
      <c r="F608" s="433"/>
      <c r="G608" s="433"/>
      <c r="H608" s="112"/>
      <c r="I608" s="112"/>
      <c r="J608" s="112"/>
      <c r="K608" s="177">
        <f>F650</f>
        <v>13005</v>
      </c>
      <c r="L608" s="115"/>
      <c r="M608" s="115"/>
      <c r="N608" s="115"/>
      <c r="O608" s="115"/>
      <c r="P608" s="115"/>
      <c r="Q608" s="177">
        <f>O650</f>
        <v>33813</v>
      </c>
      <c r="R608" s="115"/>
      <c r="S608" s="115"/>
      <c r="T608" s="115"/>
      <c r="Z608" s="143"/>
      <c r="AA608" s="143"/>
      <c r="AB608" s="143"/>
      <c r="AC608" s="37"/>
    </row>
    <row r="609" spans="1:29">
      <c r="A609" s="442"/>
      <c r="B609" s="432" t="s">
        <v>718</v>
      </c>
      <c r="C609" s="432"/>
      <c r="D609" s="432"/>
      <c r="E609" s="432"/>
      <c r="F609" s="432"/>
      <c r="G609" s="432"/>
      <c r="H609" s="112"/>
      <c r="I609" s="112"/>
      <c r="J609" s="112"/>
      <c r="K609" s="175"/>
      <c r="L609" s="115"/>
      <c r="M609" s="115"/>
      <c r="N609" s="115"/>
      <c r="O609" s="115"/>
      <c r="P609" s="115"/>
      <c r="Q609" s="176"/>
      <c r="R609" s="115"/>
      <c r="S609" s="115"/>
      <c r="T609" s="115"/>
      <c r="Z609" s="143"/>
      <c r="AA609" s="143"/>
      <c r="AB609" s="143"/>
      <c r="AC609" s="37"/>
    </row>
    <row r="610" spans="1:29">
      <c r="A610" s="442"/>
      <c r="B610" s="433" t="s">
        <v>719</v>
      </c>
      <c r="C610" s="433"/>
      <c r="D610" s="433"/>
      <c r="E610" s="433"/>
      <c r="F610" s="433"/>
      <c r="G610" s="433"/>
      <c r="H610" s="112"/>
      <c r="I610" s="112"/>
      <c r="J610" s="112"/>
      <c r="K610" s="177">
        <f>(F632*0.6)+(F634*0.6)+F648+F651</f>
        <v>33813</v>
      </c>
      <c r="L610" s="115"/>
      <c r="M610" s="115"/>
      <c r="N610" s="115"/>
      <c r="O610" s="115"/>
      <c r="P610" s="115"/>
      <c r="Q610" s="177">
        <f>(O632*0.6)+(O634*0.6)+(O648*0.75)+(O651*0.75)</f>
        <v>84532.5</v>
      </c>
      <c r="R610" s="115"/>
      <c r="S610" s="115"/>
      <c r="T610" s="115"/>
      <c r="Z610" s="143"/>
      <c r="AA610" s="143"/>
      <c r="AB610" s="143"/>
      <c r="AC610" s="37"/>
    </row>
    <row r="611" spans="1:29">
      <c r="A611" s="442"/>
      <c r="B611" s="432" t="s">
        <v>762</v>
      </c>
      <c r="C611" s="432"/>
      <c r="D611" s="432"/>
      <c r="E611" s="432"/>
      <c r="F611" s="432"/>
      <c r="G611" s="432"/>
      <c r="H611" s="112"/>
      <c r="I611" s="112"/>
      <c r="J611" s="112"/>
      <c r="K611" s="175"/>
      <c r="L611" s="115"/>
      <c r="M611" s="115"/>
      <c r="N611" s="115"/>
      <c r="O611" s="115"/>
      <c r="P611" s="115"/>
      <c r="Q611" s="176"/>
      <c r="R611" s="179">
        <v>0.5</v>
      </c>
      <c r="S611" s="179">
        <v>0.5</v>
      </c>
      <c r="T611" s="115"/>
      <c r="Z611" s="143"/>
      <c r="AA611" s="143"/>
      <c r="AB611" s="143"/>
      <c r="AC611" s="37"/>
    </row>
    <row r="612" spans="1:29">
      <c r="A612" s="442"/>
      <c r="B612" s="433" t="s">
        <v>763</v>
      </c>
      <c r="C612" s="433"/>
      <c r="D612" s="433"/>
      <c r="E612" s="433"/>
      <c r="F612" s="433"/>
      <c r="G612" s="433"/>
      <c r="H612" s="112"/>
      <c r="I612" s="112"/>
      <c r="J612" s="112"/>
      <c r="K612" s="177">
        <f>F649+F652+F643-F640</f>
        <v>26010</v>
      </c>
      <c r="L612" s="115"/>
      <c r="M612" s="115"/>
      <c r="N612" s="115"/>
      <c r="O612" s="115"/>
      <c r="P612" s="115"/>
      <c r="Q612" s="177">
        <f>O643+O649+(O648*0.25)+(O651*0.25)</f>
        <v>69504.5</v>
      </c>
      <c r="R612" s="177">
        <f>(R611/D581)*G581*R579*R582</f>
        <v>130050</v>
      </c>
      <c r="S612" s="177">
        <f>(S611/D581)*G581*R579*S582</f>
        <v>14450</v>
      </c>
      <c r="T612" s="115"/>
      <c r="Z612" s="143"/>
      <c r="AA612" s="143"/>
      <c r="AB612" s="143"/>
      <c r="AC612" s="37"/>
    </row>
    <row r="613" spans="1:29">
      <c r="A613" s="442"/>
      <c r="B613" s="432" t="s">
        <v>742</v>
      </c>
      <c r="C613" s="432"/>
      <c r="D613" s="432"/>
      <c r="E613" s="432"/>
      <c r="F613" s="432"/>
      <c r="G613" s="432"/>
      <c r="H613" s="112"/>
      <c r="I613" s="112"/>
      <c r="J613" s="112"/>
      <c r="K613" s="115"/>
      <c r="L613" s="115"/>
      <c r="M613" s="115"/>
      <c r="N613" s="115"/>
      <c r="O613" s="115"/>
      <c r="P613" s="115"/>
      <c r="Q613" s="115"/>
      <c r="R613" s="179">
        <v>0.25</v>
      </c>
      <c r="S613" s="179">
        <v>0.25</v>
      </c>
      <c r="T613" s="115"/>
      <c r="Z613" s="143"/>
      <c r="AA613" s="143"/>
      <c r="AB613" s="143"/>
      <c r="AC613" s="37"/>
    </row>
    <row r="614" spans="1:29">
      <c r="A614" s="442"/>
      <c r="B614" s="433" t="s">
        <v>743</v>
      </c>
      <c r="C614" s="433"/>
      <c r="D614" s="433"/>
      <c r="E614" s="433"/>
      <c r="F614" s="433"/>
      <c r="G614" s="433"/>
      <c r="H614" s="112"/>
      <c r="I614" s="112"/>
      <c r="J614" s="112"/>
      <c r="K614" s="115"/>
      <c r="L614" s="115"/>
      <c r="M614" s="115"/>
      <c r="N614" s="115"/>
      <c r="O614" s="115"/>
      <c r="P614" s="115"/>
      <c r="Q614" s="115"/>
      <c r="R614" s="177">
        <f>(R613/D581)*G581*R579*R582</f>
        <v>65025</v>
      </c>
      <c r="S614" s="177">
        <f>(S613/D581)*G581*R579*S582</f>
        <v>7225</v>
      </c>
      <c r="T614" s="115"/>
      <c r="Z614" s="143"/>
      <c r="AA614" s="143"/>
      <c r="AB614" s="143"/>
      <c r="AC614" s="37"/>
    </row>
    <row r="615" spans="1:29">
      <c r="A615" s="442"/>
      <c r="B615" s="432" t="s">
        <v>751</v>
      </c>
      <c r="C615" s="432"/>
      <c r="D615" s="432"/>
      <c r="E615" s="432"/>
      <c r="F615" s="432"/>
      <c r="G615" s="432"/>
      <c r="H615" s="112"/>
      <c r="I615" s="112"/>
      <c r="J615" s="112"/>
      <c r="K615" s="115"/>
      <c r="L615" s="115"/>
      <c r="M615" s="115"/>
      <c r="N615" s="115"/>
      <c r="O615" s="115"/>
      <c r="P615" s="115"/>
      <c r="Q615" s="115"/>
      <c r="R615" s="179">
        <v>0.15</v>
      </c>
      <c r="S615" s="179">
        <v>0.15</v>
      </c>
      <c r="T615" s="115"/>
      <c r="Z615" s="143"/>
      <c r="AA615" s="143"/>
      <c r="AB615" s="143"/>
      <c r="AC615" s="37"/>
    </row>
    <row r="616" spans="1:29">
      <c r="A616" s="442"/>
      <c r="B616" s="433" t="s">
        <v>752</v>
      </c>
      <c r="C616" s="433"/>
      <c r="D616" s="433"/>
      <c r="E616" s="433"/>
      <c r="F616" s="433"/>
      <c r="G616" s="433"/>
      <c r="H616" s="112"/>
      <c r="I616" s="112"/>
      <c r="J616" s="112"/>
      <c r="K616" s="115"/>
      <c r="L616" s="115"/>
      <c r="M616" s="115"/>
      <c r="N616" s="115"/>
      <c r="O616" s="115"/>
      <c r="P616" s="115"/>
      <c r="Q616" s="115"/>
      <c r="R616" s="177">
        <f>(R615/D581)*G581*R579*R582</f>
        <v>39015</v>
      </c>
      <c r="S616" s="177">
        <f>(S615/D581)*G581*R579*S582</f>
        <v>4335</v>
      </c>
      <c r="T616" s="115"/>
      <c r="Z616" s="143"/>
      <c r="AA616" s="143"/>
      <c r="AB616" s="143"/>
      <c r="AC616" s="37"/>
    </row>
    <row r="617" spans="1:29">
      <c r="A617" s="442"/>
      <c r="B617" s="432" t="s">
        <v>766</v>
      </c>
      <c r="C617" s="432"/>
      <c r="D617" s="432"/>
      <c r="E617" s="432"/>
      <c r="F617" s="432"/>
      <c r="G617" s="432"/>
      <c r="H617" s="112"/>
      <c r="I617" s="112"/>
      <c r="J617" s="112"/>
      <c r="K617" s="115"/>
      <c r="L617" s="115"/>
      <c r="M617" s="115"/>
      <c r="N617" s="115"/>
      <c r="O617" s="115"/>
      <c r="P617" s="115"/>
      <c r="Q617" s="115"/>
      <c r="R617" s="115"/>
      <c r="S617" s="115"/>
      <c r="T617" s="179">
        <v>1</v>
      </c>
      <c r="Z617" s="143"/>
      <c r="AA617" s="143"/>
      <c r="AB617" s="143"/>
      <c r="AC617" s="37"/>
    </row>
    <row r="618" spans="1:29">
      <c r="A618" s="442"/>
      <c r="B618" s="433" t="s">
        <v>767</v>
      </c>
      <c r="C618" s="433"/>
      <c r="D618" s="433"/>
      <c r="E618" s="433"/>
      <c r="F618" s="433"/>
      <c r="G618" s="433"/>
      <c r="H618" s="112"/>
      <c r="I618" s="112"/>
      <c r="J618" s="112"/>
      <c r="K618" s="115"/>
      <c r="L618" s="115"/>
      <c r="M618" s="115"/>
      <c r="N618" s="115"/>
      <c r="O618" s="115"/>
      <c r="P618" s="115"/>
      <c r="Q618" s="115"/>
      <c r="R618" s="115"/>
      <c r="S618" s="115"/>
      <c r="T618" s="177">
        <f>(T617/D581)*G581*T579</f>
        <v>289000</v>
      </c>
      <c r="Z618" s="143"/>
      <c r="AA618" s="143"/>
      <c r="AB618" s="143"/>
      <c r="AC618" s="37"/>
    </row>
    <row r="619" spans="1:29">
      <c r="A619" s="442"/>
      <c r="B619" s="432" t="s">
        <v>744</v>
      </c>
      <c r="C619" s="432"/>
      <c r="D619" s="432"/>
      <c r="E619" s="432"/>
      <c r="F619" s="432"/>
      <c r="G619" s="432"/>
      <c r="H619" s="112"/>
      <c r="I619" s="112"/>
      <c r="J619" s="112"/>
      <c r="K619" s="115"/>
      <c r="L619" s="115"/>
      <c r="M619" s="115"/>
      <c r="N619" s="115"/>
      <c r="O619" s="115"/>
      <c r="P619" s="115"/>
      <c r="Q619" s="176"/>
      <c r="R619" s="179">
        <v>0.05</v>
      </c>
      <c r="S619" s="179">
        <v>0.05</v>
      </c>
      <c r="T619" s="115"/>
      <c r="Z619" s="143"/>
      <c r="AA619" s="143"/>
      <c r="AB619" s="143"/>
      <c r="AC619" s="37"/>
    </row>
    <row r="620" spans="1:29">
      <c r="A620" s="442"/>
      <c r="B620" s="433" t="s">
        <v>745</v>
      </c>
      <c r="C620" s="433"/>
      <c r="D620" s="433"/>
      <c r="E620" s="433"/>
      <c r="F620" s="433"/>
      <c r="G620" s="433"/>
      <c r="H620" s="112"/>
      <c r="I620" s="112"/>
      <c r="J620" s="112"/>
      <c r="K620" s="115"/>
      <c r="L620" s="115"/>
      <c r="M620" s="115"/>
      <c r="N620" s="115"/>
      <c r="O620" s="115"/>
      <c r="P620" s="115"/>
      <c r="Q620" s="177">
        <f>O652</f>
        <v>33813</v>
      </c>
      <c r="R620" s="177">
        <f>(R619/D581)*G581*R579*R582</f>
        <v>13005</v>
      </c>
      <c r="S620" s="177">
        <f>(S619/D581)*G581*R579*S582</f>
        <v>1445</v>
      </c>
      <c r="T620" s="115"/>
      <c r="Z620" s="143"/>
      <c r="AA620" s="143"/>
      <c r="AB620" s="143"/>
      <c r="AC620" s="37"/>
    </row>
    <row r="621" spans="1:29">
      <c r="A621" s="442"/>
      <c r="B621" s="448" t="s">
        <v>720</v>
      </c>
      <c r="C621" s="448"/>
      <c r="D621" s="448"/>
      <c r="E621" s="448"/>
      <c r="F621" s="448"/>
      <c r="G621" s="448"/>
      <c r="H621" s="152">
        <f t="shared" ref="H621:T621" si="31">H583+H585+H587+H589+H591+H593+H595+H597+H599+H601+H603+H605+H607+H609+H611+H613+H615+H617+H619</f>
        <v>1</v>
      </c>
      <c r="I621" s="152">
        <f t="shared" si="31"/>
        <v>1</v>
      </c>
      <c r="J621" s="152">
        <f t="shared" si="31"/>
        <v>1</v>
      </c>
      <c r="K621" s="152">
        <f t="shared" si="31"/>
        <v>1</v>
      </c>
      <c r="L621" s="152">
        <f t="shared" si="31"/>
        <v>1</v>
      </c>
      <c r="M621" s="152">
        <f t="shared" si="31"/>
        <v>1</v>
      </c>
      <c r="N621" s="152">
        <f t="shared" si="31"/>
        <v>1</v>
      </c>
      <c r="O621" s="152">
        <f t="shared" si="31"/>
        <v>1</v>
      </c>
      <c r="P621" s="152">
        <f t="shared" si="31"/>
        <v>1</v>
      </c>
      <c r="Q621" s="152">
        <f t="shared" si="31"/>
        <v>1</v>
      </c>
      <c r="R621" s="152">
        <f t="shared" si="31"/>
        <v>0.95000000000000007</v>
      </c>
      <c r="S621" s="152">
        <f t="shared" si="31"/>
        <v>0.95000000000000007</v>
      </c>
      <c r="T621" s="152">
        <f t="shared" si="31"/>
        <v>1</v>
      </c>
      <c r="Z621" s="143"/>
      <c r="AA621" s="143"/>
      <c r="AB621" s="143"/>
      <c r="AC621" s="37"/>
    </row>
    <row r="622" spans="1:29">
      <c r="A622" s="442"/>
      <c r="B622" s="439" t="s">
        <v>695</v>
      </c>
      <c r="C622" s="439"/>
      <c r="D622" s="439"/>
      <c r="E622" s="439"/>
      <c r="F622" s="439"/>
      <c r="G622" s="439"/>
      <c r="H622" s="159">
        <f t="shared" ref="H622:T622" si="32">H584+H586+H588+H590+H592+H594+H596+H598+H600+H602+H604+H606+H608+H610+H612+H614+H616+H618+H620</f>
        <v>86700</v>
      </c>
      <c r="I622" s="159">
        <f t="shared" si="32"/>
        <v>130050</v>
      </c>
      <c r="J622" s="159">
        <f t="shared" si="32"/>
        <v>43350</v>
      </c>
      <c r="K622" s="159">
        <f t="shared" si="32"/>
        <v>173400</v>
      </c>
      <c r="L622" s="159">
        <f t="shared" si="32"/>
        <v>333433.75</v>
      </c>
      <c r="M622" s="159">
        <f t="shared" si="32"/>
        <v>187850</v>
      </c>
      <c r="N622" s="159">
        <f t="shared" si="32"/>
        <v>192546.25</v>
      </c>
      <c r="O622" s="159">
        <f t="shared" si="32"/>
        <v>375700</v>
      </c>
      <c r="P622" s="159">
        <f t="shared" si="32"/>
        <v>187850</v>
      </c>
      <c r="Q622" s="159">
        <f t="shared" si="32"/>
        <v>601120</v>
      </c>
      <c r="R622" s="159">
        <f t="shared" si="32"/>
        <v>247095</v>
      </c>
      <c r="S622" s="159">
        <f t="shared" si="32"/>
        <v>27455</v>
      </c>
      <c r="T622" s="159">
        <f t="shared" si="32"/>
        <v>289000</v>
      </c>
      <c r="U622" s="141"/>
      <c r="Z622" s="143"/>
      <c r="AA622" s="143"/>
      <c r="AB622" s="143"/>
      <c r="AC622" s="37"/>
    </row>
    <row r="623" spans="1:29" ht="23.25" customHeight="1">
      <c r="A623" s="442"/>
      <c r="B623" s="449" t="s">
        <v>746</v>
      </c>
      <c r="C623" s="449"/>
      <c r="D623" s="449"/>
      <c r="E623" s="449"/>
      <c r="F623" s="449"/>
      <c r="G623" s="449"/>
      <c r="H623" s="453">
        <f>SUM(H622:K622)</f>
        <v>433500</v>
      </c>
      <c r="I623" s="453"/>
      <c r="J623" s="453"/>
      <c r="K623" s="453"/>
      <c r="L623" s="453"/>
      <c r="M623" s="453"/>
      <c r="N623" s="453"/>
      <c r="O623" s="453"/>
      <c r="P623" s="453"/>
      <c r="Q623" s="453"/>
      <c r="R623" s="453"/>
      <c r="S623" s="453"/>
      <c r="T623" s="453"/>
      <c r="Z623" s="143"/>
      <c r="AA623" s="143"/>
      <c r="AB623" s="143"/>
      <c r="AC623" s="37"/>
    </row>
    <row r="624" spans="1:29" ht="23.25" customHeight="1">
      <c r="A624" s="442"/>
      <c r="B624" s="449" t="s">
        <v>747</v>
      </c>
      <c r="C624" s="449"/>
      <c r="D624" s="449"/>
      <c r="E624" s="449"/>
      <c r="F624" s="449"/>
      <c r="G624" s="449"/>
      <c r="H624" s="453">
        <f>SUM(L622:Q622)</f>
        <v>1878500</v>
      </c>
      <c r="I624" s="453"/>
      <c r="J624" s="453"/>
      <c r="K624" s="453"/>
      <c r="L624" s="453"/>
      <c r="M624" s="453"/>
      <c r="N624" s="453"/>
      <c r="O624" s="453"/>
      <c r="P624" s="453"/>
      <c r="Q624" s="453"/>
      <c r="R624" s="453"/>
      <c r="S624" s="453"/>
      <c r="T624" s="453"/>
      <c r="Z624" s="143"/>
      <c r="AA624" s="143"/>
      <c r="AB624" s="143"/>
      <c r="AC624" s="37"/>
    </row>
    <row r="625" spans="1:29" ht="23.25" customHeight="1">
      <c r="A625" s="442"/>
      <c r="B625" s="449" t="s">
        <v>748</v>
      </c>
      <c r="C625" s="449"/>
      <c r="D625" s="449"/>
      <c r="E625" s="449"/>
      <c r="F625" s="449"/>
      <c r="G625" s="449"/>
      <c r="H625" s="453">
        <f>SUM(R622:T622)</f>
        <v>563550</v>
      </c>
      <c r="I625" s="453"/>
      <c r="J625" s="453"/>
      <c r="K625" s="453"/>
      <c r="L625" s="453"/>
      <c r="M625" s="453"/>
      <c r="N625" s="453"/>
      <c r="O625" s="453"/>
      <c r="P625" s="453"/>
      <c r="Q625" s="453"/>
      <c r="R625" s="453"/>
      <c r="S625" s="453"/>
      <c r="T625" s="453"/>
      <c r="Z625" s="143"/>
      <c r="AA625" s="143"/>
      <c r="AB625" s="143"/>
      <c r="AC625" s="37"/>
    </row>
    <row r="626" spans="1:29" ht="23.25" customHeight="1">
      <c r="A626" s="442"/>
      <c r="B626" s="450" t="s">
        <v>696</v>
      </c>
      <c r="C626" s="450"/>
      <c r="D626" s="450"/>
      <c r="E626" s="450"/>
      <c r="F626" s="450"/>
      <c r="G626" s="450"/>
      <c r="H626" s="477">
        <f>SUM(H623:T625)</f>
        <v>2875550</v>
      </c>
      <c r="I626" s="477"/>
      <c r="J626" s="477"/>
      <c r="K626" s="477"/>
      <c r="L626" s="477"/>
      <c r="M626" s="477"/>
      <c r="N626" s="477"/>
      <c r="O626" s="477"/>
      <c r="P626" s="477"/>
      <c r="Q626" s="477"/>
      <c r="R626" s="477"/>
      <c r="S626" s="477"/>
      <c r="T626" s="477"/>
      <c r="Z626" s="143"/>
      <c r="AA626" s="143"/>
      <c r="AB626" s="143"/>
      <c r="AC626" s="37"/>
    </row>
    <row r="627" spans="1:29" ht="23.25" customHeight="1">
      <c r="A627" s="160"/>
      <c r="B627" s="450" t="s">
        <v>830</v>
      </c>
      <c r="C627" s="450"/>
      <c r="D627" s="450"/>
      <c r="E627" s="450"/>
      <c r="F627" s="450"/>
      <c r="G627" s="450"/>
      <c r="H627" s="478">
        <f>H626/G581</f>
        <v>0.995</v>
      </c>
      <c r="I627" s="478"/>
      <c r="J627" s="478"/>
      <c r="K627" s="478"/>
      <c r="L627" s="478"/>
      <c r="M627" s="478"/>
      <c r="N627" s="478"/>
      <c r="O627" s="478"/>
      <c r="P627" s="478"/>
      <c r="Q627" s="478"/>
      <c r="R627" s="478"/>
      <c r="S627" s="478"/>
      <c r="T627" s="478"/>
      <c r="Z627" s="143"/>
      <c r="AA627" s="143"/>
      <c r="AB627" s="143"/>
      <c r="AC627" s="37"/>
    </row>
    <row r="628" spans="1:29" s="129" customFormat="1">
      <c r="A628" s="121"/>
      <c r="B628" s="121"/>
      <c r="C628" s="121"/>
      <c r="D628" s="121"/>
      <c r="E628" s="121"/>
      <c r="F628" s="122"/>
      <c r="G628" s="122"/>
      <c r="H628" s="123"/>
      <c r="I628" s="124"/>
      <c r="J628" s="124"/>
      <c r="K628" s="124"/>
      <c r="L628" s="125"/>
      <c r="M628" s="125"/>
      <c r="N628" s="125"/>
      <c r="O628" s="126"/>
      <c r="P628" s="126"/>
      <c r="Q628" s="127"/>
      <c r="R628" s="127"/>
      <c r="S628" s="127"/>
      <c r="T628" s="127"/>
      <c r="U628" s="127"/>
      <c r="V628" s="127"/>
      <c r="W628" s="127"/>
      <c r="X628" s="127"/>
      <c r="Y628" s="127"/>
      <c r="Z628" s="143"/>
      <c r="AA628" s="143"/>
      <c r="AB628" s="143"/>
      <c r="AC628" s="37"/>
    </row>
    <row r="629" spans="1:29" s="129" customFormat="1" ht="21.75" customHeight="1">
      <c r="A629" s="121"/>
      <c r="B629" s="479" t="s">
        <v>831</v>
      </c>
      <c r="C629" s="479"/>
      <c r="D629" s="479"/>
      <c r="E629" s="479"/>
      <c r="F629" s="479"/>
      <c r="G629" s="180"/>
      <c r="H629" s="124"/>
      <c r="I629" s="124"/>
      <c r="J629" s="480" t="s">
        <v>832</v>
      </c>
      <c r="K629" s="480"/>
      <c r="L629" s="480"/>
      <c r="M629" s="480"/>
      <c r="N629" s="480"/>
      <c r="O629" s="480"/>
      <c r="P629" s="124"/>
      <c r="Q629" s="124"/>
      <c r="R629" s="124"/>
      <c r="S629" s="124"/>
      <c r="T629" s="127"/>
      <c r="U629" s="127"/>
      <c r="V629" s="127"/>
      <c r="W629" s="127"/>
      <c r="X629" s="127"/>
      <c r="Y629" s="127"/>
      <c r="Z629" s="143"/>
      <c r="AA629" s="143"/>
      <c r="AB629" s="143"/>
      <c r="AC629" s="37"/>
    </row>
    <row r="630" spans="1:29" s="129" customFormat="1" ht="21.75" customHeight="1">
      <c r="A630" s="121"/>
      <c r="B630" s="181" t="s">
        <v>833</v>
      </c>
      <c r="C630" s="481">
        <v>0.1</v>
      </c>
      <c r="D630" s="182"/>
      <c r="E630" s="183">
        <v>0.25</v>
      </c>
      <c r="F630" s="184">
        <v>10837.5</v>
      </c>
      <c r="G630" s="185" t="s">
        <v>712</v>
      </c>
      <c r="H630" s="186"/>
      <c r="I630" s="124"/>
      <c r="J630" s="482" t="s">
        <v>833</v>
      </c>
      <c r="K630" s="482"/>
      <c r="L630" s="482"/>
      <c r="M630" s="483">
        <v>0.1</v>
      </c>
      <c r="N630" s="187">
        <v>0.25</v>
      </c>
      <c r="O630" s="188">
        <v>46962.5</v>
      </c>
      <c r="P630" s="484" t="s">
        <v>712</v>
      </c>
      <c r="Q630" s="484"/>
      <c r="R630" s="124"/>
      <c r="S630" s="124"/>
      <c r="T630" s="127"/>
      <c r="U630" s="127"/>
      <c r="V630" s="127"/>
      <c r="W630" s="127"/>
      <c r="X630" s="127"/>
      <c r="Y630" s="127"/>
      <c r="Z630" s="143"/>
      <c r="AA630" s="143"/>
      <c r="AB630" s="143"/>
      <c r="AC630" s="37"/>
    </row>
    <row r="631" spans="1:29" s="129" customFormat="1" ht="21.75" customHeight="1">
      <c r="A631" s="121"/>
      <c r="B631" s="181" t="s">
        <v>677</v>
      </c>
      <c r="C631" s="481"/>
      <c r="D631" s="182"/>
      <c r="E631" s="183">
        <v>0.15</v>
      </c>
      <c r="F631" s="184">
        <v>6502.5</v>
      </c>
      <c r="G631" s="185" t="s">
        <v>813</v>
      </c>
      <c r="H631" s="186"/>
      <c r="I631" s="124"/>
      <c r="J631" s="482" t="s">
        <v>677</v>
      </c>
      <c r="K631" s="482"/>
      <c r="L631" s="482"/>
      <c r="M631" s="483"/>
      <c r="N631" s="187">
        <v>0.15</v>
      </c>
      <c r="O631" s="188">
        <v>28177.5</v>
      </c>
      <c r="P631" s="484" t="s">
        <v>758</v>
      </c>
      <c r="Q631" s="484"/>
      <c r="R631" s="124"/>
      <c r="S631" s="124"/>
      <c r="T631" s="189"/>
      <c r="U631" s="189"/>
      <c r="V631" s="127"/>
      <c r="W631" s="127"/>
      <c r="X631" s="127"/>
      <c r="Y631" s="127"/>
      <c r="Z631" s="143"/>
      <c r="AA631" s="143"/>
      <c r="AB631" s="143"/>
      <c r="AC631" s="37"/>
    </row>
    <row r="632" spans="1:29" s="129" customFormat="1" ht="21.75" customHeight="1">
      <c r="A632" s="121"/>
      <c r="B632" s="181" t="s">
        <v>834</v>
      </c>
      <c r="C632" s="481"/>
      <c r="D632" s="182"/>
      <c r="E632" s="183">
        <v>0.15</v>
      </c>
      <c r="F632" s="184">
        <v>6502.5</v>
      </c>
      <c r="G632" s="485" t="s">
        <v>835</v>
      </c>
      <c r="H632" s="485"/>
      <c r="I632" s="124"/>
      <c r="J632" s="482" t="s">
        <v>834</v>
      </c>
      <c r="K632" s="482"/>
      <c r="L632" s="482"/>
      <c r="M632" s="483"/>
      <c r="N632" s="187">
        <v>0.15</v>
      </c>
      <c r="O632" s="188">
        <v>28177.5</v>
      </c>
      <c r="P632" s="484" t="s">
        <v>835</v>
      </c>
      <c r="Q632" s="484"/>
      <c r="R632" s="484" t="s">
        <v>836</v>
      </c>
      <c r="S632" s="484"/>
      <c r="T632" s="127"/>
      <c r="U632" s="190"/>
      <c r="V632" s="127"/>
      <c r="W632" s="127"/>
      <c r="X632" s="127"/>
      <c r="Y632" s="127"/>
      <c r="Z632" s="143"/>
      <c r="AA632" s="143"/>
      <c r="AB632" s="143"/>
      <c r="AC632" s="37"/>
    </row>
    <row r="633" spans="1:29" s="129" customFormat="1" ht="21.75" customHeight="1">
      <c r="A633" s="121"/>
      <c r="B633" s="181" t="s">
        <v>837</v>
      </c>
      <c r="C633" s="481"/>
      <c r="D633" s="182"/>
      <c r="E633" s="183">
        <v>0.15</v>
      </c>
      <c r="F633" s="184">
        <v>6502.5</v>
      </c>
      <c r="G633" s="185" t="s">
        <v>758</v>
      </c>
      <c r="H633" s="186"/>
      <c r="I633" s="124"/>
      <c r="J633" s="482" t="s">
        <v>837</v>
      </c>
      <c r="K633" s="482"/>
      <c r="L633" s="482"/>
      <c r="M633" s="483"/>
      <c r="N633" s="187">
        <v>0.15</v>
      </c>
      <c r="O633" s="188">
        <v>28177.5</v>
      </c>
      <c r="P633" s="484" t="s">
        <v>813</v>
      </c>
      <c r="Q633" s="484"/>
      <c r="R633" s="124"/>
      <c r="S633" s="124"/>
      <c r="T633" s="127"/>
      <c r="U633" s="189"/>
      <c r="V633" s="127"/>
      <c r="W633" s="127"/>
      <c r="X633" s="127"/>
      <c r="Y633" s="127"/>
      <c r="Z633" s="143"/>
      <c r="AA633" s="143"/>
      <c r="AB633" s="143"/>
      <c r="AC633" s="37"/>
    </row>
    <row r="634" spans="1:29" s="129" customFormat="1" ht="21.75" customHeight="1">
      <c r="A634" s="121"/>
      <c r="B634" s="181" t="s">
        <v>676</v>
      </c>
      <c r="C634" s="481"/>
      <c r="D634" s="182"/>
      <c r="E634" s="183">
        <v>0.15</v>
      </c>
      <c r="F634" s="184">
        <v>6502.5</v>
      </c>
      <c r="G634" s="485" t="s">
        <v>835</v>
      </c>
      <c r="H634" s="485"/>
      <c r="I634" s="124"/>
      <c r="J634" s="482" t="s">
        <v>676</v>
      </c>
      <c r="K634" s="482"/>
      <c r="L634" s="482"/>
      <c r="M634" s="483"/>
      <c r="N634" s="187">
        <v>0.15</v>
      </c>
      <c r="O634" s="188">
        <v>28177.5</v>
      </c>
      <c r="P634" s="484" t="s">
        <v>835</v>
      </c>
      <c r="Q634" s="484"/>
      <c r="R634" s="484" t="s">
        <v>836</v>
      </c>
      <c r="S634" s="484"/>
      <c r="T634" s="127"/>
      <c r="U634" s="190"/>
      <c r="V634" s="127"/>
      <c r="W634" s="127"/>
      <c r="X634" s="127"/>
      <c r="Y634" s="127"/>
      <c r="Z634" s="143"/>
      <c r="AA634" s="143"/>
      <c r="AB634" s="143"/>
      <c r="AC634" s="37"/>
    </row>
    <row r="635" spans="1:29" s="129" customFormat="1" ht="21.75" customHeight="1">
      <c r="A635" s="121"/>
      <c r="B635" s="181" t="s">
        <v>838</v>
      </c>
      <c r="C635" s="481"/>
      <c r="D635" s="182"/>
      <c r="E635" s="183">
        <v>0.15</v>
      </c>
      <c r="F635" s="184">
        <v>6502.5</v>
      </c>
      <c r="G635" s="185" t="s">
        <v>781</v>
      </c>
      <c r="H635" s="186"/>
      <c r="I635" s="124"/>
      <c r="J635" s="482" t="s">
        <v>838</v>
      </c>
      <c r="K635" s="482"/>
      <c r="L635" s="482"/>
      <c r="M635" s="483"/>
      <c r="N635" s="187">
        <v>0.15</v>
      </c>
      <c r="O635" s="188">
        <v>28177.5</v>
      </c>
      <c r="P635" s="484" t="s">
        <v>781</v>
      </c>
      <c r="Q635" s="484"/>
      <c r="R635" s="124"/>
      <c r="S635" s="124"/>
      <c r="T635" s="127"/>
      <c r="U635" s="189"/>
      <c r="V635" s="127"/>
      <c r="W635" s="127"/>
      <c r="X635" s="127"/>
      <c r="Y635" s="127"/>
      <c r="Z635" s="143"/>
      <c r="AA635" s="143"/>
      <c r="AB635" s="143"/>
      <c r="AC635" s="37"/>
    </row>
    <row r="636" spans="1:29" s="129" customFormat="1" ht="21.75" customHeight="1">
      <c r="A636" s="121"/>
      <c r="B636" s="181" t="s">
        <v>839</v>
      </c>
      <c r="C636" s="481">
        <v>0.1</v>
      </c>
      <c r="D636" s="182"/>
      <c r="E636" s="183">
        <v>0.1</v>
      </c>
      <c r="F636" s="184">
        <v>4335</v>
      </c>
      <c r="G636" s="185" t="s">
        <v>716</v>
      </c>
      <c r="H636" s="186"/>
      <c r="I636" s="124"/>
      <c r="J636" s="482" t="s">
        <v>839</v>
      </c>
      <c r="K636" s="482"/>
      <c r="L636" s="482"/>
      <c r="M636" s="483">
        <v>0.1</v>
      </c>
      <c r="N636" s="187">
        <v>0.1</v>
      </c>
      <c r="O636" s="188">
        <v>18785</v>
      </c>
      <c r="P636" s="484" t="s">
        <v>716</v>
      </c>
      <c r="Q636" s="484"/>
      <c r="R636" s="124"/>
      <c r="S636" s="124"/>
      <c r="T636" s="127"/>
      <c r="U636" s="127"/>
      <c r="V636" s="127"/>
      <c r="W636" s="127"/>
      <c r="X636" s="127"/>
      <c r="Y636" s="127"/>
      <c r="Z636" s="143"/>
      <c r="AA636" s="143"/>
      <c r="AB636" s="143"/>
      <c r="AC636" s="37"/>
    </row>
    <row r="637" spans="1:29" s="129" customFormat="1" ht="21.75" customHeight="1">
      <c r="A637" s="121"/>
      <c r="B637" s="181" t="s">
        <v>840</v>
      </c>
      <c r="C637" s="481"/>
      <c r="D637" s="182"/>
      <c r="E637" s="183">
        <v>0.1</v>
      </c>
      <c r="F637" s="184">
        <v>4335</v>
      </c>
      <c r="G637" s="185" t="s">
        <v>712</v>
      </c>
      <c r="H637" s="186"/>
      <c r="I637" s="124"/>
      <c r="J637" s="482" t="s">
        <v>840</v>
      </c>
      <c r="K637" s="482"/>
      <c r="L637" s="482"/>
      <c r="M637" s="483"/>
      <c r="N637" s="187">
        <v>0.1</v>
      </c>
      <c r="O637" s="188">
        <v>18785</v>
      </c>
      <c r="P637" s="484" t="s">
        <v>712</v>
      </c>
      <c r="Q637" s="484"/>
      <c r="R637" s="124"/>
      <c r="S637" s="124"/>
      <c r="T637" s="127"/>
      <c r="U637" s="127"/>
      <c r="V637" s="127"/>
      <c r="W637" s="127"/>
      <c r="X637" s="127"/>
      <c r="Y637" s="127"/>
      <c r="Z637" s="143"/>
      <c r="AA637" s="143"/>
      <c r="AB637" s="143"/>
      <c r="AC637" s="37"/>
    </row>
    <row r="638" spans="1:29" s="129" customFormat="1" ht="21.75" customHeight="1">
      <c r="A638" s="121"/>
      <c r="B638" s="181" t="s">
        <v>841</v>
      </c>
      <c r="C638" s="481"/>
      <c r="D638" s="182"/>
      <c r="E638" s="183">
        <v>0.1</v>
      </c>
      <c r="F638" s="184">
        <v>4335</v>
      </c>
      <c r="G638" s="185" t="s">
        <v>781</v>
      </c>
      <c r="H638" s="186"/>
      <c r="I638" s="124"/>
      <c r="J638" s="482" t="s">
        <v>841</v>
      </c>
      <c r="K638" s="482"/>
      <c r="L638" s="482"/>
      <c r="M638" s="483"/>
      <c r="N638" s="187">
        <v>0.1</v>
      </c>
      <c r="O638" s="188">
        <v>18785</v>
      </c>
      <c r="P638" s="484" t="s">
        <v>781</v>
      </c>
      <c r="Q638" s="484"/>
      <c r="R638" s="124"/>
      <c r="S638" s="124"/>
      <c r="T638" s="127"/>
      <c r="U638" s="127"/>
      <c r="V638" s="127"/>
      <c r="W638" s="127"/>
      <c r="X638" s="127"/>
      <c r="Y638" s="127"/>
      <c r="Z638" s="143"/>
      <c r="AA638" s="143"/>
      <c r="AB638" s="143"/>
      <c r="AC638" s="37"/>
    </row>
    <row r="639" spans="1:29" s="129" customFormat="1" ht="21.75" customHeight="1">
      <c r="A639" s="121"/>
      <c r="B639" s="181" t="s">
        <v>842</v>
      </c>
      <c r="C639" s="481"/>
      <c r="D639" s="182"/>
      <c r="E639" s="183">
        <v>0.1</v>
      </c>
      <c r="F639" s="184">
        <v>4335</v>
      </c>
      <c r="G639" s="185" t="s">
        <v>760</v>
      </c>
      <c r="H639" s="186"/>
      <c r="I639" s="124"/>
      <c r="J639" s="482" t="s">
        <v>842</v>
      </c>
      <c r="K639" s="482"/>
      <c r="L639" s="482"/>
      <c r="M639" s="483"/>
      <c r="N639" s="187">
        <v>0.1</v>
      </c>
      <c r="O639" s="188">
        <v>18785</v>
      </c>
      <c r="P639" s="484" t="s">
        <v>760</v>
      </c>
      <c r="Q639" s="484"/>
      <c r="R639" s="124"/>
      <c r="S639" s="124"/>
      <c r="T639" s="127"/>
      <c r="U639" s="127"/>
      <c r="V639" s="127"/>
      <c r="W639" s="127"/>
      <c r="X639" s="127"/>
      <c r="Y639" s="127"/>
      <c r="Z639" s="143"/>
      <c r="AA639" s="143"/>
      <c r="AB639" s="143"/>
      <c r="AC639" s="37"/>
    </row>
    <row r="640" spans="1:29" s="129" customFormat="1" ht="21.75" customHeight="1">
      <c r="A640" s="121"/>
      <c r="B640" s="181" t="s">
        <v>843</v>
      </c>
      <c r="C640" s="481"/>
      <c r="D640" s="182"/>
      <c r="E640" s="183">
        <v>0.1</v>
      </c>
      <c r="F640" s="184">
        <v>4335</v>
      </c>
      <c r="G640" s="185" t="s">
        <v>712</v>
      </c>
      <c r="H640" s="186"/>
      <c r="I640" s="124"/>
      <c r="J640" s="482" t="s">
        <v>843</v>
      </c>
      <c r="K640" s="482"/>
      <c r="L640" s="482"/>
      <c r="M640" s="483"/>
      <c r="N640" s="187">
        <v>0.1</v>
      </c>
      <c r="O640" s="188">
        <v>18785</v>
      </c>
      <c r="P640" s="484" t="s">
        <v>712</v>
      </c>
      <c r="Q640" s="484"/>
      <c r="R640" s="124"/>
      <c r="S640" s="124"/>
      <c r="T640" s="127"/>
      <c r="U640" s="127"/>
      <c r="V640" s="127"/>
      <c r="W640" s="127"/>
      <c r="X640" s="127"/>
      <c r="Y640" s="127"/>
      <c r="Z640" s="143"/>
      <c r="AA640" s="143"/>
      <c r="AB640" s="143"/>
      <c r="AC640" s="37"/>
    </row>
    <row r="641" spans="1:29" s="129" customFormat="1" ht="21.75" customHeight="1">
      <c r="A641" s="121"/>
      <c r="B641" s="181" t="s">
        <v>642</v>
      </c>
      <c r="C641" s="481"/>
      <c r="D641" s="182"/>
      <c r="E641" s="183">
        <v>0.1</v>
      </c>
      <c r="F641" s="184">
        <v>4335</v>
      </c>
      <c r="G641" s="185" t="s">
        <v>813</v>
      </c>
      <c r="H641" s="186"/>
      <c r="I641" s="124"/>
      <c r="J641" s="482" t="s">
        <v>642</v>
      </c>
      <c r="K641" s="482"/>
      <c r="L641" s="482"/>
      <c r="M641" s="483"/>
      <c r="N641" s="187">
        <v>0.1</v>
      </c>
      <c r="O641" s="188">
        <v>18785</v>
      </c>
      <c r="P641" s="484" t="s">
        <v>818</v>
      </c>
      <c r="Q641" s="484"/>
      <c r="R641" s="124"/>
      <c r="S641" s="124"/>
      <c r="T641" s="127"/>
      <c r="U641" s="127"/>
      <c r="V641" s="127"/>
      <c r="W641" s="127"/>
      <c r="X641" s="127"/>
      <c r="Y641" s="127"/>
      <c r="Z641" s="143"/>
      <c r="AA641" s="143"/>
      <c r="AB641" s="143"/>
      <c r="AC641" s="37"/>
    </row>
    <row r="642" spans="1:29" s="129" customFormat="1" ht="21.75" customHeight="1">
      <c r="A642" s="121"/>
      <c r="B642" s="181" t="s">
        <v>844</v>
      </c>
      <c r="C642" s="481"/>
      <c r="D642" s="182"/>
      <c r="E642" s="183">
        <v>0.1</v>
      </c>
      <c r="F642" s="184">
        <v>4335</v>
      </c>
      <c r="G642" s="185" t="s">
        <v>716</v>
      </c>
      <c r="H642" s="186"/>
      <c r="I642" s="124"/>
      <c r="J642" s="482" t="s">
        <v>844</v>
      </c>
      <c r="K642" s="482"/>
      <c r="L642" s="482"/>
      <c r="M642" s="483"/>
      <c r="N642" s="187">
        <v>0.1</v>
      </c>
      <c r="O642" s="188">
        <v>18785</v>
      </c>
      <c r="P642" s="484" t="s">
        <v>758</v>
      </c>
      <c r="Q642" s="484"/>
      <c r="R642" s="124"/>
      <c r="S642" s="124"/>
      <c r="T642" s="127"/>
      <c r="U642" s="127"/>
      <c r="V642" s="127"/>
      <c r="W642" s="127"/>
      <c r="X642" s="127"/>
      <c r="Y642" s="127"/>
      <c r="Z642" s="143"/>
      <c r="AA642" s="143"/>
      <c r="AB642" s="143"/>
      <c r="AC642" s="37"/>
    </row>
    <row r="643" spans="1:29" s="129" customFormat="1" ht="21.75" customHeight="1">
      <c r="A643" s="121"/>
      <c r="B643" s="181" t="s">
        <v>845</v>
      </c>
      <c r="C643" s="481"/>
      <c r="D643" s="182"/>
      <c r="E643" s="183">
        <v>0.1</v>
      </c>
      <c r="F643" s="184">
        <v>4335</v>
      </c>
      <c r="G643" s="185" t="s">
        <v>762</v>
      </c>
      <c r="H643" s="186"/>
      <c r="I643" s="124"/>
      <c r="J643" s="482" t="s">
        <v>845</v>
      </c>
      <c r="K643" s="482"/>
      <c r="L643" s="482"/>
      <c r="M643" s="483"/>
      <c r="N643" s="187">
        <v>0.1</v>
      </c>
      <c r="O643" s="188">
        <v>18785</v>
      </c>
      <c r="P643" s="484" t="s">
        <v>762</v>
      </c>
      <c r="Q643" s="484"/>
      <c r="R643" s="124"/>
      <c r="S643" s="124"/>
      <c r="T643" s="127"/>
      <c r="U643" s="127"/>
      <c r="V643" s="127"/>
      <c r="W643" s="127"/>
      <c r="X643" s="127"/>
      <c r="Y643" s="127"/>
      <c r="Z643" s="143"/>
      <c r="AA643" s="143"/>
      <c r="AB643" s="143"/>
      <c r="AC643" s="37"/>
    </row>
    <row r="644" spans="1:29" s="129" customFormat="1" ht="21.75" customHeight="1">
      <c r="A644" s="121"/>
      <c r="B644" s="181" t="s">
        <v>846</v>
      </c>
      <c r="C644" s="481"/>
      <c r="D644" s="182"/>
      <c r="E644" s="183">
        <v>0.1</v>
      </c>
      <c r="F644" s="184">
        <v>4335</v>
      </c>
      <c r="G644" s="185" t="s">
        <v>760</v>
      </c>
      <c r="H644" s="186"/>
      <c r="I644" s="124"/>
      <c r="J644" s="482" t="s">
        <v>846</v>
      </c>
      <c r="K644" s="482"/>
      <c r="L644" s="482"/>
      <c r="M644" s="483"/>
      <c r="N644" s="187">
        <v>0.1</v>
      </c>
      <c r="O644" s="188">
        <v>18785</v>
      </c>
      <c r="P644" s="484" t="s">
        <v>760</v>
      </c>
      <c r="Q644" s="484"/>
      <c r="R644" s="124"/>
      <c r="S644" s="124"/>
      <c r="T644" s="127"/>
      <c r="U644" s="127"/>
      <c r="V644" s="127"/>
      <c r="W644" s="127"/>
      <c r="X644" s="127"/>
      <c r="Y644" s="127"/>
      <c r="Z644" s="143"/>
      <c r="AA644" s="143"/>
      <c r="AB644" s="143"/>
      <c r="AC644" s="37"/>
    </row>
    <row r="645" spans="1:29" s="129" customFormat="1" ht="21.75" customHeight="1">
      <c r="A645" s="121"/>
      <c r="B645" s="181" t="s">
        <v>847</v>
      </c>
      <c r="C645" s="481"/>
      <c r="D645" s="182"/>
      <c r="E645" s="183">
        <v>0.1</v>
      </c>
      <c r="F645" s="184">
        <v>4335</v>
      </c>
      <c r="G645" s="185" t="s">
        <v>758</v>
      </c>
      <c r="H645" s="186"/>
      <c r="I645" s="124"/>
      <c r="J645" s="482" t="s">
        <v>847</v>
      </c>
      <c r="K645" s="482"/>
      <c r="L645" s="482"/>
      <c r="M645" s="483"/>
      <c r="N645" s="187">
        <v>0.1</v>
      </c>
      <c r="O645" s="188">
        <v>18785</v>
      </c>
      <c r="P645" s="484" t="s">
        <v>758</v>
      </c>
      <c r="Q645" s="484"/>
      <c r="R645" s="124"/>
      <c r="S645" s="124"/>
      <c r="T645" s="127"/>
      <c r="U645" s="127"/>
      <c r="V645" s="127"/>
      <c r="W645" s="127"/>
      <c r="X645" s="127"/>
      <c r="Y645" s="127"/>
      <c r="Z645" s="143"/>
      <c r="AA645" s="143"/>
      <c r="AB645" s="143"/>
      <c r="AC645" s="37"/>
    </row>
    <row r="646" spans="1:29" s="129" customFormat="1" ht="21.75" customHeight="1">
      <c r="A646" s="121"/>
      <c r="B646" s="181" t="s">
        <v>848</v>
      </c>
      <c r="C646" s="486">
        <v>0.2</v>
      </c>
      <c r="D646" s="183"/>
      <c r="E646" s="183">
        <v>0.1</v>
      </c>
      <c r="F646" s="184">
        <v>8670</v>
      </c>
      <c r="G646" s="185" t="s">
        <v>760</v>
      </c>
      <c r="H646" s="186"/>
      <c r="I646" s="124"/>
      <c r="J646" s="482" t="s">
        <v>848</v>
      </c>
      <c r="K646" s="482"/>
      <c r="L646" s="482"/>
      <c r="M646" s="487">
        <v>0.12</v>
      </c>
      <c r="N646" s="187">
        <v>0.1</v>
      </c>
      <c r="O646" s="188">
        <v>22542</v>
      </c>
      <c r="P646" s="484" t="s">
        <v>760</v>
      </c>
      <c r="Q646" s="484"/>
      <c r="R646" s="124"/>
      <c r="S646" s="124"/>
      <c r="T646" s="127"/>
      <c r="U646" s="127"/>
      <c r="V646" s="127"/>
      <c r="W646" s="127"/>
      <c r="X646" s="127"/>
      <c r="Y646" s="127"/>
      <c r="Z646" s="143"/>
      <c r="AA646" s="143"/>
      <c r="AB646" s="143"/>
      <c r="AC646" s="37"/>
    </row>
    <row r="647" spans="1:29" s="129" customFormat="1" ht="21.75" customHeight="1">
      <c r="A647" s="121"/>
      <c r="B647" s="181" t="s">
        <v>849</v>
      </c>
      <c r="C647" s="486"/>
      <c r="D647" s="183"/>
      <c r="E647" s="183">
        <v>0.15</v>
      </c>
      <c r="F647" s="184">
        <v>13005</v>
      </c>
      <c r="G647" s="185" t="s">
        <v>781</v>
      </c>
      <c r="H647" s="186"/>
      <c r="I647" s="124"/>
      <c r="J647" s="482" t="s">
        <v>849</v>
      </c>
      <c r="K647" s="482"/>
      <c r="L647" s="482"/>
      <c r="M647" s="487"/>
      <c r="N647" s="187">
        <v>0.15</v>
      </c>
      <c r="O647" s="188">
        <v>33813</v>
      </c>
      <c r="P647" s="484" t="s">
        <v>781</v>
      </c>
      <c r="Q647" s="484"/>
      <c r="R647" s="124"/>
      <c r="S647" s="124"/>
      <c r="T647" s="127"/>
      <c r="U647" s="127"/>
      <c r="V647" s="127"/>
      <c r="W647" s="127"/>
      <c r="X647" s="127"/>
      <c r="Y647" s="127"/>
      <c r="Z647" s="143"/>
      <c r="AA647" s="143"/>
      <c r="AB647" s="143"/>
      <c r="AC647" s="37"/>
    </row>
    <row r="648" spans="1:29" ht="21.75" customHeight="1">
      <c r="B648" s="181" t="s">
        <v>850</v>
      </c>
      <c r="C648" s="486"/>
      <c r="D648" s="183"/>
      <c r="E648" s="183">
        <v>0.15</v>
      </c>
      <c r="F648" s="184">
        <v>13005</v>
      </c>
      <c r="G648" s="191" t="s">
        <v>718</v>
      </c>
      <c r="H648" s="192"/>
      <c r="J648" s="482" t="s">
        <v>850</v>
      </c>
      <c r="K648" s="482"/>
      <c r="L648" s="482"/>
      <c r="M648" s="487"/>
      <c r="N648" s="187">
        <v>0.15</v>
      </c>
      <c r="O648" s="188">
        <v>33813</v>
      </c>
      <c r="P648" s="484" t="s">
        <v>851</v>
      </c>
      <c r="Q648" s="484"/>
      <c r="R648" s="484" t="s">
        <v>852</v>
      </c>
      <c r="S648" s="484"/>
      <c r="Z648" s="143"/>
      <c r="AA648" s="143"/>
      <c r="AB648" s="143"/>
      <c r="AC648" s="37"/>
    </row>
    <row r="649" spans="1:29" s="129" customFormat="1" ht="21.75" customHeight="1">
      <c r="A649" s="121"/>
      <c r="B649" s="181" t="s">
        <v>853</v>
      </c>
      <c r="C649" s="486"/>
      <c r="D649" s="183"/>
      <c r="E649" s="183">
        <v>0.15</v>
      </c>
      <c r="F649" s="184">
        <v>13005</v>
      </c>
      <c r="G649" s="185" t="s">
        <v>762</v>
      </c>
      <c r="H649" s="193"/>
      <c r="I649" s="124"/>
      <c r="J649" s="482" t="s">
        <v>853</v>
      </c>
      <c r="K649" s="482"/>
      <c r="L649" s="482"/>
      <c r="M649" s="487"/>
      <c r="N649" s="187">
        <v>0.15</v>
      </c>
      <c r="O649" s="188">
        <v>33813</v>
      </c>
      <c r="P649" s="484" t="s">
        <v>762</v>
      </c>
      <c r="Q649" s="484"/>
      <c r="R649" s="127"/>
      <c r="S649" s="127"/>
      <c r="T649" s="127"/>
      <c r="U649" s="127"/>
      <c r="V649" s="127"/>
      <c r="W649" s="127"/>
      <c r="X649" s="127"/>
      <c r="Y649" s="127"/>
      <c r="Z649" s="143"/>
      <c r="AA649" s="143"/>
      <c r="AB649" s="143"/>
      <c r="AC649" s="37"/>
    </row>
    <row r="650" spans="1:29" s="129" customFormat="1" ht="21.75" customHeight="1">
      <c r="A650" s="121"/>
      <c r="B650" s="181" t="s">
        <v>854</v>
      </c>
      <c r="C650" s="486"/>
      <c r="D650" s="183"/>
      <c r="E650" s="183">
        <v>0.15</v>
      </c>
      <c r="F650" s="184">
        <v>13005</v>
      </c>
      <c r="G650" s="185" t="s">
        <v>740</v>
      </c>
      <c r="H650" s="193"/>
      <c r="I650" s="124"/>
      <c r="J650" s="482" t="s">
        <v>854</v>
      </c>
      <c r="K650" s="482"/>
      <c r="L650" s="482"/>
      <c r="M650" s="487"/>
      <c r="N650" s="187">
        <v>0.15</v>
      </c>
      <c r="O650" s="188">
        <v>33813</v>
      </c>
      <c r="P650" s="484" t="s">
        <v>740</v>
      </c>
      <c r="Q650" s="484"/>
      <c r="R650" s="127"/>
      <c r="S650" s="127"/>
      <c r="T650" s="127"/>
      <c r="U650" s="127"/>
      <c r="V650" s="127"/>
      <c r="W650" s="127"/>
      <c r="X650" s="127"/>
      <c r="Y650" s="127"/>
      <c r="Z650" s="143"/>
      <c r="AA650" s="143"/>
      <c r="AB650" s="143"/>
      <c r="AC650" s="37"/>
    </row>
    <row r="651" spans="1:29" s="129" customFormat="1" ht="21.75" customHeight="1">
      <c r="A651" s="121"/>
      <c r="B651" s="181" t="s">
        <v>855</v>
      </c>
      <c r="C651" s="486"/>
      <c r="D651" s="183"/>
      <c r="E651" s="183">
        <v>0.15</v>
      </c>
      <c r="F651" s="184">
        <v>13005</v>
      </c>
      <c r="G651" s="191" t="s">
        <v>718</v>
      </c>
      <c r="H651" s="193"/>
      <c r="I651" s="124"/>
      <c r="J651" s="482" t="s">
        <v>855</v>
      </c>
      <c r="K651" s="482"/>
      <c r="L651" s="482"/>
      <c r="M651" s="487"/>
      <c r="N651" s="187">
        <v>0.15</v>
      </c>
      <c r="O651" s="188">
        <v>33813</v>
      </c>
      <c r="P651" s="484" t="s">
        <v>851</v>
      </c>
      <c r="Q651" s="484"/>
      <c r="R651" s="484" t="s">
        <v>852</v>
      </c>
      <c r="S651" s="484"/>
      <c r="T651" s="127"/>
      <c r="U651" s="127"/>
      <c r="V651" s="127"/>
      <c r="W651" s="127"/>
      <c r="X651" s="127"/>
      <c r="Y651" s="127"/>
      <c r="Z651" s="143"/>
      <c r="AA651" s="143"/>
      <c r="AB651" s="143"/>
      <c r="AC651" s="37"/>
    </row>
    <row r="652" spans="1:29" s="129" customFormat="1" ht="21.75" customHeight="1">
      <c r="A652" s="121"/>
      <c r="B652" s="181" t="s">
        <v>856</v>
      </c>
      <c r="C652" s="486"/>
      <c r="D652" s="183"/>
      <c r="E652" s="183">
        <v>0.15</v>
      </c>
      <c r="F652" s="184">
        <v>13005</v>
      </c>
      <c r="G652" s="185" t="s">
        <v>762</v>
      </c>
      <c r="H652" s="123"/>
      <c r="I652" s="124"/>
      <c r="J652" s="482" t="s">
        <v>856</v>
      </c>
      <c r="K652" s="482"/>
      <c r="L652" s="482"/>
      <c r="M652" s="487"/>
      <c r="N652" s="187">
        <v>0.15</v>
      </c>
      <c r="O652" s="188">
        <v>33813</v>
      </c>
      <c r="P652" s="484" t="s">
        <v>744</v>
      </c>
      <c r="Q652" s="484"/>
      <c r="R652" s="127"/>
      <c r="S652" s="127"/>
      <c r="T652" s="127"/>
      <c r="U652" s="127"/>
      <c r="V652" s="127"/>
      <c r="W652" s="127"/>
      <c r="X652" s="127"/>
      <c r="Y652" s="127"/>
      <c r="Z652" s="143"/>
      <c r="AA652" s="143"/>
      <c r="AB652" s="143"/>
      <c r="AC652" s="37"/>
    </row>
    <row r="653" spans="1:29" s="129" customFormat="1" ht="21.75" customHeight="1">
      <c r="A653" s="121"/>
      <c r="B653" s="181" t="s">
        <v>857</v>
      </c>
      <c r="C653" s="488">
        <v>0.4</v>
      </c>
      <c r="D653" s="488"/>
      <c r="E653" s="488"/>
      <c r="F653" s="194">
        <v>173400</v>
      </c>
      <c r="G653" s="195"/>
      <c r="H653" s="127"/>
      <c r="I653" s="127"/>
      <c r="J653" s="482" t="s">
        <v>857</v>
      </c>
      <c r="K653" s="482"/>
      <c r="L653" s="482"/>
      <c r="M653" s="451">
        <v>0.32</v>
      </c>
      <c r="N653" s="451"/>
      <c r="O653" s="196">
        <f>SUM(O630:O652)</f>
        <v>601120</v>
      </c>
      <c r="P653" s="127"/>
      <c r="Q653" s="127"/>
      <c r="R653" s="127"/>
      <c r="S653" s="127"/>
      <c r="T653" s="127"/>
      <c r="U653" s="127"/>
      <c r="V653" s="127"/>
      <c r="W653" s="127"/>
      <c r="X653" s="127"/>
      <c r="Y653" s="127"/>
      <c r="Z653" s="143"/>
      <c r="AA653" s="143"/>
      <c r="AB653" s="143"/>
      <c r="AC653" s="37"/>
    </row>
    <row r="654" spans="1:29" s="129" customFormat="1">
      <c r="A654" s="121"/>
      <c r="B654" s="121"/>
      <c r="C654" s="121"/>
      <c r="D654" s="121"/>
      <c r="E654" s="121"/>
      <c r="F654" s="122"/>
      <c r="G654" s="122"/>
      <c r="H654" s="123"/>
      <c r="I654" s="124"/>
      <c r="J654" s="124"/>
      <c r="K654" s="124"/>
      <c r="L654" s="125"/>
      <c r="M654" s="125"/>
      <c r="N654" s="125"/>
      <c r="O654" s="126"/>
      <c r="P654" s="126"/>
      <c r="Q654" s="127"/>
      <c r="R654" s="127"/>
      <c r="S654" s="127"/>
      <c r="T654" s="127"/>
      <c r="U654" s="127"/>
      <c r="V654" s="127"/>
      <c r="W654" s="127"/>
      <c r="X654" s="127"/>
      <c r="Y654" s="127"/>
      <c r="Z654" s="143"/>
      <c r="AA654" s="143"/>
      <c r="AB654" s="143"/>
      <c r="AC654" s="37"/>
    </row>
    <row r="655" spans="1:29" ht="15" customHeight="1">
      <c r="A655" s="422" t="s">
        <v>678</v>
      </c>
      <c r="B655" s="422" t="s">
        <v>679</v>
      </c>
      <c r="C655" s="422" t="s">
        <v>680</v>
      </c>
      <c r="D655" s="422" t="s">
        <v>681</v>
      </c>
      <c r="E655" s="422" t="s">
        <v>682</v>
      </c>
      <c r="F655" s="423" t="s">
        <v>683</v>
      </c>
      <c r="G655" s="423" t="s">
        <v>684</v>
      </c>
      <c r="H655" s="138">
        <v>0.55000000000000004</v>
      </c>
      <c r="I655" s="472">
        <v>0.25</v>
      </c>
      <c r="J655" s="472"/>
      <c r="K655" s="472"/>
      <c r="L655" s="472"/>
      <c r="M655" s="472"/>
      <c r="N655" s="444">
        <v>0.1</v>
      </c>
      <c r="O655" s="444"/>
      <c r="P655" s="139">
        <v>0.1</v>
      </c>
      <c r="Z655" s="143"/>
      <c r="AA655" s="143"/>
      <c r="AB655" s="143"/>
      <c r="AC655" s="37"/>
    </row>
    <row r="656" spans="1:29" ht="14.25" customHeight="1">
      <c r="A656" s="422"/>
      <c r="B656" s="422"/>
      <c r="C656" s="422"/>
      <c r="D656" s="422"/>
      <c r="E656" s="422"/>
      <c r="F656" s="422"/>
      <c r="G656" s="422"/>
      <c r="H656" s="445" t="s">
        <v>727</v>
      </c>
      <c r="I656" s="452" t="s">
        <v>728</v>
      </c>
      <c r="J656" s="452"/>
      <c r="K656" s="452"/>
      <c r="L656" s="452"/>
      <c r="M656" s="452"/>
      <c r="N656" s="446" t="s">
        <v>729</v>
      </c>
      <c r="O656" s="446"/>
      <c r="P656" s="447" t="s">
        <v>730</v>
      </c>
      <c r="Z656" s="143"/>
      <c r="AA656" s="143"/>
      <c r="AB656" s="143"/>
      <c r="AC656" s="37"/>
    </row>
    <row r="657" spans="1:29" ht="83.25" customHeight="1">
      <c r="A657" s="442" t="s">
        <v>332</v>
      </c>
      <c r="B657" s="427" t="s">
        <v>858</v>
      </c>
      <c r="C657" s="428">
        <v>3</v>
      </c>
      <c r="D657" s="428">
        <v>4</v>
      </c>
      <c r="E657" s="474" t="s">
        <v>618</v>
      </c>
      <c r="F657" s="429">
        <v>7300</v>
      </c>
      <c r="G657" s="429">
        <f>D657*F657</f>
        <v>29200</v>
      </c>
      <c r="H657" s="445"/>
      <c r="I657" s="154" t="s">
        <v>859</v>
      </c>
      <c r="J657" s="154" t="s">
        <v>733</v>
      </c>
      <c r="K657" s="154" t="s">
        <v>756</v>
      </c>
      <c r="L657" s="154" t="s">
        <v>757</v>
      </c>
      <c r="M657" s="153" t="s">
        <v>735</v>
      </c>
      <c r="N657" s="146" t="s">
        <v>736</v>
      </c>
      <c r="O657" s="146" t="s">
        <v>737</v>
      </c>
      <c r="P657" s="447"/>
      <c r="Z657" s="143"/>
      <c r="AA657" s="143"/>
      <c r="AB657" s="143"/>
      <c r="AC657" s="37"/>
    </row>
    <row r="658" spans="1:29" ht="39" customHeight="1">
      <c r="A658" s="442"/>
      <c r="B658" s="427"/>
      <c r="C658" s="427"/>
      <c r="D658" s="427"/>
      <c r="E658" s="427"/>
      <c r="F658" s="427"/>
      <c r="G658" s="427"/>
      <c r="H658" s="427"/>
      <c r="I658" s="153">
        <v>0.5</v>
      </c>
      <c r="J658" s="153">
        <v>0.2</v>
      </c>
      <c r="K658" s="153">
        <v>0.1</v>
      </c>
      <c r="L658" s="153">
        <v>0.1</v>
      </c>
      <c r="M658" s="153">
        <v>0.1</v>
      </c>
      <c r="N658" s="144">
        <v>0.9</v>
      </c>
      <c r="O658" s="144">
        <v>0.1</v>
      </c>
      <c r="P658" s="447"/>
      <c r="Z658" s="143"/>
      <c r="AA658" s="143"/>
      <c r="AB658" s="143"/>
      <c r="AC658" s="37"/>
    </row>
    <row r="659" spans="1:29">
      <c r="A659" s="442"/>
      <c r="B659" s="432" t="s">
        <v>740</v>
      </c>
      <c r="C659" s="432"/>
      <c r="D659" s="432"/>
      <c r="E659" s="432"/>
      <c r="F659" s="432"/>
      <c r="G659" s="432"/>
      <c r="H659" s="158">
        <v>3</v>
      </c>
      <c r="I659" s="115"/>
      <c r="J659" s="115"/>
      <c r="K659" s="115"/>
      <c r="L659" s="115"/>
      <c r="M659" s="115"/>
      <c r="N659" s="115"/>
      <c r="O659" s="115"/>
      <c r="P659" s="115"/>
      <c r="Z659" s="143"/>
      <c r="AA659" s="143"/>
      <c r="AB659" s="143"/>
      <c r="AC659" s="37"/>
    </row>
    <row r="660" spans="1:29">
      <c r="A660" s="442"/>
      <c r="B660" s="433" t="s">
        <v>741</v>
      </c>
      <c r="C660" s="433"/>
      <c r="D660" s="433"/>
      <c r="E660" s="433"/>
      <c r="F660" s="433"/>
      <c r="G660" s="433"/>
      <c r="H660" s="157">
        <f>(H659/D657)*G657*H655</f>
        <v>12045.000000000002</v>
      </c>
      <c r="I660" s="115"/>
      <c r="J660" s="115"/>
      <c r="K660" s="115"/>
      <c r="L660" s="115"/>
      <c r="M660" s="115"/>
      <c r="N660" s="115"/>
      <c r="O660" s="115"/>
      <c r="P660" s="115"/>
      <c r="Z660" s="143"/>
      <c r="AA660" s="143"/>
      <c r="AB660" s="143"/>
      <c r="AC660" s="37"/>
    </row>
    <row r="661" spans="1:29">
      <c r="A661" s="442"/>
      <c r="B661" s="432" t="s">
        <v>742</v>
      </c>
      <c r="C661" s="432"/>
      <c r="D661" s="432"/>
      <c r="E661" s="432"/>
      <c r="F661" s="432"/>
      <c r="G661" s="432"/>
      <c r="H661" s="115"/>
      <c r="I661" s="173">
        <v>3</v>
      </c>
      <c r="J661" s="115"/>
      <c r="K661" s="173">
        <v>3</v>
      </c>
      <c r="L661" s="173">
        <v>3</v>
      </c>
      <c r="M661" s="115"/>
      <c r="N661" s="115"/>
      <c r="O661" s="115"/>
      <c r="P661" s="115"/>
      <c r="Z661" s="143"/>
      <c r="AA661" s="143"/>
      <c r="AB661" s="143"/>
      <c r="AC661" s="37"/>
    </row>
    <row r="662" spans="1:29">
      <c r="A662" s="442"/>
      <c r="B662" s="433" t="s">
        <v>743</v>
      </c>
      <c r="C662" s="433"/>
      <c r="D662" s="433"/>
      <c r="E662" s="433"/>
      <c r="F662" s="433"/>
      <c r="G662" s="433"/>
      <c r="H662" s="115"/>
      <c r="I662" s="177">
        <f>(I661/D657)*G657*I655*I658</f>
        <v>2737.5</v>
      </c>
      <c r="J662" s="115"/>
      <c r="K662" s="177">
        <f>(K661/D657)*G657*I655*K658</f>
        <v>547.5</v>
      </c>
      <c r="L662" s="177">
        <f>(L661/D657)*G657*I655*L658</f>
        <v>547.5</v>
      </c>
      <c r="M662" s="115"/>
      <c r="N662" s="115"/>
      <c r="O662" s="115"/>
      <c r="P662" s="115"/>
      <c r="Z662" s="143"/>
      <c r="AA662" s="143"/>
      <c r="AB662" s="143"/>
      <c r="AC662" s="37"/>
    </row>
    <row r="663" spans="1:29" ht="15" customHeight="1">
      <c r="A663" s="442"/>
      <c r="B663" s="462" t="s">
        <v>764</v>
      </c>
      <c r="C663" s="462"/>
      <c r="D663" s="462"/>
      <c r="E663" s="462"/>
      <c r="F663" s="462"/>
      <c r="G663" s="462"/>
      <c r="H663" s="158">
        <v>1</v>
      </c>
      <c r="I663" s="173">
        <v>1</v>
      </c>
      <c r="J663" s="173">
        <v>4</v>
      </c>
      <c r="K663" s="173">
        <v>1</v>
      </c>
      <c r="L663" s="173">
        <v>1</v>
      </c>
      <c r="M663" s="173">
        <v>4</v>
      </c>
      <c r="N663" s="115"/>
      <c r="O663" s="115"/>
      <c r="P663" s="115"/>
      <c r="Z663" s="143"/>
      <c r="AA663" s="143"/>
      <c r="AB663" s="143"/>
      <c r="AC663" s="37"/>
    </row>
    <row r="664" spans="1:29" ht="15" customHeight="1">
      <c r="A664" s="442"/>
      <c r="B664" s="463" t="s">
        <v>765</v>
      </c>
      <c r="C664" s="463"/>
      <c r="D664" s="463"/>
      <c r="E664" s="463"/>
      <c r="F664" s="463"/>
      <c r="G664" s="463"/>
      <c r="H664" s="157">
        <f>(H663/D657)*G657*H655</f>
        <v>4015.0000000000005</v>
      </c>
      <c r="I664" s="157">
        <f>(I663/D657)*G657*I655*I658</f>
        <v>912.5</v>
      </c>
      <c r="J664" s="157">
        <f>(J663/D657)*G657*I655*J658</f>
        <v>1460</v>
      </c>
      <c r="K664" s="157">
        <f>(K663/D657)*G657*I655*K658</f>
        <v>182.5</v>
      </c>
      <c r="L664" s="157">
        <f>(L663/D657)*G657*I655*L658</f>
        <v>182.5</v>
      </c>
      <c r="M664" s="157">
        <f>(M663/D657)*G657*I655*M658</f>
        <v>730</v>
      </c>
      <c r="N664" s="115"/>
      <c r="O664" s="115"/>
      <c r="P664" s="115"/>
      <c r="Z664" s="143"/>
      <c r="AA664" s="143"/>
      <c r="AB664" s="143"/>
      <c r="AC664" s="37"/>
    </row>
    <row r="665" spans="1:29">
      <c r="A665" s="442"/>
      <c r="B665" s="432"/>
      <c r="C665" s="432"/>
      <c r="D665" s="432"/>
      <c r="E665" s="432"/>
      <c r="F665" s="432"/>
      <c r="G665" s="432"/>
      <c r="H665" s="115"/>
      <c r="I665" s="115"/>
      <c r="J665" s="115"/>
      <c r="K665" s="115"/>
      <c r="L665" s="115"/>
      <c r="M665" s="115"/>
      <c r="N665" s="115"/>
      <c r="O665" s="115"/>
      <c r="P665" s="115"/>
      <c r="Z665" s="143"/>
      <c r="AA665" s="143"/>
      <c r="AB665" s="143"/>
      <c r="AC665" s="37"/>
    </row>
    <row r="666" spans="1:29">
      <c r="A666" s="442"/>
      <c r="B666" s="433"/>
      <c r="C666" s="433"/>
      <c r="D666" s="433"/>
      <c r="E666" s="433"/>
      <c r="F666" s="433"/>
      <c r="G666" s="433"/>
      <c r="H666" s="115"/>
      <c r="I666" s="115"/>
      <c r="J666" s="115"/>
      <c r="K666" s="115"/>
      <c r="L666" s="115"/>
      <c r="M666" s="115"/>
      <c r="N666" s="115"/>
      <c r="O666" s="115"/>
      <c r="P666" s="115"/>
      <c r="Z666" s="143"/>
      <c r="AA666" s="143"/>
      <c r="AB666" s="143"/>
      <c r="AC666" s="37"/>
    </row>
    <row r="667" spans="1:29">
      <c r="A667" s="442"/>
      <c r="B667" s="432"/>
      <c r="C667" s="432"/>
      <c r="D667" s="432"/>
      <c r="E667" s="432"/>
      <c r="F667" s="432"/>
      <c r="G667" s="432"/>
      <c r="H667" s="115"/>
      <c r="I667" s="115"/>
      <c r="J667" s="115"/>
      <c r="K667" s="115"/>
      <c r="L667" s="115"/>
      <c r="M667" s="115"/>
      <c r="N667" s="115"/>
      <c r="O667" s="115"/>
      <c r="P667" s="115"/>
      <c r="Z667" s="143"/>
      <c r="AA667" s="143"/>
      <c r="AB667" s="143"/>
      <c r="AC667" s="37"/>
    </row>
    <row r="668" spans="1:29">
      <c r="A668" s="442"/>
      <c r="B668" s="433"/>
      <c r="C668" s="433"/>
      <c r="D668" s="433"/>
      <c r="E668" s="433"/>
      <c r="F668" s="433"/>
      <c r="G668" s="433"/>
      <c r="H668" s="115"/>
      <c r="I668" s="115"/>
      <c r="J668" s="115"/>
      <c r="K668" s="115"/>
      <c r="L668" s="115"/>
      <c r="M668" s="115"/>
      <c r="N668" s="115"/>
      <c r="O668" s="115"/>
      <c r="P668" s="115"/>
      <c r="Z668" s="143"/>
      <c r="AA668" s="143"/>
      <c r="AB668" s="143"/>
      <c r="AC668" s="37"/>
    </row>
    <row r="669" spans="1:29">
      <c r="A669" s="442"/>
      <c r="B669" s="448" t="s">
        <v>720</v>
      </c>
      <c r="C669" s="448"/>
      <c r="D669" s="448"/>
      <c r="E669" s="448"/>
      <c r="F669" s="448"/>
      <c r="G669" s="448"/>
      <c r="H669" s="152">
        <f t="shared" ref="H669:P669" si="33">H659+H661+H663+H665+H667</f>
        <v>4</v>
      </c>
      <c r="I669" s="152">
        <f t="shared" si="33"/>
        <v>4</v>
      </c>
      <c r="J669" s="152">
        <f t="shared" si="33"/>
        <v>4</v>
      </c>
      <c r="K669" s="152">
        <f t="shared" si="33"/>
        <v>4</v>
      </c>
      <c r="L669" s="152">
        <f t="shared" si="33"/>
        <v>4</v>
      </c>
      <c r="M669" s="152">
        <f t="shared" si="33"/>
        <v>4</v>
      </c>
      <c r="N669" s="152">
        <f t="shared" si="33"/>
        <v>0</v>
      </c>
      <c r="O669" s="152">
        <f t="shared" si="33"/>
        <v>0</v>
      </c>
      <c r="P669" s="152">
        <f t="shared" si="33"/>
        <v>0</v>
      </c>
      <c r="Z669" s="143"/>
      <c r="AA669" s="143"/>
      <c r="AB669" s="143"/>
      <c r="AC669" s="37"/>
    </row>
    <row r="670" spans="1:29">
      <c r="A670" s="442"/>
      <c r="B670" s="439" t="s">
        <v>695</v>
      </c>
      <c r="C670" s="439"/>
      <c r="D670" s="439"/>
      <c r="E670" s="439"/>
      <c r="F670" s="439"/>
      <c r="G670" s="439"/>
      <c r="H670" s="117">
        <f t="shared" ref="H670:P670" si="34">H660+H662+H664+H666+H668</f>
        <v>16060.000000000002</v>
      </c>
      <c r="I670" s="117">
        <f t="shared" si="34"/>
        <v>3650</v>
      </c>
      <c r="J670" s="117">
        <f t="shared" si="34"/>
        <v>1460</v>
      </c>
      <c r="K670" s="117">
        <f t="shared" si="34"/>
        <v>730</v>
      </c>
      <c r="L670" s="117">
        <f t="shared" si="34"/>
        <v>730</v>
      </c>
      <c r="M670" s="117">
        <f t="shared" si="34"/>
        <v>730</v>
      </c>
      <c r="N670" s="117">
        <f t="shared" si="34"/>
        <v>0</v>
      </c>
      <c r="O670" s="117">
        <f t="shared" si="34"/>
        <v>0</v>
      </c>
      <c r="P670" s="117">
        <f t="shared" si="34"/>
        <v>0</v>
      </c>
      <c r="T670" s="141"/>
      <c r="Z670" s="143"/>
      <c r="AA670" s="143"/>
      <c r="AB670" s="143"/>
      <c r="AC670" s="37"/>
    </row>
    <row r="671" spans="1:29">
      <c r="A671" s="442"/>
      <c r="B671" s="449" t="s">
        <v>746</v>
      </c>
      <c r="C671" s="449"/>
      <c r="D671" s="449"/>
      <c r="E671" s="449"/>
      <c r="F671" s="449"/>
      <c r="G671" s="449"/>
      <c r="H671" s="470">
        <f>H670</f>
        <v>16060.000000000002</v>
      </c>
      <c r="I671" s="470"/>
      <c r="J671" s="470"/>
      <c r="K671" s="470"/>
      <c r="L671" s="470"/>
      <c r="M671" s="470"/>
      <c r="N671" s="470"/>
      <c r="O671" s="470"/>
      <c r="P671" s="470"/>
      <c r="Z671" s="143"/>
      <c r="AA671" s="143"/>
      <c r="AB671" s="143"/>
      <c r="AC671" s="37"/>
    </row>
    <row r="672" spans="1:29">
      <c r="A672" s="442"/>
      <c r="B672" s="449" t="s">
        <v>747</v>
      </c>
      <c r="C672" s="449"/>
      <c r="D672" s="449"/>
      <c r="E672" s="449"/>
      <c r="F672" s="449"/>
      <c r="G672" s="449"/>
      <c r="H672" s="470">
        <f>SUM(I670:M670)</f>
        <v>7300</v>
      </c>
      <c r="I672" s="470"/>
      <c r="J672" s="470"/>
      <c r="K672" s="470"/>
      <c r="L672" s="470"/>
      <c r="M672" s="470"/>
      <c r="N672" s="470"/>
      <c r="O672" s="470"/>
      <c r="P672" s="470"/>
      <c r="Z672" s="143"/>
      <c r="AA672" s="143"/>
      <c r="AB672" s="143"/>
      <c r="AC672" s="37"/>
    </row>
    <row r="673" spans="1:29">
      <c r="A673" s="442"/>
      <c r="B673" s="449" t="s">
        <v>748</v>
      </c>
      <c r="C673" s="449"/>
      <c r="D673" s="449"/>
      <c r="E673" s="449"/>
      <c r="F673" s="449"/>
      <c r="G673" s="449"/>
      <c r="H673" s="470">
        <f>SUM(N670:P670)</f>
        <v>0</v>
      </c>
      <c r="I673" s="470"/>
      <c r="J673" s="470"/>
      <c r="K673" s="470"/>
      <c r="L673" s="470"/>
      <c r="M673" s="470"/>
      <c r="N673" s="470"/>
      <c r="O673" s="470"/>
      <c r="P673" s="470"/>
      <c r="Z673" s="143"/>
      <c r="AA673" s="143"/>
      <c r="AB673" s="143"/>
      <c r="AC673" s="37"/>
    </row>
    <row r="674" spans="1:29">
      <c r="A674" s="442"/>
      <c r="B674" s="439" t="s">
        <v>721</v>
      </c>
      <c r="C674" s="439"/>
      <c r="D674" s="439"/>
      <c r="E674" s="439"/>
      <c r="F674" s="439"/>
      <c r="G674" s="439"/>
      <c r="H674" s="470">
        <f>SUM(H671:O673)</f>
        <v>23360</v>
      </c>
      <c r="I674" s="470"/>
      <c r="J674" s="470"/>
      <c r="K674" s="470"/>
      <c r="L674" s="470"/>
      <c r="M674" s="470"/>
      <c r="N674" s="470"/>
      <c r="O674" s="470"/>
      <c r="P674" s="470"/>
      <c r="Z674" s="143"/>
      <c r="AA674" s="143"/>
      <c r="AB674" s="143"/>
      <c r="AC674" s="37"/>
    </row>
    <row r="675" spans="1:29">
      <c r="A675" s="442"/>
      <c r="B675" s="450" t="s">
        <v>749</v>
      </c>
      <c r="C675" s="450"/>
      <c r="D675" s="450"/>
      <c r="E675" s="450"/>
      <c r="F675" s="450"/>
      <c r="G675" s="450"/>
      <c r="H675" s="471">
        <f>H674/G657</f>
        <v>0.8</v>
      </c>
      <c r="I675" s="471"/>
      <c r="J675" s="471"/>
      <c r="K675" s="471"/>
      <c r="L675" s="471"/>
      <c r="M675" s="471"/>
      <c r="N675" s="471"/>
      <c r="O675" s="471"/>
      <c r="P675" s="471"/>
      <c r="Z675" s="143"/>
      <c r="AA675" s="143"/>
      <c r="AB675" s="143"/>
      <c r="AC675" s="37"/>
    </row>
    <row r="676" spans="1:29" s="129" customFormat="1">
      <c r="A676" s="121"/>
      <c r="B676" s="121"/>
      <c r="C676" s="121"/>
      <c r="D676" s="121"/>
      <c r="E676" s="121"/>
      <c r="F676" s="122"/>
      <c r="G676" s="122"/>
      <c r="H676" s="123"/>
      <c r="I676" s="124"/>
      <c r="J676" s="124"/>
      <c r="K676" s="124"/>
      <c r="L676" s="125"/>
      <c r="M676" s="125"/>
      <c r="N676" s="125"/>
      <c r="O676" s="126"/>
      <c r="P676" s="126"/>
      <c r="Q676" s="127"/>
      <c r="R676" s="127"/>
      <c r="S676" s="127"/>
      <c r="T676" s="127"/>
      <c r="U676" s="127"/>
      <c r="V676" s="127"/>
      <c r="W676" s="127"/>
      <c r="X676" s="127"/>
      <c r="Y676" s="127"/>
      <c r="Z676" s="143"/>
      <c r="AA676" s="143"/>
      <c r="AB676" s="143"/>
      <c r="AC676" s="37"/>
    </row>
    <row r="677" spans="1:29" ht="15" customHeight="1">
      <c r="A677" s="422" t="s">
        <v>678</v>
      </c>
      <c r="B677" s="422" t="s">
        <v>679</v>
      </c>
      <c r="C677" s="422" t="s">
        <v>680</v>
      </c>
      <c r="D677" s="422" t="s">
        <v>681</v>
      </c>
      <c r="E677" s="422" t="s">
        <v>682</v>
      </c>
      <c r="F677" s="423" t="s">
        <v>683</v>
      </c>
      <c r="G677" s="423" t="s">
        <v>684</v>
      </c>
      <c r="H677" s="138">
        <v>0.55000000000000004</v>
      </c>
      <c r="I677" s="451">
        <v>0.25</v>
      </c>
      <c r="J677" s="451"/>
      <c r="K677" s="451"/>
      <c r="L677" s="451"/>
      <c r="M677" s="451"/>
      <c r="N677" s="444">
        <v>0.1</v>
      </c>
      <c r="O677" s="444"/>
      <c r="P677" s="139">
        <v>0.1</v>
      </c>
      <c r="Z677" s="143"/>
      <c r="AA677" s="143"/>
      <c r="AB677" s="143"/>
      <c r="AC677" s="37"/>
    </row>
    <row r="678" spans="1:29" ht="14.25" customHeight="1">
      <c r="A678" s="422"/>
      <c r="B678" s="422"/>
      <c r="C678" s="422"/>
      <c r="D678" s="422"/>
      <c r="E678" s="422"/>
      <c r="F678" s="422"/>
      <c r="G678" s="422"/>
      <c r="H678" s="445" t="s">
        <v>727</v>
      </c>
      <c r="I678" s="452" t="s">
        <v>728</v>
      </c>
      <c r="J678" s="452"/>
      <c r="K678" s="452"/>
      <c r="L678" s="452"/>
      <c r="M678" s="452"/>
      <c r="N678" s="446" t="s">
        <v>729</v>
      </c>
      <c r="O678" s="446"/>
      <c r="P678" s="447" t="s">
        <v>730</v>
      </c>
      <c r="Z678" s="143"/>
      <c r="AA678" s="143"/>
      <c r="AB678" s="143"/>
      <c r="AC678" s="37"/>
    </row>
    <row r="679" spans="1:29" ht="83.25" customHeight="1">
      <c r="A679" s="442" t="s">
        <v>334</v>
      </c>
      <c r="B679" s="427" t="s">
        <v>860</v>
      </c>
      <c r="C679" s="428">
        <v>1</v>
      </c>
      <c r="D679" s="428">
        <v>1</v>
      </c>
      <c r="E679" s="474" t="s">
        <v>618</v>
      </c>
      <c r="F679" s="429">
        <v>126400</v>
      </c>
      <c r="G679" s="429">
        <v>126400</v>
      </c>
      <c r="H679" s="445"/>
      <c r="I679" s="154" t="s">
        <v>861</v>
      </c>
      <c r="J679" s="154" t="s">
        <v>862</v>
      </c>
      <c r="K679" s="154" t="s">
        <v>734</v>
      </c>
      <c r="L679" s="154" t="s">
        <v>757</v>
      </c>
      <c r="M679" s="153" t="s">
        <v>735</v>
      </c>
      <c r="N679" s="144" t="s">
        <v>736</v>
      </c>
      <c r="O679" s="144" t="s">
        <v>737</v>
      </c>
      <c r="P679" s="447"/>
      <c r="Z679" s="143"/>
      <c r="AA679" s="143"/>
      <c r="AB679" s="143"/>
      <c r="AC679" s="37"/>
    </row>
    <row r="680" spans="1:29" ht="39" customHeight="1">
      <c r="A680" s="442"/>
      <c r="B680" s="427"/>
      <c r="C680" s="427"/>
      <c r="D680" s="427"/>
      <c r="E680" s="427"/>
      <c r="F680" s="427"/>
      <c r="G680" s="427"/>
      <c r="H680" s="427"/>
      <c r="I680" s="153">
        <v>0.5</v>
      </c>
      <c r="J680" s="153">
        <v>0.2</v>
      </c>
      <c r="K680" s="153">
        <v>0.1</v>
      </c>
      <c r="L680" s="153">
        <v>0.1</v>
      </c>
      <c r="M680" s="153">
        <v>0.1</v>
      </c>
      <c r="N680" s="144">
        <v>0.9</v>
      </c>
      <c r="O680" s="144">
        <v>0.1</v>
      </c>
      <c r="P680" s="447"/>
      <c r="Z680" s="143"/>
      <c r="AA680" s="143"/>
      <c r="AB680" s="143"/>
      <c r="AC680" s="37"/>
    </row>
    <row r="681" spans="1:29">
      <c r="A681" s="442"/>
      <c r="B681" s="432" t="s">
        <v>714</v>
      </c>
      <c r="C681" s="432"/>
      <c r="D681" s="432"/>
      <c r="E681" s="432"/>
      <c r="F681" s="432"/>
      <c r="G681" s="432"/>
      <c r="H681" s="158">
        <v>1</v>
      </c>
      <c r="I681" s="115"/>
      <c r="J681" s="115"/>
      <c r="K681" s="115"/>
      <c r="L681" s="115"/>
      <c r="M681" s="115"/>
      <c r="N681" s="115"/>
      <c r="O681" s="115"/>
      <c r="P681" s="115"/>
      <c r="Z681" s="143"/>
      <c r="AA681" s="143"/>
      <c r="AB681" s="143"/>
      <c r="AC681" s="37"/>
    </row>
    <row r="682" spans="1:29">
      <c r="A682" s="442"/>
      <c r="B682" s="433" t="s">
        <v>715</v>
      </c>
      <c r="C682" s="433"/>
      <c r="D682" s="433"/>
      <c r="E682" s="433"/>
      <c r="F682" s="433"/>
      <c r="G682" s="433"/>
      <c r="H682" s="157">
        <f>(H681/D679)*G679*H677</f>
        <v>69520</v>
      </c>
      <c r="I682" s="115"/>
      <c r="J682" s="115"/>
      <c r="K682" s="115"/>
      <c r="L682" s="115"/>
      <c r="M682" s="115"/>
      <c r="N682" s="115"/>
      <c r="O682" s="115"/>
      <c r="P682" s="115"/>
      <c r="Z682" s="143"/>
      <c r="AA682" s="143"/>
      <c r="AB682" s="143"/>
      <c r="AC682" s="37"/>
    </row>
    <row r="683" spans="1:29">
      <c r="A683" s="442"/>
      <c r="B683" s="432" t="s">
        <v>764</v>
      </c>
      <c r="C683" s="432"/>
      <c r="D683" s="432"/>
      <c r="E683" s="432"/>
      <c r="F683" s="432"/>
      <c r="G683" s="432"/>
      <c r="H683" s="115"/>
      <c r="I683" s="176">
        <v>1</v>
      </c>
      <c r="J683" s="176">
        <v>1</v>
      </c>
      <c r="K683" s="115"/>
      <c r="L683" s="115"/>
      <c r="M683" s="115"/>
      <c r="N683" s="115"/>
      <c r="O683" s="115"/>
      <c r="P683" s="115"/>
      <c r="R683" s="363"/>
      <c r="Z683" s="143"/>
      <c r="AA683" s="143"/>
      <c r="AB683" s="143"/>
      <c r="AC683" s="37"/>
    </row>
    <row r="684" spans="1:29">
      <c r="A684" s="442"/>
      <c r="B684" s="433" t="s">
        <v>765</v>
      </c>
      <c r="C684" s="433"/>
      <c r="D684" s="433"/>
      <c r="E684" s="433"/>
      <c r="F684" s="433"/>
      <c r="G684" s="433"/>
      <c r="H684" s="115"/>
      <c r="I684" s="177">
        <f>(I683/D679)*G679*I677*I680</f>
        <v>15800</v>
      </c>
      <c r="J684" s="177">
        <f>(J683/D679)*G679*I677*J680</f>
        <v>6320</v>
      </c>
      <c r="K684" s="115"/>
      <c r="L684" s="115"/>
      <c r="M684" s="115"/>
      <c r="N684" s="115"/>
      <c r="O684" s="115"/>
      <c r="P684" s="115"/>
      <c r="Z684" s="143"/>
      <c r="AA684" s="143"/>
      <c r="AB684" s="143"/>
      <c r="AC684" s="37"/>
    </row>
    <row r="685" spans="1:29">
      <c r="A685" s="442"/>
      <c r="B685" s="432" t="s">
        <v>1399</v>
      </c>
      <c r="C685" s="432"/>
      <c r="D685" s="432"/>
      <c r="E685" s="432"/>
      <c r="F685" s="432"/>
      <c r="G685" s="432"/>
      <c r="H685" s="115"/>
      <c r="I685" s="115"/>
      <c r="J685" s="115"/>
      <c r="K685" s="176">
        <v>1</v>
      </c>
      <c r="L685" s="176">
        <v>1</v>
      </c>
      <c r="M685" s="176">
        <v>1</v>
      </c>
      <c r="N685" s="115"/>
      <c r="O685" s="115"/>
      <c r="P685" s="115"/>
      <c r="Q685" s="141"/>
      <c r="Z685" s="143"/>
      <c r="AA685" s="143"/>
      <c r="AB685" s="143"/>
      <c r="AC685" s="37"/>
    </row>
    <row r="686" spans="1:29">
      <c r="A686" s="442"/>
      <c r="B686" s="433" t="s">
        <v>1400</v>
      </c>
      <c r="C686" s="433"/>
      <c r="D686" s="433"/>
      <c r="E686" s="433"/>
      <c r="F686" s="433"/>
      <c r="G686" s="433"/>
      <c r="H686" s="115"/>
      <c r="I686" s="115"/>
      <c r="J686" s="115"/>
      <c r="K686" s="177">
        <f>(K685/D679)*G679*I677*K680</f>
        <v>3160</v>
      </c>
      <c r="L686" s="177">
        <f>(L685/D679)*G679*I677*L680</f>
        <v>3160</v>
      </c>
      <c r="M686" s="177">
        <f>(M685/D679)*G679*I677*M680</f>
        <v>3160</v>
      </c>
      <c r="N686" s="115"/>
      <c r="O686" s="115"/>
      <c r="P686" s="115"/>
      <c r="Z686" s="143"/>
      <c r="AA686" s="143"/>
      <c r="AB686" s="143"/>
      <c r="AC686" s="37"/>
    </row>
    <row r="687" spans="1:29">
      <c r="A687" s="442"/>
      <c r="B687" s="448" t="s">
        <v>720</v>
      </c>
      <c r="C687" s="448"/>
      <c r="D687" s="448"/>
      <c r="E687" s="448"/>
      <c r="F687" s="448"/>
      <c r="G687" s="448"/>
      <c r="H687" s="152">
        <f>H681+H683+H685</f>
        <v>1</v>
      </c>
      <c r="I687" s="152">
        <f t="shared" ref="I687:P687" si="35">I681+I683+I685</f>
        <v>1</v>
      </c>
      <c r="J687" s="152">
        <f t="shared" si="35"/>
        <v>1</v>
      </c>
      <c r="K687" s="152">
        <f t="shared" si="35"/>
        <v>1</v>
      </c>
      <c r="L687" s="152">
        <f t="shared" si="35"/>
        <v>1</v>
      </c>
      <c r="M687" s="152">
        <f t="shared" si="35"/>
        <v>1</v>
      </c>
      <c r="N687" s="152">
        <f t="shared" si="35"/>
        <v>0</v>
      </c>
      <c r="O687" s="152">
        <f t="shared" si="35"/>
        <v>0</v>
      </c>
      <c r="P687" s="152">
        <f t="shared" si="35"/>
        <v>0</v>
      </c>
      <c r="Z687" s="143"/>
      <c r="AA687" s="143"/>
      <c r="AB687" s="143"/>
      <c r="AC687" s="37"/>
    </row>
    <row r="688" spans="1:29">
      <c r="A688" s="442"/>
      <c r="B688" s="439" t="s">
        <v>695</v>
      </c>
      <c r="C688" s="439"/>
      <c r="D688" s="439"/>
      <c r="E688" s="439"/>
      <c r="F688" s="439"/>
      <c r="G688" s="439"/>
      <c r="H688" s="117">
        <f>H682+H684+H686</f>
        <v>69520</v>
      </c>
      <c r="I688" s="117">
        <f t="shared" ref="I688:P688" si="36">I682+I684+I686</f>
        <v>15800</v>
      </c>
      <c r="J688" s="117">
        <f t="shared" si="36"/>
        <v>6320</v>
      </c>
      <c r="K688" s="117">
        <f t="shared" si="36"/>
        <v>3160</v>
      </c>
      <c r="L688" s="117">
        <f t="shared" si="36"/>
        <v>3160</v>
      </c>
      <c r="M688" s="117">
        <f t="shared" si="36"/>
        <v>3160</v>
      </c>
      <c r="N688" s="117">
        <f t="shared" si="36"/>
        <v>0</v>
      </c>
      <c r="O688" s="117">
        <f t="shared" si="36"/>
        <v>0</v>
      </c>
      <c r="P688" s="117">
        <f t="shared" si="36"/>
        <v>0</v>
      </c>
      <c r="T688" s="141"/>
      <c r="Z688" s="143"/>
      <c r="AA688" s="143"/>
      <c r="AB688" s="143"/>
      <c r="AC688" s="37"/>
    </row>
    <row r="689" spans="1:29">
      <c r="A689" s="442"/>
      <c r="B689" s="449" t="s">
        <v>746</v>
      </c>
      <c r="C689" s="449"/>
      <c r="D689" s="449"/>
      <c r="E689" s="449"/>
      <c r="F689" s="449"/>
      <c r="G689" s="449"/>
      <c r="H689" s="470">
        <f>H688</f>
        <v>69520</v>
      </c>
      <c r="I689" s="470"/>
      <c r="J689" s="470"/>
      <c r="K689" s="470"/>
      <c r="L689" s="470"/>
      <c r="M689" s="470"/>
      <c r="N689" s="470"/>
      <c r="O689" s="470"/>
      <c r="P689" s="470"/>
      <c r="Z689" s="143"/>
      <c r="AA689" s="143"/>
      <c r="AB689" s="143"/>
      <c r="AC689" s="37"/>
    </row>
    <row r="690" spans="1:29">
      <c r="A690" s="442"/>
      <c r="B690" s="449" t="s">
        <v>747</v>
      </c>
      <c r="C690" s="449"/>
      <c r="D690" s="449"/>
      <c r="E690" s="449"/>
      <c r="F690" s="449"/>
      <c r="G690" s="449"/>
      <c r="H690" s="470">
        <f>SUM(I688:M688)</f>
        <v>31600</v>
      </c>
      <c r="I690" s="470"/>
      <c r="J690" s="470"/>
      <c r="K690" s="470"/>
      <c r="L690" s="470"/>
      <c r="M690" s="470"/>
      <c r="N690" s="470"/>
      <c r="O690" s="470"/>
      <c r="P690" s="470"/>
      <c r="Z690" s="143"/>
      <c r="AA690" s="143"/>
      <c r="AB690" s="143"/>
      <c r="AC690" s="37"/>
    </row>
    <row r="691" spans="1:29">
      <c r="A691" s="442"/>
      <c r="B691" s="449" t="s">
        <v>748</v>
      </c>
      <c r="C691" s="449"/>
      <c r="D691" s="449"/>
      <c r="E691" s="449"/>
      <c r="F691" s="449"/>
      <c r="G691" s="449"/>
      <c r="H691" s="470">
        <f>SUM(N688:P688)</f>
        <v>0</v>
      </c>
      <c r="I691" s="470"/>
      <c r="J691" s="470"/>
      <c r="K691" s="470"/>
      <c r="L691" s="470"/>
      <c r="M691" s="470"/>
      <c r="N691" s="470"/>
      <c r="O691" s="470"/>
      <c r="P691" s="470"/>
      <c r="Z691" s="143"/>
      <c r="AA691" s="143"/>
      <c r="AB691" s="143"/>
      <c r="AC691" s="37"/>
    </row>
    <row r="692" spans="1:29">
      <c r="A692" s="442"/>
      <c r="B692" s="439" t="s">
        <v>721</v>
      </c>
      <c r="C692" s="439"/>
      <c r="D692" s="439"/>
      <c r="E692" s="439"/>
      <c r="F692" s="439"/>
      <c r="G692" s="439"/>
      <c r="H692" s="470">
        <f>SUM(H689:P691)</f>
        <v>101120</v>
      </c>
      <c r="I692" s="470"/>
      <c r="J692" s="470"/>
      <c r="K692" s="470"/>
      <c r="L692" s="470"/>
      <c r="M692" s="470"/>
      <c r="N692" s="470"/>
      <c r="O692" s="470"/>
      <c r="P692" s="470"/>
      <c r="Z692" s="143"/>
      <c r="AA692" s="143"/>
      <c r="AB692" s="143"/>
      <c r="AC692" s="37"/>
    </row>
    <row r="693" spans="1:29">
      <c r="A693" s="442"/>
      <c r="B693" s="450" t="s">
        <v>749</v>
      </c>
      <c r="C693" s="450"/>
      <c r="D693" s="450"/>
      <c r="E693" s="450"/>
      <c r="F693" s="450"/>
      <c r="G693" s="450"/>
      <c r="H693" s="471">
        <f>H692/G679</f>
        <v>0.8</v>
      </c>
      <c r="I693" s="471"/>
      <c r="J693" s="471"/>
      <c r="K693" s="471"/>
      <c r="L693" s="471"/>
      <c r="M693" s="471"/>
      <c r="N693" s="471"/>
      <c r="O693" s="471"/>
      <c r="P693" s="471"/>
      <c r="Z693" s="143"/>
      <c r="AA693" s="143"/>
      <c r="AB693" s="143"/>
      <c r="AC693" s="37"/>
    </row>
    <row r="694" spans="1:29" s="129" customFormat="1">
      <c r="A694" s="121"/>
      <c r="B694" s="197"/>
      <c r="C694" s="197"/>
      <c r="D694" s="197"/>
      <c r="E694" s="197"/>
      <c r="F694" s="195"/>
      <c r="G694" s="195"/>
      <c r="H694" s="127"/>
      <c r="I694" s="127"/>
      <c r="J694" s="127"/>
      <c r="K694" s="127"/>
      <c r="L694" s="125"/>
      <c r="M694" s="125"/>
      <c r="N694" s="125"/>
      <c r="O694" s="126"/>
      <c r="P694" s="126"/>
      <c r="Q694" s="127"/>
      <c r="R694" s="127"/>
      <c r="S694" s="127"/>
      <c r="T694" s="127"/>
      <c r="U694" s="127"/>
      <c r="V694" s="127"/>
      <c r="W694" s="127"/>
      <c r="X694" s="127"/>
      <c r="Y694" s="127"/>
      <c r="Z694" s="143"/>
      <c r="AA694" s="143"/>
      <c r="AB694" s="143"/>
      <c r="AC694" s="37"/>
    </row>
    <row r="695" spans="1:29" ht="15" customHeight="1">
      <c r="A695" s="422" t="s">
        <v>678</v>
      </c>
      <c r="B695" s="422" t="s">
        <v>679</v>
      </c>
      <c r="C695" s="422" t="s">
        <v>680</v>
      </c>
      <c r="D695" s="422" t="s">
        <v>681</v>
      </c>
      <c r="E695" s="422" t="s">
        <v>682</v>
      </c>
      <c r="F695" s="423" t="s">
        <v>683</v>
      </c>
      <c r="G695" s="423" t="s">
        <v>684</v>
      </c>
      <c r="H695" s="138">
        <v>0.6</v>
      </c>
      <c r="I695" s="451">
        <v>0.2</v>
      </c>
      <c r="J695" s="451"/>
      <c r="K695" s="451"/>
      <c r="L695" s="451"/>
      <c r="M695" s="444">
        <v>0.1</v>
      </c>
      <c r="N695" s="444"/>
      <c r="O695" s="139">
        <v>0.1</v>
      </c>
      <c r="P695" s="102"/>
      <c r="Z695" s="143"/>
      <c r="AA695" s="143"/>
      <c r="AB695" s="143"/>
      <c r="AC695" s="37"/>
    </row>
    <row r="696" spans="1:29" ht="14.25" customHeight="1">
      <c r="A696" s="422"/>
      <c r="B696" s="422"/>
      <c r="C696" s="422"/>
      <c r="D696" s="422"/>
      <c r="E696" s="422"/>
      <c r="F696" s="422"/>
      <c r="G696" s="422"/>
      <c r="H696" s="445" t="s">
        <v>727</v>
      </c>
      <c r="I696" s="452" t="s">
        <v>728</v>
      </c>
      <c r="J696" s="452"/>
      <c r="K696" s="452"/>
      <c r="L696" s="452"/>
      <c r="M696" s="446" t="s">
        <v>729</v>
      </c>
      <c r="N696" s="446"/>
      <c r="O696" s="447" t="s">
        <v>730</v>
      </c>
      <c r="P696" s="102"/>
      <c r="Z696" s="143"/>
      <c r="AA696" s="143"/>
      <c r="AB696" s="143"/>
      <c r="AC696" s="37"/>
    </row>
    <row r="697" spans="1:29" ht="55.5" customHeight="1">
      <c r="A697" s="442" t="s">
        <v>336</v>
      </c>
      <c r="B697" s="427" t="s">
        <v>863</v>
      </c>
      <c r="C697" s="428">
        <v>1</v>
      </c>
      <c r="D697" s="428">
        <v>1</v>
      </c>
      <c r="E697" s="427" t="s">
        <v>618</v>
      </c>
      <c r="F697" s="429">
        <v>1116400</v>
      </c>
      <c r="G697" s="429">
        <v>1116400</v>
      </c>
      <c r="H697" s="445"/>
      <c r="I697" s="154" t="s">
        <v>732</v>
      </c>
      <c r="J697" s="154" t="s">
        <v>733</v>
      </c>
      <c r="K697" s="154" t="s">
        <v>734</v>
      </c>
      <c r="L697" s="154" t="s">
        <v>735</v>
      </c>
      <c r="M697" s="146" t="s">
        <v>736</v>
      </c>
      <c r="N697" s="146" t="s">
        <v>737</v>
      </c>
      <c r="O697" s="447"/>
      <c r="P697" s="102"/>
      <c r="Z697" s="143"/>
      <c r="AA697" s="143"/>
      <c r="AB697" s="143"/>
      <c r="AC697" s="37"/>
    </row>
    <row r="698" spans="1:29" ht="39" customHeight="1">
      <c r="A698" s="442"/>
      <c r="B698" s="427"/>
      <c r="C698" s="427"/>
      <c r="D698" s="427"/>
      <c r="E698" s="427"/>
      <c r="F698" s="427"/>
      <c r="G698" s="427"/>
      <c r="H698" s="427"/>
      <c r="I698" s="153">
        <v>0.6</v>
      </c>
      <c r="J698" s="153">
        <v>0.2</v>
      </c>
      <c r="K698" s="153">
        <v>0.1</v>
      </c>
      <c r="L698" s="153">
        <v>0.1</v>
      </c>
      <c r="M698" s="144">
        <v>0.9</v>
      </c>
      <c r="N698" s="144">
        <v>0.1</v>
      </c>
      <c r="O698" s="447"/>
      <c r="P698" s="102"/>
      <c r="Z698" s="143"/>
      <c r="AA698" s="143"/>
      <c r="AB698" s="143"/>
      <c r="AC698" s="37"/>
    </row>
    <row r="699" spans="1:29">
      <c r="A699" s="442"/>
      <c r="B699" s="432" t="s">
        <v>714</v>
      </c>
      <c r="C699" s="432"/>
      <c r="D699" s="432"/>
      <c r="E699" s="432"/>
      <c r="F699" s="432"/>
      <c r="G699" s="432"/>
      <c r="H699" s="158">
        <v>1</v>
      </c>
      <c r="I699" s="115"/>
      <c r="J699" s="115"/>
      <c r="K699" s="115"/>
      <c r="L699" s="115"/>
      <c r="M699" s="115"/>
      <c r="N699" s="115"/>
      <c r="O699" s="115"/>
      <c r="P699" s="102"/>
      <c r="Z699" s="143"/>
      <c r="AA699" s="143"/>
      <c r="AB699" s="143"/>
      <c r="AC699" s="37"/>
    </row>
    <row r="700" spans="1:29">
      <c r="A700" s="442"/>
      <c r="B700" s="433" t="s">
        <v>715</v>
      </c>
      <c r="C700" s="433"/>
      <c r="D700" s="433"/>
      <c r="E700" s="433"/>
      <c r="F700" s="433"/>
      <c r="G700" s="433"/>
      <c r="H700" s="157">
        <f>(H699/C697)*G697*H695</f>
        <v>669840</v>
      </c>
      <c r="I700" s="115"/>
      <c r="J700" s="115"/>
      <c r="K700" s="115"/>
      <c r="L700" s="115"/>
      <c r="M700" s="115"/>
      <c r="N700" s="115"/>
      <c r="O700" s="115"/>
      <c r="P700" s="102"/>
      <c r="Z700" s="143"/>
      <c r="AA700" s="143"/>
      <c r="AB700" s="143"/>
      <c r="AC700" s="37"/>
    </row>
    <row r="701" spans="1:29">
      <c r="A701" s="442"/>
      <c r="B701" s="432" t="s">
        <v>740</v>
      </c>
      <c r="C701" s="432"/>
      <c r="D701" s="432"/>
      <c r="E701" s="432"/>
      <c r="F701" s="432"/>
      <c r="G701" s="432"/>
      <c r="H701" s="115"/>
      <c r="I701" s="130">
        <v>1</v>
      </c>
      <c r="J701" s="115"/>
      <c r="K701" s="115"/>
      <c r="L701" s="115"/>
      <c r="M701" s="115"/>
      <c r="N701" s="115"/>
      <c r="O701" s="115"/>
      <c r="P701" s="102"/>
      <c r="Z701" s="143"/>
      <c r="AA701" s="143"/>
      <c r="AB701" s="143"/>
      <c r="AC701" s="37"/>
    </row>
    <row r="702" spans="1:29">
      <c r="A702" s="442"/>
      <c r="B702" s="433" t="s">
        <v>741</v>
      </c>
      <c r="C702" s="433"/>
      <c r="D702" s="433"/>
      <c r="E702" s="433"/>
      <c r="F702" s="433"/>
      <c r="G702" s="433"/>
      <c r="H702" s="115"/>
      <c r="I702" s="157">
        <f>(I701/C697)*G697*I695*I698</f>
        <v>133968</v>
      </c>
      <c r="J702" s="115"/>
      <c r="K702" s="115"/>
      <c r="L702" s="115"/>
      <c r="M702" s="115"/>
      <c r="N702" s="115"/>
      <c r="O702" s="115"/>
      <c r="P702" s="102"/>
      <c r="Z702" s="143"/>
      <c r="AA702" s="143"/>
      <c r="AB702" s="143"/>
      <c r="AC702" s="37"/>
    </row>
    <row r="703" spans="1:29">
      <c r="A703" s="442"/>
      <c r="B703" s="432" t="s">
        <v>1399</v>
      </c>
      <c r="C703" s="432"/>
      <c r="D703" s="432"/>
      <c r="E703" s="432"/>
      <c r="F703" s="432"/>
      <c r="G703" s="432"/>
      <c r="H703" s="115"/>
      <c r="I703" s="115"/>
      <c r="J703" s="115"/>
      <c r="K703" s="176">
        <v>1</v>
      </c>
      <c r="L703" s="176"/>
      <c r="M703" s="115"/>
      <c r="N703" s="115"/>
      <c r="O703" s="115"/>
      <c r="P703" s="102"/>
      <c r="Z703" s="143"/>
      <c r="AA703" s="143"/>
      <c r="AB703" s="143"/>
      <c r="AC703" s="37"/>
    </row>
    <row r="704" spans="1:29">
      <c r="A704" s="442"/>
      <c r="B704" s="433" t="s">
        <v>1400</v>
      </c>
      <c r="C704" s="433"/>
      <c r="D704" s="433"/>
      <c r="E704" s="433"/>
      <c r="F704" s="433"/>
      <c r="G704" s="433"/>
      <c r="H704" s="115"/>
      <c r="I704" s="115"/>
      <c r="J704" s="115"/>
      <c r="K704" s="177">
        <f>(K703/D697)*G697*I695*K698</f>
        <v>22328</v>
      </c>
      <c r="L704" s="177"/>
      <c r="M704" s="115"/>
      <c r="N704" s="115"/>
      <c r="O704" s="115"/>
      <c r="P704" s="102"/>
      <c r="Z704" s="143"/>
      <c r="AA704" s="143"/>
      <c r="AB704" s="143"/>
      <c r="AC704" s="37"/>
    </row>
    <row r="705" spans="1:29">
      <c r="A705" s="442"/>
      <c r="B705" s="432"/>
      <c r="C705" s="432"/>
      <c r="D705" s="432"/>
      <c r="E705" s="432"/>
      <c r="F705" s="432"/>
      <c r="G705" s="432"/>
      <c r="H705" s="115"/>
      <c r="I705" s="115"/>
      <c r="J705" s="115"/>
      <c r="K705" s="115"/>
      <c r="L705" s="115"/>
      <c r="M705" s="115"/>
      <c r="N705" s="115"/>
      <c r="O705" s="115"/>
      <c r="P705" s="102"/>
      <c r="Z705" s="143"/>
      <c r="AA705" s="143"/>
      <c r="AB705" s="143"/>
      <c r="AC705" s="37"/>
    </row>
    <row r="706" spans="1:29">
      <c r="A706" s="442"/>
      <c r="B706" s="433"/>
      <c r="C706" s="433"/>
      <c r="D706" s="433"/>
      <c r="E706" s="433"/>
      <c r="F706" s="433"/>
      <c r="G706" s="433"/>
      <c r="H706" s="115"/>
      <c r="I706" s="115"/>
      <c r="J706" s="115"/>
      <c r="K706" s="115"/>
      <c r="L706" s="115"/>
      <c r="M706" s="115"/>
      <c r="N706" s="115"/>
      <c r="O706" s="115"/>
      <c r="P706" s="102"/>
      <c r="Z706" s="143"/>
      <c r="AA706" s="143"/>
      <c r="AB706" s="143"/>
      <c r="AC706" s="37"/>
    </row>
    <row r="707" spans="1:29">
      <c r="A707" s="442"/>
      <c r="B707" s="432"/>
      <c r="C707" s="432"/>
      <c r="D707" s="432"/>
      <c r="E707" s="432"/>
      <c r="F707" s="432"/>
      <c r="G707" s="432"/>
      <c r="H707" s="115"/>
      <c r="I707" s="115"/>
      <c r="J707" s="115"/>
      <c r="K707" s="115"/>
      <c r="L707" s="115"/>
      <c r="M707" s="115"/>
      <c r="N707" s="115"/>
      <c r="O707" s="115"/>
      <c r="P707" s="102"/>
      <c r="Z707" s="143"/>
      <c r="AA707" s="143"/>
      <c r="AB707" s="143"/>
      <c r="AC707" s="37"/>
    </row>
    <row r="708" spans="1:29">
      <c r="A708" s="442"/>
      <c r="B708" s="433"/>
      <c r="C708" s="433"/>
      <c r="D708" s="433"/>
      <c r="E708" s="433"/>
      <c r="F708" s="433"/>
      <c r="G708" s="433"/>
      <c r="H708" s="115"/>
      <c r="I708" s="115"/>
      <c r="J708" s="115"/>
      <c r="K708" s="115"/>
      <c r="L708" s="115"/>
      <c r="M708" s="115"/>
      <c r="N708" s="115"/>
      <c r="O708" s="115"/>
      <c r="P708" s="102"/>
      <c r="Z708" s="143"/>
      <c r="AA708" s="143"/>
      <c r="AB708" s="143"/>
      <c r="AC708" s="37"/>
    </row>
    <row r="709" spans="1:29">
      <c r="A709" s="442"/>
      <c r="B709" s="448" t="s">
        <v>720</v>
      </c>
      <c r="C709" s="448"/>
      <c r="D709" s="448"/>
      <c r="E709" s="448"/>
      <c r="F709" s="448"/>
      <c r="G709" s="448"/>
      <c r="H709" s="152">
        <f t="shared" ref="H709:O710" si="37">H699+H701+H703+H705+H707</f>
        <v>1</v>
      </c>
      <c r="I709" s="152">
        <f t="shared" si="37"/>
        <v>1</v>
      </c>
      <c r="J709" s="152">
        <f t="shared" si="37"/>
        <v>0</v>
      </c>
      <c r="K709" s="152">
        <f t="shared" si="37"/>
        <v>1</v>
      </c>
      <c r="L709" s="152">
        <f t="shared" si="37"/>
        <v>0</v>
      </c>
      <c r="M709" s="152">
        <f t="shared" si="37"/>
        <v>0</v>
      </c>
      <c r="N709" s="152">
        <f t="shared" si="37"/>
        <v>0</v>
      </c>
      <c r="O709" s="152">
        <f t="shared" si="37"/>
        <v>0</v>
      </c>
      <c r="P709" s="102"/>
      <c r="Z709" s="143"/>
      <c r="AA709" s="143"/>
      <c r="AB709" s="143"/>
      <c r="AC709" s="37"/>
    </row>
    <row r="710" spans="1:29">
      <c r="A710" s="442"/>
      <c r="B710" s="439" t="s">
        <v>695</v>
      </c>
      <c r="C710" s="439"/>
      <c r="D710" s="439"/>
      <c r="E710" s="439"/>
      <c r="F710" s="439"/>
      <c r="G710" s="439"/>
      <c r="H710" s="117">
        <f t="shared" si="37"/>
        <v>669840</v>
      </c>
      <c r="I710" s="117">
        <f t="shared" si="37"/>
        <v>133968</v>
      </c>
      <c r="J710" s="117">
        <f t="shared" si="37"/>
        <v>0</v>
      </c>
      <c r="K710" s="117">
        <f t="shared" si="37"/>
        <v>22328</v>
      </c>
      <c r="L710" s="117">
        <f t="shared" si="37"/>
        <v>0</v>
      </c>
      <c r="M710" s="117">
        <f t="shared" si="37"/>
        <v>0</v>
      </c>
      <c r="N710" s="117">
        <f t="shared" si="37"/>
        <v>0</v>
      </c>
      <c r="O710" s="117">
        <f t="shared" si="37"/>
        <v>0</v>
      </c>
      <c r="P710" s="102"/>
      <c r="S710" s="141"/>
      <c r="Z710" s="143"/>
      <c r="AA710" s="143"/>
      <c r="AB710" s="143"/>
      <c r="AC710" s="37"/>
    </row>
    <row r="711" spans="1:29">
      <c r="A711" s="442"/>
      <c r="B711" s="449" t="s">
        <v>746</v>
      </c>
      <c r="C711" s="449"/>
      <c r="D711" s="449"/>
      <c r="E711" s="449"/>
      <c r="F711" s="449"/>
      <c r="G711" s="449"/>
      <c r="H711" s="470">
        <f>H710</f>
        <v>669840</v>
      </c>
      <c r="I711" s="470"/>
      <c r="J711" s="470"/>
      <c r="K711" s="470"/>
      <c r="L711" s="470"/>
      <c r="M711" s="470"/>
      <c r="N711" s="470"/>
      <c r="O711" s="470"/>
      <c r="P711" s="102"/>
      <c r="Z711" s="143"/>
      <c r="AA711" s="143"/>
      <c r="AB711" s="143"/>
      <c r="AC711" s="37"/>
    </row>
    <row r="712" spans="1:29">
      <c r="A712" s="442"/>
      <c r="B712" s="449" t="s">
        <v>747</v>
      </c>
      <c r="C712" s="449"/>
      <c r="D712" s="449"/>
      <c r="E712" s="449"/>
      <c r="F712" s="449"/>
      <c r="G712" s="449"/>
      <c r="H712" s="470">
        <f>SUM(I710:M710)</f>
        <v>156296</v>
      </c>
      <c r="I712" s="470"/>
      <c r="J712" s="470"/>
      <c r="K712" s="470"/>
      <c r="L712" s="470"/>
      <c r="M712" s="470"/>
      <c r="N712" s="470"/>
      <c r="O712" s="470"/>
      <c r="P712" s="102"/>
      <c r="Z712" s="143"/>
      <c r="AA712" s="143"/>
      <c r="AB712" s="143"/>
      <c r="AC712" s="37"/>
    </row>
    <row r="713" spans="1:29">
      <c r="A713" s="442"/>
      <c r="B713" s="449" t="s">
        <v>748</v>
      </c>
      <c r="C713" s="449"/>
      <c r="D713" s="449"/>
      <c r="E713" s="449"/>
      <c r="F713" s="449"/>
      <c r="G713" s="449"/>
      <c r="H713" s="470">
        <f>SUM(M710:O710)</f>
        <v>0</v>
      </c>
      <c r="I713" s="470"/>
      <c r="J713" s="470"/>
      <c r="K713" s="470"/>
      <c r="L713" s="470"/>
      <c r="M713" s="470"/>
      <c r="N713" s="470"/>
      <c r="O713" s="470"/>
      <c r="P713" s="102"/>
      <c r="Z713" s="143"/>
      <c r="AA713" s="143"/>
      <c r="AB713" s="143"/>
      <c r="AC713" s="37"/>
    </row>
    <row r="714" spans="1:29">
      <c r="A714" s="442"/>
      <c r="B714" s="439" t="s">
        <v>721</v>
      </c>
      <c r="C714" s="439"/>
      <c r="D714" s="439"/>
      <c r="E714" s="439"/>
      <c r="F714" s="439"/>
      <c r="G714" s="439"/>
      <c r="H714" s="470">
        <f>SUM(H711:O713)</f>
        <v>826136</v>
      </c>
      <c r="I714" s="470"/>
      <c r="J714" s="470"/>
      <c r="K714" s="470"/>
      <c r="L714" s="470"/>
      <c r="M714" s="470"/>
      <c r="N714" s="470"/>
      <c r="O714" s="470"/>
      <c r="P714" s="102"/>
      <c r="Z714" s="143"/>
      <c r="AA714" s="143"/>
      <c r="AB714" s="143"/>
      <c r="AC714" s="37"/>
    </row>
    <row r="715" spans="1:29">
      <c r="A715" s="442"/>
      <c r="B715" s="450" t="s">
        <v>749</v>
      </c>
      <c r="C715" s="450"/>
      <c r="D715" s="450"/>
      <c r="E715" s="450"/>
      <c r="F715" s="450"/>
      <c r="G715" s="450"/>
      <c r="H715" s="471">
        <f>H714/G697</f>
        <v>0.74</v>
      </c>
      <c r="I715" s="471"/>
      <c r="J715" s="471"/>
      <c r="K715" s="471"/>
      <c r="L715" s="471"/>
      <c r="M715" s="471"/>
      <c r="N715" s="471"/>
      <c r="O715" s="471"/>
      <c r="P715" s="102"/>
      <c r="Z715" s="143"/>
      <c r="AA715" s="143"/>
      <c r="AB715" s="143"/>
      <c r="AC715" s="37"/>
    </row>
    <row r="716" spans="1:29" s="129" customFormat="1">
      <c r="A716" s="121"/>
      <c r="B716" s="121"/>
      <c r="C716" s="121"/>
      <c r="D716" s="121"/>
      <c r="E716" s="121"/>
      <c r="F716" s="122"/>
      <c r="G716" s="122"/>
      <c r="H716" s="123"/>
      <c r="I716" s="124"/>
      <c r="J716" s="124"/>
      <c r="K716" s="124"/>
      <c r="L716" s="125"/>
      <c r="M716" s="125"/>
      <c r="N716" s="125"/>
      <c r="O716" s="126"/>
      <c r="P716" s="126"/>
      <c r="Q716" s="127"/>
      <c r="R716" s="127"/>
      <c r="S716" s="127"/>
      <c r="T716" s="127"/>
      <c r="U716" s="127"/>
      <c r="V716" s="127"/>
      <c r="W716" s="127"/>
      <c r="X716" s="127"/>
      <c r="Y716" s="127"/>
      <c r="Z716" s="143"/>
      <c r="AA716" s="143"/>
      <c r="AB716" s="143"/>
      <c r="AC716" s="37"/>
    </row>
    <row r="717" spans="1:29" ht="15" customHeight="1">
      <c r="A717" s="422" t="s">
        <v>678</v>
      </c>
      <c r="B717" s="422" t="s">
        <v>679</v>
      </c>
      <c r="C717" s="422" t="s">
        <v>680</v>
      </c>
      <c r="D717" s="422" t="s">
        <v>681</v>
      </c>
      <c r="E717" s="422" t="s">
        <v>682</v>
      </c>
      <c r="F717" s="423" t="s">
        <v>683</v>
      </c>
      <c r="G717" s="423" t="s">
        <v>684</v>
      </c>
      <c r="H717" s="138">
        <v>0.6</v>
      </c>
      <c r="I717" s="451">
        <v>0.2</v>
      </c>
      <c r="J717" s="451"/>
      <c r="K717" s="451"/>
      <c r="L717" s="451"/>
      <c r="M717" s="444">
        <v>0.1</v>
      </c>
      <c r="N717" s="444"/>
      <c r="O717" s="139">
        <v>0.1</v>
      </c>
      <c r="P717" s="102"/>
      <c r="Z717" s="143"/>
      <c r="AA717" s="143"/>
      <c r="AB717" s="143"/>
      <c r="AC717" s="37"/>
    </row>
    <row r="718" spans="1:29" ht="14.25" customHeight="1">
      <c r="A718" s="422"/>
      <c r="B718" s="422"/>
      <c r="C718" s="422"/>
      <c r="D718" s="422"/>
      <c r="E718" s="422"/>
      <c r="F718" s="422"/>
      <c r="G718" s="422"/>
      <c r="H718" s="445" t="s">
        <v>727</v>
      </c>
      <c r="I718" s="452" t="s">
        <v>728</v>
      </c>
      <c r="J718" s="452"/>
      <c r="K718" s="452"/>
      <c r="L718" s="452"/>
      <c r="M718" s="446" t="s">
        <v>729</v>
      </c>
      <c r="N718" s="446"/>
      <c r="O718" s="447" t="s">
        <v>730</v>
      </c>
      <c r="P718" s="102"/>
      <c r="Z718" s="143"/>
      <c r="AA718" s="143"/>
      <c r="AB718" s="143"/>
      <c r="AC718" s="37"/>
    </row>
    <row r="719" spans="1:29" ht="39.75" customHeight="1">
      <c r="A719" s="442" t="s">
        <v>338</v>
      </c>
      <c r="B719" s="427" t="s">
        <v>864</v>
      </c>
      <c r="C719" s="428">
        <v>1</v>
      </c>
      <c r="D719" s="428">
        <v>1</v>
      </c>
      <c r="E719" s="427" t="s">
        <v>618</v>
      </c>
      <c r="F719" s="429">
        <v>835200</v>
      </c>
      <c r="G719" s="429">
        <v>835200</v>
      </c>
      <c r="H719" s="445"/>
      <c r="I719" s="154" t="s">
        <v>732</v>
      </c>
      <c r="J719" s="154" t="s">
        <v>733</v>
      </c>
      <c r="K719" s="154" t="s">
        <v>734</v>
      </c>
      <c r="L719" s="154" t="s">
        <v>735</v>
      </c>
      <c r="M719" s="146" t="s">
        <v>736</v>
      </c>
      <c r="N719" s="146" t="s">
        <v>737</v>
      </c>
      <c r="O719" s="447"/>
      <c r="P719" s="102"/>
      <c r="Z719" s="143"/>
      <c r="AA719" s="143"/>
      <c r="AB719" s="143"/>
      <c r="AC719" s="37"/>
    </row>
    <row r="720" spans="1:29" ht="39" customHeight="1">
      <c r="A720" s="442"/>
      <c r="B720" s="427"/>
      <c r="C720" s="427"/>
      <c r="D720" s="427"/>
      <c r="E720" s="427"/>
      <c r="F720" s="427"/>
      <c r="G720" s="427"/>
      <c r="H720" s="427"/>
      <c r="I720" s="153">
        <v>0.6</v>
      </c>
      <c r="J720" s="153">
        <v>0.2</v>
      </c>
      <c r="K720" s="153">
        <v>0.1</v>
      </c>
      <c r="L720" s="153">
        <v>0.1</v>
      </c>
      <c r="M720" s="144">
        <v>0.9</v>
      </c>
      <c r="N720" s="144">
        <v>0.1</v>
      </c>
      <c r="O720" s="447"/>
      <c r="P720" s="102"/>
      <c r="Z720" s="143"/>
      <c r="AA720" s="143"/>
      <c r="AB720" s="143"/>
      <c r="AC720" s="37"/>
    </row>
    <row r="721" spans="1:29">
      <c r="A721" s="442"/>
      <c r="B721" s="432" t="s">
        <v>714</v>
      </c>
      <c r="C721" s="432"/>
      <c r="D721" s="432"/>
      <c r="E721" s="432"/>
      <c r="F721" s="432"/>
      <c r="G721" s="432"/>
      <c r="H721" s="130">
        <v>1</v>
      </c>
      <c r="I721" s="115"/>
      <c r="J721" s="115"/>
      <c r="K721" s="115"/>
      <c r="L721" s="115"/>
      <c r="M721" s="115"/>
      <c r="N721" s="115"/>
      <c r="O721" s="115"/>
      <c r="P721" s="102"/>
      <c r="Z721" s="143"/>
      <c r="AA721" s="143"/>
      <c r="AB721" s="143"/>
      <c r="AC721" s="37"/>
    </row>
    <row r="722" spans="1:29">
      <c r="A722" s="442"/>
      <c r="B722" s="433" t="s">
        <v>715</v>
      </c>
      <c r="C722" s="433"/>
      <c r="D722" s="433"/>
      <c r="E722" s="433"/>
      <c r="F722" s="433"/>
      <c r="G722" s="433"/>
      <c r="H722" s="157">
        <f>(H721/C719)*G719*H717</f>
        <v>501120</v>
      </c>
      <c r="I722" s="115"/>
      <c r="J722" s="115"/>
      <c r="K722" s="115"/>
      <c r="L722" s="115"/>
      <c r="M722" s="115"/>
      <c r="N722" s="115"/>
      <c r="O722" s="115"/>
      <c r="P722" s="102"/>
      <c r="Z722" s="143"/>
      <c r="AA722" s="143"/>
      <c r="AB722" s="143"/>
      <c r="AC722" s="37"/>
    </row>
    <row r="723" spans="1:29">
      <c r="A723" s="442"/>
      <c r="B723" s="432" t="s">
        <v>740</v>
      </c>
      <c r="C723" s="432"/>
      <c r="D723" s="432"/>
      <c r="E723" s="432"/>
      <c r="F723" s="432"/>
      <c r="G723" s="432"/>
      <c r="H723" s="115"/>
      <c r="I723" s="130">
        <v>1</v>
      </c>
      <c r="J723" s="115"/>
      <c r="K723" s="115"/>
      <c r="L723" s="115"/>
      <c r="M723" s="115"/>
      <c r="N723" s="115"/>
      <c r="O723" s="115"/>
      <c r="P723" s="102"/>
      <c r="Z723" s="143"/>
      <c r="AA723" s="143"/>
      <c r="AB723" s="143"/>
      <c r="AC723" s="37"/>
    </row>
    <row r="724" spans="1:29">
      <c r="A724" s="442"/>
      <c r="B724" s="433" t="s">
        <v>741</v>
      </c>
      <c r="C724" s="433"/>
      <c r="D724" s="433"/>
      <c r="E724" s="433"/>
      <c r="F724" s="433"/>
      <c r="G724" s="433"/>
      <c r="H724" s="115"/>
      <c r="I724" s="157">
        <f>(I723/C719)*G719*I717*I720</f>
        <v>100224</v>
      </c>
      <c r="J724" s="115"/>
      <c r="K724" s="115"/>
      <c r="L724" s="115"/>
      <c r="M724" s="115"/>
      <c r="N724" s="115"/>
      <c r="O724" s="115"/>
      <c r="P724" s="102"/>
      <c r="Z724" s="143"/>
      <c r="AA724" s="143"/>
      <c r="AB724" s="143"/>
      <c r="AC724" s="37"/>
    </row>
    <row r="725" spans="1:29">
      <c r="A725" s="442"/>
      <c r="B725" s="432" t="s">
        <v>1399</v>
      </c>
      <c r="C725" s="432"/>
      <c r="D725" s="432"/>
      <c r="E725" s="432"/>
      <c r="F725" s="432"/>
      <c r="G725" s="432"/>
      <c r="H725" s="115"/>
      <c r="I725" s="115"/>
      <c r="J725" s="115"/>
      <c r="K725" s="176">
        <v>1</v>
      </c>
      <c r="L725" s="115"/>
      <c r="M725" s="115"/>
      <c r="N725" s="115"/>
      <c r="O725" s="115"/>
      <c r="P725" s="102"/>
      <c r="Z725" s="143"/>
      <c r="AA725" s="143"/>
      <c r="AB725" s="143"/>
      <c r="AC725" s="37"/>
    </row>
    <row r="726" spans="1:29">
      <c r="A726" s="442"/>
      <c r="B726" s="433" t="s">
        <v>1400</v>
      </c>
      <c r="C726" s="433"/>
      <c r="D726" s="433"/>
      <c r="E726" s="433"/>
      <c r="F726" s="433"/>
      <c r="G726" s="433"/>
      <c r="H726" s="115"/>
      <c r="I726" s="115"/>
      <c r="J726" s="115"/>
      <c r="K726" s="177">
        <f>(K725/D719)*G719*I717*K720</f>
        <v>16704</v>
      </c>
      <c r="L726" s="115"/>
      <c r="M726" s="115"/>
      <c r="N726" s="115"/>
      <c r="O726" s="115"/>
      <c r="P726" s="102"/>
      <c r="Z726" s="143"/>
      <c r="AA726" s="143"/>
      <c r="AB726" s="143"/>
      <c r="AC726" s="37"/>
    </row>
    <row r="727" spans="1:29">
      <c r="A727" s="442"/>
      <c r="B727" s="432"/>
      <c r="C727" s="432"/>
      <c r="D727" s="432"/>
      <c r="E727" s="432"/>
      <c r="F727" s="432"/>
      <c r="G727" s="432"/>
      <c r="H727" s="115"/>
      <c r="I727" s="115"/>
      <c r="J727" s="115"/>
      <c r="K727" s="115"/>
      <c r="L727" s="115"/>
      <c r="M727" s="115"/>
      <c r="N727" s="115"/>
      <c r="O727" s="115"/>
      <c r="P727" s="102"/>
      <c r="Z727" s="143"/>
      <c r="AA727" s="143"/>
      <c r="AB727" s="143"/>
      <c r="AC727" s="37"/>
    </row>
    <row r="728" spans="1:29">
      <c r="A728" s="442"/>
      <c r="B728" s="433"/>
      <c r="C728" s="433"/>
      <c r="D728" s="433"/>
      <c r="E728" s="433"/>
      <c r="F728" s="433"/>
      <c r="G728" s="433"/>
      <c r="H728" s="115"/>
      <c r="I728" s="115"/>
      <c r="J728" s="115"/>
      <c r="K728" s="115"/>
      <c r="L728" s="115"/>
      <c r="M728" s="115"/>
      <c r="N728" s="115"/>
      <c r="O728" s="115"/>
      <c r="P728" s="102"/>
      <c r="Z728" s="143"/>
      <c r="AA728" s="143"/>
      <c r="AB728" s="143"/>
      <c r="AC728" s="37"/>
    </row>
    <row r="729" spans="1:29">
      <c r="A729" s="442"/>
      <c r="B729" s="432"/>
      <c r="C729" s="432"/>
      <c r="D729" s="432"/>
      <c r="E729" s="432"/>
      <c r="F729" s="432"/>
      <c r="G729" s="432"/>
      <c r="H729" s="115"/>
      <c r="I729" s="115"/>
      <c r="J729" s="115"/>
      <c r="K729" s="115"/>
      <c r="L729" s="115"/>
      <c r="M729" s="115"/>
      <c r="N729" s="115"/>
      <c r="O729" s="115"/>
      <c r="P729" s="102"/>
      <c r="Z729" s="143"/>
      <c r="AA729" s="143"/>
      <c r="AB729" s="143"/>
      <c r="AC729" s="37"/>
    </row>
    <row r="730" spans="1:29">
      <c r="A730" s="442"/>
      <c r="B730" s="433"/>
      <c r="C730" s="433"/>
      <c r="D730" s="433"/>
      <c r="E730" s="433"/>
      <c r="F730" s="433"/>
      <c r="G730" s="433"/>
      <c r="H730" s="115"/>
      <c r="I730" s="115"/>
      <c r="J730" s="115"/>
      <c r="K730" s="115"/>
      <c r="L730" s="115"/>
      <c r="M730" s="115"/>
      <c r="N730" s="115"/>
      <c r="O730" s="115"/>
      <c r="P730" s="102"/>
      <c r="Z730" s="143"/>
      <c r="AA730" s="143"/>
      <c r="AB730" s="143"/>
      <c r="AC730" s="37"/>
    </row>
    <row r="731" spans="1:29">
      <c r="A731" s="442"/>
      <c r="B731" s="448" t="s">
        <v>720</v>
      </c>
      <c r="C731" s="448"/>
      <c r="D731" s="448"/>
      <c r="E731" s="448"/>
      <c r="F731" s="448"/>
      <c r="G731" s="448"/>
      <c r="H731" s="152">
        <f t="shared" ref="H731:O732" si="38">H721+H723+H725+H727+H729</f>
        <v>1</v>
      </c>
      <c r="I731" s="152">
        <f t="shared" si="38"/>
        <v>1</v>
      </c>
      <c r="J731" s="152">
        <f t="shared" si="38"/>
        <v>0</v>
      </c>
      <c r="K731" s="152">
        <f t="shared" si="38"/>
        <v>1</v>
      </c>
      <c r="L731" s="152">
        <f t="shared" si="38"/>
        <v>0</v>
      </c>
      <c r="M731" s="152">
        <f t="shared" si="38"/>
        <v>0</v>
      </c>
      <c r="N731" s="152">
        <f t="shared" si="38"/>
        <v>0</v>
      </c>
      <c r="O731" s="152">
        <f t="shared" si="38"/>
        <v>0</v>
      </c>
      <c r="P731" s="102"/>
      <c r="Z731" s="143"/>
      <c r="AA731" s="143"/>
      <c r="AB731" s="143"/>
      <c r="AC731" s="37"/>
    </row>
    <row r="732" spans="1:29">
      <c r="A732" s="442"/>
      <c r="B732" s="439" t="s">
        <v>695</v>
      </c>
      <c r="C732" s="439"/>
      <c r="D732" s="439"/>
      <c r="E732" s="439"/>
      <c r="F732" s="439"/>
      <c r="G732" s="439"/>
      <c r="H732" s="117">
        <f t="shared" si="38"/>
        <v>501120</v>
      </c>
      <c r="I732" s="117">
        <f t="shared" si="38"/>
        <v>100224</v>
      </c>
      <c r="J732" s="117">
        <f t="shared" si="38"/>
        <v>0</v>
      </c>
      <c r="K732" s="117">
        <f t="shared" si="38"/>
        <v>16704</v>
      </c>
      <c r="L732" s="117">
        <f t="shared" si="38"/>
        <v>0</v>
      </c>
      <c r="M732" s="117">
        <f t="shared" si="38"/>
        <v>0</v>
      </c>
      <c r="N732" s="117">
        <f t="shared" si="38"/>
        <v>0</v>
      </c>
      <c r="O732" s="117">
        <f t="shared" si="38"/>
        <v>0</v>
      </c>
      <c r="P732" s="102"/>
      <c r="S732" s="141"/>
      <c r="Z732" s="143"/>
      <c r="AA732" s="143"/>
      <c r="AB732" s="143"/>
      <c r="AC732" s="37"/>
    </row>
    <row r="733" spans="1:29">
      <c r="A733" s="442"/>
      <c r="B733" s="449" t="s">
        <v>746</v>
      </c>
      <c r="C733" s="449"/>
      <c r="D733" s="449"/>
      <c r="E733" s="449"/>
      <c r="F733" s="449"/>
      <c r="G733" s="449"/>
      <c r="H733" s="470">
        <f>H732</f>
        <v>501120</v>
      </c>
      <c r="I733" s="470"/>
      <c r="J733" s="470"/>
      <c r="K733" s="470"/>
      <c r="L733" s="470"/>
      <c r="M733" s="470"/>
      <c r="N733" s="470"/>
      <c r="O733" s="470"/>
      <c r="P733" s="102"/>
      <c r="Z733" s="143"/>
      <c r="AA733" s="143"/>
      <c r="AB733" s="143"/>
      <c r="AC733" s="37"/>
    </row>
    <row r="734" spans="1:29">
      <c r="A734" s="442"/>
      <c r="B734" s="449" t="s">
        <v>747</v>
      </c>
      <c r="C734" s="449"/>
      <c r="D734" s="449"/>
      <c r="E734" s="449"/>
      <c r="F734" s="449"/>
      <c r="G734" s="449"/>
      <c r="H734" s="470">
        <f>SUM(I732:M732)</f>
        <v>116928</v>
      </c>
      <c r="I734" s="470"/>
      <c r="J734" s="470"/>
      <c r="K734" s="470"/>
      <c r="L734" s="470"/>
      <c r="M734" s="470"/>
      <c r="N734" s="470"/>
      <c r="O734" s="470"/>
      <c r="P734" s="102"/>
      <c r="Z734" s="143"/>
      <c r="AA734" s="143"/>
      <c r="AB734" s="143"/>
      <c r="AC734" s="37"/>
    </row>
    <row r="735" spans="1:29">
      <c r="A735" s="442"/>
      <c r="B735" s="449" t="s">
        <v>748</v>
      </c>
      <c r="C735" s="449"/>
      <c r="D735" s="449"/>
      <c r="E735" s="449"/>
      <c r="F735" s="449"/>
      <c r="G735" s="449"/>
      <c r="H735" s="470">
        <f>SUM(N731:O731)</f>
        <v>0</v>
      </c>
      <c r="I735" s="470"/>
      <c r="J735" s="470"/>
      <c r="K735" s="470"/>
      <c r="L735" s="470"/>
      <c r="M735" s="470"/>
      <c r="N735" s="470"/>
      <c r="O735" s="470"/>
      <c r="P735" s="102"/>
      <c r="Z735" s="143"/>
      <c r="AA735" s="143"/>
      <c r="AB735" s="143"/>
      <c r="AC735" s="37"/>
    </row>
    <row r="736" spans="1:29">
      <c r="A736" s="442"/>
      <c r="B736" s="439" t="s">
        <v>721</v>
      </c>
      <c r="C736" s="439"/>
      <c r="D736" s="439"/>
      <c r="E736" s="439"/>
      <c r="F736" s="439"/>
      <c r="G736" s="439"/>
      <c r="H736" s="470">
        <f>SUM(H733:O735)</f>
        <v>618048</v>
      </c>
      <c r="I736" s="470"/>
      <c r="J736" s="470"/>
      <c r="K736" s="470"/>
      <c r="L736" s="470"/>
      <c r="M736" s="470"/>
      <c r="N736" s="470"/>
      <c r="O736" s="470"/>
      <c r="P736" s="102"/>
      <c r="Z736" s="143"/>
      <c r="AA736" s="143"/>
      <c r="AB736" s="143"/>
      <c r="AC736" s="37"/>
    </row>
    <row r="737" spans="1:29">
      <c r="A737" s="442"/>
      <c r="B737" s="450" t="s">
        <v>749</v>
      </c>
      <c r="C737" s="450"/>
      <c r="D737" s="450"/>
      <c r="E737" s="450"/>
      <c r="F737" s="450"/>
      <c r="G737" s="450"/>
      <c r="H737" s="443">
        <f>H736/G719</f>
        <v>0.74</v>
      </c>
      <c r="I737" s="443"/>
      <c r="J737" s="443"/>
      <c r="K737" s="443"/>
      <c r="L737" s="443"/>
      <c r="M737" s="443"/>
      <c r="N737" s="443"/>
      <c r="O737" s="443"/>
      <c r="P737" s="102"/>
      <c r="Z737" s="143"/>
      <c r="AA737" s="143"/>
      <c r="AB737" s="143"/>
      <c r="AC737" s="37"/>
    </row>
    <row r="738" spans="1:29" s="129" customFormat="1">
      <c r="A738" s="121"/>
      <c r="B738" s="121"/>
      <c r="C738" s="121"/>
      <c r="D738" s="121"/>
      <c r="E738" s="121"/>
      <c r="F738" s="122"/>
      <c r="G738" s="122"/>
      <c r="H738" s="123"/>
      <c r="I738" s="124"/>
      <c r="J738" s="124"/>
      <c r="K738" s="124"/>
      <c r="L738" s="125"/>
      <c r="M738" s="125"/>
      <c r="N738" s="125"/>
      <c r="O738" s="126"/>
      <c r="P738" s="126"/>
      <c r="Q738" s="127"/>
      <c r="R738" s="127"/>
      <c r="S738" s="127"/>
      <c r="T738" s="127"/>
      <c r="U738" s="127"/>
      <c r="V738" s="127"/>
      <c r="W738" s="127"/>
      <c r="X738" s="127"/>
      <c r="Y738" s="127"/>
      <c r="Z738" s="143"/>
      <c r="AA738" s="143"/>
      <c r="AB738" s="143"/>
      <c r="AC738" s="37"/>
    </row>
    <row r="739" spans="1:29" ht="15" customHeight="1">
      <c r="A739" s="422" t="s">
        <v>678</v>
      </c>
      <c r="B739" s="422" t="s">
        <v>679</v>
      </c>
      <c r="C739" s="422" t="s">
        <v>680</v>
      </c>
      <c r="D739" s="422" t="s">
        <v>681</v>
      </c>
      <c r="E739" s="422" t="s">
        <v>682</v>
      </c>
      <c r="F739" s="423" t="s">
        <v>683</v>
      </c>
      <c r="G739" s="423" t="s">
        <v>684</v>
      </c>
      <c r="H739" s="138">
        <v>0.6</v>
      </c>
      <c r="I739" s="451">
        <v>0.2</v>
      </c>
      <c r="J739" s="451"/>
      <c r="K739" s="451"/>
      <c r="L739" s="451"/>
      <c r="M739" s="444">
        <v>0.1</v>
      </c>
      <c r="N739" s="444"/>
      <c r="O739" s="139">
        <v>0.1</v>
      </c>
      <c r="P739" s="102"/>
      <c r="Z739" s="143"/>
      <c r="AA739" s="143"/>
      <c r="AB739" s="143"/>
      <c r="AC739" s="37"/>
    </row>
    <row r="740" spans="1:29" ht="14.25" customHeight="1">
      <c r="A740" s="422"/>
      <c r="B740" s="422"/>
      <c r="C740" s="422"/>
      <c r="D740" s="422"/>
      <c r="E740" s="422"/>
      <c r="F740" s="422"/>
      <c r="G740" s="422"/>
      <c r="H740" s="445" t="s">
        <v>727</v>
      </c>
      <c r="I740" s="452" t="s">
        <v>728</v>
      </c>
      <c r="J740" s="452"/>
      <c r="K740" s="452"/>
      <c r="L740" s="452"/>
      <c r="M740" s="446" t="s">
        <v>729</v>
      </c>
      <c r="N740" s="446"/>
      <c r="O740" s="447" t="s">
        <v>730</v>
      </c>
      <c r="P740" s="102"/>
      <c r="Z740" s="143"/>
      <c r="AA740" s="143"/>
      <c r="AB740" s="143"/>
      <c r="AC740" s="37"/>
    </row>
    <row r="741" spans="1:29" ht="51" customHeight="1">
      <c r="A741" s="442" t="s">
        <v>340</v>
      </c>
      <c r="B741" s="427" t="s">
        <v>865</v>
      </c>
      <c r="C741" s="428">
        <v>1</v>
      </c>
      <c r="D741" s="428">
        <v>1</v>
      </c>
      <c r="E741" s="427" t="s">
        <v>618</v>
      </c>
      <c r="F741" s="429">
        <v>498000</v>
      </c>
      <c r="G741" s="429">
        <v>498000</v>
      </c>
      <c r="H741" s="445"/>
      <c r="I741" s="154" t="s">
        <v>732</v>
      </c>
      <c r="J741" s="154" t="s">
        <v>733</v>
      </c>
      <c r="K741" s="154" t="s">
        <v>734</v>
      </c>
      <c r="L741" s="154" t="s">
        <v>735</v>
      </c>
      <c r="M741" s="146" t="s">
        <v>736</v>
      </c>
      <c r="N741" s="146" t="s">
        <v>737</v>
      </c>
      <c r="O741" s="447"/>
      <c r="P741" s="102"/>
      <c r="Z741" s="143"/>
      <c r="AA741" s="143"/>
      <c r="AB741" s="143"/>
      <c r="AC741" s="37"/>
    </row>
    <row r="742" spans="1:29" ht="39" customHeight="1">
      <c r="A742" s="442"/>
      <c r="B742" s="427"/>
      <c r="C742" s="427"/>
      <c r="D742" s="427"/>
      <c r="E742" s="427"/>
      <c r="F742" s="427"/>
      <c r="G742" s="427"/>
      <c r="H742" s="427"/>
      <c r="I742" s="153">
        <v>0.6</v>
      </c>
      <c r="J742" s="153">
        <v>0.2</v>
      </c>
      <c r="K742" s="153">
        <v>0.1</v>
      </c>
      <c r="L742" s="153">
        <v>0.1</v>
      </c>
      <c r="M742" s="144">
        <v>0.9</v>
      </c>
      <c r="N742" s="144">
        <v>0.1</v>
      </c>
      <c r="O742" s="447"/>
      <c r="P742" s="102"/>
      <c r="Z742" s="143"/>
      <c r="AA742" s="143"/>
      <c r="AB742" s="143"/>
      <c r="AC742" s="37"/>
    </row>
    <row r="743" spans="1:29">
      <c r="A743" s="442"/>
      <c r="B743" s="432" t="s">
        <v>714</v>
      </c>
      <c r="C743" s="432"/>
      <c r="D743" s="432"/>
      <c r="E743" s="432"/>
      <c r="F743" s="432"/>
      <c r="G743" s="432"/>
      <c r="H743" s="130">
        <v>1</v>
      </c>
      <c r="I743" s="115"/>
      <c r="J743" s="115"/>
      <c r="K743" s="115"/>
      <c r="L743" s="115"/>
      <c r="M743" s="115"/>
      <c r="N743" s="115"/>
      <c r="O743" s="115"/>
      <c r="P743" s="102"/>
      <c r="Z743" s="143"/>
      <c r="AA743" s="143"/>
      <c r="AB743" s="143"/>
      <c r="AC743" s="37"/>
    </row>
    <row r="744" spans="1:29">
      <c r="A744" s="442"/>
      <c r="B744" s="433" t="s">
        <v>715</v>
      </c>
      <c r="C744" s="433"/>
      <c r="D744" s="433"/>
      <c r="E744" s="433"/>
      <c r="F744" s="433"/>
      <c r="G744" s="433"/>
      <c r="H744" s="157">
        <f>(H743/C741)*G741*H739</f>
        <v>298800</v>
      </c>
      <c r="I744" s="115"/>
      <c r="J744" s="115"/>
      <c r="K744" s="115"/>
      <c r="L744" s="115"/>
      <c r="M744" s="115"/>
      <c r="N744" s="115"/>
      <c r="O744" s="115"/>
      <c r="P744" s="102"/>
      <c r="Z744" s="143"/>
      <c r="AA744" s="143"/>
      <c r="AB744" s="143"/>
      <c r="AC744" s="37"/>
    </row>
    <row r="745" spans="1:29">
      <c r="A745" s="442"/>
      <c r="B745" s="432" t="s">
        <v>740</v>
      </c>
      <c r="C745" s="432"/>
      <c r="D745" s="432"/>
      <c r="E745" s="432"/>
      <c r="F745" s="432"/>
      <c r="G745" s="432"/>
      <c r="H745" s="115"/>
      <c r="I745" s="130">
        <v>1</v>
      </c>
      <c r="J745" s="115"/>
      <c r="K745" s="115"/>
      <c r="L745" s="115"/>
      <c r="M745" s="115"/>
      <c r="N745" s="115"/>
      <c r="O745" s="115"/>
      <c r="P745" s="102"/>
      <c r="Z745" s="143"/>
      <c r="AA745" s="143"/>
      <c r="AB745" s="143"/>
      <c r="AC745" s="37"/>
    </row>
    <row r="746" spans="1:29">
      <c r="A746" s="442"/>
      <c r="B746" s="433" t="s">
        <v>741</v>
      </c>
      <c r="C746" s="433"/>
      <c r="D746" s="433"/>
      <c r="E746" s="433"/>
      <c r="F746" s="433"/>
      <c r="G746" s="433"/>
      <c r="H746" s="115"/>
      <c r="I746" s="157">
        <f>(I745/C741)*G741*I739*I742</f>
        <v>59760</v>
      </c>
      <c r="J746" s="115"/>
      <c r="K746" s="115"/>
      <c r="L746" s="115"/>
      <c r="M746" s="115"/>
      <c r="N746" s="115"/>
      <c r="O746" s="115"/>
      <c r="P746" s="102"/>
      <c r="Z746" s="143"/>
      <c r="AA746" s="143"/>
      <c r="AB746" s="143"/>
      <c r="AC746" s="37"/>
    </row>
    <row r="747" spans="1:29">
      <c r="A747" s="442"/>
      <c r="B747" s="432" t="s">
        <v>1399</v>
      </c>
      <c r="C747" s="432"/>
      <c r="D747" s="432"/>
      <c r="E747" s="432"/>
      <c r="F747" s="432"/>
      <c r="G747" s="432"/>
      <c r="H747" s="115"/>
      <c r="I747" s="115"/>
      <c r="J747" s="115"/>
      <c r="K747" s="176">
        <v>1</v>
      </c>
      <c r="L747" s="115"/>
      <c r="M747" s="115"/>
      <c r="N747" s="115"/>
      <c r="O747" s="115"/>
      <c r="P747" s="102"/>
      <c r="Z747" s="143"/>
      <c r="AA747" s="143"/>
      <c r="AB747" s="143"/>
      <c r="AC747" s="37"/>
    </row>
    <row r="748" spans="1:29">
      <c r="A748" s="442"/>
      <c r="B748" s="433" t="s">
        <v>1400</v>
      </c>
      <c r="C748" s="433"/>
      <c r="D748" s="433"/>
      <c r="E748" s="433"/>
      <c r="F748" s="433"/>
      <c r="G748" s="433"/>
      <c r="H748" s="115"/>
      <c r="I748" s="115"/>
      <c r="J748" s="115"/>
      <c r="K748" s="177">
        <f>(K747/D741)*G741*I739*K742</f>
        <v>9960</v>
      </c>
      <c r="L748" s="115"/>
      <c r="M748" s="115"/>
      <c r="N748" s="115"/>
      <c r="O748" s="115"/>
      <c r="P748" s="102"/>
      <c r="Z748" s="143"/>
      <c r="AA748" s="143"/>
      <c r="AB748" s="143"/>
      <c r="AC748" s="37"/>
    </row>
    <row r="749" spans="1:29">
      <c r="A749" s="442"/>
      <c r="B749" s="432"/>
      <c r="C749" s="432"/>
      <c r="D749" s="432"/>
      <c r="E749" s="432"/>
      <c r="F749" s="432"/>
      <c r="G749" s="432"/>
      <c r="H749" s="115"/>
      <c r="I749" s="115"/>
      <c r="J749" s="115"/>
      <c r="K749" s="115"/>
      <c r="L749" s="115"/>
      <c r="M749" s="115"/>
      <c r="N749" s="115"/>
      <c r="O749" s="115"/>
      <c r="P749" s="102"/>
      <c r="Z749" s="143"/>
      <c r="AA749" s="143"/>
      <c r="AB749" s="143"/>
      <c r="AC749" s="37"/>
    </row>
    <row r="750" spans="1:29">
      <c r="A750" s="442"/>
      <c r="B750" s="433"/>
      <c r="C750" s="433"/>
      <c r="D750" s="433"/>
      <c r="E750" s="433"/>
      <c r="F750" s="433"/>
      <c r="G750" s="433"/>
      <c r="H750" s="115"/>
      <c r="I750" s="115"/>
      <c r="J750" s="115"/>
      <c r="K750" s="115"/>
      <c r="L750" s="115"/>
      <c r="M750" s="115"/>
      <c r="N750" s="115"/>
      <c r="O750" s="115"/>
      <c r="P750" s="102"/>
      <c r="Z750" s="143"/>
      <c r="AA750" s="143"/>
      <c r="AB750" s="143"/>
      <c r="AC750" s="37"/>
    </row>
    <row r="751" spans="1:29">
      <c r="A751" s="442"/>
      <c r="B751" s="432"/>
      <c r="C751" s="432"/>
      <c r="D751" s="432"/>
      <c r="E751" s="432"/>
      <c r="F751" s="432"/>
      <c r="G751" s="432"/>
      <c r="H751" s="115"/>
      <c r="I751" s="115"/>
      <c r="J751" s="115"/>
      <c r="K751" s="115"/>
      <c r="L751" s="115"/>
      <c r="M751" s="115"/>
      <c r="N751" s="115"/>
      <c r="O751" s="115"/>
      <c r="P751" s="102"/>
      <c r="Z751" s="143"/>
      <c r="AA751" s="143"/>
      <c r="AB751" s="143"/>
      <c r="AC751" s="37"/>
    </row>
    <row r="752" spans="1:29">
      <c r="A752" s="442"/>
      <c r="B752" s="433"/>
      <c r="C752" s="433"/>
      <c r="D752" s="433"/>
      <c r="E752" s="433"/>
      <c r="F752" s="433"/>
      <c r="G752" s="433"/>
      <c r="H752" s="115"/>
      <c r="I752" s="115"/>
      <c r="J752" s="115"/>
      <c r="K752" s="115"/>
      <c r="L752" s="115"/>
      <c r="M752" s="115"/>
      <c r="N752" s="115"/>
      <c r="O752" s="115"/>
      <c r="P752" s="102"/>
      <c r="Z752" s="143"/>
      <c r="AA752" s="143"/>
      <c r="AB752" s="143"/>
      <c r="AC752" s="37"/>
    </row>
    <row r="753" spans="1:29">
      <c r="A753" s="442"/>
      <c r="B753" s="448" t="s">
        <v>720</v>
      </c>
      <c r="C753" s="448"/>
      <c r="D753" s="448"/>
      <c r="E753" s="448"/>
      <c r="F753" s="448"/>
      <c r="G753" s="448"/>
      <c r="H753" s="152">
        <f t="shared" ref="H753:O754" si="39">H743+H745+H747+H749+H751</f>
        <v>1</v>
      </c>
      <c r="I753" s="152">
        <f t="shared" si="39"/>
        <v>1</v>
      </c>
      <c r="J753" s="152">
        <f t="shared" si="39"/>
        <v>0</v>
      </c>
      <c r="K753" s="152">
        <f t="shared" si="39"/>
        <v>1</v>
      </c>
      <c r="L753" s="152">
        <f t="shared" si="39"/>
        <v>0</v>
      </c>
      <c r="M753" s="152">
        <f t="shared" si="39"/>
        <v>0</v>
      </c>
      <c r="N753" s="152">
        <f t="shared" si="39"/>
        <v>0</v>
      </c>
      <c r="O753" s="152">
        <f t="shared" si="39"/>
        <v>0</v>
      </c>
      <c r="P753" s="102"/>
      <c r="Z753" s="143"/>
      <c r="AA753" s="143"/>
      <c r="AB753" s="143"/>
      <c r="AC753" s="37"/>
    </row>
    <row r="754" spans="1:29">
      <c r="A754" s="442"/>
      <c r="B754" s="439" t="s">
        <v>695</v>
      </c>
      <c r="C754" s="439"/>
      <c r="D754" s="439"/>
      <c r="E754" s="439"/>
      <c r="F754" s="439"/>
      <c r="G754" s="439"/>
      <c r="H754" s="117">
        <f t="shared" si="39"/>
        <v>298800</v>
      </c>
      <c r="I754" s="117">
        <f t="shared" si="39"/>
        <v>59760</v>
      </c>
      <c r="J754" s="117">
        <f t="shared" si="39"/>
        <v>0</v>
      </c>
      <c r="K754" s="117">
        <f t="shared" si="39"/>
        <v>9960</v>
      </c>
      <c r="L754" s="117">
        <f t="shared" si="39"/>
        <v>0</v>
      </c>
      <c r="M754" s="117">
        <f t="shared" si="39"/>
        <v>0</v>
      </c>
      <c r="N754" s="117">
        <f t="shared" si="39"/>
        <v>0</v>
      </c>
      <c r="O754" s="117">
        <f t="shared" si="39"/>
        <v>0</v>
      </c>
      <c r="P754" s="102"/>
      <c r="S754" s="141"/>
      <c r="Z754" s="143"/>
      <c r="AA754" s="143"/>
      <c r="AB754" s="143"/>
      <c r="AC754" s="37"/>
    </row>
    <row r="755" spans="1:29">
      <c r="A755" s="442"/>
      <c r="B755" s="449" t="s">
        <v>746</v>
      </c>
      <c r="C755" s="449"/>
      <c r="D755" s="449"/>
      <c r="E755" s="449"/>
      <c r="F755" s="449"/>
      <c r="G755" s="449"/>
      <c r="H755" s="470">
        <f>H754</f>
        <v>298800</v>
      </c>
      <c r="I755" s="470"/>
      <c r="J755" s="470"/>
      <c r="K755" s="470"/>
      <c r="L755" s="470"/>
      <c r="M755" s="470"/>
      <c r="N755" s="470"/>
      <c r="O755" s="470"/>
      <c r="P755" s="102"/>
      <c r="Z755" s="143"/>
      <c r="AA755" s="143"/>
      <c r="AB755" s="143"/>
      <c r="AC755" s="37"/>
    </row>
    <row r="756" spans="1:29">
      <c r="A756" s="442"/>
      <c r="B756" s="449" t="s">
        <v>747</v>
      </c>
      <c r="C756" s="449"/>
      <c r="D756" s="449"/>
      <c r="E756" s="449"/>
      <c r="F756" s="449"/>
      <c r="G756" s="449"/>
      <c r="H756" s="470">
        <f>SUM(I754:M754)</f>
        <v>69720</v>
      </c>
      <c r="I756" s="470"/>
      <c r="J756" s="470"/>
      <c r="K756" s="470"/>
      <c r="L756" s="470"/>
      <c r="M756" s="470"/>
      <c r="N756" s="470"/>
      <c r="O756" s="470"/>
      <c r="P756" s="102"/>
      <c r="Z756" s="143"/>
      <c r="AA756" s="143"/>
      <c r="AB756" s="143"/>
      <c r="AC756" s="37"/>
    </row>
    <row r="757" spans="1:29">
      <c r="A757" s="442"/>
      <c r="B757" s="449" t="s">
        <v>748</v>
      </c>
      <c r="C757" s="449"/>
      <c r="D757" s="449"/>
      <c r="E757" s="449"/>
      <c r="F757" s="449"/>
      <c r="G757" s="449"/>
      <c r="H757" s="470">
        <f>SUM(N753:O753)</f>
        <v>0</v>
      </c>
      <c r="I757" s="470"/>
      <c r="J757" s="470"/>
      <c r="K757" s="470"/>
      <c r="L757" s="470"/>
      <c r="M757" s="470"/>
      <c r="N757" s="470"/>
      <c r="O757" s="470"/>
      <c r="P757" s="102"/>
      <c r="Z757" s="143"/>
      <c r="AA757" s="143"/>
      <c r="AB757" s="143"/>
      <c r="AC757" s="37"/>
    </row>
    <row r="758" spans="1:29">
      <c r="A758" s="442"/>
      <c r="B758" s="439" t="s">
        <v>721</v>
      </c>
      <c r="C758" s="439"/>
      <c r="D758" s="439"/>
      <c r="E758" s="439"/>
      <c r="F758" s="439"/>
      <c r="G758" s="439"/>
      <c r="H758" s="470">
        <f>SUM(H755:O757)</f>
        <v>368520</v>
      </c>
      <c r="I758" s="470"/>
      <c r="J758" s="470"/>
      <c r="K758" s="470"/>
      <c r="L758" s="470"/>
      <c r="M758" s="470"/>
      <c r="N758" s="470"/>
      <c r="O758" s="470"/>
      <c r="P758" s="102"/>
      <c r="Z758" s="143"/>
      <c r="AA758" s="143"/>
      <c r="AB758" s="143"/>
      <c r="AC758" s="37"/>
    </row>
    <row r="759" spans="1:29">
      <c r="A759" s="442"/>
      <c r="B759" s="450" t="s">
        <v>749</v>
      </c>
      <c r="C759" s="450"/>
      <c r="D759" s="450"/>
      <c r="E759" s="450"/>
      <c r="F759" s="450"/>
      <c r="G759" s="450"/>
      <c r="H759" s="443">
        <f>H758/G741</f>
        <v>0.74</v>
      </c>
      <c r="I759" s="443"/>
      <c r="J759" s="443"/>
      <c r="K759" s="443"/>
      <c r="L759" s="443"/>
      <c r="M759" s="443"/>
      <c r="N759" s="443"/>
      <c r="O759" s="443"/>
      <c r="P759" s="102"/>
      <c r="Z759" s="143"/>
      <c r="AA759" s="143"/>
      <c r="AB759" s="143"/>
      <c r="AC759" s="37"/>
    </row>
    <row r="760" spans="1:29" s="129" customFormat="1">
      <c r="A760" s="121"/>
      <c r="B760" s="197"/>
      <c r="C760" s="197"/>
      <c r="D760" s="197"/>
      <c r="E760" s="197"/>
      <c r="F760" s="195"/>
      <c r="G760" s="195"/>
      <c r="H760" s="127"/>
      <c r="I760" s="127"/>
      <c r="J760" s="127"/>
      <c r="K760" s="127"/>
      <c r="L760" s="125"/>
      <c r="M760" s="125"/>
      <c r="N760" s="125"/>
      <c r="O760" s="126"/>
      <c r="P760" s="126"/>
      <c r="Q760" s="127"/>
      <c r="R760" s="127"/>
      <c r="S760" s="127"/>
      <c r="T760" s="127"/>
      <c r="U760" s="127"/>
      <c r="V760" s="127"/>
      <c r="W760" s="127"/>
      <c r="X760" s="127"/>
      <c r="Y760" s="127"/>
      <c r="Z760" s="143"/>
      <c r="AA760" s="143"/>
      <c r="AB760" s="143"/>
      <c r="AC760" s="37"/>
    </row>
    <row r="761" spans="1:29" ht="15" customHeight="1">
      <c r="A761" s="422" t="s">
        <v>678</v>
      </c>
      <c r="B761" s="422" t="s">
        <v>679</v>
      </c>
      <c r="C761" s="422" t="s">
        <v>680</v>
      </c>
      <c r="D761" s="422" t="s">
        <v>681</v>
      </c>
      <c r="E761" s="422" t="s">
        <v>682</v>
      </c>
      <c r="F761" s="423" t="s">
        <v>683</v>
      </c>
      <c r="G761" s="423" t="s">
        <v>684</v>
      </c>
      <c r="H761" s="138">
        <v>0.6</v>
      </c>
      <c r="I761" s="451">
        <v>0.2</v>
      </c>
      <c r="J761" s="451"/>
      <c r="K761" s="451"/>
      <c r="L761" s="451"/>
      <c r="M761" s="444">
        <v>0.1</v>
      </c>
      <c r="N761" s="444"/>
      <c r="O761" s="139">
        <v>0.1</v>
      </c>
      <c r="P761" s="102"/>
      <c r="Z761" s="143"/>
      <c r="AA761" s="143"/>
      <c r="AB761" s="143"/>
      <c r="AC761" s="37"/>
    </row>
    <row r="762" spans="1:29" ht="14.25" customHeight="1">
      <c r="A762" s="422"/>
      <c r="B762" s="422"/>
      <c r="C762" s="422"/>
      <c r="D762" s="422"/>
      <c r="E762" s="422"/>
      <c r="F762" s="422"/>
      <c r="G762" s="422"/>
      <c r="H762" s="445" t="s">
        <v>727</v>
      </c>
      <c r="I762" s="452" t="s">
        <v>728</v>
      </c>
      <c r="J762" s="452"/>
      <c r="K762" s="452"/>
      <c r="L762" s="452"/>
      <c r="M762" s="446" t="s">
        <v>729</v>
      </c>
      <c r="N762" s="446"/>
      <c r="O762" s="447" t="s">
        <v>730</v>
      </c>
      <c r="P762" s="102"/>
      <c r="Z762" s="143"/>
      <c r="AA762" s="143"/>
      <c r="AB762" s="143"/>
      <c r="AC762" s="37"/>
    </row>
    <row r="763" spans="1:29" ht="83.25" customHeight="1">
      <c r="A763" s="442" t="s">
        <v>342</v>
      </c>
      <c r="B763" s="427" t="s">
        <v>866</v>
      </c>
      <c r="C763" s="428">
        <v>1</v>
      </c>
      <c r="D763" s="428">
        <v>1</v>
      </c>
      <c r="E763" s="427" t="s">
        <v>618</v>
      </c>
      <c r="F763" s="429">
        <v>376500</v>
      </c>
      <c r="G763" s="429">
        <v>376500</v>
      </c>
      <c r="H763" s="445"/>
      <c r="I763" s="154" t="s">
        <v>732</v>
      </c>
      <c r="J763" s="154" t="s">
        <v>733</v>
      </c>
      <c r="K763" s="154" t="s">
        <v>734</v>
      </c>
      <c r="L763" s="154" t="s">
        <v>735</v>
      </c>
      <c r="M763" s="146" t="s">
        <v>736</v>
      </c>
      <c r="N763" s="146" t="s">
        <v>737</v>
      </c>
      <c r="O763" s="447"/>
      <c r="P763" s="102"/>
      <c r="Z763" s="143"/>
      <c r="AA763" s="143"/>
      <c r="AB763" s="143"/>
      <c r="AC763" s="37"/>
    </row>
    <row r="764" spans="1:29" ht="39" customHeight="1">
      <c r="A764" s="442"/>
      <c r="B764" s="427"/>
      <c r="C764" s="427"/>
      <c r="D764" s="427"/>
      <c r="E764" s="427"/>
      <c r="F764" s="427"/>
      <c r="G764" s="427"/>
      <c r="H764" s="427"/>
      <c r="I764" s="153">
        <v>0.6</v>
      </c>
      <c r="J764" s="153">
        <v>0.2</v>
      </c>
      <c r="K764" s="153">
        <v>0.1</v>
      </c>
      <c r="L764" s="153">
        <v>0.1</v>
      </c>
      <c r="M764" s="144">
        <v>0.9</v>
      </c>
      <c r="N764" s="144">
        <v>0.1</v>
      </c>
      <c r="O764" s="447"/>
      <c r="P764" s="102"/>
      <c r="Z764" s="143"/>
      <c r="AA764" s="143"/>
      <c r="AB764" s="143"/>
      <c r="AC764" s="37"/>
    </row>
    <row r="765" spans="1:29">
      <c r="A765" s="442"/>
      <c r="B765" s="432" t="s">
        <v>714</v>
      </c>
      <c r="C765" s="432"/>
      <c r="D765" s="432"/>
      <c r="E765" s="432"/>
      <c r="F765" s="432"/>
      <c r="G765" s="432"/>
      <c r="H765" s="130">
        <v>1</v>
      </c>
      <c r="I765" s="115"/>
      <c r="J765" s="115"/>
      <c r="K765" s="115"/>
      <c r="L765" s="115"/>
      <c r="M765" s="115"/>
      <c r="N765" s="115"/>
      <c r="O765" s="115"/>
      <c r="P765" s="102"/>
      <c r="Z765" s="143"/>
      <c r="AA765" s="143"/>
      <c r="AB765" s="143"/>
      <c r="AC765" s="37"/>
    </row>
    <row r="766" spans="1:29">
      <c r="A766" s="442"/>
      <c r="B766" s="433" t="s">
        <v>715</v>
      </c>
      <c r="C766" s="433"/>
      <c r="D766" s="433"/>
      <c r="E766" s="433"/>
      <c r="F766" s="433"/>
      <c r="G766" s="433"/>
      <c r="H766" s="157">
        <f>(H765/C763)*G763*H761</f>
        <v>225900</v>
      </c>
      <c r="I766" s="115"/>
      <c r="J766" s="115"/>
      <c r="K766" s="115"/>
      <c r="L766" s="115"/>
      <c r="M766" s="115"/>
      <c r="N766" s="115"/>
      <c r="O766" s="115"/>
      <c r="P766" s="102"/>
      <c r="Z766" s="143"/>
      <c r="AA766" s="143"/>
      <c r="AB766" s="143"/>
      <c r="AC766" s="37"/>
    </row>
    <row r="767" spans="1:29">
      <c r="A767" s="442"/>
      <c r="B767" s="432" t="s">
        <v>740</v>
      </c>
      <c r="C767" s="432"/>
      <c r="D767" s="432"/>
      <c r="E767" s="432"/>
      <c r="F767" s="432"/>
      <c r="G767" s="432"/>
      <c r="H767" s="115"/>
      <c r="I767" s="130">
        <v>1</v>
      </c>
      <c r="J767" s="115"/>
      <c r="K767" s="115"/>
      <c r="L767" s="115"/>
      <c r="M767" s="115"/>
      <c r="N767" s="115"/>
      <c r="O767" s="115"/>
      <c r="P767" s="102"/>
      <c r="Z767" s="143"/>
      <c r="AA767" s="143"/>
      <c r="AB767" s="143"/>
      <c r="AC767" s="37"/>
    </row>
    <row r="768" spans="1:29">
      <c r="A768" s="442"/>
      <c r="B768" s="433" t="s">
        <v>741</v>
      </c>
      <c r="C768" s="433"/>
      <c r="D768" s="433"/>
      <c r="E768" s="433"/>
      <c r="F768" s="433"/>
      <c r="G768" s="433"/>
      <c r="H768" s="115"/>
      <c r="I768" s="157">
        <f>(I767/C763)*G763*I761*I764</f>
        <v>45180</v>
      </c>
      <c r="J768" s="115"/>
      <c r="K768" s="115"/>
      <c r="L768" s="115"/>
      <c r="M768" s="115"/>
      <c r="N768" s="115"/>
      <c r="O768" s="115"/>
      <c r="P768" s="102"/>
      <c r="Z768" s="143"/>
      <c r="AA768" s="143"/>
      <c r="AB768" s="143"/>
      <c r="AC768" s="37"/>
    </row>
    <row r="769" spans="1:29">
      <c r="A769" s="442"/>
      <c r="B769" s="432"/>
      <c r="C769" s="432"/>
      <c r="D769" s="432"/>
      <c r="E769" s="432"/>
      <c r="F769" s="432"/>
      <c r="G769" s="432"/>
      <c r="H769" s="115"/>
      <c r="I769" s="115"/>
      <c r="J769" s="115"/>
      <c r="K769" s="115"/>
      <c r="L769" s="115"/>
      <c r="M769" s="115"/>
      <c r="N769" s="115"/>
      <c r="O769" s="115"/>
      <c r="P769" s="102"/>
      <c r="Z769" s="143"/>
      <c r="AA769" s="143"/>
      <c r="AB769" s="143"/>
      <c r="AC769" s="37"/>
    </row>
    <row r="770" spans="1:29">
      <c r="A770" s="442"/>
      <c r="B770" s="433"/>
      <c r="C770" s="433"/>
      <c r="D770" s="433"/>
      <c r="E770" s="433"/>
      <c r="F770" s="433"/>
      <c r="G770" s="433"/>
      <c r="H770" s="115"/>
      <c r="I770" s="115"/>
      <c r="J770" s="115"/>
      <c r="K770" s="115"/>
      <c r="L770" s="115"/>
      <c r="M770" s="115"/>
      <c r="N770" s="115"/>
      <c r="O770" s="115"/>
      <c r="P770" s="102"/>
      <c r="Z770" s="143"/>
      <c r="AA770" s="143"/>
      <c r="AB770" s="143"/>
      <c r="AC770" s="37"/>
    </row>
    <row r="771" spans="1:29">
      <c r="A771" s="442"/>
      <c r="B771" s="432"/>
      <c r="C771" s="432"/>
      <c r="D771" s="432"/>
      <c r="E771" s="432"/>
      <c r="F771" s="432"/>
      <c r="G771" s="432"/>
      <c r="H771" s="115"/>
      <c r="I771" s="115"/>
      <c r="J771" s="115"/>
      <c r="K771" s="115"/>
      <c r="L771" s="115"/>
      <c r="M771" s="115"/>
      <c r="N771" s="115"/>
      <c r="O771" s="115"/>
      <c r="P771" s="102"/>
      <c r="Z771" s="143"/>
      <c r="AA771" s="143"/>
      <c r="AB771" s="143"/>
      <c r="AC771" s="37"/>
    </row>
    <row r="772" spans="1:29">
      <c r="A772" s="442"/>
      <c r="B772" s="433"/>
      <c r="C772" s="433"/>
      <c r="D772" s="433"/>
      <c r="E772" s="433"/>
      <c r="F772" s="433"/>
      <c r="G772" s="433"/>
      <c r="H772" s="115"/>
      <c r="I772" s="115"/>
      <c r="J772" s="115"/>
      <c r="K772" s="115"/>
      <c r="L772" s="115"/>
      <c r="M772" s="115"/>
      <c r="N772" s="115"/>
      <c r="O772" s="115"/>
      <c r="P772" s="102"/>
      <c r="Z772" s="143"/>
      <c r="AA772" s="143"/>
      <c r="AB772" s="143"/>
      <c r="AC772" s="37"/>
    </row>
    <row r="773" spans="1:29">
      <c r="A773" s="442"/>
      <c r="B773" s="432"/>
      <c r="C773" s="432"/>
      <c r="D773" s="432"/>
      <c r="E773" s="432"/>
      <c r="F773" s="432"/>
      <c r="G773" s="432"/>
      <c r="H773" s="115"/>
      <c r="I773" s="115"/>
      <c r="J773" s="115"/>
      <c r="K773" s="115"/>
      <c r="L773" s="115"/>
      <c r="M773" s="115"/>
      <c r="N773" s="115"/>
      <c r="O773" s="115"/>
      <c r="P773" s="102"/>
      <c r="Z773" s="143"/>
      <c r="AA773" s="143"/>
      <c r="AB773" s="143"/>
      <c r="AC773" s="37"/>
    </row>
    <row r="774" spans="1:29">
      <c r="A774" s="442"/>
      <c r="B774" s="433"/>
      <c r="C774" s="433"/>
      <c r="D774" s="433"/>
      <c r="E774" s="433"/>
      <c r="F774" s="433"/>
      <c r="G774" s="433"/>
      <c r="H774" s="115"/>
      <c r="I774" s="115"/>
      <c r="J774" s="115"/>
      <c r="K774" s="115"/>
      <c r="L774" s="115"/>
      <c r="M774" s="115"/>
      <c r="N774" s="115"/>
      <c r="O774" s="115"/>
      <c r="P774" s="102"/>
      <c r="Z774" s="143"/>
      <c r="AA774" s="143"/>
      <c r="AB774" s="143"/>
      <c r="AC774" s="37"/>
    </row>
    <row r="775" spans="1:29">
      <c r="A775" s="442"/>
      <c r="B775" s="448" t="s">
        <v>720</v>
      </c>
      <c r="C775" s="448"/>
      <c r="D775" s="448"/>
      <c r="E775" s="448"/>
      <c r="F775" s="448"/>
      <c r="G775" s="448"/>
      <c r="H775" s="152">
        <f t="shared" ref="H775:O776" si="40">H765+H767+H769+H771+H773</f>
        <v>1</v>
      </c>
      <c r="I775" s="152">
        <f t="shared" si="40"/>
        <v>1</v>
      </c>
      <c r="J775" s="152">
        <f t="shared" si="40"/>
        <v>0</v>
      </c>
      <c r="K775" s="152">
        <f t="shared" si="40"/>
        <v>0</v>
      </c>
      <c r="L775" s="152">
        <f t="shared" si="40"/>
        <v>0</v>
      </c>
      <c r="M775" s="152">
        <f t="shared" si="40"/>
        <v>0</v>
      </c>
      <c r="N775" s="152">
        <f t="shared" si="40"/>
        <v>0</v>
      </c>
      <c r="O775" s="152">
        <f t="shared" si="40"/>
        <v>0</v>
      </c>
      <c r="P775" s="102"/>
      <c r="Z775" s="143"/>
      <c r="AA775" s="143"/>
      <c r="AB775" s="143"/>
      <c r="AC775" s="37"/>
    </row>
    <row r="776" spans="1:29">
      <c r="A776" s="442"/>
      <c r="B776" s="439" t="s">
        <v>695</v>
      </c>
      <c r="C776" s="439"/>
      <c r="D776" s="439"/>
      <c r="E776" s="439"/>
      <c r="F776" s="439"/>
      <c r="G776" s="439"/>
      <c r="H776" s="117">
        <f t="shared" si="40"/>
        <v>225900</v>
      </c>
      <c r="I776" s="117">
        <f t="shared" si="40"/>
        <v>45180</v>
      </c>
      <c r="J776" s="117">
        <f t="shared" si="40"/>
        <v>0</v>
      </c>
      <c r="K776" s="117">
        <f t="shared" si="40"/>
        <v>0</v>
      </c>
      <c r="L776" s="117">
        <f t="shared" si="40"/>
        <v>0</v>
      </c>
      <c r="M776" s="117">
        <f t="shared" si="40"/>
        <v>0</v>
      </c>
      <c r="N776" s="117">
        <f t="shared" si="40"/>
        <v>0</v>
      </c>
      <c r="O776" s="117">
        <f t="shared" si="40"/>
        <v>0</v>
      </c>
      <c r="P776" s="102"/>
      <c r="S776" s="141"/>
      <c r="Z776" s="143"/>
      <c r="AA776" s="143"/>
      <c r="AB776" s="143"/>
      <c r="AC776" s="37"/>
    </row>
    <row r="777" spans="1:29">
      <c r="A777" s="442"/>
      <c r="B777" s="449" t="s">
        <v>746</v>
      </c>
      <c r="C777" s="449"/>
      <c r="D777" s="449"/>
      <c r="E777" s="449"/>
      <c r="F777" s="449"/>
      <c r="G777" s="449"/>
      <c r="H777" s="440">
        <f>H776</f>
        <v>225900</v>
      </c>
      <c r="I777" s="440"/>
      <c r="J777" s="440"/>
      <c r="K777" s="440"/>
      <c r="L777" s="440"/>
      <c r="M777" s="440"/>
      <c r="N777" s="440"/>
      <c r="O777" s="440"/>
      <c r="P777" s="102"/>
      <c r="Z777" s="143"/>
      <c r="AA777" s="143"/>
      <c r="AB777" s="143"/>
      <c r="AC777" s="37"/>
    </row>
    <row r="778" spans="1:29">
      <c r="A778" s="442"/>
      <c r="B778" s="449" t="s">
        <v>747</v>
      </c>
      <c r="C778" s="449"/>
      <c r="D778" s="449"/>
      <c r="E778" s="449"/>
      <c r="F778" s="449"/>
      <c r="G778" s="449"/>
      <c r="H778" s="440">
        <f>SUM(I776:M776)</f>
        <v>45180</v>
      </c>
      <c r="I778" s="440"/>
      <c r="J778" s="440"/>
      <c r="K778" s="440"/>
      <c r="L778" s="440"/>
      <c r="M778" s="440"/>
      <c r="N778" s="440"/>
      <c r="O778" s="440"/>
      <c r="P778" s="102"/>
      <c r="Z778" s="143"/>
      <c r="AA778" s="143"/>
      <c r="AB778" s="143"/>
      <c r="AC778" s="37"/>
    </row>
    <row r="779" spans="1:29">
      <c r="A779" s="442"/>
      <c r="B779" s="449" t="s">
        <v>748</v>
      </c>
      <c r="C779" s="449"/>
      <c r="D779" s="449"/>
      <c r="E779" s="449"/>
      <c r="F779" s="449"/>
      <c r="G779" s="449"/>
      <c r="H779" s="440">
        <f>SUM(N775:O775)</f>
        <v>0</v>
      </c>
      <c r="I779" s="440"/>
      <c r="J779" s="440"/>
      <c r="K779" s="440"/>
      <c r="L779" s="440"/>
      <c r="M779" s="440"/>
      <c r="N779" s="440"/>
      <c r="O779" s="440"/>
      <c r="P779" s="102"/>
      <c r="Z779" s="143"/>
      <c r="AA779" s="143"/>
      <c r="AB779" s="143"/>
      <c r="AC779" s="37"/>
    </row>
    <row r="780" spans="1:29">
      <c r="A780" s="442"/>
      <c r="B780" s="439" t="s">
        <v>721</v>
      </c>
      <c r="C780" s="439"/>
      <c r="D780" s="439"/>
      <c r="E780" s="439"/>
      <c r="F780" s="439"/>
      <c r="G780" s="439"/>
      <c r="H780" s="440">
        <f>SUM(H777:O779)</f>
        <v>271080</v>
      </c>
      <c r="I780" s="440"/>
      <c r="J780" s="440"/>
      <c r="K780" s="440"/>
      <c r="L780" s="440"/>
      <c r="M780" s="440"/>
      <c r="N780" s="440"/>
      <c r="O780" s="440"/>
      <c r="P780" s="102"/>
      <c r="Z780" s="143"/>
      <c r="AA780" s="143"/>
      <c r="AB780" s="143"/>
      <c r="AC780" s="37"/>
    </row>
    <row r="781" spans="1:29">
      <c r="A781" s="442"/>
      <c r="B781" s="450" t="s">
        <v>749</v>
      </c>
      <c r="C781" s="450"/>
      <c r="D781" s="450"/>
      <c r="E781" s="450"/>
      <c r="F781" s="450"/>
      <c r="G781" s="450"/>
      <c r="H781" s="443">
        <f>H780/G763</f>
        <v>0.72</v>
      </c>
      <c r="I781" s="443"/>
      <c r="J781" s="443"/>
      <c r="K781" s="443"/>
      <c r="L781" s="443"/>
      <c r="M781" s="443"/>
      <c r="N781" s="443"/>
      <c r="O781" s="443"/>
      <c r="P781" s="102"/>
      <c r="Z781" s="143"/>
      <c r="AA781" s="143"/>
      <c r="AB781" s="143"/>
      <c r="AC781" s="37"/>
    </row>
    <row r="782" spans="1:29" s="129" customFormat="1">
      <c r="A782" s="121"/>
      <c r="B782" s="197"/>
      <c r="C782" s="197"/>
      <c r="D782" s="197"/>
      <c r="E782" s="197"/>
      <c r="F782" s="195"/>
      <c r="G782" s="195"/>
      <c r="H782" s="489"/>
      <c r="I782" s="489"/>
      <c r="J782" s="489"/>
      <c r="K782" s="489"/>
      <c r="L782" s="489"/>
      <c r="M782" s="489"/>
      <c r="N782" s="489"/>
      <c r="O782" s="489"/>
      <c r="P782" s="198"/>
      <c r="Q782" s="127"/>
      <c r="R782" s="127"/>
      <c r="S782" s="127"/>
      <c r="T782" s="127"/>
      <c r="U782" s="127"/>
      <c r="V782" s="127"/>
      <c r="W782" s="127"/>
      <c r="X782" s="127"/>
      <c r="Y782" s="127"/>
      <c r="Z782" s="143"/>
      <c r="AA782" s="143"/>
      <c r="AB782" s="143"/>
      <c r="AC782" s="37"/>
    </row>
    <row r="783" spans="1:29" ht="15" customHeight="1">
      <c r="A783" s="422" t="s">
        <v>678</v>
      </c>
      <c r="B783" s="422" t="s">
        <v>679</v>
      </c>
      <c r="C783" s="422" t="s">
        <v>680</v>
      </c>
      <c r="D783" s="422" t="s">
        <v>681</v>
      </c>
      <c r="E783" s="422" t="s">
        <v>682</v>
      </c>
      <c r="F783" s="423" t="s">
        <v>683</v>
      </c>
      <c r="G783" s="423" t="s">
        <v>684</v>
      </c>
      <c r="H783" s="138">
        <v>0.55000000000000004</v>
      </c>
      <c r="I783" s="451">
        <v>0.25</v>
      </c>
      <c r="J783" s="451"/>
      <c r="K783" s="451"/>
      <c r="L783" s="451"/>
      <c r="M783" s="451"/>
      <c r="N783" s="451"/>
      <c r="O783" s="444">
        <v>0.1</v>
      </c>
      <c r="P783" s="444"/>
      <c r="Q783" s="139">
        <v>0.1</v>
      </c>
      <c r="Z783" s="143"/>
      <c r="AA783" s="143"/>
      <c r="AB783" s="143"/>
      <c r="AC783" s="37"/>
    </row>
    <row r="784" spans="1:29" ht="14.25" customHeight="1">
      <c r="A784" s="422"/>
      <c r="B784" s="422"/>
      <c r="C784" s="422"/>
      <c r="D784" s="422"/>
      <c r="E784" s="422"/>
      <c r="F784" s="422"/>
      <c r="G784" s="422"/>
      <c r="H784" s="445" t="s">
        <v>727</v>
      </c>
      <c r="I784" s="452" t="s">
        <v>728</v>
      </c>
      <c r="J784" s="452"/>
      <c r="K784" s="452"/>
      <c r="L784" s="452"/>
      <c r="M784" s="452"/>
      <c r="N784" s="452"/>
      <c r="O784" s="446" t="s">
        <v>729</v>
      </c>
      <c r="P784" s="446"/>
      <c r="Q784" s="447" t="s">
        <v>730</v>
      </c>
      <c r="Z784" s="143"/>
      <c r="AA784" s="143"/>
      <c r="AB784" s="143"/>
      <c r="AC784" s="37"/>
    </row>
    <row r="785" spans="1:29" ht="42" customHeight="1">
      <c r="A785" s="426" t="s">
        <v>344</v>
      </c>
      <c r="B785" s="427" t="s">
        <v>867</v>
      </c>
      <c r="C785" s="428">
        <v>1</v>
      </c>
      <c r="D785" s="428">
        <v>1</v>
      </c>
      <c r="E785" s="427" t="s">
        <v>618</v>
      </c>
      <c r="F785" s="429">
        <v>532000</v>
      </c>
      <c r="G785" s="429">
        <v>532000</v>
      </c>
      <c r="H785" s="445"/>
      <c r="I785" s="154" t="s">
        <v>868</v>
      </c>
      <c r="J785" s="154" t="s">
        <v>869</v>
      </c>
      <c r="K785" s="154" t="s">
        <v>733</v>
      </c>
      <c r="L785" s="154" t="s">
        <v>870</v>
      </c>
      <c r="M785" s="154" t="s">
        <v>757</v>
      </c>
      <c r="N785" s="154" t="s">
        <v>735</v>
      </c>
      <c r="O785" s="144" t="s">
        <v>736</v>
      </c>
      <c r="P785" s="144" t="s">
        <v>737</v>
      </c>
      <c r="Q785" s="447"/>
      <c r="Z785" s="143"/>
      <c r="AA785" s="143"/>
      <c r="AB785" s="143"/>
      <c r="AC785" s="37"/>
    </row>
    <row r="786" spans="1:29" ht="39" customHeight="1">
      <c r="A786" s="426"/>
      <c r="B786" s="427"/>
      <c r="C786" s="427"/>
      <c r="D786" s="427"/>
      <c r="E786" s="427"/>
      <c r="F786" s="427"/>
      <c r="G786" s="427"/>
      <c r="H786" s="427"/>
      <c r="I786" s="153">
        <v>0.15</v>
      </c>
      <c r="J786" s="153">
        <v>0.5</v>
      </c>
      <c r="K786" s="153">
        <v>0.1</v>
      </c>
      <c r="L786" s="153">
        <v>0.1</v>
      </c>
      <c r="M786" s="153">
        <v>0.1</v>
      </c>
      <c r="N786" s="153">
        <v>0.05</v>
      </c>
      <c r="O786" s="144">
        <v>0.9</v>
      </c>
      <c r="P786" s="144">
        <v>0.1</v>
      </c>
      <c r="Q786" s="447"/>
      <c r="Z786" s="143"/>
      <c r="AA786" s="143"/>
      <c r="AB786" s="143"/>
      <c r="AC786" s="37"/>
    </row>
    <row r="787" spans="1:29">
      <c r="A787" s="426"/>
      <c r="B787" s="432" t="s">
        <v>714</v>
      </c>
      <c r="C787" s="432"/>
      <c r="D787" s="432"/>
      <c r="E787" s="432"/>
      <c r="F787" s="432"/>
      <c r="G787" s="432"/>
      <c r="H787" s="130">
        <v>1</v>
      </c>
      <c r="I787" s="115"/>
      <c r="J787" s="115"/>
      <c r="K787" s="115"/>
      <c r="L787" s="115"/>
      <c r="M787" s="115"/>
      <c r="N787" s="115"/>
      <c r="O787" s="115"/>
      <c r="P787" s="115"/>
      <c r="Q787" s="199"/>
      <c r="Z787" s="143"/>
      <c r="AA787" s="143"/>
      <c r="AB787" s="143"/>
      <c r="AC787" s="37"/>
    </row>
    <row r="788" spans="1:29">
      <c r="A788" s="426"/>
      <c r="B788" s="433" t="s">
        <v>715</v>
      </c>
      <c r="C788" s="433"/>
      <c r="D788" s="433"/>
      <c r="E788" s="433"/>
      <c r="F788" s="433"/>
      <c r="G788" s="433"/>
      <c r="H788" s="157">
        <f>(H787/C785)*G785*H783</f>
        <v>292600</v>
      </c>
      <c r="I788" s="115"/>
      <c r="J788" s="115"/>
      <c r="K788" s="115"/>
      <c r="L788" s="115"/>
      <c r="M788" s="115"/>
      <c r="N788" s="115"/>
      <c r="O788" s="115"/>
      <c r="P788" s="115"/>
      <c r="Q788" s="199"/>
      <c r="Z788" s="143"/>
      <c r="AA788" s="143"/>
      <c r="AB788" s="143"/>
      <c r="AC788" s="37"/>
    </row>
    <row r="789" spans="1:29">
      <c r="A789" s="426"/>
      <c r="B789" s="432" t="s">
        <v>740</v>
      </c>
      <c r="C789" s="432"/>
      <c r="D789" s="432"/>
      <c r="E789" s="432"/>
      <c r="F789" s="432"/>
      <c r="G789" s="432"/>
      <c r="H789" s="115"/>
      <c r="I789" s="130">
        <v>1</v>
      </c>
      <c r="J789" s="130">
        <v>1</v>
      </c>
      <c r="K789" s="115"/>
      <c r="L789" s="115"/>
      <c r="M789" s="115"/>
      <c r="N789" s="115"/>
      <c r="O789" s="115"/>
      <c r="P789" s="115"/>
      <c r="Q789" s="199"/>
      <c r="Z789" s="143"/>
      <c r="AA789" s="143"/>
      <c r="AB789" s="143"/>
      <c r="AC789" s="37"/>
    </row>
    <row r="790" spans="1:29">
      <c r="A790" s="426"/>
      <c r="B790" s="433" t="s">
        <v>741</v>
      </c>
      <c r="C790" s="433"/>
      <c r="D790" s="433"/>
      <c r="E790" s="433"/>
      <c r="F790" s="433"/>
      <c r="G790" s="433"/>
      <c r="H790" s="115"/>
      <c r="I790" s="157">
        <f>(I789/C785)*G785*I783*I786</f>
        <v>19950</v>
      </c>
      <c r="J790" s="157">
        <f>(J789/C785)*G785*I783*J786</f>
        <v>66500</v>
      </c>
      <c r="K790" s="115"/>
      <c r="L790" s="115"/>
      <c r="M790" s="115"/>
      <c r="N790" s="115"/>
      <c r="O790" s="115"/>
      <c r="P790" s="115"/>
      <c r="Q790" s="199"/>
      <c r="Z790" s="143"/>
      <c r="AA790" s="143"/>
      <c r="AB790" s="143"/>
      <c r="AC790" s="37"/>
    </row>
    <row r="791" spans="1:29">
      <c r="A791" s="426"/>
      <c r="B791" s="432" t="s">
        <v>1399</v>
      </c>
      <c r="C791" s="432"/>
      <c r="D791" s="432"/>
      <c r="E791" s="432"/>
      <c r="F791" s="432"/>
      <c r="G791" s="432"/>
      <c r="H791" s="115"/>
      <c r="I791" s="115"/>
      <c r="J791" s="115"/>
      <c r="K791" s="115"/>
      <c r="L791" s="176">
        <v>1</v>
      </c>
      <c r="M791" s="176">
        <v>1</v>
      </c>
      <c r="N791" s="176">
        <v>1</v>
      </c>
      <c r="O791" s="115"/>
      <c r="P791" s="115"/>
      <c r="Q791" s="199"/>
      <c r="Z791" s="143"/>
      <c r="AA791" s="143"/>
      <c r="AB791" s="143"/>
      <c r="AC791" s="37"/>
    </row>
    <row r="792" spans="1:29">
      <c r="A792" s="426"/>
      <c r="B792" s="433" t="s">
        <v>1400</v>
      </c>
      <c r="C792" s="433"/>
      <c r="D792" s="433"/>
      <c r="E792" s="433"/>
      <c r="F792" s="433"/>
      <c r="G792" s="433"/>
      <c r="H792" s="115"/>
      <c r="I792" s="115"/>
      <c r="J792" s="115"/>
      <c r="K792" s="115"/>
      <c r="L792" s="177">
        <f>(L791/D785)*G785*I783*L786</f>
        <v>13300</v>
      </c>
      <c r="M792" s="177">
        <f>(M791/D785)*G785*I783*M786</f>
        <v>13300</v>
      </c>
      <c r="N792" s="177">
        <f>(N791/D785)*G785*I783*N786</f>
        <v>6650</v>
      </c>
      <c r="O792" s="115"/>
      <c r="P792" s="115"/>
      <c r="Q792" s="199"/>
      <c r="Z792" s="143"/>
      <c r="AA792" s="143"/>
      <c r="AB792" s="143"/>
      <c r="AC792" s="37"/>
    </row>
    <row r="793" spans="1:29">
      <c r="A793" s="426"/>
      <c r="B793" s="432"/>
      <c r="C793" s="432"/>
      <c r="D793" s="432"/>
      <c r="E793" s="432"/>
      <c r="F793" s="432"/>
      <c r="G793" s="432"/>
      <c r="H793" s="115"/>
      <c r="I793" s="115"/>
      <c r="J793" s="115"/>
      <c r="K793" s="115"/>
      <c r="L793" s="115"/>
      <c r="M793" s="115"/>
      <c r="N793" s="115"/>
      <c r="O793" s="115"/>
      <c r="P793" s="115"/>
      <c r="Q793" s="199"/>
      <c r="Z793" s="143"/>
      <c r="AA793" s="143"/>
      <c r="AB793" s="143"/>
      <c r="AC793" s="37"/>
    </row>
    <row r="794" spans="1:29">
      <c r="A794" s="426"/>
      <c r="B794" s="433"/>
      <c r="C794" s="433"/>
      <c r="D794" s="433"/>
      <c r="E794" s="433"/>
      <c r="F794" s="433"/>
      <c r="G794" s="433"/>
      <c r="H794" s="115"/>
      <c r="I794" s="115"/>
      <c r="J794" s="115"/>
      <c r="K794" s="115"/>
      <c r="L794" s="115"/>
      <c r="M794" s="115"/>
      <c r="N794" s="115"/>
      <c r="O794" s="115"/>
      <c r="P794" s="115"/>
      <c r="Q794" s="199"/>
      <c r="Z794" s="143"/>
      <c r="AA794" s="143"/>
      <c r="AB794" s="143"/>
      <c r="AC794" s="37"/>
    </row>
    <row r="795" spans="1:29">
      <c r="A795" s="426"/>
      <c r="B795" s="432"/>
      <c r="C795" s="432"/>
      <c r="D795" s="432"/>
      <c r="E795" s="432"/>
      <c r="F795" s="432"/>
      <c r="G795" s="432"/>
      <c r="H795" s="115"/>
      <c r="I795" s="115"/>
      <c r="J795" s="115"/>
      <c r="K795" s="115"/>
      <c r="L795" s="115"/>
      <c r="M795" s="115"/>
      <c r="N795" s="115"/>
      <c r="O795" s="115"/>
      <c r="P795" s="115"/>
      <c r="Q795" s="199"/>
      <c r="Z795" s="143"/>
      <c r="AA795" s="143"/>
      <c r="AB795" s="143"/>
      <c r="AC795" s="37"/>
    </row>
    <row r="796" spans="1:29">
      <c r="A796" s="426"/>
      <c r="B796" s="433"/>
      <c r="C796" s="433"/>
      <c r="D796" s="433"/>
      <c r="E796" s="433"/>
      <c r="F796" s="433"/>
      <c r="G796" s="433"/>
      <c r="H796" s="115"/>
      <c r="I796" s="115"/>
      <c r="J796" s="115"/>
      <c r="K796" s="115"/>
      <c r="L796" s="115"/>
      <c r="M796" s="115"/>
      <c r="N796" s="115"/>
      <c r="O796" s="115"/>
      <c r="P796" s="115"/>
      <c r="Q796" s="199"/>
      <c r="Z796" s="143"/>
      <c r="AA796" s="143"/>
      <c r="AB796" s="143"/>
      <c r="AC796" s="37"/>
    </row>
    <row r="797" spans="1:29">
      <c r="A797" s="426"/>
      <c r="B797" s="448" t="s">
        <v>720</v>
      </c>
      <c r="C797" s="448"/>
      <c r="D797" s="448"/>
      <c r="E797" s="448"/>
      <c r="F797" s="448"/>
      <c r="G797" s="448"/>
      <c r="H797" s="152">
        <f t="shared" ref="H797:P797" si="41">H787+H789+H791+H793+H795</f>
        <v>1</v>
      </c>
      <c r="I797" s="152">
        <f t="shared" si="41"/>
        <v>1</v>
      </c>
      <c r="J797" s="152">
        <f t="shared" si="41"/>
        <v>1</v>
      </c>
      <c r="K797" s="152">
        <f t="shared" si="41"/>
        <v>0</v>
      </c>
      <c r="L797" s="152">
        <f t="shared" si="41"/>
        <v>1</v>
      </c>
      <c r="M797" s="152">
        <f t="shared" si="41"/>
        <v>1</v>
      </c>
      <c r="N797" s="152">
        <f t="shared" si="41"/>
        <v>1</v>
      </c>
      <c r="O797" s="152">
        <f t="shared" si="41"/>
        <v>0</v>
      </c>
      <c r="P797" s="152">
        <f t="shared" si="41"/>
        <v>0</v>
      </c>
      <c r="Q797" s="199"/>
      <c r="Z797" s="143"/>
      <c r="AA797" s="143"/>
      <c r="AB797" s="143"/>
      <c r="AC797" s="37"/>
    </row>
    <row r="798" spans="1:29">
      <c r="A798" s="426"/>
      <c r="B798" s="439" t="s">
        <v>695</v>
      </c>
      <c r="C798" s="439"/>
      <c r="D798" s="439"/>
      <c r="E798" s="439"/>
      <c r="F798" s="439"/>
      <c r="G798" s="439"/>
      <c r="H798" s="117">
        <f t="shared" ref="H798:P798" si="42">H788+H790+H792+H794+H796</f>
        <v>292600</v>
      </c>
      <c r="I798" s="117">
        <f t="shared" si="42"/>
        <v>19950</v>
      </c>
      <c r="J798" s="117">
        <f t="shared" si="42"/>
        <v>66500</v>
      </c>
      <c r="K798" s="117">
        <f t="shared" si="42"/>
        <v>0</v>
      </c>
      <c r="L798" s="117">
        <f t="shared" si="42"/>
        <v>13300</v>
      </c>
      <c r="M798" s="117">
        <f t="shared" si="42"/>
        <v>13300</v>
      </c>
      <c r="N798" s="117">
        <f t="shared" si="42"/>
        <v>6650</v>
      </c>
      <c r="O798" s="117">
        <f t="shared" si="42"/>
        <v>0</v>
      </c>
      <c r="P798" s="117">
        <f t="shared" si="42"/>
        <v>0</v>
      </c>
      <c r="Q798" s="199"/>
      <c r="T798" s="141"/>
      <c r="Z798" s="143"/>
      <c r="AA798" s="143"/>
      <c r="AB798" s="143"/>
      <c r="AC798" s="37"/>
    </row>
    <row r="799" spans="1:29">
      <c r="A799" s="426"/>
      <c r="B799" s="449" t="s">
        <v>746</v>
      </c>
      <c r="C799" s="449"/>
      <c r="D799" s="449"/>
      <c r="E799" s="449"/>
      <c r="F799" s="449"/>
      <c r="G799" s="449"/>
      <c r="H799" s="470">
        <f>H798</f>
        <v>292600</v>
      </c>
      <c r="I799" s="470"/>
      <c r="J799" s="470"/>
      <c r="K799" s="470"/>
      <c r="L799" s="470"/>
      <c r="M799" s="470"/>
      <c r="N799" s="470"/>
      <c r="O799" s="470"/>
      <c r="P799" s="470"/>
      <c r="Q799" s="470"/>
      <c r="Z799" s="143"/>
      <c r="AA799" s="143"/>
      <c r="AB799" s="143"/>
      <c r="AC799" s="37"/>
    </row>
    <row r="800" spans="1:29">
      <c r="A800" s="426"/>
      <c r="B800" s="449" t="s">
        <v>747</v>
      </c>
      <c r="C800" s="449"/>
      <c r="D800" s="449"/>
      <c r="E800" s="449"/>
      <c r="F800" s="449"/>
      <c r="G800" s="449"/>
      <c r="H800" s="470">
        <f>SUM(I798:M798)</f>
        <v>113050</v>
      </c>
      <c r="I800" s="470"/>
      <c r="J800" s="470"/>
      <c r="K800" s="470"/>
      <c r="L800" s="470"/>
      <c r="M800" s="470"/>
      <c r="N800" s="470"/>
      <c r="O800" s="470"/>
      <c r="P800" s="470"/>
      <c r="Q800" s="470"/>
      <c r="Z800" s="143"/>
      <c r="AA800" s="143"/>
      <c r="AB800" s="143"/>
      <c r="AC800" s="37"/>
    </row>
    <row r="801" spans="1:29">
      <c r="A801" s="426"/>
      <c r="B801" s="449" t="s">
        <v>748</v>
      </c>
      <c r="C801" s="449"/>
      <c r="D801" s="449"/>
      <c r="E801" s="449"/>
      <c r="F801" s="449"/>
      <c r="G801" s="449"/>
      <c r="H801" s="470">
        <f>SUM(N797:O797)</f>
        <v>1</v>
      </c>
      <c r="I801" s="470"/>
      <c r="J801" s="470"/>
      <c r="K801" s="470"/>
      <c r="L801" s="470"/>
      <c r="M801" s="470"/>
      <c r="N801" s="470"/>
      <c r="O801" s="470"/>
      <c r="P801" s="470"/>
      <c r="Q801" s="470"/>
      <c r="Z801" s="143"/>
      <c r="AA801" s="143"/>
      <c r="AB801" s="143"/>
      <c r="AC801" s="37"/>
    </row>
    <row r="802" spans="1:29">
      <c r="A802" s="426"/>
      <c r="B802" s="439" t="s">
        <v>721</v>
      </c>
      <c r="C802" s="439"/>
      <c r="D802" s="439"/>
      <c r="E802" s="439"/>
      <c r="F802" s="439"/>
      <c r="G802" s="439"/>
      <c r="H802" s="470">
        <f>SUM(H799:O801)</f>
        <v>405651</v>
      </c>
      <c r="I802" s="470"/>
      <c r="J802" s="470"/>
      <c r="K802" s="470"/>
      <c r="L802" s="470"/>
      <c r="M802" s="470"/>
      <c r="N802" s="470"/>
      <c r="O802" s="470"/>
      <c r="P802" s="470"/>
      <c r="Q802" s="470"/>
      <c r="Z802" s="143"/>
      <c r="AA802" s="143"/>
      <c r="AB802" s="143"/>
      <c r="AC802" s="37"/>
    </row>
    <row r="803" spans="1:29" ht="26.25" customHeight="1">
      <c r="A803" s="426"/>
      <c r="B803" s="450" t="s">
        <v>749</v>
      </c>
      <c r="C803" s="450"/>
      <c r="D803" s="450"/>
      <c r="E803" s="450"/>
      <c r="F803" s="450"/>
      <c r="G803" s="450"/>
      <c r="H803" s="471">
        <f>H802/G785</f>
        <v>0.7625018796992481</v>
      </c>
      <c r="I803" s="471"/>
      <c r="J803" s="471"/>
      <c r="K803" s="471"/>
      <c r="L803" s="471"/>
      <c r="M803" s="471"/>
      <c r="N803" s="471"/>
      <c r="O803" s="471"/>
      <c r="P803" s="471"/>
      <c r="Q803" s="471"/>
      <c r="Z803" s="143"/>
      <c r="AA803" s="143"/>
      <c r="AB803" s="143"/>
      <c r="AC803" s="37"/>
    </row>
    <row r="804" spans="1:29" s="129" customFormat="1">
      <c r="A804" s="121"/>
      <c r="B804" s="197"/>
      <c r="C804" s="197"/>
      <c r="D804" s="197"/>
      <c r="E804" s="197"/>
      <c r="F804" s="195"/>
      <c r="G804" s="195"/>
      <c r="H804" s="127"/>
      <c r="I804" s="127"/>
      <c r="J804" s="127"/>
      <c r="K804" s="127"/>
      <c r="L804" s="125"/>
      <c r="M804" s="125"/>
      <c r="N804" s="125"/>
      <c r="O804" s="126"/>
      <c r="P804" s="126"/>
      <c r="Q804" s="127"/>
      <c r="R804" s="127"/>
      <c r="S804" s="127"/>
      <c r="T804" s="127"/>
      <c r="U804" s="127"/>
      <c r="V804" s="127"/>
      <c r="W804" s="127"/>
      <c r="X804" s="127"/>
      <c r="Y804" s="127"/>
      <c r="Z804" s="143"/>
      <c r="AA804" s="143"/>
      <c r="AB804" s="143"/>
      <c r="AC804" s="37"/>
    </row>
    <row r="805" spans="1:29" ht="15" customHeight="1">
      <c r="A805" s="422" t="s">
        <v>678</v>
      </c>
      <c r="B805" s="422" t="s">
        <v>679</v>
      </c>
      <c r="C805" s="422" t="s">
        <v>680</v>
      </c>
      <c r="D805" s="422" t="s">
        <v>681</v>
      </c>
      <c r="E805" s="422" t="s">
        <v>682</v>
      </c>
      <c r="F805" s="423" t="s">
        <v>683</v>
      </c>
      <c r="G805" s="423" t="s">
        <v>684</v>
      </c>
      <c r="H805" s="138">
        <v>0.55000000000000004</v>
      </c>
      <c r="I805" s="451">
        <v>0.25</v>
      </c>
      <c r="J805" s="451"/>
      <c r="K805" s="451"/>
      <c r="L805" s="451"/>
      <c r="M805" s="451"/>
      <c r="N805" s="444">
        <v>0.1</v>
      </c>
      <c r="O805" s="444"/>
      <c r="P805" s="139">
        <v>0.1</v>
      </c>
      <c r="Z805" s="143"/>
      <c r="AA805" s="143"/>
      <c r="AB805" s="143"/>
      <c r="AC805" s="37"/>
    </row>
    <row r="806" spans="1:29" ht="14.25" customHeight="1">
      <c r="A806" s="422"/>
      <c r="B806" s="422"/>
      <c r="C806" s="422"/>
      <c r="D806" s="422"/>
      <c r="E806" s="422"/>
      <c r="F806" s="422"/>
      <c r="G806" s="422"/>
      <c r="H806" s="445" t="s">
        <v>727</v>
      </c>
      <c r="I806" s="452" t="s">
        <v>728</v>
      </c>
      <c r="J806" s="452"/>
      <c r="K806" s="452"/>
      <c r="L806" s="452"/>
      <c r="M806" s="452"/>
      <c r="N806" s="446" t="s">
        <v>729</v>
      </c>
      <c r="O806" s="446"/>
      <c r="P806" s="447" t="s">
        <v>730</v>
      </c>
      <c r="Z806" s="143"/>
      <c r="AA806" s="143"/>
      <c r="AB806" s="143"/>
      <c r="AC806" s="37"/>
    </row>
    <row r="807" spans="1:29" ht="83.25" customHeight="1">
      <c r="A807" s="442" t="s">
        <v>346</v>
      </c>
      <c r="B807" s="427" t="s">
        <v>871</v>
      </c>
      <c r="C807" s="428">
        <v>8868</v>
      </c>
      <c r="D807" s="428">
        <v>10421</v>
      </c>
      <c r="E807" s="474" t="s">
        <v>872</v>
      </c>
      <c r="F807" s="429">
        <v>1480</v>
      </c>
      <c r="G807" s="429">
        <f>D807*F807</f>
        <v>15423080</v>
      </c>
      <c r="H807" s="445"/>
      <c r="I807" s="154" t="s">
        <v>809</v>
      </c>
      <c r="J807" s="154" t="s">
        <v>873</v>
      </c>
      <c r="K807" s="154" t="s">
        <v>874</v>
      </c>
      <c r="L807" s="154" t="s">
        <v>875</v>
      </c>
      <c r="M807" s="153" t="s">
        <v>876</v>
      </c>
      <c r="N807" s="144" t="s">
        <v>736</v>
      </c>
      <c r="O807" s="144" t="s">
        <v>737</v>
      </c>
      <c r="P807" s="447"/>
      <c r="Q807" s="102">
        <f>D807*0.77</f>
        <v>8024.17</v>
      </c>
      <c r="Z807" s="143"/>
      <c r="AA807" s="143"/>
      <c r="AB807" s="143"/>
      <c r="AC807" s="37"/>
    </row>
    <row r="808" spans="1:29" ht="39" customHeight="1">
      <c r="A808" s="442"/>
      <c r="B808" s="427"/>
      <c r="C808" s="427"/>
      <c r="D808" s="427"/>
      <c r="E808" s="427"/>
      <c r="F808" s="427"/>
      <c r="G808" s="427"/>
      <c r="H808" s="427"/>
      <c r="I808" s="153">
        <v>0.2</v>
      </c>
      <c r="J808" s="153">
        <v>0.25</v>
      </c>
      <c r="K808" s="153">
        <v>0.25</v>
      </c>
      <c r="L808" s="153">
        <v>0.25</v>
      </c>
      <c r="M808" s="153">
        <v>0.05</v>
      </c>
      <c r="N808" s="144">
        <v>0.9</v>
      </c>
      <c r="O808" s="144">
        <v>0.1</v>
      </c>
      <c r="P808" s="447"/>
      <c r="Z808" s="143"/>
      <c r="AA808" s="143"/>
      <c r="AB808" s="143"/>
      <c r="AC808" s="37"/>
    </row>
    <row r="809" spans="1:29">
      <c r="A809" s="442"/>
      <c r="B809" s="432" t="s">
        <v>877</v>
      </c>
      <c r="C809" s="432"/>
      <c r="D809" s="432"/>
      <c r="E809" s="432"/>
      <c r="F809" s="432"/>
      <c r="G809" s="432"/>
      <c r="H809" s="200">
        <v>4650</v>
      </c>
      <c r="I809" s="112"/>
      <c r="J809" s="112"/>
      <c r="K809" s="112"/>
      <c r="L809" s="112"/>
      <c r="M809" s="112"/>
      <c r="N809" s="112"/>
      <c r="O809" s="115"/>
      <c r="P809" s="115"/>
      <c r="Z809" s="143"/>
      <c r="AA809" s="143"/>
      <c r="AB809" s="143"/>
      <c r="AC809" s="37"/>
    </row>
    <row r="810" spans="1:29">
      <c r="A810" s="442"/>
      <c r="B810" s="433" t="s">
        <v>878</v>
      </c>
      <c r="C810" s="433"/>
      <c r="D810" s="433"/>
      <c r="E810" s="433"/>
      <c r="F810" s="433"/>
      <c r="G810" s="433"/>
      <c r="H810" s="157">
        <f>(H809/D807)*G807*H805</f>
        <v>3785100.0000000005</v>
      </c>
      <c r="I810" s="112"/>
      <c r="J810" s="112"/>
      <c r="K810" s="112"/>
      <c r="L810" s="112"/>
      <c r="M810" s="112"/>
      <c r="N810" s="112"/>
      <c r="O810" s="115"/>
      <c r="P810" s="115"/>
      <c r="Z810" s="143"/>
      <c r="AA810" s="143"/>
      <c r="AB810" s="143"/>
      <c r="AC810" s="37"/>
    </row>
    <row r="811" spans="1:29">
      <c r="A811" s="442"/>
      <c r="B811" s="432" t="s">
        <v>691</v>
      </c>
      <c r="C811" s="432"/>
      <c r="D811" s="432"/>
      <c r="E811" s="432"/>
      <c r="F811" s="432"/>
      <c r="G811" s="432"/>
      <c r="H811" s="200">
        <v>2602</v>
      </c>
      <c r="I811" s="112"/>
      <c r="J811" s="112"/>
      <c r="K811" s="112"/>
      <c r="L811" s="112"/>
      <c r="M811" s="112"/>
      <c r="N811" s="112"/>
      <c r="O811" s="115"/>
      <c r="P811" s="115"/>
      <c r="Z811" s="143"/>
      <c r="AA811" s="143"/>
      <c r="AB811" s="143"/>
      <c r="AC811" s="37"/>
    </row>
    <row r="812" spans="1:29">
      <c r="A812" s="442"/>
      <c r="B812" s="433" t="s">
        <v>692</v>
      </c>
      <c r="C812" s="433"/>
      <c r="D812" s="433"/>
      <c r="E812" s="433"/>
      <c r="F812" s="433"/>
      <c r="G812" s="433"/>
      <c r="H812" s="157">
        <f>(H811/D807)*G807*H805</f>
        <v>2118028</v>
      </c>
      <c r="I812" s="112"/>
      <c r="J812" s="112"/>
      <c r="K812" s="112"/>
      <c r="L812" s="112"/>
      <c r="M812" s="112"/>
      <c r="N812" s="112"/>
      <c r="O812" s="115"/>
      <c r="P812" s="115"/>
      <c r="Z812" s="143"/>
      <c r="AA812" s="143"/>
      <c r="AB812" s="143"/>
      <c r="AC812" s="37"/>
    </row>
    <row r="813" spans="1:29">
      <c r="A813" s="442"/>
      <c r="B813" s="432" t="s">
        <v>879</v>
      </c>
      <c r="C813" s="432"/>
      <c r="D813" s="432"/>
      <c r="E813" s="432"/>
      <c r="F813" s="432"/>
      <c r="G813" s="432"/>
      <c r="H813" s="200">
        <v>973</v>
      </c>
      <c r="I813" s="112"/>
      <c r="J813" s="112"/>
      <c r="K813" s="112"/>
      <c r="L813" s="112"/>
      <c r="M813" s="112"/>
      <c r="N813" s="112"/>
      <c r="O813" s="115"/>
      <c r="P813" s="115"/>
      <c r="Z813" s="143"/>
      <c r="AA813" s="143"/>
      <c r="AB813" s="143"/>
      <c r="AC813" s="37"/>
    </row>
    <row r="814" spans="1:29">
      <c r="A814" s="442"/>
      <c r="B814" s="433" t="s">
        <v>880</v>
      </c>
      <c r="C814" s="433"/>
      <c r="D814" s="433"/>
      <c r="E814" s="433"/>
      <c r="F814" s="433"/>
      <c r="G814" s="433"/>
      <c r="H814" s="157">
        <f>(H813/D807)*G807*H805</f>
        <v>792022.00000000012</v>
      </c>
      <c r="I814" s="112"/>
      <c r="J814" s="112"/>
      <c r="K814" s="112"/>
      <c r="L814" s="112"/>
      <c r="M814" s="112"/>
      <c r="N814" s="112"/>
      <c r="O814" s="115"/>
      <c r="P814" s="115"/>
      <c r="Z814" s="143"/>
      <c r="AA814" s="143"/>
      <c r="AB814" s="143"/>
      <c r="AC814" s="37"/>
    </row>
    <row r="815" spans="1:29">
      <c r="A815" s="442"/>
      <c r="B815" s="432" t="s">
        <v>700</v>
      </c>
      <c r="C815" s="432"/>
      <c r="D815" s="432"/>
      <c r="E815" s="432"/>
      <c r="F815" s="432"/>
      <c r="G815" s="432"/>
      <c r="H815" s="200">
        <v>9</v>
      </c>
      <c r="I815" s="112"/>
      <c r="J815" s="112"/>
      <c r="K815" s="112"/>
      <c r="L815" s="112"/>
      <c r="M815" s="112"/>
      <c r="N815" s="112"/>
      <c r="O815" s="115"/>
      <c r="P815" s="115"/>
      <c r="Z815" s="143"/>
      <c r="AA815" s="143"/>
      <c r="AB815" s="143"/>
      <c r="AC815" s="37"/>
    </row>
    <row r="816" spans="1:29">
      <c r="A816" s="442"/>
      <c r="B816" s="433" t="s">
        <v>701</v>
      </c>
      <c r="C816" s="433"/>
      <c r="D816" s="433"/>
      <c r="E816" s="433"/>
      <c r="F816" s="433"/>
      <c r="G816" s="433"/>
      <c r="H816" s="157">
        <f>(H815/D807)*G807*H805</f>
        <v>7326.0000000000009</v>
      </c>
      <c r="I816" s="112"/>
      <c r="J816" s="112"/>
      <c r="K816" s="112"/>
      <c r="L816" s="112"/>
      <c r="M816" s="112"/>
      <c r="N816" s="112"/>
      <c r="O816" s="115"/>
      <c r="P816" s="115"/>
      <c r="Z816" s="143"/>
      <c r="AA816" s="143"/>
      <c r="AB816" s="143"/>
      <c r="AC816" s="37"/>
    </row>
    <row r="817" spans="1:29">
      <c r="A817" s="442"/>
      <c r="B817" s="432" t="s">
        <v>706</v>
      </c>
      <c r="C817" s="432"/>
      <c r="D817" s="432"/>
      <c r="E817" s="432"/>
      <c r="F817" s="432"/>
      <c r="G817" s="432"/>
      <c r="H817" s="200"/>
      <c r="I817" s="201">
        <v>950</v>
      </c>
      <c r="J817" s="201">
        <v>710</v>
      </c>
      <c r="K817" s="201">
        <v>710</v>
      </c>
      <c r="L817" s="201">
        <v>500</v>
      </c>
      <c r="M817" s="112"/>
      <c r="N817" s="112"/>
      <c r="O817" s="115"/>
      <c r="P817" s="115"/>
      <c r="Z817" s="143"/>
      <c r="AA817" s="143"/>
      <c r="AB817" s="143"/>
      <c r="AC817" s="37"/>
    </row>
    <row r="818" spans="1:29">
      <c r="A818" s="442"/>
      <c r="B818" s="433" t="s">
        <v>707</v>
      </c>
      <c r="C818" s="433"/>
      <c r="D818" s="433"/>
      <c r="E818" s="433"/>
      <c r="F818" s="433"/>
      <c r="G818" s="433"/>
      <c r="H818" s="157"/>
      <c r="I818" s="177">
        <f>(I817/D807)*G807*I805*I808</f>
        <v>70300</v>
      </c>
      <c r="J818" s="177">
        <f>(J817/D807)*G807*I805*J808</f>
        <v>65675</v>
      </c>
      <c r="K818" s="177">
        <f>(K817/D807)*G807*I805*K808</f>
        <v>65675</v>
      </c>
      <c r="L818" s="177">
        <f>(L817/D807)*G807*I805*L808</f>
        <v>46250</v>
      </c>
      <c r="M818" s="178"/>
      <c r="N818" s="112"/>
      <c r="O818" s="115"/>
      <c r="P818" s="119"/>
      <c r="Z818" s="143"/>
      <c r="AA818" s="143"/>
      <c r="AB818" s="143"/>
      <c r="AC818" s="37"/>
    </row>
    <row r="819" spans="1:29">
      <c r="A819" s="442"/>
      <c r="B819" s="432" t="s">
        <v>708</v>
      </c>
      <c r="C819" s="432"/>
      <c r="D819" s="432"/>
      <c r="E819" s="432"/>
      <c r="F819" s="432"/>
      <c r="G819" s="432"/>
      <c r="H819" s="200">
        <v>620.76894000000004</v>
      </c>
      <c r="I819" s="201">
        <v>850</v>
      </c>
      <c r="J819" s="201">
        <v>1090</v>
      </c>
      <c r="K819" s="201">
        <v>1090</v>
      </c>
      <c r="L819" s="201">
        <v>290</v>
      </c>
      <c r="M819" s="112"/>
      <c r="N819" s="112"/>
      <c r="O819" s="115"/>
      <c r="P819" s="115"/>
      <c r="Z819" s="143"/>
      <c r="AA819" s="143"/>
      <c r="AB819" s="143"/>
      <c r="AC819" s="37"/>
    </row>
    <row r="820" spans="1:29">
      <c r="A820" s="442"/>
      <c r="B820" s="433" t="s">
        <v>709</v>
      </c>
      <c r="C820" s="433"/>
      <c r="D820" s="433"/>
      <c r="E820" s="433"/>
      <c r="F820" s="433"/>
      <c r="G820" s="433"/>
      <c r="H820" s="157">
        <f>(H819/D807)*G807*H805</f>
        <v>505305.91716000007</v>
      </c>
      <c r="I820" s="177">
        <f>(I819/D807)*G807*I805*I808</f>
        <v>62900</v>
      </c>
      <c r="J820" s="177">
        <f>(J819/D807)*G807*I805*J808</f>
        <v>100825</v>
      </c>
      <c r="K820" s="177">
        <f>(K819/D807)*G807*I805*K808</f>
        <v>100825</v>
      </c>
      <c r="L820" s="177">
        <f>(L819/D807)*G807*I805*L808</f>
        <v>26825</v>
      </c>
      <c r="M820" s="112"/>
      <c r="N820" s="112"/>
      <c r="O820" s="115"/>
      <c r="P820" s="119"/>
      <c r="Z820" s="143"/>
      <c r="AA820" s="143"/>
      <c r="AB820" s="143"/>
      <c r="AC820" s="37"/>
    </row>
    <row r="821" spans="1:29">
      <c r="A821" s="442"/>
      <c r="B821" s="432" t="s">
        <v>710</v>
      </c>
      <c r="C821" s="432"/>
      <c r="D821" s="432"/>
      <c r="E821" s="432"/>
      <c r="F821" s="432"/>
      <c r="G821" s="432"/>
      <c r="H821" s="112"/>
      <c r="I821" s="201">
        <v>1140</v>
      </c>
      <c r="J821" s="201">
        <v>1030</v>
      </c>
      <c r="K821" s="201">
        <v>1030</v>
      </c>
      <c r="L821" s="201">
        <v>1050</v>
      </c>
      <c r="M821" s="178"/>
      <c r="N821" s="112"/>
      <c r="O821" s="115"/>
      <c r="P821" s="115"/>
      <c r="Z821" s="143"/>
      <c r="AA821" s="143"/>
      <c r="AB821" s="143"/>
      <c r="AC821" s="37"/>
    </row>
    <row r="822" spans="1:29">
      <c r="A822" s="442"/>
      <c r="B822" s="433" t="s">
        <v>711</v>
      </c>
      <c r="C822" s="433"/>
      <c r="D822" s="433"/>
      <c r="E822" s="433"/>
      <c r="F822" s="433"/>
      <c r="G822" s="433"/>
      <c r="H822" s="112"/>
      <c r="I822" s="177">
        <f>(I821/D807)*G807*I805*I808</f>
        <v>84360</v>
      </c>
      <c r="J822" s="177">
        <f>(J821/D807)*G807*I805*J808</f>
        <v>95275</v>
      </c>
      <c r="K822" s="177">
        <f>(K821/D807)*G807*I805*K808</f>
        <v>95275</v>
      </c>
      <c r="L822" s="177">
        <f>(L821/D807)*G807*I805*L808</f>
        <v>97125</v>
      </c>
      <c r="M822" s="178"/>
      <c r="N822" s="112"/>
      <c r="O822" s="115"/>
      <c r="P822" s="119"/>
      <c r="Z822" s="143"/>
      <c r="AA822" s="143"/>
      <c r="AB822" s="143"/>
      <c r="AC822" s="37"/>
    </row>
    <row r="823" spans="1:29">
      <c r="A823" s="442"/>
      <c r="B823" s="432" t="s">
        <v>738</v>
      </c>
      <c r="C823" s="432"/>
      <c r="D823" s="432"/>
      <c r="E823" s="432"/>
      <c r="F823" s="432"/>
      <c r="G823" s="432"/>
      <c r="H823" s="112"/>
      <c r="I823" s="201">
        <v>690</v>
      </c>
      <c r="J823" s="201">
        <v>557</v>
      </c>
      <c r="K823" s="201">
        <v>557</v>
      </c>
      <c r="L823" s="201">
        <v>785</v>
      </c>
      <c r="M823" s="201">
        <v>850</v>
      </c>
      <c r="N823" s="112"/>
      <c r="O823" s="115"/>
      <c r="P823" s="115"/>
      <c r="Z823" s="143"/>
      <c r="AA823" s="143"/>
      <c r="AB823" s="143"/>
      <c r="AC823" s="37"/>
    </row>
    <row r="824" spans="1:29">
      <c r="A824" s="442"/>
      <c r="B824" s="433" t="s">
        <v>739</v>
      </c>
      <c r="C824" s="433"/>
      <c r="D824" s="433"/>
      <c r="E824" s="433"/>
      <c r="F824" s="433"/>
      <c r="G824" s="433"/>
      <c r="H824" s="112"/>
      <c r="I824" s="177">
        <f>(I823/D807)*G807*I805*I808</f>
        <v>51060</v>
      </c>
      <c r="J824" s="177">
        <f>(J823/D807)*G807*I805*J808</f>
        <v>51522.5</v>
      </c>
      <c r="K824" s="177">
        <f>(K823/D807)*G807*I805*K808</f>
        <v>51522.5</v>
      </c>
      <c r="L824" s="177">
        <f>(L823/D807)*G807*I805*L808</f>
        <v>72612.5</v>
      </c>
      <c r="M824" s="177">
        <f>(M823/D807)*G807*I805*M808</f>
        <v>15725</v>
      </c>
      <c r="N824" s="112"/>
      <c r="O824" s="119"/>
      <c r="P824" s="119"/>
      <c r="Z824" s="143"/>
      <c r="AA824" s="143"/>
      <c r="AB824" s="143"/>
      <c r="AC824" s="37"/>
    </row>
    <row r="825" spans="1:29">
      <c r="A825" s="442"/>
      <c r="B825" s="432" t="s">
        <v>712</v>
      </c>
      <c r="C825" s="432"/>
      <c r="D825" s="432"/>
      <c r="E825" s="432"/>
      <c r="F825" s="432"/>
      <c r="G825" s="432"/>
      <c r="H825" s="112"/>
      <c r="I825" s="201">
        <v>1094</v>
      </c>
      <c r="J825" s="201">
        <v>1090</v>
      </c>
      <c r="K825" s="201">
        <v>850</v>
      </c>
      <c r="L825" s="201">
        <v>875</v>
      </c>
      <c r="M825" s="178"/>
      <c r="N825" s="112"/>
      <c r="O825" s="115"/>
      <c r="P825" s="115"/>
      <c r="Z825" s="143"/>
      <c r="AA825" s="143"/>
      <c r="AB825" s="143"/>
      <c r="AC825" s="37"/>
    </row>
    <row r="826" spans="1:29">
      <c r="A826" s="442"/>
      <c r="B826" s="433" t="s">
        <v>713</v>
      </c>
      <c r="C826" s="433"/>
      <c r="D826" s="433"/>
      <c r="E826" s="433"/>
      <c r="F826" s="433"/>
      <c r="G826" s="433"/>
      <c r="H826" s="112"/>
      <c r="I826" s="177">
        <f>(I825/D807)*G807*I805*I808</f>
        <v>80956</v>
      </c>
      <c r="J826" s="177">
        <f>(J825/D807)*G807*I805*J808</f>
        <v>100825</v>
      </c>
      <c r="K826" s="177">
        <f>(K825/D807)*G807*I805*K808</f>
        <v>78625</v>
      </c>
      <c r="L826" s="177">
        <f>(L825/D807)*G807*I805*L808</f>
        <v>80937.5</v>
      </c>
      <c r="M826" s="178"/>
      <c r="N826" s="112"/>
      <c r="O826" s="119"/>
      <c r="P826" s="119"/>
      <c r="Z826" s="143"/>
      <c r="AA826" s="143"/>
      <c r="AB826" s="143"/>
      <c r="AC826" s="37"/>
    </row>
    <row r="827" spans="1:29">
      <c r="A827" s="442"/>
      <c r="B827" s="432" t="s">
        <v>714</v>
      </c>
      <c r="C827" s="432"/>
      <c r="D827" s="432"/>
      <c r="E827" s="432"/>
      <c r="F827" s="432"/>
      <c r="G827" s="432"/>
      <c r="H827" s="112"/>
      <c r="I827" s="201">
        <v>850</v>
      </c>
      <c r="J827" s="201">
        <v>900</v>
      </c>
      <c r="K827" s="201">
        <v>900</v>
      </c>
      <c r="L827" s="201">
        <v>842</v>
      </c>
      <c r="M827" s="112"/>
      <c r="N827" s="112"/>
      <c r="O827" s="115"/>
      <c r="P827" s="115"/>
      <c r="Z827" s="143"/>
      <c r="AA827" s="143"/>
      <c r="AB827" s="143"/>
      <c r="AC827" s="37"/>
    </row>
    <row r="828" spans="1:29">
      <c r="A828" s="442"/>
      <c r="B828" s="433" t="s">
        <v>715</v>
      </c>
      <c r="C828" s="433"/>
      <c r="D828" s="433"/>
      <c r="E828" s="433"/>
      <c r="F828" s="433"/>
      <c r="G828" s="433"/>
      <c r="H828" s="112"/>
      <c r="I828" s="177">
        <f>(850/D807)*G807*I805*I808</f>
        <v>62900</v>
      </c>
      <c r="J828" s="177">
        <f>(J827/D807)*G807*I805*J808</f>
        <v>83250</v>
      </c>
      <c r="K828" s="177">
        <f>(K827/D807)*G807*I805*K808</f>
        <v>83250</v>
      </c>
      <c r="L828" s="177">
        <f>(L827/D807)*G807*I805*L808</f>
        <v>77885</v>
      </c>
      <c r="M828" s="178"/>
      <c r="N828" s="112"/>
      <c r="O828" s="115"/>
      <c r="P828" s="119"/>
      <c r="Z828" s="143"/>
      <c r="AA828" s="143"/>
      <c r="AB828" s="143"/>
      <c r="AC828" s="37"/>
    </row>
    <row r="829" spans="1:29">
      <c r="A829" s="442"/>
      <c r="B829" s="432" t="s">
        <v>801</v>
      </c>
      <c r="C829" s="432"/>
      <c r="D829" s="432"/>
      <c r="E829" s="432"/>
      <c r="F829" s="432"/>
      <c r="G829" s="432"/>
      <c r="H829" s="114"/>
      <c r="I829" s="201">
        <v>307</v>
      </c>
      <c r="J829" s="201">
        <v>504</v>
      </c>
      <c r="K829" s="201">
        <v>744</v>
      </c>
      <c r="L829" s="201">
        <v>1510</v>
      </c>
      <c r="M829" s="112"/>
      <c r="N829" s="178"/>
      <c r="O829" s="115"/>
      <c r="P829" s="115"/>
      <c r="Z829" s="143"/>
      <c r="AA829" s="143"/>
      <c r="AB829" s="143"/>
      <c r="AC829" s="37"/>
    </row>
    <row r="830" spans="1:29">
      <c r="A830" s="442"/>
      <c r="B830" s="433" t="s">
        <v>802</v>
      </c>
      <c r="C830" s="433"/>
      <c r="D830" s="433"/>
      <c r="E830" s="433"/>
      <c r="F830" s="433"/>
      <c r="G830" s="433"/>
      <c r="H830" s="112"/>
      <c r="I830" s="177">
        <f>(I829/D807)*G807*I805*I808</f>
        <v>22718</v>
      </c>
      <c r="J830" s="177">
        <f>(J829/D807)*G807*I805*J808</f>
        <v>46620</v>
      </c>
      <c r="K830" s="177">
        <f>(K829/D807)*G807*I805*K808</f>
        <v>68820</v>
      </c>
      <c r="L830" s="177">
        <f>(L829/D807)*G807*I805*L808</f>
        <v>139675</v>
      </c>
      <c r="M830" s="178"/>
      <c r="N830" s="112"/>
      <c r="O830" s="115"/>
      <c r="P830" s="115"/>
      <c r="Z830" s="143"/>
      <c r="AA830" s="143"/>
      <c r="AB830" s="143"/>
      <c r="AC830" s="37"/>
    </row>
    <row r="831" spans="1:29">
      <c r="A831" s="442"/>
      <c r="B831" s="432" t="s">
        <v>813</v>
      </c>
      <c r="C831" s="432"/>
      <c r="D831" s="432"/>
      <c r="E831" s="432"/>
      <c r="F831" s="432"/>
      <c r="G831" s="432"/>
      <c r="H831" s="112"/>
      <c r="I831" s="201">
        <v>300</v>
      </c>
      <c r="J831" s="201">
        <v>300</v>
      </c>
      <c r="K831" s="201">
        <v>300</v>
      </c>
      <c r="L831" s="201">
        <v>200</v>
      </c>
      <c r="M831" s="112"/>
      <c r="N831" s="112"/>
      <c r="O831" s="115"/>
      <c r="P831" s="115"/>
      <c r="Z831" s="143"/>
      <c r="AA831" s="143"/>
      <c r="AB831" s="143"/>
      <c r="AC831" s="37"/>
    </row>
    <row r="832" spans="1:29">
      <c r="A832" s="442"/>
      <c r="B832" s="433" t="s">
        <v>814</v>
      </c>
      <c r="C832" s="433"/>
      <c r="D832" s="433"/>
      <c r="E832" s="433"/>
      <c r="F832" s="433"/>
      <c r="G832" s="433"/>
      <c r="H832" s="112"/>
      <c r="I832" s="177">
        <f>(I831/D807)*G807*I805*I808</f>
        <v>22200</v>
      </c>
      <c r="J832" s="177">
        <f>(J831/D807)*G807*I805*J808</f>
        <v>27750</v>
      </c>
      <c r="K832" s="177">
        <f>(K831/D807)*G807*I805*K808</f>
        <v>27750</v>
      </c>
      <c r="L832" s="177">
        <f>(L831/D807)*G807*I805*L808</f>
        <v>18500</v>
      </c>
      <c r="M832" s="178"/>
      <c r="N832" s="112"/>
      <c r="O832" s="115"/>
      <c r="P832" s="115"/>
      <c r="Z832" s="143"/>
      <c r="AA832" s="143"/>
      <c r="AB832" s="143"/>
      <c r="AC832" s="37"/>
    </row>
    <row r="833" spans="1:29">
      <c r="A833" s="442"/>
      <c r="B833" s="432" t="s">
        <v>818</v>
      </c>
      <c r="C833" s="432"/>
      <c r="D833" s="432"/>
      <c r="E833" s="432"/>
      <c r="F833" s="432"/>
      <c r="G833" s="432"/>
      <c r="H833" s="112"/>
      <c r="I833" s="201">
        <v>71</v>
      </c>
      <c r="J833" s="201">
        <v>71</v>
      </c>
      <c r="K833" s="201">
        <v>71</v>
      </c>
      <c r="L833" s="201">
        <v>171</v>
      </c>
      <c r="M833" s="201">
        <v>700</v>
      </c>
      <c r="N833" s="112"/>
      <c r="O833" s="115"/>
      <c r="P833" s="115"/>
      <c r="Z833" s="143"/>
      <c r="AA833" s="143"/>
      <c r="AB833" s="143"/>
      <c r="AC833" s="37"/>
    </row>
    <row r="834" spans="1:29">
      <c r="A834" s="442"/>
      <c r="B834" s="433" t="s">
        <v>819</v>
      </c>
      <c r="C834" s="433"/>
      <c r="D834" s="433"/>
      <c r="E834" s="433"/>
      <c r="F834" s="433"/>
      <c r="G834" s="433"/>
      <c r="H834" s="112"/>
      <c r="I834" s="177">
        <f>(I833/D807)*G807*I805*I808</f>
        <v>5254</v>
      </c>
      <c r="J834" s="177">
        <f>(J833/D807)*G807*I805*J808</f>
        <v>6567.5</v>
      </c>
      <c r="K834" s="177">
        <f>(K833/D807)*G807*I805*K808</f>
        <v>6567.5</v>
      </c>
      <c r="L834" s="177">
        <f>(L833/D807)*G807*I805*L808</f>
        <v>15817.5</v>
      </c>
      <c r="M834" s="177">
        <f>(M833/D807)*G807*I805*M808</f>
        <v>12950</v>
      </c>
      <c r="N834" s="178"/>
      <c r="O834" s="115"/>
      <c r="P834" s="115"/>
      <c r="Z834" s="143"/>
      <c r="AA834" s="143"/>
      <c r="AB834" s="143"/>
      <c r="AC834" s="37"/>
    </row>
    <row r="835" spans="1:29">
      <c r="A835" s="442"/>
      <c r="B835" s="432" t="s">
        <v>779</v>
      </c>
      <c r="C835" s="432"/>
      <c r="D835" s="432"/>
      <c r="E835" s="432"/>
      <c r="F835" s="432"/>
      <c r="G835" s="432"/>
      <c r="H835" s="112"/>
      <c r="I835" s="201">
        <v>147</v>
      </c>
      <c r="J835" s="201">
        <v>147</v>
      </c>
      <c r="K835" s="201">
        <v>147</v>
      </c>
      <c r="L835" s="112"/>
      <c r="M835" s="112"/>
      <c r="N835" s="112"/>
      <c r="O835" s="115"/>
      <c r="P835" s="115"/>
      <c r="Z835" s="143"/>
      <c r="AA835" s="143"/>
      <c r="AB835" s="143"/>
      <c r="AC835" s="37"/>
    </row>
    <row r="836" spans="1:29">
      <c r="A836" s="442"/>
      <c r="B836" s="433" t="s">
        <v>780</v>
      </c>
      <c r="C836" s="433"/>
      <c r="D836" s="433"/>
      <c r="E836" s="433"/>
      <c r="F836" s="433"/>
      <c r="G836" s="433"/>
      <c r="H836" s="112"/>
      <c r="I836" s="177">
        <f>(I835/D807)*G807*I805*I808</f>
        <v>10878</v>
      </c>
      <c r="J836" s="177">
        <f>(J835/D807)*G807*I805*J808</f>
        <v>13597.5</v>
      </c>
      <c r="K836" s="177">
        <f>(K835/D807)*G807*I805*K808</f>
        <v>13597.5</v>
      </c>
      <c r="L836" s="178"/>
      <c r="M836" s="178"/>
      <c r="N836" s="112"/>
      <c r="O836" s="115"/>
      <c r="P836" s="115"/>
      <c r="Z836" s="143"/>
      <c r="AA836" s="143"/>
      <c r="AB836" s="143"/>
      <c r="AC836" s="37"/>
    </row>
    <row r="837" spans="1:29">
      <c r="A837" s="442"/>
      <c r="B837" s="432" t="s">
        <v>758</v>
      </c>
      <c r="C837" s="432"/>
      <c r="D837" s="432"/>
      <c r="E837" s="432"/>
      <c r="F837" s="432"/>
      <c r="G837" s="432"/>
      <c r="H837" s="112"/>
      <c r="I837" s="201">
        <v>54</v>
      </c>
      <c r="J837" s="201">
        <v>54</v>
      </c>
      <c r="K837" s="201">
        <v>54</v>
      </c>
      <c r="L837" s="201">
        <v>96</v>
      </c>
      <c r="M837" s="112"/>
      <c r="N837" s="178"/>
      <c r="O837" s="115"/>
      <c r="P837" s="115"/>
      <c r="Z837" s="143"/>
      <c r="AA837" s="143"/>
      <c r="AB837" s="143"/>
      <c r="AC837" s="37"/>
    </row>
    <row r="838" spans="1:29">
      <c r="A838" s="442"/>
      <c r="B838" s="433" t="s">
        <v>759</v>
      </c>
      <c r="C838" s="433"/>
      <c r="D838" s="433"/>
      <c r="E838" s="433"/>
      <c r="F838" s="433"/>
      <c r="G838" s="433"/>
      <c r="H838" s="112"/>
      <c r="I838" s="177">
        <f>(I837/D807)*G807*I805*I808</f>
        <v>3996</v>
      </c>
      <c r="J838" s="177">
        <f>(J837/D807)*G807*I805*J808</f>
        <v>4995</v>
      </c>
      <c r="K838" s="177">
        <f>(K837/D807)*G807*I805*K808</f>
        <v>4995</v>
      </c>
      <c r="L838" s="177">
        <f>(L837/D807)*G807*I805*L808</f>
        <v>8880</v>
      </c>
      <c r="M838" s="178"/>
      <c r="N838" s="112"/>
      <c r="O838" s="115"/>
      <c r="P838" s="115"/>
      <c r="Z838" s="143"/>
      <c r="AA838" s="143"/>
      <c r="AB838" s="143"/>
      <c r="AC838" s="37"/>
    </row>
    <row r="839" spans="1:29">
      <c r="A839" s="442"/>
      <c r="B839" s="432" t="s">
        <v>828</v>
      </c>
      <c r="C839" s="432"/>
      <c r="D839" s="432"/>
      <c r="E839" s="432"/>
      <c r="F839" s="432"/>
      <c r="G839" s="432"/>
      <c r="H839" s="112"/>
      <c r="I839" s="201">
        <v>988</v>
      </c>
      <c r="J839" s="201">
        <v>988</v>
      </c>
      <c r="K839" s="201">
        <v>988</v>
      </c>
      <c r="L839" s="201">
        <v>391</v>
      </c>
      <c r="M839" s="112"/>
      <c r="N839" s="112"/>
      <c r="O839" s="115"/>
      <c r="P839" s="115"/>
      <c r="Z839" s="143"/>
      <c r="AA839" s="143"/>
      <c r="AB839" s="143"/>
      <c r="AC839" s="37"/>
    </row>
    <row r="840" spans="1:29">
      <c r="A840" s="442"/>
      <c r="B840" s="433" t="s">
        <v>829</v>
      </c>
      <c r="C840" s="433"/>
      <c r="D840" s="433"/>
      <c r="E840" s="433"/>
      <c r="F840" s="433"/>
      <c r="G840" s="433"/>
      <c r="H840" s="112"/>
      <c r="I840" s="177">
        <f>(I839/D807)*G807*I805*I808</f>
        <v>73112</v>
      </c>
      <c r="J840" s="177">
        <f>(J839/D807)*G807*I805*J808</f>
        <v>91390</v>
      </c>
      <c r="K840" s="177">
        <f>(K839/D807)*G807*I805*K808</f>
        <v>91390</v>
      </c>
      <c r="L840" s="177">
        <f>(L839/D807)*G807*I805*L808</f>
        <v>36167.5</v>
      </c>
      <c r="M840" s="178"/>
      <c r="N840" s="112"/>
      <c r="O840" s="115"/>
      <c r="P840" s="115"/>
      <c r="Z840" s="143"/>
      <c r="AA840" s="143"/>
      <c r="AB840" s="143"/>
      <c r="AC840" s="37"/>
    </row>
    <row r="841" spans="1:29">
      <c r="A841" s="442"/>
      <c r="B841" s="432" t="s">
        <v>781</v>
      </c>
      <c r="C841" s="432"/>
      <c r="D841" s="432"/>
      <c r="E841" s="432"/>
      <c r="F841" s="432"/>
      <c r="G841" s="432"/>
      <c r="H841" s="112"/>
      <c r="I841" s="201">
        <v>642</v>
      </c>
      <c r="J841" s="201">
        <v>642</v>
      </c>
      <c r="K841" s="201">
        <v>642</v>
      </c>
      <c r="L841" s="201">
        <v>672</v>
      </c>
      <c r="M841" s="112"/>
      <c r="N841" s="178"/>
      <c r="O841" s="115"/>
      <c r="P841" s="115"/>
      <c r="Z841" s="143"/>
      <c r="AA841" s="143"/>
      <c r="AB841" s="143"/>
      <c r="AC841" s="37"/>
    </row>
    <row r="842" spans="1:29">
      <c r="A842" s="442"/>
      <c r="B842" s="433" t="s">
        <v>782</v>
      </c>
      <c r="C842" s="433"/>
      <c r="D842" s="433"/>
      <c r="E842" s="433"/>
      <c r="F842" s="433"/>
      <c r="G842" s="433"/>
      <c r="H842" s="112"/>
      <c r="I842" s="177">
        <f>(I841/D807)*G807*I805*I808</f>
        <v>47508</v>
      </c>
      <c r="J842" s="177">
        <f>(J841/D807)*G807*I805*J808</f>
        <v>59385</v>
      </c>
      <c r="K842" s="177">
        <f>(K841/D807)*G807*I805*K808</f>
        <v>59385</v>
      </c>
      <c r="L842" s="177">
        <f>(L841/D807)*G807*I805*L808</f>
        <v>62160</v>
      </c>
      <c r="M842" s="178"/>
      <c r="N842" s="112"/>
      <c r="O842" s="115"/>
      <c r="P842" s="115"/>
      <c r="Z842" s="143"/>
      <c r="AA842" s="143"/>
      <c r="AB842" s="143"/>
      <c r="AC842" s="37"/>
    </row>
    <row r="843" spans="1:29">
      <c r="A843" s="442"/>
      <c r="B843" s="432" t="s">
        <v>760</v>
      </c>
      <c r="C843" s="432"/>
      <c r="D843" s="432"/>
      <c r="E843" s="432"/>
      <c r="F843" s="432"/>
      <c r="G843" s="432"/>
      <c r="H843" s="112"/>
      <c r="I843" s="201">
        <v>252</v>
      </c>
      <c r="J843" s="201">
        <v>252</v>
      </c>
      <c r="K843" s="201">
        <v>252</v>
      </c>
      <c r="L843" s="201">
        <v>750</v>
      </c>
      <c r="M843" s="112"/>
      <c r="N843" s="112"/>
      <c r="O843" s="115"/>
      <c r="P843" s="115"/>
      <c r="Z843" s="143"/>
      <c r="AA843" s="143"/>
      <c r="AB843" s="143"/>
      <c r="AC843" s="37"/>
    </row>
    <row r="844" spans="1:29">
      <c r="A844" s="442"/>
      <c r="B844" s="433" t="s">
        <v>761</v>
      </c>
      <c r="C844" s="433"/>
      <c r="D844" s="433"/>
      <c r="E844" s="433"/>
      <c r="F844" s="433"/>
      <c r="G844" s="433"/>
      <c r="H844" s="112"/>
      <c r="I844" s="177">
        <f>(I843/D807)*G807*I805*I808</f>
        <v>18648</v>
      </c>
      <c r="J844" s="177">
        <f>(J843/D807)*G807*I805*J808</f>
        <v>23310</v>
      </c>
      <c r="K844" s="177">
        <f>(K843/D807)*G807*I805*K808</f>
        <v>23310</v>
      </c>
      <c r="L844" s="177">
        <f>(L843/D807)*G807*I805*L808</f>
        <v>69375</v>
      </c>
      <c r="M844" s="178"/>
      <c r="N844" s="112"/>
      <c r="O844" s="115"/>
      <c r="P844" s="115"/>
      <c r="Z844" s="143"/>
      <c r="AA844" s="143"/>
      <c r="AB844" s="143"/>
      <c r="AC844" s="37"/>
    </row>
    <row r="845" spans="1:29">
      <c r="A845" s="442"/>
      <c r="B845" s="432" t="s">
        <v>740</v>
      </c>
      <c r="C845" s="432"/>
      <c r="D845" s="432"/>
      <c r="E845" s="432"/>
      <c r="F845" s="432"/>
      <c r="G845" s="432"/>
      <c r="H845" s="112"/>
      <c r="I845" s="112"/>
      <c r="J845" s="112"/>
      <c r="K845" s="112"/>
      <c r="L845" s="201">
        <v>203</v>
      </c>
      <c r="M845" s="112"/>
      <c r="N845" s="178"/>
      <c r="O845" s="115"/>
      <c r="P845" s="115"/>
      <c r="Z845" s="143"/>
      <c r="AA845" s="143"/>
      <c r="AB845" s="143"/>
      <c r="AC845" s="37"/>
    </row>
    <row r="846" spans="1:29">
      <c r="A846" s="442"/>
      <c r="B846" s="433" t="s">
        <v>741</v>
      </c>
      <c r="C846" s="433"/>
      <c r="D846" s="433"/>
      <c r="E846" s="433"/>
      <c r="F846" s="433"/>
      <c r="G846" s="433"/>
      <c r="H846" s="112"/>
      <c r="I846" s="112"/>
      <c r="J846" s="112"/>
      <c r="K846" s="112"/>
      <c r="L846" s="177">
        <f>(L845/D807)*G807*I805*L808</f>
        <v>18777.5</v>
      </c>
      <c r="M846" s="178"/>
      <c r="N846" s="112"/>
      <c r="O846" s="115"/>
      <c r="P846" s="115"/>
      <c r="Z846" s="143"/>
      <c r="AA846" s="143"/>
      <c r="AB846" s="143"/>
      <c r="AC846" s="37"/>
    </row>
    <row r="847" spans="1:29">
      <c r="A847" s="442"/>
      <c r="B847" s="432" t="s">
        <v>718</v>
      </c>
      <c r="C847" s="432"/>
      <c r="D847" s="432"/>
      <c r="E847" s="432"/>
      <c r="F847" s="432"/>
      <c r="G847" s="432"/>
      <c r="H847" s="200">
        <v>13.231059999999999</v>
      </c>
      <c r="I847" s="201"/>
      <c r="J847" s="201"/>
      <c r="K847" s="201"/>
      <c r="L847" s="201"/>
      <c r="M847" s="112"/>
      <c r="N847" s="112"/>
      <c r="O847" s="115"/>
      <c r="P847" s="115"/>
      <c r="R847" s="162"/>
      <c r="Z847" s="143"/>
      <c r="AA847" s="143"/>
      <c r="AB847" s="143"/>
      <c r="AC847" s="37"/>
    </row>
    <row r="848" spans="1:29">
      <c r="A848" s="442"/>
      <c r="B848" s="433" t="s">
        <v>719</v>
      </c>
      <c r="C848" s="433"/>
      <c r="D848" s="433"/>
      <c r="E848" s="433"/>
      <c r="F848" s="433"/>
      <c r="G848" s="433"/>
      <c r="H848" s="157">
        <f>(H847/D807)*G807*H805</f>
        <v>10770.082840000001</v>
      </c>
      <c r="I848" s="177"/>
      <c r="J848" s="177"/>
      <c r="K848" s="177"/>
      <c r="L848" s="177"/>
      <c r="M848" s="178"/>
      <c r="N848" s="112"/>
      <c r="O848" s="115"/>
      <c r="P848" s="115"/>
      <c r="Z848" s="143"/>
      <c r="AA848" s="143"/>
      <c r="AB848" s="143"/>
      <c r="AC848" s="37"/>
    </row>
    <row r="849" spans="1:29">
      <c r="A849" s="442"/>
      <c r="B849" s="432" t="s">
        <v>762</v>
      </c>
      <c r="C849" s="432"/>
      <c r="D849" s="432"/>
      <c r="E849" s="432"/>
      <c r="F849" s="432"/>
      <c r="G849" s="432"/>
      <c r="H849" s="200">
        <f>1451+18</f>
        <v>1469</v>
      </c>
      <c r="I849" s="201">
        <v>1428</v>
      </c>
      <c r="J849" s="201">
        <v>1428</v>
      </c>
      <c r="K849" s="201">
        <v>1428</v>
      </c>
      <c r="L849" s="201">
        <v>1100</v>
      </c>
      <c r="M849" s="201">
        <v>4400</v>
      </c>
      <c r="N849" s="202">
        <f>5900*0.77</f>
        <v>4543</v>
      </c>
      <c r="O849" s="202">
        <f>5900*0.77</f>
        <v>4543</v>
      </c>
      <c r="P849" s="115"/>
      <c r="Q849" s="162"/>
      <c r="Z849" s="143"/>
      <c r="AA849" s="143"/>
      <c r="AB849" s="143"/>
      <c r="AC849" s="37"/>
    </row>
    <row r="850" spans="1:29">
      <c r="A850" s="442"/>
      <c r="B850" s="433" t="s">
        <v>763</v>
      </c>
      <c r="C850" s="433"/>
      <c r="D850" s="433"/>
      <c r="E850" s="433"/>
      <c r="F850" s="433"/>
      <c r="G850" s="433"/>
      <c r="H850" s="157">
        <f>(H849/D807)*G807*H805</f>
        <v>1195766</v>
      </c>
      <c r="I850" s="177">
        <f>(I849/D807)*G807*I805*I808</f>
        <v>105672</v>
      </c>
      <c r="J850" s="177">
        <f>(J849/D807)*G807*I805*J808</f>
        <v>132090</v>
      </c>
      <c r="K850" s="177">
        <f>(K849/D807)*G807*I805*K808</f>
        <v>132090</v>
      </c>
      <c r="L850" s="177">
        <f>(L849/D807)*G807*I805*L808</f>
        <v>101750</v>
      </c>
      <c r="M850" s="177">
        <f>(M849/D807)*G807*I805*M808</f>
        <v>81400</v>
      </c>
      <c r="N850" s="177">
        <f>(N849/D807)*N805*N808*G807</f>
        <v>605127.6</v>
      </c>
      <c r="O850" s="177">
        <f>(O849/D807)*G807*N805*O808</f>
        <v>67236.400000000009</v>
      </c>
      <c r="P850" s="115"/>
      <c r="Z850" s="143"/>
      <c r="AA850" s="143"/>
      <c r="AB850" s="143"/>
      <c r="AC850" s="37"/>
    </row>
    <row r="851" spans="1:29">
      <c r="A851" s="442"/>
      <c r="B851" s="432" t="s">
        <v>742</v>
      </c>
      <c r="C851" s="432"/>
      <c r="D851" s="432"/>
      <c r="E851" s="432"/>
      <c r="F851" s="432"/>
      <c r="G851" s="432"/>
      <c r="H851" s="157"/>
      <c r="I851" s="201">
        <v>248</v>
      </c>
      <c r="J851" s="201">
        <v>248</v>
      </c>
      <c r="K851" s="201">
        <v>248</v>
      </c>
      <c r="L851" s="201">
        <v>525.14</v>
      </c>
      <c r="M851" s="115"/>
      <c r="N851" s="115"/>
      <c r="O851" s="115"/>
      <c r="P851" s="115"/>
      <c r="Z851" s="143"/>
      <c r="AA851" s="143"/>
      <c r="AB851" s="143"/>
      <c r="AC851" s="37"/>
    </row>
    <row r="852" spans="1:29">
      <c r="A852" s="442"/>
      <c r="B852" s="433" t="s">
        <v>743</v>
      </c>
      <c r="C852" s="433"/>
      <c r="D852" s="433"/>
      <c r="E852" s="433"/>
      <c r="F852" s="433"/>
      <c r="G852" s="433"/>
      <c r="H852" s="157"/>
      <c r="I852" s="177">
        <f>(I851/D807)*G807*I805*I808</f>
        <v>18352</v>
      </c>
      <c r="J852" s="177">
        <f>(J851/D807)*G807*I805*J808</f>
        <v>22940</v>
      </c>
      <c r="K852" s="177">
        <f>(K851/D807)*G807*I805*K808</f>
        <v>22940</v>
      </c>
      <c r="L852" s="177">
        <f>(L851/D807)*G807*I805*L808</f>
        <v>48575.45</v>
      </c>
      <c r="M852" s="115"/>
      <c r="N852" s="115"/>
      <c r="O852" s="115"/>
      <c r="P852" s="115"/>
      <c r="Z852" s="143"/>
      <c r="AA852" s="143"/>
      <c r="AB852" s="143"/>
      <c r="AC852" s="37"/>
    </row>
    <row r="853" spans="1:29">
      <c r="A853" s="442"/>
      <c r="B853" s="432" t="s">
        <v>764</v>
      </c>
      <c r="C853" s="432"/>
      <c r="D853" s="432"/>
      <c r="E853" s="432"/>
      <c r="F853" s="432"/>
      <c r="G853" s="432"/>
      <c r="H853" s="115"/>
      <c r="I853" s="115"/>
      <c r="J853" s="115"/>
      <c r="K853" s="115"/>
      <c r="L853" s="115"/>
      <c r="M853" s="115"/>
      <c r="N853" s="115"/>
      <c r="O853" s="115"/>
      <c r="P853" s="202">
        <f>5900*0.77</f>
        <v>4543</v>
      </c>
      <c r="Q853" s="162"/>
      <c r="Z853" s="143"/>
      <c r="AA853" s="143"/>
      <c r="AB853" s="143"/>
      <c r="AC853" s="37"/>
    </row>
    <row r="854" spans="1:29">
      <c r="A854" s="442"/>
      <c r="B854" s="433" t="s">
        <v>765</v>
      </c>
      <c r="C854" s="433"/>
      <c r="D854" s="433"/>
      <c r="E854" s="433"/>
      <c r="F854" s="433"/>
      <c r="G854" s="433"/>
      <c r="H854" s="115"/>
      <c r="I854" s="115"/>
      <c r="J854" s="115"/>
      <c r="K854" s="115"/>
      <c r="L854" s="115"/>
      <c r="M854" s="115"/>
      <c r="N854" s="115"/>
      <c r="O854" s="115"/>
      <c r="P854" s="177">
        <f>(P853/D807)*G807*P805</f>
        <v>672364</v>
      </c>
      <c r="Z854" s="143"/>
      <c r="AA854" s="143"/>
      <c r="AB854" s="143"/>
      <c r="AC854" s="37"/>
    </row>
    <row r="855" spans="1:29">
      <c r="A855" s="442"/>
      <c r="B855" s="432" t="s">
        <v>744</v>
      </c>
      <c r="C855" s="432"/>
      <c r="D855" s="432"/>
      <c r="E855" s="432"/>
      <c r="F855" s="432"/>
      <c r="G855" s="432"/>
      <c r="H855" s="115"/>
      <c r="I855" s="115"/>
      <c r="J855" s="115"/>
      <c r="K855" s="115"/>
      <c r="L855" s="201">
        <v>50.86</v>
      </c>
      <c r="M855" s="115"/>
      <c r="N855" s="115"/>
      <c r="O855" s="115"/>
      <c r="P855" s="115"/>
      <c r="Q855" s="162"/>
      <c r="Z855" s="143"/>
      <c r="AA855" s="143"/>
      <c r="AB855" s="143"/>
      <c r="AC855" s="37"/>
    </row>
    <row r="856" spans="1:29">
      <c r="A856" s="442"/>
      <c r="B856" s="433" t="s">
        <v>745</v>
      </c>
      <c r="C856" s="433"/>
      <c r="D856" s="433"/>
      <c r="E856" s="433"/>
      <c r="F856" s="433"/>
      <c r="G856" s="433"/>
      <c r="H856" s="115"/>
      <c r="I856" s="115"/>
      <c r="J856" s="115"/>
      <c r="K856" s="115"/>
      <c r="L856" s="177">
        <f>(L855/D807)*G807*I805*L808</f>
        <v>4704.55</v>
      </c>
      <c r="M856" s="115"/>
      <c r="N856" s="115"/>
      <c r="O856" s="115"/>
      <c r="P856" s="115"/>
      <c r="Z856" s="143"/>
      <c r="AA856" s="143"/>
      <c r="AB856" s="143"/>
      <c r="AC856" s="37"/>
    </row>
    <row r="857" spans="1:29">
      <c r="A857" s="442"/>
      <c r="B857" s="432" t="s">
        <v>1399</v>
      </c>
      <c r="C857" s="432"/>
      <c r="D857" s="432"/>
      <c r="E857" s="432"/>
      <c r="F857" s="432"/>
      <c r="G857" s="432"/>
      <c r="H857" s="115"/>
      <c r="I857" s="201">
        <v>280</v>
      </c>
      <c r="J857" s="201">
        <v>280</v>
      </c>
      <c r="K857" s="201">
        <v>280</v>
      </c>
      <c r="L857" s="201">
        <v>280</v>
      </c>
      <c r="M857" s="115"/>
      <c r="N857" s="115"/>
      <c r="O857" s="115"/>
      <c r="P857" s="115"/>
      <c r="Q857" s="162"/>
      <c r="Z857" s="143"/>
      <c r="AA857" s="143"/>
      <c r="AB857" s="143"/>
      <c r="AC857" s="37"/>
    </row>
    <row r="858" spans="1:29">
      <c r="A858" s="442"/>
      <c r="B858" s="433" t="s">
        <v>1400</v>
      </c>
      <c r="C858" s="433"/>
      <c r="D858" s="433"/>
      <c r="E858" s="433"/>
      <c r="F858" s="433"/>
      <c r="G858" s="433"/>
      <c r="H858" s="115"/>
      <c r="I858" s="177">
        <f>(I857/D807)*G807*I805*I808</f>
        <v>20720</v>
      </c>
      <c r="J858" s="177">
        <f>(J857/D807)*G807*I805*J808</f>
        <v>25900</v>
      </c>
      <c r="K858" s="177">
        <f>(K857/D807)*G807*I805*K808</f>
        <v>25900</v>
      </c>
      <c r="L858" s="177">
        <f>(L857/D807)*G807*I805*$L$808</f>
        <v>25900</v>
      </c>
      <c r="M858" s="115"/>
      <c r="N858" s="115"/>
      <c r="O858" s="115"/>
      <c r="P858" s="115"/>
      <c r="Z858" s="143"/>
      <c r="AA858" s="143"/>
      <c r="AB858" s="143"/>
      <c r="AC858" s="37"/>
    </row>
    <row r="859" spans="1:29">
      <c r="A859" s="442"/>
      <c r="B859" s="448" t="s">
        <v>720</v>
      </c>
      <c r="C859" s="448"/>
      <c r="D859" s="448"/>
      <c r="E859" s="448"/>
      <c r="F859" s="448"/>
      <c r="G859" s="448"/>
      <c r="H859" s="152">
        <f>H809+H811+H813+H815+H817+H819+H821+H827+H829+H831+H833+H835+H837+H839++H841+H843+H845+H847+H823+H825+H849+H851+H853+H855+H857</f>
        <v>10337</v>
      </c>
      <c r="I859" s="152">
        <f t="shared" ref="I859:P859" si="43">I809+I811+I813+I815+I817+I819+I821+I827+I829+I831+I833+I835+I837+I839++I841+I843+I845+I847+I823+I825+I849+I851+I853+I855+I857</f>
        <v>10291</v>
      </c>
      <c r="J859" s="152">
        <f t="shared" si="43"/>
        <v>10291</v>
      </c>
      <c r="K859" s="152">
        <f t="shared" si="43"/>
        <v>10291</v>
      </c>
      <c r="L859" s="152">
        <f t="shared" si="43"/>
        <v>10291</v>
      </c>
      <c r="M859" s="152">
        <f t="shared" si="43"/>
        <v>5950</v>
      </c>
      <c r="N859" s="152">
        <f t="shared" si="43"/>
        <v>4543</v>
      </c>
      <c r="O859" s="152">
        <f t="shared" si="43"/>
        <v>4543</v>
      </c>
      <c r="P859" s="152">
        <f t="shared" si="43"/>
        <v>4543</v>
      </c>
      <c r="Z859" s="143"/>
      <c r="AA859" s="143"/>
      <c r="AB859" s="143"/>
      <c r="AC859" s="37"/>
    </row>
    <row r="860" spans="1:29">
      <c r="A860" s="442"/>
      <c r="B860" s="439" t="s">
        <v>695</v>
      </c>
      <c r="C860" s="439"/>
      <c r="D860" s="439"/>
      <c r="E860" s="439"/>
      <c r="F860" s="439"/>
      <c r="G860" s="439"/>
      <c r="H860" s="117">
        <f>H810+H812+H814+H816+H818+H820+H822+H828+H830+H832+H834+H836+H838+H840++H842+H844+H846+H848+H824+H826+H850+H852+H854+H856+H858</f>
        <v>8414318</v>
      </c>
      <c r="I860" s="117">
        <f t="shared" ref="I860:P860" si="44">I810+I812+I814+I816+I818+I820+I822+I828+I830+I832+I834+I836+I838+I840++I842+I844+I846+I848+I824+I826+I850+I852+I854+I856+I858</f>
        <v>761534</v>
      </c>
      <c r="J860" s="117">
        <f t="shared" si="44"/>
        <v>951917.5</v>
      </c>
      <c r="K860" s="117">
        <f t="shared" si="44"/>
        <v>951917.5</v>
      </c>
      <c r="L860" s="117">
        <f t="shared" si="44"/>
        <v>951917.5</v>
      </c>
      <c r="M860" s="117">
        <f t="shared" si="44"/>
        <v>110075</v>
      </c>
      <c r="N860" s="117">
        <f t="shared" si="44"/>
        <v>605127.6</v>
      </c>
      <c r="O860" s="117">
        <f t="shared" si="44"/>
        <v>67236.400000000009</v>
      </c>
      <c r="P860" s="117">
        <f t="shared" si="44"/>
        <v>672364</v>
      </c>
      <c r="U860" s="141"/>
      <c r="Z860" s="143"/>
      <c r="AA860" s="143"/>
      <c r="AB860" s="143"/>
      <c r="AC860" s="37"/>
    </row>
    <row r="861" spans="1:29">
      <c r="A861" s="442"/>
      <c r="B861" s="449" t="s">
        <v>746</v>
      </c>
      <c r="C861" s="449"/>
      <c r="D861" s="449"/>
      <c r="E861" s="449"/>
      <c r="F861" s="449"/>
      <c r="G861" s="449"/>
      <c r="H861" s="470">
        <f>H860</f>
        <v>8414318</v>
      </c>
      <c r="I861" s="470"/>
      <c r="J861" s="470"/>
      <c r="K861" s="470"/>
      <c r="L861" s="470"/>
      <c r="M861" s="470"/>
      <c r="N861" s="470"/>
      <c r="O861" s="470"/>
      <c r="P861" s="470"/>
      <c r="Z861" s="143"/>
      <c r="AA861" s="143"/>
      <c r="AB861" s="143"/>
      <c r="AC861" s="37"/>
    </row>
    <row r="862" spans="1:29">
      <c r="A862" s="442"/>
      <c r="B862" s="449" t="s">
        <v>747</v>
      </c>
      <c r="C862" s="449"/>
      <c r="D862" s="449"/>
      <c r="E862" s="449"/>
      <c r="F862" s="449"/>
      <c r="G862" s="449"/>
      <c r="H862" s="470">
        <f>SUM(I860:M860)</f>
        <v>3727361.5</v>
      </c>
      <c r="I862" s="470"/>
      <c r="J862" s="470"/>
      <c r="K862" s="470"/>
      <c r="L862" s="470"/>
      <c r="M862" s="470"/>
      <c r="N862" s="470"/>
      <c r="O862" s="470"/>
      <c r="P862" s="470"/>
      <c r="Z862" s="143"/>
      <c r="AA862" s="143"/>
      <c r="AB862" s="143"/>
      <c r="AC862" s="37"/>
    </row>
    <row r="863" spans="1:29">
      <c r="A863" s="442"/>
      <c r="B863" s="449" t="s">
        <v>748</v>
      </c>
      <c r="C863" s="449"/>
      <c r="D863" s="449"/>
      <c r="E863" s="449"/>
      <c r="F863" s="449"/>
      <c r="G863" s="449"/>
      <c r="H863" s="470">
        <f>SUM(N860:P860)</f>
        <v>1344728</v>
      </c>
      <c r="I863" s="470"/>
      <c r="J863" s="470"/>
      <c r="K863" s="470"/>
      <c r="L863" s="470"/>
      <c r="M863" s="470"/>
      <c r="N863" s="470"/>
      <c r="O863" s="470"/>
      <c r="P863" s="470"/>
      <c r="Z863" s="143"/>
      <c r="AA863" s="143"/>
      <c r="AB863" s="143"/>
      <c r="AC863" s="37"/>
    </row>
    <row r="864" spans="1:29">
      <c r="A864" s="442"/>
      <c r="B864" s="439" t="s">
        <v>721</v>
      </c>
      <c r="C864" s="439"/>
      <c r="D864" s="439"/>
      <c r="E864" s="439"/>
      <c r="F864" s="439"/>
      <c r="G864" s="439"/>
      <c r="H864" s="470">
        <f>SUM(H861:T863)</f>
        <v>13486407.5</v>
      </c>
      <c r="I864" s="470"/>
      <c r="J864" s="470"/>
      <c r="K864" s="470"/>
      <c r="L864" s="470"/>
      <c r="M864" s="470"/>
      <c r="N864" s="470"/>
      <c r="O864" s="470"/>
      <c r="P864" s="470"/>
      <c r="Z864" s="143"/>
      <c r="AA864" s="143"/>
      <c r="AB864" s="143"/>
      <c r="AC864" s="37"/>
    </row>
    <row r="865" spans="1:29">
      <c r="A865" s="442"/>
      <c r="B865" s="450" t="s">
        <v>749</v>
      </c>
      <c r="C865" s="450"/>
      <c r="D865" s="450"/>
      <c r="E865" s="450"/>
      <c r="F865" s="450"/>
      <c r="G865" s="450"/>
      <c r="H865" s="471">
        <f>H864/G807</f>
        <v>0.8744302370213991</v>
      </c>
      <c r="I865" s="471"/>
      <c r="J865" s="471"/>
      <c r="K865" s="471"/>
      <c r="L865" s="471"/>
      <c r="M865" s="471"/>
      <c r="N865" s="471"/>
      <c r="O865" s="471"/>
      <c r="P865" s="471"/>
      <c r="Z865" s="143"/>
      <c r="AA865" s="143"/>
      <c r="AB865" s="143"/>
      <c r="AC865" s="37"/>
    </row>
    <row r="866" spans="1:29" s="129" customFormat="1">
      <c r="A866" s="121"/>
      <c r="B866" s="197"/>
      <c r="C866" s="197"/>
      <c r="D866" s="197"/>
      <c r="E866" s="197"/>
      <c r="F866" s="195"/>
      <c r="G866" s="195"/>
      <c r="H866" s="127"/>
      <c r="I866" s="127"/>
      <c r="J866" s="127"/>
      <c r="K866" s="127"/>
      <c r="L866" s="125"/>
      <c r="M866" s="125"/>
      <c r="N866" s="125"/>
      <c r="O866" s="126"/>
      <c r="P866" s="126"/>
      <c r="Q866" s="102"/>
      <c r="R866" s="102"/>
      <c r="S866" s="102"/>
      <c r="T866" s="102"/>
      <c r="U866" s="127"/>
      <c r="V866" s="127"/>
      <c r="W866" s="127"/>
      <c r="X866" s="127"/>
      <c r="Y866" s="127"/>
      <c r="Z866" s="143"/>
      <c r="AA866" s="143"/>
      <c r="AB866" s="143"/>
      <c r="AC866" s="37"/>
    </row>
    <row r="867" spans="1:29" ht="15" customHeight="1">
      <c r="A867" s="422" t="s">
        <v>678</v>
      </c>
      <c r="B867" s="422" t="s">
        <v>679</v>
      </c>
      <c r="C867" s="422" t="s">
        <v>680</v>
      </c>
      <c r="D867" s="422" t="s">
        <v>681</v>
      </c>
      <c r="E867" s="422" t="s">
        <v>682</v>
      </c>
      <c r="F867" s="423" t="s">
        <v>683</v>
      </c>
      <c r="G867" s="423" t="s">
        <v>684</v>
      </c>
      <c r="H867" s="138">
        <v>0.55000000000000004</v>
      </c>
      <c r="I867" s="451">
        <v>0.25</v>
      </c>
      <c r="J867" s="451"/>
      <c r="K867" s="451"/>
      <c r="L867" s="451"/>
      <c r="M867" s="451"/>
      <c r="N867" s="444">
        <v>0.1</v>
      </c>
      <c r="O867" s="444"/>
      <c r="P867" s="139">
        <v>0.1</v>
      </c>
      <c r="Z867" s="143"/>
      <c r="AA867" s="143"/>
      <c r="AB867" s="143"/>
      <c r="AC867" s="37"/>
    </row>
    <row r="868" spans="1:29" ht="14.25" customHeight="1">
      <c r="A868" s="422"/>
      <c r="B868" s="422"/>
      <c r="C868" s="422"/>
      <c r="D868" s="422"/>
      <c r="E868" s="422"/>
      <c r="F868" s="422"/>
      <c r="G868" s="422"/>
      <c r="H868" s="445" t="s">
        <v>727</v>
      </c>
      <c r="I868" s="452" t="s">
        <v>728</v>
      </c>
      <c r="J868" s="452"/>
      <c r="K868" s="452"/>
      <c r="L868" s="452"/>
      <c r="M868" s="452"/>
      <c r="N868" s="446" t="s">
        <v>729</v>
      </c>
      <c r="O868" s="446"/>
      <c r="P868" s="447" t="s">
        <v>730</v>
      </c>
      <c r="Z868" s="143"/>
      <c r="AA868" s="143"/>
      <c r="AB868" s="143"/>
      <c r="AC868" s="37"/>
    </row>
    <row r="869" spans="1:29" ht="83.25" customHeight="1">
      <c r="A869" s="442" t="s">
        <v>349</v>
      </c>
      <c r="B869" s="490" t="s">
        <v>881</v>
      </c>
      <c r="C869" s="428">
        <v>3136</v>
      </c>
      <c r="D869" s="428">
        <v>4396</v>
      </c>
      <c r="E869" s="474" t="s">
        <v>872</v>
      </c>
      <c r="F869" s="429">
        <v>1120</v>
      </c>
      <c r="G869" s="429">
        <f>D869*F869</f>
        <v>4923520</v>
      </c>
      <c r="H869" s="445"/>
      <c r="I869" s="154" t="s">
        <v>809</v>
      </c>
      <c r="J869" s="154" t="s">
        <v>882</v>
      </c>
      <c r="K869" s="154" t="s">
        <v>883</v>
      </c>
      <c r="L869" s="154" t="s">
        <v>884</v>
      </c>
      <c r="M869" s="153" t="s">
        <v>885</v>
      </c>
      <c r="N869" s="144" t="s">
        <v>736</v>
      </c>
      <c r="O869" s="144" t="s">
        <v>737</v>
      </c>
      <c r="P869" s="447"/>
      <c r="Z869" s="143"/>
      <c r="AA869" s="143"/>
      <c r="AB869" s="143"/>
      <c r="AC869" s="37"/>
    </row>
    <row r="870" spans="1:29" ht="39" customHeight="1">
      <c r="A870" s="442"/>
      <c r="B870" s="490"/>
      <c r="C870" s="490"/>
      <c r="D870" s="490"/>
      <c r="E870" s="490"/>
      <c r="F870" s="490"/>
      <c r="G870" s="490"/>
      <c r="H870" s="490"/>
      <c r="I870" s="153">
        <v>0.25</v>
      </c>
      <c r="J870" s="153">
        <v>0.15</v>
      </c>
      <c r="K870" s="153">
        <v>0.25</v>
      </c>
      <c r="L870" s="153">
        <v>0.25</v>
      </c>
      <c r="M870" s="153">
        <v>0.1</v>
      </c>
      <c r="N870" s="144">
        <v>0.9</v>
      </c>
      <c r="O870" s="144">
        <v>0.1</v>
      </c>
      <c r="P870" s="447"/>
      <c r="Z870" s="143"/>
      <c r="AA870" s="143"/>
      <c r="AB870" s="143"/>
      <c r="AC870" s="37"/>
    </row>
    <row r="871" spans="1:29">
      <c r="A871" s="442"/>
      <c r="B871" s="432" t="s">
        <v>691</v>
      </c>
      <c r="C871" s="432"/>
      <c r="D871" s="432"/>
      <c r="E871" s="432"/>
      <c r="F871" s="432"/>
      <c r="G871" s="432"/>
      <c r="H871" s="200">
        <v>2239</v>
      </c>
      <c r="I871" s="112"/>
      <c r="J871" s="112"/>
      <c r="K871" s="112"/>
      <c r="L871" s="112"/>
      <c r="M871" s="112"/>
      <c r="N871" s="112"/>
      <c r="O871" s="115"/>
      <c r="P871" s="115"/>
      <c r="Z871" s="143"/>
      <c r="AA871" s="143"/>
      <c r="AB871" s="143"/>
      <c r="AC871" s="37"/>
    </row>
    <row r="872" spans="1:29">
      <c r="A872" s="442"/>
      <c r="B872" s="433" t="s">
        <v>692</v>
      </c>
      <c r="C872" s="433"/>
      <c r="D872" s="433"/>
      <c r="E872" s="433"/>
      <c r="F872" s="433"/>
      <c r="G872" s="433"/>
      <c r="H872" s="157">
        <f>(H871/D869)*G869*H867</f>
        <v>1379224</v>
      </c>
      <c r="I872" s="112"/>
      <c r="J872" s="112"/>
      <c r="K872" s="112"/>
      <c r="L872" s="112"/>
      <c r="M872" s="112"/>
      <c r="N872" s="112"/>
      <c r="O872" s="115"/>
      <c r="P872" s="115"/>
      <c r="Z872" s="143"/>
      <c r="AA872" s="143"/>
      <c r="AB872" s="143"/>
      <c r="AC872" s="37"/>
    </row>
    <row r="873" spans="1:29">
      <c r="A873" s="442"/>
      <c r="B873" s="432" t="s">
        <v>700</v>
      </c>
      <c r="C873" s="432"/>
      <c r="D873" s="432"/>
      <c r="E873" s="432"/>
      <c r="F873" s="432"/>
      <c r="G873" s="432"/>
      <c r="H873" s="200">
        <v>897</v>
      </c>
      <c r="I873" s="112"/>
      <c r="J873" s="112"/>
      <c r="K873" s="112"/>
      <c r="L873" s="112"/>
      <c r="M873" s="112"/>
      <c r="N873" s="112"/>
      <c r="O873" s="115"/>
      <c r="P873" s="115"/>
      <c r="Z873" s="143"/>
      <c r="AA873" s="143"/>
      <c r="AB873" s="143"/>
      <c r="AC873" s="37"/>
    </row>
    <row r="874" spans="1:29">
      <c r="A874" s="442"/>
      <c r="B874" s="433" t="s">
        <v>701</v>
      </c>
      <c r="C874" s="433"/>
      <c r="D874" s="433"/>
      <c r="E874" s="433"/>
      <c r="F874" s="433"/>
      <c r="G874" s="433"/>
      <c r="H874" s="157">
        <f>(H873/D869)*G869*H867</f>
        <v>552552</v>
      </c>
      <c r="I874" s="112"/>
      <c r="J874" s="112"/>
      <c r="K874" s="112"/>
      <c r="L874" s="112"/>
      <c r="M874" s="112"/>
      <c r="N874" s="112"/>
      <c r="O874" s="115"/>
      <c r="P874" s="115"/>
      <c r="Z874" s="143"/>
      <c r="AA874" s="143"/>
      <c r="AB874" s="143"/>
      <c r="AC874" s="37"/>
    </row>
    <row r="875" spans="1:29">
      <c r="A875" s="442"/>
      <c r="B875" s="432" t="s">
        <v>813</v>
      </c>
      <c r="C875" s="432"/>
      <c r="D875" s="432"/>
      <c r="E875" s="432"/>
      <c r="F875" s="432"/>
      <c r="G875" s="432"/>
      <c r="H875" s="112"/>
      <c r="I875" s="203">
        <v>462</v>
      </c>
      <c r="J875" s="203">
        <v>462</v>
      </c>
      <c r="K875" s="203">
        <v>462</v>
      </c>
      <c r="L875" s="112"/>
      <c r="M875" s="203">
        <v>462</v>
      </c>
      <c r="N875" s="112"/>
      <c r="O875" s="115"/>
      <c r="P875" s="115"/>
      <c r="Z875" s="143"/>
      <c r="AA875" s="143"/>
      <c r="AB875" s="143"/>
      <c r="AC875" s="37"/>
    </row>
    <row r="876" spans="1:29">
      <c r="A876" s="442"/>
      <c r="B876" s="433" t="s">
        <v>814</v>
      </c>
      <c r="C876" s="433"/>
      <c r="D876" s="433"/>
      <c r="E876" s="433"/>
      <c r="F876" s="433"/>
      <c r="G876" s="433"/>
      <c r="H876" s="112"/>
      <c r="I876" s="157">
        <f>(I875/D869)*G869*I867*I870</f>
        <v>32340</v>
      </c>
      <c r="J876" s="157">
        <f>(J875/D869)*G869*I867*J870</f>
        <v>19404</v>
      </c>
      <c r="K876" s="157">
        <f>(K875/D869)*G869*I867*K870</f>
        <v>32340</v>
      </c>
      <c r="L876" s="112"/>
      <c r="M876" s="157">
        <f>(M875/D869)*G869*I867*M870</f>
        <v>12936</v>
      </c>
      <c r="N876" s="178"/>
      <c r="O876" s="115"/>
      <c r="P876" s="115"/>
      <c r="Z876" s="143"/>
      <c r="AA876" s="143"/>
      <c r="AB876" s="143"/>
      <c r="AC876" s="37"/>
    </row>
    <row r="877" spans="1:29">
      <c r="A877" s="442"/>
      <c r="B877" s="432" t="s">
        <v>818</v>
      </c>
      <c r="C877" s="432"/>
      <c r="D877" s="432"/>
      <c r="E877" s="432"/>
      <c r="F877" s="432"/>
      <c r="G877" s="432"/>
      <c r="H877" s="112"/>
      <c r="I877" s="203">
        <v>490</v>
      </c>
      <c r="J877" s="203">
        <v>250</v>
      </c>
      <c r="K877" s="203">
        <v>250</v>
      </c>
      <c r="L877" s="112"/>
      <c r="M877" s="203">
        <v>250</v>
      </c>
      <c r="N877" s="112"/>
      <c r="O877" s="115"/>
      <c r="P877" s="115"/>
      <c r="Z877" s="143"/>
      <c r="AA877" s="143"/>
      <c r="AB877" s="143"/>
      <c r="AC877" s="37"/>
    </row>
    <row r="878" spans="1:29">
      <c r="A878" s="442"/>
      <c r="B878" s="433" t="s">
        <v>819</v>
      </c>
      <c r="C878" s="433"/>
      <c r="D878" s="433"/>
      <c r="E878" s="433"/>
      <c r="F878" s="433"/>
      <c r="G878" s="433"/>
      <c r="H878" s="112"/>
      <c r="I878" s="177">
        <f>(I877/D869)*G869*I867*I870</f>
        <v>34300</v>
      </c>
      <c r="J878" s="177">
        <f>(J877/D869)*G869*I867*J870</f>
        <v>10500</v>
      </c>
      <c r="K878" s="177">
        <f>(K877/D869)*G869*I867*K870</f>
        <v>17500</v>
      </c>
      <c r="L878" s="112"/>
      <c r="M878" s="177">
        <f>(M877/D869)*G869*I867*M870</f>
        <v>7000</v>
      </c>
      <c r="N878" s="178"/>
      <c r="O878" s="115"/>
      <c r="P878" s="115"/>
      <c r="Z878" s="143"/>
      <c r="AA878" s="143"/>
      <c r="AB878" s="143"/>
      <c r="AC878" s="37"/>
    </row>
    <row r="879" spans="1:29">
      <c r="A879" s="442"/>
      <c r="B879" s="432" t="s">
        <v>779</v>
      </c>
      <c r="C879" s="432"/>
      <c r="D879" s="432"/>
      <c r="E879" s="432"/>
      <c r="F879" s="432"/>
      <c r="G879" s="432"/>
      <c r="H879" s="112"/>
      <c r="I879" s="112"/>
      <c r="J879" s="203">
        <v>20</v>
      </c>
      <c r="K879" s="203">
        <v>20</v>
      </c>
      <c r="L879" s="112"/>
      <c r="M879" s="203">
        <v>20</v>
      </c>
      <c r="N879" s="112"/>
      <c r="O879" s="115"/>
      <c r="P879" s="115"/>
      <c r="Z879" s="143"/>
      <c r="AA879" s="143"/>
      <c r="AB879" s="143"/>
      <c r="AC879" s="37"/>
    </row>
    <row r="880" spans="1:29">
      <c r="A880" s="442"/>
      <c r="B880" s="433" t="s">
        <v>780</v>
      </c>
      <c r="C880" s="433"/>
      <c r="D880" s="433"/>
      <c r="E880" s="433"/>
      <c r="F880" s="433"/>
      <c r="G880" s="433"/>
      <c r="H880" s="112"/>
      <c r="I880" s="112"/>
      <c r="J880" s="177">
        <f>(J879/D869)*G869*I867*J870</f>
        <v>839.99999999999989</v>
      </c>
      <c r="K880" s="177">
        <f>(K879/D869)*G869*I867*K870</f>
        <v>1399.9999999999998</v>
      </c>
      <c r="L880" s="112"/>
      <c r="M880" s="177">
        <f>(M879/D869)*G869*I867*M870</f>
        <v>559.99999999999989</v>
      </c>
      <c r="N880" s="178"/>
      <c r="O880" s="115"/>
      <c r="P880" s="115"/>
      <c r="Z880" s="143"/>
      <c r="AA880" s="143"/>
      <c r="AB880" s="143"/>
      <c r="AC880" s="37"/>
    </row>
    <row r="881" spans="1:29">
      <c r="A881" s="442"/>
      <c r="B881" s="432" t="s">
        <v>716</v>
      </c>
      <c r="C881" s="432"/>
      <c r="D881" s="432"/>
      <c r="E881" s="432"/>
      <c r="F881" s="432"/>
      <c r="G881" s="432"/>
      <c r="H881" s="112"/>
      <c r="I881" s="203">
        <v>162</v>
      </c>
      <c r="J881" s="112"/>
      <c r="K881" s="112"/>
      <c r="L881" s="112"/>
      <c r="M881" s="112"/>
      <c r="N881" s="112"/>
      <c r="O881" s="115"/>
      <c r="P881" s="115"/>
      <c r="Z881" s="143"/>
      <c r="AA881" s="143"/>
      <c r="AB881" s="143"/>
      <c r="AC881" s="37"/>
    </row>
    <row r="882" spans="1:29">
      <c r="A882" s="442"/>
      <c r="B882" s="433" t="s">
        <v>717</v>
      </c>
      <c r="C882" s="433"/>
      <c r="D882" s="433"/>
      <c r="E882" s="433"/>
      <c r="F882" s="433"/>
      <c r="G882" s="433"/>
      <c r="H882" s="112"/>
      <c r="I882" s="157">
        <f>(I881/D869)*G869*I867*I870</f>
        <v>11340</v>
      </c>
      <c r="J882" s="112"/>
      <c r="K882" s="112"/>
      <c r="L882" s="112"/>
      <c r="M882" s="112"/>
      <c r="N882" s="112"/>
      <c r="O882" s="115"/>
      <c r="P882" s="115"/>
      <c r="Z882" s="143"/>
      <c r="AA882" s="143"/>
      <c r="AB882" s="143"/>
      <c r="AC882" s="37"/>
    </row>
    <row r="883" spans="1:29">
      <c r="A883" s="442"/>
      <c r="B883" s="432" t="s">
        <v>758</v>
      </c>
      <c r="C883" s="432"/>
      <c r="D883" s="432"/>
      <c r="E883" s="432"/>
      <c r="F883" s="432"/>
      <c r="G883" s="432"/>
      <c r="H883" s="112"/>
      <c r="I883" s="203">
        <v>618</v>
      </c>
      <c r="J883" s="203">
        <v>1000</v>
      </c>
      <c r="K883" s="203">
        <v>1000</v>
      </c>
      <c r="L883" s="112"/>
      <c r="M883" s="112"/>
      <c r="N883" s="112"/>
      <c r="O883" s="115"/>
      <c r="P883" s="115"/>
      <c r="Z883" s="143"/>
      <c r="AA883" s="143"/>
      <c r="AB883" s="143"/>
      <c r="AC883" s="37"/>
    </row>
    <row r="884" spans="1:29">
      <c r="A884" s="442"/>
      <c r="B884" s="433" t="s">
        <v>759</v>
      </c>
      <c r="C884" s="433"/>
      <c r="D884" s="433"/>
      <c r="E884" s="433"/>
      <c r="F884" s="433"/>
      <c r="G884" s="433"/>
      <c r="H884" s="112"/>
      <c r="I884" s="157">
        <f>(I883/D869)*G869*I867*I870</f>
        <v>43260</v>
      </c>
      <c r="J884" s="157">
        <f>(J883/D869)*G869*I867*J870</f>
        <v>42000</v>
      </c>
      <c r="K884" s="157">
        <f>(K883/D869)*G869*I867*K870</f>
        <v>70000</v>
      </c>
      <c r="L884" s="178"/>
      <c r="M884" s="112"/>
      <c r="N884" s="112"/>
      <c r="O884" s="115"/>
      <c r="P884" s="115"/>
      <c r="Z884" s="143"/>
      <c r="AA884" s="143"/>
      <c r="AB884" s="143"/>
      <c r="AC884" s="37"/>
    </row>
    <row r="885" spans="1:29">
      <c r="A885" s="442"/>
      <c r="B885" s="432" t="s">
        <v>828</v>
      </c>
      <c r="C885" s="432"/>
      <c r="D885" s="432"/>
      <c r="E885" s="432"/>
      <c r="F885" s="432"/>
      <c r="G885" s="432"/>
      <c r="H885" s="112"/>
      <c r="I885" s="203">
        <v>356</v>
      </c>
      <c r="J885" s="203">
        <v>356</v>
      </c>
      <c r="K885" s="203">
        <v>356</v>
      </c>
      <c r="L885" s="112"/>
      <c r="M885" s="203">
        <v>820</v>
      </c>
      <c r="N885" s="112"/>
      <c r="O885" s="115"/>
      <c r="P885" s="115"/>
      <c r="Z885" s="143"/>
      <c r="AA885" s="143"/>
      <c r="AB885" s="143"/>
      <c r="AC885" s="37"/>
    </row>
    <row r="886" spans="1:29">
      <c r="A886" s="442"/>
      <c r="B886" s="433" t="s">
        <v>829</v>
      </c>
      <c r="C886" s="433"/>
      <c r="D886" s="433"/>
      <c r="E886" s="433"/>
      <c r="F886" s="433"/>
      <c r="G886" s="433"/>
      <c r="H886" s="112"/>
      <c r="I886" s="157">
        <f>(I885/D869)*G869*I867*I870</f>
        <v>24919.999999999996</v>
      </c>
      <c r="J886" s="157">
        <f>(J885/D869)*G869*I867*J870</f>
        <v>14951.999999999996</v>
      </c>
      <c r="K886" s="157">
        <f>(K885/D869)*G869*I867*K870</f>
        <v>24919.999999999996</v>
      </c>
      <c r="L886" s="112"/>
      <c r="M886" s="157">
        <f>(M885/D869)*G869*I867*M870</f>
        <v>22960</v>
      </c>
      <c r="N886" s="178"/>
      <c r="O886" s="115"/>
      <c r="P886" s="115"/>
      <c r="Z886" s="143"/>
      <c r="AA886" s="143"/>
      <c r="AB886" s="143"/>
      <c r="AC886" s="37"/>
    </row>
    <row r="887" spans="1:29">
      <c r="A887" s="442"/>
      <c r="B887" s="432" t="s">
        <v>781</v>
      </c>
      <c r="C887" s="432"/>
      <c r="D887" s="432"/>
      <c r="E887" s="432"/>
      <c r="F887" s="432"/>
      <c r="G887" s="432"/>
      <c r="H887" s="112"/>
      <c r="I887" s="203">
        <v>414</v>
      </c>
      <c r="J887" s="203">
        <v>414</v>
      </c>
      <c r="K887" s="203">
        <v>414</v>
      </c>
      <c r="L887" s="112"/>
      <c r="M887" s="203">
        <v>764</v>
      </c>
      <c r="N887" s="112"/>
      <c r="O887" s="115"/>
      <c r="P887" s="115"/>
      <c r="Z887" s="143"/>
      <c r="AA887" s="143"/>
      <c r="AB887" s="143"/>
      <c r="AC887" s="37"/>
    </row>
    <row r="888" spans="1:29">
      <c r="A888" s="442"/>
      <c r="B888" s="433" t="s">
        <v>782</v>
      </c>
      <c r="C888" s="433"/>
      <c r="D888" s="433"/>
      <c r="E888" s="433"/>
      <c r="F888" s="433"/>
      <c r="G888" s="433"/>
      <c r="H888" s="112"/>
      <c r="I888" s="157">
        <f>(I887/D869)*G869*I867*I870</f>
        <v>28980</v>
      </c>
      <c r="J888" s="157">
        <f>(J887/D869)*G869*I867*J870</f>
        <v>17388</v>
      </c>
      <c r="K888" s="157">
        <f>(K887/D869)*G869*I867*K870</f>
        <v>28980</v>
      </c>
      <c r="L888" s="178"/>
      <c r="M888" s="157">
        <f>(M887/D869)*G869*I867*M870</f>
        <v>21392</v>
      </c>
      <c r="N888" s="178"/>
      <c r="O888" s="115"/>
      <c r="P888" s="115"/>
      <c r="Z888" s="143"/>
      <c r="AA888" s="143"/>
      <c r="AB888" s="143"/>
      <c r="AC888" s="37"/>
    </row>
    <row r="889" spans="1:29">
      <c r="A889" s="442"/>
      <c r="B889" s="432" t="s">
        <v>760</v>
      </c>
      <c r="C889" s="432"/>
      <c r="D889" s="432"/>
      <c r="E889" s="432"/>
      <c r="F889" s="432"/>
      <c r="G889" s="432"/>
      <c r="H889" s="112"/>
      <c r="I889" s="203">
        <v>300</v>
      </c>
      <c r="J889" s="203">
        <v>300</v>
      </c>
      <c r="K889" s="203">
        <v>300</v>
      </c>
      <c r="L889" s="112"/>
      <c r="M889" s="203">
        <v>286</v>
      </c>
      <c r="N889" s="112"/>
      <c r="O889" s="115"/>
      <c r="P889" s="115"/>
      <c r="Z889" s="143"/>
      <c r="AA889" s="143"/>
      <c r="AB889" s="143"/>
      <c r="AC889" s="37"/>
    </row>
    <row r="890" spans="1:29">
      <c r="A890" s="442"/>
      <c r="B890" s="433" t="s">
        <v>761</v>
      </c>
      <c r="C890" s="433"/>
      <c r="D890" s="433"/>
      <c r="E890" s="433"/>
      <c r="F890" s="433"/>
      <c r="G890" s="433"/>
      <c r="H890" s="112"/>
      <c r="I890" s="157">
        <f>(I889/D869)*G869*I867*I870</f>
        <v>21000</v>
      </c>
      <c r="J890" s="157">
        <f>(J889/D869)*G869*I867*J870</f>
        <v>12600</v>
      </c>
      <c r="K890" s="157">
        <f>(K889/D869)*G869*I867*K870</f>
        <v>21000</v>
      </c>
      <c r="L890" s="178"/>
      <c r="M890" s="157">
        <f>(M889/D869)*G869*I867*M870</f>
        <v>8008</v>
      </c>
      <c r="N890" s="178"/>
      <c r="O890" s="115"/>
      <c r="P890" s="115"/>
      <c r="Z890" s="143"/>
      <c r="AA890" s="143"/>
      <c r="AB890" s="143"/>
      <c r="AC890" s="37"/>
    </row>
    <row r="891" spans="1:29">
      <c r="A891" s="442"/>
      <c r="B891" s="432" t="s">
        <v>740</v>
      </c>
      <c r="C891" s="432"/>
      <c r="D891" s="432"/>
      <c r="E891" s="432"/>
      <c r="F891" s="432"/>
      <c r="G891" s="432"/>
      <c r="H891" s="112"/>
      <c r="I891" s="203">
        <v>61</v>
      </c>
      <c r="J891" s="203">
        <v>61</v>
      </c>
      <c r="K891" s="203">
        <v>61</v>
      </c>
      <c r="L891" s="112"/>
      <c r="M891" s="112"/>
      <c r="N891" s="112"/>
      <c r="O891" s="115"/>
      <c r="P891" s="115"/>
      <c r="Z891" s="143"/>
      <c r="AA891" s="143"/>
      <c r="AB891" s="143"/>
      <c r="AC891" s="37"/>
    </row>
    <row r="892" spans="1:29">
      <c r="A892" s="442"/>
      <c r="B892" s="433" t="s">
        <v>741</v>
      </c>
      <c r="C892" s="433"/>
      <c r="D892" s="433"/>
      <c r="E892" s="433"/>
      <c r="F892" s="433"/>
      <c r="G892" s="433"/>
      <c r="H892" s="112"/>
      <c r="I892" s="157">
        <f>(I891/D869)*G869*I867*I870</f>
        <v>4270</v>
      </c>
      <c r="J892" s="157">
        <f>(J891/D869)*G869*I867*J870</f>
        <v>2562</v>
      </c>
      <c r="K892" s="157">
        <f>(K891/D869)*G869*I867*K870</f>
        <v>4270</v>
      </c>
      <c r="L892" s="178"/>
      <c r="M892" s="112"/>
      <c r="N892" s="178"/>
      <c r="O892" s="115"/>
      <c r="P892" s="115"/>
      <c r="Z892" s="143"/>
      <c r="AA892" s="143"/>
      <c r="AB892" s="143"/>
      <c r="AC892" s="37"/>
    </row>
    <row r="893" spans="1:29">
      <c r="A893" s="442"/>
      <c r="B893" s="432" t="s">
        <v>718</v>
      </c>
      <c r="C893" s="432"/>
      <c r="D893" s="432"/>
      <c r="E893" s="432"/>
      <c r="F893" s="432"/>
      <c r="G893" s="432"/>
      <c r="H893" s="112"/>
      <c r="I893" s="203"/>
      <c r="J893" s="203"/>
      <c r="K893" s="203"/>
      <c r="L893" s="112"/>
      <c r="M893" s="203">
        <v>261</v>
      </c>
      <c r="N893" s="112"/>
      <c r="O893" s="115"/>
      <c r="P893" s="115"/>
    </row>
    <row r="894" spans="1:29">
      <c r="A894" s="442"/>
      <c r="B894" s="433" t="s">
        <v>719</v>
      </c>
      <c r="C894" s="433"/>
      <c r="D894" s="433"/>
      <c r="E894" s="433"/>
      <c r="F894" s="433"/>
      <c r="G894" s="433"/>
      <c r="H894" s="112"/>
      <c r="I894" s="157"/>
      <c r="J894" s="157"/>
      <c r="K894" s="157"/>
      <c r="L894" s="178"/>
      <c r="M894" s="157">
        <f>(M893/D869)*G869*I867*M870</f>
        <v>7308</v>
      </c>
      <c r="N894" s="178"/>
      <c r="O894" s="115"/>
      <c r="P894" s="115"/>
    </row>
    <row r="895" spans="1:29">
      <c r="A895" s="442"/>
      <c r="B895" s="432" t="s">
        <v>762</v>
      </c>
      <c r="C895" s="432"/>
      <c r="D895" s="432"/>
      <c r="E895" s="432"/>
      <c r="F895" s="432"/>
      <c r="G895" s="432"/>
      <c r="H895" s="200">
        <f>1158+18</f>
        <v>1176</v>
      </c>
      <c r="I895" s="203">
        <v>1029</v>
      </c>
      <c r="J895" s="203">
        <v>1029</v>
      </c>
      <c r="K895" s="203">
        <v>1029</v>
      </c>
      <c r="L895" s="203">
        <v>0</v>
      </c>
      <c r="M895" s="203">
        <v>1029</v>
      </c>
      <c r="N895" s="112"/>
      <c r="O895" s="115"/>
      <c r="P895" s="115"/>
      <c r="Z895" s="143"/>
      <c r="AA895" s="143"/>
      <c r="AB895" s="143"/>
      <c r="AC895" s="37"/>
    </row>
    <row r="896" spans="1:29">
      <c r="A896" s="442"/>
      <c r="B896" s="433" t="s">
        <v>763</v>
      </c>
      <c r="C896" s="433"/>
      <c r="D896" s="433"/>
      <c r="E896" s="433"/>
      <c r="F896" s="433"/>
      <c r="G896" s="433"/>
      <c r="H896" s="157">
        <f>(H895/D869)*G869*H867</f>
        <v>724416.00000000012</v>
      </c>
      <c r="I896" s="157">
        <f>(I895/D869)*G869*I867*I870</f>
        <v>72030</v>
      </c>
      <c r="J896" s="157">
        <f>(J895/D869)*G869*I867*J870</f>
        <v>43218</v>
      </c>
      <c r="K896" s="157">
        <f>(K895/D869)*G869*I867*K870</f>
        <v>72030</v>
      </c>
      <c r="L896" s="157">
        <f>(L895/D869)*G869*I867*L870</f>
        <v>0</v>
      </c>
      <c r="M896" s="157">
        <f>(M895/D869)*G869*I867*M870</f>
        <v>28812</v>
      </c>
      <c r="N896" s="178"/>
      <c r="O896" s="115"/>
      <c r="P896" s="115"/>
      <c r="Z896" s="143"/>
      <c r="AA896" s="143"/>
      <c r="AB896" s="143"/>
      <c r="AC896" s="37"/>
    </row>
    <row r="897" spans="1:29">
      <c r="A897" s="442"/>
      <c r="B897" s="432" t="s">
        <v>742</v>
      </c>
      <c r="C897" s="432"/>
      <c r="D897" s="432"/>
      <c r="E897" s="432"/>
      <c r="F897" s="432"/>
      <c r="G897" s="432"/>
      <c r="H897" s="112"/>
      <c r="I897" s="203">
        <v>144</v>
      </c>
      <c r="J897" s="203">
        <v>144</v>
      </c>
      <c r="K897" s="203">
        <v>144</v>
      </c>
      <c r="L897" s="203">
        <v>732</v>
      </c>
      <c r="M897" s="203">
        <v>144</v>
      </c>
      <c r="N897" s="204">
        <v>732</v>
      </c>
      <c r="O897" s="204">
        <v>732</v>
      </c>
      <c r="P897" s="115"/>
      <c r="Z897" s="143"/>
      <c r="AA897" s="143"/>
      <c r="AB897" s="143"/>
      <c r="AC897" s="37"/>
    </row>
    <row r="898" spans="1:29">
      <c r="A898" s="442"/>
      <c r="B898" s="433" t="s">
        <v>743</v>
      </c>
      <c r="C898" s="433"/>
      <c r="D898" s="433"/>
      <c r="E898" s="433"/>
      <c r="F898" s="433"/>
      <c r="G898" s="433"/>
      <c r="H898" s="112"/>
      <c r="I898" s="157">
        <f>(I897/D869)*G869*I867*I870</f>
        <v>10080</v>
      </c>
      <c r="J898" s="157">
        <f>(J897/D869)*G869*I867*J870</f>
        <v>6048</v>
      </c>
      <c r="K898" s="157">
        <f>(K897/D869)*G869*I867*K870</f>
        <v>10080</v>
      </c>
      <c r="L898" s="157">
        <f>(L897/D869)*G869*I867*L870</f>
        <v>51240</v>
      </c>
      <c r="M898" s="157">
        <f>(M897/D869)*G869*I867*M870</f>
        <v>4032</v>
      </c>
      <c r="N898" s="157">
        <f>(N897/D869)*G869*N867*N870</f>
        <v>73785.600000000006</v>
      </c>
      <c r="O898" s="157">
        <f>(O897/D869)*G869*N867*O870</f>
        <v>8198.4</v>
      </c>
      <c r="P898" s="115"/>
      <c r="Q898" s="141"/>
      <c r="R898" s="162"/>
      <c r="Z898" s="143"/>
      <c r="AA898" s="143"/>
      <c r="AB898" s="143"/>
      <c r="AC898" s="37"/>
    </row>
    <row r="899" spans="1:29">
      <c r="A899" s="442"/>
      <c r="B899" s="432" t="s">
        <v>764</v>
      </c>
      <c r="C899" s="432"/>
      <c r="D899" s="432"/>
      <c r="E899" s="432"/>
      <c r="F899" s="432"/>
      <c r="G899" s="432"/>
      <c r="H899" s="112"/>
      <c r="I899" s="112"/>
      <c r="J899" s="112"/>
      <c r="K899" s="112"/>
      <c r="L899" s="203">
        <v>500</v>
      </c>
      <c r="M899" s="112"/>
      <c r="N899" s="112"/>
      <c r="O899" s="112"/>
      <c r="P899" s="204">
        <v>732</v>
      </c>
      <c r="Q899" s="205"/>
      <c r="Z899" s="143"/>
      <c r="AA899" s="143"/>
      <c r="AB899" s="143"/>
      <c r="AC899" s="37"/>
    </row>
    <row r="900" spans="1:29">
      <c r="A900" s="442"/>
      <c r="B900" s="433" t="s">
        <v>765</v>
      </c>
      <c r="C900" s="433"/>
      <c r="D900" s="433"/>
      <c r="E900" s="433"/>
      <c r="F900" s="433"/>
      <c r="G900" s="433"/>
      <c r="H900" s="112"/>
      <c r="I900" s="112"/>
      <c r="J900" s="112"/>
      <c r="K900" s="112"/>
      <c r="L900" s="157">
        <f>(L899/D869)*G869*I867*L870</f>
        <v>35000</v>
      </c>
      <c r="M900" s="112"/>
      <c r="N900" s="112"/>
      <c r="O900" s="112"/>
      <c r="P900" s="157">
        <f>(P899/D869)*G869*P867</f>
        <v>81984</v>
      </c>
      <c r="Q900" s="205"/>
      <c r="Z900" s="143"/>
      <c r="AA900" s="143"/>
      <c r="AB900" s="143"/>
      <c r="AC900" s="37"/>
    </row>
    <row r="901" spans="1:29">
      <c r="A901" s="442"/>
      <c r="B901" s="432" t="s">
        <v>766</v>
      </c>
      <c r="C901" s="432"/>
      <c r="D901" s="432"/>
      <c r="E901" s="432"/>
      <c r="F901" s="432"/>
      <c r="G901" s="432"/>
      <c r="H901" s="200">
        <v>4</v>
      </c>
      <c r="I901" s="203">
        <v>48</v>
      </c>
      <c r="J901" s="112"/>
      <c r="K901" s="206"/>
      <c r="L901" s="203">
        <v>910</v>
      </c>
      <c r="M901" s="206"/>
      <c r="N901" s="204">
        <v>1410</v>
      </c>
      <c r="O901" s="204">
        <v>1410</v>
      </c>
      <c r="P901" s="204">
        <v>1410</v>
      </c>
      <c r="Q901" s="205"/>
      <c r="Z901" s="143"/>
      <c r="AA901" s="143"/>
      <c r="AB901" s="143"/>
      <c r="AC901" s="37"/>
    </row>
    <row r="902" spans="1:29">
      <c r="A902" s="442"/>
      <c r="B902" s="433" t="s">
        <v>767</v>
      </c>
      <c r="C902" s="433"/>
      <c r="D902" s="433"/>
      <c r="E902" s="433"/>
      <c r="F902" s="433"/>
      <c r="G902" s="433"/>
      <c r="H902" s="157">
        <f>(H901/D869)*G869*H867</f>
        <v>2464</v>
      </c>
      <c r="I902" s="157">
        <f>(I901/D869)*G869*I867*I870</f>
        <v>3360.0000000000005</v>
      </c>
      <c r="J902" s="112"/>
      <c r="K902" s="206"/>
      <c r="L902" s="157">
        <f>(L901/D869)*G869*I867*L870</f>
        <v>63700</v>
      </c>
      <c r="M902" s="206"/>
      <c r="N902" s="157">
        <f>(N901/D869)*N867*N870*G869</f>
        <v>142128.00000000003</v>
      </c>
      <c r="O902" s="157">
        <f>(O901/D869)*G869*N867*O870</f>
        <v>15792</v>
      </c>
      <c r="P902" s="157">
        <f>(P901/D869)*G869*P867</f>
        <v>157920</v>
      </c>
      <c r="Q902" s="207"/>
      <c r="Z902" s="143"/>
      <c r="AA902" s="143"/>
      <c r="AB902" s="143"/>
      <c r="AC902" s="37"/>
    </row>
    <row r="903" spans="1:29">
      <c r="A903" s="442"/>
      <c r="B903" s="432" t="s">
        <v>744</v>
      </c>
      <c r="C903" s="432"/>
      <c r="D903" s="432"/>
      <c r="E903" s="432"/>
      <c r="F903" s="432"/>
      <c r="G903" s="432"/>
      <c r="H903" s="112"/>
      <c r="I903" s="203">
        <v>108</v>
      </c>
      <c r="J903" s="203">
        <v>156</v>
      </c>
      <c r="K903" s="203">
        <v>156</v>
      </c>
      <c r="L903" s="203">
        <v>1880</v>
      </c>
      <c r="M903" s="206"/>
      <c r="N903" s="206"/>
      <c r="O903" s="206"/>
      <c r="P903" s="208"/>
      <c r="Q903" s="205"/>
      <c r="Z903" s="143"/>
      <c r="AA903" s="143"/>
      <c r="AB903" s="143"/>
      <c r="AC903" s="37"/>
    </row>
    <row r="904" spans="1:29">
      <c r="A904" s="442"/>
      <c r="B904" s="433" t="s">
        <v>745</v>
      </c>
      <c r="C904" s="433"/>
      <c r="D904" s="433"/>
      <c r="E904" s="433"/>
      <c r="F904" s="433"/>
      <c r="G904" s="433"/>
      <c r="H904" s="112"/>
      <c r="I904" s="157">
        <f>(I903/D869)*I867*I870*G869</f>
        <v>7560</v>
      </c>
      <c r="J904" s="157">
        <f>(J903/D869)*G869*I867*J870</f>
        <v>6552.0000000000009</v>
      </c>
      <c r="K904" s="157">
        <f>(K903/D869)*G869*I867*K870</f>
        <v>10920.000000000002</v>
      </c>
      <c r="L904" s="157">
        <f>(L903/D869)*G869*I867*L870</f>
        <v>131600</v>
      </c>
      <c r="M904" s="209"/>
      <c r="N904" s="209"/>
      <c r="O904" s="206"/>
      <c r="P904" s="210"/>
      <c r="Q904" s="205"/>
      <c r="Z904" s="143"/>
      <c r="AA904" s="143"/>
      <c r="AB904" s="143"/>
      <c r="AC904" s="37"/>
    </row>
    <row r="905" spans="1:29">
      <c r="A905" s="442"/>
      <c r="B905" s="432" t="s">
        <v>744</v>
      </c>
      <c r="C905" s="432"/>
      <c r="D905" s="432"/>
      <c r="E905" s="432"/>
      <c r="F905" s="432"/>
      <c r="G905" s="432"/>
      <c r="H905" s="112"/>
      <c r="I905" s="203">
        <v>124</v>
      </c>
      <c r="J905" s="203">
        <v>124</v>
      </c>
      <c r="K905" s="203">
        <v>124</v>
      </c>
      <c r="L905" s="203">
        <v>114</v>
      </c>
      <c r="M905" s="203">
        <v>100</v>
      </c>
      <c r="N905" s="204">
        <v>1994</v>
      </c>
      <c r="O905" s="204">
        <v>1994</v>
      </c>
      <c r="P905" s="208"/>
      <c r="Q905" s="205"/>
      <c r="Z905" s="143"/>
      <c r="AA905" s="143"/>
      <c r="AB905" s="143"/>
      <c r="AC905" s="37"/>
    </row>
    <row r="906" spans="1:29">
      <c r="A906" s="442"/>
      <c r="B906" s="433" t="s">
        <v>745</v>
      </c>
      <c r="C906" s="433"/>
      <c r="D906" s="433"/>
      <c r="E906" s="433"/>
      <c r="F906" s="433"/>
      <c r="G906" s="433"/>
      <c r="H906" s="112"/>
      <c r="I906" s="157">
        <f>(I905/D869)*G869*I867*I870</f>
        <v>8680</v>
      </c>
      <c r="J906" s="157">
        <f>(J905/D869)*G869*I867*J870</f>
        <v>5208</v>
      </c>
      <c r="K906" s="157">
        <f>(K905/D869)*G869*I867*K870</f>
        <v>8680</v>
      </c>
      <c r="L906" s="157">
        <f>(L905/D869)*G869*I867*L870</f>
        <v>7980.0000000000009</v>
      </c>
      <c r="M906" s="157">
        <f>(M905/D869)*G869*I867*M870</f>
        <v>2800</v>
      </c>
      <c r="N906" s="157">
        <f>(N905/D869)*G869*N867*N870</f>
        <v>200995.20000000001</v>
      </c>
      <c r="O906" s="157">
        <f>(O905/D869)*G869*N867*O870</f>
        <v>22332.800000000003</v>
      </c>
      <c r="P906" s="210"/>
      <c r="Q906" s="205"/>
      <c r="R906" s="162"/>
      <c r="Z906" s="143"/>
      <c r="AA906" s="143"/>
      <c r="AB906" s="143"/>
      <c r="AC906" s="37"/>
    </row>
    <row r="907" spans="1:29">
      <c r="A907" s="442"/>
      <c r="B907" s="448" t="s">
        <v>720</v>
      </c>
      <c r="C907" s="448"/>
      <c r="D907" s="448"/>
      <c r="E907" s="448"/>
      <c r="F907" s="448"/>
      <c r="G907" s="448"/>
      <c r="H907" s="152">
        <f>H871+H873+H875+H877+H879+H881+H883+H885+H887+H889+H891+H893+H895+H897+H899+H901+H903+H905</f>
        <v>4316</v>
      </c>
      <c r="I907" s="152">
        <f t="shared" ref="I907:P907" si="45">I871+I873+I875+I877+I879+I881+I883+I885+I887+I889+I891+I893+I895+I897+I899+I901+I903+I905</f>
        <v>4316</v>
      </c>
      <c r="J907" s="152">
        <f t="shared" si="45"/>
        <v>4316</v>
      </c>
      <c r="K907" s="152">
        <f t="shared" si="45"/>
        <v>4316</v>
      </c>
      <c r="L907" s="152">
        <f t="shared" si="45"/>
        <v>4136</v>
      </c>
      <c r="M907" s="152">
        <f t="shared" si="45"/>
        <v>4136</v>
      </c>
      <c r="N907" s="152">
        <f t="shared" si="45"/>
        <v>4136</v>
      </c>
      <c r="O907" s="152">
        <f t="shared" si="45"/>
        <v>4136</v>
      </c>
      <c r="P907" s="152">
        <f t="shared" si="45"/>
        <v>2142</v>
      </c>
      <c r="Z907" s="143"/>
      <c r="AA907" s="143"/>
      <c r="AB907" s="143"/>
      <c r="AC907" s="37"/>
    </row>
    <row r="908" spans="1:29">
      <c r="A908" s="442"/>
      <c r="B908" s="439" t="s">
        <v>695</v>
      </c>
      <c r="C908" s="439"/>
      <c r="D908" s="439"/>
      <c r="E908" s="439"/>
      <c r="F908" s="439"/>
      <c r="G908" s="439"/>
      <c r="H908" s="117">
        <f>H872+H874+H876+H878+H880+H882+H884+H886+H888+H890+H892+H894+H896+H898+H900+H902+H904+H906</f>
        <v>2658656</v>
      </c>
      <c r="I908" s="117">
        <f t="shared" ref="I908:P908" si="46">I872+I874+I876+I878+I880+I882+I884+I886+I888+I890+I892+I894+I896+I898+I900+I902+I904+I906</f>
        <v>302120</v>
      </c>
      <c r="J908" s="117">
        <f t="shared" si="46"/>
        <v>181272</v>
      </c>
      <c r="K908" s="117">
        <f t="shared" si="46"/>
        <v>302120</v>
      </c>
      <c r="L908" s="117">
        <f t="shared" si="46"/>
        <v>289520</v>
      </c>
      <c r="M908" s="117">
        <f t="shared" si="46"/>
        <v>115808</v>
      </c>
      <c r="N908" s="117">
        <f t="shared" si="46"/>
        <v>416908.80000000005</v>
      </c>
      <c r="O908" s="117">
        <f t="shared" si="46"/>
        <v>46323.200000000004</v>
      </c>
      <c r="P908" s="117">
        <f t="shared" si="46"/>
        <v>239904</v>
      </c>
      <c r="U908" s="141"/>
      <c r="Z908" s="143"/>
      <c r="AA908" s="143"/>
      <c r="AB908" s="143"/>
      <c r="AC908" s="37"/>
    </row>
    <row r="909" spans="1:29">
      <c r="A909" s="442"/>
      <c r="B909" s="449" t="s">
        <v>746</v>
      </c>
      <c r="C909" s="449"/>
      <c r="D909" s="449"/>
      <c r="E909" s="449"/>
      <c r="F909" s="449"/>
      <c r="G909" s="449"/>
      <c r="H909" s="470">
        <f>SUM(H908)</f>
        <v>2658656</v>
      </c>
      <c r="I909" s="470"/>
      <c r="J909" s="470"/>
      <c r="K909" s="470"/>
      <c r="L909" s="470"/>
      <c r="M909" s="470"/>
      <c r="N909" s="470"/>
      <c r="O909" s="470"/>
      <c r="P909" s="470"/>
      <c r="Z909" s="143"/>
      <c r="AA909" s="143"/>
      <c r="AB909" s="143"/>
      <c r="AC909" s="37"/>
    </row>
    <row r="910" spans="1:29">
      <c r="A910" s="442"/>
      <c r="B910" s="449" t="s">
        <v>747</v>
      </c>
      <c r="C910" s="449"/>
      <c r="D910" s="449"/>
      <c r="E910" s="449"/>
      <c r="F910" s="449"/>
      <c r="G910" s="449"/>
      <c r="H910" s="470">
        <f>SUM(I908:M908)</f>
        <v>1190840</v>
      </c>
      <c r="I910" s="470"/>
      <c r="J910" s="470"/>
      <c r="K910" s="470"/>
      <c r="L910" s="470"/>
      <c r="M910" s="470"/>
      <c r="N910" s="470"/>
      <c r="O910" s="470"/>
      <c r="P910" s="470"/>
      <c r="Z910" s="143"/>
      <c r="AA910" s="143"/>
      <c r="AB910" s="143"/>
      <c r="AC910" s="37"/>
    </row>
    <row r="911" spans="1:29">
      <c r="A911" s="442"/>
      <c r="B911" s="449" t="s">
        <v>748</v>
      </c>
      <c r="C911" s="449"/>
      <c r="D911" s="449"/>
      <c r="E911" s="449"/>
      <c r="F911" s="449"/>
      <c r="G911" s="449"/>
      <c r="H911" s="470">
        <f>SUM(N908:P908)</f>
        <v>703136</v>
      </c>
      <c r="I911" s="470"/>
      <c r="J911" s="470"/>
      <c r="K911" s="470"/>
      <c r="L911" s="470"/>
      <c r="M911" s="470"/>
      <c r="N911" s="470"/>
      <c r="O911" s="470"/>
      <c r="P911" s="470"/>
      <c r="Z911" s="143"/>
      <c r="AA911" s="143"/>
      <c r="AB911" s="143"/>
      <c r="AC911" s="37"/>
    </row>
    <row r="912" spans="1:29">
      <c r="A912" s="442"/>
      <c r="B912" s="439" t="s">
        <v>721</v>
      </c>
      <c r="C912" s="439"/>
      <c r="D912" s="439"/>
      <c r="E912" s="439"/>
      <c r="F912" s="439"/>
      <c r="G912" s="439"/>
      <c r="H912" s="470">
        <f>SUM(H909:T911)</f>
        <v>4552632</v>
      </c>
      <c r="I912" s="470"/>
      <c r="J912" s="470"/>
      <c r="K912" s="470"/>
      <c r="L912" s="470"/>
      <c r="M912" s="470"/>
      <c r="N912" s="470"/>
      <c r="O912" s="470"/>
      <c r="P912" s="470"/>
      <c r="Z912" s="143"/>
      <c r="AA912" s="143"/>
      <c r="AB912" s="143"/>
      <c r="AC912" s="37"/>
    </row>
    <row r="913" spans="1:29">
      <c r="A913" s="442"/>
      <c r="B913" s="450" t="s">
        <v>696</v>
      </c>
      <c r="C913" s="450"/>
      <c r="D913" s="450"/>
      <c r="E913" s="450"/>
      <c r="F913" s="450"/>
      <c r="G913" s="450"/>
      <c r="H913" s="471">
        <f>H912/G869</f>
        <v>0.92467015468607827</v>
      </c>
      <c r="I913" s="471"/>
      <c r="J913" s="471"/>
      <c r="K913" s="471"/>
      <c r="L913" s="471"/>
      <c r="M913" s="471"/>
      <c r="N913" s="471"/>
      <c r="O913" s="471"/>
      <c r="P913" s="471"/>
      <c r="Z913" s="143"/>
      <c r="AA913" s="143"/>
      <c r="AB913" s="143"/>
      <c r="AC913" s="37"/>
    </row>
    <row r="914" spans="1:29" s="129" customFormat="1">
      <c r="A914" s="121"/>
      <c r="B914" s="197"/>
      <c r="C914" s="197"/>
      <c r="D914" s="197"/>
      <c r="E914" s="197"/>
      <c r="F914" s="195"/>
      <c r="G914" s="195"/>
      <c r="H914" s="127"/>
      <c r="I914" s="127"/>
      <c r="J914" s="127"/>
      <c r="K914" s="127"/>
      <c r="L914" s="125"/>
      <c r="M914" s="125"/>
      <c r="N914" s="125"/>
      <c r="O914" s="126"/>
      <c r="P914" s="126"/>
      <c r="Q914" s="127"/>
      <c r="R914" s="127"/>
      <c r="S914" s="127"/>
      <c r="T914" s="127"/>
      <c r="U914" s="127"/>
      <c r="V914" s="127"/>
      <c r="W914" s="127"/>
      <c r="X914" s="127"/>
      <c r="Y914" s="127"/>
      <c r="Z914" s="143"/>
      <c r="AA914" s="143"/>
      <c r="AB914" s="143"/>
      <c r="AC914" s="37"/>
    </row>
    <row r="915" spans="1:29" ht="15" customHeight="1">
      <c r="A915" s="422" t="s">
        <v>678</v>
      </c>
      <c r="B915" s="422" t="s">
        <v>679</v>
      </c>
      <c r="C915" s="422" t="s">
        <v>680</v>
      </c>
      <c r="D915" s="422" t="s">
        <v>681</v>
      </c>
      <c r="E915" s="422" t="s">
        <v>682</v>
      </c>
      <c r="F915" s="423" t="s">
        <v>683</v>
      </c>
      <c r="G915" s="423" t="s">
        <v>684</v>
      </c>
      <c r="H915" s="445">
        <v>0.15</v>
      </c>
      <c r="I915" s="445"/>
      <c r="J915" s="445"/>
      <c r="K915" s="445"/>
      <c r="L915" s="451">
        <v>0.65</v>
      </c>
      <c r="M915" s="451"/>
      <c r="N915" s="451"/>
      <c r="O915" s="451"/>
      <c r="P915" s="451"/>
      <c r="Q915" s="451"/>
      <c r="R915" s="444">
        <v>0.1</v>
      </c>
      <c r="S915" s="444"/>
      <c r="T915" s="139">
        <v>0.1</v>
      </c>
      <c r="Z915" s="143"/>
      <c r="AA915" s="143"/>
      <c r="AB915" s="143"/>
      <c r="AC915" s="37"/>
    </row>
    <row r="916" spans="1:29" ht="14.25" customHeight="1">
      <c r="A916" s="422"/>
      <c r="B916" s="422"/>
      <c r="C916" s="422"/>
      <c r="D916" s="422"/>
      <c r="E916" s="422"/>
      <c r="F916" s="422"/>
      <c r="G916" s="422"/>
      <c r="H916" s="445" t="s">
        <v>727</v>
      </c>
      <c r="I916" s="445"/>
      <c r="J916" s="445"/>
      <c r="K916" s="445"/>
      <c r="L916" s="452" t="s">
        <v>728</v>
      </c>
      <c r="M916" s="452"/>
      <c r="N916" s="452"/>
      <c r="O916" s="452"/>
      <c r="P916" s="452"/>
      <c r="Q916" s="452"/>
      <c r="R916" s="446" t="s">
        <v>729</v>
      </c>
      <c r="S916" s="446"/>
      <c r="T916" s="447" t="s">
        <v>730</v>
      </c>
      <c r="Z916" s="143"/>
      <c r="AA916" s="143"/>
      <c r="AB916" s="143"/>
      <c r="AC916" s="37"/>
    </row>
    <row r="917" spans="1:29" ht="83.25" customHeight="1">
      <c r="A917" s="426" t="s">
        <v>352</v>
      </c>
      <c r="B917" s="427" t="s">
        <v>886</v>
      </c>
      <c r="C917" s="428">
        <v>4370</v>
      </c>
      <c r="D917" s="428">
        <v>5350</v>
      </c>
      <c r="E917" s="474" t="s">
        <v>872</v>
      </c>
      <c r="F917" s="429">
        <v>650</v>
      </c>
      <c r="G917" s="429">
        <f>D917*F917</f>
        <v>3477500</v>
      </c>
      <c r="H917" s="138" t="s">
        <v>887</v>
      </c>
      <c r="I917" s="138" t="s">
        <v>888</v>
      </c>
      <c r="J917" s="138" t="s">
        <v>889</v>
      </c>
      <c r="K917" s="138" t="s">
        <v>890</v>
      </c>
      <c r="L917" s="154" t="s">
        <v>891</v>
      </c>
      <c r="M917" s="154" t="s">
        <v>892</v>
      </c>
      <c r="N917" s="154" t="s">
        <v>893</v>
      </c>
      <c r="O917" s="154" t="s">
        <v>894</v>
      </c>
      <c r="P917" s="153" t="s">
        <v>895</v>
      </c>
      <c r="Q917" s="153" t="s">
        <v>896</v>
      </c>
      <c r="R917" s="144" t="s">
        <v>736</v>
      </c>
      <c r="S917" s="144" t="s">
        <v>737</v>
      </c>
      <c r="T917" s="447"/>
      <c r="Z917" s="143"/>
      <c r="AA917" s="143"/>
      <c r="AB917" s="143"/>
      <c r="AC917" s="37"/>
    </row>
    <row r="918" spans="1:29" ht="39" customHeight="1">
      <c r="A918" s="426"/>
      <c r="B918" s="427"/>
      <c r="C918" s="427"/>
      <c r="D918" s="427"/>
      <c r="E918" s="427"/>
      <c r="F918" s="427"/>
      <c r="G918" s="427"/>
      <c r="H918" s="138">
        <v>0.2</v>
      </c>
      <c r="I918" s="138">
        <v>0.25</v>
      </c>
      <c r="J918" s="138">
        <v>0.35</v>
      </c>
      <c r="K918" s="138">
        <v>0.2</v>
      </c>
      <c r="L918" s="153">
        <v>0.05</v>
      </c>
      <c r="M918" s="153">
        <v>0.15</v>
      </c>
      <c r="N918" s="153">
        <v>0.2</v>
      </c>
      <c r="O918" s="153">
        <v>0.1</v>
      </c>
      <c r="P918" s="153">
        <v>0.25</v>
      </c>
      <c r="Q918" s="153">
        <v>0.25</v>
      </c>
      <c r="R918" s="144">
        <v>0.9</v>
      </c>
      <c r="S918" s="144">
        <v>0.1</v>
      </c>
      <c r="T918" s="447"/>
      <c r="Z918" s="143"/>
      <c r="AA918" s="143"/>
      <c r="AB918" s="143"/>
      <c r="AC918" s="37"/>
    </row>
    <row r="919" spans="1:29">
      <c r="A919" s="426"/>
      <c r="B919" s="491" t="s">
        <v>693</v>
      </c>
      <c r="C919" s="491"/>
      <c r="D919" s="491"/>
      <c r="E919" s="491"/>
      <c r="F919" s="491"/>
      <c r="G919" s="491"/>
      <c r="H919" s="163"/>
      <c r="I919" s="211"/>
      <c r="J919" s="211"/>
      <c r="K919" s="211"/>
      <c r="L919" s="203">
        <v>1311</v>
      </c>
      <c r="M919" s="211"/>
      <c r="N919" s="211"/>
      <c r="O919" s="211"/>
      <c r="P919" s="211"/>
      <c r="Q919" s="212"/>
      <c r="R919" s="211"/>
      <c r="S919" s="163"/>
      <c r="T919" s="163"/>
      <c r="U919" s="141"/>
      <c r="Z919" s="143"/>
      <c r="AA919" s="143"/>
      <c r="AB919" s="143"/>
      <c r="AC919" s="37"/>
    </row>
    <row r="920" spans="1:29">
      <c r="A920" s="426"/>
      <c r="B920" s="492" t="s">
        <v>694</v>
      </c>
      <c r="C920" s="492"/>
      <c r="D920" s="492"/>
      <c r="E920" s="492"/>
      <c r="F920" s="492"/>
      <c r="G920" s="492"/>
      <c r="H920" s="163"/>
      <c r="I920" s="211"/>
      <c r="J920" s="211"/>
      <c r="K920" s="211"/>
      <c r="L920" s="177">
        <f>(L919/D917)*L918*L915*G917</f>
        <v>27694.875000000004</v>
      </c>
      <c r="M920" s="211"/>
      <c r="N920" s="211"/>
      <c r="O920" s="211"/>
      <c r="P920" s="211"/>
      <c r="Q920" s="212"/>
      <c r="R920" s="211"/>
      <c r="S920" s="163"/>
      <c r="T920" s="163"/>
      <c r="Z920" s="143"/>
      <c r="AA920" s="143"/>
      <c r="AB920" s="143"/>
      <c r="AC920" s="37"/>
    </row>
    <row r="921" spans="1:29">
      <c r="A921" s="426"/>
      <c r="B921" s="491" t="s">
        <v>700</v>
      </c>
      <c r="C921" s="491"/>
      <c r="D921" s="491"/>
      <c r="E921" s="491"/>
      <c r="F921" s="491"/>
      <c r="G921" s="491"/>
      <c r="H921" s="163"/>
      <c r="I921" s="211"/>
      <c r="J921" s="211"/>
      <c r="K921" s="211"/>
      <c r="L921" s="211"/>
      <c r="M921" s="203">
        <v>1300</v>
      </c>
      <c r="N921" s="211"/>
      <c r="O921" s="211"/>
      <c r="P921" s="211"/>
      <c r="Q921" s="212"/>
      <c r="R921" s="211"/>
      <c r="S921" s="163"/>
      <c r="T921" s="163"/>
      <c r="U921" s="141"/>
      <c r="Z921" s="143"/>
      <c r="AA921" s="143"/>
      <c r="AB921" s="143"/>
      <c r="AC921" s="37"/>
    </row>
    <row r="922" spans="1:29">
      <c r="A922" s="426"/>
      <c r="B922" s="492" t="s">
        <v>701</v>
      </c>
      <c r="C922" s="492"/>
      <c r="D922" s="492"/>
      <c r="E922" s="492"/>
      <c r="F922" s="492"/>
      <c r="G922" s="492"/>
      <c r="H922" s="163"/>
      <c r="I922" s="211"/>
      <c r="J922" s="211"/>
      <c r="K922" s="211"/>
      <c r="L922" s="211"/>
      <c r="M922" s="177">
        <f>(M921/D917)*M918*L915*G917</f>
        <v>82387.5</v>
      </c>
      <c r="N922" s="211"/>
      <c r="O922" s="211"/>
      <c r="P922" s="211"/>
      <c r="Q922" s="212"/>
      <c r="R922" s="211"/>
      <c r="S922" s="163"/>
      <c r="T922" s="163"/>
      <c r="Z922" s="143"/>
      <c r="AA922" s="143"/>
      <c r="AB922" s="143"/>
      <c r="AC922" s="37"/>
    </row>
    <row r="923" spans="1:29">
      <c r="A923" s="426"/>
      <c r="B923" s="491" t="s">
        <v>702</v>
      </c>
      <c r="C923" s="491"/>
      <c r="D923" s="491"/>
      <c r="E923" s="491"/>
      <c r="F923" s="491"/>
      <c r="G923" s="491"/>
      <c r="H923" s="163"/>
      <c r="I923" s="211"/>
      <c r="J923" s="211"/>
      <c r="K923" s="211"/>
      <c r="L923" s="211"/>
      <c r="M923" s="203">
        <v>1950</v>
      </c>
      <c r="N923" s="203">
        <v>700</v>
      </c>
      <c r="O923" s="211"/>
      <c r="P923" s="211"/>
      <c r="Q923" s="212"/>
      <c r="R923" s="211"/>
      <c r="S923" s="163"/>
      <c r="T923" s="163"/>
      <c r="U923" s="189"/>
      <c r="V923" s="189"/>
      <c r="Z923" s="143"/>
      <c r="AA923" s="143"/>
      <c r="AB923" s="143"/>
      <c r="AC923" s="37"/>
    </row>
    <row r="924" spans="1:29">
      <c r="A924" s="426"/>
      <c r="B924" s="492" t="s">
        <v>703</v>
      </c>
      <c r="C924" s="492"/>
      <c r="D924" s="492"/>
      <c r="E924" s="492"/>
      <c r="F924" s="492"/>
      <c r="G924" s="492"/>
      <c r="H924" s="163"/>
      <c r="I924" s="211"/>
      <c r="J924" s="211"/>
      <c r="K924" s="211"/>
      <c r="L924" s="211"/>
      <c r="M924" s="177">
        <f>(M923/D917)*M918*L915*G917</f>
        <v>123581.24999999999</v>
      </c>
      <c r="N924" s="177">
        <f>(N923/D917)*N918*L915*G917</f>
        <v>59150</v>
      </c>
      <c r="O924" s="114"/>
      <c r="P924" s="211"/>
      <c r="Q924" s="212"/>
      <c r="R924" s="211"/>
      <c r="S924" s="163"/>
      <c r="T924" s="163"/>
      <c r="Z924" s="143"/>
      <c r="AA924" s="143"/>
      <c r="AB924" s="143"/>
      <c r="AC924" s="37"/>
    </row>
    <row r="925" spans="1:29">
      <c r="A925" s="426"/>
      <c r="B925" s="491" t="s">
        <v>704</v>
      </c>
      <c r="C925" s="491"/>
      <c r="D925" s="491"/>
      <c r="E925" s="491"/>
      <c r="F925" s="491"/>
      <c r="G925" s="491"/>
      <c r="H925" s="163"/>
      <c r="I925" s="211"/>
      <c r="J925" s="211"/>
      <c r="K925" s="211"/>
      <c r="L925" s="203">
        <v>2650</v>
      </c>
      <c r="M925" s="203">
        <v>700</v>
      </c>
      <c r="N925" s="203">
        <v>2550</v>
      </c>
      <c r="O925" s="203">
        <v>1000</v>
      </c>
      <c r="P925" s="211"/>
      <c r="Q925" s="212"/>
      <c r="R925" s="211"/>
      <c r="S925" s="163"/>
      <c r="T925" s="163"/>
      <c r="U925" s="141"/>
      <c r="Z925" s="143"/>
      <c r="AA925" s="143"/>
      <c r="AB925" s="143"/>
      <c r="AC925" s="37"/>
    </row>
    <row r="926" spans="1:29">
      <c r="A926" s="426"/>
      <c r="B926" s="492" t="s">
        <v>705</v>
      </c>
      <c r="C926" s="492"/>
      <c r="D926" s="492"/>
      <c r="E926" s="492"/>
      <c r="F926" s="492"/>
      <c r="G926" s="492"/>
      <c r="H926" s="163"/>
      <c r="I926" s="211"/>
      <c r="J926" s="211"/>
      <c r="K926" s="211"/>
      <c r="L926" s="177">
        <f>(L925/D917)*L918*L915*G917</f>
        <v>55981.250000000007</v>
      </c>
      <c r="M926" s="177">
        <f>(M925/D917)*M918*L915*G917</f>
        <v>44362.499999999993</v>
      </c>
      <c r="N926" s="177">
        <f>(N925/D917)*G917*N918*L915</f>
        <v>215475</v>
      </c>
      <c r="O926" s="177">
        <f>(O925/D917)*G917*O918*L915</f>
        <v>42250</v>
      </c>
      <c r="P926" s="211"/>
      <c r="Q926" s="212"/>
      <c r="R926" s="211"/>
      <c r="S926" s="163"/>
      <c r="T926" s="163"/>
      <c r="Z926" s="143"/>
      <c r="AA926" s="143"/>
      <c r="AB926" s="143"/>
      <c r="AC926" s="37"/>
    </row>
    <row r="927" spans="1:29">
      <c r="A927" s="426"/>
      <c r="B927" s="491" t="s">
        <v>897</v>
      </c>
      <c r="C927" s="491"/>
      <c r="D927" s="491"/>
      <c r="E927" s="491"/>
      <c r="F927" s="491"/>
      <c r="G927" s="491"/>
      <c r="H927" s="175">
        <v>3250</v>
      </c>
      <c r="I927" s="175">
        <v>2650</v>
      </c>
      <c r="J927" s="211"/>
      <c r="K927" s="211"/>
      <c r="L927" s="211"/>
      <c r="M927" s="211"/>
      <c r="N927" s="211"/>
      <c r="O927" s="203">
        <v>1650</v>
      </c>
      <c r="P927" s="211"/>
      <c r="Q927" s="212"/>
      <c r="R927" s="211"/>
      <c r="S927" s="163"/>
      <c r="T927" s="163"/>
      <c r="U927" s="141"/>
      <c r="Z927" s="143"/>
      <c r="AA927" s="143"/>
      <c r="AB927" s="143"/>
      <c r="AC927" s="37"/>
    </row>
    <row r="928" spans="1:29">
      <c r="A928" s="426"/>
      <c r="B928" s="492" t="s">
        <v>898</v>
      </c>
      <c r="C928" s="492"/>
      <c r="D928" s="492"/>
      <c r="E928" s="492"/>
      <c r="F928" s="492"/>
      <c r="G928" s="492"/>
      <c r="H928" s="177">
        <f>(H927/D917)*G917*H918*H915</f>
        <v>63375</v>
      </c>
      <c r="I928" s="177">
        <f>(I927/D917)*G917*I918*H915</f>
        <v>64593.75</v>
      </c>
      <c r="J928" s="211"/>
      <c r="K928" s="211"/>
      <c r="L928" s="211"/>
      <c r="M928" s="211"/>
      <c r="N928" s="211"/>
      <c r="O928" s="177">
        <f>(O927/D917)*G917*O918*L915</f>
        <v>69712.5</v>
      </c>
      <c r="P928" s="211"/>
      <c r="Q928" s="212"/>
      <c r="R928" s="211"/>
      <c r="S928" s="163"/>
      <c r="T928" s="163"/>
      <c r="Z928" s="143"/>
      <c r="AA928" s="143"/>
      <c r="AB928" s="143"/>
      <c r="AC928" s="37"/>
    </row>
    <row r="929" spans="1:29">
      <c r="A929" s="426"/>
      <c r="B929" s="491" t="s">
        <v>706</v>
      </c>
      <c r="C929" s="491"/>
      <c r="D929" s="491"/>
      <c r="E929" s="491"/>
      <c r="F929" s="491"/>
      <c r="G929" s="491"/>
      <c r="H929" s="175">
        <v>750</v>
      </c>
      <c r="I929" s="175">
        <v>600</v>
      </c>
      <c r="J929" s="211"/>
      <c r="K929" s="211"/>
      <c r="L929" s="211"/>
      <c r="M929" s="211"/>
      <c r="N929" s="203">
        <v>750</v>
      </c>
      <c r="O929" s="203">
        <v>600</v>
      </c>
      <c r="P929" s="211"/>
      <c r="Q929" s="212"/>
      <c r="R929" s="211"/>
      <c r="S929" s="163"/>
      <c r="T929" s="163"/>
      <c r="U929" s="141"/>
      <c r="Z929" s="143"/>
      <c r="AA929" s="143"/>
      <c r="AB929" s="143"/>
      <c r="AC929" s="37"/>
    </row>
    <row r="930" spans="1:29">
      <c r="A930" s="426"/>
      <c r="B930" s="492" t="s">
        <v>707</v>
      </c>
      <c r="C930" s="492"/>
      <c r="D930" s="492"/>
      <c r="E930" s="492"/>
      <c r="F930" s="492"/>
      <c r="G930" s="492"/>
      <c r="H930" s="177">
        <f>(H929/D917)*G917*H918*H915</f>
        <v>14625</v>
      </c>
      <c r="I930" s="177">
        <f>(I929/D917)*G917*I918*H915</f>
        <v>14625</v>
      </c>
      <c r="J930" s="211"/>
      <c r="K930" s="211"/>
      <c r="L930" s="211"/>
      <c r="M930" s="211"/>
      <c r="N930" s="177">
        <f>(N929/D917)*G917*N918*L915</f>
        <v>63375</v>
      </c>
      <c r="O930" s="177">
        <f>(O929/D917)*G917*O918*L915</f>
        <v>25350</v>
      </c>
      <c r="P930" s="211"/>
      <c r="Q930" s="212"/>
      <c r="R930" s="211"/>
      <c r="S930" s="163"/>
      <c r="T930" s="163"/>
      <c r="Z930" s="143"/>
      <c r="AA930" s="143"/>
      <c r="AB930" s="143"/>
      <c r="AC930" s="37"/>
    </row>
    <row r="931" spans="1:29">
      <c r="A931" s="426"/>
      <c r="B931" s="491" t="s">
        <v>708</v>
      </c>
      <c r="C931" s="491"/>
      <c r="D931" s="491"/>
      <c r="E931" s="491"/>
      <c r="F931" s="491"/>
      <c r="G931" s="491"/>
      <c r="H931" s="175">
        <v>65</v>
      </c>
      <c r="I931" s="175">
        <v>815</v>
      </c>
      <c r="J931" s="211"/>
      <c r="K931" s="211"/>
      <c r="L931" s="203">
        <v>65</v>
      </c>
      <c r="M931" s="203">
        <v>65</v>
      </c>
      <c r="N931" s="203">
        <v>65</v>
      </c>
      <c r="O931" s="203">
        <v>815</v>
      </c>
      <c r="P931" s="211"/>
      <c r="Q931" s="212"/>
      <c r="R931" s="211"/>
      <c r="S931" s="163"/>
      <c r="T931" s="163"/>
      <c r="U931" s="141"/>
      <c r="Z931" s="143"/>
      <c r="AA931" s="143"/>
      <c r="AB931" s="143"/>
      <c r="AC931" s="37"/>
    </row>
    <row r="932" spans="1:29">
      <c r="A932" s="426"/>
      <c r="B932" s="492" t="s">
        <v>709</v>
      </c>
      <c r="C932" s="492"/>
      <c r="D932" s="492"/>
      <c r="E932" s="492"/>
      <c r="F932" s="492"/>
      <c r="G932" s="492"/>
      <c r="H932" s="177">
        <f>(H931/D917)*G917*H918*H915</f>
        <v>1267.5</v>
      </c>
      <c r="I932" s="177">
        <f>(I931/D917)*G917*I918*H915</f>
        <v>19865.625</v>
      </c>
      <c r="J932" s="211"/>
      <c r="K932" s="211"/>
      <c r="L932" s="177">
        <f>(L931/D917)*G917*L918*L915</f>
        <v>1373.125</v>
      </c>
      <c r="M932" s="177">
        <f>(M931/D917)*M918*L915*G917</f>
        <v>4119.375</v>
      </c>
      <c r="N932" s="177">
        <f>(N931/D917)*G917*L915*N918</f>
        <v>5492.5</v>
      </c>
      <c r="O932" s="177">
        <f>(O931/D917)*G917*L915*O918</f>
        <v>34433.75</v>
      </c>
      <c r="P932" s="211"/>
      <c r="Q932" s="212"/>
      <c r="R932" s="211"/>
      <c r="S932" s="163"/>
      <c r="T932" s="163"/>
      <c r="Z932" s="143"/>
      <c r="AA932" s="143"/>
      <c r="AB932" s="143"/>
      <c r="AC932" s="37"/>
    </row>
    <row r="933" spans="1:29">
      <c r="A933" s="426"/>
      <c r="B933" s="491" t="s">
        <v>738</v>
      </c>
      <c r="C933" s="491"/>
      <c r="D933" s="491"/>
      <c r="E933" s="491"/>
      <c r="F933" s="491"/>
      <c r="G933" s="491"/>
      <c r="H933" s="163"/>
      <c r="I933" s="211"/>
      <c r="J933" s="175">
        <v>3915</v>
      </c>
      <c r="K933" s="211"/>
      <c r="L933" s="203">
        <v>344</v>
      </c>
      <c r="M933" s="203">
        <v>355</v>
      </c>
      <c r="N933" s="211"/>
      <c r="O933" s="211"/>
      <c r="P933" s="203">
        <v>3915</v>
      </c>
      <c r="Q933" s="212"/>
      <c r="R933" s="211"/>
      <c r="S933" s="163"/>
      <c r="T933" s="163"/>
      <c r="U933" s="141"/>
      <c r="Z933" s="143"/>
      <c r="AA933" s="143"/>
      <c r="AB933" s="143"/>
      <c r="AC933" s="37"/>
    </row>
    <row r="934" spans="1:29">
      <c r="A934" s="426"/>
      <c r="B934" s="492" t="s">
        <v>739</v>
      </c>
      <c r="C934" s="492"/>
      <c r="D934" s="492"/>
      <c r="E934" s="492"/>
      <c r="F934" s="492"/>
      <c r="G934" s="492"/>
      <c r="H934" s="163"/>
      <c r="I934" s="211"/>
      <c r="J934" s="177">
        <f>(J933/D917)*G917*H915*J918</f>
        <v>133599.375</v>
      </c>
      <c r="K934" s="211"/>
      <c r="L934" s="177">
        <f>(L933/D917)*G917*L915*L918</f>
        <v>7267</v>
      </c>
      <c r="M934" s="177">
        <f>(M933/D917)*G917*L915*M918</f>
        <v>22498.125000000004</v>
      </c>
      <c r="N934" s="211"/>
      <c r="O934" s="211"/>
      <c r="P934" s="177">
        <f>(P933/D917)*G917*L915*P918</f>
        <v>413521.875</v>
      </c>
      <c r="Q934" s="213"/>
      <c r="R934" s="211"/>
      <c r="S934" s="163"/>
      <c r="T934" s="163"/>
      <c r="V934" s="214"/>
      <c r="Z934" s="143"/>
      <c r="AA934" s="143"/>
      <c r="AB934" s="143"/>
      <c r="AC934" s="37"/>
    </row>
    <row r="935" spans="1:29">
      <c r="A935" s="426"/>
      <c r="B935" s="491" t="s">
        <v>712</v>
      </c>
      <c r="C935" s="491"/>
      <c r="D935" s="491"/>
      <c r="E935" s="491"/>
      <c r="F935" s="491"/>
      <c r="G935" s="491"/>
      <c r="H935" s="175">
        <v>305</v>
      </c>
      <c r="I935" s="212"/>
      <c r="J935" s="212"/>
      <c r="K935" s="212"/>
      <c r="L935" s="212"/>
      <c r="M935" s="212"/>
      <c r="N935" s="203">
        <v>305</v>
      </c>
      <c r="O935" s="212"/>
      <c r="P935" s="212"/>
      <c r="Q935" s="212"/>
      <c r="R935" s="211"/>
      <c r="S935" s="163"/>
      <c r="T935" s="163"/>
      <c r="U935" s="141"/>
      <c r="Z935" s="143"/>
      <c r="AA935" s="143"/>
      <c r="AB935" s="143"/>
      <c r="AC935" s="37"/>
    </row>
    <row r="936" spans="1:29">
      <c r="A936" s="426"/>
      <c r="B936" s="492" t="s">
        <v>713</v>
      </c>
      <c r="C936" s="492"/>
      <c r="D936" s="492"/>
      <c r="E936" s="492"/>
      <c r="F936" s="492"/>
      <c r="G936" s="492"/>
      <c r="H936" s="177">
        <f>(H935/D917)*G917*H915*H918</f>
        <v>5947.5</v>
      </c>
      <c r="I936" s="212"/>
      <c r="J936" s="212"/>
      <c r="K936" s="212"/>
      <c r="L936" s="212"/>
      <c r="M936" s="212"/>
      <c r="N936" s="177">
        <f>(N935/D917)*G917*L915*N918</f>
        <v>25772.5</v>
      </c>
      <c r="O936" s="212"/>
      <c r="P936" s="212"/>
      <c r="Q936" s="212"/>
      <c r="R936" s="211"/>
      <c r="S936" s="163"/>
      <c r="T936" s="163"/>
      <c r="Z936" s="143"/>
      <c r="AA936" s="143"/>
      <c r="AB936" s="143"/>
      <c r="AC936" s="37"/>
    </row>
    <row r="937" spans="1:29">
      <c r="A937" s="426"/>
      <c r="B937" s="491" t="s">
        <v>801</v>
      </c>
      <c r="C937" s="491"/>
      <c r="D937" s="491"/>
      <c r="E937" s="491"/>
      <c r="F937" s="491"/>
      <c r="G937" s="491"/>
      <c r="H937" s="212"/>
      <c r="I937" s="175">
        <v>305</v>
      </c>
      <c r="J937" s="212"/>
      <c r="K937" s="175">
        <v>3200</v>
      </c>
      <c r="L937" s="212"/>
      <c r="M937" s="212"/>
      <c r="N937" s="212"/>
      <c r="O937" s="203">
        <v>305</v>
      </c>
      <c r="P937" s="212"/>
      <c r="Q937" s="203">
        <v>3200</v>
      </c>
      <c r="R937" s="211"/>
      <c r="S937" s="163"/>
      <c r="T937" s="163"/>
      <c r="U937" s="141"/>
      <c r="Z937" s="143"/>
      <c r="AA937" s="143"/>
      <c r="AB937" s="143"/>
      <c r="AC937" s="37"/>
    </row>
    <row r="938" spans="1:29">
      <c r="A938" s="426"/>
      <c r="B938" s="492" t="s">
        <v>802</v>
      </c>
      <c r="C938" s="492"/>
      <c r="D938" s="492"/>
      <c r="E938" s="492"/>
      <c r="F938" s="492"/>
      <c r="G938" s="492"/>
      <c r="H938" s="212"/>
      <c r="I938" s="177">
        <f>(I937/D917)*G917*H915*I918</f>
        <v>7434.375</v>
      </c>
      <c r="J938" s="212"/>
      <c r="K938" s="177">
        <f>(K937/D917)*G917*H915*K918</f>
        <v>62399.999999999993</v>
      </c>
      <c r="L938" s="212"/>
      <c r="M938" s="212"/>
      <c r="N938" s="212"/>
      <c r="O938" s="177">
        <f>(O937/D917)*G917*L915*O918</f>
        <v>12886.25</v>
      </c>
      <c r="P938" s="212"/>
      <c r="Q938" s="177">
        <f>(Q937/D917)*G917*L915*Q918</f>
        <v>338000</v>
      </c>
      <c r="R938" s="211"/>
      <c r="S938" s="163"/>
      <c r="T938" s="163"/>
      <c r="Z938" s="143"/>
      <c r="AA938" s="143"/>
      <c r="AB938" s="143"/>
      <c r="AC938" s="37"/>
    </row>
    <row r="939" spans="1:29">
      <c r="A939" s="426"/>
      <c r="B939" s="491" t="s">
        <v>813</v>
      </c>
      <c r="C939" s="491"/>
      <c r="D939" s="491"/>
      <c r="E939" s="491"/>
      <c r="F939" s="491"/>
      <c r="G939" s="491"/>
      <c r="H939" s="212"/>
      <c r="I939" s="212"/>
      <c r="J939" s="175">
        <v>455</v>
      </c>
      <c r="K939" s="175">
        <v>1170</v>
      </c>
      <c r="L939" s="212"/>
      <c r="M939" s="212"/>
      <c r="N939" s="212"/>
      <c r="O939" s="212"/>
      <c r="P939" s="203">
        <v>455</v>
      </c>
      <c r="Q939" s="203">
        <v>1170</v>
      </c>
      <c r="R939" s="211"/>
      <c r="S939" s="163"/>
      <c r="T939" s="163"/>
      <c r="U939" s="141"/>
      <c r="Z939" s="143"/>
      <c r="AA939" s="143"/>
      <c r="AB939" s="143"/>
      <c r="AC939" s="37"/>
    </row>
    <row r="940" spans="1:29">
      <c r="A940" s="426"/>
      <c r="B940" s="492" t="s">
        <v>814</v>
      </c>
      <c r="C940" s="492"/>
      <c r="D940" s="492"/>
      <c r="E940" s="492"/>
      <c r="F940" s="492"/>
      <c r="G940" s="492"/>
      <c r="H940" s="212"/>
      <c r="I940" s="212"/>
      <c r="J940" s="177">
        <f>(J939/D917)*G917*H915*J918</f>
        <v>15526.874999999998</v>
      </c>
      <c r="K940" s="177">
        <f>(K939/D917)*G917*H915*K918</f>
        <v>22815</v>
      </c>
      <c r="L940" s="212"/>
      <c r="M940" s="212"/>
      <c r="N940" s="212"/>
      <c r="O940" s="212"/>
      <c r="P940" s="177">
        <f>(P939/D917)*G917*L915*P918</f>
        <v>48059.375</v>
      </c>
      <c r="Q940" s="177">
        <f>(Q939/D917)*G917*L915*Q918</f>
        <v>123581.25</v>
      </c>
      <c r="R940" s="211"/>
      <c r="S940" s="163"/>
      <c r="T940" s="163"/>
      <c r="Z940" s="143"/>
      <c r="AA940" s="143"/>
      <c r="AB940" s="143"/>
      <c r="AC940" s="37"/>
    </row>
    <row r="941" spans="1:29">
      <c r="A941" s="426"/>
      <c r="B941" s="491" t="s">
        <v>760</v>
      </c>
      <c r="C941" s="491"/>
      <c r="D941" s="491"/>
      <c r="E941" s="491"/>
      <c r="F941" s="491"/>
      <c r="G941" s="491"/>
      <c r="H941" s="212"/>
      <c r="I941" s="212"/>
      <c r="J941" s="212"/>
      <c r="K941" s="212"/>
      <c r="L941" s="212"/>
      <c r="M941" s="212"/>
      <c r="N941" s="212"/>
      <c r="O941" s="212"/>
      <c r="P941" s="212"/>
      <c r="Q941" s="212"/>
      <c r="R941" s="204">
        <v>4370</v>
      </c>
      <c r="S941" s="215">
        <v>4370</v>
      </c>
      <c r="T941" s="163"/>
      <c r="U941" s="141"/>
      <c r="V941" s="216"/>
      <c r="Z941" s="143"/>
      <c r="AA941" s="143"/>
      <c r="AB941" s="143"/>
      <c r="AC941" s="37"/>
    </row>
    <row r="942" spans="1:29">
      <c r="A942" s="426"/>
      <c r="B942" s="492" t="s">
        <v>761</v>
      </c>
      <c r="C942" s="492"/>
      <c r="D942" s="492"/>
      <c r="E942" s="492"/>
      <c r="F942" s="492"/>
      <c r="G942" s="492"/>
      <c r="H942" s="212"/>
      <c r="I942" s="212"/>
      <c r="J942" s="212"/>
      <c r="K942" s="212"/>
      <c r="L942" s="212"/>
      <c r="M942" s="212"/>
      <c r="N942" s="212"/>
      <c r="O942" s="212"/>
      <c r="P942" s="212"/>
      <c r="Q942" s="212"/>
      <c r="R942" s="177">
        <f>(R941/D917)*G917*R915*R918</f>
        <v>255645</v>
      </c>
      <c r="S942" s="177">
        <f>(S941/D917)*G917*R915*S918</f>
        <v>28405</v>
      </c>
      <c r="T942" s="163"/>
      <c r="Z942" s="143"/>
      <c r="AA942" s="143"/>
      <c r="AB942" s="143"/>
      <c r="AC942" s="37"/>
    </row>
    <row r="943" spans="1:29">
      <c r="A943" s="426"/>
      <c r="B943" s="491" t="s">
        <v>762</v>
      </c>
      <c r="C943" s="491"/>
      <c r="D943" s="491"/>
      <c r="E943" s="491"/>
      <c r="F943" s="491"/>
      <c r="G943" s="491"/>
      <c r="H943" s="175">
        <v>434</v>
      </c>
      <c r="I943" s="175">
        <v>434</v>
      </c>
      <c r="J943" s="175">
        <v>434</v>
      </c>
      <c r="K943" s="175">
        <v>434</v>
      </c>
      <c r="L943" s="203">
        <v>434</v>
      </c>
      <c r="M943" s="203">
        <v>434</v>
      </c>
      <c r="N943" s="203">
        <v>434</v>
      </c>
      <c r="O943" s="203">
        <v>434</v>
      </c>
      <c r="P943" s="203">
        <v>434</v>
      </c>
      <c r="Q943" s="203">
        <v>434</v>
      </c>
      <c r="R943" s="204">
        <v>434</v>
      </c>
      <c r="S943" s="215">
        <v>434</v>
      </c>
      <c r="T943" s="163"/>
      <c r="U943" s="141"/>
      <c r="Z943" s="143"/>
      <c r="AA943" s="143"/>
      <c r="AB943" s="143"/>
      <c r="AC943" s="37"/>
    </row>
    <row r="944" spans="1:29">
      <c r="A944" s="426"/>
      <c r="B944" s="492" t="s">
        <v>763</v>
      </c>
      <c r="C944" s="492"/>
      <c r="D944" s="492"/>
      <c r="E944" s="492"/>
      <c r="F944" s="492"/>
      <c r="G944" s="492"/>
      <c r="H944" s="177">
        <f>(H943/D917)*G917*H915*H918</f>
        <v>8463</v>
      </c>
      <c r="I944" s="177">
        <f>(I943/D917)*G917*H915*I918</f>
        <v>10578.75</v>
      </c>
      <c r="J944" s="177">
        <f>(J943/D917)*G917*H915*J918</f>
        <v>14810.249999999998</v>
      </c>
      <c r="K944" s="177">
        <f>(K943/D917)*G917*H915*K918</f>
        <v>8463</v>
      </c>
      <c r="L944" s="177">
        <f>(L943/D917)*G917*L915*L918</f>
        <v>9168.25</v>
      </c>
      <c r="M944" s="177">
        <f>(M943/D917)*G917*L915*M918</f>
        <v>27504.75</v>
      </c>
      <c r="N944" s="177">
        <f>(N943/D917)*G917*L915*N918</f>
        <v>36673</v>
      </c>
      <c r="O944" s="177">
        <f>(O943/D917)*G917*L915*O918</f>
        <v>18336.5</v>
      </c>
      <c r="P944" s="177">
        <f>(P943/D917)*G917*L915*P918</f>
        <v>45841.25</v>
      </c>
      <c r="Q944" s="177">
        <f>(Q943/D917)*G917*L915*Q918</f>
        <v>45841.25</v>
      </c>
      <c r="R944" s="177">
        <f>(R943/D917)*G917*R915*R918</f>
        <v>25389</v>
      </c>
      <c r="S944" s="177">
        <f>(S943/D917)*G917*R915*S918</f>
        <v>2821</v>
      </c>
      <c r="T944" s="163"/>
      <c r="Z944" s="143"/>
      <c r="AA944" s="143"/>
      <c r="AB944" s="143"/>
      <c r="AC944" s="37"/>
    </row>
    <row r="945" spans="1:29">
      <c r="A945" s="426"/>
      <c r="B945" s="491" t="s">
        <v>764</v>
      </c>
      <c r="C945" s="491"/>
      <c r="D945" s="491"/>
      <c r="E945" s="491"/>
      <c r="F945" s="491"/>
      <c r="G945" s="491"/>
      <c r="H945" s="163"/>
      <c r="I945" s="163"/>
      <c r="J945" s="163"/>
      <c r="K945" s="163"/>
      <c r="L945" s="163"/>
      <c r="M945" s="163"/>
      <c r="N945" s="163"/>
      <c r="O945" s="163"/>
      <c r="P945" s="163"/>
      <c r="Q945" s="163"/>
      <c r="R945" s="163"/>
      <c r="S945" s="163"/>
      <c r="T945" s="215">
        <v>4804</v>
      </c>
      <c r="U945" s="141"/>
      <c r="Z945" s="143"/>
      <c r="AA945" s="143"/>
      <c r="AB945" s="143"/>
      <c r="AC945" s="37"/>
    </row>
    <row r="946" spans="1:29">
      <c r="A946" s="426"/>
      <c r="B946" s="492" t="s">
        <v>765</v>
      </c>
      <c r="C946" s="492"/>
      <c r="D946" s="492"/>
      <c r="E946" s="492"/>
      <c r="F946" s="492"/>
      <c r="G946" s="492"/>
      <c r="H946" s="163"/>
      <c r="I946" s="163"/>
      <c r="J946" s="163"/>
      <c r="K946" s="163"/>
      <c r="L946" s="163"/>
      <c r="M946" s="163"/>
      <c r="N946" s="163"/>
      <c r="O946" s="163"/>
      <c r="P946" s="163"/>
      <c r="Q946" s="163"/>
      <c r="R946" s="163"/>
      <c r="S946" s="163"/>
      <c r="T946" s="177">
        <f>(T945/D917)*G917*T915</f>
        <v>312260</v>
      </c>
      <c r="Z946" s="143"/>
      <c r="AA946" s="143"/>
      <c r="AB946" s="143"/>
      <c r="AC946" s="37"/>
    </row>
    <row r="947" spans="1:29">
      <c r="A947" s="426"/>
      <c r="B947" s="491" t="s">
        <v>766</v>
      </c>
      <c r="C947" s="491"/>
      <c r="D947" s="491"/>
      <c r="E947" s="491"/>
      <c r="F947" s="491"/>
      <c r="G947" s="491"/>
      <c r="H947" s="175">
        <v>546</v>
      </c>
      <c r="I947" s="175">
        <v>546</v>
      </c>
      <c r="J947" s="175">
        <v>546</v>
      </c>
      <c r="K947" s="175">
        <v>546</v>
      </c>
      <c r="L947" s="203">
        <v>546</v>
      </c>
      <c r="M947" s="203">
        <v>546</v>
      </c>
      <c r="N947" s="203">
        <v>546</v>
      </c>
      <c r="O947" s="203">
        <v>546</v>
      </c>
      <c r="P947" s="163"/>
      <c r="Q947" s="163"/>
      <c r="R947" s="163"/>
      <c r="S947" s="163"/>
      <c r="T947" s="163"/>
      <c r="U947" s="141"/>
      <c r="Z947" s="143"/>
      <c r="AA947" s="143"/>
      <c r="AB947" s="143"/>
      <c r="AC947" s="37"/>
    </row>
    <row r="948" spans="1:29">
      <c r="A948" s="426"/>
      <c r="B948" s="492" t="s">
        <v>767</v>
      </c>
      <c r="C948" s="492"/>
      <c r="D948" s="492"/>
      <c r="E948" s="492"/>
      <c r="F948" s="492"/>
      <c r="G948" s="492"/>
      <c r="H948" s="177">
        <f>(H947/D917)*G917*H915*H918</f>
        <v>10647</v>
      </c>
      <c r="I948" s="177">
        <f>(I947/D917)*G917*H915*I918</f>
        <v>13308.75</v>
      </c>
      <c r="J948" s="177">
        <f>(J947/D917)*G917*H915*J918</f>
        <v>18632.25</v>
      </c>
      <c r="K948" s="177">
        <f>(K947/D917)*G917*H915*K918</f>
        <v>10647</v>
      </c>
      <c r="L948" s="177">
        <f>(L947/D917)*G917*L915*L918</f>
        <v>11534.25</v>
      </c>
      <c r="M948" s="177">
        <f>(M947/D917)*G917*L915*M918</f>
        <v>34602.75</v>
      </c>
      <c r="N948" s="177">
        <f>(N947/D917)*G917*L915*N918</f>
        <v>46137</v>
      </c>
      <c r="O948" s="177">
        <f>(O947/D917)*G917*L915*O918</f>
        <v>23068.5</v>
      </c>
      <c r="P948" s="163"/>
      <c r="Q948" s="163"/>
      <c r="R948" s="163"/>
      <c r="S948" s="163"/>
      <c r="T948" s="163"/>
      <c r="Z948" s="143"/>
      <c r="AA948" s="143"/>
      <c r="AB948" s="143"/>
      <c r="AC948" s="37"/>
    </row>
    <row r="949" spans="1:29">
      <c r="A949" s="426"/>
      <c r="B949" s="491" t="s">
        <v>744</v>
      </c>
      <c r="C949" s="491"/>
      <c r="D949" s="491"/>
      <c r="E949" s="491"/>
      <c r="F949" s="491"/>
      <c r="G949" s="491"/>
      <c r="H949" s="163"/>
      <c r="I949" s="163"/>
      <c r="J949" s="163"/>
      <c r="K949" s="163"/>
      <c r="L949" s="163"/>
      <c r="M949" s="163"/>
      <c r="N949" s="163"/>
      <c r="O949" s="163"/>
      <c r="P949" s="203">
        <v>546</v>
      </c>
      <c r="Q949" s="163"/>
      <c r="R949" s="163"/>
      <c r="S949" s="163"/>
      <c r="T949" s="163"/>
      <c r="U949" s="141"/>
      <c r="Z949" s="143"/>
      <c r="AA949" s="143"/>
      <c r="AB949" s="143"/>
      <c r="AC949" s="37"/>
    </row>
    <row r="950" spans="1:29">
      <c r="A950" s="426"/>
      <c r="B950" s="492" t="s">
        <v>745</v>
      </c>
      <c r="C950" s="492"/>
      <c r="D950" s="492"/>
      <c r="E950" s="492"/>
      <c r="F950" s="492"/>
      <c r="G950" s="492"/>
      <c r="H950" s="163"/>
      <c r="I950" s="163"/>
      <c r="J950" s="163"/>
      <c r="K950" s="163"/>
      <c r="L950" s="163"/>
      <c r="M950" s="163"/>
      <c r="N950" s="163"/>
      <c r="O950" s="163"/>
      <c r="P950" s="177">
        <f>(P949/D917)*G917*L915*P918</f>
        <v>57671.25</v>
      </c>
      <c r="Q950" s="163"/>
      <c r="R950" s="163"/>
      <c r="S950" s="163"/>
      <c r="T950" s="163"/>
      <c r="Z950" s="143"/>
      <c r="AA950" s="143"/>
      <c r="AB950" s="143"/>
      <c r="AC950" s="37"/>
    </row>
    <row r="951" spans="1:29">
      <c r="A951" s="426"/>
      <c r="B951" s="491" t="s">
        <v>1399</v>
      </c>
      <c r="C951" s="491"/>
      <c r="D951" s="491"/>
      <c r="E951" s="491"/>
      <c r="F951" s="491"/>
      <c r="G951" s="491"/>
      <c r="H951" s="163"/>
      <c r="I951" s="163"/>
      <c r="J951" s="163"/>
      <c r="K951" s="163"/>
      <c r="L951" s="163"/>
      <c r="M951" s="163"/>
      <c r="N951" s="163"/>
      <c r="O951" s="163"/>
      <c r="P951" s="163"/>
      <c r="Q951" s="203">
        <v>546</v>
      </c>
      <c r="R951" s="204">
        <v>546</v>
      </c>
      <c r="S951" s="204">
        <v>546</v>
      </c>
      <c r="T951" s="163"/>
      <c r="U951" s="141"/>
      <c r="Z951" s="143"/>
      <c r="AA951" s="143"/>
      <c r="AB951" s="143"/>
      <c r="AC951" s="37"/>
    </row>
    <row r="952" spans="1:29">
      <c r="A952" s="426"/>
      <c r="B952" s="492" t="s">
        <v>1400</v>
      </c>
      <c r="C952" s="492"/>
      <c r="D952" s="492"/>
      <c r="E952" s="492"/>
      <c r="F952" s="492"/>
      <c r="G952" s="492"/>
      <c r="H952" s="163"/>
      <c r="I952" s="163"/>
      <c r="J952" s="163"/>
      <c r="K952" s="163"/>
      <c r="L952" s="163"/>
      <c r="M952" s="163"/>
      <c r="N952" s="163"/>
      <c r="O952" s="163"/>
      <c r="P952" s="163"/>
      <c r="Q952" s="177">
        <f>(Q951/D917)*G917*L915*Q918</f>
        <v>57671.25</v>
      </c>
      <c r="R952" s="177">
        <f>(R951/D917)*G917*R915*R918</f>
        <v>31941</v>
      </c>
      <c r="S952" s="177">
        <f>(S951/D917)*G917*R915*S918</f>
        <v>3549</v>
      </c>
      <c r="T952" s="163"/>
      <c r="Z952" s="143"/>
      <c r="AA952" s="143"/>
      <c r="AB952" s="143"/>
      <c r="AC952" s="37"/>
    </row>
    <row r="953" spans="1:29">
      <c r="A953" s="426"/>
      <c r="B953" s="448" t="s">
        <v>720</v>
      </c>
      <c r="C953" s="448"/>
      <c r="D953" s="448"/>
      <c r="E953" s="448"/>
      <c r="F953" s="448"/>
      <c r="G953" s="448"/>
      <c r="H953" s="152">
        <f>H919+H921+H923+H925+H927+H929+H931+H933+H935+H937+H939+H941+H943+H945+H947+H949+H951</f>
        <v>5350</v>
      </c>
      <c r="I953" s="152">
        <f t="shared" ref="I953:T953" si="47">I919+I921+I923+I925+I927+I929+I931+I933+I935+I937+I939+I941+I943+I945+I947+I949+I951</f>
        <v>5350</v>
      </c>
      <c r="J953" s="152">
        <f t="shared" si="47"/>
        <v>5350</v>
      </c>
      <c r="K953" s="152">
        <f t="shared" si="47"/>
        <v>5350</v>
      </c>
      <c r="L953" s="152">
        <f t="shared" si="47"/>
        <v>5350</v>
      </c>
      <c r="M953" s="152">
        <f t="shared" si="47"/>
        <v>5350</v>
      </c>
      <c r="N953" s="152">
        <f t="shared" si="47"/>
        <v>5350</v>
      </c>
      <c r="O953" s="152">
        <f t="shared" si="47"/>
        <v>5350</v>
      </c>
      <c r="P953" s="152">
        <f t="shared" si="47"/>
        <v>5350</v>
      </c>
      <c r="Q953" s="152">
        <f t="shared" si="47"/>
        <v>5350</v>
      </c>
      <c r="R953" s="152">
        <f t="shared" si="47"/>
        <v>5350</v>
      </c>
      <c r="S953" s="152">
        <f t="shared" si="47"/>
        <v>5350</v>
      </c>
      <c r="T953" s="152">
        <f t="shared" si="47"/>
        <v>4804</v>
      </c>
      <c r="Z953" s="143"/>
      <c r="AA953" s="143"/>
      <c r="AB953" s="143"/>
      <c r="AC953" s="37"/>
    </row>
    <row r="954" spans="1:29">
      <c r="A954" s="426"/>
      <c r="B954" s="439" t="s">
        <v>695</v>
      </c>
      <c r="C954" s="439"/>
      <c r="D954" s="439"/>
      <c r="E954" s="439"/>
      <c r="F954" s="439"/>
      <c r="G954" s="439"/>
      <c r="H954" s="117">
        <f>H920+H922+H924+H926+H928+H930+H932+H934+H936+H938+H940+H942+H944+H946+H948+H950+H952</f>
        <v>104325</v>
      </c>
      <c r="I954" s="117">
        <f t="shared" ref="I954:T954" si="48">I920+I922+I924+I926+I928+I930+I932+I934+I936+I938+I940+I942+I944+I946+I948+I950+I952</f>
        <v>130406.25</v>
      </c>
      <c r="J954" s="117">
        <f t="shared" si="48"/>
        <v>182568.75</v>
      </c>
      <c r="K954" s="117">
        <f t="shared" si="48"/>
        <v>104325</v>
      </c>
      <c r="L954" s="117">
        <f t="shared" si="48"/>
        <v>113018.75000000001</v>
      </c>
      <c r="M954" s="117">
        <f t="shared" si="48"/>
        <v>339056.25</v>
      </c>
      <c r="N954" s="117">
        <f t="shared" si="48"/>
        <v>452075</v>
      </c>
      <c r="O954" s="117">
        <f t="shared" si="48"/>
        <v>226037.5</v>
      </c>
      <c r="P954" s="117">
        <f t="shared" si="48"/>
        <v>565093.75</v>
      </c>
      <c r="Q954" s="117">
        <f t="shared" si="48"/>
        <v>565093.75</v>
      </c>
      <c r="R954" s="117">
        <f t="shared" si="48"/>
        <v>312975</v>
      </c>
      <c r="S954" s="117">
        <f t="shared" si="48"/>
        <v>34775</v>
      </c>
      <c r="T954" s="117">
        <f t="shared" si="48"/>
        <v>312260</v>
      </c>
      <c r="U954" s="141"/>
      <c r="Z954" s="143"/>
      <c r="AA954" s="143"/>
      <c r="AB954" s="143"/>
      <c r="AC954" s="37"/>
    </row>
    <row r="955" spans="1:29" ht="23.25" customHeight="1">
      <c r="A955" s="426"/>
      <c r="B955" s="449" t="s">
        <v>746</v>
      </c>
      <c r="C955" s="449"/>
      <c r="D955" s="449"/>
      <c r="E955" s="449"/>
      <c r="F955" s="449"/>
      <c r="G955" s="449"/>
      <c r="H955" s="453">
        <f>H954+I954+J954+K954</f>
        <v>521625</v>
      </c>
      <c r="I955" s="453"/>
      <c r="J955" s="453"/>
      <c r="K955" s="453"/>
      <c r="L955" s="453"/>
      <c r="M955" s="453"/>
      <c r="N955" s="453"/>
      <c r="O955" s="453"/>
      <c r="P955" s="453"/>
      <c r="Q955" s="453"/>
      <c r="R955" s="453"/>
      <c r="S955" s="453"/>
      <c r="T955" s="453"/>
      <c r="Z955" s="143"/>
      <c r="AA955" s="143"/>
      <c r="AB955" s="143"/>
      <c r="AC955" s="37"/>
    </row>
    <row r="956" spans="1:29" ht="23.25" customHeight="1">
      <c r="A956" s="426"/>
      <c r="B956" s="449" t="s">
        <v>747</v>
      </c>
      <c r="C956" s="449"/>
      <c r="D956" s="449"/>
      <c r="E956" s="449"/>
      <c r="F956" s="449"/>
      <c r="G956" s="449"/>
      <c r="H956" s="453">
        <f>L954+M954+N954+O954+P954+Q954</f>
        <v>2260375</v>
      </c>
      <c r="I956" s="453"/>
      <c r="J956" s="453"/>
      <c r="K956" s="453"/>
      <c r="L956" s="453"/>
      <c r="M956" s="453"/>
      <c r="N956" s="453"/>
      <c r="O956" s="453"/>
      <c r="P956" s="453"/>
      <c r="Q956" s="453"/>
      <c r="R956" s="453"/>
      <c r="S956" s="453"/>
      <c r="T956" s="453"/>
      <c r="Z956" s="143"/>
      <c r="AA956" s="143"/>
      <c r="AB956" s="143"/>
      <c r="AC956" s="37"/>
    </row>
    <row r="957" spans="1:29" ht="23.25" customHeight="1">
      <c r="A957" s="426"/>
      <c r="B957" s="449" t="s">
        <v>748</v>
      </c>
      <c r="C957" s="449"/>
      <c r="D957" s="449"/>
      <c r="E957" s="449"/>
      <c r="F957" s="449"/>
      <c r="G957" s="449"/>
      <c r="H957" s="453">
        <f>R954+S954+T954</f>
        <v>660010</v>
      </c>
      <c r="I957" s="453"/>
      <c r="J957" s="453"/>
      <c r="K957" s="453"/>
      <c r="L957" s="453"/>
      <c r="M957" s="453"/>
      <c r="N957" s="453"/>
      <c r="O957" s="453"/>
      <c r="P957" s="453"/>
      <c r="Q957" s="453"/>
      <c r="R957" s="453"/>
      <c r="S957" s="453"/>
      <c r="T957" s="453"/>
      <c r="Z957" s="143"/>
      <c r="AA957" s="143"/>
      <c r="AB957" s="143"/>
      <c r="AC957" s="37"/>
    </row>
    <row r="958" spans="1:29" ht="23.25" customHeight="1">
      <c r="A958" s="426"/>
      <c r="B958" s="439" t="s">
        <v>721</v>
      </c>
      <c r="C958" s="439"/>
      <c r="D958" s="439"/>
      <c r="E958" s="439"/>
      <c r="F958" s="439"/>
      <c r="G958" s="439"/>
      <c r="H958" s="453">
        <f>SUM(H955:T957)</f>
        <v>3442010</v>
      </c>
      <c r="I958" s="453"/>
      <c r="J958" s="453"/>
      <c r="K958" s="453"/>
      <c r="L958" s="453"/>
      <c r="M958" s="453"/>
      <c r="N958" s="453"/>
      <c r="O958" s="453"/>
      <c r="P958" s="453"/>
      <c r="Q958" s="453"/>
      <c r="R958" s="453"/>
      <c r="S958" s="453"/>
      <c r="T958" s="453"/>
      <c r="Z958" s="143"/>
      <c r="AA958" s="143"/>
      <c r="AB958" s="143"/>
      <c r="AC958" s="37"/>
    </row>
    <row r="959" spans="1:29" ht="23.25" customHeight="1">
      <c r="A959" s="426"/>
      <c r="B959" s="450" t="s">
        <v>830</v>
      </c>
      <c r="C959" s="450"/>
      <c r="D959" s="450"/>
      <c r="E959" s="450"/>
      <c r="F959" s="450"/>
      <c r="G959" s="450"/>
      <c r="H959" s="478">
        <f>H958/G917</f>
        <v>0.98979439252336454</v>
      </c>
      <c r="I959" s="478"/>
      <c r="J959" s="478"/>
      <c r="K959" s="478"/>
      <c r="L959" s="478"/>
      <c r="M959" s="478"/>
      <c r="N959" s="478"/>
      <c r="O959" s="478"/>
      <c r="P959" s="478"/>
      <c r="Q959" s="478"/>
      <c r="R959" s="478"/>
      <c r="S959" s="478"/>
      <c r="T959" s="478"/>
      <c r="Z959" s="143"/>
      <c r="AA959" s="143"/>
      <c r="AB959" s="143"/>
      <c r="AC959" s="37"/>
    </row>
    <row r="960" spans="1:29" s="129" customFormat="1">
      <c r="A960" s="121"/>
      <c r="B960" s="197"/>
      <c r="C960" s="197"/>
      <c r="D960" s="197"/>
      <c r="E960" s="197"/>
      <c r="F960" s="195"/>
      <c r="G960" s="195"/>
      <c r="H960" s="127"/>
      <c r="I960" s="127"/>
      <c r="J960" s="127"/>
      <c r="K960" s="127"/>
      <c r="L960" s="125"/>
      <c r="M960" s="125"/>
      <c r="N960" s="125"/>
      <c r="O960" s="126"/>
      <c r="P960" s="126"/>
      <c r="Q960" s="127"/>
      <c r="R960" s="127"/>
      <c r="S960" s="127"/>
      <c r="T960" s="127"/>
      <c r="U960" s="127"/>
      <c r="V960" s="127"/>
      <c r="W960" s="127"/>
      <c r="X960" s="127"/>
      <c r="Y960" s="127"/>
      <c r="Z960" s="143"/>
      <c r="AA960" s="143"/>
      <c r="AB960" s="143"/>
      <c r="AC960" s="37"/>
    </row>
    <row r="961" spans="1:29" ht="15" customHeight="1">
      <c r="A961" s="422" t="s">
        <v>678</v>
      </c>
      <c r="B961" s="422" t="s">
        <v>679</v>
      </c>
      <c r="C961" s="422" t="s">
        <v>680</v>
      </c>
      <c r="D961" s="422" t="s">
        <v>681</v>
      </c>
      <c r="E961" s="422" t="s">
        <v>682</v>
      </c>
      <c r="F961" s="423" t="s">
        <v>683</v>
      </c>
      <c r="G961" s="423" t="s">
        <v>684</v>
      </c>
      <c r="H961" s="445">
        <v>0.15</v>
      </c>
      <c r="I961" s="445"/>
      <c r="J961" s="445"/>
      <c r="K961" s="445"/>
      <c r="L961" s="451">
        <v>0.65</v>
      </c>
      <c r="M961" s="451"/>
      <c r="N961" s="451"/>
      <c r="O961" s="451"/>
      <c r="P961" s="451"/>
      <c r="Q961" s="451"/>
      <c r="R961" s="444">
        <v>0.1</v>
      </c>
      <c r="S961" s="444"/>
      <c r="T961" s="139">
        <v>0.1</v>
      </c>
      <c r="Z961" s="143"/>
      <c r="AA961" s="143"/>
      <c r="AB961" s="143"/>
      <c r="AC961" s="37"/>
    </row>
    <row r="962" spans="1:29" ht="14.25" customHeight="1">
      <c r="A962" s="422"/>
      <c r="B962" s="422"/>
      <c r="C962" s="422"/>
      <c r="D962" s="422"/>
      <c r="E962" s="422"/>
      <c r="F962" s="422"/>
      <c r="G962" s="422"/>
      <c r="H962" s="445" t="s">
        <v>727</v>
      </c>
      <c r="I962" s="445"/>
      <c r="J962" s="445"/>
      <c r="K962" s="445"/>
      <c r="L962" s="452" t="s">
        <v>728</v>
      </c>
      <c r="M962" s="452"/>
      <c r="N962" s="452"/>
      <c r="O962" s="452"/>
      <c r="P962" s="452"/>
      <c r="Q962" s="452"/>
      <c r="R962" s="446" t="s">
        <v>729</v>
      </c>
      <c r="S962" s="446"/>
      <c r="T962" s="447" t="s">
        <v>730</v>
      </c>
      <c r="Z962" s="143"/>
      <c r="AA962" s="143"/>
      <c r="AB962" s="143"/>
      <c r="AC962" s="37"/>
    </row>
    <row r="963" spans="1:29" ht="83.25" customHeight="1">
      <c r="A963" s="442" t="s">
        <v>355</v>
      </c>
      <c r="B963" s="427" t="s">
        <v>899</v>
      </c>
      <c r="C963" s="428">
        <v>3190</v>
      </c>
      <c r="D963" s="428">
        <v>3610</v>
      </c>
      <c r="E963" s="474" t="s">
        <v>872</v>
      </c>
      <c r="F963" s="429">
        <v>650</v>
      </c>
      <c r="G963" s="429">
        <f>D963*F963</f>
        <v>2346500</v>
      </c>
      <c r="H963" s="138" t="s">
        <v>887</v>
      </c>
      <c r="I963" s="138" t="s">
        <v>888</v>
      </c>
      <c r="J963" s="138" t="s">
        <v>889</v>
      </c>
      <c r="K963" s="138" t="s">
        <v>890</v>
      </c>
      <c r="L963" s="154" t="s">
        <v>891</v>
      </c>
      <c r="M963" s="154" t="s">
        <v>892</v>
      </c>
      <c r="N963" s="154" t="s">
        <v>893</v>
      </c>
      <c r="O963" s="154" t="s">
        <v>894</v>
      </c>
      <c r="P963" s="153" t="s">
        <v>895</v>
      </c>
      <c r="Q963" s="153" t="s">
        <v>896</v>
      </c>
      <c r="R963" s="144" t="s">
        <v>736</v>
      </c>
      <c r="S963" s="144" t="s">
        <v>737</v>
      </c>
      <c r="T963" s="447"/>
      <c r="Z963" s="143"/>
      <c r="AA963" s="143"/>
      <c r="AB963" s="143"/>
      <c r="AC963" s="37"/>
    </row>
    <row r="964" spans="1:29" ht="39" customHeight="1">
      <c r="A964" s="442"/>
      <c r="B964" s="427"/>
      <c r="C964" s="427"/>
      <c r="D964" s="427"/>
      <c r="E964" s="427"/>
      <c r="F964" s="427"/>
      <c r="G964" s="427"/>
      <c r="H964" s="138">
        <v>0.2</v>
      </c>
      <c r="I964" s="138">
        <v>0.25</v>
      </c>
      <c r="J964" s="138">
        <v>0.35</v>
      </c>
      <c r="K964" s="138">
        <v>0.2</v>
      </c>
      <c r="L964" s="153">
        <v>0.05</v>
      </c>
      <c r="M964" s="153">
        <v>0.15</v>
      </c>
      <c r="N964" s="153">
        <v>0.2</v>
      </c>
      <c r="O964" s="153">
        <v>0.1</v>
      </c>
      <c r="P964" s="153">
        <v>0.25</v>
      </c>
      <c r="Q964" s="153">
        <v>0.25</v>
      </c>
      <c r="R964" s="144">
        <v>0.9</v>
      </c>
      <c r="S964" s="144">
        <v>0.1</v>
      </c>
      <c r="T964" s="447"/>
      <c r="Z964" s="143"/>
      <c r="AA964" s="143"/>
      <c r="AB964" s="143"/>
      <c r="AC964" s="37"/>
    </row>
    <row r="965" spans="1:29">
      <c r="A965" s="442"/>
      <c r="B965" s="491" t="s">
        <v>781</v>
      </c>
      <c r="C965" s="491"/>
      <c r="D965" s="491"/>
      <c r="E965" s="491"/>
      <c r="F965" s="491"/>
      <c r="G965" s="491"/>
      <c r="H965" s="175">
        <v>200</v>
      </c>
      <c r="I965" s="208"/>
      <c r="J965" s="208"/>
      <c r="K965" s="208"/>
      <c r="L965" s="203">
        <v>200</v>
      </c>
      <c r="M965" s="203">
        <v>200</v>
      </c>
      <c r="N965" s="112"/>
      <c r="O965" s="112"/>
      <c r="P965" s="112"/>
      <c r="Q965" s="217"/>
      <c r="R965" s="112"/>
      <c r="S965" s="115"/>
      <c r="T965" s="115"/>
      <c r="Z965" s="143"/>
      <c r="AA965" s="143"/>
      <c r="AB965" s="143"/>
      <c r="AC965" s="37"/>
    </row>
    <row r="966" spans="1:29">
      <c r="A966" s="442"/>
      <c r="B966" s="492" t="s">
        <v>782</v>
      </c>
      <c r="C966" s="492"/>
      <c r="D966" s="492"/>
      <c r="E966" s="492"/>
      <c r="F966" s="492"/>
      <c r="G966" s="492"/>
      <c r="H966" s="177">
        <f>(H965/D963)*G963*H961*H964</f>
        <v>3900</v>
      </c>
      <c r="I966" s="208"/>
      <c r="J966" s="208"/>
      <c r="K966" s="208"/>
      <c r="L966" s="177">
        <f>(L965/D963)*G963*L961*L964</f>
        <v>4225</v>
      </c>
      <c r="M966" s="177">
        <f>(M965/D963)*G963*L961*M964</f>
        <v>12675</v>
      </c>
      <c r="N966" s="112"/>
      <c r="O966" s="112"/>
      <c r="P966" s="112"/>
      <c r="Q966" s="217"/>
      <c r="R966" s="112"/>
      <c r="S966" s="115"/>
      <c r="T966" s="115"/>
      <c r="Z966" s="143"/>
      <c r="AA966" s="143"/>
      <c r="AB966" s="143"/>
      <c r="AC966" s="37"/>
    </row>
    <row r="967" spans="1:29">
      <c r="A967" s="442"/>
      <c r="B967" s="491" t="s">
        <v>760</v>
      </c>
      <c r="C967" s="491"/>
      <c r="D967" s="491"/>
      <c r="E967" s="491"/>
      <c r="F967" s="491"/>
      <c r="G967" s="491"/>
      <c r="H967" s="175">
        <v>2000</v>
      </c>
      <c r="I967" s="175">
        <v>2000</v>
      </c>
      <c r="J967" s="175">
        <v>1300</v>
      </c>
      <c r="K967" s="208"/>
      <c r="L967" s="203">
        <v>2000</v>
      </c>
      <c r="M967" s="203">
        <v>2000</v>
      </c>
      <c r="N967" s="203">
        <v>2000</v>
      </c>
      <c r="O967" s="203">
        <v>1500</v>
      </c>
      <c r="P967" s="203">
        <v>1300</v>
      </c>
      <c r="Q967" s="217"/>
      <c r="R967" s="112"/>
      <c r="S967" s="115"/>
      <c r="T967" s="115"/>
      <c r="Z967" s="143"/>
      <c r="AA967" s="143"/>
      <c r="AB967" s="143"/>
      <c r="AC967" s="37"/>
    </row>
    <row r="968" spans="1:29">
      <c r="A968" s="442"/>
      <c r="B968" s="492" t="s">
        <v>761</v>
      </c>
      <c r="C968" s="492"/>
      <c r="D968" s="492"/>
      <c r="E968" s="492"/>
      <c r="F968" s="492"/>
      <c r="G968" s="492"/>
      <c r="H968" s="177">
        <f>(H967/D963)*G963*H961*H964</f>
        <v>39000</v>
      </c>
      <c r="I968" s="177">
        <f>(I967/D963)*G963*H961*I964</f>
        <v>48750</v>
      </c>
      <c r="J968" s="177">
        <f>(J967/D963)*G963*H961*J964</f>
        <v>44362.5</v>
      </c>
      <c r="K968" s="208"/>
      <c r="L968" s="177">
        <f>(L967/D963)*G963*L961*L964</f>
        <v>42250</v>
      </c>
      <c r="M968" s="177">
        <f>(M967/D963)*G963*L961*M964</f>
        <v>126750</v>
      </c>
      <c r="N968" s="177">
        <f>(N967/D963)*G963*L961*N964</f>
        <v>169000</v>
      </c>
      <c r="O968" s="177">
        <f>(O967/D963)*G963*L961*O964</f>
        <v>63375</v>
      </c>
      <c r="P968" s="177">
        <f>(P967/D963)*G963*L961*P964</f>
        <v>137312.5</v>
      </c>
      <c r="Q968" s="218"/>
      <c r="R968" s="112"/>
      <c r="S968" s="115"/>
      <c r="T968" s="115"/>
      <c r="Z968" s="143"/>
      <c r="AA968" s="143"/>
      <c r="AB968" s="143"/>
      <c r="AC968" s="37"/>
    </row>
    <row r="969" spans="1:29">
      <c r="A969" s="442"/>
      <c r="B969" s="491" t="s">
        <v>740</v>
      </c>
      <c r="C969" s="491"/>
      <c r="D969" s="491"/>
      <c r="E969" s="491"/>
      <c r="F969" s="491"/>
      <c r="G969" s="491"/>
      <c r="H969" s="175">
        <v>990</v>
      </c>
      <c r="I969" s="175">
        <v>650</v>
      </c>
      <c r="J969" s="175">
        <v>1350</v>
      </c>
      <c r="K969" s="208"/>
      <c r="L969" s="203">
        <v>990</v>
      </c>
      <c r="M969" s="203">
        <v>990</v>
      </c>
      <c r="N969" s="203">
        <v>650</v>
      </c>
      <c r="O969" s="203">
        <v>1150</v>
      </c>
      <c r="P969" s="203">
        <v>1350</v>
      </c>
      <c r="Q969" s="217"/>
      <c r="R969" s="112"/>
      <c r="S969" s="115"/>
      <c r="T969" s="115"/>
      <c r="Z969" s="143"/>
      <c r="AA969" s="143"/>
      <c r="AB969" s="143"/>
      <c r="AC969" s="37"/>
    </row>
    <row r="970" spans="1:29">
      <c r="A970" s="442"/>
      <c r="B970" s="492" t="s">
        <v>741</v>
      </c>
      <c r="C970" s="492"/>
      <c r="D970" s="492"/>
      <c r="E970" s="492"/>
      <c r="F970" s="492"/>
      <c r="G970" s="492"/>
      <c r="H970" s="177">
        <f>(H969/D963)*G963*H961*H964</f>
        <v>19305</v>
      </c>
      <c r="I970" s="177">
        <f>(I969/D963)*G963*H961*I964</f>
        <v>15843.75</v>
      </c>
      <c r="J970" s="177">
        <f>(J969/D963)*G963*H961*J964</f>
        <v>46068.75</v>
      </c>
      <c r="K970" s="208"/>
      <c r="L970" s="177">
        <f>(L969/D963)*G963*L961*L964</f>
        <v>20913.75</v>
      </c>
      <c r="M970" s="177">
        <f>(M969/D963)*G963*L961*M964</f>
        <v>62741.25</v>
      </c>
      <c r="N970" s="177">
        <f>(N969/D963)*G963*L961*N964</f>
        <v>54925</v>
      </c>
      <c r="O970" s="177">
        <f>(O969/D963)*G963*L961*O964</f>
        <v>48587.5</v>
      </c>
      <c r="P970" s="177">
        <f>(P969/D963)*G963*L961*P964</f>
        <v>142593.75</v>
      </c>
      <c r="Q970" s="217"/>
      <c r="R970" s="112"/>
      <c r="S970" s="115"/>
      <c r="T970" s="115"/>
      <c r="Z970" s="143"/>
      <c r="AA970" s="143"/>
      <c r="AB970" s="143"/>
      <c r="AC970" s="37"/>
    </row>
    <row r="971" spans="1:29">
      <c r="A971" s="442"/>
      <c r="B971" s="491" t="s">
        <v>718</v>
      </c>
      <c r="C971" s="491"/>
      <c r="D971" s="491"/>
      <c r="E971" s="491"/>
      <c r="F971" s="491"/>
      <c r="G971" s="491"/>
      <c r="H971" s="208"/>
      <c r="I971" s="175">
        <v>540</v>
      </c>
      <c r="J971" s="175">
        <v>540</v>
      </c>
      <c r="K971" s="175">
        <v>3190</v>
      </c>
      <c r="L971" s="112"/>
      <c r="M971" s="112"/>
      <c r="N971" s="203">
        <v>540</v>
      </c>
      <c r="O971" s="203">
        <v>540</v>
      </c>
      <c r="P971" s="203">
        <v>540</v>
      </c>
      <c r="Q971" s="203">
        <v>3190</v>
      </c>
      <c r="R971" s="204">
        <v>3190</v>
      </c>
      <c r="S971" s="204">
        <v>3190</v>
      </c>
      <c r="T971" s="115"/>
      <c r="Z971" s="143"/>
      <c r="AA971" s="143"/>
      <c r="AB971" s="143"/>
      <c r="AC971" s="37"/>
    </row>
    <row r="972" spans="1:29">
      <c r="A972" s="442"/>
      <c r="B972" s="492" t="s">
        <v>719</v>
      </c>
      <c r="C972" s="492"/>
      <c r="D972" s="492"/>
      <c r="E972" s="492"/>
      <c r="F972" s="492"/>
      <c r="G972" s="492"/>
      <c r="H972" s="208"/>
      <c r="I972" s="177">
        <f>(I971/D963)*G963*H961*I964</f>
        <v>13162.499999999998</v>
      </c>
      <c r="J972" s="177">
        <f>(J971/D963)*G963*H961*J964</f>
        <v>18427.499999999996</v>
      </c>
      <c r="K972" s="177">
        <f>(K971/D963)*G963*H961*K964</f>
        <v>62205</v>
      </c>
      <c r="L972" s="112"/>
      <c r="M972" s="112"/>
      <c r="N972" s="177">
        <f>(N971/D963)*G963*L961*N964</f>
        <v>45630</v>
      </c>
      <c r="O972" s="177">
        <f>(O971/D963)*G963*L961*O964</f>
        <v>22815</v>
      </c>
      <c r="P972" s="177">
        <f>(P971/D963)*G963*L961*P964</f>
        <v>57037.499999999993</v>
      </c>
      <c r="Q972" s="177">
        <f>(Q971/D963)*G963*L961*Q964</f>
        <v>336943.75</v>
      </c>
      <c r="R972" s="177">
        <f>(R971/D963)*G963*R961*R964</f>
        <v>186615</v>
      </c>
      <c r="S972" s="177">
        <f>(S971/D963)*G963*R961*S964</f>
        <v>20735</v>
      </c>
      <c r="T972" s="115"/>
      <c r="Z972" s="143"/>
      <c r="AA972" s="143"/>
      <c r="AB972" s="143"/>
      <c r="AC972" s="37"/>
    </row>
    <row r="973" spans="1:29">
      <c r="A973" s="442"/>
      <c r="B973" s="491" t="s">
        <v>762</v>
      </c>
      <c r="C973" s="491"/>
      <c r="D973" s="491"/>
      <c r="E973" s="491"/>
      <c r="F973" s="491"/>
      <c r="G973" s="491"/>
      <c r="H973" s="175">
        <v>345</v>
      </c>
      <c r="I973" s="175">
        <v>345</v>
      </c>
      <c r="J973" s="175">
        <v>345</v>
      </c>
      <c r="K973" s="175">
        <v>345</v>
      </c>
      <c r="L973" s="203">
        <v>345</v>
      </c>
      <c r="M973" s="203">
        <v>345</v>
      </c>
      <c r="N973" s="203">
        <v>345</v>
      </c>
      <c r="O973" s="203">
        <v>345</v>
      </c>
      <c r="P973" s="203">
        <v>345</v>
      </c>
      <c r="Q973" s="203">
        <v>345</v>
      </c>
      <c r="R973" s="204">
        <v>345</v>
      </c>
      <c r="S973" s="215">
        <v>345</v>
      </c>
      <c r="T973" s="219"/>
      <c r="U973" s="141"/>
      <c r="Z973" s="143"/>
      <c r="AA973" s="143"/>
      <c r="AB973" s="143"/>
      <c r="AC973" s="37"/>
    </row>
    <row r="974" spans="1:29">
      <c r="A974" s="442"/>
      <c r="B974" s="492" t="s">
        <v>763</v>
      </c>
      <c r="C974" s="492"/>
      <c r="D974" s="492"/>
      <c r="E974" s="492"/>
      <c r="F974" s="492"/>
      <c r="G974" s="492"/>
      <c r="H974" s="177">
        <f>(H973/D963)*G963*H961*H964</f>
        <v>6727.5</v>
      </c>
      <c r="I974" s="177">
        <f>(I973/D963)*G963*H961*I964</f>
        <v>8409.375</v>
      </c>
      <c r="J974" s="177">
        <f>(J973/D963)*G963*H961*J964</f>
        <v>11773.125</v>
      </c>
      <c r="K974" s="177">
        <f>(K973/D963)*G963*H961*K964</f>
        <v>6727.5</v>
      </c>
      <c r="L974" s="177">
        <f>(L973/D963)*G963*L961*L964</f>
        <v>7288.125</v>
      </c>
      <c r="M974" s="177">
        <f>(M973/D963)*L961*M964*G963</f>
        <v>21864.375</v>
      </c>
      <c r="N974" s="177">
        <f>(N973/D963)*G963*L961*N964</f>
        <v>29152.5</v>
      </c>
      <c r="O974" s="177">
        <f>(O973/D963)*G963*L961*O964</f>
        <v>14576.25</v>
      </c>
      <c r="P974" s="177">
        <f>(P973/D963)*L961*P964*G963</f>
        <v>36440.625</v>
      </c>
      <c r="Q974" s="177">
        <f>(Q973/D963)*G963*L961*Q964</f>
        <v>36440.625</v>
      </c>
      <c r="R974" s="177">
        <f>(R973/D963)*G963*R961*R964</f>
        <v>20182.5</v>
      </c>
      <c r="S974" s="177">
        <f>(S973/D963)*R961*S964*G963</f>
        <v>2242.5000000000005</v>
      </c>
      <c r="T974" s="42"/>
      <c r="U974" s="141"/>
      <c r="Z974" s="143"/>
      <c r="AA974" s="143"/>
      <c r="AB974" s="143"/>
      <c r="AC974" s="37"/>
    </row>
    <row r="975" spans="1:29">
      <c r="A975" s="442"/>
      <c r="B975" s="491" t="s">
        <v>764</v>
      </c>
      <c r="C975" s="491"/>
      <c r="D975" s="491"/>
      <c r="E975" s="491"/>
      <c r="F975" s="491"/>
      <c r="G975" s="491"/>
      <c r="H975" s="219"/>
      <c r="I975" s="219"/>
      <c r="J975" s="219"/>
      <c r="K975" s="219"/>
      <c r="L975" s="219"/>
      <c r="M975" s="219"/>
      <c r="N975" s="219"/>
      <c r="O975" s="219"/>
      <c r="P975" s="219"/>
      <c r="Q975" s="219"/>
      <c r="R975" s="219"/>
      <c r="S975" s="219"/>
      <c r="T975" s="215">
        <v>3535</v>
      </c>
      <c r="U975" s="141"/>
      <c r="Z975" s="143"/>
      <c r="AA975" s="143"/>
      <c r="AB975" s="143"/>
      <c r="AC975" s="37"/>
    </row>
    <row r="976" spans="1:29">
      <c r="A976" s="442"/>
      <c r="B976" s="492" t="s">
        <v>765</v>
      </c>
      <c r="C976" s="492"/>
      <c r="D976" s="492"/>
      <c r="E976" s="492"/>
      <c r="F976" s="492"/>
      <c r="G976" s="492"/>
      <c r="H976" s="219"/>
      <c r="I976" s="219"/>
      <c r="J976" s="219"/>
      <c r="K976" s="219"/>
      <c r="L976" s="219"/>
      <c r="M976" s="219"/>
      <c r="N976" s="219"/>
      <c r="O976" s="219"/>
      <c r="P976" s="219"/>
      <c r="Q976" s="219"/>
      <c r="R976" s="219"/>
      <c r="S976" s="219"/>
      <c r="T976" s="177">
        <f>(T975/D963)*G963*T961</f>
        <v>229775</v>
      </c>
      <c r="U976" s="141"/>
      <c r="V976" s="216"/>
      <c r="Z976" s="143"/>
      <c r="AA976" s="143"/>
      <c r="AB976" s="143"/>
      <c r="AC976" s="37"/>
    </row>
    <row r="977" spans="1:29">
      <c r="A977" s="442"/>
      <c r="B977" s="491" t="s">
        <v>744</v>
      </c>
      <c r="C977" s="491"/>
      <c r="D977" s="491"/>
      <c r="E977" s="491"/>
      <c r="F977" s="491"/>
      <c r="G977" s="491"/>
      <c r="H977" s="175">
        <v>30</v>
      </c>
      <c r="I977" s="175">
        <v>30</v>
      </c>
      <c r="J977" s="175">
        <v>30</v>
      </c>
      <c r="K977" s="175">
        <v>30</v>
      </c>
      <c r="L977" s="203">
        <v>30</v>
      </c>
      <c r="M977" s="203">
        <v>30</v>
      </c>
      <c r="N977" s="203">
        <v>30</v>
      </c>
      <c r="O977" s="203">
        <v>30</v>
      </c>
      <c r="P977" s="203">
        <v>30</v>
      </c>
      <c r="Q977" s="163"/>
      <c r="R977" s="163"/>
      <c r="S977" s="163"/>
      <c r="T977" s="163"/>
      <c r="U977" s="141"/>
      <c r="Z977" s="143"/>
      <c r="AA977" s="143"/>
      <c r="AB977" s="143"/>
      <c r="AC977" s="37"/>
    </row>
    <row r="978" spans="1:29">
      <c r="A978" s="442"/>
      <c r="B978" s="492" t="s">
        <v>745</v>
      </c>
      <c r="C978" s="492"/>
      <c r="D978" s="492"/>
      <c r="E978" s="492"/>
      <c r="F978" s="492"/>
      <c r="G978" s="492"/>
      <c r="H978" s="177">
        <f>(H977/D963)*G963*H964*H961</f>
        <v>585</v>
      </c>
      <c r="I978" s="177">
        <f>(I977/D963)*G963*I964*H961</f>
        <v>731.25</v>
      </c>
      <c r="J978" s="211">
        <f>(J977/D963)*G963*H961*J964</f>
        <v>1023.7499999999999</v>
      </c>
      <c r="K978" s="211">
        <f>(K977/D963)*G963*H961*K964</f>
        <v>585</v>
      </c>
      <c r="L978" s="177">
        <f>(L977/D963)*G963*L964*L961</f>
        <v>633.75</v>
      </c>
      <c r="M978" s="177">
        <f>(M977/D963)*M964*L961*G963</f>
        <v>1901.25</v>
      </c>
      <c r="N978" s="177">
        <f>(N977/D963)*G963*L961*N964</f>
        <v>2535</v>
      </c>
      <c r="O978" s="177">
        <f>(O977/D963)*G963*L961*O964</f>
        <v>1267.5</v>
      </c>
      <c r="P978" s="177">
        <f>(P977/D963)*G963*L961*P964</f>
        <v>3168.75</v>
      </c>
      <c r="Q978" s="163"/>
      <c r="R978" s="163"/>
      <c r="S978" s="163"/>
      <c r="T978" s="163"/>
      <c r="Z978" s="143"/>
      <c r="AA978" s="143"/>
      <c r="AB978" s="143"/>
      <c r="AC978" s="37"/>
    </row>
    <row r="979" spans="1:29">
      <c r="A979" s="442"/>
      <c r="B979" s="491" t="s">
        <v>1399</v>
      </c>
      <c r="C979" s="491"/>
      <c r="D979" s="491"/>
      <c r="E979" s="491"/>
      <c r="F979" s="491"/>
      <c r="G979" s="491"/>
      <c r="H979" s="175">
        <v>45</v>
      </c>
      <c r="I979" s="175">
        <v>45</v>
      </c>
      <c r="J979" s="175">
        <v>45</v>
      </c>
      <c r="K979" s="175">
        <v>45</v>
      </c>
      <c r="L979" s="203">
        <v>45</v>
      </c>
      <c r="M979" s="203">
        <v>45</v>
      </c>
      <c r="N979" s="203">
        <v>45</v>
      </c>
      <c r="O979" s="203">
        <v>45</v>
      </c>
      <c r="P979" s="203">
        <v>45</v>
      </c>
      <c r="Q979" s="203">
        <v>75</v>
      </c>
      <c r="R979" s="204">
        <v>75</v>
      </c>
      <c r="S979" s="204">
        <v>75</v>
      </c>
      <c r="T979" s="163"/>
      <c r="U979" s="141"/>
      <c r="Z979" s="143"/>
      <c r="AA979" s="143"/>
      <c r="AB979" s="143"/>
      <c r="AC979" s="37"/>
    </row>
    <row r="980" spans="1:29">
      <c r="A980" s="442"/>
      <c r="B980" s="492" t="s">
        <v>1400</v>
      </c>
      <c r="C980" s="492"/>
      <c r="D980" s="492"/>
      <c r="E980" s="492"/>
      <c r="F980" s="492"/>
      <c r="G980" s="492"/>
      <c r="H980" s="177">
        <f>(H979/D963)*G963*H961*H964</f>
        <v>877.5</v>
      </c>
      <c r="I980" s="177">
        <f>(I979/D963)*G963*H961*I964</f>
        <v>1096.875</v>
      </c>
      <c r="J980" s="211">
        <f>(J979/D963)*G963*H961*J964</f>
        <v>1535.625</v>
      </c>
      <c r="K980" s="211">
        <f>(K979/D963)*G963*H961*K964</f>
        <v>877.5</v>
      </c>
      <c r="L980" s="177">
        <f>(L979/D963)*G963*L961*L964</f>
        <v>950.625</v>
      </c>
      <c r="M980" s="177">
        <f>(M979/D963)*G963*L961*M964</f>
        <v>2851.875</v>
      </c>
      <c r="N980" s="177">
        <f>(N979/D963)*G963*L961*N964</f>
        <v>3802.5</v>
      </c>
      <c r="O980" s="177">
        <f>(O979/D963)*G963*L961*O964</f>
        <v>1901.25</v>
      </c>
      <c r="P980" s="177">
        <f>(P979/D963)*G963*L961*P964</f>
        <v>4753.125</v>
      </c>
      <c r="Q980" s="177">
        <f>(Q979/D963)*G963*L961*Q964</f>
        <v>7921.875</v>
      </c>
      <c r="R980" s="177">
        <f>(R979/D963)*G963*R961*R964</f>
        <v>4387.5</v>
      </c>
      <c r="S980" s="177">
        <f>(S979/D963)*G963*R961*S964</f>
        <v>487.5</v>
      </c>
      <c r="T980" s="163"/>
      <c r="Z980" s="143"/>
      <c r="AA980" s="143"/>
      <c r="AB980" s="143"/>
      <c r="AC980" s="37"/>
    </row>
    <row r="981" spans="1:29">
      <c r="A981" s="442"/>
      <c r="B981" s="448" t="s">
        <v>720</v>
      </c>
      <c r="C981" s="448"/>
      <c r="D981" s="448"/>
      <c r="E981" s="448"/>
      <c r="F981" s="448"/>
      <c r="G981" s="448"/>
      <c r="H981" s="152">
        <f>H965+H967+H969+H971+H973+H975+H977+H979</f>
        <v>3610</v>
      </c>
      <c r="I981" s="152">
        <f t="shared" ref="I981:T981" si="49">I965+I967+I969+I971+I973+I975+I977+I979</f>
        <v>3610</v>
      </c>
      <c r="J981" s="152">
        <f t="shared" si="49"/>
        <v>3610</v>
      </c>
      <c r="K981" s="152">
        <f t="shared" si="49"/>
        <v>3610</v>
      </c>
      <c r="L981" s="152">
        <f t="shared" si="49"/>
        <v>3610</v>
      </c>
      <c r="M981" s="152">
        <f t="shared" si="49"/>
        <v>3610</v>
      </c>
      <c r="N981" s="152">
        <f t="shared" si="49"/>
        <v>3610</v>
      </c>
      <c r="O981" s="152">
        <f t="shared" si="49"/>
        <v>3610</v>
      </c>
      <c r="P981" s="152">
        <f t="shared" si="49"/>
        <v>3610</v>
      </c>
      <c r="Q981" s="152">
        <f t="shared" si="49"/>
        <v>3610</v>
      </c>
      <c r="R981" s="152">
        <f t="shared" si="49"/>
        <v>3610</v>
      </c>
      <c r="S981" s="152">
        <f t="shared" si="49"/>
        <v>3610</v>
      </c>
      <c r="T981" s="152">
        <f t="shared" si="49"/>
        <v>3535</v>
      </c>
      <c r="Z981" s="143"/>
      <c r="AA981" s="143"/>
      <c r="AB981" s="143"/>
      <c r="AC981" s="37"/>
    </row>
    <row r="982" spans="1:29">
      <c r="A982" s="442"/>
      <c r="B982" s="439" t="s">
        <v>695</v>
      </c>
      <c r="C982" s="439"/>
      <c r="D982" s="439"/>
      <c r="E982" s="439"/>
      <c r="F982" s="439"/>
      <c r="G982" s="439"/>
      <c r="H982" s="117">
        <f>H966+H968+H970+H972+H974+H976+H978+H980</f>
        <v>70395</v>
      </c>
      <c r="I982" s="117">
        <f t="shared" ref="I982:T982" si="50">I966+I968+I970+I972+I974+I976+I978+I980</f>
        <v>87993.75</v>
      </c>
      <c r="J982" s="117">
        <f t="shared" si="50"/>
        <v>123191.25</v>
      </c>
      <c r="K982" s="117">
        <f t="shared" si="50"/>
        <v>70395</v>
      </c>
      <c r="L982" s="117">
        <f t="shared" si="50"/>
        <v>76261.25</v>
      </c>
      <c r="M982" s="117">
        <f t="shared" si="50"/>
        <v>228783.75</v>
      </c>
      <c r="N982" s="117">
        <f t="shared" si="50"/>
        <v>305045</v>
      </c>
      <c r="O982" s="117">
        <f t="shared" si="50"/>
        <v>152522.5</v>
      </c>
      <c r="P982" s="117">
        <f t="shared" si="50"/>
        <v>381306.25</v>
      </c>
      <c r="Q982" s="117">
        <f t="shared" si="50"/>
        <v>381306.25</v>
      </c>
      <c r="R982" s="117">
        <f t="shared" si="50"/>
        <v>211185</v>
      </c>
      <c r="S982" s="117">
        <f t="shared" si="50"/>
        <v>23465</v>
      </c>
      <c r="T982" s="117">
        <f t="shared" si="50"/>
        <v>229775</v>
      </c>
      <c r="U982" s="141"/>
      <c r="Z982" s="143"/>
      <c r="AA982" s="143"/>
      <c r="AB982" s="143"/>
      <c r="AC982" s="37"/>
    </row>
    <row r="983" spans="1:29" ht="23.25" customHeight="1">
      <c r="A983" s="442"/>
      <c r="B983" s="449" t="s">
        <v>746</v>
      </c>
      <c r="C983" s="449"/>
      <c r="D983" s="449"/>
      <c r="E983" s="449"/>
      <c r="F983" s="449"/>
      <c r="G983" s="449"/>
      <c r="H983" s="453">
        <f>H982+I982+J982+K982</f>
        <v>351975</v>
      </c>
      <c r="I983" s="453"/>
      <c r="J983" s="453"/>
      <c r="K983" s="453"/>
      <c r="L983" s="453"/>
      <c r="M983" s="453"/>
      <c r="N983" s="453"/>
      <c r="O983" s="453"/>
      <c r="P983" s="453"/>
      <c r="Q983" s="453"/>
      <c r="R983" s="453"/>
      <c r="S983" s="453"/>
      <c r="T983" s="453"/>
      <c r="Z983" s="143"/>
      <c r="AA983" s="143"/>
      <c r="AB983" s="143"/>
      <c r="AC983" s="37"/>
    </row>
    <row r="984" spans="1:29" ht="23.25" customHeight="1">
      <c r="A984" s="442"/>
      <c r="B984" s="449" t="s">
        <v>747</v>
      </c>
      <c r="C984" s="449"/>
      <c r="D984" s="449"/>
      <c r="E984" s="449"/>
      <c r="F984" s="449"/>
      <c r="G984" s="449"/>
      <c r="H984" s="453">
        <f>L982+M982+N982+O982+P982+Q982</f>
        <v>1525225</v>
      </c>
      <c r="I984" s="453"/>
      <c r="J984" s="453"/>
      <c r="K984" s="453"/>
      <c r="L984" s="453"/>
      <c r="M984" s="453"/>
      <c r="N984" s="453"/>
      <c r="O984" s="453"/>
      <c r="P984" s="453"/>
      <c r="Q984" s="453"/>
      <c r="R984" s="453"/>
      <c r="S984" s="453"/>
      <c r="T984" s="453"/>
      <c r="Z984" s="143"/>
      <c r="AA984" s="143"/>
      <c r="AB984" s="143"/>
      <c r="AC984" s="37"/>
    </row>
    <row r="985" spans="1:29" ht="23.25" customHeight="1">
      <c r="A985" s="442"/>
      <c r="B985" s="449" t="s">
        <v>748</v>
      </c>
      <c r="C985" s="449"/>
      <c r="D985" s="449"/>
      <c r="E985" s="449"/>
      <c r="F985" s="449"/>
      <c r="G985" s="449"/>
      <c r="H985" s="453">
        <f>R982+S982+T982</f>
        <v>464425</v>
      </c>
      <c r="I985" s="453"/>
      <c r="J985" s="453"/>
      <c r="K985" s="453"/>
      <c r="L985" s="453"/>
      <c r="M985" s="453"/>
      <c r="N985" s="453"/>
      <c r="O985" s="453"/>
      <c r="P985" s="453"/>
      <c r="Q985" s="453"/>
      <c r="R985" s="453"/>
      <c r="S985" s="453"/>
      <c r="T985" s="453"/>
      <c r="Z985" s="143"/>
      <c r="AA985" s="143"/>
      <c r="AB985" s="143"/>
      <c r="AC985" s="37"/>
    </row>
    <row r="986" spans="1:29" ht="23.25" customHeight="1">
      <c r="A986" s="442"/>
      <c r="B986" s="439" t="s">
        <v>721</v>
      </c>
      <c r="C986" s="439"/>
      <c r="D986" s="439"/>
      <c r="E986" s="439"/>
      <c r="F986" s="439"/>
      <c r="G986" s="439"/>
      <c r="H986" s="453">
        <f>H985+H984+H983</f>
        <v>2341625</v>
      </c>
      <c r="I986" s="453"/>
      <c r="J986" s="453"/>
      <c r="K986" s="453"/>
      <c r="L986" s="453"/>
      <c r="M986" s="453"/>
      <c r="N986" s="453"/>
      <c r="O986" s="453"/>
      <c r="P986" s="453"/>
      <c r="Q986" s="453"/>
      <c r="R986" s="453"/>
      <c r="S986" s="453"/>
      <c r="T986" s="453"/>
      <c r="Z986" s="143"/>
      <c r="AA986" s="143"/>
      <c r="AB986" s="143"/>
      <c r="AC986" s="37"/>
    </row>
    <row r="987" spans="1:29" ht="23.25" customHeight="1">
      <c r="A987" s="442"/>
      <c r="B987" s="450" t="s">
        <v>696</v>
      </c>
      <c r="C987" s="450"/>
      <c r="D987" s="450"/>
      <c r="E987" s="450"/>
      <c r="F987" s="450"/>
      <c r="G987" s="450"/>
      <c r="H987" s="478">
        <f>H986/G963</f>
        <v>0.99792243767313016</v>
      </c>
      <c r="I987" s="478"/>
      <c r="J987" s="478"/>
      <c r="K987" s="478"/>
      <c r="L987" s="478"/>
      <c r="M987" s="478"/>
      <c r="N987" s="478"/>
      <c r="O987" s="478"/>
      <c r="P987" s="478"/>
      <c r="Q987" s="478"/>
      <c r="R987" s="478"/>
      <c r="S987" s="478"/>
      <c r="T987" s="478"/>
      <c r="Z987" s="143"/>
      <c r="AA987" s="143"/>
      <c r="AB987" s="143"/>
      <c r="AC987" s="37"/>
    </row>
    <row r="988" spans="1:29" s="129" customFormat="1">
      <c r="A988" s="121"/>
      <c r="B988" s="197"/>
      <c r="C988" s="197"/>
      <c r="D988" s="197"/>
      <c r="E988" s="197"/>
      <c r="F988" s="195"/>
      <c r="G988" s="195"/>
      <c r="H988" s="127"/>
      <c r="I988" s="127"/>
      <c r="J988" s="127"/>
      <c r="K988" s="127"/>
      <c r="L988" s="127"/>
      <c r="M988" s="127"/>
      <c r="N988" s="127"/>
      <c r="O988" s="127"/>
      <c r="P988" s="127"/>
      <c r="Q988" s="127"/>
      <c r="R988" s="127"/>
      <c r="S988" s="127"/>
      <c r="T988" s="127"/>
      <c r="U988" s="127"/>
      <c r="V988" s="127"/>
      <c r="W988" s="127"/>
      <c r="X988" s="127"/>
      <c r="Y988" s="127"/>
      <c r="Z988" s="143"/>
      <c r="AA988" s="143"/>
      <c r="AB988" s="143"/>
      <c r="AC988" s="37"/>
    </row>
    <row r="989" spans="1:29" ht="15" customHeight="1">
      <c r="A989" s="422" t="s">
        <v>678</v>
      </c>
      <c r="B989" s="422" t="s">
        <v>679</v>
      </c>
      <c r="C989" s="422" t="s">
        <v>680</v>
      </c>
      <c r="D989" s="422" t="s">
        <v>681</v>
      </c>
      <c r="E989" s="422" t="s">
        <v>682</v>
      </c>
      <c r="F989" s="423" t="s">
        <v>683</v>
      </c>
      <c r="G989" s="423" t="s">
        <v>684</v>
      </c>
      <c r="H989" s="138">
        <v>0.7</v>
      </c>
      <c r="I989" s="451">
        <v>0.1</v>
      </c>
      <c r="J989" s="451"/>
      <c r="K989" s="451"/>
      <c r="L989" s="451"/>
      <c r="M989" s="451"/>
      <c r="N989" s="451"/>
      <c r="O989" s="451"/>
      <c r="P989" s="444">
        <v>0.1</v>
      </c>
      <c r="Q989" s="444"/>
      <c r="R989" s="139">
        <v>0.1</v>
      </c>
      <c r="Z989" s="143"/>
      <c r="AA989" s="143"/>
      <c r="AB989" s="143"/>
      <c r="AC989" s="37"/>
    </row>
    <row r="990" spans="1:29" ht="14.25" customHeight="1">
      <c r="A990" s="422"/>
      <c r="B990" s="422"/>
      <c r="C990" s="422"/>
      <c r="D990" s="422"/>
      <c r="E990" s="422"/>
      <c r="F990" s="422"/>
      <c r="G990" s="422"/>
      <c r="H990" s="445" t="s">
        <v>727</v>
      </c>
      <c r="I990" s="452" t="s">
        <v>728</v>
      </c>
      <c r="J990" s="452"/>
      <c r="K990" s="452"/>
      <c r="L990" s="452"/>
      <c r="M990" s="452"/>
      <c r="N990" s="452"/>
      <c r="O990" s="452"/>
      <c r="P990" s="446" t="s">
        <v>729</v>
      </c>
      <c r="Q990" s="446"/>
      <c r="R990" s="447" t="s">
        <v>730</v>
      </c>
      <c r="Z990" s="143"/>
      <c r="AA990" s="143"/>
      <c r="AB990" s="143"/>
      <c r="AC990" s="37"/>
    </row>
    <row r="991" spans="1:29" ht="42" customHeight="1">
      <c r="A991" s="426" t="s">
        <v>358</v>
      </c>
      <c r="B991" s="427" t="s">
        <v>900</v>
      </c>
      <c r="C991" s="428">
        <v>4</v>
      </c>
      <c r="D991" s="428">
        <v>4</v>
      </c>
      <c r="E991" s="427" t="s">
        <v>618</v>
      </c>
      <c r="F991" s="429">
        <v>196800</v>
      </c>
      <c r="G991" s="429">
        <v>787200</v>
      </c>
      <c r="H991" s="445"/>
      <c r="I991" s="154" t="s">
        <v>809</v>
      </c>
      <c r="J991" s="154" t="s">
        <v>901</v>
      </c>
      <c r="K991" s="154" t="s">
        <v>902</v>
      </c>
      <c r="L991" s="154" t="s">
        <v>903</v>
      </c>
      <c r="M991" s="154" t="s">
        <v>784</v>
      </c>
      <c r="N991" s="154" t="s">
        <v>797</v>
      </c>
      <c r="O991" s="154" t="s">
        <v>735</v>
      </c>
      <c r="P991" s="144" t="s">
        <v>736</v>
      </c>
      <c r="Q991" s="144" t="s">
        <v>737</v>
      </c>
      <c r="R991" s="447"/>
      <c r="Z991" s="143"/>
      <c r="AA991" s="143"/>
      <c r="AB991" s="143"/>
      <c r="AC991" s="37"/>
    </row>
    <row r="992" spans="1:29" ht="39" customHeight="1">
      <c r="A992" s="426"/>
      <c r="B992" s="427"/>
      <c r="C992" s="427"/>
      <c r="D992" s="427"/>
      <c r="E992" s="427"/>
      <c r="F992" s="427"/>
      <c r="G992" s="427"/>
      <c r="H992" s="427"/>
      <c r="I992" s="153">
        <v>0.1</v>
      </c>
      <c r="J992" s="153">
        <v>0.1</v>
      </c>
      <c r="K992" s="153">
        <v>0.1</v>
      </c>
      <c r="L992" s="153">
        <v>0.1</v>
      </c>
      <c r="M992" s="153">
        <v>0.4</v>
      </c>
      <c r="N992" s="153">
        <v>0.1</v>
      </c>
      <c r="O992" s="153">
        <v>0.1</v>
      </c>
      <c r="P992" s="144">
        <v>0.9</v>
      </c>
      <c r="Q992" s="144">
        <v>0.1</v>
      </c>
      <c r="R992" s="447"/>
      <c r="Z992" s="143"/>
      <c r="AA992" s="143"/>
      <c r="AB992" s="143"/>
      <c r="AC992" s="37"/>
    </row>
    <row r="993" spans="1:29">
      <c r="A993" s="426"/>
      <c r="B993" s="432" t="s">
        <v>801</v>
      </c>
      <c r="C993" s="432"/>
      <c r="D993" s="432"/>
      <c r="E993" s="432"/>
      <c r="F993" s="432"/>
      <c r="G993" s="432"/>
      <c r="H993" s="158">
        <v>1</v>
      </c>
      <c r="I993" s="115"/>
      <c r="J993" s="115"/>
      <c r="K993" s="115"/>
      <c r="L993" s="115"/>
      <c r="M993" s="115"/>
      <c r="N993" s="115"/>
      <c r="O993" s="115"/>
      <c r="P993" s="115"/>
      <c r="Q993" s="115"/>
      <c r="R993" s="115"/>
      <c r="Z993" s="143"/>
      <c r="AA993" s="143"/>
      <c r="AB993" s="143"/>
      <c r="AC993" s="37"/>
    </row>
    <row r="994" spans="1:29">
      <c r="A994" s="426"/>
      <c r="B994" s="433" t="s">
        <v>802</v>
      </c>
      <c r="C994" s="433"/>
      <c r="D994" s="433"/>
      <c r="E994" s="433"/>
      <c r="F994" s="433"/>
      <c r="G994" s="433"/>
      <c r="H994" s="157">
        <f>(H993/C991)*G991*H989</f>
        <v>137760</v>
      </c>
      <c r="I994" s="115"/>
      <c r="J994" s="115"/>
      <c r="K994" s="115"/>
      <c r="L994" s="115"/>
      <c r="M994" s="115"/>
      <c r="N994" s="115"/>
      <c r="O994" s="115"/>
      <c r="P994" s="115"/>
      <c r="Q994" s="115"/>
      <c r="R994" s="115"/>
      <c r="Z994" s="143"/>
      <c r="AA994" s="143"/>
      <c r="AB994" s="143"/>
      <c r="AC994" s="37"/>
    </row>
    <row r="995" spans="1:29">
      <c r="A995" s="426"/>
      <c r="B995" s="432" t="s">
        <v>781</v>
      </c>
      <c r="C995" s="432"/>
      <c r="D995" s="432"/>
      <c r="E995" s="432"/>
      <c r="F995" s="432"/>
      <c r="G995" s="432"/>
      <c r="H995" s="158">
        <v>3</v>
      </c>
      <c r="I995" s="115"/>
      <c r="J995" s="115"/>
      <c r="K995" s="115"/>
      <c r="L995" s="115"/>
      <c r="M995" s="115"/>
      <c r="N995" s="115"/>
      <c r="O995" s="115"/>
      <c r="P995" s="115"/>
      <c r="Q995" s="115"/>
      <c r="R995" s="115"/>
      <c r="Z995" s="143"/>
      <c r="AA995" s="143"/>
      <c r="AB995" s="143"/>
      <c r="AC995" s="37"/>
    </row>
    <row r="996" spans="1:29">
      <c r="A996" s="426"/>
      <c r="B996" s="433" t="s">
        <v>782</v>
      </c>
      <c r="C996" s="433"/>
      <c r="D996" s="433"/>
      <c r="E996" s="433"/>
      <c r="F996" s="433"/>
      <c r="G996" s="433"/>
      <c r="H996" s="157">
        <f>(H995/C991)*G991*H989</f>
        <v>413280</v>
      </c>
      <c r="I996" s="115"/>
      <c r="J996" s="115"/>
      <c r="K996" s="115"/>
      <c r="L996" s="115"/>
      <c r="M996" s="115"/>
      <c r="N996" s="115"/>
      <c r="O996" s="115"/>
      <c r="P996" s="115"/>
      <c r="Q996" s="115"/>
      <c r="R996" s="115"/>
      <c r="Z996" s="143"/>
      <c r="AA996" s="143"/>
      <c r="AB996" s="143"/>
      <c r="AC996" s="37"/>
    </row>
    <row r="997" spans="1:29">
      <c r="A997" s="426"/>
      <c r="B997" s="432" t="s">
        <v>762</v>
      </c>
      <c r="C997" s="432"/>
      <c r="D997" s="432"/>
      <c r="E997" s="432"/>
      <c r="F997" s="432"/>
      <c r="G997" s="432"/>
      <c r="H997" s="115"/>
      <c r="I997" s="203">
        <v>4</v>
      </c>
      <c r="J997" s="203">
        <v>4</v>
      </c>
      <c r="K997" s="115"/>
      <c r="L997" s="115"/>
      <c r="M997" s="115"/>
      <c r="N997" s="115"/>
      <c r="O997" s="115"/>
      <c r="P997" s="115"/>
      <c r="Q997" s="115"/>
      <c r="R997" s="115"/>
      <c r="Z997" s="143"/>
      <c r="AA997" s="143"/>
      <c r="AB997" s="143"/>
      <c r="AC997" s="37"/>
    </row>
    <row r="998" spans="1:29">
      <c r="A998" s="426"/>
      <c r="B998" s="433" t="s">
        <v>763</v>
      </c>
      <c r="C998" s="433"/>
      <c r="D998" s="433"/>
      <c r="E998" s="433"/>
      <c r="F998" s="433"/>
      <c r="G998" s="433"/>
      <c r="H998" s="115"/>
      <c r="I998" s="177">
        <f>(I997/D991)*G991*I989*I992</f>
        <v>7872</v>
      </c>
      <c r="J998" s="177">
        <f>(J997/D991)*G991*I989*J992</f>
        <v>7872</v>
      </c>
      <c r="K998" s="115"/>
      <c r="L998" s="115"/>
      <c r="M998" s="115"/>
      <c r="N998" s="115"/>
      <c r="O998" s="115"/>
      <c r="P998" s="115"/>
      <c r="Q998" s="115"/>
      <c r="R998" s="115"/>
      <c r="Z998" s="143"/>
      <c r="AA998" s="143"/>
      <c r="AB998" s="143"/>
      <c r="AC998" s="37"/>
    </row>
    <row r="999" spans="1:29">
      <c r="A999" s="426"/>
      <c r="B999" s="432" t="s">
        <v>764</v>
      </c>
      <c r="C999" s="432"/>
      <c r="D999" s="432"/>
      <c r="E999" s="432"/>
      <c r="F999" s="432"/>
      <c r="G999" s="432"/>
      <c r="H999" s="115"/>
      <c r="I999" s="115"/>
      <c r="J999" s="115"/>
      <c r="K999" s="203">
        <v>4</v>
      </c>
      <c r="L999" s="115"/>
      <c r="M999" s="203">
        <v>4</v>
      </c>
      <c r="N999" s="115"/>
      <c r="O999" s="115"/>
      <c r="P999" s="115"/>
      <c r="Q999" s="115"/>
      <c r="R999" s="115"/>
      <c r="Z999" s="143"/>
      <c r="AA999" s="143"/>
      <c r="AB999" s="143"/>
      <c r="AC999" s="37"/>
    </row>
    <row r="1000" spans="1:29">
      <c r="A1000" s="426"/>
      <c r="B1000" s="433" t="s">
        <v>765</v>
      </c>
      <c r="C1000" s="433"/>
      <c r="D1000" s="433"/>
      <c r="E1000" s="433"/>
      <c r="F1000" s="433"/>
      <c r="G1000" s="433"/>
      <c r="H1000" s="115"/>
      <c r="I1000" s="115"/>
      <c r="J1000" s="115"/>
      <c r="K1000" s="177">
        <f>(K999/D991)*G991*I989*K992</f>
        <v>7872</v>
      </c>
      <c r="L1000" s="115"/>
      <c r="M1000" s="177">
        <f>(M999/D991)*G991*I989*M992</f>
        <v>31488</v>
      </c>
      <c r="N1000" s="115"/>
      <c r="O1000" s="115"/>
      <c r="P1000" s="115"/>
      <c r="Q1000" s="115"/>
      <c r="R1000" s="115"/>
      <c r="Z1000" s="143"/>
      <c r="AA1000" s="143"/>
      <c r="AB1000" s="143"/>
      <c r="AC1000" s="37"/>
    </row>
    <row r="1001" spans="1:29">
      <c r="A1001" s="426"/>
      <c r="B1001" s="491" t="s">
        <v>744</v>
      </c>
      <c r="C1001" s="491"/>
      <c r="D1001" s="491"/>
      <c r="E1001" s="491"/>
      <c r="F1001" s="491"/>
      <c r="G1001" s="491"/>
      <c r="H1001" s="115"/>
      <c r="I1001" s="115"/>
      <c r="J1001" s="115"/>
      <c r="K1001" s="115"/>
      <c r="L1001" s="203">
        <v>4</v>
      </c>
      <c r="M1001" s="115"/>
      <c r="N1001" s="203">
        <v>4</v>
      </c>
      <c r="O1001" s="115"/>
      <c r="P1001" s="115"/>
      <c r="Q1001" s="115"/>
      <c r="R1001" s="115"/>
      <c r="Z1001" s="143"/>
      <c r="AA1001" s="143"/>
      <c r="AB1001" s="143"/>
      <c r="AC1001" s="37"/>
    </row>
    <row r="1002" spans="1:29">
      <c r="A1002" s="426"/>
      <c r="B1002" s="492" t="s">
        <v>745</v>
      </c>
      <c r="C1002" s="492"/>
      <c r="D1002" s="492"/>
      <c r="E1002" s="492"/>
      <c r="F1002" s="492"/>
      <c r="G1002" s="492"/>
      <c r="H1002" s="115"/>
      <c r="I1002" s="115"/>
      <c r="J1002" s="115"/>
      <c r="K1002" s="115"/>
      <c r="L1002" s="177">
        <f>(L1001/D991)*G991*I989*L992</f>
        <v>7872</v>
      </c>
      <c r="M1002" s="115"/>
      <c r="N1002" s="177">
        <f>(N1001/D991)*G991*I989*N992</f>
        <v>7872</v>
      </c>
      <c r="O1002" s="119"/>
      <c r="P1002" s="115"/>
      <c r="Q1002" s="115"/>
      <c r="R1002" s="115"/>
      <c r="Z1002" s="143"/>
      <c r="AA1002" s="143"/>
      <c r="AB1002" s="143"/>
      <c r="AC1002" s="37"/>
    </row>
    <row r="1003" spans="1:29">
      <c r="A1003" s="426"/>
      <c r="B1003" s="448" t="s">
        <v>720</v>
      </c>
      <c r="C1003" s="448"/>
      <c r="D1003" s="448"/>
      <c r="E1003" s="448"/>
      <c r="F1003" s="448"/>
      <c r="G1003" s="448"/>
      <c r="H1003" s="152">
        <f t="shared" ref="H1003:R1003" si="51">H993+H995+H997+H999+H1001</f>
        <v>4</v>
      </c>
      <c r="I1003" s="152">
        <f t="shared" si="51"/>
        <v>4</v>
      </c>
      <c r="J1003" s="152">
        <f t="shared" si="51"/>
        <v>4</v>
      </c>
      <c r="K1003" s="152">
        <f t="shared" si="51"/>
        <v>4</v>
      </c>
      <c r="L1003" s="152">
        <f t="shared" si="51"/>
        <v>4</v>
      </c>
      <c r="M1003" s="152">
        <f t="shared" si="51"/>
        <v>4</v>
      </c>
      <c r="N1003" s="152">
        <f t="shared" si="51"/>
        <v>4</v>
      </c>
      <c r="O1003" s="152">
        <f t="shared" si="51"/>
        <v>0</v>
      </c>
      <c r="P1003" s="152">
        <f t="shared" si="51"/>
        <v>0</v>
      </c>
      <c r="Q1003" s="152">
        <f t="shared" si="51"/>
        <v>0</v>
      </c>
      <c r="R1003" s="152">
        <f t="shared" si="51"/>
        <v>0</v>
      </c>
      <c r="Z1003" s="143"/>
      <c r="AA1003" s="143"/>
      <c r="AB1003" s="143"/>
      <c r="AC1003" s="37"/>
    </row>
    <row r="1004" spans="1:29">
      <c r="A1004" s="426"/>
      <c r="B1004" s="439" t="s">
        <v>695</v>
      </c>
      <c r="C1004" s="439"/>
      <c r="D1004" s="439"/>
      <c r="E1004" s="439"/>
      <c r="F1004" s="439"/>
      <c r="G1004" s="439"/>
      <c r="H1004" s="117">
        <f t="shared" ref="H1004:R1004" si="52">H994+H996+H998+H1000+H1002</f>
        <v>551040</v>
      </c>
      <c r="I1004" s="117">
        <f t="shared" si="52"/>
        <v>7872</v>
      </c>
      <c r="J1004" s="117">
        <f t="shared" si="52"/>
        <v>7872</v>
      </c>
      <c r="K1004" s="117">
        <f t="shared" si="52"/>
        <v>7872</v>
      </c>
      <c r="L1004" s="117">
        <f t="shared" si="52"/>
        <v>7872</v>
      </c>
      <c r="M1004" s="117">
        <f t="shared" si="52"/>
        <v>31488</v>
      </c>
      <c r="N1004" s="117">
        <f t="shared" si="52"/>
        <v>7872</v>
      </c>
      <c r="O1004" s="117">
        <f t="shared" si="52"/>
        <v>0</v>
      </c>
      <c r="P1004" s="117">
        <f t="shared" si="52"/>
        <v>0</v>
      </c>
      <c r="Q1004" s="117">
        <f t="shared" si="52"/>
        <v>0</v>
      </c>
      <c r="R1004" s="117">
        <f t="shared" si="52"/>
        <v>0</v>
      </c>
      <c r="U1004" s="141"/>
      <c r="Z1004" s="143"/>
      <c r="AA1004" s="143"/>
      <c r="AB1004" s="143"/>
      <c r="AC1004" s="37"/>
    </row>
    <row r="1005" spans="1:29" ht="23.25" customHeight="1">
      <c r="A1005" s="426"/>
      <c r="B1005" s="449" t="s">
        <v>746</v>
      </c>
      <c r="C1005" s="449"/>
      <c r="D1005" s="449"/>
      <c r="E1005" s="449"/>
      <c r="F1005" s="449"/>
      <c r="G1005" s="449"/>
      <c r="H1005" s="453">
        <f>H1004</f>
        <v>551040</v>
      </c>
      <c r="I1005" s="453"/>
      <c r="J1005" s="453"/>
      <c r="K1005" s="453"/>
      <c r="L1005" s="453"/>
      <c r="M1005" s="453"/>
      <c r="N1005" s="453"/>
      <c r="O1005" s="453"/>
      <c r="P1005" s="453"/>
      <c r="Q1005" s="453"/>
      <c r="R1005" s="453"/>
      <c r="Z1005" s="143"/>
      <c r="AA1005" s="143"/>
      <c r="AB1005" s="143"/>
      <c r="AC1005" s="37"/>
    </row>
    <row r="1006" spans="1:29" ht="23.25" customHeight="1">
      <c r="A1006" s="426"/>
      <c r="B1006" s="449" t="s">
        <v>747</v>
      </c>
      <c r="C1006" s="449"/>
      <c r="D1006" s="449"/>
      <c r="E1006" s="449"/>
      <c r="F1006" s="449"/>
      <c r="G1006" s="449"/>
      <c r="H1006" s="453">
        <f>SUM(I1004:O1004)</f>
        <v>70848</v>
      </c>
      <c r="I1006" s="453"/>
      <c r="J1006" s="453"/>
      <c r="K1006" s="453"/>
      <c r="L1006" s="453"/>
      <c r="M1006" s="453"/>
      <c r="N1006" s="453"/>
      <c r="O1006" s="453"/>
      <c r="P1006" s="453"/>
      <c r="Q1006" s="453"/>
      <c r="R1006" s="453"/>
      <c r="Z1006" s="143"/>
      <c r="AA1006" s="143"/>
      <c r="AB1006" s="143"/>
      <c r="AC1006" s="37"/>
    </row>
    <row r="1007" spans="1:29" ht="23.25" customHeight="1">
      <c r="A1007" s="426"/>
      <c r="B1007" s="449" t="s">
        <v>748</v>
      </c>
      <c r="C1007" s="449"/>
      <c r="D1007" s="449"/>
      <c r="E1007" s="449"/>
      <c r="F1007" s="449"/>
      <c r="G1007" s="449"/>
      <c r="H1007" s="453">
        <f>SUM(P1004:R1004)</f>
        <v>0</v>
      </c>
      <c r="I1007" s="453"/>
      <c r="J1007" s="453"/>
      <c r="K1007" s="453"/>
      <c r="L1007" s="453"/>
      <c r="M1007" s="453"/>
      <c r="N1007" s="453"/>
      <c r="O1007" s="453"/>
      <c r="P1007" s="453"/>
      <c r="Q1007" s="453"/>
      <c r="R1007" s="453"/>
      <c r="Z1007" s="143"/>
      <c r="AA1007" s="143"/>
      <c r="AB1007" s="143"/>
      <c r="AC1007" s="37"/>
    </row>
    <row r="1008" spans="1:29" ht="23.25" customHeight="1">
      <c r="A1008" s="426"/>
      <c r="B1008" s="439" t="s">
        <v>721</v>
      </c>
      <c r="C1008" s="439"/>
      <c r="D1008" s="439"/>
      <c r="E1008" s="439"/>
      <c r="F1008" s="439"/>
      <c r="G1008" s="439"/>
      <c r="H1008" s="453">
        <f>SUM(H1005:P1007)</f>
        <v>621888</v>
      </c>
      <c r="I1008" s="453"/>
      <c r="J1008" s="453"/>
      <c r="K1008" s="453"/>
      <c r="L1008" s="453"/>
      <c r="M1008" s="453"/>
      <c r="N1008" s="453"/>
      <c r="O1008" s="453"/>
      <c r="P1008" s="453"/>
      <c r="Q1008" s="453"/>
      <c r="R1008" s="453"/>
      <c r="Z1008" s="143"/>
      <c r="AA1008" s="143"/>
      <c r="AB1008" s="143"/>
      <c r="AC1008" s="37"/>
    </row>
    <row r="1009" spans="1:29" ht="25.5" customHeight="1">
      <c r="A1009" s="426"/>
      <c r="B1009" s="450" t="s">
        <v>749</v>
      </c>
      <c r="C1009" s="450"/>
      <c r="D1009" s="450"/>
      <c r="E1009" s="450"/>
      <c r="F1009" s="450"/>
      <c r="G1009" s="450"/>
      <c r="H1009" s="493">
        <f>H1008/G991</f>
        <v>0.79</v>
      </c>
      <c r="I1009" s="493"/>
      <c r="J1009" s="493"/>
      <c r="K1009" s="493"/>
      <c r="L1009" s="493"/>
      <c r="M1009" s="493"/>
      <c r="N1009" s="493"/>
      <c r="O1009" s="493"/>
      <c r="P1009" s="493"/>
      <c r="Q1009" s="493"/>
      <c r="R1009" s="493"/>
      <c r="Z1009" s="143"/>
      <c r="AA1009" s="143"/>
      <c r="AB1009" s="143"/>
      <c r="AC1009" s="37"/>
    </row>
    <row r="1010" spans="1:29" s="129" customFormat="1">
      <c r="A1010" s="121"/>
      <c r="B1010" s="197"/>
      <c r="C1010" s="197"/>
      <c r="D1010" s="197"/>
      <c r="E1010" s="197"/>
      <c r="F1010" s="195"/>
      <c r="G1010" s="195"/>
      <c r="H1010" s="127"/>
      <c r="I1010" s="127"/>
      <c r="J1010" s="127"/>
      <c r="K1010" s="127"/>
      <c r="L1010" s="127"/>
      <c r="M1010" s="127"/>
      <c r="N1010" s="127"/>
      <c r="O1010" s="127"/>
      <c r="P1010" s="127"/>
      <c r="Q1010" s="127"/>
      <c r="R1010" s="127"/>
      <c r="S1010" s="127"/>
      <c r="T1010" s="127"/>
      <c r="U1010" s="127"/>
      <c r="V1010" s="127"/>
      <c r="W1010" s="127"/>
      <c r="X1010" s="127"/>
      <c r="Y1010" s="127"/>
      <c r="Z1010" s="143"/>
      <c r="AA1010" s="143"/>
      <c r="AB1010" s="143"/>
      <c r="AC1010" s="37"/>
    </row>
    <row r="1011" spans="1:29" ht="15" customHeight="1">
      <c r="A1011" s="422" t="s">
        <v>678</v>
      </c>
      <c r="B1011" s="422" t="s">
        <v>679</v>
      </c>
      <c r="C1011" s="422" t="s">
        <v>680</v>
      </c>
      <c r="D1011" s="422" t="s">
        <v>681</v>
      </c>
      <c r="E1011" s="422" t="s">
        <v>682</v>
      </c>
      <c r="F1011" s="423" t="s">
        <v>683</v>
      </c>
      <c r="G1011" s="423" t="s">
        <v>684</v>
      </c>
      <c r="H1011" s="445">
        <v>0.8</v>
      </c>
      <c r="I1011" s="445"/>
      <c r="J1011" s="445"/>
      <c r="K1011" s="445"/>
      <c r="L1011" s="451">
        <v>0.05</v>
      </c>
      <c r="M1011" s="451"/>
      <c r="N1011" s="451"/>
      <c r="O1011" s="451"/>
      <c r="P1011" s="451"/>
      <c r="Q1011" s="451"/>
      <c r="R1011" s="451"/>
      <c r="S1011" s="444">
        <v>0.1</v>
      </c>
      <c r="T1011" s="444"/>
      <c r="U1011" s="139">
        <v>0.05</v>
      </c>
      <c r="Z1011" s="143"/>
      <c r="AA1011" s="143"/>
      <c r="AB1011" s="143"/>
      <c r="AC1011" s="37"/>
    </row>
    <row r="1012" spans="1:29" ht="14.25" customHeight="1">
      <c r="A1012" s="422"/>
      <c r="B1012" s="422"/>
      <c r="C1012" s="422"/>
      <c r="D1012" s="422"/>
      <c r="E1012" s="422"/>
      <c r="F1012" s="422"/>
      <c r="G1012" s="422"/>
      <c r="H1012" s="445" t="s">
        <v>727</v>
      </c>
      <c r="I1012" s="445"/>
      <c r="J1012" s="445"/>
      <c r="K1012" s="445"/>
      <c r="L1012" s="452" t="s">
        <v>728</v>
      </c>
      <c r="M1012" s="452"/>
      <c r="N1012" s="452"/>
      <c r="O1012" s="452"/>
      <c r="P1012" s="452"/>
      <c r="Q1012" s="452"/>
      <c r="R1012" s="452"/>
      <c r="S1012" s="446" t="s">
        <v>729</v>
      </c>
      <c r="T1012" s="446"/>
      <c r="U1012" s="447" t="s">
        <v>730</v>
      </c>
      <c r="Z1012" s="143"/>
      <c r="AA1012" s="143"/>
      <c r="AB1012" s="143"/>
      <c r="AC1012" s="37"/>
    </row>
    <row r="1013" spans="1:29" ht="42" customHeight="1">
      <c r="A1013" s="426" t="s">
        <v>361</v>
      </c>
      <c r="B1013" s="427" t="s">
        <v>904</v>
      </c>
      <c r="C1013" s="428">
        <v>2</v>
      </c>
      <c r="D1013" s="428">
        <v>2</v>
      </c>
      <c r="E1013" s="427" t="s">
        <v>618</v>
      </c>
      <c r="F1013" s="429">
        <v>543200</v>
      </c>
      <c r="G1013" s="429">
        <v>1086400</v>
      </c>
      <c r="H1013" s="138" t="s">
        <v>905</v>
      </c>
      <c r="I1013" s="138" t="s">
        <v>906</v>
      </c>
      <c r="J1013" s="138" t="s">
        <v>907</v>
      </c>
      <c r="K1013" s="138" t="s">
        <v>908</v>
      </c>
      <c r="L1013" s="154" t="s">
        <v>809</v>
      </c>
      <c r="M1013" s="154" t="s">
        <v>901</v>
      </c>
      <c r="N1013" s="154" t="s">
        <v>902</v>
      </c>
      <c r="O1013" s="154" t="s">
        <v>903</v>
      </c>
      <c r="P1013" s="154" t="s">
        <v>909</v>
      </c>
      <c r="Q1013" s="154" t="s">
        <v>797</v>
      </c>
      <c r="R1013" s="154" t="s">
        <v>735</v>
      </c>
      <c r="S1013" s="144" t="s">
        <v>736</v>
      </c>
      <c r="T1013" s="144" t="s">
        <v>737</v>
      </c>
      <c r="U1013" s="447"/>
      <c r="Z1013" s="143"/>
      <c r="AA1013" s="143"/>
      <c r="AB1013" s="143"/>
      <c r="AC1013" s="37"/>
    </row>
    <row r="1014" spans="1:29" ht="39" customHeight="1">
      <c r="A1014" s="426"/>
      <c r="B1014" s="427"/>
      <c r="C1014" s="427"/>
      <c r="D1014" s="427"/>
      <c r="E1014" s="427"/>
      <c r="F1014" s="427"/>
      <c r="G1014" s="427"/>
      <c r="H1014" s="138">
        <v>0.05</v>
      </c>
      <c r="I1014" s="138">
        <v>0.05</v>
      </c>
      <c r="J1014" s="138">
        <v>0.1</v>
      </c>
      <c r="K1014" s="138">
        <v>0.8</v>
      </c>
      <c r="L1014" s="153">
        <v>0.1</v>
      </c>
      <c r="M1014" s="153">
        <v>0.1</v>
      </c>
      <c r="N1014" s="153">
        <v>0.1</v>
      </c>
      <c r="O1014" s="153">
        <v>0.1</v>
      </c>
      <c r="P1014" s="153">
        <v>0.4</v>
      </c>
      <c r="Q1014" s="153">
        <v>0.1</v>
      </c>
      <c r="R1014" s="153">
        <v>0.1</v>
      </c>
      <c r="S1014" s="144">
        <v>0.9</v>
      </c>
      <c r="T1014" s="144">
        <v>0.1</v>
      </c>
      <c r="U1014" s="447"/>
      <c r="Z1014" s="143"/>
      <c r="AA1014" s="143"/>
      <c r="AB1014" s="143"/>
      <c r="AC1014" s="37"/>
    </row>
    <row r="1015" spans="1:29">
      <c r="A1015" s="426"/>
      <c r="B1015" s="432" t="s">
        <v>801</v>
      </c>
      <c r="C1015" s="432"/>
      <c r="D1015" s="432"/>
      <c r="E1015" s="432"/>
      <c r="F1015" s="432"/>
      <c r="G1015" s="432"/>
      <c r="H1015" s="115"/>
      <c r="I1015" s="115"/>
      <c r="J1015" s="115"/>
      <c r="K1015" s="158">
        <v>2</v>
      </c>
      <c r="L1015" s="115"/>
      <c r="M1015" s="115"/>
      <c r="N1015" s="115"/>
      <c r="O1015" s="115"/>
      <c r="P1015" s="115"/>
      <c r="Q1015" s="115"/>
      <c r="R1015" s="115"/>
      <c r="S1015" s="115"/>
      <c r="T1015" s="115"/>
      <c r="U1015" s="115"/>
      <c r="Z1015" s="143"/>
      <c r="AA1015" s="143"/>
      <c r="AB1015" s="143"/>
      <c r="AC1015" s="37"/>
    </row>
    <row r="1016" spans="1:29">
      <c r="A1016" s="426"/>
      <c r="B1016" s="433" t="s">
        <v>802</v>
      </c>
      <c r="C1016" s="433"/>
      <c r="D1016" s="433"/>
      <c r="E1016" s="433"/>
      <c r="F1016" s="433"/>
      <c r="G1016" s="433"/>
      <c r="H1016" s="115"/>
      <c r="I1016" s="115"/>
      <c r="J1016" s="115"/>
      <c r="K1016" s="157">
        <f>(K1015/C1013)*G1013*H1011*K1014</f>
        <v>695296</v>
      </c>
      <c r="L1016" s="115"/>
      <c r="M1016" s="115"/>
      <c r="N1016" s="115"/>
      <c r="O1016" s="115"/>
      <c r="P1016" s="115"/>
      <c r="Q1016" s="115"/>
      <c r="R1016" s="115"/>
      <c r="S1016" s="115"/>
      <c r="T1016" s="115"/>
      <c r="U1016" s="115"/>
      <c r="Z1016" s="143"/>
      <c r="AA1016" s="143"/>
      <c r="AB1016" s="143"/>
      <c r="AC1016" s="37"/>
    </row>
    <row r="1017" spans="1:29">
      <c r="A1017" s="426"/>
      <c r="B1017" s="432" t="s">
        <v>762</v>
      </c>
      <c r="C1017" s="432"/>
      <c r="D1017" s="432"/>
      <c r="E1017" s="432"/>
      <c r="F1017" s="432"/>
      <c r="G1017" s="432"/>
      <c r="H1017" s="115"/>
      <c r="I1017" s="115"/>
      <c r="J1017" s="115"/>
      <c r="K1017" s="115"/>
      <c r="L1017" s="203">
        <v>2</v>
      </c>
      <c r="M1017" s="203">
        <v>2</v>
      </c>
      <c r="N1017" s="115"/>
      <c r="O1017" s="115"/>
      <c r="P1017" s="115"/>
      <c r="Q1017" s="115"/>
      <c r="R1017" s="115"/>
      <c r="S1017" s="115"/>
      <c r="T1017" s="115"/>
      <c r="U1017" s="115"/>
      <c r="Z1017" s="143"/>
      <c r="AA1017" s="143"/>
      <c r="AB1017" s="143"/>
      <c r="AC1017" s="37"/>
    </row>
    <row r="1018" spans="1:29">
      <c r="A1018" s="426"/>
      <c r="B1018" s="433" t="s">
        <v>763</v>
      </c>
      <c r="C1018" s="433"/>
      <c r="D1018" s="433"/>
      <c r="E1018" s="433"/>
      <c r="F1018" s="433"/>
      <c r="G1018" s="433"/>
      <c r="H1018" s="115"/>
      <c r="I1018" s="115"/>
      <c r="J1018" s="115"/>
      <c r="K1018" s="115"/>
      <c r="L1018" s="177">
        <f>(L1017/D1013)*G1013*L1011*L1014</f>
        <v>5432</v>
      </c>
      <c r="M1018" s="177">
        <f>(M1017/D1013)*G1013*L1011*M1014</f>
        <v>5432</v>
      </c>
      <c r="N1018" s="115"/>
      <c r="O1018" s="115"/>
      <c r="P1018" s="115"/>
      <c r="Q1018" s="115"/>
      <c r="R1018" s="115"/>
      <c r="S1018" s="115"/>
      <c r="T1018" s="115"/>
      <c r="U1018" s="115"/>
      <c r="Z1018" s="143"/>
      <c r="AA1018" s="143"/>
      <c r="AB1018" s="143"/>
      <c r="AC1018" s="37"/>
    </row>
    <row r="1019" spans="1:29">
      <c r="A1019" s="426"/>
      <c r="B1019" s="432" t="s">
        <v>764</v>
      </c>
      <c r="C1019" s="432"/>
      <c r="D1019" s="432"/>
      <c r="E1019" s="432"/>
      <c r="F1019" s="432"/>
      <c r="G1019" s="432"/>
      <c r="H1019" s="115"/>
      <c r="I1019" s="115"/>
      <c r="J1019" s="115"/>
      <c r="K1019" s="115"/>
      <c r="L1019" s="115"/>
      <c r="M1019" s="115"/>
      <c r="N1019" s="203">
        <v>2</v>
      </c>
      <c r="O1019" s="115"/>
      <c r="P1019" s="203">
        <v>2</v>
      </c>
      <c r="Q1019" s="115"/>
      <c r="R1019" s="115"/>
      <c r="S1019" s="115"/>
      <c r="T1019" s="115"/>
      <c r="U1019" s="115"/>
      <c r="Z1019" s="143"/>
      <c r="AA1019" s="143"/>
      <c r="AB1019" s="143"/>
      <c r="AC1019" s="37"/>
    </row>
    <row r="1020" spans="1:29">
      <c r="A1020" s="426"/>
      <c r="B1020" s="433" t="s">
        <v>765</v>
      </c>
      <c r="C1020" s="433"/>
      <c r="D1020" s="433"/>
      <c r="E1020" s="433"/>
      <c r="F1020" s="433"/>
      <c r="G1020" s="433"/>
      <c r="H1020" s="115"/>
      <c r="I1020" s="115"/>
      <c r="J1020" s="115"/>
      <c r="K1020" s="115"/>
      <c r="L1020" s="115"/>
      <c r="M1020" s="115"/>
      <c r="N1020" s="177">
        <f>(N1019/D1013)*G1013*L1011*N1014</f>
        <v>5432</v>
      </c>
      <c r="O1020" s="115"/>
      <c r="P1020" s="177">
        <f>(P1019/D1013)*G1013*L1011*P1014</f>
        <v>21728</v>
      </c>
      <c r="Q1020" s="115"/>
      <c r="R1020" s="115"/>
      <c r="S1020" s="115"/>
      <c r="T1020" s="115"/>
      <c r="U1020" s="115"/>
      <c r="Z1020" s="143"/>
      <c r="AA1020" s="143"/>
      <c r="AB1020" s="143"/>
      <c r="AC1020" s="37"/>
    </row>
    <row r="1021" spans="1:29">
      <c r="A1021" s="426"/>
      <c r="B1021" s="491" t="s">
        <v>744</v>
      </c>
      <c r="C1021" s="491"/>
      <c r="D1021" s="491"/>
      <c r="E1021" s="491"/>
      <c r="F1021" s="491"/>
      <c r="G1021" s="491"/>
      <c r="H1021" s="158">
        <v>2</v>
      </c>
      <c r="I1021" s="158">
        <v>2</v>
      </c>
      <c r="J1021" s="158">
        <v>2</v>
      </c>
      <c r="K1021" s="115"/>
      <c r="L1021" s="115"/>
      <c r="M1021" s="115"/>
      <c r="N1021" s="115"/>
      <c r="O1021" s="203">
        <v>2</v>
      </c>
      <c r="P1021" s="115"/>
      <c r="Q1021" s="203">
        <v>2</v>
      </c>
      <c r="R1021" s="115"/>
      <c r="S1021" s="115"/>
      <c r="T1021" s="115"/>
      <c r="U1021" s="115"/>
      <c r="Z1021" s="143"/>
      <c r="AA1021" s="143"/>
      <c r="AB1021" s="143"/>
      <c r="AC1021" s="37"/>
    </row>
    <row r="1022" spans="1:29">
      <c r="A1022" s="426"/>
      <c r="B1022" s="492" t="s">
        <v>745</v>
      </c>
      <c r="C1022" s="492"/>
      <c r="D1022" s="492"/>
      <c r="E1022" s="492"/>
      <c r="F1022" s="492"/>
      <c r="G1022" s="492"/>
      <c r="H1022" s="157">
        <f>(H1021/D1013)*G1013*H1011*H1014</f>
        <v>43456</v>
      </c>
      <c r="I1022" s="157">
        <f>(I1021/D1013)*G1013*H1011*I1014</f>
        <v>43456</v>
      </c>
      <c r="J1022" s="157">
        <f>(J1021/D1013)*G1013*H1011*J1014</f>
        <v>86912</v>
      </c>
      <c r="K1022" s="115"/>
      <c r="L1022" s="115"/>
      <c r="M1022" s="115"/>
      <c r="N1022" s="115"/>
      <c r="O1022" s="177">
        <f>(O1021/D1013)*G1013*L1011*O1014</f>
        <v>5432</v>
      </c>
      <c r="P1022" s="115"/>
      <c r="Q1022" s="177">
        <f>(Q1021/D1013)*G1013*L1011*Q1014</f>
        <v>5432</v>
      </c>
      <c r="R1022" s="115"/>
      <c r="S1022" s="115"/>
      <c r="T1022" s="115"/>
      <c r="U1022" s="115"/>
      <c r="Z1022" s="143"/>
      <c r="AA1022" s="143"/>
      <c r="AB1022" s="143"/>
      <c r="AC1022" s="37"/>
    </row>
    <row r="1023" spans="1:29">
      <c r="A1023" s="426"/>
      <c r="B1023" s="432"/>
      <c r="C1023" s="432"/>
      <c r="D1023" s="432"/>
      <c r="E1023" s="432"/>
      <c r="F1023" s="432"/>
      <c r="G1023" s="432"/>
      <c r="H1023" s="115"/>
      <c r="I1023" s="115"/>
      <c r="J1023" s="115"/>
      <c r="K1023" s="115"/>
      <c r="L1023" s="115"/>
      <c r="M1023" s="115"/>
      <c r="N1023" s="115"/>
      <c r="O1023" s="115"/>
      <c r="P1023" s="115"/>
      <c r="Q1023" s="115"/>
      <c r="R1023" s="115"/>
      <c r="S1023" s="115"/>
      <c r="T1023" s="115"/>
      <c r="U1023" s="115"/>
      <c r="Z1023" s="143"/>
      <c r="AA1023" s="143"/>
      <c r="AB1023" s="143"/>
      <c r="AC1023" s="37"/>
    </row>
    <row r="1024" spans="1:29">
      <c r="A1024" s="426"/>
      <c r="B1024" s="433"/>
      <c r="C1024" s="433"/>
      <c r="D1024" s="433"/>
      <c r="E1024" s="433"/>
      <c r="F1024" s="433"/>
      <c r="G1024" s="433"/>
      <c r="H1024" s="115"/>
      <c r="I1024" s="115"/>
      <c r="J1024" s="115"/>
      <c r="K1024" s="115"/>
      <c r="L1024" s="115"/>
      <c r="M1024" s="115"/>
      <c r="N1024" s="115"/>
      <c r="O1024" s="115"/>
      <c r="P1024" s="115"/>
      <c r="Q1024" s="115"/>
      <c r="R1024" s="115"/>
      <c r="S1024" s="115"/>
      <c r="T1024" s="115"/>
      <c r="U1024" s="115"/>
      <c r="Z1024" s="143"/>
      <c r="AA1024" s="143"/>
      <c r="AB1024" s="143"/>
      <c r="AC1024" s="37"/>
    </row>
    <row r="1025" spans="1:29">
      <c r="A1025" s="426"/>
      <c r="B1025" s="448" t="s">
        <v>720</v>
      </c>
      <c r="C1025" s="448"/>
      <c r="D1025" s="448"/>
      <c r="E1025" s="448"/>
      <c r="F1025" s="448"/>
      <c r="G1025" s="448"/>
      <c r="H1025" s="152">
        <f t="shared" ref="H1025:U1025" si="53">H1015+H1017+H1019+H1021+H1023</f>
        <v>2</v>
      </c>
      <c r="I1025" s="152">
        <f t="shared" si="53"/>
        <v>2</v>
      </c>
      <c r="J1025" s="152">
        <f t="shared" si="53"/>
        <v>2</v>
      </c>
      <c r="K1025" s="152">
        <f t="shared" si="53"/>
        <v>2</v>
      </c>
      <c r="L1025" s="152">
        <f t="shared" si="53"/>
        <v>2</v>
      </c>
      <c r="M1025" s="152">
        <f t="shared" si="53"/>
        <v>2</v>
      </c>
      <c r="N1025" s="152">
        <f t="shared" si="53"/>
        <v>2</v>
      </c>
      <c r="O1025" s="152">
        <f t="shared" si="53"/>
        <v>2</v>
      </c>
      <c r="P1025" s="152">
        <f t="shared" si="53"/>
        <v>2</v>
      </c>
      <c r="Q1025" s="152">
        <f t="shared" si="53"/>
        <v>2</v>
      </c>
      <c r="R1025" s="152">
        <f t="shared" si="53"/>
        <v>0</v>
      </c>
      <c r="S1025" s="152">
        <f t="shared" si="53"/>
        <v>0</v>
      </c>
      <c r="T1025" s="152">
        <f t="shared" si="53"/>
        <v>0</v>
      </c>
      <c r="U1025" s="152">
        <f t="shared" si="53"/>
        <v>0</v>
      </c>
      <c r="Z1025" s="143"/>
      <c r="AA1025" s="143"/>
      <c r="AB1025" s="143"/>
      <c r="AC1025" s="37"/>
    </row>
    <row r="1026" spans="1:29">
      <c r="A1026" s="426"/>
      <c r="B1026" s="439" t="s">
        <v>695</v>
      </c>
      <c r="C1026" s="439"/>
      <c r="D1026" s="439"/>
      <c r="E1026" s="439"/>
      <c r="F1026" s="439"/>
      <c r="G1026" s="439"/>
      <c r="H1026" s="117">
        <f t="shared" ref="H1026:U1026" si="54">H1016+H1018+H1020+H1022+H1024</f>
        <v>43456</v>
      </c>
      <c r="I1026" s="117">
        <f t="shared" si="54"/>
        <v>43456</v>
      </c>
      <c r="J1026" s="117">
        <f t="shared" si="54"/>
        <v>86912</v>
      </c>
      <c r="K1026" s="117">
        <f t="shared" si="54"/>
        <v>695296</v>
      </c>
      <c r="L1026" s="117">
        <f t="shared" si="54"/>
        <v>5432</v>
      </c>
      <c r="M1026" s="117">
        <f t="shared" si="54"/>
        <v>5432</v>
      </c>
      <c r="N1026" s="117">
        <f t="shared" si="54"/>
        <v>5432</v>
      </c>
      <c r="O1026" s="117">
        <f t="shared" si="54"/>
        <v>5432</v>
      </c>
      <c r="P1026" s="117">
        <f t="shared" si="54"/>
        <v>21728</v>
      </c>
      <c r="Q1026" s="117">
        <f t="shared" si="54"/>
        <v>5432</v>
      </c>
      <c r="R1026" s="117">
        <f t="shared" si="54"/>
        <v>0</v>
      </c>
      <c r="S1026" s="117">
        <f t="shared" si="54"/>
        <v>0</v>
      </c>
      <c r="T1026" s="117">
        <f t="shared" si="54"/>
        <v>0</v>
      </c>
      <c r="U1026" s="117">
        <f t="shared" si="54"/>
        <v>0</v>
      </c>
      <c r="Z1026" s="143"/>
      <c r="AA1026" s="143"/>
      <c r="AB1026" s="143"/>
      <c r="AC1026" s="37"/>
    </row>
    <row r="1027" spans="1:29" ht="23.25" customHeight="1">
      <c r="A1027" s="426"/>
      <c r="B1027" s="449" t="s">
        <v>746</v>
      </c>
      <c r="C1027" s="449"/>
      <c r="D1027" s="449"/>
      <c r="E1027" s="449"/>
      <c r="F1027" s="449"/>
      <c r="G1027" s="449"/>
      <c r="H1027" s="453">
        <f>SUM(H1026:K1026)</f>
        <v>869120</v>
      </c>
      <c r="I1027" s="453"/>
      <c r="J1027" s="453"/>
      <c r="K1027" s="453"/>
      <c r="L1027" s="453"/>
      <c r="M1027" s="453"/>
      <c r="N1027" s="453"/>
      <c r="O1027" s="453"/>
      <c r="P1027" s="453"/>
      <c r="Q1027" s="453"/>
      <c r="R1027" s="453"/>
      <c r="S1027" s="453"/>
      <c r="T1027" s="453"/>
      <c r="U1027" s="453"/>
      <c r="Z1027" s="143"/>
      <c r="AA1027" s="143"/>
      <c r="AB1027" s="143"/>
      <c r="AC1027" s="37"/>
    </row>
    <row r="1028" spans="1:29" ht="23.25" customHeight="1">
      <c r="A1028" s="426"/>
      <c r="B1028" s="449" t="s">
        <v>747</v>
      </c>
      <c r="C1028" s="449"/>
      <c r="D1028" s="449"/>
      <c r="E1028" s="449"/>
      <c r="F1028" s="449"/>
      <c r="G1028" s="449"/>
      <c r="H1028" s="453">
        <f>SUM(L1026:R1026)</f>
        <v>48888</v>
      </c>
      <c r="I1028" s="453"/>
      <c r="J1028" s="453"/>
      <c r="K1028" s="453"/>
      <c r="L1028" s="453"/>
      <c r="M1028" s="453"/>
      <c r="N1028" s="453"/>
      <c r="O1028" s="453"/>
      <c r="P1028" s="453"/>
      <c r="Q1028" s="453"/>
      <c r="R1028" s="453"/>
      <c r="S1028" s="453"/>
      <c r="T1028" s="453"/>
      <c r="U1028" s="453"/>
      <c r="Z1028" s="143"/>
      <c r="AA1028" s="143"/>
      <c r="AB1028" s="143"/>
      <c r="AC1028" s="37"/>
    </row>
    <row r="1029" spans="1:29" ht="23.25" customHeight="1">
      <c r="A1029" s="426"/>
      <c r="B1029" s="449" t="s">
        <v>748</v>
      </c>
      <c r="C1029" s="449"/>
      <c r="D1029" s="449"/>
      <c r="E1029" s="449"/>
      <c r="F1029" s="449"/>
      <c r="G1029" s="449"/>
      <c r="H1029" s="453">
        <f>SUM(S1026:U1026)</f>
        <v>0</v>
      </c>
      <c r="I1029" s="453"/>
      <c r="J1029" s="453"/>
      <c r="K1029" s="453"/>
      <c r="L1029" s="453"/>
      <c r="M1029" s="453"/>
      <c r="N1029" s="453"/>
      <c r="O1029" s="453"/>
      <c r="P1029" s="453"/>
      <c r="Q1029" s="453"/>
      <c r="R1029" s="453"/>
      <c r="S1029" s="453"/>
      <c r="T1029" s="453"/>
      <c r="U1029" s="453"/>
      <c r="Z1029" s="143"/>
      <c r="AA1029" s="143"/>
      <c r="AB1029" s="143"/>
      <c r="AC1029" s="37"/>
    </row>
    <row r="1030" spans="1:29" ht="23.25" customHeight="1">
      <c r="A1030" s="426"/>
      <c r="B1030" s="439" t="s">
        <v>721</v>
      </c>
      <c r="C1030" s="439"/>
      <c r="D1030" s="439"/>
      <c r="E1030" s="439"/>
      <c r="F1030" s="439"/>
      <c r="G1030" s="439"/>
      <c r="H1030" s="453">
        <f>SUM(H1027:U1029)</f>
        <v>918008</v>
      </c>
      <c r="I1030" s="453"/>
      <c r="J1030" s="453"/>
      <c r="K1030" s="453"/>
      <c r="L1030" s="453"/>
      <c r="M1030" s="453"/>
      <c r="N1030" s="453"/>
      <c r="O1030" s="453"/>
      <c r="P1030" s="453"/>
      <c r="Q1030" s="453"/>
      <c r="R1030" s="453"/>
      <c r="S1030" s="453"/>
      <c r="T1030" s="453"/>
      <c r="U1030" s="453"/>
      <c r="Z1030" s="143"/>
      <c r="AA1030" s="143"/>
      <c r="AB1030" s="143"/>
      <c r="AC1030" s="37"/>
    </row>
    <row r="1031" spans="1:29" ht="23.25" customHeight="1">
      <c r="A1031" s="426"/>
      <c r="B1031" s="450" t="s">
        <v>749</v>
      </c>
      <c r="C1031" s="450"/>
      <c r="D1031" s="450"/>
      <c r="E1031" s="450"/>
      <c r="F1031" s="450"/>
      <c r="G1031" s="450"/>
      <c r="H1031" s="454">
        <f>H1030/G1013</f>
        <v>0.84499999999999997</v>
      </c>
      <c r="I1031" s="454"/>
      <c r="J1031" s="454"/>
      <c r="K1031" s="454"/>
      <c r="L1031" s="454"/>
      <c r="M1031" s="454"/>
      <c r="N1031" s="454"/>
      <c r="O1031" s="454"/>
      <c r="P1031" s="454"/>
      <c r="Q1031" s="454"/>
      <c r="R1031" s="454"/>
      <c r="S1031" s="454"/>
      <c r="T1031" s="454"/>
      <c r="U1031" s="454"/>
      <c r="Z1031" s="143"/>
      <c r="AA1031" s="143"/>
      <c r="AB1031" s="143"/>
      <c r="AC1031" s="37"/>
    </row>
    <row r="1032" spans="1:29" s="129" customFormat="1">
      <c r="A1032" s="121"/>
      <c r="B1032" s="121"/>
      <c r="C1032" s="121"/>
      <c r="D1032" s="121"/>
      <c r="E1032" s="121"/>
      <c r="F1032" s="122"/>
      <c r="G1032" s="122"/>
      <c r="H1032" s="123"/>
      <c r="I1032" s="127"/>
      <c r="J1032" s="127"/>
      <c r="K1032" s="127"/>
      <c r="L1032" s="127"/>
      <c r="M1032" s="127"/>
      <c r="N1032" s="127"/>
      <c r="O1032" s="127"/>
      <c r="P1032" s="127"/>
      <c r="Q1032" s="127"/>
      <c r="R1032" s="127"/>
      <c r="S1032" s="127"/>
      <c r="T1032" s="127"/>
      <c r="U1032" s="127"/>
      <c r="V1032" s="127"/>
      <c r="W1032" s="127"/>
      <c r="X1032" s="127"/>
      <c r="Y1032" s="127"/>
      <c r="Z1032" s="143"/>
      <c r="AA1032" s="143"/>
      <c r="AB1032" s="143"/>
      <c r="AC1032" s="37"/>
    </row>
    <row r="1033" spans="1:29" ht="15" customHeight="1">
      <c r="A1033" s="422" t="s">
        <v>678</v>
      </c>
      <c r="B1033" s="422" t="s">
        <v>679</v>
      </c>
      <c r="C1033" s="422" t="s">
        <v>680</v>
      </c>
      <c r="D1033" s="422" t="s">
        <v>681</v>
      </c>
      <c r="E1033" s="422" t="s">
        <v>682</v>
      </c>
      <c r="F1033" s="423" t="s">
        <v>683</v>
      </c>
      <c r="G1033" s="423" t="s">
        <v>684</v>
      </c>
      <c r="H1033" s="138">
        <v>0.55000000000000004</v>
      </c>
      <c r="I1033" s="472">
        <v>0.25</v>
      </c>
      <c r="J1033" s="472"/>
      <c r="K1033" s="472"/>
      <c r="L1033" s="472"/>
      <c r="M1033" s="472"/>
      <c r="N1033" s="444">
        <v>0.1</v>
      </c>
      <c r="O1033" s="444"/>
      <c r="P1033" s="139">
        <v>0.1</v>
      </c>
      <c r="Z1033" s="143"/>
      <c r="AA1033" s="143"/>
      <c r="AB1033" s="143"/>
      <c r="AC1033" s="37"/>
    </row>
    <row r="1034" spans="1:29" ht="14.25" customHeight="1">
      <c r="A1034" s="422"/>
      <c r="B1034" s="422"/>
      <c r="C1034" s="422"/>
      <c r="D1034" s="422"/>
      <c r="E1034" s="422"/>
      <c r="F1034" s="422"/>
      <c r="G1034" s="422"/>
      <c r="H1034" s="445" t="s">
        <v>727</v>
      </c>
      <c r="I1034" s="452" t="s">
        <v>728</v>
      </c>
      <c r="J1034" s="452"/>
      <c r="K1034" s="452"/>
      <c r="L1034" s="452"/>
      <c r="M1034" s="452"/>
      <c r="N1034" s="446" t="s">
        <v>729</v>
      </c>
      <c r="O1034" s="446"/>
      <c r="P1034" s="447" t="s">
        <v>730</v>
      </c>
      <c r="Z1034" s="143"/>
      <c r="AA1034" s="143"/>
      <c r="AB1034" s="143"/>
      <c r="AC1034" s="37"/>
    </row>
    <row r="1035" spans="1:29" ht="83.25" customHeight="1">
      <c r="A1035" s="442" t="s">
        <v>364</v>
      </c>
      <c r="B1035" s="427" t="s">
        <v>910</v>
      </c>
      <c r="C1035" s="428">
        <v>138</v>
      </c>
      <c r="D1035" s="428">
        <v>170</v>
      </c>
      <c r="E1035" s="474" t="s">
        <v>618</v>
      </c>
      <c r="F1035" s="429">
        <v>3199</v>
      </c>
      <c r="G1035" s="429">
        <f>D1035*F1035</f>
        <v>543830</v>
      </c>
      <c r="H1035" s="445"/>
      <c r="I1035" s="154" t="s">
        <v>784</v>
      </c>
      <c r="J1035" s="154" t="s">
        <v>733</v>
      </c>
      <c r="K1035" s="154" t="s">
        <v>756</v>
      </c>
      <c r="L1035" s="154" t="s">
        <v>757</v>
      </c>
      <c r="M1035" s="153" t="s">
        <v>735</v>
      </c>
      <c r="N1035" s="146" t="s">
        <v>736</v>
      </c>
      <c r="O1035" s="146" t="s">
        <v>737</v>
      </c>
      <c r="P1035" s="447"/>
      <c r="Z1035" s="143"/>
      <c r="AA1035" s="143"/>
      <c r="AB1035" s="143"/>
      <c r="AC1035" s="37"/>
    </row>
    <row r="1036" spans="1:29" ht="39" customHeight="1">
      <c r="A1036" s="442"/>
      <c r="B1036" s="427"/>
      <c r="C1036" s="427"/>
      <c r="D1036" s="427"/>
      <c r="E1036" s="427"/>
      <c r="F1036" s="427"/>
      <c r="G1036" s="427"/>
      <c r="H1036" s="427"/>
      <c r="I1036" s="153">
        <v>0.5</v>
      </c>
      <c r="J1036" s="153">
        <v>0.2</v>
      </c>
      <c r="K1036" s="153">
        <v>0.1</v>
      </c>
      <c r="L1036" s="153">
        <v>0.1</v>
      </c>
      <c r="M1036" s="153">
        <v>0.1</v>
      </c>
      <c r="N1036" s="144">
        <v>0.9</v>
      </c>
      <c r="O1036" s="144">
        <v>0.1</v>
      </c>
      <c r="P1036" s="447"/>
      <c r="Z1036" s="143"/>
      <c r="AA1036" s="143"/>
      <c r="AB1036" s="143"/>
      <c r="AC1036" s="37"/>
    </row>
    <row r="1037" spans="1:29">
      <c r="A1037" s="442"/>
      <c r="B1037" s="432" t="s">
        <v>710</v>
      </c>
      <c r="C1037" s="432"/>
      <c r="D1037" s="432"/>
      <c r="E1037" s="432"/>
      <c r="F1037" s="432"/>
      <c r="G1037" s="432"/>
      <c r="H1037" s="148">
        <v>84</v>
      </c>
      <c r="I1037" s="149"/>
      <c r="J1037" s="149"/>
      <c r="K1037" s="149"/>
      <c r="L1037" s="149"/>
      <c r="M1037" s="149"/>
      <c r="N1037" s="149"/>
      <c r="O1037" s="149"/>
      <c r="P1037" s="149"/>
      <c r="Z1037" s="143"/>
      <c r="AA1037" s="143"/>
      <c r="AB1037" s="143"/>
      <c r="AC1037" s="37"/>
    </row>
    <row r="1038" spans="1:29">
      <c r="A1038" s="442"/>
      <c r="B1038" s="433" t="s">
        <v>711</v>
      </c>
      <c r="C1038" s="433"/>
      <c r="D1038" s="433"/>
      <c r="E1038" s="433"/>
      <c r="F1038" s="433"/>
      <c r="G1038" s="433"/>
      <c r="H1038" s="150">
        <f>(H1037/D1035)*G1035*H1033</f>
        <v>147793.80000000002</v>
      </c>
      <c r="I1038" s="149"/>
      <c r="J1038" s="149"/>
      <c r="K1038" s="149"/>
      <c r="L1038" s="149"/>
      <c r="M1038" s="149"/>
      <c r="N1038" s="149"/>
      <c r="O1038" s="149"/>
      <c r="P1038" s="149"/>
      <c r="Z1038" s="143"/>
      <c r="AA1038" s="143"/>
      <c r="AB1038" s="143"/>
      <c r="AC1038" s="37"/>
    </row>
    <row r="1039" spans="1:29">
      <c r="A1039" s="442"/>
      <c r="B1039" s="432" t="s">
        <v>738</v>
      </c>
      <c r="C1039" s="432"/>
      <c r="D1039" s="432"/>
      <c r="E1039" s="432"/>
      <c r="F1039" s="432"/>
      <c r="G1039" s="432"/>
      <c r="H1039" s="148">
        <v>54</v>
      </c>
      <c r="I1039" s="149"/>
      <c r="J1039" s="149"/>
      <c r="K1039" s="149"/>
      <c r="L1039" s="149"/>
      <c r="M1039" s="149"/>
      <c r="N1039" s="149"/>
      <c r="O1039" s="149"/>
      <c r="P1039" s="149"/>
      <c r="Z1039" s="143"/>
      <c r="AA1039" s="143"/>
      <c r="AB1039" s="143"/>
      <c r="AC1039" s="37"/>
    </row>
    <row r="1040" spans="1:29">
      <c r="A1040" s="442"/>
      <c r="B1040" s="433" t="s">
        <v>739</v>
      </c>
      <c r="C1040" s="433"/>
      <c r="D1040" s="433"/>
      <c r="E1040" s="433"/>
      <c r="F1040" s="433"/>
      <c r="G1040" s="433"/>
      <c r="H1040" s="150">
        <f>(H1039/D1035)*G1035*H1033</f>
        <v>95010.3</v>
      </c>
      <c r="I1040" s="149"/>
      <c r="J1040" s="149"/>
      <c r="K1040" s="149"/>
      <c r="L1040" s="149"/>
      <c r="M1040" s="149"/>
      <c r="N1040" s="149"/>
      <c r="O1040" s="149"/>
      <c r="P1040" s="149"/>
      <c r="Z1040" s="143"/>
      <c r="AA1040" s="143"/>
      <c r="AB1040" s="143"/>
      <c r="AC1040" s="37"/>
    </row>
    <row r="1041" spans="1:29">
      <c r="A1041" s="442"/>
      <c r="B1041" s="432" t="s">
        <v>762</v>
      </c>
      <c r="C1041" s="432"/>
      <c r="D1041" s="432"/>
      <c r="E1041" s="432"/>
      <c r="F1041" s="432"/>
      <c r="G1041" s="432"/>
      <c r="H1041" s="148">
        <v>32</v>
      </c>
      <c r="I1041" s="203">
        <v>135</v>
      </c>
      <c r="J1041" s="203">
        <v>170</v>
      </c>
      <c r="K1041" s="203">
        <v>140</v>
      </c>
      <c r="L1041" s="203">
        <v>135</v>
      </c>
      <c r="M1041" s="149"/>
      <c r="N1041" s="149"/>
      <c r="O1041" s="149"/>
      <c r="P1041" s="149"/>
      <c r="Z1041" s="143"/>
      <c r="AA1041" s="143"/>
      <c r="AB1041" s="143"/>
      <c r="AC1041" s="37"/>
    </row>
    <row r="1042" spans="1:29">
      <c r="A1042" s="442"/>
      <c r="B1042" s="433" t="s">
        <v>763</v>
      </c>
      <c r="C1042" s="433"/>
      <c r="D1042" s="433"/>
      <c r="E1042" s="433"/>
      <c r="F1042" s="433"/>
      <c r="G1042" s="433"/>
      <c r="H1042" s="150">
        <f>(H1041/D1035)*G1035*H1033</f>
        <v>56302.400000000001</v>
      </c>
      <c r="I1042" s="177">
        <f>(I1041/D1035)*G1035*I1033*I1036</f>
        <v>53983.125</v>
      </c>
      <c r="J1042" s="177">
        <f>(J1041/D1035)*I1033*J1036*G1035</f>
        <v>27191.5</v>
      </c>
      <c r="K1042" s="177">
        <f>(K1041/D1035)*G1035*I1033*K1036</f>
        <v>11196.5</v>
      </c>
      <c r="L1042" s="177">
        <f>(L1041/D1035)*G1035*I1033*L1036</f>
        <v>10796.625</v>
      </c>
      <c r="M1042" s="149"/>
      <c r="N1042" s="149"/>
      <c r="O1042" s="149"/>
      <c r="P1042" s="149"/>
      <c r="Z1042" s="143"/>
      <c r="AA1042" s="143"/>
      <c r="AB1042" s="143"/>
      <c r="AC1042" s="37"/>
    </row>
    <row r="1043" spans="1:29">
      <c r="A1043" s="442"/>
      <c r="B1043" s="432" t="s">
        <v>742</v>
      </c>
      <c r="C1043" s="432"/>
      <c r="D1043" s="432"/>
      <c r="E1043" s="432"/>
      <c r="F1043" s="432"/>
      <c r="G1043" s="432"/>
      <c r="H1043" s="149"/>
      <c r="I1043" s="203">
        <v>10</v>
      </c>
      <c r="J1043" s="149"/>
      <c r="K1043" s="203">
        <v>30</v>
      </c>
      <c r="L1043" s="203">
        <v>10</v>
      </c>
      <c r="M1043" s="149"/>
      <c r="N1043" s="149"/>
      <c r="O1043" s="149"/>
      <c r="P1043" s="149"/>
      <c r="Z1043" s="143"/>
      <c r="AA1043" s="143"/>
      <c r="AB1043" s="143"/>
      <c r="AC1043" s="37"/>
    </row>
    <row r="1044" spans="1:29">
      <c r="A1044" s="442"/>
      <c r="B1044" s="433" t="s">
        <v>743</v>
      </c>
      <c r="C1044" s="433"/>
      <c r="D1044" s="433"/>
      <c r="E1044" s="433"/>
      <c r="F1044" s="433"/>
      <c r="G1044" s="433"/>
      <c r="H1044" s="149"/>
      <c r="I1044" s="177">
        <f>(I1043/D1035)*G1035*I1033*I1036</f>
        <v>3998.75</v>
      </c>
      <c r="J1044" s="149"/>
      <c r="K1044" s="177">
        <f>(K1043/D1035)*G1035*I1033*K1036</f>
        <v>2399.25</v>
      </c>
      <c r="L1044" s="177">
        <f>(L1043/D1035)*G1035*I1033*L1036</f>
        <v>799.75</v>
      </c>
      <c r="M1044" s="149"/>
      <c r="N1044" s="149"/>
      <c r="O1044" s="149"/>
      <c r="P1044" s="149"/>
      <c r="Z1044" s="143"/>
      <c r="AA1044" s="143"/>
      <c r="AB1044" s="143"/>
      <c r="AC1044" s="37"/>
    </row>
    <row r="1045" spans="1:29">
      <c r="A1045" s="442"/>
      <c r="B1045" s="432" t="s">
        <v>751</v>
      </c>
      <c r="C1045" s="432"/>
      <c r="D1045" s="432"/>
      <c r="E1045" s="432"/>
      <c r="F1045" s="432"/>
      <c r="G1045" s="432"/>
      <c r="H1045" s="149"/>
      <c r="I1045" s="203">
        <v>10</v>
      </c>
      <c r="J1045" s="149"/>
      <c r="K1045" s="149"/>
      <c r="L1045" s="203">
        <v>10</v>
      </c>
      <c r="M1045" s="149"/>
      <c r="N1045" s="149"/>
      <c r="O1045" s="149"/>
      <c r="P1045" s="149"/>
      <c r="Z1045" s="143"/>
      <c r="AA1045" s="143"/>
      <c r="AB1045" s="143"/>
      <c r="AC1045" s="37"/>
    </row>
    <row r="1046" spans="1:29">
      <c r="A1046" s="442"/>
      <c r="B1046" s="433" t="s">
        <v>752</v>
      </c>
      <c r="C1046" s="433"/>
      <c r="D1046" s="433"/>
      <c r="E1046" s="433"/>
      <c r="F1046" s="433"/>
      <c r="G1046" s="433"/>
      <c r="H1046" s="149"/>
      <c r="I1046" s="177">
        <f>(I1045/D1035)*G1035*I1033*I1036</f>
        <v>3998.75</v>
      </c>
      <c r="J1046" s="149"/>
      <c r="K1046" s="149"/>
      <c r="L1046" s="177">
        <f>(L1045/D1035)*G1035*I1033*L1036</f>
        <v>799.75</v>
      </c>
      <c r="M1046" s="149"/>
      <c r="N1046" s="149"/>
      <c r="O1046" s="149"/>
      <c r="P1046" s="149"/>
      <c r="Z1046" s="143"/>
      <c r="AA1046" s="143"/>
      <c r="AB1046" s="143"/>
      <c r="AC1046" s="37"/>
    </row>
    <row r="1047" spans="1:29">
      <c r="A1047" s="442"/>
      <c r="B1047" s="432" t="s">
        <v>744</v>
      </c>
      <c r="C1047" s="432"/>
      <c r="D1047" s="432"/>
      <c r="E1047" s="432"/>
      <c r="F1047" s="432"/>
      <c r="G1047" s="432"/>
      <c r="H1047" s="149"/>
      <c r="I1047" s="203">
        <v>10</v>
      </c>
      <c r="J1047" s="149"/>
      <c r="K1047" s="149"/>
      <c r="L1047" s="203">
        <v>10</v>
      </c>
      <c r="M1047" s="203">
        <v>165</v>
      </c>
      <c r="N1047" s="149"/>
      <c r="O1047" s="149"/>
      <c r="P1047" s="149"/>
      <c r="Z1047" s="143"/>
      <c r="AA1047" s="143"/>
      <c r="AB1047" s="143"/>
      <c r="AC1047" s="37"/>
    </row>
    <row r="1048" spans="1:29">
      <c r="A1048" s="442"/>
      <c r="B1048" s="433" t="s">
        <v>745</v>
      </c>
      <c r="C1048" s="433"/>
      <c r="D1048" s="433"/>
      <c r="E1048" s="433"/>
      <c r="F1048" s="433"/>
      <c r="G1048" s="433"/>
      <c r="H1048" s="149"/>
      <c r="I1048" s="177">
        <f>(I1047/D1035)*G1035*I1033*I1036</f>
        <v>3998.75</v>
      </c>
      <c r="J1048" s="149"/>
      <c r="K1048" s="149"/>
      <c r="L1048" s="177">
        <f>(L1047/D1035)*G1035*I1033*L1036</f>
        <v>799.75</v>
      </c>
      <c r="M1048" s="177">
        <f>(M1047/D1035)*G1035*I1033*M1036</f>
        <v>13195.875</v>
      </c>
      <c r="N1048" s="149"/>
      <c r="O1048" s="149"/>
      <c r="P1048" s="149"/>
      <c r="Z1048" s="143"/>
      <c r="AA1048" s="143"/>
      <c r="AB1048" s="143"/>
      <c r="AC1048" s="37"/>
    </row>
    <row r="1049" spans="1:29">
      <c r="A1049" s="442"/>
      <c r="B1049" s="448" t="s">
        <v>720</v>
      </c>
      <c r="C1049" s="448"/>
      <c r="D1049" s="448"/>
      <c r="E1049" s="448"/>
      <c r="F1049" s="448"/>
      <c r="G1049" s="448"/>
      <c r="H1049" s="152">
        <f t="shared" ref="H1049:P1049" si="55">H1037+H1039+H1041+H1043+H1045+H1047</f>
        <v>170</v>
      </c>
      <c r="I1049" s="152">
        <f t="shared" si="55"/>
        <v>165</v>
      </c>
      <c r="J1049" s="152">
        <f t="shared" si="55"/>
        <v>170</v>
      </c>
      <c r="K1049" s="152">
        <f t="shared" si="55"/>
        <v>170</v>
      </c>
      <c r="L1049" s="152">
        <f t="shared" si="55"/>
        <v>165</v>
      </c>
      <c r="M1049" s="152">
        <f t="shared" si="55"/>
        <v>165</v>
      </c>
      <c r="N1049" s="152">
        <f t="shared" si="55"/>
        <v>0</v>
      </c>
      <c r="O1049" s="152">
        <f t="shared" si="55"/>
        <v>0</v>
      </c>
      <c r="P1049" s="152">
        <f t="shared" si="55"/>
        <v>0</v>
      </c>
      <c r="Z1049" s="143"/>
      <c r="AA1049" s="143"/>
      <c r="AB1049" s="143"/>
      <c r="AC1049" s="37"/>
    </row>
    <row r="1050" spans="1:29">
      <c r="A1050" s="442"/>
      <c r="B1050" s="439" t="s">
        <v>695</v>
      </c>
      <c r="C1050" s="439"/>
      <c r="D1050" s="439"/>
      <c r="E1050" s="439"/>
      <c r="F1050" s="439"/>
      <c r="G1050" s="439"/>
      <c r="H1050" s="117">
        <f t="shared" ref="H1050:P1050" si="56">H1038+H1040+H1042+H1044+H1046+H1048</f>
        <v>299106.50000000006</v>
      </c>
      <c r="I1050" s="117">
        <f t="shared" si="56"/>
        <v>65979.375</v>
      </c>
      <c r="J1050" s="117">
        <f t="shared" si="56"/>
        <v>27191.5</v>
      </c>
      <c r="K1050" s="117">
        <f t="shared" si="56"/>
        <v>13595.75</v>
      </c>
      <c r="L1050" s="117">
        <f t="shared" si="56"/>
        <v>13195.875</v>
      </c>
      <c r="M1050" s="117">
        <f t="shared" si="56"/>
        <v>13195.875</v>
      </c>
      <c r="N1050" s="117">
        <f t="shared" si="56"/>
        <v>0</v>
      </c>
      <c r="O1050" s="117">
        <f t="shared" si="56"/>
        <v>0</v>
      </c>
      <c r="P1050" s="117">
        <f t="shared" si="56"/>
        <v>0</v>
      </c>
      <c r="U1050" s="141"/>
      <c r="Z1050" s="143"/>
      <c r="AA1050" s="143"/>
      <c r="AB1050" s="143"/>
      <c r="AC1050" s="37"/>
    </row>
    <row r="1051" spans="1:29">
      <c r="A1051" s="442"/>
      <c r="B1051" s="449" t="s">
        <v>746</v>
      </c>
      <c r="C1051" s="449"/>
      <c r="D1051" s="449"/>
      <c r="E1051" s="449"/>
      <c r="F1051" s="449"/>
      <c r="G1051" s="449"/>
      <c r="H1051" s="470">
        <f>H1050</f>
        <v>299106.50000000006</v>
      </c>
      <c r="I1051" s="470"/>
      <c r="J1051" s="470"/>
      <c r="K1051" s="470"/>
      <c r="L1051" s="470"/>
      <c r="M1051" s="470"/>
      <c r="N1051" s="470"/>
      <c r="O1051" s="470"/>
      <c r="P1051" s="470"/>
      <c r="Z1051" s="143"/>
      <c r="AA1051" s="143"/>
      <c r="AB1051" s="143"/>
      <c r="AC1051" s="37"/>
    </row>
    <row r="1052" spans="1:29">
      <c r="A1052" s="442"/>
      <c r="B1052" s="449" t="s">
        <v>747</v>
      </c>
      <c r="C1052" s="449"/>
      <c r="D1052" s="449"/>
      <c r="E1052" s="449"/>
      <c r="F1052" s="449"/>
      <c r="G1052" s="449"/>
      <c r="H1052" s="470">
        <f>SUM(I1050:M1050)</f>
        <v>133158.375</v>
      </c>
      <c r="I1052" s="470"/>
      <c r="J1052" s="470"/>
      <c r="K1052" s="470"/>
      <c r="L1052" s="470"/>
      <c r="M1052" s="470"/>
      <c r="N1052" s="470"/>
      <c r="O1052" s="470"/>
      <c r="P1052" s="470"/>
      <c r="Z1052" s="143"/>
      <c r="AA1052" s="143"/>
      <c r="AB1052" s="143"/>
      <c r="AC1052" s="37"/>
    </row>
    <row r="1053" spans="1:29">
      <c r="A1053" s="442"/>
      <c r="B1053" s="449" t="s">
        <v>748</v>
      </c>
      <c r="C1053" s="449"/>
      <c r="D1053" s="449"/>
      <c r="E1053" s="449"/>
      <c r="F1053" s="449"/>
      <c r="G1053" s="449"/>
      <c r="H1053" s="470">
        <f>SUM(N1049:P1049)</f>
        <v>0</v>
      </c>
      <c r="I1053" s="470"/>
      <c r="J1053" s="470"/>
      <c r="K1053" s="470"/>
      <c r="L1053" s="470"/>
      <c r="M1053" s="470"/>
      <c r="N1053" s="470"/>
      <c r="O1053" s="470"/>
      <c r="P1053" s="470"/>
      <c r="Z1053" s="143"/>
      <c r="AA1053" s="143"/>
      <c r="AB1053" s="143"/>
      <c r="AC1053" s="37"/>
    </row>
    <row r="1054" spans="1:29">
      <c r="A1054" s="442"/>
      <c r="B1054" s="439" t="s">
        <v>721</v>
      </c>
      <c r="C1054" s="439"/>
      <c r="D1054" s="439"/>
      <c r="E1054" s="439"/>
      <c r="F1054" s="439"/>
      <c r="G1054" s="439"/>
      <c r="H1054" s="470">
        <f>SUM(H1051:P1053)</f>
        <v>432264.87500000006</v>
      </c>
      <c r="I1054" s="470"/>
      <c r="J1054" s="470"/>
      <c r="K1054" s="470"/>
      <c r="L1054" s="470"/>
      <c r="M1054" s="470"/>
      <c r="N1054" s="470"/>
      <c r="O1054" s="470"/>
      <c r="P1054" s="470"/>
      <c r="Z1054" s="143"/>
      <c r="AA1054" s="143"/>
      <c r="AB1054" s="143"/>
      <c r="AC1054" s="37"/>
    </row>
    <row r="1055" spans="1:29">
      <c r="A1055" s="442"/>
      <c r="B1055" s="450" t="s">
        <v>749</v>
      </c>
      <c r="C1055" s="450"/>
      <c r="D1055" s="450"/>
      <c r="E1055" s="450"/>
      <c r="F1055" s="450"/>
      <c r="G1055" s="450"/>
      <c r="H1055" s="471">
        <f>H1054/G1035</f>
        <v>0.79485294117647065</v>
      </c>
      <c r="I1055" s="471"/>
      <c r="J1055" s="471"/>
      <c r="K1055" s="471"/>
      <c r="L1055" s="471"/>
      <c r="M1055" s="471"/>
      <c r="N1055" s="471"/>
      <c r="O1055" s="471"/>
      <c r="P1055" s="471"/>
      <c r="Z1055" s="143"/>
      <c r="AA1055" s="143"/>
      <c r="AB1055" s="143"/>
      <c r="AC1055" s="37"/>
    </row>
    <row r="1056" spans="1:29" s="129" customFormat="1">
      <c r="A1056" s="121"/>
      <c r="B1056" s="121"/>
      <c r="C1056" s="121"/>
      <c r="D1056" s="121"/>
      <c r="E1056" s="121"/>
      <c r="F1056" s="122"/>
      <c r="G1056" s="122"/>
      <c r="H1056" s="123"/>
      <c r="I1056" s="127"/>
      <c r="J1056" s="127"/>
      <c r="K1056" s="127"/>
      <c r="L1056" s="127"/>
      <c r="M1056" s="127"/>
      <c r="N1056" s="127"/>
      <c r="O1056" s="127"/>
      <c r="P1056" s="127"/>
      <c r="Q1056" s="127"/>
      <c r="R1056" s="127"/>
      <c r="S1056" s="127"/>
      <c r="T1056" s="127"/>
      <c r="U1056" s="127"/>
      <c r="V1056" s="127"/>
      <c r="W1056" s="127"/>
      <c r="X1056" s="127"/>
      <c r="Y1056" s="127"/>
      <c r="Z1056" s="143"/>
      <c r="AA1056" s="143"/>
      <c r="AB1056" s="143"/>
      <c r="AC1056" s="37"/>
    </row>
    <row r="1057" spans="1:29" ht="15" customHeight="1">
      <c r="A1057" s="422" t="s">
        <v>678</v>
      </c>
      <c r="B1057" s="422" t="s">
        <v>679</v>
      </c>
      <c r="C1057" s="422" t="s">
        <v>680</v>
      </c>
      <c r="D1057" s="422" t="s">
        <v>681</v>
      </c>
      <c r="E1057" s="422" t="s">
        <v>682</v>
      </c>
      <c r="F1057" s="423" t="s">
        <v>683</v>
      </c>
      <c r="G1057" s="423" t="s">
        <v>684</v>
      </c>
      <c r="H1057" s="138">
        <v>0.55000000000000004</v>
      </c>
      <c r="I1057" s="472">
        <v>0.25</v>
      </c>
      <c r="J1057" s="472"/>
      <c r="K1057" s="472"/>
      <c r="L1057" s="472"/>
      <c r="M1057" s="472"/>
      <c r="N1057" s="444">
        <v>0.1</v>
      </c>
      <c r="O1057" s="444"/>
      <c r="P1057" s="139">
        <v>0.1</v>
      </c>
      <c r="Z1057" s="143"/>
      <c r="AA1057" s="143"/>
      <c r="AB1057" s="143"/>
      <c r="AC1057" s="37"/>
    </row>
    <row r="1058" spans="1:29" ht="14.25" customHeight="1">
      <c r="A1058" s="422"/>
      <c r="B1058" s="422"/>
      <c r="C1058" s="422"/>
      <c r="D1058" s="422"/>
      <c r="E1058" s="422"/>
      <c r="F1058" s="422"/>
      <c r="G1058" s="422"/>
      <c r="H1058" s="445" t="s">
        <v>727</v>
      </c>
      <c r="I1058" s="452" t="s">
        <v>728</v>
      </c>
      <c r="J1058" s="452"/>
      <c r="K1058" s="452"/>
      <c r="L1058" s="452"/>
      <c r="M1058" s="452"/>
      <c r="N1058" s="446" t="s">
        <v>729</v>
      </c>
      <c r="O1058" s="446"/>
      <c r="P1058" s="447" t="s">
        <v>730</v>
      </c>
      <c r="Z1058" s="143"/>
      <c r="AA1058" s="143"/>
      <c r="AB1058" s="143"/>
      <c r="AC1058" s="37"/>
    </row>
    <row r="1059" spans="1:29" ht="83.25" customHeight="1">
      <c r="A1059" s="442" t="s">
        <v>366</v>
      </c>
      <c r="B1059" s="427" t="s">
        <v>911</v>
      </c>
      <c r="C1059" s="428">
        <v>24</v>
      </c>
      <c r="D1059" s="428">
        <v>24</v>
      </c>
      <c r="E1059" s="474" t="s">
        <v>618</v>
      </c>
      <c r="F1059" s="429">
        <v>8400</v>
      </c>
      <c r="G1059" s="429">
        <v>201600</v>
      </c>
      <c r="H1059" s="445"/>
      <c r="I1059" s="154" t="s">
        <v>784</v>
      </c>
      <c r="J1059" s="154" t="s">
        <v>733</v>
      </c>
      <c r="K1059" s="154" t="s">
        <v>756</v>
      </c>
      <c r="L1059" s="154" t="s">
        <v>757</v>
      </c>
      <c r="M1059" s="153" t="s">
        <v>735</v>
      </c>
      <c r="N1059" s="146" t="s">
        <v>736</v>
      </c>
      <c r="O1059" s="146" t="s">
        <v>737</v>
      </c>
      <c r="P1059" s="447"/>
      <c r="Z1059" s="143"/>
      <c r="AA1059" s="143"/>
      <c r="AB1059" s="143"/>
      <c r="AC1059" s="37"/>
    </row>
    <row r="1060" spans="1:29" ht="39" customHeight="1">
      <c r="A1060" s="442"/>
      <c r="B1060" s="427"/>
      <c r="C1060" s="427"/>
      <c r="D1060" s="427"/>
      <c r="E1060" s="427"/>
      <c r="F1060" s="427"/>
      <c r="G1060" s="427"/>
      <c r="H1060" s="427"/>
      <c r="I1060" s="153">
        <v>0.5</v>
      </c>
      <c r="J1060" s="153">
        <v>0.2</v>
      </c>
      <c r="K1060" s="153">
        <v>0.1</v>
      </c>
      <c r="L1060" s="153">
        <v>0.1</v>
      </c>
      <c r="M1060" s="153">
        <v>0.1</v>
      </c>
      <c r="N1060" s="144">
        <v>0.9</v>
      </c>
      <c r="O1060" s="144">
        <v>0.1</v>
      </c>
      <c r="P1060" s="447"/>
      <c r="Z1060" s="143"/>
      <c r="AA1060" s="143"/>
      <c r="AB1060" s="143"/>
      <c r="AC1060" s="37"/>
    </row>
    <row r="1061" spans="1:29">
      <c r="A1061" s="442"/>
      <c r="B1061" s="432" t="s">
        <v>710</v>
      </c>
      <c r="C1061" s="432"/>
      <c r="D1061" s="432"/>
      <c r="E1061" s="432"/>
      <c r="F1061" s="432"/>
      <c r="G1061" s="432"/>
      <c r="H1061" s="148">
        <v>4</v>
      </c>
      <c r="I1061" s="149"/>
      <c r="J1061" s="149"/>
      <c r="K1061" s="149"/>
      <c r="L1061" s="149"/>
      <c r="M1061" s="149"/>
      <c r="N1061" s="149"/>
      <c r="O1061" s="149"/>
      <c r="P1061" s="149"/>
      <c r="Z1061" s="143"/>
      <c r="AA1061" s="143"/>
      <c r="AB1061" s="143"/>
      <c r="AC1061" s="37"/>
    </row>
    <row r="1062" spans="1:29">
      <c r="A1062" s="442"/>
      <c r="B1062" s="433" t="s">
        <v>711</v>
      </c>
      <c r="C1062" s="433"/>
      <c r="D1062" s="433"/>
      <c r="E1062" s="433"/>
      <c r="F1062" s="433"/>
      <c r="G1062" s="433"/>
      <c r="H1062" s="150">
        <f>(H1061/C1059)*G1059*H1057</f>
        <v>18480</v>
      </c>
      <c r="I1062" s="149"/>
      <c r="J1062" s="149"/>
      <c r="K1062" s="149"/>
      <c r="L1062" s="149"/>
      <c r="M1062" s="149"/>
      <c r="N1062" s="149"/>
      <c r="O1062" s="149"/>
      <c r="P1062" s="149"/>
      <c r="Z1062" s="143"/>
      <c r="AA1062" s="143"/>
      <c r="AB1062" s="143"/>
      <c r="AC1062" s="37"/>
    </row>
    <row r="1063" spans="1:29">
      <c r="A1063" s="442"/>
      <c r="B1063" s="432" t="s">
        <v>738</v>
      </c>
      <c r="C1063" s="432"/>
      <c r="D1063" s="432"/>
      <c r="E1063" s="432"/>
      <c r="F1063" s="432"/>
      <c r="G1063" s="432"/>
      <c r="H1063" s="148">
        <v>13</v>
      </c>
      <c r="I1063" s="149"/>
      <c r="J1063" s="149"/>
      <c r="K1063" s="149"/>
      <c r="L1063" s="149"/>
      <c r="M1063" s="149"/>
      <c r="N1063" s="149"/>
      <c r="O1063" s="149"/>
      <c r="P1063" s="149"/>
      <c r="Z1063" s="143"/>
      <c r="AA1063" s="143"/>
      <c r="AB1063" s="143"/>
      <c r="AC1063" s="37"/>
    </row>
    <row r="1064" spans="1:29">
      <c r="A1064" s="442"/>
      <c r="B1064" s="433" t="s">
        <v>739</v>
      </c>
      <c r="C1064" s="433"/>
      <c r="D1064" s="433"/>
      <c r="E1064" s="433"/>
      <c r="F1064" s="433"/>
      <c r="G1064" s="433"/>
      <c r="H1064" s="150">
        <f>(H1063/C1059)*G1059*H1057</f>
        <v>60060</v>
      </c>
      <c r="I1064" s="149"/>
      <c r="J1064" s="149"/>
      <c r="K1064" s="149"/>
      <c r="L1064" s="149"/>
      <c r="M1064" s="149"/>
      <c r="N1064" s="149"/>
      <c r="O1064" s="149"/>
      <c r="P1064" s="149"/>
      <c r="Z1064" s="143"/>
      <c r="AA1064" s="143"/>
      <c r="AB1064" s="143"/>
      <c r="AC1064" s="37"/>
    </row>
    <row r="1065" spans="1:29">
      <c r="A1065" s="442"/>
      <c r="B1065" s="432" t="s">
        <v>762</v>
      </c>
      <c r="C1065" s="432"/>
      <c r="D1065" s="432"/>
      <c r="E1065" s="432"/>
      <c r="F1065" s="432"/>
      <c r="G1065" s="432"/>
      <c r="H1065" s="148">
        <v>-4</v>
      </c>
      <c r="I1065" s="203">
        <v>3</v>
      </c>
      <c r="J1065" s="203">
        <v>13</v>
      </c>
      <c r="K1065" s="203">
        <v>11</v>
      </c>
      <c r="L1065" s="203">
        <v>3</v>
      </c>
      <c r="M1065" s="149"/>
      <c r="N1065" s="149"/>
      <c r="O1065" s="149"/>
      <c r="P1065" s="149"/>
      <c r="Z1065" s="143"/>
      <c r="AA1065" s="143"/>
      <c r="AB1065" s="143"/>
      <c r="AC1065" s="37"/>
    </row>
    <row r="1066" spans="1:29">
      <c r="A1066" s="442"/>
      <c r="B1066" s="433" t="s">
        <v>763</v>
      </c>
      <c r="C1066" s="433"/>
      <c r="D1066" s="433"/>
      <c r="E1066" s="433"/>
      <c r="F1066" s="433"/>
      <c r="G1066" s="433"/>
      <c r="H1066" s="150">
        <f>(H1065/D1059)*G1059*H1057</f>
        <v>-18480</v>
      </c>
      <c r="I1066" s="177">
        <f>(I1065/D1059)*G1059*I1057*I1060</f>
        <v>3150</v>
      </c>
      <c r="J1066" s="177">
        <f>(J1065/D1059)*G1059*I1057*J1060</f>
        <v>5460</v>
      </c>
      <c r="K1066" s="177">
        <f>(K1065/D1059)*G1059*I1057*K1060</f>
        <v>2310</v>
      </c>
      <c r="L1066" s="177">
        <f>(L1065/D1059)*G1059*I1057*L1060</f>
        <v>630</v>
      </c>
      <c r="M1066" s="149"/>
      <c r="N1066" s="149"/>
      <c r="O1066" s="149"/>
      <c r="P1066" s="149"/>
      <c r="Z1066" s="143"/>
      <c r="AA1066" s="143"/>
      <c r="AB1066" s="143"/>
      <c r="AC1066" s="37"/>
    </row>
    <row r="1067" spans="1:29">
      <c r="A1067" s="442"/>
      <c r="B1067" s="432" t="s">
        <v>742</v>
      </c>
      <c r="C1067" s="432"/>
      <c r="D1067" s="432"/>
      <c r="E1067" s="432"/>
      <c r="F1067" s="432"/>
      <c r="G1067" s="432"/>
      <c r="H1067" s="149"/>
      <c r="I1067" s="203">
        <v>6</v>
      </c>
      <c r="J1067" s="149"/>
      <c r="K1067" s="203">
        <v>8</v>
      </c>
      <c r="L1067" s="203">
        <v>6</v>
      </c>
      <c r="M1067" s="149"/>
      <c r="N1067" s="149"/>
      <c r="O1067" s="149"/>
      <c r="P1067" s="149"/>
      <c r="Z1067" s="143"/>
      <c r="AA1067" s="143"/>
      <c r="AB1067" s="143"/>
      <c r="AC1067" s="37"/>
    </row>
    <row r="1068" spans="1:29">
      <c r="A1068" s="442"/>
      <c r="B1068" s="433" t="s">
        <v>743</v>
      </c>
      <c r="C1068" s="433"/>
      <c r="D1068" s="433"/>
      <c r="E1068" s="433"/>
      <c r="F1068" s="433"/>
      <c r="G1068" s="433"/>
      <c r="H1068" s="149"/>
      <c r="I1068" s="177">
        <f>(I1067/D1059)*G1059*I1057*I1060</f>
        <v>6300</v>
      </c>
      <c r="J1068" s="149"/>
      <c r="K1068" s="177">
        <f>(K1067/D1059)*G1059*I1057*K1060</f>
        <v>1680</v>
      </c>
      <c r="L1068" s="177">
        <f>(L1067/D1059)*G1059*I1057*L1060</f>
        <v>1260</v>
      </c>
      <c r="M1068" s="149"/>
      <c r="N1068" s="149"/>
      <c r="O1068" s="149"/>
      <c r="P1068" s="149"/>
      <c r="Z1068" s="143"/>
      <c r="AA1068" s="143"/>
      <c r="AB1068" s="143"/>
      <c r="AC1068" s="37"/>
    </row>
    <row r="1069" spans="1:29">
      <c r="A1069" s="442"/>
      <c r="B1069" s="432" t="s">
        <v>751</v>
      </c>
      <c r="C1069" s="432"/>
      <c r="D1069" s="432"/>
      <c r="E1069" s="432"/>
      <c r="F1069" s="432"/>
      <c r="G1069" s="432"/>
      <c r="H1069" s="149"/>
      <c r="I1069" s="203">
        <v>3</v>
      </c>
      <c r="J1069" s="149"/>
      <c r="K1069" s="203">
        <v>3</v>
      </c>
      <c r="L1069" s="203">
        <v>3</v>
      </c>
      <c r="M1069" s="149"/>
      <c r="N1069" s="149"/>
      <c r="O1069" s="149"/>
      <c r="P1069" s="149"/>
      <c r="Z1069" s="143"/>
      <c r="AA1069" s="143"/>
      <c r="AB1069" s="143"/>
      <c r="AC1069" s="37"/>
    </row>
    <row r="1070" spans="1:29">
      <c r="A1070" s="442"/>
      <c r="B1070" s="433" t="s">
        <v>752</v>
      </c>
      <c r="C1070" s="433"/>
      <c r="D1070" s="433"/>
      <c r="E1070" s="433"/>
      <c r="F1070" s="433"/>
      <c r="G1070" s="433"/>
      <c r="H1070" s="149"/>
      <c r="I1070" s="177">
        <f>(I1069/D1059)*G1059*I1057*I1060</f>
        <v>3150</v>
      </c>
      <c r="J1070" s="149"/>
      <c r="K1070" s="177">
        <f>(K1069/D1059)*G1059*I1057*K1060</f>
        <v>630</v>
      </c>
      <c r="L1070" s="177">
        <f>(L1069/D1059)*G1059*I1057*L1060</f>
        <v>630</v>
      </c>
      <c r="M1070" s="149"/>
      <c r="N1070" s="149"/>
      <c r="O1070" s="149"/>
      <c r="P1070" s="149"/>
      <c r="Z1070" s="143"/>
      <c r="AA1070" s="143"/>
      <c r="AB1070" s="143"/>
      <c r="AC1070" s="37"/>
    </row>
    <row r="1071" spans="1:29">
      <c r="A1071" s="442"/>
      <c r="B1071" s="432" t="s">
        <v>744</v>
      </c>
      <c r="C1071" s="432"/>
      <c r="D1071" s="432"/>
      <c r="E1071" s="432"/>
      <c r="F1071" s="432"/>
      <c r="G1071" s="432"/>
      <c r="H1071" s="148">
        <v>11</v>
      </c>
      <c r="I1071" s="203">
        <v>9</v>
      </c>
      <c r="J1071" s="203">
        <v>11</v>
      </c>
      <c r="K1071" s="149"/>
      <c r="L1071" s="203">
        <v>9</v>
      </c>
      <c r="M1071" s="203">
        <v>19</v>
      </c>
      <c r="N1071" s="149"/>
      <c r="O1071" s="149"/>
      <c r="P1071" s="149"/>
      <c r="Z1071" s="143"/>
      <c r="AA1071" s="143"/>
      <c r="AB1071" s="143"/>
      <c r="AC1071" s="37"/>
    </row>
    <row r="1072" spans="1:29">
      <c r="A1072" s="442"/>
      <c r="B1072" s="433" t="s">
        <v>745</v>
      </c>
      <c r="C1072" s="433"/>
      <c r="D1072" s="433"/>
      <c r="E1072" s="433"/>
      <c r="F1072" s="433"/>
      <c r="G1072" s="433"/>
      <c r="H1072" s="150">
        <f>(H1071/D1059)*G1059*H1057</f>
        <v>50820.000000000007</v>
      </c>
      <c r="I1072" s="177">
        <f>(I1071/D1059)*G1059*I1057*I1060</f>
        <v>9450</v>
      </c>
      <c r="J1072" s="177">
        <f>(J1071/C1059)*G1059*I1057*J1060</f>
        <v>4620</v>
      </c>
      <c r="K1072" s="149"/>
      <c r="L1072" s="177">
        <f>(L1071/D1059)*G1059*I1057*L1060</f>
        <v>1890</v>
      </c>
      <c r="M1072" s="177">
        <f>(M1071/D1059)*G1059*I1057*M1060</f>
        <v>3990</v>
      </c>
      <c r="N1072" s="166"/>
      <c r="O1072" s="149"/>
      <c r="P1072" s="149"/>
      <c r="Z1072" s="143"/>
      <c r="AA1072" s="143"/>
      <c r="AB1072" s="143"/>
      <c r="AC1072" s="37"/>
    </row>
    <row r="1073" spans="1:29">
      <c r="A1073" s="442"/>
      <c r="B1073" s="432" t="s">
        <v>1399</v>
      </c>
      <c r="C1073" s="432"/>
      <c r="D1073" s="432"/>
      <c r="E1073" s="432"/>
      <c r="F1073" s="432"/>
      <c r="G1073" s="432"/>
      <c r="H1073" s="149"/>
      <c r="I1073" s="203">
        <v>2</v>
      </c>
      <c r="J1073" s="203">
        <v>-1</v>
      </c>
      <c r="K1073" s="203">
        <v>1</v>
      </c>
      <c r="L1073" s="203">
        <v>2</v>
      </c>
      <c r="M1073" s="203">
        <v>4</v>
      </c>
      <c r="N1073" s="149"/>
      <c r="O1073" s="149"/>
      <c r="P1073" s="149"/>
      <c r="Z1073" s="143"/>
      <c r="AA1073" s="143"/>
      <c r="AB1073" s="143"/>
      <c r="AC1073" s="37"/>
    </row>
    <row r="1074" spans="1:29">
      <c r="A1074" s="442"/>
      <c r="B1074" s="433" t="s">
        <v>1400</v>
      </c>
      <c r="C1074" s="433"/>
      <c r="D1074" s="433"/>
      <c r="E1074" s="433"/>
      <c r="F1074" s="433"/>
      <c r="G1074" s="433"/>
      <c r="H1074" s="149"/>
      <c r="I1074" s="177">
        <f>(I1073/D1059)*G1059*I1057*I1060</f>
        <v>2100</v>
      </c>
      <c r="J1074" s="177">
        <f>(J1073/D1059)*G1059*I1057*J1060</f>
        <v>-420</v>
      </c>
      <c r="K1074" s="177">
        <f>(K1073/D1059)*G1059*I1057*K1060</f>
        <v>210</v>
      </c>
      <c r="L1074" s="177">
        <f>(L1073/D1059)*G1059*I1057*L1060</f>
        <v>420</v>
      </c>
      <c r="M1074" s="177">
        <f>(M1073/D1059)*G1059*I1057*M1060</f>
        <v>840</v>
      </c>
      <c r="N1074" s="166"/>
      <c r="O1074" s="149"/>
      <c r="P1074" s="149"/>
      <c r="Z1074" s="143"/>
      <c r="AA1074" s="143"/>
      <c r="AB1074" s="143"/>
      <c r="AC1074" s="37"/>
    </row>
    <row r="1075" spans="1:29">
      <c r="A1075" s="442"/>
      <c r="B1075" s="448" t="s">
        <v>720</v>
      </c>
      <c r="C1075" s="448"/>
      <c r="D1075" s="448"/>
      <c r="E1075" s="448"/>
      <c r="F1075" s="448"/>
      <c r="G1075" s="448"/>
      <c r="H1075" s="152">
        <f>H1061+H1063+H1065+H1067+H1069+H1071+H1073</f>
        <v>24</v>
      </c>
      <c r="I1075" s="152">
        <f t="shared" ref="I1075:P1075" si="57">I1061+I1063+I1065+I1067+I1069+I1071+I1073</f>
        <v>23</v>
      </c>
      <c r="J1075" s="152">
        <f t="shared" si="57"/>
        <v>23</v>
      </c>
      <c r="K1075" s="152">
        <f t="shared" si="57"/>
        <v>23</v>
      </c>
      <c r="L1075" s="152">
        <f t="shared" si="57"/>
        <v>23</v>
      </c>
      <c r="M1075" s="152">
        <f t="shared" si="57"/>
        <v>23</v>
      </c>
      <c r="N1075" s="152">
        <f t="shared" si="57"/>
        <v>0</v>
      </c>
      <c r="O1075" s="152">
        <f t="shared" si="57"/>
        <v>0</v>
      </c>
      <c r="P1075" s="152">
        <f t="shared" si="57"/>
        <v>0</v>
      </c>
      <c r="Z1075" s="143"/>
      <c r="AA1075" s="143"/>
      <c r="AB1075" s="143"/>
      <c r="AC1075" s="37"/>
    </row>
    <row r="1076" spans="1:29">
      <c r="A1076" s="442"/>
      <c r="B1076" s="439" t="s">
        <v>695</v>
      </c>
      <c r="C1076" s="439"/>
      <c r="D1076" s="439"/>
      <c r="E1076" s="439"/>
      <c r="F1076" s="439"/>
      <c r="G1076" s="439"/>
      <c r="H1076" s="117">
        <f>H1062+H1064+H1066+H1068+H1070+H1072+H1074</f>
        <v>110880</v>
      </c>
      <c r="I1076" s="117">
        <f t="shared" ref="I1076:P1076" si="58">I1062+I1064+I1066+I1068+I1070+I1072+I1074</f>
        <v>24150</v>
      </c>
      <c r="J1076" s="117">
        <f t="shared" si="58"/>
        <v>9660</v>
      </c>
      <c r="K1076" s="117">
        <f t="shared" si="58"/>
        <v>4830</v>
      </c>
      <c r="L1076" s="117">
        <f t="shared" si="58"/>
        <v>4830</v>
      </c>
      <c r="M1076" s="117">
        <f t="shared" si="58"/>
        <v>4830</v>
      </c>
      <c r="N1076" s="117">
        <f t="shared" si="58"/>
        <v>0</v>
      </c>
      <c r="O1076" s="117">
        <f t="shared" si="58"/>
        <v>0</v>
      </c>
      <c r="P1076" s="117">
        <f t="shared" si="58"/>
        <v>0</v>
      </c>
      <c r="U1076" s="141"/>
      <c r="Z1076" s="143"/>
      <c r="AA1076" s="143"/>
      <c r="AB1076" s="143"/>
      <c r="AC1076" s="37"/>
    </row>
    <row r="1077" spans="1:29">
      <c r="A1077" s="442"/>
      <c r="B1077" s="449" t="s">
        <v>746</v>
      </c>
      <c r="C1077" s="449"/>
      <c r="D1077" s="449"/>
      <c r="E1077" s="449"/>
      <c r="F1077" s="449"/>
      <c r="G1077" s="449"/>
      <c r="H1077" s="470">
        <f>H1076</f>
        <v>110880</v>
      </c>
      <c r="I1077" s="470"/>
      <c r="J1077" s="470"/>
      <c r="K1077" s="470"/>
      <c r="L1077" s="470"/>
      <c r="M1077" s="470"/>
      <c r="N1077" s="470"/>
      <c r="O1077" s="470"/>
      <c r="P1077" s="470"/>
      <c r="Z1077" s="143"/>
      <c r="AA1077" s="143"/>
      <c r="AB1077" s="143"/>
      <c r="AC1077" s="37"/>
    </row>
    <row r="1078" spans="1:29">
      <c r="A1078" s="442"/>
      <c r="B1078" s="449" t="s">
        <v>747</v>
      </c>
      <c r="C1078" s="449"/>
      <c r="D1078" s="449"/>
      <c r="E1078" s="449"/>
      <c r="F1078" s="449"/>
      <c r="G1078" s="449"/>
      <c r="H1078" s="470">
        <f>SUM(I1076:M1076)</f>
        <v>48300</v>
      </c>
      <c r="I1078" s="470"/>
      <c r="J1078" s="470"/>
      <c r="K1078" s="470"/>
      <c r="L1078" s="470"/>
      <c r="M1078" s="470"/>
      <c r="N1078" s="470"/>
      <c r="O1078" s="470"/>
      <c r="P1078" s="470"/>
      <c r="Z1078" s="143"/>
      <c r="AA1078" s="143"/>
      <c r="AB1078" s="143"/>
      <c r="AC1078" s="37"/>
    </row>
    <row r="1079" spans="1:29">
      <c r="A1079" s="442"/>
      <c r="B1079" s="449" t="s">
        <v>748</v>
      </c>
      <c r="C1079" s="449"/>
      <c r="D1079" s="449"/>
      <c r="E1079" s="449"/>
      <c r="F1079" s="449"/>
      <c r="G1079" s="449"/>
      <c r="H1079" s="470">
        <f>SUM(N1075:P1075)</f>
        <v>0</v>
      </c>
      <c r="I1079" s="470"/>
      <c r="J1079" s="470"/>
      <c r="K1079" s="470"/>
      <c r="L1079" s="470"/>
      <c r="M1079" s="470"/>
      <c r="N1079" s="470"/>
      <c r="O1079" s="470"/>
      <c r="P1079" s="470"/>
      <c r="Z1079" s="143"/>
      <c r="AA1079" s="143"/>
      <c r="AB1079" s="143"/>
      <c r="AC1079" s="37"/>
    </row>
    <row r="1080" spans="1:29">
      <c r="A1080" s="442"/>
      <c r="B1080" s="439" t="s">
        <v>721</v>
      </c>
      <c r="C1080" s="439"/>
      <c r="D1080" s="439"/>
      <c r="E1080" s="439"/>
      <c r="F1080" s="439"/>
      <c r="G1080" s="439"/>
      <c r="H1080" s="470">
        <f>SUM(H1077:P1079)</f>
        <v>159180</v>
      </c>
      <c r="I1080" s="470"/>
      <c r="J1080" s="470"/>
      <c r="K1080" s="470"/>
      <c r="L1080" s="470"/>
      <c r="M1080" s="470"/>
      <c r="N1080" s="470"/>
      <c r="O1080" s="470"/>
      <c r="P1080" s="470"/>
      <c r="Z1080" s="143"/>
      <c r="AA1080" s="143"/>
      <c r="AB1080" s="143"/>
      <c r="AC1080" s="37"/>
    </row>
    <row r="1081" spans="1:29">
      <c r="A1081" s="442"/>
      <c r="B1081" s="450" t="s">
        <v>749</v>
      </c>
      <c r="C1081" s="450"/>
      <c r="D1081" s="450"/>
      <c r="E1081" s="450"/>
      <c r="F1081" s="450"/>
      <c r="G1081" s="450"/>
      <c r="H1081" s="471">
        <f>H1080/G1059</f>
        <v>0.7895833333333333</v>
      </c>
      <c r="I1081" s="471"/>
      <c r="J1081" s="471"/>
      <c r="K1081" s="471"/>
      <c r="L1081" s="471"/>
      <c r="M1081" s="471"/>
      <c r="N1081" s="471"/>
      <c r="O1081" s="471"/>
      <c r="P1081" s="471"/>
      <c r="Z1081" s="143"/>
      <c r="AA1081" s="143"/>
      <c r="AB1081" s="143"/>
      <c r="AC1081" s="37"/>
    </row>
    <row r="1082" spans="1:29" s="129" customFormat="1">
      <c r="A1082" s="121"/>
      <c r="B1082" s="121"/>
      <c r="C1082" s="121"/>
      <c r="D1082" s="121"/>
      <c r="E1082" s="121"/>
      <c r="F1082" s="122"/>
      <c r="G1082" s="122"/>
      <c r="H1082" s="123"/>
      <c r="I1082" s="127"/>
      <c r="J1082" s="127"/>
      <c r="K1082" s="127"/>
      <c r="L1082" s="127"/>
      <c r="M1082" s="127"/>
      <c r="N1082" s="127"/>
      <c r="O1082" s="127"/>
      <c r="P1082" s="127"/>
      <c r="Q1082" s="127"/>
      <c r="R1082" s="127"/>
      <c r="S1082" s="127"/>
      <c r="T1082" s="127"/>
      <c r="U1082" s="127"/>
      <c r="V1082" s="127"/>
      <c r="W1082" s="127"/>
      <c r="X1082" s="127"/>
      <c r="Y1082" s="127"/>
      <c r="Z1082" s="143"/>
      <c r="AA1082" s="143"/>
      <c r="AB1082" s="143"/>
      <c r="AC1082" s="37"/>
    </row>
    <row r="1083" spans="1:29" ht="15" customHeight="1">
      <c r="A1083" s="422" t="s">
        <v>678</v>
      </c>
      <c r="B1083" s="422" t="s">
        <v>679</v>
      </c>
      <c r="C1083" s="422" t="s">
        <v>680</v>
      </c>
      <c r="D1083" s="422" t="s">
        <v>681</v>
      </c>
      <c r="E1083" s="422" t="s">
        <v>682</v>
      </c>
      <c r="F1083" s="423" t="s">
        <v>683</v>
      </c>
      <c r="G1083" s="423" t="s">
        <v>684</v>
      </c>
      <c r="H1083" s="445">
        <v>0.55000000000000004</v>
      </c>
      <c r="I1083" s="445"/>
      <c r="J1083" s="445"/>
      <c r="K1083" s="445"/>
      <c r="L1083" s="445"/>
      <c r="M1083" s="445"/>
      <c r="N1083" s="451">
        <v>0.25</v>
      </c>
      <c r="O1083" s="451"/>
      <c r="P1083" s="451"/>
      <c r="Q1083" s="451"/>
      <c r="R1083" s="451"/>
      <c r="S1083" s="451"/>
      <c r="T1083" s="451"/>
      <c r="U1083" s="444">
        <v>0.1</v>
      </c>
      <c r="V1083" s="444"/>
      <c r="W1083" s="139">
        <v>0.1</v>
      </c>
      <c r="Z1083" s="143"/>
      <c r="AA1083" s="143"/>
      <c r="AB1083" s="143"/>
      <c r="AC1083" s="37"/>
    </row>
    <row r="1084" spans="1:29" ht="14.25" customHeight="1">
      <c r="A1084" s="422"/>
      <c r="B1084" s="422"/>
      <c r="C1084" s="422"/>
      <c r="D1084" s="422"/>
      <c r="E1084" s="422"/>
      <c r="F1084" s="422"/>
      <c r="G1084" s="422"/>
      <c r="H1084" s="445" t="s">
        <v>727</v>
      </c>
      <c r="I1084" s="445"/>
      <c r="J1084" s="445"/>
      <c r="K1084" s="445"/>
      <c r="L1084" s="445"/>
      <c r="M1084" s="445"/>
      <c r="N1084" s="452" t="s">
        <v>728</v>
      </c>
      <c r="O1084" s="452"/>
      <c r="P1084" s="452"/>
      <c r="Q1084" s="452"/>
      <c r="R1084" s="452"/>
      <c r="S1084" s="452"/>
      <c r="T1084" s="452"/>
      <c r="U1084" s="446" t="s">
        <v>729</v>
      </c>
      <c r="V1084" s="446"/>
      <c r="W1084" s="447" t="s">
        <v>730</v>
      </c>
      <c r="Z1084" s="143"/>
      <c r="AA1084" s="143"/>
      <c r="AB1084" s="143"/>
      <c r="AC1084" s="37"/>
    </row>
    <row r="1085" spans="1:29" ht="67.5" customHeight="1">
      <c r="A1085" s="442" t="s">
        <v>368</v>
      </c>
      <c r="B1085" s="427" t="s">
        <v>912</v>
      </c>
      <c r="C1085" s="428">
        <v>443</v>
      </c>
      <c r="D1085" s="428">
        <v>528</v>
      </c>
      <c r="E1085" s="474" t="s">
        <v>618</v>
      </c>
      <c r="F1085" s="429">
        <v>8700</v>
      </c>
      <c r="G1085" s="429">
        <f>D1085*F1085</f>
        <v>4593600</v>
      </c>
      <c r="H1085" s="161" t="s">
        <v>913</v>
      </c>
      <c r="I1085" s="161" t="s">
        <v>914</v>
      </c>
      <c r="J1085" s="161" t="s">
        <v>915</v>
      </c>
      <c r="K1085" s="161" t="s">
        <v>916</v>
      </c>
      <c r="L1085" s="161" t="s">
        <v>917</v>
      </c>
      <c r="M1085" s="161" t="s">
        <v>918</v>
      </c>
      <c r="N1085" s="154" t="s">
        <v>809</v>
      </c>
      <c r="O1085" s="154" t="s">
        <v>882</v>
      </c>
      <c r="P1085" s="154" t="s">
        <v>902</v>
      </c>
      <c r="Q1085" s="154" t="s">
        <v>919</v>
      </c>
      <c r="R1085" s="154" t="s">
        <v>732</v>
      </c>
      <c r="S1085" s="154" t="s">
        <v>797</v>
      </c>
      <c r="T1085" s="154" t="s">
        <v>885</v>
      </c>
      <c r="U1085" s="144" t="s">
        <v>736</v>
      </c>
      <c r="V1085" s="144" t="s">
        <v>737</v>
      </c>
      <c r="W1085" s="447"/>
      <c r="Z1085" s="143"/>
      <c r="AA1085" s="143"/>
      <c r="AB1085" s="143"/>
      <c r="AC1085" s="37"/>
    </row>
    <row r="1086" spans="1:29" ht="39" customHeight="1">
      <c r="A1086" s="442"/>
      <c r="B1086" s="427"/>
      <c r="C1086" s="427"/>
      <c r="D1086" s="427"/>
      <c r="E1086" s="427"/>
      <c r="F1086" s="427"/>
      <c r="G1086" s="427"/>
      <c r="H1086" s="161">
        <v>0.36</v>
      </c>
      <c r="I1086" s="161">
        <v>0.25</v>
      </c>
      <c r="J1086" s="161">
        <v>0.24</v>
      </c>
      <c r="K1086" s="161">
        <v>0.08</v>
      </c>
      <c r="L1086" s="161">
        <v>0.02</v>
      </c>
      <c r="M1086" s="161">
        <v>0.05</v>
      </c>
      <c r="N1086" s="153">
        <v>0.2</v>
      </c>
      <c r="O1086" s="153">
        <v>0.15</v>
      </c>
      <c r="P1086" s="153">
        <v>0.1</v>
      </c>
      <c r="Q1086" s="153">
        <v>0.1</v>
      </c>
      <c r="R1086" s="153">
        <v>0.25</v>
      </c>
      <c r="S1086" s="153">
        <v>0.1</v>
      </c>
      <c r="T1086" s="153">
        <v>0.1</v>
      </c>
      <c r="U1086" s="144">
        <v>0.9</v>
      </c>
      <c r="V1086" s="144">
        <v>0.1</v>
      </c>
      <c r="W1086" s="447"/>
      <c r="Z1086" s="143"/>
      <c r="AA1086" s="143"/>
      <c r="AB1086" s="143"/>
      <c r="AC1086" s="37"/>
    </row>
    <row r="1087" spans="1:29">
      <c r="A1087" s="442"/>
      <c r="B1087" s="491" t="s">
        <v>897</v>
      </c>
      <c r="C1087" s="491"/>
      <c r="D1087" s="491"/>
      <c r="E1087" s="491"/>
      <c r="F1087" s="491"/>
      <c r="G1087" s="491"/>
      <c r="H1087" s="175">
        <v>443</v>
      </c>
      <c r="I1087" s="208"/>
      <c r="J1087" s="208"/>
      <c r="K1087" s="208"/>
      <c r="L1087" s="208"/>
      <c r="M1087" s="208"/>
      <c r="N1087" s="208"/>
      <c r="O1087" s="208"/>
      <c r="P1087" s="208"/>
      <c r="Q1087" s="208"/>
      <c r="R1087" s="208"/>
      <c r="S1087" s="208"/>
      <c r="T1087" s="208"/>
      <c r="U1087" s="208"/>
      <c r="V1087" s="208"/>
      <c r="W1087" s="208"/>
      <c r="Z1087" s="143"/>
      <c r="AA1087" s="143"/>
      <c r="AB1087" s="143"/>
      <c r="AC1087" s="37"/>
    </row>
    <row r="1088" spans="1:29">
      <c r="A1088" s="442"/>
      <c r="B1088" s="492" t="s">
        <v>898</v>
      </c>
      <c r="C1088" s="492"/>
      <c r="D1088" s="492"/>
      <c r="E1088" s="492"/>
      <c r="F1088" s="492"/>
      <c r="G1088" s="492"/>
      <c r="H1088" s="177">
        <f>(H1087/D1085)*G1085*H1083*H1086</f>
        <v>763111.79999999993</v>
      </c>
      <c r="I1088" s="208"/>
      <c r="J1088" s="208"/>
      <c r="K1088" s="208"/>
      <c r="L1088" s="208"/>
      <c r="M1088" s="208"/>
      <c r="N1088" s="208"/>
      <c r="O1088" s="208"/>
      <c r="P1088" s="208"/>
      <c r="Q1088" s="208"/>
      <c r="R1088" s="208"/>
      <c r="S1088" s="208"/>
      <c r="T1088" s="208"/>
      <c r="U1088" s="208"/>
      <c r="V1088" s="208"/>
      <c r="W1088" s="208"/>
      <c r="Z1088" s="143"/>
      <c r="AA1088" s="143"/>
      <c r="AB1088" s="143"/>
      <c r="AC1088" s="37"/>
    </row>
    <row r="1089" spans="1:29">
      <c r="A1089" s="442"/>
      <c r="B1089" s="491" t="s">
        <v>712</v>
      </c>
      <c r="C1089" s="491"/>
      <c r="D1089" s="491"/>
      <c r="E1089" s="491"/>
      <c r="F1089" s="491"/>
      <c r="G1089" s="491"/>
      <c r="H1089" s="208"/>
      <c r="I1089" s="208"/>
      <c r="J1089" s="175">
        <v>310.10000000000002</v>
      </c>
      <c r="K1089" s="208"/>
      <c r="L1089" s="208"/>
      <c r="M1089" s="208"/>
      <c r="N1089" s="208"/>
      <c r="O1089" s="208"/>
      <c r="P1089" s="208"/>
      <c r="Q1089" s="208"/>
      <c r="R1089" s="208"/>
      <c r="S1089" s="208"/>
      <c r="T1089" s="208"/>
      <c r="U1089" s="208"/>
      <c r="V1089" s="208"/>
      <c r="W1089" s="208"/>
      <c r="Z1089" s="143"/>
      <c r="AA1089" s="143"/>
      <c r="AB1089" s="143"/>
      <c r="AC1089" s="37"/>
    </row>
    <row r="1090" spans="1:29">
      <c r="A1090" s="442"/>
      <c r="B1090" s="492" t="s">
        <v>713</v>
      </c>
      <c r="C1090" s="492"/>
      <c r="D1090" s="492"/>
      <c r="E1090" s="492"/>
      <c r="F1090" s="492"/>
      <c r="G1090" s="492"/>
      <c r="H1090" s="208"/>
      <c r="I1090" s="208"/>
      <c r="J1090" s="177">
        <f>(J1089/D1085)*G1085*H1083*J1086</f>
        <v>356118.84000000008</v>
      </c>
      <c r="K1090" s="208"/>
      <c r="L1090" s="208"/>
      <c r="M1090" s="208"/>
      <c r="N1090" s="208"/>
      <c r="O1090" s="208"/>
      <c r="P1090" s="208"/>
      <c r="Q1090" s="208"/>
      <c r="R1090" s="208"/>
      <c r="S1090" s="208"/>
      <c r="T1090" s="208"/>
      <c r="U1090" s="208"/>
      <c r="V1090" s="208"/>
      <c r="W1090" s="208"/>
      <c r="Z1090" s="143"/>
      <c r="AA1090" s="143"/>
      <c r="AB1090" s="143"/>
      <c r="AC1090" s="37"/>
    </row>
    <row r="1091" spans="1:29">
      <c r="A1091" s="442"/>
      <c r="B1091" s="491" t="s">
        <v>813</v>
      </c>
      <c r="C1091" s="491"/>
      <c r="D1091" s="491"/>
      <c r="E1091" s="491"/>
      <c r="F1091" s="491"/>
      <c r="G1091" s="491"/>
      <c r="H1091" s="208"/>
      <c r="I1091" s="208"/>
      <c r="J1091" s="208"/>
      <c r="K1091" s="208"/>
      <c r="L1091" s="208"/>
      <c r="M1091" s="175">
        <v>99</v>
      </c>
      <c r="N1091" s="208"/>
      <c r="O1091" s="208"/>
      <c r="P1091" s="208"/>
      <c r="Q1091" s="208"/>
      <c r="R1091" s="208"/>
      <c r="S1091" s="208"/>
      <c r="T1091" s="208"/>
      <c r="U1091" s="208"/>
      <c r="V1091" s="208"/>
      <c r="W1091" s="208"/>
      <c r="Z1091" s="143"/>
      <c r="AA1091" s="143"/>
      <c r="AB1091" s="143"/>
      <c r="AC1091" s="37"/>
    </row>
    <row r="1092" spans="1:29">
      <c r="A1092" s="442"/>
      <c r="B1092" s="492" t="s">
        <v>814</v>
      </c>
      <c r="C1092" s="492"/>
      <c r="D1092" s="492"/>
      <c r="E1092" s="492"/>
      <c r="F1092" s="492"/>
      <c r="G1092" s="492"/>
      <c r="H1092" s="208"/>
      <c r="I1092" s="208"/>
      <c r="J1092" s="208"/>
      <c r="K1092" s="208"/>
      <c r="L1092" s="208"/>
      <c r="M1092" s="177">
        <f>(M1091/D1085)*G1085*H1083*M1086</f>
        <v>23685.750000000004</v>
      </c>
      <c r="N1092" s="208"/>
      <c r="O1092" s="208"/>
      <c r="P1092" s="208"/>
      <c r="Q1092" s="208"/>
      <c r="R1092" s="208"/>
      <c r="S1092" s="208"/>
      <c r="T1092" s="208"/>
      <c r="U1092" s="208"/>
      <c r="V1092" s="208"/>
      <c r="W1092" s="208"/>
      <c r="Z1092" s="143"/>
      <c r="AA1092" s="143"/>
      <c r="AB1092" s="143"/>
      <c r="AC1092" s="37"/>
    </row>
    <row r="1093" spans="1:29">
      <c r="A1093" s="442"/>
      <c r="B1093" s="491" t="s">
        <v>818</v>
      </c>
      <c r="C1093" s="491"/>
      <c r="D1093" s="491"/>
      <c r="E1093" s="491"/>
      <c r="F1093" s="491"/>
      <c r="G1093" s="491"/>
      <c r="H1093" s="208"/>
      <c r="I1093" s="208"/>
      <c r="J1093" s="208"/>
      <c r="K1093" s="208"/>
      <c r="L1093" s="208"/>
      <c r="M1093" s="175">
        <v>70</v>
      </c>
      <c r="N1093" s="208"/>
      <c r="O1093" s="208"/>
      <c r="P1093" s="208"/>
      <c r="Q1093" s="208"/>
      <c r="R1093" s="208"/>
      <c r="S1093" s="208"/>
      <c r="T1093" s="208"/>
      <c r="U1093" s="208"/>
      <c r="V1093" s="208"/>
      <c r="W1093" s="208"/>
      <c r="Z1093" s="143"/>
      <c r="AA1093" s="143"/>
      <c r="AB1093" s="143"/>
      <c r="AC1093" s="37"/>
    </row>
    <row r="1094" spans="1:29">
      <c r="A1094" s="442"/>
      <c r="B1094" s="492" t="s">
        <v>819</v>
      </c>
      <c r="C1094" s="492"/>
      <c r="D1094" s="492"/>
      <c r="E1094" s="492"/>
      <c r="F1094" s="492"/>
      <c r="G1094" s="492"/>
      <c r="H1094" s="208"/>
      <c r="I1094" s="208"/>
      <c r="J1094" s="208"/>
      <c r="K1094" s="208"/>
      <c r="L1094" s="208"/>
      <c r="M1094" s="177">
        <f>(M1093/D1085)*G1085*H1083*M1086</f>
        <v>16747.5</v>
      </c>
      <c r="N1094" s="208"/>
      <c r="O1094" s="208"/>
      <c r="P1094" s="208"/>
      <c r="Q1094" s="208"/>
      <c r="R1094" s="208"/>
      <c r="S1094" s="208"/>
      <c r="T1094" s="208"/>
      <c r="U1094" s="208"/>
      <c r="V1094" s="208"/>
      <c r="W1094" s="208"/>
      <c r="Z1094" s="143"/>
      <c r="AA1094" s="143"/>
      <c r="AB1094" s="143"/>
      <c r="AC1094" s="37"/>
    </row>
    <row r="1095" spans="1:29">
      <c r="A1095" s="442"/>
      <c r="B1095" s="491" t="s">
        <v>779</v>
      </c>
      <c r="C1095" s="491"/>
      <c r="D1095" s="491"/>
      <c r="E1095" s="491"/>
      <c r="F1095" s="491"/>
      <c r="G1095" s="491"/>
      <c r="H1095" s="208"/>
      <c r="I1095" s="208"/>
      <c r="J1095" s="208"/>
      <c r="K1095" s="208"/>
      <c r="L1095" s="208"/>
      <c r="M1095" s="175">
        <v>122</v>
      </c>
      <c r="N1095" s="208"/>
      <c r="O1095" s="208"/>
      <c r="P1095" s="208"/>
      <c r="Q1095" s="208"/>
      <c r="R1095" s="208"/>
      <c r="S1095" s="208"/>
      <c r="T1095" s="208"/>
      <c r="U1095" s="208"/>
      <c r="V1095" s="208"/>
      <c r="W1095" s="208"/>
      <c r="Z1095" s="143"/>
      <c r="AA1095" s="143"/>
      <c r="AB1095" s="143"/>
      <c r="AC1095" s="37"/>
    </row>
    <row r="1096" spans="1:29">
      <c r="A1096" s="442"/>
      <c r="B1096" s="492" t="s">
        <v>780</v>
      </c>
      <c r="C1096" s="492"/>
      <c r="D1096" s="492"/>
      <c r="E1096" s="492"/>
      <c r="F1096" s="492"/>
      <c r="G1096" s="492"/>
      <c r="H1096" s="208"/>
      <c r="I1096" s="208"/>
      <c r="J1096" s="208"/>
      <c r="K1096" s="208"/>
      <c r="L1096" s="208"/>
      <c r="M1096" s="177">
        <f>(M1095/D1085)*G1085*H1083*M1086</f>
        <v>29188.5</v>
      </c>
      <c r="N1096" s="208"/>
      <c r="O1096" s="208"/>
      <c r="P1096" s="208"/>
      <c r="Q1096" s="208"/>
      <c r="R1096" s="208"/>
      <c r="S1096" s="208"/>
      <c r="T1096" s="208"/>
      <c r="U1096" s="208"/>
      <c r="V1096" s="208"/>
      <c r="W1096" s="208"/>
      <c r="Z1096" s="143"/>
      <c r="AA1096" s="143"/>
      <c r="AB1096" s="143"/>
      <c r="AC1096" s="37"/>
    </row>
    <row r="1097" spans="1:29">
      <c r="A1097" s="442"/>
      <c r="B1097" s="491" t="s">
        <v>716</v>
      </c>
      <c r="C1097" s="491"/>
      <c r="D1097" s="491"/>
      <c r="E1097" s="491"/>
      <c r="F1097" s="491"/>
      <c r="G1097" s="491"/>
      <c r="H1097" s="208"/>
      <c r="I1097" s="208"/>
      <c r="J1097" s="208"/>
      <c r="K1097" s="208"/>
      <c r="L1097" s="208"/>
      <c r="M1097" s="175">
        <v>93</v>
      </c>
      <c r="N1097" s="203">
        <v>259</v>
      </c>
      <c r="O1097" s="203">
        <v>236</v>
      </c>
      <c r="P1097" s="208"/>
      <c r="Q1097" s="208"/>
      <c r="R1097" s="208"/>
      <c r="S1097" s="208"/>
      <c r="T1097" s="208"/>
      <c r="U1097" s="208"/>
      <c r="V1097" s="208"/>
      <c r="W1097" s="208"/>
      <c r="Z1097" s="143"/>
      <c r="AA1097" s="143"/>
      <c r="AB1097" s="143"/>
      <c r="AC1097" s="37"/>
    </row>
    <row r="1098" spans="1:29">
      <c r="A1098" s="442"/>
      <c r="B1098" s="492" t="s">
        <v>717</v>
      </c>
      <c r="C1098" s="492"/>
      <c r="D1098" s="492"/>
      <c r="E1098" s="492"/>
      <c r="F1098" s="492"/>
      <c r="G1098" s="492"/>
      <c r="H1098" s="208"/>
      <c r="I1098" s="208"/>
      <c r="J1098" s="208"/>
      <c r="K1098" s="208"/>
      <c r="L1098" s="208"/>
      <c r="M1098" s="177">
        <f>(M1097/D1085)*G1085*H1083*M1086</f>
        <v>22250.250000000004</v>
      </c>
      <c r="N1098" s="177">
        <f>(N1097/D1085)*G1085*N1083*N1086</f>
        <v>112665</v>
      </c>
      <c r="O1098" s="177">
        <f>(O1097/D1085)*G1085*N1083*O1086</f>
        <v>76995</v>
      </c>
      <c r="P1098" s="208"/>
      <c r="Q1098" s="208"/>
      <c r="R1098" s="208"/>
      <c r="S1098" s="208"/>
      <c r="T1098" s="208"/>
      <c r="U1098" s="208"/>
      <c r="V1098" s="208"/>
      <c r="W1098" s="208"/>
      <c r="Z1098" s="143"/>
      <c r="AA1098" s="143"/>
      <c r="AB1098" s="143"/>
      <c r="AC1098" s="37"/>
    </row>
    <row r="1099" spans="1:29">
      <c r="A1099" s="442"/>
      <c r="B1099" s="491" t="s">
        <v>758</v>
      </c>
      <c r="C1099" s="491"/>
      <c r="D1099" s="491"/>
      <c r="E1099" s="491"/>
      <c r="F1099" s="491"/>
      <c r="G1099" s="491"/>
      <c r="H1099" s="208"/>
      <c r="I1099" s="208"/>
      <c r="J1099" s="208"/>
      <c r="K1099" s="208"/>
      <c r="L1099" s="208"/>
      <c r="M1099" s="175">
        <v>59</v>
      </c>
      <c r="N1099" s="208"/>
      <c r="O1099" s="203">
        <v>16</v>
      </c>
      <c r="P1099" s="208"/>
      <c r="Q1099" s="208"/>
      <c r="R1099" s="208"/>
      <c r="S1099" s="208"/>
      <c r="T1099" s="208"/>
      <c r="U1099" s="208"/>
      <c r="V1099" s="208"/>
      <c r="W1099" s="208"/>
      <c r="Z1099" s="143"/>
      <c r="AA1099" s="143"/>
      <c r="AB1099" s="143"/>
      <c r="AC1099" s="37"/>
    </row>
    <row r="1100" spans="1:29">
      <c r="A1100" s="442"/>
      <c r="B1100" s="492" t="s">
        <v>759</v>
      </c>
      <c r="C1100" s="492"/>
      <c r="D1100" s="492"/>
      <c r="E1100" s="492"/>
      <c r="F1100" s="492"/>
      <c r="G1100" s="492"/>
      <c r="H1100" s="208"/>
      <c r="I1100" s="208"/>
      <c r="J1100" s="208"/>
      <c r="K1100" s="208"/>
      <c r="L1100" s="208"/>
      <c r="M1100" s="177">
        <f>(M1099/D1085)*G1085*H1083*M1086</f>
        <v>14115.75</v>
      </c>
      <c r="N1100" s="208"/>
      <c r="O1100" s="177">
        <f>(O1099/D1085)*G1085*N1083*O1086</f>
        <v>5220</v>
      </c>
      <c r="P1100" s="208"/>
      <c r="Q1100" s="208"/>
      <c r="R1100" s="208"/>
      <c r="S1100" s="208"/>
      <c r="T1100" s="208"/>
      <c r="U1100" s="208"/>
      <c r="V1100" s="208"/>
      <c r="W1100" s="208"/>
      <c r="Y1100" s="220"/>
      <c r="Z1100" s="143"/>
      <c r="AA1100" s="143"/>
      <c r="AB1100" s="143"/>
      <c r="AC1100" s="37"/>
    </row>
    <row r="1101" spans="1:29">
      <c r="A1101" s="442"/>
      <c r="B1101" s="491" t="s">
        <v>828</v>
      </c>
      <c r="C1101" s="491"/>
      <c r="D1101" s="491"/>
      <c r="E1101" s="491"/>
      <c r="F1101" s="491"/>
      <c r="G1101" s="491"/>
      <c r="H1101" s="208"/>
      <c r="I1101" s="175">
        <v>176</v>
      </c>
      <c r="J1101" s="175">
        <f>443*0.2</f>
        <v>88.600000000000009</v>
      </c>
      <c r="K1101" s="208"/>
      <c r="L1101" s="208"/>
      <c r="M1101" s="208"/>
      <c r="N1101" s="208"/>
      <c r="O1101" s="208"/>
      <c r="P1101" s="208"/>
      <c r="Q1101" s="208"/>
      <c r="R1101" s="208"/>
      <c r="S1101" s="208"/>
      <c r="T1101" s="208"/>
      <c r="U1101" s="208"/>
      <c r="V1101" s="208"/>
      <c r="W1101" s="208"/>
      <c r="Z1101" s="143"/>
      <c r="AA1101" s="143"/>
      <c r="AB1101" s="143"/>
      <c r="AC1101" s="37"/>
    </row>
    <row r="1102" spans="1:29">
      <c r="A1102" s="442"/>
      <c r="B1102" s="492" t="s">
        <v>829</v>
      </c>
      <c r="C1102" s="492"/>
      <c r="D1102" s="492"/>
      <c r="E1102" s="492"/>
      <c r="F1102" s="492"/>
      <c r="G1102" s="492"/>
      <c r="H1102" s="208"/>
      <c r="I1102" s="177">
        <f>(I1101/D1085)*G1085*H1083*I1086</f>
        <v>210540.00000000003</v>
      </c>
      <c r="J1102" s="177">
        <f>(J1101/D1085)*G1085*H1083*J1086</f>
        <v>101748.24</v>
      </c>
      <c r="K1102" s="42"/>
      <c r="L1102" s="208"/>
      <c r="M1102" s="208"/>
      <c r="N1102" s="208"/>
      <c r="O1102" s="208"/>
      <c r="P1102" s="208"/>
      <c r="Q1102" s="208"/>
      <c r="R1102" s="208"/>
      <c r="S1102" s="208"/>
      <c r="T1102" s="208"/>
      <c r="U1102" s="208"/>
      <c r="V1102" s="208"/>
      <c r="W1102" s="208"/>
      <c r="Z1102" s="143"/>
      <c r="AA1102" s="143"/>
      <c r="AB1102" s="143"/>
      <c r="AC1102" s="37"/>
    </row>
    <row r="1103" spans="1:29">
      <c r="A1103" s="442"/>
      <c r="B1103" s="491" t="s">
        <v>781</v>
      </c>
      <c r="C1103" s="491"/>
      <c r="D1103" s="491"/>
      <c r="E1103" s="491"/>
      <c r="F1103" s="491"/>
      <c r="G1103" s="491"/>
      <c r="H1103" s="208"/>
      <c r="I1103" s="175">
        <v>267</v>
      </c>
      <c r="J1103" s="208"/>
      <c r="K1103" s="208"/>
      <c r="L1103" s="208"/>
      <c r="M1103" s="208"/>
      <c r="N1103" s="208"/>
      <c r="O1103" s="208"/>
      <c r="P1103" s="208"/>
      <c r="Q1103" s="208"/>
      <c r="R1103" s="208"/>
      <c r="S1103" s="208"/>
      <c r="T1103" s="208"/>
      <c r="U1103" s="208"/>
      <c r="V1103" s="208"/>
      <c r="W1103" s="208"/>
      <c r="Z1103" s="143"/>
      <c r="AA1103" s="143"/>
      <c r="AB1103" s="143"/>
      <c r="AC1103" s="37"/>
    </row>
    <row r="1104" spans="1:29">
      <c r="A1104" s="442"/>
      <c r="B1104" s="492" t="s">
        <v>782</v>
      </c>
      <c r="C1104" s="492"/>
      <c r="D1104" s="492"/>
      <c r="E1104" s="492"/>
      <c r="F1104" s="492"/>
      <c r="G1104" s="492"/>
      <c r="H1104" s="208"/>
      <c r="I1104" s="177">
        <f>(I1103/D1085)*G1085*H1083*I1086</f>
        <v>319398.75</v>
      </c>
      <c r="J1104" s="208"/>
      <c r="K1104" s="208"/>
      <c r="L1104" s="208"/>
      <c r="M1104" s="208"/>
      <c r="N1104" s="208"/>
      <c r="O1104" s="208"/>
      <c r="P1104" s="208"/>
      <c r="Q1104" s="208"/>
      <c r="R1104" s="208"/>
      <c r="S1104" s="208"/>
      <c r="T1104" s="208"/>
      <c r="U1104" s="208"/>
      <c r="V1104" s="208"/>
      <c r="W1104" s="208"/>
      <c r="Z1104" s="143"/>
      <c r="AA1104" s="143"/>
      <c r="AB1104" s="143"/>
      <c r="AC1104" s="37"/>
    </row>
    <row r="1105" spans="1:29">
      <c r="A1105" s="442"/>
      <c r="B1105" s="491" t="s">
        <v>760</v>
      </c>
      <c r="C1105" s="491"/>
      <c r="D1105" s="491"/>
      <c r="E1105" s="491"/>
      <c r="F1105" s="491"/>
      <c r="G1105" s="491"/>
      <c r="H1105" s="208"/>
      <c r="I1105" s="208"/>
      <c r="J1105" s="208"/>
      <c r="K1105" s="175">
        <v>443</v>
      </c>
      <c r="L1105" s="208"/>
      <c r="M1105" s="208"/>
      <c r="N1105" s="203">
        <v>81</v>
      </c>
      <c r="O1105" s="203">
        <v>88</v>
      </c>
      <c r="P1105" s="203">
        <v>340</v>
      </c>
      <c r="Q1105" s="203">
        <v>340</v>
      </c>
      <c r="R1105" s="208"/>
      <c r="S1105" s="208"/>
      <c r="T1105" s="208"/>
      <c r="U1105" s="208"/>
      <c r="V1105" s="208"/>
      <c r="W1105" s="208"/>
      <c r="Z1105" s="143"/>
      <c r="AA1105" s="143"/>
      <c r="AB1105" s="143"/>
      <c r="AC1105" s="37"/>
    </row>
    <row r="1106" spans="1:29">
      <c r="A1106" s="442"/>
      <c r="B1106" s="492" t="s">
        <v>761</v>
      </c>
      <c r="C1106" s="492"/>
      <c r="D1106" s="492"/>
      <c r="E1106" s="492"/>
      <c r="F1106" s="492"/>
      <c r="G1106" s="492"/>
      <c r="H1106" s="208"/>
      <c r="I1106" s="208"/>
      <c r="J1106" s="208"/>
      <c r="K1106" s="177">
        <f>(K1105/D1085)*G1085*H1083*K1086</f>
        <v>169580.4</v>
      </c>
      <c r="L1106" s="208"/>
      <c r="M1106" s="208"/>
      <c r="N1106" s="177">
        <f>(N1105/D1085)*G1085*N1083*N1086</f>
        <v>35235</v>
      </c>
      <c r="O1106" s="177">
        <f>(O1105/D1085)*G1085*N1083*O1086</f>
        <v>28710</v>
      </c>
      <c r="P1106" s="177">
        <f>(P1105/D1085)*G1085*N1083*P1086</f>
        <v>73950</v>
      </c>
      <c r="Q1106" s="177">
        <f>(Q1105/D1085)*G1085*N1083*Q1086</f>
        <v>73950</v>
      </c>
      <c r="R1106" s="208"/>
      <c r="S1106" s="208"/>
      <c r="T1106" s="208"/>
      <c r="U1106" s="208"/>
      <c r="V1106" s="208"/>
      <c r="W1106" s="208"/>
      <c r="Z1106" s="143"/>
      <c r="AA1106" s="143"/>
      <c r="AB1106" s="143"/>
      <c r="AC1106" s="37"/>
    </row>
    <row r="1107" spans="1:29">
      <c r="A1107" s="442"/>
      <c r="B1107" s="491" t="s">
        <v>740</v>
      </c>
      <c r="C1107" s="491"/>
      <c r="D1107" s="491"/>
      <c r="E1107" s="491"/>
      <c r="F1107" s="491"/>
      <c r="G1107" s="491"/>
      <c r="H1107" s="208"/>
      <c r="I1107" s="208"/>
      <c r="J1107" s="208"/>
      <c r="K1107" s="208"/>
      <c r="L1107" s="208"/>
      <c r="M1107" s="208"/>
      <c r="N1107" s="203">
        <v>56</v>
      </c>
      <c r="O1107" s="203">
        <v>56</v>
      </c>
      <c r="P1107" s="203">
        <v>56</v>
      </c>
      <c r="Q1107" s="203">
        <v>56</v>
      </c>
      <c r="R1107" s="208"/>
      <c r="S1107" s="208"/>
      <c r="T1107" s="208"/>
      <c r="U1107" s="208"/>
      <c r="V1107" s="208"/>
      <c r="W1107" s="208"/>
      <c r="Y1107" s="141"/>
      <c r="Z1107" s="143"/>
      <c r="AA1107" s="143"/>
      <c r="AB1107" s="143"/>
      <c r="AC1107" s="37"/>
    </row>
    <row r="1108" spans="1:29">
      <c r="A1108" s="442"/>
      <c r="B1108" s="492" t="s">
        <v>741</v>
      </c>
      <c r="C1108" s="492"/>
      <c r="D1108" s="492"/>
      <c r="E1108" s="492"/>
      <c r="F1108" s="492"/>
      <c r="G1108" s="492"/>
      <c r="H1108" s="208"/>
      <c r="I1108" s="208"/>
      <c r="J1108" s="208"/>
      <c r="K1108" s="208"/>
      <c r="L1108" s="208"/>
      <c r="M1108" s="208"/>
      <c r="N1108" s="177">
        <f>(N1107/D1085)*G1085*N1083*N1086</f>
        <v>24360</v>
      </c>
      <c r="O1108" s="177">
        <f>(O1107/D1085)*G1085*N1083*O1086</f>
        <v>18270</v>
      </c>
      <c r="P1108" s="177">
        <f>(P1107/D1085)*G1085*N1083*P1086</f>
        <v>12180</v>
      </c>
      <c r="Q1108" s="177">
        <f>(Q1107/D1085)*G1085*N1083*Q1086</f>
        <v>12180</v>
      </c>
      <c r="R1108" s="208"/>
      <c r="S1108" s="208"/>
      <c r="T1108" s="208"/>
      <c r="U1108" s="208"/>
      <c r="V1108" s="208"/>
      <c r="W1108" s="208"/>
      <c r="Z1108" s="143"/>
      <c r="AA1108" s="143"/>
      <c r="AB1108" s="143"/>
      <c r="AC1108" s="37"/>
    </row>
    <row r="1109" spans="1:29">
      <c r="A1109" s="442"/>
      <c r="B1109" s="491" t="s">
        <v>718</v>
      </c>
      <c r="C1109" s="491"/>
      <c r="D1109" s="491"/>
      <c r="E1109" s="491"/>
      <c r="F1109" s="491"/>
      <c r="G1109" s="491"/>
      <c r="H1109" s="208"/>
      <c r="I1109" s="208"/>
      <c r="J1109" s="175">
        <v>44.3</v>
      </c>
      <c r="K1109" s="208"/>
      <c r="L1109" s="208"/>
      <c r="M1109" s="208"/>
      <c r="N1109" s="203">
        <v>47</v>
      </c>
      <c r="O1109" s="203">
        <v>47</v>
      </c>
      <c r="P1109" s="203">
        <v>47</v>
      </c>
      <c r="Q1109" s="203">
        <v>47</v>
      </c>
      <c r="R1109" s="208"/>
      <c r="S1109" s="203">
        <v>220</v>
      </c>
      <c r="T1109" s="203">
        <v>220</v>
      </c>
      <c r="U1109" s="208"/>
      <c r="V1109" s="208"/>
      <c r="W1109" s="208"/>
      <c r="X1109" s="220"/>
      <c r="Z1109" s="143"/>
      <c r="AA1109" s="143"/>
      <c r="AB1109" s="143"/>
      <c r="AC1109" s="37"/>
    </row>
    <row r="1110" spans="1:29">
      <c r="A1110" s="442"/>
      <c r="B1110" s="492" t="s">
        <v>719</v>
      </c>
      <c r="C1110" s="492"/>
      <c r="D1110" s="492"/>
      <c r="E1110" s="492"/>
      <c r="F1110" s="492"/>
      <c r="G1110" s="492"/>
      <c r="H1110" s="208"/>
      <c r="I1110" s="177"/>
      <c r="J1110" s="177">
        <f>(J1109/D1085)*G1085*H1083*J1086</f>
        <v>50874.119999999988</v>
      </c>
      <c r="K1110" s="208"/>
      <c r="L1110" s="208"/>
      <c r="M1110" s="208"/>
      <c r="N1110" s="177">
        <f>(N1109/D1085)*G1085*N1083*N1086</f>
        <v>20445</v>
      </c>
      <c r="O1110" s="177">
        <f>(O1109/D1085)*G1085*N1083*O1086</f>
        <v>15333.75</v>
      </c>
      <c r="P1110" s="177">
        <f>(P1109/D1085)*G1085*N1083*P1086</f>
        <v>10222.5</v>
      </c>
      <c r="Q1110" s="177">
        <f>(Q1109/D1085)*G1085*N1083*Q1086</f>
        <v>10222.5</v>
      </c>
      <c r="R1110" s="208"/>
      <c r="S1110" s="177">
        <f>(S1109/D1085)*G1085*N1083*S1086</f>
        <v>47850</v>
      </c>
      <c r="T1110" s="177">
        <f>(T1109/D1085)*G1085*N1083*T1086</f>
        <v>47850</v>
      </c>
      <c r="U1110" s="208"/>
      <c r="V1110" s="208"/>
      <c r="W1110" s="208"/>
      <c r="Z1110" s="143"/>
      <c r="AA1110" s="143"/>
      <c r="AB1110" s="143"/>
      <c r="AC1110" s="37"/>
    </row>
    <row r="1111" spans="1:29">
      <c r="A1111" s="442"/>
      <c r="B1111" s="491" t="s">
        <v>762</v>
      </c>
      <c r="C1111" s="491"/>
      <c r="D1111" s="491"/>
      <c r="E1111" s="491"/>
      <c r="F1111" s="491"/>
      <c r="G1111" s="491"/>
      <c r="H1111" s="175">
        <v>85</v>
      </c>
      <c r="I1111" s="175">
        <v>85</v>
      </c>
      <c r="J1111" s="175">
        <v>85</v>
      </c>
      <c r="K1111" s="175">
        <v>85</v>
      </c>
      <c r="L1111" s="175">
        <v>528</v>
      </c>
      <c r="M1111" s="175">
        <v>85</v>
      </c>
      <c r="N1111" s="203">
        <v>12</v>
      </c>
      <c r="O1111" s="203">
        <v>12</v>
      </c>
      <c r="P1111" s="203">
        <v>12</v>
      </c>
      <c r="Q1111" s="203">
        <v>12</v>
      </c>
      <c r="R1111" s="203">
        <v>455</v>
      </c>
      <c r="S1111" s="203">
        <v>235</v>
      </c>
      <c r="T1111" s="208"/>
      <c r="U1111" s="208"/>
      <c r="V1111" s="208"/>
      <c r="W1111" s="208"/>
      <c r="Z1111" s="143"/>
      <c r="AA1111" s="143"/>
      <c r="AB1111" s="143"/>
      <c r="AC1111" s="37"/>
    </row>
    <row r="1112" spans="1:29">
      <c r="A1112" s="442"/>
      <c r="B1112" s="492" t="s">
        <v>763</v>
      </c>
      <c r="C1112" s="492"/>
      <c r="D1112" s="492"/>
      <c r="E1112" s="492"/>
      <c r="F1112" s="492"/>
      <c r="G1112" s="492"/>
      <c r="H1112" s="177">
        <f>(H1111/D1085)*G1085*H1083*H1086</f>
        <v>146421.00000000003</v>
      </c>
      <c r="I1112" s="177">
        <f>(I1111/D1085)*G1085*H1083*I1086</f>
        <v>101681.25000000001</v>
      </c>
      <c r="J1112" s="177">
        <f>(J1111/D1085)*G1085*H1083*J1086</f>
        <v>97614.000000000015</v>
      </c>
      <c r="K1112" s="177">
        <f>(K1111/D1085)*G1085*H1083*K1086</f>
        <v>32538.000000000004</v>
      </c>
      <c r="L1112" s="177">
        <f>(L1111/D1085)*G1085*H1083*L1086</f>
        <v>50529.599999999999</v>
      </c>
      <c r="M1112" s="177">
        <f>(M1111/D1085)*G1085*H1083*M1086</f>
        <v>20336.250000000004</v>
      </c>
      <c r="N1112" s="177">
        <f>(N1111/D1085)*G1085*N1083*N1086</f>
        <v>5220</v>
      </c>
      <c r="O1112" s="177">
        <f>(O1111/D1085)*G1085*N1083*O1086</f>
        <v>3915</v>
      </c>
      <c r="P1112" s="177">
        <f>(P1111/D1085)*G1085*N1083*P1086</f>
        <v>2610</v>
      </c>
      <c r="Q1112" s="177">
        <f>(Q1111/D1085)*G1085*N1083*Q1086</f>
        <v>2610</v>
      </c>
      <c r="R1112" s="177">
        <f>(R1111/D1085)*G1085*N1083*R1086</f>
        <v>247406.25</v>
      </c>
      <c r="S1112" s="177">
        <f>(S1111/D1085)*G1085*N1083*S1086</f>
        <v>51112.5</v>
      </c>
      <c r="T1112" s="208"/>
      <c r="U1112" s="208"/>
      <c r="V1112" s="208"/>
      <c r="W1112" s="208"/>
      <c r="Z1112" s="143"/>
      <c r="AA1112" s="143"/>
      <c r="AB1112" s="143"/>
      <c r="AC1112" s="37"/>
    </row>
    <row r="1113" spans="1:29">
      <c r="A1113" s="442"/>
      <c r="B1113" s="432" t="s">
        <v>742</v>
      </c>
      <c r="C1113" s="432"/>
      <c r="D1113" s="432"/>
      <c r="E1113" s="432"/>
      <c r="F1113" s="432"/>
      <c r="G1113" s="432"/>
      <c r="H1113" s="149"/>
      <c r="I1113" s="149"/>
      <c r="J1113" s="149"/>
      <c r="K1113" s="149"/>
      <c r="L1113" s="149"/>
      <c r="M1113" s="149"/>
      <c r="N1113" s="203">
        <v>27</v>
      </c>
      <c r="O1113" s="203">
        <v>69</v>
      </c>
      <c r="P1113" s="208"/>
      <c r="Q1113" s="208"/>
      <c r="R1113" s="208"/>
      <c r="S1113" s="208"/>
      <c r="T1113" s="208"/>
      <c r="U1113" s="208"/>
      <c r="V1113" s="208"/>
      <c r="W1113" s="208"/>
      <c r="Z1113" s="143"/>
      <c r="AA1113" s="143"/>
      <c r="AB1113" s="143"/>
      <c r="AC1113" s="37"/>
    </row>
    <row r="1114" spans="1:29">
      <c r="A1114" s="442"/>
      <c r="B1114" s="433" t="s">
        <v>743</v>
      </c>
      <c r="C1114" s="433"/>
      <c r="D1114" s="433"/>
      <c r="E1114" s="433"/>
      <c r="F1114" s="433"/>
      <c r="G1114" s="433"/>
      <c r="H1114" s="149"/>
      <c r="I1114" s="149"/>
      <c r="J1114" s="149"/>
      <c r="K1114" s="149"/>
      <c r="L1114" s="149"/>
      <c r="M1114" s="149"/>
      <c r="N1114" s="177">
        <f>(N1113/D1085)*N1083*N1086*G1085</f>
        <v>11745.000000000002</v>
      </c>
      <c r="O1114" s="177">
        <f>(O1113/D1085)*G1085*N1083*O1086</f>
        <v>22511.25</v>
      </c>
      <c r="P1114" s="208"/>
      <c r="Q1114" s="208"/>
      <c r="R1114" s="208"/>
      <c r="S1114" s="208"/>
      <c r="T1114" s="208"/>
      <c r="U1114" s="208"/>
      <c r="V1114" s="208"/>
      <c r="W1114" s="208"/>
      <c r="Z1114" s="143"/>
      <c r="AA1114" s="143"/>
      <c r="AB1114" s="143"/>
      <c r="AC1114" s="37"/>
    </row>
    <row r="1115" spans="1:29">
      <c r="A1115" s="442"/>
      <c r="B1115" s="432" t="s">
        <v>751</v>
      </c>
      <c r="C1115" s="432"/>
      <c r="D1115" s="432"/>
      <c r="E1115" s="432"/>
      <c r="F1115" s="432"/>
      <c r="G1115" s="432"/>
      <c r="H1115" s="149"/>
      <c r="I1115" s="149"/>
      <c r="J1115" s="149"/>
      <c r="K1115" s="149"/>
      <c r="L1115" s="149"/>
      <c r="M1115" s="149"/>
      <c r="N1115" s="203">
        <v>13</v>
      </c>
      <c r="O1115" s="208"/>
      <c r="P1115" s="203">
        <v>40</v>
      </c>
      <c r="Q1115" s="203">
        <v>40</v>
      </c>
      <c r="R1115" s="203">
        <v>40</v>
      </c>
      <c r="S1115" s="203">
        <v>40</v>
      </c>
      <c r="T1115" s="208"/>
      <c r="U1115" s="208"/>
      <c r="V1115" s="208"/>
      <c r="W1115" s="208"/>
      <c r="Z1115" s="143"/>
      <c r="AA1115" s="143"/>
      <c r="AB1115" s="143"/>
      <c r="AC1115" s="37"/>
    </row>
    <row r="1116" spans="1:29">
      <c r="A1116" s="442"/>
      <c r="B1116" s="433" t="s">
        <v>752</v>
      </c>
      <c r="C1116" s="433"/>
      <c r="D1116" s="433"/>
      <c r="E1116" s="433"/>
      <c r="F1116" s="433"/>
      <c r="G1116" s="433"/>
      <c r="H1116" s="149"/>
      <c r="I1116" s="149"/>
      <c r="J1116" s="149"/>
      <c r="K1116" s="149"/>
      <c r="L1116" s="149"/>
      <c r="M1116" s="149"/>
      <c r="N1116" s="177">
        <f>(N1115/D1085)*G1085*N1083*N1086</f>
        <v>5655</v>
      </c>
      <c r="O1116" s="208"/>
      <c r="P1116" s="177">
        <f>(P1115/D1085)*N1083*P1086*G1085</f>
        <v>8700</v>
      </c>
      <c r="Q1116" s="177">
        <f>(Q1115/D1085)*G1085*N1083*P1086</f>
        <v>8700</v>
      </c>
      <c r="R1116" s="177">
        <f>(R1115/D1085)*G1085*N1083*R1086</f>
        <v>21750</v>
      </c>
      <c r="S1116" s="177">
        <f>(S1115/D1085)*G1085*N1083*S1086</f>
        <v>8700</v>
      </c>
      <c r="T1116" s="208"/>
      <c r="U1116" s="208"/>
      <c r="V1116" s="208"/>
      <c r="W1116" s="208"/>
      <c r="Z1116" s="143"/>
      <c r="AA1116" s="143"/>
      <c r="AB1116" s="143"/>
      <c r="AC1116" s="37"/>
    </row>
    <row r="1117" spans="1:29">
      <c r="A1117" s="442"/>
      <c r="B1117" s="432" t="s">
        <v>744</v>
      </c>
      <c r="C1117" s="432"/>
      <c r="D1117" s="432"/>
      <c r="E1117" s="432"/>
      <c r="F1117" s="432"/>
      <c r="G1117" s="432"/>
      <c r="H1117" s="149"/>
      <c r="I1117" s="149"/>
      <c r="J1117" s="149"/>
      <c r="K1117" s="149"/>
      <c r="L1117" s="149"/>
      <c r="M1117" s="149"/>
      <c r="N1117" s="208"/>
      <c r="O1117" s="208"/>
      <c r="P1117" s="208"/>
      <c r="Q1117" s="208"/>
      <c r="R1117" s="208"/>
      <c r="S1117" s="208"/>
      <c r="T1117" s="203">
        <v>236</v>
      </c>
      <c r="U1117" s="202">
        <v>410</v>
      </c>
      <c r="V1117" s="202">
        <v>410</v>
      </c>
      <c r="W1117" s="208"/>
      <c r="Z1117" s="143"/>
      <c r="AA1117" s="143"/>
      <c r="AB1117" s="143"/>
      <c r="AC1117" s="37"/>
    </row>
    <row r="1118" spans="1:29">
      <c r="A1118" s="442"/>
      <c r="B1118" s="433" t="s">
        <v>745</v>
      </c>
      <c r="C1118" s="433"/>
      <c r="D1118" s="433"/>
      <c r="E1118" s="433"/>
      <c r="F1118" s="433"/>
      <c r="G1118" s="433"/>
      <c r="H1118" s="149"/>
      <c r="I1118" s="149"/>
      <c r="J1118" s="149"/>
      <c r="K1118" s="149"/>
      <c r="L1118" s="149"/>
      <c r="M1118" s="149"/>
      <c r="N1118" s="208"/>
      <c r="O1118" s="208"/>
      <c r="P1118" s="208"/>
      <c r="Q1118" s="208"/>
      <c r="R1118" s="208"/>
      <c r="S1118" s="208"/>
      <c r="T1118" s="177">
        <f>(T1117/D1085)*G1085*N1083*T1086</f>
        <v>51330</v>
      </c>
      <c r="U1118" s="177">
        <f>(U1117/D1085)*G1085*U1083*U1086</f>
        <v>321030</v>
      </c>
      <c r="V1118" s="177">
        <f>(V1117/D1085)*G1085*U1083*V1086</f>
        <v>35670</v>
      </c>
      <c r="W1118" s="208"/>
      <c r="X1118" s="141">
        <f>SUM(H1118:O1118)</f>
        <v>0</v>
      </c>
      <c r="Z1118" s="143"/>
      <c r="AA1118" s="143"/>
      <c r="AB1118" s="143"/>
      <c r="AC1118" s="37"/>
    </row>
    <row r="1119" spans="1:29">
      <c r="A1119" s="442"/>
      <c r="B1119" s="432" t="s">
        <v>744</v>
      </c>
      <c r="C1119" s="432"/>
      <c r="D1119" s="432"/>
      <c r="E1119" s="432"/>
      <c r="F1119" s="432"/>
      <c r="G1119" s="432"/>
      <c r="H1119" s="149"/>
      <c r="I1119" s="149"/>
      <c r="J1119" s="149"/>
      <c r="K1119" s="149"/>
      <c r="L1119" s="149"/>
      <c r="M1119" s="149"/>
      <c r="N1119" s="203">
        <v>2</v>
      </c>
      <c r="O1119" s="208"/>
      <c r="P1119" s="203">
        <v>2</v>
      </c>
      <c r="Q1119" s="203">
        <v>2</v>
      </c>
      <c r="R1119" s="203">
        <v>2</v>
      </c>
      <c r="S1119" s="203">
        <v>2</v>
      </c>
      <c r="T1119" s="203">
        <v>41</v>
      </c>
      <c r="U1119" s="202">
        <v>87</v>
      </c>
      <c r="V1119" s="202">
        <v>87</v>
      </c>
      <c r="W1119" s="208"/>
      <c r="Z1119" s="143"/>
      <c r="AA1119" s="143"/>
      <c r="AB1119" s="143"/>
      <c r="AC1119" s="37"/>
    </row>
    <row r="1120" spans="1:29">
      <c r="A1120" s="442"/>
      <c r="B1120" s="433" t="s">
        <v>745</v>
      </c>
      <c r="C1120" s="433"/>
      <c r="D1120" s="433"/>
      <c r="E1120" s="433"/>
      <c r="F1120" s="433"/>
      <c r="G1120" s="433"/>
      <c r="H1120" s="149"/>
      <c r="I1120" s="149"/>
      <c r="J1120" s="149"/>
      <c r="K1120" s="149"/>
      <c r="L1120" s="149"/>
      <c r="M1120" s="149"/>
      <c r="N1120" s="177">
        <f>(N1119/D1085)*G1085*N1083*N1086</f>
        <v>870</v>
      </c>
      <c r="O1120" s="208"/>
      <c r="P1120" s="177">
        <f>(P1119/D1085)*G1085*N1083*P1086</f>
        <v>435</v>
      </c>
      <c r="Q1120" s="177">
        <f>(Q1119/D1085)*G1085*N1083*Q1086</f>
        <v>435</v>
      </c>
      <c r="R1120" s="177">
        <f>(R1119/D1085)*G1085*N1083*R1086</f>
        <v>1087.5</v>
      </c>
      <c r="S1120" s="177">
        <f>(S1119/D1085)*G1085*N1083*S1086</f>
        <v>435</v>
      </c>
      <c r="T1120" s="177">
        <f>(T1119/D1085)*G1085*N1083*T1086</f>
        <v>8917.5</v>
      </c>
      <c r="U1120" s="177">
        <f>(U1119/D1085)*G1085*U1083*U1086</f>
        <v>68121</v>
      </c>
      <c r="V1120" s="177">
        <f>(V1119/D1085)*G1085*U1083*V1086</f>
        <v>7569</v>
      </c>
      <c r="W1120" s="208"/>
      <c r="X1120" s="141">
        <f>SUM(H1120:O1120)</f>
        <v>870</v>
      </c>
      <c r="Z1120" s="143"/>
      <c r="AA1120" s="143"/>
      <c r="AB1120" s="143"/>
      <c r="AC1120" s="37"/>
    </row>
    <row r="1121" spans="1:29">
      <c r="A1121" s="442"/>
      <c r="B1121" s="448" t="s">
        <v>720</v>
      </c>
      <c r="C1121" s="448"/>
      <c r="D1121" s="448"/>
      <c r="E1121" s="448"/>
      <c r="F1121" s="448"/>
      <c r="G1121" s="448"/>
      <c r="H1121" s="152">
        <f>H1087+H1089+H1091+H1093+H1095+H1097+H1099+H1101+H1103+H1105+H1107+H1109+H1111+H1113+H1115+H1117+H1119</f>
        <v>528</v>
      </c>
      <c r="I1121" s="152">
        <f t="shared" ref="I1121:W1121" si="59">I1087+I1089+I1091+I1093+I1095+I1097+I1099+I1101+I1103+I1105+I1107+I1109+I1111+I1113+I1115+I1117+I1119</f>
        <v>528</v>
      </c>
      <c r="J1121" s="152">
        <f t="shared" si="59"/>
        <v>528</v>
      </c>
      <c r="K1121" s="152">
        <f t="shared" si="59"/>
        <v>528</v>
      </c>
      <c r="L1121" s="152">
        <f t="shared" si="59"/>
        <v>528</v>
      </c>
      <c r="M1121" s="152">
        <f t="shared" si="59"/>
        <v>528</v>
      </c>
      <c r="N1121" s="152">
        <f t="shared" si="59"/>
        <v>497</v>
      </c>
      <c r="O1121" s="152">
        <f t="shared" si="59"/>
        <v>524</v>
      </c>
      <c r="P1121" s="152">
        <f t="shared" si="59"/>
        <v>497</v>
      </c>
      <c r="Q1121" s="152">
        <f t="shared" si="59"/>
        <v>497</v>
      </c>
      <c r="R1121" s="152">
        <f t="shared" si="59"/>
        <v>497</v>
      </c>
      <c r="S1121" s="152">
        <f t="shared" si="59"/>
        <v>497</v>
      </c>
      <c r="T1121" s="152">
        <f t="shared" si="59"/>
        <v>497</v>
      </c>
      <c r="U1121" s="152">
        <f t="shared" si="59"/>
        <v>497</v>
      </c>
      <c r="V1121" s="152">
        <f t="shared" si="59"/>
        <v>497</v>
      </c>
      <c r="W1121" s="152">
        <f t="shared" si="59"/>
        <v>0</v>
      </c>
      <c r="Z1121" s="143"/>
      <c r="AA1121" s="143"/>
      <c r="AB1121" s="143"/>
      <c r="AC1121" s="37"/>
    </row>
    <row r="1122" spans="1:29">
      <c r="A1122" s="442"/>
      <c r="B1122" s="439" t="s">
        <v>695</v>
      </c>
      <c r="C1122" s="439"/>
      <c r="D1122" s="439"/>
      <c r="E1122" s="439"/>
      <c r="F1122" s="439"/>
      <c r="G1122" s="439"/>
      <c r="H1122" s="117">
        <f>H1088+H1090+H1092+H1094+H1096+H1098+H1100+H1102+H1104+H1106+H1108+H1110+H1112+H1114+H1116+H1118+H1120</f>
        <v>909532.79999999993</v>
      </c>
      <c r="I1122" s="117">
        <f t="shared" ref="I1122:W1122" si="60">I1088+I1090+I1092+I1094+I1096+I1098+I1100+I1102+I1104+I1106+I1108+I1110+I1112+I1114+I1116+I1118+I1120</f>
        <v>631620</v>
      </c>
      <c r="J1122" s="117">
        <f t="shared" si="60"/>
        <v>606355.20000000007</v>
      </c>
      <c r="K1122" s="117">
        <f t="shared" si="60"/>
        <v>202118.39999999999</v>
      </c>
      <c r="L1122" s="117">
        <f t="shared" si="60"/>
        <v>50529.599999999999</v>
      </c>
      <c r="M1122" s="117">
        <f t="shared" si="60"/>
        <v>126324</v>
      </c>
      <c r="N1122" s="117">
        <f t="shared" si="60"/>
        <v>216195</v>
      </c>
      <c r="O1122" s="117">
        <f t="shared" si="60"/>
        <v>170955</v>
      </c>
      <c r="P1122" s="117">
        <f t="shared" si="60"/>
        <v>108097.5</v>
      </c>
      <c r="Q1122" s="117">
        <f t="shared" si="60"/>
        <v>108097.5</v>
      </c>
      <c r="R1122" s="117">
        <f t="shared" si="60"/>
        <v>270243.75</v>
      </c>
      <c r="S1122" s="117">
        <f t="shared" si="60"/>
        <v>108097.5</v>
      </c>
      <c r="T1122" s="117">
        <f t="shared" si="60"/>
        <v>108097.5</v>
      </c>
      <c r="U1122" s="117">
        <f t="shared" si="60"/>
        <v>389151</v>
      </c>
      <c r="V1122" s="117">
        <f t="shared" si="60"/>
        <v>43239</v>
      </c>
      <c r="W1122" s="117">
        <f t="shared" si="60"/>
        <v>0</v>
      </c>
      <c r="Z1122" s="143"/>
      <c r="AA1122" s="143"/>
      <c r="AB1122" s="143"/>
      <c r="AC1122" s="37"/>
    </row>
    <row r="1123" spans="1:29" ht="30" customHeight="1">
      <c r="A1123" s="442"/>
      <c r="B1123" s="449" t="s">
        <v>746</v>
      </c>
      <c r="C1123" s="449"/>
      <c r="D1123" s="449"/>
      <c r="E1123" s="449"/>
      <c r="F1123" s="449"/>
      <c r="G1123" s="449"/>
      <c r="H1123" s="494">
        <f>SUM(H1122:M1122)</f>
        <v>2526480</v>
      </c>
      <c r="I1123" s="494"/>
      <c r="J1123" s="494"/>
      <c r="K1123" s="494"/>
      <c r="L1123" s="494"/>
      <c r="M1123" s="494"/>
      <c r="N1123" s="494"/>
      <c r="O1123" s="494"/>
      <c r="P1123" s="494"/>
      <c r="Q1123" s="494"/>
      <c r="R1123" s="494"/>
      <c r="S1123" s="494"/>
      <c r="T1123" s="494"/>
      <c r="U1123" s="494"/>
      <c r="V1123" s="494"/>
      <c r="W1123" s="494"/>
      <c r="Z1123" s="143"/>
      <c r="AA1123" s="143"/>
      <c r="AB1123" s="143"/>
      <c r="AC1123" s="37"/>
    </row>
    <row r="1124" spans="1:29" ht="30" customHeight="1">
      <c r="A1124" s="442"/>
      <c r="B1124" s="449" t="s">
        <v>747</v>
      </c>
      <c r="C1124" s="449"/>
      <c r="D1124" s="449"/>
      <c r="E1124" s="449"/>
      <c r="F1124" s="449"/>
      <c r="G1124" s="449"/>
      <c r="H1124" s="494">
        <f>SUM(N1122:T1122)</f>
        <v>1089783.75</v>
      </c>
      <c r="I1124" s="494"/>
      <c r="J1124" s="494"/>
      <c r="K1124" s="494"/>
      <c r="L1124" s="494"/>
      <c r="M1124" s="494"/>
      <c r="N1124" s="494"/>
      <c r="O1124" s="494"/>
      <c r="P1124" s="494"/>
      <c r="Q1124" s="494"/>
      <c r="R1124" s="494"/>
      <c r="S1124" s="494"/>
      <c r="T1124" s="494"/>
      <c r="U1124" s="494"/>
      <c r="V1124" s="494"/>
      <c r="W1124" s="494"/>
      <c r="Z1124" s="143"/>
      <c r="AA1124" s="143"/>
      <c r="AB1124" s="143"/>
      <c r="AC1124" s="37"/>
    </row>
    <row r="1125" spans="1:29" ht="30" customHeight="1">
      <c r="A1125" s="442"/>
      <c r="B1125" s="449" t="s">
        <v>748</v>
      </c>
      <c r="C1125" s="449"/>
      <c r="D1125" s="449"/>
      <c r="E1125" s="449"/>
      <c r="F1125" s="449"/>
      <c r="G1125" s="449"/>
      <c r="H1125" s="494">
        <f>SUM(U1122:W1122)</f>
        <v>432390</v>
      </c>
      <c r="I1125" s="494"/>
      <c r="J1125" s="494"/>
      <c r="K1125" s="494"/>
      <c r="L1125" s="494"/>
      <c r="M1125" s="494"/>
      <c r="N1125" s="494"/>
      <c r="O1125" s="494"/>
      <c r="P1125" s="494"/>
      <c r="Q1125" s="494"/>
      <c r="R1125" s="494"/>
      <c r="S1125" s="494"/>
      <c r="T1125" s="494"/>
      <c r="U1125" s="494"/>
      <c r="V1125" s="494"/>
      <c r="W1125" s="494"/>
      <c r="Z1125" s="143"/>
      <c r="AA1125" s="143"/>
      <c r="AB1125" s="143"/>
      <c r="AC1125" s="37"/>
    </row>
    <row r="1126" spans="1:29" ht="30" customHeight="1">
      <c r="A1126" s="442"/>
      <c r="B1126" s="439" t="s">
        <v>721</v>
      </c>
      <c r="C1126" s="439"/>
      <c r="D1126" s="439"/>
      <c r="E1126" s="439"/>
      <c r="F1126" s="439"/>
      <c r="G1126" s="439"/>
      <c r="H1126" s="494">
        <f>SUM(H1123:T1125)</f>
        <v>4048653.75</v>
      </c>
      <c r="I1126" s="494"/>
      <c r="J1126" s="494"/>
      <c r="K1126" s="494"/>
      <c r="L1126" s="494"/>
      <c r="M1126" s="494"/>
      <c r="N1126" s="494"/>
      <c r="O1126" s="494"/>
      <c r="P1126" s="494"/>
      <c r="Q1126" s="494"/>
      <c r="R1126" s="494"/>
      <c r="S1126" s="494"/>
      <c r="T1126" s="494"/>
      <c r="U1126" s="494"/>
      <c r="V1126" s="494"/>
      <c r="W1126" s="494"/>
      <c r="Z1126" s="143"/>
      <c r="AA1126" s="143"/>
      <c r="AB1126" s="143"/>
      <c r="AC1126" s="37"/>
    </row>
    <row r="1127" spans="1:29" ht="30" customHeight="1">
      <c r="A1127" s="442"/>
      <c r="B1127" s="450" t="s">
        <v>830</v>
      </c>
      <c r="C1127" s="450"/>
      <c r="D1127" s="450"/>
      <c r="E1127" s="450"/>
      <c r="F1127" s="450"/>
      <c r="G1127" s="450"/>
      <c r="H1127" s="495">
        <f>H1126/G1085</f>
        <v>0.88136837121212119</v>
      </c>
      <c r="I1127" s="495"/>
      <c r="J1127" s="495"/>
      <c r="K1127" s="495"/>
      <c r="L1127" s="495"/>
      <c r="M1127" s="495"/>
      <c r="N1127" s="495"/>
      <c r="O1127" s="495"/>
      <c r="P1127" s="495"/>
      <c r="Q1127" s="495"/>
      <c r="R1127" s="495"/>
      <c r="S1127" s="495"/>
      <c r="T1127" s="495"/>
      <c r="U1127" s="495"/>
      <c r="V1127" s="495"/>
      <c r="W1127" s="495"/>
      <c r="Z1127" s="143"/>
      <c r="AA1127" s="143"/>
      <c r="AB1127" s="143"/>
      <c r="AC1127" s="37"/>
    </row>
    <row r="1128" spans="1:29" s="129" customFormat="1">
      <c r="A1128" s="121"/>
      <c r="B1128" s="121"/>
      <c r="C1128" s="121"/>
      <c r="D1128" s="121"/>
      <c r="E1128" s="121"/>
      <c r="F1128" s="122"/>
      <c r="G1128" s="122"/>
      <c r="H1128" s="123"/>
      <c r="I1128" s="127"/>
      <c r="J1128" s="127"/>
      <c r="K1128" s="127"/>
      <c r="L1128" s="127"/>
      <c r="M1128" s="127"/>
      <c r="N1128" s="127"/>
      <c r="O1128" s="127"/>
      <c r="P1128" s="127"/>
      <c r="Q1128" s="127"/>
      <c r="R1128" s="127"/>
      <c r="S1128" s="127"/>
      <c r="T1128" s="127"/>
      <c r="U1128" s="127"/>
      <c r="V1128" s="127"/>
      <c r="W1128" s="127"/>
      <c r="X1128" s="127"/>
      <c r="Y1128" s="127"/>
      <c r="Z1128" s="143"/>
      <c r="AA1128" s="143"/>
      <c r="AB1128" s="143"/>
      <c r="AC1128" s="37"/>
    </row>
    <row r="1129" spans="1:29" ht="15" customHeight="1">
      <c r="A1129" s="422" t="s">
        <v>678</v>
      </c>
      <c r="B1129" s="422" t="s">
        <v>679</v>
      </c>
      <c r="C1129" s="422" t="s">
        <v>680</v>
      </c>
      <c r="D1129" s="422" t="s">
        <v>681</v>
      </c>
      <c r="E1129" s="422" t="s">
        <v>682</v>
      </c>
      <c r="F1129" s="423" t="s">
        <v>683</v>
      </c>
      <c r="G1129" s="423" t="s">
        <v>684</v>
      </c>
      <c r="H1129" s="445">
        <v>0.55000000000000004</v>
      </c>
      <c r="I1129" s="445"/>
      <c r="J1129" s="451">
        <v>0.25</v>
      </c>
      <c r="K1129" s="451"/>
      <c r="L1129" s="451"/>
      <c r="M1129" s="451"/>
      <c r="N1129" s="451"/>
      <c r="O1129" s="451"/>
      <c r="P1129" s="451"/>
      <c r="Q1129" s="444">
        <v>0.1</v>
      </c>
      <c r="R1129" s="444"/>
      <c r="S1129" s="139">
        <v>0.1</v>
      </c>
      <c r="Z1129" s="143"/>
      <c r="AA1129" s="143"/>
      <c r="AB1129" s="143"/>
      <c r="AC1129" s="37"/>
    </row>
    <row r="1130" spans="1:29" ht="14.25" customHeight="1">
      <c r="A1130" s="422"/>
      <c r="B1130" s="422"/>
      <c r="C1130" s="422"/>
      <c r="D1130" s="422"/>
      <c r="E1130" s="422"/>
      <c r="F1130" s="422"/>
      <c r="G1130" s="422"/>
      <c r="H1130" s="445" t="s">
        <v>727</v>
      </c>
      <c r="I1130" s="445"/>
      <c r="J1130" s="452" t="s">
        <v>728</v>
      </c>
      <c r="K1130" s="452"/>
      <c r="L1130" s="452"/>
      <c r="M1130" s="452"/>
      <c r="N1130" s="452"/>
      <c r="O1130" s="452"/>
      <c r="P1130" s="452"/>
      <c r="Q1130" s="446" t="s">
        <v>729</v>
      </c>
      <c r="R1130" s="446"/>
      <c r="S1130" s="447" t="s">
        <v>730</v>
      </c>
      <c r="Z1130" s="143"/>
      <c r="AA1130" s="143"/>
      <c r="AB1130" s="143"/>
      <c r="AC1130" s="37"/>
    </row>
    <row r="1131" spans="1:29" ht="67.5" customHeight="1">
      <c r="A1131" s="442" t="s">
        <v>371</v>
      </c>
      <c r="B1131" s="427" t="s">
        <v>920</v>
      </c>
      <c r="C1131" s="428">
        <v>162</v>
      </c>
      <c r="D1131" s="428">
        <v>182</v>
      </c>
      <c r="E1131" s="474" t="s">
        <v>618</v>
      </c>
      <c r="F1131" s="429">
        <v>1649</v>
      </c>
      <c r="G1131" s="429">
        <f>D1131*F1131</f>
        <v>300118</v>
      </c>
      <c r="H1131" s="161" t="s">
        <v>914</v>
      </c>
      <c r="I1131" s="161" t="s">
        <v>918</v>
      </c>
      <c r="J1131" s="154" t="s">
        <v>921</v>
      </c>
      <c r="K1131" s="154" t="s">
        <v>809</v>
      </c>
      <c r="L1131" s="154" t="s">
        <v>922</v>
      </c>
      <c r="M1131" s="154" t="s">
        <v>923</v>
      </c>
      <c r="N1131" s="154" t="s">
        <v>902</v>
      </c>
      <c r="O1131" s="154" t="s">
        <v>885</v>
      </c>
      <c r="P1131" s="154" t="s">
        <v>924</v>
      </c>
      <c r="Q1131" s="144" t="s">
        <v>736</v>
      </c>
      <c r="R1131" s="144" t="s">
        <v>737</v>
      </c>
      <c r="S1131" s="447"/>
      <c r="Z1131" s="143"/>
      <c r="AA1131" s="143"/>
      <c r="AB1131" s="143"/>
      <c r="AC1131" s="37"/>
    </row>
    <row r="1132" spans="1:29" ht="39" customHeight="1">
      <c r="A1132" s="442"/>
      <c r="B1132" s="427"/>
      <c r="C1132" s="427"/>
      <c r="D1132" s="427"/>
      <c r="E1132" s="427"/>
      <c r="F1132" s="427"/>
      <c r="G1132" s="427"/>
      <c r="H1132" s="161">
        <v>0.6</v>
      </c>
      <c r="I1132" s="161">
        <v>0.4</v>
      </c>
      <c r="J1132" s="153">
        <v>0.2</v>
      </c>
      <c r="K1132" s="153">
        <v>0.2</v>
      </c>
      <c r="L1132" s="153">
        <v>0.1</v>
      </c>
      <c r="M1132" s="153">
        <v>0.1</v>
      </c>
      <c r="N1132" s="153">
        <v>0.25</v>
      </c>
      <c r="O1132" s="153">
        <v>0.1</v>
      </c>
      <c r="P1132" s="153">
        <v>0.05</v>
      </c>
      <c r="Q1132" s="144">
        <v>0.9</v>
      </c>
      <c r="R1132" s="144">
        <v>0.1</v>
      </c>
      <c r="S1132" s="447"/>
      <c r="Z1132" s="143"/>
      <c r="AA1132" s="143"/>
      <c r="AB1132" s="143"/>
      <c r="AC1132" s="37"/>
    </row>
    <row r="1133" spans="1:29">
      <c r="A1133" s="442"/>
      <c r="B1133" s="491" t="s">
        <v>813</v>
      </c>
      <c r="C1133" s="491"/>
      <c r="D1133" s="491"/>
      <c r="E1133" s="491"/>
      <c r="F1133" s="491"/>
      <c r="G1133" s="491"/>
      <c r="H1133" s="208"/>
      <c r="I1133" s="175">
        <v>34</v>
      </c>
      <c r="J1133" s="208"/>
      <c r="K1133" s="208"/>
      <c r="L1133" s="208"/>
      <c r="M1133" s="208"/>
      <c r="N1133" s="208"/>
      <c r="O1133" s="208"/>
      <c r="P1133" s="208"/>
      <c r="Q1133" s="208"/>
      <c r="R1133" s="208"/>
      <c r="S1133" s="208"/>
      <c r="Z1133" s="143"/>
      <c r="AA1133" s="143"/>
      <c r="AB1133" s="143"/>
      <c r="AC1133" s="37"/>
    </row>
    <row r="1134" spans="1:29">
      <c r="A1134" s="442"/>
      <c r="B1134" s="492" t="s">
        <v>814</v>
      </c>
      <c r="C1134" s="492"/>
      <c r="D1134" s="492"/>
      <c r="E1134" s="492"/>
      <c r="F1134" s="492"/>
      <c r="G1134" s="492"/>
      <c r="H1134" s="208"/>
      <c r="I1134" s="177">
        <f>(I1133/D1131)*G1131*H1129*I1132</f>
        <v>12334.520000000002</v>
      </c>
      <c r="J1134" s="208"/>
      <c r="K1134" s="208"/>
      <c r="L1134" s="208"/>
      <c r="M1134" s="208"/>
      <c r="N1134" s="208"/>
      <c r="O1134" s="208"/>
      <c r="P1134" s="208"/>
      <c r="Q1134" s="208"/>
      <c r="R1134" s="208"/>
      <c r="S1134" s="208"/>
      <c r="Z1134" s="143"/>
      <c r="AA1134" s="143"/>
      <c r="AB1134" s="143"/>
      <c r="AC1134" s="37"/>
    </row>
    <row r="1135" spans="1:29">
      <c r="A1135" s="442"/>
      <c r="B1135" s="491" t="s">
        <v>818</v>
      </c>
      <c r="C1135" s="491"/>
      <c r="D1135" s="491"/>
      <c r="E1135" s="491"/>
      <c r="F1135" s="491"/>
      <c r="G1135" s="491"/>
      <c r="H1135" s="208"/>
      <c r="I1135" s="175">
        <v>9</v>
      </c>
      <c r="J1135" s="208"/>
      <c r="K1135" s="208"/>
      <c r="L1135" s="208"/>
      <c r="M1135" s="208"/>
      <c r="N1135" s="208"/>
      <c r="O1135" s="208"/>
      <c r="P1135" s="208"/>
      <c r="Q1135" s="208"/>
      <c r="R1135" s="208"/>
      <c r="S1135" s="208"/>
      <c r="Z1135" s="143"/>
      <c r="AA1135" s="143"/>
      <c r="AB1135" s="143"/>
      <c r="AC1135" s="37"/>
    </row>
    <row r="1136" spans="1:29">
      <c r="A1136" s="442"/>
      <c r="B1136" s="492" t="s">
        <v>819</v>
      </c>
      <c r="C1136" s="492"/>
      <c r="D1136" s="492"/>
      <c r="E1136" s="492"/>
      <c r="F1136" s="492"/>
      <c r="G1136" s="492"/>
      <c r="H1136" s="208"/>
      <c r="I1136" s="177">
        <f>(I1135/D1131)*G1131*H1129*I1132</f>
        <v>3265.0200000000004</v>
      </c>
      <c r="J1136" s="208"/>
      <c r="K1136" s="208"/>
      <c r="L1136" s="208"/>
      <c r="M1136" s="208"/>
      <c r="N1136" s="208"/>
      <c r="O1136" s="208"/>
      <c r="P1136" s="208"/>
      <c r="Q1136" s="208"/>
      <c r="R1136" s="208"/>
      <c r="S1136" s="208"/>
      <c r="Z1136" s="143"/>
      <c r="AA1136" s="143"/>
      <c r="AB1136" s="143"/>
      <c r="AC1136" s="37"/>
    </row>
    <row r="1137" spans="1:29">
      <c r="A1137" s="442"/>
      <c r="B1137" s="491" t="s">
        <v>779</v>
      </c>
      <c r="C1137" s="491"/>
      <c r="D1137" s="491"/>
      <c r="E1137" s="491"/>
      <c r="F1137" s="491"/>
      <c r="G1137" s="491"/>
      <c r="H1137" s="208"/>
      <c r="I1137" s="175">
        <v>32</v>
      </c>
      <c r="J1137" s="208"/>
      <c r="K1137" s="208"/>
      <c r="L1137" s="208"/>
      <c r="M1137" s="208"/>
      <c r="N1137" s="208"/>
      <c r="O1137" s="208"/>
      <c r="P1137" s="208"/>
      <c r="Q1137" s="208"/>
      <c r="R1137" s="208"/>
      <c r="S1137" s="208"/>
      <c r="Z1137" s="143"/>
      <c r="AA1137" s="143"/>
      <c r="AB1137" s="143"/>
      <c r="AC1137" s="37"/>
    </row>
    <row r="1138" spans="1:29">
      <c r="A1138" s="442"/>
      <c r="B1138" s="492" t="s">
        <v>780</v>
      </c>
      <c r="C1138" s="492"/>
      <c r="D1138" s="492"/>
      <c r="E1138" s="492"/>
      <c r="F1138" s="492"/>
      <c r="G1138" s="492"/>
      <c r="H1138" s="208"/>
      <c r="I1138" s="177">
        <f>(I1137/D1131)*G1131*H1129*I1132</f>
        <v>11608.960000000003</v>
      </c>
      <c r="J1138" s="208"/>
      <c r="K1138" s="208"/>
      <c r="L1138" s="208"/>
      <c r="M1138" s="208"/>
      <c r="N1138" s="208"/>
      <c r="O1138" s="208"/>
      <c r="P1138" s="208"/>
      <c r="Q1138" s="208"/>
      <c r="R1138" s="208"/>
      <c r="S1138" s="208"/>
      <c r="Z1138" s="143"/>
      <c r="AA1138" s="143"/>
      <c r="AB1138" s="143"/>
      <c r="AC1138" s="37"/>
    </row>
    <row r="1139" spans="1:29">
      <c r="A1139" s="442"/>
      <c r="B1139" s="491" t="s">
        <v>716</v>
      </c>
      <c r="C1139" s="491"/>
      <c r="D1139" s="491"/>
      <c r="E1139" s="491"/>
      <c r="F1139" s="491"/>
      <c r="G1139" s="491"/>
      <c r="H1139" s="208"/>
      <c r="I1139" s="175">
        <v>87</v>
      </c>
      <c r="J1139" s="203">
        <v>162</v>
      </c>
      <c r="K1139" s="203">
        <v>74</v>
      </c>
      <c r="L1139" s="203">
        <v>74</v>
      </c>
      <c r="M1139" s="203">
        <v>68</v>
      </c>
      <c r="N1139" s="208"/>
      <c r="O1139" s="208"/>
      <c r="P1139" s="208"/>
      <c r="Q1139" s="208"/>
      <c r="R1139" s="208"/>
      <c r="S1139" s="208"/>
      <c r="Z1139" s="143"/>
      <c r="AA1139" s="143"/>
      <c r="AB1139" s="143"/>
      <c r="AC1139" s="37"/>
    </row>
    <row r="1140" spans="1:29">
      <c r="A1140" s="442"/>
      <c r="B1140" s="492" t="s">
        <v>717</v>
      </c>
      <c r="C1140" s="492"/>
      <c r="D1140" s="492"/>
      <c r="E1140" s="492"/>
      <c r="F1140" s="492"/>
      <c r="G1140" s="492"/>
      <c r="H1140" s="208"/>
      <c r="I1140" s="177">
        <f>(I1139/D1131)*G1131*H1129*I1132</f>
        <v>31561.860000000004</v>
      </c>
      <c r="J1140" s="177">
        <f>(J1139/D1131)*G1131*J1129*J1132</f>
        <v>13356.900000000001</v>
      </c>
      <c r="K1140" s="177">
        <f>(K1139/D1131)*G1131*J1129*K1132</f>
        <v>6101.3</v>
      </c>
      <c r="L1140" s="177">
        <f>(L1139/D1131)*G1131*J1129*L1132</f>
        <v>3050.65</v>
      </c>
      <c r="M1140" s="177">
        <f>(M1139/D1131)*G1131*J1129*M1132</f>
        <v>2803.3</v>
      </c>
      <c r="N1140" s="208"/>
      <c r="O1140" s="208"/>
      <c r="P1140" s="208"/>
      <c r="Q1140" s="208"/>
      <c r="R1140" s="208"/>
      <c r="S1140" s="208"/>
      <c r="Z1140" s="143"/>
      <c r="AA1140" s="143"/>
      <c r="AB1140" s="143"/>
      <c r="AC1140" s="37"/>
    </row>
    <row r="1141" spans="1:29">
      <c r="A1141" s="442"/>
      <c r="B1141" s="491" t="s">
        <v>758</v>
      </c>
      <c r="C1141" s="491"/>
      <c r="D1141" s="491"/>
      <c r="E1141" s="491"/>
      <c r="F1141" s="491"/>
      <c r="G1141" s="491"/>
      <c r="H1141" s="208"/>
      <c r="I1141" s="208"/>
      <c r="J1141" s="208"/>
      <c r="K1141" s="208"/>
      <c r="L1141" s="208"/>
      <c r="M1141" s="203">
        <v>6</v>
      </c>
      <c r="N1141" s="208"/>
      <c r="O1141" s="208"/>
      <c r="P1141" s="208"/>
      <c r="Q1141" s="208"/>
      <c r="R1141" s="208"/>
      <c r="S1141" s="208"/>
      <c r="Z1141" s="143"/>
      <c r="AA1141" s="143"/>
      <c r="AB1141" s="143"/>
      <c r="AC1141" s="37"/>
    </row>
    <row r="1142" spans="1:29">
      <c r="A1142" s="442"/>
      <c r="B1142" s="492" t="s">
        <v>759</v>
      </c>
      <c r="C1142" s="492"/>
      <c r="D1142" s="492"/>
      <c r="E1142" s="492"/>
      <c r="F1142" s="492"/>
      <c r="G1142" s="492"/>
      <c r="H1142" s="208"/>
      <c r="I1142" s="208"/>
      <c r="J1142" s="208"/>
      <c r="K1142" s="208"/>
      <c r="L1142" s="208"/>
      <c r="M1142" s="177">
        <f>(M1141/D1131)*G1131*J1129*M1132</f>
        <v>247.35000000000002</v>
      </c>
      <c r="N1142" s="208"/>
      <c r="O1142" s="208"/>
      <c r="P1142" s="208"/>
      <c r="Q1142" s="208"/>
      <c r="R1142" s="208"/>
      <c r="S1142" s="208"/>
      <c r="Z1142" s="143"/>
      <c r="AA1142" s="143"/>
      <c r="AB1142" s="143"/>
      <c r="AC1142" s="37"/>
    </row>
    <row r="1143" spans="1:29">
      <c r="A1143" s="442"/>
      <c r="B1143" s="491" t="s">
        <v>828</v>
      </c>
      <c r="C1143" s="491"/>
      <c r="D1143" s="491"/>
      <c r="E1143" s="491"/>
      <c r="F1143" s="491"/>
      <c r="G1143" s="491"/>
      <c r="H1143" s="175">
        <v>48</v>
      </c>
      <c r="I1143" s="208"/>
      <c r="J1143" s="208"/>
      <c r="K1143" s="208"/>
      <c r="L1143" s="208"/>
      <c r="M1143" s="208"/>
      <c r="N1143" s="208"/>
      <c r="O1143" s="208"/>
      <c r="P1143" s="208"/>
      <c r="Q1143" s="208"/>
      <c r="R1143" s="208"/>
      <c r="S1143" s="208"/>
      <c r="Z1143" s="143"/>
      <c r="AA1143" s="143"/>
      <c r="AB1143" s="143"/>
      <c r="AC1143" s="37"/>
    </row>
    <row r="1144" spans="1:29">
      <c r="A1144" s="442"/>
      <c r="B1144" s="492" t="s">
        <v>829</v>
      </c>
      <c r="C1144" s="492"/>
      <c r="D1144" s="492"/>
      <c r="E1144" s="492"/>
      <c r="F1144" s="492"/>
      <c r="G1144" s="492"/>
      <c r="H1144" s="177">
        <f>(H1143/D1131)*G1131*H1129*H1132</f>
        <v>26120.160000000003</v>
      </c>
      <c r="I1144" s="208"/>
      <c r="J1144" s="208"/>
      <c r="K1144" s="208"/>
      <c r="L1144" s="208"/>
      <c r="M1144" s="208"/>
      <c r="N1144" s="208"/>
      <c r="O1144" s="208"/>
      <c r="P1144" s="208"/>
      <c r="Q1144" s="208"/>
      <c r="R1144" s="208"/>
      <c r="S1144" s="208"/>
      <c r="Z1144" s="143"/>
      <c r="AA1144" s="143"/>
      <c r="AB1144" s="143"/>
      <c r="AC1144" s="37"/>
    </row>
    <row r="1145" spans="1:29">
      <c r="A1145" s="442"/>
      <c r="B1145" s="491" t="s">
        <v>781</v>
      </c>
      <c r="C1145" s="491"/>
      <c r="D1145" s="491"/>
      <c r="E1145" s="491"/>
      <c r="F1145" s="491"/>
      <c r="G1145" s="491"/>
      <c r="H1145" s="175">
        <v>94</v>
      </c>
      <c r="I1145" s="208"/>
      <c r="J1145" s="208"/>
      <c r="K1145" s="203">
        <v>30</v>
      </c>
      <c r="L1145" s="203">
        <v>30</v>
      </c>
      <c r="M1145" s="208"/>
      <c r="N1145" s="208"/>
      <c r="O1145" s="208"/>
      <c r="P1145" s="208"/>
      <c r="Q1145" s="208"/>
      <c r="R1145" s="208"/>
      <c r="S1145" s="208"/>
      <c r="Z1145" s="143"/>
      <c r="AA1145" s="143"/>
      <c r="AB1145" s="143"/>
      <c r="AC1145" s="37"/>
    </row>
    <row r="1146" spans="1:29">
      <c r="A1146" s="442"/>
      <c r="B1146" s="492" t="s">
        <v>782</v>
      </c>
      <c r="C1146" s="492"/>
      <c r="D1146" s="492"/>
      <c r="E1146" s="492"/>
      <c r="F1146" s="492"/>
      <c r="G1146" s="492"/>
      <c r="H1146" s="177">
        <f>(H1145/D1131)*G1131*H1129*H1132</f>
        <v>51151.98000000001</v>
      </c>
      <c r="I1146" s="208"/>
      <c r="J1146" s="208"/>
      <c r="K1146" s="177">
        <f>(K1145/D1131)*G1131*J1129*K1132</f>
        <v>2473.5</v>
      </c>
      <c r="L1146" s="177">
        <f>(L1145/D1131)*G1131*J1129*L1132</f>
        <v>1236.75</v>
      </c>
      <c r="M1146" s="208"/>
      <c r="N1146" s="208"/>
      <c r="O1146" s="208"/>
      <c r="P1146" s="208"/>
      <c r="Q1146" s="208"/>
      <c r="R1146" s="208"/>
      <c r="S1146" s="208"/>
      <c r="Z1146" s="143"/>
      <c r="AA1146" s="143"/>
      <c r="AB1146" s="143"/>
      <c r="AC1146" s="37"/>
    </row>
    <row r="1147" spans="1:29">
      <c r="A1147" s="442"/>
      <c r="B1147" s="491" t="s">
        <v>760</v>
      </c>
      <c r="C1147" s="491"/>
      <c r="D1147" s="491"/>
      <c r="E1147" s="491"/>
      <c r="F1147" s="491"/>
      <c r="G1147" s="491"/>
      <c r="H1147" s="208"/>
      <c r="I1147" s="208"/>
      <c r="J1147" s="208"/>
      <c r="K1147" s="203">
        <v>26</v>
      </c>
      <c r="L1147" s="203">
        <v>26</v>
      </c>
      <c r="M1147" s="203">
        <v>26</v>
      </c>
      <c r="N1147" s="203">
        <v>100</v>
      </c>
      <c r="O1147" s="203">
        <v>100</v>
      </c>
      <c r="P1147" s="203">
        <v>100</v>
      </c>
      <c r="Q1147" s="208"/>
      <c r="R1147" s="208"/>
      <c r="S1147" s="208"/>
      <c r="Z1147" s="143"/>
      <c r="AA1147" s="143"/>
      <c r="AB1147" s="143"/>
      <c r="AC1147" s="37"/>
    </row>
    <row r="1148" spans="1:29">
      <c r="A1148" s="442"/>
      <c r="B1148" s="492" t="s">
        <v>761</v>
      </c>
      <c r="C1148" s="492"/>
      <c r="D1148" s="492"/>
      <c r="E1148" s="492"/>
      <c r="F1148" s="492"/>
      <c r="G1148" s="492"/>
      <c r="H1148" s="208"/>
      <c r="I1148" s="208"/>
      <c r="J1148" s="208"/>
      <c r="K1148" s="177">
        <f>(K1147/D1131)*G1131*J1129*K1132</f>
        <v>2143.7000000000003</v>
      </c>
      <c r="L1148" s="177">
        <f>(L1147/D1131)*G1131*J1129*L1132</f>
        <v>1071.8500000000001</v>
      </c>
      <c r="M1148" s="177">
        <f>(M1147/D1131)*G1131*J1129*M1132</f>
        <v>1071.8500000000001</v>
      </c>
      <c r="N1148" s="177">
        <f>(N1147/D1131)*G1131*J1129*N1132</f>
        <v>10306.25</v>
      </c>
      <c r="O1148" s="177">
        <f>(O1147/D1131)*G1131*J1129*O1132</f>
        <v>4122.5</v>
      </c>
      <c r="P1148" s="177">
        <f>(P1147/D1131)*G1131*J1129*P1132</f>
        <v>2061.25</v>
      </c>
      <c r="Q1148" s="208"/>
      <c r="R1148" s="208"/>
      <c r="S1148" s="208"/>
      <c r="Z1148" s="143"/>
      <c r="AA1148" s="143"/>
      <c r="AB1148" s="143"/>
      <c r="AC1148" s="37"/>
    </row>
    <row r="1149" spans="1:29">
      <c r="A1149" s="442"/>
      <c r="B1149" s="491" t="s">
        <v>740</v>
      </c>
      <c r="C1149" s="491"/>
      <c r="D1149" s="491"/>
      <c r="E1149" s="491"/>
      <c r="F1149" s="491"/>
      <c r="G1149" s="491"/>
      <c r="H1149" s="208"/>
      <c r="I1149" s="208"/>
      <c r="J1149" s="208"/>
      <c r="K1149" s="208"/>
      <c r="L1149" s="208"/>
      <c r="M1149" s="208"/>
      <c r="N1149" s="203">
        <v>4</v>
      </c>
      <c r="O1149" s="203">
        <v>4</v>
      </c>
      <c r="P1149" s="203">
        <v>4</v>
      </c>
      <c r="Q1149" s="208"/>
      <c r="R1149" s="208"/>
      <c r="S1149" s="208"/>
      <c r="Z1149" s="143"/>
      <c r="AA1149" s="143"/>
      <c r="AB1149" s="143"/>
      <c r="AC1149" s="37"/>
    </row>
    <row r="1150" spans="1:29">
      <c r="A1150" s="442"/>
      <c r="B1150" s="492" t="s">
        <v>741</v>
      </c>
      <c r="C1150" s="492"/>
      <c r="D1150" s="492"/>
      <c r="E1150" s="492"/>
      <c r="F1150" s="492"/>
      <c r="G1150" s="492"/>
      <c r="H1150" s="208"/>
      <c r="I1150" s="208"/>
      <c r="J1150" s="208"/>
      <c r="K1150" s="208"/>
      <c r="L1150" s="208"/>
      <c r="M1150" s="208"/>
      <c r="N1150" s="177">
        <f>(N1149/D1131)*G1131*J1129*N1132</f>
        <v>412.25000000000006</v>
      </c>
      <c r="O1150" s="177">
        <f>(O1149/D1131)*G1131*J1129*O1132</f>
        <v>164.90000000000003</v>
      </c>
      <c r="P1150" s="177">
        <f>(P1149/D1131)*G1131*J1129*P1132</f>
        <v>82.450000000000017</v>
      </c>
      <c r="Q1150" s="208"/>
      <c r="R1150" s="208"/>
      <c r="S1150" s="208"/>
      <c r="Z1150" s="143"/>
      <c r="AA1150" s="143"/>
      <c r="AB1150" s="143"/>
      <c r="AC1150" s="37"/>
    </row>
    <row r="1151" spans="1:29">
      <c r="A1151" s="442"/>
      <c r="B1151" s="491" t="s">
        <v>718</v>
      </c>
      <c r="C1151" s="491"/>
      <c r="D1151" s="491"/>
      <c r="E1151" s="491"/>
      <c r="F1151" s="491"/>
      <c r="G1151" s="491"/>
      <c r="H1151" s="175">
        <v>9</v>
      </c>
      <c r="I1151" s="208"/>
      <c r="J1151" s="208"/>
      <c r="K1151" s="203">
        <v>32</v>
      </c>
      <c r="L1151" s="203">
        <v>32</v>
      </c>
      <c r="M1151" s="203">
        <v>62</v>
      </c>
      <c r="N1151" s="203">
        <v>47</v>
      </c>
      <c r="O1151" s="208"/>
      <c r="P1151" s="203">
        <v>47</v>
      </c>
      <c r="Q1151" s="208"/>
      <c r="R1151" s="208"/>
      <c r="S1151" s="208"/>
      <c r="Z1151" s="143"/>
      <c r="AA1151" s="143"/>
      <c r="AB1151" s="143"/>
      <c r="AC1151" s="37"/>
    </row>
    <row r="1152" spans="1:29">
      <c r="A1152" s="442"/>
      <c r="B1152" s="492" t="s">
        <v>719</v>
      </c>
      <c r="C1152" s="492"/>
      <c r="D1152" s="492"/>
      <c r="E1152" s="492"/>
      <c r="F1152" s="492"/>
      <c r="G1152" s="492"/>
      <c r="H1152" s="177">
        <f>(H1151/D1131)*G1131*H1129*H1132</f>
        <v>4897.5300000000007</v>
      </c>
      <c r="I1152" s="208"/>
      <c r="J1152" s="208"/>
      <c r="K1152" s="177">
        <f>(K1151/D1131)*G1131*J1129*K1132</f>
        <v>2638.4000000000005</v>
      </c>
      <c r="L1152" s="177">
        <f>(L1151/D1131)*G1131*J1129*L1132</f>
        <v>1319.2000000000003</v>
      </c>
      <c r="M1152" s="177">
        <f>(M1151/D1131)*G1131*J1129*M1132</f>
        <v>2555.9500000000003</v>
      </c>
      <c r="N1152" s="177">
        <f>(N1151/D1131)*G1131*J1129*N1132</f>
        <v>4843.9375000000009</v>
      </c>
      <c r="O1152" s="208"/>
      <c r="P1152" s="177">
        <f>(P1151/D1131)*G1131*J1129*P1132</f>
        <v>968.78750000000025</v>
      </c>
      <c r="Q1152" s="208"/>
      <c r="R1152" s="208"/>
      <c r="S1152" s="208"/>
      <c r="Z1152" s="143"/>
      <c r="AA1152" s="143"/>
      <c r="AB1152" s="143"/>
      <c r="AC1152" s="37"/>
    </row>
    <row r="1153" spans="1:29">
      <c r="A1153" s="442"/>
      <c r="B1153" s="491" t="s">
        <v>762</v>
      </c>
      <c r="C1153" s="491"/>
      <c r="D1153" s="491"/>
      <c r="E1153" s="491"/>
      <c r="F1153" s="491"/>
      <c r="G1153" s="491"/>
      <c r="H1153" s="175">
        <v>15</v>
      </c>
      <c r="I1153" s="175">
        <v>4</v>
      </c>
      <c r="J1153" s="203">
        <v>4</v>
      </c>
      <c r="K1153" s="203">
        <v>4</v>
      </c>
      <c r="L1153" s="203">
        <v>4</v>
      </c>
      <c r="M1153" s="203">
        <v>4</v>
      </c>
      <c r="N1153" s="208"/>
      <c r="O1153" s="208"/>
      <c r="P1153" s="208"/>
      <c r="Q1153" s="208"/>
      <c r="R1153" s="208"/>
      <c r="S1153" s="208"/>
      <c r="Z1153" s="143"/>
      <c r="AA1153" s="143"/>
      <c r="AB1153" s="143"/>
      <c r="AC1153" s="37"/>
    </row>
    <row r="1154" spans="1:29">
      <c r="A1154" s="442"/>
      <c r="B1154" s="492" t="s">
        <v>763</v>
      </c>
      <c r="C1154" s="492"/>
      <c r="D1154" s="492"/>
      <c r="E1154" s="492"/>
      <c r="F1154" s="492"/>
      <c r="G1154" s="492"/>
      <c r="H1154" s="177">
        <f>(H1153/D1131)*G1131*H1129*H1132</f>
        <v>8162.5500000000011</v>
      </c>
      <c r="I1154" s="177">
        <f>(I1153/D1131)*G1131*H1129*I1132</f>
        <v>1451.1200000000003</v>
      </c>
      <c r="J1154" s="177">
        <f>(J1153/D1131)*G1131*J1129*J1132</f>
        <v>329.80000000000007</v>
      </c>
      <c r="K1154" s="177">
        <f>(K1153/D1131)*G1131*J1129*K1132</f>
        <v>329.80000000000007</v>
      </c>
      <c r="L1154" s="177">
        <f>(L1153/D1131)*J1129*L1132*G1131</f>
        <v>164.90000000000003</v>
      </c>
      <c r="M1154" s="177">
        <f>(M1153/D1131)*G1131*J1129*M1132</f>
        <v>164.90000000000003</v>
      </c>
      <c r="N1154" s="208"/>
      <c r="O1154" s="208"/>
      <c r="P1154" s="208"/>
      <c r="Q1154" s="208"/>
      <c r="R1154" s="208"/>
      <c r="S1154" s="208"/>
      <c r="T1154" s="141"/>
      <c r="Z1154" s="143"/>
      <c r="AA1154" s="143"/>
      <c r="AB1154" s="143"/>
      <c r="AC1154" s="37"/>
    </row>
    <row r="1155" spans="1:29">
      <c r="A1155" s="442"/>
      <c r="B1155" s="491" t="s">
        <v>744</v>
      </c>
      <c r="C1155" s="491"/>
      <c r="D1155" s="491"/>
      <c r="E1155" s="491"/>
      <c r="F1155" s="491"/>
      <c r="G1155" s="491"/>
      <c r="H1155" s="208"/>
      <c r="I1155" s="208"/>
      <c r="J1155" s="208"/>
      <c r="K1155" s="208"/>
      <c r="L1155" s="208"/>
      <c r="M1155" s="208"/>
      <c r="N1155" s="203">
        <v>5</v>
      </c>
      <c r="O1155" s="203">
        <v>52</v>
      </c>
      <c r="P1155" s="203">
        <v>5</v>
      </c>
      <c r="Q1155" s="202">
        <v>156</v>
      </c>
      <c r="R1155" s="202">
        <v>156</v>
      </c>
      <c r="S1155" s="208"/>
      <c r="Z1155" s="143"/>
      <c r="AA1155" s="143"/>
      <c r="AB1155" s="143"/>
      <c r="AC1155" s="37"/>
    </row>
    <row r="1156" spans="1:29">
      <c r="A1156" s="442"/>
      <c r="B1156" s="492" t="s">
        <v>745</v>
      </c>
      <c r="C1156" s="492"/>
      <c r="D1156" s="492"/>
      <c r="E1156" s="492"/>
      <c r="F1156" s="492"/>
      <c r="G1156" s="492"/>
      <c r="H1156" s="208"/>
      <c r="I1156" s="208"/>
      <c r="J1156" s="208"/>
      <c r="K1156" s="208"/>
      <c r="L1156" s="208"/>
      <c r="M1156" s="208"/>
      <c r="N1156" s="177">
        <f>(N1155/D1131)*G1131*J1129*N1132</f>
        <v>515.3125</v>
      </c>
      <c r="O1156" s="177">
        <f>(O1155/D1131)*G1131*J1129*O1132</f>
        <v>2143.7000000000003</v>
      </c>
      <c r="P1156" s="177">
        <f>(P1155/D1131)*G1131*J1129*P1132</f>
        <v>103.0625</v>
      </c>
      <c r="Q1156" s="177">
        <f>(Q1155/D1131)*G1131*Q1129*Q1132</f>
        <v>23151.960000000003</v>
      </c>
      <c r="R1156" s="177">
        <f>(R1155/D1131)*G1131*Q1129*R1132</f>
        <v>2572.4400000000005</v>
      </c>
      <c r="S1156" s="208"/>
      <c r="T1156" s="141">
        <f>I1156+H1156</f>
        <v>0</v>
      </c>
      <c r="Z1156" s="143"/>
      <c r="AA1156" s="143"/>
      <c r="AB1156" s="143"/>
      <c r="AC1156" s="37"/>
    </row>
    <row r="1157" spans="1:29">
      <c r="A1157" s="442"/>
      <c r="B1157" s="448" t="s">
        <v>720</v>
      </c>
      <c r="C1157" s="448"/>
      <c r="D1157" s="448"/>
      <c r="E1157" s="448"/>
      <c r="F1157" s="448"/>
      <c r="G1157" s="448"/>
      <c r="H1157" s="152">
        <f t="shared" ref="H1157:S1157" si="61">H1133+H1135+H1137+H1139+H1141+H1143+H1145+H1147+H1149+H1151+H1153+H1155</f>
        <v>166</v>
      </c>
      <c r="I1157" s="152">
        <f t="shared" si="61"/>
        <v>166</v>
      </c>
      <c r="J1157" s="152">
        <f t="shared" si="61"/>
        <v>166</v>
      </c>
      <c r="K1157" s="152">
        <f t="shared" si="61"/>
        <v>166</v>
      </c>
      <c r="L1157" s="152">
        <f t="shared" si="61"/>
        <v>166</v>
      </c>
      <c r="M1157" s="152">
        <f t="shared" si="61"/>
        <v>166</v>
      </c>
      <c r="N1157" s="152">
        <f t="shared" si="61"/>
        <v>156</v>
      </c>
      <c r="O1157" s="152">
        <f t="shared" si="61"/>
        <v>156</v>
      </c>
      <c r="P1157" s="152">
        <f t="shared" si="61"/>
        <v>156</v>
      </c>
      <c r="Q1157" s="152">
        <f t="shared" si="61"/>
        <v>156</v>
      </c>
      <c r="R1157" s="152">
        <f t="shared" si="61"/>
        <v>156</v>
      </c>
      <c r="S1157" s="152">
        <f t="shared" si="61"/>
        <v>0</v>
      </c>
      <c r="Z1157" s="143"/>
      <c r="AA1157" s="143"/>
      <c r="AB1157" s="143"/>
      <c r="AC1157" s="37"/>
    </row>
    <row r="1158" spans="1:29">
      <c r="A1158" s="442"/>
      <c r="B1158" s="439" t="s">
        <v>695</v>
      </c>
      <c r="C1158" s="439"/>
      <c r="D1158" s="439"/>
      <c r="E1158" s="439"/>
      <c r="F1158" s="439"/>
      <c r="G1158" s="439"/>
      <c r="H1158" s="117">
        <f t="shared" ref="H1158:S1158" si="62">H1134+H1136+H1138+H1140+H1142+H1144+H1146+H1148+H1150+H1152+H1154+H1156</f>
        <v>90332.220000000016</v>
      </c>
      <c r="I1158" s="117">
        <f t="shared" si="62"/>
        <v>60221.480000000018</v>
      </c>
      <c r="J1158" s="117">
        <f t="shared" si="62"/>
        <v>13686.7</v>
      </c>
      <c r="K1158" s="117">
        <f t="shared" si="62"/>
        <v>13686.7</v>
      </c>
      <c r="L1158" s="117">
        <f t="shared" si="62"/>
        <v>6843.35</v>
      </c>
      <c r="M1158" s="117">
        <f t="shared" si="62"/>
        <v>6843.35</v>
      </c>
      <c r="N1158" s="117">
        <f t="shared" si="62"/>
        <v>16077.75</v>
      </c>
      <c r="O1158" s="117">
        <f t="shared" si="62"/>
        <v>6431.1</v>
      </c>
      <c r="P1158" s="117">
        <f t="shared" si="62"/>
        <v>3215.55</v>
      </c>
      <c r="Q1158" s="117">
        <f t="shared" si="62"/>
        <v>23151.960000000003</v>
      </c>
      <c r="R1158" s="117">
        <f t="shared" si="62"/>
        <v>2572.4400000000005</v>
      </c>
      <c r="S1158" s="117">
        <f t="shared" si="62"/>
        <v>0</v>
      </c>
      <c r="Z1158" s="143"/>
      <c r="AA1158" s="143"/>
      <c r="AB1158" s="143"/>
      <c r="AC1158" s="37"/>
    </row>
    <row r="1159" spans="1:29" ht="23.25" customHeight="1">
      <c r="A1159" s="442"/>
      <c r="B1159" s="449" t="s">
        <v>746</v>
      </c>
      <c r="C1159" s="449"/>
      <c r="D1159" s="449"/>
      <c r="E1159" s="449"/>
      <c r="F1159" s="449"/>
      <c r="G1159" s="449"/>
      <c r="H1159" s="453">
        <f>SUM(H1158:I1158)</f>
        <v>150553.70000000004</v>
      </c>
      <c r="I1159" s="453"/>
      <c r="J1159" s="453"/>
      <c r="K1159" s="453"/>
      <c r="L1159" s="453"/>
      <c r="M1159" s="453"/>
      <c r="N1159" s="453"/>
      <c r="O1159" s="453"/>
      <c r="P1159" s="453"/>
      <c r="Q1159" s="453"/>
      <c r="R1159" s="453"/>
      <c r="S1159" s="453"/>
      <c r="Z1159" s="143"/>
      <c r="AA1159" s="143"/>
      <c r="AB1159" s="143"/>
      <c r="AC1159" s="37"/>
    </row>
    <row r="1160" spans="1:29" ht="23.25" customHeight="1">
      <c r="A1160" s="442"/>
      <c r="B1160" s="449" t="s">
        <v>747</v>
      </c>
      <c r="C1160" s="449"/>
      <c r="D1160" s="449"/>
      <c r="E1160" s="449"/>
      <c r="F1160" s="449"/>
      <c r="G1160" s="449"/>
      <c r="H1160" s="477">
        <f>SUM(J1158:P1158)</f>
        <v>66784.5</v>
      </c>
      <c r="I1160" s="477"/>
      <c r="J1160" s="477"/>
      <c r="K1160" s="477"/>
      <c r="L1160" s="477"/>
      <c r="M1160" s="477"/>
      <c r="N1160" s="477"/>
      <c r="O1160" s="477"/>
      <c r="P1160" s="477"/>
      <c r="Q1160" s="477"/>
      <c r="R1160" s="477"/>
      <c r="S1160" s="477"/>
      <c r="Z1160" s="143"/>
      <c r="AA1160" s="143"/>
      <c r="AB1160" s="143"/>
      <c r="AC1160" s="37"/>
    </row>
    <row r="1161" spans="1:29" ht="23.25" customHeight="1">
      <c r="A1161" s="442"/>
      <c r="B1161" s="449" t="s">
        <v>748</v>
      </c>
      <c r="C1161" s="449"/>
      <c r="D1161" s="449"/>
      <c r="E1161" s="449"/>
      <c r="F1161" s="449"/>
      <c r="G1161" s="449"/>
      <c r="H1161" s="477">
        <f>SUM(Q1158:S1158)</f>
        <v>25724.400000000001</v>
      </c>
      <c r="I1161" s="477"/>
      <c r="J1161" s="477"/>
      <c r="K1161" s="477"/>
      <c r="L1161" s="477"/>
      <c r="M1161" s="477"/>
      <c r="N1161" s="477"/>
      <c r="O1161" s="477"/>
      <c r="P1161" s="477"/>
      <c r="Q1161" s="477"/>
      <c r="R1161" s="477"/>
      <c r="S1161" s="477"/>
      <c r="Z1161" s="143"/>
      <c r="AA1161" s="143"/>
      <c r="AB1161" s="143"/>
      <c r="AC1161" s="37"/>
    </row>
    <row r="1162" spans="1:29" ht="23.25" customHeight="1">
      <c r="A1162" s="442"/>
      <c r="B1162" s="439" t="s">
        <v>721</v>
      </c>
      <c r="C1162" s="439"/>
      <c r="D1162" s="439"/>
      <c r="E1162" s="439"/>
      <c r="F1162" s="439"/>
      <c r="G1162" s="439"/>
      <c r="H1162" s="477">
        <f>SUM(H1159:S1161)</f>
        <v>243062.60000000003</v>
      </c>
      <c r="I1162" s="477"/>
      <c r="J1162" s="477"/>
      <c r="K1162" s="477"/>
      <c r="L1162" s="477"/>
      <c r="M1162" s="477"/>
      <c r="N1162" s="477"/>
      <c r="O1162" s="477"/>
      <c r="P1162" s="477"/>
      <c r="Q1162" s="477"/>
      <c r="R1162" s="477"/>
      <c r="S1162" s="477"/>
      <c r="Z1162" s="143"/>
      <c r="AA1162" s="143"/>
      <c r="AB1162" s="143"/>
      <c r="AC1162" s="37"/>
    </row>
    <row r="1163" spans="1:29" ht="23.25" customHeight="1">
      <c r="A1163" s="442"/>
      <c r="B1163" s="450" t="s">
        <v>830</v>
      </c>
      <c r="C1163" s="450"/>
      <c r="D1163" s="450"/>
      <c r="E1163" s="450"/>
      <c r="F1163" s="450"/>
      <c r="G1163" s="450"/>
      <c r="H1163" s="454">
        <f>H1162/G1131</f>
        <v>0.80989010989011001</v>
      </c>
      <c r="I1163" s="454"/>
      <c r="J1163" s="454"/>
      <c r="K1163" s="454"/>
      <c r="L1163" s="454"/>
      <c r="M1163" s="454"/>
      <c r="N1163" s="454"/>
      <c r="O1163" s="454"/>
      <c r="P1163" s="454"/>
      <c r="Q1163" s="454"/>
      <c r="R1163" s="454"/>
      <c r="S1163" s="454"/>
      <c r="Z1163" s="143"/>
      <c r="AA1163" s="143"/>
      <c r="AB1163" s="143"/>
      <c r="AC1163" s="37"/>
    </row>
    <row r="1164" spans="1:29" s="129" customFormat="1">
      <c r="A1164" s="121"/>
      <c r="B1164" s="121"/>
      <c r="C1164" s="121"/>
      <c r="D1164" s="121"/>
      <c r="E1164" s="121"/>
      <c r="F1164" s="122"/>
      <c r="G1164" s="122"/>
      <c r="H1164" s="123"/>
      <c r="I1164" s="127"/>
      <c r="J1164" s="127"/>
      <c r="K1164" s="127"/>
      <c r="L1164" s="127"/>
      <c r="M1164" s="127"/>
      <c r="N1164" s="127"/>
      <c r="O1164" s="127"/>
      <c r="P1164" s="127"/>
      <c r="Q1164" s="127"/>
      <c r="R1164" s="127"/>
      <c r="S1164" s="127"/>
      <c r="T1164" s="127"/>
      <c r="U1164" s="127"/>
      <c r="V1164" s="127"/>
      <c r="W1164" s="127"/>
      <c r="X1164" s="127"/>
      <c r="Y1164" s="127"/>
      <c r="Z1164" s="143"/>
      <c r="AA1164" s="143"/>
      <c r="AB1164" s="143"/>
      <c r="AC1164" s="37"/>
    </row>
    <row r="1165" spans="1:29" ht="15" customHeight="1">
      <c r="A1165" s="422" t="s">
        <v>678</v>
      </c>
      <c r="B1165" s="422" t="s">
        <v>679</v>
      </c>
      <c r="C1165" s="422" t="s">
        <v>680</v>
      </c>
      <c r="D1165" s="422" t="s">
        <v>681</v>
      </c>
      <c r="E1165" s="422" t="s">
        <v>682</v>
      </c>
      <c r="F1165" s="423" t="s">
        <v>683</v>
      </c>
      <c r="G1165" s="423" t="s">
        <v>684</v>
      </c>
      <c r="H1165" s="138">
        <v>0.6</v>
      </c>
      <c r="I1165" s="451">
        <v>0.2</v>
      </c>
      <c r="J1165" s="451"/>
      <c r="K1165" s="451"/>
      <c r="L1165" s="451"/>
      <c r="M1165" s="451"/>
      <c r="N1165" s="451"/>
      <c r="O1165" s="444">
        <v>0.1</v>
      </c>
      <c r="P1165" s="444"/>
      <c r="Q1165" s="139">
        <v>0.1</v>
      </c>
      <c r="Z1165" s="143"/>
      <c r="AA1165" s="143"/>
      <c r="AB1165" s="143"/>
      <c r="AC1165" s="37"/>
    </row>
    <row r="1166" spans="1:29" ht="14.25" customHeight="1">
      <c r="A1166" s="422"/>
      <c r="B1166" s="422"/>
      <c r="C1166" s="422"/>
      <c r="D1166" s="422"/>
      <c r="E1166" s="422"/>
      <c r="F1166" s="422"/>
      <c r="G1166" s="422"/>
      <c r="H1166" s="445" t="s">
        <v>727</v>
      </c>
      <c r="I1166" s="452" t="s">
        <v>728</v>
      </c>
      <c r="J1166" s="452"/>
      <c r="K1166" s="452"/>
      <c r="L1166" s="452"/>
      <c r="M1166" s="452"/>
      <c r="N1166" s="452"/>
      <c r="O1166" s="446" t="s">
        <v>729</v>
      </c>
      <c r="P1166" s="446"/>
      <c r="Q1166" s="447" t="s">
        <v>730</v>
      </c>
      <c r="Z1166" s="143"/>
      <c r="AA1166" s="143"/>
      <c r="AB1166" s="143"/>
      <c r="AC1166" s="37"/>
    </row>
    <row r="1167" spans="1:29" ht="67.5" customHeight="1">
      <c r="A1167" s="442" t="s">
        <v>372</v>
      </c>
      <c r="B1167" s="427" t="s">
        <v>925</v>
      </c>
      <c r="C1167" s="428">
        <v>125</v>
      </c>
      <c r="D1167" s="428">
        <v>150</v>
      </c>
      <c r="E1167" s="474" t="s">
        <v>618</v>
      </c>
      <c r="F1167" s="429">
        <v>1479.2</v>
      </c>
      <c r="G1167" s="429">
        <f>D1167*F1167</f>
        <v>221880</v>
      </c>
      <c r="H1167" s="445"/>
      <c r="I1167" s="154" t="s">
        <v>921</v>
      </c>
      <c r="J1167" s="154" t="s">
        <v>926</v>
      </c>
      <c r="K1167" s="154" t="s">
        <v>927</v>
      </c>
      <c r="L1167" s="154" t="s">
        <v>732</v>
      </c>
      <c r="M1167" s="154" t="s">
        <v>797</v>
      </c>
      <c r="N1167" s="154" t="s">
        <v>733</v>
      </c>
      <c r="O1167" s="144" t="s">
        <v>736</v>
      </c>
      <c r="P1167" s="144" t="s">
        <v>737</v>
      </c>
      <c r="Q1167" s="447"/>
      <c r="Z1167" s="143"/>
      <c r="AA1167" s="143"/>
      <c r="AB1167" s="143"/>
      <c r="AC1167" s="37"/>
    </row>
    <row r="1168" spans="1:29" ht="39" customHeight="1">
      <c r="A1168" s="442"/>
      <c r="B1168" s="427"/>
      <c r="C1168" s="427"/>
      <c r="D1168" s="427"/>
      <c r="E1168" s="427"/>
      <c r="F1168" s="427"/>
      <c r="G1168" s="427"/>
      <c r="H1168" s="427"/>
      <c r="I1168" s="153">
        <v>0.1</v>
      </c>
      <c r="J1168" s="153">
        <v>0.1</v>
      </c>
      <c r="K1168" s="153">
        <v>0.05</v>
      </c>
      <c r="L1168" s="153">
        <v>0.55000000000000004</v>
      </c>
      <c r="M1168" s="153">
        <v>0.1</v>
      </c>
      <c r="N1168" s="153">
        <v>0.1</v>
      </c>
      <c r="O1168" s="144">
        <v>0.9</v>
      </c>
      <c r="P1168" s="144">
        <v>0.1</v>
      </c>
      <c r="Q1168" s="447"/>
      <c r="Z1168" s="143"/>
      <c r="AA1168" s="143"/>
      <c r="AB1168" s="143"/>
      <c r="AC1168" s="37"/>
    </row>
    <row r="1169" spans="1:29">
      <c r="A1169" s="442"/>
      <c r="B1169" s="432" t="s">
        <v>714</v>
      </c>
      <c r="C1169" s="432"/>
      <c r="D1169" s="432"/>
      <c r="E1169" s="432"/>
      <c r="F1169" s="432"/>
      <c r="G1169" s="432"/>
      <c r="H1169" s="158">
        <v>125</v>
      </c>
      <c r="I1169" s="115"/>
      <c r="J1169" s="115"/>
      <c r="K1169" s="115"/>
      <c r="L1169" s="115"/>
      <c r="M1169" s="115"/>
      <c r="N1169" s="115"/>
      <c r="O1169" s="115"/>
      <c r="P1169" s="115"/>
      <c r="Q1169" s="115"/>
      <c r="Z1169" s="143"/>
      <c r="AA1169" s="143"/>
      <c r="AB1169" s="143"/>
      <c r="AC1169" s="37"/>
    </row>
    <row r="1170" spans="1:29">
      <c r="A1170" s="442"/>
      <c r="B1170" s="433" t="s">
        <v>715</v>
      </c>
      <c r="C1170" s="433"/>
      <c r="D1170" s="433"/>
      <c r="E1170" s="433"/>
      <c r="F1170" s="433"/>
      <c r="G1170" s="433"/>
      <c r="H1170" s="157">
        <f>(H1169/D1167)*G1167*H1165</f>
        <v>110940</v>
      </c>
      <c r="I1170" s="115"/>
      <c r="J1170" s="115"/>
      <c r="K1170" s="115"/>
      <c r="L1170" s="115"/>
      <c r="M1170" s="115"/>
      <c r="N1170" s="115"/>
      <c r="O1170" s="115"/>
      <c r="P1170" s="115"/>
      <c r="Q1170" s="115"/>
      <c r="Z1170" s="143"/>
      <c r="AA1170" s="143"/>
      <c r="AB1170" s="143"/>
      <c r="AC1170" s="37"/>
    </row>
    <row r="1171" spans="1:29">
      <c r="A1171" s="442"/>
      <c r="B1171" s="491" t="s">
        <v>716</v>
      </c>
      <c r="C1171" s="491"/>
      <c r="D1171" s="491"/>
      <c r="E1171" s="491"/>
      <c r="F1171" s="491"/>
      <c r="G1171" s="491"/>
      <c r="H1171" s="115"/>
      <c r="I1171" s="203">
        <v>125</v>
      </c>
      <c r="J1171" s="203">
        <v>125</v>
      </c>
      <c r="K1171" s="203">
        <v>125</v>
      </c>
      <c r="L1171" s="115"/>
      <c r="M1171" s="115"/>
      <c r="N1171" s="115"/>
      <c r="O1171" s="115"/>
      <c r="P1171" s="115"/>
      <c r="Q1171" s="115"/>
      <c r="Z1171" s="143"/>
      <c r="AA1171" s="143"/>
      <c r="AB1171" s="143"/>
      <c r="AC1171" s="37"/>
    </row>
    <row r="1172" spans="1:29">
      <c r="A1172" s="442"/>
      <c r="B1172" s="492" t="s">
        <v>717</v>
      </c>
      <c r="C1172" s="492"/>
      <c r="D1172" s="492"/>
      <c r="E1172" s="492"/>
      <c r="F1172" s="492"/>
      <c r="G1172" s="492"/>
      <c r="H1172" s="115"/>
      <c r="I1172" s="177">
        <f>(I1171/D1167)*G1167*I1165*I1168</f>
        <v>3698</v>
      </c>
      <c r="J1172" s="177">
        <f>(J1171/D1167)*G1167*I1165*J1168</f>
        <v>3698</v>
      </c>
      <c r="K1172" s="177">
        <f>(K1171/D1167)*G1167*I1165*K1168</f>
        <v>1849</v>
      </c>
      <c r="L1172" s="119"/>
      <c r="M1172" s="115"/>
      <c r="N1172" s="115"/>
      <c r="O1172" s="115"/>
      <c r="P1172" s="115"/>
      <c r="Q1172" s="115"/>
      <c r="Z1172" s="143"/>
      <c r="AA1172" s="143"/>
      <c r="AB1172" s="143"/>
      <c r="AC1172" s="37"/>
    </row>
    <row r="1173" spans="1:29">
      <c r="A1173" s="442"/>
      <c r="B1173" s="491" t="s">
        <v>760</v>
      </c>
      <c r="C1173" s="491"/>
      <c r="D1173" s="491"/>
      <c r="E1173" s="491"/>
      <c r="F1173" s="491"/>
      <c r="G1173" s="491"/>
      <c r="H1173" s="115"/>
      <c r="I1173" s="115"/>
      <c r="J1173" s="115"/>
      <c r="K1173" s="115"/>
      <c r="L1173" s="203">
        <v>100</v>
      </c>
      <c r="M1173" s="115"/>
      <c r="N1173" s="115"/>
      <c r="O1173" s="115"/>
      <c r="P1173" s="115"/>
      <c r="Q1173" s="115"/>
      <c r="Z1173" s="143"/>
      <c r="AA1173" s="143"/>
      <c r="AB1173" s="143"/>
      <c r="AC1173" s="37"/>
    </row>
    <row r="1174" spans="1:29">
      <c r="A1174" s="442"/>
      <c r="B1174" s="492" t="s">
        <v>761</v>
      </c>
      <c r="C1174" s="492"/>
      <c r="D1174" s="492"/>
      <c r="E1174" s="492"/>
      <c r="F1174" s="492"/>
      <c r="G1174" s="492"/>
      <c r="H1174" s="115"/>
      <c r="I1174" s="115"/>
      <c r="J1174" s="115"/>
      <c r="K1174" s="115"/>
      <c r="L1174" s="177">
        <f>(L1173/D1167)*G1167*I1165*L1168</f>
        <v>16271.2</v>
      </c>
      <c r="M1174" s="115"/>
      <c r="N1174" s="115"/>
      <c r="O1174" s="115"/>
      <c r="P1174" s="115"/>
      <c r="Q1174" s="115"/>
      <c r="Z1174" s="143"/>
      <c r="AA1174" s="143"/>
      <c r="AB1174" s="143"/>
      <c r="AC1174" s="37"/>
    </row>
    <row r="1175" spans="1:29">
      <c r="A1175" s="442"/>
      <c r="B1175" s="491" t="s">
        <v>740</v>
      </c>
      <c r="C1175" s="491"/>
      <c r="D1175" s="491"/>
      <c r="E1175" s="491"/>
      <c r="F1175" s="491"/>
      <c r="G1175" s="491"/>
      <c r="H1175" s="115"/>
      <c r="I1175" s="115"/>
      <c r="J1175" s="115"/>
      <c r="K1175" s="115"/>
      <c r="L1175" s="203">
        <v>5</v>
      </c>
      <c r="M1175" s="115"/>
      <c r="N1175" s="115"/>
      <c r="O1175" s="115"/>
      <c r="P1175" s="115"/>
      <c r="Q1175" s="115"/>
      <c r="Z1175" s="143"/>
      <c r="AA1175" s="143"/>
      <c r="AB1175" s="143"/>
      <c r="AC1175" s="37"/>
    </row>
    <row r="1176" spans="1:29">
      <c r="A1176" s="442"/>
      <c r="B1176" s="492" t="s">
        <v>741</v>
      </c>
      <c r="C1176" s="492"/>
      <c r="D1176" s="492"/>
      <c r="E1176" s="492"/>
      <c r="F1176" s="492"/>
      <c r="G1176" s="492"/>
      <c r="H1176" s="115"/>
      <c r="I1176" s="115"/>
      <c r="J1176" s="115"/>
      <c r="K1176" s="115"/>
      <c r="L1176" s="177">
        <f>(L1175/D1167)*G1167*I1165*L1168</f>
        <v>813.56000000000006</v>
      </c>
      <c r="M1176" s="115"/>
      <c r="N1176" s="115"/>
      <c r="O1176" s="115"/>
      <c r="P1176" s="115"/>
      <c r="Q1176" s="115"/>
      <c r="Z1176" s="143"/>
      <c r="AA1176" s="143"/>
      <c r="AB1176" s="143"/>
      <c r="AC1176" s="37"/>
    </row>
    <row r="1177" spans="1:29">
      <c r="A1177" s="442"/>
      <c r="B1177" s="491" t="s">
        <v>762</v>
      </c>
      <c r="C1177" s="491"/>
      <c r="D1177" s="491"/>
      <c r="E1177" s="491"/>
      <c r="F1177" s="491"/>
      <c r="G1177" s="491"/>
      <c r="H1177" s="158">
        <v>25</v>
      </c>
      <c r="I1177" s="203">
        <v>25</v>
      </c>
      <c r="J1177" s="115"/>
      <c r="K1177" s="115"/>
      <c r="L1177" s="203">
        <v>20</v>
      </c>
      <c r="M1177" s="203">
        <v>125</v>
      </c>
      <c r="N1177" s="115"/>
      <c r="O1177" s="115"/>
      <c r="P1177" s="115"/>
      <c r="Q1177" s="115"/>
      <c r="Z1177" s="143"/>
      <c r="AA1177" s="143"/>
      <c r="AB1177" s="143"/>
      <c r="AC1177" s="37"/>
    </row>
    <row r="1178" spans="1:29">
      <c r="A1178" s="442"/>
      <c r="B1178" s="492" t="s">
        <v>763</v>
      </c>
      <c r="C1178" s="492"/>
      <c r="D1178" s="492"/>
      <c r="E1178" s="492"/>
      <c r="F1178" s="492"/>
      <c r="G1178" s="492"/>
      <c r="H1178" s="157">
        <f>(H1177/D1167)*G1167*H1165</f>
        <v>22188</v>
      </c>
      <c r="I1178" s="177">
        <f>(I1177/D1167)*G1167*I1165*I1168</f>
        <v>739.6</v>
      </c>
      <c r="J1178" s="115"/>
      <c r="K1178" s="115"/>
      <c r="L1178" s="177">
        <f>(L1177/D1167)*G1167*I1165*L1168</f>
        <v>3254.2400000000002</v>
      </c>
      <c r="M1178" s="177">
        <f>(M1177/D1167)*G1167*I1165*M1168</f>
        <v>3698</v>
      </c>
      <c r="N1178" s="115"/>
      <c r="O1178" s="115"/>
      <c r="P1178" s="115"/>
      <c r="Q1178" s="115"/>
      <c r="Z1178" s="143"/>
      <c r="AA1178" s="143"/>
      <c r="AB1178" s="143"/>
      <c r="AC1178" s="37"/>
    </row>
    <row r="1179" spans="1:29">
      <c r="A1179" s="442"/>
      <c r="B1179" s="491" t="s">
        <v>742</v>
      </c>
      <c r="C1179" s="491"/>
      <c r="D1179" s="491"/>
      <c r="E1179" s="491"/>
      <c r="F1179" s="491"/>
      <c r="G1179" s="491"/>
      <c r="H1179" s="115"/>
      <c r="I1179" s="115"/>
      <c r="J1179" s="203">
        <v>6</v>
      </c>
      <c r="K1179" s="203">
        <v>6</v>
      </c>
      <c r="L1179" s="203">
        <v>6</v>
      </c>
      <c r="M1179" s="203">
        <v>6</v>
      </c>
      <c r="N1179" s="115"/>
      <c r="O1179" s="115"/>
      <c r="P1179" s="115"/>
      <c r="Q1179" s="115"/>
      <c r="Z1179" s="143"/>
      <c r="AA1179" s="143"/>
      <c r="AB1179" s="143"/>
      <c r="AC1179" s="37"/>
    </row>
    <row r="1180" spans="1:29">
      <c r="A1180" s="442"/>
      <c r="B1180" s="492" t="s">
        <v>743</v>
      </c>
      <c r="C1180" s="492"/>
      <c r="D1180" s="492"/>
      <c r="E1180" s="492"/>
      <c r="F1180" s="492"/>
      <c r="G1180" s="492"/>
      <c r="H1180" s="115"/>
      <c r="I1180" s="115"/>
      <c r="J1180" s="177">
        <f>(J1179/D1167)*G1167*I1165*J1168</f>
        <v>177.50400000000002</v>
      </c>
      <c r="K1180" s="177">
        <f>(K1179/D1167)*G1167*I1165*K1168</f>
        <v>88.75200000000001</v>
      </c>
      <c r="L1180" s="177">
        <f>(L1179/D1167)*G1167*I1165*L1168</f>
        <v>976.27200000000016</v>
      </c>
      <c r="M1180" s="177">
        <f>(M1179/D1167)*G1167*I1165*M1168</f>
        <v>177.50400000000002</v>
      </c>
      <c r="N1180" s="115"/>
      <c r="O1180" s="115"/>
      <c r="P1180" s="115"/>
      <c r="Q1180" s="115"/>
      <c r="Z1180" s="143"/>
      <c r="AA1180" s="143"/>
      <c r="AB1180" s="143"/>
      <c r="AC1180" s="37"/>
    </row>
    <row r="1181" spans="1:29">
      <c r="A1181" s="442"/>
      <c r="B1181" s="491" t="s">
        <v>744</v>
      </c>
      <c r="C1181" s="491"/>
      <c r="D1181" s="491"/>
      <c r="E1181" s="491"/>
      <c r="F1181" s="491"/>
      <c r="G1181" s="491"/>
      <c r="H1181" s="115"/>
      <c r="I1181" s="115"/>
      <c r="J1181" s="203">
        <v>14</v>
      </c>
      <c r="K1181" s="203">
        <v>14</v>
      </c>
      <c r="L1181" s="203">
        <v>14</v>
      </c>
      <c r="M1181" s="203">
        <v>14</v>
      </c>
      <c r="N1181" s="203">
        <v>145</v>
      </c>
      <c r="O1181" s="115"/>
      <c r="P1181" s="115"/>
      <c r="Q1181" s="115"/>
      <c r="Z1181" s="143"/>
      <c r="AA1181" s="143"/>
      <c r="AB1181" s="143"/>
      <c r="AC1181" s="37"/>
    </row>
    <row r="1182" spans="1:29">
      <c r="A1182" s="442"/>
      <c r="B1182" s="492" t="s">
        <v>745</v>
      </c>
      <c r="C1182" s="492"/>
      <c r="D1182" s="492"/>
      <c r="E1182" s="492"/>
      <c r="F1182" s="492"/>
      <c r="G1182" s="492"/>
      <c r="H1182" s="115"/>
      <c r="I1182" s="115"/>
      <c r="J1182" s="177">
        <f>(J1181/D1167)*G1167*I1165*J1168</f>
        <v>414.17600000000004</v>
      </c>
      <c r="K1182" s="177">
        <f>(K1181/D1167)*G1167*I1165*K1168</f>
        <v>207.08800000000002</v>
      </c>
      <c r="L1182" s="177">
        <f>(L1181/D1167)*G1167*I1165*L1168</f>
        <v>2277.9680000000003</v>
      </c>
      <c r="M1182" s="177">
        <f>(M1181/D1167)*G1167*I1165*M1168</f>
        <v>414.17600000000004</v>
      </c>
      <c r="N1182" s="177">
        <f>(N1181/D1167)*G1167*I1165*N1168</f>
        <v>4289.68</v>
      </c>
      <c r="O1182" s="115"/>
      <c r="P1182" s="115"/>
      <c r="Q1182" s="115"/>
      <c r="R1182" s="141"/>
      <c r="Z1182" s="143"/>
      <c r="AA1182" s="143"/>
      <c r="AB1182" s="143"/>
      <c r="AC1182" s="37"/>
    </row>
    <row r="1183" spans="1:29">
      <c r="A1183" s="442"/>
      <c r="B1183" s="448" t="s">
        <v>720</v>
      </c>
      <c r="C1183" s="448"/>
      <c r="D1183" s="448"/>
      <c r="E1183" s="448"/>
      <c r="F1183" s="448"/>
      <c r="G1183" s="448"/>
      <c r="H1183" s="152">
        <f t="shared" ref="H1183:Q1183" si="63">H1169+H1171+H1173+H1175+H1177+H1179+H1181</f>
        <v>150</v>
      </c>
      <c r="I1183" s="152">
        <f t="shared" si="63"/>
        <v>150</v>
      </c>
      <c r="J1183" s="152">
        <f t="shared" si="63"/>
        <v>145</v>
      </c>
      <c r="K1183" s="152">
        <f t="shared" si="63"/>
        <v>145</v>
      </c>
      <c r="L1183" s="152">
        <f t="shared" si="63"/>
        <v>145</v>
      </c>
      <c r="M1183" s="152">
        <f t="shared" si="63"/>
        <v>145</v>
      </c>
      <c r="N1183" s="152">
        <f t="shared" si="63"/>
        <v>145</v>
      </c>
      <c r="O1183" s="152">
        <f t="shared" si="63"/>
        <v>0</v>
      </c>
      <c r="P1183" s="152">
        <f t="shared" si="63"/>
        <v>0</v>
      </c>
      <c r="Q1183" s="152">
        <f t="shared" si="63"/>
        <v>0</v>
      </c>
      <c r="Z1183" s="143"/>
      <c r="AA1183" s="143"/>
      <c r="AB1183" s="143"/>
      <c r="AC1183" s="37"/>
    </row>
    <row r="1184" spans="1:29">
      <c r="A1184" s="442"/>
      <c r="B1184" s="439" t="s">
        <v>695</v>
      </c>
      <c r="C1184" s="439"/>
      <c r="D1184" s="439"/>
      <c r="E1184" s="439"/>
      <c r="F1184" s="439"/>
      <c r="G1184" s="439"/>
      <c r="H1184" s="117">
        <f t="shared" ref="H1184:Q1184" si="64">H1170+H1172+H1174+H1176+H1178+H1180+H1182</f>
        <v>133128</v>
      </c>
      <c r="I1184" s="117">
        <f t="shared" si="64"/>
        <v>4437.6000000000004</v>
      </c>
      <c r="J1184" s="117">
        <f t="shared" si="64"/>
        <v>4289.68</v>
      </c>
      <c r="K1184" s="117">
        <f t="shared" si="64"/>
        <v>2144.84</v>
      </c>
      <c r="L1184" s="117">
        <f t="shared" si="64"/>
        <v>23593.240000000005</v>
      </c>
      <c r="M1184" s="117">
        <f t="shared" si="64"/>
        <v>4289.68</v>
      </c>
      <c r="N1184" s="117">
        <f t="shared" si="64"/>
        <v>4289.68</v>
      </c>
      <c r="O1184" s="117">
        <f t="shared" si="64"/>
        <v>0</v>
      </c>
      <c r="P1184" s="117">
        <f t="shared" si="64"/>
        <v>0</v>
      </c>
      <c r="Q1184" s="117">
        <f t="shared" si="64"/>
        <v>0</v>
      </c>
      <c r="U1184" s="141"/>
      <c r="Z1184" s="143"/>
      <c r="AA1184" s="143"/>
      <c r="AB1184" s="143"/>
      <c r="AC1184" s="37"/>
    </row>
    <row r="1185" spans="1:29">
      <c r="A1185" s="442"/>
      <c r="B1185" s="449" t="s">
        <v>746</v>
      </c>
      <c r="C1185" s="449"/>
      <c r="D1185" s="449"/>
      <c r="E1185" s="449"/>
      <c r="F1185" s="449"/>
      <c r="G1185" s="449"/>
      <c r="H1185" s="470">
        <f>H1184</f>
        <v>133128</v>
      </c>
      <c r="I1185" s="470"/>
      <c r="J1185" s="470"/>
      <c r="K1185" s="470"/>
      <c r="L1185" s="470"/>
      <c r="M1185" s="470"/>
      <c r="N1185" s="470"/>
      <c r="O1185" s="470"/>
      <c r="P1185" s="470"/>
      <c r="Q1185" s="470"/>
      <c r="Z1185" s="143"/>
      <c r="AA1185" s="143"/>
      <c r="AB1185" s="143"/>
      <c r="AC1185" s="37"/>
    </row>
    <row r="1186" spans="1:29">
      <c r="A1186" s="442"/>
      <c r="B1186" s="449" t="s">
        <v>747</v>
      </c>
      <c r="C1186" s="449"/>
      <c r="D1186" s="449"/>
      <c r="E1186" s="449"/>
      <c r="F1186" s="449"/>
      <c r="G1186" s="449"/>
      <c r="H1186" s="470">
        <f>SUM(I1184:N1184)</f>
        <v>43044.720000000008</v>
      </c>
      <c r="I1186" s="470"/>
      <c r="J1186" s="470"/>
      <c r="K1186" s="470"/>
      <c r="L1186" s="470"/>
      <c r="M1186" s="470"/>
      <c r="N1186" s="470"/>
      <c r="O1186" s="470"/>
      <c r="P1186" s="470"/>
      <c r="Q1186" s="470"/>
      <c r="Z1186" s="143"/>
      <c r="AA1186" s="143"/>
      <c r="AB1186" s="143"/>
      <c r="AC1186" s="37"/>
    </row>
    <row r="1187" spans="1:29">
      <c r="A1187" s="442"/>
      <c r="B1187" s="449" t="s">
        <v>748</v>
      </c>
      <c r="C1187" s="449"/>
      <c r="D1187" s="449"/>
      <c r="E1187" s="449"/>
      <c r="F1187" s="449"/>
      <c r="G1187" s="449"/>
      <c r="H1187" s="470">
        <f>SUM(O1184:Q1184)</f>
        <v>0</v>
      </c>
      <c r="I1187" s="470"/>
      <c r="J1187" s="470"/>
      <c r="K1187" s="470"/>
      <c r="L1187" s="470"/>
      <c r="M1187" s="470"/>
      <c r="N1187" s="470"/>
      <c r="O1187" s="470"/>
      <c r="P1187" s="470"/>
      <c r="Q1187" s="470"/>
      <c r="Z1187" s="143"/>
      <c r="AA1187" s="143"/>
      <c r="AB1187" s="143"/>
      <c r="AC1187" s="37"/>
    </row>
    <row r="1188" spans="1:29">
      <c r="A1188" s="442"/>
      <c r="B1188" s="439" t="s">
        <v>721</v>
      </c>
      <c r="C1188" s="439"/>
      <c r="D1188" s="439"/>
      <c r="E1188" s="439"/>
      <c r="F1188" s="439"/>
      <c r="G1188" s="439"/>
      <c r="H1188" s="470">
        <f>SUM(H1185:P1187)</f>
        <v>176172.72</v>
      </c>
      <c r="I1188" s="470"/>
      <c r="J1188" s="470"/>
      <c r="K1188" s="470"/>
      <c r="L1188" s="470"/>
      <c r="M1188" s="470"/>
      <c r="N1188" s="470"/>
      <c r="O1188" s="470"/>
      <c r="P1188" s="470"/>
      <c r="Q1188" s="470"/>
      <c r="Z1188" s="143"/>
      <c r="AA1188" s="143"/>
      <c r="AB1188" s="143"/>
      <c r="AC1188" s="37"/>
    </row>
    <row r="1189" spans="1:29">
      <c r="A1189" s="442"/>
      <c r="B1189" s="450" t="s">
        <v>749</v>
      </c>
      <c r="C1189" s="450"/>
      <c r="D1189" s="450"/>
      <c r="E1189" s="450"/>
      <c r="F1189" s="450"/>
      <c r="G1189" s="450"/>
      <c r="H1189" s="471">
        <f>H1188/G1167</f>
        <v>0.79400000000000004</v>
      </c>
      <c r="I1189" s="471"/>
      <c r="J1189" s="471"/>
      <c r="K1189" s="471"/>
      <c r="L1189" s="471"/>
      <c r="M1189" s="471"/>
      <c r="N1189" s="471"/>
      <c r="O1189" s="471"/>
      <c r="P1189" s="471"/>
      <c r="Q1189" s="471"/>
      <c r="Z1189" s="143"/>
      <c r="AA1189" s="143"/>
      <c r="AB1189" s="143"/>
      <c r="AC1189" s="37"/>
    </row>
    <row r="1190" spans="1:29" s="129" customFormat="1">
      <c r="A1190" s="121"/>
      <c r="B1190" s="121"/>
      <c r="C1190" s="121"/>
      <c r="D1190" s="121"/>
      <c r="E1190" s="121"/>
      <c r="F1190" s="122"/>
      <c r="G1190" s="122"/>
      <c r="H1190" s="123"/>
      <c r="I1190" s="127"/>
      <c r="J1190" s="127"/>
      <c r="K1190" s="127"/>
      <c r="L1190" s="127"/>
      <c r="M1190" s="127"/>
      <c r="N1190" s="127"/>
      <c r="O1190" s="127"/>
      <c r="P1190" s="127"/>
      <c r="Q1190" s="127"/>
      <c r="R1190" s="127"/>
      <c r="S1190" s="127"/>
      <c r="T1190" s="127"/>
      <c r="U1190" s="127"/>
      <c r="V1190" s="127"/>
      <c r="W1190" s="127"/>
      <c r="X1190" s="127"/>
      <c r="Y1190" s="127"/>
      <c r="Z1190" s="143"/>
      <c r="AA1190" s="143"/>
      <c r="AB1190" s="143"/>
      <c r="AC1190" s="37"/>
    </row>
    <row r="1191" spans="1:29" ht="15" customHeight="1">
      <c r="A1191" s="422" t="s">
        <v>678</v>
      </c>
      <c r="B1191" s="422" t="s">
        <v>679</v>
      </c>
      <c r="C1191" s="422" t="s">
        <v>680</v>
      </c>
      <c r="D1191" s="422" t="s">
        <v>681</v>
      </c>
      <c r="E1191" s="422" t="s">
        <v>682</v>
      </c>
      <c r="F1191" s="423" t="s">
        <v>683</v>
      </c>
      <c r="G1191" s="423" t="s">
        <v>684</v>
      </c>
      <c r="H1191" s="138">
        <v>0.6</v>
      </c>
      <c r="I1191" s="451">
        <v>0.2</v>
      </c>
      <c r="J1191" s="451"/>
      <c r="K1191" s="451"/>
      <c r="L1191" s="444">
        <v>0.1</v>
      </c>
      <c r="M1191" s="444"/>
      <c r="N1191" s="139">
        <v>0.1</v>
      </c>
      <c r="Z1191" s="143"/>
      <c r="AA1191" s="143"/>
      <c r="AB1191" s="143"/>
      <c r="AC1191" s="37"/>
    </row>
    <row r="1192" spans="1:29" ht="14.25" customHeight="1">
      <c r="A1192" s="422"/>
      <c r="B1192" s="422"/>
      <c r="C1192" s="422"/>
      <c r="D1192" s="422"/>
      <c r="E1192" s="422"/>
      <c r="F1192" s="422"/>
      <c r="G1192" s="422"/>
      <c r="H1192" s="445" t="s">
        <v>727</v>
      </c>
      <c r="I1192" s="452" t="s">
        <v>728</v>
      </c>
      <c r="J1192" s="452"/>
      <c r="K1192" s="452"/>
      <c r="L1192" s="446" t="s">
        <v>729</v>
      </c>
      <c r="M1192" s="446"/>
      <c r="N1192" s="447" t="s">
        <v>730</v>
      </c>
      <c r="Z1192" s="143"/>
      <c r="AA1192" s="143"/>
      <c r="AB1192" s="143"/>
      <c r="AC1192" s="37"/>
    </row>
    <row r="1193" spans="1:29" ht="67.5" customHeight="1">
      <c r="A1193" s="442" t="s">
        <v>375</v>
      </c>
      <c r="B1193" s="427" t="s">
        <v>928</v>
      </c>
      <c r="C1193" s="428">
        <v>8868</v>
      </c>
      <c r="D1193" s="428">
        <v>10421</v>
      </c>
      <c r="E1193" s="474" t="s">
        <v>872</v>
      </c>
      <c r="F1193" s="429">
        <v>360</v>
      </c>
      <c r="G1193" s="429">
        <f>D1193*F1193</f>
        <v>3751560</v>
      </c>
      <c r="H1193" s="445"/>
      <c r="I1193" s="154" t="s">
        <v>929</v>
      </c>
      <c r="J1193" s="154" t="s">
        <v>756</v>
      </c>
      <c r="K1193" s="154" t="s">
        <v>733</v>
      </c>
      <c r="L1193" s="144" t="s">
        <v>736</v>
      </c>
      <c r="M1193" s="144" t="s">
        <v>737</v>
      </c>
      <c r="N1193" s="447"/>
      <c r="Z1193" s="143"/>
      <c r="AA1193" s="143"/>
      <c r="AB1193" s="143"/>
      <c r="AC1193" s="37"/>
    </row>
    <row r="1194" spans="1:29" ht="39" customHeight="1">
      <c r="A1194" s="442"/>
      <c r="B1194" s="427"/>
      <c r="C1194" s="427"/>
      <c r="D1194" s="427"/>
      <c r="E1194" s="427"/>
      <c r="F1194" s="427"/>
      <c r="G1194" s="427"/>
      <c r="H1194" s="427"/>
      <c r="I1194" s="153">
        <v>0.65</v>
      </c>
      <c r="J1194" s="153">
        <v>0.1</v>
      </c>
      <c r="K1194" s="153">
        <v>0.25</v>
      </c>
      <c r="L1194" s="144">
        <v>0.9</v>
      </c>
      <c r="M1194" s="144">
        <v>0.1</v>
      </c>
      <c r="N1194" s="447"/>
      <c r="O1194" s="102"/>
      <c r="P1194" s="102"/>
      <c r="Z1194" s="143"/>
      <c r="AA1194" s="143"/>
      <c r="AB1194" s="143"/>
      <c r="AC1194" s="37"/>
    </row>
    <row r="1195" spans="1:29">
      <c r="A1195" s="442"/>
      <c r="B1195" s="432" t="s">
        <v>714</v>
      </c>
      <c r="C1195" s="432"/>
      <c r="D1195" s="432"/>
      <c r="E1195" s="432"/>
      <c r="F1195" s="432"/>
      <c r="G1195" s="432"/>
      <c r="H1195" s="158">
        <v>8868</v>
      </c>
      <c r="I1195" s="115"/>
      <c r="J1195" s="115"/>
      <c r="K1195" s="115"/>
      <c r="L1195" s="115"/>
      <c r="M1195" s="115"/>
      <c r="N1195" s="115"/>
      <c r="O1195" s="102"/>
      <c r="P1195" s="102"/>
      <c r="Z1195" s="143"/>
      <c r="AA1195" s="143"/>
      <c r="AB1195" s="143"/>
      <c r="AC1195" s="37"/>
    </row>
    <row r="1196" spans="1:29">
      <c r="A1196" s="442"/>
      <c r="B1196" s="433" t="s">
        <v>715</v>
      </c>
      <c r="C1196" s="433"/>
      <c r="D1196" s="433"/>
      <c r="E1196" s="433"/>
      <c r="F1196" s="433"/>
      <c r="G1196" s="433"/>
      <c r="H1196" s="157">
        <f>(H1195/D1193)*G1193*H1191</f>
        <v>1915488</v>
      </c>
      <c r="I1196" s="115"/>
      <c r="J1196" s="115"/>
      <c r="K1196" s="115"/>
      <c r="L1196" s="115"/>
      <c r="M1196" s="115"/>
      <c r="N1196" s="115"/>
      <c r="O1196" s="102"/>
      <c r="P1196" s="102"/>
      <c r="Z1196" s="143"/>
      <c r="AA1196" s="143"/>
      <c r="AB1196" s="143"/>
      <c r="AC1196" s="37"/>
    </row>
    <row r="1197" spans="1:29">
      <c r="A1197" s="442"/>
      <c r="B1197" s="432" t="s">
        <v>758</v>
      </c>
      <c r="C1197" s="432"/>
      <c r="D1197" s="432"/>
      <c r="E1197" s="432"/>
      <c r="F1197" s="432"/>
      <c r="G1197" s="432"/>
      <c r="H1197" s="115"/>
      <c r="I1197" s="203">
        <v>3866</v>
      </c>
      <c r="J1197" s="115"/>
      <c r="K1197" s="115"/>
      <c r="L1197" s="115"/>
      <c r="M1197" s="115"/>
      <c r="N1197" s="115"/>
      <c r="O1197" s="102"/>
      <c r="P1197" s="102"/>
      <c r="Z1197" s="143"/>
      <c r="AA1197" s="143"/>
      <c r="AB1197" s="143"/>
      <c r="AC1197" s="37"/>
    </row>
    <row r="1198" spans="1:29">
      <c r="A1198" s="442"/>
      <c r="B1198" s="433" t="s">
        <v>759</v>
      </c>
      <c r="C1198" s="433"/>
      <c r="D1198" s="433"/>
      <c r="E1198" s="433"/>
      <c r="F1198" s="433"/>
      <c r="G1198" s="433"/>
      <c r="H1198" s="115"/>
      <c r="I1198" s="177">
        <f>(I1197/D1193)*G1193*I1191*I1194</f>
        <v>180928.80000000002</v>
      </c>
      <c r="J1198" s="115"/>
      <c r="K1198" s="115"/>
      <c r="L1198" s="115"/>
      <c r="M1198" s="115"/>
      <c r="N1198" s="115"/>
      <c r="O1198" s="102"/>
      <c r="P1198" s="102"/>
      <c r="Z1198" s="143"/>
      <c r="AA1198" s="143"/>
      <c r="AB1198" s="143"/>
      <c r="AC1198" s="37"/>
    </row>
    <row r="1199" spans="1:29">
      <c r="A1199" s="442"/>
      <c r="B1199" s="432" t="s">
        <v>718</v>
      </c>
      <c r="C1199" s="432"/>
      <c r="D1199" s="432"/>
      <c r="E1199" s="432"/>
      <c r="F1199" s="432"/>
      <c r="G1199" s="432"/>
      <c r="H1199" s="115"/>
      <c r="I1199" s="203">
        <v>3910</v>
      </c>
      <c r="J1199" s="203">
        <v>7776</v>
      </c>
      <c r="K1199" s="115"/>
      <c r="L1199" s="115"/>
      <c r="M1199" s="115"/>
      <c r="N1199" s="115"/>
      <c r="O1199" s="102"/>
      <c r="P1199" s="102"/>
      <c r="Z1199" s="143"/>
      <c r="AA1199" s="143"/>
      <c r="AB1199" s="143"/>
      <c r="AC1199" s="37"/>
    </row>
    <row r="1200" spans="1:29">
      <c r="A1200" s="442"/>
      <c r="B1200" s="433" t="s">
        <v>719</v>
      </c>
      <c r="C1200" s="433"/>
      <c r="D1200" s="433"/>
      <c r="E1200" s="433"/>
      <c r="F1200" s="433"/>
      <c r="G1200" s="433"/>
      <c r="H1200" s="115"/>
      <c r="I1200" s="177">
        <f>(I1199/D1193)*G1193*I1191*I1194</f>
        <v>182988</v>
      </c>
      <c r="J1200" s="177">
        <f>(J1199/D1193)*G1193*I1191*J1194</f>
        <v>55987.200000000004</v>
      </c>
      <c r="K1200" s="119"/>
      <c r="L1200" s="115"/>
      <c r="M1200" s="115"/>
      <c r="N1200" s="115"/>
      <c r="O1200" s="162"/>
      <c r="P1200" s="102"/>
      <c r="Z1200" s="143"/>
      <c r="AA1200" s="143"/>
      <c r="AB1200" s="143"/>
      <c r="AC1200" s="37"/>
    </row>
    <row r="1201" spans="1:29">
      <c r="A1201" s="442"/>
      <c r="B1201" s="432" t="s">
        <v>762</v>
      </c>
      <c r="C1201" s="432"/>
      <c r="D1201" s="432"/>
      <c r="E1201" s="432"/>
      <c r="F1201" s="432"/>
      <c r="G1201" s="432"/>
      <c r="H1201" s="158">
        <f>1451+18</f>
        <v>1469</v>
      </c>
      <c r="I1201" s="203">
        <v>58</v>
      </c>
      <c r="J1201" s="203">
        <v>58</v>
      </c>
      <c r="K1201" s="115"/>
      <c r="L1201" s="115"/>
      <c r="M1201" s="115"/>
      <c r="N1201" s="115"/>
      <c r="O1201" s="102"/>
      <c r="P1201" s="102"/>
      <c r="Z1201" s="143"/>
      <c r="AA1201" s="143"/>
      <c r="AB1201" s="143"/>
      <c r="AC1201" s="37"/>
    </row>
    <row r="1202" spans="1:29">
      <c r="A1202" s="442"/>
      <c r="B1202" s="433" t="s">
        <v>763</v>
      </c>
      <c r="C1202" s="433"/>
      <c r="D1202" s="433"/>
      <c r="E1202" s="433"/>
      <c r="F1202" s="433"/>
      <c r="G1202" s="433"/>
      <c r="H1202" s="157">
        <f>(H1201/D1193)*G1193*H1191</f>
        <v>317304</v>
      </c>
      <c r="I1202" s="177">
        <f>(I1201/D1193)*G1193*I1191*I1194</f>
        <v>2714.4</v>
      </c>
      <c r="J1202" s="177">
        <f>(J1201/D1193)*G1193*I1191*J1194</f>
        <v>417.6</v>
      </c>
      <c r="K1202" s="119"/>
      <c r="L1202" s="115"/>
      <c r="M1202" s="115"/>
      <c r="N1202" s="115"/>
      <c r="O1202" s="102"/>
      <c r="P1202" s="102"/>
      <c r="Z1202" s="143"/>
      <c r="AA1202" s="143"/>
      <c r="AB1202" s="143"/>
      <c r="AC1202" s="37"/>
    </row>
    <row r="1203" spans="1:29">
      <c r="A1203" s="442"/>
      <c r="B1203" s="432" t="s">
        <v>742</v>
      </c>
      <c r="C1203" s="432"/>
      <c r="D1203" s="432"/>
      <c r="E1203" s="432"/>
      <c r="F1203" s="432"/>
      <c r="G1203" s="432"/>
      <c r="H1203" s="115"/>
      <c r="I1203" s="203">
        <v>1335</v>
      </c>
      <c r="J1203" s="203">
        <v>1335</v>
      </c>
      <c r="K1203" s="115"/>
      <c r="L1203" s="115"/>
      <c r="M1203" s="115"/>
      <c r="N1203" s="115"/>
      <c r="O1203" s="102"/>
      <c r="P1203" s="102"/>
      <c r="Z1203" s="143"/>
      <c r="AA1203" s="143"/>
      <c r="AB1203" s="143"/>
      <c r="AC1203" s="37"/>
    </row>
    <row r="1204" spans="1:29">
      <c r="A1204" s="442"/>
      <c r="B1204" s="433" t="s">
        <v>743</v>
      </c>
      <c r="C1204" s="433"/>
      <c r="D1204" s="433"/>
      <c r="E1204" s="433"/>
      <c r="F1204" s="433"/>
      <c r="G1204" s="433"/>
      <c r="H1204" s="115"/>
      <c r="I1204" s="177">
        <f>(I1203/D1193)*G1193*I1191*I1194</f>
        <v>62478</v>
      </c>
      <c r="J1204" s="177">
        <f>(J1203/D1193)*G1193*I1191*J1194</f>
        <v>9612</v>
      </c>
      <c r="K1204" s="119"/>
      <c r="L1204" s="115"/>
      <c r="M1204" s="115"/>
      <c r="N1204" s="115"/>
      <c r="O1204" s="102"/>
      <c r="P1204" s="102"/>
      <c r="Z1204" s="143"/>
      <c r="AA1204" s="143"/>
      <c r="AB1204" s="143"/>
      <c r="AC1204" s="37"/>
    </row>
    <row r="1205" spans="1:29">
      <c r="A1205" s="442"/>
      <c r="B1205" s="432" t="s">
        <v>764</v>
      </c>
      <c r="C1205" s="432"/>
      <c r="D1205" s="432"/>
      <c r="E1205" s="432"/>
      <c r="F1205" s="432"/>
      <c r="G1205" s="432"/>
      <c r="H1205" s="115"/>
      <c r="I1205" s="203">
        <v>700</v>
      </c>
      <c r="J1205" s="203">
        <v>700</v>
      </c>
      <c r="K1205" s="115"/>
      <c r="L1205" s="115"/>
      <c r="M1205" s="115"/>
      <c r="N1205" s="115"/>
      <c r="O1205" s="102"/>
      <c r="P1205" s="102"/>
      <c r="Z1205" s="143"/>
      <c r="AA1205" s="143"/>
      <c r="AB1205" s="143"/>
      <c r="AC1205" s="37"/>
    </row>
    <row r="1206" spans="1:29">
      <c r="A1206" s="442"/>
      <c r="B1206" s="433" t="s">
        <v>765</v>
      </c>
      <c r="C1206" s="433"/>
      <c r="D1206" s="433"/>
      <c r="E1206" s="433"/>
      <c r="F1206" s="433"/>
      <c r="G1206" s="433"/>
      <c r="H1206" s="115"/>
      <c r="I1206" s="177">
        <f>(I1205/D1193)*G1193*I1191*I1194</f>
        <v>32760</v>
      </c>
      <c r="J1206" s="177">
        <f>(J1205/D1193)*G1193*I1191*J1194</f>
        <v>5040</v>
      </c>
      <c r="K1206" s="119"/>
      <c r="L1206" s="115"/>
      <c r="M1206" s="115"/>
      <c r="N1206" s="115"/>
      <c r="O1206" s="102"/>
      <c r="P1206" s="102"/>
      <c r="Z1206" s="143"/>
      <c r="AA1206" s="143"/>
      <c r="AB1206" s="143"/>
      <c r="AC1206" s="37"/>
    </row>
    <row r="1207" spans="1:29">
      <c r="A1207" s="442"/>
      <c r="B1207" s="432" t="s">
        <v>766</v>
      </c>
      <c r="C1207" s="432"/>
      <c r="D1207" s="432"/>
      <c r="E1207" s="432"/>
      <c r="F1207" s="432"/>
      <c r="G1207" s="432"/>
      <c r="H1207" s="115"/>
      <c r="I1207" s="203">
        <v>222</v>
      </c>
      <c r="J1207" s="203">
        <v>222</v>
      </c>
      <c r="K1207" s="115"/>
      <c r="L1207" s="115"/>
      <c r="M1207" s="115"/>
      <c r="N1207" s="115"/>
      <c r="O1207" s="102"/>
      <c r="P1207" s="102"/>
      <c r="Z1207" s="143"/>
      <c r="AA1207" s="143"/>
      <c r="AB1207" s="143"/>
      <c r="AC1207" s="37"/>
    </row>
    <row r="1208" spans="1:29">
      <c r="A1208" s="442"/>
      <c r="B1208" s="433" t="s">
        <v>767</v>
      </c>
      <c r="C1208" s="433"/>
      <c r="D1208" s="433"/>
      <c r="E1208" s="433"/>
      <c r="F1208" s="433"/>
      <c r="G1208" s="433"/>
      <c r="H1208" s="115"/>
      <c r="I1208" s="177">
        <f>(I1207/D1193)*G1193*I1191*I1194</f>
        <v>10389.6</v>
      </c>
      <c r="J1208" s="177">
        <f>(J1207/D1193)*G1193*I1191*J1194</f>
        <v>1598.4</v>
      </c>
      <c r="K1208" s="119"/>
      <c r="L1208" s="115"/>
      <c r="M1208" s="115"/>
      <c r="N1208" s="115"/>
      <c r="O1208" s="102"/>
      <c r="P1208" s="102"/>
      <c r="Z1208" s="143"/>
      <c r="AA1208" s="143"/>
      <c r="AB1208" s="143"/>
      <c r="AC1208" s="37"/>
    </row>
    <row r="1209" spans="1:29">
      <c r="A1209" s="442"/>
      <c r="B1209" s="432" t="s">
        <v>1399</v>
      </c>
      <c r="C1209" s="432"/>
      <c r="D1209" s="432"/>
      <c r="E1209" s="432"/>
      <c r="F1209" s="432"/>
      <c r="G1209" s="432"/>
      <c r="H1209" s="158">
        <v>4</v>
      </c>
      <c r="I1209" s="115"/>
      <c r="J1209" s="115"/>
      <c r="K1209" s="203">
        <v>2000</v>
      </c>
      <c r="L1209" s="115"/>
      <c r="M1209" s="115"/>
      <c r="N1209" s="115"/>
      <c r="O1209" s="102"/>
      <c r="P1209" s="102"/>
      <c r="Z1209" s="143"/>
      <c r="AA1209" s="143"/>
      <c r="AB1209" s="143"/>
      <c r="AC1209" s="37"/>
    </row>
    <row r="1210" spans="1:29">
      <c r="A1210" s="442"/>
      <c r="B1210" s="433" t="s">
        <v>1400</v>
      </c>
      <c r="C1210" s="433"/>
      <c r="D1210" s="433"/>
      <c r="E1210" s="433"/>
      <c r="F1210" s="433"/>
      <c r="G1210" s="433"/>
      <c r="H1210" s="157">
        <f>(H1209/D1193)*G1193*H1191</f>
        <v>864</v>
      </c>
      <c r="I1210" s="115"/>
      <c r="J1210" s="115"/>
      <c r="K1210" s="177">
        <f>(K1209/D1193)*G1193*I1191*K1194</f>
        <v>36000</v>
      </c>
      <c r="L1210" s="115"/>
      <c r="M1210" s="115"/>
      <c r="N1210" s="115"/>
      <c r="O1210" s="102"/>
      <c r="P1210" s="102"/>
      <c r="Z1210" s="143"/>
      <c r="AA1210" s="143"/>
      <c r="AB1210" s="143"/>
      <c r="AC1210" s="37"/>
    </row>
    <row r="1211" spans="1:29">
      <c r="A1211" s="442"/>
      <c r="B1211" s="448" t="s">
        <v>720</v>
      </c>
      <c r="C1211" s="448"/>
      <c r="D1211" s="448"/>
      <c r="E1211" s="448"/>
      <c r="F1211" s="448"/>
      <c r="G1211" s="448"/>
      <c r="H1211" s="152">
        <f>H1195+H1197+H1199+H1201+H1203+H1205+H1207+H1209</f>
        <v>10341</v>
      </c>
      <c r="I1211" s="152">
        <f t="shared" ref="I1211:N1211" si="65">I1195+I1197+I1199+I1201+I1203+I1205+I1207+I1209</f>
        <v>10091</v>
      </c>
      <c r="J1211" s="152">
        <f t="shared" si="65"/>
        <v>10091</v>
      </c>
      <c r="K1211" s="152">
        <f t="shared" si="65"/>
        <v>2000</v>
      </c>
      <c r="L1211" s="152">
        <f t="shared" si="65"/>
        <v>0</v>
      </c>
      <c r="M1211" s="152">
        <f t="shared" si="65"/>
        <v>0</v>
      </c>
      <c r="N1211" s="152">
        <f t="shared" si="65"/>
        <v>0</v>
      </c>
      <c r="O1211" s="102"/>
      <c r="P1211" s="102"/>
      <c r="Z1211" s="143"/>
      <c r="AA1211" s="143"/>
      <c r="AB1211" s="143"/>
      <c r="AC1211" s="37"/>
    </row>
    <row r="1212" spans="1:29">
      <c r="A1212" s="442"/>
      <c r="B1212" s="439" t="s">
        <v>695</v>
      </c>
      <c r="C1212" s="439"/>
      <c r="D1212" s="439"/>
      <c r="E1212" s="439"/>
      <c r="F1212" s="439"/>
      <c r="G1212" s="439"/>
      <c r="H1212" s="117">
        <f>H1196+H1198+H1200+H1202+H1204+H1206+H1208+H1210</f>
        <v>2233656</v>
      </c>
      <c r="I1212" s="117">
        <f t="shared" ref="I1212:N1212" si="66">I1196+I1198+I1200+I1202+I1204+I1206+I1208+I1210</f>
        <v>472258.80000000005</v>
      </c>
      <c r="J1212" s="117">
        <f t="shared" si="66"/>
        <v>72655.199999999997</v>
      </c>
      <c r="K1212" s="117">
        <f t="shared" si="66"/>
        <v>36000</v>
      </c>
      <c r="L1212" s="117">
        <f t="shared" si="66"/>
        <v>0</v>
      </c>
      <c r="M1212" s="117">
        <f t="shared" si="66"/>
        <v>0</v>
      </c>
      <c r="N1212" s="117">
        <f t="shared" si="66"/>
        <v>0</v>
      </c>
      <c r="O1212" s="102"/>
      <c r="P1212" s="102"/>
      <c r="R1212" s="141"/>
      <c r="Z1212" s="143"/>
      <c r="AA1212" s="143"/>
      <c r="AB1212" s="143"/>
      <c r="AC1212" s="37"/>
    </row>
    <row r="1213" spans="1:29">
      <c r="A1213" s="442"/>
      <c r="B1213" s="449" t="s">
        <v>746</v>
      </c>
      <c r="C1213" s="449"/>
      <c r="D1213" s="449"/>
      <c r="E1213" s="449"/>
      <c r="F1213" s="449"/>
      <c r="G1213" s="449"/>
      <c r="H1213" s="440">
        <f>H1212</f>
        <v>2233656</v>
      </c>
      <c r="I1213" s="440"/>
      <c r="J1213" s="440"/>
      <c r="K1213" s="440"/>
      <c r="L1213" s="440"/>
      <c r="M1213" s="440"/>
      <c r="N1213" s="440"/>
      <c r="O1213" s="102"/>
      <c r="P1213" s="102"/>
      <c r="Z1213" s="143"/>
      <c r="AA1213" s="143"/>
      <c r="AB1213" s="143"/>
      <c r="AC1213" s="37"/>
    </row>
    <row r="1214" spans="1:29">
      <c r="A1214" s="442"/>
      <c r="B1214" s="449" t="s">
        <v>747</v>
      </c>
      <c r="C1214" s="449"/>
      <c r="D1214" s="449"/>
      <c r="E1214" s="449"/>
      <c r="F1214" s="449"/>
      <c r="G1214" s="449"/>
      <c r="H1214" s="440">
        <f>SUM(I1212:M1212)</f>
        <v>580914</v>
      </c>
      <c r="I1214" s="440"/>
      <c r="J1214" s="440"/>
      <c r="K1214" s="440"/>
      <c r="L1214" s="440"/>
      <c r="M1214" s="440"/>
      <c r="N1214" s="440"/>
      <c r="O1214" s="102"/>
      <c r="P1214" s="102"/>
      <c r="Z1214" s="143"/>
      <c r="AA1214" s="143"/>
      <c r="AB1214" s="143"/>
      <c r="AC1214" s="37"/>
    </row>
    <row r="1215" spans="1:29">
      <c r="A1215" s="442"/>
      <c r="B1215" s="449" t="s">
        <v>748</v>
      </c>
      <c r="C1215" s="449"/>
      <c r="D1215" s="449"/>
      <c r="E1215" s="449"/>
      <c r="F1215" s="449"/>
      <c r="G1215" s="449"/>
      <c r="H1215" s="440">
        <f>SUM(N1211:N1211)</f>
        <v>0</v>
      </c>
      <c r="I1215" s="440"/>
      <c r="J1215" s="440"/>
      <c r="K1215" s="440"/>
      <c r="L1215" s="440"/>
      <c r="M1215" s="440"/>
      <c r="N1215" s="440"/>
      <c r="O1215" s="102"/>
      <c r="P1215" s="102"/>
      <c r="Z1215" s="143"/>
      <c r="AA1215" s="143"/>
      <c r="AB1215" s="143"/>
      <c r="AC1215" s="37"/>
    </row>
    <row r="1216" spans="1:29">
      <c r="A1216" s="442"/>
      <c r="B1216" s="439" t="s">
        <v>721</v>
      </c>
      <c r="C1216" s="439"/>
      <c r="D1216" s="439"/>
      <c r="E1216" s="439"/>
      <c r="F1216" s="439"/>
      <c r="G1216" s="439"/>
      <c r="H1216" s="440">
        <f>SUM(H1213:N1215)</f>
        <v>2814570</v>
      </c>
      <c r="I1216" s="440"/>
      <c r="J1216" s="440"/>
      <c r="K1216" s="440"/>
      <c r="L1216" s="440"/>
      <c r="M1216" s="440"/>
      <c r="N1216" s="440"/>
      <c r="O1216" s="102"/>
      <c r="P1216" s="102"/>
      <c r="Z1216" s="143"/>
      <c r="AA1216" s="143"/>
      <c r="AB1216" s="143"/>
      <c r="AC1216" s="37"/>
    </row>
    <row r="1217" spans="1:29" ht="14.25" customHeight="1">
      <c r="A1217" s="442"/>
      <c r="B1217" s="450" t="s">
        <v>749</v>
      </c>
      <c r="C1217" s="450"/>
      <c r="D1217" s="450"/>
      <c r="E1217" s="450"/>
      <c r="F1217" s="450"/>
      <c r="G1217" s="450"/>
      <c r="H1217" s="443">
        <f>H1216/G1193</f>
        <v>0.75023990020151621</v>
      </c>
      <c r="I1217" s="443"/>
      <c r="J1217" s="443"/>
      <c r="K1217" s="443"/>
      <c r="L1217" s="443"/>
      <c r="M1217" s="443"/>
      <c r="N1217" s="443"/>
      <c r="O1217" s="102"/>
      <c r="P1217" s="102"/>
      <c r="Z1217" s="143"/>
      <c r="AA1217" s="143"/>
      <c r="AB1217" s="143"/>
      <c r="AC1217" s="37"/>
    </row>
    <row r="1218" spans="1:29" ht="14.25" customHeight="1">
      <c r="A1218" s="102"/>
      <c r="B1218" s="102"/>
      <c r="C1218" s="102"/>
      <c r="D1218" s="102"/>
      <c r="E1218" s="102"/>
      <c r="F1218" s="102"/>
      <c r="G1218" s="102"/>
      <c r="H1218" s="102"/>
      <c r="I1218" s="102"/>
      <c r="J1218" s="102"/>
      <c r="K1218" s="102"/>
      <c r="L1218" s="102"/>
      <c r="M1218" s="102"/>
      <c r="N1218" s="102"/>
      <c r="O1218" s="102"/>
      <c r="P1218" s="102"/>
      <c r="Z1218" s="143"/>
      <c r="AA1218" s="143"/>
      <c r="AB1218" s="143"/>
      <c r="AC1218" s="37"/>
    </row>
    <row r="1219" spans="1:29" ht="18" customHeight="1">
      <c r="A1219" s="422" t="s">
        <v>678</v>
      </c>
      <c r="B1219" s="422" t="s">
        <v>679</v>
      </c>
      <c r="C1219" s="422" t="s">
        <v>680</v>
      </c>
      <c r="D1219" s="422" t="s">
        <v>681</v>
      </c>
      <c r="E1219" s="422" t="s">
        <v>682</v>
      </c>
      <c r="F1219" s="423" t="s">
        <v>683</v>
      </c>
      <c r="G1219" s="423" t="s">
        <v>684</v>
      </c>
      <c r="H1219" s="138">
        <v>0.15</v>
      </c>
      <c r="I1219" s="451">
        <v>0.65</v>
      </c>
      <c r="J1219" s="451"/>
      <c r="K1219" s="444">
        <v>0.1</v>
      </c>
      <c r="L1219" s="444"/>
      <c r="M1219" s="139">
        <v>0.1</v>
      </c>
      <c r="Z1219" s="143"/>
      <c r="AA1219" s="143"/>
      <c r="AB1219" s="143"/>
      <c r="AC1219" s="37"/>
    </row>
    <row r="1220" spans="1:29" ht="14.25" customHeight="1">
      <c r="A1220" s="422"/>
      <c r="B1220" s="422"/>
      <c r="C1220" s="422"/>
      <c r="D1220" s="422"/>
      <c r="E1220" s="422"/>
      <c r="F1220" s="422"/>
      <c r="G1220" s="422"/>
      <c r="H1220" s="445" t="s">
        <v>727</v>
      </c>
      <c r="I1220" s="452" t="s">
        <v>728</v>
      </c>
      <c r="J1220" s="452"/>
      <c r="K1220" s="446" t="s">
        <v>729</v>
      </c>
      <c r="L1220" s="446"/>
      <c r="M1220" s="447" t="s">
        <v>730</v>
      </c>
      <c r="Z1220" s="143"/>
      <c r="AA1220" s="143"/>
      <c r="AB1220" s="143"/>
      <c r="AC1220" s="37"/>
    </row>
    <row r="1221" spans="1:29" ht="134.25" customHeight="1">
      <c r="A1221" s="442" t="s">
        <v>930</v>
      </c>
      <c r="B1221" s="427" t="s">
        <v>931</v>
      </c>
      <c r="C1221" s="428">
        <v>0</v>
      </c>
      <c r="D1221" s="428">
        <v>44</v>
      </c>
      <c r="E1221" s="428" t="s">
        <v>932</v>
      </c>
      <c r="F1221" s="429">
        <v>245.5</v>
      </c>
      <c r="G1221" s="429">
        <f>D1221*F1221</f>
        <v>10802</v>
      </c>
      <c r="H1221" s="445"/>
      <c r="I1221" s="153" t="s">
        <v>933</v>
      </c>
      <c r="J1221" s="154" t="s">
        <v>809</v>
      </c>
      <c r="K1221" s="144" t="s">
        <v>736</v>
      </c>
      <c r="L1221" s="144" t="s">
        <v>737</v>
      </c>
      <c r="M1221" s="447"/>
      <c r="Z1221" s="143"/>
      <c r="AA1221" s="143"/>
      <c r="AB1221" s="143"/>
      <c r="AC1221" s="37"/>
    </row>
    <row r="1222" spans="1:29" ht="87.75" customHeight="1">
      <c r="A1222" s="442"/>
      <c r="B1222" s="427"/>
      <c r="C1222" s="427"/>
      <c r="D1222" s="427"/>
      <c r="E1222" s="427"/>
      <c r="F1222" s="427"/>
      <c r="G1222" s="427"/>
      <c r="H1222" s="427"/>
      <c r="I1222" s="153">
        <v>0.3</v>
      </c>
      <c r="J1222" s="153">
        <v>0.7</v>
      </c>
      <c r="K1222" s="144">
        <v>0.9</v>
      </c>
      <c r="L1222" s="144">
        <v>0.1</v>
      </c>
      <c r="M1222" s="447"/>
      <c r="Z1222" s="143"/>
      <c r="AA1222" s="143"/>
      <c r="AB1222" s="143"/>
      <c r="AC1222" s="37"/>
    </row>
    <row r="1223" spans="1:29">
      <c r="A1223" s="442"/>
      <c r="B1223" s="432"/>
      <c r="C1223" s="432"/>
      <c r="D1223" s="432"/>
      <c r="E1223" s="432"/>
      <c r="F1223" s="432"/>
      <c r="G1223" s="432"/>
      <c r="H1223" s="149"/>
      <c r="I1223" s="149"/>
      <c r="J1223" s="149"/>
      <c r="K1223" s="149"/>
      <c r="L1223" s="149"/>
      <c r="M1223" s="149"/>
      <c r="Z1223" s="143"/>
      <c r="AA1223" s="143"/>
      <c r="AB1223" s="143"/>
      <c r="AC1223" s="37"/>
    </row>
    <row r="1224" spans="1:29">
      <c r="A1224" s="442"/>
      <c r="B1224" s="433"/>
      <c r="C1224" s="433"/>
      <c r="D1224" s="433"/>
      <c r="E1224" s="433"/>
      <c r="F1224" s="433"/>
      <c r="G1224" s="433"/>
      <c r="H1224" s="149"/>
      <c r="I1224" s="149"/>
      <c r="J1224" s="149"/>
      <c r="K1224" s="149"/>
      <c r="L1224" s="149"/>
      <c r="M1224" s="149"/>
      <c r="Z1224" s="143"/>
      <c r="AA1224" s="143"/>
      <c r="AB1224" s="143"/>
      <c r="AC1224" s="37"/>
    </row>
    <row r="1225" spans="1:29">
      <c r="A1225" s="442"/>
      <c r="B1225" s="432"/>
      <c r="C1225" s="432"/>
      <c r="D1225" s="432"/>
      <c r="E1225" s="432"/>
      <c r="F1225" s="432"/>
      <c r="G1225" s="432"/>
      <c r="H1225" s="149"/>
      <c r="I1225" s="149"/>
      <c r="J1225" s="149"/>
      <c r="K1225" s="149"/>
      <c r="L1225" s="149"/>
      <c r="M1225" s="149"/>
      <c r="Z1225" s="143"/>
      <c r="AA1225" s="143"/>
      <c r="AB1225" s="143"/>
      <c r="AC1225" s="37"/>
    </row>
    <row r="1226" spans="1:29">
      <c r="A1226" s="442"/>
      <c r="B1226" s="433"/>
      <c r="C1226" s="433"/>
      <c r="D1226" s="433"/>
      <c r="E1226" s="433"/>
      <c r="F1226" s="433"/>
      <c r="G1226" s="433"/>
      <c r="H1226" s="149"/>
      <c r="I1226" s="149"/>
      <c r="J1226" s="149"/>
      <c r="K1226" s="149"/>
      <c r="L1226" s="149"/>
      <c r="M1226" s="149"/>
      <c r="Z1226" s="143"/>
      <c r="AA1226" s="143"/>
      <c r="AB1226" s="143"/>
      <c r="AC1226" s="37"/>
    </row>
    <row r="1227" spans="1:29">
      <c r="A1227" s="442"/>
      <c r="B1227" s="432"/>
      <c r="C1227" s="432"/>
      <c r="D1227" s="432"/>
      <c r="E1227" s="432"/>
      <c r="F1227" s="432"/>
      <c r="G1227" s="432"/>
      <c r="H1227" s="149"/>
      <c r="I1227" s="149"/>
      <c r="J1227" s="149"/>
      <c r="K1227" s="149"/>
      <c r="L1227" s="149"/>
      <c r="M1227" s="149"/>
      <c r="Z1227" s="143"/>
      <c r="AA1227" s="143"/>
      <c r="AB1227" s="143"/>
      <c r="AC1227" s="37"/>
    </row>
    <row r="1228" spans="1:29">
      <c r="A1228" s="442"/>
      <c r="B1228" s="433"/>
      <c r="C1228" s="433"/>
      <c r="D1228" s="433"/>
      <c r="E1228" s="433"/>
      <c r="F1228" s="433"/>
      <c r="G1228" s="433"/>
      <c r="H1228" s="149"/>
      <c r="I1228" s="149"/>
      <c r="J1228" s="149"/>
      <c r="K1228" s="149"/>
      <c r="L1228" s="149"/>
      <c r="M1228" s="149"/>
      <c r="Z1228" s="143"/>
      <c r="AA1228" s="143"/>
      <c r="AB1228" s="143"/>
      <c r="AC1228" s="37"/>
    </row>
    <row r="1229" spans="1:29">
      <c r="A1229" s="442"/>
      <c r="B1229" s="432"/>
      <c r="C1229" s="432"/>
      <c r="D1229" s="432"/>
      <c r="E1229" s="432"/>
      <c r="F1229" s="432"/>
      <c r="G1229" s="432"/>
      <c r="H1229" s="149"/>
      <c r="I1229" s="149"/>
      <c r="J1229" s="149"/>
      <c r="K1229" s="149"/>
      <c r="L1229" s="149"/>
      <c r="M1229" s="149"/>
      <c r="Z1229" s="143"/>
      <c r="AA1229" s="143"/>
      <c r="AB1229" s="143"/>
      <c r="AC1229" s="37"/>
    </row>
    <row r="1230" spans="1:29">
      <c r="A1230" s="442"/>
      <c r="B1230" s="433"/>
      <c r="C1230" s="433"/>
      <c r="D1230" s="433"/>
      <c r="E1230" s="433"/>
      <c r="F1230" s="433"/>
      <c r="G1230" s="433"/>
      <c r="H1230" s="149"/>
      <c r="I1230" s="149"/>
      <c r="J1230" s="149"/>
      <c r="K1230" s="149"/>
      <c r="L1230" s="149"/>
      <c r="M1230" s="149"/>
      <c r="Z1230" s="143"/>
      <c r="AA1230" s="143"/>
      <c r="AB1230" s="143"/>
      <c r="AC1230" s="37"/>
    </row>
    <row r="1231" spans="1:29">
      <c r="A1231" s="442"/>
      <c r="B1231" s="432"/>
      <c r="C1231" s="432"/>
      <c r="D1231" s="432"/>
      <c r="E1231" s="432"/>
      <c r="F1231" s="432"/>
      <c r="G1231" s="432"/>
      <c r="H1231" s="149"/>
      <c r="I1231" s="149"/>
      <c r="J1231" s="149"/>
      <c r="K1231" s="149"/>
      <c r="L1231" s="149"/>
      <c r="M1231" s="149"/>
      <c r="Z1231" s="143"/>
      <c r="AA1231" s="143"/>
      <c r="AB1231" s="143"/>
      <c r="AC1231" s="37"/>
    </row>
    <row r="1232" spans="1:29">
      <c r="A1232" s="442"/>
      <c r="B1232" s="433"/>
      <c r="C1232" s="433"/>
      <c r="D1232" s="433"/>
      <c r="E1232" s="433"/>
      <c r="F1232" s="433"/>
      <c r="G1232" s="433"/>
      <c r="H1232" s="149"/>
      <c r="I1232" s="149"/>
      <c r="J1232" s="149"/>
      <c r="K1232" s="149"/>
      <c r="L1232" s="149"/>
      <c r="M1232" s="149"/>
      <c r="Z1232" s="143"/>
      <c r="AA1232" s="143"/>
      <c r="AB1232" s="143"/>
      <c r="AC1232" s="37"/>
    </row>
    <row r="1233" spans="1:29">
      <c r="A1233" s="442"/>
      <c r="B1233" s="448" t="s">
        <v>720</v>
      </c>
      <c r="C1233" s="448"/>
      <c r="D1233" s="448"/>
      <c r="E1233" s="448"/>
      <c r="F1233" s="448"/>
      <c r="G1233" s="448"/>
      <c r="H1233" s="152">
        <f t="shared" ref="H1233:M1234" si="67">H1223+H1225+H1227+H1229+H1231</f>
        <v>0</v>
      </c>
      <c r="I1233" s="152">
        <f t="shared" si="67"/>
        <v>0</v>
      </c>
      <c r="J1233" s="152">
        <f t="shared" si="67"/>
        <v>0</v>
      </c>
      <c r="K1233" s="152">
        <f t="shared" si="67"/>
        <v>0</v>
      </c>
      <c r="L1233" s="152">
        <f t="shared" si="67"/>
        <v>0</v>
      </c>
      <c r="M1233" s="152">
        <f t="shared" si="67"/>
        <v>0</v>
      </c>
      <c r="N1233" s="102"/>
      <c r="O1233" s="102"/>
      <c r="P1233" s="102"/>
      <c r="Z1233" s="143"/>
      <c r="AA1233" s="143"/>
      <c r="AB1233" s="143"/>
      <c r="AC1233" s="37"/>
    </row>
    <row r="1234" spans="1:29">
      <c r="A1234" s="442"/>
      <c r="B1234" s="439" t="s">
        <v>695</v>
      </c>
      <c r="C1234" s="439"/>
      <c r="D1234" s="439"/>
      <c r="E1234" s="439"/>
      <c r="F1234" s="439"/>
      <c r="G1234" s="439"/>
      <c r="H1234" s="117">
        <f t="shared" si="67"/>
        <v>0</v>
      </c>
      <c r="I1234" s="117">
        <f t="shared" si="67"/>
        <v>0</v>
      </c>
      <c r="J1234" s="117">
        <f t="shared" si="67"/>
        <v>0</v>
      </c>
      <c r="K1234" s="117">
        <f t="shared" si="67"/>
        <v>0</v>
      </c>
      <c r="L1234" s="117">
        <f t="shared" si="67"/>
        <v>0</v>
      </c>
      <c r="M1234" s="117">
        <f t="shared" si="67"/>
        <v>0</v>
      </c>
      <c r="N1234" s="102"/>
      <c r="O1234" s="102"/>
      <c r="P1234" s="102"/>
      <c r="U1234" s="141"/>
      <c r="Z1234" s="143"/>
      <c r="AA1234" s="143"/>
      <c r="AB1234" s="143"/>
      <c r="AC1234" s="37"/>
    </row>
    <row r="1235" spans="1:29">
      <c r="A1235" s="442"/>
      <c r="B1235" s="449" t="s">
        <v>746</v>
      </c>
      <c r="C1235" s="449"/>
      <c r="D1235" s="449"/>
      <c r="E1235" s="449"/>
      <c r="F1235" s="449"/>
      <c r="G1235" s="449"/>
      <c r="H1235" s="470">
        <f>SUM(H1234)</f>
        <v>0</v>
      </c>
      <c r="I1235" s="470"/>
      <c r="J1235" s="470"/>
      <c r="K1235" s="470"/>
      <c r="L1235" s="470"/>
      <c r="M1235" s="470"/>
      <c r="N1235" s="102"/>
      <c r="O1235" s="102"/>
      <c r="P1235" s="102"/>
      <c r="Z1235" s="143"/>
      <c r="AA1235" s="143"/>
      <c r="AB1235" s="143"/>
      <c r="AC1235" s="37"/>
    </row>
    <row r="1236" spans="1:29">
      <c r="A1236" s="442"/>
      <c r="B1236" s="449" t="s">
        <v>747</v>
      </c>
      <c r="C1236" s="449"/>
      <c r="D1236" s="449"/>
      <c r="E1236" s="449"/>
      <c r="F1236" s="449"/>
      <c r="G1236" s="449"/>
      <c r="H1236" s="470">
        <f>SUM(I1234:J1234)</f>
        <v>0</v>
      </c>
      <c r="I1236" s="470"/>
      <c r="J1236" s="470"/>
      <c r="K1236" s="470"/>
      <c r="L1236" s="470"/>
      <c r="M1236" s="470"/>
      <c r="N1236" s="102"/>
      <c r="O1236" s="102"/>
      <c r="P1236" s="102"/>
      <c r="Z1236" s="143"/>
      <c r="AA1236" s="143"/>
      <c r="AB1236" s="143"/>
      <c r="AC1236" s="37"/>
    </row>
    <row r="1237" spans="1:29">
      <c r="A1237" s="442"/>
      <c r="B1237" s="449" t="s">
        <v>748</v>
      </c>
      <c r="C1237" s="449"/>
      <c r="D1237" s="449"/>
      <c r="E1237" s="449"/>
      <c r="F1237" s="449"/>
      <c r="G1237" s="449"/>
      <c r="H1237" s="470">
        <f>SUM(K1234:M1234)</f>
        <v>0</v>
      </c>
      <c r="I1237" s="470"/>
      <c r="J1237" s="470"/>
      <c r="K1237" s="470"/>
      <c r="L1237" s="470"/>
      <c r="M1237" s="470"/>
      <c r="N1237" s="102"/>
      <c r="O1237" s="102"/>
      <c r="P1237" s="102"/>
      <c r="Z1237" s="143"/>
      <c r="AA1237" s="143"/>
      <c r="AB1237" s="143"/>
      <c r="AC1237" s="37"/>
    </row>
    <row r="1238" spans="1:29">
      <c r="A1238" s="442"/>
      <c r="B1238" s="439" t="s">
        <v>721</v>
      </c>
      <c r="C1238" s="439"/>
      <c r="D1238" s="439"/>
      <c r="E1238" s="439"/>
      <c r="F1238" s="439"/>
      <c r="G1238" s="439"/>
      <c r="H1238" s="470">
        <f>SUM(H1235:P1237)</f>
        <v>0</v>
      </c>
      <c r="I1238" s="470"/>
      <c r="J1238" s="470"/>
      <c r="K1238" s="470"/>
      <c r="L1238" s="470"/>
      <c r="M1238" s="470"/>
      <c r="N1238" s="102"/>
      <c r="O1238" s="102"/>
      <c r="P1238" s="102"/>
      <c r="Z1238" s="143"/>
      <c r="AA1238" s="143"/>
      <c r="AB1238" s="143"/>
      <c r="AC1238" s="37"/>
    </row>
    <row r="1239" spans="1:29">
      <c r="A1239" s="442"/>
      <c r="B1239" s="450" t="s">
        <v>749</v>
      </c>
      <c r="C1239" s="450"/>
      <c r="D1239" s="450"/>
      <c r="E1239" s="450"/>
      <c r="F1239" s="450"/>
      <c r="G1239" s="450"/>
      <c r="H1239" s="471">
        <f>H1238/G1221</f>
        <v>0</v>
      </c>
      <c r="I1239" s="471"/>
      <c r="J1239" s="471"/>
      <c r="K1239" s="471"/>
      <c r="L1239" s="471"/>
      <c r="M1239" s="471"/>
      <c r="N1239" s="102"/>
      <c r="O1239" s="102"/>
      <c r="P1239" s="102"/>
      <c r="Z1239" s="143"/>
      <c r="AA1239" s="143"/>
      <c r="AB1239" s="143"/>
      <c r="AC1239" s="37"/>
    </row>
    <row r="1240" spans="1:29" ht="14.25" customHeight="1">
      <c r="A1240" s="102"/>
      <c r="B1240" s="102"/>
      <c r="C1240" s="102"/>
      <c r="D1240" s="102"/>
      <c r="E1240" s="102"/>
      <c r="F1240" s="102"/>
      <c r="G1240" s="102"/>
      <c r="H1240" s="102"/>
      <c r="I1240" s="102"/>
      <c r="J1240" s="102"/>
      <c r="K1240" s="102"/>
      <c r="L1240" s="102"/>
      <c r="M1240" s="102"/>
      <c r="N1240" s="102"/>
      <c r="O1240" s="102"/>
      <c r="P1240" s="102"/>
      <c r="Z1240" s="143"/>
      <c r="AA1240" s="143"/>
      <c r="AB1240" s="143"/>
      <c r="AC1240" s="37"/>
    </row>
    <row r="1241" spans="1:29" ht="18" customHeight="1">
      <c r="A1241" s="422" t="s">
        <v>678</v>
      </c>
      <c r="B1241" s="422" t="s">
        <v>679</v>
      </c>
      <c r="C1241" s="422" t="s">
        <v>680</v>
      </c>
      <c r="D1241" s="422" t="s">
        <v>681</v>
      </c>
      <c r="E1241" s="422" t="s">
        <v>682</v>
      </c>
      <c r="F1241" s="423" t="s">
        <v>683</v>
      </c>
      <c r="G1241" s="423" t="s">
        <v>684</v>
      </c>
      <c r="H1241" s="138">
        <v>0.15</v>
      </c>
      <c r="I1241" s="451">
        <v>0.65</v>
      </c>
      <c r="J1241" s="451"/>
      <c r="K1241" s="444">
        <v>0.1</v>
      </c>
      <c r="L1241" s="444"/>
      <c r="M1241" s="139">
        <v>0.1</v>
      </c>
      <c r="Z1241" s="143"/>
      <c r="AA1241" s="143"/>
      <c r="AB1241" s="143"/>
      <c r="AC1241" s="37"/>
    </row>
    <row r="1242" spans="1:29" ht="14.25" customHeight="1">
      <c r="A1242" s="422"/>
      <c r="B1242" s="422"/>
      <c r="C1242" s="422"/>
      <c r="D1242" s="422"/>
      <c r="E1242" s="422"/>
      <c r="F1242" s="422"/>
      <c r="G1242" s="422"/>
      <c r="H1242" s="445" t="s">
        <v>727</v>
      </c>
      <c r="I1242" s="452" t="s">
        <v>728</v>
      </c>
      <c r="J1242" s="452"/>
      <c r="K1242" s="446" t="s">
        <v>729</v>
      </c>
      <c r="L1242" s="446"/>
      <c r="M1242" s="447" t="s">
        <v>730</v>
      </c>
      <c r="Z1242" s="143"/>
      <c r="AA1242" s="143"/>
      <c r="AB1242" s="143"/>
      <c r="AC1242" s="37"/>
    </row>
    <row r="1243" spans="1:29" ht="134.25" customHeight="1">
      <c r="A1243" s="442" t="s">
        <v>934</v>
      </c>
      <c r="B1243" s="427" t="s">
        <v>935</v>
      </c>
      <c r="C1243" s="428">
        <v>0</v>
      </c>
      <c r="D1243" s="428">
        <v>10</v>
      </c>
      <c r="E1243" s="428" t="s">
        <v>932</v>
      </c>
      <c r="F1243" s="429">
        <v>173.5</v>
      </c>
      <c r="G1243" s="429">
        <f>D1243*F1243</f>
        <v>1735</v>
      </c>
      <c r="H1243" s="445"/>
      <c r="I1243" s="154" t="s">
        <v>936</v>
      </c>
      <c r="J1243" s="154" t="s">
        <v>922</v>
      </c>
      <c r="K1243" s="144" t="s">
        <v>736</v>
      </c>
      <c r="L1243" s="144" t="s">
        <v>737</v>
      </c>
      <c r="M1243" s="447"/>
      <c r="Z1243" s="143"/>
      <c r="AA1243" s="143"/>
      <c r="AB1243" s="143"/>
      <c r="AC1243" s="37"/>
    </row>
    <row r="1244" spans="1:29" ht="87.75" customHeight="1">
      <c r="A1244" s="442"/>
      <c r="B1244" s="427"/>
      <c r="C1244" s="427"/>
      <c r="D1244" s="427"/>
      <c r="E1244" s="427"/>
      <c r="F1244" s="427"/>
      <c r="G1244" s="427"/>
      <c r="H1244" s="427"/>
      <c r="I1244" s="153">
        <v>0.3</v>
      </c>
      <c r="J1244" s="153">
        <v>0.7</v>
      </c>
      <c r="K1244" s="144">
        <v>0.9</v>
      </c>
      <c r="L1244" s="144">
        <v>0.1</v>
      </c>
      <c r="M1244" s="447"/>
      <c r="Z1244" s="143"/>
      <c r="AA1244" s="143"/>
      <c r="AB1244" s="143"/>
      <c r="AC1244" s="37"/>
    </row>
    <row r="1245" spans="1:29">
      <c r="A1245" s="442"/>
      <c r="B1245" s="432"/>
      <c r="C1245" s="432"/>
      <c r="D1245" s="432"/>
      <c r="E1245" s="432"/>
      <c r="F1245" s="432"/>
      <c r="G1245" s="432"/>
      <c r="H1245" s="149"/>
      <c r="I1245" s="149"/>
      <c r="J1245" s="149"/>
      <c r="K1245" s="149"/>
      <c r="L1245" s="149"/>
      <c r="M1245" s="149"/>
      <c r="Z1245" s="143"/>
      <c r="AA1245" s="143"/>
      <c r="AB1245" s="143"/>
      <c r="AC1245" s="37"/>
    </row>
    <row r="1246" spans="1:29">
      <c r="A1246" s="442"/>
      <c r="B1246" s="433"/>
      <c r="C1246" s="433"/>
      <c r="D1246" s="433"/>
      <c r="E1246" s="433"/>
      <c r="F1246" s="433"/>
      <c r="G1246" s="433"/>
      <c r="H1246" s="149"/>
      <c r="I1246" s="149"/>
      <c r="J1246" s="149"/>
      <c r="K1246" s="149"/>
      <c r="L1246" s="149"/>
      <c r="M1246" s="149"/>
      <c r="Z1246" s="143"/>
      <c r="AA1246" s="143"/>
      <c r="AB1246" s="143"/>
      <c r="AC1246" s="37"/>
    </row>
    <row r="1247" spans="1:29">
      <c r="A1247" s="442"/>
      <c r="B1247" s="432"/>
      <c r="C1247" s="432"/>
      <c r="D1247" s="432"/>
      <c r="E1247" s="432"/>
      <c r="F1247" s="432"/>
      <c r="G1247" s="432"/>
      <c r="H1247" s="149"/>
      <c r="I1247" s="149"/>
      <c r="J1247" s="149"/>
      <c r="K1247" s="149"/>
      <c r="L1247" s="149"/>
      <c r="M1247" s="149"/>
      <c r="Z1247" s="143"/>
      <c r="AA1247" s="143"/>
      <c r="AB1247" s="143"/>
      <c r="AC1247" s="37"/>
    </row>
    <row r="1248" spans="1:29">
      <c r="A1248" s="442"/>
      <c r="B1248" s="433"/>
      <c r="C1248" s="433"/>
      <c r="D1248" s="433"/>
      <c r="E1248" s="433"/>
      <c r="F1248" s="433"/>
      <c r="G1248" s="433"/>
      <c r="H1248" s="149"/>
      <c r="I1248" s="149"/>
      <c r="J1248" s="149"/>
      <c r="K1248" s="149"/>
      <c r="L1248" s="149"/>
      <c r="M1248" s="149"/>
      <c r="Z1248" s="143"/>
      <c r="AA1248" s="143"/>
      <c r="AB1248" s="143"/>
      <c r="AC1248" s="37"/>
    </row>
    <row r="1249" spans="1:29">
      <c r="A1249" s="442"/>
      <c r="B1249" s="432"/>
      <c r="C1249" s="432"/>
      <c r="D1249" s="432"/>
      <c r="E1249" s="432"/>
      <c r="F1249" s="432"/>
      <c r="G1249" s="432"/>
      <c r="H1249" s="149"/>
      <c r="I1249" s="149"/>
      <c r="J1249" s="149"/>
      <c r="K1249" s="149"/>
      <c r="L1249" s="149"/>
      <c r="M1249" s="149"/>
      <c r="Z1249" s="143"/>
      <c r="AA1249" s="143"/>
      <c r="AB1249" s="143"/>
      <c r="AC1249" s="37"/>
    </row>
    <row r="1250" spans="1:29">
      <c r="A1250" s="442"/>
      <c r="B1250" s="433"/>
      <c r="C1250" s="433"/>
      <c r="D1250" s="433"/>
      <c r="E1250" s="433"/>
      <c r="F1250" s="433"/>
      <c r="G1250" s="433"/>
      <c r="H1250" s="149"/>
      <c r="I1250" s="149"/>
      <c r="J1250" s="149"/>
      <c r="K1250" s="149"/>
      <c r="L1250" s="149"/>
      <c r="M1250" s="149"/>
      <c r="Z1250" s="143"/>
      <c r="AA1250" s="143"/>
      <c r="AB1250" s="143"/>
      <c r="AC1250" s="37"/>
    </row>
    <row r="1251" spans="1:29">
      <c r="A1251" s="442"/>
      <c r="B1251" s="432"/>
      <c r="C1251" s="432"/>
      <c r="D1251" s="432"/>
      <c r="E1251" s="432"/>
      <c r="F1251" s="432"/>
      <c r="G1251" s="432"/>
      <c r="H1251" s="149"/>
      <c r="I1251" s="149"/>
      <c r="J1251" s="149"/>
      <c r="K1251" s="149"/>
      <c r="L1251" s="149"/>
      <c r="M1251" s="149"/>
      <c r="Z1251" s="143"/>
      <c r="AA1251" s="143"/>
      <c r="AB1251" s="143"/>
      <c r="AC1251" s="37"/>
    </row>
    <row r="1252" spans="1:29">
      <c r="A1252" s="442"/>
      <c r="B1252" s="433"/>
      <c r="C1252" s="433"/>
      <c r="D1252" s="433"/>
      <c r="E1252" s="433"/>
      <c r="F1252" s="433"/>
      <c r="G1252" s="433"/>
      <c r="H1252" s="149"/>
      <c r="I1252" s="149"/>
      <c r="J1252" s="149"/>
      <c r="K1252" s="149"/>
      <c r="L1252" s="149"/>
      <c r="M1252" s="149"/>
      <c r="Z1252" s="143"/>
      <c r="AA1252" s="143"/>
      <c r="AB1252" s="143"/>
      <c r="AC1252" s="37"/>
    </row>
    <row r="1253" spans="1:29">
      <c r="A1253" s="442"/>
      <c r="B1253" s="432"/>
      <c r="C1253" s="432"/>
      <c r="D1253" s="432"/>
      <c r="E1253" s="432"/>
      <c r="F1253" s="432"/>
      <c r="G1253" s="432"/>
      <c r="H1253" s="149"/>
      <c r="I1253" s="149"/>
      <c r="J1253" s="149"/>
      <c r="K1253" s="149"/>
      <c r="L1253" s="149"/>
      <c r="M1253" s="149"/>
      <c r="Z1253" s="143"/>
      <c r="AA1253" s="143"/>
      <c r="AB1253" s="143"/>
      <c r="AC1253" s="37"/>
    </row>
    <row r="1254" spans="1:29">
      <c r="A1254" s="442"/>
      <c r="B1254" s="433"/>
      <c r="C1254" s="433"/>
      <c r="D1254" s="433"/>
      <c r="E1254" s="433"/>
      <c r="F1254" s="433"/>
      <c r="G1254" s="433"/>
      <c r="H1254" s="149"/>
      <c r="I1254" s="149"/>
      <c r="J1254" s="149"/>
      <c r="K1254" s="149"/>
      <c r="L1254" s="149"/>
      <c r="M1254" s="149"/>
      <c r="Z1254" s="143"/>
      <c r="AA1254" s="143"/>
      <c r="AB1254" s="143"/>
      <c r="AC1254" s="37"/>
    </row>
    <row r="1255" spans="1:29">
      <c r="A1255" s="442"/>
      <c r="B1255" s="448" t="s">
        <v>720</v>
      </c>
      <c r="C1255" s="448"/>
      <c r="D1255" s="448"/>
      <c r="E1255" s="448"/>
      <c r="F1255" s="448"/>
      <c r="G1255" s="448"/>
      <c r="H1255" s="152">
        <f t="shared" ref="H1255:M1256" si="68">H1245+H1247+H1249+H1251+H1253</f>
        <v>0</v>
      </c>
      <c r="I1255" s="152">
        <f t="shared" si="68"/>
        <v>0</v>
      </c>
      <c r="J1255" s="152">
        <f t="shared" si="68"/>
        <v>0</v>
      </c>
      <c r="K1255" s="152">
        <f t="shared" si="68"/>
        <v>0</v>
      </c>
      <c r="L1255" s="152">
        <f t="shared" si="68"/>
        <v>0</v>
      </c>
      <c r="M1255" s="152">
        <f t="shared" si="68"/>
        <v>0</v>
      </c>
      <c r="N1255" s="102"/>
      <c r="O1255" s="102"/>
      <c r="P1255" s="102"/>
      <c r="Z1255" s="143"/>
      <c r="AA1255" s="143"/>
      <c r="AB1255" s="143"/>
      <c r="AC1255" s="37"/>
    </row>
    <row r="1256" spans="1:29">
      <c r="A1256" s="442"/>
      <c r="B1256" s="439" t="s">
        <v>695</v>
      </c>
      <c r="C1256" s="439"/>
      <c r="D1256" s="439"/>
      <c r="E1256" s="439"/>
      <c r="F1256" s="439"/>
      <c r="G1256" s="439"/>
      <c r="H1256" s="117">
        <f t="shared" si="68"/>
        <v>0</v>
      </c>
      <c r="I1256" s="117">
        <f t="shared" si="68"/>
        <v>0</v>
      </c>
      <c r="J1256" s="117">
        <f t="shared" si="68"/>
        <v>0</v>
      </c>
      <c r="K1256" s="117">
        <f t="shared" si="68"/>
        <v>0</v>
      </c>
      <c r="L1256" s="117">
        <f t="shared" si="68"/>
        <v>0</v>
      </c>
      <c r="M1256" s="117">
        <f t="shared" si="68"/>
        <v>0</v>
      </c>
      <c r="N1256" s="102"/>
      <c r="O1256" s="102"/>
      <c r="P1256" s="102"/>
      <c r="U1256" s="141"/>
      <c r="Z1256" s="143"/>
      <c r="AA1256" s="143"/>
      <c r="AB1256" s="143"/>
      <c r="AC1256" s="37"/>
    </row>
    <row r="1257" spans="1:29">
      <c r="A1257" s="442"/>
      <c r="B1257" s="449" t="s">
        <v>746</v>
      </c>
      <c r="C1257" s="449"/>
      <c r="D1257" s="449"/>
      <c r="E1257" s="449"/>
      <c r="F1257" s="449"/>
      <c r="G1257" s="449"/>
      <c r="H1257" s="470">
        <f>SUM(H1256)</f>
        <v>0</v>
      </c>
      <c r="I1257" s="470"/>
      <c r="J1257" s="470"/>
      <c r="K1257" s="470"/>
      <c r="L1257" s="470"/>
      <c r="M1257" s="470"/>
      <c r="N1257" s="102"/>
      <c r="O1257" s="102"/>
      <c r="P1257" s="102"/>
      <c r="Z1257" s="143"/>
      <c r="AA1257" s="143"/>
      <c r="AB1257" s="143"/>
      <c r="AC1257" s="37"/>
    </row>
    <row r="1258" spans="1:29">
      <c r="A1258" s="442"/>
      <c r="B1258" s="449" t="s">
        <v>747</v>
      </c>
      <c r="C1258" s="449"/>
      <c r="D1258" s="449"/>
      <c r="E1258" s="449"/>
      <c r="F1258" s="449"/>
      <c r="G1258" s="449"/>
      <c r="H1258" s="470">
        <f>SUM(I1256:J1256)</f>
        <v>0</v>
      </c>
      <c r="I1258" s="470"/>
      <c r="J1258" s="470"/>
      <c r="K1258" s="470"/>
      <c r="L1258" s="470"/>
      <c r="M1258" s="470"/>
      <c r="N1258" s="102"/>
      <c r="O1258" s="102"/>
      <c r="P1258" s="102"/>
      <c r="Z1258" s="143"/>
      <c r="AA1258" s="143"/>
      <c r="AB1258" s="143"/>
      <c r="AC1258" s="37"/>
    </row>
    <row r="1259" spans="1:29">
      <c r="A1259" s="442"/>
      <c r="B1259" s="449" t="s">
        <v>748</v>
      </c>
      <c r="C1259" s="449"/>
      <c r="D1259" s="449"/>
      <c r="E1259" s="449"/>
      <c r="F1259" s="449"/>
      <c r="G1259" s="449"/>
      <c r="H1259" s="470">
        <f>SUM(K1256:M1256)</f>
        <v>0</v>
      </c>
      <c r="I1259" s="470"/>
      <c r="J1259" s="470"/>
      <c r="K1259" s="470"/>
      <c r="L1259" s="470"/>
      <c r="M1259" s="470"/>
      <c r="N1259" s="102"/>
      <c r="O1259" s="102"/>
      <c r="P1259" s="102"/>
      <c r="Z1259" s="143"/>
      <c r="AA1259" s="143"/>
      <c r="AB1259" s="143"/>
      <c r="AC1259" s="37"/>
    </row>
    <row r="1260" spans="1:29">
      <c r="A1260" s="442"/>
      <c r="B1260" s="439" t="s">
        <v>721</v>
      </c>
      <c r="C1260" s="439"/>
      <c r="D1260" s="439"/>
      <c r="E1260" s="439"/>
      <c r="F1260" s="439"/>
      <c r="G1260" s="439"/>
      <c r="H1260" s="470">
        <f>SUM(H1257:P1259)</f>
        <v>0</v>
      </c>
      <c r="I1260" s="470"/>
      <c r="J1260" s="470"/>
      <c r="K1260" s="470"/>
      <c r="L1260" s="470"/>
      <c r="M1260" s="470"/>
      <c r="N1260" s="102"/>
      <c r="O1260" s="102"/>
      <c r="P1260" s="102"/>
      <c r="Z1260" s="143"/>
      <c r="AA1260" s="143"/>
      <c r="AB1260" s="143"/>
      <c r="AC1260" s="37"/>
    </row>
    <row r="1261" spans="1:29">
      <c r="A1261" s="442"/>
      <c r="B1261" s="450" t="s">
        <v>749</v>
      </c>
      <c r="C1261" s="450"/>
      <c r="D1261" s="450"/>
      <c r="E1261" s="450"/>
      <c r="F1261" s="450"/>
      <c r="G1261" s="450"/>
      <c r="H1261" s="471">
        <f>H1260/G1243</f>
        <v>0</v>
      </c>
      <c r="I1261" s="471"/>
      <c r="J1261" s="471"/>
      <c r="K1261" s="471"/>
      <c r="L1261" s="471"/>
      <c r="M1261" s="471"/>
      <c r="N1261" s="102"/>
      <c r="O1261" s="102"/>
      <c r="P1261" s="102"/>
      <c r="Z1261" s="143"/>
      <c r="AA1261" s="143"/>
      <c r="AB1261" s="143"/>
      <c r="AC1261" s="37"/>
    </row>
    <row r="1262" spans="1:29" ht="14.25" customHeight="1">
      <c r="A1262" s="102"/>
      <c r="B1262" s="102"/>
      <c r="C1262" s="102"/>
      <c r="D1262" s="102"/>
      <c r="E1262" s="102"/>
      <c r="F1262" s="102"/>
      <c r="G1262" s="102"/>
      <c r="H1262" s="102"/>
      <c r="I1262" s="102"/>
      <c r="J1262" s="102"/>
      <c r="K1262" s="102"/>
      <c r="L1262" s="102"/>
      <c r="M1262" s="102"/>
      <c r="N1262" s="102"/>
      <c r="O1262" s="102"/>
      <c r="P1262" s="102"/>
      <c r="Z1262" s="143"/>
      <c r="AA1262" s="143"/>
      <c r="AB1262" s="143"/>
      <c r="AC1262" s="37"/>
    </row>
    <row r="1263" spans="1:29" ht="18" customHeight="1">
      <c r="A1263" s="422" t="s">
        <v>678</v>
      </c>
      <c r="B1263" s="422" t="s">
        <v>679</v>
      </c>
      <c r="C1263" s="422" t="s">
        <v>680</v>
      </c>
      <c r="D1263" s="422" t="s">
        <v>681</v>
      </c>
      <c r="E1263" s="422" t="s">
        <v>682</v>
      </c>
      <c r="F1263" s="423" t="s">
        <v>683</v>
      </c>
      <c r="G1263" s="423" t="s">
        <v>684</v>
      </c>
      <c r="H1263" s="138">
        <v>0.15</v>
      </c>
      <c r="I1263" s="451">
        <v>0.65</v>
      </c>
      <c r="J1263" s="451"/>
      <c r="K1263" s="444">
        <v>0.1</v>
      </c>
      <c r="L1263" s="444"/>
      <c r="M1263" s="139">
        <v>0.1</v>
      </c>
      <c r="Z1263" s="143"/>
      <c r="AA1263" s="143"/>
      <c r="AB1263" s="143"/>
      <c r="AC1263" s="37"/>
    </row>
    <row r="1264" spans="1:29" ht="14.25" customHeight="1">
      <c r="A1264" s="422"/>
      <c r="B1264" s="422"/>
      <c r="C1264" s="422"/>
      <c r="D1264" s="422"/>
      <c r="E1264" s="422"/>
      <c r="F1264" s="422"/>
      <c r="G1264" s="422"/>
      <c r="H1264" s="445" t="s">
        <v>727</v>
      </c>
      <c r="I1264" s="452" t="s">
        <v>728</v>
      </c>
      <c r="J1264" s="452"/>
      <c r="K1264" s="446" t="s">
        <v>729</v>
      </c>
      <c r="L1264" s="446"/>
      <c r="M1264" s="447" t="s">
        <v>730</v>
      </c>
      <c r="Z1264" s="143"/>
      <c r="AA1264" s="143"/>
      <c r="AB1264" s="143"/>
      <c r="AC1264" s="37"/>
    </row>
    <row r="1265" spans="1:29" ht="134.25" customHeight="1">
      <c r="A1265" s="442" t="s">
        <v>937</v>
      </c>
      <c r="B1265" s="427" t="s">
        <v>938</v>
      </c>
      <c r="C1265" s="428">
        <v>0</v>
      </c>
      <c r="D1265" s="428">
        <v>42</v>
      </c>
      <c r="E1265" s="428" t="s">
        <v>932</v>
      </c>
      <c r="F1265" s="429">
        <v>1689</v>
      </c>
      <c r="G1265" s="429">
        <f>D1265*F1265</f>
        <v>70938</v>
      </c>
      <c r="H1265" s="445"/>
      <c r="I1265" s="154" t="s">
        <v>873</v>
      </c>
      <c r="J1265" s="154" t="s">
        <v>923</v>
      </c>
      <c r="K1265" s="144" t="s">
        <v>736</v>
      </c>
      <c r="L1265" s="144" t="s">
        <v>737</v>
      </c>
      <c r="M1265" s="447"/>
      <c r="Z1265" s="143"/>
      <c r="AA1265" s="143"/>
      <c r="AB1265" s="143"/>
      <c r="AC1265" s="37"/>
    </row>
    <row r="1266" spans="1:29" ht="87.75" customHeight="1">
      <c r="A1266" s="442"/>
      <c r="B1266" s="427"/>
      <c r="C1266" s="427"/>
      <c r="D1266" s="427"/>
      <c r="E1266" s="427"/>
      <c r="F1266" s="427"/>
      <c r="G1266" s="427"/>
      <c r="H1266" s="427"/>
      <c r="I1266" s="153">
        <v>0.3</v>
      </c>
      <c r="J1266" s="153">
        <v>0.7</v>
      </c>
      <c r="K1266" s="144">
        <v>0.9</v>
      </c>
      <c r="L1266" s="144">
        <v>0.1</v>
      </c>
      <c r="M1266" s="447"/>
      <c r="Z1266" s="143"/>
      <c r="AA1266" s="143"/>
      <c r="AB1266" s="143"/>
      <c r="AC1266" s="37"/>
    </row>
    <row r="1267" spans="1:29">
      <c r="A1267" s="442"/>
      <c r="B1267" s="432"/>
      <c r="C1267" s="432"/>
      <c r="D1267" s="432"/>
      <c r="E1267" s="432"/>
      <c r="F1267" s="432"/>
      <c r="G1267" s="432"/>
      <c r="H1267" s="149"/>
      <c r="I1267" s="149"/>
      <c r="J1267" s="149"/>
      <c r="K1267" s="149"/>
      <c r="L1267" s="149"/>
      <c r="M1267" s="149"/>
      <c r="Z1267" s="143"/>
      <c r="AA1267" s="143"/>
      <c r="AB1267" s="143"/>
      <c r="AC1267" s="37"/>
    </row>
    <row r="1268" spans="1:29">
      <c r="A1268" s="442"/>
      <c r="B1268" s="433"/>
      <c r="C1268" s="433"/>
      <c r="D1268" s="433"/>
      <c r="E1268" s="433"/>
      <c r="F1268" s="433"/>
      <c r="G1268" s="433"/>
      <c r="H1268" s="149"/>
      <c r="I1268" s="149"/>
      <c r="J1268" s="149"/>
      <c r="K1268" s="149"/>
      <c r="L1268" s="149"/>
      <c r="M1268" s="149"/>
      <c r="Z1268" s="143"/>
      <c r="AA1268" s="143"/>
      <c r="AB1268" s="143"/>
      <c r="AC1268" s="37"/>
    </row>
    <row r="1269" spans="1:29">
      <c r="A1269" s="442"/>
      <c r="B1269" s="432"/>
      <c r="C1269" s="432"/>
      <c r="D1269" s="432"/>
      <c r="E1269" s="432"/>
      <c r="F1269" s="432"/>
      <c r="G1269" s="432"/>
      <c r="H1269" s="149"/>
      <c r="I1269" s="149"/>
      <c r="J1269" s="149"/>
      <c r="K1269" s="149"/>
      <c r="L1269" s="149"/>
      <c r="M1269" s="149"/>
      <c r="Z1269" s="143"/>
      <c r="AA1269" s="143"/>
      <c r="AB1269" s="143"/>
      <c r="AC1269" s="37"/>
    </row>
    <row r="1270" spans="1:29">
      <c r="A1270" s="442"/>
      <c r="B1270" s="433"/>
      <c r="C1270" s="433"/>
      <c r="D1270" s="433"/>
      <c r="E1270" s="433"/>
      <c r="F1270" s="433"/>
      <c r="G1270" s="433"/>
      <c r="H1270" s="149"/>
      <c r="I1270" s="149"/>
      <c r="J1270" s="149"/>
      <c r="K1270" s="149"/>
      <c r="L1270" s="149"/>
      <c r="M1270" s="149"/>
      <c r="Z1270" s="143"/>
      <c r="AA1270" s="143"/>
      <c r="AB1270" s="143"/>
      <c r="AC1270" s="37"/>
    </row>
    <row r="1271" spans="1:29">
      <c r="A1271" s="442"/>
      <c r="B1271" s="432"/>
      <c r="C1271" s="432"/>
      <c r="D1271" s="432"/>
      <c r="E1271" s="432"/>
      <c r="F1271" s="432"/>
      <c r="G1271" s="432"/>
      <c r="H1271" s="149"/>
      <c r="I1271" s="149"/>
      <c r="J1271" s="149"/>
      <c r="K1271" s="149"/>
      <c r="L1271" s="149"/>
      <c r="M1271" s="149"/>
      <c r="Z1271" s="143"/>
      <c r="AA1271" s="143"/>
      <c r="AB1271" s="143"/>
      <c r="AC1271" s="37"/>
    </row>
    <row r="1272" spans="1:29">
      <c r="A1272" s="442"/>
      <c r="B1272" s="433"/>
      <c r="C1272" s="433"/>
      <c r="D1272" s="433"/>
      <c r="E1272" s="433"/>
      <c r="F1272" s="433"/>
      <c r="G1272" s="433"/>
      <c r="H1272" s="149"/>
      <c r="I1272" s="149"/>
      <c r="J1272" s="149"/>
      <c r="K1272" s="149"/>
      <c r="L1272" s="149"/>
      <c r="M1272" s="149"/>
      <c r="Z1272" s="143"/>
      <c r="AA1272" s="143"/>
      <c r="AB1272" s="143"/>
      <c r="AC1272" s="37"/>
    </row>
    <row r="1273" spans="1:29">
      <c r="A1273" s="442"/>
      <c r="B1273" s="432"/>
      <c r="C1273" s="432"/>
      <c r="D1273" s="432"/>
      <c r="E1273" s="432"/>
      <c r="F1273" s="432"/>
      <c r="G1273" s="432"/>
      <c r="H1273" s="149"/>
      <c r="I1273" s="149"/>
      <c r="J1273" s="149"/>
      <c r="K1273" s="149"/>
      <c r="L1273" s="149"/>
      <c r="M1273" s="149"/>
      <c r="Z1273" s="143"/>
      <c r="AA1273" s="143"/>
      <c r="AB1273" s="143"/>
      <c r="AC1273" s="37"/>
    </row>
    <row r="1274" spans="1:29">
      <c r="A1274" s="442"/>
      <c r="B1274" s="433"/>
      <c r="C1274" s="433"/>
      <c r="D1274" s="433"/>
      <c r="E1274" s="433"/>
      <c r="F1274" s="433"/>
      <c r="G1274" s="433"/>
      <c r="H1274" s="149"/>
      <c r="I1274" s="149"/>
      <c r="J1274" s="149"/>
      <c r="K1274" s="149"/>
      <c r="L1274" s="149"/>
      <c r="M1274" s="149"/>
      <c r="Z1274" s="143"/>
      <c r="AA1274" s="143"/>
      <c r="AB1274" s="143"/>
      <c r="AC1274" s="37"/>
    </row>
    <row r="1275" spans="1:29">
      <c r="A1275" s="442"/>
      <c r="B1275" s="432"/>
      <c r="C1275" s="432"/>
      <c r="D1275" s="432"/>
      <c r="E1275" s="432"/>
      <c r="F1275" s="432"/>
      <c r="G1275" s="432"/>
      <c r="H1275" s="149"/>
      <c r="I1275" s="149"/>
      <c r="J1275" s="149"/>
      <c r="K1275" s="149"/>
      <c r="L1275" s="149"/>
      <c r="M1275" s="149"/>
      <c r="Z1275" s="143"/>
      <c r="AA1275" s="143"/>
      <c r="AB1275" s="143"/>
      <c r="AC1275" s="37"/>
    </row>
    <row r="1276" spans="1:29">
      <c r="A1276" s="442"/>
      <c r="B1276" s="433"/>
      <c r="C1276" s="433"/>
      <c r="D1276" s="433"/>
      <c r="E1276" s="433"/>
      <c r="F1276" s="433"/>
      <c r="G1276" s="433"/>
      <c r="H1276" s="149"/>
      <c r="I1276" s="149"/>
      <c r="J1276" s="149"/>
      <c r="K1276" s="149"/>
      <c r="L1276" s="149"/>
      <c r="M1276" s="149"/>
      <c r="Z1276" s="143"/>
      <c r="AA1276" s="143"/>
      <c r="AB1276" s="143"/>
      <c r="AC1276" s="37"/>
    </row>
    <row r="1277" spans="1:29">
      <c r="A1277" s="442"/>
      <c r="B1277" s="448" t="s">
        <v>720</v>
      </c>
      <c r="C1277" s="448"/>
      <c r="D1277" s="448"/>
      <c r="E1277" s="448"/>
      <c r="F1277" s="448"/>
      <c r="G1277" s="448"/>
      <c r="H1277" s="152">
        <f t="shared" ref="H1277:M1278" si="69">H1267+H1269+H1271+H1273+H1275</f>
        <v>0</v>
      </c>
      <c r="I1277" s="152">
        <f t="shared" si="69"/>
        <v>0</v>
      </c>
      <c r="J1277" s="152">
        <f t="shared" si="69"/>
        <v>0</v>
      </c>
      <c r="K1277" s="152">
        <f t="shared" si="69"/>
        <v>0</v>
      </c>
      <c r="L1277" s="152">
        <f t="shared" si="69"/>
        <v>0</v>
      </c>
      <c r="M1277" s="152">
        <f t="shared" si="69"/>
        <v>0</v>
      </c>
      <c r="N1277" s="102"/>
      <c r="O1277" s="102"/>
      <c r="P1277" s="102"/>
      <c r="Z1277" s="143"/>
      <c r="AA1277" s="143"/>
      <c r="AB1277" s="143"/>
      <c r="AC1277" s="37"/>
    </row>
    <row r="1278" spans="1:29">
      <c r="A1278" s="442"/>
      <c r="B1278" s="439" t="s">
        <v>695</v>
      </c>
      <c r="C1278" s="439"/>
      <c r="D1278" s="439"/>
      <c r="E1278" s="439"/>
      <c r="F1278" s="439"/>
      <c r="G1278" s="439"/>
      <c r="H1278" s="117">
        <f t="shared" si="69"/>
        <v>0</v>
      </c>
      <c r="I1278" s="117">
        <f t="shared" si="69"/>
        <v>0</v>
      </c>
      <c r="J1278" s="117">
        <f t="shared" si="69"/>
        <v>0</v>
      </c>
      <c r="K1278" s="117">
        <f t="shared" si="69"/>
        <v>0</v>
      </c>
      <c r="L1278" s="117">
        <f t="shared" si="69"/>
        <v>0</v>
      </c>
      <c r="M1278" s="117">
        <f t="shared" si="69"/>
        <v>0</v>
      </c>
      <c r="N1278" s="102"/>
      <c r="O1278" s="102"/>
      <c r="P1278" s="102"/>
      <c r="U1278" s="141"/>
      <c r="Z1278" s="143"/>
      <c r="AA1278" s="143"/>
      <c r="AB1278" s="143"/>
      <c r="AC1278" s="37"/>
    </row>
    <row r="1279" spans="1:29">
      <c r="A1279" s="442"/>
      <c r="B1279" s="449" t="s">
        <v>746</v>
      </c>
      <c r="C1279" s="449"/>
      <c r="D1279" s="449"/>
      <c r="E1279" s="449"/>
      <c r="F1279" s="449"/>
      <c r="G1279" s="449"/>
      <c r="H1279" s="470">
        <f>SUM(H1278)</f>
        <v>0</v>
      </c>
      <c r="I1279" s="470"/>
      <c r="J1279" s="470"/>
      <c r="K1279" s="470"/>
      <c r="L1279" s="470"/>
      <c r="M1279" s="470"/>
      <c r="N1279" s="102"/>
      <c r="O1279" s="102"/>
      <c r="P1279" s="102"/>
      <c r="Z1279" s="143"/>
      <c r="AA1279" s="143"/>
      <c r="AB1279" s="143"/>
      <c r="AC1279" s="37"/>
    </row>
    <row r="1280" spans="1:29">
      <c r="A1280" s="442"/>
      <c r="B1280" s="449" t="s">
        <v>747</v>
      </c>
      <c r="C1280" s="449"/>
      <c r="D1280" s="449"/>
      <c r="E1280" s="449"/>
      <c r="F1280" s="449"/>
      <c r="G1280" s="449"/>
      <c r="H1280" s="470">
        <f>SUM(I1278:J1278)</f>
        <v>0</v>
      </c>
      <c r="I1280" s="470"/>
      <c r="J1280" s="470"/>
      <c r="K1280" s="470"/>
      <c r="L1280" s="470"/>
      <c r="M1280" s="470"/>
      <c r="N1280" s="102"/>
      <c r="O1280" s="102"/>
      <c r="P1280" s="102"/>
      <c r="Z1280" s="143"/>
      <c r="AA1280" s="143"/>
      <c r="AB1280" s="143"/>
      <c r="AC1280" s="37"/>
    </row>
    <row r="1281" spans="1:29">
      <c r="A1281" s="442"/>
      <c r="B1281" s="449" t="s">
        <v>748</v>
      </c>
      <c r="C1281" s="449"/>
      <c r="D1281" s="449"/>
      <c r="E1281" s="449"/>
      <c r="F1281" s="449"/>
      <c r="G1281" s="449"/>
      <c r="H1281" s="470">
        <f>SUM(K1278:M1278)</f>
        <v>0</v>
      </c>
      <c r="I1281" s="470"/>
      <c r="J1281" s="470"/>
      <c r="K1281" s="470"/>
      <c r="L1281" s="470"/>
      <c r="M1281" s="470"/>
      <c r="N1281" s="102"/>
      <c r="O1281" s="102"/>
      <c r="P1281" s="102"/>
      <c r="Z1281" s="143"/>
      <c r="AA1281" s="143"/>
      <c r="AB1281" s="143"/>
      <c r="AC1281" s="37"/>
    </row>
    <row r="1282" spans="1:29">
      <c r="A1282" s="442"/>
      <c r="B1282" s="439" t="s">
        <v>721</v>
      </c>
      <c r="C1282" s="439"/>
      <c r="D1282" s="439"/>
      <c r="E1282" s="439"/>
      <c r="F1282" s="439"/>
      <c r="G1282" s="439"/>
      <c r="H1282" s="470">
        <f>SUM(H1279:P1281)</f>
        <v>0</v>
      </c>
      <c r="I1282" s="470"/>
      <c r="J1282" s="470"/>
      <c r="K1282" s="470"/>
      <c r="L1282" s="470"/>
      <c r="M1282" s="470"/>
      <c r="N1282" s="102"/>
      <c r="O1282" s="102"/>
      <c r="P1282" s="102"/>
      <c r="Z1282" s="143"/>
      <c r="AA1282" s="143"/>
      <c r="AB1282" s="143"/>
      <c r="AC1282" s="37"/>
    </row>
    <row r="1283" spans="1:29">
      <c r="A1283" s="442"/>
      <c r="B1283" s="450" t="s">
        <v>749</v>
      </c>
      <c r="C1283" s="450"/>
      <c r="D1283" s="450"/>
      <c r="E1283" s="450"/>
      <c r="F1283" s="450"/>
      <c r="G1283" s="450"/>
      <c r="H1283" s="471">
        <f>H1282/G1265</f>
        <v>0</v>
      </c>
      <c r="I1283" s="471"/>
      <c r="J1283" s="471"/>
      <c r="K1283" s="471"/>
      <c r="L1283" s="471"/>
      <c r="M1283" s="471"/>
      <c r="N1283" s="102"/>
      <c r="O1283" s="102"/>
      <c r="P1283" s="102"/>
      <c r="Z1283" s="143"/>
      <c r="AA1283" s="143"/>
      <c r="AB1283" s="143"/>
      <c r="AC1283" s="37"/>
    </row>
    <row r="1284" spans="1:29" ht="14.25" customHeight="1">
      <c r="A1284" s="102"/>
      <c r="B1284" s="102"/>
      <c r="C1284" s="102"/>
      <c r="D1284" s="102"/>
      <c r="E1284" s="102"/>
      <c r="F1284" s="102"/>
      <c r="G1284" s="102"/>
      <c r="H1284" s="102"/>
      <c r="I1284" s="102"/>
      <c r="J1284" s="102"/>
      <c r="K1284" s="102"/>
      <c r="L1284" s="102"/>
      <c r="M1284" s="102"/>
      <c r="N1284" s="102"/>
      <c r="O1284" s="102"/>
      <c r="P1284" s="102"/>
      <c r="Z1284" s="143"/>
      <c r="AA1284" s="143"/>
      <c r="AB1284" s="143"/>
      <c r="AC1284" s="37"/>
    </row>
    <row r="1285" spans="1:29" ht="18" customHeight="1">
      <c r="A1285" s="422" t="s">
        <v>678</v>
      </c>
      <c r="B1285" s="422" t="s">
        <v>679</v>
      </c>
      <c r="C1285" s="422" t="s">
        <v>680</v>
      </c>
      <c r="D1285" s="422" t="s">
        <v>681</v>
      </c>
      <c r="E1285" s="422" t="s">
        <v>682</v>
      </c>
      <c r="F1285" s="423" t="s">
        <v>683</v>
      </c>
      <c r="G1285" s="423" t="s">
        <v>684</v>
      </c>
      <c r="H1285" s="138">
        <v>0.15</v>
      </c>
      <c r="I1285" s="451">
        <v>0.65</v>
      </c>
      <c r="J1285" s="451"/>
      <c r="K1285" s="444">
        <v>0.1</v>
      </c>
      <c r="L1285" s="444"/>
      <c r="M1285" s="139">
        <v>0.1</v>
      </c>
      <c r="Z1285" s="143"/>
      <c r="AA1285" s="143"/>
      <c r="AB1285" s="143"/>
      <c r="AC1285" s="37"/>
    </row>
    <row r="1286" spans="1:29" ht="14.25" customHeight="1">
      <c r="A1286" s="422"/>
      <c r="B1286" s="422"/>
      <c r="C1286" s="422"/>
      <c r="D1286" s="422"/>
      <c r="E1286" s="422"/>
      <c r="F1286" s="422"/>
      <c r="G1286" s="422"/>
      <c r="H1286" s="445" t="s">
        <v>727</v>
      </c>
      <c r="I1286" s="452" t="s">
        <v>728</v>
      </c>
      <c r="J1286" s="452"/>
      <c r="K1286" s="446" t="s">
        <v>729</v>
      </c>
      <c r="L1286" s="446"/>
      <c r="M1286" s="447" t="s">
        <v>730</v>
      </c>
      <c r="Z1286" s="143"/>
      <c r="AA1286" s="143"/>
      <c r="AB1286" s="143"/>
      <c r="AC1286" s="37"/>
    </row>
    <row r="1287" spans="1:29" ht="134.25" customHeight="1">
      <c r="A1287" s="442" t="s">
        <v>939</v>
      </c>
      <c r="B1287" s="427" t="s">
        <v>940</v>
      </c>
      <c r="C1287" s="428">
        <v>0</v>
      </c>
      <c r="D1287" s="428">
        <v>100</v>
      </c>
      <c r="E1287" s="428" t="s">
        <v>932</v>
      </c>
      <c r="F1287" s="429">
        <v>32</v>
      </c>
      <c r="G1287" s="429">
        <f>D1287*F1287</f>
        <v>3200</v>
      </c>
      <c r="H1287" s="445"/>
      <c r="I1287" s="154" t="s">
        <v>933</v>
      </c>
      <c r="J1287" s="154" t="s">
        <v>941</v>
      </c>
      <c r="K1287" s="144" t="s">
        <v>736</v>
      </c>
      <c r="L1287" s="144" t="s">
        <v>737</v>
      </c>
      <c r="M1287" s="447"/>
      <c r="Z1287" s="143"/>
      <c r="AA1287" s="143"/>
      <c r="AB1287" s="143"/>
      <c r="AC1287" s="37"/>
    </row>
    <row r="1288" spans="1:29" ht="87.75" customHeight="1">
      <c r="A1288" s="442"/>
      <c r="B1288" s="427"/>
      <c r="C1288" s="427"/>
      <c r="D1288" s="427"/>
      <c r="E1288" s="427"/>
      <c r="F1288" s="427"/>
      <c r="G1288" s="427"/>
      <c r="H1288" s="427"/>
      <c r="I1288" s="153">
        <v>0.3</v>
      </c>
      <c r="J1288" s="153">
        <v>0.7</v>
      </c>
      <c r="K1288" s="144">
        <v>0.9</v>
      </c>
      <c r="L1288" s="144">
        <v>0.1</v>
      </c>
      <c r="M1288" s="447"/>
      <c r="Z1288" s="143"/>
      <c r="AA1288" s="143"/>
      <c r="AB1288" s="143"/>
      <c r="AC1288" s="37"/>
    </row>
    <row r="1289" spans="1:29">
      <c r="A1289" s="442"/>
      <c r="B1289" s="432"/>
      <c r="C1289" s="432"/>
      <c r="D1289" s="432"/>
      <c r="E1289" s="432"/>
      <c r="F1289" s="432"/>
      <c r="G1289" s="432"/>
      <c r="H1289" s="149"/>
      <c r="I1289" s="149"/>
      <c r="J1289" s="149"/>
      <c r="K1289" s="149"/>
      <c r="L1289" s="149"/>
      <c r="M1289" s="149"/>
      <c r="Z1289" s="143"/>
      <c r="AA1289" s="143"/>
      <c r="AB1289" s="143"/>
      <c r="AC1289" s="37"/>
    </row>
    <row r="1290" spans="1:29">
      <c r="A1290" s="442"/>
      <c r="B1290" s="433"/>
      <c r="C1290" s="433"/>
      <c r="D1290" s="433"/>
      <c r="E1290" s="433"/>
      <c r="F1290" s="433"/>
      <c r="G1290" s="433"/>
      <c r="H1290" s="149"/>
      <c r="I1290" s="149"/>
      <c r="J1290" s="149"/>
      <c r="K1290" s="149"/>
      <c r="L1290" s="149"/>
      <c r="M1290" s="149"/>
      <c r="Z1290" s="143"/>
      <c r="AA1290" s="143"/>
      <c r="AB1290" s="143"/>
      <c r="AC1290" s="37"/>
    </row>
    <row r="1291" spans="1:29">
      <c r="A1291" s="442"/>
      <c r="B1291" s="432"/>
      <c r="C1291" s="432"/>
      <c r="D1291" s="432"/>
      <c r="E1291" s="432"/>
      <c r="F1291" s="432"/>
      <c r="G1291" s="432"/>
      <c r="H1291" s="149"/>
      <c r="I1291" s="149"/>
      <c r="J1291" s="149"/>
      <c r="K1291" s="149"/>
      <c r="L1291" s="149"/>
      <c r="M1291" s="149"/>
      <c r="Z1291" s="143"/>
      <c r="AA1291" s="143"/>
      <c r="AB1291" s="143"/>
      <c r="AC1291" s="37"/>
    </row>
    <row r="1292" spans="1:29">
      <c r="A1292" s="442"/>
      <c r="B1292" s="433"/>
      <c r="C1292" s="433"/>
      <c r="D1292" s="433"/>
      <c r="E1292" s="433"/>
      <c r="F1292" s="433"/>
      <c r="G1292" s="433"/>
      <c r="H1292" s="149"/>
      <c r="I1292" s="149"/>
      <c r="J1292" s="149"/>
      <c r="K1292" s="149"/>
      <c r="L1292" s="149"/>
      <c r="M1292" s="149"/>
      <c r="Z1292" s="143"/>
      <c r="AA1292" s="143"/>
      <c r="AB1292" s="143"/>
      <c r="AC1292" s="37"/>
    </row>
    <row r="1293" spans="1:29">
      <c r="A1293" s="442"/>
      <c r="B1293" s="432"/>
      <c r="C1293" s="432"/>
      <c r="D1293" s="432"/>
      <c r="E1293" s="432"/>
      <c r="F1293" s="432"/>
      <c r="G1293" s="432"/>
      <c r="H1293" s="149"/>
      <c r="I1293" s="149"/>
      <c r="J1293" s="149"/>
      <c r="K1293" s="149"/>
      <c r="L1293" s="149"/>
      <c r="M1293" s="149"/>
      <c r="Z1293" s="143"/>
      <c r="AA1293" s="143"/>
      <c r="AB1293" s="143"/>
      <c r="AC1293" s="37"/>
    </row>
    <row r="1294" spans="1:29">
      <c r="A1294" s="442"/>
      <c r="B1294" s="433"/>
      <c r="C1294" s="433"/>
      <c r="D1294" s="433"/>
      <c r="E1294" s="433"/>
      <c r="F1294" s="433"/>
      <c r="G1294" s="433"/>
      <c r="H1294" s="149"/>
      <c r="I1294" s="149"/>
      <c r="J1294" s="149"/>
      <c r="K1294" s="149"/>
      <c r="L1294" s="149"/>
      <c r="M1294" s="149"/>
      <c r="Z1294" s="143"/>
      <c r="AA1294" s="143"/>
      <c r="AB1294" s="143"/>
      <c r="AC1294" s="37"/>
    </row>
    <row r="1295" spans="1:29">
      <c r="A1295" s="442"/>
      <c r="B1295" s="432"/>
      <c r="C1295" s="432"/>
      <c r="D1295" s="432"/>
      <c r="E1295" s="432"/>
      <c r="F1295" s="432"/>
      <c r="G1295" s="432"/>
      <c r="H1295" s="149"/>
      <c r="I1295" s="149"/>
      <c r="J1295" s="149"/>
      <c r="K1295" s="149"/>
      <c r="L1295" s="149"/>
      <c r="M1295" s="149"/>
      <c r="Z1295" s="143"/>
      <c r="AA1295" s="143"/>
      <c r="AB1295" s="143"/>
      <c r="AC1295" s="37"/>
    </row>
    <row r="1296" spans="1:29">
      <c r="A1296" s="442"/>
      <c r="B1296" s="433"/>
      <c r="C1296" s="433"/>
      <c r="D1296" s="433"/>
      <c r="E1296" s="433"/>
      <c r="F1296" s="433"/>
      <c r="G1296" s="433"/>
      <c r="H1296" s="149"/>
      <c r="I1296" s="149"/>
      <c r="J1296" s="149"/>
      <c r="K1296" s="149"/>
      <c r="L1296" s="149"/>
      <c r="M1296" s="149"/>
      <c r="Z1296" s="143"/>
      <c r="AA1296" s="143"/>
      <c r="AB1296" s="143"/>
      <c r="AC1296" s="37"/>
    </row>
    <row r="1297" spans="1:29">
      <c r="A1297" s="442"/>
      <c r="B1297" s="432"/>
      <c r="C1297" s="432"/>
      <c r="D1297" s="432"/>
      <c r="E1297" s="432"/>
      <c r="F1297" s="432"/>
      <c r="G1297" s="432"/>
      <c r="H1297" s="149"/>
      <c r="I1297" s="149"/>
      <c r="J1297" s="149"/>
      <c r="K1297" s="149"/>
      <c r="L1297" s="149"/>
      <c r="M1297" s="149"/>
      <c r="Z1297" s="143"/>
      <c r="AA1297" s="143"/>
      <c r="AB1297" s="143"/>
      <c r="AC1297" s="37"/>
    </row>
    <row r="1298" spans="1:29">
      <c r="A1298" s="442"/>
      <c r="B1298" s="433"/>
      <c r="C1298" s="433"/>
      <c r="D1298" s="433"/>
      <c r="E1298" s="433"/>
      <c r="F1298" s="433"/>
      <c r="G1298" s="433"/>
      <c r="H1298" s="149"/>
      <c r="I1298" s="149"/>
      <c r="J1298" s="149"/>
      <c r="K1298" s="149"/>
      <c r="L1298" s="149"/>
      <c r="M1298" s="149"/>
      <c r="Z1298" s="143"/>
      <c r="AA1298" s="143"/>
      <c r="AB1298" s="143"/>
      <c r="AC1298" s="37"/>
    </row>
    <row r="1299" spans="1:29">
      <c r="A1299" s="442"/>
      <c r="B1299" s="448" t="s">
        <v>720</v>
      </c>
      <c r="C1299" s="448"/>
      <c r="D1299" s="448"/>
      <c r="E1299" s="448"/>
      <c r="F1299" s="448"/>
      <c r="G1299" s="448"/>
      <c r="H1299" s="152">
        <f t="shared" ref="H1299:M1300" si="70">H1289+H1291+H1293+H1295+H1297</f>
        <v>0</v>
      </c>
      <c r="I1299" s="152">
        <f t="shared" si="70"/>
        <v>0</v>
      </c>
      <c r="J1299" s="152">
        <f t="shared" si="70"/>
        <v>0</v>
      </c>
      <c r="K1299" s="152">
        <f t="shared" si="70"/>
        <v>0</v>
      </c>
      <c r="L1299" s="152">
        <f t="shared" si="70"/>
        <v>0</v>
      </c>
      <c r="M1299" s="152">
        <f t="shared" si="70"/>
        <v>0</v>
      </c>
      <c r="N1299" s="102"/>
      <c r="O1299" s="102"/>
      <c r="P1299" s="102"/>
      <c r="Z1299" s="143"/>
      <c r="AA1299" s="143"/>
      <c r="AB1299" s="143"/>
      <c r="AC1299" s="37"/>
    </row>
    <row r="1300" spans="1:29">
      <c r="A1300" s="442"/>
      <c r="B1300" s="439" t="s">
        <v>695</v>
      </c>
      <c r="C1300" s="439"/>
      <c r="D1300" s="439"/>
      <c r="E1300" s="439"/>
      <c r="F1300" s="439"/>
      <c r="G1300" s="439"/>
      <c r="H1300" s="117">
        <f t="shared" si="70"/>
        <v>0</v>
      </c>
      <c r="I1300" s="117">
        <f t="shared" si="70"/>
        <v>0</v>
      </c>
      <c r="J1300" s="117">
        <f t="shared" si="70"/>
        <v>0</v>
      </c>
      <c r="K1300" s="117">
        <f t="shared" si="70"/>
        <v>0</v>
      </c>
      <c r="L1300" s="117">
        <f t="shared" si="70"/>
        <v>0</v>
      </c>
      <c r="M1300" s="117">
        <f t="shared" si="70"/>
        <v>0</v>
      </c>
      <c r="N1300" s="102"/>
      <c r="O1300" s="102"/>
      <c r="P1300" s="102"/>
      <c r="U1300" s="141"/>
      <c r="Z1300" s="143"/>
      <c r="AA1300" s="143"/>
      <c r="AB1300" s="143"/>
      <c r="AC1300" s="37"/>
    </row>
    <row r="1301" spans="1:29">
      <c r="A1301" s="442"/>
      <c r="B1301" s="449" t="s">
        <v>746</v>
      </c>
      <c r="C1301" s="449"/>
      <c r="D1301" s="449"/>
      <c r="E1301" s="449"/>
      <c r="F1301" s="449"/>
      <c r="G1301" s="449"/>
      <c r="H1301" s="470">
        <f>SUM(H1300)</f>
        <v>0</v>
      </c>
      <c r="I1301" s="470"/>
      <c r="J1301" s="470"/>
      <c r="K1301" s="470"/>
      <c r="L1301" s="470"/>
      <c r="M1301" s="470"/>
      <c r="N1301" s="102"/>
      <c r="O1301" s="102"/>
      <c r="P1301" s="102"/>
      <c r="Z1301" s="143"/>
      <c r="AA1301" s="143"/>
      <c r="AB1301" s="143"/>
      <c r="AC1301" s="37"/>
    </row>
    <row r="1302" spans="1:29">
      <c r="A1302" s="442"/>
      <c r="B1302" s="449" t="s">
        <v>747</v>
      </c>
      <c r="C1302" s="449"/>
      <c r="D1302" s="449"/>
      <c r="E1302" s="449"/>
      <c r="F1302" s="449"/>
      <c r="G1302" s="449"/>
      <c r="H1302" s="470">
        <f>SUM(I1300:J1300)</f>
        <v>0</v>
      </c>
      <c r="I1302" s="470"/>
      <c r="J1302" s="470"/>
      <c r="K1302" s="470"/>
      <c r="L1302" s="470"/>
      <c r="M1302" s="470"/>
      <c r="N1302" s="102"/>
      <c r="O1302" s="102"/>
      <c r="P1302" s="102"/>
      <c r="Z1302" s="143"/>
      <c r="AA1302" s="143"/>
      <c r="AB1302" s="143"/>
      <c r="AC1302" s="37"/>
    </row>
    <row r="1303" spans="1:29">
      <c r="A1303" s="442"/>
      <c r="B1303" s="449" t="s">
        <v>748</v>
      </c>
      <c r="C1303" s="449"/>
      <c r="D1303" s="449"/>
      <c r="E1303" s="449"/>
      <c r="F1303" s="449"/>
      <c r="G1303" s="449"/>
      <c r="H1303" s="470">
        <f>SUM(K1300:M1300)</f>
        <v>0</v>
      </c>
      <c r="I1303" s="470"/>
      <c r="J1303" s="470"/>
      <c r="K1303" s="470"/>
      <c r="L1303" s="470"/>
      <c r="M1303" s="470"/>
      <c r="N1303" s="102"/>
      <c r="O1303" s="102"/>
      <c r="P1303" s="102"/>
      <c r="Z1303" s="143"/>
      <c r="AA1303" s="143"/>
      <c r="AB1303" s="143"/>
      <c r="AC1303" s="37"/>
    </row>
    <row r="1304" spans="1:29">
      <c r="A1304" s="442"/>
      <c r="B1304" s="439" t="s">
        <v>721</v>
      </c>
      <c r="C1304" s="439"/>
      <c r="D1304" s="439"/>
      <c r="E1304" s="439"/>
      <c r="F1304" s="439"/>
      <c r="G1304" s="439"/>
      <c r="H1304" s="470">
        <f>SUM(H1301:P1303)</f>
        <v>0</v>
      </c>
      <c r="I1304" s="470"/>
      <c r="J1304" s="470"/>
      <c r="K1304" s="470"/>
      <c r="L1304" s="470"/>
      <c r="M1304" s="470"/>
      <c r="N1304" s="102"/>
      <c r="O1304" s="102"/>
      <c r="P1304" s="102"/>
      <c r="Z1304" s="143"/>
      <c r="AA1304" s="143"/>
      <c r="AB1304" s="143"/>
      <c r="AC1304" s="37"/>
    </row>
    <row r="1305" spans="1:29">
      <c r="A1305" s="442"/>
      <c r="B1305" s="450" t="s">
        <v>749</v>
      </c>
      <c r="C1305" s="450"/>
      <c r="D1305" s="450"/>
      <c r="E1305" s="450"/>
      <c r="F1305" s="450"/>
      <c r="G1305" s="450"/>
      <c r="H1305" s="471">
        <f>H1304/G1287</f>
        <v>0</v>
      </c>
      <c r="I1305" s="471"/>
      <c r="J1305" s="471"/>
      <c r="K1305" s="471"/>
      <c r="L1305" s="471"/>
      <c r="M1305" s="471"/>
      <c r="N1305" s="102"/>
      <c r="O1305" s="102"/>
      <c r="P1305" s="102"/>
      <c r="Z1305" s="143"/>
      <c r="AA1305" s="143"/>
      <c r="AB1305" s="143"/>
      <c r="AC1305" s="37"/>
    </row>
    <row r="1306" spans="1:29" ht="14.25" customHeight="1">
      <c r="A1306" s="102"/>
      <c r="B1306" s="102"/>
      <c r="C1306" s="102"/>
      <c r="D1306" s="102"/>
      <c r="E1306" s="102"/>
      <c r="F1306" s="102"/>
      <c r="G1306" s="102"/>
      <c r="H1306" s="102"/>
      <c r="I1306" s="102"/>
      <c r="J1306" s="102"/>
      <c r="K1306" s="102"/>
      <c r="L1306" s="102"/>
      <c r="M1306" s="102"/>
      <c r="N1306" s="102"/>
      <c r="O1306" s="102"/>
      <c r="P1306" s="102"/>
      <c r="Z1306" s="143"/>
      <c r="AA1306" s="143"/>
      <c r="AB1306" s="143"/>
      <c r="AC1306" s="37"/>
    </row>
    <row r="1307" spans="1:29" ht="18" customHeight="1">
      <c r="A1307" s="422" t="s">
        <v>678</v>
      </c>
      <c r="B1307" s="422" t="s">
        <v>679</v>
      </c>
      <c r="C1307" s="422" t="s">
        <v>680</v>
      </c>
      <c r="D1307" s="422" t="s">
        <v>681</v>
      </c>
      <c r="E1307" s="422" t="s">
        <v>682</v>
      </c>
      <c r="F1307" s="423" t="s">
        <v>683</v>
      </c>
      <c r="G1307" s="423" t="s">
        <v>684</v>
      </c>
      <c r="H1307" s="138">
        <v>0.15</v>
      </c>
      <c r="I1307" s="451">
        <v>0.65</v>
      </c>
      <c r="J1307" s="451"/>
      <c r="K1307" s="444">
        <v>0.1</v>
      </c>
      <c r="L1307" s="444"/>
      <c r="M1307" s="139">
        <v>0.1</v>
      </c>
      <c r="Z1307" s="143"/>
      <c r="AA1307" s="143"/>
      <c r="AB1307" s="143"/>
      <c r="AC1307" s="37"/>
    </row>
    <row r="1308" spans="1:29" ht="14.25" customHeight="1">
      <c r="A1308" s="422"/>
      <c r="B1308" s="422"/>
      <c r="C1308" s="422"/>
      <c r="D1308" s="422"/>
      <c r="E1308" s="422"/>
      <c r="F1308" s="422"/>
      <c r="G1308" s="422"/>
      <c r="H1308" s="445" t="s">
        <v>727</v>
      </c>
      <c r="I1308" s="452" t="s">
        <v>728</v>
      </c>
      <c r="J1308" s="452"/>
      <c r="K1308" s="446" t="s">
        <v>729</v>
      </c>
      <c r="L1308" s="446"/>
      <c r="M1308" s="447" t="s">
        <v>730</v>
      </c>
      <c r="Z1308" s="143"/>
      <c r="AA1308" s="143"/>
      <c r="AB1308" s="143"/>
      <c r="AC1308" s="37"/>
    </row>
    <row r="1309" spans="1:29" ht="134.25" customHeight="1">
      <c r="A1309" s="442" t="s">
        <v>942</v>
      </c>
      <c r="B1309" s="427" t="s">
        <v>943</v>
      </c>
      <c r="C1309" s="428">
        <v>0</v>
      </c>
      <c r="D1309" s="428">
        <v>50</v>
      </c>
      <c r="E1309" s="474" t="s">
        <v>618</v>
      </c>
      <c r="F1309" s="429">
        <v>268</v>
      </c>
      <c r="G1309" s="429">
        <f>D1309*F1309</f>
        <v>13400</v>
      </c>
      <c r="H1309" s="445"/>
      <c r="I1309" s="154" t="s">
        <v>933</v>
      </c>
      <c r="J1309" s="154" t="s">
        <v>944</v>
      </c>
      <c r="K1309" s="144" t="s">
        <v>736</v>
      </c>
      <c r="L1309" s="144" t="s">
        <v>737</v>
      </c>
      <c r="M1309" s="447"/>
      <c r="Z1309" s="143"/>
      <c r="AA1309" s="143"/>
      <c r="AB1309" s="143"/>
      <c r="AC1309" s="37"/>
    </row>
    <row r="1310" spans="1:29" ht="87.75" customHeight="1">
      <c r="A1310" s="442"/>
      <c r="B1310" s="427"/>
      <c r="C1310" s="427"/>
      <c r="D1310" s="427"/>
      <c r="E1310" s="427"/>
      <c r="F1310" s="427"/>
      <c r="G1310" s="427"/>
      <c r="H1310" s="427"/>
      <c r="I1310" s="153">
        <v>0.3</v>
      </c>
      <c r="J1310" s="153">
        <v>0.7</v>
      </c>
      <c r="K1310" s="144">
        <v>0.9</v>
      </c>
      <c r="L1310" s="144">
        <v>0.1</v>
      </c>
      <c r="M1310" s="447"/>
      <c r="Z1310" s="143"/>
      <c r="AA1310" s="143"/>
      <c r="AB1310" s="143"/>
      <c r="AC1310" s="37"/>
    </row>
    <row r="1311" spans="1:29">
      <c r="A1311" s="442"/>
      <c r="B1311" s="432"/>
      <c r="C1311" s="432"/>
      <c r="D1311" s="432"/>
      <c r="E1311" s="432"/>
      <c r="F1311" s="432"/>
      <c r="G1311" s="432"/>
      <c r="H1311" s="149"/>
      <c r="I1311" s="149"/>
      <c r="J1311" s="149"/>
      <c r="K1311" s="149"/>
      <c r="L1311" s="149"/>
      <c r="M1311" s="149"/>
      <c r="Z1311" s="143"/>
      <c r="AA1311" s="143"/>
      <c r="AB1311" s="143"/>
      <c r="AC1311" s="37"/>
    </row>
    <row r="1312" spans="1:29">
      <c r="A1312" s="442"/>
      <c r="B1312" s="433"/>
      <c r="C1312" s="433"/>
      <c r="D1312" s="433"/>
      <c r="E1312" s="433"/>
      <c r="F1312" s="433"/>
      <c r="G1312" s="433"/>
      <c r="H1312" s="149"/>
      <c r="I1312" s="149"/>
      <c r="J1312" s="149"/>
      <c r="K1312" s="149"/>
      <c r="L1312" s="149"/>
      <c r="M1312" s="149"/>
      <c r="Z1312" s="143"/>
      <c r="AA1312" s="143"/>
      <c r="AB1312" s="143"/>
      <c r="AC1312" s="37"/>
    </row>
    <row r="1313" spans="1:29">
      <c r="A1313" s="442"/>
      <c r="B1313" s="432"/>
      <c r="C1313" s="432"/>
      <c r="D1313" s="432"/>
      <c r="E1313" s="432"/>
      <c r="F1313" s="432"/>
      <c r="G1313" s="432"/>
      <c r="H1313" s="149"/>
      <c r="I1313" s="149"/>
      <c r="J1313" s="149"/>
      <c r="K1313" s="149"/>
      <c r="L1313" s="149"/>
      <c r="M1313" s="149"/>
      <c r="Z1313" s="143"/>
      <c r="AA1313" s="143"/>
      <c r="AB1313" s="143"/>
      <c r="AC1313" s="37"/>
    </row>
    <row r="1314" spans="1:29">
      <c r="A1314" s="442"/>
      <c r="B1314" s="433"/>
      <c r="C1314" s="433"/>
      <c r="D1314" s="433"/>
      <c r="E1314" s="433"/>
      <c r="F1314" s="433"/>
      <c r="G1314" s="433"/>
      <c r="H1314" s="149"/>
      <c r="I1314" s="149"/>
      <c r="J1314" s="149"/>
      <c r="K1314" s="149"/>
      <c r="L1314" s="149"/>
      <c r="M1314" s="149"/>
      <c r="Z1314" s="143"/>
      <c r="AA1314" s="143"/>
      <c r="AB1314" s="143"/>
      <c r="AC1314" s="37"/>
    </row>
    <row r="1315" spans="1:29">
      <c r="A1315" s="442"/>
      <c r="B1315" s="432"/>
      <c r="C1315" s="432"/>
      <c r="D1315" s="432"/>
      <c r="E1315" s="432"/>
      <c r="F1315" s="432"/>
      <c r="G1315" s="432"/>
      <c r="H1315" s="149"/>
      <c r="I1315" s="149"/>
      <c r="J1315" s="149"/>
      <c r="K1315" s="149"/>
      <c r="L1315" s="149"/>
      <c r="M1315" s="149"/>
      <c r="Z1315" s="143"/>
      <c r="AA1315" s="143"/>
      <c r="AB1315" s="143"/>
      <c r="AC1315" s="37"/>
    </row>
    <row r="1316" spans="1:29">
      <c r="A1316" s="442"/>
      <c r="B1316" s="433"/>
      <c r="C1316" s="433"/>
      <c r="D1316" s="433"/>
      <c r="E1316" s="433"/>
      <c r="F1316" s="433"/>
      <c r="G1316" s="433"/>
      <c r="H1316" s="149"/>
      <c r="I1316" s="149"/>
      <c r="J1316" s="149"/>
      <c r="K1316" s="149"/>
      <c r="L1316" s="149"/>
      <c r="M1316" s="149"/>
      <c r="Z1316" s="143"/>
      <c r="AA1316" s="143"/>
      <c r="AB1316" s="143"/>
      <c r="AC1316" s="37"/>
    </row>
    <row r="1317" spans="1:29">
      <c r="A1317" s="442"/>
      <c r="B1317" s="432"/>
      <c r="C1317" s="432"/>
      <c r="D1317" s="432"/>
      <c r="E1317" s="432"/>
      <c r="F1317" s="432"/>
      <c r="G1317" s="432"/>
      <c r="H1317" s="149"/>
      <c r="I1317" s="149"/>
      <c r="J1317" s="149"/>
      <c r="K1317" s="149"/>
      <c r="L1317" s="149"/>
      <c r="M1317" s="149"/>
      <c r="Z1317" s="143"/>
      <c r="AA1317" s="143"/>
      <c r="AB1317" s="143"/>
      <c r="AC1317" s="37"/>
    </row>
    <row r="1318" spans="1:29">
      <c r="A1318" s="442"/>
      <c r="B1318" s="433"/>
      <c r="C1318" s="433"/>
      <c r="D1318" s="433"/>
      <c r="E1318" s="433"/>
      <c r="F1318" s="433"/>
      <c r="G1318" s="433"/>
      <c r="H1318" s="149"/>
      <c r="I1318" s="149"/>
      <c r="J1318" s="149"/>
      <c r="K1318" s="149"/>
      <c r="L1318" s="149"/>
      <c r="M1318" s="149"/>
      <c r="Z1318" s="143"/>
      <c r="AA1318" s="143"/>
      <c r="AB1318" s="143"/>
      <c r="AC1318" s="37"/>
    </row>
    <row r="1319" spans="1:29">
      <c r="A1319" s="442"/>
      <c r="B1319" s="432"/>
      <c r="C1319" s="432"/>
      <c r="D1319" s="432"/>
      <c r="E1319" s="432"/>
      <c r="F1319" s="432"/>
      <c r="G1319" s="432"/>
      <c r="H1319" s="149"/>
      <c r="I1319" s="149"/>
      <c r="J1319" s="149"/>
      <c r="K1319" s="149"/>
      <c r="L1319" s="149"/>
      <c r="M1319" s="149"/>
      <c r="Z1319" s="143"/>
      <c r="AA1319" s="143"/>
      <c r="AB1319" s="143"/>
      <c r="AC1319" s="37"/>
    </row>
    <row r="1320" spans="1:29">
      <c r="A1320" s="442"/>
      <c r="B1320" s="433"/>
      <c r="C1320" s="433"/>
      <c r="D1320" s="433"/>
      <c r="E1320" s="433"/>
      <c r="F1320" s="433"/>
      <c r="G1320" s="433"/>
      <c r="H1320" s="149"/>
      <c r="I1320" s="149"/>
      <c r="J1320" s="149"/>
      <c r="K1320" s="149"/>
      <c r="L1320" s="149"/>
      <c r="M1320" s="149"/>
      <c r="Z1320" s="143"/>
      <c r="AA1320" s="143"/>
      <c r="AB1320" s="143"/>
      <c r="AC1320" s="37"/>
    </row>
    <row r="1321" spans="1:29">
      <c r="A1321" s="442"/>
      <c r="B1321" s="448" t="s">
        <v>720</v>
      </c>
      <c r="C1321" s="448"/>
      <c r="D1321" s="448"/>
      <c r="E1321" s="448"/>
      <c r="F1321" s="448"/>
      <c r="G1321" s="448"/>
      <c r="H1321" s="152">
        <f t="shared" ref="H1321:M1322" si="71">H1311+H1313+H1315+H1317+H1319</f>
        <v>0</v>
      </c>
      <c r="I1321" s="152">
        <f t="shared" si="71"/>
        <v>0</v>
      </c>
      <c r="J1321" s="152">
        <f t="shared" si="71"/>
        <v>0</v>
      </c>
      <c r="K1321" s="152">
        <f t="shared" si="71"/>
        <v>0</v>
      </c>
      <c r="L1321" s="152">
        <f t="shared" si="71"/>
        <v>0</v>
      </c>
      <c r="M1321" s="152">
        <f t="shared" si="71"/>
        <v>0</v>
      </c>
      <c r="N1321" s="102"/>
      <c r="O1321" s="102"/>
      <c r="P1321" s="102"/>
      <c r="Z1321" s="143"/>
      <c r="AA1321" s="143"/>
      <c r="AB1321" s="143"/>
      <c r="AC1321" s="37"/>
    </row>
    <row r="1322" spans="1:29">
      <c r="A1322" s="442"/>
      <c r="B1322" s="439" t="s">
        <v>695</v>
      </c>
      <c r="C1322" s="439"/>
      <c r="D1322" s="439"/>
      <c r="E1322" s="439"/>
      <c r="F1322" s="439"/>
      <c r="G1322" s="439"/>
      <c r="H1322" s="117">
        <f t="shared" si="71"/>
        <v>0</v>
      </c>
      <c r="I1322" s="117">
        <f t="shared" si="71"/>
        <v>0</v>
      </c>
      <c r="J1322" s="117">
        <f t="shared" si="71"/>
        <v>0</v>
      </c>
      <c r="K1322" s="117">
        <f t="shared" si="71"/>
        <v>0</v>
      </c>
      <c r="L1322" s="117">
        <f t="shared" si="71"/>
        <v>0</v>
      </c>
      <c r="M1322" s="117">
        <f t="shared" si="71"/>
        <v>0</v>
      </c>
      <c r="N1322" s="102"/>
      <c r="O1322" s="102"/>
      <c r="P1322" s="102"/>
      <c r="U1322" s="141"/>
      <c r="Z1322" s="143"/>
      <c r="AA1322" s="143"/>
      <c r="AB1322" s="143"/>
      <c r="AC1322" s="37"/>
    </row>
    <row r="1323" spans="1:29">
      <c r="A1323" s="442"/>
      <c r="B1323" s="449" t="s">
        <v>746</v>
      </c>
      <c r="C1323" s="449"/>
      <c r="D1323" s="449"/>
      <c r="E1323" s="449"/>
      <c r="F1323" s="449"/>
      <c r="G1323" s="449"/>
      <c r="H1323" s="470">
        <f>SUM(H1322)</f>
        <v>0</v>
      </c>
      <c r="I1323" s="470"/>
      <c r="J1323" s="470"/>
      <c r="K1323" s="470"/>
      <c r="L1323" s="470"/>
      <c r="M1323" s="470"/>
      <c r="N1323" s="102"/>
      <c r="O1323" s="102"/>
      <c r="P1323" s="102"/>
      <c r="Z1323" s="143"/>
      <c r="AA1323" s="143"/>
      <c r="AB1323" s="143"/>
      <c r="AC1323" s="37"/>
    </row>
    <row r="1324" spans="1:29">
      <c r="A1324" s="442"/>
      <c r="B1324" s="449" t="s">
        <v>747</v>
      </c>
      <c r="C1324" s="449"/>
      <c r="D1324" s="449"/>
      <c r="E1324" s="449"/>
      <c r="F1324" s="449"/>
      <c r="G1324" s="449"/>
      <c r="H1324" s="470">
        <f>SUM(I1322:J1322)</f>
        <v>0</v>
      </c>
      <c r="I1324" s="470"/>
      <c r="J1324" s="470"/>
      <c r="K1324" s="470"/>
      <c r="L1324" s="470"/>
      <c r="M1324" s="470"/>
      <c r="N1324" s="102"/>
      <c r="O1324" s="102"/>
      <c r="P1324" s="102"/>
      <c r="Z1324" s="143"/>
      <c r="AA1324" s="143"/>
      <c r="AB1324" s="143"/>
      <c r="AC1324" s="37"/>
    </row>
    <row r="1325" spans="1:29">
      <c r="A1325" s="442"/>
      <c r="B1325" s="449" t="s">
        <v>748</v>
      </c>
      <c r="C1325" s="449"/>
      <c r="D1325" s="449"/>
      <c r="E1325" s="449"/>
      <c r="F1325" s="449"/>
      <c r="G1325" s="449"/>
      <c r="H1325" s="470">
        <f>SUM(K1322:M1322)</f>
        <v>0</v>
      </c>
      <c r="I1325" s="470"/>
      <c r="J1325" s="470"/>
      <c r="K1325" s="470"/>
      <c r="L1325" s="470"/>
      <c r="M1325" s="470"/>
      <c r="N1325" s="102"/>
      <c r="O1325" s="102"/>
      <c r="P1325" s="102"/>
      <c r="Z1325" s="143"/>
      <c r="AA1325" s="143"/>
      <c r="AB1325" s="143"/>
      <c r="AC1325" s="37"/>
    </row>
    <row r="1326" spans="1:29">
      <c r="A1326" s="442"/>
      <c r="B1326" s="439" t="s">
        <v>721</v>
      </c>
      <c r="C1326" s="439"/>
      <c r="D1326" s="439"/>
      <c r="E1326" s="439"/>
      <c r="F1326" s="439"/>
      <c r="G1326" s="439"/>
      <c r="H1326" s="470">
        <f>SUM(H1323:P1325)</f>
        <v>0</v>
      </c>
      <c r="I1326" s="470"/>
      <c r="J1326" s="470"/>
      <c r="K1326" s="470"/>
      <c r="L1326" s="470"/>
      <c r="M1326" s="470"/>
      <c r="N1326" s="102"/>
      <c r="O1326" s="102"/>
      <c r="P1326" s="102"/>
      <c r="Z1326" s="143"/>
      <c r="AA1326" s="143"/>
      <c r="AB1326" s="143"/>
      <c r="AC1326" s="37"/>
    </row>
    <row r="1327" spans="1:29">
      <c r="A1327" s="442"/>
      <c r="B1327" s="450" t="s">
        <v>749</v>
      </c>
      <c r="C1327" s="450"/>
      <c r="D1327" s="450"/>
      <c r="E1327" s="450"/>
      <c r="F1327" s="450"/>
      <c r="G1327" s="450"/>
      <c r="H1327" s="471">
        <f>H1326/G1309</f>
        <v>0</v>
      </c>
      <c r="I1327" s="471"/>
      <c r="J1327" s="471"/>
      <c r="K1327" s="471"/>
      <c r="L1327" s="471"/>
      <c r="M1327" s="471"/>
      <c r="N1327" s="102"/>
      <c r="O1327" s="102"/>
      <c r="P1327" s="102"/>
      <c r="Z1327" s="143"/>
      <c r="AA1327" s="143"/>
      <c r="AB1327" s="143"/>
      <c r="AC1327" s="37"/>
    </row>
    <row r="1328" spans="1:29" ht="15" customHeight="1">
      <c r="A1328" s="102"/>
      <c r="B1328" s="102"/>
      <c r="C1328" s="102"/>
      <c r="D1328" s="102"/>
      <c r="E1328" s="102"/>
      <c r="F1328" s="102"/>
      <c r="G1328" s="102"/>
      <c r="H1328" s="102"/>
      <c r="I1328" s="102"/>
      <c r="J1328" s="102"/>
      <c r="K1328" s="102"/>
      <c r="L1328" s="102"/>
      <c r="M1328" s="102"/>
      <c r="N1328" s="102"/>
      <c r="O1328" s="102"/>
      <c r="P1328" s="102"/>
      <c r="Z1328" s="143"/>
      <c r="AA1328" s="143"/>
      <c r="AB1328" s="143"/>
      <c r="AC1328" s="37"/>
    </row>
    <row r="1329" spans="1:29" ht="15" customHeight="1">
      <c r="A1329" s="422" t="s">
        <v>678</v>
      </c>
      <c r="B1329" s="422" t="s">
        <v>679</v>
      </c>
      <c r="C1329" s="422" t="s">
        <v>680</v>
      </c>
      <c r="D1329" s="422" t="s">
        <v>681</v>
      </c>
      <c r="E1329" s="422" t="s">
        <v>682</v>
      </c>
      <c r="F1329" s="423" t="s">
        <v>683</v>
      </c>
      <c r="G1329" s="423" t="s">
        <v>684</v>
      </c>
      <c r="H1329" s="138">
        <v>0.55000000000000004</v>
      </c>
      <c r="I1329" s="451">
        <v>0.25</v>
      </c>
      <c r="J1329" s="451"/>
      <c r="K1329" s="451"/>
      <c r="L1329" s="451"/>
      <c r="M1329" s="451"/>
      <c r="N1329" s="451"/>
      <c r="O1329" s="444">
        <v>0.1</v>
      </c>
      <c r="P1329" s="444"/>
      <c r="Q1329" s="139">
        <v>0.1</v>
      </c>
      <c r="Z1329" s="143"/>
      <c r="AA1329" s="143"/>
      <c r="AB1329" s="143"/>
      <c r="AC1329" s="37"/>
    </row>
    <row r="1330" spans="1:29" ht="14.25" customHeight="1">
      <c r="A1330" s="422"/>
      <c r="B1330" s="422"/>
      <c r="C1330" s="422"/>
      <c r="D1330" s="422"/>
      <c r="E1330" s="422"/>
      <c r="F1330" s="422"/>
      <c r="G1330" s="422"/>
      <c r="H1330" s="445" t="s">
        <v>727</v>
      </c>
      <c r="I1330" s="452" t="s">
        <v>728</v>
      </c>
      <c r="J1330" s="452"/>
      <c r="K1330" s="452"/>
      <c r="L1330" s="452"/>
      <c r="M1330" s="452"/>
      <c r="N1330" s="452"/>
      <c r="O1330" s="446" t="s">
        <v>729</v>
      </c>
      <c r="P1330" s="446"/>
      <c r="Q1330" s="447" t="s">
        <v>730</v>
      </c>
      <c r="Z1330" s="143"/>
      <c r="AA1330" s="143"/>
      <c r="AB1330" s="143"/>
      <c r="AC1330" s="37"/>
    </row>
    <row r="1331" spans="1:29" ht="67.5" customHeight="1">
      <c r="A1331" s="442" t="s">
        <v>945</v>
      </c>
      <c r="B1331" s="427" t="s">
        <v>925</v>
      </c>
      <c r="C1331" s="428">
        <v>0</v>
      </c>
      <c r="D1331" s="428">
        <v>2</v>
      </c>
      <c r="E1331" s="474" t="s">
        <v>618</v>
      </c>
      <c r="F1331" s="429">
        <v>1480</v>
      </c>
      <c r="G1331" s="429">
        <f>D1331*F1331</f>
        <v>2960</v>
      </c>
      <c r="H1331" s="445"/>
      <c r="I1331" s="154" t="s">
        <v>921</v>
      </c>
      <c r="J1331" s="154" t="s">
        <v>926</v>
      </c>
      <c r="K1331" s="154" t="s">
        <v>927</v>
      </c>
      <c r="L1331" s="154" t="s">
        <v>732</v>
      </c>
      <c r="M1331" s="154" t="s">
        <v>797</v>
      </c>
      <c r="N1331" s="154" t="s">
        <v>733</v>
      </c>
      <c r="O1331" s="144" t="s">
        <v>736</v>
      </c>
      <c r="P1331" s="144" t="s">
        <v>737</v>
      </c>
      <c r="Q1331" s="447"/>
      <c r="Z1331" s="143"/>
      <c r="AA1331" s="143"/>
      <c r="AB1331" s="143"/>
      <c r="AC1331" s="37"/>
    </row>
    <row r="1332" spans="1:29" ht="39" customHeight="1">
      <c r="A1332" s="442"/>
      <c r="B1332" s="427"/>
      <c r="C1332" s="427"/>
      <c r="D1332" s="427"/>
      <c r="E1332" s="427"/>
      <c r="F1332" s="427"/>
      <c r="G1332" s="427"/>
      <c r="H1332" s="427"/>
      <c r="I1332" s="153">
        <v>0.1</v>
      </c>
      <c r="J1332" s="153">
        <v>0.1</v>
      </c>
      <c r="K1332" s="153">
        <v>0.05</v>
      </c>
      <c r="L1332" s="153">
        <v>0.55000000000000004</v>
      </c>
      <c r="M1332" s="153">
        <v>0.1</v>
      </c>
      <c r="N1332" s="153">
        <v>0.1</v>
      </c>
      <c r="O1332" s="144">
        <v>0.9</v>
      </c>
      <c r="P1332" s="144">
        <v>0.1</v>
      </c>
      <c r="Q1332" s="447"/>
      <c r="Z1332" s="143"/>
      <c r="AA1332" s="143"/>
      <c r="AB1332" s="143"/>
      <c r="AC1332" s="37"/>
    </row>
    <row r="1333" spans="1:29">
      <c r="A1333" s="442"/>
      <c r="B1333" s="432" t="s">
        <v>762</v>
      </c>
      <c r="C1333" s="432"/>
      <c r="D1333" s="432"/>
      <c r="E1333" s="432"/>
      <c r="F1333" s="432"/>
      <c r="G1333" s="432"/>
      <c r="H1333" s="158">
        <v>2</v>
      </c>
      <c r="I1333" s="115"/>
      <c r="J1333" s="115"/>
      <c r="K1333" s="115"/>
      <c r="L1333" s="115"/>
      <c r="M1333" s="115"/>
      <c r="N1333" s="115"/>
      <c r="O1333" s="115"/>
      <c r="P1333" s="115"/>
      <c r="Q1333" s="115"/>
      <c r="Z1333" s="143"/>
      <c r="AA1333" s="143"/>
      <c r="AB1333" s="143"/>
      <c r="AC1333" s="37"/>
    </row>
    <row r="1334" spans="1:29">
      <c r="A1334" s="442"/>
      <c r="B1334" s="433" t="s">
        <v>763</v>
      </c>
      <c r="C1334" s="433"/>
      <c r="D1334" s="433"/>
      <c r="E1334" s="433"/>
      <c r="F1334" s="433"/>
      <c r="G1334" s="433"/>
      <c r="H1334" s="157">
        <f>(H1333/D1331)*G1331*H1329</f>
        <v>1628.0000000000002</v>
      </c>
      <c r="I1334" s="115"/>
      <c r="J1334" s="115"/>
      <c r="K1334" s="115"/>
      <c r="L1334" s="115"/>
      <c r="M1334" s="115"/>
      <c r="N1334" s="115"/>
      <c r="O1334" s="115"/>
      <c r="P1334" s="115"/>
      <c r="Q1334" s="115"/>
      <c r="Z1334" s="143"/>
      <c r="AA1334" s="143"/>
      <c r="AB1334" s="143"/>
      <c r="AC1334" s="37"/>
    </row>
    <row r="1335" spans="1:29">
      <c r="A1335" s="442"/>
      <c r="B1335" s="491"/>
      <c r="C1335" s="491"/>
      <c r="D1335" s="491"/>
      <c r="E1335" s="491"/>
      <c r="F1335" s="491"/>
      <c r="G1335" s="491"/>
      <c r="H1335" s="115"/>
      <c r="I1335" s="115"/>
      <c r="J1335" s="115"/>
      <c r="K1335" s="115"/>
      <c r="L1335" s="115"/>
      <c r="M1335" s="115"/>
      <c r="N1335" s="115"/>
      <c r="O1335" s="115"/>
      <c r="P1335" s="115"/>
      <c r="Q1335" s="115"/>
      <c r="Z1335" s="143"/>
      <c r="AA1335" s="143"/>
      <c r="AB1335" s="143"/>
      <c r="AC1335" s="37"/>
    </row>
    <row r="1336" spans="1:29">
      <c r="A1336" s="442"/>
      <c r="B1336" s="492"/>
      <c r="C1336" s="492"/>
      <c r="D1336" s="492"/>
      <c r="E1336" s="492"/>
      <c r="F1336" s="492"/>
      <c r="G1336" s="492"/>
      <c r="H1336" s="115"/>
      <c r="I1336" s="115"/>
      <c r="J1336" s="115"/>
      <c r="K1336" s="115"/>
      <c r="L1336" s="115"/>
      <c r="M1336" s="115"/>
      <c r="N1336" s="115"/>
      <c r="O1336" s="115"/>
      <c r="P1336" s="115"/>
      <c r="Q1336" s="115"/>
      <c r="Z1336" s="143"/>
      <c r="AA1336" s="143"/>
      <c r="AB1336" s="143"/>
      <c r="AC1336" s="37"/>
    </row>
    <row r="1337" spans="1:29">
      <c r="A1337" s="442"/>
      <c r="B1337" s="491"/>
      <c r="C1337" s="491"/>
      <c r="D1337" s="491"/>
      <c r="E1337" s="491"/>
      <c r="F1337" s="491"/>
      <c r="G1337" s="491"/>
      <c r="H1337" s="115"/>
      <c r="I1337" s="115"/>
      <c r="J1337" s="115"/>
      <c r="K1337" s="115"/>
      <c r="L1337" s="115"/>
      <c r="M1337" s="115"/>
      <c r="N1337" s="115"/>
      <c r="O1337" s="115"/>
      <c r="P1337" s="115"/>
      <c r="Q1337" s="115"/>
      <c r="Z1337" s="143"/>
      <c r="AA1337" s="143"/>
      <c r="AB1337" s="143"/>
      <c r="AC1337" s="37"/>
    </row>
    <row r="1338" spans="1:29">
      <c r="A1338" s="442"/>
      <c r="B1338" s="492"/>
      <c r="C1338" s="492"/>
      <c r="D1338" s="492"/>
      <c r="E1338" s="492"/>
      <c r="F1338" s="492"/>
      <c r="G1338" s="492"/>
      <c r="H1338" s="115"/>
      <c r="I1338" s="115"/>
      <c r="J1338" s="115"/>
      <c r="K1338" s="115"/>
      <c r="L1338" s="115"/>
      <c r="M1338" s="115"/>
      <c r="N1338" s="115"/>
      <c r="O1338" s="115"/>
      <c r="P1338" s="115"/>
      <c r="Q1338" s="115"/>
      <c r="Z1338" s="143"/>
      <c r="AA1338" s="143"/>
      <c r="AB1338" s="143"/>
      <c r="AC1338" s="37"/>
    </row>
    <row r="1339" spans="1:29">
      <c r="A1339" s="442"/>
      <c r="B1339" s="491"/>
      <c r="C1339" s="491"/>
      <c r="D1339" s="491"/>
      <c r="E1339" s="491"/>
      <c r="F1339" s="491"/>
      <c r="G1339" s="491"/>
      <c r="H1339" s="115"/>
      <c r="I1339" s="115"/>
      <c r="J1339" s="115"/>
      <c r="K1339" s="115"/>
      <c r="L1339" s="115"/>
      <c r="M1339" s="115"/>
      <c r="N1339" s="115"/>
      <c r="O1339" s="115"/>
      <c r="P1339" s="115"/>
      <c r="Q1339" s="115"/>
      <c r="Z1339" s="143"/>
      <c r="AA1339" s="143"/>
      <c r="AB1339" s="143"/>
      <c r="AC1339" s="37"/>
    </row>
    <row r="1340" spans="1:29">
      <c r="A1340" s="442"/>
      <c r="B1340" s="492"/>
      <c r="C1340" s="492"/>
      <c r="D1340" s="492"/>
      <c r="E1340" s="492"/>
      <c r="F1340" s="492"/>
      <c r="G1340" s="492"/>
      <c r="H1340" s="115"/>
      <c r="I1340" s="115"/>
      <c r="J1340" s="115"/>
      <c r="K1340" s="115"/>
      <c r="L1340" s="115"/>
      <c r="M1340" s="115"/>
      <c r="N1340" s="115"/>
      <c r="O1340" s="115"/>
      <c r="P1340" s="115"/>
      <c r="Q1340" s="115"/>
      <c r="Z1340" s="143"/>
      <c r="AA1340" s="143"/>
      <c r="AB1340" s="143"/>
      <c r="AC1340" s="37"/>
    </row>
    <row r="1341" spans="1:29">
      <c r="A1341" s="442"/>
      <c r="B1341" s="432"/>
      <c r="C1341" s="432"/>
      <c r="D1341" s="432"/>
      <c r="E1341" s="432"/>
      <c r="F1341" s="432"/>
      <c r="G1341" s="432"/>
      <c r="H1341" s="115"/>
      <c r="I1341" s="115"/>
      <c r="J1341" s="115"/>
      <c r="K1341" s="115"/>
      <c r="L1341" s="115"/>
      <c r="M1341" s="115"/>
      <c r="N1341" s="115"/>
      <c r="O1341" s="115"/>
      <c r="P1341" s="115"/>
      <c r="Q1341" s="115"/>
      <c r="Z1341" s="143"/>
      <c r="AA1341" s="143"/>
      <c r="AB1341" s="143"/>
      <c r="AC1341" s="37"/>
    </row>
    <row r="1342" spans="1:29">
      <c r="A1342" s="442"/>
      <c r="B1342" s="433"/>
      <c r="C1342" s="433"/>
      <c r="D1342" s="433"/>
      <c r="E1342" s="433"/>
      <c r="F1342" s="433"/>
      <c r="G1342" s="433"/>
      <c r="H1342" s="115"/>
      <c r="I1342" s="115"/>
      <c r="J1342" s="115"/>
      <c r="K1342" s="115"/>
      <c r="L1342" s="115"/>
      <c r="M1342" s="115"/>
      <c r="N1342" s="115"/>
      <c r="O1342" s="115"/>
      <c r="P1342" s="115"/>
      <c r="Q1342" s="115"/>
      <c r="Z1342" s="143"/>
      <c r="AA1342" s="143"/>
      <c r="AB1342" s="143"/>
      <c r="AC1342" s="37"/>
    </row>
    <row r="1343" spans="1:29">
      <c r="A1343" s="442"/>
      <c r="B1343" s="448" t="s">
        <v>720</v>
      </c>
      <c r="C1343" s="448"/>
      <c r="D1343" s="448"/>
      <c r="E1343" s="448"/>
      <c r="F1343" s="448"/>
      <c r="G1343" s="448"/>
      <c r="H1343" s="152">
        <f t="shared" ref="H1343:Q1343" si="72">H1333+H1335+H1337+H1339+H1341</f>
        <v>2</v>
      </c>
      <c r="I1343" s="152">
        <f t="shared" si="72"/>
        <v>0</v>
      </c>
      <c r="J1343" s="152">
        <f t="shared" si="72"/>
        <v>0</v>
      </c>
      <c r="K1343" s="152">
        <f t="shared" si="72"/>
        <v>0</v>
      </c>
      <c r="L1343" s="152">
        <f t="shared" si="72"/>
        <v>0</v>
      </c>
      <c r="M1343" s="152">
        <f t="shared" si="72"/>
        <v>0</v>
      </c>
      <c r="N1343" s="152">
        <f t="shared" si="72"/>
        <v>0</v>
      </c>
      <c r="O1343" s="152">
        <f t="shared" si="72"/>
        <v>0</v>
      </c>
      <c r="P1343" s="152">
        <f t="shared" si="72"/>
        <v>0</v>
      </c>
      <c r="Q1343" s="152">
        <f t="shared" si="72"/>
        <v>0</v>
      </c>
      <c r="Z1343" s="143"/>
      <c r="AA1343" s="143"/>
      <c r="AB1343" s="143"/>
      <c r="AC1343" s="37"/>
    </row>
    <row r="1344" spans="1:29">
      <c r="A1344" s="442"/>
      <c r="B1344" s="439" t="s">
        <v>695</v>
      </c>
      <c r="C1344" s="439"/>
      <c r="D1344" s="439"/>
      <c r="E1344" s="439"/>
      <c r="F1344" s="439"/>
      <c r="G1344" s="439"/>
      <c r="H1344" s="117">
        <f t="shared" ref="H1344:Q1344" si="73">H1334+H1336+H1338+H1340+H1342</f>
        <v>1628.0000000000002</v>
      </c>
      <c r="I1344" s="117">
        <f t="shared" si="73"/>
        <v>0</v>
      </c>
      <c r="J1344" s="117">
        <f t="shared" si="73"/>
        <v>0</v>
      </c>
      <c r="K1344" s="117">
        <f t="shared" si="73"/>
        <v>0</v>
      </c>
      <c r="L1344" s="117">
        <f t="shared" si="73"/>
        <v>0</v>
      </c>
      <c r="M1344" s="117">
        <f t="shared" si="73"/>
        <v>0</v>
      </c>
      <c r="N1344" s="117">
        <f t="shared" si="73"/>
        <v>0</v>
      </c>
      <c r="O1344" s="117">
        <f t="shared" si="73"/>
        <v>0</v>
      </c>
      <c r="P1344" s="117">
        <f t="shared" si="73"/>
        <v>0</v>
      </c>
      <c r="Q1344" s="117">
        <f t="shared" si="73"/>
        <v>0</v>
      </c>
      <c r="U1344" s="141"/>
      <c r="Z1344" s="143"/>
      <c r="AA1344" s="143"/>
      <c r="AB1344" s="143"/>
      <c r="AC1344" s="37"/>
    </row>
    <row r="1345" spans="1:29">
      <c r="A1345" s="442"/>
      <c r="B1345" s="449" t="s">
        <v>746</v>
      </c>
      <c r="C1345" s="449"/>
      <c r="D1345" s="449"/>
      <c r="E1345" s="449"/>
      <c r="F1345" s="449"/>
      <c r="G1345" s="449"/>
      <c r="H1345" s="470">
        <f>H1344</f>
        <v>1628.0000000000002</v>
      </c>
      <c r="I1345" s="470"/>
      <c r="J1345" s="470"/>
      <c r="K1345" s="470"/>
      <c r="L1345" s="470"/>
      <c r="M1345" s="470"/>
      <c r="N1345" s="470"/>
      <c r="O1345" s="470"/>
      <c r="P1345" s="470"/>
      <c r="Q1345" s="470"/>
      <c r="Z1345" s="143"/>
      <c r="AA1345" s="143"/>
      <c r="AB1345" s="143"/>
      <c r="AC1345" s="37"/>
    </row>
    <row r="1346" spans="1:29">
      <c r="A1346" s="442"/>
      <c r="B1346" s="449" t="s">
        <v>747</v>
      </c>
      <c r="C1346" s="449"/>
      <c r="D1346" s="449"/>
      <c r="E1346" s="449"/>
      <c r="F1346" s="449"/>
      <c r="G1346" s="449"/>
      <c r="H1346" s="470">
        <f>SUM(I1344:M1344)</f>
        <v>0</v>
      </c>
      <c r="I1346" s="470"/>
      <c r="J1346" s="470"/>
      <c r="K1346" s="470"/>
      <c r="L1346" s="470"/>
      <c r="M1346" s="470"/>
      <c r="N1346" s="470"/>
      <c r="O1346" s="470"/>
      <c r="P1346" s="470"/>
      <c r="Q1346" s="470"/>
      <c r="Z1346" s="143"/>
      <c r="AA1346" s="143"/>
      <c r="AB1346" s="143"/>
      <c r="AC1346" s="37"/>
    </row>
    <row r="1347" spans="1:29">
      <c r="A1347" s="442"/>
      <c r="B1347" s="449" t="s">
        <v>748</v>
      </c>
      <c r="C1347" s="449"/>
      <c r="D1347" s="449"/>
      <c r="E1347" s="449"/>
      <c r="F1347" s="449"/>
      <c r="G1347" s="449"/>
      <c r="H1347" s="470">
        <f>SUM(N1343:P1343)</f>
        <v>0</v>
      </c>
      <c r="I1347" s="470"/>
      <c r="J1347" s="470"/>
      <c r="K1347" s="470"/>
      <c r="L1347" s="470"/>
      <c r="M1347" s="470"/>
      <c r="N1347" s="470"/>
      <c r="O1347" s="470"/>
      <c r="P1347" s="470"/>
      <c r="Q1347" s="470"/>
      <c r="Z1347" s="143"/>
      <c r="AA1347" s="143"/>
      <c r="AB1347" s="143"/>
      <c r="AC1347" s="37"/>
    </row>
    <row r="1348" spans="1:29">
      <c r="A1348" s="442"/>
      <c r="B1348" s="439" t="s">
        <v>721</v>
      </c>
      <c r="C1348" s="439"/>
      <c r="D1348" s="439"/>
      <c r="E1348" s="439"/>
      <c r="F1348" s="439"/>
      <c r="G1348" s="439"/>
      <c r="H1348" s="470">
        <f>SUM(H1345:P1347)</f>
        <v>1628.0000000000002</v>
      </c>
      <c r="I1348" s="470"/>
      <c r="J1348" s="470"/>
      <c r="K1348" s="470"/>
      <c r="L1348" s="470"/>
      <c r="M1348" s="470"/>
      <c r="N1348" s="470"/>
      <c r="O1348" s="470"/>
      <c r="P1348" s="470"/>
      <c r="Q1348" s="470"/>
      <c r="Z1348" s="143"/>
      <c r="AA1348" s="143"/>
      <c r="AB1348" s="143"/>
      <c r="AC1348" s="37"/>
    </row>
    <row r="1349" spans="1:29">
      <c r="A1349" s="442"/>
      <c r="B1349" s="450" t="s">
        <v>749</v>
      </c>
      <c r="C1349" s="450"/>
      <c r="D1349" s="450"/>
      <c r="E1349" s="450"/>
      <c r="F1349" s="450"/>
      <c r="G1349" s="450"/>
      <c r="H1349" s="471">
        <f>H1348/G1331</f>
        <v>0.55000000000000004</v>
      </c>
      <c r="I1349" s="471"/>
      <c r="J1349" s="471"/>
      <c r="K1349" s="471"/>
      <c r="L1349" s="471"/>
      <c r="M1349" s="471"/>
      <c r="N1349" s="471"/>
      <c r="O1349" s="471"/>
      <c r="P1349" s="471"/>
      <c r="Q1349" s="471"/>
      <c r="Z1349" s="143"/>
      <c r="AA1349" s="143"/>
      <c r="AB1349" s="143"/>
      <c r="AC1349" s="37"/>
    </row>
    <row r="1350" spans="1:29" ht="15" customHeight="1">
      <c r="A1350" s="102"/>
      <c r="B1350" s="102"/>
      <c r="C1350" s="102"/>
      <c r="D1350" s="102"/>
      <c r="E1350" s="102"/>
      <c r="F1350" s="102"/>
      <c r="G1350" s="102"/>
      <c r="H1350" s="102"/>
      <c r="I1350" s="102"/>
      <c r="J1350" s="102"/>
      <c r="K1350" s="102"/>
      <c r="L1350" s="102"/>
      <c r="M1350" s="102"/>
      <c r="N1350" s="102"/>
      <c r="O1350" s="102"/>
      <c r="P1350" s="102"/>
      <c r="Z1350" s="143"/>
      <c r="AA1350" s="143"/>
      <c r="AB1350" s="143"/>
      <c r="AC1350" s="37"/>
    </row>
    <row r="1351" spans="1:29" ht="18" customHeight="1">
      <c r="A1351" s="422" t="s">
        <v>678</v>
      </c>
      <c r="B1351" s="422" t="s">
        <v>679</v>
      </c>
      <c r="C1351" s="422" t="s">
        <v>680</v>
      </c>
      <c r="D1351" s="422" t="s">
        <v>681</v>
      </c>
      <c r="E1351" s="422" t="s">
        <v>682</v>
      </c>
      <c r="F1351" s="423" t="s">
        <v>683</v>
      </c>
      <c r="G1351" s="423" t="s">
        <v>684</v>
      </c>
      <c r="H1351" s="138">
        <v>0.6</v>
      </c>
      <c r="I1351" s="451">
        <v>0.2</v>
      </c>
      <c r="J1351" s="451"/>
      <c r="K1351" s="444">
        <v>0.1</v>
      </c>
      <c r="L1351" s="444"/>
      <c r="M1351" s="139">
        <v>0.1</v>
      </c>
      <c r="Z1351" s="143"/>
      <c r="AA1351" s="143"/>
      <c r="AB1351" s="143"/>
      <c r="AC1351" s="37"/>
    </row>
    <row r="1352" spans="1:29" ht="14.25" customHeight="1">
      <c r="A1352" s="422"/>
      <c r="B1352" s="422"/>
      <c r="C1352" s="422"/>
      <c r="D1352" s="422"/>
      <c r="E1352" s="422"/>
      <c r="F1352" s="422"/>
      <c r="G1352" s="422"/>
      <c r="H1352" s="445" t="s">
        <v>727</v>
      </c>
      <c r="I1352" s="452" t="s">
        <v>728</v>
      </c>
      <c r="J1352" s="452"/>
      <c r="K1352" s="446" t="s">
        <v>729</v>
      </c>
      <c r="L1352" s="446"/>
      <c r="M1352" s="447" t="s">
        <v>730</v>
      </c>
      <c r="Z1352" s="143"/>
      <c r="AA1352" s="143"/>
      <c r="AB1352" s="143"/>
      <c r="AC1352" s="37"/>
    </row>
    <row r="1353" spans="1:29" ht="134.25" customHeight="1">
      <c r="A1353" s="442" t="s">
        <v>946</v>
      </c>
      <c r="B1353" s="490" t="s">
        <v>947</v>
      </c>
      <c r="C1353" s="428">
        <v>0</v>
      </c>
      <c r="D1353" s="428">
        <v>640</v>
      </c>
      <c r="E1353" s="428" t="s">
        <v>948</v>
      </c>
      <c r="F1353" s="429">
        <v>400</v>
      </c>
      <c r="G1353" s="429">
        <f>D1353*F1353</f>
        <v>256000</v>
      </c>
      <c r="H1353" s="445"/>
      <c r="I1353" s="154" t="s">
        <v>949</v>
      </c>
      <c r="J1353" s="154" t="s">
        <v>950</v>
      </c>
      <c r="K1353" s="144" t="s">
        <v>736</v>
      </c>
      <c r="L1353" s="144" t="s">
        <v>737</v>
      </c>
      <c r="M1353" s="447"/>
      <c r="Z1353" s="143"/>
      <c r="AA1353" s="143"/>
      <c r="AB1353" s="143"/>
      <c r="AC1353" s="37"/>
    </row>
    <row r="1354" spans="1:29" ht="87.75" customHeight="1">
      <c r="A1354" s="442"/>
      <c r="B1354" s="490"/>
      <c r="C1354" s="490"/>
      <c r="D1354" s="490"/>
      <c r="E1354" s="490"/>
      <c r="F1354" s="490"/>
      <c r="G1354" s="490"/>
      <c r="H1354" s="490"/>
      <c r="I1354" s="153">
        <v>0.3</v>
      </c>
      <c r="J1354" s="153">
        <v>0.7</v>
      </c>
      <c r="K1354" s="144">
        <v>0.9</v>
      </c>
      <c r="L1354" s="144">
        <v>0.1</v>
      </c>
      <c r="M1354" s="447"/>
      <c r="Z1354" s="143"/>
      <c r="AA1354" s="143"/>
      <c r="AB1354" s="143"/>
      <c r="AC1354" s="37"/>
    </row>
    <row r="1355" spans="1:29">
      <c r="A1355" s="442"/>
      <c r="B1355" s="432" t="s">
        <v>1399</v>
      </c>
      <c r="C1355" s="432"/>
      <c r="D1355" s="432"/>
      <c r="E1355" s="432"/>
      <c r="F1355" s="432"/>
      <c r="G1355" s="432"/>
      <c r="H1355" s="158">
        <v>580</v>
      </c>
      <c r="I1355" s="149"/>
      <c r="J1355" s="149"/>
      <c r="K1355" s="149"/>
      <c r="L1355" s="149"/>
      <c r="M1355" s="149"/>
      <c r="Z1355" s="143"/>
      <c r="AA1355" s="143"/>
      <c r="AB1355" s="143"/>
      <c r="AC1355" s="37"/>
    </row>
    <row r="1356" spans="1:29">
      <c r="A1356" s="442"/>
      <c r="B1356" s="433" t="s">
        <v>1400</v>
      </c>
      <c r="C1356" s="433"/>
      <c r="D1356" s="433"/>
      <c r="E1356" s="433"/>
      <c r="F1356" s="433"/>
      <c r="G1356" s="433"/>
      <c r="H1356" s="157">
        <f>(H1355/D1353)*G1353*H1351</f>
        <v>139200</v>
      </c>
      <c r="I1356" s="149"/>
      <c r="J1356" s="149"/>
      <c r="K1356" s="149"/>
      <c r="L1356" s="149"/>
      <c r="M1356" s="149"/>
      <c r="Z1356" s="143"/>
      <c r="AA1356" s="143"/>
      <c r="AB1356" s="143"/>
      <c r="AC1356" s="37"/>
    </row>
    <row r="1357" spans="1:29">
      <c r="A1357" s="442"/>
      <c r="B1357" s="448" t="s">
        <v>720</v>
      </c>
      <c r="C1357" s="448"/>
      <c r="D1357" s="448"/>
      <c r="E1357" s="448"/>
      <c r="F1357" s="448"/>
      <c r="G1357" s="448"/>
      <c r="H1357" s="152">
        <f>H1355</f>
        <v>580</v>
      </c>
      <c r="I1357" s="152">
        <f t="shared" ref="I1357:M1357" si="74">I1355</f>
        <v>0</v>
      </c>
      <c r="J1357" s="152">
        <f t="shared" si="74"/>
        <v>0</v>
      </c>
      <c r="K1357" s="152">
        <f t="shared" si="74"/>
        <v>0</v>
      </c>
      <c r="L1357" s="152">
        <f t="shared" si="74"/>
        <v>0</v>
      </c>
      <c r="M1357" s="152">
        <f t="shared" si="74"/>
        <v>0</v>
      </c>
      <c r="N1357" s="102"/>
      <c r="O1357" s="102"/>
      <c r="P1357" s="102"/>
      <c r="Z1357" s="143"/>
      <c r="AA1357" s="143"/>
      <c r="AB1357" s="143"/>
      <c r="AC1357" s="37"/>
    </row>
    <row r="1358" spans="1:29">
      <c r="A1358" s="442"/>
      <c r="B1358" s="439" t="s">
        <v>695</v>
      </c>
      <c r="C1358" s="439"/>
      <c r="D1358" s="439"/>
      <c r="E1358" s="439"/>
      <c r="F1358" s="439"/>
      <c r="G1358" s="439"/>
      <c r="H1358" s="117">
        <f>H1356</f>
        <v>139200</v>
      </c>
      <c r="I1358" s="117">
        <f t="shared" ref="I1358:M1358" si="75">I1356</f>
        <v>0</v>
      </c>
      <c r="J1358" s="117">
        <f t="shared" si="75"/>
        <v>0</v>
      </c>
      <c r="K1358" s="117">
        <f t="shared" si="75"/>
        <v>0</v>
      </c>
      <c r="L1358" s="117">
        <f t="shared" si="75"/>
        <v>0</v>
      </c>
      <c r="M1358" s="117">
        <f t="shared" si="75"/>
        <v>0</v>
      </c>
      <c r="N1358" s="102"/>
      <c r="O1358" s="102"/>
      <c r="P1358" s="102"/>
      <c r="U1358" s="141"/>
      <c r="Z1358" s="143"/>
      <c r="AA1358" s="143"/>
      <c r="AB1358" s="143"/>
      <c r="AC1358" s="37"/>
    </row>
    <row r="1359" spans="1:29">
      <c r="A1359" s="442"/>
      <c r="B1359" s="449" t="s">
        <v>746</v>
      </c>
      <c r="C1359" s="449"/>
      <c r="D1359" s="449"/>
      <c r="E1359" s="449"/>
      <c r="F1359" s="449"/>
      <c r="G1359" s="449"/>
      <c r="H1359" s="470">
        <f>SUM(H1358)</f>
        <v>139200</v>
      </c>
      <c r="I1359" s="470"/>
      <c r="J1359" s="470"/>
      <c r="K1359" s="470"/>
      <c r="L1359" s="470"/>
      <c r="M1359" s="470"/>
      <c r="N1359" s="102"/>
      <c r="O1359" s="102"/>
      <c r="P1359" s="102"/>
      <c r="Z1359" s="143"/>
      <c r="AA1359" s="143"/>
      <c r="AB1359" s="143"/>
      <c r="AC1359" s="37"/>
    </row>
    <row r="1360" spans="1:29">
      <c r="A1360" s="442"/>
      <c r="B1360" s="449" t="s">
        <v>747</v>
      </c>
      <c r="C1360" s="449"/>
      <c r="D1360" s="449"/>
      <c r="E1360" s="449"/>
      <c r="F1360" s="449"/>
      <c r="G1360" s="449"/>
      <c r="H1360" s="470">
        <f>SUM(I1358:J1358)</f>
        <v>0</v>
      </c>
      <c r="I1360" s="470"/>
      <c r="J1360" s="470"/>
      <c r="K1360" s="470"/>
      <c r="L1360" s="470"/>
      <c r="M1360" s="470"/>
      <c r="N1360" s="102"/>
      <c r="O1360" s="102"/>
      <c r="P1360" s="102"/>
      <c r="Z1360" s="143"/>
      <c r="AA1360" s="143"/>
      <c r="AB1360" s="143"/>
      <c r="AC1360" s="37"/>
    </row>
    <row r="1361" spans="1:29">
      <c r="A1361" s="442"/>
      <c r="B1361" s="449" t="s">
        <v>748</v>
      </c>
      <c r="C1361" s="449"/>
      <c r="D1361" s="449"/>
      <c r="E1361" s="449"/>
      <c r="F1361" s="449"/>
      <c r="G1361" s="449"/>
      <c r="H1361" s="470">
        <f>SUM(K1358:M1358)</f>
        <v>0</v>
      </c>
      <c r="I1361" s="470"/>
      <c r="J1361" s="470"/>
      <c r="K1361" s="470"/>
      <c r="L1361" s="470"/>
      <c r="M1361" s="470"/>
      <c r="N1361" s="102"/>
      <c r="O1361" s="102"/>
      <c r="P1361" s="102"/>
      <c r="Z1361" s="143"/>
      <c r="AA1361" s="143"/>
      <c r="AB1361" s="143"/>
      <c r="AC1361" s="37"/>
    </row>
    <row r="1362" spans="1:29">
      <c r="A1362" s="442"/>
      <c r="B1362" s="439" t="s">
        <v>721</v>
      </c>
      <c r="C1362" s="439"/>
      <c r="D1362" s="439"/>
      <c r="E1362" s="439"/>
      <c r="F1362" s="439"/>
      <c r="G1362" s="439"/>
      <c r="H1362" s="470">
        <f>SUM(H1359:P1361)</f>
        <v>139200</v>
      </c>
      <c r="I1362" s="470"/>
      <c r="J1362" s="470"/>
      <c r="K1362" s="470"/>
      <c r="L1362" s="470"/>
      <c r="M1362" s="470"/>
      <c r="N1362" s="102"/>
      <c r="O1362" s="102"/>
      <c r="P1362" s="102"/>
      <c r="Z1362" s="143"/>
      <c r="AA1362" s="143"/>
      <c r="AB1362" s="143"/>
      <c r="AC1362" s="37"/>
    </row>
    <row r="1363" spans="1:29">
      <c r="A1363" s="442"/>
      <c r="B1363" s="450" t="s">
        <v>749</v>
      </c>
      <c r="C1363" s="450"/>
      <c r="D1363" s="450"/>
      <c r="E1363" s="450"/>
      <c r="F1363" s="450"/>
      <c r="G1363" s="450"/>
      <c r="H1363" s="471">
        <f>H1362/G1353</f>
        <v>0.54374999999999996</v>
      </c>
      <c r="I1363" s="471"/>
      <c r="J1363" s="471"/>
      <c r="K1363" s="471"/>
      <c r="L1363" s="471"/>
      <c r="M1363" s="471"/>
      <c r="N1363" s="102"/>
      <c r="O1363" s="102"/>
      <c r="P1363" s="102"/>
      <c r="Z1363" s="143"/>
      <c r="AA1363" s="143"/>
      <c r="AB1363" s="143"/>
      <c r="AC1363" s="37"/>
    </row>
    <row r="1364" spans="1:29" ht="14.25" customHeight="1">
      <c r="A1364" s="102"/>
      <c r="B1364" s="102"/>
      <c r="C1364" s="102"/>
      <c r="D1364" s="102"/>
      <c r="E1364" s="102"/>
      <c r="F1364" s="102"/>
      <c r="G1364" s="102"/>
      <c r="H1364" s="102"/>
      <c r="I1364" s="102"/>
      <c r="J1364" s="102"/>
      <c r="K1364" s="102"/>
      <c r="L1364" s="102"/>
      <c r="M1364" s="102"/>
      <c r="N1364" s="102"/>
      <c r="O1364" s="102"/>
      <c r="P1364" s="102"/>
      <c r="Z1364" s="143"/>
      <c r="AA1364" s="143"/>
      <c r="AB1364" s="143"/>
      <c r="AC1364" s="37"/>
    </row>
    <row r="1365" spans="1:29" ht="15" customHeight="1">
      <c r="A1365" s="422" t="s">
        <v>678</v>
      </c>
      <c r="B1365" s="422" t="s">
        <v>679</v>
      </c>
      <c r="C1365" s="422" t="s">
        <v>680</v>
      </c>
      <c r="D1365" s="422" t="s">
        <v>681</v>
      </c>
      <c r="E1365" s="422" t="s">
        <v>682</v>
      </c>
      <c r="F1365" s="423" t="s">
        <v>683</v>
      </c>
      <c r="G1365" s="423" t="s">
        <v>684</v>
      </c>
      <c r="H1365" s="138">
        <v>0.55000000000000004</v>
      </c>
      <c r="I1365" s="451">
        <v>0.25</v>
      </c>
      <c r="J1365" s="451"/>
      <c r="K1365" s="451"/>
      <c r="L1365" s="451"/>
      <c r="M1365" s="451"/>
      <c r="N1365" s="444">
        <v>0.1</v>
      </c>
      <c r="O1365" s="444"/>
      <c r="P1365" s="139">
        <v>0.1</v>
      </c>
      <c r="Z1365" s="143"/>
      <c r="AA1365" s="143"/>
      <c r="AB1365" s="143"/>
      <c r="AC1365" s="37"/>
    </row>
    <row r="1366" spans="1:29" ht="14.25" customHeight="1">
      <c r="A1366" s="422"/>
      <c r="B1366" s="422"/>
      <c r="C1366" s="422"/>
      <c r="D1366" s="422"/>
      <c r="E1366" s="422"/>
      <c r="F1366" s="422"/>
      <c r="G1366" s="422"/>
      <c r="H1366" s="445" t="s">
        <v>727</v>
      </c>
      <c r="I1366" s="452" t="s">
        <v>728</v>
      </c>
      <c r="J1366" s="452"/>
      <c r="K1366" s="452"/>
      <c r="L1366" s="452"/>
      <c r="M1366" s="452"/>
      <c r="N1366" s="446" t="s">
        <v>729</v>
      </c>
      <c r="O1366" s="446"/>
      <c r="P1366" s="447" t="s">
        <v>730</v>
      </c>
      <c r="Z1366" s="143"/>
      <c r="AA1366" s="143"/>
      <c r="AB1366" s="143"/>
      <c r="AC1366" s="37"/>
    </row>
    <row r="1367" spans="1:29" ht="67.5" customHeight="1">
      <c r="A1367" s="442" t="s">
        <v>378</v>
      </c>
      <c r="B1367" s="427" t="s">
        <v>785</v>
      </c>
      <c r="C1367" s="428">
        <v>8</v>
      </c>
      <c r="D1367" s="428">
        <v>8</v>
      </c>
      <c r="E1367" s="474" t="s">
        <v>618</v>
      </c>
      <c r="F1367" s="429">
        <v>3200</v>
      </c>
      <c r="G1367" s="429">
        <v>25600</v>
      </c>
      <c r="H1367" s="445"/>
      <c r="I1367" s="154" t="s">
        <v>784</v>
      </c>
      <c r="J1367" s="154" t="s">
        <v>733</v>
      </c>
      <c r="K1367" s="154" t="s">
        <v>756</v>
      </c>
      <c r="L1367" s="154" t="s">
        <v>757</v>
      </c>
      <c r="M1367" s="154" t="s">
        <v>735</v>
      </c>
      <c r="N1367" s="144" t="s">
        <v>736</v>
      </c>
      <c r="O1367" s="144" t="s">
        <v>737</v>
      </c>
      <c r="P1367" s="447"/>
      <c r="Z1367" s="143"/>
      <c r="AA1367" s="143"/>
      <c r="AB1367" s="143"/>
      <c r="AC1367" s="37"/>
    </row>
    <row r="1368" spans="1:29" ht="39" customHeight="1">
      <c r="A1368" s="442"/>
      <c r="B1368" s="427"/>
      <c r="C1368" s="427"/>
      <c r="D1368" s="427"/>
      <c r="E1368" s="427"/>
      <c r="F1368" s="427"/>
      <c r="G1368" s="427"/>
      <c r="H1368" s="427"/>
      <c r="I1368" s="153">
        <v>0.5</v>
      </c>
      <c r="J1368" s="153">
        <v>0.2</v>
      </c>
      <c r="K1368" s="153">
        <v>0.1</v>
      </c>
      <c r="L1368" s="153">
        <v>0.1</v>
      </c>
      <c r="M1368" s="153">
        <v>0.1</v>
      </c>
      <c r="N1368" s="144">
        <v>0.9</v>
      </c>
      <c r="O1368" s="144">
        <v>0.1</v>
      </c>
      <c r="P1368" s="447"/>
      <c r="Z1368" s="143"/>
      <c r="AA1368" s="143"/>
      <c r="AB1368" s="143"/>
      <c r="AC1368" s="37"/>
    </row>
    <row r="1369" spans="1:29">
      <c r="A1369" s="442"/>
      <c r="B1369" s="432" t="s">
        <v>738</v>
      </c>
      <c r="C1369" s="432"/>
      <c r="D1369" s="432"/>
      <c r="E1369" s="432"/>
      <c r="F1369" s="432"/>
      <c r="G1369" s="432"/>
      <c r="H1369" s="148">
        <v>8</v>
      </c>
      <c r="I1369" s="149"/>
      <c r="J1369" s="149"/>
      <c r="K1369" s="149"/>
      <c r="L1369" s="149"/>
      <c r="M1369" s="149"/>
      <c r="N1369" s="149"/>
      <c r="O1369" s="149"/>
      <c r="P1369" s="149"/>
      <c r="Z1369" s="143"/>
      <c r="AA1369" s="143"/>
      <c r="AB1369" s="143"/>
      <c r="AC1369" s="37"/>
    </row>
    <row r="1370" spans="1:29">
      <c r="A1370" s="442"/>
      <c r="B1370" s="433" t="s">
        <v>739</v>
      </c>
      <c r="C1370" s="433"/>
      <c r="D1370" s="433"/>
      <c r="E1370" s="433"/>
      <c r="F1370" s="433"/>
      <c r="G1370" s="433"/>
      <c r="H1370" s="150">
        <f>(H1369/C1367)*G1367*H1365</f>
        <v>14080.000000000002</v>
      </c>
      <c r="I1370" s="149"/>
      <c r="J1370" s="149"/>
      <c r="K1370" s="149"/>
      <c r="L1370" s="149"/>
      <c r="M1370" s="149"/>
      <c r="N1370" s="149"/>
      <c r="O1370" s="149"/>
      <c r="P1370" s="149"/>
      <c r="Z1370" s="143"/>
      <c r="AA1370" s="143"/>
      <c r="AB1370" s="143"/>
      <c r="AC1370" s="37"/>
    </row>
    <row r="1371" spans="1:29">
      <c r="A1371" s="442"/>
      <c r="B1371" s="432" t="s">
        <v>766</v>
      </c>
      <c r="C1371" s="432"/>
      <c r="D1371" s="432"/>
      <c r="E1371" s="432"/>
      <c r="F1371" s="432"/>
      <c r="G1371" s="432"/>
      <c r="H1371" s="149"/>
      <c r="I1371" s="151">
        <v>8</v>
      </c>
      <c r="J1371" s="151">
        <v>8</v>
      </c>
      <c r="K1371" s="151">
        <v>8</v>
      </c>
      <c r="L1371" s="151">
        <v>8</v>
      </c>
      <c r="M1371" s="149"/>
      <c r="N1371" s="149"/>
      <c r="O1371" s="149"/>
      <c r="P1371" s="149"/>
      <c r="Z1371" s="143"/>
      <c r="AA1371" s="143"/>
      <c r="AB1371" s="143"/>
      <c r="AC1371" s="37"/>
    </row>
    <row r="1372" spans="1:29">
      <c r="A1372" s="442"/>
      <c r="B1372" s="433" t="s">
        <v>767</v>
      </c>
      <c r="C1372" s="433"/>
      <c r="D1372" s="433"/>
      <c r="E1372" s="433"/>
      <c r="F1372" s="433"/>
      <c r="G1372" s="433"/>
      <c r="H1372" s="149"/>
      <c r="I1372" s="150">
        <f>(I1371/D1367)*G1367*I1365*I1368</f>
        <v>3200</v>
      </c>
      <c r="J1372" s="150">
        <f>(J1371/D1367)*G1367*I1365*J1368</f>
        <v>1280</v>
      </c>
      <c r="K1372" s="150">
        <f>(K1371/D1367)*G1367*I1365*K1368</f>
        <v>640</v>
      </c>
      <c r="L1372" s="150">
        <f>(L1371/D1367)*G1367*I1365*L1368</f>
        <v>640</v>
      </c>
      <c r="M1372" s="149"/>
      <c r="N1372" s="149"/>
      <c r="O1372" s="149"/>
      <c r="P1372" s="149"/>
      <c r="Z1372" s="143"/>
      <c r="AA1372" s="143"/>
      <c r="AB1372" s="143"/>
      <c r="AC1372" s="37"/>
    </row>
    <row r="1373" spans="1:29">
      <c r="A1373" s="442"/>
      <c r="B1373" s="432" t="s">
        <v>744</v>
      </c>
      <c r="C1373" s="432"/>
      <c r="D1373" s="432"/>
      <c r="E1373" s="432"/>
      <c r="F1373" s="432"/>
      <c r="G1373" s="432"/>
      <c r="H1373" s="149"/>
      <c r="I1373" s="149"/>
      <c r="J1373" s="149"/>
      <c r="K1373" s="149"/>
      <c r="L1373" s="149"/>
      <c r="M1373" s="151">
        <v>8</v>
      </c>
      <c r="N1373" s="149"/>
      <c r="O1373" s="149"/>
      <c r="P1373" s="149"/>
      <c r="Z1373" s="143"/>
      <c r="AA1373" s="143"/>
      <c r="AB1373" s="143"/>
      <c r="AC1373" s="37"/>
    </row>
    <row r="1374" spans="1:29">
      <c r="A1374" s="442"/>
      <c r="B1374" s="433" t="s">
        <v>745</v>
      </c>
      <c r="C1374" s="433"/>
      <c r="D1374" s="433"/>
      <c r="E1374" s="433"/>
      <c r="F1374" s="433"/>
      <c r="G1374" s="433"/>
      <c r="H1374" s="149"/>
      <c r="I1374" s="149"/>
      <c r="J1374" s="149"/>
      <c r="K1374" s="149"/>
      <c r="L1374" s="149"/>
      <c r="M1374" s="150">
        <f>(M1373/D1367)*G1367*I1365*M1368</f>
        <v>640</v>
      </c>
      <c r="N1374" s="149"/>
      <c r="O1374" s="149"/>
      <c r="P1374" s="149"/>
      <c r="Z1374" s="143"/>
      <c r="AA1374" s="143"/>
      <c r="AB1374" s="143"/>
      <c r="AC1374" s="37"/>
    </row>
    <row r="1375" spans="1:29">
      <c r="A1375" s="442"/>
      <c r="B1375" s="448" t="s">
        <v>720</v>
      </c>
      <c r="C1375" s="448"/>
      <c r="D1375" s="448"/>
      <c r="E1375" s="448"/>
      <c r="F1375" s="448"/>
      <c r="G1375" s="448"/>
      <c r="H1375" s="152">
        <f t="shared" ref="H1375:P1375" si="76">H1369+H1371+H1373</f>
        <v>8</v>
      </c>
      <c r="I1375" s="152">
        <f t="shared" si="76"/>
        <v>8</v>
      </c>
      <c r="J1375" s="152">
        <f t="shared" si="76"/>
        <v>8</v>
      </c>
      <c r="K1375" s="152">
        <f t="shared" si="76"/>
        <v>8</v>
      </c>
      <c r="L1375" s="152">
        <f t="shared" si="76"/>
        <v>8</v>
      </c>
      <c r="M1375" s="152">
        <f t="shared" si="76"/>
        <v>8</v>
      </c>
      <c r="N1375" s="152">
        <f t="shared" si="76"/>
        <v>0</v>
      </c>
      <c r="O1375" s="152">
        <f t="shared" si="76"/>
        <v>0</v>
      </c>
      <c r="P1375" s="152">
        <f t="shared" si="76"/>
        <v>0</v>
      </c>
      <c r="Z1375" s="143"/>
      <c r="AA1375" s="143"/>
      <c r="AB1375" s="143"/>
      <c r="AC1375" s="37"/>
    </row>
    <row r="1376" spans="1:29">
      <c r="A1376" s="442"/>
      <c r="B1376" s="439" t="s">
        <v>695</v>
      </c>
      <c r="C1376" s="439"/>
      <c r="D1376" s="439"/>
      <c r="E1376" s="439"/>
      <c r="F1376" s="439"/>
      <c r="G1376" s="439"/>
      <c r="H1376" s="117">
        <f t="shared" ref="H1376:P1376" si="77">H1370+H1372+H1374</f>
        <v>14080.000000000002</v>
      </c>
      <c r="I1376" s="117">
        <f t="shared" si="77"/>
        <v>3200</v>
      </c>
      <c r="J1376" s="117">
        <f t="shared" si="77"/>
        <v>1280</v>
      </c>
      <c r="K1376" s="117">
        <f t="shared" si="77"/>
        <v>640</v>
      </c>
      <c r="L1376" s="117">
        <f t="shared" si="77"/>
        <v>640</v>
      </c>
      <c r="M1376" s="117">
        <f t="shared" si="77"/>
        <v>640</v>
      </c>
      <c r="N1376" s="117">
        <f t="shared" si="77"/>
        <v>0</v>
      </c>
      <c r="O1376" s="117">
        <f t="shared" si="77"/>
        <v>0</v>
      </c>
      <c r="P1376" s="117">
        <f t="shared" si="77"/>
        <v>0</v>
      </c>
      <c r="U1376" s="141"/>
      <c r="Z1376" s="143"/>
      <c r="AA1376" s="143"/>
      <c r="AB1376" s="143"/>
      <c r="AC1376" s="37"/>
    </row>
    <row r="1377" spans="1:29">
      <c r="A1377" s="442"/>
      <c r="B1377" s="449" t="s">
        <v>746</v>
      </c>
      <c r="C1377" s="449"/>
      <c r="D1377" s="449"/>
      <c r="E1377" s="449"/>
      <c r="F1377" s="449"/>
      <c r="G1377" s="449"/>
      <c r="H1377" s="470">
        <f>H1376</f>
        <v>14080.000000000002</v>
      </c>
      <c r="I1377" s="470"/>
      <c r="J1377" s="470"/>
      <c r="K1377" s="470"/>
      <c r="L1377" s="470"/>
      <c r="M1377" s="470"/>
      <c r="N1377" s="470"/>
      <c r="O1377" s="470"/>
      <c r="P1377" s="470"/>
      <c r="Z1377" s="143"/>
      <c r="AA1377" s="143"/>
      <c r="AB1377" s="143"/>
      <c r="AC1377" s="37"/>
    </row>
    <row r="1378" spans="1:29">
      <c r="A1378" s="442"/>
      <c r="B1378" s="449" t="s">
        <v>747</v>
      </c>
      <c r="C1378" s="449"/>
      <c r="D1378" s="449"/>
      <c r="E1378" s="449"/>
      <c r="F1378" s="449"/>
      <c r="G1378" s="449"/>
      <c r="H1378" s="470">
        <f>SUM(I1376:M1376)</f>
        <v>6400</v>
      </c>
      <c r="I1378" s="470"/>
      <c r="J1378" s="470"/>
      <c r="K1378" s="470"/>
      <c r="L1378" s="470"/>
      <c r="M1378" s="470"/>
      <c r="N1378" s="470"/>
      <c r="O1378" s="470"/>
      <c r="P1378" s="470"/>
      <c r="Z1378" s="143"/>
      <c r="AA1378" s="143"/>
      <c r="AB1378" s="143"/>
      <c r="AC1378" s="37"/>
    </row>
    <row r="1379" spans="1:29">
      <c r="A1379" s="442"/>
      <c r="B1379" s="449" t="s">
        <v>748</v>
      </c>
      <c r="C1379" s="449"/>
      <c r="D1379" s="449"/>
      <c r="E1379" s="449"/>
      <c r="F1379" s="449"/>
      <c r="G1379" s="449"/>
      <c r="H1379" s="470">
        <f>SUM(N1375:P1375)</f>
        <v>0</v>
      </c>
      <c r="I1379" s="470"/>
      <c r="J1379" s="470"/>
      <c r="K1379" s="470"/>
      <c r="L1379" s="470"/>
      <c r="M1379" s="470"/>
      <c r="N1379" s="470"/>
      <c r="O1379" s="470"/>
      <c r="P1379" s="470"/>
      <c r="Z1379" s="143"/>
      <c r="AA1379" s="143"/>
      <c r="AB1379" s="143"/>
      <c r="AC1379" s="37"/>
    </row>
    <row r="1380" spans="1:29">
      <c r="A1380" s="442"/>
      <c r="B1380" s="439" t="s">
        <v>721</v>
      </c>
      <c r="C1380" s="439"/>
      <c r="D1380" s="439"/>
      <c r="E1380" s="439"/>
      <c r="F1380" s="439"/>
      <c r="G1380" s="439"/>
      <c r="H1380" s="470">
        <f>SUM(H1377:P1379)</f>
        <v>20480</v>
      </c>
      <c r="I1380" s="470"/>
      <c r="J1380" s="470"/>
      <c r="K1380" s="470"/>
      <c r="L1380" s="470"/>
      <c r="M1380" s="470"/>
      <c r="N1380" s="470"/>
      <c r="O1380" s="470"/>
      <c r="P1380" s="470"/>
      <c r="Z1380" s="143"/>
      <c r="AA1380" s="143"/>
      <c r="AB1380" s="143"/>
      <c r="AC1380" s="37"/>
    </row>
    <row r="1381" spans="1:29">
      <c r="A1381" s="442"/>
      <c r="B1381" s="450" t="s">
        <v>749</v>
      </c>
      <c r="C1381" s="450"/>
      <c r="D1381" s="450"/>
      <c r="E1381" s="450"/>
      <c r="F1381" s="450"/>
      <c r="G1381" s="450"/>
      <c r="H1381" s="471">
        <f>H1380/G1367</f>
        <v>0.8</v>
      </c>
      <c r="I1381" s="471"/>
      <c r="J1381" s="471"/>
      <c r="K1381" s="471"/>
      <c r="L1381" s="471"/>
      <c r="M1381" s="471"/>
      <c r="N1381" s="471"/>
      <c r="O1381" s="471"/>
      <c r="P1381" s="471"/>
      <c r="Z1381" s="143"/>
      <c r="AA1381" s="143"/>
      <c r="AB1381" s="143"/>
      <c r="AC1381" s="37"/>
    </row>
    <row r="1382" spans="1:29" s="129" customFormat="1">
      <c r="A1382" s="121"/>
      <c r="B1382" s="121"/>
      <c r="C1382" s="121"/>
      <c r="D1382" s="121"/>
      <c r="E1382" s="121"/>
      <c r="F1382" s="122"/>
      <c r="G1382" s="122"/>
      <c r="H1382" s="123"/>
      <c r="I1382" s="124"/>
      <c r="J1382" s="124"/>
      <c r="K1382" s="124"/>
      <c r="L1382" s="127"/>
      <c r="M1382" s="127"/>
      <c r="N1382" s="127"/>
      <c r="O1382" s="127"/>
      <c r="P1382" s="127"/>
      <c r="Q1382" s="127"/>
      <c r="R1382" s="127"/>
      <c r="S1382" s="127"/>
      <c r="T1382" s="127"/>
      <c r="U1382" s="127"/>
      <c r="V1382" s="127"/>
      <c r="W1382" s="127"/>
      <c r="X1382" s="127"/>
      <c r="Y1382" s="127"/>
      <c r="Z1382" s="143"/>
      <c r="AA1382" s="143"/>
      <c r="AB1382" s="143"/>
      <c r="AC1382" s="37"/>
    </row>
    <row r="1383" spans="1:29" ht="15" customHeight="1">
      <c r="A1383" s="422" t="s">
        <v>678</v>
      </c>
      <c r="B1383" s="422" t="s">
        <v>679</v>
      </c>
      <c r="C1383" s="422" t="s">
        <v>680</v>
      </c>
      <c r="D1383" s="422" t="s">
        <v>681</v>
      </c>
      <c r="E1383" s="422" t="s">
        <v>682</v>
      </c>
      <c r="F1383" s="423" t="s">
        <v>683</v>
      </c>
      <c r="G1383" s="423" t="s">
        <v>684</v>
      </c>
      <c r="H1383" s="445">
        <v>0.55000000000000004</v>
      </c>
      <c r="I1383" s="445"/>
      <c r="J1383" s="451">
        <v>0.25</v>
      </c>
      <c r="K1383" s="451"/>
      <c r="L1383" s="451"/>
      <c r="M1383" s="451"/>
      <c r="N1383" s="451"/>
      <c r="O1383" s="451"/>
      <c r="P1383" s="451"/>
      <c r="Q1383" s="444">
        <v>0.1</v>
      </c>
      <c r="R1383" s="444"/>
      <c r="S1383" s="139">
        <v>0.1</v>
      </c>
      <c r="U1383" s="127"/>
      <c r="V1383" s="127"/>
      <c r="Z1383" s="143"/>
      <c r="AA1383" s="143"/>
      <c r="AB1383" s="143"/>
      <c r="AC1383" s="37"/>
    </row>
    <row r="1384" spans="1:29" ht="14.25" customHeight="1">
      <c r="A1384" s="422"/>
      <c r="B1384" s="422"/>
      <c r="C1384" s="422"/>
      <c r="D1384" s="422"/>
      <c r="E1384" s="422"/>
      <c r="F1384" s="422"/>
      <c r="G1384" s="422"/>
      <c r="H1384" s="445" t="s">
        <v>727</v>
      </c>
      <c r="I1384" s="445"/>
      <c r="J1384" s="452" t="s">
        <v>728</v>
      </c>
      <c r="K1384" s="452"/>
      <c r="L1384" s="452"/>
      <c r="M1384" s="452"/>
      <c r="N1384" s="452"/>
      <c r="O1384" s="452"/>
      <c r="P1384" s="452"/>
      <c r="Q1384" s="446" t="s">
        <v>729</v>
      </c>
      <c r="R1384" s="446"/>
      <c r="S1384" s="447" t="s">
        <v>730</v>
      </c>
      <c r="U1384" s="127"/>
      <c r="V1384" s="127"/>
      <c r="Z1384" s="143"/>
      <c r="AA1384" s="143"/>
      <c r="AB1384" s="143"/>
      <c r="AC1384" s="37"/>
    </row>
    <row r="1385" spans="1:29" ht="67.5" customHeight="1">
      <c r="A1385" s="442" t="s">
        <v>379</v>
      </c>
      <c r="B1385" s="427" t="s">
        <v>920</v>
      </c>
      <c r="C1385" s="428">
        <v>6</v>
      </c>
      <c r="D1385" s="428">
        <v>4</v>
      </c>
      <c r="E1385" s="474" t="s">
        <v>618</v>
      </c>
      <c r="F1385" s="429">
        <v>1650</v>
      </c>
      <c r="G1385" s="429">
        <f>D1385*F1385</f>
        <v>6600</v>
      </c>
      <c r="H1385" s="161" t="s">
        <v>914</v>
      </c>
      <c r="I1385" s="161" t="s">
        <v>918</v>
      </c>
      <c r="J1385" s="154" t="s">
        <v>921</v>
      </c>
      <c r="K1385" s="154" t="s">
        <v>809</v>
      </c>
      <c r="L1385" s="154" t="s">
        <v>922</v>
      </c>
      <c r="M1385" s="154" t="s">
        <v>923</v>
      </c>
      <c r="N1385" s="154" t="s">
        <v>902</v>
      </c>
      <c r="O1385" s="154" t="s">
        <v>885</v>
      </c>
      <c r="P1385" s="154" t="s">
        <v>924</v>
      </c>
      <c r="Q1385" s="144" t="s">
        <v>736</v>
      </c>
      <c r="R1385" s="144" t="s">
        <v>737</v>
      </c>
      <c r="S1385" s="447"/>
      <c r="U1385" s="127"/>
      <c r="V1385" s="127"/>
      <c r="Z1385" s="143"/>
      <c r="AA1385" s="143"/>
      <c r="AB1385" s="143"/>
      <c r="AC1385" s="37"/>
    </row>
    <row r="1386" spans="1:29" ht="39" customHeight="1">
      <c r="A1386" s="442"/>
      <c r="B1386" s="427"/>
      <c r="C1386" s="427"/>
      <c r="D1386" s="427"/>
      <c r="E1386" s="427"/>
      <c r="F1386" s="427"/>
      <c r="G1386" s="427"/>
      <c r="H1386" s="161">
        <v>0.6</v>
      </c>
      <c r="I1386" s="161">
        <v>0.4</v>
      </c>
      <c r="J1386" s="153">
        <v>0.2</v>
      </c>
      <c r="K1386" s="153">
        <v>0.2</v>
      </c>
      <c r="L1386" s="153">
        <v>0.1</v>
      </c>
      <c r="M1386" s="153">
        <v>0.1</v>
      </c>
      <c r="N1386" s="153">
        <v>0.25</v>
      </c>
      <c r="O1386" s="153">
        <v>0.1</v>
      </c>
      <c r="P1386" s="153">
        <v>0.05</v>
      </c>
      <c r="Q1386" s="144">
        <v>0.9</v>
      </c>
      <c r="R1386" s="144">
        <v>0.1</v>
      </c>
      <c r="S1386" s="447"/>
      <c r="U1386" s="127"/>
      <c r="V1386" s="127"/>
      <c r="Z1386" s="143"/>
      <c r="AA1386" s="143"/>
      <c r="AB1386" s="143"/>
      <c r="AC1386" s="37"/>
    </row>
    <row r="1387" spans="1:29">
      <c r="A1387" s="442"/>
      <c r="B1387" s="491" t="s">
        <v>813</v>
      </c>
      <c r="C1387" s="491"/>
      <c r="D1387" s="491"/>
      <c r="E1387" s="491"/>
      <c r="F1387" s="491"/>
      <c r="G1387" s="491"/>
      <c r="H1387" s="208"/>
      <c r="I1387" s="175">
        <v>5</v>
      </c>
      <c r="J1387" s="208"/>
      <c r="K1387" s="208"/>
      <c r="L1387" s="208"/>
      <c r="M1387" s="208"/>
      <c r="N1387" s="208"/>
      <c r="O1387" s="208"/>
      <c r="P1387" s="208"/>
      <c r="Q1387" s="208"/>
      <c r="R1387" s="208"/>
      <c r="S1387" s="208"/>
      <c r="U1387" s="127"/>
      <c r="V1387" s="127"/>
      <c r="Z1387" s="143"/>
      <c r="AA1387" s="143"/>
      <c r="AB1387" s="143"/>
      <c r="AC1387" s="37"/>
    </row>
    <row r="1388" spans="1:29">
      <c r="A1388" s="442"/>
      <c r="B1388" s="492" t="s">
        <v>814</v>
      </c>
      <c r="C1388" s="492"/>
      <c r="D1388" s="492"/>
      <c r="E1388" s="492"/>
      <c r="F1388" s="492"/>
      <c r="G1388" s="492"/>
      <c r="H1388" s="208"/>
      <c r="I1388" s="177">
        <f>(I1387/D1385)*G1385*H1383*I1386</f>
        <v>1815</v>
      </c>
      <c r="J1388" s="208"/>
      <c r="K1388" s="208"/>
      <c r="L1388" s="208"/>
      <c r="M1388" s="208"/>
      <c r="N1388" s="208"/>
      <c r="O1388" s="208"/>
      <c r="P1388" s="208"/>
      <c r="Q1388" s="208"/>
      <c r="R1388" s="208"/>
      <c r="S1388" s="208"/>
      <c r="U1388" s="127"/>
      <c r="V1388" s="127"/>
      <c r="Z1388" s="143"/>
      <c r="AA1388" s="143"/>
      <c r="AB1388" s="143"/>
      <c r="AC1388" s="37"/>
    </row>
    <row r="1389" spans="1:29">
      <c r="A1389" s="442"/>
      <c r="B1389" s="491" t="s">
        <v>818</v>
      </c>
      <c r="C1389" s="491"/>
      <c r="D1389" s="491"/>
      <c r="E1389" s="491"/>
      <c r="F1389" s="491"/>
      <c r="G1389" s="491"/>
      <c r="H1389" s="208"/>
      <c r="I1389" s="175">
        <v>1</v>
      </c>
      <c r="J1389" s="208"/>
      <c r="K1389" s="208"/>
      <c r="L1389" s="208"/>
      <c r="M1389" s="208"/>
      <c r="N1389" s="208"/>
      <c r="O1389" s="208"/>
      <c r="P1389" s="208"/>
      <c r="Q1389" s="208"/>
      <c r="R1389" s="208"/>
      <c r="S1389" s="208"/>
      <c r="U1389" s="127"/>
      <c r="V1389" s="127"/>
      <c r="Z1389" s="143"/>
      <c r="AA1389" s="143"/>
      <c r="AB1389" s="143"/>
      <c r="AC1389" s="37"/>
    </row>
    <row r="1390" spans="1:29">
      <c r="A1390" s="442"/>
      <c r="B1390" s="492" t="s">
        <v>819</v>
      </c>
      <c r="C1390" s="492"/>
      <c r="D1390" s="492"/>
      <c r="E1390" s="492"/>
      <c r="F1390" s="492"/>
      <c r="G1390" s="492"/>
      <c r="H1390" s="208"/>
      <c r="I1390" s="177">
        <f>(I1389/D1385)*G1385*H1383*I1386</f>
        <v>363.00000000000006</v>
      </c>
      <c r="J1390" s="208"/>
      <c r="K1390" s="208"/>
      <c r="L1390" s="208"/>
      <c r="M1390" s="208"/>
      <c r="N1390" s="208"/>
      <c r="O1390" s="208"/>
      <c r="P1390" s="208"/>
      <c r="Q1390" s="208"/>
      <c r="R1390" s="208"/>
      <c r="S1390" s="208"/>
      <c r="T1390" s="220"/>
      <c r="U1390" s="127"/>
      <c r="V1390" s="127"/>
      <c r="Z1390" s="143"/>
      <c r="AA1390" s="143"/>
      <c r="AB1390" s="143"/>
      <c r="AC1390" s="37"/>
    </row>
    <row r="1391" spans="1:29">
      <c r="A1391" s="442"/>
      <c r="B1391" s="491" t="s">
        <v>781</v>
      </c>
      <c r="C1391" s="491"/>
      <c r="D1391" s="491"/>
      <c r="E1391" s="491"/>
      <c r="F1391" s="491"/>
      <c r="G1391" s="491"/>
      <c r="H1391" s="175">
        <v>6</v>
      </c>
      <c r="I1391" s="208"/>
      <c r="J1391" s="208"/>
      <c r="K1391" s="208"/>
      <c r="L1391" s="208"/>
      <c r="M1391" s="208"/>
      <c r="N1391" s="208"/>
      <c r="O1391" s="208"/>
      <c r="P1391" s="208"/>
      <c r="Q1391" s="208"/>
      <c r="R1391" s="208"/>
      <c r="S1391" s="208"/>
      <c r="T1391" s="220"/>
      <c r="U1391" s="127"/>
      <c r="V1391" s="127"/>
      <c r="Z1391" s="143"/>
      <c r="AA1391" s="143"/>
      <c r="AB1391" s="143"/>
      <c r="AC1391" s="37"/>
    </row>
    <row r="1392" spans="1:29">
      <c r="A1392" s="442"/>
      <c r="B1392" s="492" t="s">
        <v>782</v>
      </c>
      <c r="C1392" s="492"/>
      <c r="D1392" s="492"/>
      <c r="E1392" s="492"/>
      <c r="F1392" s="492"/>
      <c r="G1392" s="492"/>
      <c r="H1392" s="177">
        <f>(H1391/D1385)*G1385*H1383*H1386</f>
        <v>3267</v>
      </c>
      <c r="I1392" s="208"/>
      <c r="J1392" s="208"/>
      <c r="K1392" s="208"/>
      <c r="L1392" s="208"/>
      <c r="M1392" s="208"/>
      <c r="N1392" s="208"/>
      <c r="O1392" s="208"/>
      <c r="P1392" s="208"/>
      <c r="Q1392" s="208"/>
      <c r="R1392" s="208"/>
      <c r="S1392" s="208"/>
      <c r="U1392" s="127"/>
      <c r="V1392" s="127"/>
      <c r="Z1392" s="143"/>
      <c r="AA1392" s="143"/>
      <c r="AB1392" s="143"/>
      <c r="AC1392" s="37"/>
    </row>
    <row r="1393" spans="1:29">
      <c r="A1393" s="442"/>
      <c r="B1393" s="432" t="s">
        <v>766</v>
      </c>
      <c r="C1393" s="432"/>
      <c r="D1393" s="432"/>
      <c r="E1393" s="432"/>
      <c r="F1393" s="432"/>
      <c r="G1393" s="432"/>
      <c r="H1393" s="149"/>
      <c r="I1393" s="208"/>
      <c r="J1393" s="151">
        <v>4</v>
      </c>
      <c r="K1393" s="151">
        <v>4</v>
      </c>
      <c r="L1393" s="151">
        <v>4</v>
      </c>
      <c r="M1393" s="151">
        <v>4</v>
      </c>
      <c r="N1393" s="151">
        <v>4</v>
      </c>
      <c r="O1393" s="151">
        <v>4</v>
      </c>
      <c r="P1393" s="151">
        <v>4</v>
      </c>
      <c r="Q1393" s="208"/>
      <c r="R1393" s="208"/>
      <c r="S1393" s="208"/>
      <c r="U1393" s="127"/>
      <c r="V1393" s="127"/>
      <c r="Z1393" s="143"/>
      <c r="AA1393" s="143"/>
      <c r="AB1393" s="143"/>
      <c r="AC1393" s="37"/>
    </row>
    <row r="1394" spans="1:29">
      <c r="A1394" s="442"/>
      <c r="B1394" s="433" t="s">
        <v>767</v>
      </c>
      <c r="C1394" s="433"/>
      <c r="D1394" s="433"/>
      <c r="E1394" s="433"/>
      <c r="F1394" s="433"/>
      <c r="G1394" s="433"/>
      <c r="H1394" s="149"/>
      <c r="I1394" s="208"/>
      <c r="J1394" s="150">
        <f>(J1393/D1385)*G1385*J1383*J1386</f>
        <v>330</v>
      </c>
      <c r="K1394" s="150">
        <f>(K1393/D1385)*G1385*J1383*K1386</f>
        <v>330</v>
      </c>
      <c r="L1394" s="150">
        <f>(L1393/D1385)*G1385*J1383*L1386</f>
        <v>165</v>
      </c>
      <c r="M1394" s="150">
        <f>(M1393/D1385)*G1385*J1383*M1386</f>
        <v>165</v>
      </c>
      <c r="N1394" s="150">
        <f>(N1393/D1385)*G1385*J1383*N1386</f>
        <v>412.5</v>
      </c>
      <c r="O1394" s="150">
        <f>(O1393/D1385)*G1385*J1383*O1386</f>
        <v>165</v>
      </c>
      <c r="P1394" s="150">
        <f>(P1393/D1385)*G1385*J1383*P1386</f>
        <v>82.5</v>
      </c>
      <c r="Q1394" s="208"/>
      <c r="R1394" s="208"/>
      <c r="S1394" s="208"/>
      <c r="T1394" s="141"/>
      <c r="U1394" s="127"/>
      <c r="V1394" s="127"/>
      <c r="Z1394" s="143"/>
      <c r="AA1394" s="143"/>
      <c r="AB1394" s="143"/>
      <c r="AC1394" s="37"/>
    </row>
    <row r="1395" spans="1:29">
      <c r="A1395" s="442"/>
      <c r="B1395" s="432" t="s">
        <v>744</v>
      </c>
      <c r="C1395" s="432"/>
      <c r="D1395" s="432"/>
      <c r="E1395" s="432"/>
      <c r="F1395" s="432"/>
      <c r="G1395" s="432"/>
      <c r="H1395" s="175">
        <v>-2</v>
      </c>
      <c r="I1395" s="175">
        <v>-2</v>
      </c>
      <c r="J1395" s="208"/>
      <c r="K1395" s="208"/>
      <c r="L1395" s="208"/>
      <c r="M1395" s="208"/>
      <c r="N1395" s="208"/>
      <c r="O1395" s="208"/>
      <c r="P1395" s="208"/>
      <c r="Q1395" s="221">
        <v>4</v>
      </c>
      <c r="R1395" s="221">
        <v>4</v>
      </c>
      <c r="S1395" s="221">
        <v>4</v>
      </c>
      <c r="U1395" s="127"/>
      <c r="V1395" s="127"/>
      <c r="Z1395" s="143"/>
      <c r="AA1395" s="143"/>
      <c r="AB1395" s="143"/>
      <c r="AC1395" s="37"/>
    </row>
    <row r="1396" spans="1:29">
      <c r="A1396" s="442"/>
      <c r="B1396" s="433" t="s">
        <v>745</v>
      </c>
      <c r="C1396" s="433"/>
      <c r="D1396" s="433"/>
      <c r="E1396" s="433"/>
      <c r="F1396" s="433"/>
      <c r="G1396" s="433"/>
      <c r="H1396" s="222">
        <f>(H1395/D1385)*G1385*H1383*H1386</f>
        <v>-1089</v>
      </c>
      <c r="I1396" s="222">
        <f>(I1395/D1385)*G1385*H1383*I1386</f>
        <v>-726.00000000000011</v>
      </c>
      <c r="J1396" s="208"/>
      <c r="K1396" s="208"/>
      <c r="L1396" s="208"/>
      <c r="M1396" s="208"/>
      <c r="N1396" s="208"/>
      <c r="O1396" s="208"/>
      <c r="P1396" s="208"/>
      <c r="Q1396" s="150">
        <f>(Q1395/D1385)*G1385*Q1383*Q1386</f>
        <v>594</v>
      </c>
      <c r="R1396" s="150">
        <f>(R1395/D1385)*G1385*Q1383*R1386</f>
        <v>66</v>
      </c>
      <c r="S1396" s="150">
        <f>(S1395/D1385)*G1385*S1383</f>
        <v>660</v>
      </c>
      <c r="T1396" s="162"/>
      <c r="U1396" s="127"/>
      <c r="V1396" s="127"/>
      <c r="Z1396" s="143"/>
      <c r="AA1396" s="143"/>
      <c r="AB1396" s="143"/>
      <c r="AC1396" s="37"/>
    </row>
    <row r="1397" spans="1:29">
      <c r="A1397" s="442"/>
      <c r="B1397" s="448" t="s">
        <v>720</v>
      </c>
      <c r="C1397" s="448"/>
      <c r="D1397" s="448"/>
      <c r="E1397" s="448"/>
      <c r="F1397" s="448"/>
      <c r="G1397" s="448"/>
      <c r="H1397" s="152">
        <f t="shared" ref="H1397:S1397" si="78">H1387+H1389+H1391+H1393+H1395</f>
        <v>4</v>
      </c>
      <c r="I1397" s="152">
        <f t="shared" si="78"/>
        <v>4</v>
      </c>
      <c r="J1397" s="152">
        <f t="shared" si="78"/>
        <v>4</v>
      </c>
      <c r="K1397" s="152">
        <f t="shared" si="78"/>
        <v>4</v>
      </c>
      <c r="L1397" s="152">
        <f t="shared" si="78"/>
        <v>4</v>
      </c>
      <c r="M1397" s="152">
        <f t="shared" si="78"/>
        <v>4</v>
      </c>
      <c r="N1397" s="152">
        <f t="shared" si="78"/>
        <v>4</v>
      </c>
      <c r="O1397" s="152">
        <f t="shared" si="78"/>
        <v>4</v>
      </c>
      <c r="P1397" s="152">
        <f t="shared" si="78"/>
        <v>4</v>
      </c>
      <c r="Q1397" s="152">
        <f t="shared" si="78"/>
        <v>4</v>
      </c>
      <c r="R1397" s="152">
        <f t="shared" si="78"/>
        <v>4</v>
      </c>
      <c r="S1397" s="152">
        <f t="shared" si="78"/>
        <v>4</v>
      </c>
      <c r="U1397" s="127"/>
      <c r="V1397" s="127"/>
      <c r="Z1397" s="143"/>
      <c r="AA1397" s="143"/>
      <c r="AB1397" s="143"/>
      <c r="AC1397" s="37"/>
    </row>
    <row r="1398" spans="1:29">
      <c r="A1398" s="442"/>
      <c r="B1398" s="439" t="s">
        <v>695</v>
      </c>
      <c r="C1398" s="439"/>
      <c r="D1398" s="439"/>
      <c r="E1398" s="439"/>
      <c r="F1398" s="439"/>
      <c r="G1398" s="439"/>
      <c r="H1398" s="117">
        <f t="shared" ref="H1398:S1398" si="79">H1388+H1390+H1392+H1394+H1396</f>
        <v>2178</v>
      </c>
      <c r="I1398" s="117">
        <f t="shared" si="79"/>
        <v>1452</v>
      </c>
      <c r="J1398" s="117">
        <f t="shared" si="79"/>
        <v>330</v>
      </c>
      <c r="K1398" s="117">
        <f t="shared" si="79"/>
        <v>330</v>
      </c>
      <c r="L1398" s="117">
        <f t="shared" si="79"/>
        <v>165</v>
      </c>
      <c r="M1398" s="117">
        <f t="shared" si="79"/>
        <v>165</v>
      </c>
      <c r="N1398" s="117">
        <f t="shared" si="79"/>
        <v>412.5</v>
      </c>
      <c r="O1398" s="117">
        <f t="shared" si="79"/>
        <v>165</v>
      </c>
      <c r="P1398" s="117">
        <f t="shared" si="79"/>
        <v>82.5</v>
      </c>
      <c r="Q1398" s="117">
        <f t="shared" si="79"/>
        <v>594</v>
      </c>
      <c r="R1398" s="117">
        <f t="shared" si="79"/>
        <v>66</v>
      </c>
      <c r="S1398" s="117">
        <f t="shared" si="79"/>
        <v>660</v>
      </c>
      <c r="T1398" s="220"/>
      <c r="U1398" s="127"/>
      <c r="V1398" s="127"/>
      <c r="Z1398" s="143"/>
      <c r="AA1398" s="143"/>
      <c r="AB1398" s="143"/>
      <c r="AC1398" s="37"/>
    </row>
    <row r="1399" spans="1:29" ht="23.25" customHeight="1">
      <c r="A1399" s="442"/>
      <c r="B1399" s="449" t="s">
        <v>746</v>
      </c>
      <c r="C1399" s="449"/>
      <c r="D1399" s="449"/>
      <c r="E1399" s="449"/>
      <c r="F1399" s="449"/>
      <c r="G1399" s="449"/>
      <c r="H1399" s="453">
        <f>SUM(H1398:I1398)</f>
        <v>3630</v>
      </c>
      <c r="I1399" s="453"/>
      <c r="J1399" s="453"/>
      <c r="K1399" s="453"/>
      <c r="L1399" s="453"/>
      <c r="M1399" s="453"/>
      <c r="N1399" s="453"/>
      <c r="O1399" s="453"/>
      <c r="P1399" s="453"/>
      <c r="Q1399" s="453"/>
      <c r="R1399" s="453"/>
      <c r="S1399" s="453"/>
      <c r="T1399" s="220"/>
      <c r="U1399" s="127"/>
      <c r="V1399" s="127"/>
      <c r="Z1399" s="143"/>
      <c r="AA1399" s="143"/>
      <c r="AB1399" s="143"/>
      <c r="AC1399" s="37"/>
    </row>
    <row r="1400" spans="1:29" ht="23.25" customHeight="1">
      <c r="A1400" s="442"/>
      <c r="B1400" s="449" t="s">
        <v>747</v>
      </c>
      <c r="C1400" s="449"/>
      <c r="D1400" s="449"/>
      <c r="E1400" s="449"/>
      <c r="F1400" s="449"/>
      <c r="G1400" s="449"/>
      <c r="H1400" s="477">
        <f>SUM(J1398:P1398)</f>
        <v>1650</v>
      </c>
      <c r="I1400" s="477"/>
      <c r="J1400" s="477"/>
      <c r="K1400" s="477"/>
      <c r="L1400" s="477"/>
      <c r="M1400" s="477"/>
      <c r="N1400" s="477"/>
      <c r="O1400" s="477"/>
      <c r="P1400" s="477"/>
      <c r="Q1400" s="477"/>
      <c r="R1400" s="477"/>
      <c r="S1400" s="477"/>
      <c r="U1400" s="127"/>
      <c r="V1400" s="127"/>
      <c r="Z1400" s="143"/>
      <c r="AA1400" s="143"/>
      <c r="AB1400" s="143"/>
      <c r="AC1400" s="37"/>
    </row>
    <row r="1401" spans="1:29" ht="23.25" customHeight="1">
      <c r="A1401" s="442"/>
      <c r="B1401" s="449" t="s">
        <v>748</v>
      </c>
      <c r="C1401" s="449"/>
      <c r="D1401" s="449"/>
      <c r="E1401" s="449"/>
      <c r="F1401" s="449"/>
      <c r="G1401" s="449"/>
      <c r="H1401" s="477">
        <f>SUM(Q1398:S1398)</f>
        <v>1320</v>
      </c>
      <c r="I1401" s="477"/>
      <c r="J1401" s="477"/>
      <c r="K1401" s="477"/>
      <c r="L1401" s="477"/>
      <c r="M1401" s="477"/>
      <c r="N1401" s="477"/>
      <c r="O1401" s="477"/>
      <c r="P1401" s="477"/>
      <c r="Q1401" s="477"/>
      <c r="R1401" s="477"/>
      <c r="S1401" s="477"/>
      <c r="U1401" s="127"/>
      <c r="V1401" s="127"/>
      <c r="Z1401" s="143"/>
      <c r="AA1401" s="143"/>
      <c r="AB1401" s="143"/>
      <c r="AC1401" s="37"/>
    </row>
    <row r="1402" spans="1:29" ht="23.25" customHeight="1">
      <c r="A1402" s="442"/>
      <c r="B1402" s="439" t="s">
        <v>721</v>
      </c>
      <c r="C1402" s="439"/>
      <c r="D1402" s="439"/>
      <c r="E1402" s="439"/>
      <c r="F1402" s="439"/>
      <c r="G1402" s="439"/>
      <c r="H1402" s="477">
        <f>SUM(H1399:S1401)</f>
        <v>6600</v>
      </c>
      <c r="I1402" s="477"/>
      <c r="J1402" s="477"/>
      <c r="K1402" s="477"/>
      <c r="L1402" s="477"/>
      <c r="M1402" s="477"/>
      <c r="N1402" s="477"/>
      <c r="O1402" s="477"/>
      <c r="P1402" s="477"/>
      <c r="Q1402" s="477"/>
      <c r="R1402" s="477"/>
      <c r="S1402" s="477"/>
      <c r="U1402" s="127"/>
      <c r="V1402" s="127"/>
      <c r="Z1402" s="143"/>
      <c r="AA1402" s="143"/>
      <c r="AB1402" s="143"/>
      <c r="AC1402" s="37"/>
    </row>
    <row r="1403" spans="1:29" ht="23.25" customHeight="1">
      <c r="A1403" s="442"/>
      <c r="B1403" s="450" t="s">
        <v>830</v>
      </c>
      <c r="C1403" s="450"/>
      <c r="D1403" s="450"/>
      <c r="E1403" s="450"/>
      <c r="F1403" s="450"/>
      <c r="G1403" s="450"/>
      <c r="H1403" s="454">
        <f>H1402/G1385</f>
        <v>1</v>
      </c>
      <c r="I1403" s="454"/>
      <c r="J1403" s="454"/>
      <c r="K1403" s="454"/>
      <c r="L1403" s="454"/>
      <c r="M1403" s="454"/>
      <c r="N1403" s="454"/>
      <c r="O1403" s="454"/>
      <c r="P1403" s="454"/>
      <c r="Q1403" s="454"/>
      <c r="R1403" s="454"/>
      <c r="S1403" s="454"/>
      <c r="Z1403" s="143"/>
      <c r="AA1403" s="143"/>
      <c r="AB1403" s="143"/>
      <c r="AC1403" s="37"/>
    </row>
    <row r="1404" spans="1:29" s="129" customFormat="1">
      <c r="A1404" s="121"/>
      <c r="B1404" s="121"/>
      <c r="C1404" s="121"/>
      <c r="D1404" s="121"/>
      <c r="E1404" s="121"/>
      <c r="F1404" s="122"/>
      <c r="G1404" s="122"/>
      <c r="H1404" s="123"/>
      <c r="I1404" s="124"/>
      <c r="J1404" s="124"/>
      <c r="K1404" s="124"/>
      <c r="L1404" s="127"/>
      <c r="M1404" s="127"/>
      <c r="N1404" s="127"/>
      <c r="O1404" s="127"/>
      <c r="P1404" s="127"/>
      <c r="Q1404" s="127"/>
      <c r="R1404" s="127"/>
      <c r="S1404" s="127"/>
      <c r="T1404" s="127"/>
      <c r="U1404" s="127"/>
      <c r="V1404" s="127"/>
      <c r="W1404" s="127"/>
      <c r="X1404" s="127"/>
      <c r="Y1404" s="127"/>
      <c r="Z1404" s="143"/>
      <c r="AA1404" s="143"/>
      <c r="AB1404" s="143"/>
      <c r="AC1404" s="37"/>
    </row>
    <row r="1405" spans="1:29" ht="15" customHeight="1">
      <c r="A1405" s="422" t="s">
        <v>678</v>
      </c>
      <c r="B1405" s="422" t="s">
        <v>679</v>
      </c>
      <c r="C1405" s="422" t="s">
        <v>680</v>
      </c>
      <c r="D1405" s="422" t="s">
        <v>681</v>
      </c>
      <c r="E1405" s="422" t="s">
        <v>682</v>
      </c>
      <c r="F1405" s="423" t="s">
        <v>683</v>
      </c>
      <c r="G1405" s="423" t="s">
        <v>684</v>
      </c>
      <c r="H1405" s="138">
        <v>0.55000000000000004</v>
      </c>
      <c r="I1405" s="451">
        <v>0.25</v>
      </c>
      <c r="J1405" s="451"/>
      <c r="K1405" s="451"/>
      <c r="L1405" s="451"/>
      <c r="M1405" s="451"/>
      <c r="N1405" s="444">
        <v>0.1</v>
      </c>
      <c r="O1405" s="444"/>
      <c r="P1405" s="139">
        <v>0.1</v>
      </c>
      <c r="Z1405" s="143"/>
      <c r="AA1405" s="143"/>
      <c r="AB1405" s="143"/>
      <c r="AC1405" s="37"/>
    </row>
    <row r="1406" spans="1:29" ht="14.25" customHeight="1">
      <c r="A1406" s="422"/>
      <c r="B1406" s="422"/>
      <c r="C1406" s="422"/>
      <c r="D1406" s="422"/>
      <c r="E1406" s="422"/>
      <c r="F1406" s="422"/>
      <c r="G1406" s="422"/>
      <c r="H1406" s="445" t="s">
        <v>727</v>
      </c>
      <c r="I1406" s="452" t="s">
        <v>728</v>
      </c>
      <c r="J1406" s="452"/>
      <c r="K1406" s="452"/>
      <c r="L1406" s="452"/>
      <c r="M1406" s="452"/>
      <c r="N1406" s="446" t="s">
        <v>729</v>
      </c>
      <c r="O1406" s="446"/>
      <c r="P1406" s="447" t="s">
        <v>730</v>
      </c>
      <c r="Z1406" s="143"/>
      <c r="AA1406" s="143"/>
      <c r="AB1406" s="143"/>
      <c r="AC1406" s="37"/>
    </row>
    <row r="1407" spans="1:29" ht="67.5" customHeight="1">
      <c r="A1407" s="442" t="s">
        <v>380</v>
      </c>
      <c r="B1407" s="427" t="s">
        <v>951</v>
      </c>
      <c r="C1407" s="428">
        <v>2</v>
      </c>
      <c r="D1407" s="428">
        <v>2</v>
      </c>
      <c r="E1407" s="474" t="s">
        <v>618</v>
      </c>
      <c r="F1407" s="429">
        <v>8400</v>
      </c>
      <c r="G1407" s="429">
        <v>16800</v>
      </c>
      <c r="H1407" s="445"/>
      <c r="I1407" s="154" t="s">
        <v>784</v>
      </c>
      <c r="J1407" s="154" t="s">
        <v>733</v>
      </c>
      <c r="K1407" s="154" t="s">
        <v>756</v>
      </c>
      <c r="L1407" s="154" t="s">
        <v>757</v>
      </c>
      <c r="M1407" s="154" t="s">
        <v>735</v>
      </c>
      <c r="N1407" s="144" t="s">
        <v>736</v>
      </c>
      <c r="O1407" s="144" t="s">
        <v>737</v>
      </c>
      <c r="P1407" s="447"/>
      <c r="Z1407" s="143"/>
      <c r="AA1407" s="143"/>
      <c r="AB1407" s="143"/>
      <c r="AC1407" s="37"/>
    </row>
    <row r="1408" spans="1:29" ht="39" customHeight="1">
      <c r="A1408" s="442"/>
      <c r="B1408" s="427"/>
      <c r="C1408" s="427"/>
      <c r="D1408" s="427"/>
      <c r="E1408" s="427"/>
      <c r="F1408" s="427"/>
      <c r="G1408" s="427"/>
      <c r="H1408" s="427"/>
      <c r="I1408" s="153">
        <v>0.5</v>
      </c>
      <c r="J1408" s="153">
        <v>0.2</v>
      </c>
      <c r="K1408" s="153">
        <v>0.1</v>
      </c>
      <c r="L1408" s="153">
        <v>0.1</v>
      </c>
      <c r="M1408" s="153">
        <v>0.1</v>
      </c>
      <c r="N1408" s="144">
        <v>0.9</v>
      </c>
      <c r="O1408" s="144">
        <v>0.1</v>
      </c>
      <c r="P1408" s="447"/>
      <c r="Z1408" s="143"/>
      <c r="AA1408" s="143"/>
      <c r="AB1408" s="143"/>
      <c r="AC1408" s="37"/>
    </row>
    <row r="1409" spans="1:29">
      <c r="A1409" s="442"/>
      <c r="B1409" s="491" t="s">
        <v>762</v>
      </c>
      <c r="C1409" s="491"/>
      <c r="D1409" s="491"/>
      <c r="E1409" s="491"/>
      <c r="F1409" s="491"/>
      <c r="G1409" s="491"/>
      <c r="H1409" s="175">
        <v>2</v>
      </c>
      <c r="I1409" s="112"/>
      <c r="J1409" s="112"/>
      <c r="K1409" s="112"/>
      <c r="L1409" s="223"/>
      <c r="M1409" s="223"/>
      <c r="N1409" s="112"/>
      <c r="O1409" s="115"/>
      <c r="P1409" s="115"/>
      <c r="Z1409" s="143"/>
      <c r="AA1409" s="143"/>
      <c r="AB1409" s="143"/>
      <c r="AC1409" s="37"/>
    </row>
    <row r="1410" spans="1:29">
      <c r="A1410" s="442"/>
      <c r="B1410" s="492" t="s">
        <v>763</v>
      </c>
      <c r="C1410" s="492"/>
      <c r="D1410" s="492"/>
      <c r="E1410" s="492"/>
      <c r="F1410" s="492"/>
      <c r="G1410" s="492"/>
      <c r="H1410" s="177">
        <f>(H1409/D1407)*H1405*G1407</f>
        <v>9240</v>
      </c>
      <c r="I1410" s="112"/>
      <c r="J1410" s="112"/>
      <c r="K1410" s="112"/>
      <c r="L1410" s="223"/>
      <c r="M1410" s="223"/>
      <c r="N1410" s="112"/>
      <c r="O1410" s="115"/>
      <c r="P1410" s="115"/>
      <c r="Z1410" s="143"/>
      <c r="AA1410" s="143"/>
      <c r="AB1410" s="143"/>
      <c r="AC1410" s="37"/>
    </row>
    <row r="1411" spans="1:29">
      <c r="A1411" s="442"/>
      <c r="B1411" s="491" t="s">
        <v>766</v>
      </c>
      <c r="C1411" s="491"/>
      <c r="D1411" s="491"/>
      <c r="E1411" s="491"/>
      <c r="F1411" s="491"/>
      <c r="G1411" s="491"/>
      <c r="H1411" s="112"/>
      <c r="I1411" s="130">
        <v>2</v>
      </c>
      <c r="J1411" s="130">
        <v>2</v>
      </c>
      <c r="K1411" s="130">
        <v>2</v>
      </c>
      <c r="L1411" s="130">
        <v>2</v>
      </c>
      <c r="M1411" s="223"/>
      <c r="N1411" s="112"/>
      <c r="O1411" s="115"/>
      <c r="P1411" s="115"/>
      <c r="Z1411" s="143"/>
      <c r="AA1411" s="143"/>
      <c r="AB1411" s="143"/>
      <c r="AC1411" s="37"/>
    </row>
    <row r="1412" spans="1:29">
      <c r="A1412" s="442"/>
      <c r="B1412" s="492" t="s">
        <v>767</v>
      </c>
      <c r="C1412" s="492"/>
      <c r="D1412" s="492"/>
      <c r="E1412" s="492"/>
      <c r="F1412" s="492"/>
      <c r="G1412" s="492"/>
      <c r="H1412" s="112"/>
      <c r="I1412" s="157">
        <f>(I1411/D1407)*G1407*I1405*I1408</f>
        <v>2100</v>
      </c>
      <c r="J1412" s="157">
        <f>(J1411/D1407)*G1407*I1405*J1408</f>
        <v>840</v>
      </c>
      <c r="K1412" s="157">
        <f>(K1411/D1407)*G1407*I1405*K1408</f>
        <v>420</v>
      </c>
      <c r="L1412" s="157">
        <f>(L1411/D1407)*G1407*I1405*L1408</f>
        <v>420</v>
      </c>
      <c r="M1412" s="178"/>
      <c r="N1412" s="112"/>
      <c r="O1412" s="115"/>
      <c r="P1412" s="115"/>
      <c r="Z1412" s="143"/>
      <c r="AA1412" s="143"/>
      <c r="AB1412" s="143"/>
      <c r="AC1412" s="37"/>
    </row>
    <row r="1413" spans="1:29">
      <c r="A1413" s="442"/>
      <c r="B1413" s="432" t="s">
        <v>744</v>
      </c>
      <c r="C1413" s="432"/>
      <c r="D1413" s="432"/>
      <c r="E1413" s="432"/>
      <c r="F1413" s="432"/>
      <c r="G1413" s="432"/>
      <c r="H1413" s="149"/>
      <c r="I1413" s="149"/>
      <c r="J1413" s="149"/>
      <c r="K1413" s="149"/>
      <c r="L1413" s="149"/>
      <c r="M1413" s="151">
        <v>2</v>
      </c>
      <c r="N1413" s="149"/>
      <c r="O1413" s="149"/>
      <c r="P1413" s="149"/>
      <c r="Z1413" s="143"/>
      <c r="AA1413" s="143"/>
      <c r="AB1413" s="143"/>
      <c r="AC1413" s="37"/>
    </row>
    <row r="1414" spans="1:29">
      <c r="A1414" s="442"/>
      <c r="B1414" s="433" t="s">
        <v>745</v>
      </c>
      <c r="C1414" s="433"/>
      <c r="D1414" s="433"/>
      <c r="E1414" s="433"/>
      <c r="F1414" s="433"/>
      <c r="G1414" s="433"/>
      <c r="H1414" s="149"/>
      <c r="I1414" s="149"/>
      <c r="J1414" s="149"/>
      <c r="K1414" s="149"/>
      <c r="L1414" s="149"/>
      <c r="M1414" s="150">
        <f>(M1413/D1407)*G1407*I1405*M1408</f>
        <v>420</v>
      </c>
      <c r="N1414" s="149"/>
      <c r="O1414" s="149"/>
      <c r="P1414" s="149"/>
      <c r="Z1414" s="143"/>
      <c r="AA1414" s="143"/>
      <c r="AB1414" s="143"/>
      <c r="AC1414" s="37"/>
    </row>
    <row r="1415" spans="1:29">
      <c r="A1415" s="442"/>
      <c r="B1415" s="448" t="s">
        <v>720</v>
      </c>
      <c r="C1415" s="448"/>
      <c r="D1415" s="448"/>
      <c r="E1415" s="448"/>
      <c r="F1415" s="448"/>
      <c r="G1415" s="448"/>
      <c r="H1415" s="152">
        <f t="shared" ref="H1415:P1415" si="80">H1409+H1411+H1413</f>
        <v>2</v>
      </c>
      <c r="I1415" s="152">
        <f t="shared" si="80"/>
        <v>2</v>
      </c>
      <c r="J1415" s="152">
        <f t="shared" si="80"/>
        <v>2</v>
      </c>
      <c r="K1415" s="152">
        <f t="shared" si="80"/>
        <v>2</v>
      </c>
      <c r="L1415" s="152">
        <f t="shared" si="80"/>
        <v>2</v>
      </c>
      <c r="M1415" s="152">
        <f t="shared" si="80"/>
        <v>2</v>
      </c>
      <c r="N1415" s="152">
        <f t="shared" si="80"/>
        <v>0</v>
      </c>
      <c r="O1415" s="152">
        <f t="shared" si="80"/>
        <v>0</v>
      </c>
      <c r="P1415" s="152">
        <f t="shared" si="80"/>
        <v>0</v>
      </c>
      <c r="Z1415" s="143"/>
      <c r="AA1415" s="143"/>
      <c r="AB1415" s="143"/>
      <c r="AC1415" s="37"/>
    </row>
    <row r="1416" spans="1:29">
      <c r="A1416" s="442"/>
      <c r="B1416" s="439" t="s">
        <v>695</v>
      </c>
      <c r="C1416" s="439"/>
      <c r="D1416" s="439"/>
      <c r="E1416" s="439"/>
      <c r="F1416" s="439"/>
      <c r="G1416" s="439"/>
      <c r="H1416" s="117">
        <f t="shared" ref="H1416:P1416" si="81">H1410+H1412+H1414</f>
        <v>9240</v>
      </c>
      <c r="I1416" s="117">
        <f t="shared" si="81"/>
        <v>2100</v>
      </c>
      <c r="J1416" s="117">
        <f t="shared" si="81"/>
        <v>840</v>
      </c>
      <c r="K1416" s="117">
        <f t="shared" si="81"/>
        <v>420</v>
      </c>
      <c r="L1416" s="117">
        <f t="shared" si="81"/>
        <v>420</v>
      </c>
      <c r="M1416" s="117">
        <f t="shared" si="81"/>
        <v>420</v>
      </c>
      <c r="N1416" s="117">
        <f t="shared" si="81"/>
        <v>0</v>
      </c>
      <c r="O1416" s="117">
        <f t="shared" si="81"/>
        <v>0</v>
      </c>
      <c r="P1416" s="117">
        <f t="shared" si="81"/>
        <v>0</v>
      </c>
      <c r="U1416" s="141"/>
      <c r="Z1416" s="143"/>
      <c r="AA1416" s="143"/>
      <c r="AB1416" s="143"/>
      <c r="AC1416" s="37"/>
    </row>
    <row r="1417" spans="1:29">
      <c r="A1417" s="442"/>
      <c r="B1417" s="449" t="s">
        <v>746</v>
      </c>
      <c r="C1417" s="449"/>
      <c r="D1417" s="449"/>
      <c r="E1417" s="449"/>
      <c r="F1417" s="449"/>
      <c r="G1417" s="449"/>
      <c r="H1417" s="470">
        <f>H1416</f>
        <v>9240</v>
      </c>
      <c r="I1417" s="470"/>
      <c r="J1417" s="470"/>
      <c r="K1417" s="470"/>
      <c r="L1417" s="470"/>
      <c r="M1417" s="470"/>
      <c r="N1417" s="470"/>
      <c r="O1417" s="470"/>
      <c r="P1417" s="470"/>
      <c r="Z1417" s="143"/>
      <c r="AA1417" s="143"/>
      <c r="AB1417" s="143"/>
      <c r="AC1417" s="37"/>
    </row>
    <row r="1418" spans="1:29">
      <c r="A1418" s="442"/>
      <c r="B1418" s="449" t="s">
        <v>747</v>
      </c>
      <c r="C1418" s="449"/>
      <c r="D1418" s="449"/>
      <c r="E1418" s="449"/>
      <c r="F1418" s="449"/>
      <c r="G1418" s="449"/>
      <c r="H1418" s="470">
        <f>SUM(I1416:M1416)</f>
        <v>4200</v>
      </c>
      <c r="I1418" s="470"/>
      <c r="J1418" s="470"/>
      <c r="K1418" s="470"/>
      <c r="L1418" s="470"/>
      <c r="M1418" s="470"/>
      <c r="N1418" s="470"/>
      <c r="O1418" s="470"/>
      <c r="P1418" s="470"/>
      <c r="Z1418" s="143"/>
      <c r="AA1418" s="143"/>
      <c r="AB1418" s="143"/>
      <c r="AC1418" s="37"/>
    </row>
    <row r="1419" spans="1:29">
      <c r="A1419" s="442"/>
      <c r="B1419" s="449" t="s">
        <v>748</v>
      </c>
      <c r="C1419" s="449"/>
      <c r="D1419" s="449"/>
      <c r="E1419" s="449"/>
      <c r="F1419" s="449"/>
      <c r="G1419" s="449"/>
      <c r="H1419" s="470">
        <f>SUM(N1416:P1416)</f>
        <v>0</v>
      </c>
      <c r="I1419" s="470"/>
      <c r="J1419" s="470"/>
      <c r="K1419" s="470"/>
      <c r="L1419" s="470"/>
      <c r="M1419" s="470"/>
      <c r="N1419" s="470"/>
      <c r="O1419" s="470"/>
      <c r="P1419" s="470"/>
      <c r="Z1419" s="143"/>
      <c r="AA1419" s="143"/>
      <c r="AB1419" s="143"/>
      <c r="AC1419" s="37"/>
    </row>
    <row r="1420" spans="1:29">
      <c r="A1420" s="442"/>
      <c r="B1420" s="439" t="s">
        <v>721</v>
      </c>
      <c r="C1420" s="439"/>
      <c r="D1420" s="439"/>
      <c r="E1420" s="439"/>
      <c r="F1420" s="439"/>
      <c r="G1420" s="439"/>
      <c r="H1420" s="470">
        <f>SUM(H1417:P1419)</f>
        <v>13440</v>
      </c>
      <c r="I1420" s="470"/>
      <c r="J1420" s="470"/>
      <c r="K1420" s="470"/>
      <c r="L1420" s="470"/>
      <c r="M1420" s="470"/>
      <c r="N1420" s="470"/>
      <c r="O1420" s="470"/>
      <c r="P1420" s="470"/>
      <c r="Z1420" s="143"/>
      <c r="AA1420" s="143"/>
      <c r="AB1420" s="143"/>
      <c r="AC1420" s="37"/>
    </row>
    <row r="1421" spans="1:29">
      <c r="A1421" s="442"/>
      <c r="B1421" s="450" t="s">
        <v>749</v>
      </c>
      <c r="C1421" s="450"/>
      <c r="D1421" s="450"/>
      <c r="E1421" s="450"/>
      <c r="F1421" s="450"/>
      <c r="G1421" s="450"/>
      <c r="H1421" s="471">
        <f>H1420/G1407</f>
        <v>0.8</v>
      </c>
      <c r="I1421" s="471"/>
      <c r="J1421" s="471"/>
      <c r="K1421" s="471"/>
      <c r="L1421" s="471"/>
      <c r="M1421" s="471"/>
      <c r="N1421" s="471"/>
      <c r="O1421" s="471"/>
      <c r="P1421" s="471"/>
      <c r="Z1421" s="143"/>
      <c r="AA1421" s="143"/>
      <c r="AB1421" s="143"/>
      <c r="AC1421" s="37"/>
    </row>
    <row r="1422" spans="1:29" s="129" customFormat="1">
      <c r="A1422" s="121"/>
      <c r="B1422" s="121"/>
      <c r="C1422" s="121"/>
      <c r="D1422" s="121"/>
      <c r="E1422" s="121"/>
      <c r="F1422" s="122"/>
      <c r="G1422" s="122"/>
      <c r="H1422" s="123"/>
      <c r="I1422" s="124"/>
      <c r="J1422" s="124"/>
      <c r="K1422" s="124"/>
      <c r="L1422" s="125"/>
      <c r="M1422" s="125"/>
      <c r="N1422" s="127"/>
      <c r="O1422" s="127"/>
      <c r="P1422" s="127"/>
      <c r="Q1422" s="127"/>
      <c r="R1422" s="127"/>
      <c r="S1422" s="127"/>
      <c r="T1422" s="127"/>
      <c r="U1422" s="127"/>
      <c r="V1422" s="127"/>
      <c r="W1422" s="127"/>
      <c r="X1422" s="127"/>
      <c r="Y1422" s="127"/>
      <c r="Z1422" s="143"/>
      <c r="AA1422" s="143"/>
      <c r="AB1422" s="143"/>
      <c r="AC1422" s="37"/>
    </row>
    <row r="1423" spans="1:29" ht="15" customHeight="1">
      <c r="A1423" s="422" t="s">
        <v>678</v>
      </c>
      <c r="B1423" s="422" t="s">
        <v>679</v>
      </c>
      <c r="C1423" s="422" t="s">
        <v>680</v>
      </c>
      <c r="D1423" s="422" t="s">
        <v>681</v>
      </c>
      <c r="E1423" s="422" t="s">
        <v>682</v>
      </c>
      <c r="F1423" s="423" t="s">
        <v>683</v>
      </c>
      <c r="G1423" s="423" t="s">
        <v>684</v>
      </c>
      <c r="H1423" s="445">
        <v>0.55000000000000004</v>
      </c>
      <c r="I1423" s="445"/>
      <c r="J1423" s="445"/>
      <c r="K1423" s="451">
        <v>0.25</v>
      </c>
      <c r="L1423" s="451"/>
      <c r="M1423" s="451"/>
      <c r="N1423" s="451"/>
      <c r="O1423" s="451"/>
      <c r="P1423" s="451"/>
      <c r="Q1423" s="444">
        <v>0.1</v>
      </c>
      <c r="R1423" s="444"/>
      <c r="S1423" s="139">
        <v>0.1</v>
      </c>
      <c r="Z1423" s="143"/>
      <c r="AA1423" s="143"/>
      <c r="AB1423" s="143"/>
      <c r="AC1423" s="37"/>
    </row>
    <row r="1424" spans="1:29" ht="14.25" customHeight="1">
      <c r="A1424" s="422"/>
      <c r="B1424" s="422"/>
      <c r="C1424" s="422"/>
      <c r="D1424" s="422"/>
      <c r="E1424" s="422"/>
      <c r="F1424" s="422"/>
      <c r="G1424" s="422"/>
      <c r="H1424" s="445" t="s">
        <v>727</v>
      </c>
      <c r="I1424" s="445"/>
      <c r="J1424" s="445"/>
      <c r="K1424" s="452" t="s">
        <v>728</v>
      </c>
      <c r="L1424" s="452"/>
      <c r="M1424" s="452"/>
      <c r="N1424" s="452"/>
      <c r="O1424" s="452"/>
      <c r="P1424" s="452"/>
      <c r="Q1424" s="446" t="s">
        <v>729</v>
      </c>
      <c r="R1424" s="446"/>
      <c r="S1424" s="447" t="s">
        <v>730</v>
      </c>
      <c r="Z1424" s="143"/>
      <c r="AA1424" s="143"/>
      <c r="AB1424" s="143"/>
      <c r="AC1424" s="37"/>
    </row>
    <row r="1425" spans="1:29" ht="67.5" customHeight="1">
      <c r="A1425" s="442" t="s">
        <v>381</v>
      </c>
      <c r="B1425" s="427" t="s">
        <v>952</v>
      </c>
      <c r="C1425" s="428">
        <v>4</v>
      </c>
      <c r="D1425" s="428">
        <v>4</v>
      </c>
      <c r="E1425" s="474" t="s">
        <v>618</v>
      </c>
      <c r="F1425" s="429">
        <v>49850</v>
      </c>
      <c r="G1425" s="429">
        <v>199400</v>
      </c>
      <c r="H1425" s="138" t="s">
        <v>953</v>
      </c>
      <c r="I1425" s="138" t="s">
        <v>954</v>
      </c>
      <c r="J1425" s="138" t="s">
        <v>955</v>
      </c>
      <c r="K1425" s="154" t="s">
        <v>809</v>
      </c>
      <c r="L1425" s="154" t="s">
        <v>882</v>
      </c>
      <c r="M1425" s="154" t="s">
        <v>956</v>
      </c>
      <c r="N1425" s="154" t="s">
        <v>812</v>
      </c>
      <c r="O1425" s="154" t="s">
        <v>797</v>
      </c>
      <c r="P1425" s="154" t="s">
        <v>735</v>
      </c>
      <c r="Q1425" s="144" t="s">
        <v>736</v>
      </c>
      <c r="R1425" s="144" t="s">
        <v>737</v>
      </c>
      <c r="S1425" s="447"/>
      <c r="Z1425" s="143"/>
      <c r="AA1425" s="143"/>
      <c r="AB1425" s="143"/>
      <c r="AC1425" s="37"/>
    </row>
    <row r="1426" spans="1:29" ht="39" customHeight="1">
      <c r="A1426" s="442"/>
      <c r="B1426" s="427"/>
      <c r="C1426" s="427"/>
      <c r="D1426" s="427"/>
      <c r="E1426" s="427"/>
      <c r="F1426" s="427"/>
      <c r="G1426" s="427"/>
      <c r="H1426" s="138">
        <v>0.7</v>
      </c>
      <c r="I1426" s="138">
        <v>0.2</v>
      </c>
      <c r="J1426" s="138">
        <v>0.1</v>
      </c>
      <c r="K1426" s="153">
        <v>0.25</v>
      </c>
      <c r="L1426" s="153">
        <v>0.15</v>
      </c>
      <c r="M1426" s="153">
        <v>0.2</v>
      </c>
      <c r="N1426" s="153">
        <v>0.2</v>
      </c>
      <c r="O1426" s="153">
        <v>0.1</v>
      </c>
      <c r="P1426" s="153">
        <v>0.1</v>
      </c>
      <c r="Q1426" s="144">
        <v>0.9</v>
      </c>
      <c r="R1426" s="144">
        <v>0.1</v>
      </c>
      <c r="S1426" s="447"/>
      <c r="Z1426" s="143"/>
      <c r="AA1426" s="143"/>
      <c r="AB1426" s="143"/>
      <c r="AC1426" s="37"/>
    </row>
    <row r="1427" spans="1:29">
      <c r="A1427" s="442"/>
      <c r="B1427" s="432" t="s">
        <v>710</v>
      </c>
      <c r="C1427" s="432"/>
      <c r="D1427" s="432"/>
      <c r="E1427" s="432"/>
      <c r="F1427" s="432"/>
      <c r="G1427" s="432"/>
      <c r="H1427" s="158">
        <v>4</v>
      </c>
      <c r="I1427" s="115"/>
      <c r="J1427" s="115"/>
      <c r="K1427" s="115"/>
      <c r="L1427" s="115"/>
      <c r="M1427" s="115"/>
      <c r="N1427" s="115"/>
      <c r="O1427" s="115"/>
      <c r="P1427" s="115"/>
      <c r="Q1427" s="115"/>
      <c r="R1427" s="115"/>
      <c r="S1427" s="115"/>
      <c r="Z1427" s="143"/>
      <c r="AA1427" s="143"/>
      <c r="AB1427" s="143"/>
      <c r="AC1427" s="37"/>
    </row>
    <row r="1428" spans="1:29">
      <c r="A1428" s="442"/>
      <c r="B1428" s="433" t="s">
        <v>711</v>
      </c>
      <c r="C1428" s="433"/>
      <c r="D1428" s="433"/>
      <c r="E1428" s="433"/>
      <c r="F1428" s="433"/>
      <c r="G1428" s="433"/>
      <c r="H1428" s="157">
        <f>(H1427/C1425)*G1425*H1423*H1426</f>
        <v>76769</v>
      </c>
      <c r="I1428" s="115"/>
      <c r="J1428" s="115"/>
      <c r="K1428" s="115"/>
      <c r="L1428" s="115"/>
      <c r="M1428" s="115"/>
      <c r="N1428" s="115"/>
      <c r="O1428" s="115"/>
      <c r="P1428" s="115"/>
      <c r="Q1428" s="115"/>
      <c r="R1428" s="115"/>
      <c r="S1428" s="115"/>
      <c r="Z1428" s="143"/>
      <c r="AA1428" s="143"/>
      <c r="AB1428" s="143"/>
      <c r="AC1428" s="37"/>
    </row>
    <row r="1429" spans="1:29">
      <c r="A1429" s="442"/>
      <c r="B1429" s="432" t="s">
        <v>714</v>
      </c>
      <c r="C1429" s="432"/>
      <c r="D1429" s="432"/>
      <c r="E1429" s="432"/>
      <c r="F1429" s="432"/>
      <c r="G1429" s="432"/>
      <c r="H1429" s="115"/>
      <c r="I1429" s="158">
        <v>4</v>
      </c>
      <c r="J1429" s="158">
        <v>4</v>
      </c>
      <c r="K1429" s="119"/>
      <c r="L1429" s="115"/>
      <c r="M1429" s="115"/>
      <c r="N1429" s="115"/>
      <c r="O1429" s="115"/>
      <c r="P1429" s="115"/>
      <c r="Q1429" s="115"/>
      <c r="R1429" s="115"/>
      <c r="S1429" s="115"/>
      <c r="Z1429" s="143"/>
      <c r="AA1429" s="143"/>
      <c r="AB1429" s="143"/>
      <c r="AC1429" s="37"/>
    </row>
    <row r="1430" spans="1:29">
      <c r="A1430" s="442"/>
      <c r="B1430" s="433" t="s">
        <v>715</v>
      </c>
      <c r="C1430" s="433"/>
      <c r="D1430" s="433"/>
      <c r="E1430" s="433"/>
      <c r="F1430" s="433"/>
      <c r="G1430" s="433"/>
      <c r="H1430" s="115"/>
      <c r="I1430" s="157">
        <f>(I1429/C1425)*G1425*H1423*I1426</f>
        <v>21934.000000000004</v>
      </c>
      <c r="J1430" s="157">
        <f>(J1429/C1425)*G1425*H1423*J1426</f>
        <v>10967.000000000002</v>
      </c>
      <c r="K1430" s="115"/>
      <c r="L1430" s="115"/>
      <c r="M1430" s="115"/>
      <c r="N1430" s="115"/>
      <c r="O1430" s="115"/>
      <c r="P1430" s="115"/>
      <c r="Q1430" s="115"/>
      <c r="R1430" s="115"/>
      <c r="S1430" s="115"/>
      <c r="Z1430" s="143"/>
      <c r="AA1430" s="143"/>
      <c r="AB1430" s="143"/>
      <c r="AC1430" s="37"/>
    </row>
    <row r="1431" spans="1:29">
      <c r="A1431" s="442"/>
      <c r="B1431" s="432" t="s">
        <v>760</v>
      </c>
      <c r="C1431" s="432"/>
      <c r="D1431" s="432"/>
      <c r="E1431" s="432"/>
      <c r="F1431" s="432"/>
      <c r="G1431" s="432"/>
      <c r="H1431" s="115"/>
      <c r="I1431" s="115"/>
      <c r="J1431" s="115"/>
      <c r="K1431" s="130">
        <v>2</v>
      </c>
      <c r="L1431" s="130">
        <v>2</v>
      </c>
      <c r="M1431" s="119"/>
      <c r="N1431" s="115"/>
      <c r="O1431" s="115"/>
      <c r="P1431" s="115"/>
      <c r="Q1431" s="115"/>
      <c r="R1431" s="115"/>
      <c r="S1431" s="115"/>
      <c r="Z1431" s="143"/>
      <c r="AA1431" s="143"/>
      <c r="AB1431" s="143"/>
      <c r="AC1431" s="37"/>
    </row>
    <row r="1432" spans="1:29">
      <c r="A1432" s="442"/>
      <c r="B1432" s="433" t="s">
        <v>761</v>
      </c>
      <c r="C1432" s="433"/>
      <c r="D1432" s="433"/>
      <c r="E1432" s="433"/>
      <c r="F1432" s="433"/>
      <c r="G1432" s="433"/>
      <c r="H1432" s="115"/>
      <c r="I1432" s="115"/>
      <c r="J1432" s="115"/>
      <c r="K1432" s="157">
        <f>(K1431/C1425)*G1425*K1423*K1426</f>
        <v>6231.25</v>
      </c>
      <c r="L1432" s="157">
        <f>(L1431/C1425)*G1425*K1423*L1426</f>
        <v>3738.75</v>
      </c>
      <c r="M1432" s="115"/>
      <c r="N1432" s="115"/>
      <c r="O1432" s="115"/>
      <c r="P1432" s="115"/>
      <c r="Q1432" s="115"/>
      <c r="R1432" s="115"/>
      <c r="S1432" s="115"/>
      <c r="Z1432" s="143"/>
      <c r="AA1432" s="143"/>
      <c r="AB1432" s="143"/>
      <c r="AC1432" s="37"/>
    </row>
    <row r="1433" spans="1:29">
      <c r="A1433" s="442"/>
      <c r="B1433" s="432" t="s">
        <v>762</v>
      </c>
      <c r="C1433" s="432"/>
      <c r="D1433" s="432"/>
      <c r="E1433" s="432"/>
      <c r="F1433" s="432"/>
      <c r="G1433" s="432"/>
      <c r="H1433" s="158">
        <v>-2</v>
      </c>
      <c r="I1433" s="158">
        <v>-2</v>
      </c>
      <c r="J1433" s="158">
        <v>-4</v>
      </c>
      <c r="K1433" s="115"/>
      <c r="L1433" s="115"/>
      <c r="M1433" s="115"/>
      <c r="N1433" s="115"/>
      <c r="O1433" s="115"/>
      <c r="P1433" s="115"/>
      <c r="Q1433" s="115"/>
      <c r="R1433" s="115"/>
      <c r="S1433" s="115"/>
      <c r="Z1433" s="143"/>
      <c r="AA1433" s="143"/>
      <c r="AB1433" s="143"/>
      <c r="AC1433" s="37"/>
    </row>
    <row r="1434" spans="1:29">
      <c r="A1434" s="442"/>
      <c r="B1434" s="433" t="s">
        <v>763</v>
      </c>
      <c r="C1434" s="433"/>
      <c r="D1434" s="433"/>
      <c r="E1434" s="433"/>
      <c r="F1434" s="433"/>
      <c r="G1434" s="433"/>
      <c r="H1434" s="157">
        <f>(H1433/D1425)*G1425*H1423*H1426</f>
        <v>-38384.5</v>
      </c>
      <c r="I1434" s="157">
        <f>(I1433/D1425)*G1425*H1423*I1426</f>
        <v>-10967.000000000002</v>
      </c>
      <c r="J1434" s="157">
        <f>(J1433/D1425)*G1425*H1423*J1426</f>
        <v>-10967.000000000002</v>
      </c>
      <c r="K1434" s="115"/>
      <c r="L1434" s="115"/>
      <c r="M1434" s="115"/>
      <c r="N1434" s="115"/>
      <c r="O1434" s="115"/>
      <c r="P1434" s="115"/>
      <c r="Q1434" s="115"/>
      <c r="R1434" s="115"/>
      <c r="S1434" s="115"/>
      <c r="Z1434" s="143"/>
      <c r="AA1434" s="143"/>
      <c r="AB1434" s="143"/>
      <c r="AC1434" s="37"/>
    </row>
    <row r="1435" spans="1:29">
      <c r="A1435" s="442"/>
      <c r="B1435" s="432" t="s">
        <v>766</v>
      </c>
      <c r="C1435" s="432"/>
      <c r="D1435" s="432"/>
      <c r="E1435" s="432"/>
      <c r="F1435" s="432"/>
      <c r="G1435" s="432"/>
      <c r="H1435" s="115"/>
      <c r="I1435" s="115"/>
      <c r="J1435" s="115"/>
      <c r="K1435" s="130">
        <v>2</v>
      </c>
      <c r="L1435" s="130">
        <v>2</v>
      </c>
      <c r="M1435" s="130">
        <v>3</v>
      </c>
      <c r="N1435" s="130">
        <v>4</v>
      </c>
      <c r="O1435" s="115"/>
      <c r="P1435" s="115"/>
      <c r="Q1435" s="115"/>
      <c r="R1435" s="115"/>
      <c r="S1435" s="115"/>
      <c r="Z1435" s="143"/>
      <c r="AA1435" s="143"/>
      <c r="AB1435" s="143"/>
      <c r="AC1435" s="37"/>
    </row>
    <row r="1436" spans="1:29">
      <c r="A1436" s="442"/>
      <c r="B1436" s="433" t="s">
        <v>767</v>
      </c>
      <c r="C1436" s="433"/>
      <c r="D1436" s="433"/>
      <c r="E1436" s="433"/>
      <c r="F1436" s="433"/>
      <c r="G1436" s="433"/>
      <c r="H1436" s="115"/>
      <c r="I1436" s="115"/>
      <c r="J1436" s="115"/>
      <c r="K1436" s="157">
        <f>(K1435/D1425)*G1425*K1423*K1426</f>
        <v>6231.25</v>
      </c>
      <c r="L1436" s="157">
        <f>(L1435/D1425)*G1425*K1423*L1426</f>
        <v>3738.75</v>
      </c>
      <c r="M1436" s="157">
        <f>(M1435/D1425)*G1425*K1423*M1426</f>
        <v>7477.5</v>
      </c>
      <c r="N1436" s="157">
        <f>(N1435/D1425)*G1425*K1423*N1426</f>
        <v>9970</v>
      </c>
      <c r="O1436" s="115"/>
      <c r="P1436" s="115"/>
      <c r="Q1436" s="115"/>
      <c r="R1436" s="115"/>
      <c r="S1436" s="115"/>
      <c r="U1436" s="141"/>
      <c r="Z1436" s="143"/>
      <c r="AA1436" s="143"/>
      <c r="AB1436" s="143"/>
      <c r="AC1436" s="37"/>
    </row>
    <row r="1437" spans="1:29">
      <c r="A1437" s="442"/>
      <c r="B1437" s="432" t="s">
        <v>744</v>
      </c>
      <c r="C1437" s="432"/>
      <c r="D1437" s="432"/>
      <c r="E1437" s="432"/>
      <c r="F1437" s="432"/>
      <c r="G1437" s="432"/>
      <c r="H1437" s="158">
        <v>2</v>
      </c>
      <c r="I1437" s="158">
        <v>2</v>
      </c>
      <c r="J1437" s="158">
        <v>0</v>
      </c>
      <c r="K1437" s="149"/>
      <c r="L1437" s="149"/>
      <c r="M1437" s="115"/>
      <c r="N1437" s="149"/>
      <c r="O1437" s="149"/>
      <c r="P1437" s="115"/>
      <c r="Q1437" s="115"/>
      <c r="R1437" s="115"/>
      <c r="S1437" s="115"/>
      <c r="Z1437" s="143"/>
      <c r="AA1437" s="143"/>
      <c r="AB1437" s="143"/>
      <c r="AC1437" s="37"/>
    </row>
    <row r="1438" spans="1:29">
      <c r="A1438" s="442"/>
      <c r="B1438" s="433" t="s">
        <v>745</v>
      </c>
      <c r="C1438" s="433"/>
      <c r="D1438" s="433"/>
      <c r="E1438" s="433"/>
      <c r="F1438" s="433"/>
      <c r="G1438" s="433"/>
      <c r="H1438" s="157">
        <f>(H1437/D1425)*G1425*H1423*H1426</f>
        <v>38384.5</v>
      </c>
      <c r="I1438" s="157">
        <f>(I1437/D1425)*G1425*H1423*I1426</f>
        <v>10967.000000000002</v>
      </c>
      <c r="J1438" s="157">
        <f>(J1437/D1425)*G1425*H1423*J1426</f>
        <v>0</v>
      </c>
      <c r="K1438" s="149"/>
      <c r="L1438" s="149"/>
      <c r="M1438" s="115"/>
      <c r="N1438" s="149"/>
      <c r="O1438" s="149"/>
      <c r="P1438" s="115"/>
      <c r="Q1438" s="115"/>
      <c r="R1438" s="115"/>
      <c r="S1438" s="115"/>
      <c r="T1438" s="141"/>
      <c r="Z1438" s="143"/>
      <c r="AA1438" s="143"/>
      <c r="AB1438" s="143"/>
      <c r="AC1438" s="37"/>
    </row>
    <row r="1439" spans="1:29">
      <c r="A1439" s="442"/>
      <c r="B1439" s="448" t="s">
        <v>720</v>
      </c>
      <c r="C1439" s="448"/>
      <c r="D1439" s="448"/>
      <c r="E1439" s="448"/>
      <c r="F1439" s="448"/>
      <c r="G1439" s="448"/>
      <c r="H1439" s="152">
        <f t="shared" ref="H1439:S1439" si="82">H1427+H1429+H1431+H1433+H1435+H1437</f>
        <v>4</v>
      </c>
      <c r="I1439" s="152">
        <f t="shared" si="82"/>
        <v>4</v>
      </c>
      <c r="J1439" s="152">
        <f t="shared" si="82"/>
        <v>0</v>
      </c>
      <c r="K1439" s="152">
        <f t="shared" si="82"/>
        <v>4</v>
      </c>
      <c r="L1439" s="152">
        <f t="shared" si="82"/>
        <v>4</v>
      </c>
      <c r="M1439" s="152">
        <f t="shared" si="82"/>
        <v>3</v>
      </c>
      <c r="N1439" s="152">
        <f t="shared" si="82"/>
        <v>4</v>
      </c>
      <c r="O1439" s="152">
        <f t="shared" si="82"/>
        <v>0</v>
      </c>
      <c r="P1439" s="152">
        <f t="shared" si="82"/>
        <v>0</v>
      </c>
      <c r="Q1439" s="152">
        <f t="shared" si="82"/>
        <v>0</v>
      </c>
      <c r="R1439" s="152">
        <f t="shared" si="82"/>
        <v>0</v>
      </c>
      <c r="S1439" s="152">
        <f t="shared" si="82"/>
        <v>0</v>
      </c>
      <c r="Z1439" s="143"/>
      <c r="AA1439" s="143"/>
      <c r="AB1439" s="143"/>
      <c r="AC1439" s="37"/>
    </row>
    <row r="1440" spans="1:29">
      <c r="A1440" s="442"/>
      <c r="B1440" s="439" t="s">
        <v>695</v>
      </c>
      <c r="C1440" s="439"/>
      <c r="D1440" s="439"/>
      <c r="E1440" s="439"/>
      <c r="F1440" s="439"/>
      <c r="G1440" s="439"/>
      <c r="H1440" s="117">
        <f t="shared" ref="H1440:S1440" si="83">H1428+H1430+H1432+H1434+H1436+H1438</f>
        <v>76769</v>
      </c>
      <c r="I1440" s="117">
        <f t="shared" si="83"/>
        <v>21934.000000000004</v>
      </c>
      <c r="J1440" s="117">
        <f t="shared" si="83"/>
        <v>0</v>
      </c>
      <c r="K1440" s="117">
        <f t="shared" si="83"/>
        <v>12462.5</v>
      </c>
      <c r="L1440" s="117">
        <f t="shared" si="83"/>
        <v>7477.5</v>
      </c>
      <c r="M1440" s="117">
        <f t="shared" si="83"/>
        <v>7477.5</v>
      </c>
      <c r="N1440" s="117">
        <f t="shared" si="83"/>
        <v>9970</v>
      </c>
      <c r="O1440" s="117">
        <f t="shared" si="83"/>
        <v>0</v>
      </c>
      <c r="P1440" s="117">
        <f t="shared" si="83"/>
        <v>0</v>
      </c>
      <c r="Q1440" s="117">
        <f t="shared" si="83"/>
        <v>0</v>
      </c>
      <c r="R1440" s="117">
        <f t="shared" si="83"/>
        <v>0</v>
      </c>
      <c r="S1440" s="117">
        <f t="shared" si="83"/>
        <v>0</v>
      </c>
      <c r="U1440" s="141"/>
      <c r="Z1440" s="143"/>
      <c r="AA1440" s="143"/>
      <c r="AB1440" s="143"/>
      <c r="AC1440" s="37"/>
    </row>
    <row r="1441" spans="1:29" ht="23.25" customHeight="1">
      <c r="A1441" s="442"/>
      <c r="B1441" s="449" t="s">
        <v>746</v>
      </c>
      <c r="C1441" s="449"/>
      <c r="D1441" s="449"/>
      <c r="E1441" s="449"/>
      <c r="F1441" s="449"/>
      <c r="G1441" s="449"/>
      <c r="H1441" s="453">
        <f>SUM(H1440:J1440)</f>
        <v>98703</v>
      </c>
      <c r="I1441" s="453"/>
      <c r="J1441" s="453"/>
      <c r="K1441" s="453"/>
      <c r="L1441" s="453"/>
      <c r="M1441" s="453"/>
      <c r="N1441" s="453"/>
      <c r="O1441" s="453"/>
      <c r="P1441" s="453"/>
      <c r="Q1441" s="453"/>
      <c r="R1441" s="453"/>
      <c r="S1441" s="453"/>
      <c r="Z1441" s="143"/>
      <c r="AA1441" s="143"/>
      <c r="AB1441" s="143"/>
      <c r="AC1441" s="37"/>
    </row>
    <row r="1442" spans="1:29" ht="23.25" customHeight="1">
      <c r="A1442" s="442"/>
      <c r="B1442" s="449" t="s">
        <v>747</v>
      </c>
      <c r="C1442" s="449"/>
      <c r="D1442" s="449"/>
      <c r="E1442" s="449"/>
      <c r="F1442" s="449"/>
      <c r="G1442" s="449"/>
      <c r="H1442" s="453">
        <f>SUM(K1440:P1440)</f>
        <v>37387.5</v>
      </c>
      <c r="I1442" s="453"/>
      <c r="J1442" s="453"/>
      <c r="K1442" s="453"/>
      <c r="L1442" s="453"/>
      <c r="M1442" s="453"/>
      <c r="N1442" s="453"/>
      <c r="O1442" s="453"/>
      <c r="P1442" s="453"/>
      <c r="Q1442" s="453"/>
      <c r="R1442" s="453"/>
      <c r="S1442" s="453"/>
      <c r="Z1442" s="143"/>
      <c r="AA1442" s="143"/>
      <c r="AB1442" s="143"/>
      <c r="AC1442" s="37"/>
    </row>
    <row r="1443" spans="1:29" ht="23.25" customHeight="1">
      <c r="A1443" s="442"/>
      <c r="B1443" s="449" t="s">
        <v>748</v>
      </c>
      <c r="C1443" s="449"/>
      <c r="D1443" s="449"/>
      <c r="E1443" s="449"/>
      <c r="F1443" s="449"/>
      <c r="G1443" s="449"/>
      <c r="H1443" s="453">
        <f>SUM(Q1440:S1440)</f>
        <v>0</v>
      </c>
      <c r="I1443" s="453"/>
      <c r="J1443" s="453"/>
      <c r="K1443" s="453"/>
      <c r="L1443" s="453"/>
      <c r="M1443" s="453"/>
      <c r="N1443" s="453"/>
      <c r="O1443" s="453"/>
      <c r="P1443" s="453"/>
      <c r="Q1443" s="453"/>
      <c r="R1443" s="453"/>
      <c r="S1443" s="453"/>
      <c r="Z1443" s="143"/>
      <c r="AA1443" s="143"/>
      <c r="AB1443" s="143"/>
      <c r="AC1443" s="37"/>
    </row>
    <row r="1444" spans="1:29" ht="23.25" customHeight="1">
      <c r="A1444" s="442"/>
      <c r="B1444" s="439" t="s">
        <v>721</v>
      </c>
      <c r="C1444" s="439"/>
      <c r="D1444" s="439"/>
      <c r="E1444" s="439"/>
      <c r="F1444" s="439"/>
      <c r="G1444" s="439"/>
      <c r="H1444" s="453">
        <f>SUM(H1441:P1443)</f>
        <v>136090.5</v>
      </c>
      <c r="I1444" s="453"/>
      <c r="J1444" s="453"/>
      <c r="K1444" s="453"/>
      <c r="L1444" s="453"/>
      <c r="M1444" s="453"/>
      <c r="N1444" s="453"/>
      <c r="O1444" s="453"/>
      <c r="P1444" s="453"/>
      <c r="Q1444" s="453"/>
      <c r="R1444" s="453"/>
      <c r="S1444" s="453"/>
      <c r="Z1444" s="143"/>
      <c r="AA1444" s="143"/>
      <c r="AB1444" s="143"/>
      <c r="AC1444" s="37"/>
    </row>
    <row r="1445" spans="1:29" ht="23.25" customHeight="1">
      <c r="A1445" s="442"/>
      <c r="B1445" s="450" t="s">
        <v>749</v>
      </c>
      <c r="C1445" s="450"/>
      <c r="D1445" s="450"/>
      <c r="E1445" s="450"/>
      <c r="F1445" s="450"/>
      <c r="G1445" s="450"/>
      <c r="H1445" s="454">
        <f>H1444/G1425</f>
        <v>0.6825</v>
      </c>
      <c r="I1445" s="454"/>
      <c r="J1445" s="454"/>
      <c r="K1445" s="454"/>
      <c r="L1445" s="454"/>
      <c r="M1445" s="454"/>
      <c r="N1445" s="454"/>
      <c r="O1445" s="454"/>
      <c r="P1445" s="454"/>
      <c r="Q1445" s="454"/>
      <c r="R1445" s="454"/>
      <c r="S1445" s="454"/>
      <c r="Z1445" s="143"/>
      <c r="AA1445" s="143"/>
      <c r="AB1445" s="143"/>
      <c r="AC1445" s="37"/>
    </row>
    <row r="1446" spans="1:29" s="129" customFormat="1">
      <c r="A1446" s="121"/>
      <c r="B1446" s="121"/>
      <c r="C1446" s="121"/>
      <c r="D1446" s="121"/>
      <c r="E1446" s="121"/>
      <c r="F1446" s="122"/>
      <c r="G1446" s="122"/>
      <c r="H1446" s="123"/>
      <c r="I1446" s="124"/>
      <c r="J1446" s="124"/>
      <c r="K1446" s="124"/>
      <c r="L1446" s="125"/>
      <c r="M1446" s="125"/>
      <c r="N1446" s="127"/>
      <c r="O1446" s="127"/>
      <c r="P1446" s="127"/>
      <c r="Q1446" s="127"/>
      <c r="R1446" s="127"/>
      <c r="S1446" s="127"/>
      <c r="T1446" s="127"/>
      <c r="U1446" s="127"/>
      <c r="V1446" s="127"/>
      <c r="W1446" s="127"/>
      <c r="X1446" s="127"/>
      <c r="Y1446" s="127"/>
      <c r="Z1446" s="143"/>
      <c r="AA1446" s="143"/>
      <c r="AB1446" s="143"/>
      <c r="AC1446" s="37"/>
    </row>
    <row r="1447" spans="1:29" ht="15" customHeight="1">
      <c r="A1447" s="422" t="s">
        <v>678</v>
      </c>
      <c r="B1447" s="422" t="s">
        <v>679</v>
      </c>
      <c r="C1447" s="422" t="s">
        <v>680</v>
      </c>
      <c r="D1447" s="422" t="s">
        <v>681</v>
      </c>
      <c r="E1447" s="422" t="s">
        <v>682</v>
      </c>
      <c r="F1447" s="423" t="s">
        <v>683</v>
      </c>
      <c r="G1447" s="423" t="s">
        <v>684</v>
      </c>
      <c r="H1447" s="138">
        <v>0.55000000000000004</v>
      </c>
      <c r="I1447" s="451">
        <v>0.25</v>
      </c>
      <c r="J1447" s="451"/>
      <c r="K1447" s="451"/>
      <c r="L1447" s="451"/>
      <c r="M1447" s="451"/>
      <c r="N1447" s="451"/>
      <c r="O1447" s="444">
        <v>0.1</v>
      </c>
      <c r="P1447" s="444"/>
      <c r="Q1447" s="139">
        <v>0.1</v>
      </c>
      <c r="Z1447" s="143"/>
      <c r="AA1447" s="143"/>
      <c r="AB1447" s="143"/>
      <c r="AC1447" s="37"/>
    </row>
    <row r="1448" spans="1:29" ht="14.25" customHeight="1">
      <c r="A1448" s="422"/>
      <c r="B1448" s="422"/>
      <c r="C1448" s="422"/>
      <c r="D1448" s="422"/>
      <c r="E1448" s="422"/>
      <c r="F1448" s="422"/>
      <c r="G1448" s="422"/>
      <c r="H1448" s="445" t="s">
        <v>727</v>
      </c>
      <c r="I1448" s="452" t="s">
        <v>728</v>
      </c>
      <c r="J1448" s="452"/>
      <c r="K1448" s="452"/>
      <c r="L1448" s="452"/>
      <c r="M1448" s="452"/>
      <c r="N1448" s="452"/>
      <c r="O1448" s="446" t="s">
        <v>729</v>
      </c>
      <c r="P1448" s="446"/>
      <c r="Q1448" s="447" t="s">
        <v>730</v>
      </c>
      <c r="Z1448" s="143"/>
      <c r="AA1448" s="143"/>
      <c r="AB1448" s="143"/>
      <c r="AC1448" s="37"/>
    </row>
    <row r="1449" spans="1:29" ht="67.5" customHeight="1">
      <c r="A1449" s="442" t="s">
        <v>383</v>
      </c>
      <c r="B1449" s="427" t="s">
        <v>957</v>
      </c>
      <c r="C1449" s="428">
        <v>4</v>
      </c>
      <c r="D1449" s="428">
        <v>4</v>
      </c>
      <c r="E1449" s="474" t="s">
        <v>618</v>
      </c>
      <c r="F1449" s="429">
        <v>9500</v>
      </c>
      <c r="G1449" s="429">
        <v>38000</v>
      </c>
      <c r="H1449" s="445"/>
      <c r="I1449" s="154" t="s">
        <v>809</v>
      </c>
      <c r="J1449" s="154" t="s">
        <v>882</v>
      </c>
      <c r="K1449" s="154" t="s">
        <v>958</v>
      </c>
      <c r="L1449" s="154" t="s">
        <v>812</v>
      </c>
      <c r="M1449" s="154" t="s">
        <v>797</v>
      </c>
      <c r="N1449" s="154" t="s">
        <v>735</v>
      </c>
      <c r="O1449" s="144" t="s">
        <v>736</v>
      </c>
      <c r="P1449" s="144" t="s">
        <v>737</v>
      </c>
      <c r="Q1449" s="447"/>
      <c r="Z1449" s="143"/>
      <c r="AA1449" s="143"/>
      <c r="AB1449" s="143"/>
      <c r="AC1449" s="37"/>
    </row>
    <row r="1450" spans="1:29" ht="39" customHeight="1">
      <c r="A1450" s="442"/>
      <c r="B1450" s="427"/>
      <c r="C1450" s="427"/>
      <c r="D1450" s="427"/>
      <c r="E1450" s="427"/>
      <c r="F1450" s="427"/>
      <c r="G1450" s="427"/>
      <c r="H1450" s="427"/>
      <c r="I1450" s="153">
        <v>0.25</v>
      </c>
      <c r="J1450" s="153">
        <v>0.15</v>
      </c>
      <c r="K1450" s="153">
        <v>0.2</v>
      </c>
      <c r="L1450" s="153">
        <v>0.2</v>
      </c>
      <c r="M1450" s="153">
        <v>0.1</v>
      </c>
      <c r="N1450" s="153">
        <v>0.1</v>
      </c>
      <c r="O1450" s="144">
        <v>0.9</v>
      </c>
      <c r="P1450" s="144">
        <v>0.1</v>
      </c>
      <c r="Q1450" s="447"/>
      <c r="Z1450" s="143"/>
      <c r="AA1450" s="143"/>
      <c r="AB1450" s="143"/>
      <c r="AC1450" s="37"/>
    </row>
    <row r="1451" spans="1:29">
      <c r="A1451" s="442"/>
      <c r="B1451" s="432" t="s">
        <v>714</v>
      </c>
      <c r="C1451" s="432"/>
      <c r="D1451" s="432"/>
      <c r="E1451" s="432"/>
      <c r="F1451" s="432"/>
      <c r="G1451" s="432"/>
      <c r="H1451" s="158">
        <v>4</v>
      </c>
      <c r="I1451" s="115"/>
      <c r="J1451" s="115"/>
      <c r="K1451" s="115"/>
      <c r="L1451" s="115"/>
      <c r="M1451" s="115"/>
      <c r="N1451" s="115"/>
      <c r="O1451" s="115"/>
      <c r="P1451" s="115"/>
      <c r="Q1451" s="115"/>
      <c r="Z1451" s="143"/>
      <c r="AA1451" s="143"/>
      <c r="AB1451" s="143"/>
      <c r="AC1451" s="37"/>
    </row>
    <row r="1452" spans="1:29">
      <c r="A1452" s="442"/>
      <c r="B1452" s="433" t="s">
        <v>715</v>
      </c>
      <c r="C1452" s="433"/>
      <c r="D1452" s="433"/>
      <c r="E1452" s="433"/>
      <c r="F1452" s="433"/>
      <c r="G1452" s="433"/>
      <c r="H1452" s="157">
        <f>(H1451/C1449)*G1449*H1447</f>
        <v>20900</v>
      </c>
      <c r="I1452" s="115"/>
      <c r="J1452" s="115"/>
      <c r="K1452" s="115"/>
      <c r="L1452" s="115"/>
      <c r="M1452" s="115"/>
      <c r="N1452" s="115"/>
      <c r="O1452" s="115"/>
      <c r="P1452" s="115"/>
      <c r="Q1452" s="115"/>
      <c r="Z1452" s="143"/>
      <c r="AA1452" s="143"/>
      <c r="AB1452" s="143"/>
      <c r="AC1452" s="37"/>
    </row>
    <row r="1453" spans="1:29">
      <c r="A1453" s="442"/>
      <c r="B1453" s="432" t="s">
        <v>762</v>
      </c>
      <c r="C1453" s="432"/>
      <c r="D1453" s="432"/>
      <c r="E1453" s="432"/>
      <c r="F1453" s="432"/>
      <c r="G1453" s="432"/>
      <c r="H1453" s="158">
        <v>-2</v>
      </c>
      <c r="I1453" s="115"/>
      <c r="J1453" s="115"/>
      <c r="K1453" s="115"/>
      <c r="L1453" s="115"/>
      <c r="M1453" s="115"/>
      <c r="N1453" s="115"/>
      <c r="O1453" s="115"/>
      <c r="P1453" s="115"/>
      <c r="Q1453" s="115"/>
      <c r="Z1453" s="143"/>
      <c r="AA1453" s="143"/>
      <c r="AB1453" s="143"/>
      <c r="AC1453" s="37"/>
    </row>
    <row r="1454" spans="1:29">
      <c r="A1454" s="442"/>
      <c r="B1454" s="433" t="s">
        <v>763</v>
      </c>
      <c r="C1454" s="433"/>
      <c r="D1454" s="433"/>
      <c r="E1454" s="433"/>
      <c r="F1454" s="433"/>
      <c r="G1454" s="433"/>
      <c r="H1454" s="157">
        <f>(H1453/D1449)*G1449*H1447</f>
        <v>-10450</v>
      </c>
      <c r="I1454" s="115"/>
      <c r="J1454" s="115"/>
      <c r="K1454" s="115"/>
      <c r="L1454" s="115"/>
      <c r="M1454" s="115"/>
      <c r="N1454" s="115"/>
      <c r="O1454" s="115"/>
      <c r="P1454" s="115"/>
      <c r="Q1454" s="115"/>
      <c r="Z1454" s="143"/>
      <c r="AA1454" s="143"/>
      <c r="AB1454" s="143"/>
      <c r="AC1454" s="37"/>
    </row>
    <row r="1455" spans="1:29">
      <c r="A1455" s="442"/>
      <c r="B1455" s="432" t="s">
        <v>766</v>
      </c>
      <c r="C1455" s="432"/>
      <c r="D1455" s="432"/>
      <c r="E1455" s="432"/>
      <c r="F1455" s="432"/>
      <c r="G1455" s="432"/>
      <c r="H1455" s="115"/>
      <c r="I1455" s="130">
        <v>4</v>
      </c>
      <c r="J1455" s="130">
        <v>4</v>
      </c>
      <c r="K1455" s="130">
        <v>2</v>
      </c>
      <c r="L1455" s="130">
        <v>4</v>
      </c>
      <c r="M1455" s="130">
        <v>2</v>
      </c>
      <c r="N1455" s="115"/>
      <c r="O1455" s="115"/>
      <c r="P1455" s="115"/>
      <c r="Q1455" s="115"/>
      <c r="Z1455" s="143"/>
      <c r="AA1455" s="143"/>
      <c r="AB1455" s="143"/>
      <c r="AC1455" s="37"/>
    </row>
    <row r="1456" spans="1:29">
      <c r="A1456" s="442"/>
      <c r="B1456" s="433" t="s">
        <v>767</v>
      </c>
      <c r="C1456" s="433"/>
      <c r="D1456" s="433"/>
      <c r="E1456" s="433"/>
      <c r="F1456" s="433"/>
      <c r="G1456" s="433"/>
      <c r="H1456" s="115"/>
      <c r="I1456" s="157">
        <f>(I1455/D1449)*G1449*I1447*I1450</f>
        <v>2375</v>
      </c>
      <c r="J1456" s="157">
        <f>(J1455/D1449)*G1449*I1447*J1450</f>
        <v>1425</v>
      </c>
      <c r="K1456" s="157">
        <f>(K1455/D1449)*G1449*I1447*K1450</f>
        <v>950</v>
      </c>
      <c r="L1456" s="157">
        <f>(L1455/D1449)*G1449*I1447*L1450</f>
        <v>1900</v>
      </c>
      <c r="M1456" s="157">
        <f>(M1455/D1449)*G1449*I1447*M1450</f>
        <v>475</v>
      </c>
      <c r="N1456" s="115"/>
      <c r="O1456" s="115"/>
      <c r="P1456" s="115"/>
      <c r="Q1456" s="115"/>
      <c r="Z1456" s="143"/>
      <c r="AA1456" s="143"/>
      <c r="AB1456" s="143"/>
      <c r="AC1456" s="37"/>
    </row>
    <row r="1457" spans="1:29">
      <c r="A1457" s="442"/>
      <c r="B1457" s="432"/>
      <c r="C1457" s="432"/>
      <c r="D1457" s="432"/>
      <c r="E1457" s="432"/>
      <c r="F1457" s="432"/>
      <c r="G1457" s="432"/>
      <c r="H1457" s="115"/>
      <c r="I1457" s="115"/>
      <c r="J1457" s="115"/>
      <c r="K1457" s="115"/>
      <c r="L1457" s="115"/>
      <c r="M1457" s="115"/>
      <c r="N1457" s="115"/>
      <c r="O1457" s="115"/>
      <c r="P1457" s="115"/>
      <c r="Q1457" s="115"/>
      <c r="Z1457" s="143"/>
      <c r="AA1457" s="143"/>
      <c r="AB1457" s="143"/>
      <c r="AC1457" s="37"/>
    </row>
    <row r="1458" spans="1:29">
      <c r="A1458" s="442"/>
      <c r="B1458" s="433"/>
      <c r="C1458" s="433"/>
      <c r="D1458" s="433"/>
      <c r="E1458" s="433"/>
      <c r="F1458" s="433"/>
      <c r="G1458" s="433"/>
      <c r="H1458" s="115"/>
      <c r="I1458" s="115"/>
      <c r="J1458" s="115"/>
      <c r="K1458" s="115"/>
      <c r="L1458" s="115"/>
      <c r="M1458" s="115"/>
      <c r="N1458" s="115"/>
      <c r="O1458" s="115"/>
      <c r="P1458" s="115"/>
      <c r="Q1458" s="115"/>
      <c r="Z1458" s="143"/>
      <c r="AA1458" s="143"/>
      <c r="AB1458" s="143"/>
      <c r="AC1458" s="37"/>
    </row>
    <row r="1459" spans="1:29">
      <c r="A1459" s="442"/>
      <c r="B1459" s="432"/>
      <c r="C1459" s="432"/>
      <c r="D1459" s="432"/>
      <c r="E1459" s="432"/>
      <c r="F1459" s="432"/>
      <c r="G1459" s="432"/>
      <c r="H1459" s="115"/>
      <c r="I1459" s="115"/>
      <c r="J1459" s="115"/>
      <c r="K1459" s="115"/>
      <c r="L1459" s="115"/>
      <c r="M1459" s="115"/>
      <c r="N1459" s="115"/>
      <c r="O1459" s="115"/>
      <c r="P1459" s="115"/>
      <c r="Q1459" s="115"/>
      <c r="Z1459" s="143"/>
      <c r="AA1459" s="143"/>
      <c r="AB1459" s="143"/>
      <c r="AC1459" s="37"/>
    </row>
    <row r="1460" spans="1:29">
      <c r="A1460" s="442"/>
      <c r="B1460" s="433"/>
      <c r="C1460" s="433"/>
      <c r="D1460" s="433"/>
      <c r="E1460" s="433"/>
      <c r="F1460" s="433"/>
      <c r="G1460" s="433"/>
      <c r="H1460" s="115"/>
      <c r="I1460" s="115"/>
      <c r="J1460" s="115"/>
      <c r="K1460" s="115"/>
      <c r="L1460" s="115"/>
      <c r="M1460" s="115"/>
      <c r="N1460" s="115"/>
      <c r="O1460" s="115"/>
      <c r="P1460" s="115"/>
      <c r="Q1460" s="115"/>
      <c r="Z1460" s="143"/>
      <c r="AA1460" s="143"/>
      <c r="AB1460" s="143"/>
      <c r="AC1460" s="37"/>
    </row>
    <row r="1461" spans="1:29">
      <c r="A1461" s="442"/>
      <c r="B1461" s="448" t="s">
        <v>720</v>
      </c>
      <c r="C1461" s="448"/>
      <c r="D1461" s="448"/>
      <c r="E1461" s="448"/>
      <c r="F1461" s="448"/>
      <c r="G1461" s="448"/>
      <c r="H1461" s="152">
        <f t="shared" ref="H1461:Q1461" si="84">H1451+H1453+H1455+H1457+H1459</f>
        <v>2</v>
      </c>
      <c r="I1461" s="152">
        <f t="shared" si="84"/>
        <v>4</v>
      </c>
      <c r="J1461" s="152">
        <f t="shared" si="84"/>
        <v>4</v>
      </c>
      <c r="K1461" s="152">
        <f t="shared" si="84"/>
        <v>2</v>
      </c>
      <c r="L1461" s="152">
        <f t="shared" si="84"/>
        <v>4</v>
      </c>
      <c r="M1461" s="152">
        <f t="shared" si="84"/>
        <v>2</v>
      </c>
      <c r="N1461" s="152">
        <f t="shared" si="84"/>
        <v>0</v>
      </c>
      <c r="O1461" s="152">
        <f t="shared" si="84"/>
        <v>0</v>
      </c>
      <c r="P1461" s="152">
        <f t="shared" si="84"/>
        <v>0</v>
      </c>
      <c r="Q1461" s="152">
        <f t="shared" si="84"/>
        <v>0</v>
      </c>
      <c r="Z1461" s="143"/>
      <c r="AA1461" s="143"/>
      <c r="AB1461" s="143"/>
      <c r="AC1461" s="37"/>
    </row>
    <row r="1462" spans="1:29">
      <c r="A1462" s="442"/>
      <c r="B1462" s="439" t="s">
        <v>695</v>
      </c>
      <c r="C1462" s="439"/>
      <c r="D1462" s="439"/>
      <c r="E1462" s="439"/>
      <c r="F1462" s="439"/>
      <c r="G1462" s="439"/>
      <c r="H1462" s="117">
        <f t="shared" ref="H1462:Q1462" si="85">H1452+H1454+H1456+H1458+H1460</f>
        <v>10450</v>
      </c>
      <c r="I1462" s="117">
        <f t="shared" si="85"/>
        <v>2375</v>
      </c>
      <c r="J1462" s="117">
        <f t="shared" si="85"/>
        <v>1425</v>
      </c>
      <c r="K1462" s="117">
        <f t="shared" si="85"/>
        <v>950</v>
      </c>
      <c r="L1462" s="117">
        <f t="shared" si="85"/>
        <v>1900</v>
      </c>
      <c r="M1462" s="117">
        <f t="shared" si="85"/>
        <v>475</v>
      </c>
      <c r="N1462" s="117">
        <f t="shared" si="85"/>
        <v>0</v>
      </c>
      <c r="O1462" s="117">
        <f t="shared" si="85"/>
        <v>0</v>
      </c>
      <c r="P1462" s="117">
        <f t="shared" si="85"/>
        <v>0</v>
      </c>
      <c r="Q1462" s="117">
        <f t="shared" si="85"/>
        <v>0</v>
      </c>
      <c r="T1462" s="141"/>
      <c r="Z1462" s="143"/>
      <c r="AA1462" s="143"/>
      <c r="AB1462" s="143"/>
      <c r="AC1462" s="37"/>
    </row>
    <row r="1463" spans="1:29" ht="21" customHeight="1">
      <c r="A1463" s="442"/>
      <c r="B1463" s="449" t="s">
        <v>746</v>
      </c>
      <c r="C1463" s="449"/>
      <c r="D1463" s="449"/>
      <c r="E1463" s="449"/>
      <c r="F1463" s="449"/>
      <c r="G1463" s="449"/>
      <c r="H1463" s="496">
        <f>H1462</f>
        <v>10450</v>
      </c>
      <c r="I1463" s="496"/>
      <c r="J1463" s="496"/>
      <c r="K1463" s="496"/>
      <c r="L1463" s="496"/>
      <c r="M1463" s="496"/>
      <c r="N1463" s="496"/>
      <c r="O1463" s="496"/>
      <c r="P1463" s="496"/>
      <c r="Q1463" s="496"/>
      <c r="Z1463" s="143"/>
      <c r="AA1463" s="143"/>
      <c r="AB1463" s="143"/>
      <c r="AC1463" s="37"/>
    </row>
    <row r="1464" spans="1:29" ht="21" customHeight="1">
      <c r="A1464" s="442"/>
      <c r="B1464" s="449" t="s">
        <v>747</v>
      </c>
      <c r="C1464" s="449"/>
      <c r="D1464" s="449"/>
      <c r="E1464" s="449"/>
      <c r="F1464" s="449"/>
      <c r="G1464" s="449"/>
      <c r="H1464" s="496">
        <f>SUM(I1462:M1462)</f>
        <v>7125</v>
      </c>
      <c r="I1464" s="496"/>
      <c r="J1464" s="496"/>
      <c r="K1464" s="496"/>
      <c r="L1464" s="496"/>
      <c r="M1464" s="496"/>
      <c r="N1464" s="496"/>
      <c r="O1464" s="496"/>
      <c r="P1464" s="496"/>
      <c r="Q1464" s="496"/>
      <c r="Z1464" s="143"/>
      <c r="AA1464" s="143"/>
      <c r="AB1464" s="143"/>
      <c r="AC1464" s="37"/>
    </row>
    <row r="1465" spans="1:29" ht="21" customHeight="1">
      <c r="A1465" s="442"/>
      <c r="B1465" s="449" t="s">
        <v>748</v>
      </c>
      <c r="C1465" s="449"/>
      <c r="D1465" s="449"/>
      <c r="E1465" s="449"/>
      <c r="F1465" s="449"/>
      <c r="G1465" s="449"/>
      <c r="H1465" s="496">
        <f>SUM(N1461:O1461)</f>
        <v>0</v>
      </c>
      <c r="I1465" s="496"/>
      <c r="J1465" s="496"/>
      <c r="K1465" s="496"/>
      <c r="L1465" s="496"/>
      <c r="M1465" s="496"/>
      <c r="N1465" s="496"/>
      <c r="O1465" s="496"/>
      <c r="P1465" s="496"/>
      <c r="Q1465" s="496"/>
      <c r="Z1465" s="143"/>
      <c r="AA1465" s="143"/>
      <c r="AB1465" s="143"/>
      <c r="AC1465" s="37"/>
    </row>
    <row r="1466" spans="1:29" ht="21" customHeight="1">
      <c r="A1466" s="442"/>
      <c r="B1466" s="439" t="s">
        <v>721</v>
      </c>
      <c r="C1466" s="439"/>
      <c r="D1466" s="439"/>
      <c r="E1466" s="439"/>
      <c r="F1466" s="439"/>
      <c r="G1466" s="439"/>
      <c r="H1466" s="496">
        <f>SUM(H1463:O1465)</f>
        <v>17575</v>
      </c>
      <c r="I1466" s="496"/>
      <c r="J1466" s="496"/>
      <c r="K1466" s="496"/>
      <c r="L1466" s="496"/>
      <c r="M1466" s="496"/>
      <c r="N1466" s="496"/>
      <c r="O1466" s="496"/>
      <c r="P1466" s="496"/>
      <c r="Q1466" s="496"/>
      <c r="Z1466" s="143"/>
      <c r="AA1466" s="143"/>
      <c r="AB1466" s="143"/>
      <c r="AC1466" s="37"/>
    </row>
    <row r="1467" spans="1:29" ht="21" customHeight="1">
      <c r="A1467" s="442"/>
      <c r="B1467" s="450" t="s">
        <v>749</v>
      </c>
      <c r="C1467" s="450"/>
      <c r="D1467" s="450"/>
      <c r="E1467" s="450"/>
      <c r="F1467" s="450"/>
      <c r="G1467" s="450"/>
      <c r="H1467" s="497">
        <f>H1466/G1449</f>
        <v>0.46250000000000002</v>
      </c>
      <c r="I1467" s="497"/>
      <c r="J1467" s="497"/>
      <c r="K1467" s="497"/>
      <c r="L1467" s="497"/>
      <c r="M1467" s="497"/>
      <c r="N1467" s="497"/>
      <c r="O1467" s="497"/>
      <c r="P1467" s="497"/>
      <c r="Q1467" s="497"/>
      <c r="Z1467" s="143"/>
      <c r="AA1467" s="143"/>
      <c r="AB1467" s="143"/>
      <c r="AC1467" s="37"/>
    </row>
    <row r="1468" spans="1:29" s="129" customFormat="1">
      <c r="A1468" s="121"/>
      <c r="B1468" s="121"/>
      <c r="C1468" s="121"/>
      <c r="D1468" s="121"/>
      <c r="E1468" s="121"/>
      <c r="F1468" s="122"/>
      <c r="G1468" s="122"/>
      <c r="H1468" s="123"/>
      <c r="I1468" s="124"/>
      <c r="J1468" s="124"/>
      <c r="K1468" s="124"/>
      <c r="L1468" s="125"/>
      <c r="M1468" s="125"/>
      <c r="N1468" s="127"/>
      <c r="O1468" s="127"/>
      <c r="P1468" s="127"/>
      <c r="Q1468" s="127"/>
      <c r="R1468" s="127"/>
      <c r="S1468" s="127"/>
      <c r="T1468" s="127"/>
      <c r="U1468" s="127"/>
      <c r="V1468" s="127"/>
      <c r="W1468" s="127"/>
      <c r="X1468" s="127"/>
      <c r="Y1468" s="127"/>
      <c r="Z1468" s="143"/>
      <c r="AA1468" s="143"/>
      <c r="AB1468" s="143"/>
      <c r="AC1468" s="37"/>
    </row>
    <row r="1469" spans="1:29" ht="15" customHeight="1">
      <c r="A1469" s="422" t="s">
        <v>678</v>
      </c>
      <c r="B1469" s="422" t="s">
        <v>679</v>
      </c>
      <c r="C1469" s="422" t="s">
        <v>680</v>
      </c>
      <c r="D1469" s="422" t="s">
        <v>681</v>
      </c>
      <c r="E1469" s="422" t="s">
        <v>682</v>
      </c>
      <c r="F1469" s="423" t="s">
        <v>683</v>
      </c>
      <c r="G1469" s="423" t="s">
        <v>684</v>
      </c>
      <c r="H1469" s="138">
        <v>0.55000000000000004</v>
      </c>
      <c r="I1469" s="451">
        <v>0.25</v>
      </c>
      <c r="J1469" s="451"/>
      <c r="K1469" s="451"/>
      <c r="L1469" s="451"/>
      <c r="M1469" s="444">
        <v>0.1</v>
      </c>
      <c r="N1469" s="444"/>
      <c r="O1469" s="139">
        <v>0.1</v>
      </c>
      <c r="P1469" s="102"/>
      <c r="Z1469" s="143"/>
      <c r="AA1469" s="143"/>
      <c r="AB1469" s="143"/>
      <c r="AC1469" s="37"/>
    </row>
    <row r="1470" spans="1:29" ht="14.25" customHeight="1">
      <c r="A1470" s="422"/>
      <c r="B1470" s="422"/>
      <c r="C1470" s="422"/>
      <c r="D1470" s="422"/>
      <c r="E1470" s="422"/>
      <c r="F1470" s="422"/>
      <c r="G1470" s="422"/>
      <c r="H1470" s="445" t="s">
        <v>727</v>
      </c>
      <c r="I1470" s="452" t="s">
        <v>728</v>
      </c>
      <c r="J1470" s="452"/>
      <c r="K1470" s="452"/>
      <c r="L1470" s="452"/>
      <c r="M1470" s="446" t="s">
        <v>729</v>
      </c>
      <c r="N1470" s="446"/>
      <c r="O1470" s="447" t="s">
        <v>730</v>
      </c>
      <c r="P1470" s="102"/>
      <c r="Z1470" s="143"/>
      <c r="AA1470" s="143"/>
      <c r="AB1470" s="143"/>
      <c r="AC1470" s="37"/>
    </row>
    <row r="1471" spans="1:29" ht="67.5" customHeight="1">
      <c r="A1471" s="442" t="s">
        <v>384</v>
      </c>
      <c r="B1471" s="427" t="s">
        <v>959</v>
      </c>
      <c r="C1471" s="428">
        <v>12</v>
      </c>
      <c r="D1471" s="428">
        <v>12</v>
      </c>
      <c r="E1471" s="474" t="s">
        <v>618</v>
      </c>
      <c r="F1471" s="429">
        <v>1800</v>
      </c>
      <c r="G1471" s="429">
        <v>21600</v>
      </c>
      <c r="H1471" s="445"/>
      <c r="I1471" s="154" t="s">
        <v>732</v>
      </c>
      <c r="J1471" s="154" t="s">
        <v>800</v>
      </c>
      <c r="K1471" s="154" t="s">
        <v>734</v>
      </c>
      <c r="L1471" s="154" t="s">
        <v>735</v>
      </c>
      <c r="M1471" s="144" t="s">
        <v>736</v>
      </c>
      <c r="N1471" s="144" t="s">
        <v>737</v>
      </c>
      <c r="O1471" s="447"/>
      <c r="P1471" s="102"/>
      <c r="Z1471" s="143"/>
      <c r="AA1471" s="143"/>
      <c r="AB1471" s="143"/>
      <c r="AC1471" s="37"/>
    </row>
    <row r="1472" spans="1:29" ht="39" customHeight="1">
      <c r="A1472" s="442"/>
      <c r="B1472" s="427"/>
      <c r="C1472" s="427"/>
      <c r="D1472" s="427"/>
      <c r="E1472" s="427"/>
      <c r="F1472" s="427"/>
      <c r="G1472" s="427"/>
      <c r="H1472" s="427"/>
      <c r="I1472" s="153">
        <v>0.5</v>
      </c>
      <c r="J1472" s="153">
        <v>0.2</v>
      </c>
      <c r="K1472" s="153">
        <v>0.2</v>
      </c>
      <c r="L1472" s="153">
        <v>0.1</v>
      </c>
      <c r="M1472" s="144">
        <v>0.9</v>
      </c>
      <c r="N1472" s="144">
        <v>0.1</v>
      </c>
      <c r="O1472" s="447"/>
      <c r="P1472" s="102"/>
      <c r="Z1472" s="143"/>
      <c r="AA1472" s="143"/>
      <c r="AB1472" s="143"/>
      <c r="AC1472" s="37"/>
    </row>
    <row r="1473" spans="1:29">
      <c r="A1473" s="442"/>
      <c r="B1473" s="432" t="s">
        <v>718</v>
      </c>
      <c r="C1473" s="432"/>
      <c r="D1473" s="432"/>
      <c r="E1473" s="432"/>
      <c r="F1473" s="432"/>
      <c r="G1473" s="432"/>
      <c r="H1473" s="158">
        <v>12</v>
      </c>
      <c r="I1473" s="115"/>
      <c r="J1473" s="115"/>
      <c r="K1473" s="115"/>
      <c r="L1473" s="115"/>
      <c r="M1473" s="115"/>
      <c r="N1473" s="115"/>
      <c r="O1473" s="115"/>
      <c r="P1473" s="102"/>
      <c r="Z1473" s="143"/>
      <c r="AA1473" s="143"/>
      <c r="AB1473" s="143"/>
      <c r="AC1473" s="37"/>
    </row>
    <row r="1474" spans="1:29">
      <c r="A1474" s="442"/>
      <c r="B1474" s="433" t="s">
        <v>719</v>
      </c>
      <c r="C1474" s="433"/>
      <c r="D1474" s="433"/>
      <c r="E1474" s="433"/>
      <c r="F1474" s="433"/>
      <c r="G1474" s="433"/>
      <c r="H1474" s="157">
        <f>(H1473/C1471)*G1471*H1469</f>
        <v>11880.000000000002</v>
      </c>
      <c r="I1474" s="115"/>
      <c r="J1474" s="115"/>
      <c r="K1474" s="115"/>
      <c r="L1474" s="115"/>
      <c r="M1474" s="115"/>
      <c r="N1474" s="115"/>
      <c r="O1474" s="115"/>
      <c r="P1474" s="102"/>
      <c r="Z1474" s="143"/>
      <c r="AA1474" s="143"/>
      <c r="AB1474" s="143"/>
      <c r="AC1474" s="37"/>
    </row>
    <row r="1475" spans="1:29">
      <c r="A1475" s="442"/>
      <c r="B1475" s="432" t="s">
        <v>766</v>
      </c>
      <c r="C1475" s="432"/>
      <c r="D1475" s="432"/>
      <c r="E1475" s="432"/>
      <c r="F1475" s="432"/>
      <c r="G1475" s="432"/>
      <c r="H1475" s="115"/>
      <c r="I1475" s="130">
        <v>12</v>
      </c>
      <c r="J1475" s="130">
        <v>12</v>
      </c>
      <c r="K1475" s="115"/>
      <c r="L1475" s="115"/>
      <c r="M1475" s="115"/>
      <c r="N1475" s="115"/>
      <c r="O1475" s="115"/>
      <c r="P1475" s="102"/>
      <c r="Z1475" s="143"/>
      <c r="AA1475" s="143"/>
      <c r="AB1475" s="143"/>
      <c r="AC1475" s="37"/>
    </row>
    <row r="1476" spans="1:29">
      <c r="A1476" s="442"/>
      <c r="B1476" s="433" t="s">
        <v>767</v>
      </c>
      <c r="C1476" s="433"/>
      <c r="D1476" s="433"/>
      <c r="E1476" s="433"/>
      <c r="F1476" s="433"/>
      <c r="G1476" s="433"/>
      <c r="H1476" s="115"/>
      <c r="I1476" s="157">
        <f>(I1475/D1471)*G1471*I1469*I1472</f>
        <v>2700</v>
      </c>
      <c r="J1476" s="157">
        <f>(J1475/D1471)*G1471*I1469*J1472</f>
        <v>1080</v>
      </c>
      <c r="K1476" s="115"/>
      <c r="L1476" s="115"/>
      <c r="M1476" s="115"/>
      <c r="N1476" s="115"/>
      <c r="O1476" s="115"/>
      <c r="P1476" s="102"/>
      <c r="Z1476" s="143"/>
      <c r="AA1476" s="143"/>
      <c r="AB1476" s="143"/>
      <c r="AC1476" s="37"/>
    </row>
    <row r="1477" spans="1:29">
      <c r="A1477" s="442"/>
      <c r="B1477" s="432" t="s">
        <v>1399</v>
      </c>
      <c r="C1477" s="432"/>
      <c r="D1477" s="432"/>
      <c r="E1477" s="432"/>
      <c r="F1477" s="432"/>
      <c r="G1477" s="432"/>
      <c r="H1477" s="115"/>
      <c r="I1477" s="115"/>
      <c r="J1477" s="115"/>
      <c r="K1477" s="130">
        <v>12</v>
      </c>
      <c r="L1477" s="115"/>
      <c r="M1477" s="115"/>
      <c r="N1477" s="115"/>
      <c r="O1477" s="115"/>
      <c r="P1477" s="102"/>
      <c r="Z1477" s="143"/>
      <c r="AA1477" s="143"/>
      <c r="AB1477" s="143"/>
      <c r="AC1477" s="37"/>
    </row>
    <row r="1478" spans="1:29">
      <c r="A1478" s="442"/>
      <c r="B1478" s="433" t="s">
        <v>1400</v>
      </c>
      <c r="C1478" s="433"/>
      <c r="D1478" s="433"/>
      <c r="E1478" s="433"/>
      <c r="F1478" s="433"/>
      <c r="G1478" s="433"/>
      <c r="H1478" s="115"/>
      <c r="I1478" s="115"/>
      <c r="J1478" s="115"/>
      <c r="K1478" s="157">
        <f>(K1477/D1471)*G1471*I1469*K1472</f>
        <v>1080</v>
      </c>
      <c r="L1478" s="115"/>
      <c r="M1478" s="115"/>
      <c r="N1478" s="115"/>
      <c r="O1478" s="115"/>
      <c r="P1478" s="102"/>
      <c r="Z1478" s="143"/>
      <c r="AA1478" s="143"/>
      <c r="AB1478" s="143"/>
      <c r="AC1478" s="37"/>
    </row>
    <row r="1479" spans="1:29">
      <c r="A1479" s="442"/>
      <c r="B1479" s="448" t="s">
        <v>720</v>
      </c>
      <c r="C1479" s="448"/>
      <c r="D1479" s="448"/>
      <c r="E1479" s="448"/>
      <c r="F1479" s="448"/>
      <c r="G1479" s="448"/>
      <c r="H1479" s="152">
        <f>H1473+H1475+H1477</f>
        <v>12</v>
      </c>
      <c r="I1479" s="152">
        <f t="shared" ref="I1479:O1479" si="86">I1473+I1475+I1477</f>
        <v>12</v>
      </c>
      <c r="J1479" s="152">
        <f t="shared" si="86"/>
        <v>12</v>
      </c>
      <c r="K1479" s="152">
        <f t="shared" si="86"/>
        <v>12</v>
      </c>
      <c r="L1479" s="152">
        <f t="shared" si="86"/>
        <v>0</v>
      </c>
      <c r="M1479" s="152">
        <f t="shared" si="86"/>
        <v>0</v>
      </c>
      <c r="N1479" s="152">
        <f t="shared" si="86"/>
        <v>0</v>
      </c>
      <c r="O1479" s="152">
        <f t="shared" si="86"/>
        <v>0</v>
      </c>
      <c r="P1479" s="102"/>
      <c r="Z1479" s="143"/>
      <c r="AA1479" s="143"/>
      <c r="AB1479" s="143"/>
      <c r="AC1479" s="37"/>
    </row>
    <row r="1480" spans="1:29">
      <c r="A1480" s="442"/>
      <c r="B1480" s="439" t="s">
        <v>695</v>
      </c>
      <c r="C1480" s="439"/>
      <c r="D1480" s="439"/>
      <c r="E1480" s="439"/>
      <c r="F1480" s="439"/>
      <c r="G1480" s="439"/>
      <c r="H1480" s="117">
        <f>H1474+H1476+H1478</f>
        <v>11880.000000000002</v>
      </c>
      <c r="I1480" s="117">
        <f t="shared" ref="I1480:O1480" si="87">I1474+I1476+I1478</f>
        <v>2700</v>
      </c>
      <c r="J1480" s="117">
        <f t="shared" si="87"/>
        <v>1080</v>
      </c>
      <c r="K1480" s="117">
        <f t="shared" si="87"/>
        <v>1080</v>
      </c>
      <c r="L1480" s="117">
        <f t="shared" si="87"/>
        <v>0</v>
      </c>
      <c r="M1480" s="117">
        <f t="shared" si="87"/>
        <v>0</v>
      </c>
      <c r="N1480" s="117">
        <f t="shared" si="87"/>
        <v>0</v>
      </c>
      <c r="O1480" s="117">
        <f t="shared" si="87"/>
        <v>0</v>
      </c>
      <c r="P1480" s="102"/>
      <c r="T1480" s="141"/>
      <c r="Z1480" s="143"/>
      <c r="AA1480" s="143"/>
      <c r="AB1480" s="143"/>
      <c r="AC1480" s="37"/>
    </row>
    <row r="1481" spans="1:29">
      <c r="A1481" s="442"/>
      <c r="B1481" s="449" t="s">
        <v>746</v>
      </c>
      <c r="C1481" s="449"/>
      <c r="D1481" s="449"/>
      <c r="E1481" s="449"/>
      <c r="F1481" s="449"/>
      <c r="G1481" s="449"/>
      <c r="H1481" s="470">
        <f>H1480</f>
        <v>11880.000000000002</v>
      </c>
      <c r="I1481" s="470"/>
      <c r="J1481" s="470"/>
      <c r="K1481" s="470"/>
      <c r="L1481" s="470"/>
      <c r="M1481" s="470"/>
      <c r="N1481" s="470"/>
      <c r="O1481" s="470"/>
      <c r="P1481" s="102"/>
      <c r="Z1481" s="143"/>
      <c r="AA1481" s="143"/>
      <c r="AB1481" s="143"/>
      <c r="AC1481" s="37"/>
    </row>
    <row r="1482" spans="1:29">
      <c r="A1482" s="442"/>
      <c r="B1482" s="449" t="s">
        <v>747</v>
      </c>
      <c r="C1482" s="449"/>
      <c r="D1482" s="449"/>
      <c r="E1482" s="449"/>
      <c r="F1482" s="449"/>
      <c r="G1482" s="449"/>
      <c r="H1482" s="470">
        <f>SUM(I1480:M1480)</f>
        <v>4860</v>
      </c>
      <c r="I1482" s="470"/>
      <c r="J1482" s="470"/>
      <c r="K1482" s="470"/>
      <c r="L1482" s="470"/>
      <c r="M1482" s="470"/>
      <c r="N1482" s="470"/>
      <c r="O1482" s="470"/>
      <c r="P1482" s="102"/>
      <c r="Z1482" s="143"/>
      <c r="AA1482" s="143"/>
      <c r="AB1482" s="143"/>
      <c r="AC1482" s="37"/>
    </row>
    <row r="1483" spans="1:29">
      <c r="A1483" s="442"/>
      <c r="B1483" s="449" t="s">
        <v>748</v>
      </c>
      <c r="C1483" s="449"/>
      <c r="D1483" s="449"/>
      <c r="E1483" s="449"/>
      <c r="F1483" s="449"/>
      <c r="G1483" s="449"/>
      <c r="H1483" s="470">
        <f>SUM(N1479:O1479)</f>
        <v>0</v>
      </c>
      <c r="I1483" s="470"/>
      <c r="J1483" s="470"/>
      <c r="K1483" s="470"/>
      <c r="L1483" s="470"/>
      <c r="M1483" s="470"/>
      <c r="N1483" s="470"/>
      <c r="O1483" s="470"/>
      <c r="P1483" s="102"/>
      <c r="Z1483" s="143"/>
      <c r="AA1483" s="143"/>
      <c r="AB1483" s="143"/>
      <c r="AC1483" s="37"/>
    </row>
    <row r="1484" spans="1:29">
      <c r="A1484" s="442"/>
      <c r="B1484" s="439" t="s">
        <v>721</v>
      </c>
      <c r="C1484" s="439"/>
      <c r="D1484" s="439"/>
      <c r="E1484" s="439"/>
      <c r="F1484" s="439"/>
      <c r="G1484" s="439"/>
      <c r="H1484" s="470">
        <f>SUM(H1481:O1483)</f>
        <v>16740</v>
      </c>
      <c r="I1484" s="470"/>
      <c r="J1484" s="470"/>
      <c r="K1484" s="470"/>
      <c r="L1484" s="470"/>
      <c r="M1484" s="470"/>
      <c r="N1484" s="470"/>
      <c r="O1484" s="470"/>
      <c r="P1484" s="102"/>
      <c r="Z1484" s="143"/>
      <c r="AA1484" s="143"/>
      <c r="AB1484" s="143"/>
      <c r="AC1484" s="37"/>
    </row>
    <row r="1485" spans="1:29">
      <c r="A1485" s="442"/>
      <c r="B1485" s="450" t="s">
        <v>749</v>
      </c>
      <c r="C1485" s="450"/>
      <c r="D1485" s="450"/>
      <c r="E1485" s="450"/>
      <c r="F1485" s="450"/>
      <c r="G1485" s="450"/>
      <c r="H1485" s="471">
        <f>H1484/G1471</f>
        <v>0.77500000000000002</v>
      </c>
      <c r="I1485" s="471"/>
      <c r="J1485" s="471"/>
      <c r="K1485" s="471"/>
      <c r="L1485" s="471"/>
      <c r="M1485" s="471"/>
      <c r="N1485" s="471"/>
      <c r="O1485" s="471"/>
      <c r="P1485" s="102"/>
      <c r="Z1485" s="143"/>
      <c r="AA1485" s="143"/>
      <c r="AB1485" s="143"/>
      <c r="AC1485" s="37"/>
    </row>
    <row r="1486" spans="1:29" s="129" customFormat="1">
      <c r="A1486" s="121"/>
      <c r="B1486" s="121"/>
      <c r="C1486" s="121"/>
      <c r="D1486" s="121"/>
      <c r="E1486" s="121"/>
      <c r="F1486" s="122"/>
      <c r="G1486" s="122"/>
      <c r="H1486" s="123"/>
      <c r="I1486" s="124"/>
      <c r="J1486" s="124"/>
      <c r="K1486" s="124"/>
      <c r="L1486" s="125"/>
      <c r="M1486" s="125"/>
      <c r="N1486" s="127"/>
      <c r="O1486" s="127"/>
      <c r="P1486" s="127"/>
      <c r="Q1486" s="127"/>
      <c r="R1486" s="127"/>
      <c r="S1486" s="127"/>
      <c r="T1486" s="127"/>
      <c r="U1486" s="127"/>
      <c r="V1486" s="127"/>
      <c r="W1486" s="127"/>
      <c r="X1486" s="127"/>
      <c r="Y1486" s="127"/>
      <c r="Z1486" s="143"/>
      <c r="AA1486" s="143"/>
      <c r="AB1486" s="143"/>
      <c r="AC1486" s="37"/>
    </row>
    <row r="1487" spans="1:29" ht="15" customHeight="1">
      <c r="A1487" s="422" t="s">
        <v>678</v>
      </c>
      <c r="B1487" s="422" t="s">
        <v>679</v>
      </c>
      <c r="C1487" s="422" t="s">
        <v>680</v>
      </c>
      <c r="D1487" s="422" t="s">
        <v>681</v>
      </c>
      <c r="E1487" s="422" t="s">
        <v>682</v>
      </c>
      <c r="F1487" s="423" t="s">
        <v>683</v>
      </c>
      <c r="G1487" s="423" t="s">
        <v>684</v>
      </c>
      <c r="H1487" s="138">
        <v>0.6</v>
      </c>
      <c r="I1487" s="451">
        <v>0.2</v>
      </c>
      <c r="J1487" s="451"/>
      <c r="K1487" s="451"/>
      <c r="L1487" s="451"/>
      <c r="M1487" s="451"/>
      <c r="N1487" s="451"/>
      <c r="O1487" s="444">
        <v>0.1</v>
      </c>
      <c r="P1487" s="444"/>
      <c r="Q1487" s="139">
        <v>0.1</v>
      </c>
      <c r="Z1487" s="143"/>
      <c r="AA1487" s="143"/>
      <c r="AB1487" s="143"/>
      <c r="AC1487" s="37"/>
    </row>
    <row r="1488" spans="1:29" ht="14.25" customHeight="1">
      <c r="A1488" s="422"/>
      <c r="B1488" s="422"/>
      <c r="C1488" s="422"/>
      <c r="D1488" s="422"/>
      <c r="E1488" s="422"/>
      <c r="F1488" s="422"/>
      <c r="G1488" s="422"/>
      <c r="H1488" s="445" t="s">
        <v>727</v>
      </c>
      <c r="I1488" s="452" t="s">
        <v>728</v>
      </c>
      <c r="J1488" s="452"/>
      <c r="K1488" s="452"/>
      <c r="L1488" s="452"/>
      <c r="M1488" s="452"/>
      <c r="N1488" s="452"/>
      <c r="O1488" s="446" t="s">
        <v>729</v>
      </c>
      <c r="P1488" s="446"/>
      <c r="Q1488" s="447" t="s">
        <v>730</v>
      </c>
      <c r="Z1488" s="143"/>
      <c r="AA1488" s="143"/>
      <c r="AB1488" s="143"/>
      <c r="AC1488" s="37"/>
    </row>
    <row r="1489" spans="1:29" ht="67.5" customHeight="1">
      <c r="A1489" s="442" t="s">
        <v>385</v>
      </c>
      <c r="B1489" s="427" t="s">
        <v>960</v>
      </c>
      <c r="C1489" s="428">
        <v>4</v>
      </c>
      <c r="D1489" s="428">
        <v>4</v>
      </c>
      <c r="E1489" s="474" t="s">
        <v>618</v>
      </c>
      <c r="F1489" s="429">
        <v>172800</v>
      </c>
      <c r="G1489" s="429">
        <v>691200</v>
      </c>
      <c r="H1489" s="445"/>
      <c r="I1489" s="154" t="s">
        <v>809</v>
      </c>
      <c r="J1489" s="154" t="s">
        <v>882</v>
      </c>
      <c r="K1489" s="154" t="s">
        <v>961</v>
      </c>
      <c r="L1489" s="154" t="s">
        <v>812</v>
      </c>
      <c r="M1489" s="154" t="s">
        <v>797</v>
      </c>
      <c r="N1489" s="154" t="s">
        <v>735</v>
      </c>
      <c r="O1489" s="144" t="s">
        <v>736</v>
      </c>
      <c r="P1489" s="144" t="s">
        <v>737</v>
      </c>
      <c r="Q1489" s="447"/>
      <c r="Z1489" s="143"/>
      <c r="AA1489" s="143"/>
      <c r="AB1489" s="143"/>
      <c r="AC1489" s="37"/>
    </row>
    <row r="1490" spans="1:29" ht="39" customHeight="1">
      <c r="A1490" s="442"/>
      <c r="B1490" s="427"/>
      <c r="C1490" s="427"/>
      <c r="D1490" s="427"/>
      <c r="E1490" s="427"/>
      <c r="F1490" s="427"/>
      <c r="G1490" s="427"/>
      <c r="H1490" s="427"/>
      <c r="I1490" s="153">
        <v>0.25</v>
      </c>
      <c r="J1490" s="153">
        <v>0.15</v>
      </c>
      <c r="K1490" s="153">
        <v>0.2</v>
      </c>
      <c r="L1490" s="153">
        <v>0.2</v>
      </c>
      <c r="M1490" s="153">
        <v>0.1</v>
      </c>
      <c r="N1490" s="153">
        <v>0.1</v>
      </c>
      <c r="O1490" s="144">
        <v>0.9</v>
      </c>
      <c r="P1490" s="144">
        <v>0.1</v>
      </c>
      <c r="Q1490" s="447"/>
      <c r="Z1490" s="143"/>
      <c r="AA1490" s="143"/>
      <c r="AB1490" s="143"/>
      <c r="AC1490" s="37"/>
    </row>
    <row r="1491" spans="1:29">
      <c r="A1491" s="442"/>
      <c r="B1491" s="432" t="s">
        <v>716</v>
      </c>
      <c r="C1491" s="432"/>
      <c r="D1491" s="432"/>
      <c r="E1491" s="432"/>
      <c r="F1491" s="432"/>
      <c r="G1491" s="432"/>
      <c r="H1491" s="158">
        <f>4*0.3</f>
        <v>1.2</v>
      </c>
      <c r="I1491" s="115"/>
      <c r="J1491" s="115"/>
      <c r="K1491" s="115"/>
      <c r="L1491" s="115"/>
      <c r="M1491" s="115"/>
      <c r="N1491" s="115"/>
      <c r="O1491" s="115"/>
      <c r="P1491" s="115"/>
      <c r="Q1491" s="115"/>
      <c r="Z1491" s="143"/>
      <c r="AA1491" s="143"/>
      <c r="AB1491" s="143"/>
      <c r="AC1491" s="37"/>
    </row>
    <row r="1492" spans="1:29">
      <c r="A1492" s="442"/>
      <c r="B1492" s="433" t="s">
        <v>717</v>
      </c>
      <c r="C1492" s="433"/>
      <c r="D1492" s="433"/>
      <c r="E1492" s="433"/>
      <c r="F1492" s="433"/>
      <c r="G1492" s="433"/>
      <c r="H1492" s="157">
        <f>(H1491/C1489)*G1489*H1487</f>
        <v>124416</v>
      </c>
      <c r="I1492" s="115"/>
      <c r="J1492" s="115"/>
      <c r="K1492" s="115"/>
      <c r="L1492" s="115"/>
      <c r="M1492" s="115"/>
      <c r="N1492" s="115"/>
      <c r="O1492" s="115"/>
      <c r="P1492" s="115"/>
      <c r="Q1492" s="115"/>
      <c r="Z1492" s="143"/>
      <c r="AA1492" s="143"/>
      <c r="AB1492" s="143"/>
      <c r="AC1492" s="37"/>
    </row>
    <row r="1493" spans="1:29">
      <c r="A1493" s="442"/>
      <c r="B1493" s="432" t="s">
        <v>740</v>
      </c>
      <c r="C1493" s="432"/>
      <c r="D1493" s="432"/>
      <c r="E1493" s="432"/>
      <c r="F1493" s="432"/>
      <c r="G1493" s="432"/>
      <c r="H1493" s="158">
        <f>2*0.7</f>
        <v>1.4</v>
      </c>
      <c r="I1493" s="115"/>
      <c r="J1493" s="115"/>
      <c r="K1493" s="115"/>
      <c r="L1493" s="115"/>
      <c r="M1493" s="115"/>
      <c r="N1493" s="115"/>
      <c r="O1493" s="115"/>
      <c r="P1493" s="115"/>
      <c r="Q1493" s="115"/>
      <c r="Z1493" s="143"/>
      <c r="AA1493" s="143"/>
      <c r="AB1493" s="143"/>
      <c r="AC1493" s="37"/>
    </row>
    <row r="1494" spans="1:29">
      <c r="A1494" s="442"/>
      <c r="B1494" s="433" t="s">
        <v>741</v>
      </c>
      <c r="C1494" s="433"/>
      <c r="D1494" s="433"/>
      <c r="E1494" s="433"/>
      <c r="F1494" s="433"/>
      <c r="G1494" s="433"/>
      <c r="H1494" s="157">
        <f>(H1493/C1489)*G1489*H1487</f>
        <v>145151.99999999997</v>
      </c>
      <c r="I1494" s="115"/>
      <c r="J1494" s="115"/>
      <c r="K1494" s="115"/>
      <c r="L1494" s="115"/>
      <c r="M1494" s="115"/>
      <c r="N1494" s="115"/>
      <c r="O1494" s="115"/>
      <c r="P1494" s="115"/>
      <c r="Q1494" s="115"/>
      <c r="Z1494" s="143"/>
      <c r="AA1494" s="143"/>
      <c r="AB1494" s="143"/>
      <c r="AC1494" s="37"/>
    </row>
    <row r="1495" spans="1:29">
      <c r="A1495" s="442"/>
      <c r="B1495" s="432" t="s">
        <v>718</v>
      </c>
      <c r="C1495" s="432"/>
      <c r="D1495" s="432"/>
      <c r="E1495" s="432"/>
      <c r="F1495" s="432"/>
      <c r="G1495" s="432"/>
      <c r="H1495" s="158">
        <f>2*0.7</f>
        <v>1.4</v>
      </c>
      <c r="I1495" s="115"/>
      <c r="J1495" s="115"/>
      <c r="K1495" s="115"/>
      <c r="L1495" s="115"/>
      <c r="M1495" s="115"/>
      <c r="N1495" s="115"/>
      <c r="O1495" s="115"/>
      <c r="P1495" s="115"/>
      <c r="Q1495" s="115"/>
      <c r="Z1495" s="143"/>
      <c r="AA1495" s="143"/>
      <c r="AB1495" s="143"/>
      <c r="AC1495" s="37"/>
    </row>
    <row r="1496" spans="1:29">
      <c r="A1496" s="442"/>
      <c r="B1496" s="433" t="s">
        <v>719</v>
      </c>
      <c r="C1496" s="433"/>
      <c r="D1496" s="433"/>
      <c r="E1496" s="433"/>
      <c r="F1496" s="433"/>
      <c r="G1496" s="433"/>
      <c r="H1496" s="157">
        <f>(H1495/C1489)*G1489*H1487</f>
        <v>145151.99999999997</v>
      </c>
      <c r="I1496" s="115"/>
      <c r="J1496" s="115"/>
      <c r="K1496" s="115"/>
      <c r="L1496" s="115"/>
      <c r="M1496" s="115"/>
      <c r="N1496" s="115"/>
      <c r="O1496" s="115"/>
      <c r="P1496" s="115"/>
      <c r="Q1496" s="115"/>
      <c r="Z1496" s="143"/>
      <c r="AA1496" s="143"/>
      <c r="AB1496" s="143"/>
      <c r="AC1496" s="37"/>
    </row>
    <row r="1497" spans="1:29">
      <c r="A1497" s="442"/>
      <c r="B1497" s="432" t="s">
        <v>762</v>
      </c>
      <c r="C1497" s="432"/>
      <c r="D1497" s="432"/>
      <c r="E1497" s="432"/>
      <c r="F1497" s="432"/>
      <c r="G1497" s="432"/>
      <c r="H1497" s="115"/>
      <c r="I1497" s="203">
        <v>4</v>
      </c>
      <c r="J1497" s="203">
        <v>4</v>
      </c>
      <c r="K1497" s="203">
        <v>4</v>
      </c>
      <c r="L1497" s="115"/>
      <c r="M1497" s="115"/>
      <c r="N1497" s="115"/>
      <c r="O1497" s="115"/>
      <c r="P1497" s="115"/>
      <c r="Q1497" s="115"/>
      <c r="Z1497" s="143"/>
      <c r="AA1497" s="143"/>
      <c r="AB1497" s="143"/>
      <c r="AC1497" s="37"/>
    </row>
    <row r="1498" spans="1:29">
      <c r="A1498" s="442"/>
      <c r="B1498" s="433" t="s">
        <v>763</v>
      </c>
      <c r="C1498" s="433"/>
      <c r="D1498" s="433"/>
      <c r="E1498" s="433"/>
      <c r="F1498" s="433"/>
      <c r="G1498" s="433"/>
      <c r="H1498" s="115"/>
      <c r="I1498" s="177">
        <f>(I1497/D1489)*G1489*I1487*I1490</f>
        <v>34560</v>
      </c>
      <c r="J1498" s="177">
        <f>(J1497/D1489)*G1489*I1487*J1490</f>
        <v>20736</v>
      </c>
      <c r="K1498" s="177">
        <f>(K1497/D1489)*G1489*I1487*K1490</f>
        <v>27648</v>
      </c>
      <c r="L1498" s="115"/>
      <c r="M1498" s="115"/>
      <c r="N1498" s="115"/>
      <c r="O1498" s="115"/>
      <c r="P1498" s="115"/>
      <c r="Q1498" s="115"/>
      <c r="R1498" s="141"/>
      <c r="Z1498" s="143"/>
      <c r="AA1498" s="143"/>
      <c r="AB1498" s="143"/>
      <c r="AC1498" s="37"/>
    </row>
    <row r="1499" spans="1:29">
      <c r="A1499" s="442"/>
      <c r="B1499" s="432" t="s">
        <v>751</v>
      </c>
      <c r="C1499" s="432"/>
      <c r="D1499" s="432"/>
      <c r="E1499" s="432"/>
      <c r="F1499" s="432"/>
      <c r="G1499" s="432"/>
      <c r="H1499" s="115"/>
      <c r="I1499" s="115"/>
      <c r="J1499" s="115"/>
      <c r="K1499" s="115"/>
      <c r="L1499" s="203">
        <v>4</v>
      </c>
      <c r="M1499" s="115"/>
      <c r="N1499" s="115"/>
      <c r="O1499" s="115"/>
      <c r="P1499" s="115"/>
      <c r="Q1499" s="115"/>
      <c r="Z1499" s="143"/>
      <c r="AA1499" s="143"/>
      <c r="AB1499" s="143"/>
      <c r="AC1499" s="37"/>
    </row>
    <row r="1500" spans="1:29">
      <c r="A1500" s="442"/>
      <c r="B1500" s="433" t="s">
        <v>752</v>
      </c>
      <c r="C1500" s="433"/>
      <c r="D1500" s="433"/>
      <c r="E1500" s="433"/>
      <c r="F1500" s="433"/>
      <c r="G1500" s="433"/>
      <c r="H1500" s="115"/>
      <c r="I1500" s="115"/>
      <c r="J1500" s="115"/>
      <c r="K1500" s="115"/>
      <c r="L1500" s="177">
        <f>(L1499/D1489)*G1489*I1487*L1490</f>
        <v>27648</v>
      </c>
      <c r="M1500" s="115"/>
      <c r="N1500" s="115"/>
      <c r="O1500" s="115"/>
      <c r="P1500" s="115"/>
      <c r="Q1500" s="115"/>
      <c r="Z1500" s="143"/>
      <c r="AA1500" s="143"/>
      <c r="AB1500" s="143"/>
      <c r="AC1500" s="37"/>
    </row>
    <row r="1501" spans="1:29">
      <c r="A1501" s="442"/>
      <c r="B1501" s="432" t="s">
        <v>764</v>
      </c>
      <c r="C1501" s="432"/>
      <c r="D1501" s="432"/>
      <c r="E1501" s="432"/>
      <c r="F1501" s="432"/>
      <c r="G1501" s="432"/>
      <c r="H1501" s="115"/>
      <c r="I1501" s="115"/>
      <c r="J1501" s="115"/>
      <c r="K1501" s="115"/>
      <c r="L1501" s="115"/>
      <c r="M1501" s="203">
        <v>4</v>
      </c>
      <c r="N1501" s="115"/>
      <c r="O1501" s="115"/>
      <c r="P1501" s="115"/>
      <c r="Q1501" s="115"/>
      <c r="Z1501" s="143"/>
      <c r="AA1501" s="143"/>
      <c r="AB1501" s="143"/>
      <c r="AC1501" s="37"/>
    </row>
    <row r="1502" spans="1:29">
      <c r="A1502" s="442"/>
      <c r="B1502" s="433" t="s">
        <v>765</v>
      </c>
      <c r="C1502" s="433"/>
      <c r="D1502" s="433"/>
      <c r="E1502" s="433"/>
      <c r="F1502" s="433"/>
      <c r="G1502" s="433"/>
      <c r="H1502" s="115"/>
      <c r="I1502" s="115"/>
      <c r="J1502" s="115"/>
      <c r="K1502" s="115"/>
      <c r="L1502" s="115"/>
      <c r="M1502" s="177">
        <f>(M1501/D1489)*G1489*I1487*M1490</f>
        <v>13824</v>
      </c>
      <c r="N1502" s="115"/>
      <c r="O1502" s="115"/>
      <c r="P1502" s="115"/>
      <c r="Q1502" s="115"/>
      <c r="Z1502" s="143"/>
      <c r="AA1502" s="143"/>
      <c r="AB1502" s="143"/>
      <c r="AC1502" s="37"/>
    </row>
    <row r="1503" spans="1:29">
      <c r="A1503" s="442"/>
      <c r="B1503" s="448" t="s">
        <v>720</v>
      </c>
      <c r="C1503" s="448"/>
      <c r="D1503" s="448"/>
      <c r="E1503" s="448"/>
      <c r="F1503" s="448"/>
      <c r="G1503" s="448"/>
      <c r="H1503" s="152">
        <f t="shared" ref="H1503:Q1503" si="88">H1491+H1493+H1495+H1497+H1499+H1501</f>
        <v>3.9999999999999996</v>
      </c>
      <c r="I1503" s="152">
        <f t="shared" si="88"/>
        <v>4</v>
      </c>
      <c r="J1503" s="152">
        <f t="shared" si="88"/>
        <v>4</v>
      </c>
      <c r="K1503" s="152">
        <f t="shared" si="88"/>
        <v>4</v>
      </c>
      <c r="L1503" s="152">
        <f t="shared" si="88"/>
        <v>4</v>
      </c>
      <c r="M1503" s="152">
        <f t="shared" si="88"/>
        <v>4</v>
      </c>
      <c r="N1503" s="152">
        <f t="shared" si="88"/>
        <v>0</v>
      </c>
      <c r="O1503" s="152">
        <f t="shared" si="88"/>
        <v>0</v>
      </c>
      <c r="P1503" s="152">
        <f t="shared" si="88"/>
        <v>0</v>
      </c>
      <c r="Q1503" s="152">
        <f t="shared" si="88"/>
        <v>0</v>
      </c>
      <c r="Z1503" s="143"/>
      <c r="AA1503" s="143"/>
      <c r="AB1503" s="143"/>
      <c r="AC1503" s="37"/>
    </row>
    <row r="1504" spans="1:29">
      <c r="A1504" s="442"/>
      <c r="B1504" s="439" t="s">
        <v>695</v>
      </c>
      <c r="C1504" s="439"/>
      <c r="D1504" s="439"/>
      <c r="E1504" s="439"/>
      <c r="F1504" s="439"/>
      <c r="G1504" s="439"/>
      <c r="H1504" s="117">
        <f t="shared" ref="H1504:Q1504" si="89">H1492+H1494+H1496+H1498+H1500+H1502</f>
        <v>414720</v>
      </c>
      <c r="I1504" s="117">
        <f t="shared" si="89"/>
        <v>34560</v>
      </c>
      <c r="J1504" s="117">
        <f t="shared" si="89"/>
        <v>20736</v>
      </c>
      <c r="K1504" s="117">
        <f t="shared" si="89"/>
        <v>27648</v>
      </c>
      <c r="L1504" s="117">
        <f t="shared" si="89"/>
        <v>27648</v>
      </c>
      <c r="M1504" s="117">
        <f t="shared" si="89"/>
        <v>13824</v>
      </c>
      <c r="N1504" s="117">
        <f t="shared" si="89"/>
        <v>0</v>
      </c>
      <c r="O1504" s="117">
        <f t="shared" si="89"/>
        <v>0</v>
      </c>
      <c r="P1504" s="117">
        <f t="shared" si="89"/>
        <v>0</v>
      </c>
      <c r="Q1504" s="117">
        <f t="shared" si="89"/>
        <v>0</v>
      </c>
      <c r="T1504" s="141"/>
      <c r="Z1504" s="143"/>
      <c r="AA1504" s="143"/>
      <c r="AB1504" s="143"/>
      <c r="AC1504" s="37"/>
    </row>
    <row r="1505" spans="1:29" ht="21" customHeight="1">
      <c r="A1505" s="442"/>
      <c r="B1505" s="449" t="s">
        <v>746</v>
      </c>
      <c r="C1505" s="449"/>
      <c r="D1505" s="449"/>
      <c r="E1505" s="449"/>
      <c r="F1505" s="449"/>
      <c r="G1505" s="449"/>
      <c r="H1505" s="496">
        <f>H1504</f>
        <v>414720</v>
      </c>
      <c r="I1505" s="496"/>
      <c r="J1505" s="496"/>
      <c r="K1505" s="496"/>
      <c r="L1505" s="496"/>
      <c r="M1505" s="496"/>
      <c r="N1505" s="496"/>
      <c r="O1505" s="496"/>
      <c r="P1505" s="496"/>
      <c r="Q1505" s="496"/>
      <c r="Z1505" s="143"/>
      <c r="AA1505" s="143"/>
      <c r="AB1505" s="143"/>
      <c r="AC1505" s="37"/>
    </row>
    <row r="1506" spans="1:29" ht="21" customHeight="1">
      <c r="A1506" s="442"/>
      <c r="B1506" s="449" t="s">
        <v>747</v>
      </c>
      <c r="C1506" s="449"/>
      <c r="D1506" s="449"/>
      <c r="E1506" s="449"/>
      <c r="F1506" s="449"/>
      <c r="G1506" s="449"/>
      <c r="H1506" s="496">
        <f>SUM(I1504:M1504)</f>
        <v>124416</v>
      </c>
      <c r="I1506" s="496"/>
      <c r="J1506" s="496"/>
      <c r="K1506" s="496"/>
      <c r="L1506" s="496"/>
      <c r="M1506" s="496"/>
      <c r="N1506" s="496"/>
      <c r="O1506" s="496"/>
      <c r="P1506" s="496"/>
      <c r="Q1506" s="496"/>
      <c r="Z1506" s="143"/>
      <c r="AA1506" s="143"/>
      <c r="AB1506" s="143"/>
      <c r="AC1506" s="37"/>
    </row>
    <row r="1507" spans="1:29" ht="21" customHeight="1">
      <c r="A1507" s="442"/>
      <c r="B1507" s="449" t="s">
        <v>748</v>
      </c>
      <c r="C1507" s="449"/>
      <c r="D1507" s="449"/>
      <c r="E1507" s="449"/>
      <c r="F1507" s="449"/>
      <c r="G1507" s="449"/>
      <c r="H1507" s="496">
        <f>SUM(N1503:O1503)</f>
        <v>0</v>
      </c>
      <c r="I1507" s="496"/>
      <c r="J1507" s="496"/>
      <c r="K1507" s="496"/>
      <c r="L1507" s="496"/>
      <c r="M1507" s="496"/>
      <c r="N1507" s="496"/>
      <c r="O1507" s="496"/>
      <c r="P1507" s="496"/>
      <c r="Q1507" s="496"/>
      <c r="R1507" s="141"/>
      <c r="Z1507" s="143"/>
      <c r="AA1507" s="143"/>
      <c r="AB1507" s="143"/>
      <c r="AC1507" s="37"/>
    </row>
    <row r="1508" spans="1:29" ht="21" customHeight="1">
      <c r="A1508" s="442"/>
      <c r="B1508" s="439" t="s">
        <v>721</v>
      </c>
      <c r="C1508" s="439"/>
      <c r="D1508" s="439"/>
      <c r="E1508" s="439"/>
      <c r="F1508" s="439"/>
      <c r="G1508" s="439"/>
      <c r="H1508" s="496">
        <f>SUM(H1505:O1507)</f>
        <v>539136</v>
      </c>
      <c r="I1508" s="496"/>
      <c r="J1508" s="496"/>
      <c r="K1508" s="496"/>
      <c r="L1508" s="496"/>
      <c r="M1508" s="496"/>
      <c r="N1508" s="496"/>
      <c r="O1508" s="496"/>
      <c r="P1508" s="496"/>
      <c r="Q1508" s="496"/>
      <c r="Z1508" s="143"/>
      <c r="AA1508" s="143"/>
      <c r="AB1508" s="143"/>
      <c r="AC1508" s="37"/>
    </row>
    <row r="1509" spans="1:29" ht="21" customHeight="1">
      <c r="A1509" s="442"/>
      <c r="B1509" s="450" t="s">
        <v>749</v>
      </c>
      <c r="C1509" s="450"/>
      <c r="D1509" s="450"/>
      <c r="E1509" s="450"/>
      <c r="F1509" s="450"/>
      <c r="G1509" s="450"/>
      <c r="H1509" s="497">
        <f>H1508/G1489</f>
        <v>0.78</v>
      </c>
      <c r="I1509" s="497"/>
      <c r="J1509" s="497"/>
      <c r="K1509" s="497"/>
      <c r="L1509" s="497"/>
      <c r="M1509" s="497"/>
      <c r="N1509" s="497"/>
      <c r="O1509" s="497"/>
      <c r="P1509" s="497"/>
      <c r="Q1509" s="497"/>
      <c r="Z1509" s="143"/>
      <c r="AA1509" s="143"/>
      <c r="AB1509" s="143"/>
      <c r="AC1509" s="37"/>
    </row>
    <row r="1510" spans="1:29" s="129" customFormat="1">
      <c r="A1510" s="121"/>
      <c r="B1510" s="121"/>
      <c r="C1510" s="121"/>
      <c r="D1510" s="121"/>
      <c r="E1510" s="121"/>
      <c r="F1510" s="122"/>
      <c r="G1510" s="122"/>
      <c r="H1510" s="123"/>
      <c r="I1510" s="124"/>
      <c r="J1510" s="124"/>
      <c r="K1510" s="124"/>
      <c r="L1510" s="125"/>
      <c r="M1510" s="125"/>
      <c r="N1510" s="127"/>
      <c r="O1510" s="127"/>
      <c r="P1510" s="127"/>
      <c r="Q1510" s="127"/>
      <c r="R1510" s="127"/>
      <c r="S1510" s="127"/>
      <c r="T1510" s="127"/>
      <c r="U1510" s="127"/>
      <c r="V1510" s="127"/>
      <c r="W1510" s="127"/>
      <c r="X1510" s="127"/>
      <c r="Y1510" s="127"/>
      <c r="Z1510" s="143"/>
      <c r="AA1510" s="143"/>
      <c r="AB1510" s="143"/>
      <c r="AC1510" s="37"/>
    </row>
    <row r="1511" spans="1:29" ht="15" customHeight="1">
      <c r="A1511" s="422" t="s">
        <v>678</v>
      </c>
      <c r="B1511" s="422" t="s">
        <v>679</v>
      </c>
      <c r="C1511" s="422" t="s">
        <v>680</v>
      </c>
      <c r="D1511" s="422" t="s">
        <v>681</v>
      </c>
      <c r="E1511" s="422" t="s">
        <v>682</v>
      </c>
      <c r="F1511" s="423" t="s">
        <v>683</v>
      </c>
      <c r="G1511" s="423" t="s">
        <v>684</v>
      </c>
      <c r="H1511" s="138">
        <v>0.55000000000000004</v>
      </c>
      <c r="I1511" s="451">
        <v>0.25</v>
      </c>
      <c r="J1511" s="451"/>
      <c r="K1511" s="451"/>
      <c r="L1511" s="451"/>
      <c r="M1511" s="451"/>
      <c r="N1511" s="451"/>
      <c r="O1511" s="451"/>
      <c r="P1511" s="444">
        <v>0.1</v>
      </c>
      <c r="Q1511" s="444"/>
      <c r="R1511" s="139">
        <v>0.1</v>
      </c>
      <c r="Z1511" s="143"/>
      <c r="AA1511" s="143"/>
      <c r="AB1511" s="143"/>
      <c r="AC1511" s="37"/>
    </row>
    <row r="1512" spans="1:29" ht="14.25" customHeight="1">
      <c r="A1512" s="422"/>
      <c r="B1512" s="422"/>
      <c r="C1512" s="422"/>
      <c r="D1512" s="422"/>
      <c r="E1512" s="422"/>
      <c r="F1512" s="422"/>
      <c r="G1512" s="422"/>
      <c r="H1512" s="445" t="s">
        <v>727</v>
      </c>
      <c r="I1512" s="452" t="s">
        <v>728</v>
      </c>
      <c r="J1512" s="452"/>
      <c r="K1512" s="452"/>
      <c r="L1512" s="452"/>
      <c r="M1512" s="452"/>
      <c r="N1512" s="452"/>
      <c r="O1512" s="452"/>
      <c r="P1512" s="446" t="s">
        <v>729</v>
      </c>
      <c r="Q1512" s="446"/>
      <c r="R1512" s="447" t="s">
        <v>730</v>
      </c>
      <c r="Z1512" s="143"/>
      <c r="AA1512" s="143"/>
      <c r="AB1512" s="143"/>
      <c r="AC1512" s="37"/>
    </row>
    <row r="1513" spans="1:29" ht="67.5" customHeight="1">
      <c r="A1513" s="442" t="s">
        <v>386</v>
      </c>
      <c r="B1513" s="427" t="s">
        <v>962</v>
      </c>
      <c r="C1513" s="428">
        <v>6</v>
      </c>
      <c r="D1513" s="428">
        <v>8</v>
      </c>
      <c r="E1513" s="474" t="s">
        <v>618</v>
      </c>
      <c r="F1513" s="429">
        <v>3200</v>
      </c>
      <c r="G1513" s="429">
        <f>D1513*F1513</f>
        <v>25600</v>
      </c>
      <c r="H1513" s="445"/>
      <c r="I1513" s="154" t="s">
        <v>809</v>
      </c>
      <c r="J1513" s="154" t="s">
        <v>882</v>
      </c>
      <c r="K1513" s="154" t="s">
        <v>902</v>
      </c>
      <c r="L1513" s="154" t="s">
        <v>919</v>
      </c>
      <c r="M1513" s="154" t="s">
        <v>732</v>
      </c>
      <c r="N1513" s="154" t="s">
        <v>797</v>
      </c>
      <c r="O1513" s="154" t="s">
        <v>885</v>
      </c>
      <c r="P1513" s="144" t="s">
        <v>736</v>
      </c>
      <c r="Q1513" s="144" t="s">
        <v>737</v>
      </c>
      <c r="R1513" s="447"/>
      <c r="Z1513" s="143"/>
      <c r="AA1513" s="143"/>
      <c r="AB1513" s="143"/>
      <c r="AC1513" s="37"/>
    </row>
    <row r="1514" spans="1:29" ht="39" customHeight="1">
      <c r="A1514" s="442"/>
      <c r="B1514" s="427"/>
      <c r="C1514" s="427"/>
      <c r="D1514" s="427"/>
      <c r="E1514" s="427"/>
      <c r="F1514" s="427"/>
      <c r="G1514" s="427"/>
      <c r="H1514" s="427"/>
      <c r="I1514" s="153">
        <v>0.2</v>
      </c>
      <c r="J1514" s="153">
        <v>0.15</v>
      </c>
      <c r="K1514" s="153">
        <v>0.1</v>
      </c>
      <c r="L1514" s="153">
        <v>0.1</v>
      </c>
      <c r="M1514" s="153">
        <v>0.25</v>
      </c>
      <c r="N1514" s="153">
        <v>0.1</v>
      </c>
      <c r="O1514" s="153">
        <v>0.1</v>
      </c>
      <c r="P1514" s="144">
        <v>0.9</v>
      </c>
      <c r="Q1514" s="144">
        <v>0.1</v>
      </c>
      <c r="R1514" s="447"/>
      <c r="Z1514" s="143"/>
      <c r="AA1514" s="143"/>
      <c r="AB1514" s="143"/>
      <c r="AC1514" s="37"/>
    </row>
    <row r="1515" spans="1:29">
      <c r="A1515" s="442"/>
      <c r="B1515" s="432" t="s">
        <v>828</v>
      </c>
      <c r="C1515" s="432"/>
      <c r="D1515" s="432"/>
      <c r="E1515" s="432"/>
      <c r="F1515" s="432"/>
      <c r="G1515" s="432"/>
      <c r="H1515" s="158">
        <v>4</v>
      </c>
      <c r="I1515" s="115"/>
      <c r="J1515" s="115"/>
      <c r="K1515" s="115"/>
      <c r="L1515" s="115"/>
      <c r="M1515" s="115"/>
      <c r="N1515" s="115"/>
      <c r="O1515" s="115"/>
      <c r="P1515" s="115"/>
      <c r="Q1515" s="115"/>
      <c r="R1515" s="115"/>
      <c r="Z1515" s="143"/>
      <c r="AA1515" s="143"/>
      <c r="AB1515" s="143"/>
      <c r="AC1515" s="37"/>
    </row>
    <row r="1516" spans="1:29">
      <c r="A1516" s="442"/>
      <c r="B1516" s="433" t="s">
        <v>829</v>
      </c>
      <c r="C1516" s="433"/>
      <c r="D1516" s="433"/>
      <c r="E1516" s="433"/>
      <c r="F1516" s="433"/>
      <c r="G1516" s="433"/>
      <c r="H1516" s="157">
        <f>(H1515/D1513)*G1513*H1511</f>
        <v>7040.0000000000009</v>
      </c>
      <c r="I1516" s="115"/>
      <c r="J1516" s="115"/>
      <c r="K1516" s="115"/>
      <c r="L1516" s="115"/>
      <c r="M1516" s="115"/>
      <c r="N1516" s="115"/>
      <c r="O1516" s="115"/>
      <c r="P1516" s="115"/>
      <c r="Q1516" s="115"/>
      <c r="R1516" s="115"/>
      <c r="Z1516" s="143"/>
      <c r="AA1516" s="143"/>
      <c r="AB1516" s="143"/>
      <c r="AC1516" s="37"/>
    </row>
    <row r="1517" spans="1:29">
      <c r="A1517" s="442"/>
      <c r="B1517" s="432" t="s">
        <v>718</v>
      </c>
      <c r="C1517" s="432"/>
      <c r="D1517" s="432"/>
      <c r="E1517" s="432"/>
      <c r="F1517" s="432"/>
      <c r="G1517" s="432"/>
      <c r="H1517" s="158">
        <v>2</v>
      </c>
      <c r="I1517" s="115"/>
      <c r="J1517" s="115"/>
      <c r="K1517" s="115"/>
      <c r="L1517" s="115"/>
      <c r="M1517" s="115"/>
      <c r="N1517" s="115"/>
      <c r="O1517" s="115"/>
      <c r="P1517" s="115"/>
      <c r="Q1517" s="115"/>
      <c r="R1517" s="115"/>
      <c r="Z1517" s="143"/>
      <c r="AA1517" s="143"/>
      <c r="AB1517" s="143"/>
      <c r="AC1517" s="37"/>
    </row>
    <row r="1518" spans="1:29">
      <c r="A1518" s="442"/>
      <c r="B1518" s="433" t="s">
        <v>719</v>
      </c>
      <c r="C1518" s="433"/>
      <c r="D1518" s="433"/>
      <c r="E1518" s="433"/>
      <c r="F1518" s="433"/>
      <c r="G1518" s="433"/>
      <c r="H1518" s="157">
        <f>(H1517/D1513)*G1513*H1511</f>
        <v>3520.0000000000005</v>
      </c>
      <c r="I1518" s="115"/>
      <c r="J1518" s="115"/>
      <c r="K1518" s="115"/>
      <c r="L1518" s="115"/>
      <c r="M1518" s="115"/>
      <c r="N1518" s="115"/>
      <c r="O1518" s="115"/>
      <c r="P1518" s="115"/>
      <c r="Q1518" s="115"/>
      <c r="R1518" s="115"/>
      <c r="Z1518" s="143"/>
      <c r="AA1518" s="143"/>
      <c r="AB1518" s="143"/>
      <c r="AC1518" s="37"/>
    </row>
    <row r="1519" spans="1:29">
      <c r="A1519" s="442"/>
      <c r="B1519" s="432" t="s">
        <v>766</v>
      </c>
      <c r="C1519" s="432"/>
      <c r="D1519" s="432"/>
      <c r="E1519" s="432"/>
      <c r="F1519" s="432"/>
      <c r="G1519" s="432"/>
      <c r="H1519" s="115"/>
      <c r="I1519" s="203">
        <v>4</v>
      </c>
      <c r="J1519" s="203">
        <v>4</v>
      </c>
      <c r="K1519" s="115"/>
      <c r="L1519" s="115"/>
      <c r="M1519" s="115"/>
      <c r="N1519" s="115"/>
      <c r="O1519" s="203">
        <v>8</v>
      </c>
      <c r="P1519" s="115"/>
      <c r="Q1519" s="115"/>
      <c r="R1519" s="115"/>
      <c r="Z1519" s="143"/>
      <c r="AA1519" s="143"/>
      <c r="AB1519" s="143"/>
      <c r="AC1519" s="37"/>
    </row>
    <row r="1520" spans="1:29">
      <c r="A1520" s="442"/>
      <c r="B1520" s="433" t="s">
        <v>767</v>
      </c>
      <c r="C1520" s="433"/>
      <c r="D1520" s="433"/>
      <c r="E1520" s="433"/>
      <c r="F1520" s="433"/>
      <c r="G1520" s="433"/>
      <c r="H1520" s="115"/>
      <c r="I1520" s="177">
        <f>(I1519/D1513)*G1513*I1511*I1514</f>
        <v>640</v>
      </c>
      <c r="J1520" s="177">
        <f>(J1519/D1513)*G1513*I1511*J1514</f>
        <v>480</v>
      </c>
      <c r="K1520" s="115"/>
      <c r="L1520" s="115"/>
      <c r="M1520" s="115"/>
      <c r="N1520" s="115"/>
      <c r="O1520" s="177">
        <f>(O1519/D1513)*G1513*I1511*O1514</f>
        <v>640</v>
      </c>
      <c r="P1520" s="115"/>
      <c r="Q1520" s="115"/>
      <c r="R1520" s="115"/>
      <c r="Z1520" s="143"/>
      <c r="AA1520" s="143"/>
      <c r="AB1520" s="143"/>
      <c r="AC1520" s="37"/>
    </row>
    <row r="1521" spans="1:29">
      <c r="A1521" s="442"/>
      <c r="B1521" s="432" t="s">
        <v>744</v>
      </c>
      <c r="C1521" s="432"/>
      <c r="D1521" s="432"/>
      <c r="E1521" s="432"/>
      <c r="F1521" s="432"/>
      <c r="G1521" s="432"/>
      <c r="H1521" s="158">
        <v>2</v>
      </c>
      <c r="I1521" s="203">
        <v>4</v>
      </c>
      <c r="J1521" s="203">
        <v>4</v>
      </c>
      <c r="K1521" s="203">
        <v>8</v>
      </c>
      <c r="L1521" s="203">
        <v>8</v>
      </c>
      <c r="M1521" s="203">
        <v>8</v>
      </c>
      <c r="N1521" s="203">
        <v>8</v>
      </c>
      <c r="O1521" s="115"/>
      <c r="P1521" s="115"/>
      <c r="Q1521" s="115"/>
      <c r="R1521" s="115"/>
      <c r="Z1521" s="143"/>
      <c r="AA1521" s="143"/>
      <c r="AB1521" s="143"/>
      <c r="AC1521" s="37"/>
    </row>
    <row r="1522" spans="1:29">
      <c r="A1522" s="442"/>
      <c r="B1522" s="433" t="s">
        <v>745</v>
      </c>
      <c r="C1522" s="433"/>
      <c r="D1522" s="433"/>
      <c r="E1522" s="433"/>
      <c r="F1522" s="433"/>
      <c r="G1522" s="433"/>
      <c r="H1522" s="157">
        <f>(H1521/D1513)*G1513*H1511</f>
        <v>3520.0000000000005</v>
      </c>
      <c r="I1522" s="177">
        <f>(I1521/D1513)*G1513*I1511*I1514</f>
        <v>640</v>
      </c>
      <c r="J1522" s="177">
        <f>(J1521/D1513)*G1513*I1511*J1514</f>
        <v>480</v>
      </c>
      <c r="K1522" s="177">
        <f>(K1521/D1513)*G1513*I1511*K1514</f>
        <v>640</v>
      </c>
      <c r="L1522" s="177">
        <f>(L1521/D1513)*G1513*I1511*L1514</f>
        <v>640</v>
      </c>
      <c r="M1522" s="177">
        <f>(M1521/D1513)*G1513*I1511*M1514</f>
        <v>1600</v>
      </c>
      <c r="N1522" s="177">
        <f>(N1521/D1513)*G1513*I1511*N1514</f>
        <v>640</v>
      </c>
      <c r="O1522" s="115"/>
      <c r="P1522" s="115"/>
      <c r="Q1522" s="115"/>
      <c r="R1522" s="115"/>
      <c r="Z1522" s="143"/>
      <c r="AA1522" s="143"/>
      <c r="AB1522" s="143"/>
      <c r="AC1522" s="37"/>
    </row>
    <row r="1523" spans="1:29">
      <c r="A1523" s="442"/>
      <c r="B1523" s="448" t="s">
        <v>720</v>
      </c>
      <c r="C1523" s="448"/>
      <c r="D1523" s="448"/>
      <c r="E1523" s="448"/>
      <c r="F1523" s="448"/>
      <c r="G1523" s="448"/>
      <c r="H1523" s="152">
        <f t="shared" ref="H1523:R1523" si="90">H1515+H1517+H1519+H1521</f>
        <v>8</v>
      </c>
      <c r="I1523" s="152">
        <f t="shared" si="90"/>
        <v>8</v>
      </c>
      <c r="J1523" s="152">
        <f t="shared" si="90"/>
        <v>8</v>
      </c>
      <c r="K1523" s="152">
        <f t="shared" si="90"/>
        <v>8</v>
      </c>
      <c r="L1523" s="152">
        <f t="shared" si="90"/>
        <v>8</v>
      </c>
      <c r="M1523" s="152">
        <f t="shared" si="90"/>
        <v>8</v>
      </c>
      <c r="N1523" s="152">
        <f t="shared" si="90"/>
        <v>8</v>
      </c>
      <c r="O1523" s="152">
        <f t="shared" si="90"/>
        <v>8</v>
      </c>
      <c r="P1523" s="152">
        <f t="shared" si="90"/>
        <v>0</v>
      </c>
      <c r="Q1523" s="152">
        <f t="shared" si="90"/>
        <v>0</v>
      </c>
      <c r="R1523" s="152">
        <f t="shared" si="90"/>
        <v>0</v>
      </c>
      <c r="Z1523" s="143"/>
      <c r="AA1523" s="143"/>
      <c r="AB1523" s="143"/>
      <c r="AC1523" s="37"/>
    </row>
    <row r="1524" spans="1:29">
      <c r="A1524" s="442"/>
      <c r="B1524" s="439" t="s">
        <v>695</v>
      </c>
      <c r="C1524" s="439"/>
      <c r="D1524" s="439"/>
      <c r="E1524" s="439"/>
      <c r="F1524" s="439"/>
      <c r="G1524" s="439"/>
      <c r="H1524" s="117">
        <f t="shared" ref="H1524:R1524" si="91">H1516+H1518+H1520+H1522</f>
        <v>14080.000000000002</v>
      </c>
      <c r="I1524" s="117">
        <f t="shared" si="91"/>
        <v>1280</v>
      </c>
      <c r="J1524" s="117">
        <f t="shared" si="91"/>
        <v>960</v>
      </c>
      <c r="K1524" s="117">
        <f t="shared" si="91"/>
        <v>640</v>
      </c>
      <c r="L1524" s="117">
        <f t="shared" si="91"/>
        <v>640</v>
      </c>
      <c r="M1524" s="117">
        <f t="shared" si="91"/>
        <v>1600</v>
      </c>
      <c r="N1524" s="117">
        <f t="shared" si="91"/>
        <v>640</v>
      </c>
      <c r="O1524" s="117">
        <f t="shared" si="91"/>
        <v>640</v>
      </c>
      <c r="P1524" s="117">
        <f t="shared" si="91"/>
        <v>0</v>
      </c>
      <c r="Q1524" s="117">
        <f t="shared" si="91"/>
        <v>0</v>
      </c>
      <c r="R1524" s="117">
        <f t="shared" si="91"/>
        <v>0</v>
      </c>
      <c r="T1524" s="141"/>
      <c r="Z1524" s="143"/>
      <c r="AA1524" s="143"/>
      <c r="AB1524" s="143"/>
      <c r="AC1524" s="37"/>
    </row>
    <row r="1525" spans="1:29" ht="23.25" customHeight="1">
      <c r="A1525" s="442"/>
      <c r="B1525" s="449" t="s">
        <v>746</v>
      </c>
      <c r="C1525" s="449"/>
      <c r="D1525" s="449"/>
      <c r="E1525" s="449"/>
      <c r="F1525" s="449"/>
      <c r="G1525" s="449"/>
      <c r="H1525" s="453">
        <f>H1524</f>
        <v>14080.000000000002</v>
      </c>
      <c r="I1525" s="453"/>
      <c r="J1525" s="453"/>
      <c r="K1525" s="453"/>
      <c r="L1525" s="453"/>
      <c r="M1525" s="453"/>
      <c r="N1525" s="453"/>
      <c r="O1525" s="453"/>
      <c r="P1525" s="453"/>
      <c r="Q1525" s="453"/>
      <c r="R1525" s="453"/>
      <c r="Z1525" s="143"/>
      <c r="AA1525" s="143"/>
      <c r="AB1525" s="143"/>
      <c r="AC1525" s="37"/>
    </row>
    <row r="1526" spans="1:29" ht="23.25" customHeight="1">
      <c r="A1526" s="442"/>
      <c r="B1526" s="449" t="s">
        <v>747</v>
      </c>
      <c r="C1526" s="449"/>
      <c r="D1526" s="449"/>
      <c r="E1526" s="449"/>
      <c r="F1526" s="449"/>
      <c r="G1526" s="449"/>
      <c r="H1526" s="453">
        <f>SUM(I1524:O1524)</f>
        <v>6400</v>
      </c>
      <c r="I1526" s="453"/>
      <c r="J1526" s="453"/>
      <c r="K1526" s="453"/>
      <c r="L1526" s="453"/>
      <c r="M1526" s="453"/>
      <c r="N1526" s="453"/>
      <c r="O1526" s="453"/>
      <c r="P1526" s="453"/>
      <c r="Q1526" s="453"/>
      <c r="R1526" s="453"/>
      <c r="Z1526" s="143"/>
      <c r="AA1526" s="143"/>
      <c r="AB1526" s="143"/>
      <c r="AC1526" s="37"/>
    </row>
    <row r="1527" spans="1:29" ht="23.25" customHeight="1">
      <c r="A1527" s="442"/>
      <c r="B1527" s="449" t="s">
        <v>748</v>
      </c>
      <c r="C1527" s="449"/>
      <c r="D1527" s="449"/>
      <c r="E1527" s="449"/>
      <c r="F1527" s="449"/>
      <c r="G1527" s="449"/>
      <c r="H1527" s="453">
        <f>SUM(P1524:R1524)</f>
        <v>0</v>
      </c>
      <c r="I1527" s="453"/>
      <c r="J1527" s="453"/>
      <c r="K1527" s="453"/>
      <c r="L1527" s="453"/>
      <c r="M1527" s="453"/>
      <c r="N1527" s="453"/>
      <c r="O1527" s="453"/>
      <c r="P1527" s="453"/>
      <c r="Q1527" s="453"/>
      <c r="R1527" s="453"/>
      <c r="Z1527" s="143"/>
      <c r="AA1527" s="143"/>
      <c r="AB1527" s="143"/>
      <c r="AC1527" s="37"/>
    </row>
    <row r="1528" spans="1:29" ht="23.25" customHeight="1">
      <c r="A1528" s="442"/>
      <c r="B1528" s="439" t="s">
        <v>721</v>
      </c>
      <c r="C1528" s="439"/>
      <c r="D1528" s="439"/>
      <c r="E1528" s="439"/>
      <c r="F1528" s="439"/>
      <c r="G1528" s="439"/>
      <c r="H1528" s="453">
        <f>SUM(H1525:O1527)</f>
        <v>20480</v>
      </c>
      <c r="I1528" s="453"/>
      <c r="J1528" s="453"/>
      <c r="K1528" s="453"/>
      <c r="L1528" s="453"/>
      <c r="M1528" s="453"/>
      <c r="N1528" s="453"/>
      <c r="O1528" s="453"/>
      <c r="P1528" s="453"/>
      <c r="Q1528" s="453"/>
      <c r="R1528" s="453"/>
      <c r="Z1528" s="143"/>
      <c r="AA1528" s="143"/>
      <c r="AB1528" s="143"/>
      <c r="AC1528" s="37"/>
    </row>
    <row r="1529" spans="1:29" ht="23.25" customHeight="1">
      <c r="A1529" s="442"/>
      <c r="B1529" s="450" t="s">
        <v>749</v>
      </c>
      <c r="C1529" s="450"/>
      <c r="D1529" s="450"/>
      <c r="E1529" s="450"/>
      <c r="F1529" s="450"/>
      <c r="G1529" s="450"/>
      <c r="H1529" s="454">
        <f>H1528/G1513</f>
        <v>0.8</v>
      </c>
      <c r="I1529" s="454"/>
      <c r="J1529" s="454"/>
      <c r="K1529" s="454"/>
      <c r="L1529" s="454"/>
      <c r="M1529" s="454"/>
      <c r="N1529" s="454"/>
      <c r="O1529" s="454"/>
      <c r="P1529" s="454"/>
      <c r="Q1529" s="454"/>
      <c r="R1529" s="454"/>
      <c r="Z1529" s="143"/>
      <c r="AA1529" s="143"/>
      <c r="AB1529" s="143"/>
      <c r="AC1529" s="37"/>
    </row>
    <row r="1530" spans="1:29" ht="15" customHeight="1">
      <c r="A1530" s="102"/>
      <c r="B1530" s="102"/>
      <c r="C1530" s="102"/>
      <c r="D1530" s="102"/>
      <c r="E1530" s="102"/>
      <c r="F1530" s="102"/>
      <c r="G1530" s="102"/>
      <c r="H1530" s="102"/>
      <c r="I1530" s="102"/>
      <c r="J1530" s="102"/>
      <c r="K1530" s="102"/>
      <c r="L1530" s="102"/>
      <c r="M1530" s="102"/>
      <c r="N1530" s="102"/>
      <c r="O1530" s="102"/>
      <c r="P1530" s="102"/>
      <c r="Z1530" s="143"/>
      <c r="AA1530" s="143"/>
      <c r="AB1530" s="143"/>
      <c r="AC1530" s="37"/>
    </row>
    <row r="1531" spans="1:29" ht="15" customHeight="1">
      <c r="A1531" s="422" t="s">
        <v>678</v>
      </c>
      <c r="B1531" s="422" t="s">
        <v>679</v>
      </c>
      <c r="C1531" s="422" t="s">
        <v>680</v>
      </c>
      <c r="D1531" s="422" t="s">
        <v>681</v>
      </c>
      <c r="E1531" s="422" t="s">
        <v>682</v>
      </c>
      <c r="F1531" s="423" t="s">
        <v>683</v>
      </c>
      <c r="G1531" s="423" t="s">
        <v>684</v>
      </c>
      <c r="H1531" s="224">
        <v>0.55000000000000004</v>
      </c>
      <c r="I1531" s="498">
        <v>0.25</v>
      </c>
      <c r="J1531" s="498"/>
      <c r="K1531" s="498"/>
      <c r="L1531" s="499">
        <v>0.1</v>
      </c>
      <c r="M1531" s="499"/>
      <c r="N1531" s="225">
        <v>0.1</v>
      </c>
      <c r="O1531" s="102"/>
      <c r="P1531" s="102"/>
      <c r="Z1531" s="143"/>
      <c r="AA1531" s="143"/>
      <c r="AB1531" s="143"/>
      <c r="AC1531" s="37"/>
    </row>
    <row r="1532" spans="1:29" ht="14.25" customHeight="1">
      <c r="A1532" s="422"/>
      <c r="B1532" s="422"/>
      <c r="C1532" s="422"/>
      <c r="D1532" s="422"/>
      <c r="E1532" s="422"/>
      <c r="F1532" s="422"/>
      <c r="G1532" s="422"/>
      <c r="H1532" s="445" t="s">
        <v>727</v>
      </c>
      <c r="I1532" s="452" t="s">
        <v>728</v>
      </c>
      <c r="J1532" s="452"/>
      <c r="K1532" s="452"/>
      <c r="L1532" s="446" t="s">
        <v>729</v>
      </c>
      <c r="M1532" s="446"/>
      <c r="N1532" s="447" t="s">
        <v>730</v>
      </c>
      <c r="O1532" s="102"/>
      <c r="P1532" s="102"/>
      <c r="Z1532" s="143"/>
      <c r="AA1532" s="143"/>
      <c r="AB1532" s="143"/>
      <c r="AC1532" s="37"/>
    </row>
    <row r="1533" spans="1:29" ht="67.5" customHeight="1">
      <c r="A1533" s="442" t="s">
        <v>387</v>
      </c>
      <c r="B1533" s="427" t="s">
        <v>963</v>
      </c>
      <c r="C1533" s="428">
        <v>4</v>
      </c>
      <c r="D1533" s="428">
        <v>4</v>
      </c>
      <c r="E1533" s="474" t="s">
        <v>618</v>
      </c>
      <c r="F1533" s="429">
        <v>2300</v>
      </c>
      <c r="G1533" s="429">
        <v>9200</v>
      </c>
      <c r="H1533" s="445"/>
      <c r="I1533" s="154" t="s">
        <v>964</v>
      </c>
      <c r="J1533" s="154" t="s">
        <v>965</v>
      </c>
      <c r="K1533" s="154" t="s">
        <v>966</v>
      </c>
      <c r="L1533" s="144" t="s">
        <v>736</v>
      </c>
      <c r="M1533" s="144" t="s">
        <v>737</v>
      </c>
      <c r="N1533" s="447"/>
      <c r="O1533" s="102"/>
      <c r="P1533" s="102"/>
      <c r="Z1533" s="143"/>
      <c r="AA1533" s="143"/>
      <c r="AB1533" s="143"/>
      <c r="AC1533" s="37"/>
    </row>
    <row r="1534" spans="1:29" ht="39" customHeight="1">
      <c r="A1534" s="442"/>
      <c r="B1534" s="427"/>
      <c r="C1534" s="427"/>
      <c r="D1534" s="427"/>
      <c r="E1534" s="427"/>
      <c r="F1534" s="427"/>
      <c r="G1534" s="427"/>
      <c r="H1534" s="427"/>
      <c r="I1534" s="153">
        <v>0.1</v>
      </c>
      <c r="J1534" s="153">
        <v>0.8</v>
      </c>
      <c r="K1534" s="153">
        <v>0.1</v>
      </c>
      <c r="L1534" s="144">
        <v>0.9</v>
      </c>
      <c r="M1534" s="144">
        <v>0.1</v>
      </c>
      <c r="N1534" s="447"/>
      <c r="O1534" s="102"/>
      <c r="P1534" s="102"/>
      <c r="Z1534" s="143"/>
      <c r="AA1534" s="143"/>
      <c r="AB1534" s="143"/>
      <c r="AC1534" s="37"/>
    </row>
    <row r="1535" spans="1:29">
      <c r="A1535" s="442"/>
      <c r="B1535" s="432" t="s">
        <v>716</v>
      </c>
      <c r="C1535" s="432"/>
      <c r="D1535" s="432"/>
      <c r="E1535" s="432"/>
      <c r="F1535" s="432"/>
      <c r="G1535" s="432"/>
      <c r="H1535" s="158">
        <v>4</v>
      </c>
      <c r="I1535" s="115"/>
      <c r="J1535" s="115"/>
      <c r="K1535" s="115"/>
      <c r="L1535" s="115"/>
      <c r="M1535" s="115"/>
      <c r="N1535" s="115"/>
      <c r="O1535" s="102"/>
      <c r="P1535" s="102"/>
      <c r="Z1535" s="143"/>
      <c r="AA1535" s="143"/>
      <c r="AB1535" s="143"/>
      <c r="AC1535" s="37"/>
    </row>
    <row r="1536" spans="1:29">
      <c r="A1536" s="442"/>
      <c r="B1536" s="433" t="s">
        <v>717</v>
      </c>
      <c r="C1536" s="433"/>
      <c r="D1536" s="433"/>
      <c r="E1536" s="433"/>
      <c r="F1536" s="433"/>
      <c r="G1536" s="433"/>
      <c r="H1536" s="157">
        <f>(H1535/C1533)*G1533*H1531</f>
        <v>5060</v>
      </c>
      <c r="I1536" s="115"/>
      <c r="J1536" s="115"/>
      <c r="K1536" s="115"/>
      <c r="L1536" s="115"/>
      <c r="M1536" s="115"/>
      <c r="N1536" s="115"/>
      <c r="O1536" s="102"/>
      <c r="P1536" s="102"/>
      <c r="Z1536" s="143"/>
      <c r="AA1536" s="143"/>
      <c r="AB1536" s="143"/>
      <c r="AC1536" s="37"/>
    </row>
    <row r="1537" spans="1:29">
      <c r="A1537" s="442"/>
      <c r="B1537" s="432"/>
      <c r="C1537" s="432"/>
      <c r="D1537" s="432"/>
      <c r="E1537" s="432"/>
      <c r="F1537" s="432"/>
      <c r="G1537" s="432"/>
      <c r="H1537" s="115"/>
      <c r="I1537" s="115"/>
      <c r="J1537" s="115"/>
      <c r="K1537" s="115"/>
      <c r="L1537" s="115"/>
      <c r="M1537" s="115"/>
      <c r="N1537" s="115"/>
      <c r="O1537" s="102"/>
      <c r="P1537" s="102"/>
      <c r="Z1537" s="143"/>
      <c r="AA1537" s="143"/>
      <c r="AB1537" s="143"/>
      <c r="AC1537" s="37"/>
    </row>
    <row r="1538" spans="1:29">
      <c r="A1538" s="442"/>
      <c r="B1538" s="433"/>
      <c r="C1538" s="433"/>
      <c r="D1538" s="433"/>
      <c r="E1538" s="433"/>
      <c r="F1538" s="433"/>
      <c r="G1538" s="433"/>
      <c r="H1538" s="115"/>
      <c r="I1538" s="115"/>
      <c r="J1538" s="115"/>
      <c r="K1538" s="115"/>
      <c r="L1538" s="115"/>
      <c r="M1538" s="115"/>
      <c r="N1538" s="115"/>
      <c r="O1538" s="102"/>
      <c r="P1538" s="102"/>
      <c r="Z1538" s="143"/>
      <c r="AA1538" s="143"/>
      <c r="AB1538" s="143"/>
      <c r="AC1538" s="37"/>
    </row>
    <row r="1539" spans="1:29">
      <c r="A1539" s="442"/>
      <c r="B1539" s="432"/>
      <c r="C1539" s="432"/>
      <c r="D1539" s="432"/>
      <c r="E1539" s="432"/>
      <c r="F1539" s="432"/>
      <c r="G1539" s="432"/>
      <c r="H1539" s="115"/>
      <c r="I1539" s="115"/>
      <c r="J1539" s="115"/>
      <c r="K1539" s="115"/>
      <c r="L1539" s="115"/>
      <c r="M1539" s="115"/>
      <c r="N1539" s="115"/>
      <c r="O1539" s="102"/>
      <c r="P1539" s="102"/>
      <c r="Z1539" s="143"/>
      <c r="AA1539" s="143"/>
      <c r="AB1539" s="143"/>
      <c r="AC1539" s="37"/>
    </row>
    <row r="1540" spans="1:29">
      <c r="A1540" s="442"/>
      <c r="B1540" s="433"/>
      <c r="C1540" s="433"/>
      <c r="D1540" s="433"/>
      <c r="E1540" s="433"/>
      <c r="F1540" s="433"/>
      <c r="G1540" s="433"/>
      <c r="H1540" s="115"/>
      <c r="I1540" s="115"/>
      <c r="J1540" s="115"/>
      <c r="K1540" s="115"/>
      <c r="L1540" s="115"/>
      <c r="M1540" s="115"/>
      <c r="N1540" s="115"/>
      <c r="O1540" s="102"/>
      <c r="P1540" s="102"/>
      <c r="Z1540" s="143"/>
      <c r="AA1540" s="143"/>
      <c r="AB1540" s="143"/>
      <c r="AC1540" s="37"/>
    </row>
    <row r="1541" spans="1:29">
      <c r="A1541" s="442"/>
      <c r="B1541" s="432"/>
      <c r="C1541" s="432"/>
      <c r="D1541" s="432"/>
      <c r="E1541" s="432"/>
      <c r="F1541" s="432"/>
      <c r="G1541" s="432"/>
      <c r="H1541" s="115"/>
      <c r="I1541" s="115"/>
      <c r="J1541" s="115"/>
      <c r="K1541" s="115"/>
      <c r="L1541" s="115"/>
      <c r="M1541" s="115"/>
      <c r="N1541" s="115"/>
      <c r="O1541" s="102"/>
      <c r="P1541" s="102"/>
      <c r="Z1541" s="143"/>
      <c r="AA1541" s="143"/>
      <c r="AB1541" s="143"/>
      <c r="AC1541" s="37"/>
    </row>
    <row r="1542" spans="1:29">
      <c r="A1542" s="442"/>
      <c r="B1542" s="433"/>
      <c r="C1542" s="433"/>
      <c r="D1542" s="433"/>
      <c r="E1542" s="433"/>
      <c r="F1542" s="433"/>
      <c r="G1542" s="433"/>
      <c r="H1542" s="115"/>
      <c r="I1542" s="115"/>
      <c r="J1542" s="115"/>
      <c r="K1542" s="115"/>
      <c r="L1542" s="115"/>
      <c r="M1542" s="115"/>
      <c r="N1542" s="115"/>
      <c r="O1542" s="102"/>
      <c r="P1542" s="102"/>
      <c r="Z1542" s="143"/>
      <c r="AA1542" s="143"/>
      <c r="AB1542" s="143"/>
      <c r="AC1542" s="37"/>
    </row>
    <row r="1543" spans="1:29">
      <c r="A1543" s="442"/>
      <c r="B1543" s="432"/>
      <c r="C1543" s="432"/>
      <c r="D1543" s="432"/>
      <c r="E1543" s="432"/>
      <c r="F1543" s="432"/>
      <c r="G1543" s="432"/>
      <c r="H1543" s="115"/>
      <c r="I1543" s="115"/>
      <c r="J1543" s="115"/>
      <c r="K1543" s="115"/>
      <c r="L1543" s="115"/>
      <c r="M1543" s="115"/>
      <c r="N1543" s="115"/>
      <c r="O1543" s="102"/>
      <c r="P1543" s="102"/>
      <c r="Z1543" s="143"/>
      <c r="AA1543" s="143"/>
      <c r="AB1543" s="143"/>
      <c r="AC1543" s="37"/>
    </row>
    <row r="1544" spans="1:29">
      <c r="A1544" s="442"/>
      <c r="B1544" s="433"/>
      <c r="C1544" s="433"/>
      <c r="D1544" s="433"/>
      <c r="E1544" s="433"/>
      <c r="F1544" s="433"/>
      <c r="G1544" s="433"/>
      <c r="H1544" s="115"/>
      <c r="I1544" s="115"/>
      <c r="J1544" s="115"/>
      <c r="K1544" s="115"/>
      <c r="L1544" s="115"/>
      <c r="M1544" s="115"/>
      <c r="N1544" s="115"/>
      <c r="O1544" s="102"/>
      <c r="P1544" s="102"/>
      <c r="Z1544" s="143"/>
      <c r="AA1544" s="143"/>
      <c r="AB1544" s="143"/>
      <c r="AC1544" s="37"/>
    </row>
    <row r="1545" spans="1:29">
      <c r="A1545" s="442"/>
      <c r="B1545" s="448" t="s">
        <v>720</v>
      </c>
      <c r="C1545" s="448"/>
      <c r="D1545" s="448"/>
      <c r="E1545" s="448"/>
      <c r="F1545" s="448"/>
      <c r="G1545" s="448"/>
      <c r="H1545" s="152">
        <f t="shared" ref="H1545:N1546" si="92">H1535+H1537+H1539+H1541+H1543</f>
        <v>4</v>
      </c>
      <c r="I1545" s="152">
        <f t="shared" si="92"/>
        <v>0</v>
      </c>
      <c r="J1545" s="152">
        <f t="shared" si="92"/>
        <v>0</v>
      </c>
      <c r="K1545" s="152">
        <f t="shared" si="92"/>
        <v>0</v>
      </c>
      <c r="L1545" s="152">
        <f t="shared" si="92"/>
        <v>0</v>
      </c>
      <c r="M1545" s="152">
        <f t="shared" si="92"/>
        <v>0</v>
      </c>
      <c r="N1545" s="152">
        <f t="shared" si="92"/>
        <v>0</v>
      </c>
      <c r="O1545" s="102"/>
      <c r="P1545" s="102"/>
      <c r="Z1545" s="143"/>
      <c r="AA1545" s="143"/>
      <c r="AB1545" s="143"/>
      <c r="AC1545" s="37"/>
    </row>
    <row r="1546" spans="1:29">
      <c r="A1546" s="442"/>
      <c r="B1546" s="439" t="s">
        <v>695</v>
      </c>
      <c r="C1546" s="439"/>
      <c r="D1546" s="439"/>
      <c r="E1546" s="439"/>
      <c r="F1546" s="439"/>
      <c r="G1546" s="439"/>
      <c r="H1546" s="117">
        <f t="shared" si="92"/>
        <v>5060</v>
      </c>
      <c r="I1546" s="117">
        <f t="shared" si="92"/>
        <v>0</v>
      </c>
      <c r="J1546" s="117">
        <f t="shared" si="92"/>
        <v>0</v>
      </c>
      <c r="K1546" s="117">
        <f t="shared" si="92"/>
        <v>0</v>
      </c>
      <c r="L1546" s="117">
        <f t="shared" si="92"/>
        <v>0</v>
      </c>
      <c r="M1546" s="117">
        <f t="shared" si="92"/>
        <v>0</v>
      </c>
      <c r="N1546" s="117">
        <f t="shared" si="92"/>
        <v>0</v>
      </c>
      <c r="O1546" s="102"/>
      <c r="P1546" s="102"/>
      <c r="T1546" s="141"/>
      <c r="Z1546" s="143"/>
      <c r="AA1546" s="143"/>
      <c r="AB1546" s="143"/>
      <c r="AC1546" s="37"/>
    </row>
    <row r="1547" spans="1:29">
      <c r="A1547" s="442"/>
      <c r="B1547" s="449" t="s">
        <v>746</v>
      </c>
      <c r="C1547" s="449"/>
      <c r="D1547" s="449"/>
      <c r="E1547" s="449"/>
      <c r="F1547" s="449"/>
      <c r="G1547" s="449"/>
      <c r="H1547" s="440">
        <f>H1546</f>
        <v>5060</v>
      </c>
      <c r="I1547" s="440"/>
      <c r="J1547" s="440"/>
      <c r="K1547" s="440"/>
      <c r="L1547" s="440"/>
      <c r="M1547" s="440"/>
      <c r="N1547" s="440"/>
      <c r="O1547" s="102"/>
      <c r="P1547" s="102"/>
      <c r="Z1547" s="143"/>
      <c r="AA1547" s="143"/>
      <c r="AB1547" s="143"/>
      <c r="AC1547" s="37"/>
    </row>
    <row r="1548" spans="1:29">
      <c r="A1548" s="442"/>
      <c r="B1548" s="449" t="s">
        <v>747</v>
      </c>
      <c r="C1548" s="449"/>
      <c r="D1548" s="449"/>
      <c r="E1548" s="449"/>
      <c r="F1548" s="449"/>
      <c r="G1548" s="449"/>
      <c r="H1548" s="440">
        <f>SUM(I1546:M1546)</f>
        <v>0</v>
      </c>
      <c r="I1548" s="440"/>
      <c r="J1548" s="440"/>
      <c r="K1548" s="440"/>
      <c r="L1548" s="440"/>
      <c r="M1548" s="440"/>
      <c r="N1548" s="440"/>
      <c r="O1548" s="102"/>
      <c r="P1548" s="102"/>
      <c r="Z1548" s="143"/>
      <c r="AA1548" s="143"/>
      <c r="AB1548" s="143"/>
      <c r="AC1548" s="37"/>
    </row>
    <row r="1549" spans="1:29">
      <c r="A1549" s="442"/>
      <c r="B1549" s="449" t="s">
        <v>748</v>
      </c>
      <c r="C1549" s="449"/>
      <c r="D1549" s="449"/>
      <c r="E1549" s="449"/>
      <c r="F1549" s="449"/>
      <c r="G1549" s="449"/>
      <c r="H1549" s="440">
        <f>SUM(N1545:O1545)</f>
        <v>0</v>
      </c>
      <c r="I1549" s="440"/>
      <c r="J1549" s="440"/>
      <c r="K1549" s="440"/>
      <c r="L1549" s="440"/>
      <c r="M1549" s="440"/>
      <c r="N1549" s="440"/>
      <c r="O1549" s="102"/>
      <c r="P1549" s="102"/>
      <c r="Z1549" s="143"/>
      <c r="AA1549" s="143"/>
      <c r="AB1549" s="143"/>
      <c r="AC1549" s="37"/>
    </row>
    <row r="1550" spans="1:29">
      <c r="A1550" s="442"/>
      <c r="B1550" s="439" t="s">
        <v>721</v>
      </c>
      <c r="C1550" s="439"/>
      <c r="D1550" s="439"/>
      <c r="E1550" s="439"/>
      <c r="F1550" s="439"/>
      <c r="G1550" s="439"/>
      <c r="H1550" s="440">
        <f>SUM(H1547:O1549)</f>
        <v>5060</v>
      </c>
      <c r="I1550" s="440"/>
      <c r="J1550" s="440"/>
      <c r="K1550" s="440"/>
      <c r="L1550" s="440"/>
      <c r="M1550" s="440"/>
      <c r="N1550" s="440"/>
      <c r="O1550" s="102"/>
      <c r="P1550" s="102"/>
      <c r="Z1550" s="143"/>
      <c r="AA1550" s="143"/>
      <c r="AB1550" s="143"/>
      <c r="AC1550" s="37"/>
    </row>
    <row r="1551" spans="1:29">
      <c r="A1551" s="442"/>
      <c r="B1551" s="450" t="s">
        <v>749</v>
      </c>
      <c r="C1551" s="450"/>
      <c r="D1551" s="450"/>
      <c r="E1551" s="450"/>
      <c r="F1551" s="450"/>
      <c r="G1551" s="450"/>
      <c r="H1551" s="443">
        <f>H1550/G1533</f>
        <v>0.55000000000000004</v>
      </c>
      <c r="I1551" s="443"/>
      <c r="J1551" s="443"/>
      <c r="K1551" s="443"/>
      <c r="L1551" s="443"/>
      <c r="M1551" s="443"/>
      <c r="N1551" s="443"/>
      <c r="O1551" s="102"/>
      <c r="P1551" s="102"/>
      <c r="Z1551" s="143"/>
      <c r="AA1551" s="143"/>
      <c r="AB1551" s="143"/>
      <c r="AC1551" s="37"/>
    </row>
    <row r="1552" spans="1:29" s="129" customFormat="1">
      <c r="A1552" s="121"/>
      <c r="B1552" s="121"/>
      <c r="C1552" s="121"/>
      <c r="D1552" s="121"/>
      <c r="E1552" s="121"/>
      <c r="F1552" s="122"/>
      <c r="G1552" s="122"/>
      <c r="H1552" s="123"/>
      <c r="I1552" s="124"/>
      <c r="J1552" s="124"/>
      <c r="K1552" s="124"/>
      <c r="L1552" s="125"/>
      <c r="M1552" s="125"/>
      <c r="N1552" s="127"/>
      <c r="O1552" s="127"/>
      <c r="P1552" s="127"/>
      <c r="Q1552" s="127"/>
      <c r="R1552" s="127"/>
      <c r="S1552" s="127"/>
      <c r="T1552" s="127"/>
      <c r="U1552" s="127"/>
      <c r="V1552" s="127"/>
      <c r="W1552" s="127"/>
      <c r="X1552" s="127"/>
      <c r="Y1552" s="127"/>
      <c r="Z1552" s="143"/>
      <c r="AA1552" s="143"/>
      <c r="AB1552" s="143"/>
      <c r="AC1552" s="37"/>
    </row>
    <row r="1553" spans="1:29" ht="15" customHeight="1">
      <c r="A1553" s="422" t="s">
        <v>678</v>
      </c>
      <c r="B1553" s="422" t="s">
        <v>679</v>
      </c>
      <c r="C1553" s="422" t="s">
        <v>680</v>
      </c>
      <c r="D1553" s="422" t="s">
        <v>681</v>
      </c>
      <c r="E1553" s="422" t="s">
        <v>682</v>
      </c>
      <c r="F1553" s="423" t="s">
        <v>683</v>
      </c>
      <c r="G1553" s="423" t="s">
        <v>684</v>
      </c>
      <c r="H1553" s="138">
        <v>0.55000000000000004</v>
      </c>
      <c r="I1553" s="451">
        <v>0.25</v>
      </c>
      <c r="J1553" s="451"/>
      <c r="K1553" s="451"/>
      <c r="L1553" s="451"/>
      <c r="M1553" s="444">
        <v>0.1</v>
      </c>
      <c r="N1553" s="444"/>
      <c r="O1553" s="139">
        <v>0.1</v>
      </c>
      <c r="P1553" s="102"/>
      <c r="Z1553" s="143"/>
      <c r="AA1553" s="143"/>
      <c r="AB1553" s="143"/>
      <c r="AC1553" s="37"/>
    </row>
    <row r="1554" spans="1:29" ht="14.25" customHeight="1">
      <c r="A1554" s="422"/>
      <c r="B1554" s="422"/>
      <c r="C1554" s="422"/>
      <c r="D1554" s="422"/>
      <c r="E1554" s="422"/>
      <c r="F1554" s="422"/>
      <c r="G1554" s="422"/>
      <c r="H1554" s="445" t="s">
        <v>727</v>
      </c>
      <c r="I1554" s="452" t="s">
        <v>728</v>
      </c>
      <c r="J1554" s="452"/>
      <c r="K1554" s="452"/>
      <c r="L1554" s="452"/>
      <c r="M1554" s="446" t="s">
        <v>729</v>
      </c>
      <c r="N1554" s="446"/>
      <c r="O1554" s="447" t="s">
        <v>730</v>
      </c>
      <c r="P1554" s="102"/>
      <c r="Z1554" s="143"/>
      <c r="AA1554" s="143"/>
      <c r="AB1554" s="143"/>
      <c r="AC1554" s="37"/>
    </row>
    <row r="1555" spans="1:29" ht="67.5" customHeight="1">
      <c r="A1555" s="442" t="s">
        <v>388</v>
      </c>
      <c r="B1555" s="427" t="s">
        <v>967</v>
      </c>
      <c r="C1555" s="428">
        <v>4</v>
      </c>
      <c r="D1555" s="428">
        <v>4</v>
      </c>
      <c r="E1555" s="474" t="s">
        <v>618</v>
      </c>
      <c r="F1555" s="429">
        <v>7200</v>
      </c>
      <c r="G1555" s="429">
        <v>28800</v>
      </c>
      <c r="H1555" s="445"/>
      <c r="I1555" s="154" t="s">
        <v>968</v>
      </c>
      <c r="J1555" s="154" t="s">
        <v>732</v>
      </c>
      <c r="K1555" s="154" t="s">
        <v>797</v>
      </c>
      <c r="L1555" s="154" t="s">
        <v>735</v>
      </c>
      <c r="M1555" s="144" t="s">
        <v>736</v>
      </c>
      <c r="N1555" s="144" t="s">
        <v>737</v>
      </c>
      <c r="O1555" s="447"/>
      <c r="P1555" s="102"/>
      <c r="Z1555" s="143"/>
      <c r="AA1555" s="143"/>
      <c r="AB1555" s="143"/>
      <c r="AC1555" s="37"/>
    </row>
    <row r="1556" spans="1:29" ht="39" customHeight="1">
      <c r="A1556" s="442"/>
      <c r="B1556" s="427"/>
      <c r="C1556" s="427"/>
      <c r="D1556" s="427"/>
      <c r="E1556" s="427"/>
      <c r="F1556" s="427"/>
      <c r="G1556" s="427"/>
      <c r="H1556" s="427"/>
      <c r="I1556" s="153">
        <v>0.5</v>
      </c>
      <c r="J1556" s="153">
        <v>0.3</v>
      </c>
      <c r="K1556" s="153">
        <v>0.1</v>
      </c>
      <c r="L1556" s="153">
        <v>0.1</v>
      </c>
      <c r="M1556" s="144">
        <v>0.9</v>
      </c>
      <c r="N1556" s="144">
        <v>0.1</v>
      </c>
      <c r="O1556" s="447"/>
      <c r="P1556" s="102"/>
      <c r="Z1556" s="143"/>
      <c r="AA1556" s="143"/>
      <c r="AB1556" s="143"/>
      <c r="AC1556" s="37"/>
    </row>
    <row r="1557" spans="1:29">
      <c r="A1557" s="442"/>
      <c r="B1557" s="432" t="s">
        <v>740</v>
      </c>
      <c r="C1557" s="432"/>
      <c r="D1557" s="432"/>
      <c r="E1557" s="432"/>
      <c r="F1557" s="432"/>
      <c r="G1557" s="432"/>
      <c r="H1557" s="148">
        <v>2</v>
      </c>
      <c r="I1557" s="149"/>
      <c r="J1557" s="149"/>
      <c r="K1557" s="149"/>
      <c r="L1557" s="149"/>
      <c r="M1557" s="149"/>
      <c r="N1557" s="149"/>
      <c r="O1557" s="149"/>
      <c r="P1557" s="102"/>
      <c r="Z1557" s="143"/>
      <c r="AA1557" s="143"/>
      <c r="AB1557" s="143"/>
      <c r="AC1557" s="37"/>
    </row>
    <row r="1558" spans="1:29">
      <c r="A1558" s="442"/>
      <c r="B1558" s="433" t="s">
        <v>741</v>
      </c>
      <c r="C1558" s="433"/>
      <c r="D1558" s="433"/>
      <c r="E1558" s="433"/>
      <c r="F1558" s="433"/>
      <c r="G1558" s="433"/>
      <c r="H1558" s="150">
        <f>(H1557/C1555)*G1555*H1553</f>
        <v>7920.0000000000009</v>
      </c>
      <c r="I1558" s="149"/>
      <c r="J1558" s="149"/>
      <c r="K1558" s="149"/>
      <c r="L1558" s="149"/>
      <c r="M1558" s="149"/>
      <c r="N1558" s="149"/>
      <c r="O1558" s="149"/>
      <c r="P1558" s="102"/>
      <c r="Z1558" s="143"/>
      <c r="AA1558" s="143"/>
      <c r="AB1558" s="143"/>
      <c r="AC1558" s="37"/>
    </row>
    <row r="1559" spans="1:29">
      <c r="A1559" s="442"/>
      <c r="B1559" s="432" t="s">
        <v>718</v>
      </c>
      <c r="C1559" s="432"/>
      <c r="D1559" s="432"/>
      <c r="E1559" s="432"/>
      <c r="F1559" s="432"/>
      <c r="G1559" s="432"/>
      <c r="H1559" s="158">
        <v>2</v>
      </c>
      <c r="I1559" s="149"/>
      <c r="J1559" s="149"/>
      <c r="K1559" s="149"/>
      <c r="L1559" s="149"/>
      <c r="M1559" s="149"/>
      <c r="N1559" s="149"/>
      <c r="O1559" s="149"/>
      <c r="P1559" s="102"/>
      <c r="Z1559" s="143"/>
      <c r="AA1559" s="143"/>
      <c r="AB1559" s="143"/>
      <c r="AC1559" s="37"/>
    </row>
    <row r="1560" spans="1:29">
      <c r="A1560" s="442"/>
      <c r="B1560" s="433" t="s">
        <v>719</v>
      </c>
      <c r="C1560" s="433"/>
      <c r="D1560" s="433"/>
      <c r="E1560" s="433"/>
      <c r="F1560" s="433"/>
      <c r="G1560" s="433"/>
      <c r="H1560" s="157">
        <f>(H1559/C1555)*G1555*H1553</f>
        <v>7920.0000000000009</v>
      </c>
      <c r="I1560" s="149"/>
      <c r="J1560" s="149"/>
      <c r="K1560" s="149"/>
      <c r="L1560" s="149"/>
      <c r="M1560" s="149"/>
      <c r="N1560" s="149"/>
      <c r="O1560" s="149"/>
      <c r="P1560" s="102"/>
      <c r="Z1560" s="143"/>
      <c r="AA1560" s="143"/>
      <c r="AB1560" s="143"/>
      <c r="AC1560" s="37"/>
    </row>
    <row r="1561" spans="1:29">
      <c r="A1561" s="442"/>
      <c r="B1561" s="432" t="s">
        <v>764</v>
      </c>
      <c r="C1561" s="432"/>
      <c r="D1561" s="432"/>
      <c r="E1561" s="432"/>
      <c r="F1561" s="432"/>
      <c r="G1561" s="432"/>
      <c r="H1561" s="149"/>
      <c r="I1561" s="203">
        <v>4</v>
      </c>
      <c r="J1561" s="203">
        <v>4</v>
      </c>
      <c r="K1561" s="149"/>
      <c r="L1561" s="149"/>
      <c r="M1561" s="149"/>
      <c r="N1561" s="149"/>
      <c r="O1561" s="149"/>
      <c r="P1561" s="102"/>
      <c r="Z1561" s="143"/>
      <c r="AA1561" s="143"/>
      <c r="AB1561" s="143"/>
      <c r="AC1561" s="37"/>
    </row>
    <row r="1562" spans="1:29">
      <c r="A1562" s="442"/>
      <c r="B1562" s="433" t="s">
        <v>765</v>
      </c>
      <c r="C1562" s="433"/>
      <c r="D1562" s="433"/>
      <c r="E1562" s="433"/>
      <c r="F1562" s="433"/>
      <c r="G1562" s="433"/>
      <c r="H1562" s="149"/>
      <c r="I1562" s="177">
        <f>(I1561/D1555)*G1555*I1553*I1556</f>
        <v>3600</v>
      </c>
      <c r="J1562" s="177">
        <f>(J1561/D1555)*G1555*I1553*J1556</f>
        <v>2160</v>
      </c>
      <c r="K1562" s="149"/>
      <c r="L1562" s="149"/>
      <c r="M1562" s="149"/>
      <c r="N1562" s="149"/>
      <c r="O1562" s="149"/>
      <c r="P1562" s="102"/>
      <c r="Z1562" s="143"/>
      <c r="AA1562" s="143"/>
      <c r="AB1562" s="143"/>
      <c r="AC1562" s="37"/>
    </row>
    <row r="1563" spans="1:29">
      <c r="A1563" s="442"/>
      <c r="B1563" s="432" t="s">
        <v>766</v>
      </c>
      <c r="C1563" s="432"/>
      <c r="D1563" s="432"/>
      <c r="E1563" s="432"/>
      <c r="F1563" s="432"/>
      <c r="G1563" s="432"/>
      <c r="H1563" s="149"/>
      <c r="I1563" s="149"/>
      <c r="J1563" s="149"/>
      <c r="K1563" s="203">
        <v>4</v>
      </c>
      <c r="L1563" s="149"/>
      <c r="M1563" s="149"/>
      <c r="N1563" s="149"/>
      <c r="O1563" s="149"/>
      <c r="P1563" s="102"/>
      <c r="Z1563" s="143"/>
      <c r="AA1563" s="143"/>
      <c r="AB1563" s="143"/>
      <c r="AC1563" s="37"/>
    </row>
    <row r="1564" spans="1:29">
      <c r="A1564" s="442"/>
      <c r="B1564" s="433" t="s">
        <v>767</v>
      </c>
      <c r="C1564" s="433"/>
      <c r="D1564" s="433"/>
      <c r="E1564" s="433"/>
      <c r="F1564" s="433"/>
      <c r="G1564" s="433"/>
      <c r="H1564" s="149"/>
      <c r="I1564" s="149"/>
      <c r="J1564" s="149"/>
      <c r="K1564" s="177">
        <f>(K1563/D1555)*G1555*I1553*K1556</f>
        <v>720</v>
      </c>
      <c r="L1564" s="149"/>
      <c r="M1564" s="149"/>
      <c r="N1564" s="149"/>
      <c r="O1564" s="149"/>
      <c r="P1564" s="102"/>
      <c r="Z1564" s="143"/>
      <c r="AA1564" s="143"/>
      <c r="AB1564" s="143"/>
      <c r="AC1564" s="37"/>
    </row>
    <row r="1565" spans="1:29">
      <c r="A1565" s="442"/>
      <c r="B1565" s="432" t="s">
        <v>744</v>
      </c>
      <c r="C1565" s="432"/>
      <c r="D1565" s="432"/>
      <c r="E1565" s="432"/>
      <c r="F1565" s="432"/>
      <c r="G1565" s="432"/>
      <c r="H1565" s="149"/>
      <c r="I1565" s="149"/>
      <c r="J1565" s="149"/>
      <c r="K1565" s="149"/>
      <c r="L1565" s="203">
        <v>4</v>
      </c>
      <c r="M1565" s="149"/>
      <c r="N1565" s="149"/>
      <c r="O1565" s="149"/>
      <c r="P1565" s="102"/>
      <c r="Z1565" s="143"/>
      <c r="AA1565" s="143"/>
      <c r="AB1565" s="143"/>
      <c r="AC1565" s="37"/>
    </row>
    <row r="1566" spans="1:29">
      <c r="A1566" s="442"/>
      <c r="B1566" s="433" t="s">
        <v>745</v>
      </c>
      <c r="C1566" s="433"/>
      <c r="D1566" s="433"/>
      <c r="E1566" s="433"/>
      <c r="F1566" s="433"/>
      <c r="G1566" s="433"/>
      <c r="H1566" s="149"/>
      <c r="I1566" s="149"/>
      <c r="J1566" s="149"/>
      <c r="K1566" s="149"/>
      <c r="L1566" s="177">
        <f>(L1565/D1555)*G1555*I1553*L1556</f>
        <v>720</v>
      </c>
      <c r="M1566" s="149"/>
      <c r="N1566" s="149"/>
      <c r="O1566" s="149"/>
      <c r="P1566" s="102"/>
      <c r="Z1566" s="143"/>
      <c r="AA1566" s="143"/>
      <c r="AB1566" s="143"/>
      <c r="AC1566" s="37"/>
    </row>
    <row r="1567" spans="1:29">
      <c r="A1567" s="442"/>
      <c r="B1567" s="448" t="s">
        <v>720</v>
      </c>
      <c r="C1567" s="448"/>
      <c r="D1567" s="448"/>
      <c r="E1567" s="448"/>
      <c r="F1567" s="448"/>
      <c r="G1567" s="448"/>
      <c r="H1567" s="152">
        <f t="shared" ref="H1567:O1568" si="93">H1557+H1559+H1561+H1563+H1565</f>
        <v>4</v>
      </c>
      <c r="I1567" s="152">
        <f t="shared" si="93"/>
        <v>4</v>
      </c>
      <c r="J1567" s="152">
        <f t="shared" si="93"/>
        <v>4</v>
      </c>
      <c r="K1567" s="152">
        <f t="shared" si="93"/>
        <v>4</v>
      </c>
      <c r="L1567" s="152">
        <f t="shared" si="93"/>
        <v>4</v>
      </c>
      <c r="M1567" s="152">
        <f t="shared" si="93"/>
        <v>0</v>
      </c>
      <c r="N1567" s="152">
        <f t="shared" si="93"/>
        <v>0</v>
      </c>
      <c r="O1567" s="152">
        <f t="shared" si="93"/>
        <v>0</v>
      </c>
      <c r="P1567" s="102"/>
      <c r="Z1567" s="143"/>
      <c r="AA1567" s="143"/>
      <c r="AB1567" s="143"/>
      <c r="AC1567" s="37"/>
    </row>
    <row r="1568" spans="1:29">
      <c r="A1568" s="442"/>
      <c r="B1568" s="439" t="s">
        <v>695</v>
      </c>
      <c r="C1568" s="439"/>
      <c r="D1568" s="439"/>
      <c r="E1568" s="439"/>
      <c r="F1568" s="439"/>
      <c r="G1568" s="439"/>
      <c r="H1568" s="117">
        <f t="shared" si="93"/>
        <v>15840.000000000002</v>
      </c>
      <c r="I1568" s="117">
        <f t="shared" si="93"/>
        <v>3600</v>
      </c>
      <c r="J1568" s="117">
        <f t="shared" si="93"/>
        <v>2160</v>
      </c>
      <c r="K1568" s="117">
        <f t="shared" si="93"/>
        <v>720</v>
      </c>
      <c r="L1568" s="117">
        <f t="shared" si="93"/>
        <v>720</v>
      </c>
      <c r="M1568" s="117">
        <f t="shared" si="93"/>
        <v>0</v>
      </c>
      <c r="N1568" s="117">
        <f t="shared" si="93"/>
        <v>0</v>
      </c>
      <c r="O1568" s="117">
        <f t="shared" si="93"/>
        <v>0</v>
      </c>
      <c r="P1568" s="102"/>
      <c r="T1568" s="141"/>
      <c r="Z1568" s="143"/>
      <c r="AA1568" s="143"/>
      <c r="AB1568" s="143"/>
      <c r="AC1568" s="37"/>
    </row>
    <row r="1569" spans="1:29">
      <c r="A1569" s="442"/>
      <c r="B1569" s="449" t="s">
        <v>746</v>
      </c>
      <c r="C1569" s="449"/>
      <c r="D1569" s="449"/>
      <c r="E1569" s="449"/>
      <c r="F1569" s="449"/>
      <c r="G1569" s="449"/>
      <c r="H1569" s="440">
        <f>H1568</f>
        <v>15840.000000000002</v>
      </c>
      <c r="I1569" s="440"/>
      <c r="J1569" s="440"/>
      <c r="K1569" s="440"/>
      <c r="L1569" s="440"/>
      <c r="M1569" s="440"/>
      <c r="N1569" s="440"/>
      <c r="O1569" s="440"/>
      <c r="P1569" s="102"/>
      <c r="Z1569" s="143"/>
      <c r="AA1569" s="143"/>
      <c r="AB1569" s="143"/>
      <c r="AC1569" s="37"/>
    </row>
    <row r="1570" spans="1:29">
      <c r="A1570" s="442"/>
      <c r="B1570" s="449" t="s">
        <v>747</v>
      </c>
      <c r="C1570" s="449"/>
      <c r="D1570" s="449"/>
      <c r="E1570" s="449"/>
      <c r="F1570" s="449"/>
      <c r="G1570" s="449"/>
      <c r="H1570" s="440">
        <f>SUM(I1568:M1568)</f>
        <v>7200</v>
      </c>
      <c r="I1570" s="440"/>
      <c r="J1570" s="440"/>
      <c r="K1570" s="440"/>
      <c r="L1570" s="440"/>
      <c r="M1570" s="440"/>
      <c r="N1570" s="440"/>
      <c r="O1570" s="440"/>
      <c r="P1570" s="102"/>
      <c r="Z1570" s="143"/>
      <c r="AA1570" s="143"/>
      <c r="AB1570" s="143"/>
      <c r="AC1570" s="37"/>
    </row>
    <row r="1571" spans="1:29">
      <c r="A1571" s="442"/>
      <c r="B1571" s="449" t="s">
        <v>748</v>
      </c>
      <c r="C1571" s="449"/>
      <c r="D1571" s="449"/>
      <c r="E1571" s="449"/>
      <c r="F1571" s="449"/>
      <c r="G1571" s="449"/>
      <c r="H1571" s="440">
        <f>SUM(N1567:O1567)</f>
        <v>0</v>
      </c>
      <c r="I1571" s="440"/>
      <c r="J1571" s="440"/>
      <c r="K1571" s="440"/>
      <c r="L1571" s="440"/>
      <c r="M1571" s="440"/>
      <c r="N1571" s="440"/>
      <c r="O1571" s="440"/>
      <c r="P1571" s="102"/>
      <c r="Z1571" s="143"/>
      <c r="AA1571" s="143"/>
      <c r="AB1571" s="143"/>
      <c r="AC1571" s="37"/>
    </row>
    <row r="1572" spans="1:29">
      <c r="A1572" s="442"/>
      <c r="B1572" s="439" t="s">
        <v>721</v>
      </c>
      <c r="C1572" s="439"/>
      <c r="D1572" s="439"/>
      <c r="E1572" s="439"/>
      <c r="F1572" s="439"/>
      <c r="G1572" s="439"/>
      <c r="H1572" s="440">
        <f>SUM(H1569:O1571)</f>
        <v>23040</v>
      </c>
      <c r="I1572" s="440"/>
      <c r="J1572" s="440"/>
      <c r="K1572" s="440"/>
      <c r="L1572" s="440"/>
      <c r="M1572" s="440"/>
      <c r="N1572" s="440"/>
      <c r="O1572" s="440"/>
      <c r="P1572" s="102"/>
      <c r="Z1572" s="143"/>
      <c r="AA1572" s="143"/>
      <c r="AB1572" s="143"/>
      <c r="AC1572" s="37"/>
    </row>
    <row r="1573" spans="1:29">
      <c r="A1573" s="442"/>
      <c r="B1573" s="450" t="s">
        <v>749</v>
      </c>
      <c r="C1573" s="450"/>
      <c r="D1573" s="450"/>
      <c r="E1573" s="450"/>
      <c r="F1573" s="450"/>
      <c r="G1573" s="450"/>
      <c r="H1573" s="443">
        <f>H1572/G1555</f>
        <v>0.8</v>
      </c>
      <c r="I1573" s="443"/>
      <c r="J1573" s="443"/>
      <c r="K1573" s="443"/>
      <c r="L1573" s="443"/>
      <c r="M1573" s="443"/>
      <c r="N1573" s="443"/>
      <c r="O1573" s="443"/>
      <c r="P1573" s="102"/>
      <c r="Z1573" s="143"/>
      <c r="AA1573" s="143"/>
      <c r="AB1573" s="143"/>
      <c r="AC1573" s="37"/>
    </row>
    <row r="1574" spans="1:29" s="129" customFormat="1">
      <c r="A1574" s="121"/>
      <c r="B1574" s="121"/>
      <c r="C1574" s="121"/>
      <c r="D1574" s="121"/>
      <c r="E1574" s="121"/>
      <c r="F1574" s="122"/>
      <c r="G1574" s="122"/>
      <c r="H1574" s="123"/>
      <c r="I1574" s="124"/>
      <c r="J1574" s="124"/>
      <c r="K1574" s="124"/>
      <c r="L1574" s="125"/>
      <c r="M1574" s="125"/>
      <c r="N1574" s="127"/>
      <c r="O1574" s="127"/>
      <c r="P1574" s="127"/>
      <c r="Q1574" s="127"/>
      <c r="R1574" s="127"/>
      <c r="S1574" s="127"/>
      <c r="T1574" s="127"/>
      <c r="U1574" s="127"/>
      <c r="V1574" s="127"/>
      <c r="W1574" s="127"/>
      <c r="X1574" s="127"/>
      <c r="Y1574" s="127"/>
      <c r="Z1574" s="143"/>
      <c r="AA1574" s="143"/>
      <c r="AB1574" s="143"/>
      <c r="AC1574" s="37"/>
    </row>
    <row r="1575" spans="1:29" ht="15" customHeight="1">
      <c r="A1575" s="422" t="s">
        <v>678</v>
      </c>
      <c r="B1575" s="422" t="s">
        <v>679</v>
      </c>
      <c r="C1575" s="422" t="s">
        <v>680</v>
      </c>
      <c r="D1575" s="422" t="s">
        <v>681</v>
      </c>
      <c r="E1575" s="422" t="s">
        <v>682</v>
      </c>
      <c r="F1575" s="423" t="s">
        <v>683</v>
      </c>
      <c r="G1575" s="423" t="s">
        <v>684</v>
      </c>
      <c r="H1575" s="138">
        <v>0.7</v>
      </c>
      <c r="I1575" s="451">
        <v>0.1</v>
      </c>
      <c r="J1575" s="451"/>
      <c r="K1575" s="451"/>
      <c r="L1575" s="451"/>
      <c r="M1575" s="444">
        <v>0.1</v>
      </c>
      <c r="N1575" s="444"/>
      <c r="O1575" s="139">
        <v>0.1</v>
      </c>
      <c r="P1575" s="102"/>
      <c r="Z1575" s="143"/>
      <c r="AA1575" s="143"/>
      <c r="AB1575" s="143"/>
      <c r="AC1575" s="37"/>
    </row>
    <row r="1576" spans="1:29" ht="14.25" customHeight="1">
      <c r="A1576" s="422"/>
      <c r="B1576" s="422"/>
      <c r="C1576" s="422"/>
      <c r="D1576" s="422"/>
      <c r="E1576" s="422"/>
      <c r="F1576" s="422"/>
      <c r="G1576" s="422"/>
      <c r="H1576" s="445" t="s">
        <v>727</v>
      </c>
      <c r="I1576" s="452" t="s">
        <v>728</v>
      </c>
      <c r="J1576" s="452"/>
      <c r="K1576" s="452"/>
      <c r="L1576" s="452"/>
      <c r="M1576" s="446" t="s">
        <v>729</v>
      </c>
      <c r="N1576" s="446"/>
      <c r="O1576" s="447" t="s">
        <v>730</v>
      </c>
      <c r="P1576" s="102"/>
      <c r="Z1576" s="143"/>
      <c r="AA1576" s="143"/>
      <c r="AB1576" s="143"/>
      <c r="AC1576" s="37"/>
    </row>
    <row r="1577" spans="1:29" ht="67.5" customHeight="1">
      <c r="A1577" s="442" t="s">
        <v>389</v>
      </c>
      <c r="B1577" s="427" t="s">
        <v>969</v>
      </c>
      <c r="C1577" s="428">
        <v>4</v>
      </c>
      <c r="D1577" s="428">
        <v>4</v>
      </c>
      <c r="E1577" s="474" t="s">
        <v>618</v>
      </c>
      <c r="F1577" s="429">
        <v>1400</v>
      </c>
      <c r="G1577" s="429">
        <v>5600</v>
      </c>
      <c r="H1577" s="445"/>
      <c r="I1577" s="154" t="s">
        <v>970</v>
      </c>
      <c r="J1577" s="154" t="s">
        <v>800</v>
      </c>
      <c r="K1577" s="154" t="s">
        <v>734</v>
      </c>
      <c r="L1577" s="154" t="s">
        <v>735</v>
      </c>
      <c r="M1577" s="144" t="s">
        <v>736</v>
      </c>
      <c r="N1577" s="144" t="s">
        <v>737</v>
      </c>
      <c r="O1577" s="447"/>
      <c r="P1577" s="102"/>
      <c r="Z1577" s="143"/>
      <c r="AA1577" s="143"/>
      <c r="AB1577" s="143"/>
      <c r="AC1577" s="37"/>
    </row>
    <row r="1578" spans="1:29" ht="39" customHeight="1">
      <c r="A1578" s="442"/>
      <c r="B1578" s="427"/>
      <c r="C1578" s="427"/>
      <c r="D1578" s="427"/>
      <c r="E1578" s="427"/>
      <c r="F1578" s="427"/>
      <c r="G1578" s="427"/>
      <c r="H1578" s="427"/>
      <c r="I1578" s="153">
        <v>0.5</v>
      </c>
      <c r="J1578" s="153">
        <v>0.2</v>
      </c>
      <c r="K1578" s="153">
        <v>0.2</v>
      </c>
      <c r="L1578" s="153">
        <v>0.1</v>
      </c>
      <c r="M1578" s="144">
        <v>0.9</v>
      </c>
      <c r="N1578" s="144">
        <v>0.1</v>
      </c>
      <c r="O1578" s="447"/>
      <c r="P1578" s="102"/>
      <c r="Z1578" s="143"/>
      <c r="AA1578" s="143"/>
      <c r="AB1578" s="143"/>
      <c r="AC1578" s="37"/>
    </row>
    <row r="1579" spans="1:29">
      <c r="A1579" s="442"/>
      <c r="B1579" s="432" t="s">
        <v>742</v>
      </c>
      <c r="C1579" s="432"/>
      <c r="D1579" s="432"/>
      <c r="E1579" s="432"/>
      <c r="F1579" s="432"/>
      <c r="G1579" s="432"/>
      <c r="H1579" s="158">
        <v>4</v>
      </c>
      <c r="I1579" s="112"/>
      <c r="J1579" s="112"/>
      <c r="K1579" s="112"/>
      <c r="L1579" s="223"/>
      <c r="M1579" s="112"/>
      <c r="N1579" s="115"/>
      <c r="O1579" s="115"/>
      <c r="P1579" s="102"/>
      <c r="Z1579" s="143"/>
      <c r="AA1579" s="143"/>
      <c r="AB1579" s="143"/>
      <c r="AC1579" s="37"/>
    </row>
    <row r="1580" spans="1:29">
      <c r="A1580" s="442"/>
      <c r="B1580" s="433" t="s">
        <v>743</v>
      </c>
      <c r="C1580" s="433"/>
      <c r="D1580" s="433"/>
      <c r="E1580" s="433"/>
      <c r="F1580" s="433"/>
      <c r="G1580" s="433"/>
      <c r="H1580" s="157">
        <f>(H1579/D1577)*G1577*H1575</f>
        <v>3919.9999999999995</v>
      </c>
      <c r="I1580" s="112"/>
      <c r="J1580" s="112"/>
      <c r="K1580" s="112"/>
      <c r="L1580" s="223"/>
      <c r="M1580" s="112"/>
      <c r="N1580" s="115"/>
      <c r="O1580" s="115"/>
      <c r="P1580" s="102"/>
      <c r="Z1580" s="143"/>
      <c r="AA1580" s="143"/>
      <c r="AB1580" s="143"/>
      <c r="AC1580" s="37"/>
    </row>
    <row r="1581" spans="1:29">
      <c r="A1581" s="442"/>
      <c r="B1581" s="432" t="s">
        <v>766</v>
      </c>
      <c r="C1581" s="432"/>
      <c r="D1581" s="432"/>
      <c r="E1581" s="432"/>
      <c r="F1581" s="432"/>
      <c r="G1581" s="432"/>
      <c r="H1581" s="149"/>
      <c r="I1581" s="203">
        <v>4</v>
      </c>
      <c r="J1581" s="149"/>
      <c r="K1581" s="203">
        <v>4</v>
      </c>
      <c r="L1581" s="149"/>
      <c r="M1581" s="149"/>
      <c r="N1581" s="149"/>
      <c r="O1581" s="149"/>
      <c r="P1581" s="102"/>
      <c r="Z1581" s="143"/>
      <c r="AA1581" s="143"/>
      <c r="AB1581" s="143"/>
      <c r="AC1581" s="37"/>
    </row>
    <row r="1582" spans="1:29">
      <c r="A1582" s="442"/>
      <c r="B1582" s="433" t="s">
        <v>767</v>
      </c>
      <c r="C1582" s="433"/>
      <c r="D1582" s="433"/>
      <c r="E1582" s="433"/>
      <c r="F1582" s="433"/>
      <c r="G1582" s="433"/>
      <c r="H1582" s="149"/>
      <c r="I1582" s="177">
        <f>(I1581/D1577)*G1577*I1575*I1578</f>
        <v>280</v>
      </c>
      <c r="J1582" s="149"/>
      <c r="K1582" s="177">
        <f>(K1581/D1577)*G1577*I1575*K1578</f>
        <v>112</v>
      </c>
      <c r="L1582" s="149"/>
      <c r="M1582" s="149"/>
      <c r="N1582" s="149"/>
      <c r="O1582" s="149"/>
      <c r="P1582" s="102"/>
      <c r="Z1582" s="143"/>
      <c r="AA1582" s="143"/>
      <c r="AB1582" s="143"/>
      <c r="AC1582" s="37"/>
    </row>
    <row r="1583" spans="1:29">
      <c r="A1583" s="442"/>
      <c r="B1583" s="432" t="s">
        <v>744</v>
      </c>
      <c r="C1583" s="432"/>
      <c r="D1583" s="432"/>
      <c r="E1583" s="432"/>
      <c r="F1583" s="432"/>
      <c r="G1583" s="432"/>
      <c r="H1583" s="149"/>
      <c r="I1583" s="149"/>
      <c r="J1583" s="203">
        <v>4</v>
      </c>
      <c r="K1583" s="149"/>
      <c r="L1583" s="203">
        <v>4</v>
      </c>
      <c r="M1583" s="149"/>
      <c r="N1583" s="149"/>
      <c r="O1583" s="149"/>
      <c r="P1583" s="102"/>
      <c r="Z1583" s="143"/>
      <c r="AA1583" s="143"/>
      <c r="AB1583" s="143"/>
      <c r="AC1583" s="37"/>
    </row>
    <row r="1584" spans="1:29">
      <c r="A1584" s="442"/>
      <c r="B1584" s="433" t="s">
        <v>745</v>
      </c>
      <c r="C1584" s="433"/>
      <c r="D1584" s="433"/>
      <c r="E1584" s="433"/>
      <c r="F1584" s="433"/>
      <c r="G1584" s="433"/>
      <c r="H1584" s="149"/>
      <c r="I1584" s="149"/>
      <c r="J1584" s="177">
        <f>(J1583/D1577)*G1577*I1575*J1578</f>
        <v>112</v>
      </c>
      <c r="K1584" s="149"/>
      <c r="L1584" s="177">
        <f>(L1583/D1577)*G1577*I1575*L1578</f>
        <v>56</v>
      </c>
      <c r="M1584" s="149"/>
      <c r="N1584" s="149"/>
      <c r="O1584" s="149"/>
      <c r="P1584" s="102"/>
      <c r="Z1584" s="143"/>
      <c r="AA1584" s="143"/>
      <c r="AB1584" s="143"/>
      <c r="AC1584" s="37"/>
    </row>
    <row r="1585" spans="1:29">
      <c r="A1585" s="442"/>
      <c r="B1585" s="448" t="s">
        <v>720</v>
      </c>
      <c r="C1585" s="448"/>
      <c r="D1585" s="448"/>
      <c r="E1585" s="448"/>
      <c r="F1585" s="448"/>
      <c r="G1585" s="448"/>
      <c r="H1585" s="152">
        <f t="shared" ref="H1585:O1586" si="94">H1579+H1581+H1583</f>
        <v>4</v>
      </c>
      <c r="I1585" s="152">
        <f t="shared" si="94"/>
        <v>4</v>
      </c>
      <c r="J1585" s="152">
        <f t="shared" si="94"/>
        <v>4</v>
      </c>
      <c r="K1585" s="152">
        <f t="shared" si="94"/>
        <v>4</v>
      </c>
      <c r="L1585" s="152">
        <f t="shared" si="94"/>
        <v>4</v>
      </c>
      <c r="M1585" s="152">
        <f t="shared" si="94"/>
        <v>0</v>
      </c>
      <c r="N1585" s="152">
        <f t="shared" si="94"/>
        <v>0</v>
      </c>
      <c r="O1585" s="152">
        <f t="shared" si="94"/>
        <v>0</v>
      </c>
      <c r="P1585" s="102"/>
      <c r="Z1585" s="143"/>
      <c r="AA1585" s="143"/>
      <c r="AB1585" s="143"/>
      <c r="AC1585" s="37"/>
    </row>
    <row r="1586" spans="1:29">
      <c r="A1586" s="442"/>
      <c r="B1586" s="439" t="s">
        <v>695</v>
      </c>
      <c r="C1586" s="439"/>
      <c r="D1586" s="439"/>
      <c r="E1586" s="439"/>
      <c r="F1586" s="439"/>
      <c r="G1586" s="439"/>
      <c r="H1586" s="117">
        <f t="shared" si="94"/>
        <v>3919.9999999999995</v>
      </c>
      <c r="I1586" s="117">
        <f t="shared" si="94"/>
        <v>280</v>
      </c>
      <c r="J1586" s="117">
        <f t="shared" si="94"/>
        <v>112</v>
      </c>
      <c r="K1586" s="117">
        <f t="shared" si="94"/>
        <v>112</v>
      </c>
      <c r="L1586" s="117">
        <f t="shared" si="94"/>
        <v>56</v>
      </c>
      <c r="M1586" s="117">
        <f t="shared" si="94"/>
        <v>0</v>
      </c>
      <c r="N1586" s="117">
        <f t="shared" si="94"/>
        <v>0</v>
      </c>
      <c r="O1586" s="117">
        <f t="shared" si="94"/>
        <v>0</v>
      </c>
      <c r="P1586" s="102"/>
      <c r="T1586" s="141"/>
      <c r="Z1586" s="143"/>
      <c r="AA1586" s="143"/>
      <c r="AB1586" s="143"/>
      <c r="AC1586" s="37"/>
    </row>
    <row r="1587" spans="1:29">
      <c r="A1587" s="442"/>
      <c r="B1587" s="449" t="s">
        <v>746</v>
      </c>
      <c r="C1587" s="449"/>
      <c r="D1587" s="449"/>
      <c r="E1587" s="449"/>
      <c r="F1587" s="449"/>
      <c r="G1587" s="449"/>
      <c r="H1587" s="470">
        <f>H1586</f>
        <v>3919.9999999999995</v>
      </c>
      <c r="I1587" s="470"/>
      <c r="J1587" s="470"/>
      <c r="K1587" s="470"/>
      <c r="L1587" s="470"/>
      <c r="M1587" s="470"/>
      <c r="N1587" s="470"/>
      <c r="O1587" s="470"/>
      <c r="P1587" s="102"/>
      <c r="Z1587" s="143"/>
      <c r="AA1587" s="143"/>
      <c r="AB1587" s="143"/>
      <c r="AC1587" s="37"/>
    </row>
    <row r="1588" spans="1:29">
      <c r="A1588" s="442"/>
      <c r="B1588" s="449" t="s">
        <v>747</v>
      </c>
      <c r="C1588" s="449"/>
      <c r="D1588" s="449"/>
      <c r="E1588" s="449"/>
      <c r="F1588" s="449"/>
      <c r="G1588" s="449"/>
      <c r="H1588" s="470">
        <f>SUM(I1586:L1586)</f>
        <v>560</v>
      </c>
      <c r="I1588" s="470"/>
      <c r="J1588" s="470"/>
      <c r="K1588" s="470"/>
      <c r="L1588" s="470"/>
      <c r="M1588" s="470"/>
      <c r="N1588" s="470"/>
      <c r="O1588" s="470"/>
      <c r="P1588" s="102"/>
      <c r="Z1588" s="143"/>
      <c r="AA1588" s="143"/>
      <c r="AB1588" s="143"/>
      <c r="AC1588" s="37"/>
    </row>
    <row r="1589" spans="1:29">
      <c r="A1589" s="442"/>
      <c r="B1589" s="449" t="s">
        <v>748</v>
      </c>
      <c r="C1589" s="449"/>
      <c r="D1589" s="449"/>
      <c r="E1589" s="449"/>
      <c r="F1589" s="449"/>
      <c r="G1589" s="449"/>
      <c r="H1589" s="470">
        <f>SUM(M1586:O1586)</f>
        <v>0</v>
      </c>
      <c r="I1589" s="470"/>
      <c r="J1589" s="470"/>
      <c r="K1589" s="470"/>
      <c r="L1589" s="470"/>
      <c r="M1589" s="470"/>
      <c r="N1589" s="470"/>
      <c r="O1589" s="470"/>
      <c r="P1589" s="102"/>
      <c r="Z1589" s="143"/>
      <c r="AA1589" s="143"/>
      <c r="AB1589" s="143"/>
      <c r="AC1589" s="37"/>
    </row>
    <row r="1590" spans="1:29">
      <c r="A1590" s="442"/>
      <c r="B1590" s="439" t="s">
        <v>721</v>
      </c>
      <c r="C1590" s="439"/>
      <c r="D1590" s="439"/>
      <c r="E1590" s="439"/>
      <c r="F1590" s="439"/>
      <c r="G1590" s="439"/>
      <c r="H1590" s="470">
        <f>SUM(H1587:O1589)</f>
        <v>4480</v>
      </c>
      <c r="I1590" s="470"/>
      <c r="J1590" s="470"/>
      <c r="K1590" s="470"/>
      <c r="L1590" s="470"/>
      <c r="M1590" s="470"/>
      <c r="N1590" s="470"/>
      <c r="O1590" s="470"/>
      <c r="P1590" s="102"/>
      <c r="Z1590" s="143"/>
      <c r="AA1590" s="143"/>
      <c r="AB1590" s="143"/>
      <c r="AC1590" s="37"/>
    </row>
    <row r="1591" spans="1:29">
      <c r="A1591" s="442"/>
      <c r="B1591" s="450" t="s">
        <v>749</v>
      </c>
      <c r="C1591" s="450"/>
      <c r="D1591" s="450"/>
      <c r="E1591" s="450"/>
      <c r="F1591" s="450"/>
      <c r="G1591" s="450"/>
      <c r="H1591" s="443">
        <f>H1590/G1577</f>
        <v>0.8</v>
      </c>
      <c r="I1591" s="443"/>
      <c r="J1591" s="443"/>
      <c r="K1591" s="443"/>
      <c r="L1591" s="443"/>
      <c r="M1591" s="443"/>
      <c r="N1591" s="443"/>
      <c r="O1591" s="443"/>
      <c r="P1591" s="102"/>
      <c r="Z1591" s="143"/>
      <c r="AA1591" s="143"/>
      <c r="AB1591" s="143"/>
      <c r="AC1591" s="37"/>
    </row>
    <row r="1592" spans="1:29" s="129" customFormat="1">
      <c r="A1592" s="121"/>
      <c r="B1592" s="121"/>
      <c r="C1592" s="121"/>
      <c r="D1592" s="121"/>
      <c r="E1592" s="121"/>
      <c r="F1592" s="122"/>
      <c r="G1592" s="122"/>
      <c r="H1592" s="123"/>
      <c r="I1592" s="124"/>
      <c r="J1592" s="124"/>
      <c r="K1592" s="124"/>
      <c r="L1592" s="125"/>
      <c r="M1592" s="125"/>
      <c r="N1592" s="127"/>
      <c r="O1592" s="127"/>
      <c r="P1592" s="127"/>
      <c r="Q1592" s="127"/>
      <c r="R1592" s="127"/>
      <c r="S1592" s="127"/>
      <c r="T1592" s="127"/>
      <c r="U1592" s="127"/>
      <c r="V1592" s="127"/>
      <c r="W1592" s="127"/>
      <c r="X1592" s="127"/>
      <c r="Y1592" s="127"/>
      <c r="Z1592" s="143"/>
      <c r="AA1592" s="143"/>
      <c r="AB1592" s="143"/>
      <c r="AC1592" s="37"/>
    </row>
    <row r="1593" spans="1:29" ht="15" customHeight="1">
      <c r="A1593" s="422" t="s">
        <v>678</v>
      </c>
      <c r="B1593" s="422" t="s">
        <v>679</v>
      </c>
      <c r="C1593" s="422" t="s">
        <v>680</v>
      </c>
      <c r="D1593" s="422" t="s">
        <v>681</v>
      </c>
      <c r="E1593" s="422" t="s">
        <v>682</v>
      </c>
      <c r="F1593" s="423" t="s">
        <v>683</v>
      </c>
      <c r="G1593" s="423" t="s">
        <v>684</v>
      </c>
      <c r="H1593" s="138">
        <v>0.55000000000000004</v>
      </c>
      <c r="I1593" s="451">
        <v>0.25</v>
      </c>
      <c r="J1593" s="451"/>
      <c r="K1593" s="451"/>
      <c r="L1593" s="451"/>
      <c r="M1593" s="444">
        <v>0.1</v>
      </c>
      <c r="N1593" s="444"/>
      <c r="O1593" s="139">
        <v>0.1</v>
      </c>
      <c r="P1593" s="102"/>
      <c r="Z1593" s="143"/>
      <c r="AA1593" s="143"/>
      <c r="AB1593" s="143"/>
      <c r="AC1593" s="37"/>
    </row>
    <row r="1594" spans="1:29" ht="14.25" customHeight="1">
      <c r="A1594" s="422"/>
      <c r="B1594" s="422"/>
      <c r="C1594" s="422"/>
      <c r="D1594" s="422"/>
      <c r="E1594" s="422"/>
      <c r="F1594" s="422"/>
      <c r="G1594" s="422"/>
      <c r="H1594" s="445" t="s">
        <v>727</v>
      </c>
      <c r="I1594" s="452" t="s">
        <v>728</v>
      </c>
      <c r="J1594" s="452"/>
      <c r="K1594" s="452"/>
      <c r="L1594" s="452"/>
      <c r="M1594" s="446" t="s">
        <v>729</v>
      </c>
      <c r="N1594" s="446"/>
      <c r="O1594" s="447" t="s">
        <v>730</v>
      </c>
      <c r="P1594" s="102"/>
      <c r="Z1594" s="143"/>
      <c r="AA1594" s="143"/>
      <c r="AB1594" s="143"/>
      <c r="AC1594" s="37"/>
    </row>
    <row r="1595" spans="1:29" ht="67.5" customHeight="1">
      <c r="A1595" s="442" t="s">
        <v>390</v>
      </c>
      <c r="B1595" s="427" t="s">
        <v>788</v>
      </c>
      <c r="C1595" s="428">
        <v>5</v>
      </c>
      <c r="D1595" s="428">
        <v>9</v>
      </c>
      <c r="E1595" s="474" t="s">
        <v>618</v>
      </c>
      <c r="F1595" s="429">
        <v>3160</v>
      </c>
      <c r="G1595" s="429">
        <f>D1595*F1595</f>
        <v>28440</v>
      </c>
      <c r="H1595" s="445"/>
      <c r="I1595" s="154" t="s">
        <v>732</v>
      </c>
      <c r="J1595" s="154" t="s">
        <v>800</v>
      </c>
      <c r="K1595" s="154" t="s">
        <v>734</v>
      </c>
      <c r="L1595" s="154" t="s">
        <v>735</v>
      </c>
      <c r="M1595" s="144" t="s">
        <v>736</v>
      </c>
      <c r="N1595" s="144" t="s">
        <v>737</v>
      </c>
      <c r="O1595" s="447"/>
      <c r="P1595" s="102"/>
      <c r="Z1595" s="143"/>
      <c r="AA1595" s="143"/>
      <c r="AB1595" s="143"/>
      <c r="AC1595" s="37"/>
    </row>
    <row r="1596" spans="1:29" ht="39" customHeight="1">
      <c r="A1596" s="442"/>
      <c r="B1596" s="427"/>
      <c r="C1596" s="427"/>
      <c r="D1596" s="427"/>
      <c r="E1596" s="427"/>
      <c r="F1596" s="427"/>
      <c r="G1596" s="427"/>
      <c r="H1596" s="427"/>
      <c r="I1596" s="153">
        <v>0.5</v>
      </c>
      <c r="J1596" s="153">
        <v>0.2</v>
      </c>
      <c r="K1596" s="153">
        <v>0.2</v>
      </c>
      <c r="L1596" s="153">
        <v>0.1</v>
      </c>
      <c r="M1596" s="144">
        <v>0.9</v>
      </c>
      <c r="N1596" s="144">
        <v>0.1</v>
      </c>
      <c r="O1596" s="447"/>
      <c r="P1596" s="102"/>
      <c r="Z1596" s="143"/>
      <c r="AA1596" s="143"/>
      <c r="AB1596" s="143"/>
      <c r="AC1596" s="37"/>
    </row>
    <row r="1597" spans="1:29">
      <c r="A1597" s="442"/>
      <c r="B1597" s="432" t="s">
        <v>738</v>
      </c>
      <c r="C1597" s="432"/>
      <c r="D1597" s="432"/>
      <c r="E1597" s="432"/>
      <c r="F1597" s="432"/>
      <c r="G1597" s="432"/>
      <c r="H1597" s="148">
        <v>5</v>
      </c>
      <c r="I1597" s="149"/>
      <c r="J1597" s="149"/>
      <c r="K1597" s="149"/>
      <c r="L1597" s="149"/>
      <c r="M1597" s="149"/>
      <c r="N1597" s="149"/>
      <c r="O1597" s="149"/>
      <c r="P1597" s="102"/>
      <c r="Z1597" s="143"/>
      <c r="AA1597" s="143"/>
      <c r="AB1597" s="143"/>
      <c r="AC1597" s="37"/>
    </row>
    <row r="1598" spans="1:29">
      <c r="A1598" s="442"/>
      <c r="B1598" s="433" t="s">
        <v>739</v>
      </c>
      <c r="C1598" s="433"/>
      <c r="D1598" s="433"/>
      <c r="E1598" s="433"/>
      <c r="F1598" s="433"/>
      <c r="G1598" s="433"/>
      <c r="H1598" s="150">
        <f>(H1597/D1595)*G1595*H1593</f>
        <v>8690</v>
      </c>
      <c r="I1598" s="149"/>
      <c r="J1598" s="149"/>
      <c r="K1598" s="149"/>
      <c r="L1598" s="149"/>
      <c r="M1598" s="149"/>
      <c r="N1598" s="149"/>
      <c r="O1598" s="149"/>
      <c r="P1598" s="102"/>
      <c r="Z1598" s="143"/>
      <c r="AA1598" s="143"/>
      <c r="AB1598" s="143"/>
      <c r="AC1598" s="37"/>
    </row>
    <row r="1599" spans="1:29">
      <c r="A1599" s="442"/>
      <c r="B1599" s="432" t="s">
        <v>762</v>
      </c>
      <c r="C1599" s="432"/>
      <c r="D1599" s="432"/>
      <c r="E1599" s="432"/>
      <c r="F1599" s="432"/>
      <c r="G1599" s="432"/>
      <c r="H1599" s="149"/>
      <c r="I1599" s="203">
        <v>1</v>
      </c>
      <c r="J1599" s="203"/>
      <c r="K1599" s="203">
        <v>1</v>
      </c>
      <c r="L1599" s="149"/>
      <c r="M1599" s="149"/>
      <c r="N1599" s="149"/>
      <c r="O1599" s="149"/>
      <c r="P1599" s="102"/>
      <c r="Z1599" s="143"/>
      <c r="AA1599" s="143"/>
      <c r="AB1599" s="143"/>
      <c r="AC1599" s="37"/>
    </row>
    <row r="1600" spans="1:29">
      <c r="A1600" s="442"/>
      <c r="B1600" s="433" t="s">
        <v>763</v>
      </c>
      <c r="C1600" s="433"/>
      <c r="D1600" s="433"/>
      <c r="E1600" s="433"/>
      <c r="F1600" s="433"/>
      <c r="G1600" s="433"/>
      <c r="H1600" s="149"/>
      <c r="I1600" s="177">
        <f>(I1599/D1595)*G1595*I1593*I1596</f>
        <v>395</v>
      </c>
      <c r="J1600" s="177">
        <f>(J1599/D1595)*G1595*I1593*J1596</f>
        <v>0</v>
      </c>
      <c r="K1600" s="177">
        <f>(K1599/D1595)*G1595*I1593*K1596</f>
        <v>158</v>
      </c>
      <c r="L1600" s="149"/>
      <c r="M1600" s="149"/>
      <c r="N1600" s="149"/>
      <c r="O1600" s="149"/>
      <c r="P1600" s="102"/>
      <c r="Z1600" s="143"/>
      <c r="AA1600" s="143"/>
      <c r="AB1600" s="143"/>
      <c r="AC1600" s="37"/>
    </row>
    <row r="1601" spans="1:29">
      <c r="A1601" s="442"/>
      <c r="B1601" s="432" t="s">
        <v>751</v>
      </c>
      <c r="C1601" s="432"/>
      <c r="D1601" s="432"/>
      <c r="E1601" s="432"/>
      <c r="F1601" s="432"/>
      <c r="G1601" s="432"/>
      <c r="H1601" s="158">
        <v>4</v>
      </c>
      <c r="I1601" s="149"/>
      <c r="J1601" s="149"/>
      <c r="K1601" s="149"/>
      <c r="L1601" s="149"/>
      <c r="M1601" s="149"/>
      <c r="N1601" s="149"/>
      <c r="O1601" s="149"/>
      <c r="P1601" s="102"/>
      <c r="Z1601" s="143"/>
      <c r="AA1601" s="143"/>
      <c r="AB1601" s="143"/>
      <c r="AC1601" s="37"/>
    </row>
    <row r="1602" spans="1:29">
      <c r="A1602" s="442"/>
      <c r="B1602" s="433" t="s">
        <v>752</v>
      </c>
      <c r="C1602" s="433"/>
      <c r="D1602" s="433"/>
      <c r="E1602" s="433"/>
      <c r="F1602" s="433"/>
      <c r="G1602" s="433"/>
      <c r="H1602" s="157">
        <f>(H1601/D1595)*G1595*H1593</f>
        <v>6952.0000000000009</v>
      </c>
      <c r="I1602" s="149"/>
      <c r="J1602" s="149"/>
      <c r="K1602" s="149"/>
      <c r="L1602" s="149"/>
      <c r="M1602" s="149"/>
      <c r="N1602" s="149"/>
      <c r="O1602" s="149"/>
      <c r="P1602" s="102"/>
      <c r="Z1602" s="143"/>
      <c r="AA1602" s="143"/>
      <c r="AB1602" s="143"/>
      <c r="AC1602" s="37"/>
    </row>
    <row r="1603" spans="1:29">
      <c r="A1603" s="442"/>
      <c r="B1603" s="432" t="s">
        <v>766</v>
      </c>
      <c r="C1603" s="432"/>
      <c r="D1603" s="432"/>
      <c r="E1603" s="432"/>
      <c r="F1603" s="432"/>
      <c r="G1603" s="432"/>
      <c r="H1603" s="149"/>
      <c r="I1603" s="203">
        <v>4</v>
      </c>
      <c r="J1603" s="149"/>
      <c r="K1603" s="203">
        <v>4</v>
      </c>
      <c r="L1603" s="149"/>
      <c r="M1603" s="149"/>
      <c r="N1603" s="149"/>
      <c r="O1603" s="149"/>
      <c r="P1603" s="102"/>
      <c r="Z1603" s="143"/>
      <c r="AA1603" s="143"/>
      <c r="AB1603" s="143"/>
      <c r="AC1603" s="37"/>
    </row>
    <row r="1604" spans="1:29">
      <c r="A1604" s="442"/>
      <c r="B1604" s="433" t="s">
        <v>767</v>
      </c>
      <c r="C1604" s="433"/>
      <c r="D1604" s="433"/>
      <c r="E1604" s="433"/>
      <c r="F1604" s="433"/>
      <c r="G1604" s="433"/>
      <c r="H1604" s="149"/>
      <c r="I1604" s="177">
        <f>(I1603/D1595)*G1595*I1593*I1596</f>
        <v>1580</v>
      </c>
      <c r="J1604" s="149"/>
      <c r="K1604" s="177">
        <f>(K1603/D1595)*G1595*I1593*K1596</f>
        <v>632</v>
      </c>
      <c r="L1604" s="149"/>
      <c r="M1604" s="149"/>
      <c r="N1604" s="149"/>
      <c r="O1604" s="149"/>
      <c r="P1604" s="102"/>
      <c r="Z1604" s="143"/>
      <c r="AA1604" s="143"/>
      <c r="AB1604" s="143"/>
      <c r="AC1604" s="37"/>
    </row>
    <row r="1605" spans="1:29">
      <c r="A1605" s="442"/>
      <c r="B1605" s="432" t="s">
        <v>744</v>
      </c>
      <c r="C1605" s="432"/>
      <c r="D1605" s="432"/>
      <c r="E1605" s="432"/>
      <c r="F1605" s="432"/>
      <c r="G1605" s="432"/>
      <c r="H1605" s="149"/>
      <c r="I1605" s="149"/>
      <c r="J1605" s="203">
        <v>5</v>
      </c>
      <c r="K1605" s="149"/>
      <c r="L1605" s="203">
        <v>5</v>
      </c>
      <c r="M1605" s="149"/>
      <c r="N1605" s="149"/>
      <c r="O1605" s="149"/>
      <c r="P1605" s="102"/>
      <c r="Z1605" s="143"/>
      <c r="AA1605" s="143"/>
      <c r="AB1605" s="143"/>
      <c r="AC1605" s="37"/>
    </row>
    <row r="1606" spans="1:29">
      <c r="A1606" s="442"/>
      <c r="B1606" s="433" t="s">
        <v>745</v>
      </c>
      <c r="C1606" s="433"/>
      <c r="D1606" s="433"/>
      <c r="E1606" s="433"/>
      <c r="F1606" s="433"/>
      <c r="G1606" s="433"/>
      <c r="H1606" s="149"/>
      <c r="I1606" s="149"/>
      <c r="J1606" s="177">
        <f>(J1605/D1595)*G1595*I1593*J1596</f>
        <v>790</v>
      </c>
      <c r="K1606" s="149"/>
      <c r="L1606" s="177">
        <f>(L1605/D1595)*G1595*I1593*L1596</f>
        <v>395</v>
      </c>
      <c r="M1606" s="149"/>
      <c r="N1606" s="149"/>
      <c r="O1606" s="149"/>
      <c r="P1606" s="102"/>
      <c r="Z1606" s="143"/>
      <c r="AA1606" s="143"/>
      <c r="AB1606" s="143"/>
      <c r="AC1606" s="37"/>
    </row>
    <row r="1607" spans="1:29">
      <c r="A1607" s="442"/>
      <c r="B1607" s="448" t="s">
        <v>720</v>
      </c>
      <c r="C1607" s="448"/>
      <c r="D1607" s="448"/>
      <c r="E1607" s="448"/>
      <c r="F1607" s="448"/>
      <c r="G1607" s="448"/>
      <c r="H1607" s="152">
        <f t="shared" ref="H1607:O1608" si="95">H1597+H1599+H1601+H1603+H1605</f>
        <v>9</v>
      </c>
      <c r="I1607" s="152">
        <f t="shared" si="95"/>
        <v>5</v>
      </c>
      <c r="J1607" s="152">
        <f t="shared" si="95"/>
        <v>5</v>
      </c>
      <c r="K1607" s="152">
        <f t="shared" si="95"/>
        <v>5</v>
      </c>
      <c r="L1607" s="152">
        <f t="shared" si="95"/>
        <v>5</v>
      </c>
      <c r="M1607" s="152">
        <f t="shared" si="95"/>
        <v>0</v>
      </c>
      <c r="N1607" s="152">
        <f t="shared" si="95"/>
        <v>0</v>
      </c>
      <c r="O1607" s="152">
        <f t="shared" si="95"/>
        <v>0</v>
      </c>
      <c r="P1607" s="102"/>
      <c r="Z1607" s="143"/>
      <c r="AA1607" s="143"/>
      <c r="AB1607" s="143"/>
      <c r="AC1607" s="37"/>
    </row>
    <row r="1608" spans="1:29">
      <c r="A1608" s="442"/>
      <c r="B1608" s="439" t="s">
        <v>695</v>
      </c>
      <c r="C1608" s="439"/>
      <c r="D1608" s="439"/>
      <c r="E1608" s="439"/>
      <c r="F1608" s="439"/>
      <c r="G1608" s="439"/>
      <c r="H1608" s="117">
        <f t="shared" si="95"/>
        <v>15642</v>
      </c>
      <c r="I1608" s="117">
        <f t="shared" si="95"/>
        <v>1975</v>
      </c>
      <c r="J1608" s="117">
        <f t="shared" si="95"/>
        <v>790</v>
      </c>
      <c r="K1608" s="117">
        <f t="shared" si="95"/>
        <v>790</v>
      </c>
      <c r="L1608" s="117">
        <f t="shared" si="95"/>
        <v>395</v>
      </c>
      <c r="M1608" s="117">
        <f t="shared" si="95"/>
        <v>0</v>
      </c>
      <c r="N1608" s="117">
        <f t="shared" si="95"/>
        <v>0</v>
      </c>
      <c r="O1608" s="117">
        <f t="shared" si="95"/>
        <v>0</v>
      </c>
      <c r="P1608" s="102"/>
      <c r="T1608" s="141"/>
      <c r="Z1608" s="143"/>
      <c r="AA1608" s="143"/>
      <c r="AB1608" s="143"/>
      <c r="AC1608" s="37"/>
    </row>
    <row r="1609" spans="1:29">
      <c r="A1609" s="442"/>
      <c r="B1609" s="449" t="s">
        <v>746</v>
      </c>
      <c r="C1609" s="449"/>
      <c r="D1609" s="449"/>
      <c r="E1609" s="449"/>
      <c r="F1609" s="449"/>
      <c r="G1609" s="449"/>
      <c r="H1609" s="440">
        <f>H1608</f>
        <v>15642</v>
      </c>
      <c r="I1609" s="440"/>
      <c r="J1609" s="440"/>
      <c r="K1609" s="440"/>
      <c r="L1609" s="440"/>
      <c r="M1609" s="440"/>
      <c r="N1609" s="440"/>
      <c r="O1609" s="440"/>
      <c r="P1609" s="102"/>
      <c r="Z1609" s="143"/>
      <c r="AA1609" s="143"/>
      <c r="AB1609" s="143"/>
      <c r="AC1609" s="37"/>
    </row>
    <row r="1610" spans="1:29">
      <c r="A1610" s="442"/>
      <c r="B1610" s="449" t="s">
        <v>747</v>
      </c>
      <c r="C1610" s="449"/>
      <c r="D1610" s="449"/>
      <c r="E1610" s="449"/>
      <c r="F1610" s="449"/>
      <c r="G1610" s="449"/>
      <c r="H1610" s="440">
        <f>SUM(I1608:M1608)</f>
        <v>3950</v>
      </c>
      <c r="I1610" s="440"/>
      <c r="J1610" s="440"/>
      <c r="K1610" s="440"/>
      <c r="L1610" s="440"/>
      <c r="M1610" s="440"/>
      <c r="N1610" s="440"/>
      <c r="O1610" s="440"/>
      <c r="P1610" s="102"/>
      <c r="Z1610" s="143"/>
      <c r="AA1610" s="143"/>
      <c r="AB1610" s="143"/>
      <c r="AC1610" s="37"/>
    </row>
    <row r="1611" spans="1:29">
      <c r="A1611" s="442"/>
      <c r="B1611" s="449" t="s">
        <v>748</v>
      </c>
      <c r="C1611" s="449"/>
      <c r="D1611" s="449"/>
      <c r="E1611" s="449"/>
      <c r="F1611" s="449"/>
      <c r="G1611" s="449"/>
      <c r="H1611" s="440">
        <f>SUM(N1607:O1607)</f>
        <v>0</v>
      </c>
      <c r="I1611" s="440"/>
      <c r="J1611" s="440"/>
      <c r="K1611" s="440"/>
      <c r="L1611" s="440"/>
      <c r="M1611" s="440"/>
      <c r="N1611" s="440"/>
      <c r="O1611" s="440"/>
      <c r="P1611" s="102"/>
      <c r="Z1611" s="143"/>
      <c r="AA1611" s="143"/>
      <c r="AB1611" s="143"/>
      <c r="AC1611" s="37"/>
    </row>
    <row r="1612" spans="1:29">
      <c r="A1612" s="442"/>
      <c r="B1612" s="439" t="s">
        <v>721</v>
      </c>
      <c r="C1612" s="439"/>
      <c r="D1612" s="439"/>
      <c r="E1612" s="439"/>
      <c r="F1612" s="439"/>
      <c r="G1612" s="439"/>
      <c r="H1612" s="440">
        <f>SUM(H1609:O1611)</f>
        <v>19592</v>
      </c>
      <c r="I1612" s="440"/>
      <c r="J1612" s="440"/>
      <c r="K1612" s="440"/>
      <c r="L1612" s="440"/>
      <c r="M1612" s="440"/>
      <c r="N1612" s="440"/>
      <c r="O1612" s="440"/>
      <c r="P1612" s="102"/>
      <c r="Z1612" s="143"/>
      <c r="AA1612" s="143"/>
      <c r="AB1612" s="143"/>
      <c r="AC1612" s="37"/>
    </row>
    <row r="1613" spans="1:29">
      <c r="A1613" s="442"/>
      <c r="B1613" s="450" t="s">
        <v>749</v>
      </c>
      <c r="C1613" s="450"/>
      <c r="D1613" s="450"/>
      <c r="E1613" s="450"/>
      <c r="F1613" s="450"/>
      <c r="G1613" s="450"/>
      <c r="H1613" s="443">
        <f>H1612/G1595</f>
        <v>0.68888888888888888</v>
      </c>
      <c r="I1613" s="443"/>
      <c r="J1613" s="443"/>
      <c r="K1613" s="443"/>
      <c r="L1613" s="443"/>
      <c r="M1613" s="443"/>
      <c r="N1613" s="443"/>
      <c r="O1613" s="443"/>
      <c r="P1613" s="102"/>
      <c r="Z1613" s="143"/>
      <c r="AA1613" s="143"/>
      <c r="AB1613" s="143"/>
      <c r="AC1613" s="37"/>
    </row>
    <row r="1614" spans="1:29" s="129" customFormat="1">
      <c r="A1614" s="121"/>
      <c r="B1614" s="121"/>
      <c r="C1614" s="121"/>
      <c r="D1614" s="121"/>
      <c r="E1614" s="121"/>
      <c r="F1614" s="122"/>
      <c r="G1614" s="122"/>
      <c r="H1614" s="123"/>
      <c r="I1614" s="124"/>
      <c r="J1614" s="124"/>
      <c r="K1614" s="124"/>
      <c r="L1614" s="125"/>
      <c r="M1614" s="125"/>
      <c r="N1614" s="127"/>
      <c r="O1614" s="127"/>
      <c r="P1614" s="127"/>
      <c r="Q1614" s="127"/>
      <c r="R1614" s="127"/>
      <c r="S1614" s="127"/>
      <c r="T1614" s="127"/>
      <c r="U1614" s="127"/>
      <c r="V1614" s="127"/>
      <c r="W1614" s="127"/>
      <c r="X1614" s="127"/>
      <c r="Y1614" s="127"/>
      <c r="Z1614" s="143"/>
      <c r="AA1614" s="143"/>
      <c r="AB1614" s="143"/>
      <c r="AC1614" s="37"/>
    </row>
    <row r="1615" spans="1:29" ht="15" customHeight="1">
      <c r="A1615" s="422" t="s">
        <v>678</v>
      </c>
      <c r="B1615" s="422" t="s">
        <v>679</v>
      </c>
      <c r="C1615" s="422" t="s">
        <v>680</v>
      </c>
      <c r="D1615" s="422" t="s">
        <v>681</v>
      </c>
      <c r="E1615" s="422" t="s">
        <v>682</v>
      </c>
      <c r="F1615" s="423" t="s">
        <v>683</v>
      </c>
      <c r="G1615" s="423" t="s">
        <v>684</v>
      </c>
      <c r="H1615" s="138">
        <v>0.55000000000000004</v>
      </c>
      <c r="I1615" s="451">
        <v>0.25</v>
      </c>
      <c r="J1615" s="451"/>
      <c r="K1615" s="451"/>
      <c r="L1615" s="451"/>
      <c r="M1615" s="444">
        <v>0.1</v>
      </c>
      <c r="N1615" s="444"/>
      <c r="O1615" s="139">
        <v>0.1</v>
      </c>
      <c r="P1615" s="102"/>
      <c r="Z1615" s="143"/>
      <c r="AA1615" s="143"/>
      <c r="AB1615" s="143"/>
      <c r="AC1615" s="37"/>
    </row>
    <row r="1616" spans="1:29" ht="14.25" customHeight="1">
      <c r="A1616" s="422"/>
      <c r="B1616" s="422"/>
      <c r="C1616" s="422"/>
      <c r="D1616" s="422"/>
      <c r="E1616" s="422"/>
      <c r="F1616" s="422"/>
      <c r="G1616" s="422"/>
      <c r="H1616" s="445" t="s">
        <v>727</v>
      </c>
      <c r="I1616" s="452" t="s">
        <v>728</v>
      </c>
      <c r="J1616" s="452"/>
      <c r="K1616" s="452"/>
      <c r="L1616" s="452"/>
      <c r="M1616" s="446" t="s">
        <v>729</v>
      </c>
      <c r="N1616" s="446"/>
      <c r="O1616" s="447" t="s">
        <v>730</v>
      </c>
      <c r="P1616" s="102"/>
      <c r="Z1616" s="143"/>
      <c r="AA1616" s="143"/>
      <c r="AB1616" s="143"/>
      <c r="AC1616" s="37"/>
    </row>
    <row r="1617" spans="1:29" ht="67.5" customHeight="1">
      <c r="A1617" s="442" t="s">
        <v>391</v>
      </c>
      <c r="B1617" s="427" t="s">
        <v>787</v>
      </c>
      <c r="C1617" s="428">
        <v>1</v>
      </c>
      <c r="D1617" s="428">
        <v>1</v>
      </c>
      <c r="E1617" s="474" t="s">
        <v>618</v>
      </c>
      <c r="F1617" s="429">
        <v>4950</v>
      </c>
      <c r="G1617" s="429">
        <v>4950</v>
      </c>
      <c r="H1617" s="445"/>
      <c r="I1617" s="154" t="s">
        <v>732</v>
      </c>
      <c r="J1617" s="154" t="s">
        <v>800</v>
      </c>
      <c r="K1617" s="154" t="s">
        <v>734</v>
      </c>
      <c r="L1617" s="154" t="s">
        <v>735</v>
      </c>
      <c r="M1617" s="144" t="s">
        <v>736</v>
      </c>
      <c r="N1617" s="144" t="s">
        <v>737</v>
      </c>
      <c r="O1617" s="447"/>
      <c r="P1617" s="102"/>
      <c r="Z1617" s="143"/>
      <c r="AA1617" s="143"/>
      <c r="AB1617" s="143"/>
      <c r="AC1617" s="37"/>
    </row>
    <row r="1618" spans="1:29" ht="39" customHeight="1">
      <c r="A1618" s="442"/>
      <c r="B1618" s="427"/>
      <c r="C1618" s="427"/>
      <c r="D1618" s="427"/>
      <c r="E1618" s="427"/>
      <c r="F1618" s="427"/>
      <c r="G1618" s="427"/>
      <c r="H1618" s="427"/>
      <c r="I1618" s="153">
        <v>0.5</v>
      </c>
      <c r="J1618" s="153">
        <v>0.2</v>
      </c>
      <c r="K1618" s="153">
        <v>0.2</v>
      </c>
      <c r="L1618" s="153">
        <v>0.1</v>
      </c>
      <c r="M1618" s="144">
        <v>0.9</v>
      </c>
      <c r="N1618" s="144">
        <v>0.1</v>
      </c>
      <c r="O1618" s="447"/>
      <c r="P1618" s="102"/>
      <c r="Z1618" s="143"/>
      <c r="AA1618" s="143"/>
      <c r="AB1618" s="143"/>
      <c r="AC1618" s="37"/>
    </row>
    <row r="1619" spans="1:29">
      <c r="A1619" s="442"/>
      <c r="B1619" s="432" t="s">
        <v>762</v>
      </c>
      <c r="C1619" s="432"/>
      <c r="D1619" s="432"/>
      <c r="E1619" s="432"/>
      <c r="F1619" s="432"/>
      <c r="G1619" s="432"/>
      <c r="H1619" s="148">
        <v>1</v>
      </c>
      <c r="I1619" s="112"/>
      <c r="J1619" s="203">
        <v>1</v>
      </c>
      <c r="K1619" s="112"/>
      <c r="L1619" s="223"/>
      <c r="M1619" s="112"/>
      <c r="N1619" s="115"/>
      <c r="O1619" s="115"/>
      <c r="P1619" s="102"/>
      <c r="Z1619" s="143"/>
      <c r="AA1619" s="143"/>
      <c r="AB1619" s="143"/>
      <c r="AC1619" s="37"/>
    </row>
    <row r="1620" spans="1:29">
      <c r="A1620" s="442"/>
      <c r="B1620" s="433" t="s">
        <v>763</v>
      </c>
      <c r="C1620" s="433"/>
      <c r="D1620" s="433"/>
      <c r="E1620" s="433"/>
      <c r="F1620" s="433"/>
      <c r="G1620" s="433"/>
      <c r="H1620" s="150">
        <f>(H1619/D1617)*G1617*H1615</f>
        <v>2722.5</v>
      </c>
      <c r="I1620" s="112"/>
      <c r="J1620" s="177">
        <f>(J1619/D1617)*G1617*I1615*J1618</f>
        <v>247.5</v>
      </c>
      <c r="K1620" s="112"/>
      <c r="L1620" s="223"/>
      <c r="M1620" s="112"/>
      <c r="N1620" s="115"/>
      <c r="O1620" s="115"/>
      <c r="P1620" s="102"/>
      <c r="Z1620" s="143"/>
      <c r="AA1620" s="143"/>
      <c r="AB1620" s="143"/>
      <c r="AC1620" s="37"/>
    </row>
    <row r="1621" spans="1:29">
      <c r="A1621" s="442"/>
      <c r="B1621" s="432" t="s">
        <v>766</v>
      </c>
      <c r="C1621" s="432"/>
      <c r="D1621" s="432"/>
      <c r="E1621" s="432"/>
      <c r="F1621" s="432"/>
      <c r="G1621" s="432"/>
      <c r="H1621" s="149"/>
      <c r="I1621" s="203">
        <v>1</v>
      </c>
      <c r="J1621" s="149"/>
      <c r="K1621" s="149"/>
      <c r="L1621" s="149"/>
      <c r="M1621" s="149"/>
      <c r="N1621" s="149"/>
      <c r="O1621" s="149"/>
      <c r="P1621" s="102"/>
      <c r="Z1621" s="143"/>
      <c r="AA1621" s="143"/>
      <c r="AB1621" s="143"/>
      <c r="AC1621" s="37"/>
    </row>
    <row r="1622" spans="1:29">
      <c r="A1622" s="442"/>
      <c r="B1622" s="433" t="s">
        <v>767</v>
      </c>
      <c r="C1622" s="433"/>
      <c r="D1622" s="433"/>
      <c r="E1622" s="433"/>
      <c r="F1622" s="433"/>
      <c r="G1622" s="433"/>
      <c r="H1622" s="149"/>
      <c r="I1622" s="177">
        <f>(I1621/D1617)*G1617*I1615*I1618</f>
        <v>618.75</v>
      </c>
      <c r="J1622" s="149"/>
      <c r="K1622" s="149"/>
      <c r="L1622" s="149"/>
      <c r="M1622" s="149"/>
      <c r="N1622" s="149"/>
      <c r="O1622" s="149"/>
      <c r="P1622" s="102"/>
      <c r="Z1622" s="143"/>
      <c r="AA1622" s="143"/>
      <c r="AB1622" s="143"/>
      <c r="AC1622" s="37"/>
    </row>
    <row r="1623" spans="1:29">
      <c r="A1623" s="442"/>
      <c r="B1623" s="432" t="s">
        <v>744</v>
      </c>
      <c r="C1623" s="432"/>
      <c r="D1623" s="432"/>
      <c r="E1623" s="432"/>
      <c r="F1623" s="432"/>
      <c r="G1623" s="432"/>
      <c r="H1623" s="149"/>
      <c r="I1623" s="149"/>
      <c r="J1623" s="149"/>
      <c r="K1623" s="203">
        <v>1</v>
      </c>
      <c r="L1623" s="203">
        <v>1</v>
      </c>
      <c r="M1623" s="149"/>
      <c r="N1623" s="149"/>
      <c r="O1623" s="149"/>
      <c r="P1623" s="102"/>
      <c r="Z1623" s="143"/>
      <c r="AA1623" s="143"/>
      <c r="AB1623" s="143"/>
      <c r="AC1623" s="37"/>
    </row>
    <row r="1624" spans="1:29">
      <c r="A1624" s="442"/>
      <c r="B1624" s="433" t="s">
        <v>745</v>
      </c>
      <c r="C1624" s="433"/>
      <c r="D1624" s="433"/>
      <c r="E1624" s="433"/>
      <c r="F1624" s="433"/>
      <c r="G1624" s="433"/>
      <c r="H1624" s="149"/>
      <c r="I1624" s="149"/>
      <c r="J1624" s="149"/>
      <c r="K1624" s="177">
        <f>(K1623/D1617)*G1617*I1615*K1618</f>
        <v>247.5</v>
      </c>
      <c r="L1624" s="177">
        <f>(L1623/D1617)*G1617*I1615*L1618</f>
        <v>123.75</v>
      </c>
      <c r="M1624" s="149"/>
      <c r="N1624" s="149"/>
      <c r="O1624" s="149"/>
      <c r="P1624" s="102"/>
      <c r="Z1624" s="143"/>
      <c r="AA1624" s="143"/>
      <c r="AB1624" s="143"/>
      <c r="AC1624" s="37"/>
    </row>
    <row r="1625" spans="1:29">
      <c r="A1625" s="442"/>
      <c r="B1625" s="448" t="s">
        <v>720</v>
      </c>
      <c r="C1625" s="448"/>
      <c r="D1625" s="448"/>
      <c r="E1625" s="448"/>
      <c r="F1625" s="448"/>
      <c r="G1625" s="448"/>
      <c r="H1625" s="152">
        <f t="shared" ref="H1625:O1626" si="96">H1619+H1621+H1623</f>
        <v>1</v>
      </c>
      <c r="I1625" s="152">
        <f t="shared" si="96"/>
        <v>1</v>
      </c>
      <c r="J1625" s="152">
        <f t="shared" si="96"/>
        <v>1</v>
      </c>
      <c r="K1625" s="152">
        <f t="shared" si="96"/>
        <v>1</v>
      </c>
      <c r="L1625" s="152">
        <f t="shared" si="96"/>
        <v>1</v>
      </c>
      <c r="M1625" s="152">
        <f t="shared" si="96"/>
        <v>0</v>
      </c>
      <c r="N1625" s="152">
        <f t="shared" si="96"/>
        <v>0</v>
      </c>
      <c r="O1625" s="152">
        <f t="shared" si="96"/>
        <v>0</v>
      </c>
      <c r="P1625" s="102"/>
      <c r="Z1625" s="143"/>
      <c r="AA1625" s="143"/>
      <c r="AB1625" s="143"/>
      <c r="AC1625" s="37"/>
    </row>
    <row r="1626" spans="1:29">
      <c r="A1626" s="442"/>
      <c r="B1626" s="439" t="s">
        <v>695</v>
      </c>
      <c r="C1626" s="439"/>
      <c r="D1626" s="439"/>
      <c r="E1626" s="439"/>
      <c r="F1626" s="439"/>
      <c r="G1626" s="439"/>
      <c r="H1626" s="117">
        <f t="shared" si="96"/>
        <v>2722.5</v>
      </c>
      <c r="I1626" s="117">
        <f t="shared" si="96"/>
        <v>618.75</v>
      </c>
      <c r="J1626" s="117">
        <f t="shared" si="96"/>
        <v>247.5</v>
      </c>
      <c r="K1626" s="117">
        <f t="shared" si="96"/>
        <v>247.5</v>
      </c>
      <c r="L1626" s="117">
        <f t="shared" si="96"/>
        <v>123.75</v>
      </c>
      <c r="M1626" s="117">
        <f t="shared" si="96"/>
        <v>0</v>
      </c>
      <c r="N1626" s="117">
        <f t="shared" si="96"/>
        <v>0</v>
      </c>
      <c r="O1626" s="117">
        <f t="shared" si="96"/>
        <v>0</v>
      </c>
      <c r="P1626" s="102"/>
      <c r="T1626" s="141"/>
      <c r="Z1626" s="143"/>
      <c r="AA1626" s="143"/>
      <c r="AB1626" s="143"/>
      <c r="AC1626" s="37"/>
    </row>
    <row r="1627" spans="1:29">
      <c r="A1627" s="442"/>
      <c r="B1627" s="449" t="s">
        <v>746</v>
      </c>
      <c r="C1627" s="449"/>
      <c r="D1627" s="449"/>
      <c r="E1627" s="449"/>
      <c r="F1627" s="449"/>
      <c r="G1627" s="449"/>
      <c r="H1627" s="440">
        <f>H1626</f>
        <v>2722.5</v>
      </c>
      <c r="I1627" s="440"/>
      <c r="J1627" s="440"/>
      <c r="K1627" s="440"/>
      <c r="L1627" s="440"/>
      <c r="M1627" s="440"/>
      <c r="N1627" s="440"/>
      <c r="O1627" s="440"/>
      <c r="P1627" s="102"/>
      <c r="Z1627" s="143"/>
      <c r="AA1627" s="143"/>
      <c r="AB1627" s="143"/>
      <c r="AC1627" s="37"/>
    </row>
    <row r="1628" spans="1:29">
      <c r="A1628" s="442"/>
      <c r="B1628" s="449" t="s">
        <v>747</v>
      </c>
      <c r="C1628" s="449"/>
      <c r="D1628" s="449"/>
      <c r="E1628" s="449"/>
      <c r="F1628" s="449"/>
      <c r="G1628" s="449"/>
      <c r="H1628" s="440">
        <f>SUM(I1626:L1626)</f>
        <v>1237.5</v>
      </c>
      <c r="I1628" s="440"/>
      <c r="J1628" s="440"/>
      <c r="K1628" s="440"/>
      <c r="L1628" s="440"/>
      <c r="M1628" s="440"/>
      <c r="N1628" s="440"/>
      <c r="O1628" s="440"/>
      <c r="P1628" s="102"/>
      <c r="Z1628" s="143"/>
      <c r="AA1628" s="143"/>
      <c r="AB1628" s="143"/>
      <c r="AC1628" s="37"/>
    </row>
    <row r="1629" spans="1:29">
      <c r="A1629" s="442"/>
      <c r="B1629" s="449" t="s">
        <v>748</v>
      </c>
      <c r="C1629" s="449"/>
      <c r="D1629" s="449"/>
      <c r="E1629" s="449"/>
      <c r="F1629" s="449"/>
      <c r="G1629" s="449"/>
      <c r="H1629" s="440">
        <f>SUM(M1626:O1626)</f>
        <v>0</v>
      </c>
      <c r="I1629" s="440"/>
      <c r="J1629" s="440"/>
      <c r="K1629" s="440"/>
      <c r="L1629" s="440"/>
      <c r="M1629" s="440"/>
      <c r="N1629" s="440"/>
      <c r="O1629" s="440"/>
      <c r="P1629" s="102"/>
      <c r="Z1629" s="143"/>
      <c r="AA1629" s="143"/>
      <c r="AB1629" s="143"/>
      <c r="AC1629" s="37"/>
    </row>
    <row r="1630" spans="1:29">
      <c r="A1630" s="442"/>
      <c r="B1630" s="439" t="s">
        <v>721</v>
      </c>
      <c r="C1630" s="439"/>
      <c r="D1630" s="439"/>
      <c r="E1630" s="439"/>
      <c r="F1630" s="439"/>
      <c r="G1630" s="439"/>
      <c r="H1630" s="440">
        <f>SUM(H1627:O1629)</f>
        <v>3960</v>
      </c>
      <c r="I1630" s="440"/>
      <c r="J1630" s="440"/>
      <c r="K1630" s="440"/>
      <c r="L1630" s="440"/>
      <c r="M1630" s="440"/>
      <c r="N1630" s="440"/>
      <c r="O1630" s="440"/>
      <c r="P1630" s="102"/>
      <c r="Z1630" s="143"/>
      <c r="AA1630" s="143"/>
      <c r="AB1630" s="143"/>
      <c r="AC1630" s="37"/>
    </row>
    <row r="1631" spans="1:29">
      <c r="A1631" s="442"/>
      <c r="B1631" s="450" t="s">
        <v>749</v>
      </c>
      <c r="C1631" s="450"/>
      <c r="D1631" s="450"/>
      <c r="E1631" s="450"/>
      <c r="F1631" s="450"/>
      <c r="G1631" s="450"/>
      <c r="H1631" s="443">
        <f>H1630/G1617</f>
        <v>0.8</v>
      </c>
      <c r="I1631" s="443"/>
      <c r="J1631" s="443"/>
      <c r="K1631" s="443"/>
      <c r="L1631" s="443"/>
      <c r="M1631" s="443"/>
      <c r="N1631" s="443"/>
      <c r="O1631" s="443"/>
      <c r="P1631" s="102"/>
      <c r="Z1631" s="143"/>
      <c r="AA1631" s="143"/>
      <c r="AB1631" s="143"/>
      <c r="AC1631" s="37"/>
    </row>
    <row r="1632" spans="1:29" s="129" customFormat="1">
      <c r="A1632" s="121"/>
      <c r="B1632" s="121"/>
      <c r="C1632" s="121"/>
      <c r="D1632" s="121"/>
      <c r="E1632" s="121"/>
      <c r="F1632" s="122"/>
      <c r="G1632" s="122"/>
      <c r="H1632" s="123"/>
      <c r="I1632" s="124"/>
      <c r="J1632" s="124"/>
      <c r="K1632" s="124"/>
      <c r="L1632" s="125"/>
      <c r="M1632" s="125"/>
      <c r="N1632" s="127"/>
      <c r="O1632" s="127"/>
      <c r="P1632" s="127"/>
      <c r="Q1632" s="127"/>
      <c r="R1632" s="127"/>
      <c r="S1632" s="127"/>
      <c r="T1632" s="127"/>
      <c r="U1632" s="127"/>
      <c r="V1632" s="127"/>
      <c r="W1632" s="127"/>
      <c r="X1632" s="127"/>
      <c r="Y1632" s="127"/>
      <c r="Z1632" s="143"/>
      <c r="AA1632" s="143"/>
      <c r="AB1632" s="143"/>
      <c r="AC1632" s="37"/>
    </row>
    <row r="1633" spans="1:29" ht="15" customHeight="1">
      <c r="A1633" s="422" t="s">
        <v>678</v>
      </c>
      <c r="B1633" s="422" t="s">
        <v>679</v>
      </c>
      <c r="C1633" s="422" t="s">
        <v>680</v>
      </c>
      <c r="D1633" s="422" t="s">
        <v>681</v>
      </c>
      <c r="E1633" s="422" t="s">
        <v>682</v>
      </c>
      <c r="F1633" s="423" t="s">
        <v>683</v>
      </c>
      <c r="G1633" s="423" t="s">
        <v>684</v>
      </c>
      <c r="H1633" s="138">
        <v>0.7</v>
      </c>
      <c r="I1633" s="451">
        <v>0.1</v>
      </c>
      <c r="J1633" s="451"/>
      <c r="K1633" s="451"/>
      <c r="L1633" s="451"/>
      <c r="M1633" s="444">
        <v>0.1</v>
      </c>
      <c r="N1633" s="444"/>
      <c r="O1633" s="139">
        <v>0.1</v>
      </c>
      <c r="P1633" s="102"/>
      <c r="Z1633" s="143"/>
      <c r="AA1633" s="143"/>
      <c r="AB1633" s="143"/>
      <c r="AC1633" s="37"/>
    </row>
    <row r="1634" spans="1:29" ht="14.25" customHeight="1">
      <c r="A1634" s="422"/>
      <c r="B1634" s="422"/>
      <c r="C1634" s="422"/>
      <c r="D1634" s="422"/>
      <c r="E1634" s="422"/>
      <c r="F1634" s="422"/>
      <c r="G1634" s="422"/>
      <c r="H1634" s="445" t="s">
        <v>727</v>
      </c>
      <c r="I1634" s="452" t="s">
        <v>728</v>
      </c>
      <c r="J1634" s="452"/>
      <c r="K1634" s="452"/>
      <c r="L1634" s="452"/>
      <c r="M1634" s="446" t="s">
        <v>729</v>
      </c>
      <c r="N1634" s="446"/>
      <c r="O1634" s="447" t="s">
        <v>730</v>
      </c>
      <c r="P1634" s="102"/>
      <c r="Z1634" s="143"/>
      <c r="AA1634" s="143"/>
      <c r="AB1634" s="143"/>
      <c r="AC1634" s="37"/>
    </row>
    <row r="1635" spans="1:29" ht="67.5" customHeight="1">
      <c r="A1635" s="442" t="s">
        <v>392</v>
      </c>
      <c r="B1635" s="427" t="s">
        <v>971</v>
      </c>
      <c r="C1635" s="428">
        <v>1</v>
      </c>
      <c r="D1635" s="428">
        <v>1</v>
      </c>
      <c r="E1635" s="474" t="s">
        <v>618</v>
      </c>
      <c r="F1635" s="429">
        <v>6200</v>
      </c>
      <c r="G1635" s="429">
        <v>6200</v>
      </c>
      <c r="H1635" s="445"/>
      <c r="I1635" s="154" t="s">
        <v>799</v>
      </c>
      <c r="J1635" s="154" t="s">
        <v>800</v>
      </c>
      <c r="K1635" s="154" t="s">
        <v>734</v>
      </c>
      <c r="L1635" s="154" t="s">
        <v>735</v>
      </c>
      <c r="M1635" s="144" t="s">
        <v>736</v>
      </c>
      <c r="N1635" s="144" t="s">
        <v>737</v>
      </c>
      <c r="O1635" s="447"/>
      <c r="P1635" s="102"/>
      <c r="Z1635" s="143"/>
      <c r="AA1635" s="143"/>
      <c r="AB1635" s="143"/>
      <c r="AC1635" s="37"/>
    </row>
    <row r="1636" spans="1:29" ht="39" customHeight="1">
      <c r="A1636" s="442"/>
      <c r="B1636" s="427"/>
      <c r="C1636" s="427"/>
      <c r="D1636" s="427"/>
      <c r="E1636" s="427"/>
      <c r="F1636" s="427"/>
      <c r="G1636" s="427"/>
      <c r="H1636" s="427"/>
      <c r="I1636" s="153">
        <v>0.5</v>
      </c>
      <c r="J1636" s="153">
        <v>0.2</v>
      </c>
      <c r="K1636" s="153">
        <v>0.2</v>
      </c>
      <c r="L1636" s="153">
        <v>0.1</v>
      </c>
      <c r="M1636" s="144">
        <v>0.9</v>
      </c>
      <c r="N1636" s="144">
        <v>0.1</v>
      </c>
      <c r="O1636" s="447"/>
      <c r="P1636" s="102"/>
      <c r="Z1636" s="143"/>
      <c r="AA1636" s="143"/>
      <c r="AB1636" s="143"/>
      <c r="AC1636" s="37"/>
    </row>
    <row r="1637" spans="1:29">
      <c r="A1637" s="442"/>
      <c r="B1637" s="432" t="s">
        <v>801</v>
      </c>
      <c r="C1637" s="432"/>
      <c r="D1637" s="432"/>
      <c r="E1637" s="432"/>
      <c r="F1637" s="432"/>
      <c r="G1637" s="432"/>
      <c r="H1637" s="148">
        <v>1</v>
      </c>
      <c r="I1637" s="149"/>
      <c r="J1637" s="149"/>
      <c r="K1637" s="149"/>
      <c r="L1637" s="149"/>
      <c r="M1637" s="149"/>
      <c r="N1637" s="149"/>
      <c r="O1637" s="149"/>
      <c r="P1637" s="102"/>
      <c r="Z1637" s="143"/>
      <c r="AA1637" s="143"/>
      <c r="AB1637" s="143"/>
      <c r="AC1637" s="37"/>
    </row>
    <row r="1638" spans="1:29">
      <c r="A1638" s="442"/>
      <c r="B1638" s="433" t="s">
        <v>802</v>
      </c>
      <c r="C1638" s="433"/>
      <c r="D1638" s="433"/>
      <c r="E1638" s="433"/>
      <c r="F1638" s="433"/>
      <c r="G1638" s="433"/>
      <c r="H1638" s="150">
        <f>(H1637/C1635)*G1635*H1633</f>
        <v>4340</v>
      </c>
      <c r="I1638" s="149"/>
      <c r="J1638" s="149"/>
      <c r="K1638" s="149"/>
      <c r="L1638" s="149"/>
      <c r="M1638" s="149"/>
      <c r="N1638" s="149"/>
      <c r="O1638" s="149"/>
      <c r="P1638" s="102"/>
      <c r="Z1638" s="143"/>
      <c r="AA1638" s="143"/>
      <c r="AB1638" s="143"/>
      <c r="AC1638" s="37"/>
    </row>
    <row r="1639" spans="1:29">
      <c r="A1639" s="442"/>
      <c r="B1639" s="432" t="s">
        <v>766</v>
      </c>
      <c r="C1639" s="432"/>
      <c r="D1639" s="432"/>
      <c r="E1639" s="432"/>
      <c r="F1639" s="432"/>
      <c r="G1639" s="432"/>
      <c r="H1639" s="149"/>
      <c r="I1639" s="203">
        <v>1</v>
      </c>
      <c r="J1639" s="203"/>
      <c r="K1639" s="203">
        <v>1</v>
      </c>
      <c r="L1639" s="149"/>
      <c r="M1639" s="149"/>
      <c r="N1639" s="149"/>
      <c r="O1639" s="149"/>
      <c r="P1639" s="102"/>
      <c r="Z1639" s="143"/>
      <c r="AA1639" s="143"/>
      <c r="AB1639" s="143"/>
      <c r="AC1639" s="37"/>
    </row>
    <row r="1640" spans="1:29">
      <c r="A1640" s="442"/>
      <c r="B1640" s="433" t="s">
        <v>767</v>
      </c>
      <c r="C1640" s="433"/>
      <c r="D1640" s="433"/>
      <c r="E1640" s="433"/>
      <c r="F1640" s="433"/>
      <c r="G1640" s="433"/>
      <c r="H1640" s="149"/>
      <c r="I1640" s="177">
        <f>(I1639/D1635)*G1635*I1633*I1636</f>
        <v>310</v>
      </c>
      <c r="J1640" s="177">
        <f>(J1639/D1635)*G1635*I1633*J1636</f>
        <v>0</v>
      </c>
      <c r="K1640" s="177">
        <f>(K1639/D1635)*G1635*I1633*K1636</f>
        <v>124</v>
      </c>
      <c r="L1640" s="149"/>
      <c r="M1640" s="149"/>
      <c r="N1640" s="149"/>
      <c r="O1640" s="149"/>
      <c r="P1640" s="102"/>
      <c r="Z1640" s="143"/>
      <c r="AA1640" s="143"/>
      <c r="AB1640" s="143"/>
      <c r="AC1640" s="37"/>
    </row>
    <row r="1641" spans="1:29">
      <c r="A1641" s="442"/>
      <c r="B1641" s="432" t="s">
        <v>744</v>
      </c>
      <c r="C1641" s="432"/>
      <c r="D1641" s="432"/>
      <c r="E1641" s="432"/>
      <c r="F1641" s="432"/>
      <c r="G1641" s="432"/>
      <c r="H1641" s="149"/>
      <c r="I1641" s="149"/>
      <c r="J1641" s="203">
        <v>1</v>
      </c>
      <c r="K1641" s="149"/>
      <c r="L1641" s="203">
        <v>1</v>
      </c>
      <c r="M1641" s="149"/>
      <c r="N1641" s="149"/>
      <c r="O1641" s="149"/>
      <c r="P1641" s="102"/>
      <c r="Z1641" s="143"/>
      <c r="AA1641" s="143"/>
      <c r="AB1641" s="143"/>
      <c r="AC1641" s="37"/>
    </row>
    <row r="1642" spans="1:29">
      <c r="A1642" s="442"/>
      <c r="B1642" s="433" t="s">
        <v>745</v>
      </c>
      <c r="C1642" s="433"/>
      <c r="D1642" s="433"/>
      <c r="E1642" s="433"/>
      <c r="F1642" s="433"/>
      <c r="G1642" s="433"/>
      <c r="H1642" s="149"/>
      <c r="I1642" s="149"/>
      <c r="J1642" s="177">
        <f>(J1641/D1635)*G1635*I1633*J1636</f>
        <v>124</v>
      </c>
      <c r="K1642" s="149"/>
      <c r="L1642" s="177">
        <f>(L1641/D1635)*G1635*I1633*L1636</f>
        <v>62</v>
      </c>
      <c r="M1642" s="149"/>
      <c r="N1642" s="149"/>
      <c r="O1642" s="149"/>
      <c r="P1642" s="102"/>
      <c r="Z1642" s="143"/>
      <c r="AA1642" s="143"/>
      <c r="AB1642" s="143"/>
      <c r="AC1642" s="37"/>
    </row>
    <row r="1643" spans="1:29">
      <c r="A1643" s="442"/>
      <c r="B1643" s="448" t="s">
        <v>720</v>
      </c>
      <c r="C1643" s="448"/>
      <c r="D1643" s="448"/>
      <c r="E1643" s="448"/>
      <c r="F1643" s="448"/>
      <c r="G1643" s="448"/>
      <c r="H1643" s="152">
        <f t="shared" ref="H1643:O1644" si="97">H1637+H1639+H1641</f>
        <v>1</v>
      </c>
      <c r="I1643" s="152">
        <f t="shared" si="97"/>
        <v>1</v>
      </c>
      <c r="J1643" s="152">
        <f t="shared" si="97"/>
        <v>1</v>
      </c>
      <c r="K1643" s="152">
        <f t="shared" si="97"/>
        <v>1</v>
      </c>
      <c r="L1643" s="152">
        <f t="shared" si="97"/>
        <v>1</v>
      </c>
      <c r="M1643" s="152">
        <f t="shared" si="97"/>
        <v>0</v>
      </c>
      <c r="N1643" s="152">
        <f t="shared" si="97"/>
        <v>0</v>
      </c>
      <c r="O1643" s="152">
        <f t="shared" si="97"/>
        <v>0</v>
      </c>
      <c r="P1643" s="102"/>
      <c r="Z1643" s="143"/>
      <c r="AA1643" s="143"/>
      <c r="AB1643" s="143"/>
      <c r="AC1643" s="37"/>
    </row>
    <row r="1644" spans="1:29">
      <c r="A1644" s="442"/>
      <c r="B1644" s="439" t="s">
        <v>695</v>
      </c>
      <c r="C1644" s="439"/>
      <c r="D1644" s="439"/>
      <c r="E1644" s="439"/>
      <c r="F1644" s="439"/>
      <c r="G1644" s="439"/>
      <c r="H1644" s="117">
        <f t="shared" si="97"/>
        <v>4340</v>
      </c>
      <c r="I1644" s="117">
        <f t="shared" si="97"/>
        <v>310</v>
      </c>
      <c r="J1644" s="117">
        <f t="shared" si="97"/>
        <v>124</v>
      </c>
      <c r="K1644" s="117">
        <f t="shared" si="97"/>
        <v>124</v>
      </c>
      <c r="L1644" s="117">
        <f t="shared" si="97"/>
        <v>62</v>
      </c>
      <c r="M1644" s="117">
        <f t="shared" si="97"/>
        <v>0</v>
      </c>
      <c r="N1644" s="117">
        <f t="shared" si="97"/>
        <v>0</v>
      </c>
      <c r="O1644" s="117">
        <f t="shared" si="97"/>
        <v>0</v>
      </c>
      <c r="P1644" s="102"/>
      <c r="T1644" s="141"/>
      <c r="Z1644" s="143"/>
      <c r="AA1644" s="143"/>
      <c r="AB1644" s="143"/>
      <c r="AC1644" s="37"/>
    </row>
    <row r="1645" spans="1:29">
      <c r="A1645" s="442"/>
      <c r="B1645" s="449" t="s">
        <v>746</v>
      </c>
      <c r="C1645" s="449"/>
      <c r="D1645" s="449"/>
      <c r="E1645" s="449"/>
      <c r="F1645" s="449"/>
      <c r="G1645" s="449"/>
      <c r="H1645" s="440">
        <f>H1644</f>
        <v>4340</v>
      </c>
      <c r="I1645" s="440"/>
      <c r="J1645" s="440"/>
      <c r="K1645" s="440"/>
      <c r="L1645" s="440"/>
      <c r="M1645" s="440"/>
      <c r="N1645" s="440"/>
      <c r="O1645" s="440"/>
      <c r="P1645" s="102"/>
      <c r="Z1645" s="143"/>
      <c r="AA1645" s="143"/>
      <c r="AB1645" s="143"/>
      <c r="AC1645" s="37"/>
    </row>
    <row r="1646" spans="1:29">
      <c r="A1646" s="442"/>
      <c r="B1646" s="449" t="s">
        <v>747</v>
      </c>
      <c r="C1646" s="449"/>
      <c r="D1646" s="449"/>
      <c r="E1646" s="449"/>
      <c r="F1646" s="449"/>
      <c r="G1646" s="449"/>
      <c r="H1646" s="440">
        <f>SUM(I1644:M1644)</f>
        <v>620</v>
      </c>
      <c r="I1646" s="440"/>
      <c r="J1646" s="440"/>
      <c r="K1646" s="440"/>
      <c r="L1646" s="440"/>
      <c r="M1646" s="440"/>
      <c r="N1646" s="440"/>
      <c r="O1646" s="440"/>
      <c r="P1646" s="102"/>
      <c r="Z1646" s="143"/>
      <c r="AA1646" s="143"/>
      <c r="AB1646" s="143"/>
      <c r="AC1646" s="37"/>
    </row>
    <row r="1647" spans="1:29">
      <c r="A1647" s="442"/>
      <c r="B1647" s="449" t="s">
        <v>748</v>
      </c>
      <c r="C1647" s="449"/>
      <c r="D1647" s="449"/>
      <c r="E1647" s="449"/>
      <c r="F1647" s="449"/>
      <c r="G1647" s="449"/>
      <c r="H1647" s="440">
        <f>SUM(N1643:O1643)</f>
        <v>0</v>
      </c>
      <c r="I1647" s="440"/>
      <c r="J1647" s="440"/>
      <c r="K1647" s="440"/>
      <c r="L1647" s="440"/>
      <c r="M1647" s="440"/>
      <c r="N1647" s="440"/>
      <c r="O1647" s="440"/>
      <c r="P1647" s="102"/>
      <c r="Z1647" s="143"/>
      <c r="AA1647" s="143"/>
      <c r="AB1647" s="143"/>
      <c r="AC1647" s="37"/>
    </row>
    <row r="1648" spans="1:29">
      <c r="A1648" s="442"/>
      <c r="B1648" s="439" t="s">
        <v>721</v>
      </c>
      <c r="C1648" s="439"/>
      <c r="D1648" s="439"/>
      <c r="E1648" s="439"/>
      <c r="F1648" s="439"/>
      <c r="G1648" s="439"/>
      <c r="H1648" s="440">
        <f>SUM(H1645:O1647)</f>
        <v>4960</v>
      </c>
      <c r="I1648" s="440"/>
      <c r="J1648" s="440"/>
      <c r="K1648" s="440"/>
      <c r="L1648" s="440"/>
      <c r="M1648" s="440"/>
      <c r="N1648" s="440"/>
      <c r="O1648" s="440"/>
      <c r="P1648" s="102"/>
      <c r="Z1648" s="143"/>
      <c r="AA1648" s="143"/>
      <c r="AB1648" s="143"/>
      <c r="AC1648" s="37"/>
    </row>
    <row r="1649" spans="1:29">
      <c r="A1649" s="442"/>
      <c r="B1649" s="450" t="s">
        <v>749</v>
      </c>
      <c r="C1649" s="450"/>
      <c r="D1649" s="450"/>
      <c r="E1649" s="450"/>
      <c r="F1649" s="450"/>
      <c r="G1649" s="450"/>
      <c r="H1649" s="443">
        <f>H1648/G1635</f>
        <v>0.8</v>
      </c>
      <c r="I1649" s="443"/>
      <c r="J1649" s="443"/>
      <c r="K1649" s="443"/>
      <c r="L1649" s="443"/>
      <c r="M1649" s="443"/>
      <c r="N1649" s="443"/>
      <c r="O1649" s="443"/>
      <c r="P1649" s="102"/>
      <c r="Z1649" s="143"/>
      <c r="AA1649" s="143"/>
      <c r="AB1649" s="143"/>
      <c r="AC1649" s="37"/>
    </row>
    <row r="1650" spans="1:29" s="129" customFormat="1">
      <c r="A1650" s="121"/>
      <c r="B1650" s="121"/>
      <c r="C1650" s="121"/>
      <c r="D1650" s="121"/>
      <c r="E1650" s="121"/>
      <c r="F1650" s="122"/>
      <c r="G1650" s="122"/>
      <c r="H1650" s="123"/>
      <c r="I1650" s="124"/>
      <c r="J1650" s="124"/>
      <c r="K1650" s="124"/>
      <c r="L1650" s="125"/>
      <c r="M1650" s="125"/>
      <c r="N1650" s="127"/>
      <c r="O1650" s="127"/>
      <c r="P1650" s="127"/>
      <c r="Q1650" s="127"/>
      <c r="R1650" s="127"/>
      <c r="S1650" s="127"/>
      <c r="T1650" s="127"/>
      <c r="U1650" s="127"/>
      <c r="V1650" s="127"/>
      <c r="W1650" s="127"/>
      <c r="X1650" s="127"/>
      <c r="Y1650" s="127"/>
      <c r="Z1650" s="143"/>
      <c r="AA1650" s="143"/>
      <c r="AB1650" s="143"/>
      <c r="AC1650" s="37"/>
    </row>
    <row r="1651" spans="1:29" ht="15" customHeight="1">
      <c r="A1651" s="422" t="s">
        <v>678</v>
      </c>
      <c r="B1651" s="422" t="s">
        <v>679</v>
      </c>
      <c r="C1651" s="422" t="s">
        <v>680</v>
      </c>
      <c r="D1651" s="422" t="s">
        <v>681</v>
      </c>
      <c r="E1651" s="422" t="s">
        <v>682</v>
      </c>
      <c r="F1651" s="423" t="s">
        <v>683</v>
      </c>
      <c r="G1651" s="423" t="s">
        <v>684</v>
      </c>
      <c r="H1651" s="138">
        <v>0.7</v>
      </c>
      <c r="I1651" s="451">
        <v>0.1</v>
      </c>
      <c r="J1651" s="451"/>
      <c r="K1651" s="451"/>
      <c r="L1651" s="451"/>
      <c r="M1651" s="444">
        <v>0.1</v>
      </c>
      <c r="N1651" s="444"/>
      <c r="O1651" s="139">
        <v>0.1</v>
      </c>
      <c r="P1651" s="102"/>
      <c r="Z1651" s="143"/>
      <c r="AA1651" s="143"/>
      <c r="AB1651" s="143"/>
      <c r="AC1651" s="37"/>
    </row>
    <row r="1652" spans="1:29" ht="14.25" customHeight="1">
      <c r="A1652" s="422"/>
      <c r="B1652" s="422"/>
      <c r="C1652" s="422"/>
      <c r="D1652" s="422"/>
      <c r="E1652" s="422"/>
      <c r="F1652" s="422"/>
      <c r="G1652" s="422"/>
      <c r="H1652" s="445" t="s">
        <v>727</v>
      </c>
      <c r="I1652" s="452" t="s">
        <v>728</v>
      </c>
      <c r="J1652" s="452"/>
      <c r="K1652" s="452"/>
      <c r="L1652" s="452"/>
      <c r="M1652" s="446" t="s">
        <v>729</v>
      </c>
      <c r="N1652" s="446"/>
      <c r="O1652" s="447" t="s">
        <v>730</v>
      </c>
      <c r="P1652" s="102"/>
      <c r="Z1652" s="143"/>
      <c r="AA1652" s="143"/>
      <c r="AB1652" s="143"/>
      <c r="AC1652" s="37"/>
    </row>
    <row r="1653" spans="1:29" ht="67.5" customHeight="1">
      <c r="A1653" s="442" t="s">
        <v>393</v>
      </c>
      <c r="B1653" s="427" t="s">
        <v>972</v>
      </c>
      <c r="C1653" s="428">
        <v>1</v>
      </c>
      <c r="D1653" s="428">
        <v>1</v>
      </c>
      <c r="E1653" s="474" t="s">
        <v>618</v>
      </c>
      <c r="F1653" s="429">
        <v>6200</v>
      </c>
      <c r="G1653" s="429">
        <v>6200</v>
      </c>
      <c r="H1653" s="445"/>
      <c r="I1653" s="154" t="s">
        <v>799</v>
      </c>
      <c r="J1653" s="154" t="s">
        <v>800</v>
      </c>
      <c r="K1653" s="154" t="s">
        <v>734</v>
      </c>
      <c r="L1653" s="154" t="s">
        <v>735</v>
      </c>
      <c r="M1653" s="144" t="s">
        <v>736</v>
      </c>
      <c r="N1653" s="144" t="s">
        <v>737</v>
      </c>
      <c r="O1653" s="447"/>
      <c r="P1653" s="102"/>
      <c r="Z1653" s="143"/>
      <c r="AA1653" s="143"/>
      <c r="AB1653" s="143"/>
      <c r="AC1653" s="37"/>
    </row>
    <row r="1654" spans="1:29" ht="39" customHeight="1">
      <c r="A1654" s="442"/>
      <c r="B1654" s="427"/>
      <c r="C1654" s="427"/>
      <c r="D1654" s="427"/>
      <c r="E1654" s="427"/>
      <c r="F1654" s="427"/>
      <c r="G1654" s="427"/>
      <c r="H1654" s="427"/>
      <c r="I1654" s="153">
        <v>0.5</v>
      </c>
      <c r="J1654" s="153">
        <v>0.2</v>
      </c>
      <c r="K1654" s="153">
        <v>0.2</v>
      </c>
      <c r="L1654" s="153">
        <v>0.1</v>
      </c>
      <c r="M1654" s="144">
        <v>0.9</v>
      </c>
      <c r="N1654" s="144">
        <v>0.1</v>
      </c>
      <c r="O1654" s="447"/>
      <c r="P1654" s="102"/>
      <c r="Z1654" s="143"/>
      <c r="AA1654" s="143"/>
      <c r="AB1654" s="143"/>
      <c r="AC1654" s="37"/>
    </row>
    <row r="1655" spans="1:29">
      <c r="A1655" s="442"/>
      <c r="B1655" s="432" t="s">
        <v>738</v>
      </c>
      <c r="C1655" s="432"/>
      <c r="D1655" s="432"/>
      <c r="E1655" s="432"/>
      <c r="F1655" s="432"/>
      <c r="G1655" s="432"/>
      <c r="H1655" s="148">
        <v>1</v>
      </c>
      <c r="I1655" s="149"/>
      <c r="J1655" s="149"/>
      <c r="K1655" s="149"/>
      <c r="L1655" s="149"/>
      <c r="M1655" s="149"/>
      <c r="N1655" s="149"/>
      <c r="O1655" s="149"/>
      <c r="P1655" s="102"/>
      <c r="Z1655" s="143"/>
      <c r="AA1655" s="143"/>
      <c r="AB1655" s="143"/>
      <c r="AC1655" s="37"/>
    </row>
    <row r="1656" spans="1:29">
      <c r="A1656" s="442"/>
      <c r="B1656" s="433" t="s">
        <v>739</v>
      </c>
      <c r="C1656" s="433"/>
      <c r="D1656" s="433"/>
      <c r="E1656" s="433"/>
      <c r="F1656" s="433"/>
      <c r="G1656" s="433"/>
      <c r="H1656" s="150">
        <f>(H1655/C1653)*G1653*H1651</f>
        <v>4340</v>
      </c>
      <c r="I1656" s="149"/>
      <c r="J1656" s="149"/>
      <c r="K1656" s="149"/>
      <c r="L1656" s="149"/>
      <c r="M1656" s="149"/>
      <c r="N1656" s="149"/>
      <c r="O1656" s="149"/>
      <c r="P1656" s="102"/>
      <c r="Z1656" s="143"/>
      <c r="AA1656" s="143"/>
      <c r="AB1656" s="143"/>
      <c r="AC1656" s="37"/>
    </row>
    <row r="1657" spans="1:29">
      <c r="A1657" s="442"/>
      <c r="B1657" s="432" t="s">
        <v>766</v>
      </c>
      <c r="C1657" s="432"/>
      <c r="D1657" s="432"/>
      <c r="E1657" s="432"/>
      <c r="F1657" s="432"/>
      <c r="G1657" s="432"/>
      <c r="H1657" s="149"/>
      <c r="I1657" s="203">
        <v>1</v>
      </c>
      <c r="J1657" s="149"/>
      <c r="K1657" s="203">
        <v>1</v>
      </c>
      <c r="L1657" s="149"/>
      <c r="M1657" s="149"/>
      <c r="N1657" s="149"/>
      <c r="O1657" s="149"/>
      <c r="P1657" s="102"/>
      <c r="Z1657" s="143"/>
      <c r="AA1657" s="143"/>
      <c r="AB1657" s="143"/>
      <c r="AC1657" s="37"/>
    </row>
    <row r="1658" spans="1:29">
      <c r="A1658" s="442"/>
      <c r="B1658" s="433" t="s">
        <v>767</v>
      </c>
      <c r="C1658" s="433"/>
      <c r="D1658" s="433"/>
      <c r="E1658" s="433"/>
      <c r="F1658" s="433"/>
      <c r="G1658" s="433"/>
      <c r="H1658" s="149"/>
      <c r="I1658" s="177">
        <f>(I1657/D1653)*G1653*I1651*I1654</f>
        <v>310</v>
      </c>
      <c r="J1658" s="149"/>
      <c r="K1658" s="177">
        <f>(K1657/D1653)*G1653*I1651*K1654</f>
        <v>124</v>
      </c>
      <c r="L1658" s="149"/>
      <c r="M1658" s="149"/>
      <c r="N1658" s="149"/>
      <c r="O1658" s="149"/>
      <c r="P1658" s="102"/>
      <c r="Z1658" s="143"/>
      <c r="AA1658" s="143"/>
      <c r="AB1658" s="143"/>
      <c r="AC1658" s="37"/>
    </row>
    <row r="1659" spans="1:29">
      <c r="A1659" s="442"/>
      <c r="B1659" s="432" t="s">
        <v>1399</v>
      </c>
      <c r="C1659" s="432"/>
      <c r="D1659" s="432"/>
      <c r="E1659" s="432"/>
      <c r="F1659" s="432"/>
      <c r="G1659" s="432"/>
      <c r="H1659" s="149"/>
      <c r="I1659" s="149"/>
      <c r="J1659" s="203">
        <v>1</v>
      </c>
      <c r="K1659" s="149"/>
      <c r="L1659" s="203">
        <v>1</v>
      </c>
      <c r="M1659" s="149"/>
      <c r="N1659" s="149"/>
      <c r="O1659" s="149"/>
      <c r="P1659" s="102"/>
      <c r="Z1659" s="143"/>
      <c r="AA1659" s="143"/>
      <c r="AB1659" s="143"/>
      <c r="AC1659" s="37"/>
    </row>
    <row r="1660" spans="1:29">
      <c r="A1660" s="442"/>
      <c r="B1660" s="433" t="s">
        <v>1400</v>
      </c>
      <c r="C1660" s="433"/>
      <c r="D1660" s="433"/>
      <c r="E1660" s="433"/>
      <c r="F1660" s="433"/>
      <c r="G1660" s="433"/>
      <c r="H1660" s="149"/>
      <c r="I1660" s="149"/>
      <c r="J1660" s="177">
        <f>(J1659/D1653)*G1653*I1651*J1654</f>
        <v>124</v>
      </c>
      <c r="K1660" s="149"/>
      <c r="L1660" s="177">
        <f>(L1659/D1653)*G1653*I1651*L1654</f>
        <v>62</v>
      </c>
      <c r="M1660" s="149"/>
      <c r="N1660" s="149"/>
      <c r="O1660" s="149"/>
      <c r="P1660" s="102"/>
      <c r="Z1660" s="143"/>
      <c r="AA1660" s="143"/>
      <c r="AB1660" s="143"/>
      <c r="AC1660" s="37"/>
    </row>
    <row r="1661" spans="1:29">
      <c r="A1661" s="442"/>
      <c r="B1661" s="448" t="s">
        <v>720</v>
      </c>
      <c r="C1661" s="448"/>
      <c r="D1661" s="448"/>
      <c r="E1661" s="448"/>
      <c r="F1661" s="448"/>
      <c r="G1661" s="448"/>
      <c r="H1661" s="152">
        <f>H1655+H1657+H1659</f>
        <v>1</v>
      </c>
      <c r="I1661" s="152">
        <f t="shared" ref="I1661:O1661" si="98">I1655+I1657+I1659</f>
        <v>1</v>
      </c>
      <c r="J1661" s="152">
        <f t="shared" si="98"/>
        <v>1</v>
      </c>
      <c r="K1661" s="152">
        <f t="shared" si="98"/>
        <v>1</v>
      </c>
      <c r="L1661" s="152">
        <f t="shared" si="98"/>
        <v>1</v>
      </c>
      <c r="M1661" s="152">
        <f t="shared" si="98"/>
        <v>0</v>
      </c>
      <c r="N1661" s="152">
        <f t="shared" si="98"/>
        <v>0</v>
      </c>
      <c r="O1661" s="152">
        <f t="shared" si="98"/>
        <v>0</v>
      </c>
      <c r="P1661" s="102"/>
      <c r="Z1661" s="143"/>
      <c r="AA1661" s="143"/>
      <c r="AB1661" s="143"/>
      <c r="AC1661" s="37"/>
    </row>
    <row r="1662" spans="1:29">
      <c r="A1662" s="442"/>
      <c r="B1662" s="439" t="s">
        <v>695</v>
      </c>
      <c r="C1662" s="439"/>
      <c r="D1662" s="439"/>
      <c r="E1662" s="439"/>
      <c r="F1662" s="439"/>
      <c r="G1662" s="439"/>
      <c r="H1662" s="117">
        <f>H1656+H1658+H1660</f>
        <v>4340</v>
      </c>
      <c r="I1662" s="117">
        <f t="shared" ref="I1662:O1662" si="99">I1656+I1658+I1660</f>
        <v>310</v>
      </c>
      <c r="J1662" s="117">
        <f t="shared" si="99"/>
        <v>124</v>
      </c>
      <c r="K1662" s="117">
        <f t="shared" si="99"/>
        <v>124</v>
      </c>
      <c r="L1662" s="117">
        <f t="shared" si="99"/>
        <v>62</v>
      </c>
      <c r="M1662" s="117">
        <f t="shared" si="99"/>
        <v>0</v>
      </c>
      <c r="N1662" s="117">
        <f t="shared" si="99"/>
        <v>0</v>
      </c>
      <c r="O1662" s="117">
        <f t="shared" si="99"/>
        <v>0</v>
      </c>
      <c r="P1662" s="102"/>
      <c r="T1662" s="141"/>
      <c r="Z1662" s="143"/>
      <c r="AA1662" s="143"/>
      <c r="AB1662" s="143"/>
      <c r="AC1662" s="37"/>
    </row>
    <row r="1663" spans="1:29">
      <c r="A1663" s="442"/>
      <c r="B1663" s="449" t="s">
        <v>746</v>
      </c>
      <c r="C1663" s="449"/>
      <c r="D1663" s="449"/>
      <c r="E1663" s="449"/>
      <c r="F1663" s="449"/>
      <c r="G1663" s="449"/>
      <c r="H1663" s="470">
        <f>H1662</f>
        <v>4340</v>
      </c>
      <c r="I1663" s="470"/>
      <c r="J1663" s="470"/>
      <c r="K1663" s="470"/>
      <c r="L1663" s="470"/>
      <c r="M1663" s="470"/>
      <c r="N1663" s="470"/>
      <c r="O1663" s="470"/>
      <c r="P1663" s="102"/>
      <c r="Z1663" s="143"/>
      <c r="AA1663" s="143"/>
      <c r="AB1663" s="143"/>
      <c r="AC1663" s="37"/>
    </row>
    <row r="1664" spans="1:29">
      <c r="A1664" s="442"/>
      <c r="B1664" s="449" t="s">
        <v>747</v>
      </c>
      <c r="C1664" s="449"/>
      <c r="D1664" s="449"/>
      <c r="E1664" s="449"/>
      <c r="F1664" s="449"/>
      <c r="G1664" s="449"/>
      <c r="H1664" s="470">
        <f>SUM(I1662:M1662)</f>
        <v>620</v>
      </c>
      <c r="I1664" s="470"/>
      <c r="J1664" s="470"/>
      <c r="K1664" s="470"/>
      <c r="L1664" s="470"/>
      <c r="M1664" s="470"/>
      <c r="N1664" s="470"/>
      <c r="O1664" s="470"/>
      <c r="P1664" s="102"/>
      <c r="Z1664" s="143"/>
      <c r="AA1664" s="143"/>
      <c r="AB1664" s="143"/>
      <c r="AC1664" s="37"/>
    </row>
    <row r="1665" spans="1:29">
      <c r="A1665" s="442"/>
      <c r="B1665" s="449" t="s">
        <v>748</v>
      </c>
      <c r="C1665" s="449"/>
      <c r="D1665" s="449"/>
      <c r="E1665" s="449"/>
      <c r="F1665" s="449"/>
      <c r="G1665" s="449"/>
      <c r="H1665" s="470">
        <f>SUM(N1661:O1661)</f>
        <v>0</v>
      </c>
      <c r="I1665" s="470"/>
      <c r="J1665" s="470"/>
      <c r="K1665" s="470"/>
      <c r="L1665" s="470"/>
      <c r="M1665" s="470"/>
      <c r="N1665" s="470"/>
      <c r="O1665" s="470"/>
      <c r="P1665" s="102"/>
      <c r="Z1665" s="143"/>
      <c r="AA1665" s="143"/>
      <c r="AB1665" s="143"/>
      <c r="AC1665" s="37"/>
    </row>
    <row r="1666" spans="1:29">
      <c r="A1666" s="442"/>
      <c r="B1666" s="439" t="s">
        <v>721</v>
      </c>
      <c r="C1666" s="439"/>
      <c r="D1666" s="439"/>
      <c r="E1666" s="439"/>
      <c r="F1666" s="439"/>
      <c r="G1666" s="439"/>
      <c r="H1666" s="470">
        <f>SUM(H1663:O1665)</f>
        <v>4960</v>
      </c>
      <c r="I1666" s="470"/>
      <c r="J1666" s="470"/>
      <c r="K1666" s="470"/>
      <c r="L1666" s="470"/>
      <c r="M1666" s="470"/>
      <c r="N1666" s="470"/>
      <c r="O1666" s="470"/>
      <c r="P1666" s="102"/>
      <c r="Z1666" s="143"/>
      <c r="AA1666" s="143"/>
      <c r="AB1666" s="143"/>
      <c r="AC1666" s="37"/>
    </row>
    <row r="1667" spans="1:29">
      <c r="A1667" s="442"/>
      <c r="B1667" s="450" t="s">
        <v>749</v>
      </c>
      <c r="C1667" s="450"/>
      <c r="D1667" s="450"/>
      <c r="E1667" s="450"/>
      <c r="F1667" s="450"/>
      <c r="G1667" s="450"/>
      <c r="H1667" s="471">
        <f>H1666/G1653</f>
        <v>0.8</v>
      </c>
      <c r="I1667" s="471"/>
      <c r="J1667" s="471"/>
      <c r="K1667" s="471"/>
      <c r="L1667" s="471"/>
      <c r="M1667" s="471"/>
      <c r="N1667" s="471"/>
      <c r="O1667" s="471"/>
      <c r="P1667" s="102"/>
      <c r="Z1667" s="143"/>
      <c r="AA1667" s="143"/>
      <c r="AB1667" s="143"/>
      <c r="AC1667" s="37"/>
    </row>
    <row r="1668" spans="1:29" s="129" customFormat="1">
      <c r="A1668" s="121"/>
      <c r="B1668" s="121"/>
      <c r="C1668" s="121"/>
      <c r="D1668" s="121"/>
      <c r="E1668" s="121"/>
      <c r="F1668" s="122"/>
      <c r="G1668" s="122"/>
      <c r="H1668" s="123"/>
      <c r="I1668" s="124"/>
      <c r="J1668" s="124"/>
      <c r="K1668" s="124"/>
      <c r="L1668" s="125"/>
      <c r="M1668" s="125"/>
      <c r="N1668" s="127"/>
      <c r="O1668" s="127"/>
      <c r="P1668" s="127"/>
      <c r="Q1668" s="127"/>
      <c r="R1668" s="127"/>
      <c r="S1668" s="127"/>
      <c r="T1668" s="127"/>
      <c r="U1668" s="127"/>
      <c r="V1668" s="127"/>
      <c r="W1668" s="127"/>
      <c r="X1668" s="127"/>
      <c r="Y1668" s="127"/>
      <c r="Z1668" s="143"/>
      <c r="AA1668" s="143"/>
      <c r="AB1668" s="143"/>
      <c r="AC1668" s="37"/>
    </row>
    <row r="1669" spans="1:29" ht="15" customHeight="1">
      <c r="A1669" s="422" t="s">
        <v>678</v>
      </c>
      <c r="B1669" s="422" t="s">
        <v>679</v>
      </c>
      <c r="C1669" s="422" t="s">
        <v>680</v>
      </c>
      <c r="D1669" s="422" t="s">
        <v>681</v>
      </c>
      <c r="E1669" s="422" t="s">
        <v>682</v>
      </c>
      <c r="F1669" s="423" t="s">
        <v>683</v>
      </c>
      <c r="G1669" s="423" t="s">
        <v>684</v>
      </c>
      <c r="H1669" s="138">
        <v>0.55000000000000004</v>
      </c>
      <c r="I1669" s="451">
        <v>0.25</v>
      </c>
      <c r="J1669" s="451"/>
      <c r="K1669" s="451"/>
      <c r="L1669" s="451"/>
      <c r="M1669" s="444">
        <v>0.1</v>
      </c>
      <c r="N1669" s="444"/>
      <c r="O1669" s="139">
        <v>0.1</v>
      </c>
      <c r="P1669" s="102"/>
      <c r="Z1669" s="143"/>
      <c r="AA1669" s="143"/>
      <c r="AB1669" s="143"/>
      <c r="AC1669" s="37"/>
    </row>
    <row r="1670" spans="1:29" ht="14.25" customHeight="1">
      <c r="A1670" s="422"/>
      <c r="B1670" s="422"/>
      <c r="C1670" s="422"/>
      <c r="D1670" s="422"/>
      <c r="E1670" s="422"/>
      <c r="F1670" s="422"/>
      <c r="G1670" s="422"/>
      <c r="H1670" s="445" t="s">
        <v>727</v>
      </c>
      <c r="I1670" s="452" t="s">
        <v>728</v>
      </c>
      <c r="J1670" s="452"/>
      <c r="K1670" s="452"/>
      <c r="L1670" s="452"/>
      <c r="M1670" s="446" t="s">
        <v>729</v>
      </c>
      <c r="N1670" s="446"/>
      <c r="O1670" s="447" t="s">
        <v>730</v>
      </c>
      <c r="P1670" s="102"/>
      <c r="Z1670" s="143"/>
      <c r="AA1670" s="143"/>
      <c r="AB1670" s="143"/>
      <c r="AC1670" s="37"/>
    </row>
    <row r="1671" spans="1:29" ht="67.5" customHeight="1">
      <c r="A1671" s="442" t="s">
        <v>394</v>
      </c>
      <c r="B1671" s="427" t="s">
        <v>973</v>
      </c>
      <c r="C1671" s="428">
        <v>1</v>
      </c>
      <c r="D1671" s="428">
        <v>1</v>
      </c>
      <c r="E1671" s="474" t="s">
        <v>618</v>
      </c>
      <c r="F1671" s="429">
        <v>6200</v>
      </c>
      <c r="G1671" s="429">
        <v>6200</v>
      </c>
      <c r="H1671" s="445"/>
      <c r="I1671" s="154" t="s">
        <v>799</v>
      </c>
      <c r="J1671" s="154" t="s">
        <v>800</v>
      </c>
      <c r="K1671" s="154" t="s">
        <v>734</v>
      </c>
      <c r="L1671" s="154" t="s">
        <v>735</v>
      </c>
      <c r="M1671" s="144" t="s">
        <v>736</v>
      </c>
      <c r="N1671" s="144" t="s">
        <v>737</v>
      </c>
      <c r="O1671" s="447"/>
      <c r="P1671" s="102"/>
      <c r="Z1671" s="143"/>
      <c r="AA1671" s="143"/>
      <c r="AB1671" s="143"/>
      <c r="AC1671" s="37"/>
    </row>
    <row r="1672" spans="1:29" ht="39" customHeight="1">
      <c r="A1672" s="442"/>
      <c r="B1672" s="427"/>
      <c r="C1672" s="427"/>
      <c r="D1672" s="427"/>
      <c r="E1672" s="427"/>
      <c r="F1672" s="427"/>
      <c r="G1672" s="427"/>
      <c r="H1672" s="427"/>
      <c r="I1672" s="153">
        <v>0.5</v>
      </c>
      <c r="J1672" s="153">
        <v>0.2</v>
      </c>
      <c r="K1672" s="153">
        <v>0.2</v>
      </c>
      <c r="L1672" s="153">
        <v>0.1</v>
      </c>
      <c r="M1672" s="144">
        <v>0.9</v>
      </c>
      <c r="N1672" s="144">
        <v>0.1</v>
      </c>
      <c r="O1672" s="447"/>
      <c r="P1672" s="102"/>
      <c r="Z1672" s="143"/>
      <c r="AA1672" s="143"/>
      <c r="AB1672" s="143"/>
      <c r="AC1672" s="37"/>
    </row>
    <row r="1673" spans="1:29">
      <c r="A1673" s="442"/>
      <c r="B1673" s="432" t="s">
        <v>738</v>
      </c>
      <c r="C1673" s="432"/>
      <c r="D1673" s="432"/>
      <c r="E1673" s="432"/>
      <c r="F1673" s="432"/>
      <c r="G1673" s="432"/>
      <c r="H1673" s="148">
        <v>1</v>
      </c>
      <c r="I1673" s="149"/>
      <c r="J1673" s="149"/>
      <c r="K1673" s="149"/>
      <c r="L1673" s="149"/>
      <c r="M1673" s="149"/>
      <c r="N1673" s="149"/>
      <c r="O1673" s="149"/>
      <c r="P1673" s="102"/>
      <c r="Z1673" s="143"/>
      <c r="AA1673" s="143"/>
      <c r="AB1673" s="143"/>
      <c r="AC1673" s="37"/>
    </row>
    <row r="1674" spans="1:29">
      <c r="A1674" s="442"/>
      <c r="B1674" s="433" t="s">
        <v>739</v>
      </c>
      <c r="C1674" s="433"/>
      <c r="D1674" s="433"/>
      <c r="E1674" s="433"/>
      <c r="F1674" s="433"/>
      <c r="G1674" s="433"/>
      <c r="H1674" s="150">
        <f>(H1673/C1671)*G1671*H1669</f>
        <v>3410.0000000000005</v>
      </c>
      <c r="I1674" s="149"/>
      <c r="J1674" s="149"/>
      <c r="K1674" s="149"/>
      <c r="L1674" s="149"/>
      <c r="M1674" s="149"/>
      <c r="N1674" s="149"/>
      <c r="O1674" s="149"/>
      <c r="P1674" s="102"/>
      <c r="Z1674" s="143"/>
      <c r="AA1674" s="143"/>
      <c r="AB1674" s="143"/>
      <c r="AC1674" s="37"/>
    </row>
    <row r="1675" spans="1:29">
      <c r="A1675" s="442"/>
      <c r="B1675" s="432" t="s">
        <v>766</v>
      </c>
      <c r="C1675" s="432"/>
      <c r="D1675" s="432"/>
      <c r="E1675" s="432"/>
      <c r="F1675" s="432"/>
      <c r="G1675" s="432"/>
      <c r="H1675" s="149"/>
      <c r="I1675" s="203">
        <v>1</v>
      </c>
      <c r="J1675" s="203"/>
      <c r="K1675" s="203">
        <v>1</v>
      </c>
      <c r="L1675" s="149"/>
      <c r="M1675" s="149"/>
      <c r="N1675" s="149"/>
      <c r="O1675" s="149"/>
      <c r="P1675" s="102"/>
      <c r="Z1675" s="143"/>
      <c r="AA1675" s="143"/>
      <c r="AB1675" s="143"/>
      <c r="AC1675" s="37"/>
    </row>
    <row r="1676" spans="1:29">
      <c r="A1676" s="442"/>
      <c r="B1676" s="433" t="s">
        <v>767</v>
      </c>
      <c r="C1676" s="433"/>
      <c r="D1676" s="433"/>
      <c r="E1676" s="433"/>
      <c r="F1676" s="433"/>
      <c r="G1676" s="433"/>
      <c r="H1676" s="149"/>
      <c r="I1676" s="177">
        <f>(I1675/D1671)*G1671*I1669*I1672</f>
        <v>775</v>
      </c>
      <c r="J1676" s="177">
        <f>(J1675/D1671)*G1671*I1669*J1672</f>
        <v>0</v>
      </c>
      <c r="K1676" s="177">
        <f>(K1675/D1671)*G1671*I1669*K1672</f>
        <v>310</v>
      </c>
      <c r="L1676" s="149"/>
      <c r="M1676" s="149"/>
      <c r="N1676" s="149"/>
      <c r="O1676" s="149"/>
      <c r="P1676" s="102"/>
      <c r="Z1676" s="143"/>
      <c r="AA1676" s="143"/>
      <c r="AB1676" s="143"/>
      <c r="AC1676" s="37"/>
    </row>
    <row r="1677" spans="1:29">
      <c r="A1677" s="442"/>
      <c r="B1677" s="432" t="s">
        <v>1399</v>
      </c>
      <c r="C1677" s="432"/>
      <c r="D1677" s="432"/>
      <c r="E1677" s="432"/>
      <c r="F1677" s="432"/>
      <c r="G1677" s="432"/>
      <c r="H1677" s="149"/>
      <c r="I1677" s="149"/>
      <c r="J1677" s="203">
        <v>1</v>
      </c>
      <c r="K1677" s="149"/>
      <c r="L1677" s="203">
        <v>1</v>
      </c>
      <c r="M1677" s="149"/>
      <c r="N1677" s="149"/>
      <c r="O1677" s="149"/>
      <c r="P1677" s="102"/>
      <c r="Z1677" s="143"/>
      <c r="AA1677" s="143"/>
      <c r="AB1677" s="143"/>
      <c r="AC1677" s="37"/>
    </row>
    <row r="1678" spans="1:29">
      <c r="A1678" s="442"/>
      <c r="B1678" s="433" t="s">
        <v>1400</v>
      </c>
      <c r="C1678" s="433"/>
      <c r="D1678" s="433"/>
      <c r="E1678" s="433"/>
      <c r="F1678" s="433"/>
      <c r="G1678" s="433"/>
      <c r="H1678" s="149"/>
      <c r="I1678" s="149"/>
      <c r="J1678" s="177">
        <f>(J1677/D1671)*G1671*I1669*J1672</f>
        <v>310</v>
      </c>
      <c r="K1678" s="149"/>
      <c r="L1678" s="177">
        <f>(L1677/D1671)*G1671*I1669*L1672</f>
        <v>155</v>
      </c>
      <c r="M1678" s="149"/>
      <c r="N1678" s="149"/>
      <c r="O1678" s="149"/>
      <c r="P1678" s="102"/>
      <c r="Z1678" s="143"/>
      <c r="AA1678" s="143"/>
      <c r="AB1678" s="143"/>
      <c r="AC1678" s="37"/>
    </row>
    <row r="1679" spans="1:29">
      <c r="A1679" s="442"/>
      <c r="B1679" s="448" t="s">
        <v>720</v>
      </c>
      <c r="C1679" s="448"/>
      <c r="D1679" s="448"/>
      <c r="E1679" s="448"/>
      <c r="F1679" s="448"/>
      <c r="G1679" s="448"/>
      <c r="H1679" s="152">
        <f>H1673+H1675+H1677</f>
        <v>1</v>
      </c>
      <c r="I1679" s="152">
        <f t="shared" ref="I1679:O1679" si="100">I1673+I1675+I1677</f>
        <v>1</v>
      </c>
      <c r="J1679" s="152">
        <f t="shared" si="100"/>
        <v>1</v>
      </c>
      <c r="K1679" s="152">
        <f t="shared" si="100"/>
        <v>1</v>
      </c>
      <c r="L1679" s="152">
        <f t="shared" si="100"/>
        <v>1</v>
      </c>
      <c r="M1679" s="152">
        <f t="shared" si="100"/>
        <v>0</v>
      </c>
      <c r="N1679" s="152">
        <f t="shared" si="100"/>
        <v>0</v>
      </c>
      <c r="O1679" s="152">
        <f t="shared" si="100"/>
        <v>0</v>
      </c>
      <c r="P1679" s="102"/>
      <c r="Z1679" s="143"/>
      <c r="AA1679" s="143"/>
      <c r="AB1679" s="143"/>
      <c r="AC1679" s="37"/>
    </row>
    <row r="1680" spans="1:29">
      <c r="A1680" s="442"/>
      <c r="B1680" s="439" t="s">
        <v>695</v>
      </c>
      <c r="C1680" s="439"/>
      <c r="D1680" s="439"/>
      <c r="E1680" s="439"/>
      <c r="F1680" s="439"/>
      <c r="G1680" s="439"/>
      <c r="H1680" s="117">
        <f>H1674+H1676+H1678</f>
        <v>3410.0000000000005</v>
      </c>
      <c r="I1680" s="117">
        <f t="shared" ref="I1680:O1680" si="101">I1674+I1676+I1678</f>
        <v>775</v>
      </c>
      <c r="J1680" s="117">
        <f t="shared" si="101"/>
        <v>310</v>
      </c>
      <c r="K1680" s="117">
        <f t="shared" si="101"/>
        <v>310</v>
      </c>
      <c r="L1680" s="117">
        <f t="shared" si="101"/>
        <v>155</v>
      </c>
      <c r="M1680" s="117">
        <f t="shared" si="101"/>
        <v>0</v>
      </c>
      <c r="N1680" s="117">
        <f t="shared" si="101"/>
        <v>0</v>
      </c>
      <c r="O1680" s="117">
        <f t="shared" si="101"/>
        <v>0</v>
      </c>
      <c r="P1680" s="102"/>
      <c r="T1680" s="141"/>
      <c r="Z1680" s="143"/>
      <c r="AA1680" s="143"/>
      <c r="AB1680" s="143"/>
      <c r="AC1680" s="37"/>
    </row>
    <row r="1681" spans="1:29">
      <c r="A1681" s="442"/>
      <c r="B1681" s="449" t="s">
        <v>746</v>
      </c>
      <c r="C1681" s="449"/>
      <c r="D1681" s="449"/>
      <c r="E1681" s="449"/>
      <c r="F1681" s="449"/>
      <c r="G1681" s="449"/>
      <c r="H1681" s="470">
        <f>H1680</f>
        <v>3410.0000000000005</v>
      </c>
      <c r="I1681" s="470"/>
      <c r="J1681" s="470"/>
      <c r="K1681" s="470"/>
      <c r="L1681" s="470"/>
      <c r="M1681" s="470"/>
      <c r="N1681" s="470"/>
      <c r="O1681" s="470"/>
      <c r="P1681" s="102"/>
      <c r="Z1681" s="143"/>
      <c r="AA1681" s="143"/>
      <c r="AB1681" s="143"/>
      <c r="AC1681" s="37"/>
    </row>
    <row r="1682" spans="1:29">
      <c r="A1682" s="442"/>
      <c r="B1682" s="449" t="s">
        <v>747</v>
      </c>
      <c r="C1682" s="449"/>
      <c r="D1682" s="449"/>
      <c r="E1682" s="449"/>
      <c r="F1682" s="449"/>
      <c r="G1682" s="449"/>
      <c r="H1682" s="470">
        <f>SUM(I1680:M1680)</f>
        <v>1550</v>
      </c>
      <c r="I1682" s="470"/>
      <c r="J1682" s="470"/>
      <c r="K1682" s="470"/>
      <c r="L1682" s="470"/>
      <c r="M1682" s="470"/>
      <c r="N1682" s="470"/>
      <c r="O1682" s="470"/>
      <c r="P1682" s="102"/>
      <c r="Z1682" s="143"/>
      <c r="AA1682" s="143"/>
      <c r="AB1682" s="143"/>
      <c r="AC1682" s="37"/>
    </row>
    <row r="1683" spans="1:29">
      <c r="A1683" s="442"/>
      <c r="B1683" s="449" t="s">
        <v>748</v>
      </c>
      <c r="C1683" s="449"/>
      <c r="D1683" s="449"/>
      <c r="E1683" s="449"/>
      <c r="F1683" s="449"/>
      <c r="G1683" s="449"/>
      <c r="H1683" s="470">
        <f>SUM(N1679:O1679)</f>
        <v>0</v>
      </c>
      <c r="I1683" s="470"/>
      <c r="J1683" s="470"/>
      <c r="K1683" s="470"/>
      <c r="L1683" s="470"/>
      <c r="M1683" s="470"/>
      <c r="N1683" s="470"/>
      <c r="O1683" s="470"/>
      <c r="P1683" s="102"/>
      <c r="Z1683" s="143"/>
      <c r="AA1683" s="143"/>
      <c r="AB1683" s="143"/>
      <c r="AC1683" s="37"/>
    </row>
    <row r="1684" spans="1:29">
      <c r="A1684" s="442"/>
      <c r="B1684" s="439" t="s">
        <v>721</v>
      </c>
      <c r="C1684" s="439"/>
      <c r="D1684" s="439"/>
      <c r="E1684" s="439"/>
      <c r="F1684" s="439"/>
      <c r="G1684" s="439"/>
      <c r="H1684" s="470">
        <f>SUM(H1681:O1683)</f>
        <v>4960</v>
      </c>
      <c r="I1684" s="470"/>
      <c r="J1684" s="470"/>
      <c r="K1684" s="470"/>
      <c r="L1684" s="470"/>
      <c r="M1684" s="470"/>
      <c r="N1684" s="470"/>
      <c r="O1684" s="470"/>
      <c r="P1684" s="102"/>
      <c r="Z1684" s="143"/>
      <c r="AA1684" s="143"/>
      <c r="AB1684" s="143"/>
      <c r="AC1684" s="37"/>
    </row>
    <row r="1685" spans="1:29">
      <c r="A1685" s="442"/>
      <c r="B1685" s="450" t="s">
        <v>749</v>
      </c>
      <c r="C1685" s="450"/>
      <c r="D1685" s="450"/>
      <c r="E1685" s="450"/>
      <c r="F1685" s="450"/>
      <c r="G1685" s="450"/>
      <c r="H1685" s="471">
        <f>H1684/G1671</f>
        <v>0.8</v>
      </c>
      <c r="I1685" s="471"/>
      <c r="J1685" s="471"/>
      <c r="K1685" s="471"/>
      <c r="L1685" s="471"/>
      <c r="M1685" s="471"/>
      <c r="N1685" s="471"/>
      <c r="O1685" s="471"/>
      <c r="P1685" s="102"/>
      <c r="Z1685" s="143"/>
      <c r="AA1685" s="143"/>
      <c r="AB1685" s="143"/>
      <c r="AC1685" s="37"/>
    </row>
    <row r="1686" spans="1:29" s="129" customFormat="1">
      <c r="A1686" s="121"/>
      <c r="B1686" s="121"/>
      <c r="C1686" s="121"/>
      <c r="D1686" s="121"/>
      <c r="E1686" s="121"/>
      <c r="F1686" s="122"/>
      <c r="G1686" s="122"/>
      <c r="H1686" s="123"/>
      <c r="I1686" s="124"/>
      <c r="J1686" s="124"/>
      <c r="K1686" s="124"/>
      <c r="L1686" s="125"/>
      <c r="M1686" s="125"/>
      <c r="N1686" s="127"/>
      <c r="O1686" s="127"/>
      <c r="P1686" s="127"/>
      <c r="Q1686" s="127"/>
      <c r="R1686" s="127"/>
      <c r="S1686" s="127"/>
      <c r="T1686" s="127"/>
      <c r="U1686" s="127"/>
      <c r="V1686" s="127"/>
      <c r="W1686" s="127"/>
      <c r="X1686" s="127"/>
      <c r="Y1686" s="127"/>
      <c r="Z1686" s="143"/>
      <c r="AA1686" s="143"/>
      <c r="AB1686" s="143"/>
      <c r="AC1686" s="37"/>
    </row>
    <row r="1687" spans="1:29" ht="15" customHeight="1">
      <c r="A1687" s="422" t="s">
        <v>678</v>
      </c>
      <c r="B1687" s="422" t="s">
        <v>679</v>
      </c>
      <c r="C1687" s="422" t="s">
        <v>680</v>
      </c>
      <c r="D1687" s="422" t="s">
        <v>681</v>
      </c>
      <c r="E1687" s="422" t="s">
        <v>682</v>
      </c>
      <c r="F1687" s="423" t="s">
        <v>683</v>
      </c>
      <c r="G1687" s="423" t="s">
        <v>684</v>
      </c>
      <c r="H1687" s="138">
        <v>0.55000000000000004</v>
      </c>
      <c r="I1687" s="451">
        <v>0.25</v>
      </c>
      <c r="J1687" s="451"/>
      <c r="K1687" s="451"/>
      <c r="L1687" s="451"/>
      <c r="M1687" s="444">
        <v>0.1</v>
      </c>
      <c r="N1687" s="444"/>
      <c r="O1687" s="139">
        <v>0.1</v>
      </c>
      <c r="P1687" s="102"/>
      <c r="Z1687" s="143"/>
      <c r="AA1687" s="143"/>
      <c r="AB1687" s="143"/>
      <c r="AC1687" s="37"/>
    </row>
    <row r="1688" spans="1:29" ht="14.25" customHeight="1">
      <c r="A1688" s="422"/>
      <c r="B1688" s="422"/>
      <c r="C1688" s="422"/>
      <c r="D1688" s="422"/>
      <c r="E1688" s="422"/>
      <c r="F1688" s="422"/>
      <c r="G1688" s="422"/>
      <c r="H1688" s="445" t="s">
        <v>727</v>
      </c>
      <c r="I1688" s="452" t="s">
        <v>728</v>
      </c>
      <c r="J1688" s="452"/>
      <c r="K1688" s="452"/>
      <c r="L1688" s="452"/>
      <c r="M1688" s="446" t="s">
        <v>729</v>
      </c>
      <c r="N1688" s="446"/>
      <c r="O1688" s="447" t="s">
        <v>730</v>
      </c>
      <c r="P1688" s="102"/>
      <c r="Z1688" s="143"/>
      <c r="AA1688" s="143"/>
      <c r="AB1688" s="143"/>
      <c r="AC1688" s="37"/>
    </row>
    <row r="1689" spans="1:29" ht="67.5" customHeight="1">
      <c r="A1689" s="442" t="s">
        <v>396</v>
      </c>
      <c r="B1689" s="427" t="s">
        <v>803</v>
      </c>
      <c r="C1689" s="428">
        <v>1</v>
      </c>
      <c r="D1689" s="428">
        <v>1</v>
      </c>
      <c r="E1689" s="474" t="s">
        <v>618</v>
      </c>
      <c r="F1689" s="428">
        <v>5600</v>
      </c>
      <c r="G1689" s="429">
        <v>5600</v>
      </c>
      <c r="H1689" s="445"/>
      <c r="I1689" s="154" t="s">
        <v>732</v>
      </c>
      <c r="J1689" s="154" t="s">
        <v>733</v>
      </c>
      <c r="K1689" s="154" t="s">
        <v>734</v>
      </c>
      <c r="L1689" s="154" t="s">
        <v>735</v>
      </c>
      <c r="M1689" s="144" t="s">
        <v>736</v>
      </c>
      <c r="N1689" s="144" t="s">
        <v>737</v>
      </c>
      <c r="O1689" s="447"/>
      <c r="P1689" s="102"/>
      <c r="Z1689" s="143"/>
      <c r="AA1689" s="143"/>
      <c r="AB1689" s="143"/>
      <c r="AC1689" s="37"/>
    </row>
    <row r="1690" spans="1:29" ht="39" customHeight="1">
      <c r="A1690" s="442"/>
      <c r="B1690" s="427"/>
      <c r="C1690" s="427"/>
      <c r="D1690" s="427"/>
      <c r="E1690" s="427"/>
      <c r="F1690" s="427"/>
      <c r="G1690" s="427"/>
      <c r="H1690" s="427"/>
      <c r="I1690" s="153">
        <v>0.6</v>
      </c>
      <c r="J1690" s="153">
        <v>0.2</v>
      </c>
      <c r="K1690" s="153">
        <v>0.1</v>
      </c>
      <c r="L1690" s="153">
        <v>0.1</v>
      </c>
      <c r="M1690" s="144">
        <v>0.9</v>
      </c>
      <c r="N1690" s="144">
        <v>0.1</v>
      </c>
      <c r="O1690" s="447"/>
      <c r="P1690" s="102"/>
      <c r="Z1690" s="143"/>
      <c r="AA1690" s="143"/>
      <c r="AB1690" s="143"/>
      <c r="AC1690" s="37"/>
    </row>
    <row r="1691" spans="1:29">
      <c r="A1691" s="442"/>
      <c r="B1691" s="432" t="s">
        <v>738</v>
      </c>
      <c r="C1691" s="432"/>
      <c r="D1691" s="432"/>
      <c r="E1691" s="432"/>
      <c r="F1691" s="432"/>
      <c r="G1691" s="432"/>
      <c r="H1691" s="148">
        <v>1</v>
      </c>
      <c r="I1691" s="149"/>
      <c r="J1691" s="149"/>
      <c r="K1691" s="149"/>
      <c r="L1691" s="149"/>
      <c r="M1691" s="149"/>
      <c r="N1691" s="149"/>
      <c r="O1691" s="149"/>
      <c r="P1691" s="102"/>
      <c r="Z1691" s="143"/>
      <c r="AA1691" s="143"/>
      <c r="AB1691" s="143"/>
      <c r="AC1691" s="37"/>
    </row>
    <row r="1692" spans="1:29">
      <c r="A1692" s="442"/>
      <c r="B1692" s="433" t="s">
        <v>739</v>
      </c>
      <c r="C1692" s="433"/>
      <c r="D1692" s="433"/>
      <c r="E1692" s="433"/>
      <c r="F1692" s="433"/>
      <c r="G1692" s="433"/>
      <c r="H1692" s="150">
        <f>(H1691/C1689)*G1689*H1687</f>
        <v>3080.0000000000005</v>
      </c>
      <c r="I1692" s="149"/>
      <c r="J1692" s="149"/>
      <c r="K1692" s="149"/>
      <c r="L1692" s="149"/>
      <c r="M1692" s="149"/>
      <c r="N1692" s="149"/>
      <c r="O1692" s="149"/>
      <c r="P1692" s="102"/>
      <c r="Z1692" s="143"/>
      <c r="AA1692" s="143"/>
      <c r="AB1692" s="143"/>
      <c r="AC1692" s="37"/>
    </row>
    <row r="1693" spans="1:29">
      <c r="A1693" s="442"/>
      <c r="B1693" s="432" t="s">
        <v>762</v>
      </c>
      <c r="C1693" s="432"/>
      <c r="D1693" s="432"/>
      <c r="E1693" s="432"/>
      <c r="F1693" s="432"/>
      <c r="G1693" s="432"/>
      <c r="H1693" s="115"/>
      <c r="I1693" s="149"/>
      <c r="J1693" s="203">
        <v>1</v>
      </c>
      <c r="K1693" s="149"/>
      <c r="L1693" s="149"/>
      <c r="M1693" s="149"/>
      <c r="N1693" s="149"/>
      <c r="O1693" s="149"/>
      <c r="P1693" s="102"/>
      <c r="Z1693" s="143"/>
      <c r="AA1693" s="143"/>
      <c r="AB1693" s="143"/>
      <c r="AC1693" s="37"/>
    </row>
    <row r="1694" spans="1:29">
      <c r="A1694" s="442"/>
      <c r="B1694" s="433" t="s">
        <v>763</v>
      </c>
      <c r="C1694" s="433"/>
      <c r="D1694" s="433"/>
      <c r="E1694" s="433"/>
      <c r="F1694" s="433"/>
      <c r="G1694" s="433"/>
      <c r="H1694" s="115"/>
      <c r="I1694" s="149"/>
      <c r="J1694" s="177">
        <f>(J1693/D1689)*G1689*I1687*J1690</f>
        <v>280</v>
      </c>
      <c r="K1694" s="149"/>
      <c r="L1694" s="149"/>
      <c r="M1694" s="149"/>
      <c r="N1694" s="149"/>
      <c r="O1694" s="149"/>
      <c r="P1694" s="102"/>
      <c r="Z1694" s="143"/>
      <c r="AA1694" s="143"/>
      <c r="AB1694" s="143"/>
      <c r="AC1694" s="37"/>
    </row>
    <row r="1695" spans="1:29">
      <c r="A1695" s="442"/>
      <c r="B1695" s="432" t="s">
        <v>766</v>
      </c>
      <c r="C1695" s="432"/>
      <c r="D1695" s="432"/>
      <c r="E1695" s="432"/>
      <c r="F1695" s="432"/>
      <c r="G1695" s="432"/>
      <c r="H1695" s="149"/>
      <c r="I1695" s="203">
        <v>1</v>
      </c>
      <c r="J1695" s="149"/>
      <c r="K1695" s="149"/>
      <c r="L1695" s="149"/>
      <c r="M1695" s="149"/>
      <c r="N1695" s="149"/>
      <c r="O1695" s="149"/>
      <c r="P1695" s="102"/>
      <c r="Z1695" s="143"/>
      <c r="AA1695" s="143"/>
      <c r="AB1695" s="143"/>
      <c r="AC1695" s="37"/>
    </row>
    <row r="1696" spans="1:29">
      <c r="A1696" s="442"/>
      <c r="B1696" s="433" t="s">
        <v>767</v>
      </c>
      <c r="C1696" s="433"/>
      <c r="D1696" s="433"/>
      <c r="E1696" s="433"/>
      <c r="F1696" s="433"/>
      <c r="G1696" s="433"/>
      <c r="H1696" s="149"/>
      <c r="I1696" s="177">
        <f>(I1695/D1689)*G1689*I1687*I1690</f>
        <v>840</v>
      </c>
      <c r="J1696" s="149"/>
      <c r="K1696" s="149"/>
      <c r="L1696" s="149"/>
      <c r="M1696" s="149"/>
      <c r="N1696" s="149"/>
      <c r="O1696" s="149"/>
      <c r="P1696" s="102"/>
      <c r="Z1696" s="143"/>
      <c r="AA1696" s="143"/>
      <c r="AB1696" s="143"/>
      <c r="AC1696" s="37"/>
    </row>
    <row r="1697" spans="1:29">
      <c r="A1697" s="442"/>
      <c r="B1697" s="432" t="s">
        <v>1399</v>
      </c>
      <c r="C1697" s="432"/>
      <c r="D1697" s="432"/>
      <c r="E1697" s="432"/>
      <c r="F1697" s="432"/>
      <c r="G1697" s="432"/>
      <c r="H1697" s="149"/>
      <c r="I1697" s="149"/>
      <c r="J1697" s="149"/>
      <c r="K1697" s="203">
        <v>1</v>
      </c>
      <c r="L1697" s="149"/>
      <c r="M1697" s="149"/>
      <c r="N1697" s="149"/>
      <c r="O1697" s="149"/>
      <c r="P1697" s="102"/>
      <c r="Z1697" s="143"/>
      <c r="AA1697" s="143"/>
      <c r="AB1697" s="143"/>
      <c r="AC1697" s="37"/>
    </row>
    <row r="1698" spans="1:29">
      <c r="A1698" s="442"/>
      <c r="B1698" s="433" t="s">
        <v>1400</v>
      </c>
      <c r="C1698" s="433"/>
      <c r="D1698" s="433"/>
      <c r="E1698" s="433"/>
      <c r="F1698" s="433"/>
      <c r="G1698" s="433"/>
      <c r="H1698" s="149"/>
      <c r="I1698" s="149"/>
      <c r="J1698" s="149"/>
      <c r="K1698" s="177">
        <f>(K1697/D1689)*G1689*I1687*K1690</f>
        <v>140</v>
      </c>
      <c r="L1698" s="149"/>
      <c r="M1698" s="149"/>
      <c r="N1698" s="149"/>
      <c r="O1698" s="149"/>
      <c r="P1698" s="102"/>
      <c r="Z1698" s="143"/>
      <c r="AA1698" s="143"/>
      <c r="AB1698" s="143"/>
      <c r="AC1698" s="37"/>
    </row>
    <row r="1699" spans="1:29">
      <c r="A1699" s="442"/>
      <c r="B1699" s="448" t="s">
        <v>720</v>
      </c>
      <c r="C1699" s="448"/>
      <c r="D1699" s="448"/>
      <c r="E1699" s="448"/>
      <c r="F1699" s="448"/>
      <c r="G1699" s="448"/>
      <c r="H1699" s="152">
        <f>H1691+H1693+H1695+H1697</f>
        <v>1</v>
      </c>
      <c r="I1699" s="152">
        <f t="shared" ref="I1699:O1699" si="102">I1691+I1693+I1695+I1697</f>
        <v>1</v>
      </c>
      <c r="J1699" s="152">
        <f t="shared" si="102"/>
        <v>1</v>
      </c>
      <c r="K1699" s="152">
        <f t="shared" si="102"/>
        <v>1</v>
      </c>
      <c r="L1699" s="152">
        <f t="shared" si="102"/>
        <v>0</v>
      </c>
      <c r="M1699" s="152">
        <f t="shared" si="102"/>
        <v>0</v>
      </c>
      <c r="N1699" s="152">
        <f t="shared" si="102"/>
        <v>0</v>
      </c>
      <c r="O1699" s="152">
        <f t="shared" si="102"/>
        <v>0</v>
      </c>
      <c r="P1699" s="102"/>
      <c r="Z1699" s="143"/>
      <c r="AA1699" s="143"/>
      <c r="AB1699" s="143"/>
      <c r="AC1699" s="37"/>
    </row>
    <row r="1700" spans="1:29">
      <c r="A1700" s="442"/>
      <c r="B1700" s="439" t="s">
        <v>695</v>
      </c>
      <c r="C1700" s="439"/>
      <c r="D1700" s="439"/>
      <c r="E1700" s="439"/>
      <c r="F1700" s="439"/>
      <c r="G1700" s="439"/>
      <c r="H1700" s="117">
        <f>H1692+H1694+H1696+H1698</f>
        <v>3080.0000000000005</v>
      </c>
      <c r="I1700" s="117">
        <f t="shared" ref="I1700:O1700" si="103">I1692+I1694+I1696+I1698</f>
        <v>840</v>
      </c>
      <c r="J1700" s="117">
        <f t="shared" si="103"/>
        <v>280</v>
      </c>
      <c r="K1700" s="117">
        <f t="shared" si="103"/>
        <v>140</v>
      </c>
      <c r="L1700" s="117">
        <f t="shared" si="103"/>
        <v>0</v>
      </c>
      <c r="M1700" s="117">
        <f t="shared" si="103"/>
        <v>0</v>
      </c>
      <c r="N1700" s="117">
        <f t="shared" si="103"/>
        <v>0</v>
      </c>
      <c r="O1700" s="117">
        <f t="shared" si="103"/>
        <v>0</v>
      </c>
      <c r="P1700" s="102"/>
      <c r="T1700" s="141"/>
      <c r="Z1700" s="143"/>
      <c r="AA1700" s="143"/>
      <c r="AB1700" s="143"/>
      <c r="AC1700" s="37"/>
    </row>
    <row r="1701" spans="1:29">
      <c r="A1701" s="442"/>
      <c r="B1701" s="449" t="s">
        <v>746</v>
      </c>
      <c r="C1701" s="449"/>
      <c r="D1701" s="449"/>
      <c r="E1701" s="449"/>
      <c r="F1701" s="449"/>
      <c r="G1701" s="449"/>
      <c r="H1701" s="470">
        <f>H1700</f>
        <v>3080.0000000000005</v>
      </c>
      <c r="I1701" s="470"/>
      <c r="J1701" s="470"/>
      <c r="K1701" s="470"/>
      <c r="L1701" s="470"/>
      <c r="M1701" s="470"/>
      <c r="N1701" s="470"/>
      <c r="O1701" s="470"/>
      <c r="P1701" s="102"/>
      <c r="Z1701" s="143"/>
      <c r="AA1701" s="143"/>
      <c r="AB1701" s="143"/>
      <c r="AC1701" s="37"/>
    </row>
    <row r="1702" spans="1:29">
      <c r="A1702" s="442"/>
      <c r="B1702" s="449" t="s">
        <v>747</v>
      </c>
      <c r="C1702" s="449"/>
      <c r="D1702" s="449"/>
      <c r="E1702" s="449"/>
      <c r="F1702" s="449"/>
      <c r="G1702" s="449"/>
      <c r="H1702" s="470">
        <f>SUM(I1700:M1700)</f>
        <v>1260</v>
      </c>
      <c r="I1702" s="470"/>
      <c r="J1702" s="470"/>
      <c r="K1702" s="470"/>
      <c r="L1702" s="470"/>
      <c r="M1702" s="470"/>
      <c r="N1702" s="470"/>
      <c r="O1702" s="470"/>
      <c r="P1702" s="102"/>
      <c r="Z1702" s="143"/>
      <c r="AA1702" s="143"/>
      <c r="AB1702" s="143"/>
      <c r="AC1702" s="37"/>
    </row>
    <row r="1703" spans="1:29">
      <c r="A1703" s="442"/>
      <c r="B1703" s="449" t="s">
        <v>748</v>
      </c>
      <c r="C1703" s="449"/>
      <c r="D1703" s="449"/>
      <c r="E1703" s="449"/>
      <c r="F1703" s="449"/>
      <c r="G1703" s="449"/>
      <c r="H1703" s="470">
        <f>SUM(N1699:O1699)</f>
        <v>0</v>
      </c>
      <c r="I1703" s="470"/>
      <c r="J1703" s="470"/>
      <c r="K1703" s="470"/>
      <c r="L1703" s="470"/>
      <c r="M1703" s="470"/>
      <c r="N1703" s="470"/>
      <c r="O1703" s="470"/>
      <c r="P1703" s="102"/>
      <c r="Z1703" s="143"/>
      <c r="AA1703" s="143"/>
      <c r="AB1703" s="143"/>
      <c r="AC1703" s="37"/>
    </row>
    <row r="1704" spans="1:29">
      <c r="A1704" s="442"/>
      <c r="B1704" s="439" t="s">
        <v>721</v>
      </c>
      <c r="C1704" s="439"/>
      <c r="D1704" s="439"/>
      <c r="E1704" s="439"/>
      <c r="F1704" s="439"/>
      <c r="G1704" s="439"/>
      <c r="H1704" s="470">
        <f>SUM(H1701:O1703)</f>
        <v>4340</v>
      </c>
      <c r="I1704" s="470"/>
      <c r="J1704" s="470"/>
      <c r="K1704" s="470"/>
      <c r="L1704" s="470"/>
      <c r="M1704" s="470"/>
      <c r="N1704" s="470"/>
      <c r="O1704" s="470"/>
      <c r="P1704" s="102"/>
      <c r="Z1704" s="143"/>
      <c r="AA1704" s="143"/>
      <c r="AB1704" s="143"/>
      <c r="AC1704" s="37"/>
    </row>
    <row r="1705" spans="1:29">
      <c r="A1705" s="442"/>
      <c r="B1705" s="450" t="s">
        <v>749</v>
      </c>
      <c r="C1705" s="450"/>
      <c r="D1705" s="450"/>
      <c r="E1705" s="450"/>
      <c r="F1705" s="450"/>
      <c r="G1705" s="450"/>
      <c r="H1705" s="471">
        <f>H1704/G1689</f>
        <v>0.77500000000000002</v>
      </c>
      <c r="I1705" s="471"/>
      <c r="J1705" s="471"/>
      <c r="K1705" s="471"/>
      <c r="L1705" s="471"/>
      <c r="M1705" s="471"/>
      <c r="N1705" s="471"/>
      <c r="O1705" s="471"/>
      <c r="P1705" s="102"/>
      <c r="Z1705" s="143"/>
      <c r="AA1705" s="143"/>
      <c r="AB1705" s="143"/>
      <c r="AC1705" s="37"/>
    </row>
    <row r="1706" spans="1:29" s="129" customFormat="1">
      <c r="A1706" s="121"/>
      <c r="B1706" s="121"/>
      <c r="C1706" s="121"/>
      <c r="D1706" s="121"/>
      <c r="E1706" s="121"/>
      <c r="F1706" s="122"/>
      <c r="G1706" s="122"/>
      <c r="H1706" s="123"/>
      <c r="I1706" s="124"/>
      <c r="J1706" s="124"/>
      <c r="K1706" s="124"/>
      <c r="L1706" s="125"/>
      <c r="M1706" s="125"/>
      <c r="N1706" s="127"/>
      <c r="O1706" s="127"/>
      <c r="P1706" s="127"/>
      <c r="Q1706" s="127"/>
      <c r="R1706" s="127"/>
      <c r="S1706" s="127"/>
      <c r="T1706" s="127"/>
      <c r="U1706" s="127"/>
      <c r="V1706" s="127"/>
      <c r="W1706" s="127"/>
      <c r="X1706" s="127"/>
      <c r="Y1706" s="127"/>
      <c r="Z1706" s="143"/>
      <c r="AA1706" s="143"/>
      <c r="AB1706" s="143"/>
      <c r="AC1706" s="37"/>
    </row>
    <row r="1707" spans="1:29" ht="15" customHeight="1">
      <c r="A1707" s="422" t="s">
        <v>678</v>
      </c>
      <c r="B1707" s="422" t="s">
        <v>679</v>
      </c>
      <c r="C1707" s="422" t="s">
        <v>680</v>
      </c>
      <c r="D1707" s="422" t="s">
        <v>681</v>
      </c>
      <c r="E1707" s="422" t="s">
        <v>682</v>
      </c>
      <c r="F1707" s="423" t="s">
        <v>683</v>
      </c>
      <c r="G1707" s="423" t="s">
        <v>684</v>
      </c>
      <c r="H1707" s="138">
        <v>0.55000000000000004</v>
      </c>
      <c r="I1707" s="451">
        <v>0.25</v>
      </c>
      <c r="J1707" s="451"/>
      <c r="K1707" s="451"/>
      <c r="L1707" s="451"/>
      <c r="M1707" s="444">
        <v>0.1</v>
      </c>
      <c r="N1707" s="444"/>
      <c r="O1707" s="139">
        <v>0.1</v>
      </c>
      <c r="P1707" s="102"/>
      <c r="Z1707" s="143"/>
      <c r="AA1707" s="143"/>
      <c r="AB1707" s="143"/>
      <c r="AC1707" s="37"/>
    </row>
    <row r="1708" spans="1:29" ht="14.25" customHeight="1">
      <c r="A1708" s="422"/>
      <c r="B1708" s="422"/>
      <c r="C1708" s="422"/>
      <c r="D1708" s="422"/>
      <c r="E1708" s="422"/>
      <c r="F1708" s="422"/>
      <c r="G1708" s="422"/>
      <c r="H1708" s="445" t="s">
        <v>727</v>
      </c>
      <c r="I1708" s="452" t="s">
        <v>728</v>
      </c>
      <c r="J1708" s="452"/>
      <c r="K1708" s="452"/>
      <c r="L1708" s="452"/>
      <c r="M1708" s="446" t="s">
        <v>729</v>
      </c>
      <c r="N1708" s="446"/>
      <c r="O1708" s="447" t="s">
        <v>730</v>
      </c>
      <c r="P1708" s="102"/>
      <c r="Z1708" s="143"/>
      <c r="AA1708" s="143"/>
      <c r="AB1708" s="143"/>
      <c r="AC1708" s="37"/>
    </row>
    <row r="1709" spans="1:29" ht="67.5" customHeight="1">
      <c r="A1709" s="442" t="s">
        <v>397</v>
      </c>
      <c r="B1709" s="427" t="s">
        <v>804</v>
      </c>
      <c r="C1709" s="428">
        <v>1</v>
      </c>
      <c r="D1709" s="428">
        <v>1</v>
      </c>
      <c r="E1709" s="474" t="s">
        <v>618</v>
      </c>
      <c r="F1709" s="428">
        <v>1850</v>
      </c>
      <c r="G1709" s="429">
        <v>1850</v>
      </c>
      <c r="H1709" s="445"/>
      <c r="I1709" s="154" t="s">
        <v>732</v>
      </c>
      <c r="J1709" s="154" t="s">
        <v>733</v>
      </c>
      <c r="K1709" s="154" t="s">
        <v>734</v>
      </c>
      <c r="L1709" s="154" t="s">
        <v>735</v>
      </c>
      <c r="M1709" s="144" t="s">
        <v>736</v>
      </c>
      <c r="N1709" s="144" t="s">
        <v>737</v>
      </c>
      <c r="O1709" s="447"/>
      <c r="P1709" s="102"/>
      <c r="Z1709" s="143"/>
      <c r="AA1709" s="143"/>
      <c r="AB1709" s="143"/>
      <c r="AC1709" s="37"/>
    </row>
    <row r="1710" spans="1:29" ht="39" customHeight="1">
      <c r="A1710" s="442"/>
      <c r="B1710" s="427"/>
      <c r="C1710" s="427"/>
      <c r="D1710" s="427"/>
      <c r="E1710" s="427"/>
      <c r="F1710" s="427"/>
      <c r="G1710" s="427"/>
      <c r="H1710" s="427"/>
      <c r="I1710" s="153">
        <v>0.6</v>
      </c>
      <c r="J1710" s="153">
        <v>0.2</v>
      </c>
      <c r="K1710" s="153">
        <v>0.1</v>
      </c>
      <c r="L1710" s="153">
        <v>0.1</v>
      </c>
      <c r="M1710" s="144">
        <v>0.9</v>
      </c>
      <c r="N1710" s="144">
        <v>0.1</v>
      </c>
      <c r="O1710" s="447"/>
      <c r="P1710" s="102"/>
      <c r="Z1710" s="143"/>
      <c r="AA1710" s="143"/>
      <c r="AB1710" s="143"/>
      <c r="AC1710" s="37"/>
    </row>
    <row r="1711" spans="1:29">
      <c r="A1711" s="442"/>
      <c r="B1711" s="432" t="s">
        <v>718</v>
      </c>
      <c r="C1711" s="432"/>
      <c r="D1711" s="432"/>
      <c r="E1711" s="432"/>
      <c r="F1711" s="432"/>
      <c r="G1711" s="432"/>
      <c r="H1711" s="148">
        <v>1</v>
      </c>
      <c r="I1711" s="149"/>
      <c r="J1711" s="149"/>
      <c r="K1711" s="149"/>
      <c r="L1711" s="149"/>
      <c r="M1711" s="149"/>
      <c r="N1711" s="149"/>
      <c r="O1711" s="149"/>
      <c r="P1711" s="102"/>
      <c r="Z1711" s="143"/>
      <c r="AA1711" s="143"/>
      <c r="AB1711" s="143"/>
      <c r="AC1711" s="37"/>
    </row>
    <row r="1712" spans="1:29">
      <c r="A1712" s="442"/>
      <c r="B1712" s="433" t="s">
        <v>719</v>
      </c>
      <c r="C1712" s="433"/>
      <c r="D1712" s="433"/>
      <c r="E1712" s="433"/>
      <c r="F1712" s="433"/>
      <c r="G1712" s="433"/>
      <c r="H1712" s="150">
        <f>(H1711/C1709)*G1709*H1707</f>
        <v>1017.5000000000001</v>
      </c>
      <c r="I1712" s="149"/>
      <c r="J1712" s="149"/>
      <c r="K1712" s="149"/>
      <c r="L1712" s="149"/>
      <c r="M1712" s="149"/>
      <c r="N1712" s="149"/>
      <c r="O1712" s="149"/>
      <c r="P1712" s="102"/>
      <c r="Z1712" s="143"/>
      <c r="AA1712" s="143"/>
      <c r="AB1712" s="143"/>
      <c r="AC1712" s="37"/>
    </row>
    <row r="1713" spans="1:29">
      <c r="A1713" s="442"/>
      <c r="B1713" s="432" t="s">
        <v>766</v>
      </c>
      <c r="C1713" s="432"/>
      <c r="D1713" s="432"/>
      <c r="E1713" s="432"/>
      <c r="F1713" s="432"/>
      <c r="G1713" s="432"/>
      <c r="H1713" s="149"/>
      <c r="I1713" s="203">
        <v>1</v>
      </c>
      <c r="J1713" s="149"/>
      <c r="K1713" s="149"/>
      <c r="L1713" s="149"/>
      <c r="M1713" s="149"/>
      <c r="N1713" s="149"/>
      <c r="O1713" s="149"/>
      <c r="P1713" s="102"/>
      <c r="Z1713" s="143"/>
      <c r="AA1713" s="143"/>
      <c r="AB1713" s="143"/>
      <c r="AC1713" s="37"/>
    </row>
    <row r="1714" spans="1:29">
      <c r="A1714" s="442"/>
      <c r="B1714" s="433" t="s">
        <v>767</v>
      </c>
      <c r="C1714" s="433"/>
      <c r="D1714" s="433"/>
      <c r="E1714" s="433"/>
      <c r="F1714" s="433"/>
      <c r="G1714" s="433"/>
      <c r="H1714" s="149"/>
      <c r="I1714" s="177">
        <f>(I1713/D1709)*G1709*I1707*I1710</f>
        <v>277.5</v>
      </c>
      <c r="J1714" s="149"/>
      <c r="K1714" s="149"/>
      <c r="L1714" s="149"/>
      <c r="M1714" s="149"/>
      <c r="N1714" s="149"/>
      <c r="O1714" s="149"/>
      <c r="P1714" s="102"/>
      <c r="Z1714" s="143"/>
      <c r="AA1714" s="143"/>
      <c r="AB1714" s="143"/>
      <c r="AC1714" s="37"/>
    </row>
    <row r="1715" spans="1:29">
      <c r="A1715" s="442"/>
      <c r="B1715" s="432" t="s">
        <v>1399</v>
      </c>
      <c r="C1715" s="432"/>
      <c r="D1715" s="432"/>
      <c r="E1715" s="432"/>
      <c r="F1715" s="432"/>
      <c r="G1715" s="432"/>
      <c r="H1715" s="149"/>
      <c r="I1715" s="149"/>
      <c r="J1715" s="203">
        <v>1</v>
      </c>
      <c r="K1715" s="203">
        <v>1</v>
      </c>
      <c r="L1715" s="203">
        <v>1</v>
      </c>
      <c r="M1715" s="149"/>
      <c r="N1715" s="149"/>
      <c r="O1715" s="149"/>
      <c r="P1715" s="102"/>
      <c r="Z1715" s="143"/>
      <c r="AA1715" s="143"/>
      <c r="AB1715" s="143"/>
      <c r="AC1715" s="37"/>
    </row>
    <row r="1716" spans="1:29">
      <c r="A1716" s="442"/>
      <c r="B1716" s="433" t="s">
        <v>1400</v>
      </c>
      <c r="C1716" s="433"/>
      <c r="D1716" s="433"/>
      <c r="E1716" s="433"/>
      <c r="F1716" s="433"/>
      <c r="G1716" s="433"/>
      <c r="H1716" s="149"/>
      <c r="I1716" s="149"/>
      <c r="J1716" s="177">
        <f>(J1715/D1709)*G1709*I1707*J1710</f>
        <v>92.5</v>
      </c>
      <c r="K1716" s="177">
        <f>(K1715/D1709)*G1709*I1707*K1710</f>
        <v>46.25</v>
      </c>
      <c r="L1716" s="177">
        <f>(L1715/D1709)*G1709*I1707*L1710</f>
        <v>46.25</v>
      </c>
      <c r="M1716" s="149"/>
      <c r="N1716" s="149"/>
      <c r="O1716" s="149"/>
      <c r="P1716" s="102"/>
      <c r="Z1716" s="143"/>
      <c r="AA1716" s="143"/>
      <c r="AB1716" s="143"/>
      <c r="AC1716" s="37"/>
    </row>
    <row r="1717" spans="1:29">
      <c r="A1717" s="442"/>
      <c r="B1717" s="448" t="s">
        <v>720</v>
      </c>
      <c r="C1717" s="448"/>
      <c r="D1717" s="448"/>
      <c r="E1717" s="448"/>
      <c r="F1717" s="448"/>
      <c r="G1717" s="448"/>
      <c r="H1717" s="152">
        <f>H1711+H1713+H1715</f>
        <v>1</v>
      </c>
      <c r="I1717" s="152">
        <f t="shared" ref="I1717:O1717" si="104">I1711+I1713+I1715</f>
        <v>1</v>
      </c>
      <c r="J1717" s="152">
        <f t="shared" si="104"/>
        <v>1</v>
      </c>
      <c r="K1717" s="152">
        <f t="shared" si="104"/>
        <v>1</v>
      </c>
      <c r="L1717" s="152">
        <f t="shared" si="104"/>
        <v>1</v>
      </c>
      <c r="M1717" s="152">
        <f t="shared" si="104"/>
        <v>0</v>
      </c>
      <c r="N1717" s="152">
        <f t="shared" si="104"/>
        <v>0</v>
      </c>
      <c r="O1717" s="152">
        <f t="shared" si="104"/>
        <v>0</v>
      </c>
      <c r="P1717" s="102"/>
      <c r="Z1717" s="143"/>
      <c r="AA1717" s="143"/>
      <c r="AB1717" s="143"/>
      <c r="AC1717" s="37"/>
    </row>
    <row r="1718" spans="1:29">
      <c r="A1718" s="442"/>
      <c r="B1718" s="439" t="s">
        <v>695</v>
      </c>
      <c r="C1718" s="439"/>
      <c r="D1718" s="439"/>
      <c r="E1718" s="439"/>
      <c r="F1718" s="439"/>
      <c r="G1718" s="439"/>
      <c r="H1718" s="117">
        <f>H1712+H1714+H1716</f>
        <v>1017.5000000000001</v>
      </c>
      <c r="I1718" s="117">
        <f t="shared" ref="I1718:O1718" si="105">I1712+I1714+I1716</f>
        <v>277.5</v>
      </c>
      <c r="J1718" s="117">
        <f t="shared" si="105"/>
        <v>92.5</v>
      </c>
      <c r="K1718" s="117">
        <f t="shared" si="105"/>
        <v>46.25</v>
      </c>
      <c r="L1718" s="117">
        <f t="shared" si="105"/>
        <v>46.25</v>
      </c>
      <c r="M1718" s="117">
        <f t="shared" si="105"/>
        <v>0</v>
      </c>
      <c r="N1718" s="117">
        <f t="shared" si="105"/>
        <v>0</v>
      </c>
      <c r="O1718" s="117">
        <f t="shared" si="105"/>
        <v>0</v>
      </c>
      <c r="P1718" s="102"/>
      <c r="T1718" s="141"/>
      <c r="Z1718" s="143"/>
      <c r="AA1718" s="143"/>
      <c r="AB1718" s="143"/>
      <c r="AC1718" s="37"/>
    </row>
    <row r="1719" spans="1:29">
      <c r="A1719" s="442"/>
      <c r="B1719" s="449" t="s">
        <v>746</v>
      </c>
      <c r="C1719" s="449"/>
      <c r="D1719" s="449"/>
      <c r="E1719" s="449"/>
      <c r="F1719" s="449"/>
      <c r="G1719" s="449"/>
      <c r="H1719" s="470">
        <f>H1718</f>
        <v>1017.5000000000001</v>
      </c>
      <c r="I1719" s="470"/>
      <c r="J1719" s="470"/>
      <c r="K1719" s="470"/>
      <c r="L1719" s="470"/>
      <c r="M1719" s="470"/>
      <c r="N1719" s="470"/>
      <c r="O1719" s="470"/>
      <c r="P1719" s="102"/>
      <c r="Z1719" s="143"/>
      <c r="AA1719" s="143"/>
      <c r="AB1719" s="143"/>
      <c r="AC1719" s="37"/>
    </row>
    <row r="1720" spans="1:29">
      <c r="A1720" s="442"/>
      <c r="B1720" s="449" t="s">
        <v>747</v>
      </c>
      <c r="C1720" s="449"/>
      <c r="D1720" s="449"/>
      <c r="E1720" s="449"/>
      <c r="F1720" s="449"/>
      <c r="G1720" s="449"/>
      <c r="H1720" s="470">
        <f>SUM(I1718:M1718)</f>
        <v>462.5</v>
      </c>
      <c r="I1720" s="470"/>
      <c r="J1720" s="470"/>
      <c r="K1720" s="470"/>
      <c r="L1720" s="470"/>
      <c r="M1720" s="470"/>
      <c r="N1720" s="470"/>
      <c r="O1720" s="470"/>
      <c r="P1720" s="102"/>
      <c r="Z1720" s="143"/>
      <c r="AA1720" s="143"/>
      <c r="AB1720" s="143"/>
      <c r="AC1720" s="37"/>
    </row>
    <row r="1721" spans="1:29">
      <c r="A1721" s="442"/>
      <c r="B1721" s="449" t="s">
        <v>748</v>
      </c>
      <c r="C1721" s="449"/>
      <c r="D1721" s="449"/>
      <c r="E1721" s="449"/>
      <c r="F1721" s="449"/>
      <c r="G1721" s="449"/>
      <c r="H1721" s="470">
        <f>SUM(N1717:O1717)</f>
        <v>0</v>
      </c>
      <c r="I1721" s="470"/>
      <c r="J1721" s="470"/>
      <c r="K1721" s="470"/>
      <c r="L1721" s="470"/>
      <c r="M1721" s="470"/>
      <c r="N1721" s="470"/>
      <c r="O1721" s="470"/>
      <c r="P1721" s="102"/>
      <c r="Z1721" s="143"/>
      <c r="AA1721" s="143"/>
      <c r="AB1721" s="143"/>
      <c r="AC1721" s="37"/>
    </row>
    <row r="1722" spans="1:29">
      <c r="A1722" s="442"/>
      <c r="B1722" s="439" t="s">
        <v>721</v>
      </c>
      <c r="C1722" s="439"/>
      <c r="D1722" s="439"/>
      <c r="E1722" s="439"/>
      <c r="F1722" s="439"/>
      <c r="G1722" s="439"/>
      <c r="H1722" s="470">
        <f>SUM(H1719:O1721)</f>
        <v>1480</v>
      </c>
      <c r="I1722" s="470"/>
      <c r="J1722" s="470"/>
      <c r="K1722" s="470"/>
      <c r="L1722" s="470"/>
      <c r="M1722" s="470"/>
      <c r="N1722" s="470"/>
      <c r="O1722" s="470"/>
      <c r="P1722" s="102"/>
      <c r="Z1722" s="143"/>
      <c r="AA1722" s="143"/>
      <c r="AB1722" s="143"/>
      <c r="AC1722" s="37"/>
    </row>
    <row r="1723" spans="1:29">
      <c r="A1723" s="442"/>
      <c r="B1723" s="450" t="s">
        <v>749</v>
      </c>
      <c r="C1723" s="450"/>
      <c r="D1723" s="450"/>
      <c r="E1723" s="450"/>
      <c r="F1723" s="450"/>
      <c r="G1723" s="450"/>
      <c r="H1723" s="471">
        <f>H1722/G1709</f>
        <v>0.8</v>
      </c>
      <c r="I1723" s="471"/>
      <c r="J1723" s="471"/>
      <c r="K1723" s="471"/>
      <c r="L1723" s="471"/>
      <c r="M1723" s="471"/>
      <c r="N1723" s="471"/>
      <c r="O1723" s="471"/>
      <c r="P1723" s="102"/>
      <c r="Z1723" s="143"/>
      <c r="AA1723" s="143"/>
      <c r="AB1723" s="143"/>
      <c r="AC1723" s="37"/>
    </row>
    <row r="1724" spans="1:29" s="129" customFormat="1">
      <c r="A1724" s="121"/>
      <c r="B1724" s="121"/>
      <c r="C1724" s="121"/>
      <c r="D1724" s="121"/>
      <c r="E1724" s="121"/>
      <c r="F1724" s="122"/>
      <c r="G1724" s="122"/>
      <c r="H1724" s="123"/>
      <c r="I1724" s="124"/>
      <c r="J1724" s="124"/>
      <c r="K1724" s="124"/>
      <c r="L1724" s="125"/>
      <c r="M1724" s="125"/>
      <c r="N1724" s="127"/>
      <c r="O1724" s="127"/>
      <c r="P1724" s="127"/>
      <c r="Q1724" s="127"/>
      <c r="R1724" s="127"/>
      <c r="S1724" s="127"/>
      <c r="T1724" s="127"/>
      <c r="U1724" s="127"/>
      <c r="V1724" s="127"/>
      <c r="W1724" s="127"/>
      <c r="X1724" s="127"/>
      <c r="Y1724" s="127"/>
      <c r="Z1724" s="143"/>
      <c r="AA1724" s="143"/>
      <c r="AB1724" s="143"/>
      <c r="AC1724" s="37"/>
    </row>
    <row r="1725" spans="1:29" ht="15" customHeight="1">
      <c r="A1725" s="422" t="s">
        <v>678</v>
      </c>
      <c r="B1725" s="422" t="s">
        <v>679</v>
      </c>
      <c r="C1725" s="422" t="s">
        <v>680</v>
      </c>
      <c r="D1725" s="422" t="s">
        <v>681</v>
      </c>
      <c r="E1725" s="422" t="s">
        <v>682</v>
      </c>
      <c r="F1725" s="423" t="s">
        <v>683</v>
      </c>
      <c r="G1725" s="423" t="s">
        <v>684</v>
      </c>
      <c r="H1725" s="138">
        <v>0.55000000000000004</v>
      </c>
      <c r="I1725" s="451">
        <v>0.25</v>
      </c>
      <c r="J1725" s="451"/>
      <c r="K1725" s="451"/>
      <c r="L1725" s="451"/>
      <c r="M1725" s="444">
        <v>0.1</v>
      </c>
      <c r="N1725" s="444"/>
      <c r="O1725" s="139">
        <v>0.1</v>
      </c>
      <c r="P1725" s="102"/>
      <c r="Z1725" s="143"/>
      <c r="AA1725" s="143"/>
      <c r="AB1725" s="143"/>
      <c r="AC1725" s="37"/>
    </row>
    <row r="1726" spans="1:29" ht="14.25" customHeight="1">
      <c r="A1726" s="422"/>
      <c r="B1726" s="422"/>
      <c r="C1726" s="422"/>
      <c r="D1726" s="422"/>
      <c r="E1726" s="422"/>
      <c r="F1726" s="422"/>
      <c r="G1726" s="422"/>
      <c r="H1726" s="445" t="s">
        <v>727</v>
      </c>
      <c r="I1726" s="452" t="s">
        <v>728</v>
      </c>
      <c r="J1726" s="452"/>
      <c r="K1726" s="452"/>
      <c r="L1726" s="452"/>
      <c r="M1726" s="446" t="s">
        <v>729</v>
      </c>
      <c r="N1726" s="446"/>
      <c r="O1726" s="447" t="s">
        <v>730</v>
      </c>
      <c r="P1726" s="102"/>
      <c r="Z1726" s="143"/>
      <c r="AA1726" s="143"/>
      <c r="AB1726" s="143"/>
      <c r="AC1726" s="37"/>
    </row>
    <row r="1727" spans="1:29" ht="67.5" customHeight="1">
      <c r="A1727" s="442" t="s">
        <v>398</v>
      </c>
      <c r="B1727" s="427" t="s">
        <v>974</v>
      </c>
      <c r="C1727" s="428">
        <v>2</v>
      </c>
      <c r="D1727" s="428">
        <v>2</v>
      </c>
      <c r="E1727" s="474" t="s">
        <v>618</v>
      </c>
      <c r="F1727" s="428">
        <v>1350</v>
      </c>
      <c r="G1727" s="429">
        <v>2700</v>
      </c>
      <c r="H1727" s="445"/>
      <c r="I1727" s="154" t="s">
        <v>732</v>
      </c>
      <c r="J1727" s="154" t="s">
        <v>733</v>
      </c>
      <c r="K1727" s="154" t="s">
        <v>734</v>
      </c>
      <c r="L1727" s="154" t="s">
        <v>735</v>
      </c>
      <c r="M1727" s="144" t="s">
        <v>736</v>
      </c>
      <c r="N1727" s="144" t="s">
        <v>737</v>
      </c>
      <c r="O1727" s="447"/>
      <c r="P1727" s="102"/>
      <c r="Z1727" s="143"/>
      <c r="AA1727" s="143"/>
      <c r="AB1727" s="143"/>
      <c r="AC1727" s="37"/>
    </row>
    <row r="1728" spans="1:29" ht="39" customHeight="1">
      <c r="A1728" s="442"/>
      <c r="B1728" s="427"/>
      <c r="C1728" s="427"/>
      <c r="D1728" s="427"/>
      <c r="E1728" s="427"/>
      <c r="F1728" s="427"/>
      <c r="G1728" s="427"/>
      <c r="H1728" s="427"/>
      <c r="I1728" s="153">
        <v>0.6</v>
      </c>
      <c r="J1728" s="153">
        <v>0.2</v>
      </c>
      <c r="K1728" s="153">
        <v>0.1</v>
      </c>
      <c r="L1728" s="153">
        <v>0.1</v>
      </c>
      <c r="M1728" s="144">
        <v>0.9</v>
      </c>
      <c r="N1728" s="144">
        <v>0.1</v>
      </c>
      <c r="O1728" s="447"/>
      <c r="P1728" s="102"/>
      <c r="Z1728" s="143"/>
      <c r="AA1728" s="143"/>
      <c r="AB1728" s="143"/>
      <c r="AC1728" s="37"/>
    </row>
    <row r="1729" spans="1:29">
      <c r="A1729" s="442"/>
      <c r="B1729" s="432" t="s">
        <v>712</v>
      </c>
      <c r="C1729" s="432"/>
      <c r="D1729" s="432"/>
      <c r="E1729" s="432"/>
      <c r="F1729" s="432"/>
      <c r="G1729" s="432"/>
      <c r="H1729" s="148">
        <v>2</v>
      </c>
      <c r="I1729" s="149"/>
      <c r="J1729" s="149"/>
      <c r="K1729" s="149"/>
      <c r="L1729" s="149"/>
      <c r="M1729" s="149"/>
      <c r="N1729" s="149"/>
      <c r="O1729" s="149"/>
      <c r="P1729" s="102"/>
      <c r="Z1729" s="143"/>
      <c r="AA1729" s="143"/>
      <c r="AB1729" s="143"/>
      <c r="AC1729" s="37"/>
    </row>
    <row r="1730" spans="1:29">
      <c r="A1730" s="442"/>
      <c r="B1730" s="433" t="s">
        <v>713</v>
      </c>
      <c r="C1730" s="433"/>
      <c r="D1730" s="433"/>
      <c r="E1730" s="433"/>
      <c r="F1730" s="433"/>
      <c r="G1730" s="433"/>
      <c r="H1730" s="150">
        <f>(H1729/C1727)*G1727*H1725</f>
        <v>1485.0000000000002</v>
      </c>
      <c r="I1730" s="149"/>
      <c r="J1730" s="149"/>
      <c r="K1730" s="149"/>
      <c r="L1730" s="149"/>
      <c r="M1730" s="149"/>
      <c r="N1730" s="149"/>
      <c r="O1730" s="149"/>
      <c r="P1730" s="102"/>
      <c r="Z1730" s="143"/>
      <c r="AA1730" s="143"/>
      <c r="AB1730" s="143"/>
      <c r="AC1730" s="37"/>
    </row>
    <row r="1731" spans="1:29">
      <c r="A1731" s="442"/>
      <c r="B1731" s="432" t="s">
        <v>762</v>
      </c>
      <c r="C1731" s="432"/>
      <c r="D1731" s="432"/>
      <c r="E1731" s="432"/>
      <c r="F1731" s="432"/>
      <c r="G1731" s="432"/>
      <c r="H1731" s="149"/>
      <c r="I1731" s="203">
        <v>2</v>
      </c>
      <c r="J1731" s="149"/>
      <c r="K1731" s="203">
        <v>2</v>
      </c>
      <c r="L1731" s="149"/>
      <c r="M1731" s="149"/>
      <c r="N1731" s="149"/>
      <c r="O1731" s="149"/>
      <c r="P1731" s="102"/>
      <c r="Z1731" s="143"/>
      <c r="AA1731" s="143"/>
      <c r="AB1731" s="143"/>
      <c r="AC1731" s="37"/>
    </row>
    <row r="1732" spans="1:29">
      <c r="A1732" s="442"/>
      <c r="B1732" s="433" t="s">
        <v>763</v>
      </c>
      <c r="C1732" s="433"/>
      <c r="D1732" s="433"/>
      <c r="E1732" s="433"/>
      <c r="F1732" s="433"/>
      <c r="G1732" s="433"/>
      <c r="H1732" s="149"/>
      <c r="I1732" s="177">
        <f>(I1731/D1727)*G1727*I1725*I1728</f>
        <v>405</v>
      </c>
      <c r="J1732" s="149"/>
      <c r="K1732" s="177">
        <f>(K1731/D1727)*G1727*I1725*K1728</f>
        <v>67.5</v>
      </c>
      <c r="L1732" s="149"/>
      <c r="M1732" s="149"/>
      <c r="N1732" s="149"/>
      <c r="O1732" s="149"/>
      <c r="P1732" s="102"/>
      <c r="Z1732" s="143"/>
      <c r="AA1732" s="143"/>
      <c r="AB1732" s="143"/>
      <c r="AC1732" s="37"/>
    </row>
    <row r="1733" spans="1:29">
      <c r="A1733" s="442"/>
      <c r="B1733" s="432" t="s">
        <v>744</v>
      </c>
      <c r="C1733" s="432"/>
      <c r="D1733" s="432"/>
      <c r="E1733" s="432"/>
      <c r="F1733" s="432"/>
      <c r="G1733" s="432"/>
      <c r="H1733" s="149"/>
      <c r="I1733" s="149"/>
      <c r="J1733" s="203">
        <v>2</v>
      </c>
      <c r="K1733" s="149"/>
      <c r="L1733" s="203">
        <v>2</v>
      </c>
      <c r="M1733" s="149"/>
      <c r="N1733" s="149"/>
      <c r="O1733" s="149"/>
      <c r="P1733" s="102"/>
      <c r="Z1733" s="143"/>
      <c r="AA1733" s="143"/>
      <c r="AB1733" s="143"/>
      <c r="AC1733" s="37"/>
    </row>
    <row r="1734" spans="1:29">
      <c r="A1734" s="442"/>
      <c r="B1734" s="433" t="s">
        <v>745</v>
      </c>
      <c r="C1734" s="433"/>
      <c r="D1734" s="433"/>
      <c r="E1734" s="433"/>
      <c r="F1734" s="433"/>
      <c r="G1734" s="433"/>
      <c r="H1734" s="149"/>
      <c r="I1734" s="149"/>
      <c r="J1734" s="177">
        <f>(J1733/D1727)*G1727*I1725*J1728</f>
        <v>135</v>
      </c>
      <c r="K1734" s="149"/>
      <c r="L1734" s="177">
        <f>(L1733/D1727)*G1727*I1725*L1728</f>
        <v>67.5</v>
      </c>
      <c r="M1734" s="149"/>
      <c r="N1734" s="149"/>
      <c r="O1734" s="149"/>
      <c r="P1734" s="102"/>
      <c r="Z1734" s="143"/>
      <c r="AA1734" s="143"/>
      <c r="AB1734" s="143"/>
      <c r="AC1734" s="37"/>
    </row>
    <row r="1735" spans="1:29">
      <c r="A1735" s="442"/>
      <c r="B1735" s="448" t="s">
        <v>720</v>
      </c>
      <c r="C1735" s="448"/>
      <c r="D1735" s="448"/>
      <c r="E1735" s="448"/>
      <c r="F1735" s="448"/>
      <c r="G1735" s="448"/>
      <c r="H1735" s="152">
        <f t="shared" ref="H1735:O1736" si="106">H1729+H1731+H1733</f>
        <v>2</v>
      </c>
      <c r="I1735" s="152">
        <f t="shared" si="106"/>
        <v>2</v>
      </c>
      <c r="J1735" s="152">
        <f t="shared" si="106"/>
        <v>2</v>
      </c>
      <c r="K1735" s="152">
        <f t="shared" si="106"/>
        <v>2</v>
      </c>
      <c r="L1735" s="152">
        <f t="shared" si="106"/>
        <v>2</v>
      </c>
      <c r="M1735" s="152">
        <f t="shared" si="106"/>
        <v>0</v>
      </c>
      <c r="N1735" s="152">
        <f t="shared" si="106"/>
        <v>0</v>
      </c>
      <c r="O1735" s="152">
        <f t="shared" si="106"/>
        <v>0</v>
      </c>
      <c r="P1735" s="102"/>
      <c r="Z1735" s="143"/>
      <c r="AA1735" s="143"/>
      <c r="AB1735" s="143"/>
      <c r="AC1735" s="37"/>
    </row>
    <row r="1736" spans="1:29">
      <c r="A1736" s="442"/>
      <c r="B1736" s="439" t="s">
        <v>695</v>
      </c>
      <c r="C1736" s="439"/>
      <c r="D1736" s="439"/>
      <c r="E1736" s="439"/>
      <c r="F1736" s="439"/>
      <c r="G1736" s="439"/>
      <c r="H1736" s="117">
        <f t="shared" si="106"/>
        <v>1485.0000000000002</v>
      </c>
      <c r="I1736" s="117">
        <f t="shared" si="106"/>
        <v>405</v>
      </c>
      <c r="J1736" s="117">
        <f t="shared" si="106"/>
        <v>135</v>
      </c>
      <c r="K1736" s="117">
        <f t="shared" si="106"/>
        <v>67.5</v>
      </c>
      <c r="L1736" s="117">
        <f t="shared" si="106"/>
        <v>67.5</v>
      </c>
      <c r="M1736" s="117">
        <f t="shared" si="106"/>
        <v>0</v>
      </c>
      <c r="N1736" s="117">
        <f t="shared" si="106"/>
        <v>0</v>
      </c>
      <c r="O1736" s="117">
        <f t="shared" si="106"/>
        <v>0</v>
      </c>
      <c r="P1736" s="102"/>
      <c r="U1736" s="141"/>
      <c r="Z1736" s="143"/>
      <c r="AA1736" s="143"/>
      <c r="AB1736" s="143"/>
      <c r="AC1736" s="37"/>
    </row>
    <row r="1737" spans="1:29">
      <c r="A1737" s="442"/>
      <c r="B1737" s="449" t="s">
        <v>746</v>
      </c>
      <c r="C1737" s="449"/>
      <c r="D1737" s="449"/>
      <c r="E1737" s="449"/>
      <c r="F1737" s="449"/>
      <c r="G1737" s="449"/>
      <c r="H1737" s="440">
        <f>H1736</f>
        <v>1485.0000000000002</v>
      </c>
      <c r="I1737" s="440"/>
      <c r="J1737" s="440"/>
      <c r="K1737" s="440"/>
      <c r="L1737" s="440"/>
      <c r="M1737" s="440"/>
      <c r="N1737" s="440"/>
      <c r="O1737" s="440"/>
      <c r="P1737" s="102"/>
      <c r="Z1737" s="143"/>
      <c r="AA1737" s="143"/>
      <c r="AB1737" s="143"/>
      <c r="AC1737" s="37"/>
    </row>
    <row r="1738" spans="1:29">
      <c r="A1738" s="442"/>
      <c r="B1738" s="449" t="s">
        <v>747</v>
      </c>
      <c r="C1738" s="449"/>
      <c r="D1738" s="449"/>
      <c r="E1738" s="449"/>
      <c r="F1738" s="449"/>
      <c r="G1738" s="449"/>
      <c r="H1738" s="440">
        <f>SUM(I1736:L1736)</f>
        <v>675</v>
      </c>
      <c r="I1738" s="440"/>
      <c r="J1738" s="440"/>
      <c r="K1738" s="440"/>
      <c r="L1738" s="440"/>
      <c r="M1738" s="440"/>
      <c r="N1738" s="440"/>
      <c r="O1738" s="440"/>
      <c r="P1738" s="102"/>
      <c r="Z1738" s="143"/>
      <c r="AA1738" s="143"/>
      <c r="AB1738" s="143"/>
      <c r="AC1738" s="37"/>
    </row>
    <row r="1739" spans="1:29">
      <c r="A1739" s="442"/>
      <c r="B1739" s="449" t="s">
        <v>748</v>
      </c>
      <c r="C1739" s="449"/>
      <c r="D1739" s="449"/>
      <c r="E1739" s="449"/>
      <c r="F1739" s="449"/>
      <c r="G1739" s="449"/>
      <c r="H1739" s="440">
        <f>SUM(M1736:O1736)</f>
        <v>0</v>
      </c>
      <c r="I1739" s="440"/>
      <c r="J1739" s="440"/>
      <c r="K1739" s="440"/>
      <c r="L1739" s="440"/>
      <c r="M1739" s="440"/>
      <c r="N1739" s="440"/>
      <c r="O1739" s="440"/>
      <c r="P1739" s="102"/>
      <c r="Z1739" s="143"/>
      <c r="AA1739" s="143"/>
      <c r="AB1739" s="143"/>
      <c r="AC1739" s="37"/>
    </row>
    <row r="1740" spans="1:29">
      <c r="A1740" s="442"/>
      <c r="B1740" s="439" t="s">
        <v>721</v>
      </c>
      <c r="C1740" s="439"/>
      <c r="D1740" s="439"/>
      <c r="E1740" s="439"/>
      <c r="F1740" s="439"/>
      <c r="G1740" s="439"/>
      <c r="H1740" s="440">
        <f>SUM(H1737:P1739)</f>
        <v>2160</v>
      </c>
      <c r="I1740" s="440"/>
      <c r="J1740" s="440"/>
      <c r="K1740" s="440"/>
      <c r="L1740" s="440"/>
      <c r="M1740" s="440"/>
      <c r="N1740" s="440"/>
      <c r="O1740" s="440"/>
      <c r="P1740" s="102"/>
      <c r="Z1740" s="143"/>
      <c r="AA1740" s="143"/>
      <c r="AB1740" s="143"/>
      <c r="AC1740" s="37"/>
    </row>
    <row r="1741" spans="1:29">
      <c r="A1741" s="442"/>
      <c r="B1741" s="450" t="s">
        <v>749</v>
      </c>
      <c r="C1741" s="450"/>
      <c r="D1741" s="450"/>
      <c r="E1741" s="450"/>
      <c r="F1741" s="450"/>
      <c r="G1741" s="450"/>
      <c r="H1741" s="443">
        <f>H1740/G1727</f>
        <v>0.8</v>
      </c>
      <c r="I1741" s="443"/>
      <c r="J1741" s="443"/>
      <c r="K1741" s="443"/>
      <c r="L1741" s="443"/>
      <c r="M1741" s="443"/>
      <c r="N1741" s="443"/>
      <c r="O1741" s="443"/>
      <c r="P1741" s="102"/>
      <c r="Z1741" s="143"/>
      <c r="AA1741" s="143"/>
      <c r="AB1741" s="143"/>
      <c r="AC1741" s="37"/>
    </row>
    <row r="1742" spans="1:29" s="129" customFormat="1">
      <c r="A1742" s="121"/>
      <c r="B1742" s="121"/>
      <c r="C1742" s="121"/>
      <c r="D1742" s="121"/>
      <c r="E1742" s="121"/>
      <c r="F1742" s="122"/>
      <c r="G1742" s="122"/>
      <c r="H1742" s="123"/>
      <c r="I1742" s="124"/>
      <c r="J1742" s="124"/>
      <c r="K1742" s="124"/>
      <c r="L1742" s="125"/>
      <c r="M1742" s="125"/>
      <c r="N1742" s="127"/>
      <c r="O1742" s="127"/>
      <c r="P1742" s="127"/>
      <c r="Q1742" s="127"/>
      <c r="R1742" s="127"/>
      <c r="S1742" s="127"/>
      <c r="T1742" s="127"/>
      <c r="U1742" s="127"/>
      <c r="V1742" s="127"/>
      <c r="W1742" s="127"/>
      <c r="X1742" s="127"/>
      <c r="Y1742" s="127"/>
      <c r="Z1742" s="143"/>
      <c r="AA1742" s="143"/>
      <c r="AB1742" s="143"/>
      <c r="AC1742" s="37"/>
    </row>
    <row r="1743" spans="1:29" ht="15" customHeight="1">
      <c r="A1743" s="422" t="s">
        <v>678</v>
      </c>
      <c r="B1743" s="422" t="s">
        <v>679</v>
      </c>
      <c r="C1743" s="422" t="s">
        <v>680</v>
      </c>
      <c r="D1743" s="422" t="s">
        <v>681</v>
      </c>
      <c r="E1743" s="422" t="s">
        <v>682</v>
      </c>
      <c r="F1743" s="423" t="s">
        <v>683</v>
      </c>
      <c r="G1743" s="423" t="s">
        <v>684</v>
      </c>
      <c r="H1743" s="138">
        <v>0.7</v>
      </c>
      <c r="I1743" s="451">
        <v>0.1</v>
      </c>
      <c r="J1743" s="451"/>
      <c r="K1743" s="451"/>
      <c r="L1743" s="451"/>
      <c r="M1743" s="444">
        <v>0.1</v>
      </c>
      <c r="N1743" s="444"/>
      <c r="O1743" s="139">
        <v>0.1</v>
      </c>
      <c r="P1743" s="102"/>
      <c r="Z1743" s="143"/>
      <c r="AA1743" s="143"/>
      <c r="AB1743" s="143"/>
      <c r="AC1743" s="37"/>
    </row>
    <row r="1744" spans="1:29" ht="14.25" customHeight="1">
      <c r="A1744" s="422"/>
      <c r="B1744" s="422"/>
      <c r="C1744" s="422"/>
      <c r="D1744" s="422"/>
      <c r="E1744" s="422"/>
      <c r="F1744" s="422"/>
      <c r="G1744" s="422"/>
      <c r="H1744" s="445" t="s">
        <v>727</v>
      </c>
      <c r="I1744" s="452" t="s">
        <v>728</v>
      </c>
      <c r="J1744" s="452"/>
      <c r="K1744" s="452"/>
      <c r="L1744" s="452"/>
      <c r="M1744" s="446" t="s">
        <v>729</v>
      </c>
      <c r="N1744" s="446"/>
      <c r="O1744" s="447" t="s">
        <v>730</v>
      </c>
      <c r="P1744" s="102"/>
      <c r="Z1744" s="143"/>
      <c r="AA1744" s="143"/>
      <c r="AB1744" s="143"/>
      <c r="AC1744" s="37"/>
    </row>
    <row r="1745" spans="1:29" ht="67.5" customHeight="1">
      <c r="A1745" s="442" t="s">
        <v>400</v>
      </c>
      <c r="B1745" s="427" t="s">
        <v>975</v>
      </c>
      <c r="C1745" s="428">
        <v>1</v>
      </c>
      <c r="D1745" s="428">
        <v>1</v>
      </c>
      <c r="E1745" s="474" t="s">
        <v>618</v>
      </c>
      <c r="F1745" s="429">
        <v>220</v>
      </c>
      <c r="G1745" s="429">
        <v>220</v>
      </c>
      <c r="H1745" s="445"/>
      <c r="I1745" s="154" t="s">
        <v>732</v>
      </c>
      <c r="J1745" s="154" t="s">
        <v>733</v>
      </c>
      <c r="K1745" s="154" t="s">
        <v>734</v>
      </c>
      <c r="L1745" s="154" t="s">
        <v>735</v>
      </c>
      <c r="M1745" s="144" t="s">
        <v>736</v>
      </c>
      <c r="N1745" s="144" t="s">
        <v>737</v>
      </c>
      <c r="O1745" s="447"/>
      <c r="P1745" s="102"/>
      <c r="Z1745" s="143"/>
      <c r="AA1745" s="143"/>
      <c r="AB1745" s="143"/>
      <c r="AC1745" s="37"/>
    </row>
    <row r="1746" spans="1:29" ht="39" customHeight="1">
      <c r="A1746" s="442"/>
      <c r="B1746" s="427"/>
      <c r="C1746" s="427"/>
      <c r="D1746" s="427"/>
      <c r="E1746" s="427"/>
      <c r="F1746" s="427"/>
      <c r="G1746" s="427"/>
      <c r="H1746" s="427"/>
      <c r="I1746" s="153">
        <v>0.6</v>
      </c>
      <c r="J1746" s="153">
        <v>0.2</v>
      </c>
      <c r="K1746" s="153">
        <v>0.1</v>
      </c>
      <c r="L1746" s="153">
        <v>0.1</v>
      </c>
      <c r="M1746" s="144">
        <v>0.9</v>
      </c>
      <c r="N1746" s="144">
        <v>0.1</v>
      </c>
      <c r="O1746" s="447"/>
      <c r="P1746" s="102"/>
      <c r="Z1746" s="143"/>
      <c r="AA1746" s="143"/>
      <c r="AB1746" s="143"/>
      <c r="AC1746" s="37"/>
    </row>
    <row r="1747" spans="1:29">
      <c r="A1747" s="442"/>
      <c r="B1747" s="432" t="s">
        <v>712</v>
      </c>
      <c r="C1747" s="432"/>
      <c r="D1747" s="432"/>
      <c r="E1747" s="432"/>
      <c r="F1747" s="432"/>
      <c r="G1747" s="432"/>
      <c r="H1747" s="148">
        <v>1</v>
      </c>
      <c r="I1747" s="149"/>
      <c r="J1747" s="149"/>
      <c r="K1747" s="149"/>
      <c r="L1747" s="149"/>
      <c r="M1747" s="149"/>
      <c r="N1747" s="149"/>
      <c r="O1747" s="149"/>
      <c r="P1747" s="102"/>
      <c r="Z1747" s="143"/>
      <c r="AA1747" s="143"/>
      <c r="AB1747" s="143"/>
      <c r="AC1747" s="37"/>
    </row>
    <row r="1748" spans="1:29">
      <c r="A1748" s="442"/>
      <c r="B1748" s="433" t="s">
        <v>713</v>
      </c>
      <c r="C1748" s="433"/>
      <c r="D1748" s="433"/>
      <c r="E1748" s="433"/>
      <c r="F1748" s="433"/>
      <c r="G1748" s="433"/>
      <c r="H1748" s="150">
        <f>(H1747/C1745)*G1745*H1743</f>
        <v>154</v>
      </c>
      <c r="I1748" s="149"/>
      <c r="J1748" s="149"/>
      <c r="K1748" s="149"/>
      <c r="L1748" s="149"/>
      <c r="M1748" s="149"/>
      <c r="N1748" s="149"/>
      <c r="O1748" s="149"/>
      <c r="P1748" s="102"/>
      <c r="Z1748" s="143"/>
      <c r="AA1748" s="143"/>
      <c r="AB1748" s="143"/>
      <c r="AC1748" s="37"/>
    </row>
    <row r="1749" spans="1:29">
      <c r="A1749" s="442"/>
      <c r="B1749" s="432" t="s">
        <v>766</v>
      </c>
      <c r="C1749" s="432"/>
      <c r="D1749" s="432"/>
      <c r="E1749" s="432"/>
      <c r="F1749" s="432"/>
      <c r="G1749" s="432"/>
      <c r="H1749" s="149"/>
      <c r="I1749" s="203">
        <v>1</v>
      </c>
      <c r="J1749" s="203"/>
      <c r="K1749" s="203">
        <v>1</v>
      </c>
      <c r="L1749" s="149"/>
      <c r="M1749" s="149"/>
      <c r="N1749" s="149"/>
      <c r="O1749" s="149"/>
      <c r="P1749" s="102"/>
      <c r="Z1749" s="143"/>
      <c r="AA1749" s="143"/>
      <c r="AB1749" s="143"/>
      <c r="AC1749" s="37"/>
    </row>
    <row r="1750" spans="1:29">
      <c r="A1750" s="442"/>
      <c r="B1750" s="433" t="s">
        <v>767</v>
      </c>
      <c r="C1750" s="433"/>
      <c r="D1750" s="433"/>
      <c r="E1750" s="433"/>
      <c r="F1750" s="433"/>
      <c r="G1750" s="433"/>
      <c r="H1750" s="149"/>
      <c r="I1750" s="177">
        <f>(I1749/D1745)*G1745*I1743*I1746</f>
        <v>13.2</v>
      </c>
      <c r="J1750" s="177">
        <f>(J1749/D1745)*G1745*I1743*J1746</f>
        <v>0</v>
      </c>
      <c r="K1750" s="177">
        <f>(K1749/D1745)*G1745*I1743*K1746</f>
        <v>2.2000000000000002</v>
      </c>
      <c r="L1750" s="149"/>
      <c r="M1750" s="149"/>
      <c r="N1750" s="149"/>
      <c r="O1750" s="149"/>
      <c r="P1750" s="102"/>
      <c r="Z1750" s="143"/>
      <c r="AA1750" s="143"/>
      <c r="AB1750" s="143"/>
      <c r="AC1750" s="37"/>
    </row>
    <row r="1751" spans="1:29">
      <c r="A1751" s="442"/>
      <c r="B1751" s="432" t="s">
        <v>744</v>
      </c>
      <c r="C1751" s="432"/>
      <c r="D1751" s="432"/>
      <c r="E1751" s="432"/>
      <c r="F1751" s="432"/>
      <c r="G1751" s="432"/>
      <c r="H1751" s="149"/>
      <c r="I1751" s="149"/>
      <c r="J1751" s="203">
        <v>1</v>
      </c>
      <c r="K1751" s="149"/>
      <c r="L1751" s="203">
        <v>1</v>
      </c>
      <c r="M1751" s="149"/>
      <c r="N1751" s="149"/>
      <c r="O1751" s="149"/>
      <c r="P1751" s="102"/>
      <c r="Z1751" s="143"/>
      <c r="AA1751" s="143"/>
      <c r="AB1751" s="143"/>
      <c r="AC1751" s="37"/>
    </row>
    <row r="1752" spans="1:29">
      <c r="A1752" s="442"/>
      <c r="B1752" s="433" t="s">
        <v>745</v>
      </c>
      <c r="C1752" s="433"/>
      <c r="D1752" s="433"/>
      <c r="E1752" s="433"/>
      <c r="F1752" s="433"/>
      <c r="G1752" s="433"/>
      <c r="H1752" s="149"/>
      <c r="I1752" s="149"/>
      <c r="J1752" s="177">
        <f>(J1751/D1745)*G1745*I1743*J1746</f>
        <v>4.4000000000000004</v>
      </c>
      <c r="K1752" s="149"/>
      <c r="L1752" s="177">
        <f>(L1751/D1745)*G1745*I1743*L1746</f>
        <v>2.2000000000000002</v>
      </c>
      <c r="M1752" s="149"/>
      <c r="N1752" s="149"/>
      <c r="O1752" s="149"/>
      <c r="P1752" s="102"/>
      <c r="Z1752" s="143"/>
      <c r="AA1752" s="143"/>
      <c r="AB1752" s="143"/>
      <c r="AC1752" s="37"/>
    </row>
    <row r="1753" spans="1:29">
      <c r="A1753" s="442"/>
      <c r="B1753" s="448" t="s">
        <v>720</v>
      </c>
      <c r="C1753" s="448"/>
      <c r="D1753" s="448"/>
      <c r="E1753" s="448"/>
      <c r="F1753" s="448"/>
      <c r="G1753" s="448"/>
      <c r="H1753" s="152">
        <f t="shared" ref="H1753:O1754" si="107">H1747+H1749+H1751</f>
        <v>1</v>
      </c>
      <c r="I1753" s="152">
        <f t="shared" si="107"/>
        <v>1</v>
      </c>
      <c r="J1753" s="152">
        <f t="shared" si="107"/>
        <v>1</v>
      </c>
      <c r="K1753" s="152">
        <f t="shared" si="107"/>
        <v>1</v>
      </c>
      <c r="L1753" s="152">
        <f t="shared" si="107"/>
        <v>1</v>
      </c>
      <c r="M1753" s="152">
        <f t="shared" si="107"/>
        <v>0</v>
      </c>
      <c r="N1753" s="152">
        <f t="shared" si="107"/>
        <v>0</v>
      </c>
      <c r="O1753" s="152">
        <f t="shared" si="107"/>
        <v>0</v>
      </c>
      <c r="P1753" s="102"/>
      <c r="Z1753" s="143"/>
      <c r="AA1753" s="143"/>
      <c r="AB1753" s="143"/>
      <c r="AC1753" s="37"/>
    </row>
    <row r="1754" spans="1:29">
      <c r="A1754" s="442"/>
      <c r="B1754" s="439" t="s">
        <v>695</v>
      </c>
      <c r="C1754" s="439"/>
      <c r="D1754" s="439"/>
      <c r="E1754" s="439"/>
      <c r="F1754" s="439"/>
      <c r="G1754" s="439"/>
      <c r="H1754" s="117">
        <f t="shared" si="107"/>
        <v>154</v>
      </c>
      <c r="I1754" s="117">
        <f t="shared" si="107"/>
        <v>13.2</v>
      </c>
      <c r="J1754" s="117">
        <f t="shared" si="107"/>
        <v>4.4000000000000004</v>
      </c>
      <c r="K1754" s="117">
        <f t="shared" si="107"/>
        <v>2.2000000000000002</v>
      </c>
      <c r="L1754" s="117">
        <f t="shared" si="107"/>
        <v>2.2000000000000002</v>
      </c>
      <c r="M1754" s="117">
        <f t="shared" si="107"/>
        <v>0</v>
      </c>
      <c r="N1754" s="117">
        <f t="shared" si="107"/>
        <v>0</v>
      </c>
      <c r="O1754" s="117">
        <f t="shared" si="107"/>
        <v>0</v>
      </c>
      <c r="P1754" s="102"/>
      <c r="U1754" s="141"/>
      <c r="Z1754" s="143"/>
      <c r="AA1754" s="143"/>
      <c r="AB1754" s="143"/>
      <c r="AC1754" s="37"/>
    </row>
    <row r="1755" spans="1:29">
      <c r="A1755" s="442"/>
      <c r="B1755" s="449" t="s">
        <v>746</v>
      </c>
      <c r="C1755" s="449"/>
      <c r="D1755" s="449"/>
      <c r="E1755" s="449"/>
      <c r="F1755" s="449"/>
      <c r="G1755" s="449"/>
      <c r="H1755" s="440">
        <f>H1754</f>
        <v>154</v>
      </c>
      <c r="I1755" s="440"/>
      <c r="J1755" s="440"/>
      <c r="K1755" s="440"/>
      <c r="L1755" s="440"/>
      <c r="M1755" s="440"/>
      <c r="N1755" s="440"/>
      <c r="O1755" s="440"/>
      <c r="P1755" s="102"/>
      <c r="Z1755" s="143"/>
      <c r="AA1755" s="143"/>
      <c r="AB1755" s="143"/>
      <c r="AC1755" s="37"/>
    </row>
    <row r="1756" spans="1:29">
      <c r="A1756" s="442"/>
      <c r="B1756" s="449" t="s">
        <v>747</v>
      </c>
      <c r="C1756" s="449"/>
      <c r="D1756" s="449"/>
      <c r="E1756" s="449"/>
      <c r="F1756" s="449"/>
      <c r="G1756" s="449"/>
      <c r="H1756" s="440">
        <f>SUM(I1754:M1754)</f>
        <v>22</v>
      </c>
      <c r="I1756" s="440"/>
      <c r="J1756" s="440"/>
      <c r="K1756" s="440"/>
      <c r="L1756" s="440"/>
      <c r="M1756" s="440"/>
      <c r="N1756" s="440"/>
      <c r="O1756" s="440"/>
      <c r="P1756" s="102"/>
      <c r="Z1756" s="143"/>
      <c r="AA1756" s="143"/>
      <c r="AB1756" s="143"/>
      <c r="AC1756" s="37"/>
    </row>
    <row r="1757" spans="1:29">
      <c r="A1757" s="442"/>
      <c r="B1757" s="449" t="s">
        <v>748</v>
      </c>
      <c r="C1757" s="449"/>
      <c r="D1757" s="449"/>
      <c r="E1757" s="449"/>
      <c r="F1757" s="449"/>
      <c r="G1757" s="449"/>
      <c r="H1757" s="440">
        <f>SUM(N1753:P1753)</f>
        <v>0</v>
      </c>
      <c r="I1757" s="440"/>
      <c r="J1757" s="440"/>
      <c r="K1757" s="440"/>
      <c r="L1757" s="440"/>
      <c r="M1757" s="440"/>
      <c r="N1757" s="440"/>
      <c r="O1757" s="440"/>
      <c r="P1757" s="102"/>
      <c r="Z1757" s="143"/>
      <c r="AA1757" s="143"/>
      <c r="AB1757" s="143"/>
      <c r="AC1757" s="37"/>
    </row>
    <row r="1758" spans="1:29">
      <c r="A1758" s="442"/>
      <c r="B1758" s="439" t="s">
        <v>721</v>
      </c>
      <c r="C1758" s="439"/>
      <c r="D1758" s="439"/>
      <c r="E1758" s="439"/>
      <c r="F1758" s="439"/>
      <c r="G1758" s="439"/>
      <c r="H1758" s="440">
        <f>SUM(H1755:P1757)</f>
        <v>176</v>
      </c>
      <c r="I1758" s="440"/>
      <c r="J1758" s="440"/>
      <c r="K1758" s="440"/>
      <c r="L1758" s="440"/>
      <c r="M1758" s="440"/>
      <c r="N1758" s="440"/>
      <c r="O1758" s="440"/>
      <c r="P1758" s="102"/>
      <c r="Z1758" s="143"/>
      <c r="AA1758" s="143"/>
      <c r="AB1758" s="143"/>
      <c r="AC1758" s="37"/>
    </row>
    <row r="1759" spans="1:29">
      <c r="A1759" s="442"/>
      <c r="B1759" s="450" t="s">
        <v>749</v>
      </c>
      <c r="C1759" s="450"/>
      <c r="D1759" s="450"/>
      <c r="E1759" s="450"/>
      <c r="F1759" s="450"/>
      <c r="G1759" s="450"/>
      <c r="H1759" s="443">
        <f>H1758/G1745</f>
        <v>0.8</v>
      </c>
      <c r="I1759" s="443"/>
      <c r="J1759" s="443"/>
      <c r="K1759" s="443"/>
      <c r="L1759" s="443"/>
      <c r="M1759" s="443"/>
      <c r="N1759" s="443"/>
      <c r="O1759" s="443"/>
      <c r="P1759" s="102"/>
      <c r="Z1759" s="143"/>
      <c r="AA1759" s="143"/>
      <c r="AB1759" s="143"/>
      <c r="AC1759" s="37"/>
    </row>
    <row r="1760" spans="1:29" s="129" customFormat="1">
      <c r="A1760" s="121"/>
      <c r="B1760" s="121"/>
      <c r="C1760" s="121"/>
      <c r="D1760" s="121"/>
      <c r="E1760" s="121"/>
      <c r="F1760" s="122"/>
      <c r="G1760" s="122"/>
      <c r="H1760" s="123"/>
      <c r="I1760" s="124"/>
      <c r="J1760" s="124"/>
      <c r="K1760" s="124"/>
      <c r="L1760" s="125"/>
      <c r="M1760" s="125"/>
      <c r="N1760" s="127"/>
      <c r="O1760" s="127"/>
      <c r="P1760" s="127"/>
      <c r="Q1760" s="127"/>
      <c r="R1760" s="127"/>
      <c r="S1760" s="127"/>
      <c r="T1760" s="127"/>
      <c r="U1760" s="127"/>
      <c r="V1760" s="127"/>
      <c r="W1760" s="127"/>
      <c r="X1760" s="127"/>
      <c r="Y1760" s="127"/>
      <c r="Z1760" s="143"/>
      <c r="AA1760" s="143"/>
      <c r="AB1760" s="143"/>
      <c r="AC1760" s="37"/>
    </row>
    <row r="1761" spans="1:29" ht="15" customHeight="1">
      <c r="A1761" s="422" t="s">
        <v>678</v>
      </c>
      <c r="B1761" s="422" t="s">
        <v>679</v>
      </c>
      <c r="C1761" s="422" t="s">
        <v>680</v>
      </c>
      <c r="D1761" s="422" t="s">
        <v>681</v>
      </c>
      <c r="E1761" s="422" t="s">
        <v>682</v>
      </c>
      <c r="F1761" s="423" t="s">
        <v>683</v>
      </c>
      <c r="G1761" s="423" t="s">
        <v>684</v>
      </c>
      <c r="H1761" s="138">
        <v>0.7</v>
      </c>
      <c r="I1761" s="451">
        <v>0.1</v>
      </c>
      <c r="J1761" s="451"/>
      <c r="K1761" s="451"/>
      <c r="L1761" s="451"/>
      <c r="M1761" s="451"/>
      <c r="N1761" s="444">
        <v>0.1</v>
      </c>
      <c r="O1761" s="444"/>
      <c r="P1761" s="139">
        <v>0.1</v>
      </c>
      <c r="Z1761" s="143"/>
      <c r="AA1761" s="143"/>
      <c r="AB1761" s="143"/>
      <c r="AC1761" s="37"/>
    </row>
    <row r="1762" spans="1:29" ht="14.25" customHeight="1">
      <c r="A1762" s="422"/>
      <c r="B1762" s="422"/>
      <c r="C1762" s="422"/>
      <c r="D1762" s="422"/>
      <c r="E1762" s="422"/>
      <c r="F1762" s="422"/>
      <c r="G1762" s="422"/>
      <c r="H1762" s="445" t="s">
        <v>727</v>
      </c>
      <c r="I1762" s="452" t="s">
        <v>728</v>
      </c>
      <c r="J1762" s="452"/>
      <c r="K1762" s="452"/>
      <c r="L1762" s="452"/>
      <c r="M1762" s="452"/>
      <c r="N1762" s="446" t="s">
        <v>729</v>
      </c>
      <c r="O1762" s="446"/>
      <c r="P1762" s="447" t="s">
        <v>730</v>
      </c>
      <c r="Z1762" s="143"/>
      <c r="AA1762" s="143"/>
      <c r="AB1762" s="143"/>
      <c r="AC1762" s="37"/>
    </row>
    <row r="1763" spans="1:29" ht="67.5" customHeight="1">
      <c r="A1763" s="442" t="s">
        <v>402</v>
      </c>
      <c r="B1763" s="427" t="s">
        <v>976</v>
      </c>
      <c r="C1763" s="428">
        <v>1</v>
      </c>
      <c r="D1763" s="428">
        <v>1</v>
      </c>
      <c r="E1763" s="474" t="s">
        <v>618</v>
      </c>
      <c r="F1763" s="429">
        <v>29700</v>
      </c>
      <c r="G1763" s="429">
        <v>29700</v>
      </c>
      <c r="H1763" s="445"/>
      <c r="I1763" s="154" t="s">
        <v>794</v>
      </c>
      <c r="J1763" s="154" t="s">
        <v>795</v>
      </c>
      <c r="K1763" s="154" t="s">
        <v>796</v>
      </c>
      <c r="L1763" s="154" t="s">
        <v>797</v>
      </c>
      <c r="M1763" s="154" t="s">
        <v>735</v>
      </c>
      <c r="N1763" s="144" t="s">
        <v>736</v>
      </c>
      <c r="O1763" s="144" t="s">
        <v>737</v>
      </c>
      <c r="P1763" s="447"/>
      <c r="Z1763" s="143"/>
      <c r="AA1763" s="143"/>
      <c r="AB1763" s="143"/>
      <c r="AC1763" s="37"/>
    </row>
    <row r="1764" spans="1:29" ht="39" customHeight="1">
      <c r="A1764" s="442"/>
      <c r="B1764" s="427"/>
      <c r="C1764" s="427"/>
      <c r="D1764" s="427"/>
      <c r="E1764" s="427"/>
      <c r="F1764" s="427"/>
      <c r="G1764" s="427"/>
      <c r="H1764" s="427"/>
      <c r="I1764" s="153">
        <v>0.3</v>
      </c>
      <c r="J1764" s="153">
        <v>0.3</v>
      </c>
      <c r="K1764" s="153">
        <v>0.2</v>
      </c>
      <c r="L1764" s="153">
        <v>0.1</v>
      </c>
      <c r="M1764" s="153">
        <v>0.1</v>
      </c>
      <c r="N1764" s="144">
        <v>0.9</v>
      </c>
      <c r="O1764" s="144">
        <v>0.1</v>
      </c>
      <c r="P1764" s="447"/>
      <c r="Z1764" s="143"/>
      <c r="AA1764" s="143"/>
      <c r="AB1764" s="143"/>
      <c r="AC1764" s="37"/>
    </row>
    <row r="1765" spans="1:29">
      <c r="A1765" s="442"/>
      <c r="B1765" s="432" t="s">
        <v>740</v>
      </c>
      <c r="C1765" s="432"/>
      <c r="D1765" s="432"/>
      <c r="E1765" s="432"/>
      <c r="F1765" s="432"/>
      <c r="G1765" s="432"/>
      <c r="H1765" s="158">
        <v>1</v>
      </c>
      <c r="I1765" s="115"/>
      <c r="J1765" s="115"/>
      <c r="K1765" s="115"/>
      <c r="L1765" s="115"/>
      <c r="M1765" s="115"/>
      <c r="N1765" s="115"/>
      <c r="O1765" s="115"/>
      <c r="P1765" s="115"/>
      <c r="Z1765" s="143"/>
      <c r="AA1765" s="143"/>
      <c r="AB1765" s="143"/>
      <c r="AC1765" s="37"/>
    </row>
    <row r="1766" spans="1:29">
      <c r="A1766" s="442"/>
      <c r="B1766" s="433" t="s">
        <v>741</v>
      </c>
      <c r="C1766" s="433"/>
      <c r="D1766" s="433"/>
      <c r="E1766" s="433"/>
      <c r="F1766" s="433"/>
      <c r="G1766" s="433"/>
      <c r="H1766" s="157">
        <f>(H1765/C1763)*G1763*H1761</f>
        <v>20790</v>
      </c>
      <c r="I1766" s="115"/>
      <c r="J1766" s="115"/>
      <c r="K1766" s="115"/>
      <c r="L1766" s="115"/>
      <c r="M1766" s="115"/>
      <c r="N1766" s="115"/>
      <c r="O1766" s="115"/>
      <c r="P1766" s="115"/>
      <c r="Z1766" s="143"/>
      <c r="AA1766" s="143"/>
      <c r="AB1766" s="143"/>
      <c r="AC1766" s="37"/>
    </row>
    <row r="1767" spans="1:29">
      <c r="A1767" s="442"/>
      <c r="B1767" s="432" t="s">
        <v>764</v>
      </c>
      <c r="C1767" s="432"/>
      <c r="D1767" s="432"/>
      <c r="E1767" s="432"/>
      <c r="F1767" s="432"/>
      <c r="G1767" s="432"/>
      <c r="H1767" s="115"/>
      <c r="I1767" s="115"/>
      <c r="J1767" s="115"/>
      <c r="K1767" s="115"/>
      <c r="L1767" s="115"/>
      <c r="M1767" s="115"/>
      <c r="N1767" s="115"/>
      <c r="O1767" s="115"/>
      <c r="P1767" s="115"/>
      <c r="Z1767" s="143"/>
      <c r="AA1767" s="143"/>
      <c r="AB1767" s="143"/>
      <c r="AC1767" s="37"/>
    </row>
    <row r="1768" spans="1:29">
      <c r="A1768" s="442"/>
      <c r="B1768" s="433" t="s">
        <v>765</v>
      </c>
      <c r="C1768" s="433"/>
      <c r="D1768" s="433"/>
      <c r="E1768" s="433"/>
      <c r="F1768" s="433"/>
      <c r="G1768" s="433"/>
      <c r="H1768" s="115"/>
      <c r="I1768" s="115"/>
      <c r="J1768" s="115"/>
      <c r="K1768" s="115"/>
      <c r="L1768" s="115"/>
      <c r="M1768" s="115"/>
      <c r="N1768" s="115"/>
      <c r="O1768" s="115"/>
      <c r="P1768" s="115"/>
      <c r="Z1768" s="143"/>
      <c r="AA1768" s="143"/>
      <c r="AB1768" s="143"/>
      <c r="AC1768" s="37"/>
    </row>
    <row r="1769" spans="1:29">
      <c r="A1769" s="442"/>
      <c r="B1769" s="432" t="s">
        <v>766</v>
      </c>
      <c r="C1769" s="432"/>
      <c r="D1769" s="432"/>
      <c r="E1769" s="432"/>
      <c r="F1769" s="432"/>
      <c r="G1769" s="432"/>
      <c r="H1769" s="149"/>
      <c r="I1769" s="203">
        <v>1</v>
      </c>
      <c r="J1769" s="203">
        <v>1</v>
      </c>
      <c r="K1769" s="203">
        <v>1</v>
      </c>
      <c r="L1769" s="203">
        <v>1</v>
      </c>
      <c r="M1769" s="203">
        <v>1</v>
      </c>
      <c r="N1769" s="115"/>
      <c r="O1769" s="115"/>
      <c r="P1769" s="115"/>
      <c r="Z1769" s="143"/>
      <c r="AA1769" s="143"/>
      <c r="AB1769" s="143"/>
      <c r="AC1769" s="37"/>
    </row>
    <row r="1770" spans="1:29">
      <c r="A1770" s="442"/>
      <c r="B1770" s="433" t="s">
        <v>767</v>
      </c>
      <c r="C1770" s="433"/>
      <c r="D1770" s="433"/>
      <c r="E1770" s="433"/>
      <c r="F1770" s="433"/>
      <c r="G1770" s="433"/>
      <c r="H1770" s="149"/>
      <c r="I1770" s="177">
        <f>(I1769/D1763)*G1763*I1761*I1764</f>
        <v>891</v>
      </c>
      <c r="J1770" s="177">
        <f>(J1769/D1763)*G1763*I1761*J1764</f>
        <v>891</v>
      </c>
      <c r="K1770" s="177">
        <f>(K1769/D1763)*G1763*I1761*K1764</f>
        <v>594</v>
      </c>
      <c r="L1770" s="177">
        <f>(L1769/D1763)*G1763*I1761*L1764</f>
        <v>297</v>
      </c>
      <c r="M1770" s="177">
        <f>(M1769/D1763)*G1763*I1761*M1764</f>
        <v>297</v>
      </c>
      <c r="N1770" s="115"/>
      <c r="O1770" s="115"/>
      <c r="P1770" s="115"/>
      <c r="Z1770" s="143"/>
      <c r="AA1770" s="143"/>
      <c r="AB1770" s="143"/>
      <c r="AC1770" s="37"/>
    </row>
    <row r="1771" spans="1:29">
      <c r="A1771" s="442"/>
      <c r="B1771" s="448" t="s">
        <v>720</v>
      </c>
      <c r="C1771" s="448"/>
      <c r="D1771" s="448"/>
      <c r="E1771" s="448"/>
      <c r="F1771" s="448"/>
      <c r="G1771" s="448"/>
      <c r="H1771" s="152">
        <f t="shared" ref="H1771:P1771" si="108">H1765+H1767+H1769</f>
        <v>1</v>
      </c>
      <c r="I1771" s="152">
        <f t="shared" si="108"/>
        <v>1</v>
      </c>
      <c r="J1771" s="152">
        <f t="shared" si="108"/>
        <v>1</v>
      </c>
      <c r="K1771" s="152">
        <f t="shared" si="108"/>
        <v>1</v>
      </c>
      <c r="L1771" s="152">
        <f t="shared" si="108"/>
        <v>1</v>
      </c>
      <c r="M1771" s="152">
        <f t="shared" si="108"/>
        <v>1</v>
      </c>
      <c r="N1771" s="152">
        <f t="shared" si="108"/>
        <v>0</v>
      </c>
      <c r="O1771" s="152">
        <f t="shared" si="108"/>
        <v>0</v>
      </c>
      <c r="P1771" s="152">
        <f t="shared" si="108"/>
        <v>0</v>
      </c>
      <c r="Z1771" s="143"/>
      <c r="AA1771" s="143"/>
      <c r="AB1771" s="143"/>
      <c r="AC1771" s="37"/>
    </row>
    <row r="1772" spans="1:29">
      <c r="A1772" s="442"/>
      <c r="B1772" s="439" t="s">
        <v>695</v>
      </c>
      <c r="C1772" s="439"/>
      <c r="D1772" s="439"/>
      <c r="E1772" s="439"/>
      <c r="F1772" s="439"/>
      <c r="G1772" s="439"/>
      <c r="H1772" s="117">
        <f t="shared" ref="H1772:P1772" si="109">H1766+H1768+H1770</f>
        <v>20790</v>
      </c>
      <c r="I1772" s="117">
        <f t="shared" si="109"/>
        <v>891</v>
      </c>
      <c r="J1772" s="117">
        <f t="shared" si="109"/>
        <v>891</v>
      </c>
      <c r="K1772" s="117">
        <f t="shared" si="109"/>
        <v>594</v>
      </c>
      <c r="L1772" s="117">
        <f t="shared" si="109"/>
        <v>297</v>
      </c>
      <c r="M1772" s="117">
        <f t="shared" si="109"/>
        <v>297</v>
      </c>
      <c r="N1772" s="117">
        <f t="shared" si="109"/>
        <v>0</v>
      </c>
      <c r="O1772" s="117">
        <f t="shared" si="109"/>
        <v>0</v>
      </c>
      <c r="P1772" s="117">
        <f t="shared" si="109"/>
        <v>0</v>
      </c>
      <c r="U1772" s="141"/>
      <c r="Z1772" s="143"/>
      <c r="AA1772" s="143"/>
      <c r="AB1772" s="143"/>
      <c r="AC1772" s="37"/>
    </row>
    <row r="1773" spans="1:29">
      <c r="A1773" s="442"/>
      <c r="B1773" s="449" t="s">
        <v>746</v>
      </c>
      <c r="C1773" s="449"/>
      <c r="D1773" s="449"/>
      <c r="E1773" s="449"/>
      <c r="F1773" s="449"/>
      <c r="G1773" s="449"/>
      <c r="H1773" s="470">
        <f>H1772</f>
        <v>20790</v>
      </c>
      <c r="I1773" s="470"/>
      <c r="J1773" s="470"/>
      <c r="K1773" s="470"/>
      <c r="L1773" s="470"/>
      <c r="M1773" s="470"/>
      <c r="N1773" s="470"/>
      <c r="O1773" s="470"/>
      <c r="P1773" s="470"/>
      <c r="Z1773" s="143"/>
      <c r="AA1773" s="143"/>
      <c r="AB1773" s="143"/>
      <c r="AC1773" s="37"/>
    </row>
    <row r="1774" spans="1:29">
      <c r="A1774" s="442"/>
      <c r="B1774" s="449" t="s">
        <v>747</v>
      </c>
      <c r="C1774" s="449"/>
      <c r="D1774" s="449"/>
      <c r="E1774" s="449"/>
      <c r="F1774" s="449"/>
      <c r="G1774" s="449"/>
      <c r="H1774" s="470">
        <f>SUM(I1772:M1772)</f>
        <v>2970</v>
      </c>
      <c r="I1774" s="470"/>
      <c r="J1774" s="470"/>
      <c r="K1774" s="470"/>
      <c r="L1774" s="470"/>
      <c r="M1774" s="470"/>
      <c r="N1774" s="470"/>
      <c r="O1774" s="470"/>
      <c r="P1774" s="470"/>
      <c r="Z1774" s="143"/>
      <c r="AA1774" s="143"/>
      <c r="AB1774" s="143"/>
      <c r="AC1774" s="37"/>
    </row>
    <row r="1775" spans="1:29">
      <c r="A1775" s="442"/>
      <c r="B1775" s="449" t="s">
        <v>748</v>
      </c>
      <c r="C1775" s="449"/>
      <c r="D1775" s="449"/>
      <c r="E1775" s="449"/>
      <c r="F1775" s="449"/>
      <c r="G1775" s="449"/>
      <c r="H1775" s="470">
        <f>SUM(N1771:P1771)</f>
        <v>0</v>
      </c>
      <c r="I1775" s="470"/>
      <c r="J1775" s="470"/>
      <c r="K1775" s="470"/>
      <c r="L1775" s="470"/>
      <c r="M1775" s="470"/>
      <c r="N1775" s="470"/>
      <c r="O1775" s="470"/>
      <c r="P1775" s="470"/>
      <c r="Z1775" s="143"/>
      <c r="AA1775" s="143"/>
      <c r="AB1775" s="143"/>
      <c r="AC1775" s="37"/>
    </row>
    <row r="1776" spans="1:29">
      <c r="A1776" s="442"/>
      <c r="B1776" s="439" t="s">
        <v>721</v>
      </c>
      <c r="C1776" s="439"/>
      <c r="D1776" s="439"/>
      <c r="E1776" s="439"/>
      <c r="F1776" s="439"/>
      <c r="G1776" s="439"/>
      <c r="H1776" s="470">
        <f>SUM(H1773:P1775)</f>
        <v>23760</v>
      </c>
      <c r="I1776" s="470"/>
      <c r="J1776" s="470"/>
      <c r="K1776" s="470"/>
      <c r="L1776" s="470"/>
      <c r="M1776" s="470"/>
      <c r="N1776" s="470"/>
      <c r="O1776" s="470"/>
      <c r="P1776" s="470"/>
      <c r="Z1776" s="143"/>
      <c r="AA1776" s="143"/>
      <c r="AB1776" s="143"/>
      <c r="AC1776" s="37"/>
    </row>
    <row r="1777" spans="1:29">
      <c r="A1777" s="442"/>
      <c r="B1777" s="450" t="s">
        <v>749</v>
      </c>
      <c r="C1777" s="450"/>
      <c r="D1777" s="450"/>
      <c r="E1777" s="450"/>
      <c r="F1777" s="450"/>
      <c r="G1777" s="450"/>
      <c r="H1777" s="471">
        <f>H1776/G1763</f>
        <v>0.8</v>
      </c>
      <c r="I1777" s="471"/>
      <c r="J1777" s="471"/>
      <c r="K1777" s="471"/>
      <c r="L1777" s="471"/>
      <c r="M1777" s="471"/>
      <c r="N1777" s="471"/>
      <c r="O1777" s="471"/>
      <c r="P1777" s="471"/>
      <c r="Z1777" s="143"/>
      <c r="AA1777" s="143"/>
      <c r="AB1777" s="143"/>
      <c r="AC1777" s="37"/>
    </row>
    <row r="1778" spans="1:29" s="129" customFormat="1">
      <c r="A1778" s="121"/>
      <c r="B1778" s="121"/>
      <c r="C1778" s="121"/>
      <c r="D1778" s="121"/>
      <c r="E1778" s="121"/>
      <c r="F1778" s="122"/>
      <c r="G1778" s="122"/>
      <c r="H1778" s="123"/>
      <c r="I1778" s="124"/>
      <c r="J1778" s="124"/>
      <c r="K1778" s="124"/>
      <c r="L1778" s="125"/>
      <c r="M1778" s="125"/>
      <c r="N1778" s="127"/>
      <c r="O1778" s="127"/>
      <c r="P1778" s="127"/>
      <c r="Q1778" s="127"/>
      <c r="R1778" s="127"/>
      <c r="S1778" s="127"/>
      <c r="T1778" s="127"/>
      <c r="U1778" s="127"/>
      <c r="V1778" s="127"/>
      <c r="W1778" s="127"/>
      <c r="X1778" s="127"/>
      <c r="Y1778" s="127"/>
      <c r="Z1778" s="143"/>
      <c r="AA1778" s="143"/>
      <c r="AB1778" s="143"/>
      <c r="AC1778" s="37"/>
    </row>
    <row r="1779" spans="1:29" ht="15" customHeight="1">
      <c r="A1779" s="422" t="s">
        <v>678</v>
      </c>
      <c r="B1779" s="422" t="s">
        <v>679</v>
      </c>
      <c r="C1779" s="422" t="s">
        <v>680</v>
      </c>
      <c r="D1779" s="422" t="s">
        <v>681</v>
      </c>
      <c r="E1779" s="422" t="s">
        <v>682</v>
      </c>
      <c r="F1779" s="423" t="s">
        <v>683</v>
      </c>
      <c r="G1779" s="423" t="s">
        <v>684</v>
      </c>
      <c r="H1779" s="138">
        <v>0.7</v>
      </c>
      <c r="I1779" s="451">
        <v>0.1</v>
      </c>
      <c r="J1779" s="451"/>
      <c r="K1779" s="451"/>
      <c r="L1779" s="451"/>
      <c r="M1779" s="444">
        <v>0.1</v>
      </c>
      <c r="N1779" s="444"/>
      <c r="O1779" s="139">
        <v>0.1</v>
      </c>
      <c r="P1779" s="102"/>
      <c r="Z1779" s="143"/>
      <c r="AA1779" s="143"/>
      <c r="AB1779" s="143"/>
      <c r="AC1779" s="37"/>
    </row>
    <row r="1780" spans="1:29" ht="14.25" customHeight="1">
      <c r="A1780" s="422"/>
      <c r="B1780" s="422"/>
      <c r="C1780" s="422"/>
      <c r="D1780" s="422"/>
      <c r="E1780" s="422"/>
      <c r="F1780" s="422"/>
      <c r="G1780" s="422"/>
      <c r="H1780" s="445" t="s">
        <v>727</v>
      </c>
      <c r="I1780" s="452" t="s">
        <v>728</v>
      </c>
      <c r="J1780" s="452"/>
      <c r="K1780" s="452"/>
      <c r="L1780" s="452"/>
      <c r="M1780" s="446" t="s">
        <v>729</v>
      </c>
      <c r="N1780" s="446"/>
      <c r="O1780" s="447" t="s">
        <v>730</v>
      </c>
      <c r="P1780" s="102"/>
      <c r="Z1780" s="143"/>
      <c r="AA1780" s="143"/>
      <c r="AB1780" s="143"/>
      <c r="AC1780" s="37"/>
    </row>
    <row r="1781" spans="1:29" ht="67.5" customHeight="1">
      <c r="A1781" s="442" t="s">
        <v>403</v>
      </c>
      <c r="B1781" s="427" t="s">
        <v>977</v>
      </c>
      <c r="C1781" s="428">
        <v>1</v>
      </c>
      <c r="D1781" s="428">
        <v>1</v>
      </c>
      <c r="E1781" s="474" t="s">
        <v>618</v>
      </c>
      <c r="F1781" s="429">
        <v>132000</v>
      </c>
      <c r="G1781" s="429">
        <v>132000</v>
      </c>
      <c r="H1781" s="445"/>
      <c r="I1781" s="154" t="s">
        <v>732</v>
      </c>
      <c r="J1781" s="154" t="s">
        <v>733</v>
      </c>
      <c r="K1781" s="154" t="s">
        <v>734</v>
      </c>
      <c r="L1781" s="154" t="s">
        <v>735</v>
      </c>
      <c r="M1781" s="144" t="s">
        <v>736</v>
      </c>
      <c r="N1781" s="144" t="s">
        <v>737</v>
      </c>
      <c r="O1781" s="447"/>
      <c r="P1781" s="102"/>
      <c r="Z1781" s="143"/>
      <c r="AA1781" s="143"/>
      <c r="AB1781" s="143"/>
      <c r="AC1781" s="37"/>
    </row>
    <row r="1782" spans="1:29" ht="39" customHeight="1">
      <c r="A1782" s="442"/>
      <c r="B1782" s="427"/>
      <c r="C1782" s="427"/>
      <c r="D1782" s="427"/>
      <c r="E1782" s="427"/>
      <c r="F1782" s="427"/>
      <c r="G1782" s="427"/>
      <c r="H1782" s="427"/>
      <c r="I1782" s="153">
        <v>0.6</v>
      </c>
      <c r="J1782" s="153">
        <v>0.2</v>
      </c>
      <c r="K1782" s="153">
        <v>0.1</v>
      </c>
      <c r="L1782" s="153">
        <v>0.1</v>
      </c>
      <c r="M1782" s="144">
        <v>0.9</v>
      </c>
      <c r="N1782" s="144">
        <v>0.1</v>
      </c>
      <c r="O1782" s="447"/>
      <c r="P1782" s="102"/>
      <c r="Z1782" s="143"/>
      <c r="AA1782" s="143"/>
      <c r="AB1782" s="143"/>
      <c r="AC1782" s="37"/>
    </row>
    <row r="1783" spans="1:29">
      <c r="A1783" s="442"/>
      <c r="B1783" s="432" t="s">
        <v>758</v>
      </c>
      <c r="C1783" s="432"/>
      <c r="D1783" s="432"/>
      <c r="E1783" s="432"/>
      <c r="F1783" s="432"/>
      <c r="G1783" s="432"/>
      <c r="H1783" s="148">
        <v>1</v>
      </c>
      <c r="I1783" s="149"/>
      <c r="J1783" s="149"/>
      <c r="K1783" s="149"/>
      <c r="L1783" s="149"/>
      <c r="M1783" s="149"/>
      <c r="N1783" s="149"/>
      <c r="O1783" s="149"/>
      <c r="P1783" s="102"/>
      <c r="Z1783" s="143"/>
      <c r="AA1783" s="143"/>
      <c r="AB1783" s="143"/>
      <c r="AC1783" s="37"/>
    </row>
    <row r="1784" spans="1:29">
      <c r="A1784" s="442"/>
      <c r="B1784" s="433" t="s">
        <v>759</v>
      </c>
      <c r="C1784" s="433"/>
      <c r="D1784" s="433"/>
      <c r="E1784" s="433"/>
      <c r="F1784" s="433"/>
      <c r="G1784" s="433"/>
      <c r="H1784" s="150">
        <f>(H1783/C1781)*G1781*H1779</f>
        <v>92400</v>
      </c>
      <c r="I1784" s="149"/>
      <c r="J1784" s="149"/>
      <c r="K1784" s="149"/>
      <c r="L1784" s="149"/>
      <c r="M1784" s="149"/>
      <c r="N1784" s="149"/>
      <c r="O1784" s="149"/>
      <c r="P1784" s="102"/>
      <c r="Z1784" s="143"/>
      <c r="AA1784" s="143"/>
      <c r="AB1784" s="143"/>
      <c r="AC1784" s="37"/>
    </row>
    <row r="1785" spans="1:29">
      <c r="A1785" s="442"/>
      <c r="B1785" s="432" t="s">
        <v>766</v>
      </c>
      <c r="C1785" s="432"/>
      <c r="D1785" s="432"/>
      <c r="E1785" s="432"/>
      <c r="F1785" s="432"/>
      <c r="G1785" s="432"/>
      <c r="H1785" s="149"/>
      <c r="I1785" s="203">
        <v>1</v>
      </c>
      <c r="J1785" s="203"/>
      <c r="K1785" s="203">
        <v>1</v>
      </c>
      <c r="L1785" s="149"/>
      <c r="M1785" s="149"/>
      <c r="N1785" s="149"/>
      <c r="O1785" s="149"/>
      <c r="P1785" s="102"/>
      <c r="Z1785" s="143"/>
      <c r="AA1785" s="143"/>
      <c r="AB1785" s="143"/>
      <c r="AC1785" s="37"/>
    </row>
    <row r="1786" spans="1:29">
      <c r="A1786" s="442"/>
      <c r="B1786" s="433" t="s">
        <v>767</v>
      </c>
      <c r="C1786" s="433"/>
      <c r="D1786" s="433"/>
      <c r="E1786" s="433"/>
      <c r="F1786" s="433"/>
      <c r="G1786" s="433"/>
      <c r="H1786" s="149"/>
      <c r="I1786" s="177">
        <f>(I1785/D1781)*G1781*I1779*I1782</f>
        <v>7920</v>
      </c>
      <c r="J1786" s="177">
        <f>(J1785/D1781)*G1781*I1779*J1782</f>
        <v>0</v>
      </c>
      <c r="K1786" s="177">
        <f>(K1785/D1781)*G1781*I1779*K1782</f>
        <v>1320</v>
      </c>
      <c r="L1786" s="149"/>
      <c r="M1786" s="149"/>
      <c r="N1786" s="149"/>
      <c r="O1786" s="149"/>
      <c r="P1786" s="102"/>
      <c r="Z1786" s="143"/>
      <c r="AA1786" s="143"/>
      <c r="AB1786" s="143"/>
      <c r="AC1786" s="37"/>
    </row>
    <row r="1787" spans="1:29">
      <c r="A1787" s="442"/>
      <c r="B1787" s="448" t="s">
        <v>720</v>
      </c>
      <c r="C1787" s="448"/>
      <c r="D1787" s="448"/>
      <c r="E1787" s="448"/>
      <c r="F1787" s="448"/>
      <c r="G1787" s="448"/>
      <c r="H1787" s="152">
        <f t="shared" ref="H1787:O1788" si="110">H1783+H1785</f>
        <v>1</v>
      </c>
      <c r="I1787" s="152">
        <f t="shared" si="110"/>
        <v>1</v>
      </c>
      <c r="J1787" s="152">
        <f t="shared" si="110"/>
        <v>0</v>
      </c>
      <c r="K1787" s="152">
        <f t="shared" si="110"/>
        <v>1</v>
      </c>
      <c r="L1787" s="152">
        <f t="shared" si="110"/>
        <v>0</v>
      </c>
      <c r="M1787" s="152">
        <f t="shared" si="110"/>
        <v>0</v>
      </c>
      <c r="N1787" s="152">
        <f t="shared" si="110"/>
        <v>0</v>
      </c>
      <c r="O1787" s="152">
        <f t="shared" si="110"/>
        <v>0</v>
      </c>
      <c r="P1787" s="102"/>
      <c r="Z1787" s="143"/>
      <c r="AA1787" s="143"/>
      <c r="AB1787" s="143"/>
      <c r="AC1787" s="37"/>
    </row>
    <row r="1788" spans="1:29">
      <c r="A1788" s="442"/>
      <c r="B1788" s="439" t="s">
        <v>695</v>
      </c>
      <c r="C1788" s="439"/>
      <c r="D1788" s="439"/>
      <c r="E1788" s="439"/>
      <c r="F1788" s="439"/>
      <c r="G1788" s="439"/>
      <c r="H1788" s="117">
        <f t="shared" si="110"/>
        <v>92400</v>
      </c>
      <c r="I1788" s="117">
        <f t="shared" si="110"/>
        <v>7920</v>
      </c>
      <c r="J1788" s="117">
        <f t="shared" si="110"/>
        <v>0</v>
      </c>
      <c r="K1788" s="117">
        <f t="shared" si="110"/>
        <v>1320</v>
      </c>
      <c r="L1788" s="117">
        <f t="shared" si="110"/>
        <v>0</v>
      </c>
      <c r="M1788" s="117">
        <f t="shared" si="110"/>
        <v>0</v>
      </c>
      <c r="N1788" s="117">
        <f t="shared" si="110"/>
        <v>0</v>
      </c>
      <c r="O1788" s="117">
        <f t="shared" si="110"/>
        <v>0</v>
      </c>
      <c r="P1788" s="102"/>
      <c r="U1788" s="141"/>
      <c r="Z1788" s="143"/>
      <c r="AA1788" s="143"/>
      <c r="AB1788" s="143"/>
      <c r="AC1788" s="37"/>
    </row>
    <row r="1789" spans="1:29">
      <c r="A1789" s="442"/>
      <c r="B1789" s="449" t="s">
        <v>746</v>
      </c>
      <c r="C1789" s="449"/>
      <c r="D1789" s="449"/>
      <c r="E1789" s="449"/>
      <c r="F1789" s="449"/>
      <c r="G1789" s="449"/>
      <c r="H1789" s="440">
        <f>H1788</f>
        <v>92400</v>
      </c>
      <c r="I1789" s="440"/>
      <c r="J1789" s="440"/>
      <c r="K1789" s="440"/>
      <c r="L1789" s="440"/>
      <c r="M1789" s="440"/>
      <c r="N1789" s="440"/>
      <c r="O1789" s="440"/>
      <c r="P1789" s="102"/>
      <c r="Z1789" s="143"/>
      <c r="AA1789" s="143"/>
      <c r="AB1789" s="143"/>
      <c r="AC1789" s="37"/>
    </row>
    <row r="1790" spans="1:29">
      <c r="A1790" s="442"/>
      <c r="B1790" s="449" t="s">
        <v>747</v>
      </c>
      <c r="C1790" s="449"/>
      <c r="D1790" s="449"/>
      <c r="E1790" s="449"/>
      <c r="F1790" s="449"/>
      <c r="G1790" s="449"/>
      <c r="H1790" s="440">
        <f>SUM(I1788:M1788)</f>
        <v>9240</v>
      </c>
      <c r="I1790" s="440"/>
      <c r="J1790" s="440"/>
      <c r="K1790" s="440"/>
      <c r="L1790" s="440"/>
      <c r="M1790" s="440"/>
      <c r="N1790" s="440"/>
      <c r="O1790" s="440"/>
      <c r="P1790" s="102"/>
      <c r="Z1790" s="143"/>
      <c r="AA1790" s="143"/>
      <c r="AB1790" s="143"/>
      <c r="AC1790" s="37"/>
    </row>
    <row r="1791" spans="1:29">
      <c r="A1791" s="442"/>
      <c r="B1791" s="449" t="s">
        <v>748</v>
      </c>
      <c r="C1791" s="449"/>
      <c r="D1791" s="449"/>
      <c r="E1791" s="449"/>
      <c r="F1791" s="449"/>
      <c r="G1791" s="449"/>
      <c r="H1791" s="440">
        <f>SUM(N1787:P1787)</f>
        <v>0</v>
      </c>
      <c r="I1791" s="440"/>
      <c r="J1791" s="440"/>
      <c r="K1791" s="440"/>
      <c r="L1791" s="440"/>
      <c r="M1791" s="440"/>
      <c r="N1791" s="440"/>
      <c r="O1791" s="440"/>
      <c r="P1791" s="102"/>
      <c r="Z1791" s="143"/>
      <c r="AA1791" s="143"/>
      <c r="AB1791" s="143"/>
      <c r="AC1791" s="37"/>
    </row>
    <row r="1792" spans="1:29">
      <c r="A1792" s="442"/>
      <c r="B1792" s="439" t="s">
        <v>721</v>
      </c>
      <c r="C1792" s="439"/>
      <c r="D1792" s="439"/>
      <c r="E1792" s="439"/>
      <c r="F1792" s="439"/>
      <c r="G1792" s="439"/>
      <c r="H1792" s="440">
        <f>SUM(H1789:P1791)</f>
        <v>101640</v>
      </c>
      <c r="I1792" s="440"/>
      <c r="J1792" s="440"/>
      <c r="K1792" s="440"/>
      <c r="L1792" s="440"/>
      <c r="M1792" s="440"/>
      <c r="N1792" s="440"/>
      <c r="O1792" s="440"/>
      <c r="P1792" s="102"/>
      <c r="Z1792" s="143"/>
      <c r="AA1792" s="143"/>
      <c r="AB1792" s="143"/>
      <c r="AC1792" s="37"/>
    </row>
    <row r="1793" spans="1:29">
      <c r="A1793" s="442"/>
      <c r="B1793" s="450" t="s">
        <v>749</v>
      </c>
      <c r="C1793" s="450"/>
      <c r="D1793" s="450"/>
      <c r="E1793" s="450"/>
      <c r="F1793" s="450"/>
      <c r="G1793" s="450"/>
      <c r="H1793" s="443">
        <f>H1792/G1781</f>
        <v>0.77</v>
      </c>
      <c r="I1793" s="443"/>
      <c r="J1793" s="443"/>
      <c r="K1793" s="443"/>
      <c r="L1793" s="443"/>
      <c r="M1793" s="443"/>
      <c r="N1793" s="443"/>
      <c r="O1793" s="443"/>
      <c r="P1793" s="102"/>
      <c r="Z1793" s="143"/>
      <c r="AA1793" s="143"/>
      <c r="AB1793" s="143"/>
      <c r="AC1793" s="37"/>
    </row>
    <row r="1794" spans="1:29" s="129" customFormat="1">
      <c r="A1794" s="121"/>
      <c r="B1794" s="121"/>
      <c r="C1794" s="121"/>
      <c r="D1794" s="121"/>
      <c r="E1794" s="121"/>
      <c r="F1794" s="122"/>
      <c r="G1794" s="122"/>
      <c r="H1794" s="123"/>
      <c r="I1794" s="124"/>
      <c r="J1794" s="124"/>
      <c r="K1794" s="124"/>
      <c r="L1794" s="125"/>
      <c r="M1794" s="125"/>
      <c r="N1794" s="127"/>
      <c r="O1794" s="127"/>
      <c r="P1794" s="127"/>
      <c r="Q1794" s="127"/>
      <c r="R1794" s="127"/>
      <c r="S1794" s="127"/>
      <c r="T1794" s="127"/>
      <c r="U1794" s="127"/>
      <c r="V1794" s="127"/>
      <c r="W1794" s="127"/>
      <c r="X1794" s="127"/>
      <c r="Y1794" s="127"/>
      <c r="Z1794" s="143"/>
      <c r="AA1794" s="143"/>
      <c r="AB1794" s="143"/>
      <c r="AC1794" s="37"/>
    </row>
    <row r="1795" spans="1:29" ht="15" customHeight="1">
      <c r="A1795" s="422" t="s">
        <v>678</v>
      </c>
      <c r="B1795" s="422" t="s">
        <v>679</v>
      </c>
      <c r="C1795" s="422" t="s">
        <v>680</v>
      </c>
      <c r="D1795" s="422" t="s">
        <v>681</v>
      </c>
      <c r="E1795" s="422" t="s">
        <v>682</v>
      </c>
      <c r="F1795" s="423" t="s">
        <v>683</v>
      </c>
      <c r="G1795" s="423" t="s">
        <v>684</v>
      </c>
      <c r="H1795" s="138">
        <v>0.55000000000000004</v>
      </c>
      <c r="I1795" s="451">
        <v>0.25</v>
      </c>
      <c r="J1795" s="451"/>
      <c r="K1795" s="451"/>
      <c r="L1795" s="451"/>
      <c r="M1795" s="444">
        <v>0.1</v>
      </c>
      <c r="N1795" s="444"/>
      <c r="O1795" s="139">
        <v>0.1</v>
      </c>
      <c r="P1795" s="102"/>
      <c r="Z1795" s="143"/>
      <c r="AA1795" s="143"/>
      <c r="AB1795" s="143"/>
      <c r="AC1795" s="37"/>
    </row>
    <row r="1796" spans="1:29" ht="14.25" customHeight="1">
      <c r="A1796" s="422"/>
      <c r="B1796" s="422"/>
      <c r="C1796" s="422"/>
      <c r="D1796" s="422"/>
      <c r="E1796" s="422"/>
      <c r="F1796" s="422"/>
      <c r="G1796" s="422"/>
      <c r="H1796" s="445" t="s">
        <v>727</v>
      </c>
      <c r="I1796" s="452" t="s">
        <v>728</v>
      </c>
      <c r="J1796" s="452"/>
      <c r="K1796" s="452"/>
      <c r="L1796" s="452"/>
      <c r="M1796" s="446" t="s">
        <v>729</v>
      </c>
      <c r="N1796" s="446"/>
      <c r="O1796" s="447" t="s">
        <v>730</v>
      </c>
      <c r="P1796" s="102"/>
      <c r="Z1796" s="143"/>
      <c r="AA1796" s="143"/>
      <c r="AB1796" s="143"/>
      <c r="AC1796" s="37"/>
    </row>
    <row r="1797" spans="1:29" ht="67.5" customHeight="1">
      <c r="A1797" s="442" t="s">
        <v>404</v>
      </c>
      <c r="B1797" s="427" t="s">
        <v>978</v>
      </c>
      <c r="C1797" s="428">
        <v>1</v>
      </c>
      <c r="D1797" s="428">
        <v>1</v>
      </c>
      <c r="E1797" s="474" t="s">
        <v>618</v>
      </c>
      <c r="F1797" s="429">
        <v>160</v>
      </c>
      <c r="G1797" s="429">
        <v>160</v>
      </c>
      <c r="H1797" s="445"/>
      <c r="I1797" s="154" t="s">
        <v>732</v>
      </c>
      <c r="J1797" s="154" t="s">
        <v>733</v>
      </c>
      <c r="K1797" s="154" t="s">
        <v>734</v>
      </c>
      <c r="L1797" s="154" t="s">
        <v>735</v>
      </c>
      <c r="M1797" s="144" t="s">
        <v>736</v>
      </c>
      <c r="N1797" s="144" t="s">
        <v>737</v>
      </c>
      <c r="O1797" s="447"/>
      <c r="P1797" s="102"/>
      <c r="Z1797" s="143"/>
      <c r="AA1797" s="143"/>
      <c r="AB1797" s="143"/>
      <c r="AC1797" s="37"/>
    </row>
    <row r="1798" spans="1:29" ht="39" customHeight="1">
      <c r="A1798" s="442"/>
      <c r="B1798" s="427"/>
      <c r="C1798" s="427"/>
      <c r="D1798" s="427"/>
      <c r="E1798" s="427"/>
      <c r="F1798" s="427"/>
      <c r="G1798" s="427"/>
      <c r="H1798" s="427"/>
      <c r="I1798" s="153">
        <v>0.6</v>
      </c>
      <c r="J1798" s="153">
        <v>0.2</v>
      </c>
      <c r="K1798" s="153">
        <v>0.1</v>
      </c>
      <c r="L1798" s="153">
        <v>0.1</v>
      </c>
      <c r="M1798" s="144">
        <v>0.9</v>
      </c>
      <c r="N1798" s="144">
        <v>0.1</v>
      </c>
      <c r="O1798" s="447"/>
      <c r="P1798" s="102"/>
      <c r="Z1798" s="143"/>
      <c r="AA1798" s="143"/>
      <c r="AB1798" s="143"/>
      <c r="AC1798" s="37"/>
    </row>
    <row r="1799" spans="1:29">
      <c r="A1799" s="442"/>
      <c r="B1799" s="432" t="s">
        <v>712</v>
      </c>
      <c r="C1799" s="432"/>
      <c r="D1799" s="432"/>
      <c r="E1799" s="432"/>
      <c r="F1799" s="432"/>
      <c r="G1799" s="432"/>
      <c r="H1799" s="148">
        <v>1</v>
      </c>
      <c r="I1799" s="149"/>
      <c r="J1799" s="149"/>
      <c r="K1799" s="149"/>
      <c r="L1799" s="149"/>
      <c r="M1799" s="149"/>
      <c r="N1799" s="149"/>
      <c r="O1799" s="149"/>
      <c r="P1799" s="102"/>
      <c r="Z1799" s="143"/>
      <c r="AA1799" s="143"/>
      <c r="AB1799" s="143"/>
      <c r="AC1799" s="37"/>
    </row>
    <row r="1800" spans="1:29">
      <c r="A1800" s="442"/>
      <c r="B1800" s="433" t="s">
        <v>713</v>
      </c>
      <c r="C1800" s="433"/>
      <c r="D1800" s="433"/>
      <c r="E1800" s="433"/>
      <c r="F1800" s="433"/>
      <c r="G1800" s="433"/>
      <c r="H1800" s="150">
        <f>(H1799/C1797)*G1797*H1795</f>
        <v>88</v>
      </c>
      <c r="I1800" s="149"/>
      <c r="J1800" s="149"/>
      <c r="K1800" s="149"/>
      <c r="L1800" s="149"/>
      <c r="M1800" s="149"/>
      <c r="N1800" s="149"/>
      <c r="O1800" s="149"/>
      <c r="P1800" s="102"/>
      <c r="Z1800" s="143"/>
      <c r="AA1800" s="143"/>
      <c r="AB1800" s="143"/>
      <c r="AC1800" s="37"/>
    </row>
    <row r="1801" spans="1:29">
      <c r="A1801" s="442"/>
      <c r="B1801" s="432" t="s">
        <v>762</v>
      </c>
      <c r="C1801" s="432"/>
      <c r="D1801" s="432"/>
      <c r="E1801" s="432"/>
      <c r="F1801" s="432"/>
      <c r="G1801" s="432"/>
      <c r="H1801" s="149"/>
      <c r="I1801" s="203">
        <v>1</v>
      </c>
      <c r="J1801" s="149"/>
      <c r="K1801" s="203">
        <v>1</v>
      </c>
      <c r="L1801" s="149"/>
      <c r="M1801" s="149"/>
      <c r="N1801" s="149"/>
      <c r="O1801" s="149"/>
      <c r="P1801" s="102"/>
      <c r="Z1801" s="143"/>
      <c r="AA1801" s="143"/>
      <c r="AB1801" s="143"/>
      <c r="AC1801" s="37"/>
    </row>
    <row r="1802" spans="1:29">
      <c r="A1802" s="442"/>
      <c r="B1802" s="433" t="s">
        <v>763</v>
      </c>
      <c r="C1802" s="433"/>
      <c r="D1802" s="433"/>
      <c r="E1802" s="433"/>
      <c r="F1802" s="433"/>
      <c r="G1802" s="433"/>
      <c r="H1802" s="149"/>
      <c r="I1802" s="177">
        <f>(I1801/D1797)*G1797*I1795*I1798</f>
        <v>24</v>
      </c>
      <c r="J1802" s="149"/>
      <c r="K1802" s="177">
        <f>(K1801/D1797)*G1797*I1795*K1798</f>
        <v>4</v>
      </c>
      <c r="L1802" s="149"/>
      <c r="M1802" s="149"/>
      <c r="N1802" s="149"/>
      <c r="O1802" s="149"/>
      <c r="P1802" s="102"/>
      <c r="Z1802" s="143"/>
      <c r="AA1802" s="143"/>
      <c r="AB1802" s="143"/>
      <c r="AC1802" s="37"/>
    </row>
    <row r="1803" spans="1:29">
      <c r="A1803" s="442"/>
      <c r="B1803" s="432" t="s">
        <v>744</v>
      </c>
      <c r="C1803" s="432"/>
      <c r="D1803" s="432"/>
      <c r="E1803" s="432"/>
      <c r="F1803" s="432"/>
      <c r="G1803" s="432"/>
      <c r="H1803" s="149"/>
      <c r="I1803" s="149"/>
      <c r="J1803" s="203">
        <v>1</v>
      </c>
      <c r="K1803" s="149"/>
      <c r="L1803" s="203">
        <v>1</v>
      </c>
      <c r="M1803" s="149"/>
      <c r="N1803" s="149"/>
      <c r="O1803" s="149"/>
      <c r="P1803" s="102"/>
      <c r="Z1803" s="143"/>
      <c r="AA1803" s="143"/>
      <c r="AB1803" s="143"/>
      <c r="AC1803" s="37"/>
    </row>
    <row r="1804" spans="1:29">
      <c r="A1804" s="442"/>
      <c r="B1804" s="433" t="s">
        <v>745</v>
      </c>
      <c r="C1804" s="433"/>
      <c r="D1804" s="433"/>
      <c r="E1804" s="433"/>
      <c r="F1804" s="433"/>
      <c r="G1804" s="433"/>
      <c r="H1804" s="149"/>
      <c r="I1804" s="149"/>
      <c r="J1804" s="177">
        <f>(J1803/D1797)*G1797*I1795*J1798</f>
        <v>8</v>
      </c>
      <c r="K1804" s="149"/>
      <c r="L1804" s="177">
        <f>(L1803/D1797)*G1797*I1795*L1798</f>
        <v>4</v>
      </c>
      <c r="M1804" s="149"/>
      <c r="N1804" s="149"/>
      <c r="O1804" s="149"/>
      <c r="P1804" s="102"/>
      <c r="Z1804" s="143"/>
      <c r="AA1804" s="143"/>
      <c r="AB1804" s="143"/>
      <c r="AC1804" s="37"/>
    </row>
    <row r="1805" spans="1:29">
      <c r="A1805" s="442"/>
      <c r="B1805" s="448" t="s">
        <v>720</v>
      </c>
      <c r="C1805" s="448"/>
      <c r="D1805" s="448"/>
      <c r="E1805" s="448"/>
      <c r="F1805" s="448"/>
      <c r="G1805" s="448"/>
      <c r="H1805" s="152">
        <f t="shared" ref="H1805:O1806" si="111">H1799+H1801+H1803</f>
        <v>1</v>
      </c>
      <c r="I1805" s="152">
        <f t="shared" si="111"/>
        <v>1</v>
      </c>
      <c r="J1805" s="152">
        <f t="shared" si="111"/>
        <v>1</v>
      </c>
      <c r="K1805" s="152">
        <f t="shared" si="111"/>
        <v>1</v>
      </c>
      <c r="L1805" s="152">
        <f t="shared" si="111"/>
        <v>1</v>
      </c>
      <c r="M1805" s="152">
        <f t="shared" si="111"/>
        <v>0</v>
      </c>
      <c r="N1805" s="152">
        <f t="shared" si="111"/>
        <v>0</v>
      </c>
      <c r="O1805" s="152">
        <f t="shared" si="111"/>
        <v>0</v>
      </c>
      <c r="P1805" s="102"/>
      <c r="Z1805" s="143"/>
      <c r="AA1805" s="143"/>
      <c r="AB1805" s="143"/>
      <c r="AC1805" s="37"/>
    </row>
    <row r="1806" spans="1:29">
      <c r="A1806" s="442"/>
      <c r="B1806" s="439" t="s">
        <v>695</v>
      </c>
      <c r="C1806" s="439"/>
      <c r="D1806" s="439"/>
      <c r="E1806" s="439"/>
      <c r="F1806" s="439"/>
      <c r="G1806" s="439"/>
      <c r="H1806" s="117">
        <f t="shared" si="111"/>
        <v>88</v>
      </c>
      <c r="I1806" s="117">
        <f t="shared" si="111"/>
        <v>24</v>
      </c>
      <c r="J1806" s="117">
        <f t="shared" si="111"/>
        <v>8</v>
      </c>
      <c r="K1806" s="117">
        <f t="shared" si="111"/>
        <v>4</v>
      </c>
      <c r="L1806" s="117">
        <f t="shared" si="111"/>
        <v>4</v>
      </c>
      <c r="M1806" s="117">
        <f t="shared" si="111"/>
        <v>0</v>
      </c>
      <c r="N1806" s="117">
        <f t="shared" si="111"/>
        <v>0</v>
      </c>
      <c r="O1806" s="117">
        <f t="shared" si="111"/>
        <v>0</v>
      </c>
      <c r="P1806" s="102"/>
      <c r="U1806" s="141"/>
      <c r="Z1806" s="143"/>
      <c r="AA1806" s="143"/>
      <c r="AB1806" s="143"/>
      <c r="AC1806" s="37"/>
    </row>
    <row r="1807" spans="1:29">
      <c r="A1807" s="442"/>
      <c r="B1807" s="449" t="s">
        <v>746</v>
      </c>
      <c r="C1807" s="449"/>
      <c r="D1807" s="449"/>
      <c r="E1807" s="449"/>
      <c r="F1807" s="449"/>
      <c r="G1807" s="449"/>
      <c r="H1807" s="440">
        <f>H1806</f>
        <v>88</v>
      </c>
      <c r="I1807" s="440"/>
      <c r="J1807" s="440"/>
      <c r="K1807" s="440"/>
      <c r="L1807" s="440"/>
      <c r="M1807" s="440"/>
      <c r="N1807" s="440"/>
      <c r="O1807" s="440"/>
      <c r="P1807" s="102"/>
      <c r="Z1807" s="143"/>
      <c r="AA1807" s="143"/>
      <c r="AB1807" s="143"/>
      <c r="AC1807" s="37"/>
    </row>
    <row r="1808" spans="1:29">
      <c r="A1808" s="442"/>
      <c r="B1808" s="449" t="s">
        <v>747</v>
      </c>
      <c r="C1808" s="449"/>
      <c r="D1808" s="449"/>
      <c r="E1808" s="449"/>
      <c r="F1808" s="449"/>
      <c r="G1808" s="449"/>
      <c r="H1808" s="440">
        <f>SUM(I1806:M1806)</f>
        <v>40</v>
      </c>
      <c r="I1808" s="440"/>
      <c r="J1808" s="440"/>
      <c r="K1808" s="440"/>
      <c r="L1808" s="440"/>
      <c r="M1808" s="440"/>
      <c r="N1808" s="440"/>
      <c r="O1808" s="440"/>
      <c r="P1808" s="102"/>
      <c r="Z1808" s="143"/>
      <c r="AA1808" s="143"/>
      <c r="AB1808" s="143"/>
      <c r="AC1808" s="37"/>
    </row>
    <row r="1809" spans="1:29">
      <c r="A1809" s="442"/>
      <c r="B1809" s="449" t="s">
        <v>748</v>
      </c>
      <c r="C1809" s="449"/>
      <c r="D1809" s="449"/>
      <c r="E1809" s="449"/>
      <c r="F1809" s="449"/>
      <c r="G1809" s="449"/>
      <c r="H1809" s="440">
        <f>SUM(N1805:P1805)</f>
        <v>0</v>
      </c>
      <c r="I1809" s="440"/>
      <c r="J1809" s="440"/>
      <c r="K1809" s="440"/>
      <c r="L1809" s="440"/>
      <c r="M1809" s="440"/>
      <c r="N1809" s="440"/>
      <c r="O1809" s="440"/>
      <c r="P1809" s="102"/>
      <c r="Z1809" s="143"/>
      <c r="AA1809" s="143"/>
      <c r="AB1809" s="143"/>
      <c r="AC1809" s="37"/>
    </row>
    <row r="1810" spans="1:29">
      <c r="A1810" s="442"/>
      <c r="B1810" s="439" t="s">
        <v>721</v>
      </c>
      <c r="C1810" s="439"/>
      <c r="D1810" s="439"/>
      <c r="E1810" s="439"/>
      <c r="F1810" s="439"/>
      <c r="G1810" s="439"/>
      <c r="H1810" s="440">
        <f>SUM(H1807:P1809)</f>
        <v>128</v>
      </c>
      <c r="I1810" s="440"/>
      <c r="J1810" s="440"/>
      <c r="K1810" s="440"/>
      <c r="L1810" s="440"/>
      <c r="M1810" s="440"/>
      <c r="N1810" s="440"/>
      <c r="O1810" s="440"/>
      <c r="P1810" s="102"/>
      <c r="Z1810" s="143"/>
      <c r="AA1810" s="143"/>
      <c r="AB1810" s="143"/>
      <c r="AC1810" s="37"/>
    </row>
    <row r="1811" spans="1:29">
      <c r="A1811" s="442"/>
      <c r="B1811" s="450" t="s">
        <v>749</v>
      </c>
      <c r="C1811" s="450"/>
      <c r="D1811" s="450"/>
      <c r="E1811" s="450"/>
      <c r="F1811" s="450"/>
      <c r="G1811" s="450"/>
      <c r="H1811" s="443">
        <f>H1810/G1797</f>
        <v>0.8</v>
      </c>
      <c r="I1811" s="443"/>
      <c r="J1811" s="443"/>
      <c r="K1811" s="443"/>
      <c r="L1811" s="443"/>
      <c r="M1811" s="443"/>
      <c r="N1811" s="443"/>
      <c r="O1811" s="443"/>
      <c r="P1811" s="102"/>
      <c r="Z1811" s="143"/>
      <c r="AA1811" s="143"/>
      <c r="AB1811" s="143"/>
      <c r="AC1811" s="37"/>
    </row>
    <row r="1812" spans="1:29" s="129" customFormat="1">
      <c r="A1812" s="121"/>
      <c r="B1812" s="121"/>
      <c r="C1812" s="121"/>
      <c r="D1812" s="121"/>
      <c r="E1812" s="121"/>
      <c r="F1812" s="122"/>
      <c r="G1812" s="122"/>
      <c r="H1812" s="123"/>
      <c r="I1812" s="124"/>
      <c r="J1812" s="124"/>
      <c r="K1812" s="124"/>
      <c r="L1812" s="125"/>
      <c r="M1812" s="125"/>
      <c r="N1812" s="127"/>
      <c r="O1812" s="127"/>
      <c r="P1812" s="127"/>
      <c r="Q1812" s="127"/>
      <c r="R1812" s="127"/>
      <c r="S1812" s="127"/>
      <c r="T1812" s="127"/>
      <c r="U1812" s="127"/>
      <c r="V1812" s="127"/>
      <c r="W1812" s="127"/>
      <c r="X1812" s="127"/>
      <c r="Y1812" s="127"/>
      <c r="Z1812" s="143"/>
      <c r="AA1812" s="143"/>
      <c r="AB1812" s="143"/>
      <c r="AC1812" s="37"/>
    </row>
    <row r="1813" spans="1:29" ht="15" customHeight="1">
      <c r="A1813" s="422" t="s">
        <v>678</v>
      </c>
      <c r="B1813" s="422" t="s">
        <v>679</v>
      </c>
      <c r="C1813" s="422" t="s">
        <v>680</v>
      </c>
      <c r="D1813" s="422" t="s">
        <v>681</v>
      </c>
      <c r="E1813" s="422" t="s">
        <v>682</v>
      </c>
      <c r="F1813" s="423" t="s">
        <v>683</v>
      </c>
      <c r="G1813" s="423" t="s">
        <v>684</v>
      </c>
      <c r="H1813" s="138">
        <v>0.55000000000000004</v>
      </c>
      <c r="I1813" s="451">
        <v>0.25</v>
      </c>
      <c r="J1813" s="451"/>
      <c r="K1813" s="451"/>
      <c r="L1813" s="451"/>
      <c r="M1813" s="444">
        <v>0.1</v>
      </c>
      <c r="N1813" s="444"/>
      <c r="O1813" s="139">
        <v>0.1</v>
      </c>
      <c r="P1813" s="102"/>
      <c r="Z1813" s="143"/>
      <c r="AA1813" s="143"/>
      <c r="AB1813" s="143"/>
      <c r="AC1813" s="37"/>
    </row>
    <row r="1814" spans="1:29" ht="14.25" customHeight="1">
      <c r="A1814" s="422"/>
      <c r="B1814" s="422"/>
      <c r="C1814" s="422"/>
      <c r="D1814" s="422"/>
      <c r="E1814" s="422"/>
      <c r="F1814" s="422"/>
      <c r="G1814" s="422"/>
      <c r="H1814" s="445" t="s">
        <v>727</v>
      </c>
      <c r="I1814" s="452" t="s">
        <v>728</v>
      </c>
      <c r="J1814" s="452"/>
      <c r="K1814" s="452"/>
      <c r="L1814" s="452"/>
      <c r="M1814" s="446" t="s">
        <v>729</v>
      </c>
      <c r="N1814" s="446"/>
      <c r="O1814" s="447" t="s">
        <v>730</v>
      </c>
      <c r="P1814" s="102"/>
      <c r="Z1814" s="143"/>
      <c r="AA1814" s="143"/>
      <c r="AB1814" s="143"/>
      <c r="AC1814" s="37"/>
    </row>
    <row r="1815" spans="1:29" ht="67.5" customHeight="1">
      <c r="A1815" s="442" t="s">
        <v>406</v>
      </c>
      <c r="B1815" s="427" t="s">
        <v>979</v>
      </c>
      <c r="C1815" s="428">
        <v>1</v>
      </c>
      <c r="D1815" s="428">
        <v>1</v>
      </c>
      <c r="E1815" s="474" t="s">
        <v>618</v>
      </c>
      <c r="F1815" s="429">
        <v>1200</v>
      </c>
      <c r="G1815" s="429">
        <v>1200</v>
      </c>
      <c r="H1815" s="445"/>
      <c r="I1815" s="154" t="s">
        <v>732</v>
      </c>
      <c r="J1815" s="154" t="s">
        <v>733</v>
      </c>
      <c r="K1815" s="154" t="s">
        <v>734</v>
      </c>
      <c r="L1815" s="154" t="s">
        <v>735</v>
      </c>
      <c r="M1815" s="144" t="s">
        <v>736</v>
      </c>
      <c r="N1815" s="144" t="s">
        <v>737</v>
      </c>
      <c r="O1815" s="447"/>
      <c r="P1815" s="102"/>
      <c r="Z1815" s="143"/>
      <c r="AA1815" s="143"/>
      <c r="AB1815" s="143"/>
      <c r="AC1815" s="37"/>
    </row>
    <row r="1816" spans="1:29" ht="39" customHeight="1">
      <c r="A1816" s="442"/>
      <c r="B1816" s="427"/>
      <c r="C1816" s="427"/>
      <c r="D1816" s="427"/>
      <c r="E1816" s="427"/>
      <c r="F1816" s="427"/>
      <c r="G1816" s="427"/>
      <c r="H1816" s="427"/>
      <c r="I1816" s="153">
        <v>0.6</v>
      </c>
      <c r="J1816" s="153">
        <v>0.2</v>
      </c>
      <c r="K1816" s="153">
        <v>0.1</v>
      </c>
      <c r="L1816" s="153">
        <v>0.1</v>
      </c>
      <c r="M1816" s="144">
        <v>0.9</v>
      </c>
      <c r="N1816" s="144">
        <v>0.1</v>
      </c>
      <c r="O1816" s="447"/>
      <c r="P1816" s="102"/>
      <c r="Z1816" s="143"/>
      <c r="AA1816" s="143"/>
      <c r="AB1816" s="143"/>
      <c r="AC1816" s="37"/>
    </row>
    <row r="1817" spans="1:29">
      <c r="A1817" s="442"/>
      <c r="B1817" s="432" t="s">
        <v>712</v>
      </c>
      <c r="C1817" s="432"/>
      <c r="D1817" s="432"/>
      <c r="E1817" s="432"/>
      <c r="F1817" s="432"/>
      <c r="G1817" s="432"/>
      <c r="H1817" s="148">
        <v>1</v>
      </c>
      <c r="I1817" s="149"/>
      <c r="J1817" s="149"/>
      <c r="K1817" s="149"/>
      <c r="L1817" s="149"/>
      <c r="M1817" s="149"/>
      <c r="N1817" s="149"/>
      <c r="O1817" s="149"/>
      <c r="P1817" s="102"/>
      <c r="Z1817" s="143"/>
      <c r="AA1817" s="143"/>
      <c r="AB1817" s="143"/>
      <c r="AC1817" s="37"/>
    </row>
    <row r="1818" spans="1:29">
      <c r="A1818" s="442"/>
      <c r="B1818" s="433" t="s">
        <v>713</v>
      </c>
      <c r="C1818" s="433"/>
      <c r="D1818" s="433"/>
      <c r="E1818" s="433"/>
      <c r="F1818" s="433"/>
      <c r="G1818" s="433"/>
      <c r="H1818" s="150">
        <f>(H1817/C1815)*G1815*H1813</f>
        <v>660</v>
      </c>
      <c r="I1818" s="149"/>
      <c r="J1818" s="149"/>
      <c r="K1818" s="149"/>
      <c r="L1818" s="149"/>
      <c r="M1818" s="149"/>
      <c r="N1818" s="149"/>
      <c r="O1818" s="149"/>
      <c r="P1818" s="102"/>
      <c r="Z1818" s="143"/>
      <c r="AA1818" s="143"/>
      <c r="AB1818" s="143"/>
      <c r="AC1818" s="37"/>
    </row>
    <row r="1819" spans="1:29">
      <c r="A1819" s="442"/>
      <c r="B1819" s="432" t="s">
        <v>762</v>
      </c>
      <c r="C1819" s="432"/>
      <c r="D1819" s="432"/>
      <c r="E1819" s="432"/>
      <c r="F1819" s="432"/>
      <c r="G1819" s="432"/>
      <c r="H1819" s="149"/>
      <c r="I1819" s="203">
        <v>1</v>
      </c>
      <c r="J1819" s="149"/>
      <c r="K1819" s="203">
        <v>1</v>
      </c>
      <c r="L1819" s="149"/>
      <c r="M1819" s="149"/>
      <c r="N1819" s="149"/>
      <c r="O1819" s="149"/>
      <c r="P1819" s="102"/>
      <c r="Z1819" s="143"/>
      <c r="AA1819" s="143"/>
      <c r="AB1819" s="143"/>
      <c r="AC1819" s="37"/>
    </row>
    <row r="1820" spans="1:29">
      <c r="A1820" s="442"/>
      <c r="B1820" s="433" t="s">
        <v>763</v>
      </c>
      <c r="C1820" s="433"/>
      <c r="D1820" s="433"/>
      <c r="E1820" s="433"/>
      <c r="F1820" s="433"/>
      <c r="G1820" s="433"/>
      <c r="H1820" s="149"/>
      <c r="I1820" s="177">
        <f>(I1819/D1815)*G1815*I1813*I1816</f>
        <v>180</v>
      </c>
      <c r="J1820" s="149"/>
      <c r="K1820" s="177">
        <f>(K1819/D1815)*G1815*I1813*K1816</f>
        <v>30</v>
      </c>
      <c r="L1820" s="149"/>
      <c r="M1820" s="149"/>
      <c r="N1820" s="149"/>
      <c r="O1820" s="149"/>
      <c r="P1820" s="102"/>
      <c r="Z1820" s="143"/>
      <c r="AA1820" s="143"/>
      <c r="AB1820" s="143"/>
      <c r="AC1820" s="37"/>
    </row>
    <row r="1821" spans="1:29">
      <c r="A1821" s="442"/>
      <c r="B1821" s="432" t="s">
        <v>744</v>
      </c>
      <c r="C1821" s="432"/>
      <c r="D1821" s="432"/>
      <c r="E1821" s="432"/>
      <c r="F1821" s="432"/>
      <c r="G1821" s="432"/>
      <c r="H1821" s="149"/>
      <c r="I1821" s="149"/>
      <c r="J1821" s="203">
        <v>1</v>
      </c>
      <c r="K1821" s="149"/>
      <c r="L1821" s="203">
        <v>1</v>
      </c>
      <c r="M1821" s="149"/>
      <c r="N1821" s="149"/>
      <c r="O1821" s="149"/>
      <c r="P1821" s="102"/>
      <c r="Z1821" s="143"/>
      <c r="AA1821" s="143"/>
      <c r="AB1821" s="143"/>
      <c r="AC1821" s="37"/>
    </row>
    <row r="1822" spans="1:29">
      <c r="A1822" s="442"/>
      <c r="B1822" s="433" t="s">
        <v>745</v>
      </c>
      <c r="C1822" s="433"/>
      <c r="D1822" s="433"/>
      <c r="E1822" s="433"/>
      <c r="F1822" s="433"/>
      <c r="G1822" s="433"/>
      <c r="H1822" s="149"/>
      <c r="I1822" s="149"/>
      <c r="J1822" s="177">
        <f>(J1821/D1815)*G1815*I1813*J1816</f>
        <v>60</v>
      </c>
      <c r="K1822" s="149"/>
      <c r="L1822" s="177">
        <f>(L1821/D1815)*G1815*I1813*L1816</f>
        <v>30</v>
      </c>
      <c r="M1822" s="149"/>
      <c r="N1822" s="149"/>
      <c r="O1822" s="149"/>
      <c r="P1822" s="102"/>
      <c r="Z1822" s="143"/>
      <c r="AA1822" s="143"/>
      <c r="AB1822" s="143"/>
      <c r="AC1822" s="37"/>
    </row>
    <row r="1823" spans="1:29">
      <c r="A1823" s="442"/>
      <c r="B1823" s="448" t="s">
        <v>720</v>
      </c>
      <c r="C1823" s="448"/>
      <c r="D1823" s="448"/>
      <c r="E1823" s="448"/>
      <c r="F1823" s="448"/>
      <c r="G1823" s="448"/>
      <c r="H1823" s="152">
        <f t="shared" ref="H1823:O1824" si="112">H1817+H1819+H1821</f>
        <v>1</v>
      </c>
      <c r="I1823" s="152">
        <f t="shared" si="112"/>
        <v>1</v>
      </c>
      <c r="J1823" s="152">
        <f t="shared" si="112"/>
        <v>1</v>
      </c>
      <c r="K1823" s="152">
        <f t="shared" si="112"/>
        <v>1</v>
      </c>
      <c r="L1823" s="152">
        <f t="shared" si="112"/>
        <v>1</v>
      </c>
      <c r="M1823" s="152">
        <f t="shared" si="112"/>
        <v>0</v>
      </c>
      <c r="N1823" s="152">
        <f t="shared" si="112"/>
        <v>0</v>
      </c>
      <c r="O1823" s="152">
        <f t="shared" si="112"/>
        <v>0</v>
      </c>
      <c r="P1823" s="102"/>
      <c r="Z1823" s="143"/>
      <c r="AA1823" s="143"/>
      <c r="AB1823" s="143"/>
      <c r="AC1823" s="37"/>
    </row>
    <row r="1824" spans="1:29">
      <c r="A1824" s="442"/>
      <c r="B1824" s="439" t="s">
        <v>695</v>
      </c>
      <c r="C1824" s="439"/>
      <c r="D1824" s="439"/>
      <c r="E1824" s="439"/>
      <c r="F1824" s="439"/>
      <c r="G1824" s="439"/>
      <c r="H1824" s="117">
        <f t="shared" si="112"/>
        <v>660</v>
      </c>
      <c r="I1824" s="117">
        <f t="shared" si="112"/>
        <v>180</v>
      </c>
      <c r="J1824" s="117">
        <f t="shared" si="112"/>
        <v>60</v>
      </c>
      <c r="K1824" s="117">
        <f t="shared" si="112"/>
        <v>30</v>
      </c>
      <c r="L1824" s="117">
        <f t="shared" si="112"/>
        <v>30</v>
      </c>
      <c r="M1824" s="117">
        <f t="shared" si="112"/>
        <v>0</v>
      </c>
      <c r="N1824" s="117">
        <f t="shared" si="112"/>
        <v>0</v>
      </c>
      <c r="O1824" s="117">
        <f t="shared" si="112"/>
        <v>0</v>
      </c>
      <c r="P1824" s="102"/>
      <c r="U1824" s="141"/>
      <c r="Z1824" s="143"/>
      <c r="AA1824" s="143"/>
      <c r="AB1824" s="143"/>
      <c r="AC1824" s="37"/>
    </row>
    <row r="1825" spans="1:29">
      <c r="A1825" s="442"/>
      <c r="B1825" s="449" t="s">
        <v>746</v>
      </c>
      <c r="C1825" s="449"/>
      <c r="D1825" s="449"/>
      <c r="E1825" s="449"/>
      <c r="F1825" s="449"/>
      <c r="G1825" s="449"/>
      <c r="H1825" s="440">
        <f>H1824</f>
        <v>660</v>
      </c>
      <c r="I1825" s="440"/>
      <c r="J1825" s="440"/>
      <c r="K1825" s="440"/>
      <c r="L1825" s="440"/>
      <c r="M1825" s="440"/>
      <c r="N1825" s="440"/>
      <c r="O1825" s="440"/>
      <c r="P1825" s="102"/>
      <c r="Z1825" s="143"/>
      <c r="AA1825" s="143"/>
      <c r="AB1825" s="143"/>
      <c r="AC1825" s="37"/>
    </row>
    <row r="1826" spans="1:29">
      <c r="A1826" s="442"/>
      <c r="B1826" s="449" t="s">
        <v>747</v>
      </c>
      <c r="C1826" s="449"/>
      <c r="D1826" s="449"/>
      <c r="E1826" s="449"/>
      <c r="F1826" s="449"/>
      <c r="G1826" s="449"/>
      <c r="H1826" s="440">
        <f>SUM(I1824:M1824)</f>
        <v>300</v>
      </c>
      <c r="I1826" s="440"/>
      <c r="J1826" s="440"/>
      <c r="K1826" s="440"/>
      <c r="L1826" s="440"/>
      <c r="M1826" s="440"/>
      <c r="N1826" s="440"/>
      <c r="O1826" s="440"/>
      <c r="P1826" s="102"/>
      <c r="Z1826" s="143"/>
      <c r="AA1826" s="143"/>
      <c r="AB1826" s="143"/>
      <c r="AC1826" s="37"/>
    </row>
    <row r="1827" spans="1:29">
      <c r="A1827" s="442"/>
      <c r="B1827" s="449" t="s">
        <v>748</v>
      </c>
      <c r="C1827" s="449"/>
      <c r="D1827" s="449"/>
      <c r="E1827" s="449"/>
      <c r="F1827" s="449"/>
      <c r="G1827" s="449"/>
      <c r="H1827" s="440">
        <f>SUM(N1823:P1823)</f>
        <v>0</v>
      </c>
      <c r="I1827" s="440"/>
      <c r="J1827" s="440"/>
      <c r="K1827" s="440"/>
      <c r="L1827" s="440"/>
      <c r="M1827" s="440"/>
      <c r="N1827" s="440"/>
      <c r="O1827" s="440"/>
      <c r="P1827" s="102"/>
      <c r="Z1827" s="143"/>
      <c r="AA1827" s="143"/>
      <c r="AB1827" s="143"/>
      <c r="AC1827" s="37"/>
    </row>
    <row r="1828" spans="1:29">
      <c r="A1828" s="442"/>
      <c r="B1828" s="439" t="s">
        <v>721</v>
      </c>
      <c r="C1828" s="439"/>
      <c r="D1828" s="439"/>
      <c r="E1828" s="439"/>
      <c r="F1828" s="439"/>
      <c r="G1828" s="439"/>
      <c r="H1828" s="440">
        <f>SUM(H1825:P1827)</f>
        <v>960</v>
      </c>
      <c r="I1828" s="440"/>
      <c r="J1828" s="440"/>
      <c r="K1828" s="440"/>
      <c r="L1828" s="440"/>
      <c r="M1828" s="440"/>
      <c r="N1828" s="440"/>
      <c r="O1828" s="440"/>
      <c r="P1828" s="102"/>
      <c r="Z1828" s="143"/>
      <c r="AA1828" s="143"/>
      <c r="AB1828" s="143"/>
      <c r="AC1828" s="37"/>
    </row>
    <row r="1829" spans="1:29">
      <c r="A1829" s="442"/>
      <c r="B1829" s="450" t="s">
        <v>749</v>
      </c>
      <c r="C1829" s="450"/>
      <c r="D1829" s="450"/>
      <c r="E1829" s="450"/>
      <c r="F1829" s="450"/>
      <c r="G1829" s="450"/>
      <c r="H1829" s="443">
        <f>H1828/G1815</f>
        <v>0.8</v>
      </c>
      <c r="I1829" s="443"/>
      <c r="J1829" s="443"/>
      <c r="K1829" s="443"/>
      <c r="L1829" s="443"/>
      <c r="M1829" s="443"/>
      <c r="N1829" s="443"/>
      <c r="O1829" s="443"/>
      <c r="P1829" s="102"/>
      <c r="Z1829" s="143"/>
      <c r="AA1829" s="143"/>
      <c r="AB1829" s="143"/>
      <c r="AC1829" s="37"/>
    </row>
    <row r="1830" spans="1:29" s="129" customFormat="1">
      <c r="A1830" s="121"/>
      <c r="B1830" s="121"/>
      <c r="C1830" s="121"/>
      <c r="D1830" s="121"/>
      <c r="E1830" s="121"/>
      <c r="F1830" s="122"/>
      <c r="G1830" s="122"/>
      <c r="H1830" s="123"/>
      <c r="I1830" s="124"/>
      <c r="J1830" s="124"/>
      <c r="K1830" s="124"/>
      <c r="L1830" s="125"/>
      <c r="M1830" s="125"/>
      <c r="N1830" s="127"/>
      <c r="O1830" s="127"/>
      <c r="P1830" s="127"/>
      <c r="Q1830" s="127"/>
      <c r="R1830" s="127"/>
      <c r="S1830" s="127"/>
      <c r="T1830" s="127"/>
      <c r="U1830" s="127"/>
      <c r="V1830" s="127"/>
      <c r="W1830" s="127"/>
      <c r="X1830" s="127"/>
      <c r="Y1830" s="127"/>
      <c r="Z1830" s="143"/>
      <c r="AA1830" s="143"/>
      <c r="AB1830" s="143"/>
      <c r="AC1830" s="37"/>
    </row>
    <row r="1831" spans="1:29" ht="15" customHeight="1">
      <c r="A1831" s="422" t="s">
        <v>678</v>
      </c>
      <c r="B1831" s="422" t="s">
        <v>679</v>
      </c>
      <c r="C1831" s="422" t="s">
        <v>680</v>
      </c>
      <c r="D1831" s="422" t="s">
        <v>681</v>
      </c>
      <c r="E1831" s="422" t="s">
        <v>682</v>
      </c>
      <c r="F1831" s="423" t="s">
        <v>683</v>
      </c>
      <c r="G1831" s="423" t="s">
        <v>684</v>
      </c>
      <c r="H1831" s="138">
        <v>0.55000000000000004</v>
      </c>
      <c r="I1831" s="451">
        <v>0.25</v>
      </c>
      <c r="J1831" s="451"/>
      <c r="K1831" s="451"/>
      <c r="L1831" s="451"/>
      <c r="M1831" s="444">
        <v>0.1</v>
      </c>
      <c r="N1831" s="444"/>
      <c r="O1831" s="139">
        <v>0.1</v>
      </c>
      <c r="P1831" s="102"/>
      <c r="Z1831" s="143"/>
      <c r="AA1831" s="143"/>
      <c r="AB1831" s="143"/>
      <c r="AC1831" s="37"/>
    </row>
    <row r="1832" spans="1:29" ht="14.25" customHeight="1">
      <c r="A1832" s="422"/>
      <c r="B1832" s="422"/>
      <c r="C1832" s="422"/>
      <c r="D1832" s="422"/>
      <c r="E1832" s="422"/>
      <c r="F1832" s="422"/>
      <c r="G1832" s="422"/>
      <c r="H1832" s="445" t="s">
        <v>727</v>
      </c>
      <c r="I1832" s="452" t="s">
        <v>728</v>
      </c>
      <c r="J1832" s="452"/>
      <c r="K1832" s="452"/>
      <c r="L1832" s="452"/>
      <c r="M1832" s="446" t="s">
        <v>729</v>
      </c>
      <c r="N1832" s="446"/>
      <c r="O1832" s="447" t="s">
        <v>730</v>
      </c>
      <c r="P1832" s="102"/>
      <c r="Z1832" s="143"/>
      <c r="AA1832" s="143"/>
      <c r="AB1832" s="143"/>
      <c r="AC1832" s="37"/>
    </row>
    <row r="1833" spans="1:29" ht="67.5" customHeight="1">
      <c r="A1833" s="442" t="s">
        <v>408</v>
      </c>
      <c r="B1833" s="427" t="s">
        <v>790</v>
      </c>
      <c r="C1833" s="428">
        <v>1</v>
      </c>
      <c r="D1833" s="428">
        <v>1</v>
      </c>
      <c r="E1833" s="474" t="s">
        <v>618</v>
      </c>
      <c r="F1833" s="429">
        <v>240</v>
      </c>
      <c r="G1833" s="429">
        <v>240</v>
      </c>
      <c r="H1833" s="445"/>
      <c r="I1833" s="154" t="s">
        <v>732</v>
      </c>
      <c r="J1833" s="154" t="s">
        <v>733</v>
      </c>
      <c r="K1833" s="154" t="s">
        <v>734</v>
      </c>
      <c r="L1833" s="154" t="s">
        <v>735</v>
      </c>
      <c r="M1833" s="144" t="s">
        <v>736</v>
      </c>
      <c r="N1833" s="144" t="s">
        <v>737</v>
      </c>
      <c r="O1833" s="447"/>
      <c r="P1833" s="102"/>
      <c r="Z1833" s="143"/>
      <c r="AA1833" s="143"/>
      <c r="AB1833" s="143"/>
      <c r="AC1833" s="37"/>
    </row>
    <row r="1834" spans="1:29" ht="39" customHeight="1">
      <c r="A1834" s="442"/>
      <c r="B1834" s="427"/>
      <c r="C1834" s="427"/>
      <c r="D1834" s="427"/>
      <c r="E1834" s="427"/>
      <c r="F1834" s="427"/>
      <c r="G1834" s="427"/>
      <c r="H1834" s="427"/>
      <c r="I1834" s="153">
        <v>0.6</v>
      </c>
      <c r="J1834" s="153">
        <v>0.2</v>
      </c>
      <c r="K1834" s="153">
        <v>0.1</v>
      </c>
      <c r="L1834" s="153">
        <v>0.1</v>
      </c>
      <c r="M1834" s="144">
        <v>0.9</v>
      </c>
      <c r="N1834" s="144">
        <v>0.1</v>
      </c>
      <c r="O1834" s="447"/>
      <c r="P1834" s="102"/>
      <c r="Z1834" s="143"/>
      <c r="AA1834" s="143"/>
      <c r="AB1834" s="143"/>
      <c r="AC1834" s="37"/>
    </row>
    <row r="1835" spans="1:29">
      <c r="A1835" s="442"/>
      <c r="B1835" s="432" t="s">
        <v>718</v>
      </c>
      <c r="C1835" s="432"/>
      <c r="D1835" s="432"/>
      <c r="E1835" s="432"/>
      <c r="F1835" s="432"/>
      <c r="G1835" s="432"/>
      <c r="H1835" s="148">
        <v>1</v>
      </c>
      <c r="I1835" s="149"/>
      <c r="J1835" s="149"/>
      <c r="K1835" s="149"/>
      <c r="L1835" s="149"/>
      <c r="M1835" s="149"/>
      <c r="N1835" s="149"/>
      <c r="O1835" s="149"/>
      <c r="P1835" s="102"/>
      <c r="Z1835" s="143"/>
      <c r="AA1835" s="143"/>
      <c r="AB1835" s="143"/>
      <c r="AC1835" s="37"/>
    </row>
    <row r="1836" spans="1:29">
      <c r="A1836" s="442"/>
      <c r="B1836" s="433" t="s">
        <v>719</v>
      </c>
      <c r="C1836" s="433"/>
      <c r="D1836" s="433"/>
      <c r="E1836" s="433"/>
      <c r="F1836" s="433"/>
      <c r="G1836" s="433"/>
      <c r="H1836" s="150">
        <f>(H1835/C1833)*G1833*H1831</f>
        <v>132</v>
      </c>
      <c r="I1836" s="149"/>
      <c r="J1836" s="149"/>
      <c r="K1836" s="149"/>
      <c r="L1836" s="149"/>
      <c r="M1836" s="149"/>
      <c r="N1836" s="149"/>
      <c r="O1836" s="149"/>
      <c r="P1836" s="102"/>
      <c r="Z1836" s="143"/>
      <c r="AA1836" s="143"/>
      <c r="AB1836" s="143"/>
      <c r="AC1836" s="37"/>
    </row>
    <row r="1837" spans="1:29">
      <c r="A1837" s="442"/>
      <c r="B1837" s="432" t="s">
        <v>766</v>
      </c>
      <c r="C1837" s="432"/>
      <c r="D1837" s="432"/>
      <c r="E1837" s="432"/>
      <c r="F1837" s="432"/>
      <c r="G1837" s="432"/>
      <c r="H1837" s="149"/>
      <c r="I1837" s="203">
        <v>1</v>
      </c>
      <c r="J1837" s="203"/>
      <c r="K1837" s="203">
        <v>1</v>
      </c>
      <c r="L1837" s="149"/>
      <c r="M1837" s="149"/>
      <c r="N1837" s="149"/>
      <c r="O1837" s="149"/>
      <c r="P1837" s="102"/>
      <c r="Z1837" s="143"/>
      <c r="AA1837" s="143"/>
      <c r="AB1837" s="143"/>
      <c r="AC1837" s="37"/>
    </row>
    <row r="1838" spans="1:29">
      <c r="A1838" s="442"/>
      <c r="B1838" s="433" t="s">
        <v>767</v>
      </c>
      <c r="C1838" s="433"/>
      <c r="D1838" s="433"/>
      <c r="E1838" s="433"/>
      <c r="F1838" s="433"/>
      <c r="G1838" s="433"/>
      <c r="H1838" s="149"/>
      <c r="I1838" s="177">
        <f>(I1837/D1833)*G1833*I1831*I1834</f>
        <v>36</v>
      </c>
      <c r="J1838" s="177">
        <f>(J1837/D1833)*G1833*I1831*J1834</f>
        <v>0</v>
      </c>
      <c r="K1838" s="177">
        <f>(K1837/D1833)*G1833*I1831*K1834</f>
        <v>6</v>
      </c>
      <c r="L1838" s="149"/>
      <c r="M1838" s="149"/>
      <c r="N1838" s="149"/>
      <c r="O1838" s="149"/>
      <c r="P1838" s="102"/>
      <c r="Z1838" s="143"/>
      <c r="AA1838" s="143"/>
      <c r="AB1838" s="143"/>
      <c r="AC1838" s="37"/>
    </row>
    <row r="1839" spans="1:29">
      <c r="A1839" s="442"/>
      <c r="B1839" s="432" t="s">
        <v>744</v>
      </c>
      <c r="C1839" s="432"/>
      <c r="D1839" s="432"/>
      <c r="E1839" s="432"/>
      <c r="F1839" s="432"/>
      <c r="G1839" s="432"/>
      <c r="H1839" s="149"/>
      <c r="I1839" s="149"/>
      <c r="J1839" s="203">
        <v>1</v>
      </c>
      <c r="K1839" s="149"/>
      <c r="L1839" s="203">
        <v>1</v>
      </c>
      <c r="M1839" s="149"/>
      <c r="N1839" s="149"/>
      <c r="O1839" s="149"/>
      <c r="P1839" s="102"/>
      <c r="Z1839" s="143"/>
      <c r="AA1839" s="143"/>
      <c r="AB1839" s="143"/>
      <c r="AC1839" s="37"/>
    </row>
    <row r="1840" spans="1:29">
      <c r="A1840" s="442"/>
      <c r="B1840" s="433" t="s">
        <v>745</v>
      </c>
      <c r="C1840" s="433"/>
      <c r="D1840" s="433"/>
      <c r="E1840" s="433"/>
      <c r="F1840" s="433"/>
      <c r="G1840" s="433"/>
      <c r="H1840" s="149"/>
      <c r="I1840" s="149"/>
      <c r="J1840" s="177">
        <f>(J1839/D1833)*G1833*I1831*J1834</f>
        <v>12</v>
      </c>
      <c r="K1840" s="149"/>
      <c r="L1840" s="177">
        <f>(L1839/D1833)*G1833*I1831*L1834</f>
        <v>6</v>
      </c>
      <c r="M1840" s="149"/>
      <c r="N1840" s="149"/>
      <c r="O1840" s="149"/>
      <c r="P1840" s="102"/>
      <c r="Z1840" s="143"/>
      <c r="AA1840" s="143"/>
      <c r="AB1840" s="143"/>
      <c r="AC1840" s="37"/>
    </row>
    <row r="1841" spans="1:29">
      <c r="A1841" s="442"/>
      <c r="B1841" s="448" t="s">
        <v>720</v>
      </c>
      <c r="C1841" s="448"/>
      <c r="D1841" s="448"/>
      <c r="E1841" s="448"/>
      <c r="F1841" s="448"/>
      <c r="G1841" s="448"/>
      <c r="H1841" s="152">
        <f t="shared" ref="H1841:O1842" si="113">H1835+H1837+H1839</f>
        <v>1</v>
      </c>
      <c r="I1841" s="152">
        <f t="shared" si="113"/>
        <v>1</v>
      </c>
      <c r="J1841" s="152">
        <f t="shared" si="113"/>
        <v>1</v>
      </c>
      <c r="K1841" s="152">
        <f t="shared" si="113"/>
        <v>1</v>
      </c>
      <c r="L1841" s="152">
        <f t="shared" si="113"/>
        <v>1</v>
      </c>
      <c r="M1841" s="152">
        <f t="shared" si="113"/>
        <v>0</v>
      </c>
      <c r="N1841" s="152">
        <f t="shared" si="113"/>
        <v>0</v>
      </c>
      <c r="O1841" s="152">
        <f t="shared" si="113"/>
        <v>0</v>
      </c>
      <c r="P1841" s="102"/>
      <c r="Z1841" s="143"/>
      <c r="AA1841" s="143"/>
      <c r="AB1841" s="143"/>
      <c r="AC1841" s="37"/>
    </row>
    <row r="1842" spans="1:29">
      <c r="A1842" s="442"/>
      <c r="B1842" s="439" t="s">
        <v>695</v>
      </c>
      <c r="C1842" s="439"/>
      <c r="D1842" s="439"/>
      <c r="E1842" s="439"/>
      <c r="F1842" s="439"/>
      <c r="G1842" s="439"/>
      <c r="H1842" s="117">
        <f t="shared" si="113"/>
        <v>132</v>
      </c>
      <c r="I1842" s="117">
        <f t="shared" si="113"/>
        <v>36</v>
      </c>
      <c r="J1842" s="117">
        <f t="shared" si="113"/>
        <v>12</v>
      </c>
      <c r="K1842" s="117">
        <f t="shared" si="113"/>
        <v>6</v>
      </c>
      <c r="L1842" s="117">
        <f t="shared" si="113"/>
        <v>6</v>
      </c>
      <c r="M1842" s="117">
        <f t="shared" si="113"/>
        <v>0</v>
      </c>
      <c r="N1842" s="117">
        <f t="shared" si="113"/>
        <v>0</v>
      </c>
      <c r="O1842" s="117">
        <f t="shared" si="113"/>
        <v>0</v>
      </c>
      <c r="P1842" s="102"/>
      <c r="U1842" s="141"/>
      <c r="Z1842" s="143"/>
      <c r="AA1842" s="143"/>
      <c r="AB1842" s="143"/>
      <c r="AC1842" s="37"/>
    </row>
    <row r="1843" spans="1:29">
      <c r="A1843" s="442"/>
      <c r="B1843" s="449" t="s">
        <v>746</v>
      </c>
      <c r="C1843" s="449"/>
      <c r="D1843" s="449"/>
      <c r="E1843" s="449"/>
      <c r="F1843" s="449"/>
      <c r="G1843" s="449"/>
      <c r="H1843" s="440">
        <f>H1842</f>
        <v>132</v>
      </c>
      <c r="I1843" s="440"/>
      <c r="J1843" s="440"/>
      <c r="K1843" s="440"/>
      <c r="L1843" s="440"/>
      <c r="M1843" s="440"/>
      <c r="N1843" s="440"/>
      <c r="O1843" s="440"/>
      <c r="P1843" s="102"/>
      <c r="Z1843" s="143"/>
      <c r="AA1843" s="143"/>
      <c r="AB1843" s="143"/>
      <c r="AC1843" s="37"/>
    </row>
    <row r="1844" spans="1:29">
      <c r="A1844" s="442"/>
      <c r="B1844" s="449" t="s">
        <v>747</v>
      </c>
      <c r="C1844" s="449"/>
      <c r="D1844" s="449"/>
      <c r="E1844" s="449"/>
      <c r="F1844" s="449"/>
      <c r="G1844" s="449"/>
      <c r="H1844" s="440">
        <f>SUM(I1842:M1842)</f>
        <v>60</v>
      </c>
      <c r="I1844" s="440"/>
      <c r="J1844" s="440"/>
      <c r="K1844" s="440"/>
      <c r="L1844" s="440"/>
      <c r="M1844" s="440"/>
      <c r="N1844" s="440"/>
      <c r="O1844" s="440"/>
      <c r="P1844" s="102"/>
      <c r="Z1844" s="143"/>
      <c r="AA1844" s="143"/>
      <c r="AB1844" s="143"/>
      <c r="AC1844" s="37"/>
    </row>
    <row r="1845" spans="1:29">
      <c r="A1845" s="442"/>
      <c r="B1845" s="449" t="s">
        <v>748</v>
      </c>
      <c r="C1845" s="449"/>
      <c r="D1845" s="449"/>
      <c r="E1845" s="449"/>
      <c r="F1845" s="449"/>
      <c r="G1845" s="449"/>
      <c r="H1845" s="440">
        <f>SUM(N1841:P1841)</f>
        <v>0</v>
      </c>
      <c r="I1845" s="440"/>
      <c r="J1845" s="440"/>
      <c r="K1845" s="440"/>
      <c r="L1845" s="440"/>
      <c r="M1845" s="440"/>
      <c r="N1845" s="440"/>
      <c r="O1845" s="440"/>
      <c r="P1845" s="102"/>
      <c r="Z1845" s="143"/>
      <c r="AA1845" s="143"/>
      <c r="AB1845" s="143"/>
      <c r="AC1845" s="37"/>
    </row>
    <row r="1846" spans="1:29">
      <c r="A1846" s="442"/>
      <c r="B1846" s="439" t="s">
        <v>721</v>
      </c>
      <c r="C1846" s="439"/>
      <c r="D1846" s="439"/>
      <c r="E1846" s="439"/>
      <c r="F1846" s="439"/>
      <c r="G1846" s="439"/>
      <c r="H1846" s="440">
        <f>SUM(H1843:P1845)</f>
        <v>192</v>
      </c>
      <c r="I1846" s="440"/>
      <c r="J1846" s="440"/>
      <c r="K1846" s="440"/>
      <c r="L1846" s="440"/>
      <c r="M1846" s="440"/>
      <c r="N1846" s="440"/>
      <c r="O1846" s="440"/>
      <c r="P1846" s="102"/>
      <c r="Z1846" s="143"/>
      <c r="AA1846" s="143"/>
      <c r="AB1846" s="143"/>
      <c r="AC1846" s="37"/>
    </row>
    <row r="1847" spans="1:29">
      <c r="A1847" s="442"/>
      <c r="B1847" s="450" t="s">
        <v>749</v>
      </c>
      <c r="C1847" s="450"/>
      <c r="D1847" s="450"/>
      <c r="E1847" s="450"/>
      <c r="F1847" s="450"/>
      <c r="G1847" s="450"/>
      <c r="H1847" s="443">
        <f>H1846/G1833</f>
        <v>0.8</v>
      </c>
      <c r="I1847" s="443"/>
      <c r="J1847" s="443"/>
      <c r="K1847" s="443"/>
      <c r="L1847" s="443"/>
      <c r="M1847" s="443"/>
      <c r="N1847" s="443"/>
      <c r="O1847" s="443"/>
      <c r="P1847" s="102"/>
      <c r="Z1847" s="143"/>
      <c r="AA1847" s="143"/>
      <c r="AB1847" s="143"/>
      <c r="AC1847" s="37"/>
    </row>
    <row r="1848" spans="1:29" s="129" customFormat="1">
      <c r="A1848" s="121"/>
      <c r="B1848" s="121"/>
      <c r="C1848" s="121"/>
      <c r="D1848" s="121"/>
      <c r="E1848" s="121"/>
      <c r="F1848" s="122"/>
      <c r="G1848" s="122"/>
      <c r="H1848" s="123"/>
      <c r="I1848" s="124"/>
      <c r="J1848" s="124"/>
      <c r="K1848" s="124"/>
      <c r="L1848" s="125"/>
      <c r="M1848" s="125"/>
      <c r="N1848" s="127"/>
      <c r="O1848" s="127"/>
      <c r="P1848" s="127"/>
      <c r="Q1848" s="127"/>
      <c r="R1848" s="127"/>
      <c r="S1848" s="127"/>
      <c r="T1848" s="127"/>
      <c r="U1848" s="127"/>
      <c r="V1848" s="127"/>
      <c r="W1848" s="127"/>
      <c r="X1848" s="127"/>
      <c r="Y1848" s="127"/>
      <c r="Z1848" s="143"/>
      <c r="AA1848" s="143"/>
      <c r="AB1848" s="143"/>
      <c r="AC1848" s="37"/>
    </row>
    <row r="1849" spans="1:29" ht="15" customHeight="1">
      <c r="A1849" s="422" t="s">
        <v>678</v>
      </c>
      <c r="B1849" s="422" t="s">
        <v>679</v>
      </c>
      <c r="C1849" s="422" t="s">
        <v>680</v>
      </c>
      <c r="D1849" s="422" t="s">
        <v>681</v>
      </c>
      <c r="E1849" s="422" t="s">
        <v>682</v>
      </c>
      <c r="F1849" s="423" t="s">
        <v>683</v>
      </c>
      <c r="G1849" s="423" t="s">
        <v>684</v>
      </c>
      <c r="H1849" s="138">
        <v>0.55000000000000004</v>
      </c>
      <c r="I1849" s="451">
        <v>0.25</v>
      </c>
      <c r="J1849" s="451"/>
      <c r="K1849" s="451"/>
      <c r="L1849" s="451"/>
      <c r="M1849" s="444">
        <v>0.1</v>
      </c>
      <c r="N1849" s="444"/>
      <c r="O1849" s="139">
        <v>0.1</v>
      </c>
      <c r="P1849" s="102"/>
      <c r="Z1849" s="143"/>
      <c r="AA1849" s="143"/>
      <c r="AB1849" s="143"/>
      <c r="AC1849" s="37"/>
    </row>
    <row r="1850" spans="1:29" ht="14.25" customHeight="1">
      <c r="A1850" s="422"/>
      <c r="B1850" s="422"/>
      <c r="C1850" s="422"/>
      <c r="D1850" s="422"/>
      <c r="E1850" s="422"/>
      <c r="F1850" s="422"/>
      <c r="G1850" s="422"/>
      <c r="H1850" s="445" t="s">
        <v>727</v>
      </c>
      <c r="I1850" s="452" t="s">
        <v>728</v>
      </c>
      <c r="J1850" s="452"/>
      <c r="K1850" s="452"/>
      <c r="L1850" s="452"/>
      <c r="M1850" s="446" t="s">
        <v>729</v>
      </c>
      <c r="N1850" s="446"/>
      <c r="O1850" s="447" t="s">
        <v>730</v>
      </c>
      <c r="P1850" s="102"/>
      <c r="Z1850" s="143"/>
      <c r="AA1850" s="143"/>
      <c r="AB1850" s="143"/>
      <c r="AC1850" s="37"/>
    </row>
    <row r="1851" spans="1:29" ht="67.5" customHeight="1">
      <c r="A1851" s="442" t="s">
        <v>409</v>
      </c>
      <c r="B1851" s="427" t="s">
        <v>792</v>
      </c>
      <c r="C1851" s="428">
        <v>1</v>
      </c>
      <c r="D1851" s="428">
        <v>1</v>
      </c>
      <c r="E1851" s="474" t="s">
        <v>618</v>
      </c>
      <c r="F1851" s="429">
        <v>190</v>
      </c>
      <c r="G1851" s="429">
        <v>190</v>
      </c>
      <c r="H1851" s="445"/>
      <c r="I1851" s="154" t="s">
        <v>732</v>
      </c>
      <c r="J1851" s="154" t="s">
        <v>733</v>
      </c>
      <c r="K1851" s="154" t="s">
        <v>734</v>
      </c>
      <c r="L1851" s="154" t="s">
        <v>735</v>
      </c>
      <c r="M1851" s="144" t="s">
        <v>736</v>
      </c>
      <c r="N1851" s="144" t="s">
        <v>737</v>
      </c>
      <c r="O1851" s="447"/>
      <c r="P1851" s="102"/>
      <c r="Z1851" s="143"/>
      <c r="AA1851" s="143"/>
      <c r="AB1851" s="143"/>
      <c r="AC1851" s="37"/>
    </row>
    <row r="1852" spans="1:29" ht="39" customHeight="1">
      <c r="A1852" s="442"/>
      <c r="B1852" s="427"/>
      <c r="C1852" s="427"/>
      <c r="D1852" s="427"/>
      <c r="E1852" s="427"/>
      <c r="F1852" s="427"/>
      <c r="G1852" s="427"/>
      <c r="H1852" s="427"/>
      <c r="I1852" s="153">
        <v>0.6</v>
      </c>
      <c r="J1852" s="153">
        <v>0.2</v>
      </c>
      <c r="K1852" s="153">
        <v>0.1</v>
      </c>
      <c r="L1852" s="153">
        <v>0.1</v>
      </c>
      <c r="M1852" s="144">
        <v>0.9</v>
      </c>
      <c r="N1852" s="144">
        <v>0.1</v>
      </c>
      <c r="O1852" s="447"/>
      <c r="P1852" s="102"/>
      <c r="Z1852" s="143"/>
      <c r="AA1852" s="143"/>
      <c r="AB1852" s="143"/>
      <c r="AC1852" s="37"/>
    </row>
    <row r="1853" spans="1:29">
      <c r="A1853" s="442"/>
      <c r="B1853" s="432" t="s">
        <v>712</v>
      </c>
      <c r="C1853" s="432"/>
      <c r="D1853" s="432"/>
      <c r="E1853" s="432"/>
      <c r="F1853" s="432"/>
      <c r="G1853" s="432"/>
      <c r="H1853" s="148">
        <v>1</v>
      </c>
      <c r="I1853" s="149"/>
      <c r="J1853" s="149"/>
      <c r="K1853" s="149"/>
      <c r="L1853" s="149"/>
      <c r="M1853" s="149"/>
      <c r="N1853" s="149"/>
      <c r="O1853" s="149"/>
      <c r="P1853" s="102"/>
      <c r="Z1853" s="143"/>
      <c r="AA1853" s="143"/>
      <c r="AB1853" s="143"/>
      <c r="AC1853" s="37"/>
    </row>
    <row r="1854" spans="1:29">
      <c r="A1854" s="442"/>
      <c r="B1854" s="433" t="s">
        <v>713</v>
      </c>
      <c r="C1854" s="433"/>
      <c r="D1854" s="433"/>
      <c r="E1854" s="433"/>
      <c r="F1854" s="433"/>
      <c r="G1854" s="433"/>
      <c r="H1854" s="150">
        <f>(H1853/C1851)*G1851*H1849</f>
        <v>104.50000000000001</v>
      </c>
      <c r="I1854" s="149"/>
      <c r="J1854" s="149"/>
      <c r="K1854" s="149"/>
      <c r="L1854" s="149"/>
      <c r="M1854" s="149"/>
      <c r="N1854" s="149"/>
      <c r="O1854" s="149"/>
      <c r="P1854" s="102"/>
      <c r="Z1854" s="143"/>
      <c r="AA1854" s="143"/>
      <c r="AB1854" s="143"/>
      <c r="AC1854" s="37"/>
    </row>
    <row r="1855" spans="1:29">
      <c r="A1855" s="442"/>
      <c r="B1855" s="432" t="s">
        <v>762</v>
      </c>
      <c r="C1855" s="432"/>
      <c r="D1855" s="432"/>
      <c r="E1855" s="432"/>
      <c r="F1855" s="432"/>
      <c r="G1855" s="432"/>
      <c r="H1855" s="149"/>
      <c r="I1855" s="203">
        <v>1</v>
      </c>
      <c r="J1855" s="149"/>
      <c r="K1855" s="203">
        <v>1</v>
      </c>
      <c r="L1855" s="149"/>
      <c r="M1855" s="149"/>
      <c r="N1855" s="149"/>
      <c r="O1855" s="149"/>
      <c r="P1855" s="102"/>
      <c r="Z1855" s="143"/>
      <c r="AA1855" s="143"/>
      <c r="AB1855" s="143"/>
      <c r="AC1855" s="37"/>
    </row>
    <row r="1856" spans="1:29">
      <c r="A1856" s="442"/>
      <c r="B1856" s="433" t="s">
        <v>763</v>
      </c>
      <c r="C1856" s="433"/>
      <c r="D1856" s="433"/>
      <c r="E1856" s="433"/>
      <c r="F1856" s="433"/>
      <c r="G1856" s="433"/>
      <c r="H1856" s="149"/>
      <c r="I1856" s="177">
        <f>(I1855/D1851)*G1851*I1849*I1852</f>
        <v>28.5</v>
      </c>
      <c r="J1856" s="149"/>
      <c r="K1856" s="177">
        <f>(K1855/D1851)*G1851*I1849*K1852</f>
        <v>4.75</v>
      </c>
      <c r="L1856" s="149"/>
      <c r="M1856" s="149"/>
      <c r="N1856" s="149"/>
      <c r="O1856" s="149"/>
      <c r="P1856" s="102"/>
      <c r="Z1856" s="143"/>
      <c r="AA1856" s="143"/>
      <c r="AB1856" s="143"/>
      <c r="AC1856" s="37"/>
    </row>
    <row r="1857" spans="1:29">
      <c r="A1857" s="442"/>
      <c r="B1857" s="432" t="s">
        <v>744</v>
      </c>
      <c r="C1857" s="432"/>
      <c r="D1857" s="432"/>
      <c r="E1857" s="432"/>
      <c r="F1857" s="432"/>
      <c r="G1857" s="432"/>
      <c r="H1857" s="149"/>
      <c r="I1857" s="149"/>
      <c r="J1857" s="203">
        <v>1</v>
      </c>
      <c r="K1857" s="149"/>
      <c r="L1857" s="203">
        <v>1</v>
      </c>
      <c r="M1857" s="149"/>
      <c r="N1857" s="149"/>
      <c r="O1857" s="149"/>
      <c r="P1857" s="102"/>
      <c r="Z1857" s="143"/>
      <c r="AA1857" s="143"/>
      <c r="AB1857" s="143"/>
      <c r="AC1857" s="37"/>
    </row>
    <row r="1858" spans="1:29">
      <c r="A1858" s="442"/>
      <c r="B1858" s="433" t="s">
        <v>745</v>
      </c>
      <c r="C1858" s="433"/>
      <c r="D1858" s="433"/>
      <c r="E1858" s="433"/>
      <c r="F1858" s="433"/>
      <c r="G1858" s="433"/>
      <c r="H1858" s="149"/>
      <c r="I1858" s="149"/>
      <c r="J1858" s="177">
        <f>(J1857/D1851)*G1851*I1849*J1852</f>
        <v>9.5</v>
      </c>
      <c r="K1858" s="149"/>
      <c r="L1858" s="177">
        <f>(L1857/D1851)*G1851*I1849*L1852</f>
        <v>4.75</v>
      </c>
      <c r="M1858" s="149"/>
      <c r="N1858" s="149"/>
      <c r="O1858" s="149"/>
      <c r="P1858" s="102"/>
      <c r="Z1858" s="143"/>
      <c r="AA1858" s="143"/>
      <c r="AB1858" s="143"/>
      <c r="AC1858" s="37"/>
    </row>
    <row r="1859" spans="1:29">
      <c r="A1859" s="442"/>
      <c r="B1859" s="432"/>
      <c r="C1859" s="432"/>
      <c r="D1859" s="432"/>
      <c r="E1859" s="432"/>
      <c r="F1859" s="432"/>
      <c r="G1859" s="432"/>
      <c r="H1859" s="149"/>
      <c r="I1859" s="149"/>
      <c r="J1859" s="149"/>
      <c r="K1859" s="149"/>
      <c r="L1859" s="149"/>
      <c r="M1859" s="149"/>
      <c r="N1859" s="149"/>
      <c r="O1859" s="149"/>
      <c r="P1859" s="102"/>
      <c r="Z1859" s="143"/>
      <c r="AA1859" s="143"/>
      <c r="AB1859" s="143"/>
      <c r="AC1859" s="37"/>
    </row>
    <row r="1860" spans="1:29">
      <c r="A1860" s="442"/>
      <c r="B1860" s="433"/>
      <c r="C1860" s="433"/>
      <c r="D1860" s="433"/>
      <c r="E1860" s="433"/>
      <c r="F1860" s="433"/>
      <c r="G1860" s="433"/>
      <c r="H1860" s="149"/>
      <c r="I1860" s="149"/>
      <c r="J1860" s="149"/>
      <c r="K1860" s="149"/>
      <c r="L1860" s="149"/>
      <c r="M1860" s="149"/>
      <c r="N1860" s="149"/>
      <c r="O1860" s="149"/>
      <c r="P1860" s="102"/>
      <c r="Z1860" s="143"/>
      <c r="AA1860" s="143"/>
      <c r="AB1860" s="143"/>
      <c r="AC1860" s="37"/>
    </row>
    <row r="1861" spans="1:29">
      <c r="A1861" s="442"/>
      <c r="B1861" s="432"/>
      <c r="C1861" s="432"/>
      <c r="D1861" s="432"/>
      <c r="E1861" s="432"/>
      <c r="F1861" s="432"/>
      <c r="G1861" s="432"/>
      <c r="H1861" s="149"/>
      <c r="I1861" s="149"/>
      <c r="J1861" s="149"/>
      <c r="K1861" s="149"/>
      <c r="L1861" s="149"/>
      <c r="M1861" s="149"/>
      <c r="N1861" s="149"/>
      <c r="O1861" s="149"/>
      <c r="P1861" s="102"/>
      <c r="Z1861" s="143"/>
      <c r="AA1861" s="143"/>
      <c r="AB1861" s="143"/>
      <c r="AC1861" s="37"/>
    </row>
    <row r="1862" spans="1:29">
      <c r="A1862" s="442"/>
      <c r="B1862" s="433"/>
      <c r="C1862" s="433"/>
      <c r="D1862" s="433"/>
      <c r="E1862" s="433"/>
      <c r="F1862" s="433"/>
      <c r="G1862" s="433"/>
      <c r="H1862" s="149"/>
      <c r="I1862" s="149"/>
      <c r="J1862" s="149"/>
      <c r="K1862" s="149"/>
      <c r="L1862" s="149"/>
      <c r="M1862" s="149"/>
      <c r="N1862" s="149"/>
      <c r="O1862" s="149"/>
      <c r="P1862" s="102"/>
      <c r="Z1862" s="143"/>
      <c r="AA1862" s="143"/>
      <c r="AB1862" s="143"/>
      <c r="AC1862" s="37"/>
    </row>
    <row r="1863" spans="1:29">
      <c r="A1863" s="442"/>
      <c r="B1863" s="448" t="s">
        <v>720</v>
      </c>
      <c r="C1863" s="448"/>
      <c r="D1863" s="448"/>
      <c r="E1863" s="448"/>
      <c r="F1863" s="448"/>
      <c r="G1863" s="448"/>
      <c r="H1863" s="152">
        <f t="shared" ref="H1863:O1864" si="114">H1853+H1855+H1857+H1859+H1861</f>
        <v>1</v>
      </c>
      <c r="I1863" s="152">
        <f t="shared" si="114"/>
        <v>1</v>
      </c>
      <c r="J1863" s="152">
        <f t="shared" si="114"/>
        <v>1</v>
      </c>
      <c r="K1863" s="152">
        <f t="shared" si="114"/>
        <v>1</v>
      </c>
      <c r="L1863" s="152">
        <f t="shared" si="114"/>
        <v>1</v>
      </c>
      <c r="M1863" s="152">
        <f t="shared" si="114"/>
        <v>0</v>
      </c>
      <c r="N1863" s="152">
        <f t="shared" si="114"/>
        <v>0</v>
      </c>
      <c r="O1863" s="152">
        <f t="shared" si="114"/>
        <v>0</v>
      </c>
      <c r="P1863" s="102"/>
      <c r="Z1863" s="143"/>
      <c r="AA1863" s="143"/>
      <c r="AB1863" s="143"/>
      <c r="AC1863" s="37"/>
    </row>
    <row r="1864" spans="1:29">
      <c r="A1864" s="442"/>
      <c r="B1864" s="439" t="s">
        <v>695</v>
      </c>
      <c r="C1864" s="439"/>
      <c r="D1864" s="439"/>
      <c r="E1864" s="439"/>
      <c r="F1864" s="439"/>
      <c r="G1864" s="439"/>
      <c r="H1864" s="117">
        <f t="shared" si="114"/>
        <v>104.50000000000001</v>
      </c>
      <c r="I1864" s="117">
        <f t="shared" si="114"/>
        <v>28.5</v>
      </c>
      <c r="J1864" s="117">
        <f t="shared" si="114"/>
        <v>9.5</v>
      </c>
      <c r="K1864" s="117">
        <f t="shared" si="114"/>
        <v>4.75</v>
      </c>
      <c r="L1864" s="117">
        <f t="shared" si="114"/>
        <v>4.75</v>
      </c>
      <c r="M1864" s="117">
        <f t="shared" si="114"/>
        <v>0</v>
      </c>
      <c r="N1864" s="117">
        <f t="shared" si="114"/>
        <v>0</v>
      </c>
      <c r="O1864" s="117">
        <f t="shared" si="114"/>
        <v>0</v>
      </c>
      <c r="P1864" s="102"/>
      <c r="U1864" s="141"/>
      <c r="Z1864" s="143"/>
      <c r="AA1864" s="143"/>
      <c r="AB1864" s="143"/>
      <c r="AC1864" s="37"/>
    </row>
    <row r="1865" spans="1:29">
      <c r="A1865" s="442"/>
      <c r="B1865" s="449" t="s">
        <v>746</v>
      </c>
      <c r="C1865" s="449"/>
      <c r="D1865" s="449"/>
      <c r="E1865" s="449"/>
      <c r="F1865" s="449"/>
      <c r="G1865" s="449"/>
      <c r="H1865" s="440">
        <f>H1864</f>
        <v>104.50000000000001</v>
      </c>
      <c r="I1865" s="440"/>
      <c r="J1865" s="440"/>
      <c r="K1865" s="440"/>
      <c r="L1865" s="440"/>
      <c r="M1865" s="440"/>
      <c r="N1865" s="440"/>
      <c r="O1865" s="440"/>
      <c r="P1865" s="102"/>
      <c r="Z1865" s="143"/>
      <c r="AA1865" s="143"/>
      <c r="AB1865" s="143"/>
      <c r="AC1865" s="37"/>
    </row>
    <row r="1866" spans="1:29">
      <c r="A1866" s="442"/>
      <c r="B1866" s="449" t="s">
        <v>747</v>
      </c>
      <c r="C1866" s="449"/>
      <c r="D1866" s="449"/>
      <c r="E1866" s="449"/>
      <c r="F1866" s="449"/>
      <c r="G1866" s="449"/>
      <c r="H1866" s="440">
        <f>SUM(I1864:M1864)</f>
        <v>47.5</v>
      </c>
      <c r="I1866" s="440"/>
      <c r="J1866" s="440"/>
      <c r="K1866" s="440"/>
      <c r="L1866" s="440"/>
      <c r="M1866" s="440"/>
      <c r="N1866" s="440"/>
      <c r="O1866" s="440"/>
      <c r="P1866" s="102"/>
      <c r="Z1866" s="143"/>
      <c r="AA1866" s="143"/>
      <c r="AB1866" s="143"/>
      <c r="AC1866" s="37"/>
    </row>
    <row r="1867" spans="1:29">
      <c r="A1867" s="442"/>
      <c r="B1867" s="449" t="s">
        <v>748</v>
      </c>
      <c r="C1867" s="449"/>
      <c r="D1867" s="449"/>
      <c r="E1867" s="449"/>
      <c r="F1867" s="449"/>
      <c r="G1867" s="449"/>
      <c r="H1867" s="440">
        <f>SUM(N1863:P1863)</f>
        <v>0</v>
      </c>
      <c r="I1867" s="440"/>
      <c r="J1867" s="440"/>
      <c r="K1867" s="440"/>
      <c r="L1867" s="440"/>
      <c r="M1867" s="440"/>
      <c r="N1867" s="440"/>
      <c r="O1867" s="440"/>
      <c r="P1867" s="102"/>
      <c r="Z1867" s="143"/>
      <c r="AA1867" s="143"/>
      <c r="AB1867" s="143"/>
      <c r="AC1867" s="37"/>
    </row>
    <row r="1868" spans="1:29">
      <c r="A1868" s="442"/>
      <c r="B1868" s="439" t="s">
        <v>721</v>
      </c>
      <c r="C1868" s="439"/>
      <c r="D1868" s="439"/>
      <c r="E1868" s="439"/>
      <c r="F1868" s="439"/>
      <c r="G1868" s="439"/>
      <c r="H1868" s="440">
        <f>SUM(H1865:P1867)</f>
        <v>152</v>
      </c>
      <c r="I1868" s="440"/>
      <c r="J1868" s="440"/>
      <c r="K1868" s="440"/>
      <c r="L1868" s="440"/>
      <c r="M1868" s="440"/>
      <c r="N1868" s="440"/>
      <c r="O1868" s="440"/>
      <c r="P1868" s="102"/>
      <c r="Z1868" s="143"/>
      <c r="AA1868" s="143"/>
      <c r="AB1868" s="143"/>
      <c r="AC1868" s="37"/>
    </row>
    <row r="1869" spans="1:29">
      <c r="A1869" s="442"/>
      <c r="B1869" s="450" t="s">
        <v>749</v>
      </c>
      <c r="C1869" s="450"/>
      <c r="D1869" s="450"/>
      <c r="E1869" s="450"/>
      <c r="F1869" s="450"/>
      <c r="G1869" s="450"/>
      <c r="H1869" s="443">
        <f>H1868/G1851</f>
        <v>0.8</v>
      </c>
      <c r="I1869" s="443"/>
      <c r="J1869" s="443"/>
      <c r="K1869" s="443"/>
      <c r="L1869" s="443"/>
      <c r="M1869" s="443"/>
      <c r="N1869" s="443"/>
      <c r="O1869" s="443"/>
      <c r="P1869" s="102"/>
      <c r="Z1869" s="143"/>
      <c r="AA1869" s="143"/>
      <c r="AB1869" s="143"/>
      <c r="AC1869" s="37"/>
    </row>
    <row r="1870" spans="1:29" s="129" customFormat="1">
      <c r="A1870" s="121"/>
      <c r="B1870" s="121"/>
      <c r="C1870" s="121"/>
      <c r="D1870" s="121"/>
      <c r="E1870" s="121"/>
      <c r="F1870" s="122"/>
      <c r="G1870" s="122"/>
      <c r="H1870" s="123"/>
      <c r="I1870" s="124"/>
      <c r="J1870" s="124"/>
      <c r="K1870" s="124"/>
      <c r="L1870" s="125"/>
      <c r="M1870" s="125"/>
      <c r="N1870" s="127"/>
      <c r="O1870" s="127"/>
      <c r="P1870" s="127"/>
      <c r="Q1870" s="127"/>
      <c r="R1870" s="127"/>
      <c r="S1870" s="127"/>
      <c r="T1870" s="127"/>
      <c r="U1870" s="127"/>
      <c r="V1870" s="127"/>
      <c r="W1870" s="127"/>
      <c r="X1870" s="127"/>
      <c r="Y1870" s="127"/>
      <c r="Z1870" s="143"/>
      <c r="AA1870" s="143"/>
      <c r="AB1870" s="143"/>
      <c r="AC1870" s="37"/>
    </row>
    <row r="1871" spans="1:29" ht="15" customHeight="1">
      <c r="A1871" s="422" t="s">
        <v>678</v>
      </c>
      <c r="B1871" s="422" t="s">
        <v>679</v>
      </c>
      <c r="C1871" s="422" t="s">
        <v>680</v>
      </c>
      <c r="D1871" s="422" t="s">
        <v>681</v>
      </c>
      <c r="E1871" s="422" t="s">
        <v>682</v>
      </c>
      <c r="F1871" s="423" t="s">
        <v>683</v>
      </c>
      <c r="G1871" s="423" t="s">
        <v>684</v>
      </c>
      <c r="H1871" s="138">
        <v>0.7</v>
      </c>
      <c r="I1871" s="451">
        <v>0.1</v>
      </c>
      <c r="J1871" s="451"/>
      <c r="K1871" s="451"/>
      <c r="L1871" s="451"/>
      <c r="M1871" s="444">
        <v>0.1</v>
      </c>
      <c r="N1871" s="444"/>
      <c r="O1871" s="139">
        <v>0.1</v>
      </c>
      <c r="P1871" s="102"/>
      <c r="Z1871" s="143"/>
      <c r="AA1871" s="143"/>
      <c r="AB1871" s="143"/>
      <c r="AC1871" s="37"/>
    </row>
    <row r="1872" spans="1:29" ht="14.25" customHeight="1">
      <c r="A1872" s="422"/>
      <c r="B1872" s="422"/>
      <c r="C1872" s="422"/>
      <c r="D1872" s="422"/>
      <c r="E1872" s="422"/>
      <c r="F1872" s="422"/>
      <c r="G1872" s="422"/>
      <c r="H1872" s="445" t="s">
        <v>727</v>
      </c>
      <c r="I1872" s="452" t="s">
        <v>728</v>
      </c>
      <c r="J1872" s="452"/>
      <c r="K1872" s="452"/>
      <c r="L1872" s="452"/>
      <c r="M1872" s="446" t="s">
        <v>729</v>
      </c>
      <c r="N1872" s="446"/>
      <c r="O1872" s="447" t="s">
        <v>730</v>
      </c>
      <c r="P1872" s="102"/>
      <c r="Z1872" s="143"/>
      <c r="AA1872" s="143"/>
      <c r="AB1872" s="143"/>
      <c r="AC1872" s="37"/>
    </row>
    <row r="1873" spans="1:29" ht="67.5" customHeight="1">
      <c r="A1873" s="442" t="s">
        <v>410</v>
      </c>
      <c r="B1873" s="427" t="s">
        <v>980</v>
      </c>
      <c r="C1873" s="428">
        <v>2</v>
      </c>
      <c r="D1873" s="428">
        <v>2</v>
      </c>
      <c r="E1873" s="474" t="s">
        <v>618</v>
      </c>
      <c r="F1873" s="429">
        <v>2300</v>
      </c>
      <c r="G1873" s="429">
        <v>4600</v>
      </c>
      <c r="H1873" s="445"/>
      <c r="I1873" s="154" t="s">
        <v>732</v>
      </c>
      <c r="J1873" s="154" t="s">
        <v>733</v>
      </c>
      <c r="K1873" s="154" t="s">
        <v>734</v>
      </c>
      <c r="L1873" s="154" t="s">
        <v>735</v>
      </c>
      <c r="M1873" s="144" t="s">
        <v>736</v>
      </c>
      <c r="N1873" s="144" t="s">
        <v>737</v>
      </c>
      <c r="O1873" s="447"/>
      <c r="P1873" s="102"/>
      <c r="Z1873" s="143"/>
      <c r="AA1873" s="143"/>
      <c r="AB1873" s="143"/>
      <c r="AC1873" s="37"/>
    </row>
    <row r="1874" spans="1:29" ht="39" customHeight="1">
      <c r="A1874" s="442"/>
      <c r="B1874" s="427"/>
      <c r="C1874" s="427"/>
      <c r="D1874" s="427"/>
      <c r="E1874" s="427"/>
      <c r="F1874" s="427"/>
      <c r="G1874" s="427"/>
      <c r="H1874" s="427"/>
      <c r="I1874" s="153">
        <v>0.6</v>
      </c>
      <c r="J1874" s="153">
        <v>0.2</v>
      </c>
      <c r="K1874" s="153">
        <v>0.1</v>
      </c>
      <c r="L1874" s="153">
        <v>0.1</v>
      </c>
      <c r="M1874" s="144">
        <v>0.9</v>
      </c>
      <c r="N1874" s="144">
        <v>0.1</v>
      </c>
      <c r="O1874" s="447"/>
      <c r="P1874" s="102"/>
      <c r="Z1874" s="143"/>
      <c r="AA1874" s="143"/>
      <c r="AB1874" s="143"/>
      <c r="AC1874" s="37"/>
    </row>
    <row r="1875" spans="1:29">
      <c r="A1875" s="442"/>
      <c r="B1875" s="432" t="s">
        <v>762</v>
      </c>
      <c r="C1875" s="432"/>
      <c r="D1875" s="432"/>
      <c r="E1875" s="432"/>
      <c r="F1875" s="432"/>
      <c r="G1875" s="432"/>
      <c r="H1875" s="148">
        <v>2</v>
      </c>
      <c r="I1875" s="203"/>
      <c r="J1875" s="203">
        <v>2</v>
      </c>
      <c r="K1875" s="112"/>
      <c r="L1875" s="223"/>
      <c r="M1875" s="112"/>
      <c r="N1875" s="115"/>
      <c r="O1875" s="115"/>
      <c r="P1875" s="102"/>
      <c r="Z1875" s="143"/>
      <c r="AA1875" s="143"/>
      <c r="AB1875" s="143"/>
      <c r="AC1875" s="37"/>
    </row>
    <row r="1876" spans="1:29">
      <c r="A1876" s="442"/>
      <c r="B1876" s="433" t="s">
        <v>763</v>
      </c>
      <c r="C1876" s="433"/>
      <c r="D1876" s="433"/>
      <c r="E1876" s="433"/>
      <c r="F1876" s="433"/>
      <c r="G1876" s="433"/>
      <c r="H1876" s="150">
        <f>(H1875/C1873)*G1873*H1871</f>
        <v>3220</v>
      </c>
      <c r="I1876" s="177"/>
      <c r="J1876" s="177">
        <f>(J1875/D1873)*G1873*I1871*J1874</f>
        <v>92</v>
      </c>
      <c r="K1876" s="112"/>
      <c r="L1876" s="223"/>
      <c r="M1876" s="112"/>
      <c r="N1876" s="115"/>
      <c r="O1876" s="115"/>
      <c r="P1876" s="102"/>
      <c r="Z1876" s="143"/>
      <c r="AA1876" s="143"/>
      <c r="AB1876" s="143"/>
      <c r="AC1876" s="37"/>
    </row>
    <row r="1877" spans="1:29">
      <c r="A1877" s="442"/>
      <c r="B1877" s="432" t="s">
        <v>766</v>
      </c>
      <c r="C1877" s="432"/>
      <c r="D1877" s="432"/>
      <c r="E1877" s="432"/>
      <c r="F1877" s="432"/>
      <c r="G1877" s="432"/>
      <c r="H1877" s="112"/>
      <c r="I1877" s="203">
        <v>2</v>
      </c>
      <c r="J1877" s="112"/>
      <c r="K1877" s="112"/>
      <c r="L1877" s="223"/>
      <c r="M1877" s="112"/>
      <c r="N1877" s="115"/>
      <c r="O1877" s="115"/>
      <c r="P1877" s="102"/>
      <c r="Z1877" s="143"/>
      <c r="AA1877" s="143"/>
      <c r="AB1877" s="143"/>
      <c r="AC1877" s="37"/>
    </row>
    <row r="1878" spans="1:29">
      <c r="A1878" s="442"/>
      <c r="B1878" s="433" t="s">
        <v>767</v>
      </c>
      <c r="C1878" s="433"/>
      <c r="D1878" s="433"/>
      <c r="E1878" s="433"/>
      <c r="F1878" s="433"/>
      <c r="G1878" s="433"/>
      <c r="H1878" s="112"/>
      <c r="I1878" s="177">
        <f>(I1877/D1873)*G1873*I1871*I1874</f>
        <v>276</v>
      </c>
      <c r="J1878" s="112"/>
      <c r="K1878" s="112"/>
      <c r="L1878" s="223"/>
      <c r="M1878" s="112"/>
      <c r="N1878" s="115"/>
      <c r="O1878" s="115"/>
      <c r="P1878" s="102"/>
      <c r="Z1878" s="143"/>
      <c r="AA1878" s="143"/>
      <c r="AB1878" s="143"/>
      <c r="AC1878" s="37"/>
    </row>
    <row r="1879" spans="1:29">
      <c r="A1879" s="442"/>
      <c r="B1879" s="432" t="s">
        <v>744</v>
      </c>
      <c r="C1879" s="432"/>
      <c r="D1879" s="432"/>
      <c r="E1879" s="432"/>
      <c r="F1879" s="432"/>
      <c r="G1879" s="432"/>
      <c r="H1879" s="149"/>
      <c r="I1879" s="149"/>
      <c r="J1879" s="149"/>
      <c r="K1879" s="203">
        <v>2</v>
      </c>
      <c r="L1879" s="203">
        <v>2</v>
      </c>
      <c r="M1879" s="149"/>
      <c r="N1879" s="149"/>
      <c r="O1879" s="149"/>
      <c r="P1879" s="102"/>
      <c r="Z1879" s="143"/>
      <c r="AA1879" s="143"/>
      <c r="AB1879" s="143"/>
      <c r="AC1879" s="37"/>
    </row>
    <row r="1880" spans="1:29">
      <c r="A1880" s="442"/>
      <c r="B1880" s="433" t="s">
        <v>745</v>
      </c>
      <c r="C1880" s="433"/>
      <c r="D1880" s="433"/>
      <c r="E1880" s="433"/>
      <c r="F1880" s="433"/>
      <c r="G1880" s="433"/>
      <c r="H1880" s="149"/>
      <c r="I1880" s="149"/>
      <c r="J1880" s="149"/>
      <c r="K1880" s="177">
        <f>(K1879/D1873)*G1873*I1871*K1874</f>
        <v>46</v>
      </c>
      <c r="L1880" s="177">
        <f>(L1879/D1873)*G1873*I1871*L1874</f>
        <v>46</v>
      </c>
      <c r="M1880" s="149"/>
      <c r="N1880" s="149"/>
      <c r="O1880" s="149"/>
      <c r="P1880" s="102"/>
      <c r="Z1880" s="143"/>
      <c r="AA1880" s="143"/>
      <c r="AB1880" s="143"/>
      <c r="AC1880" s="37"/>
    </row>
    <row r="1881" spans="1:29">
      <c r="A1881" s="442"/>
      <c r="B1881" s="448" t="s">
        <v>720</v>
      </c>
      <c r="C1881" s="448"/>
      <c r="D1881" s="448"/>
      <c r="E1881" s="448"/>
      <c r="F1881" s="448"/>
      <c r="G1881" s="448"/>
      <c r="H1881" s="152">
        <f t="shared" ref="H1881:O1882" si="115">H1875+H1877+H1879</f>
        <v>2</v>
      </c>
      <c r="I1881" s="152">
        <f t="shared" si="115"/>
        <v>2</v>
      </c>
      <c r="J1881" s="152">
        <f t="shared" si="115"/>
        <v>2</v>
      </c>
      <c r="K1881" s="152">
        <f t="shared" si="115"/>
        <v>2</v>
      </c>
      <c r="L1881" s="152">
        <f t="shared" si="115"/>
        <v>2</v>
      </c>
      <c r="M1881" s="152">
        <f t="shared" si="115"/>
        <v>0</v>
      </c>
      <c r="N1881" s="152">
        <f t="shared" si="115"/>
        <v>0</v>
      </c>
      <c r="O1881" s="152">
        <f t="shared" si="115"/>
        <v>0</v>
      </c>
      <c r="P1881" s="102"/>
      <c r="Z1881" s="143"/>
      <c r="AA1881" s="143"/>
      <c r="AB1881" s="143"/>
      <c r="AC1881" s="37"/>
    </row>
    <row r="1882" spans="1:29">
      <c r="A1882" s="442"/>
      <c r="B1882" s="439" t="s">
        <v>695</v>
      </c>
      <c r="C1882" s="439"/>
      <c r="D1882" s="439"/>
      <c r="E1882" s="439"/>
      <c r="F1882" s="439"/>
      <c r="G1882" s="439"/>
      <c r="H1882" s="117">
        <f t="shared" si="115"/>
        <v>3220</v>
      </c>
      <c r="I1882" s="117">
        <f t="shared" si="115"/>
        <v>276</v>
      </c>
      <c r="J1882" s="117">
        <f t="shared" si="115"/>
        <v>92</v>
      </c>
      <c r="K1882" s="117">
        <f t="shared" si="115"/>
        <v>46</v>
      </c>
      <c r="L1882" s="117">
        <f t="shared" si="115"/>
        <v>46</v>
      </c>
      <c r="M1882" s="117">
        <f t="shared" si="115"/>
        <v>0</v>
      </c>
      <c r="N1882" s="117">
        <f t="shared" si="115"/>
        <v>0</v>
      </c>
      <c r="O1882" s="117">
        <f t="shared" si="115"/>
        <v>0</v>
      </c>
      <c r="P1882" s="102"/>
      <c r="U1882" s="141"/>
      <c r="Z1882" s="143"/>
      <c r="AA1882" s="143"/>
      <c r="AB1882" s="143"/>
      <c r="AC1882" s="37"/>
    </row>
    <row r="1883" spans="1:29">
      <c r="A1883" s="442"/>
      <c r="B1883" s="449" t="s">
        <v>746</v>
      </c>
      <c r="C1883" s="449"/>
      <c r="D1883" s="449"/>
      <c r="E1883" s="449"/>
      <c r="F1883" s="449"/>
      <c r="G1883" s="449"/>
      <c r="H1883" s="440">
        <f>H1882</f>
        <v>3220</v>
      </c>
      <c r="I1883" s="440"/>
      <c r="J1883" s="440"/>
      <c r="K1883" s="440"/>
      <c r="L1883" s="440"/>
      <c r="M1883" s="440"/>
      <c r="N1883" s="440"/>
      <c r="O1883" s="440"/>
      <c r="P1883" s="102"/>
      <c r="Z1883" s="143"/>
      <c r="AA1883" s="143"/>
      <c r="AB1883" s="143"/>
      <c r="AC1883" s="37"/>
    </row>
    <row r="1884" spans="1:29">
      <c r="A1884" s="442"/>
      <c r="B1884" s="449" t="s">
        <v>747</v>
      </c>
      <c r="C1884" s="449"/>
      <c r="D1884" s="449"/>
      <c r="E1884" s="449"/>
      <c r="F1884" s="449"/>
      <c r="G1884" s="449"/>
      <c r="H1884" s="440">
        <f>SUM(I1882:L1882)</f>
        <v>460</v>
      </c>
      <c r="I1884" s="440"/>
      <c r="J1884" s="440"/>
      <c r="K1884" s="440"/>
      <c r="L1884" s="440"/>
      <c r="M1884" s="440"/>
      <c r="N1884" s="440"/>
      <c r="O1884" s="440"/>
      <c r="P1884" s="102"/>
      <c r="Z1884" s="143"/>
      <c r="AA1884" s="143"/>
      <c r="AB1884" s="143"/>
      <c r="AC1884" s="37"/>
    </row>
    <row r="1885" spans="1:29">
      <c r="A1885" s="442"/>
      <c r="B1885" s="449" t="s">
        <v>748</v>
      </c>
      <c r="C1885" s="449"/>
      <c r="D1885" s="449"/>
      <c r="E1885" s="449"/>
      <c r="F1885" s="449"/>
      <c r="G1885" s="449"/>
      <c r="H1885" s="440">
        <f>SUM(M1882:O1882)</f>
        <v>0</v>
      </c>
      <c r="I1885" s="440"/>
      <c r="J1885" s="440"/>
      <c r="K1885" s="440"/>
      <c r="L1885" s="440"/>
      <c r="M1885" s="440"/>
      <c r="N1885" s="440"/>
      <c r="O1885" s="440"/>
      <c r="P1885" s="102"/>
      <c r="Z1885" s="143"/>
      <c r="AA1885" s="143"/>
      <c r="AB1885" s="143"/>
      <c r="AC1885" s="37"/>
    </row>
    <row r="1886" spans="1:29">
      <c r="A1886" s="442"/>
      <c r="B1886" s="439" t="s">
        <v>721</v>
      </c>
      <c r="C1886" s="439"/>
      <c r="D1886" s="439"/>
      <c r="E1886" s="439"/>
      <c r="F1886" s="439"/>
      <c r="G1886" s="439"/>
      <c r="H1886" s="440">
        <f>SUM(H1883:O1885)</f>
        <v>3680</v>
      </c>
      <c r="I1886" s="440"/>
      <c r="J1886" s="440"/>
      <c r="K1886" s="440"/>
      <c r="L1886" s="440"/>
      <c r="M1886" s="440"/>
      <c r="N1886" s="440"/>
      <c r="O1886" s="440"/>
      <c r="P1886" s="102"/>
      <c r="Z1886" s="143"/>
      <c r="AA1886" s="143"/>
      <c r="AB1886" s="143"/>
      <c r="AC1886" s="37"/>
    </row>
    <row r="1887" spans="1:29">
      <c r="A1887" s="442"/>
      <c r="B1887" s="450" t="s">
        <v>749</v>
      </c>
      <c r="C1887" s="450"/>
      <c r="D1887" s="450"/>
      <c r="E1887" s="450"/>
      <c r="F1887" s="450"/>
      <c r="G1887" s="450"/>
      <c r="H1887" s="443">
        <f>H1886/G1873</f>
        <v>0.8</v>
      </c>
      <c r="I1887" s="443"/>
      <c r="J1887" s="443"/>
      <c r="K1887" s="443"/>
      <c r="L1887" s="443"/>
      <c r="M1887" s="443"/>
      <c r="N1887" s="443"/>
      <c r="O1887" s="443"/>
      <c r="P1887" s="102"/>
      <c r="Z1887" s="143"/>
      <c r="AA1887" s="143"/>
      <c r="AB1887" s="143"/>
      <c r="AC1887" s="37"/>
    </row>
    <row r="1888" spans="1:29" s="129" customFormat="1">
      <c r="A1888" s="121"/>
      <c r="B1888" s="121"/>
      <c r="C1888" s="121"/>
      <c r="D1888" s="121"/>
      <c r="E1888" s="121"/>
      <c r="F1888" s="122"/>
      <c r="G1888" s="122"/>
      <c r="H1888" s="123"/>
      <c r="I1888" s="124"/>
      <c r="J1888" s="124"/>
      <c r="K1888" s="124"/>
      <c r="L1888" s="125"/>
      <c r="M1888" s="125"/>
      <c r="N1888" s="127"/>
      <c r="O1888" s="127"/>
      <c r="P1888" s="127"/>
      <c r="Q1888" s="127"/>
      <c r="R1888" s="127"/>
      <c r="S1888" s="127"/>
      <c r="T1888" s="127"/>
      <c r="U1888" s="127"/>
      <c r="V1888" s="127"/>
      <c r="W1888" s="127"/>
      <c r="X1888" s="127"/>
      <c r="Y1888" s="127"/>
      <c r="Z1888" s="143"/>
      <c r="AA1888" s="143"/>
      <c r="AB1888" s="143"/>
      <c r="AC1888" s="37"/>
    </row>
    <row r="1889" spans="1:29" ht="15" customHeight="1">
      <c r="A1889" s="422" t="s">
        <v>678</v>
      </c>
      <c r="B1889" s="422" t="s">
        <v>679</v>
      </c>
      <c r="C1889" s="422" t="s">
        <v>680</v>
      </c>
      <c r="D1889" s="422" t="s">
        <v>681</v>
      </c>
      <c r="E1889" s="422" t="s">
        <v>682</v>
      </c>
      <c r="F1889" s="423" t="s">
        <v>683</v>
      </c>
      <c r="G1889" s="423" t="s">
        <v>684</v>
      </c>
      <c r="H1889" s="138">
        <v>0.7</v>
      </c>
      <c r="I1889" s="451">
        <v>0.1</v>
      </c>
      <c r="J1889" s="451"/>
      <c r="K1889" s="451"/>
      <c r="L1889" s="451"/>
      <c r="M1889" s="444">
        <v>0.1</v>
      </c>
      <c r="N1889" s="444"/>
      <c r="O1889" s="139">
        <v>0.1</v>
      </c>
      <c r="P1889" s="102"/>
      <c r="Z1889" s="143"/>
      <c r="AA1889" s="143"/>
      <c r="AB1889" s="143"/>
      <c r="AC1889" s="37"/>
    </row>
    <row r="1890" spans="1:29" ht="14.25" customHeight="1">
      <c r="A1890" s="422"/>
      <c r="B1890" s="422"/>
      <c r="C1890" s="422"/>
      <c r="D1890" s="422"/>
      <c r="E1890" s="422"/>
      <c r="F1890" s="422"/>
      <c r="G1890" s="422"/>
      <c r="H1890" s="445" t="s">
        <v>727</v>
      </c>
      <c r="I1890" s="452" t="s">
        <v>728</v>
      </c>
      <c r="J1890" s="452"/>
      <c r="K1890" s="452"/>
      <c r="L1890" s="452"/>
      <c r="M1890" s="446" t="s">
        <v>729</v>
      </c>
      <c r="N1890" s="446"/>
      <c r="O1890" s="447" t="s">
        <v>730</v>
      </c>
      <c r="P1890" s="102"/>
      <c r="Z1890" s="143"/>
      <c r="AA1890" s="143"/>
      <c r="AB1890" s="143"/>
      <c r="AC1890" s="37"/>
    </row>
    <row r="1891" spans="1:29" ht="67.5" customHeight="1">
      <c r="A1891" s="442" t="s">
        <v>412</v>
      </c>
      <c r="B1891" s="427" t="s">
        <v>806</v>
      </c>
      <c r="C1891" s="428">
        <v>1</v>
      </c>
      <c r="D1891" s="428">
        <v>1</v>
      </c>
      <c r="E1891" s="474" t="s">
        <v>618</v>
      </c>
      <c r="F1891" s="429">
        <v>2300</v>
      </c>
      <c r="G1891" s="429">
        <v>2300</v>
      </c>
      <c r="H1891" s="445"/>
      <c r="I1891" s="154" t="s">
        <v>732</v>
      </c>
      <c r="J1891" s="154" t="s">
        <v>733</v>
      </c>
      <c r="K1891" s="154" t="s">
        <v>734</v>
      </c>
      <c r="L1891" s="154" t="s">
        <v>735</v>
      </c>
      <c r="M1891" s="144" t="s">
        <v>736</v>
      </c>
      <c r="N1891" s="144" t="s">
        <v>737</v>
      </c>
      <c r="O1891" s="447"/>
      <c r="P1891" s="102"/>
      <c r="Z1891" s="143"/>
      <c r="AA1891" s="143"/>
      <c r="AB1891" s="143"/>
      <c r="AC1891" s="37"/>
    </row>
    <row r="1892" spans="1:29" ht="39" customHeight="1">
      <c r="A1892" s="442"/>
      <c r="B1892" s="427"/>
      <c r="C1892" s="427"/>
      <c r="D1892" s="427"/>
      <c r="E1892" s="427"/>
      <c r="F1892" s="427"/>
      <c r="G1892" s="427"/>
      <c r="H1892" s="427"/>
      <c r="I1892" s="153">
        <v>0.6</v>
      </c>
      <c r="J1892" s="153">
        <v>0.2</v>
      </c>
      <c r="K1892" s="153">
        <v>0.1</v>
      </c>
      <c r="L1892" s="153">
        <v>0.1</v>
      </c>
      <c r="M1892" s="144">
        <v>0.9</v>
      </c>
      <c r="N1892" s="144">
        <v>0.1</v>
      </c>
      <c r="O1892" s="447"/>
      <c r="P1892" s="102"/>
      <c r="Z1892" s="143"/>
      <c r="AA1892" s="143"/>
      <c r="AB1892" s="143"/>
      <c r="AC1892" s="37"/>
    </row>
    <row r="1893" spans="1:29">
      <c r="A1893" s="442"/>
      <c r="B1893" s="432" t="s">
        <v>762</v>
      </c>
      <c r="C1893" s="432"/>
      <c r="D1893" s="432"/>
      <c r="E1893" s="432"/>
      <c r="F1893" s="432"/>
      <c r="G1893" s="432"/>
      <c r="H1893" s="148">
        <v>1</v>
      </c>
      <c r="I1893" s="203"/>
      <c r="J1893" s="203">
        <v>1</v>
      </c>
      <c r="K1893" s="112"/>
      <c r="L1893" s="223"/>
      <c r="M1893" s="112"/>
      <c r="N1893" s="115"/>
      <c r="O1893" s="115"/>
      <c r="P1893" s="102"/>
      <c r="Z1893" s="143"/>
      <c r="AA1893" s="143"/>
      <c r="AB1893" s="143"/>
      <c r="AC1893" s="37"/>
    </row>
    <row r="1894" spans="1:29">
      <c r="A1894" s="442"/>
      <c r="B1894" s="433" t="s">
        <v>763</v>
      </c>
      <c r="C1894" s="433"/>
      <c r="D1894" s="433"/>
      <c r="E1894" s="433"/>
      <c r="F1894" s="433"/>
      <c r="G1894" s="433"/>
      <c r="H1894" s="150">
        <f>(H1893/C1891)*G1891*H1889</f>
        <v>1610</v>
      </c>
      <c r="I1894" s="177"/>
      <c r="J1894" s="177">
        <f>(J1893/D1891)*G1891*I1889*J1892</f>
        <v>46</v>
      </c>
      <c r="K1894" s="112"/>
      <c r="L1894" s="223"/>
      <c r="M1894" s="112"/>
      <c r="N1894" s="115"/>
      <c r="O1894" s="115"/>
      <c r="P1894" s="102"/>
      <c r="Z1894" s="143"/>
      <c r="AA1894" s="143"/>
      <c r="AB1894" s="143"/>
      <c r="AC1894" s="37"/>
    </row>
    <row r="1895" spans="1:29">
      <c r="A1895" s="442"/>
      <c r="B1895" s="432" t="s">
        <v>766</v>
      </c>
      <c r="C1895" s="432"/>
      <c r="D1895" s="432"/>
      <c r="E1895" s="432"/>
      <c r="F1895" s="432"/>
      <c r="G1895" s="432"/>
      <c r="H1895" s="112"/>
      <c r="I1895" s="203">
        <v>1</v>
      </c>
      <c r="J1895" s="112"/>
      <c r="K1895" s="112"/>
      <c r="L1895" s="223"/>
      <c r="M1895" s="112"/>
      <c r="N1895" s="115"/>
      <c r="O1895" s="115"/>
      <c r="P1895" s="102"/>
      <c r="Z1895" s="143"/>
      <c r="AA1895" s="143"/>
      <c r="AB1895" s="143"/>
      <c r="AC1895" s="37"/>
    </row>
    <row r="1896" spans="1:29">
      <c r="A1896" s="442"/>
      <c r="B1896" s="433" t="s">
        <v>767</v>
      </c>
      <c r="C1896" s="433"/>
      <c r="D1896" s="433"/>
      <c r="E1896" s="433"/>
      <c r="F1896" s="433"/>
      <c r="G1896" s="433"/>
      <c r="H1896" s="112"/>
      <c r="I1896" s="177">
        <f>(I1895/D1891)*G1891*I1889*I1892</f>
        <v>138</v>
      </c>
      <c r="J1896" s="112"/>
      <c r="K1896" s="112"/>
      <c r="L1896" s="223"/>
      <c r="M1896" s="112"/>
      <c r="N1896" s="115"/>
      <c r="O1896" s="115"/>
      <c r="P1896" s="102"/>
      <c r="Z1896" s="143"/>
      <c r="AA1896" s="143"/>
      <c r="AB1896" s="143"/>
      <c r="AC1896" s="37"/>
    </row>
    <row r="1897" spans="1:29">
      <c r="A1897" s="442"/>
      <c r="B1897" s="432" t="s">
        <v>744</v>
      </c>
      <c r="C1897" s="432"/>
      <c r="D1897" s="432"/>
      <c r="E1897" s="432"/>
      <c r="F1897" s="432"/>
      <c r="G1897" s="432"/>
      <c r="H1897" s="149"/>
      <c r="I1897" s="149"/>
      <c r="J1897" s="149"/>
      <c r="K1897" s="203">
        <v>1</v>
      </c>
      <c r="L1897" s="203">
        <v>1</v>
      </c>
      <c r="M1897" s="149"/>
      <c r="N1897" s="149"/>
      <c r="O1897" s="149"/>
      <c r="P1897" s="102"/>
      <c r="Z1897" s="143"/>
      <c r="AA1897" s="143"/>
      <c r="AB1897" s="143"/>
      <c r="AC1897" s="37"/>
    </row>
    <row r="1898" spans="1:29">
      <c r="A1898" s="442"/>
      <c r="B1898" s="433" t="s">
        <v>745</v>
      </c>
      <c r="C1898" s="433"/>
      <c r="D1898" s="433"/>
      <c r="E1898" s="433"/>
      <c r="F1898" s="433"/>
      <c r="G1898" s="433"/>
      <c r="H1898" s="149"/>
      <c r="I1898" s="149"/>
      <c r="J1898" s="149"/>
      <c r="K1898" s="177">
        <f>(K1897/D1891)*G1891*I1889*K1892</f>
        <v>23</v>
      </c>
      <c r="L1898" s="177">
        <f>(L1897/D1891)*G1891*I1889*L1892</f>
        <v>23</v>
      </c>
      <c r="M1898" s="149"/>
      <c r="N1898" s="149"/>
      <c r="O1898" s="149"/>
      <c r="P1898" s="102"/>
      <c r="Z1898" s="143"/>
      <c r="AA1898" s="143"/>
      <c r="AB1898" s="143"/>
      <c r="AC1898" s="37"/>
    </row>
    <row r="1899" spans="1:29">
      <c r="A1899" s="442"/>
      <c r="B1899" s="448" t="s">
        <v>720</v>
      </c>
      <c r="C1899" s="448"/>
      <c r="D1899" s="448"/>
      <c r="E1899" s="448"/>
      <c r="F1899" s="448"/>
      <c r="G1899" s="448"/>
      <c r="H1899" s="152">
        <f t="shared" ref="H1899:O1900" si="116">H1893+H1895+H1897</f>
        <v>1</v>
      </c>
      <c r="I1899" s="152">
        <f t="shared" si="116"/>
        <v>1</v>
      </c>
      <c r="J1899" s="152">
        <f t="shared" si="116"/>
        <v>1</v>
      </c>
      <c r="K1899" s="152">
        <f t="shared" si="116"/>
        <v>1</v>
      </c>
      <c r="L1899" s="152">
        <f t="shared" si="116"/>
        <v>1</v>
      </c>
      <c r="M1899" s="152">
        <f t="shared" si="116"/>
        <v>0</v>
      </c>
      <c r="N1899" s="152">
        <f t="shared" si="116"/>
        <v>0</v>
      </c>
      <c r="O1899" s="152">
        <f t="shared" si="116"/>
        <v>0</v>
      </c>
      <c r="P1899" s="102"/>
      <c r="Z1899" s="143"/>
      <c r="AA1899" s="143"/>
      <c r="AB1899" s="143"/>
      <c r="AC1899" s="37"/>
    </row>
    <row r="1900" spans="1:29">
      <c r="A1900" s="442"/>
      <c r="B1900" s="439" t="s">
        <v>695</v>
      </c>
      <c r="C1900" s="439"/>
      <c r="D1900" s="439"/>
      <c r="E1900" s="439"/>
      <c r="F1900" s="439"/>
      <c r="G1900" s="439"/>
      <c r="H1900" s="117">
        <f t="shared" si="116"/>
        <v>1610</v>
      </c>
      <c r="I1900" s="117">
        <f t="shared" si="116"/>
        <v>138</v>
      </c>
      <c r="J1900" s="117">
        <f t="shared" si="116"/>
        <v>46</v>
      </c>
      <c r="K1900" s="117">
        <f t="shared" si="116"/>
        <v>23</v>
      </c>
      <c r="L1900" s="117">
        <f t="shared" si="116"/>
        <v>23</v>
      </c>
      <c r="M1900" s="117">
        <f t="shared" si="116"/>
        <v>0</v>
      </c>
      <c r="N1900" s="117">
        <f t="shared" si="116"/>
        <v>0</v>
      </c>
      <c r="O1900" s="117">
        <f t="shared" si="116"/>
        <v>0</v>
      </c>
      <c r="P1900" s="102"/>
      <c r="U1900" s="141"/>
      <c r="Z1900" s="143"/>
      <c r="AA1900" s="143"/>
      <c r="AB1900" s="143"/>
      <c r="AC1900" s="37"/>
    </row>
    <row r="1901" spans="1:29">
      <c r="A1901" s="442"/>
      <c r="B1901" s="449" t="s">
        <v>746</v>
      </c>
      <c r="C1901" s="449"/>
      <c r="D1901" s="449"/>
      <c r="E1901" s="449"/>
      <c r="F1901" s="449"/>
      <c r="G1901" s="449"/>
      <c r="H1901" s="440">
        <f>H1900</f>
        <v>1610</v>
      </c>
      <c r="I1901" s="440"/>
      <c r="J1901" s="440"/>
      <c r="K1901" s="440"/>
      <c r="L1901" s="440"/>
      <c r="M1901" s="440"/>
      <c r="N1901" s="440"/>
      <c r="O1901" s="440"/>
      <c r="P1901" s="102"/>
      <c r="Z1901" s="143"/>
      <c r="AA1901" s="143"/>
      <c r="AB1901" s="143"/>
      <c r="AC1901" s="37"/>
    </row>
    <row r="1902" spans="1:29">
      <c r="A1902" s="442"/>
      <c r="B1902" s="449" t="s">
        <v>747</v>
      </c>
      <c r="C1902" s="449"/>
      <c r="D1902" s="449"/>
      <c r="E1902" s="449"/>
      <c r="F1902" s="449"/>
      <c r="G1902" s="449"/>
      <c r="H1902" s="440">
        <f>SUM(I1900:L1900)</f>
        <v>230</v>
      </c>
      <c r="I1902" s="440"/>
      <c r="J1902" s="440"/>
      <c r="K1902" s="440"/>
      <c r="L1902" s="440"/>
      <c r="M1902" s="440"/>
      <c r="N1902" s="440"/>
      <c r="O1902" s="440"/>
      <c r="P1902" s="102"/>
      <c r="Z1902" s="143"/>
      <c r="AA1902" s="143"/>
      <c r="AB1902" s="143"/>
      <c r="AC1902" s="37"/>
    </row>
    <row r="1903" spans="1:29">
      <c r="A1903" s="442"/>
      <c r="B1903" s="449" t="s">
        <v>748</v>
      </c>
      <c r="C1903" s="449"/>
      <c r="D1903" s="449"/>
      <c r="E1903" s="449"/>
      <c r="F1903" s="449"/>
      <c r="G1903" s="449"/>
      <c r="H1903" s="440">
        <f>SUM(M1900:O1900)</f>
        <v>0</v>
      </c>
      <c r="I1903" s="440"/>
      <c r="J1903" s="440"/>
      <c r="K1903" s="440"/>
      <c r="L1903" s="440"/>
      <c r="M1903" s="440"/>
      <c r="N1903" s="440"/>
      <c r="O1903" s="440"/>
      <c r="P1903" s="102"/>
      <c r="Z1903" s="143"/>
      <c r="AA1903" s="143"/>
      <c r="AB1903" s="143"/>
      <c r="AC1903" s="37"/>
    </row>
    <row r="1904" spans="1:29">
      <c r="A1904" s="442"/>
      <c r="B1904" s="439" t="s">
        <v>721</v>
      </c>
      <c r="C1904" s="439"/>
      <c r="D1904" s="439"/>
      <c r="E1904" s="439"/>
      <c r="F1904" s="439"/>
      <c r="G1904" s="439"/>
      <c r="H1904" s="440">
        <f>SUM(H1901:O1903)</f>
        <v>1840</v>
      </c>
      <c r="I1904" s="440"/>
      <c r="J1904" s="440"/>
      <c r="K1904" s="440"/>
      <c r="L1904" s="440"/>
      <c r="M1904" s="440"/>
      <c r="N1904" s="440"/>
      <c r="O1904" s="440"/>
      <c r="P1904" s="102"/>
      <c r="Z1904" s="143"/>
      <c r="AA1904" s="143"/>
      <c r="AB1904" s="143"/>
      <c r="AC1904" s="37"/>
    </row>
    <row r="1905" spans="1:29">
      <c r="A1905" s="442"/>
      <c r="B1905" s="450" t="s">
        <v>749</v>
      </c>
      <c r="C1905" s="450"/>
      <c r="D1905" s="450"/>
      <c r="E1905" s="450"/>
      <c r="F1905" s="450"/>
      <c r="G1905" s="450"/>
      <c r="H1905" s="443">
        <f>H1904/G1891</f>
        <v>0.8</v>
      </c>
      <c r="I1905" s="443"/>
      <c r="J1905" s="443"/>
      <c r="K1905" s="443"/>
      <c r="L1905" s="443"/>
      <c r="M1905" s="443"/>
      <c r="N1905" s="443"/>
      <c r="O1905" s="443"/>
      <c r="P1905" s="102"/>
      <c r="Z1905" s="143"/>
      <c r="AA1905" s="143"/>
      <c r="AB1905" s="143"/>
      <c r="AC1905" s="37"/>
    </row>
    <row r="1906" spans="1:29" s="129" customFormat="1">
      <c r="A1906" s="121"/>
      <c r="B1906" s="121"/>
      <c r="C1906" s="121"/>
      <c r="D1906" s="121"/>
      <c r="E1906" s="121"/>
      <c r="F1906" s="122"/>
      <c r="G1906" s="122"/>
      <c r="H1906" s="123"/>
      <c r="I1906" s="124"/>
      <c r="J1906" s="124"/>
      <c r="K1906" s="124"/>
      <c r="L1906" s="125"/>
      <c r="M1906" s="125"/>
      <c r="N1906" s="127"/>
      <c r="O1906" s="127"/>
      <c r="P1906" s="127"/>
      <c r="Q1906" s="127"/>
      <c r="R1906" s="127"/>
      <c r="S1906" s="127"/>
      <c r="T1906" s="127"/>
      <c r="U1906" s="127"/>
      <c r="V1906" s="127"/>
      <c r="W1906" s="127"/>
      <c r="X1906" s="127"/>
      <c r="Y1906" s="127"/>
      <c r="Z1906" s="143"/>
      <c r="AA1906" s="143"/>
      <c r="AB1906" s="143"/>
      <c r="AC1906" s="37"/>
    </row>
    <row r="1907" spans="1:29" ht="15" customHeight="1">
      <c r="A1907" s="422" t="s">
        <v>678</v>
      </c>
      <c r="B1907" s="422" t="s">
        <v>679</v>
      </c>
      <c r="C1907" s="422" t="s">
        <v>680</v>
      </c>
      <c r="D1907" s="422" t="s">
        <v>681</v>
      </c>
      <c r="E1907" s="422" t="s">
        <v>682</v>
      </c>
      <c r="F1907" s="423" t="s">
        <v>683</v>
      </c>
      <c r="G1907" s="423" t="s">
        <v>684</v>
      </c>
      <c r="H1907" s="138">
        <v>0.7</v>
      </c>
      <c r="I1907" s="451">
        <v>0.1</v>
      </c>
      <c r="J1907" s="451"/>
      <c r="K1907" s="451"/>
      <c r="L1907" s="451"/>
      <c r="M1907" s="444">
        <v>0.1</v>
      </c>
      <c r="N1907" s="444"/>
      <c r="O1907" s="139">
        <v>0.1</v>
      </c>
      <c r="P1907" s="102"/>
      <c r="Z1907" s="143"/>
      <c r="AA1907" s="143"/>
      <c r="AB1907" s="143"/>
      <c r="AC1907" s="37"/>
    </row>
    <row r="1908" spans="1:29" ht="14.25" customHeight="1">
      <c r="A1908" s="422"/>
      <c r="B1908" s="422"/>
      <c r="C1908" s="422"/>
      <c r="D1908" s="422"/>
      <c r="E1908" s="422"/>
      <c r="F1908" s="422"/>
      <c r="G1908" s="422"/>
      <c r="H1908" s="445" t="s">
        <v>727</v>
      </c>
      <c r="I1908" s="452" t="s">
        <v>728</v>
      </c>
      <c r="J1908" s="452"/>
      <c r="K1908" s="452"/>
      <c r="L1908" s="452"/>
      <c r="M1908" s="446" t="s">
        <v>729</v>
      </c>
      <c r="N1908" s="446"/>
      <c r="O1908" s="447" t="s">
        <v>730</v>
      </c>
      <c r="P1908" s="102"/>
      <c r="Z1908" s="143"/>
      <c r="AA1908" s="143"/>
      <c r="AB1908" s="143"/>
      <c r="AC1908" s="37"/>
    </row>
    <row r="1909" spans="1:29" ht="67.5" customHeight="1">
      <c r="A1909" s="442" t="s">
        <v>413</v>
      </c>
      <c r="B1909" s="427" t="s">
        <v>807</v>
      </c>
      <c r="C1909" s="428">
        <v>1</v>
      </c>
      <c r="D1909" s="428">
        <v>1</v>
      </c>
      <c r="E1909" s="474" t="s">
        <v>618</v>
      </c>
      <c r="F1909" s="429">
        <v>3800</v>
      </c>
      <c r="G1909" s="429">
        <v>3800</v>
      </c>
      <c r="H1909" s="445"/>
      <c r="I1909" s="154" t="s">
        <v>732</v>
      </c>
      <c r="J1909" s="154" t="s">
        <v>733</v>
      </c>
      <c r="K1909" s="154" t="s">
        <v>734</v>
      </c>
      <c r="L1909" s="154" t="s">
        <v>735</v>
      </c>
      <c r="M1909" s="144" t="s">
        <v>736</v>
      </c>
      <c r="N1909" s="144" t="s">
        <v>737</v>
      </c>
      <c r="O1909" s="447"/>
      <c r="P1909" s="102"/>
      <c r="Z1909" s="143"/>
      <c r="AA1909" s="143"/>
      <c r="AB1909" s="143"/>
      <c r="AC1909" s="37"/>
    </row>
    <row r="1910" spans="1:29" ht="39" customHeight="1">
      <c r="A1910" s="442"/>
      <c r="B1910" s="427"/>
      <c r="C1910" s="427"/>
      <c r="D1910" s="427"/>
      <c r="E1910" s="427"/>
      <c r="F1910" s="427"/>
      <c r="G1910" s="427"/>
      <c r="H1910" s="427"/>
      <c r="I1910" s="153">
        <v>0.6</v>
      </c>
      <c r="J1910" s="153">
        <v>0.2</v>
      </c>
      <c r="K1910" s="153">
        <v>0.1</v>
      </c>
      <c r="L1910" s="153">
        <v>0.1</v>
      </c>
      <c r="M1910" s="144">
        <v>0.9</v>
      </c>
      <c r="N1910" s="144">
        <v>0.1</v>
      </c>
      <c r="O1910" s="447"/>
      <c r="P1910" s="102"/>
      <c r="Z1910" s="143"/>
      <c r="AA1910" s="143"/>
      <c r="AB1910" s="143"/>
      <c r="AC1910" s="37"/>
    </row>
    <row r="1911" spans="1:29">
      <c r="A1911" s="442"/>
      <c r="B1911" s="432" t="s">
        <v>725</v>
      </c>
      <c r="C1911" s="432"/>
      <c r="D1911" s="432"/>
      <c r="E1911" s="432"/>
      <c r="F1911" s="432"/>
      <c r="G1911" s="432"/>
      <c r="H1911" s="115"/>
      <c r="I1911" s="112"/>
      <c r="J1911" s="112"/>
      <c r="K1911" s="112"/>
      <c r="L1911" s="223"/>
      <c r="M1911" s="112"/>
      <c r="N1911" s="115"/>
      <c r="O1911" s="115"/>
      <c r="P1911" s="102"/>
      <c r="Z1911" s="143"/>
      <c r="AA1911" s="143"/>
      <c r="AB1911" s="143"/>
      <c r="AC1911" s="37"/>
    </row>
    <row r="1912" spans="1:29">
      <c r="A1912" s="442"/>
      <c r="B1912" s="433" t="s">
        <v>726</v>
      </c>
      <c r="C1912" s="433"/>
      <c r="D1912" s="433"/>
      <c r="E1912" s="433"/>
      <c r="F1912" s="433"/>
      <c r="G1912" s="433"/>
      <c r="H1912" s="115"/>
      <c r="I1912" s="112"/>
      <c r="J1912" s="112"/>
      <c r="K1912" s="112"/>
      <c r="L1912" s="223"/>
      <c r="M1912" s="112"/>
      <c r="N1912" s="115"/>
      <c r="O1912" s="115"/>
      <c r="P1912" s="102"/>
      <c r="Z1912" s="143"/>
      <c r="AA1912" s="143"/>
      <c r="AB1912" s="143"/>
      <c r="AC1912" s="37"/>
    </row>
    <row r="1913" spans="1:29">
      <c r="A1913" s="442"/>
      <c r="B1913" s="448" t="s">
        <v>720</v>
      </c>
      <c r="C1913" s="448"/>
      <c r="D1913" s="448"/>
      <c r="E1913" s="448"/>
      <c r="F1913" s="448"/>
      <c r="G1913" s="448"/>
      <c r="H1913" s="152">
        <f t="shared" ref="H1913:O1914" si="117">H1911</f>
        <v>0</v>
      </c>
      <c r="I1913" s="152">
        <f t="shared" si="117"/>
        <v>0</v>
      </c>
      <c r="J1913" s="152">
        <f t="shared" si="117"/>
        <v>0</v>
      </c>
      <c r="K1913" s="152">
        <f t="shared" si="117"/>
        <v>0</v>
      </c>
      <c r="L1913" s="152">
        <f t="shared" si="117"/>
        <v>0</v>
      </c>
      <c r="M1913" s="152">
        <f t="shared" si="117"/>
        <v>0</v>
      </c>
      <c r="N1913" s="152">
        <f t="shared" si="117"/>
        <v>0</v>
      </c>
      <c r="O1913" s="152">
        <f t="shared" si="117"/>
        <v>0</v>
      </c>
      <c r="P1913" s="102"/>
      <c r="Z1913" s="143"/>
      <c r="AA1913" s="143"/>
      <c r="AB1913" s="143"/>
      <c r="AC1913" s="37"/>
    </row>
    <row r="1914" spans="1:29">
      <c r="A1914" s="442"/>
      <c r="B1914" s="439" t="s">
        <v>695</v>
      </c>
      <c r="C1914" s="439"/>
      <c r="D1914" s="439"/>
      <c r="E1914" s="439"/>
      <c r="F1914" s="439"/>
      <c r="G1914" s="439"/>
      <c r="H1914" s="117">
        <f t="shared" si="117"/>
        <v>0</v>
      </c>
      <c r="I1914" s="117">
        <f t="shared" si="117"/>
        <v>0</v>
      </c>
      <c r="J1914" s="117">
        <f t="shared" si="117"/>
        <v>0</v>
      </c>
      <c r="K1914" s="117">
        <f t="shared" si="117"/>
        <v>0</v>
      </c>
      <c r="L1914" s="117">
        <f t="shared" si="117"/>
        <v>0</v>
      </c>
      <c r="M1914" s="117">
        <f t="shared" si="117"/>
        <v>0</v>
      </c>
      <c r="N1914" s="117">
        <f t="shared" si="117"/>
        <v>0</v>
      </c>
      <c r="O1914" s="117">
        <f t="shared" si="117"/>
        <v>0</v>
      </c>
      <c r="P1914" s="102"/>
      <c r="U1914" s="141"/>
      <c r="Z1914" s="143"/>
      <c r="AA1914" s="143"/>
      <c r="AB1914" s="143"/>
      <c r="AC1914" s="37"/>
    </row>
    <row r="1915" spans="1:29">
      <c r="A1915" s="442"/>
      <c r="B1915" s="449" t="s">
        <v>746</v>
      </c>
      <c r="C1915" s="449"/>
      <c r="D1915" s="449"/>
      <c r="E1915" s="449"/>
      <c r="F1915" s="449"/>
      <c r="G1915" s="449"/>
      <c r="H1915" s="440">
        <f>H1914</f>
        <v>0</v>
      </c>
      <c r="I1915" s="440"/>
      <c r="J1915" s="440"/>
      <c r="K1915" s="440"/>
      <c r="L1915" s="440"/>
      <c r="M1915" s="440"/>
      <c r="N1915" s="440"/>
      <c r="O1915" s="440"/>
      <c r="P1915" s="102"/>
      <c r="Z1915" s="143"/>
      <c r="AA1915" s="143"/>
      <c r="AB1915" s="143"/>
      <c r="AC1915" s="37"/>
    </row>
    <row r="1916" spans="1:29">
      <c r="A1916" s="442"/>
      <c r="B1916" s="449" t="s">
        <v>747</v>
      </c>
      <c r="C1916" s="449"/>
      <c r="D1916" s="449"/>
      <c r="E1916" s="449"/>
      <c r="F1916" s="449"/>
      <c r="G1916" s="449"/>
      <c r="H1916" s="440">
        <f>SUM(I1914:L1914)</f>
        <v>0</v>
      </c>
      <c r="I1916" s="440"/>
      <c r="J1916" s="440"/>
      <c r="K1916" s="440"/>
      <c r="L1916" s="440"/>
      <c r="M1916" s="440"/>
      <c r="N1916" s="440"/>
      <c r="O1916" s="440"/>
      <c r="P1916" s="102"/>
      <c r="Z1916" s="143"/>
      <c r="AA1916" s="143"/>
      <c r="AB1916" s="143"/>
      <c r="AC1916" s="37"/>
    </row>
    <row r="1917" spans="1:29">
      <c r="A1917" s="442"/>
      <c r="B1917" s="449" t="s">
        <v>748</v>
      </c>
      <c r="C1917" s="449"/>
      <c r="D1917" s="449"/>
      <c r="E1917" s="449"/>
      <c r="F1917" s="449"/>
      <c r="G1917" s="449"/>
      <c r="H1917" s="440">
        <f>SUM(M1914:O1914)</f>
        <v>0</v>
      </c>
      <c r="I1917" s="440"/>
      <c r="J1917" s="440"/>
      <c r="K1917" s="440"/>
      <c r="L1917" s="440"/>
      <c r="M1917" s="440"/>
      <c r="N1917" s="440"/>
      <c r="O1917" s="440"/>
      <c r="P1917" s="102"/>
      <c r="Z1917" s="143"/>
      <c r="AA1917" s="143"/>
      <c r="AB1917" s="143"/>
      <c r="AC1917" s="37"/>
    </row>
    <row r="1918" spans="1:29">
      <c r="A1918" s="442"/>
      <c r="B1918" s="439" t="s">
        <v>721</v>
      </c>
      <c r="C1918" s="439"/>
      <c r="D1918" s="439"/>
      <c r="E1918" s="439"/>
      <c r="F1918" s="439"/>
      <c r="G1918" s="439"/>
      <c r="H1918" s="440">
        <f>SUM(H1915:O1917)</f>
        <v>0</v>
      </c>
      <c r="I1918" s="440"/>
      <c r="J1918" s="440"/>
      <c r="K1918" s="440"/>
      <c r="L1918" s="440"/>
      <c r="M1918" s="440"/>
      <c r="N1918" s="440"/>
      <c r="O1918" s="440"/>
      <c r="P1918" s="102"/>
      <c r="Z1918" s="143"/>
      <c r="AA1918" s="143"/>
      <c r="AB1918" s="143"/>
      <c r="AC1918" s="37"/>
    </row>
    <row r="1919" spans="1:29">
      <c r="A1919" s="442"/>
      <c r="B1919" s="450" t="s">
        <v>749</v>
      </c>
      <c r="C1919" s="450"/>
      <c r="D1919" s="450"/>
      <c r="E1919" s="450"/>
      <c r="F1919" s="450"/>
      <c r="G1919" s="450"/>
      <c r="H1919" s="443">
        <f>H1918/G1909</f>
        <v>0</v>
      </c>
      <c r="I1919" s="443"/>
      <c r="J1919" s="443"/>
      <c r="K1919" s="443"/>
      <c r="L1919" s="443"/>
      <c r="M1919" s="443"/>
      <c r="N1919" s="443"/>
      <c r="O1919" s="443"/>
      <c r="P1919" s="102"/>
      <c r="Z1919" s="143"/>
      <c r="AA1919" s="143"/>
      <c r="AB1919" s="143"/>
      <c r="AC1919" s="37"/>
    </row>
    <row r="1920" spans="1:29" s="129" customFormat="1">
      <c r="A1920" s="121"/>
      <c r="B1920" s="121"/>
      <c r="C1920" s="121"/>
      <c r="D1920" s="121"/>
      <c r="E1920" s="121"/>
      <c r="F1920" s="122"/>
      <c r="G1920" s="122"/>
      <c r="H1920" s="123"/>
      <c r="I1920" s="124"/>
      <c r="J1920" s="124"/>
      <c r="K1920" s="124"/>
      <c r="L1920" s="125"/>
      <c r="M1920" s="125"/>
      <c r="N1920" s="127"/>
      <c r="O1920" s="127"/>
      <c r="P1920" s="127"/>
      <c r="Q1920" s="127"/>
      <c r="R1920" s="127"/>
      <c r="S1920" s="127"/>
      <c r="T1920" s="127"/>
      <c r="U1920" s="127"/>
      <c r="V1920" s="127"/>
      <c r="W1920" s="127"/>
      <c r="X1920" s="127"/>
      <c r="Y1920" s="127"/>
      <c r="Z1920" s="143"/>
      <c r="AA1920" s="143"/>
      <c r="AB1920" s="143"/>
      <c r="AC1920" s="37"/>
    </row>
    <row r="1921" spans="1:29" ht="15" customHeight="1">
      <c r="A1921" s="422" t="s">
        <v>678</v>
      </c>
      <c r="B1921" s="422" t="s">
        <v>679</v>
      </c>
      <c r="C1921" s="422" t="s">
        <v>680</v>
      </c>
      <c r="D1921" s="422" t="s">
        <v>681</v>
      </c>
      <c r="E1921" s="422" t="s">
        <v>682</v>
      </c>
      <c r="F1921" s="423" t="s">
        <v>683</v>
      </c>
      <c r="G1921" s="423" t="s">
        <v>684</v>
      </c>
      <c r="H1921" s="138">
        <v>0.55000000000000004</v>
      </c>
      <c r="I1921" s="451">
        <v>0.25</v>
      </c>
      <c r="J1921" s="451"/>
      <c r="K1921" s="451"/>
      <c r="L1921" s="451"/>
      <c r="M1921" s="451"/>
      <c r="N1921" s="444">
        <v>0.1</v>
      </c>
      <c r="O1921" s="444"/>
      <c r="P1921" s="139">
        <v>0.1</v>
      </c>
      <c r="Z1921" s="143"/>
      <c r="AA1921" s="143"/>
      <c r="AB1921" s="143"/>
      <c r="AC1921" s="37"/>
    </row>
    <row r="1922" spans="1:29" ht="14.25" customHeight="1">
      <c r="A1922" s="422"/>
      <c r="B1922" s="422"/>
      <c r="C1922" s="422"/>
      <c r="D1922" s="422"/>
      <c r="E1922" s="422"/>
      <c r="F1922" s="422"/>
      <c r="G1922" s="422"/>
      <c r="H1922" s="445" t="s">
        <v>727</v>
      </c>
      <c r="I1922" s="452" t="s">
        <v>728</v>
      </c>
      <c r="J1922" s="452"/>
      <c r="K1922" s="452"/>
      <c r="L1922" s="452"/>
      <c r="M1922" s="452"/>
      <c r="N1922" s="446" t="s">
        <v>729</v>
      </c>
      <c r="O1922" s="446"/>
      <c r="P1922" s="447" t="s">
        <v>730</v>
      </c>
      <c r="Z1922" s="143"/>
      <c r="AA1922" s="143"/>
      <c r="AB1922" s="143"/>
      <c r="AC1922" s="37"/>
    </row>
    <row r="1923" spans="1:29" ht="67.5" customHeight="1">
      <c r="A1923" s="442" t="s">
        <v>414</v>
      </c>
      <c r="B1923" s="427" t="s">
        <v>783</v>
      </c>
      <c r="C1923" s="428">
        <v>1</v>
      </c>
      <c r="D1923" s="428">
        <v>1</v>
      </c>
      <c r="E1923" s="474" t="s">
        <v>618</v>
      </c>
      <c r="F1923" s="429">
        <v>2600</v>
      </c>
      <c r="G1923" s="429">
        <v>2600</v>
      </c>
      <c r="H1923" s="445"/>
      <c r="I1923" s="154" t="s">
        <v>784</v>
      </c>
      <c r="J1923" s="154" t="s">
        <v>733</v>
      </c>
      <c r="K1923" s="154" t="s">
        <v>756</v>
      </c>
      <c r="L1923" s="154" t="s">
        <v>757</v>
      </c>
      <c r="M1923" s="154" t="s">
        <v>735</v>
      </c>
      <c r="N1923" s="144" t="s">
        <v>736</v>
      </c>
      <c r="O1923" s="144" t="s">
        <v>737</v>
      </c>
      <c r="P1923" s="447"/>
      <c r="Z1923" s="143"/>
      <c r="AA1923" s="143"/>
      <c r="AB1923" s="143"/>
      <c r="AC1923" s="37"/>
    </row>
    <row r="1924" spans="1:29" ht="39" customHeight="1">
      <c r="A1924" s="442"/>
      <c r="B1924" s="427"/>
      <c r="C1924" s="427"/>
      <c r="D1924" s="427"/>
      <c r="E1924" s="427"/>
      <c r="F1924" s="427"/>
      <c r="G1924" s="427"/>
      <c r="H1924" s="427"/>
      <c r="I1924" s="153">
        <v>0.5</v>
      </c>
      <c r="J1924" s="153">
        <v>0.2</v>
      </c>
      <c r="K1924" s="153">
        <v>0.1</v>
      </c>
      <c r="L1924" s="153">
        <v>0.1</v>
      </c>
      <c r="M1924" s="153">
        <v>0.1</v>
      </c>
      <c r="N1924" s="144">
        <v>0.9</v>
      </c>
      <c r="O1924" s="144">
        <v>0.1</v>
      </c>
      <c r="P1924" s="447"/>
      <c r="Z1924" s="143"/>
      <c r="AA1924" s="143"/>
      <c r="AB1924" s="143"/>
      <c r="AC1924" s="37"/>
    </row>
    <row r="1925" spans="1:29">
      <c r="A1925" s="442"/>
      <c r="B1925" s="432" t="s">
        <v>738</v>
      </c>
      <c r="C1925" s="432"/>
      <c r="D1925" s="432"/>
      <c r="E1925" s="432"/>
      <c r="F1925" s="432"/>
      <c r="G1925" s="432"/>
      <c r="H1925" s="158">
        <v>1</v>
      </c>
      <c r="I1925" s="115"/>
      <c r="J1925" s="115"/>
      <c r="K1925" s="115"/>
      <c r="L1925" s="115"/>
      <c r="M1925" s="115"/>
      <c r="N1925" s="115"/>
      <c r="O1925" s="115"/>
      <c r="P1925" s="115"/>
      <c r="Z1925" s="143"/>
      <c r="AA1925" s="143"/>
      <c r="AB1925" s="143"/>
      <c r="AC1925" s="37"/>
    </row>
    <row r="1926" spans="1:29">
      <c r="A1926" s="442"/>
      <c r="B1926" s="433" t="s">
        <v>739</v>
      </c>
      <c r="C1926" s="433"/>
      <c r="D1926" s="433"/>
      <c r="E1926" s="433"/>
      <c r="F1926" s="433"/>
      <c r="G1926" s="433"/>
      <c r="H1926" s="157">
        <f>(H1925/C1923)*G1923*H1921</f>
        <v>1430.0000000000002</v>
      </c>
      <c r="I1926" s="115"/>
      <c r="J1926" s="115"/>
      <c r="K1926" s="115"/>
      <c r="L1926" s="115"/>
      <c r="M1926" s="115"/>
      <c r="N1926" s="115"/>
      <c r="O1926" s="115"/>
      <c r="P1926" s="115"/>
      <c r="Z1926" s="143"/>
      <c r="AA1926" s="143"/>
      <c r="AB1926" s="143"/>
      <c r="AC1926" s="37"/>
    </row>
    <row r="1927" spans="1:29">
      <c r="A1927" s="442"/>
      <c r="B1927" s="432" t="s">
        <v>744</v>
      </c>
      <c r="C1927" s="432"/>
      <c r="D1927" s="432"/>
      <c r="E1927" s="432"/>
      <c r="F1927" s="432"/>
      <c r="G1927" s="432"/>
      <c r="H1927" s="149"/>
      <c r="I1927" s="203">
        <v>1</v>
      </c>
      <c r="J1927" s="203">
        <v>1</v>
      </c>
      <c r="K1927" s="203">
        <v>1</v>
      </c>
      <c r="L1927" s="203">
        <v>1</v>
      </c>
      <c r="M1927" s="203">
        <v>1</v>
      </c>
      <c r="N1927" s="149"/>
      <c r="O1927" s="149"/>
      <c r="P1927" s="149"/>
      <c r="Z1927" s="143"/>
      <c r="AA1927" s="143"/>
      <c r="AB1927" s="143"/>
      <c r="AC1927" s="37"/>
    </row>
    <row r="1928" spans="1:29">
      <c r="A1928" s="442"/>
      <c r="B1928" s="433" t="s">
        <v>745</v>
      </c>
      <c r="C1928" s="433"/>
      <c r="D1928" s="433"/>
      <c r="E1928" s="433"/>
      <c r="F1928" s="433"/>
      <c r="G1928" s="433"/>
      <c r="H1928" s="149"/>
      <c r="I1928" s="177">
        <f>(I1927/D1923)*G1923*I1921*I1924</f>
        <v>325</v>
      </c>
      <c r="J1928" s="177">
        <f>(J1927/D1923)*G1923*I1921*J1924</f>
        <v>130</v>
      </c>
      <c r="K1928" s="177">
        <f>(K1927/D1923)*G1923*I1921*K1924</f>
        <v>65</v>
      </c>
      <c r="L1928" s="177">
        <f>(L1927/D1923)*G1923*I1921*L1924</f>
        <v>65</v>
      </c>
      <c r="M1928" s="177">
        <f>(M1927/D1923)*G1923*I1921*M1924</f>
        <v>65</v>
      </c>
      <c r="N1928" s="149"/>
      <c r="O1928" s="149"/>
      <c r="P1928" s="149"/>
      <c r="Z1928" s="143"/>
      <c r="AA1928" s="143"/>
      <c r="AB1928" s="143"/>
      <c r="AC1928" s="37"/>
    </row>
    <row r="1929" spans="1:29">
      <c r="A1929" s="442"/>
      <c r="B1929" s="432"/>
      <c r="C1929" s="432"/>
      <c r="D1929" s="432"/>
      <c r="E1929" s="432"/>
      <c r="F1929" s="432"/>
      <c r="G1929" s="432"/>
      <c r="H1929" s="115"/>
      <c r="I1929" s="115"/>
      <c r="J1929" s="115"/>
      <c r="K1929" s="115"/>
      <c r="L1929" s="115"/>
      <c r="M1929" s="115"/>
      <c r="N1929" s="115"/>
      <c r="O1929" s="115"/>
      <c r="P1929" s="115"/>
      <c r="Z1929" s="143"/>
      <c r="AA1929" s="143"/>
      <c r="AB1929" s="143"/>
      <c r="AC1929" s="37"/>
    </row>
    <row r="1930" spans="1:29">
      <c r="A1930" s="442"/>
      <c r="B1930" s="433"/>
      <c r="C1930" s="433"/>
      <c r="D1930" s="433"/>
      <c r="E1930" s="433"/>
      <c r="F1930" s="433"/>
      <c r="G1930" s="433"/>
      <c r="H1930" s="115"/>
      <c r="I1930" s="115"/>
      <c r="J1930" s="115"/>
      <c r="K1930" s="115"/>
      <c r="L1930" s="115"/>
      <c r="M1930" s="115"/>
      <c r="N1930" s="115"/>
      <c r="O1930" s="115"/>
      <c r="P1930" s="115"/>
      <c r="Z1930" s="143"/>
      <c r="AA1930" s="143"/>
      <c r="AB1930" s="143"/>
      <c r="AC1930" s="37"/>
    </row>
    <row r="1931" spans="1:29">
      <c r="A1931" s="442"/>
      <c r="B1931" s="432"/>
      <c r="C1931" s="432"/>
      <c r="D1931" s="432"/>
      <c r="E1931" s="432"/>
      <c r="F1931" s="432"/>
      <c r="G1931" s="432"/>
      <c r="H1931" s="115"/>
      <c r="I1931" s="115"/>
      <c r="J1931" s="115"/>
      <c r="K1931" s="115"/>
      <c r="L1931" s="115"/>
      <c r="M1931" s="115"/>
      <c r="N1931" s="115"/>
      <c r="O1931" s="115"/>
      <c r="P1931" s="115"/>
      <c r="Z1931" s="143"/>
      <c r="AA1931" s="143"/>
      <c r="AB1931" s="143"/>
      <c r="AC1931" s="37"/>
    </row>
    <row r="1932" spans="1:29">
      <c r="A1932" s="442"/>
      <c r="B1932" s="433"/>
      <c r="C1932" s="433"/>
      <c r="D1932" s="433"/>
      <c r="E1932" s="433"/>
      <c r="F1932" s="433"/>
      <c r="G1932" s="433"/>
      <c r="H1932" s="115"/>
      <c r="I1932" s="115"/>
      <c r="J1932" s="115"/>
      <c r="K1932" s="115"/>
      <c r="L1932" s="115"/>
      <c r="M1932" s="115"/>
      <c r="N1932" s="115"/>
      <c r="O1932" s="115"/>
      <c r="P1932" s="115"/>
      <c r="Z1932" s="143"/>
      <c r="AA1932" s="143"/>
      <c r="AB1932" s="143"/>
      <c r="AC1932" s="37"/>
    </row>
    <row r="1933" spans="1:29">
      <c r="A1933" s="442"/>
      <c r="B1933" s="432"/>
      <c r="C1933" s="432"/>
      <c r="D1933" s="432"/>
      <c r="E1933" s="432"/>
      <c r="F1933" s="432"/>
      <c r="G1933" s="432"/>
      <c r="H1933" s="115"/>
      <c r="I1933" s="115"/>
      <c r="J1933" s="115"/>
      <c r="K1933" s="115"/>
      <c r="L1933" s="115"/>
      <c r="M1933" s="115"/>
      <c r="N1933" s="115"/>
      <c r="O1933" s="115"/>
      <c r="P1933" s="115"/>
      <c r="Z1933" s="143"/>
      <c r="AA1933" s="143"/>
      <c r="AB1933" s="143"/>
      <c r="AC1933" s="37"/>
    </row>
    <row r="1934" spans="1:29">
      <c r="A1934" s="442"/>
      <c r="B1934" s="433"/>
      <c r="C1934" s="433"/>
      <c r="D1934" s="433"/>
      <c r="E1934" s="433"/>
      <c r="F1934" s="433"/>
      <c r="G1934" s="433"/>
      <c r="H1934" s="115"/>
      <c r="I1934" s="115"/>
      <c r="J1934" s="115"/>
      <c r="K1934" s="115"/>
      <c r="L1934" s="115"/>
      <c r="M1934" s="115"/>
      <c r="N1934" s="115"/>
      <c r="O1934" s="115"/>
      <c r="P1934" s="115"/>
      <c r="Z1934" s="143"/>
      <c r="AA1934" s="143"/>
      <c r="AB1934" s="143"/>
      <c r="AC1934" s="37"/>
    </row>
    <row r="1935" spans="1:29">
      <c r="A1935" s="442"/>
      <c r="B1935" s="448" t="s">
        <v>720</v>
      </c>
      <c r="C1935" s="448"/>
      <c r="D1935" s="448"/>
      <c r="E1935" s="448"/>
      <c r="F1935" s="448"/>
      <c r="G1935" s="448"/>
      <c r="H1935" s="152">
        <f t="shared" ref="H1935:P1935" si="118">H1925+H1927+H1929+H1931+H1933</f>
        <v>1</v>
      </c>
      <c r="I1935" s="152">
        <f t="shared" si="118"/>
        <v>1</v>
      </c>
      <c r="J1935" s="152">
        <f t="shared" si="118"/>
        <v>1</v>
      </c>
      <c r="K1935" s="152">
        <f t="shared" si="118"/>
        <v>1</v>
      </c>
      <c r="L1935" s="152">
        <f t="shared" si="118"/>
        <v>1</v>
      </c>
      <c r="M1935" s="152">
        <f t="shared" si="118"/>
        <v>1</v>
      </c>
      <c r="N1935" s="152">
        <f t="shared" si="118"/>
        <v>0</v>
      </c>
      <c r="O1935" s="152">
        <f t="shared" si="118"/>
        <v>0</v>
      </c>
      <c r="P1935" s="152">
        <f t="shared" si="118"/>
        <v>0</v>
      </c>
      <c r="Z1935" s="143"/>
      <c r="AA1935" s="143"/>
      <c r="AB1935" s="143"/>
      <c r="AC1935" s="37"/>
    </row>
    <row r="1936" spans="1:29">
      <c r="A1936" s="442"/>
      <c r="B1936" s="439" t="s">
        <v>695</v>
      </c>
      <c r="C1936" s="439"/>
      <c r="D1936" s="439"/>
      <c r="E1936" s="439"/>
      <c r="F1936" s="439"/>
      <c r="G1936" s="439"/>
      <c r="H1936" s="117">
        <f t="shared" ref="H1936:P1936" si="119">H1926+H1928+H1930+H1932+H1934</f>
        <v>1430.0000000000002</v>
      </c>
      <c r="I1936" s="117">
        <f t="shared" si="119"/>
        <v>325</v>
      </c>
      <c r="J1936" s="117">
        <f t="shared" si="119"/>
        <v>130</v>
      </c>
      <c r="K1936" s="117">
        <f t="shared" si="119"/>
        <v>65</v>
      </c>
      <c r="L1936" s="117">
        <f t="shared" si="119"/>
        <v>65</v>
      </c>
      <c r="M1936" s="117">
        <f t="shared" si="119"/>
        <v>65</v>
      </c>
      <c r="N1936" s="117">
        <f t="shared" si="119"/>
        <v>0</v>
      </c>
      <c r="O1936" s="117">
        <f t="shared" si="119"/>
        <v>0</v>
      </c>
      <c r="P1936" s="117">
        <f t="shared" si="119"/>
        <v>0</v>
      </c>
      <c r="T1936" s="141"/>
      <c r="Z1936" s="143"/>
      <c r="AA1936" s="143"/>
      <c r="AB1936" s="143"/>
      <c r="AC1936" s="37"/>
    </row>
    <row r="1937" spans="1:29">
      <c r="A1937" s="442"/>
      <c r="B1937" s="449" t="s">
        <v>746</v>
      </c>
      <c r="C1937" s="449"/>
      <c r="D1937" s="449"/>
      <c r="E1937" s="449"/>
      <c r="F1937" s="449"/>
      <c r="G1937" s="449"/>
      <c r="H1937" s="470">
        <f>H1936</f>
        <v>1430.0000000000002</v>
      </c>
      <c r="I1937" s="470"/>
      <c r="J1937" s="470"/>
      <c r="K1937" s="470"/>
      <c r="L1937" s="470"/>
      <c r="M1937" s="470"/>
      <c r="N1937" s="470"/>
      <c r="O1937" s="470"/>
      <c r="P1937" s="470"/>
      <c r="Z1937" s="143"/>
      <c r="AA1937" s="143"/>
      <c r="AB1937" s="143"/>
      <c r="AC1937" s="37"/>
    </row>
    <row r="1938" spans="1:29">
      <c r="A1938" s="442"/>
      <c r="B1938" s="449" t="s">
        <v>747</v>
      </c>
      <c r="C1938" s="449"/>
      <c r="D1938" s="449"/>
      <c r="E1938" s="449"/>
      <c r="F1938" s="449"/>
      <c r="G1938" s="449"/>
      <c r="H1938" s="470">
        <f>SUM(I1936:M1936)</f>
        <v>650</v>
      </c>
      <c r="I1938" s="470"/>
      <c r="J1938" s="470"/>
      <c r="K1938" s="470"/>
      <c r="L1938" s="470"/>
      <c r="M1938" s="470"/>
      <c r="N1938" s="470"/>
      <c r="O1938" s="470"/>
      <c r="P1938" s="470"/>
      <c r="Z1938" s="143"/>
      <c r="AA1938" s="143"/>
      <c r="AB1938" s="143"/>
      <c r="AC1938" s="37"/>
    </row>
    <row r="1939" spans="1:29">
      <c r="A1939" s="442"/>
      <c r="B1939" s="449" t="s">
        <v>748</v>
      </c>
      <c r="C1939" s="449"/>
      <c r="D1939" s="449"/>
      <c r="E1939" s="449"/>
      <c r="F1939" s="449"/>
      <c r="G1939" s="449"/>
      <c r="H1939" s="470">
        <f>SUM(N1935:O1935)</f>
        <v>0</v>
      </c>
      <c r="I1939" s="470"/>
      <c r="J1939" s="470"/>
      <c r="K1939" s="470"/>
      <c r="L1939" s="470"/>
      <c r="M1939" s="470"/>
      <c r="N1939" s="470"/>
      <c r="O1939" s="470"/>
      <c r="P1939" s="470"/>
      <c r="Z1939" s="143"/>
      <c r="AA1939" s="143"/>
      <c r="AB1939" s="143"/>
      <c r="AC1939" s="37"/>
    </row>
    <row r="1940" spans="1:29">
      <c r="A1940" s="442"/>
      <c r="B1940" s="439" t="s">
        <v>721</v>
      </c>
      <c r="C1940" s="439"/>
      <c r="D1940" s="439"/>
      <c r="E1940" s="439"/>
      <c r="F1940" s="439"/>
      <c r="G1940" s="439"/>
      <c r="H1940" s="470">
        <f>SUM(H1937:O1939)</f>
        <v>2080</v>
      </c>
      <c r="I1940" s="470"/>
      <c r="J1940" s="470"/>
      <c r="K1940" s="470"/>
      <c r="L1940" s="470"/>
      <c r="M1940" s="470"/>
      <c r="N1940" s="470"/>
      <c r="O1940" s="470"/>
      <c r="P1940" s="470"/>
      <c r="Z1940" s="143"/>
      <c r="AA1940" s="143"/>
      <c r="AB1940" s="143"/>
      <c r="AC1940" s="37"/>
    </row>
    <row r="1941" spans="1:29">
      <c r="A1941" s="442"/>
      <c r="B1941" s="450" t="s">
        <v>749</v>
      </c>
      <c r="C1941" s="450"/>
      <c r="D1941" s="450"/>
      <c r="E1941" s="450"/>
      <c r="F1941" s="450"/>
      <c r="G1941" s="450"/>
      <c r="H1941" s="471">
        <f>H1940/G1923</f>
        <v>0.8</v>
      </c>
      <c r="I1941" s="471"/>
      <c r="J1941" s="471"/>
      <c r="K1941" s="471"/>
      <c r="L1941" s="471"/>
      <c r="M1941" s="471"/>
      <c r="N1941" s="471"/>
      <c r="O1941" s="471"/>
      <c r="P1941" s="471"/>
      <c r="Z1941" s="143"/>
      <c r="AA1941" s="143"/>
      <c r="AB1941" s="143"/>
      <c r="AC1941" s="37"/>
    </row>
    <row r="1942" spans="1:29" s="129" customFormat="1">
      <c r="A1942" s="121"/>
      <c r="B1942" s="121"/>
      <c r="C1942" s="121"/>
      <c r="D1942" s="121"/>
      <c r="E1942" s="121"/>
      <c r="F1942" s="122"/>
      <c r="G1942" s="122"/>
      <c r="H1942" s="123"/>
      <c r="I1942" s="124"/>
      <c r="J1942" s="124"/>
      <c r="K1942" s="124"/>
      <c r="L1942" s="125"/>
      <c r="M1942" s="125"/>
      <c r="N1942" s="127"/>
      <c r="O1942" s="127"/>
      <c r="P1942" s="127"/>
      <c r="Q1942" s="127"/>
      <c r="R1942" s="127"/>
      <c r="S1942" s="127"/>
      <c r="T1942" s="127"/>
      <c r="U1942" s="127"/>
      <c r="V1942" s="127"/>
      <c r="W1942" s="127"/>
      <c r="X1942" s="127"/>
      <c r="Y1942" s="127"/>
      <c r="Z1942" s="143"/>
      <c r="AA1942" s="143"/>
      <c r="AB1942" s="143"/>
      <c r="AC1942" s="37"/>
    </row>
    <row r="1943" spans="1:29" ht="15" customHeight="1">
      <c r="A1943" s="422" t="s">
        <v>678</v>
      </c>
      <c r="B1943" s="422" t="s">
        <v>679</v>
      </c>
      <c r="C1943" s="422" t="s">
        <v>680</v>
      </c>
      <c r="D1943" s="422" t="s">
        <v>681</v>
      </c>
      <c r="E1943" s="422" t="s">
        <v>682</v>
      </c>
      <c r="F1943" s="423" t="s">
        <v>683</v>
      </c>
      <c r="G1943" s="423" t="s">
        <v>684</v>
      </c>
      <c r="H1943" s="138">
        <v>0.55000000000000004</v>
      </c>
      <c r="I1943" s="451">
        <v>0.25</v>
      </c>
      <c r="J1943" s="451"/>
      <c r="K1943" s="451"/>
      <c r="L1943" s="451"/>
      <c r="M1943" s="451"/>
      <c r="N1943" s="444">
        <v>0.1</v>
      </c>
      <c r="O1943" s="444"/>
      <c r="P1943" s="139">
        <v>0.1</v>
      </c>
      <c r="Z1943" s="143"/>
      <c r="AA1943" s="143"/>
      <c r="AB1943" s="143"/>
      <c r="AC1943" s="37"/>
    </row>
    <row r="1944" spans="1:29" ht="14.25" customHeight="1">
      <c r="A1944" s="422"/>
      <c r="B1944" s="422"/>
      <c r="C1944" s="422"/>
      <c r="D1944" s="422"/>
      <c r="E1944" s="422"/>
      <c r="F1944" s="422"/>
      <c r="G1944" s="422"/>
      <c r="H1944" s="445" t="s">
        <v>727</v>
      </c>
      <c r="I1944" s="452" t="s">
        <v>728</v>
      </c>
      <c r="J1944" s="452"/>
      <c r="K1944" s="452"/>
      <c r="L1944" s="452"/>
      <c r="M1944" s="452"/>
      <c r="N1944" s="446" t="s">
        <v>729</v>
      </c>
      <c r="O1944" s="446"/>
      <c r="P1944" s="447" t="s">
        <v>730</v>
      </c>
      <c r="Z1944" s="143"/>
      <c r="AA1944" s="143"/>
      <c r="AB1944" s="143"/>
      <c r="AC1944" s="37"/>
    </row>
    <row r="1945" spans="1:29" ht="67.5" customHeight="1">
      <c r="A1945" s="442" t="s">
        <v>415</v>
      </c>
      <c r="B1945" s="427" t="s">
        <v>981</v>
      </c>
      <c r="C1945" s="428">
        <v>2</v>
      </c>
      <c r="D1945" s="428">
        <v>2</v>
      </c>
      <c r="E1945" s="474" t="s">
        <v>618</v>
      </c>
      <c r="F1945" s="429">
        <v>56200</v>
      </c>
      <c r="G1945" s="429">
        <v>112400</v>
      </c>
      <c r="H1945" s="445"/>
      <c r="I1945" s="154" t="s">
        <v>784</v>
      </c>
      <c r="J1945" s="154" t="s">
        <v>733</v>
      </c>
      <c r="K1945" s="154" t="s">
        <v>756</v>
      </c>
      <c r="L1945" s="154" t="s">
        <v>757</v>
      </c>
      <c r="M1945" s="154" t="s">
        <v>735</v>
      </c>
      <c r="N1945" s="144" t="s">
        <v>736</v>
      </c>
      <c r="O1945" s="144" t="s">
        <v>737</v>
      </c>
      <c r="P1945" s="447"/>
      <c r="Z1945" s="143"/>
      <c r="AA1945" s="143"/>
      <c r="AB1945" s="143"/>
      <c r="AC1945" s="37"/>
    </row>
    <row r="1946" spans="1:29" ht="39" customHeight="1">
      <c r="A1946" s="442"/>
      <c r="B1946" s="427"/>
      <c r="C1946" s="427"/>
      <c r="D1946" s="427"/>
      <c r="E1946" s="427"/>
      <c r="F1946" s="427"/>
      <c r="G1946" s="427"/>
      <c r="H1946" s="427"/>
      <c r="I1946" s="153">
        <v>0.5</v>
      </c>
      <c r="J1946" s="153">
        <v>0.2</v>
      </c>
      <c r="K1946" s="153">
        <v>0.1</v>
      </c>
      <c r="L1946" s="153">
        <v>0.1</v>
      </c>
      <c r="M1946" s="153">
        <v>0.1</v>
      </c>
      <c r="N1946" s="144">
        <v>0.9</v>
      </c>
      <c r="O1946" s="144">
        <v>0.1</v>
      </c>
      <c r="P1946" s="447"/>
      <c r="Z1946" s="143"/>
      <c r="AA1946" s="143"/>
      <c r="AB1946" s="143"/>
      <c r="AC1946" s="37"/>
    </row>
    <row r="1947" spans="1:29">
      <c r="A1947" s="442"/>
      <c r="B1947" s="432" t="s">
        <v>714</v>
      </c>
      <c r="C1947" s="432"/>
      <c r="D1947" s="432"/>
      <c r="E1947" s="432"/>
      <c r="F1947" s="432"/>
      <c r="G1947" s="432"/>
      <c r="H1947" s="158">
        <v>2</v>
      </c>
      <c r="I1947" s="115"/>
      <c r="J1947" s="115"/>
      <c r="K1947" s="115"/>
      <c r="L1947" s="115"/>
      <c r="M1947" s="115"/>
      <c r="N1947" s="115"/>
      <c r="O1947" s="115"/>
      <c r="P1947" s="115"/>
      <c r="Z1947" s="143"/>
      <c r="AA1947" s="143"/>
      <c r="AB1947" s="143"/>
      <c r="AC1947" s="37"/>
    </row>
    <row r="1948" spans="1:29">
      <c r="A1948" s="442"/>
      <c r="B1948" s="433" t="s">
        <v>715</v>
      </c>
      <c r="C1948" s="433"/>
      <c r="D1948" s="433"/>
      <c r="E1948" s="433"/>
      <c r="F1948" s="433"/>
      <c r="G1948" s="433"/>
      <c r="H1948" s="157">
        <f>(H1947/C1945)*G1945*H1943</f>
        <v>61820.000000000007</v>
      </c>
      <c r="I1948" s="115"/>
      <c r="J1948" s="115"/>
      <c r="K1948" s="115"/>
      <c r="L1948" s="115"/>
      <c r="M1948" s="115"/>
      <c r="N1948" s="115"/>
      <c r="O1948" s="115"/>
      <c r="P1948" s="115"/>
      <c r="Z1948" s="143"/>
      <c r="AA1948" s="143"/>
      <c r="AB1948" s="143"/>
      <c r="AC1948" s="37"/>
    </row>
    <row r="1949" spans="1:29">
      <c r="A1949" s="442"/>
      <c r="B1949" s="432" t="s">
        <v>762</v>
      </c>
      <c r="C1949" s="432"/>
      <c r="D1949" s="432"/>
      <c r="E1949" s="432"/>
      <c r="F1949" s="432"/>
      <c r="G1949" s="432"/>
      <c r="H1949" s="158">
        <f>-1</f>
        <v>-1</v>
      </c>
      <c r="I1949" s="115"/>
      <c r="J1949" s="115"/>
      <c r="K1949" s="115"/>
      <c r="L1949" s="115"/>
      <c r="M1949" s="115"/>
      <c r="N1949" s="115"/>
      <c r="O1949" s="115"/>
      <c r="P1949" s="115"/>
      <c r="Z1949" s="143"/>
      <c r="AA1949" s="143"/>
      <c r="AB1949" s="143"/>
      <c r="AC1949" s="37"/>
    </row>
    <row r="1950" spans="1:29">
      <c r="A1950" s="442"/>
      <c r="B1950" s="433" t="s">
        <v>763</v>
      </c>
      <c r="C1950" s="433"/>
      <c r="D1950" s="433"/>
      <c r="E1950" s="433"/>
      <c r="F1950" s="433"/>
      <c r="G1950" s="433"/>
      <c r="H1950" s="157">
        <f>(H1949/D1945)*G1945*H1943</f>
        <v>-30910.000000000004</v>
      </c>
      <c r="I1950" s="115"/>
      <c r="J1950" s="115"/>
      <c r="K1950" s="115"/>
      <c r="L1950" s="115"/>
      <c r="M1950" s="115"/>
      <c r="N1950" s="115"/>
      <c r="O1950" s="115"/>
      <c r="P1950" s="115"/>
      <c r="Z1950" s="143"/>
      <c r="AA1950" s="143"/>
      <c r="AB1950" s="143"/>
      <c r="AC1950" s="37"/>
    </row>
    <row r="1951" spans="1:29">
      <c r="A1951" s="442"/>
      <c r="B1951" s="432" t="s">
        <v>766</v>
      </c>
      <c r="C1951" s="432"/>
      <c r="D1951" s="432"/>
      <c r="E1951" s="432"/>
      <c r="F1951" s="432"/>
      <c r="G1951" s="432"/>
      <c r="H1951" s="148">
        <v>1</v>
      </c>
      <c r="I1951" s="115"/>
      <c r="J1951" s="115"/>
      <c r="K1951" s="115"/>
      <c r="L1951" s="115"/>
      <c r="M1951" s="115"/>
      <c r="N1951" s="115"/>
      <c r="O1951" s="115"/>
      <c r="P1951" s="115"/>
      <c r="Z1951" s="143"/>
      <c r="AA1951" s="143"/>
      <c r="AB1951" s="143"/>
      <c r="AC1951" s="37"/>
    </row>
    <row r="1952" spans="1:29">
      <c r="A1952" s="442"/>
      <c r="B1952" s="433" t="s">
        <v>767</v>
      </c>
      <c r="C1952" s="433"/>
      <c r="D1952" s="433"/>
      <c r="E1952" s="433"/>
      <c r="F1952" s="433"/>
      <c r="G1952" s="433"/>
      <c r="H1952" s="150">
        <f>(H1951/D1945)*G1945*H1943</f>
        <v>30910.000000000004</v>
      </c>
      <c r="I1952" s="115"/>
      <c r="J1952" s="115"/>
      <c r="K1952" s="115"/>
      <c r="L1952" s="115"/>
      <c r="M1952" s="115"/>
      <c r="N1952" s="115"/>
      <c r="O1952" s="115"/>
      <c r="P1952" s="115"/>
      <c r="Z1952" s="143"/>
      <c r="AA1952" s="143"/>
      <c r="AB1952" s="143"/>
      <c r="AC1952" s="37"/>
    </row>
    <row r="1953" spans="1:29">
      <c r="A1953" s="442"/>
      <c r="B1953" s="432" t="s">
        <v>1399</v>
      </c>
      <c r="C1953" s="432"/>
      <c r="D1953" s="432"/>
      <c r="E1953" s="432"/>
      <c r="F1953" s="432"/>
      <c r="G1953" s="432"/>
      <c r="H1953" s="115"/>
      <c r="I1953" s="633">
        <v>2</v>
      </c>
      <c r="J1953" s="633">
        <v>2</v>
      </c>
      <c r="K1953" s="633">
        <v>2</v>
      </c>
      <c r="L1953" s="633">
        <v>2</v>
      </c>
      <c r="M1953" s="115"/>
      <c r="N1953" s="115"/>
      <c r="O1953" s="115"/>
      <c r="P1953" s="115"/>
      <c r="Z1953" s="143"/>
      <c r="AA1953" s="143"/>
      <c r="AB1953" s="143"/>
      <c r="AC1953" s="37"/>
    </row>
    <row r="1954" spans="1:29">
      <c r="A1954" s="442"/>
      <c r="B1954" s="433" t="s">
        <v>1400</v>
      </c>
      <c r="C1954" s="433"/>
      <c r="D1954" s="433"/>
      <c r="E1954" s="433"/>
      <c r="F1954" s="433"/>
      <c r="G1954" s="433"/>
      <c r="H1954" s="115"/>
      <c r="I1954" s="150">
        <f>(I1953/D1945)*G1945*I1943*I1946</f>
        <v>14050</v>
      </c>
      <c r="J1954" s="150">
        <f>(J1953/D1945)*G1945*I1943*J1946</f>
        <v>5620</v>
      </c>
      <c r="K1954" s="150">
        <f>(K1953/D1945)*G1945*I1943*K1946</f>
        <v>2810</v>
      </c>
      <c r="L1954" s="150">
        <f>(L1953/D1945)*G1945*I1943*L1946</f>
        <v>2810</v>
      </c>
      <c r="M1954" s="115"/>
      <c r="N1954" s="115"/>
      <c r="O1954" s="115"/>
      <c r="P1954" s="115"/>
      <c r="Z1954" s="143"/>
      <c r="AA1954" s="143"/>
      <c r="AB1954" s="143"/>
      <c r="AC1954" s="37"/>
    </row>
    <row r="1955" spans="1:29">
      <c r="A1955" s="442"/>
      <c r="B1955" s="448" t="s">
        <v>720</v>
      </c>
      <c r="C1955" s="448"/>
      <c r="D1955" s="448"/>
      <c r="E1955" s="448"/>
      <c r="F1955" s="448"/>
      <c r="G1955" s="448"/>
      <c r="H1955" s="152">
        <f>H1947+H1949+H1951+H1953</f>
        <v>2</v>
      </c>
      <c r="I1955" s="152">
        <f t="shared" ref="I1955:P1955" si="120">I1947+I1949+I1951+I1953</f>
        <v>2</v>
      </c>
      <c r="J1955" s="152">
        <f t="shared" si="120"/>
        <v>2</v>
      </c>
      <c r="K1955" s="152">
        <f t="shared" si="120"/>
        <v>2</v>
      </c>
      <c r="L1955" s="152">
        <f t="shared" si="120"/>
        <v>2</v>
      </c>
      <c r="M1955" s="152">
        <f t="shared" si="120"/>
        <v>0</v>
      </c>
      <c r="N1955" s="152">
        <f t="shared" si="120"/>
        <v>0</v>
      </c>
      <c r="O1955" s="152">
        <f t="shared" si="120"/>
        <v>0</v>
      </c>
      <c r="P1955" s="152">
        <f t="shared" si="120"/>
        <v>0</v>
      </c>
      <c r="Z1955" s="143"/>
      <c r="AA1955" s="143"/>
      <c r="AB1955" s="143"/>
      <c r="AC1955" s="37"/>
    </row>
    <row r="1956" spans="1:29">
      <c r="A1956" s="442"/>
      <c r="B1956" s="439" t="s">
        <v>695</v>
      </c>
      <c r="C1956" s="439"/>
      <c r="D1956" s="439"/>
      <c r="E1956" s="439"/>
      <c r="F1956" s="439"/>
      <c r="G1956" s="439"/>
      <c r="H1956" s="117">
        <f>H1948+H1950+H1952+H1954</f>
        <v>61820.000000000007</v>
      </c>
      <c r="I1956" s="117">
        <f t="shared" ref="I1956:P1956" si="121">I1948+I1950+I1952+I1954</f>
        <v>14050</v>
      </c>
      <c r="J1956" s="117">
        <f t="shared" si="121"/>
        <v>5620</v>
      </c>
      <c r="K1956" s="117">
        <f t="shared" si="121"/>
        <v>2810</v>
      </c>
      <c r="L1956" s="117">
        <f t="shared" si="121"/>
        <v>2810</v>
      </c>
      <c r="M1956" s="117">
        <f t="shared" si="121"/>
        <v>0</v>
      </c>
      <c r="N1956" s="117">
        <f t="shared" si="121"/>
        <v>0</v>
      </c>
      <c r="O1956" s="117">
        <f t="shared" si="121"/>
        <v>0</v>
      </c>
      <c r="P1956" s="117">
        <f t="shared" si="121"/>
        <v>0</v>
      </c>
      <c r="T1956" s="141"/>
      <c r="Z1956" s="143"/>
      <c r="AA1956" s="143"/>
      <c r="AB1956" s="143"/>
      <c r="AC1956" s="37"/>
    </row>
    <row r="1957" spans="1:29">
      <c r="A1957" s="442"/>
      <c r="B1957" s="449" t="s">
        <v>746</v>
      </c>
      <c r="C1957" s="449"/>
      <c r="D1957" s="449"/>
      <c r="E1957" s="449"/>
      <c r="F1957" s="449"/>
      <c r="G1957" s="449"/>
      <c r="H1957" s="470">
        <f>H1956</f>
        <v>61820.000000000007</v>
      </c>
      <c r="I1957" s="470"/>
      <c r="J1957" s="470"/>
      <c r="K1957" s="470"/>
      <c r="L1957" s="470"/>
      <c r="M1957" s="470"/>
      <c r="N1957" s="470"/>
      <c r="O1957" s="470"/>
      <c r="P1957" s="470"/>
      <c r="Z1957" s="143"/>
      <c r="AA1957" s="143"/>
      <c r="AB1957" s="143"/>
      <c r="AC1957" s="37"/>
    </row>
    <row r="1958" spans="1:29">
      <c r="A1958" s="442"/>
      <c r="B1958" s="449" t="s">
        <v>747</v>
      </c>
      <c r="C1958" s="449"/>
      <c r="D1958" s="449"/>
      <c r="E1958" s="449"/>
      <c r="F1958" s="449"/>
      <c r="G1958" s="449"/>
      <c r="H1958" s="470">
        <f>SUM(I1956:M1956)</f>
        <v>25290</v>
      </c>
      <c r="I1958" s="470"/>
      <c r="J1958" s="470"/>
      <c r="K1958" s="470"/>
      <c r="L1958" s="470"/>
      <c r="M1958" s="470"/>
      <c r="N1958" s="470"/>
      <c r="O1958" s="470"/>
      <c r="P1958" s="470"/>
      <c r="Z1958" s="143"/>
      <c r="AA1958" s="143"/>
      <c r="AB1958" s="143"/>
      <c r="AC1958" s="37"/>
    </row>
    <row r="1959" spans="1:29">
      <c r="A1959" s="442"/>
      <c r="B1959" s="449" t="s">
        <v>748</v>
      </c>
      <c r="C1959" s="449"/>
      <c r="D1959" s="449"/>
      <c r="E1959" s="449"/>
      <c r="F1959" s="449"/>
      <c r="G1959" s="449"/>
      <c r="H1959" s="470">
        <f>SUM(N1955:O1955)</f>
        <v>0</v>
      </c>
      <c r="I1959" s="470"/>
      <c r="J1959" s="470"/>
      <c r="K1959" s="470"/>
      <c r="L1959" s="470"/>
      <c r="M1959" s="470"/>
      <c r="N1959" s="470"/>
      <c r="O1959" s="470"/>
      <c r="P1959" s="470"/>
      <c r="Z1959" s="143"/>
      <c r="AA1959" s="143"/>
      <c r="AB1959" s="143"/>
      <c r="AC1959" s="37"/>
    </row>
    <row r="1960" spans="1:29">
      <c r="A1960" s="442"/>
      <c r="B1960" s="439" t="s">
        <v>721</v>
      </c>
      <c r="C1960" s="439"/>
      <c r="D1960" s="439"/>
      <c r="E1960" s="439"/>
      <c r="F1960" s="439"/>
      <c r="G1960" s="439"/>
      <c r="H1960" s="470">
        <f>SUM(H1957:O1959)</f>
        <v>87110</v>
      </c>
      <c r="I1960" s="470"/>
      <c r="J1960" s="470"/>
      <c r="K1960" s="470"/>
      <c r="L1960" s="470"/>
      <c r="M1960" s="470"/>
      <c r="N1960" s="470"/>
      <c r="O1960" s="470"/>
      <c r="P1960" s="470"/>
      <c r="Z1960" s="143"/>
      <c r="AA1960" s="143"/>
      <c r="AB1960" s="143"/>
      <c r="AC1960" s="37"/>
    </row>
    <row r="1961" spans="1:29">
      <c r="A1961" s="442"/>
      <c r="B1961" s="450" t="s">
        <v>749</v>
      </c>
      <c r="C1961" s="450"/>
      <c r="D1961" s="450"/>
      <c r="E1961" s="450"/>
      <c r="F1961" s="450"/>
      <c r="G1961" s="450"/>
      <c r="H1961" s="471">
        <f>H1960/G1945</f>
        <v>0.77500000000000002</v>
      </c>
      <c r="I1961" s="471"/>
      <c r="J1961" s="471"/>
      <c r="K1961" s="471"/>
      <c r="L1961" s="471"/>
      <c r="M1961" s="471"/>
      <c r="N1961" s="471"/>
      <c r="O1961" s="471"/>
      <c r="P1961" s="471"/>
      <c r="Z1961" s="143"/>
      <c r="AA1961" s="143"/>
      <c r="AB1961" s="143"/>
      <c r="AC1961" s="37"/>
    </row>
    <row r="1962" spans="1:29" s="129" customFormat="1">
      <c r="A1962" s="121"/>
      <c r="B1962" s="121"/>
      <c r="C1962" s="121"/>
      <c r="D1962" s="121"/>
      <c r="E1962" s="121"/>
      <c r="F1962" s="122"/>
      <c r="G1962" s="122"/>
      <c r="H1962" s="123"/>
      <c r="I1962" s="124"/>
      <c r="J1962" s="124"/>
      <c r="K1962" s="124"/>
      <c r="L1962" s="125"/>
      <c r="M1962" s="125"/>
      <c r="N1962" s="127"/>
      <c r="O1962" s="127"/>
      <c r="P1962" s="127"/>
      <c r="Q1962" s="127"/>
      <c r="R1962" s="127"/>
      <c r="S1962" s="127"/>
      <c r="T1962" s="127"/>
      <c r="U1962" s="127"/>
      <c r="V1962" s="127"/>
      <c r="W1962" s="127"/>
      <c r="X1962" s="127"/>
      <c r="Y1962" s="127"/>
      <c r="Z1962" s="143"/>
      <c r="AA1962" s="143"/>
      <c r="AB1962" s="143"/>
      <c r="AC1962" s="37"/>
    </row>
    <row r="1963" spans="1:29" ht="15" customHeight="1">
      <c r="A1963" s="422" t="s">
        <v>678</v>
      </c>
      <c r="B1963" s="422" t="s">
        <v>679</v>
      </c>
      <c r="C1963" s="422" t="s">
        <v>680</v>
      </c>
      <c r="D1963" s="422" t="s">
        <v>681</v>
      </c>
      <c r="E1963" s="422" t="s">
        <v>682</v>
      </c>
      <c r="F1963" s="423" t="s">
        <v>683</v>
      </c>
      <c r="G1963" s="423" t="s">
        <v>684</v>
      </c>
      <c r="H1963" s="138">
        <v>0.55000000000000004</v>
      </c>
      <c r="I1963" s="451">
        <v>0.25</v>
      </c>
      <c r="J1963" s="451"/>
      <c r="K1963" s="451"/>
      <c r="L1963" s="451"/>
      <c r="M1963" s="444">
        <v>0.1</v>
      </c>
      <c r="N1963" s="444"/>
      <c r="O1963" s="139">
        <v>0.1</v>
      </c>
      <c r="P1963" s="102"/>
      <c r="Z1963" s="143"/>
      <c r="AA1963" s="143"/>
      <c r="AB1963" s="143"/>
      <c r="AC1963" s="37"/>
    </row>
    <row r="1964" spans="1:29" ht="14.25" customHeight="1">
      <c r="A1964" s="422"/>
      <c r="B1964" s="422"/>
      <c r="C1964" s="422"/>
      <c r="D1964" s="422"/>
      <c r="E1964" s="422"/>
      <c r="F1964" s="422"/>
      <c r="G1964" s="422"/>
      <c r="H1964" s="445" t="s">
        <v>727</v>
      </c>
      <c r="I1964" s="452" t="s">
        <v>728</v>
      </c>
      <c r="J1964" s="452"/>
      <c r="K1964" s="452"/>
      <c r="L1964" s="452"/>
      <c r="M1964" s="446" t="s">
        <v>729</v>
      </c>
      <c r="N1964" s="446"/>
      <c r="O1964" s="447" t="s">
        <v>730</v>
      </c>
      <c r="P1964" s="102"/>
      <c r="Z1964" s="143"/>
      <c r="AA1964" s="143"/>
      <c r="AB1964" s="143"/>
      <c r="AC1964" s="37"/>
    </row>
    <row r="1965" spans="1:29" ht="67.5" customHeight="1">
      <c r="A1965" s="442" t="s">
        <v>417</v>
      </c>
      <c r="B1965" s="427" t="s">
        <v>982</v>
      </c>
      <c r="C1965" s="428">
        <v>2</v>
      </c>
      <c r="D1965" s="428">
        <v>2</v>
      </c>
      <c r="E1965" s="474" t="s">
        <v>618</v>
      </c>
      <c r="F1965" s="429">
        <v>2100</v>
      </c>
      <c r="G1965" s="429">
        <v>4200</v>
      </c>
      <c r="H1965" s="445"/>
      <c r="I1965" s="154" t="s">
        <v>732</v>
      </c>
      <c r="J1965" s="154" t="s">
        <v>733</v>
      </c>
      <c r="K1965" s="154" t="s">
        <v>734</v>
      </c>
      <c r="L1965" s="154" t="s">
        <v>735</v>
      </c>
      <c r="M1965" s="144" t="s">
        <v>736</v>
      </c>
      <c r="N1965" s="144" t="s">
        <v>737</v>
      </c>
      <c r="O1965" s="447"/>
      <c r="P1965" s="102"/>
      <c r="Z1965" s="143"/>
      <c r="AA1965" s="143"/>
      <c r="AB1965" s="143"/>
      <c r="AC1965" s="37"/>
    </row>
    <row r="1966" spans="1:29" ht="39" customHeight="1">
      <c r="A1966" s="442"/>
      <c r="B1966" s="427"/>
      <c r="C1966" s="427"/>
      <c r="D1966" s="427"/>
      <c r="E1966" s="427"/>
      <c r="F1966" s="427"/>
      <c r="G1966" s="427"/>
      <c r="H1966" s="427"/>
      <c r="I1966" s="153">
        <v>0.6</v>
      </c>
      <c r="J1966" s="153">
        <v>0.2</v>
      </c>
      <c r="K1966" s="153">
        <v>0.1</v>
      </c>
      <c r="L1966" s="153">
        <v>0.1</v>
      </c>
      <c r="M1966" s="144">
        <v>0.9</v>
      </c>
      <c r="N1966" s="144">
        <v>0.1</v>
      </c>
      <c r="O1966" s="447"/>
      <c r="P1966" s="102"/>
      <c r="Z1966" s="143"/>
      <c r="AA1966" s="143"/>
      <c r="AB1966" s="143"/>
      <c r="AC1966" s="37"/>
    </row>
    <row r="1967" spans="1:29">
      <c r="A1967" s="442"/>
      <c r="B1967" s="432" t="s">
        <v>714</v>
      </c>
      <c r="C1967" s="432"/>
      <c r="D1967" s="432"/>
      <c r="E1967" s="432"/>
      <c r="F1967" s="432"/>
      <c r="G1967" s="432"/>
      <c r="H1967" s="148">
        <v>2</v>
      </c>
      <c r="I1967" s="149"/>
      <c r="J1967" s="149"/>
      <c r="K1967" s="149"/>
      <c r="L1967" s="149"/>
      <c r="M1967" s="149"/>
      <c r="N1967" s="149"/>
      <c r="O1967" s="149"/>
      <c r="P1967" s="102"/>
      <c r="Z1967" s="143"/>
      <c r="AA1967" s="143"/>
      <c r="AB1967" s="143"/>
      <c r="AC1967" s="37"/>
    </row>
    <row r="1968" spans="1:29">
      <c r="A1968" s="442"/>
      <c r="B1968" s="433" t="s">
        <v>715</v>
      </c>
      <c r="C1968" s="433"/>
      <c r="D1968" s="433"/>
      <c r="E1968" s="433"/>
      <c r="F1968" s="433"/>
      <c r="G1968" s="433"/>
      <c r="H1968" s="150">
        <f>(H1967/C1965)*G1965*H1963</f>
        <v>2310</v>
      </c>
      <c r="I1968" s="149"/>
      <c r="J1968" s="149"/>
      <c r="K1968" s="149"/>
      <c r="L1968" s="149"/>
      <c r="M1968" s="149"/>
      <c r="N1968" s="149"/>
      <c r="O1968" s="149"/>
      <c r="P1968" s="102"/>
      <c r="Z1968" s="143"/>
      <c r="AA1968" s="143"/>
      <c r="AB1968" s="143"/>
      <c r="AC1968" s="37"/>
    </row>
    <row r="1969" spans="1:29">
      <c r="A1969" s="442"/>
      <c r="B1969" s="432"/>
      <c r="C1969" s="432"/>
      <c r="D1969" s="432"/>
      <c r="E1969" s="432"/>
      <c r="F1969" s="432"/>
      <c r="G1969" s="432"/>
      <c r="H1969" s="149"/>
      <c r="I1969" s="149"/>
      <c r="J1969" s="149"/>
      <c r="K1969" s="149"/>
      <c r="L1969" s="149"/>
      <c r="M1969" s="149"/>
      <c r="N1969" s="149"/>
      <c r="O1969" s="149"/>
      <c r="P1969" s="102"/>
      <c r="Z1969" s="143"/>
      <c r="AA1969" s="143"/>
      <c r="AB1969" s="143"/>
      <c r="AC1969" s="37"/>
    </row>
    <row r="1970" spans="1:29">
      <c r="A1970" s="442"/>
      <c r="B1970" s="433"/>
      <c r="C1970" s="433"/>
      <c r="D1970" s="433"/>
      <c r="E1970" s="433"/>
      <c r="F1970" s="433"/>
      <c r="G1970" s="433"/>
      <c r="H1970" s="149"/>
      <c r="I1970" s="149"/>
      <c r="J1970" s="149"/>
      <c r="K1970" s="149"/>
      <c r="L1970" s="149"/>
      <c r="M1970" s="149"/>
      <c r="N1970" s="149"/>
      <c r="O1970" s="149"/>
      <c r="P1970" s="102"/>
      <c r="Z1970" s="143"/>
      <c r="AA1970" s="143"/>
      <c r="AB1970" s="143"/>
      <c r="AC1970" s="37"/>
    </row>
    <row r="1971" spans="1:29">
      <c r="A1971" s="442"/>
      <c r="B1971" s="432"/>
      <c r="C1971" s="432"/>
      <c r="D1971" s="432"/>
      <c r="E1971" s="432"/>
      <c r="F1971" s="432"/>
      <c r="G1971" s="432"/>
      <c r="H1971" s="149"/>
      <c r="I1971" s="149"/>
      <c r="J1971" s="149"/>
      <c r="K1971" s="149"/>
      <c r="L1971" s="149"/>
      <c r="M1971" s="149"/>
      <c r="N1971" s="149"/>
      <c r="O1971" s="149"/>
      <c r="P1971" s="102"/>
      <c r="Z1971" s="143"/>
      <c r="AA1971" s="143"/>
      <c r="AB1971" s="143"/>
      <c r="AC1971" s="37"/>
    </row>
    <row r="1972" spans="1:29">
      <c r="A1972" s="442"/>
      <c r="B1972" s="433"/>
      <c r="C1972" s="433"/>
      <c r="D1972" s="433"/>
      <c r="E1972" s="433"/>
      <c r="F1972" s="433"/>
      <c r="G1972" s="433"/>
      <c r="H1972" s="149"/>
      <c r="I1972" s="149"/>
      <c r="J1972" s="149"/>
      <c r="K1972" s="149"/>
      <c r="L1972" s="149"/>
      <c r="M1972" s="149"/>
      <c r="N1972" s="149"/>
      <c r="O1972" s="149"/>
      <c r="P1972" s="102"/>
      <c r="Z1972" s="143"/>
      <c r="AA1972" s="143"/>
      <c r="AB1972" s="143"/>
      <c r="AC1972" s="37"/>
    </row>
    <row r="1973" spans="1:29">
      <c r="A1973" s="442"/>
      <c r="B1973" s="432"/>
      <c r="C1973" s="432"/>
      <c r="D1973" s="432"/>
      <c r="E1973" s="432"/>
      <c r="F1973" s="432"/>
      <c r="G1973" s="432"/>
      <c r="H1973" s="149"/>
      <c r="I1973" s="149"/>
      <c r="J1973" s="149"/>
      <c r="K1973" s="149"/>
      <c r="L1973" s="149"/>
      <c r="M1973" s="149"/>
      <c r="N1973" s="149"/>
      <c r="O1973" s="149"/>
      <c r="P1973" s="102"/>
      <c r="Z1973" s="143"/>
      <c r="AA1973" s="143"/>
      <c r="AB1973" s="143"/>
      <c r="AC1973" s="37"/>
    </row>
    <row r="1974" spans="1:29">
      <c r="A1974" s="442"/>
      <c r="B1974" s="433"/>
      <c r="C1974" s="433"/>
      <c r="D1974" s="433"/>
      <c r="E1974" s="433"/>
      <c r="F1974" s="433"/>
      <c r="G1974" s="433"/>
      <c r="H1974" s="149"/>
      <c r="I1974" s="149"/>
      <c r="J1974" s="149"/>
      <c r="K1974" s="149"/>
      <c r="L1974" s="149"/>
      <c r="M1974" s="149"/>
      <c r="N1974" s="149"/>
      <c r="O1974" s="149"/>
      <c r="P1974" s="102"/>
      <c r="Z1974" s="143"/>
      <c r="AA1974" s="143"/>
      <c r="AB1974" s="143"/>
      <c r="AC1974" s="37"/>
    </row>
    <row r="1975" spans="1:29">
      <c r="A1975" s="442"/>
      <c r="B1975" s="432"/>
      <c r="C1975" s="432"/>
      <c r="D1975" s="432"/>
      <c r="E1975" s="432"/>
      <c r="F1975" s="432"/>
      <c r="G1975" s="432"/>
      <c r="H1975" s="149"/>
      <c r="I1975" s="149"/>
      <c r="J1975" s="149"/>
      <c r="K1975" s="149"/>
      <c r="L1975" s="149"/>
      <c r="M1975" s="149"/>
      <c r="N1975" s="149"/>
      <c r="O1975" s="149"/>
      <c r="P1975" s="102"/>
      <c r="Z1975" s="143"/>
      <c r="AA1975" s="143"/>
      <c r="AB1975" s="143"/>
      <c r="AC1975" s="37"/>
    </row>
    <row r="1976" spans="1:29">
      <c r="A1976" s="442"/>
      <c r="B1976" s="433"/>
      <c r="C1976" s="433"/>
      <c r="D1976" s="433"/>
      <c r="E1976" s="433"/>
      <c r="F1976" s="433"/>
      <c r="G1976" s="433"/>
      <c r="H1976" s="149"/>
      <c r="I1976" s="149"/>
      <c r="J1976" s="149"/>
      <c r="K1976" s="149"/>
      <c r="L1976" s="149"/>
      <c r="M1976" s="149"/>
      <c r="N1976" s="149"/>
      <c r="O1976" s="149"/>
      <c r="P1976" s="102"/>
      <c r="Z1976" s="143"/>
      <c r="AA1976" s="143"/>
      <c r="AB1976" s="143"/>
      <c r="AC1976" s="37"/>
    </row>
    <row r="1977" spans="1:29">
      <c r="A1977" s="442"/>
      <c r="B1977" s="448" t="s">
        <v>720</v>
      </c>
      <c r="C1977" s="448"/>
      <c r="D1977" s="448"/>
      <c r="E1977" s="448"/>
      <c r="F1977" s="448"/>
      <c r="G1977" s="448"/>
      <c r="H1977" s="152">
        <f t="shared" ref="H1977:O1978" si="122">H1967+H1969+H1971+H1973+H1975</f>
        <v>2</v>
      </c>
      <c r="I1977" s="152">
        <f t="shared" si="122"/>
        <v>0</v>
      </c>
      <c r="J1977" s="152">
        <f t="shared" si="122"/>
        <v>0</v>
      </c>
      <c r="K1977" s="152">
        <f t="shared" si="122"/>
        <v>0</v>
      </c>
      <c r="L1977" s="152">
        <f t="shared" si="122"/>
        <v>0</v>
      </c>
      <c r="M1977" s="152">
        <f t="shared" si="122"/>
        <v>0</v>
      </c>
      <c r="N1977" s="152">
        <f t="shared" si="122"/>
        <v>0</v>
      </c>
      <c r="O1977" s="152">
        <f t="shared" si="122"/>
        <v>0</v>
      </c>
      <c r="P1977" s="102"/>
      <c r="Z1977" s="143"/>
      <c r="AA1977" s="143"/>
      <c r="AB1977" s="143"/>
      <c r="AC1977" s="37"/>
    </row>
    <row r="1978" spans="1:29">
      <c r="A1978" s="442"/>
      <c r="B1978" s="439" t="s">
        <v>695</v>
      </c>
      <c r="C1978" s="439"/>
      <c r="D1978" s="439"/>
      <c r="E1978" s="439"/>
      <c r="F1978" s="439"/>
      <c r="G1978" s="439"/>
      <c r="H1978" s="117">
        <f t="shared" si="122"/>
        <v>2310</v>
      </c>
      <c r="I1978" s="117">
        <f t="shared" si="122"/>
        <v>0</v>
      </c>
      <c r="J1978" s="117">
        <f t="shared" si="122"/>
        <v>0</v>
      </c>
      <c r="K1978" s="117">
        <f t="shared" si="122"/>
        <v>0</v>
      </c>
      <c r="L1978" s="117">
        <f t="shared" si="122"/>
        <v>0</v>
      </c>
      <c r="M1978" s="117">
        <f t="shared" si="122"/>
        <v>0</v>
      </c>
      <c r="N1978" s="117">
        <f t="shared" si="122"/>
        <v>0</v>
      </c>
      <c r="O1978" s="117">
        <f t="shared" si="122"/>
        <v>0</v>
      </c>
      <c r="P1978" s="102"/>
      <c r="U1978" s="141"/>
      <c r="Z1978" s="143"/>
      <c r="AA1978" s="143"/>
      <c r="AB1978" s="143"/>
      <c r="AC1978" s="37"/>
    </row>
    <row r="1979" spans="1:29">
      <c r="A1979" s="442"/>
      <c r="B1979" s="449" t="s">
        <v>746</v>
      </c>
      <c r="C1979" s="449"/>
      <c r="D1979" s="449"/>
      <c r="E1979" s="449"/>
      <c r="F1979" s="449"/>
      <c r="G1979" s="449"/>
      <c r="H1979" s="440">
        <f>H1978</f>
        <v>2310</v>
      </c>
      <c r="I1979" s="440"/>
      <c r="J1979" s="440"/>
      <c r="K1979" s="440"/>
      <c r="L1979" s="440"/>
      <c r="M1979" s="440"/>
      <c r="N1979" s="440"/>
      <c r="O1979" s="440"/>
      <c r="P1979" s="102"/>
      <c r="Z1979" s="143"/>
      <c r="AA1979" s="143"/>
      <c r="AB1979" s="143"/>
      <c r="AC1979" s="37"/>
    </row>
    <row r="1980" spans="1:29">
      <c r="A1980" s="442"/>
      <c r="B1980" s="449" t="s">
        <v>747</v>
      </c>
      <c r="C1980" s="449"/>
      <c r="D1980" s="449"/>
      <c r="E1980" s="449"/>
      <c r="F1980" s="449"/>
      <c r="G1980" s="449"/>
      <c r="H1980" s="440">
        <f>SUM(I1978:M1978)</f>
        <v>0</v>
      </c>
      <c r="I1980" s="440"/>
      <c r="J1980" s="440"/>
      <c r="K1980" s="440"/>
      <c r="L1980" s="440"/>
      <c r="M1980" s="440"/>
      <c r="N1980" s="440"/>
      <c r="O1980" s="440"/>
      <c r="P1980" s="102"/>
      <c r="Z1980" s="143"/>
      <c r="AA1980" s="143"/>
      <c r="AB1980" s="143"/>
      <c r="AC1980" s="37"/>
    </row>
    <row r="1981" spans="1:29">
      <c r="A1981" s="442"/>
      <c r="B1981" s="449" t="s">
        <v>748</v>
      </c>
      <c r="C1981" s="449"/>
      <c r="D1981" s="449"/>
      <c r="E1981" s="449"/>
      <c r="F1981" s="449"/>
      <c r="G1981" s="449"/>
      <c r="H1981" s="440">
        <f>SUM(N1977:P1977)</f>
        <v>0</v>
      </c>
      <c r="I1981" s="440"/>
      <c r="J1981" s="440"/>
      <c r="K1981" s="440"/>
      <c r="L1981" s="440"/>
      <c r="M1981" s="440"/>
      <c r="N1981" s="440"/>
      <c r="O1981" s="440"/>
      <c r="P1981" s="102"/>
      <c r="Z1981" s="143"/>
      <c r="AA1981" s="143"/>
      <c r="AB1981" s="143"/>
      <c r="AC1981" s="37"/>
    </row>
    <row r="1982" spans="1:29">
      <c r="A1982" s="442"/>
      <c r="B1982" s="439" t="s">
        <v>721</v>
      </c>
      <c r="C1982" s="439"/>
      <c r="D1982" s="439"/>
      <c r="E1982" s="439"/>
      <c r="F1982" s="439"/>
      <c r="G1982" s="439"/>
      <c r="H1982" s="440">
        <f>SUM(H1979:P1981)</f>
        <v>2310</v>
      </c>
      <c r="I1982" s="440"/>
      <c r="J1982" s="440"/>
      <c r="K1982" s="440"/>
      <c r="L1982" s="440"/>
      <c r="M1982" s="440"/>
      <c r="N1982" s="440"/>
      <c r="O1982" s="440"/>
      <c r="P1982" s="102"/>
      <c r="Z1982" s="143"/>
      <c r="AA1982" s="143"/>
      <c r="AB1982" s="143"/>
      <c r="AC1982" s="37"/>
    </row>
    <row r="1983" spans="1:29">
      <c r="A1983" s="442"/>
      <c r="B1983" s="450" t="s">
        <v>749</v>
      </c>
      <c r="C1983" s="450"/>
      <c r="D1983" s="450"/>
      <c r="E1983" s="450"/>
      <c r="F1983" s="450"/>
      <c r="G1983" s="450"/>
      <c r="H1983" s="443">
        <f>H1982/G1965</f>
        <v>0.55000000000000004</v>
      </c>
      <c r="I1983" s="443"/>
      <c r="J1983" s="443"/>
      <c r="K1983" s="443"/>
      <c r="L1983" s="443"/>
      <c r="M1983" s="443"/>
      <c r="N1983" s="443"/>
      <c r="O1983" s="443"/>
      <c r="P1983" s="102"/>
      <c r="Z1983" s="143"/>
      <c r="AA1983" s="143"/>
      <c r="AB1983" s="143"/>
      <c r="AC1983" s="37"/>
    </row>
    <row r="1984" spans="1:29" s="129" customFormat="1">
      <c r="A1984" s="121"/>
      <c r="B1984" s="121"/>
      <c r="C1984" s="121"/>
      <c r="D1984" s="121"/>
      <c r="E1984" s="121"/>
      <c r="F1984" s="122"/>
      <c r="G1984" s="122"/>
      <c r="H1984" s="123"/>
      <c r="I1984" s="124"/>
      <c r="J1984" s="124"/>
      <c r="K1984" s="124"/>
      <c r="L1984" s="125"/>
      <c r="M1984" s="125"/>
      <c r="N1984" s="127"/>
      <c r="O1984" s="127"/>
      <c r="P1984" s="127"/>
      <c r="Q1984" s="127"/>
      <c r="R1984" s="127"/>
      <c r="S1984" s="127"/>
      <c r="T1984" s="127"/>
      <c r="U1984" s="127"/>
      <c r="V1984" s="127"/>
      <c r="W1984" s="127"/>
      <c r="X1984" s="127"/>
      <c r="Y1984" s="127"/>
      <c r="Z1984" s="143"/>
      <c r="AA1984" s="143"/>
      <c r="AB1984" s="143"/>
      <c r="AC1984" s="37"/>
    </row>
    <row r="1985" spans="1:29" ht="15" customHeight="1">
      <c r="A1985" s="422" t="s">
        <v>678</v>
      </c>
      <c r="B1985" s="422" t="s">
        <v>679</v>
      </c>
      <c r="C1985" s="422" t="s">
        <v>680</v>
      </c>
      <c r="D1985" s="422" t="s">
        <v>681</v>
      </c>
      <c r="E1985" s="422" t="s">
        <v>682</v>
      </c>
      <c r="F1985" s="423" t="s">
        <v>683</v>
      </c>
      <c r="G1985" s="423" t="s">
        <v>684</v>
      </c>
      <c r="H1985" s="138">
        <v>0.55000000000000004</v>
      </c>
      <c r="I1985" s="451">
        <v>0.25</v>
      </c>
      <c r="J1985" s="451"/>
      <c r="K1985" s="451"/>
      <c r="L1985" s="451"/>
      <c r="M1985" s="444">
        <v>0.1</v>
      </c>
      <c r="N1985" s="444"/>
      <c r="O1985" s="139">
        <v>0.1</v>
      </c>
      <c r="P1985" s="102"/>
      <c r="Z1985" s="143"/>
      <c r="AA1985" s="143"/>
      <c r="AB1985" s="143"/>
      <c r="AC1985" s="37"/>
    </row>
    <row r="1986" spans="1:29" ht="14.25" customHeight="1">
      <c r="A1986" s="422"/>
      <c r="B1986" s="422"/>
      <c r="C1986" s="422"/>
      <c r="D1986" s="422"/>
      <c r="E1986" s="422"/>
      <c r="F1986" s="422"/>
      <c r="G1986" s="422"/>
      <c r="H1986" s="445" t="s">
        <v>727</v>
      </c>
      <c r="I1986" s="452" t="s">
        <v>728</v>
      </c>
      <c r="J1986" s="452"/>
      <c r="K1986" s="452"/>
      <c r="L1986" s="452"/>
      <c r="M1986" s="446" t="s">
        <v>729</v>
      </c>
      <c r="N1986" s="446"/>
      <c r="O1986" s="447" t="s">
        <v>730</v>
      </c>
      <c r="P1986" s="102"/>
      <c r="Z1986" s="143"/>
      <c r="AA1986" s="143"/>
      <c r="AB1986" s="143"/>
      <c r="AC1986" s="37"/>
    </row>
    <row r="1987" spans="1:29" ht="67.5" customHeight="1">
      <c r="A1987" s="442" t="s">
        <v>418</v>
      </c>
      <c r="B1987" s="427" t="s">
        <v>983</v>
      </c>
      <c r="C1987" s="428">
        <v>2</v>
      </c>
      <c r="D1987" s="428">
        <v>2</v>
      </c>
      <c r="E1987" s="474" t="s">
        <v>618</v>
      </c>
      <c r="F1987" s="429">
        <v>1600</v>
      </c>
      <c r="G1987" s="429">
        <v>3200</v>
      </c>
      <c r="H1987" s="445"/>
      <c r="I1987" s="154" t="s">
        <v>732</v>
      </c>
      <c r="J1987" s="154" t="s">
        <v>733</v>
      </c>
      <c r="K1987" s="154" t="s">
        <v>734</v>
      </c>
      <c r="L1987" s="154" t="s">
        <v>735</v>
      </c>
      <c r="M1987" s="144" t="s">
        <v>736</v>
      </c>
      <c r="N1987" s="144" t="s">
        <v>737</v>
      </c>
      <c r="O1987" s="447"/>
      <c r="P1987" s="102"/>
      <c r="Z1987" s="143"/>
      <c r="AA1987" s="143"/>
      <c r="AB1987" s="143"/>
      <c r="AC1987" s="37"/>
    </row>
    <row r="1988" spans="1:29" ht="39" customHeight="1">
      <c r="A1988" s="442"/>
      <c r="B1988" s="427"/>
      <c r="C1988" s="427"/>
      <c r="D1988" s="427"/>
      <c r="E1988" s="427"/>
      <c r="F1988" s="427"/>
      <c r="G1988" s="427"/>
      <c r="H1988" s="427"/>
      <c r="I1988" s="153">
        <v>0.6</v>
      </c>
      <c r="J1988" s="153">
        <v>0.2</v>
      </c>
      <c r="K1988" s="153">
        <v>0.1</v>
      </c>
      <c r="L1988" s="153">
        <v>0.1</v>
      </c>
      <c r="M1988" s="144">
        <v>0.9</v>
      </c>
      <c r="N1988" s="144">
        <v>0.1</v>
      </c>
      <c r="O1988" s="447"/>
      <c r="P1988" s="102"/>
      <c r="Z1988" s="143"/>
      <c r="AA1988" s="143"/>
      <c r="AB1988" s="143"/>
      <c r="AC1988" s="37"/>
    </row>
    <row r="1989" spans="1:29">
      <c r="A1989" s="442"/>
      <c r="B1989" s="432" t="s">
        <v>714</v>
      </c>
      <c r="C1989" s="432"/>
      <c r="D1989" s="432"/>
      <c r="E1989" s="432"/>
      <c r="F1989" s="432"/>
      <c r="G1989" s="432"/>
      <c r="H1989" s="148">
        <v>2</v>
      </c>
      <c r="I1989" s="149"/>
      <c r="J1989" s="149"/>
      <c r="K1989" s="149"/>
      <c r="L1989" s="149"/>
      <c r="M1989" s="149"/>
      <c r="N1989" s="149"/>
      <c r="O1989" s="149"/>
      <c r="P1989" s="102"/>
      <c r="Z1989" s="143"/>
      <c r="AA1989" s="143"/>
      <c r="AB1989" s="143"/>
      <c r="AC1989" s="37"/>
    </row>
    <row r="1990" spans="1:29">
      <c r="A1990" s="442"/>
      <c r="B1990" s="433" t="s">
        <v>715</v>
      </c>
      <c r="C1990" s="433"/>
      <c r="D1990" s="433"/>
      <c r="E1990" s="433"/>
      <c r="F1990" s="433"/>
      <c r="G1990" s="433"/>
      <c r="H1990" s="150">
        <f>(H1989/C1987)*G1987*H1985</f>
        <v>1760.0000000000002</v>
      </c>
      <c r="I1990" s="149"/>
      <c r="J1990" s="149"/>
      <c r="K1990" s="149"/>
      <c r="L1990" s="149"/>
      <c r="M1990" s="149"/>
      <c r="N1990" s="149"/>
      <c r="O1990" s="149"/>
      <c r="P1990" s="102"/>
      <c r="Z1990" s="143"/>
      <c r="AA1990" s="143"/>
      <c r="AB1990" s="143"/>
      <c r="AC1990" s="37"/>
    </row>
    <row r="1991" spans="1:29">
      <c r="A1991" s="442"/>
      <c r="B1991" s="432"/>
      <c r="C1991" s="432"/>
      <c r="D1991" s="432"/>
      <c r="E1991" s="432"/>
      <c r="F1991" s="432"/>
      <c r="G1991" s="432"/>
      <c r="H1991" s="149"/>
      <c r="I1991" s="149"/>
      <c r="J1991" s="149"/>
      <c r="K1991" s="149"/>
      <c r="L1991" s="149"/>
      <c r="M1991" s="149"/>
      <c r="N1991" s="149"/>
      <c r="O1991" s="149"/>
      <c r="P1991" s="102"/>
      <c r="Z1991" s="143"/>
      <c r="AA1991" s="143"/>
      <c r="AB1991" s="143"/>
      <c r="AC1991" s="37"/>
    </row>
    <row r="1992" spans="1:29">
      <c r="A1992" s="442"/>
      <c r="B1992" s="433"/>
      <c r="C1992" s="433"/>
      <c r="D1992" s="433"/>
      <c r="E1992" s="433"/>
      <c r="F1992" s="433"/>
      <c r="G1992" s="433"/>
      <c r="H1992" s="149"/>
      <c r="I1992" s="149"/>
      <c r="J1992" s="149"/>
      <c r="K1992" s="149"/>
      <c r="L1992" s="149"/>
      <c r="M1992" s="149"/>
      <c r="N1992" s="149"/>
      <c r="O1992" s="149"/>
      <c r="P1992" s="102"/>
      <c r="Z1992" s="143"/>
      <c r="AA1992" s="143"/>
      <c r="AB1992" s="143"/>
      <c r="AC1992" s="37"/>
    </row>
    <row r="1993" spans="1:29">
      <c r="A1993" s="442"/>
      <c r="B1993" s="432"/>
      <c r="C1993" s="432"/>
      <c r="D1993" s="432"/>
      <c r="E1993" s="432"/>
      <c r="F1993" s="432"/>
      <c r="G1993" s="432"/>
      <c r="H1993" s="149"/>
      <c r="I1993" s="149"/>
      <c r="J1993" s="149"/>
      <c r="K1993" s="149"/>
      <c r="L1993" s="149"/>
      <c r="M1993" s="149"/>
      <c r="N1993" s="149"/>
      <c r="O1993" s="149"/>
      <c r="P1993" s="102"/>
      <c r="Z1993" s="143"/>
      <c r="AA1993" s="143"/>
      <c r="AB1993" s="143"/>
      <c r="AC1993" s="37"/>
    </row>
    <row r="1994" spans="1:29">
      <c r="A1994" s="442"/>
      <c r="B1994" s="433"/>
      <c r="C1994" s="433"/>
      <c r="D1994" s="433"/>
      <c r="E1994" s="433"/>
      <c r="F1994" s="433"/>
      <c r="G1994" s="433"/>
      <c r="H1994" s="149"/>
      <c r="I1994" s="149"/>
      <c r="J1994" s="149"/>
      <c r="K1994" s="149"/>
      <c r="L1994" s="149"/>
      <c r="M1994" s="149"/>
      <c r="N1994" s="149"/>
      <c r="O1994" s="149"/>
      <c r="P1994" s="102"/>
      <c r="Z1994" s="143"/>
      <c r="AA1994" s="143"/>
      <c r="AB1994" s="143"/>
      <c r="AC1994" s="37"/>
    </row>
    <row r="1995" spans="1:29">
      <c r="A1995" s="442"/>
      <c r="B1995" s="432"/>
      <c r="C1995" s="432"/>
      <c r="D1995" s="432"/>
      <c r="E1995" s="432"/>
      <c r="F1995" s="432"/>
      <c r="G1995" s="432"/>
      <c r="H1995" s="149"/>
      <c r="I1995" s="149"/>
      <c r="J1995" s="149"/>
      <c r="K1995" s="149"/>
      <c r="L1995" s="149"/>
      <c r="M1995" s="149"/>
      <c r="N1995" s="149"/>
      <c r="O1995" s="149"/>
      <c r="P1995" s="102"/>
      <c r="Z1995" s="143"/>
      <c r="AA1995" s="143"/>
      <c r="AB1995" s="143"/>
      <c r="AC1995" s="37"/>
    </row>
    <row r="1996" spans="1:29">
      <c r="A1996" s="442"/>
      <c r="B1996" s="433"/>
      <c r="C1996" s="433"/>
      <c r="D1996" s="433"/>
      <c r="E1996" s="433"/>
      <c r="F1996" s="433"/>
      <c r="G1996" s="433"/>
      <c r="H1996" s="149"/>
      <c r="I1996" s="149"/>
      <c r="J1996" s="149"/>
      <c r="K1996" s="149"/>
      <c r="L1996" s="149"/>
      <c r="M1996" s="149"/>
      <c r="N1996" s="149"/>
      <c r="O1996" s="149"/>
      <c r="P1996" s="102"/>
      <c r="Z1996" s="143"/>
      <c r="AA1996" s="143"/>
      <c r="AB1996" s="143"/>
      <c r="AC1996" s="37"/>
    </row>
    <row r="1997" spans="1:29">
      <c r="A1997" s="442"/>
      <c r="B1997" s="432"/>
      <c r="C1997" s="432"/>
      <c r="D1997" s="432"/>
      <c r="E1997" s="432"/>
      <c r="F1997" s="432"/>
      <c r="G1997" s="432"/>
      <c r="H1997" s="149"/>
      <c r="I1997" s="149"/>
      <c r="J1997" s="149"/>
      <c r="K1997" s="149"/>
      <c r="L1997" s="149"/>
      <c r="M1997" s="149"/>
      <c r="N1997" s="149"/>
      <c r="O1997" s="149"/>
      <c r="P1997" s="102"/>
      <c r="Z1997" s="143"/>
      <c r="AA1997" s="143"/>
      <c r="AB1997" s="143"/>
      <c r="AC1997" s="37"/>
    </row>
    <row r="1998" spans="1:29">
      <c r="A1998" s="442"/>
      <c r="B1998" s="433"/>
      <c r="C1998" s="433"/>
      <c r="D1998" s="433"/>
      <c r="E1998" s="433"/>
      <c r="F1998" s="433"/>
      <c r="G1998" s="433"/>
      <c r="H1998" s="149"/>
      <c r="I1998" s="149"/>
      <c r="J1998" s="149"/>
      <c r="K1998" s="149"/>
      <c r="L1998" s="149"/>
      <c r="M1998" s="149"/>
      <c r="N1998" s="149"/>
      <c r="O1998" s="149"/>
      <c r="P1998" s="102"/>
      <c r="Z1998" s="143"/>
      <c r="AA1998" s="143"/>
      <c r="AB1998" s="143"/>
      <c r="AC1998" s="37"/>
    </row>
    <row r="1999" spans="1:29">
      <c r="A1999" s="442"/>
      <c r="B1999" s="448" t="s">
        <v>720</v>
      </c>
      <c r="C1999" s="448"/>
      <c r="D1999" s="448"/>
      <c r="E1999" s="448"/>
      <c r="F1999" s="448"/>
      <c r="G1999" s="448"/>
      <c r="H1999" s="152">
        <f t="shared" ref="H1999:O2000" si="123">H1989+H1991+H1993+H1995+H1997</f>
        <v>2</v>
      </c>
      <c r="I1999" s="152">
        <f t="shared" si="123"/>
        <v>0</v>
      </c>
      <c r="J1999" s="152">
        <f t="shared" si="123"/>
        <v>0</v>
      </c>
      <c r="K1999" s="152">
        <f t="shared" si="123"/>
        <v>0</v>
      </c>
      <c r="L1999" s="152">
        <f t="shared" si="123"/>
        <v>0</v>
      </c>
      <c r="M1999" s="152">
        <f t="shared" si="123"/>
        <v>0</v>
      </c>
      <c r="N1999" s="152">
        <f t="shared" si="123"/>
        <v>0</v>
      </c>
      <c r="O1999" s="152">
        <f t="shared" si="123"/>
        <v>0</v>
      </c>
      <c r="P1999" s="102"/>
      <c r="Z1999" s="143"/>
      <c r="AA1999" s="143"/>
      <c r="AB1999" s="143"/>
      <c r="AC1999" s="37"/>
    </row>
    <row r="2000" spans="1:29">
      <c r="A2000" s="442"/>
      <c r="B2000" s="439" t="s">
        <v>695</v>
      </c>
      <c r="C2000" s="439"/>
      <c r="D2000" s="439"/>
      <c r="E2000" s="439"/>
      <c r="F2000" s="439"/>
      <c r="G2000" s="439"/>
      <c r="H2000" s="117">
        <f t="shared" si="123"/>
        <v>1760.0000000000002</v>
      </c>
      <c r="I2000" s="117">
        <f t="shared" si="123"/>
        <v>0</v>
      </c>
      <c r="J2000" s="117">
        <f t="shared" si="123"/>
        <v>0</v>
      </c>
      <c r="K2000" s="117">
        <f t="shared" si="123"/>
        <v>0</v>
      </c>
      <c r="L2000" s="117">
        <f t="shared" si="123"/>
        <v>0</v>
      </c>
      <c r="M2000" s="117">
        <f t="shared" si="123"/>
        <v>0</v>
      </c>
      <c r="N2000" s="117">
        <f t="shared" si="123"/>
        <v>0</v>
      </c>
      <c r="O2000" s="117">
        <f t="shared" si="123"/>
        <v>0</v>
      </c>
      <c r="P2000" s="102"/>
      <c r="U2000" s="141"/>
      <c r="Z2000" s="143"/>
      <c r="AA2000" s="143"/>
      <c r="AB2000" s="143"/>
      <c r="AC2000" s="37"/>
    </row>
    <row r="2001" spans="1:29">
      <c r="A2001" s="442"/>
      <c r="B2001" s="449" t="s">
        <v>746</v>
      </c>
      <c r="C2001" s="449"/>
      <c r="D2001" s="449"/>
      <c r="E2001" s="449"/>
      <c r="F2001" s="449"/>
      <c r="G2001" s="449"/>
      <c r="H2001" s="440">
        <f>H2000</f>
        <v>1760.0000000000002</v>
      </c>
      <c r="I2001" s="440"/>
      <c r="J2001" s="440"/>
      <c r="K2001" s="440"/>
      <c r="L2001" s="440"/>
      <c r="M2001" s="440"/>
      <c r="N2001" s="440"/>
      <c r="O2001" s="440"/>
      <c r="P2001" s="102"/>
      <c r="Z2001" s="143"/>
      <c r="AA2001" s="143"/>
      <c r="AB2001" s="143"/>
      <c r="AC2001" s="37"/>
    </row>
    <row r="2002" spans="1:29">
      <c r="A2002" s="442"/>
      <c r="B2002" s="449" t="s">
        <v>747</v>
      </c>
      <c r="C2002" s="449"/>
      <c r="D2002" s="449"/>
      <c r="E2002" s="449"/>
      <c r="F2002" s="449"/>
      <c r="G2002" s="449"/>
      <c r="H2002" s="440">
        <f>SUM(I2000:M2000)</f>
        <v>0</v>
      </c>
      <c r="I2002" s="440"/>
      <c r="J2002" s="440"/>
      <c r="K2002" s="440"/>
      <c r="L2002" s="440"/>
      <c r="M2002" s="440"/>
      <c r="N2002" s="440"/>
      <c r="O2002" s="440"/>
      <c r="P2002" s="102"/>
      <c r="Z2002" s="143"/>
      <c r="AA2002" s="143"/>
      <c r="AB2002" s="143"/>
      <c r="AC2002" s="37"/>
    </row>
    <row r="2003" spans="1:29">
      <c r="A2003" s="442"/>
      <c r="B2003" s="449" t="s">
        <v>748</v>
      </c>
      <c r="C2003" s="449"/>
      <c r="D2003" s="449"/>
      <c r="E2003" s="449"/>
      <c r="F2003" s="449"/>
      <c r="G2003" s="449"/>
      <c r="H2003" s="440">
        <f>SUM(N1999:P1999)</f>
        <v>0</v>
      </c>
      <c r="I2003" s="440"/>
      <c r="J2003" s="440"/>
      <c r="K2003" s="440"/>
      <c r="L2003" s="440"/>
      <c r="M2003" s="440"/>
      <c r="N2003" s="440"/>
      <c r="O2003" s="440"/>
      <c r="P2003" s="102"/>
      <c r="Z2003" s="143"/>
      <c r="AA2003" s="143"/>
      <c r="AB2003" s="143"/>
      <c r="AC2003" s="37"/>
    </row>
    <row r="2004" spans="1:29">
      <c r="A2004" s="442"/>
      <c r="B2004" s="439" t="s">
        <v>721</v>
      </c>
      <c r="C2004" s="439"/>
      <c r="D2004" s="439"/>
      <c r="E2004" s="439"/>
      <c r="F2004" s="439"/>
      <c r="G2004" s="439"/>
      <c r="H2004" s="440">
        <f>SUM(H2001:P2003)</f>
        <v>1760.0000000000002</v>
      </c>
      <c r="I2004" s="440"/>
      <c r="J2004" s="440"/>
      <c r="K2004" s="440"/>
      <c r="L2004" s="440"/>
      <c r="M2004" s="440"/>
      <c r="N2004" s="440"/>
      <c r="O2004" s="440"/>
      <c r="P2004" s="102"/>
      <c r="Z2004" s="143"/>
      <c r="AA2004" s="143"/>
      <c r="AB2004" s="143"/>
      <c r="AC2004" s="37"/>
    </row>
    <row r="2005" spans="1:29">
      <c r="A2005" s="442"/>
      <c r="B2005" s="450" t="s">
        <v>749</v>
      </c>
      <c r="C2005" s="450"/>
      <c r="D2005" s="450"/>
      <c r="E2005" s="450"/>
      <c r="F2005" s="450"/>
      <c r="G2005" s="450"/>
      <c r="H2005" s="443">
        <f>H2004/G1987</f>
        <v>0.55000000000000004</v>
      </c>
      <c r="I2005" s="443"/>
      <c r="J2005" s="443"/>
      <c r="K2005" s="443"/>
      <c r="L2005" s="443"/>
      <c r="M2005" s="443"/>
      <c r="N2005" s="443"/>
      <c r="O2005" s="443"/>
      <c r="P2005" s="102"/>
      <c r="Z2005" s="143"/>
      <c r="AA2005" s="143"/>
      <c r="AB2005" s="143"/>
      <c r="AC2005" s="37"/>
    </row>
    <row r="2006" spans="1:29" s="129" customFormat="1">
      <c r="A2006" s="121"/>
      <c r="B2006" s="121"/>
      <c r="C2006" s="121"/>
      <c r="D2006" s="121"/>
      <c r="E2006" s="121"/>
      <c r="F2006" s="122"/>
      <c r="G2006" s="122"/>
      <c r="H2006" s="123"/>
      <c r="I2006" s="124"/>
      <c r="J2006" s="124"/>
      <c r="K2006" s="124"/>
      <c r="L2006" s="125"/>
      <c r="M2006" s="125"/>
      <c r="N2006" s="127"/>
      <c r="O2006" s="127"/>
      <c r="P2006" s="127"/>
      <c r="Q2006" s="127"/>
      <c r="R2006" s="127"/>
      <c r="S2006" s="127"/>
      <c r="T2006" s="127"/>
      <c r="U2006" s="127"/>
      <c r="V2006" s="127"/>
      <c r="W2006" s="127"/>
      <c r="X2006" s="127"/>
      <c r="Y2006" s="127"/>
      <c r="Z2006" s="143"/>
      <c r="AA2006" s="143"/>
      <c r="AB2006" s="143"/>
      <c r="AC2006" s="37"/>
    </row>
    <row r="2007" spans="1:29" ht="15" customHeight="1">
      <c r="A2007" s="422" t="s">
        <v>678</v>
      </c>
      <c r="B2007" s="422" t="s">
        <v>679</v>
      </c>
      <c r="C2007" s="422" t="s">
        <v>680</v>
      </c>
      <c r="D2007" s="422" t="s">
        <v>681</v>
      </c>
      <c r="E2007" s="422" t="s">
        <v>682</v>
      </c>
      <c r="F2007" s="423" t="s">
        <v>683</v>
      </c>
      <c r="G2007" s="423" t="s">
        <v>684</v>
      </c>
      <c r="H2007" s="138">
        <v>0.55000000000000004</v>
      </c>
      <c r="I2007" s="451">
        <v>0.25</v>
      </c>
      <c r="J2007" s="451"/>
      <c r="K2007" s="451"/>
      <c r="L2007" s="451"/>
      <c r="M2007" s="444">
        <v>0.1</v>
      </c>
      <c r="N2007" s="444"/>
      <c r="O2007" s="139">
        <v>0.1</v>
      </c>
      <c r="P2007" s="102"/>
      <c r="Z2007" s="143"/>
      <c r="AA2007" s="143"/>
      <c r="AB2007" s="143"/>
      <c r="AC2007" s="37"/>
    </row>
    <row r="2008" spans="1:29" ht="14.25" customHeight="1">
      <c r="A2008" s="422"/>
      <c r="B2008" s="422"/>
      <c r="C2008" s="422"/>
      <c r="D2008" s="422"/>
      <c r="E2008" s="422"/>
      <c r="F2008" s="422"/>
      <c r="G2008" s="422"/>
      <c r="H2008" s="445" t="s">
        <v>727</v>
      </c>
      <c r="I2008" s="452" t="s">
        <v>728</v>
      </c>
      <c r="J2008" s="452"/>
      <c r="K2008" s="452"/>
      <c r="L2008" s="452"/>
      <c r="M2008" s="446" t="s">
        <v>729</v>
      </c>
      <c r="N2008" s="446"/>
      <c r="O2008" s="447" t="s">
        <v>730</v>
      </c>
      <c r="P2008" s="102"/>
      <c r="Z2008" s="143"/>
      <c r="AA2008" s="143"/>
      <c r="AB2008" s="143"/>
      <c r="AC2008" s="37"/>
    </row>
    <row r="2009" spans="1:29" ht="67.5" customHeight="1">
      <c r="A2009" s="442" t="s">
        <v>419</v>
      </c>
      <c r="B2009" s="427" t="s">
        <v>984</v>
      </c>
      <c r="C2009" s="428">
        <v>2</v>
      </c>
      <c r="D2009" s="428">
        <v>2</v>
      </c>
      <c r="E2009" s="474" t="s">
        <v>618</v>
      </c>
      <c r="F2009" s="429">
        <v>1800</v>
      </c>
      <c r="G2009" s="429">
        <v>3600</v>
      </c>
      <c r="H2009" s="445"/>
      <c r="I2009" s="154" t="s">
        <v>732</v>
      </c>
      <c r="J2009" s="154" t="s">
        <v>733</v>
      </c>
      <c r="K2009" s="154" t="s">
        <v>734</v>
      </c>
      <c r="L2009" s="154" t="s">
        <v>735</v>
      </c>
      <c r="M2009" s="144" t="s">
        <v>736</v>
      </c>
      <c r="N2009" s="144" t="s">
        <v>737</v>
      </c>
      <c r="O2009" s="447"/>
      <c r="P2009" s="102"/>
      <c r="Z2009" s="143"/>
      <c r="AA2009" s="143"/>
      <c r="AB2009" s="143"/>
      <c r="AC2009" s="37"/>
    </row>
    <row r="2010" spans="1:29" ht="39" customHeight="1">
      <c r="A2010" s="442"/>
      <c r="B2010" s="427"/>
      <c r="C2010" s="427"/>
      <c r="D2010" s="427"/>
      <c r="E2010" s="427"/>
      <c r="F2010" s="427"/>
      <c r="G2010" s="427"/>
      <c r="H2010" s="427"/>
      <c r="I2010" s="153">
        <v>0.6</v>
      </c>
      <c r="J2010" s="153">
        <v>0.2</v>
      </c>
      <c r="K2010" s="153">
        <v>0.1</v>
      </c>
      <c r="L2010" s="153">
        <v>0.1</v>
      </c>
      <c r="M2010" s="144">
        <v>0.9</v>
      </c>
      <c r="N2010" s="144">
        <v>0.1</v>
      </c>
      <c r="O2010" s="447"/>
      <c r="P2010" s="102"/>
      <c r="Z2010" s="143"/>
      <c r="AA2010" s="143"/>
      <c r="AB2010" s="143"/>
      <c r="AC2010" s="37"/>
    </row>
    <row r="2011" spans="1:29">
      <c r="A2011" s="442"/>
      <c r="B2011" s="432" t="s">
        <v>714</v>
      </c>
      <c r="C2011" s="432"/>
      <c r="D2011" s="432"/>
      <c r="E2011" s="432"/>
      <c r="F2011" s="432"/>
      <c r="G2011" s="432"/>
      <c r="H2011" s="148">
        <v>2</v>
      </c>
      <c r="I2011" s="149"/>
      <c r="J2011" s="149"/>
      <c r="K2011" s="149"/>
      <c r="L2011" s="149"/>
      <c r="M2011" s="149"/>
      <c r="N2011" s="149"/>
      <c r="O2011" s="149"/>
      <c r="P2011" s="102"/>
      <c r="Z2011" s="143"/>
      <c r="AA2011" s="143"/>
      <c r="AB2011" s="143"/>
      <c r="AC2011" s="37"/>
    </row>
    <row r="2012" spans="1:29">
      <c r="A2012" s="442"/>
      <c r="B2012" s="433" t="s">
        <v>715</v>
      </c>
      <c r="C2012" s="433"/>
      <c r="D2012" s="433"/>
      <c r="E2012" s="433"/>
      <c r="F2012" s="433"/>
      <c r="G2012" s="433"/>
      <c r="H2012" s="150">
        <f>(H2011/C2009)*G2009*H2007</f>
        <v>1980.0000000000002</v>
      </c>
      <c r="I2012" s="149"/>
      <c r="J2012" s="149"/>
      <c r="K2012" s="149"/>
      <c r="L2012" s="149"/>
      <c r="M2012" s="149"/>
      <c r="N2012" s="149"/>
      <c r="O2012" s="149"/>
      <c r="P2012" s="102"/>
      <c r="Z2012" s="143"/>
      <c r="AA2012" s="143"/>
      <c r="AB2012" s="143"/>
      <c r="AC2012" s="37"/>
    </row>
    <row r="2013" spans="1:29">
      <c r="A2013" s="442"/>
      <c r="B2013" s="432"/>
      <c r="C2013" s="432"/>
      <c r="D2013" s="432"/>
      <c r="E2013" s="432"/>
      <c r="F2013" s="432"/>
      <c r="G2013" s="432"/>
      <c r="H2013" s="149"/>
      <c r="I2013" s="149"/>
      <c r="J2013" s="149"/>
      <c r="K2013" s="149"/>
      <c r="L2013" s="149"/>
      <c r="M2013" s="149"/>
      <c r="N2013" s="149"/>
      <c r="O2013" s="149"/>
      <c r="P2013" s="102"/>
      <c r="Z2013" s="143"/>
      <c r="AA2013" s="143"/>
      <c r="AB2013" s="143"/>
      <c r="AC2013" s="37"/>
    </row>
    <row r="2014" spans="1:29">
      <c r="A2014" s="442"/>
      <c r="B2014" s="433"/>
      <c r="C2014" s="433"/>
      <c r="D2014" s="433"/>
      <c r="E2014" s="433"/>
      <c r="F2014" s="433"/>
      <c r="G2014" s="433"/>
      <c r="H2014" s="149"/>
      <c r="I2014" s="149"/>
      <c r="J2014" s="149"/>
      <c r="K2014" s="149"/>
      <c r="L2014" s="149"/>
      <c r="M2014" s="149"/>
      <c r="N2014" s="149"/>
      <c r="O2014" s="149"/>
      <c r="P2014" s="102"/>
      <c r="Z2014" s="143"/>
      <c r="AA2014" s="143"/>
      <c r="AB2014" s="143"/>
      <c r="AC2014" s="37"/>
    </row>
    <row r="2015" spans="1:29">
      <c r="A2015" s="442"/>
      <c r="B2015" s="432"/>
      <c r="C2015" s="432"/>
      <c r="D2015" s="432"/>
      <c r="E2015" s="432"/>
      <c r="F2015" s="432"/>
      <c r="G2015" s="432"/>
      <c r="H2015" s="149"/>
      <c r="I2015" s="149"/>
      <c r="J2015" s="149"/>
      <c r="K2015" s="149"/>
      <c r="L2015" s="149"/>
      <c r="M2015" s="149"/>
      <c r="N2015" s="149"/>
      <c r="O2015" s="149"/>
      <c r="P2015" s="102"/>
      <c r="Z2015" s="143"/>
      <c r="AA2015" s="143"/>
      <c r="AB2015" s="143"/>
      <c r="AC2015" s="37"/>
    </row>
    <row r="2016" spans="1:29">
      <c r="A2016" s="442"/>
      <c r="B2016" s="433"/>
      <c r="C2016" s="433"/>
      <c r="D2016" s="433"/>
      <c r="E2016" s="433"/>
      <c r="F2016" s="433"/>
      <c r="G2016" s="433"/>
      <c r="H2016" s="149"/>
      <c r="I2016" s="149"/>
      <c r="J2016" s="149"/>
      <c r="K2016" s="149"/>
      <c r="L2016" s="149"/>
      <c r="M2016" s="149"/>
      <c r="N2016" s="149"/>
      <c r="O2016" s="149"/>
      <c r="P2016" s="102"/>
      <c r="Z2016" s="143"/>
      <c r="AA2016" s="143"/>
      <c r="AB2016" s="143"/>
      <c r="AC2016" s="37"/>
    </row>
    <row r="2017" spans="1:29">
      <c r="A2017" s="442"/>
      <c r="B2017" s="432"/>
      <c r="C2017" s="432"/>
      <c r="D2017" s="432"/>
      <c r="E2017" s="432"/>
      <c r="F2017" s="432"/>
      <c r="G2017" s="432"/>
      <c r="H2017" s="149"/>
      <c r="I2017" s="149"/>
      <c r="J2017" s="149"/>
      <c r="K2017" s="149"/>
      <c r="L2017" s="149"/>
      <c r="M2017" s="149"/>
      <c r="N2017" s="149"/>
      <c r="O2017" s="149"/>
      <c r="P2017" s="102"/>
      <c r="Z2017" s="143"/>
      <c r="AA2017" s="143"/>
      <c r="AB2017" s="143"/>
      <c r="AC2017" s="37"/>
    </row>
    <row r="2018" spans="1:29">
      <c r="A2018" s="442"/>
      <c r="B2018" s="433"/>
      <c r="C2018" s="433"/>
      <c r="D2018" s="433"/>
      <c r="E2018" s="433"/>
      <c r="F2018" s="433"/>
      <c r="G2018" s="433"/>
      <c r="H2018" s="149"/>
      <c r="I2018" s="149"/>
      <c r="J2018" s="149"/>
      <c r="K2018" s="149"/>
      <c r="L2018" s="149"/>
      <c r="M2018" s="149"/>
      <c r="N2018" s="149"/>
      <c r="O2018" s="149"/>
      <c r="P2018" s="102"/>
      <c r="Z2018" s="143"/>
      <c r="AA2018" s="143"/>
      <c r="AB2018" s="143"/>
      <c r="AC2018" s="37"/>
    </row>
    <row r="2019" spans="1:29">
      <c r="A2019" s="442"/>
      <c r="B2019" s="432"/>
      <c r="C2019" s="432"/>
      <c r="D2019" s="432"/>
      <c r="E2019" s="432"/>
      <c r="F2019" s="432"/>
      <c r="G2019" s="432"/>
      <c r="H2019" s="149"/>
      <c r="I2019" s="149"/>
      <c r="J2019" s="149"/>
      <c r="K2019" s="149"/>
      <c r="L2019" s="149"/>
      <c r="M2019" s="149"/>
      <c r="N2019" s="149"/>
      <c r="O2019" s="149"/>
      <c r="P2019" s="102"/>
      <c r="Z2019" s="143"/>
      <c r="AA2019" s="143"/>
      <c r="AB2019" s="143"/>
      <c r="AC2019" s="37"/>
    </row>
    <row r="2020" spans="1:29">
      <c r="A2020" s="442"/>
      <c r="B2020" s="433"/>
      <c r="C2020" s="433"/>
      <c r="D2020" s="433"/>
      <c r="E2020" s="433"/>
      <c r="F2020" s="433"/>
      <c r="G2020" s="433"/>
      <c r="H2020" s="149"/>
      <c r="I2020" s="149"/>
      <c r="J2020" s="149"/>
      <c r="K2020" s="149"/>
      <c r="L2020" s="149"/>
      <c r="M2020" s="149"/>
      <c r="N2020" s="149"/>
      <c r="O2020" s="149"/>
      <c r="P2020" s="102"/>
      <c r="Z2020" s="143"/>
      <c r="AA2020" s="143"/>
      <c r="AB2020" s="143"/>
      <c r="AC2020" s="37"/>
    </row>
    <row r="2021" spans="1:29">
      <c r="A2021" s="442"/>
      <c r="B2021" s="448" t="s">
        <v>720</v>
      </c>
      <c r="C2021" s="448"/>
      <c r="D2021" s="448"/>
      <c r="E2021" s="448"/>
      <c r="F2021" s="448"/>
      <c r="G2021" s="448"/>
      <c r="H2021" s="152">
        <f t="shared" ref="H2021:O2022" si="124">H2011+H2013+H2015+H2017+H2019</f>
        <v>2</v>
      </c>
      <c r="I2021" s="152">
        <f t="shared" si="124"/>
        <v>0</v>
      </c>
      <c r="J2021" s="152">
        <f t="shared" si="124"/>
        <v>0</v>
      </c>
      <c r="K2021" s="152">
        <f t="shared" si="124"/>
        <v>0</v>
      </c>
      <c r="L2021" s="152">
        <f t="shared" si="124"/>
        <v>0</v>
      </c>
      <c r="M2021" s="152">
        <f t="shared" si="124"/>
        <v>0</v>
      </c>
      <c r="N2021" s="152">
        <f t="shared" si="124"/>
        <v>0</v>
      </c>
      <c r="O2021" s="152">
        <f t="shared" si="124"/>
        <v>0</v>
      </c>
      <c r="P2021" s="102"/>
      <c r="Z2021" s="143"/>
      <c r="AA2021" s="143"/>
      <c r="AB2021" s="143"/>
      <c r="AC2021" s="37"/>
    </row>
    <row r="2022" spans="1:29">
      <c r="A2022" s="442"/>
      <c r="B2022" s="439" t="s">
        <v>695</v>
      </c>
      <c r="C2022" s="439"/>
      <c r="D2022" s="439"/>
      <c r="E2022" s="439"/>
      <c r="F2022" s="439"/>
      <c r="G2022" s="439"/>
      <c r="H2022" s="117">
        <f t="shared" si="124"/>
        <v>1980.0000000000002</v>
      </c>
      <c r="I2022" s="117">
        <f t="shared" si="124"/>
        <v>0</v>
      </c>
      <c r="J2022" s="117">
        <f t="shared" si="124"/>
        <v>0</v>
      </c>
      <c r="K2022" s="117">
        <f t="shared" si="124"/>
        <v>0</v>
      </c>
      <c r="L2022" s="117">
        <f t="shared" si="124"/>
        <v>0</v>
      </c>
      <c r="M2022" s="117">
        <f t="shared" si="124"/>
        <v>0</v>
      </c>
      <c r="N2022" s="117">
        <f t="shared" si="124"/>
        <v>0</v>
      </c>
      <c r="O2022" s="117">
        <f t="shared" si="124"/>
        <v>0</v>
      </c>
      <c r="P2022" s="102"/>
      <c r="U2022" s="141"/>
      <c r="Z2022" s="143"/>
      <c r="AA2022" s="143"/>
      <c r="AB2022" s="143"/>
      <c r="AC2022" s="37"/>
    </row>
    <row r="2023" spans="1:29">
      <c r="A2023" s="442"/>
      <c r="B2023" s="449" t="s">
        <v>746</v>
      </c>
      <c r="C2023" s="449"/>
      <c r="D2023" s="449"/>
      <c r="E2023" s="449"/>
      <c r="F2023" s="449"/>
      <c r="G2023" s="449"/>
      <c r="H2023" s="440">
        <f>H2022</f>
        <v>1980.0000000000002</v>
      </c>
      <c r="I2023" s="440"/>
      <c r="J2023" s="440"/>
      <c r="K2023" s="440"/>
      <c r="L2023" s="440"/>
      <c r="M2023" s="440"/>
      <c r="N2023" s="440"/>
      <c r="O2023" s="440"/>
      <c r="P2023" s="102"/>
      <c r="Z2023" s="143"/>
      <c r="AA2023" s="143"/>
      <c r="AB2023" s="143"/>
      <c r="AC2023" s="37"/>
    </row>
    <row r="2024" spans="1:29">
      <c r="A2024" s="442"/>
      <c r="B2024" s="449" t="s">
        <v>747</v>
      </c>
      <c r="C2024" s="449"/>
      <c r="D2024" s="449"/>
      <c r="E2024" s="449"/>
      <c r="F2024" s="449"/>
      <c r="G2024" s="449"/>
      <c r="H2024" s="440">
        <f>SUM(I2022:M2022)</f>
        <v>0</v>
      </c>
      <c r="I2024" s="440"/>
      <c r="J2024" s="440"/>
      <c r="K2024" s="440"/>
      <c r="L2024" s="440"/>
      <c r="M2024" s="440"/>
      <c r="N2024" s="440"/>
      <c r="O2024" s="440"/>
      <c r="P2024" s="102"/>
      <c r="Z2024" s="143"/>
      <c r="AA2024" s="143"/>
      <c r="AB2024" s="143"/>
      <c r="AC2024" s="37"/>
    </row>
    <row r="2025" spans="1:29">
      <c r="A2025" s="442"/>
      <c r="B2025" s="449" t="s">
        <v>748</v>
      </c>
      <c r="C2025" s="449"/>
      <c r="D2025" s="449"/>
      <c r="E2025" s="449"/>
      <c r="F2025" s="449"/>
      <c r="G2025" s="449"/>
      <c r="H2025" s="440">
        <f>SUM(N2021:P2021)</f>
        <v>0</v>
      </c>
      <c r="I2025" s="440"/>
      <c r="J2025" s="440"/>
      <c r="K2025" s="440"/>
      <c r="L2025" s="440"/>
      <c r="M2025" s="440"/>
      <c r="N2025" s="440"/>
      <c r="O2025" s="440"/>
      <c r="P2025" s="102"/>
      <c r="Z2025" s="143"/>
      <c r="AA2025" s="143"/>
      <c r="AB2025" s="143"/>
      <c r="AC2025" s="37"/>
    </row>
    <row r="2026" spans="1:29">
      <c r="A2026" s="442"/>
      <c r="B2026" s="439" t="s">
        <v>721</v>
      </c>
      <c r="C2026" s="439"/>
      <c r="D2026" s="439"/>
      <c r="E2026" s="439"/>
      <c r="F2026" s="439"/>
      <c r="G2026" s="439"/>
      <c r="H2026" s="440">
        <f>SUM(H2023:P2025)</f>
        <v>1980.0000000000002</v>
      </c>
      <c r="I2026" s="440"/>
      <c r="J2026" s="440"/>
      <c r="K2026" s="440"/>
      <c r="L2026" s="440"/>
      <c r="M2026" s="440"/>
      <c r="N2026" s="440"/>
      <c r="O2026" s="440"/>
      <c r="P2026" s="102"/>
      <c r="Z2026" s="143"/>
      <c r="AA2026" s="143"/>
      <c r="AB2026" s="143"/>
      <c r="AC2026" s="37"/>
    </row>
    <row r="2027" spans="1:29">
      <c r="A2027" s="442"/>
      <c r="B2027" s="450" t="s">
        <v>749</v>
      </c>
      <c r="C2027" s="450"/>
      <c r="D2027" s="450"/>
      <c r="E2027" s="450"/>
      <c r="F2027" s="450"/>
      <c r="G2027" s="450"/>
      <c r="H2027" s="443">
        <f>H2026/G2009</f>
        <v>0.55000000000000004</v>
      </c>
      <c r="I2027" s="443"/>
      <c r="J2027" s="443"/>
      <c r="K2027" s="443"/>
      <c r="L2027" s="443"/>
      <c r="M2027" s="443"/>
      <c r="N2027" s="443"/>
      <c r="O2027" s="443"/>
      <c r="P2027" s="102"/>
      <c r="Z2027" s="143"/>
      <c r="AA2027" s="143"/>
      <c r="AB2027" s="143"/>
      <c r="AC2027" s="37"/>
    </row>
    <row r="2028" spans="1:29" s="129" customFormat="1">
      <c r="A2028" s="121"/>
      <c r="B2028" s="121"/>
      <c r="C2028" s="121"/>
      <c r="D2028" s="121"/>
      <c r="E2028" s="121"/>
      <c r="F2028" s="122"/>
      <c r="G2028" s="122"/>
      <c r="H2028" s="123"/>
      <c r="I2028" s="124"/>
      <c r="J2028" s="124"/>
      <c r="K2028" s="124"/>
      <c r="L2028" s="125"/>
      <c r="M2028" s="125"/>
      <c r="N2028" s="127"/>
      <c r="O2028" s="127"/>
      <c r="P2028" s="127"/>
      <c r="Q2028" s="127"/>
      <c r="R2028" s="127"/>
      <c r="S2028" s="127"/>
      <c r="T2028" s="127"/>
      <c r="U2028" s="127"/>
      <c r="V2028" s="127"/>
      <c r="W2028" s="127"/>
      <c r="X2028" s="127"/>
      <c r="Y2028" s="127"/>
      <c r="Z2028" s="143"/>
      <c r="AA2028" s="143"/>
      <c r="AB2028" s="143"/>
      <c r="AC2028" s="37"/>
    </row>
    <row r="2029" spans="1:29" ht="15" customHeight="1">
      <c r="A2029" s="422" t="s">
        <v>678</v>
      </c>
      <c r="B2029" s="422" t="s">
        <v>679</v>
      </c>
      <c r="C2029" s="422" t="s">
        <v>680</v>
      </c>
      <c r="D2029" s="422" t="s">
        <v>681</v>
      </c>
      <c r="E2029" s="422" t="s">
        <v>682</v>
      </c>
      <c r="F2029" s="423" t="s">
        <v>683</v>
      </c>
      <c r="G2029" s="423" t="s">
        <v>684</v>
      </c>
      <c r="H2029" s="138">
        <v>0.55000000000000004</v>
      </c>
      <c r="I2029" s="451">
        <v>0.25</v>
      </c>
      <c r="J2029" s="451"/>
      <c r="K2029" s="451"/>
      <c r="L2029" s="451"/>
      <c r="M2029" s="451"/>
      <c r="N2029" s="444">
        <v>0.1</v>
      </c>
      <c r="O2029" s="444"/>
      <c r="P2029" s="139">
        <v>0.1</v>
      </c>
      <c r="Z2029" s="143"/>
      <c r="AA2029" s="143"/>
      <c r="AB2029" s="143"/>
      <c r="AC2029" s="37"/>
    </row>
    <row r="2030" spans="1:29" ht="14.25" customHeight="1">
      <c r="A2030" s="422"/>
      <c r="B2030" s="422"/>
      <c r="C2030" s="422"/>
      <c r="D2030" s="422"/>
      <c r="E2030" s="422"/>
      <c r="F2030" s="422"/>
      <c r="G2030" s="422"/>
      <c r="H2030" s="445" t="s">
        <v>727</v>
      </c>
      <c r="I2030" s="452" t="s">
        <v>728</v>
      </c>
      <c r="J2030" s="452"/>
      <c r="K2030" s="452"/>
      <c r="L2030" s="452"/>
      <c r="M2030" s="452"/>
      <c r="N2030" s="446" t="s">
        <v>729</v>
      </c>
      <c r="O2030" s="446"/>
      <c r="P2030" s="447" t="s">
        <v>730</v>
      </c>
      <c r="Z2030" s="143"/>
      <c r="AA2030" s="143"/>
      <c r="AB2030" s="143"/>
      <c r="AC2030" s="37"/>
    </row>
    <row r="2031" spans="1:29" ht="67.5" customHeight="1">
      <c r="A2031" s="442" t="s">
        <v>421</v>
      </c>
      <c r="B2031" s="427" t="s">
        <v>985</v>
      </c>
      <c r="C2031" s="428">
        <v>2</v>
      </c>
      <c r="D2031" s="428">
        <v>2</v>
      </c>
      <c r="E2031" s="474" t="s">
        <v>618</v>
      </c>
      <c r="F2031" s="429">
        <v>58000</v>
      </c>
      <c r="G2031" s="429">
        <v>116000</v>
      </c>
      <c r="H2031" s="445"/>
      <c r="I2031" s="154" t="s">
        <v>784</v>
      </c>
      <c r="J2031" s="154" t="s">
        <v>733</v>
      </c>
      <c r="K2031" s="154" t="s">
        <v>756</v>
      </c>
      <c r="L2031" s="154" t="s">
        <v>757</v>
      </c>
      <c r="M2031" s="154" t="s">
        <v>735</v>
      </c>
      <c r="N2031" s="144" t="s">
        <v>736</v>
      </c>
      <c r="O2031" s="144" t="s">
        <v>737</v>
      </c>
      <c r="P2031" s="447"/>
      <c r="Z2031" s="143"/>
      <c r="AA2031" s="143"/>
      <c r="AB2031" s="143"/>
      <c r="AC2031" s="37"/>
    </row>
    <row r="2032" spans="1:29" ht="39" customHeight="1">
      <c r="A2032" s="442"/>
      <c r="B2032" s="427"/>
      <c r="C2032" s="427"/>
      <c r="D2032" s="427"/>
      <c r="E2032" s="427"/>
      <c r="F2032" s="427"/>
      <c r="G2032" s="427"/>
      <c r="H2032" s="427"/>
      <c r="I2032" s="153">
        <v>0.5</v>
      </c>
      <c r="J2032" s="153">
        <v>0.1</v>
      </c>
      <c r="K2032" s="153">
        <v>0.2</v>
      </c>
      <c r="L2032" s="153">
        <v>0.1</v>
      </c>
      <c r="M2032" s="153">
        <v>0.1</v>
      </c>
      <c r="N2032" s="144">
        <v>0.9</v>
      </c>
      <c r="O2032" s="144">
        <v>0.1</v>
      </c>
      <c r="P2032" s="447"/>
      <c r="Z2032" s="143"/>
      <c r="AA2032" s="143"/>
      <c r="AB2032" s="143"/>
      <c r="AC2032" s="37"/>
    </row>
    <row r="2033" spans="1:29">
      <c r="A2033" s="442"/>
      <c r="B2033" s="432" t="s">
        <v>738</v>
      </c>
      <c r="C2033" s="432"/>
      <c r="D2033" s="432"/>
      <c r="E2033" s="432"/>
      <c r="F2033" s="432"/>
      <c r="G2033" s="432"/>
      <c r="H2033" s="158">
        <v>2</v>
      </c>
      <c r="I2033" s="120"/>
      <c r="J2033" s="120"/>
      <c r="K2033" s="120"/>
      <c r="L2033" s="120"/>
      <c r="M2033" s="120"/>
      <c r="N2033" s="120"/>
      <c r="O2033" s="120"/>
      <c r="P2033" s="120"/>
      <c r="Z2033" s="143"/>
      <c r="AA2033" s="143"/>
      <c r="AB2033" s="143"/>
      <c r="AC2033" s="37"/>
    </row>
    <row r="2034" spans="1:29">
      <c r="A2034" s="442"/>
      <c r="B2034" s="433" t="s">
        <v>739</v>
      </c>
      <c r="C2034" s="433"/>
      <c r="D2034" s="433"/>
      <c r="E2034" s="433"/>
      <c r="F2034" s="433"/>
      <c r="G2034" s="433"/>
      <c r="H2034" s="157">
        <f>(H2033/C2031)*G2031*H2029</f>
        <v>63800.000000000007</v>
      </c>
      <c r="I2034" s="120"/>
      <c r="J2034" s="120"/>
      <c r="K2034" s="120"/>
      <c r="L2034" s="120"/>
      <c r="M2034" s="120"/>
      <c r="N2034" s="120"/>
      <c r="O2034" s="120"/>
      <c r="P2034" s="120"/>
      <c r="Z2034" s="143"/>
      <c r="AA2034" s="143"/>
      <c r="AB2034" s="143"/>
      <c r="AC2034" s="37"/>
    </row>
    <row r="2035" spans="1:29">
      <c r="A2035" s="442"/>
      <c r="B2035" s="432" t="s">
        <v>1399</v>
      </c>
      <c r="C2035" s="432"/>
      <c r="D2035" s="432"/>
      <c r="E2035" s="432"/>
      <c r="F2035" s="432"/>
      <c r="G2035" s="432"/>
      <c r="H2035" s="115"/>
      <c r="I2035" s="633">
        <v>2</v>
      </c>
      <c r="J2035" s="633">
        <v>2</v>
      </c>
      <c r="K2035" s="633">
        <v>2</v>
      </c>
      <c r="L2035" s="633">
        <v>2</v>
      </c>
      <c r="M2035" s="115"/>
      <c r="N2035" s="115"/>
      <c r="O2035" s="115"/>
      <c r="P2035" s="115"/>
      <c r="Z2035" s="143"/>
      <c r="AA2035" s="143"/>
      <c r="AB2035" s="143"/>
      <c r="AC2035" s="37"/>
    </row>
    <row r="2036" spans="1:29">
      <c r="A2036" s="442"/>
      <c r="B2036" s="433" t="s">
        <v>1400</v>
      </c>
      <c r="C2036" s="433"/>
      <c r="D2036" s="433"/>
      <c r="E2036" s="433"/>
      <c r="F2036" s="433"/>
      <c r="G2036" s="433"/>
      <c r="H2036" s="115"/>
      <c r="I2036" s="233">
        <f>(I2035/D2031)*G2031*I2029*I2032</f>
        <v>14500</v>
      </c>
      <c r="J2036" s="150">
        <f>(J2035/D2031)*G2031*I2029*J2032</f>
        <v>2900</v>
      </c>
      <c r="K2036" s="233">
        <f>(K2035/D2031)*G2031*I2029*K2032</f>
        <v>5800</v>
      </c>
      <c r="L2036" s="233">
        <f>(L2035/D2031)*G2031*I2029*L2032</f>
        <v>2900</v>
      </c>
      <c r="M2036" s="115"/>
      <c r="N2036" s="115"/>
      <c r="O2036" s="115"/>
      <c r="P2036" s="115"/>
      <c r="Z2036" s="143"/>
      <c r="AA2036" s="143"/>
      <c r="AB2036" s="143"/>
      <c r="AC2036" s="37"/>
    </row>
    <row r="2037" spans="1:29">
      <c r="A2037" s="442"/>
      <c r="B2037" s="432"/>
      <c r="C2037" s="432"/>
      <c r="D2037" s="432"/>
      <c r="E2037" s="432"/>
      <c r="F2037" s="432"/>
      <c r="G2037" s="432"/>
      <c r="H2037" s="115"/>
      <c r="I2037" s="120"/>
      <c r="J2037" s="120"/>
      <c r="K2037" s="120"/>
      <c r="L2037" s="120"/>
      <c r="M2037" s="120"/>
      <c r="N2037" s="120"/>
      <c r="O2037" s="120"/>
      <c r="P2037" s="120"/>
      <c r="Z2037" s="143"/>
      <c r="AA2037" s="143"/>
      <c r="AB2037" s="143"/>
      <c r="AC2037" s="37"/>
    </row>
    <row r="2038" spans="1:29">
      <c r="A2038" s="442"/>
      <c r="B2038" s="433"/>
      <c r="C2038" s="433"/>
      <c r="D2038" s="433"/>
      <c r="E2038" s="433"/>
      <c r="F2038" s="433"/>
      <c r="G2038" s="433"/>
      <c r="H2038" s="115"/>
      <c r="I2038" s="120"/>
      <c r="J2038" s="120"/>
      <c r="K2038" s="120"/>
      <c r="L2038" s="120"/>
      <c r="M2038" s="120"/>
      <c r="N2038" s="120"/>
      <c r="O2038" s="120"/>
      <c r="P2038" s="120"/>
      <c r="Z2038" s="143"/>
      <c r="AA2038" s="143"/>
      <c r="AB2038" s="143"/>
      <c r="AC2038" s="37"/>
    </row>
    <row r="2039" spans="1:29">
      <c r="A2039" s="442"/>
      <c r="B2039" s="448" t="s">
        <v>720</v>
      </c>
      <c r="C2039" s="448"/>
      <c r="D2039" s="448"/>
      <c r="E2039" s="448"/>
      <c r="F2039" s="448"/>
      <c r="G2039" s="448"/>
      <c r="H2039" s="226">
        <f t="shared" ref="H2039:P2039" si="125">H2033+H2035+H2037</f>
        <v>2</v>
      </c>
      <c r="I2039" s="226">
        <f t="shared" si="125"/>
        <v>2</v>
      </c>
      <c r="J2039" s="226">
        <f t="shared" si="125"/>
        <v>2</v>
      </c>
      <c r="K2039" s="226">
        <f t="shared" si="125"/>
        <v>2</v>
      </c>
      <c r="L2039" s="226">
        <f t="shared" si="125"/>
        <v>2</v>
      </c>
      <c r="M2039" s="226">
        <f t="shared" si="125"/>
        <v>0</v>
      </c>
      <c r="N2039" s="226">
        <f t="shared" si="125"/>
        <v>0</v>
      </c>
      <c r="O2039" s="226">
        <f t="shared" si="125"/>
        <v>0</v>
      </c>
      <c r="P2039" s="226">
        <f t="shared" si="125"/>
        <v>0</v>
      </c>
      <c r="Z2039" s="143"/>
      <c r="AA2039" s="143"/>
      <c r="AB2039" s="143"/>
      <c r="AC2039" s="37"/>
    </row>
    <row r="2040" spans="1:29">
      <c r="A2040" s="442"/>
      <c r="B2040" s="439" t="s">
        <v>695</v>
      </c>
      <c r="C2040" s="439"/>
      <c r="D2040" s="439"/>
      <c r="E2040" s="439"/>
      <c r="F2040" s="439"/>
      <c r="G2040" s="439"/>
      <c r="H2040" s="117">
        <f t="shared" ref="H2040:P2040" si="126">H2034+H2036+H2038</f>
        <v>63800.000000000007</v>
      </c>
      <c r="I2040" s="117">
        <f t="shared" si="126"/>
        <v>14500</v>
      </c>
      <c r="J2040" s="117">
        <f t="shared" si="126"/>
        <v>2900</v>
      </c>
      <c r="K2040" s="117">
        <f t="shared" si="126"/>
        <v>5800</v>
      </c>
      <c r="L2040" s="117">
        <f t="shared" si="126"/>
        <v>2900</v>
      </c>
      <c r="M2040" s="117">
        <f t="shared" si="126"/>
        <v>0</v>
      </c>
      <c r="N2040" s="117">
        <f t="shared" si="126"/>
        <v>0</v>
      </c>
      <c r="O2040" s="117">
        <f t="shared" si="126"/>
        <v>0</v>
      </c>
      <c r="P2040" s="117">
        <f t="shared" si="126"/>
        <v>0</v>
      </c>
      <c r="U2040" s="141"/>
      <c r="Z2040" s="143"/>
      <c r="AA2040" s="143"/>
      <c r="AB2040" s="143"/>
      <c r="AC2040" s="37"/>
    </row>
    <row r="2041" spans="1:29">
      <c r="A2041" s="442"/>
      <c r="B2041" s="449" t="s">
        <v>746</v>
      </c>
      <c r="C2041" s="449"/>
      <c r="D2041" s="449"/>
      <c r="E2041" s="449"/>
      <c r="F2041" s="449"/>
      <c r="G2041" s="449"/>
      <c r="H2041" s="470">
        <f>H2040</f>
        <v>63800.000000000007</v>
      </c>
      <c r="I2041" s="470"/>
      <c r="J2041" s="470"/>
      <c r="K2041" s="470"/>
      <c r="L2041" s="470"/>
      <c r="M2041" s="470"/>
      <c r="N2041" s="470"/>
      <c r="O2041" s="470"/>
      <c r="P2041" s="470"/>
      <c r="Z2041" s="143"/>
      <c r="AA2041" s="143"/>
      <c r="AB2041" s="143"/>
      <c r="AC2041" s="37"/>
    </row>
    <row r="2042" spans="1:29">
      <c r="A2042" s="442"/>
      <c r="B2042" s="449" t="s">
        <v>747</v>
      </c>
      <c r="C2042" s="449"/>
      <c r="D2042" s="449"/>
      <c r="E2042" s="449"/>
      <c r="F2042" s="449"/>
      <c r="G2042" s="449"/>
      <c r="H2042" s="473">
        <f>SUM(I2040:M2040)</f>
        <v>26100</v>
      </c>
      <c r="I2042" s="473"/>
      <c r="J2042" s="473"/>
      <c r="K2042" s="473"/>
      <c r="L2042" s="473"/>
      <c r="M2042" s="473"/>
      <c r="N2042" s="473"/>
      <c r="O2042" s="473"/>
      <c r="P2042" s="473"/>
      <c r="Z2042" s="143"/>
      <c r="AA2042" s="143"/>
      <c r="AB2042" s="143"/>
      <c r="AC2042" s="37"/>
    </row>
    <row r="2043" spans="1:29">
      <c r="A2043" s="442"/>
      <c r="B2043" s="449" t="s">
        <v>748</v>
      </c>
      <c r="C2043" s="449"/>
      <c r="D2043" s="449"/>
      <c r="E2043" s="449"/>
      <c r="F2043" s="449"/>
      <c r="G2043" s="449"/>
      <c r="H2043" s="473">
        <f>SUM(N2039:P2039)</f>
        <v>0</v>
      </c>
      <c r="I2043" s="473"/>
      <c r="J2043" s="473"/>
      <c r="K2043" s="473"/>
      <c r="L2043" s="473"/>
      <c r="M2043" s="473"/>
      <c r="N2043" s="473"/>
      <c r="O2043" s="473"/>
      <c r="P2043" s="473"/>
      <c r="Z2043" s="143"/>
      <c r="AA2043" s="143"/>
      <c r="AB2043" s="143"/>
      <c r="AC2043" s="37"/>
    </row>
    <row r="2044" spans="1:29">
      <c r="A2044" s="442"/>
      <c r="B2044" s="439" t="s">
        <v>721</v>
      </c>
      <c r="C2044" s="439"/>
      <c r="D2044" s="439"/>
      <c r="E2044" s="439"/>
      <c r="F2044" s="439"/>
      <c r="G2044" s="439"/>
      <c r="H2044" s="473">
        <f>SUM(H2041:P2043)</f>
        <v>89900</v>
      </c>
      <c r="I2044" s="473"/>
      <c r="J2044" s="473"/>
      <c r="K2044" s="473"/>
      <c r="L2044" s="473"/>
      <c r="M2044" s="473"/>
      <c r="N2044" s="473"/>
      <c r="O2044" s="473"/>
      <c r="P2044" s="473"/>
      <c r="Z2044" s="143"/>
      <c r="AA2044" s="143"/>
      <c r="AB2044" s="143"/>
      <c r="AC2044" s="37"/>
    </row>
    <row r="2045" spans="1:29">
      <c r="A2045" s="442"/>
      <c r="B2045" s="450" t="s">
        <v>749</v>
      </c>
      <c r="C2045" s="450"/>
      <c r="D2045" s="450"/>
      <c r="E2045" s="450"/>
      <c r="F2045" s="450"/>
      <c r="G2045" s="450"/>
      <c r="H2045" s="471">
        <f>H2044/G2031</f>
        <v>0.77500000000000002</v>
      </c>
      <c r="I2045" s="471"/>
      <c r="J2045" s="471"/>
      <c r="K2045" s="471"/>
      <c r="L2045" s="471"/>
      <c r="M2045" s="471"/>
      <c r="N2045" s="471"/>
      <c r="O2045" s="471"/>
      <c r="P2045" s="471"/>
      <c r="Z2045" s="143"/>
      <c r="AA2045" s="143"/>
      <c r="AB2045" s="143"/>
      <c r="AC2045" s="37"/>
    </row>
    <row r="2046" spans="1:29" s="129" customFormat="1">
      <c r="A2046" s="121"/>
      <c r="B2046" s="121"/>
      <c r="C2046" s="121"/>
      <c r="D2046" s="121"/>
      <c r="E2046" s="121"/>
      <c r="F2046" s="122"/>
      <c r="G2046" s="122"/>
      <c r="H2046" s="123"/>
      <c r="I2046" s="124"/>
      <c r="J2046" s="124"/>
      <c r="K2046" s="124"/>
      <c r="L2046" s="125"/>
      <c r="M2046" s="125"/>
      <c r="N2046" s="127"/>
      <c r="O2046" s="127"/>
      <c r="P2046" s="127"/>
      <c r="Q2046" s="127"/>
      <c r="R2046" s="127"/>
      <c r="S2046" s="127"/>
      <c r="T2046" s="127"/>
      <c r="U2046" s="127"/>
      <c r="V2046" s="127"/>
      <c r="W2046" s="127"/>
      <c r="X2046" s="127"/>
      <c r="Y2046" s="127"/>
      <c r="Z2046" s="143"/>
      <c r="AA2046" s="143"/>
      <c r="AB2046" s="143"/>
      <c r="AC2046" s="37"/>
    </row>
    <row r="2047" spans="1:29" ht="15" customHeight="1">
      <c r="A2047" s="422" t="s">
        <v>678</v>
      </c>
      <c r="B2047" s="422" t="s">
        <v>679</v>
      </c>
      <c r="C2047" s="422" t="s">
        <v>680</v>
      </c>
      <c r="D2047" s="422" t="s">
        <v>681</v>
      </c>
      <c r="E2047" s="422" t="s">
        <v>682</v>
      </c>
      <c r="F2047" s="423" t="s">
        <v>683</v>
      </c>
      <c r="G2047" s="423" t="s">
        <v>684</v>
      </c>
      <c r="H2047" s="227">
        <v>0.55000000000000004</v>
      </c>
      <c r="I2047" s="451">
        <v>0.25</v>
      </c>
      <c r="J2047" s="451"/>
      <c r="K2047" s="451"/>
      <c r="L2047" s="451"/>
      <c r="M2047" s="451"/>
      <c r="N2047" s="500">
        <v>0.1</v>
      </c>
      <c r="O2047" s="500"/>
      <c r="P2047" s="228">
        <v>0.1</v>
      </c>
      <c r="Z2047" s="143"/>
      <c r="AA2047" s="143"/>
      <c r="AB2047" s="143"/>
      <c r="AC2047" s="37"/>
    </row>
    <row r="2048" spans="1:29" ht="14.25" customHeight="1">
      <c r="A2048" s="422"/>
      <c r="B2048" s="422"/>
      <c r="C2048" s="422"/>
      <c r="D2048" s="422"/>
      <c r="E2048" s="422"/>
      <c r="F2048" s="422"/>
      <c r="G2048" s="422"/>
      <c r="H2048" s="501" t="s">
        <v>727</v>
      </c>
      <c r="I2048" s="452" t="s">
        <v>728</v>
      </c>
      <c r="J2048" s="452"/>
      <c r="K2048" s="452"/>
      <c r="L2048" s="452"/>
      <c r="M2048" s="452"/>
      <c r="N2048" s="502" t="s">
        <v>729</v>
      </c>
      <c r="O2048" s="502"/>
      <c r="P2048" s="503" t="s">
        <v>730</v>
      </c>
      <c r="Z2048" s="143"/>
      <c r="AA2048" s="143"/>
      <c r="AB2048" s="143"/>
      <c r="AC2048" s="37"/>
    </row>
    <row r="2049" spans="1:29" ht="67.5" customHeight="1">
      <c r="A2049" s="442" t="s">
        <v>423</v>
      </c>
      <c r="B2049" s="427" t="s">
        <v>786</v>
      </c>
      <c r="C2049" s="428">
        <v>1</v>
      </c>
      <c r="D2049" s="428">
        <v>5</v>
      </c>
      <c r="E2049" s="474" t="s">
        <v>618</v>
      </c>
      <c r="F2049" s="429">
        <v>2900</v>
      </c>
      <c r="G2049" s="429">
        <f>F2049*D2049</f>
        <v>14500</v>
      </c>
      <c r="H2049" s="501"/>
      <c r="I2049" s="154" t="s">
        <v>784</v>
      </c>
      <c r="J2049" s="154" t="s">
        <v>733</v>
      </c>
      <c r="K2049" s="154" t="s">
        <v>756</v>
      </c>
      <c r="L2049" s="154" t="s">
        <v>757</v>
      </c>
      <c r="M2049" s="154" t="s">
        <v>735</v>
      </c>
      <c r="N2049" s="229" t="s">
        <v>736</v>
      </c>
      <c r="O2049" s="229" t="s">
        <v>737</v>
      </c>
      <c r="P2049" s="503"/>
      <c r="Z2049" s="143"/>
      <c r="AA2049" s="143"/>
      <c r="AB2049" s="143"/>
      <c r="AC2049" s="37"/>
    </row>
    <row r="2050" spans="1:29" ht="39" customHeight="1">
      <c r="A2050" s="442"/>
      <c r="B2050" s="427"/>
      <c r="C2050" s="427"/>
      <c r="D2050" s="427"/>
      <c r="E2050" s="427"/>
      <c r="F2050" s="427"/>
      <c r="G2050" s="427"/>
      <c r="H2050" s="427"/>
      <c r="I2050" s="153">
        <v>0.5</v>
      </c>
      <c r="J2050" s="153">
        <v>0.1</v>
      </c>
      <c r="K2050" s="153">
        <v>0.2</v>
      </c>
      <c r="L2050" s="153">
        <v>0.1</v>
      </c>
      <c r="M2050" s="153">
        <v>0.1</v>
      </c>
      <c r="N2050" s="229">
        <v>0.9</v>
      </c>
      <c r="O2050" s="229">
        <v>0.1</v>
      </c>
      <c r="P2050" s="503"/>
      <c r="Z2050" s="143"/>
      <c r="AA2050" s="143"/>
      <c r="AB2050" s="143"/>
      <c r="AC2050" s="37"/>
    </row>
    <row r="2051" spans="1:29">
      <c r="A2051" s="442"/>
      <c r="B2051" s="432" t="s">
        <v>710</v>
      </c>
      <c r="C2051" s="432"/>
      <c r="D2051" s="432"/>
      <c r="E2051" s="432"/>
      <c r="F2051" s="432"/>
      <c r="G2051" s="432"/>
      <c r="H2051" s="230">
        <v>1</v>
      </c>
      <c r="I2051" s="120"/>
      <c r="J2051" s="120"/>
      <c r="K2051" s="120"/>
      <c r="L2051" s="120"/>
      <c r="M2051" s="120"/>
      <c r="N2051" s="120"/>
      <c r="O2051" s="120"/>
      <c r="P2051" s="120"/>
      <c r="Z2051" s="143"/>
      <c r="AA2051" s="143"/>
      <c r="AB2051" s="143"/>
      <c r="AC2051" s="37"/>
    </row>
    <row r="2052" spans="1:29">
      <c r="A2052" s="442"/>
      <c r="B2052" s="433" t="s">
        <v>711</v>
      </c>
      <c r="C2052" s="433"/>
      <c r="D2052" s="433"/>
      <c r="E2052" s="433"/>
      <c r="F2052" s="433"/>
      <c r="G2052" s="433"/>
      <c r="H2052" s="231">
        <f>(H2051/D2049)*G2049*H2047</f>
        <v>1595.0000000000002</v>
      </c>
      <c r="I2052" s="120"/>
      <c r="J2052" s="120"/>
      <c r="K2052" s="120"/>
      <c r="L2052" s="120"/>
      <c r="M2052" s="120"/>
      <c r="N2052" s="120"/>
      <c r="O2052" s="120"/>
      <c r="P2052" s="120"/>
      <c r="Z2052" s="143"/>
      <c r="AA2052" s="143"/>
      <c r="AB2052" s="143"/>
      <c r="AC2052" s="37"/>
    </row>
    <row r="2053" spans="1:29">
      <c r="A2053" s="442"/>
      <c r="B2053" s="432" t="s">
        <v>762</v>
      </c>
      <c r="C2053" s="432"/>
      <c r="D2053" s="432"/>
      <c r="E2053" s="432"/>
      <c r="F2053" s="432"/>
      <c r="G2053" s="432"/>
      <c r="H2053" s="230">
        <v>4</v>
      </c>
      <c r="I2053" s="232">
        <v>1</v>
      </c>
      <c r="J2053" s="120"/>
      <c r="K2053" s="232">
        <v>1</v>
      </c>
      <c r="L2053" s="232">
        <v>1</v>
      </c>
      <c r="M2053" s="120"/>
      <c r="N2053" s="120"/>
      <c r="O2053" s="120"/>
      <c r="P2053" s="120"/>
      <c r="Z2053" s="143"/>
      <c r="AA2053" s="143"/>
      <c r="AB2053" s="143"/>
      <c r="AC2053" s="37"/>
    </row>
    <row r="2054" spans="1:29">
      <c r="A2054" s="442"/>
      <c r="B2054" s="433" t="s">
        <v>763</v>
      </c>
      <c r="C2054" s="433"/>
      <c r="D2054" s="433"/>
      <c r="E2054" s="433"/>
      <c r="F2054" s="433"/>
      <c r="G2054" s="433"/>
      <c r="H2054" s="231">
        <f>(H2053/D2049)*G2049*H2047</f>
        <v>6380.0000000000009</v>
      </c>
      <c r="I2054" s="233">
        <f>(I2053/D2049)*G2049*I2047*I2050</f>
        <v>362.5</v>
      </c>
      <c r="J2054" s="120"/>
      <c r="K2054" s="233">
        <f>(K2053/D2049)*G2049*I2047*K2050</f>
        <v>145</v>
      </c>
      <c r="L2054" s="233">
        <f>(L2053/D2049)*G2049*I2047*L2050</f>
        <v>72.5</v>
      </c>
      <c r="M2054" s="120"/>
      <c r="N2054" s="120"/>
      <c r="O2054" s="120"/>
      <c r="P2054" s="120"/>
      <c r="Z2054" s="143"/>
      <c r="AA2054" s="143"/>
      <c r="AB2054" s="143"/>
      <c r="AC2054" s="37"/>
    </row>
    <row r="2055" spans="1:29">
      <c r="A2055" s="442"/>
      <c r="B2055" s="432" t="s">
        <v>744</v>
      </c>
      <c r="C2055" s="432"/>
      <c r="D2055" s="432"/>
      <c r="E2055" s="432"/>
      <c r="F2055" s="432"/>
      <c r="G2055" s="432"/>
      <c r="H2055" s="149"/>
      <c r="I2055" s="149"/>
      <c r="J2055" s="232">
        <v>1</v>
      </c>
      <c r="K2055" s="149"/>
      <c r="L2055" s="149"/>
      <c r="M2055" s="232">
        <v>1</v>
      </c>
      <c r="N2055" s="149"/>
      <c r="O2055" s="149"/>
      <c r="P2055" s="149"/>
      <c r="Z2055" s="143"/>
      <c r="AA2055" s="143"/>
      <c r="AB2055" s="143"/>
      <c r="AC2055" s="37"/>
    </row>
    <row r="2056" spans="1:29">
      <c r="A2056" s="442"/>
      <c r="B2056" s="433" t="s">
        <v>745</v>
      </c>
      <c r="C2056" s="433"/>
      <c r="D2056" s="433"/>
      <c r="E2056" s="433"/>
      <c r="F2056" s="433"/>
      <c r="G2056" s="433"/>
      <c r="H2056" s="149"/>
      <c r="I2056" s="149"/>
      <c r="J2056" s="233">
        <f>(J2055/D2049)*G2049*I2047*J2050</f>
        <v>72.5</v>
      </c>
      <c r="K2056" s="149"/>
      <c r="L2056" s="149"/>
      <c r="M2056" s="233">
        <f>(M2055/D2049)*G2049*I2047*M2050</f>
        <v>72.5</v>
      </c>
      <c r="N2056" s="149"/>
      <c r="O2056" s="149"/>
      <c r="P2056" s="149"/>
      <c r="Z2056" s="143"/>
      <c r="AA2056" s="143"/>
      <c r="AB2056" s="143"/>
      <c r="AC2056" s="37"/>
    </row>
    <row r="2057" spans="1:29">
      <c r="A2057" s="442"/>
      <c r="B2057" s="448" t="s">
        <v>720</v>
      </c>
      <c r="C2057" s="448"/>
      <c r="D2057" s="448"/>
      <c r="E2057" s="448"/>
      <c r="F2057" s="448"/>
      <c r="G2057" s="448"/>
      <c r="H2057" s="226">
        <f t="shared" ref="H2057:P2057" si="127">H2051+H2053+H2055</f>
        <v>5</v>
      </c>
      <c r="I2057" s="226">
        <f t="shared" si="127"/>
        <v>1</v>
      </c>
      <c r="J2057" s="226">
        <f t="shared" si="127"/>
        <v>1</v>
      </c>
      <c r="K2057" s="226">
        <f t="shared" si="127"/>
        <v>1</v>
      </c>
      <c r="L2057" s="226">
        <f t="shared" si="127"/>
        <v>1</v>
      </c>
      <c r="M2057" s="226">
        <f t="shared" si="127"/>
        <v>1</v>
      </c>
      <c r="N2057" s="226">
        <f t="shared" si="127"/>
        <v>0</v>
      </c>
      <c r="O2057" s="226">
        <f t="shared" si="127"/>
        <v>0</v>
      </c>
      <c r="P2057" s="226">
        <f t="shared" si="127"/>
        <v>0</v>
      </c>
      <c r="Z2057" s="143"/>
      <c r="AA2057" s="143"/>
      <c r="AB2057" s="143"/>
      <c r="AC2057" s="37"/>
    </row>
    <row r="2058" spans="1:29">
      <c r="A2058" s="442"/>
      <c r="B2058" s="439" t="s">
        <v>695</v>
      </c>
      <c r="C2058" s="439"/>
      <c r="D2058" s="439"/>
      <c r="E2058" s="439"/>
      <c r="F2058" s="439"/>
      <c r="G2058" s="439"/>
      <c r="H2058" s="168">
        <f t="shared" ref="H2058:P2058" si="128">H2052+H2054+H2056</f>
        <v>7975.0000000000009</v>
      </c>
      <c r="I2058" s="168">
        <f t="shared" si="128"/>
        <v>362.5</v>
      </c>
      <c r="J2058" s="168">
        <f t="shared" si="128"/>
        <v>72.5</v>
      </c>
      <c r="K2058" s="168">
        <f t="shared" si="128"/>
        <v>145</v>
      </c>
      <c r="L2058" s="168">
        <f t="shared" si="128"/>
        <v>72.5</v>
      </c>
      <c r="M2058" s="168">
        <f t="shared" si="128"/>
        <v>72.5</v>
      </c>
      <c r="N2058" s="168">
        <f t="shared" si="128"/>
        <v>0</v>
      </c>
      <c r="O2058" s="168">
        <f t="shared" si="128"/>
        <v>0</v>
      </c>
      <c r="P2058" s="168">
        <f t="shared" si="128"/>
        <v>0</v>
      </c>
      <c r="Z2058" s="143"/>
      <c r="AA2058" s="143"/>
      <c r="AB2058" s="143"/>
      <c r="AC2058" s="37"/>
    </row>
    <row r="2059" spans="1:29">
      <c r="A2059" s="442"/>
      <c r="B2059" s="449" t="s">
        <v>746</v>
      </c>
      <c r="C2059" s="449"/>
      <c r="D2059" s="449"/>
      <c r="E2059" s="449"/>
      <c r="F2059" s="449"/>
      <c r="G2059" s="449"/>
      <c r="H2059" s="473">
        <f>H2058</f>
        <v>7975.0000000000009</v>
      </c>
      <c r="I2059" s="473"/>
      <c r="J2059" s="473"/>
      <c r="K2059" s="473"/>
      <c r="L2059" s="473"/>
      <c r="M2059" s="473"/>
      <c r="N2059" s="473"/>
      <c r="O2059" s="473"/>
      <c r="P2059" s="473"/>
      <c r="Z2059" s="143"/>
      <c r="AA2059" s="143"/>
      <c r="AB2059" s="143"/>
      <c r="AC2059" s="37"/>
    </row>
    <row r="2060" spans="1:29">
      <c r="A2060" s="442"/>
      <c r="B2060" s="449" t="s">
        <v>747</v>
      </c>
      <c r="C2060" s="449"/>
      <c r="D2060" s="449"/>
      <c r="E2060" s="449"/>
      <c r="F2060" s="449"/>
      <c r="G2060" s="449"/>
      <c r="H2060" s="473">
        <f>SUM(I2058:M2058)</f>
        <v>725</v>
      </c>
      <c r="I2060" s="473"/>
      <c r="J2060" s="473"/>
      <c r="K2060" s="473"/>
      <c r="L2060" s="473"/>
      <c r="M2060" s="473"/>
      <c r="N2060" s="473"/>
      <c r="O2060" s="473"/>
      <c r="P2060" s="473"/>
      <c r="Z2060" s="143"/>
      <c r="AA2060" s="143"/>
      <c r="AB2060" s="143"/>
      <c r="AC2060" s="37"/>
    </row>
    <row r="2061" spans="1:29">
      <c r="A2061" s="442"/>
      <c r="B2061" s="449" t="s">
        <v>748</v>
      </c>
      <c r="C2061" s="449"/>
      <c r="D2061" s="449"/>
      <c r="E2061" s="449"/>
      <c r="F2061" s="449"/>
      <c r="G2061" s="449"/>
      <c r="H2061" s="473">
        <f>SUM(N2058:P2058)</f>
        <v>0</v>
      </c>
      <c r="I2061" s="473"/>
      <c r="J2061" s="473"/>
      <c r="K2061" s="473"/>
      <c r="L2061" s="473"/>
      <c r="M2061" s="473"/>
      <c r="N2061" s="473"/>
      <c r="O2061" s="473"/>
      <c r="P2061" s="473"/>
      <c r="Z2061" s="143"/>
      <c r="AA2061" s="143"/>
      <c r="AB2061" s="143"/>
      <c r="AC2061" s="37"/>
    </row>
    <row r="2062" spans="1:29">
      <c r="A2062" s="442"/>
      <c r="B2062" s="439" t="s">
        <v>721</v>
      </c>
      <c r="C2062" s="439"/>
      <c r="D2062" s="439"/>
      <c r="E2062" s="439"/>
      <c r="F2062" s="439"/>
      <c r="G2062" s="439"/>
      <c r="H2062" s="473">
        <f>SUM(H2059:P2061)</f>
        <v>8700</v>
      </c>
      <c r="I2062" s="473"/>
      <c r="J2062" s="473"/>
      <c r="K2062" s="473"/>
      <c r="L2062" s="473"/>
      <c r="M2062" s="473"/>
      <c r="N2062" s="473"/>
      <c r="O2062" s="473"/>
      <c r="P2062" s="473"/>
      <c r="Z2062" s="143"/>
      <c r="AA2062" s="143"/>
      <c r="AB2062" s="143"/>
      <c r="AC2062" s="37"/>
    </row>
    <row r="2063" spans="1:29">
      <c r="A2063" s="442"/>
      <c r="B2063" s="450" t="s">
        <v>749</v>
      </c>
      <c r="C2063" s="450"/>
      <c r="D2063" s="450"/>
      <c r="E2063" s="450"/>
      <c r="F2063" s="450"/>
      <c r="G2063" s="450"/>
      <c r="H2063" s="471">
        <f>H2062/G2049</f>
        <v>0.6</v>
      </c>
      <c r="I2063" s="471"/>
      <c r="J2063" s="471"/>
      <c r="K2063" s="471"/>
      <c r="L2063" s="471"/>
      <c r="M2063" s="471"/>
      <c r="N2063" s="471"/>
      <c r="O2063" s="471"/>
      <c r="P2063" s="471"/>
      <c r="Z2063" s="143"/>
      <c r="AA2063" s="143"/>
      <c r="AB2063" s="143"/>
      <c r="AC2063" s="37"/>
    </row>
    <row r="2064" spans="1:29" s="129" customFormat="1">
      <c r="A2064" s="121"/>
      <c r="B2064" s="121"/>
      <c r="C2064" s="121"/>
      <c r="D2064" s="121"/>
      <c r="E2064" s="121"/>
      <c r="F2064" s="122"/>
      <c r="G2064" s="122"/>
      <c r="H2064" s="123"/>
      <c r="I2064" s="124"/>
      <c r="J2064" s="124"/>
      <c r="K2064" s="124"/>
      <c r="L2064" s="125"/>
      <c r="M2064" s="125"/>
      <c r="N2064" s="127"/>
      <c r="O2064" s="127"/>
      <c r="P2064" s="127"/>
      <c r="Q2064" s="127"/>
      <c r="R2064" s="127"/>
      <c r="S2064" s="127"/>
      <c r="T2064" s="127"/>
      <c r="U2064" s="127"/>
      <c r="V2064" s="127"/>
      <c r="W2064" s="127"/>
      <c r="X2064" s="127"/>
      <c r="Y2064" s="127"/>
      <c r="Z2064" s="143"/>
      <c r="AA2064" s="143"/>
      <c r="AB2064" s="143"/>
      <c r="AC2064" s="37"/>
    </row>
    <row r="2065" spans="1:29" ht="15" customHeight="1">
      <c r="A2065" s="422" t="s">
        <v>678</v>
      </c>
      <c r="B2065" s="422" t="s">
        <v>679</v>
      </c>
      <c r="C2065" s="422" t="s">
        <v>680</v>
      </c>
      <c r="D2065" s="422" t="s">
        <v>681</v>
      </c>
      <c r="E2065" s="422" t="s">
        <v>682</v>
      </c>
      <c r="F2065" s="423" t="s">
        <v>683</v>
      </c>
      <c r="G2065" s="423" t="s">
        <v>684</v>
      </c>
      <c r="H2065" s="138">
        <v>0.55000000000000004</v>
      </c>
      <c r="I2065" s="451">
        <v>0.25</v>
      </c>
      <c r="J2065" s="451"/>
      <c r="K2065" s="451"/>
      <c r="L2065" s="451"/>
      <c r="M2065" s="444">
        <v>0.1</v>
      </c>
      <c r="N2065" s="444"/>
      <c r="O2065" s="139">
        <v>0.1</v>
      </c>
      <c r="P2065" s="102"/>
      <c r="Z2065" s="143"/>
      <c r="AA2065" s="143"/>
      <c r="AB2065" s="143"/>
      <c r="AC2065" s="37"/>
    </row>
    <row r="2066" spans="1:29" ht="14.25" customHeight="1">
      <c r="A2066" s="422"/>
      <c r="B2066" s="422"/>
      <c r="C2066" s="422"/>
      <c r="D2066" s="422"/>
      <c r="E2066" s="422"/>
      <c r="F2066" s="422"/>
      <c r="G2066" s="422"/>
      <c r="H2066" s="445" t="s">
        <v>727</v>
      </c>
      <c r="I2066" s="452" t="s">
        <v>728</v>
      </c>
      <c r="J2066" s="452"/>
      <c r="K2066" s="452"/>
      <c r="L2066" s="452"/>
      <c r="M2066" s="446" t="s">
        <v>729</v>
      </c>
      <c r="N2066" s="446"/>
      <c r="O2066" s="447" t="s">
        <v>730</v>
      </c>
      <c r="P2066" s="102"/>
      <c r="Z2066" s="143"/>
      <c r="AA2066" s="143"/>
      <c r="AB2066" s="143"/>
      <c r="AC2066" s="37"/>
    </row>
    <row r="2067" spans="1:29" ht="67.5" customHeight="1">
      <c r="A2067" s="442" t="s">
        <v>424</v>
      </c>
      <c r="B2067" s="427" t="s">
        <v>986</v>
      </c>
      <c r="C2067" s="428">
        <v>4</v>
      </c>
      <c r="D2067" s="428">
        <v>4</v>
      </c>
      <c r="E2067" s="474" t="s">
        <v>618</v>
      </c>
      <c r="F2067" s="429">
        <v>1400</v>
      </c>
      <c r="G2067" s="429">
        <v>5600</v>
      </c>
      <c r="H2067" s="445"/>
      <c r="I2067" s="154" t="s">
        <v>970</v>
      </c>
      <c r="J2067" s="154" t="s">
        <v>800</v>
      </c>
      <c r="K2067" s="154" t="s">
        <v>734</v>
      </c>
      <c r="L2067" s="154" t="s">
        <v>735</v>
      </c>
      <c r="M2067" s="144" t="s">
        <v>736</v>
      </c>
      <c r="N2067" s="144" t="s">
        <v>737</v>
      </c>
      <c r="O2067" s="447"/>
      <c r="P2067" s="102"/>
      <c r="Z2067" s="143"/>
      <c r="AA2067" s="143"/>
      <c r="AB2067" s="143"/>
      <c r="AC2067" s="37"/>
    </row>
    <row r="2068" spans="1:29" ht="39" customHeight="1">
      <c r="A2068" s="442"/>
      <c r="B2068" s="427"/>
      <c r="C2068" s="427"/>
      <c r="D2068" s="427"/>
      <c r="E2068" s="427"/>
      <c r="F2068" s="427"/>
      <c r="G2068" s="427"/>
      <c r="H2068" s="427"/>
      <c r="I2068" s="153">
        <v>0.5</v>
      </c>
      <c r="J2068" s="153">
        <v>0.2</v>
      </c>
      <c r="K2068" s="153">
        <v>0.2</v>
      </c>
      <c r="L2068" s="153">
        <v>0.1</v>
      </c>
      <c r="M2068" s="144">
        <v>0.9</v>
      </c>
      <c r="N2068" s="144">
        <v>0.1</v>
      </c>
      <c r="O2068" s="447"/>
      <c r="P2068" s="102"/>
      <c r="Z2068" s="143"/>
      <c r="AA2068" s="143"/>
      <c r="AB2068" s="143"/>
      <c r="AC2068" s="37"/>
    </row>
    <row r="2069" spans="1:29">
      <c r="A2069" s="442"/>
      <c r="B2069" s="432" t="s">
        <v>742</v>
      </c>
      <c r="C2069" s="432"/>
      <c r="D2069" s="432"/>
      <c r="E2069" s="432"/>
      <c r="F2069" s="432"/>
      <c r="G2069" s="432"/>
      <c r="H2069" s="158">
        <v>4</v>
      </c>
      <c r="I2069" s="112"/>
      <c r="J2069" s="112"/>
      <c r="K2069" s="112"/>
      <c r="L2069" s="223"/>
      <c r="M2069" s="112"/>
      <c r="N2069" s="115"/>
      <c r="O2069" s="115"/>
      <c r="P2069" s="102"/>
      <c r="Z2069" s="143"/>
      <c r="AA2069" s="143"/>
      <c r="AB2069" s="143"/>
      <c r="AC2069" s="37"/>
    </row>
    <row r="2070" spans="1:29">
      <c r="A2070" s="442"/>
      <c r="B2070" s="433" t="s">
        <v>743</v>
      </c>
      <c r="C2070" s="433"/>
      <c r="D2070" s="433"/>
      <c r="E2070" s="433"/>
      <c r="F2070" s="433"/>
      <c r="G2070" s="433"/>
      <c r="H2070" s="157">
        <f>(H2069/D2067)*G2067*H2065</f>
        <v>3080.0000000000005</v>
      </c>
      <c r="I2070" s="112"/>
      <c r="J2070" s="112"/>
      <c r="K2070" s="112"/>
      <c r="L2070" s="223"/>
      <c r="M2070" s="112"/>
      <c r="N2070" s="115"/>
      <c r="O2070" s="115"/>
      <c r="P2070" s="102"/>
      <c r="Z2070" s="143"/>
      <c r="AA2070" s="143"/>
      <c r="AB2070" s="143"/>
      <c r="AC2070" s="37"/>
    </row>
    <row r="2071" spans="1:29">
      <c r="A2071" s="442"/>
      <c r="B2071" s="432" t="s">
        <v>742</v>
      </c>
      <c r="C2071" s="432"/>
      <c r="D2071" s="432"/>
      <c r="E2071" s="432"/>
      <c r="F2071" s="432"/>
      <c r="G2071" s="432"/>
      <c r="H2071" s="112"/>
      <c r="I2071" s="112"/>
      <c r="J2071" s="112"/>
      <c r="K2071" s="112"/>
      <c r="L2071" s="223"/>
      <c r="M2071" s="112"/>
      <c r="N2071" s="115"/>
      <c r="O2071" s="115"/>
      <c r="P2071" s="102"/>
      <c r="Z2071" s="143"/>
      <c r="AA2071" s="143"/>
      <c r="AB2071" s="143"/>
      <c r="AC2071" s="37"/>
    </row>
    <row r="2072" spans="1:29">
      <c r="A2072" s="442"/>
      <c r="B2072" s="433" t="s">
        <v>743</v>
      </c>
      <c r="C2072" s="433"/>
      <c r="D2072" s="433"/>
      <c r="E2072" s="433"/>
      <c r="F2072" s="433"/>
      <c r="G2072" s="433"/>
      <c r="H2072" s="112"/>
      <c r="I2072" s="112"/>
      <c r="J2072" s="112"/>
      <c r="K2072" s="112"/>
      <c r="L2072" s="223"/>
      <c r="M2072" s="112"/>
      <c r="N2072" s="115"/>
      <c r="O2072" s="115"/>
      <c r="P2072" s="102"/>
      <c r="Z2072" s="143"/>
      <c r="AA2072" s="143"/>
      <c r="AB2072" s="143"/>
      <c r="AC2072" s="37"/>
    </row>
    <row r="2073" spans="1:29">
      <c r="A2073" s="442"/>
      <c r="B2073" s="432" t="s">
        <v>766</v>
      </c>
      <c r="C2073" s="432"/>
      <c r="D2073" s="432"/>
      <c r="E2073" s="432"/>
      <c r="F2073" s="432"/>
      <c r="G2073" s="432"/>
      <c r="H2073" s="112"/>
      <c r="I2073" s="232">
        <v>4</v>
      </c>
      <c r="J2073" s="112"/>
      <c r="K2073" s="232">
        <v>4</v>
      </c>
      <c r="L2073" s="223"/>
      <c r="M2073" s="112"/>
      <c r="N2073" s="115"/>
      <c r="O2073" s="115"/>
      <c r="P2073" s="102"/>
      <c r="Z2073" s="143"/>
      <c r="AA2073" s="143"/>
      <c r="AB2073" s="143"/>
      <c r="AC2073" s="37"/>
    </row>
    <row r="2074" spans="1:29">
      <c r="A2074" s="442"/>
      <c r="B2074" s="433" t="s">
        <v>767</v>
      </c>
      <c r="C2074" s="433"/>
      <c r="D2074" s="433"/>
      <c r="E2074" s="433"/>
      <c r="F2074" s="433"/>
      <c r="G2074" s="433"/>
      <c r="H2074" s="112"/>
      <c r="I2074" s="233">
        <f>(I2073/D2067)*G2067*I2065*I2068</f>
        <v>700</v>
      </c>
      <c r="J2074" s="112"/>
      <c r="K2074" s="233">
        <f>(K2073/D2067)*G2067*I2065*K2068</f>
        <v>280</v>
      </c>
      <c r="L2074" s="223"/>
      <c r="M2074" s="112"/>
      <c r="N2074" s="115"/>
      <c r="O2074" s="115"/>
      <c r="P2074" s="102"/>
      <c r="Z2074" s="143"/>
      <c r="AA2074" s="143"/>
      <c r="AB2074" s="143"/>
      <c r="AC2074" s="37"/>
    </row>
    <row r="2075" spans="1:29">
      <c r="A2075" s="442"/>
      <c r="B2075" s="432" t="s">
        <v>766</v>
      </c>
      <c r="C2075" s="432"/>
      <c r="D2075" s="432"/>
      <c r="E2075" s="432"/>
      <c r="F2075" s="432"/>
      <c r="G2075" s="432"/>
      <c r="H2075" s="112"/>
      <c r="I2075" s="112"/>
      <c r="J2075" s="232">
        <v>4</v>
      </c>
      <c r="K2075" s="112"/>
      <c r="L2075" s="232">
        <v>4</v>
      </c>
      <c r="M2075" s="112"/>
      <c r="N2075" s="115"/>
      <c r="O2075" s="115"/>
      <c r="P2075" s="102"/>
      <c r="Z2075" s="143"/>
      <c r="AA2075" s="143"/>
      <c r="AB2075" s="143"/>
      <c r="AC2075" s="37"/>
    </row>
    <row r="2076" spans="1:29">
      <c r="A2076" s="442"/>
      <c r="B2076" s="433" t="s">
        <v>767</v>
      </c>
      <c r="C2076" s="433"/>
      <c r="D2076" s="433"/>
      <c r="E2076" s="433"/>
      <c r="F2076" s="433"/>
      <c r="G2076" s="433"/>
      <c r="H2076" s="112"/>
      <c r="I2076" s="112"/>
      <c r="J2076" s="233">
        <f>(J2075/D2067)*G2067*I2065*J2068</f>
        <v>280</v>
      </c>
      <c r="K2076" s="112"/>
      <c r="L2076" s="233">
        <f>(L2075/D2067)*G2067*I2065*L2068</f>
        <v>140</v>
      </c>
      <c r="M2076" s="112"/>
      <c r="N2076" s="115"/>
      <c r="O2076" s="115"/>
      <c r="P2076" s="102"/>
      <c r="Z2076" s="143"/>
      <c r="AA2076" s="143"/>
      <c r="AB2076" s="143"/>
      <c r="AC2076" s="37"/>
    </row>
    <row r="2077" spans="1:29">
      <c r="A2077" s="442"/>
      <c r="B2077" s="448" t="s">
        <v>720</v>
      </c>
      <c r="C2077" s="448"/>
      <c r="D2077" s="448"/>
      <c r="E2077" s="448"/>
      <c r="F2077" s="448"/>
      <c r="G2077" s="448"/>
      <c r="H2077" s="226">
        <f>H2069+H2071+H2073+H2075</f>
        <v>4</v>
      </c>
      <c r="I2077" s="226">
        <f t="shared" ref="I2077:O2077" si="129">I2069+I2071+I2073+I2075</f>
        <v>4</v>
      </c>
      <c r="J2077" s="226">
        <f t="shared" si="129"/>
        <v>4</v>
      </c>
      <c r="K2077" s="226">
        <f t="shared" si="129"/>
        <v>4</v>
      </c>
      <c r="L2077" s="226">
        <f t="shared" si="129"/>
        <v>4</v>
      </c>
      <c r="M2077" s="226">
        <f t="shared" si="129"/>
        <v>0</v>
      </c>
      <c r="N2077" s="226">
        <f t="shared" si="129"/>
        <v>0</v>
      </c>
      <c r="O2077" s="226">
        <f t="shared" si="129"/>
        <v>0</v>
      </c>
      <c r="P2077" s="102"/>
      <c r="Z2077" s="143"/>
      <c r="AA2077" s="143"/>
      <c r="AB2077" s="143"/>
      <c r="AC2077" s="37"/>
    </row>
    <row r="2078" spans="1:29">
      <c r="A2078" s="442"/>
      <c r="B2078" s="439" t="s">
        <v>695</v>
      </c>
      <c r="C2078" s="439"/>
      <c r="D2078" s="439"/>
      <c r="E2078" s="439"/>
      <c r="F2078" s="439"/>
      <c r="G2078" s="439"/>
      <c r="H2078" s="168">
        <f>H2070+H2072+H2074+H2076</f>
        <v>3080.0000000000005</v>
      </c>
      <c r="I2078" s="168">
        <f t="shared" ref="I2078:O2078" si="130">I2070+I2072+I2074+I2076</f>
        <v>700</v>
      </c>
      <c r="J2078" s="168">
        <f t="shared" si="130"/>
        <v>280</v>
      </c>
      <c r="K2078" s="168">
        <f t="shared" si="130"/>
        <v>280</v>
      </c>
      <c r="L2078" s="168">
        <f t="shared" si="130"/>
        <v>140</v>
      </c>
      <c r="M2078" s="168">
        <f t="shared" si="130"/>
        <v>0</v>
      </c>
      <c r="N2078" s="168">
        <f t="shared" si="130"/>
        <v>0</v>
      </c>
      <c r="O2078" s="168">
        <f t="shared" si="130"/>
        <v>0</v>
      </c>
      <c r="P2078" s="102"/>
      <c r="Z2078" s="143"/>
      <c r="AA2078" s="143"/>
      <c r="AB2078" s="143"/>
      <c r="AC2078" s="37"/>
    </row>
    <row r="2079" spans="1:29">
      <c r="A2079" s="442"/>
      <c r="B2079" s="449" t="s">
        <v>746</v>
      </c>
      <c r="C2079" s="449"/>
      <c r="D2079" s="449"/>
      <c r="E2079" s="449"/>
      <c r="F2079" s="449"/>
      <c r="G2079" s="449"/>
      <c r="H2079" s="470">
        <f>H2078</f>
        <v>3080.0000000000005</v>
      </c>
      <c r="I2079" s="470"/>
      <c r="J2079" s="470"/>
      <c r="K2079" s="470"/>
      <c r="L2079" s="470"/>
      <c r="M2079" s="470"/>
      <c r="N2079" s="470"/>
      <c r="O2079" s="470"/>
      <c r="P2079" s="102"/>
      <c r="Z2079" s="143"/>
      <c r="AA2079" s="143"/>
      <c r="AB2079" s="143"/>
      <c r="AC2079" s="37"/>
    </row>
    <row r="2080" spans="1:29">
      <c r="A2080" s="442"/>
      <c r="B2080" s="449" t="s">
        <v>747</v>
      </c>
      <c r="C2080" s="449"/>
      <c r="D2080" s="449"/>
      <c r="E2080" s="449"/>
      <c r="F2080" s="449"/>
      <c r="G2080" s="449"/>
      <c r="H2080" s="470">
        <f>SUM(I2078:M2078)</f>
        <v>1400</v>
      </c>
      <c r="I2080" s="470"/>
      <c r="J2080" s="470"/>
      <c r="K2080" s="470"/>
      <c r="L2080" s="470"/>
      <c r="M2080" s="470"/>
      <c r="N2080" s="470"/>
      <c r="O2080" s="470"/>
      <c r="P2080" s="102"/>
      <c r="Z2080" s="143"/>
      <c r="AA2080" s="143"/>
      <c r="AB2080" s="143"/>
      <c r="AC2080" s="37"/>
    </row>
    <row r="2081" spans="1:29">
      <c r="A2081" s="442"/>
      <c r="B2081" s="449" t="s">
        <v>748</v>
      </c>
      <c r="C2081" s="449"/>
      <c r="D2081" s="449"/>
      <c r="E2081" s="449"/>
      <c r="F2081" s="449"/>
      <c r="G2081" s="449"/>
      <c r="H2081" s="470">
        <f>SUM(N2078:P2078)</f>
        <v>0</v>
      </c>
      <c r="I2081" s="470"/>
      <c r="J2081" s="470"/>
      <c r="K2081" s="470"/>
      <c r="L2081" s="470"/>
      <c r="M2081" s="470"/>
      <c r="N2081" s="470"/>
      <c r="O2081" s="470"/>
      <c r="P2081" s="102"/>
      <c r="Z2081" s="143"/>
      <c r="AA2081" s="143"/>
      <c r="AB2081" s="143"/>
      <c r="AC2081" s="37"/>
    </row>
    <row r="2082" spans="1:29">
      <c r="A2082" s="442"/>
      <c r="B2082" s="439" t="s">
        <v>721</v>
      </c>
      <c r="C2082" s="439"/>
      <c r="D2082" s="439"/>
      <c r="E2082" s="439"/>
      <c r="F2082" s="439"/>
      <c r="G2082" s="439"/>
      <c r="H2082" s="470">
        <f>SUM(H2079:P2081)</f>
        <v>4480</v>
      </c>
      <c r="I2082" s="470"/>
      <c r="J2082" s="470"/>
      <c r="K2082" s="470"/>
      <c r="L2082" s="470"/>
      <c r="M2082" s="470"/>
      <c r="N2082" s="470"/>
      <c r="O2082" s="470"/>
      <c r="P2082" s="102"/>
      <c r="Z2082" s="143"/>
      <c r="AA2082" s="143"/>
      <c r="AB2082" s="143"/>
      <c r="AC2082" s="37"/>
    </row>
    <row r="2083" spans="1:29">
      <c r="A2083" s="442"/>
      <c r="B2083" s="450" t="s">
        <v>749</v>
      </c>
      <c r="C2083" s="450"/>
      <c r="D2083" s="450"/>
      <c r="E2083" s="450"/>
      <c r="F2083" s="450"/>
      <c r="G2083" s="450"/>
      <c r="H2083" s="471">
        <f>H2082/G2067</f>
        <v>0.8</v>
      </c>
      <c r="I2083" s="471"/>
      <c r="J2083" s="471"/>
      <c r="K2083" s="471"/>
      <c r="L2083" s="471"/>
      <c r="M2083" s="471"/>
      <c r="N2083" s="471"/>
      <c r="O2083" s="471"/>
      <c r="P2083" s="102"/>
      <c r="Z2083" s="143"/>
      <c r="AA2083" s="143"/>
      <c r="AB2083" s="143"/>
      <c r="AC2083" s="37"/>
    </row>
    <row r="2084" spans="1:29" s="129" customFormat="1">
      <c r="A2084" s="121"/>
      <c r="B2084" s="121"/>
      <c r="C2084" s="121"/>
      <c r="D2084" s="121"/>
      <c r="E2084" s="121"/>
      <c r="F2084" s="122"/>
      <c r="G2084" s="122"/>
      <c r="H2084" s="123"/>
      <c r="I2084" s="124"/>
      <c r="J2084" s="124"/>
      <c r="K2084" s="124"/>
      <c r="L2084" s="125"/>
      <c r="M2084" s="125"/>
      <c r="N2084" s="127"/>
      <c r="O2084" s="127"/>
      <c r="P2084" s="127"/>
      <c r="Q2084" s="127"/>
      <c r="R2084" s="127"/>
      <c r="S2084" s="127"/>
      <c r="T2084" s="127"/>
      <c r="U2084" s="127"/>
      <c r="V2084" s="127"/>
      <c r="W2084" s="127"/>
      <c r="X2084" s="127"/>
      <c r="Y2084" s="127"/>
      <c r="Z2084" s="143"/>
      <c r="AA2084" s="143"/>
      <c r="AB2084" s="143"/>
      <c r="AC2084" s="37"/>
    </row>
    <row r="2085" spans="1:29" ht="15" customHeight="1">
      <c r="A2085" s="422" t="s">
        <v>678</v>
      </c>
      <c r="B2085" s="422" t="s">
        <v>679</v>
      </c>
      <c r="C2085" s="422" t="s">
        <v>680</v>
      </c>
      <c r="D2085" s="422" t="s">
        <v>681</v>
      </c>
      <c r="E2085" s="422" t="s">
        <v>682</v>
      </c>
      <c r="F2085" s="423" t="s">
        <v>683</v>
      </c>
      <c r="G2085" s="423" t="s">
        <v>684</v>
      </c>
      <c r="H2085" s="138">
        <v>0.55000000000000004</v>
      </c>
      <c r="I2085" s="451">
        <v>0.25</v>
      </c>
      <c r="J2085" s="451"/>
      <c r="K2085" s="451"/>
      <c r="L2085" s="451"/>
      <c r="M2085" s="444">
        <v>0.1</v>
      </c>
      <c r="N2085" s="444"/>
      <c r="O2085" s="139">
        <v>0.1</v>
      </c>
      <c r="P2085" s="102"/>
      <c r="Z2085" s="143"/>
      <c r="AA2085" s="143"/>
      <c r="AB2085" s="143"/>
      <c r="AC2085" s="37"/>
    </row>
    <row r="2086" spans="1:29" ht="14.25" customHeight="1">
      <c r="A2086" s="422"/>
      <c r="B2086" s="422"/>
      <c r="C2086" s="422"/>
      <c r="D2086" s="422"/>
      <c r="E2086" s="422"/>
      <c r="F2086" s="422"/>
      <c r="G2086" s="422"/>
      <c r="H2086" s="445" t="s">
        <v>727</v>
      </c>
      <c r="I2086" s="452" t="s">
        <v>728</v>
      </c>
      <c r="J2086" s="452"/>
      <c r="K2086" s="452"/>
      <c r="L2086" s="452"/>
      <c r="M2086" s="446" t="s">
        <v>729</v>
      </c>
      <c r="N2086" s="446"/>
      <c r="O2086" s="447" t="s">
        <v>730</v>
      </c>
      <c r="P2086" s="102"/>
      <c r="Z2086" s="143"/>
      <c r="AA2086" s="143"/>
      <c r="AB2086" s="143"/>
      <c r="AC2086" s="37"/>
    </row>
    <row r="2087" spans="1:29" ht="67.5" customHeight="1">
      <c r="A2087" s="442" t="s">
        <v>425</v>
      </c>
      <c r="B2087" s="427" t="s">
        <v>987</v>
      </c>
      <c r="C2087" s="428">
        <v>2</v>
      </c>
      <c r="D2087" s="428">
        <v>4</v>
      </c>
      <c r="E2087" s="474" t="s">
        <v>618</v>
      </c>
      <c r="F2087" s="429">
        <v>1400</v>
      </c>
      <c r="G2087" s="429">
        <f>D2087*F2087</f>
        <v>5600</v>
      </c>
      <c r="H2087" s="445"/>
      <c r="I2087" s="154" t="s">
        <v>970</v>
      </c>
      <c r="J2087" s="154" t="s">
        <v>800</v>
      </c>
      <c r="K2087" s="154" t="s">
        <v>734</v>
      </c>
      <c r="L2087" s="154" t="s">
        <v>735</v>
      </c>
      <c r="M2087" s="144" t="s">
        <v>736</v>
      </c>
      <c r="N2087" s="144" t="s">
        <v>737</v>
      </c>
      <c r="O2087" s="447"/>
      <c r="P2087" s="102"/>
      <c r="Z2087" s="143"/>
      <c r="AA2087" s="143"/>
      <c r="AB2087" s="143"/>
      <c r="AC2087" s="37"/>
    </row>
    <row r="2088" spans="1:29" ht="39" customHeight="1">
      <c r="A2088" s="442"/>
      <c r="B2088" s="427"/>
      <c r="C2088" s="427"/>
      <c r="D2088" s="427"/>
      <c r="E2088" s="427"/>
      <c r="F2088" s="427"/>
      <c r="G2088" s="427"/>
      <c r="H2088" s="427"/>
      <c r="I2088" s="153">
        <v>0.5</v>
      </c>
      <c r="J2088" s="153">
        <v>0.2</v>
      </c>
      <c r="K2088" s="153">
        <v>0.2</v>
      </c>
      <c r="L2088" s="153">
        <v>0.1</v>
      </c>
      <c r="M2088" s="144">
        <v>0.9</v>
      </c>
      <c r="N2088" s="144">
        <v>0.1</v>
      </c>
      <c r="O2088" s="447"/>
      <c r="P2088" s="102"/>
      <c r="Z2088" s="143"/>
      <c r="AA2088" s="143"/>
      <c r="AB2088" s="143"/>
      <c r="AC2088" s="37"/>
    </row>
    <row r="2089" spans="1:29">
      <c r="A2089" s="442"/>
      <c r="B2089" s="432" t="s">
        <v>742</v>
      </c>
      <c r="C2089" s="432"/>
      <c r="D2089" s="432"/>
      <c r="E2089" s="432"/>
      <c r="F2089" s="432"/>
      <c r="G2089" s="432"/>
      <c r="H2089" s="158">
        <v>4</v>
      </c>
      <c r="I2089" s="112"/>
      <c r="J2089" s="112"/>
      <c r="K2089" s="112"/>
      <c r="L2089" s="223"/>
      <c r="M2089" s="112"/>
      <c r="N2089" s="115"/>
      <c r="O2089" s="115"/>
      <c r="P2089" s="102"/>
      <c r="Z2089" s="143"/>
      <c r="AA2089" s="143"/>
      <c r="AB2089" s="143"/>
      <c r="AC2089" s="37"/>
    </row>
    <row r="2090" spans="1:29">
      <c r="A2090" s="442"/>
      <c r="B2090" s="433" t="s">
        <v>743</v>
      </c>
      <c r="C2090" s="433"/>
      <c r="D2090" s="433"/>
      <c r="E2090" s="433"/>
      <c r="F2090" s="433"/>
      <c r="G2090" s="433"/>
      <c r="H2090" s="157">
        <f>(H2089/D2087)*G2087*H2085</f>
        <v>3080.0000000000005</v>
      </c>
      <c r="I2090" s="112"/>
      <c r="J2090" s="112"/>
      <c r="K2090" s="112"/>
      <c r="L2090" s="223"/>
      <c r="M2090" s="112"/>
      <c r="N2090" s="115"/>
      <c r="O2090" s="115"/>
      <c r="P2090" s="102"/>
      <c r="Z2090" s="143"/>
      <c r="AA2090" s="143"/>
      <c r="AB2090" s="143"/>
      <c r="AC2090" s="37"/>
    </row>
    <row r="2091" spans="1:29">
      <c r="A2091" s="442"/>
      <c r="B2091" s="432" t="s">
        <v>766</v>
      </c>
      <c r="C2091" s="432"/>
      <c r="D2091" s="432"/>
      <c r="E2091" s="432"/>
      <c r="F2091" s="432"/>
      <c r="G2091" s="432"/>
      <c r="H2091" s="112"/>
      <c r="I2091" s="232">
        <v>4</v>
      </c>
      <c r="J2091" s="112"/>
      <c r="K2091" s="232">
        <v>4</v>
      </c>
      <c r="L2091" s="223"/>
      <c r="M2091" s="112"/>
      <c r="N2091" s="115"/>
      <c r="O2091" s="115"/>
      <c r="P2091" s="102"/>
      <c r="Z2091" s="143"/>
      <c r="AA2091" s="143"/>
      <c r="AB2091" s="143"/>
      <c r="AC2091" s="37"/>
    </row>
    <row r="2092" spans="1:29">
      <c r="A2092" s="442"/>
      <c r="B2092" s="433" t="s">
        <v>767</v>
      </c>
      <c r="C2092" s="433"/>
      <c r="D2092" s="433"/>
      <c r="E2092" s="433"/>
      <c r="F2092" s="433"/>
      <c r="G2092" s="433"/>
      <c r="H2092" s="112"/>
      <c r="I2092" s="233">
        <f>(I2091/D2087)*G2087*I2085*I2088</f>
        <v>700</v>
      </c>
      <c r="J2092" s="112"/>
      <c r="K2092" s="233">
        <f>(K2091/D2087)*G2087*I2085*K2088</f>
        <v>280</v>
      </c>
      <c r="L2092" s="223"/>
      <c r="M2092" s="112"/>
      <c r="N2092" s="115"/>
      <c r="O2092" s="115"/>
      <c r="P2092" s="102"/>
      <c r="Z2092" s="143"/>
      <c r="AA2092" s="143"/>
      <c r="AB2092" s="143"/>
      <c r="AC2092" s="37"/>
    </row>
    <row r="2093" spans="1:29">
      <c r="A2093" s="442"/>
      <c r="B2093" s="448" t="s">
        <v>720</v>
      </c>
      <c r="C2093" s="448"/>
      <c r="D2093" s="448"/>
      <c r="E2093" s="448"/>
      <c r="F2093" s="448"/>
      <c r="G2093" s="448"/>
      <c r="H2093" s="226">
        <f t="shared" ref="H2093:O2094" si="131">H2089+H2091</f>
        <v>4</v>
      </c>
      <c r="I2093" s="226">
        <f t="shared" si="131"/>
        <v>4</v>
      </c>
      <c r="J2093" s="226">
        <f t="shared" si="131"/>
        <v>0</v>
      </c>
      <c r="K2093" s="226">
        <f t="shared" si="131"/>
        <v>4</v>
      </c>
      <c r="L2093" s="226">
        <f t="shared" si="131"/>
        <v>0</v>
      </c>
      <c r="M2093" s="226">
        <f t="shared" si="131"/>
        <v>0</v>
      </c>
      <c r="N2093" s="226">
        <f t="shared" si="131"/>
        <v>0</v>
      </c>
      <c r="O2093" s="226">
        <f t="shared" si="131"/>
        <v>0</v>
      </c>
      <c r="P2093" s="102"/>
      <c r="Z2093" s="143"/>
      <c r="AA2093" s="143"/>
      <c r="AB2093" s="143"/>
      <c r="AC2093" s="37"/>
    </row>
    <row r="2094" spans="1:29">
      <c r="A2094" s="442"/>
      <c r="B2094" s="439" t="s">
        <v>695</v>
      </c>
      <c r="C2094" s="439"/>
      <c r="D2094" s="439"/>
      <c r="E2094" s="439"/>
      <c r="F2094" s="439"/>
      <c r="G2094" s="439"/>
      <c r="H2094" s="168">
        <f t="shared" si="131"/>
        <v>3080.0000000000005</v>
      </c>
      <c r="I2094" s="168">
        <f t="shared" si="131"/>
        <v>700</v>
      </c>
      <c r="J2094" s="168">
        <f t="shared" si="131"/>
        <v>0</v>
      </c>
      <c r="K2094" s="168">
        <f t="shared" si="131"/>
        <v>280</v>
      </c>
      <c r="L2094" s="168">
        <f t="shared" si="131"/>
        <v>0</v>
      </c>
      <c r="M2094" s="168">
        <f t="shared" si="131"/>
        <v>0</v>
      </c>
      <c r="N2094" s="168">
        <f t="shared" si="131"/>
        <v>0</v>
      </c>
      <c r="O2094" s="168">
        <f t="shared" si="131"/>
        <v>0</v>
      </c>
      <c r="P2094" s="102"/>
      <c r="Z2094" s="143"/>
      <c r="AA2094" s="143"/>
      <c r="AB2094" s="143"/>
      <c r="AC2094" s="37"/>
    </row>
    <row r="2095" spans="1:29">
      <c r="A2095" s="442"/>
      <c r="B2095" s="449" t="s">
        <v>746</v>
      </c>
      <c r="C2095" s="449"/>
      <c r="D2095" s="449"/>
      <c r="E2095" s="449"/>
      <c r="F2095" s="449"/>
      <c r="G2095" s="449"/>
      <c r="H2095" s="470">
        <f>H2094</f>
        <v>3080.0000000000005</v>
      </c>
      <c r="I2095" s="470"/>
      <c r="J2095" s="470"/>
      <c r="K2095" s="470"/>
      <c r="L2095" s="470"/>
      <c r="M2095" s="470"/>
      <c r="N2095" s="470"/>
      <c r="O2095" s="470"/>
      <c r="P2095" s="102"/>
      <c r="Z2095" s="143"/>
      <c r="AA2095" s="143"/>
      <c r="AB2095" s="143"/>
      <c r="AC2095" s="37"/>
    </row>
    <row r="2096" spans="1:29">
      <c r="A2096" s="442"/>
      <c r="B2096" s="449" t="s">
        <v>747</v>
      </c>
      <c r="C2096" s="449"/>
      <c r="D2096" s="449"/>
      <c r="E2096" s="449"/>
      <c r="F2096" s="449"/>
      <c r="G2096" s="449"/>
      <c r="H2096" s="470">
        <f>SUM(I2094:M2094)</f>
        <v>980</v>
      </c>
      <c r="I2096" s="470"/>
      <c r="J2096" s="470"/>
      <c r="K2096" s="470"/>
      <c r="L2096" s="470"/>
      <c r="M2096" s="470"/>
      <c r="N2096" s="470"/>
      <c r="O2096" s="470"/>
      <c r="P2096" s="102"/>
      <c r="Z2096" s="143"/>
      <c r="AA2096" s="143"/>
      <c r="AB2096" s="143"/>
      <c r="AC2096" s="37"/>
    </row>
    <row r="2097" spans="1:29">
      <c r="A2097" s="442"/>
      <c r="B2097" s="449" t="s">
        <v>748</v>
      </c>
      <c r="C2097" s="449"/>
      <c r="D2097" s="449"/>
      <c r="E2097" s="449"/>
      <c r="F2097" s="449"/>
      <c r="G2097" s="449"/>
      <c r="H2097" s="470">
        <f>SUM(N2094:P2094)</f>
        <v>0</v>
      </c>
      <c r="I2097" s="470"/>
      <c r="J2097" s="470"/>
      <c r="K2097" s="470"/>
      <c r="L2097" s="470"/>
      <c r="M2097" s="470"/>
      <c r="N2097" s="470"/>
      <c r="O2097" s="470"/>
      <c r="P2097" s="102"/>
      <c r="Z2097" s="143"/>
      <c r="AA2097" s="143"/>
      <c r="AB2097" s="143"/>
      <c r="AC2097" s="37"/>
    </row>
    <row r="2098" spans="1:29">
      <c r="A2098" s="442"/>
      <c r="B2098" s="439" t="s">
        <v>721</v>
      </c>
      <c r="C2098" s="439"/>
      <c r="D2098" s="439"/>
      <c r="E2098" s="439"/>
      <c r="F2098" s="439"/>
      <c r="G2098" s="439"/>
      <c r="H2098" s="470">
        <f>SUM(H2095:P2097)</f>
        <v>4060.0000000000005</v>
      </c>
      <c r="I2098" s="470"/>
      <c r="J2098" s="470"/>
      <c r="K2098" s="470"/>
      <c r="L2098" s="470"/>
      <c r="M2098" s="470"/>
      <c r="N2098" s="470"/>
      <c r="O2098" s="470"/>
      <c r="P2098" s="102"/>
      <c r="Z2098" s="143"/>
      <c r="AA2098" s="143"/>
      <c r="AB2098" s="143"/>
      <c r="AC2098" s="37"/>
    </row>
    <row r="2099" spans="1:29">
      <c r="A2099" s="442"/>
      <c r="B2099" s="450" t="s">
        <v>749</v>
      </c>
      <c r="C2099" s="450"/>
      <c r="D2099" s="450"/>
      <c r="E2099" s="450"/>
      <c r="F2099" s="450"/>
      <c r="G2099" s="450"/>
      <c r="H2099" s="471">
        <f>H2098/G2087</f>
        <v>0.72500000000000009</v>
      </c>
      <c r="I2099" s="471"/>
      <c r="J2099" s="471"/>
      <c r="K2099" s="471"/>
      <c r="L2099" s="471"/>
      <c r="M2099" s="471"/>
      <c r="N2099" s="471"/>
      <c r="O2099" s="471"/>
      <c r="P2099" s="102"/>
      <c r="Z2099" s="143"/>
      <c r="AA2099" s="143"/>
      <c r="AB2099" s="143"/>
      <c r="AC2099" s="37"/>
    </row>
    <row r="2100" spans="1:29" s="129" customFormat="1">
      <c r="A2100" s="121"/>
      <c r="B2100" s="121"/>
      <c r="C2100" s="121"/>
      <c r="D2100" s="121"/>
      <c r="E2100" s="121"/>
      <c r="F2100" s="122"/>
      <c r="G2100" s="122"/>
      <c r="H2100" s="123"/>
      <c r="I2100" s="124"/>
      <c r="J2100" s="124"/>
      <c r="K2100" s="124"/>
      <c r="L2100" s="125"/>
      <c r="M2100" s="125"/>
      <c r="N2100" s="127"/>
      <c r="O2100" s="127"/>
      <c r="P2100" s="127"/>
      <c r="Q2100" s="127"/>
      <c r="R2100" s="127"/>
      <c r="S2100" s="127"/>
      <c r="T2100" s="127"/>
      <c r="U2100" s="127"/>
      <c r="V2100" s="127"/>
      <c r="W2100" s="127"/>
      <c r="X2100" s="127"/>
      <c r="Y2100" s="127"/>
      <c r="Z2100" s="143"/>
      <c r="AA2100" s="143"/>
      <c r="AB2100" s="143"/>
      <c r="AC2100" s="37"/>
    </row>
    <row r="2101" spans="1:29" ht="15" customHeight="1">
      <c r="A2101" s="422" t="s">
        <v>678</v>
      </c>
      <c r="B2101" s="422" t="s">
        <v>679</v>
      </c>
      <c r="C2101" s="422" t="s">
        <v>680</v>
      </c>
      <c r="D2101" s="422" t="s">
        <v>681</v>
      </c>
      <c r="E2101" s="422" t="s">
        <v>682</v>
      </c>
      <c r="F2101" s="423" t="s">
        <v>683</v>
      </c>
      <c r="G2101" s="423" t="s">
        <v>684</v>
      </c>
      <c r="H2101" s="138">
        <v>0.6</v>
      </c>
      <c r="I2101" s="451">
        <v>0.2</v>
      </c>
      <c r="J2101" s="451"/>
      <c r="K2101" s="451"/>
      <c r="L2101" s="451"/>
      <c r="M2101" s="451"/>
      <c r="N2101" s="451"/>
      <c r="O2101" s="444">
        <v>0.1</v>
      </c>
      <c r="P2101" s="444"/>
      <c r="Q2101" s="139">
        <v>0.1</v>
      </c>
      <c r="Z2101" s="143"/>
      <c r="AA2101" s="143"/>
      <c r="AB2101" s="143"/>
      <c r="AC2101" s="37"/>
    </row>
    <row r="2102" spans="1:29" ht="14.25" customHeight="1">
      <c r="A2102" s="422"/>
      <c r="B2102" s="422"/>
      <c r="C2102" s="422"/>
      <c r="D2102" s="422"/>
      <c r="E2102" s="422"/>
      <c r="F2102" s="422"/>
      <c r="G2102" s="422"/>
      <c r="H2102" s="445" t="s">
        <v>727</v>
      </c>
      <c r="I2102" s="452" t="s">
        <v>728</v>
      </c>
      <c r="J2102" s="452"/>
      <c r="K2102" s="452"/>
      <c r="L2102" s="452"/>
      <c r="M2102" s="452"/>
      <c r="N2102" s="452"/>
      <c r="O2102" s="446" t="s">
        <v>729</v>
      </c>
      <c r="P2102" s="446"/>
      <c r="Q2102" s="447" t="s">
        <v>730</v>
      </c>
      <c r="Z2102" s="143"/>
      <c r="AA2102" s="143"/>
      <c r="AB2102" s="143"/>
      <c r="AC2102" s="37"/>
    </row>
    <row r="2103" spans="1:29" ht="67.5" customHeight="1">
      <c r="A2103" s="442" t="s">
        <v>427</v>
      </c>
      <c r="B2103" s="427" t="s">
        <v>925</v>
      </c>
      <c r="C2103" s="428">
        <v>4</v>
      </c>
      <c r="D2103" s="428">
        <v>4</v>
      </c>
      <c r="E2103" s="474" t="s">
        <v>618</v>
      </c>
      <c r="F2103" s="429">
        <v>1480</v>
      </c>
      <c r="G2103" s="429">
        <v>5920</v>
      </c>
      <c r="H2103" s="445"/>
      <c r="I2103" s="154" t="s">
        <v>921</v>
      </c>
      <c r="J2103" s="154" t="s">
        <v>926</v>
      </c>
      <c r="K2103" s="154" t="s">
        <v>927</v>
      </c>
      <c r="L2103" s="154" t="s">
        <v>732</v>
      </c>
      <c r="M2103" s="154" t="s">
        <v>797</v>
      </c>
      <c r="N2103" s="154" t="s">
        <v>733</v>
      </c>
      <c r="O2103" s="144" t="s">
        <v>736</v>
      </c>
      <c r="P2103" s="144" t="s">
        <v>737</v>
      </c>
      <c r="Q2103" s="447"/>
      <c r="Z2103" s="143"/>
      <c r="AA2103" s="143"/>
      <c r="AB2103" s="143"/>
      <c r="AC2103" s="37"/>
    </row>
    <row r="2104" spans="1:29" ht="39" customHeight="1">
      <c r="A2104" s="442"/>
      <c r="B2104" s="427"/>
      <c r="C2104" s="427"/>
      <c r="D2104" s="427"/>
      <c r="E2104" s="427"/>
      <c r="F2104" s="427"/>
      <c r="G2104" s="427"/>
      <c r="H2104" s="427"/>
      <c r="I2104" s="153">
        <v>0.1</v>
      </c>
      <c r="J2104" s="153">
        <v>0.1</v>
      </c>
      <c r="K2104" s="153">
        <v>0.05</v>
      </c>
      <c r="L2104" s="153">
        <v>0.55000000000000004</v>
      </c>
      <c r="M2104" s="153">
        <v>0.1</v>
      </c>
      <c r="N2104" s="153">
        <v>0.1</v>
      </c>
      <c r="O2104" s="144">
        <v>0.9</v>
      </c>
      <c r="P2104" s="144">
        <v>0.1</v>
      </c>
      <c r="Q2104" s="447"/>
      <c r="Z2104" s="143"/>
      <c r="AA2104" s="143"/>
      <c r="AB2104" s="143"/>
      <c r="AC2104" s="37"/>
    </row>
    <row r="2105" spans="1:29">
      <c r="A2105" s="442"/>
      <c r="B2105" s="432" t="s">
        <v>714</v>
      </c>
      <c r="C2105" s="432"/>
      <c r="D2105" s="432"/>
      <c r="E2105" s="432"/>
      <c r="F2105" s="432"/>
      <c r="G2105" s="432"/>
      <c r="H2105" s="158">
        <v>4</v>
      </c>
      <c r="I2105" s="115"/>
      <c r="J2105" s="115"/>
      <c r="K2105" s="115"/>
      <c r="L2105" s="115"/>
      <c r="M2105" s="115"/>
      <c r="N2105" s="115"/>
      <c r="O2105" s="115"/>
      <c r="P2105" s="115"/>
      <c r="Q2105" s="115"/>
      <c r="Z2105" s="143"/>
      <c r="AA2105" s="143"/>
      <c r="AB2105" s="143"/>
      <c r="AC2105" s="37"/>
    </row>
    <row r="2106" spans="1:29">
      <c r="A2106" s="442"/>
      <c r="B2106" s="433" t="s">
        <v>715</v>
      </c>
      <c r="C2106" s="433"/>
      <c r="D2106" s="433"/>
      <c r="E2106" s="433"/>
      <c r="F2106" s="433"/>
      <c r="G2106" s="433"/>
      <c r="H2106" s="157">
        <f>(H2105/C2103)*G2103*H2101</f>
        <v>3552</v>
      </c>
      <c r="I2106" s="115"/>
      <c r="J2106" s="115"/>
      <c r="K2106" s="115"/>
      <c r="L2106" s="115"/>
      <c r="M2106" s="115"/>
      <c r="N2106" s="115"/>
      <c r="O2106" s="115"/>
      <c r="P2106" s="115"/>
      <c r="Q2106" s="115"/>
      <c r="Z2106" s="143"/>
      <c r="AA2106" s="143"/>
      <c r="AB2106" s="143"/>
      <c r="AC2106" s="37"/>
    </row>
    <row r="2107" spans="1:29">
      <c r="A2107" s="442"/>
      <c r="B2107" s="432" t="s">
        <v>762</v>
      </c>
      <c r="C2107" s="432"/>
      <c r="D2107" s="432"/>
      <c r="E2107" s="432"/>
      <c r="F2107" s="432"/>
      <c r="G2107" s="432"/>
      <c r="H2107" s="158">
        <v>-2</v>
      </c>
      <c r="I2107" s="115"/>
      <c r="J2107" s="115"/>
      <c r="K2107" s="115"/>
      <c r="L2107" s="115"/>
      <c r="M2107" s="115"/>
      <c r="N2107" s="115"/>
      <c r="O2107" s="115"/>
      <c r="P2107" s="115"/>
      <c r="Q2107" s="115"/>
      <c r="Z2107" s="143"/>
      <c r="AA2107" s="143"/>
      <c r="AB2107" s="143"/>
      <c r="AC2107" s="37"/>
    </row>
    <row r="2108" spans="1:29">
      <c r="A2108" s="442"/>
      <c r="B2108" s="433" t="s">
        <v>763</v>
      </c>
      <c r="C2108" s="433"/>
      <c r="D2108" s="433"/>
      <c r="E2108" s="433"/>
      <c r="F2108" s="433"/>
      <c r="G2108" s="433"/>
      <c r="H2108" s="157">
        <f>(H2107/D2103)*G2103*H2101</f>
        <v>-1776</v>
      </c>
      <c r="I2108" s="115"/>
      <c r="J2108" s="115"/>
      <c r="K2108" s="115"/>
      <c r="L2108" s="115"/>
      <c r="M2108" s="115"/>
      <c r="N2108" s="115"/>
      <c r="O2108" s="115"/>
      <c r="P2108" s="115"/>
      <c r="Q2108" s="115"/>
      <c r="Z2108" s="143"/>
      <c r="AA2108" s="143"/>
      <c r="AB2108" s="143"/>
      <c r="AC2108" s="37"/>
    </row>
    <row r="2109" spans="1:29">
      <c r="A2109" s="442"/>
      <c r="B2109" s="432" t="s">
        <v>766</v>
      </c>
      <c r="C2109" s="432"/>
      <c r="D2109" s="432"/>
      <c r="E2109" s="432"/>
      <c r="F2109" s="432"/>
      <c r="G2109" s="432"/>
      <c r="H2109" s="112"/>
      <c r="I2109" s="232">
        <v>2</v>
      </c>
      <c r="J2109" s="232">
        <v>2</v>
      </c>
      <c r="K2109" s="232">
        <v>2</v>
      </c>
      <c r="L2109" s="232">
        <v>2</v>
      </c>
      <c r="M2109" s="112"/>
      <c r="N2109" s="115"/>
      <c r="O2109" s="115"/>
      <c r="P2109" s="149"/>
      <c r="Q2109" s="149"/>
      <c r="Z2109" s="143"/>
      <c r="AA2109" s="143"/>
      <c r="AB2109" s="143"/>
      <c r="AC2109" s="37"/>
    </row>
    <row r="2110" spans="1:29">
      <c r="A2110" s="442"/>
      <c r="B2110" s="433" t="s">
        <v>767</v>
      </c>
      <c r="C2110" s="433"/>
      <c r="D2110" s="433"/>
      <c r="E2110" s="433"/>
      <c r="F2110" s="433"/>
      <c r="G2110" s="433"/>
      <c r="H2110" s="112"/>
      <c r="I2110" s="233">
        <f>(I2109/D2103)*G2103*I2101*I2104</f>
        <v>59.2</v>
      </c>
      <c r="J2110" s="233">
        <f>(J2109/D2103)*G2103*I2101*J2104</f>
        <v>59.2</v>
      </c>
      <c r="K2110" s="233">
        <f>(K2109/D2103)*G2103*I2101*K2104</f>
        <v>29.6</v>
      </c>
      <c r="L2110" s="233">
        <f>(L2109/D2103)*G2103*I2101*L2104</f>
        <v>325.60000000000002</v>
      </c>
      <c r="M2110" s="112"/>
      <c r="N2110" s="149"/>
      <c r="O2110" s="115"/>
      <c r="P2110" s="149"/>
      <c r="Q2110" s="149"/>
      <c r="Z2110" s="143"/>
      <c r="AA2110" s="143"/>
      <c r="AB2110" s="143"/>
      <c r="AC2110" s="37"/>
    </row>
    <row r="2111" spans="1:29">
      <c r="A2111" s="442"/>
      <c r="B2111" s="432" t="s">
        <v>744</v>
      </c>
      <c r="C2111" s="432"/>
      <c r="D2111" s="432"/>
      <c r="E2111" s="432"/>
      <c r="F2111" s="432"/>
      <c r="G2111" s="432"/>
      <c r="H2111" s="158">
        <v>2</v>
      </c>
      <c r="I2111" s="232">
        <v>1</v>
      </c>
      <c r="J2111" s="232">
        <v>1</v>
      </c>
      <c r="K2111" s="232">
        <v>1</v>
      </c>
      <c r="L2111" s="232">
        <v>1</v>
      </c>
      <c r="M2111" s="232">
        <v>3</v>
      </c>
      <c r="N2111" s="149"/>
      <c r="O2111" s="149"/>
      <c r="P2111" s="149"/>
      <c r="Q2111" s="149"/>
      <c r="Z2111" s="143"/>
      <c r="AA2111" s="143"/>
      <c r="AB2111" s="143"/>
      <c r="AC2111" s="37"/>
    </row>
    <row r="2112" spans="1:29">
      <c r="A2112" s="442"/>
      <c r="B2112" s="433" t="s">
        <v>745</v>
      </c>
      <c r="C2112" s="433"/>
      <c r="D2112" s="433"/>
      <c r="E2112" s="433"/>
      <c r="F2112" s="433"/>
      <c r="G2112" s="433"/>
      <c r="H2112" s="157">
        <f>(H2111/D2103)*G2103*H2101</f>
        <v>1776</v>
      </c>
      <c r="I2112" s="233">
        <f>(I2111/D2103)*G2103*I2101*I2104</f>
        <v>29.6</v>
      </c>
      <c r="J2112" s="233">
        <f>(J2111/D2103)*G2103*I2101*J2104</f>
        <v>29.6</v>
      </c>
      <c r="K2112" s="233">
        <f>(K2111/D2103)*G2103*I2101*K2104</f>
        <v>14.8</v>
      </c>
      <c r="L2112" s="233">
        <f>(L2111/D2103)*G2103*I2101*L2104</f>
        <v>162.80000000000001</v>
      </c>
      <c r="M2112" s="233">
        <f>(M2111/D2103)*G2103*I2101*M2104</f>
        <v>88.800000000000011</v>
      </c>
      <c r="N2112" s="149"/>
      <c r="O2112" s="149"/>
      <c r="P2112" s="149"/>
      <c r="Q2112" s="149"/>
      <c r="Z2112" s="143"/>
      <c r="AA2112" s="143"/>
      <c r="AB2112" s="143"/>
      <c r="AC2112" s="37"/>
    </row>
    <row r="2113" spans="1:29">
      <c r="A2113" s="442"/>
      <c r="B2113" s="448" t="s">
        <v>720</v>
      </c>
      <c r="C2113" s="448"/>
      <c r="D2113" s="448"/>
      <c r="E2113" s="448"/>
      <c r="F2113" s="448"/>
      <c r="G2113" s="448"/>
      <c r="H2113" s="152">
        <f t="shared" ref="H2113:Q2113" si="132">H2105+H2107+H2109+H2111</f>
        <v>4</v>
      </c>
      <c r="I2113" s="152">
        <f t="shared" si="132"/>
        <v>3</v>
      </c>
      <c r="J2113" s="152">
        <f t="shared" si="132"/>
        <v>3</v>
      </c>
      <c r="K2113" s="152">
        <f t="shared" si="132"/>
        <v>3</v>
      </c>
      <c r="L2113" s="152">
        <f t="shared" si="132"/>
        <v>3</v>
      </c>
      <c r="M2113" s="152">
        <f t="shared" si="132"/>
        <v>3</v>
      </c>
      <c r="N2113" s="152">
        <f t="shared" si="132"/>
        <v>0</v>
      </c>
      <c r="O2113" s="152">
        <f t="shared" si="132"/>
        <v>0</v>
      </c>
      <c r="P2113" s="152">
        <f t="shared" si="132"/>
        <v>0</v>
      </c>
      <c r="Q2113" s="152">
        <f t="shared" si="132"/>
        <v>0</v>
      </c>
      <c r="Z2113" s="143"/>
      <c r="AA2113" s="143"/>
      <c r="AB2113" s="143"/>
      <c r="AC2113" s="37"/>
    </row>
    <row r="2114" spans="1:29">
      <c r="A2114" s="442"/>
      <c r="B2114" s="439" t="s">
        <v>695</v>
      </c>
      <c r="C2114" s="439"/>
      <c r="D2114" s="439"/>
      <c r="E2114" s="439"/>
      <c r="F2114" s="439"/>
      <c r="G2114" s="439"/>
      <c r="H2114" s="117">
        <f t="shared" ref="H2114:Q2114" si="133">H2106+H2108+H2110+H2112</f>
        <v>3552</v>
      </c>
      <c r="I2114" s="117">
        <f t="shared" si="133"/>
        <v>88.800000000000011</v>
      </c>
      <c r="J2114" s="117">
        <f t="shared" si="133"/>
        <v>88.800000000000011</v>
      </c>
      <c r="K2114" s="117">
        <f t="shared" si="133"/>
        <v>44.400000000000006</v>
      </c>
      <c r="L2114" s="117">
        <f t="shared" si="133"/>
        <v>488.40000000000003</v>
      </c>
      <c r="M2114" s="117">
        <f t="shared" si="133"/>
        <v>88.800000000000011</v>
      </c>
      <c r="N2114" s="117">
        <f t="shared" si="133"/>
        <v>0</v>
      </c>
      <c r="O2114" s="117">
        <f t="shared" si="133"/>
        <v>0</v>
      </c>
      <c r="P2114" s="117">
        <f t="shared" si="133"/>
        <v>0</v>
      </c>
      <c r="Q2114" s="117">
        <f t="shared" si="133"/>
        <v>0</v>
      </c>
      <c r="U2114" s="141"/>
      <c r="Z2114" s="143"/>
      <c r="AA2114" s="143"/>
      <c r="AB2114" s="143"/>
      <c r="AC2114" s="37"/>
    </row>
    <row r="2115" spans="1:29">
      <c r="A2115" s="442"/>
      <c r="B2115" s="449" t="s">
        <v>746</v>
      </c>
      <c r="C2115" s="449"/>
      <c r="D2115" s="449"/>
      <c r="E2115" s="449"/>
      <c r="F2115" s="449"/>
      <c r="G2115" s="449"/>
      <c r="H2115" s="470">
        <f>H2114</f>
        <v>3552</v>
      </c>
      <c r="I2115" s="470"/>
      <c r="J2115" s="470"/>
      <c r="K2115" s="470"/>
      <c r="L2115" s="470"/>
      <c r="M2115" s="470"/>
      <c r="N2115" s="470"/>
      <c r="O2115" s="470"/>
      <c r="P2115" s="470"/>
      <c r="Q2115" s="470"/>
      <c r="Z2115" s="143"/>
      <c r="AA2115" s="143"/>
      <c r="AB2115" s="143"/>
      <c r="AC2115" s="37"/>
    </row>
    <row r="2116" spans="1:29">
      <c r="A2116" s="442"/>
      <c r="B2116" s="449" t="s">
        <v>747</v>
      </c>
      <c r="C2116" s="449"/>
      <c r="D2116" s="449"/>
      <c r="E2116" s="449"/>
      <c r="F2116" s="449"/>
      <c r="G2116" s="449"/>
      <c r="H2116" s="470">
        <f>SUM(I2114:M2114)</f>
        <v>799.2</v>
      </c>
      <c r="I2116" s="470"/>
      <c r="J2116" s="470"/>
      <c r="K2116" s="470"/>
      <c r="L2116" s="470"/>
      <c r="M2116" s="470"/>
      <c r="N2116" s="470"/>
      <c r="O2116" s="470"/>
      <c r="P2116" s="470"/>
      <c r="Q2116" s="470"/>
      <c r="Z2116" s="143"/>
      <c r="AA2116" s="143"/>
      <c r="AB2116" s="143"/>
      <c r="AC2116" s="37"/>
    </row>
    <row r="2117" spans="1:29">
      <c r="A2117" s="442"/>
      <c r="B2117" s="449" t="s">
        <v>748</v>
      </c>
      <c r="C2117" s="449"/>
      <c r="D2117" s="449"/>
      <c r="E2117" s="449"/>
      <c r="F2117" s="449"/>
      <c r="G2117" s="449"/>
      <c r="H2117" s="470">
        <f>SUM(N2113:P2113)</f>
        <v>0</v>
      </c>
      <c r="I2117" s="470"/>
      <c r="J2117" s="470"/>
      <c r="K2117" s="470"/>
      <c r="L2117" s="470"/>
      <c r="M2117" s="470"/>
      <c r="N2117" s="470"/>
      <c r="O2117" s="470"/>
      <c r="P2117" s="470"/>
      <c r="Q2117" s="470"/>
      <c r="Z2117" s="143"/>
      <c r="AA2117" s="143"/>
      <c r="AB2117" s="143"/>
      <c r="AC2117" s="37"/>
    </row>
    <row r="2118" spans="1:29">
      <c r="A2118" s="442"/>
      <c r="B2118" s="439" t="s">
        <v>721</v>
      </c>
      <c r="C2118" s="439"/>
      <c r="D2118" s="439"/>
      <c r="E2118" s="439"/>
      <c r="F2118" s="439"/>
      <c r="G2118" s="439"/>
      <c r="H2118" s="470">
        <f>SUM(H2115:P2117)</f>
        <v>4351.2</v>
      </c>
      <c r="I2118" s="470"/>
      <c r="J2118" s="470"/>
      <c r="K2118" s="470"/>
      <c r="L2118" s="470"/>
      <c r="M2118" s="470"/>
      <c r="N2118" s="470"/>
      <c r="O2118" s="470"/>
      <c r="P2118" s="470"/>
      <c r="Q2118" s="470"/>
      <c r="Z2118" s="143"/>
      <c r="AA2118" s="143"/>
      <c r="AB2118" s="143"/>
      <c r="AC2118" s="37"/>
    </row>
    <row r="2119" spans="1:29">
      <c r="A2119" s="442"/>
      <c r="B2119" s="450" t="s">
        <v>749</v>
      </c>
      <c r="C2119" s="450"/>
      <c r="D2119" s="450"/>
      <c r="E2119" s="450"/>
      <c r="F2119" s="450"/>
      <c r="G2119" s="450"/>
      <c r="H2119" s="471">
        <f>H2118/G2103</f>
        <v>0.73499999999999999</v>
      </c>
      <c r="I2119" s="471"/>
      <c r="J2119" s="471"/>
      <c r="K2119" s="471"/>
      <c r="L2119" s="471"/>
      <c r="M2119" s="471"/>
      <c r="N2119" s="471"/>
      <c r="O2119" s="471"/>
      <c r="P2119" s="471"/>
      <c r="Q2119" s="471"/>
      <c r="Z2119" s="143"/>
      <c r="AA2119" s="143"/>
      <c r="AB2119" s="143"/>
      <c r="AC2119" s="37"/>
    </row>
    <row r="2120" spans="1:29" s="129" customFormat="1">
      <c r="A2120" s="121"/>
      <c r="B2120" s="121"/>
      <c r="C2120" s="121"/>
      <c r="D2120" s="121"/>
      <c r="E2120" s="121"/>
      <c r="F2120" s="122"/>
      <c r="G2120" s="122"/>
      <c r="H2120" s="123"/>
      <c r="I2120" s="124"/>
      <c r="J2120" s="124"/>
      <c r="K2120" s="124"/>
      <c r="L2120" s="125"/>
      <c r="M2120" s="125"/>
      <c r="N2120" s="127"/>
      <c r="O2120" s="127"/>
      <c r="P2120" s="127"/>
      <c r="Q2120" s="127"/>
      <c r="R2120" s="127"/>
      <c r="S2120" s="127"/>
      <c r="T2120" s="127"/>
      <c r="U2120" s="127"/>
      <c r="V2120" s="127"/>
      <c r="W2120" s="127"/>
      <c r="X2120" s="127"/>
      <c r="Y2120" s="127"/>
      <c r="Z2120" s="143"/>
      <c r="AA2120" s="143"/>
      <c r="AB2120" s="143"/>
      <c r="AC2120" s="37"/>
    </row>
    <row r="2121" spans="1:29" ht="15" customHeight="1">
      <c r="A2121" s="422" t="s">
        <v>678</v>
      </c>
      <c r="B2121" s="422" t="s">
        <v>679</v>
      </c>
      <c r="C2121" s="422" t="s">
        <v>680</v>
      </c>
      <c r="D2121" s="422" t="s">
        <v>681</v>
      </c>
      <c r="E2121" s="422" t="s">
        <v>682</v>
      </c>
      <c r="F2121" s="423" t="s">
        <v>683</v>
      </c>
      <c r="G2121" s="423" t="s">
        <v>684</v>
      </c>
      <c r="H2121" s="138">
        <v>0.55000000000000004</v>
      </c>
      <c r="I2121" s="451">
        <v>0.25</v>
      </c>
      <c r="J2121" s="451"/>
      <c r="K2121" s="451"/>
      <c r="L2121" s="451"/>
      <c r="M2121" s="444">
        <v>0.1</v>
      </c>
      <c r="N2121" s="444"/>
      <c r="O2121" s="139">
        <v>0.1</v>
      </c>
      <c r="P2121" s="102"/>
      <c r="Z2121" s="143"/>
      <c r="AA2121" s="143"/>
      <c r="AB2121" s="143"/>
      <c r="AC2121" s="37"/>
    </row>
    <row r="2122" spans="1:29" ht="14.25" customHeight="1">
      <c r="A2122" s="422"/>
      <c r="B2122" s="422"/>
      <c r="C2122" s="422"/>
      <c r="D2122" s="422"/>
      <c r="E2122" s="422"/>
      <c r="F2122" s="422"/>
      <c r="G2122" s="422"/>
      <c r="H2122" s="445" t="s">
        <v>727</v>
      </c>
      <c r="I2122" s="452" t="s">
        <v>728</v>
      </c>
      <c r="J2122" s="452"/>
      <c r="K2122" s="452"/>
      <c r="L2122" s="452"/>
      <c r="M2122" s="446" t="s">
        <v>729</v>
      </c>
      <c r="N2122" s="446"/>
      <c r="O2122" s="447" t="s">
        <v>730</v>
      </c>
      <c r="P2122" s="102"/>
      <c r="Z2122" s="143"/>
      <c r="AA2122" s="143"/>
      <c r="AB2122" s="143"/>
      <c r="AC2122" s="37"/>
    </row>
    <row r="2123" spans="1:29" ht="67.5" customHeight="1">
      <c r="A2123" s="442" t="s">
        <v>428</v>
      </c>
      <c r="B2123" s="427" t="s">
        <v>988</v>
      </c>
      <c r="C2123" s="428">
        <v>88</v>
      </c>
      <c r="D2123" s="428">
        <v>82</v>
      </c>
      <c r="E2123" s="474" t="s">
        <v>618</v>
      </c>
      <c r="F2123" s="429">
        <v>5900</v>
      </c>
      <c r="G2123" s="429">
        <f>D2123*F2123</f>
        <v>483800</v>
      </c>
      <c r="H2123" s="445"/>
      <c r="I2123" s="154" t="s">
        <v>809</v>
      </c>
      <c r="J2123" s="154" t="s">
        <v>810</v>
      </c>
      <c r="K2123" s="154" t="s">
        <v>811</v>
      </c>
      <c r="L2123" s="154" t="s">
        <v>812</v>
      </c>
      <c r="M2123" s="144" t="s">
        <v>736</v>
      </c>
      <c r="N2123" s="144" t="s">
        <v>737</v>
      </c>
      <c r="O2123" s="447"/>
      <c r="P2123" s="102"/>
      <c r="Z2123" s="143"/>
      <c r="AA2123" s="143"/>
      <c r="AB2123" s="143"/>
      <c r="AC2123" s="37"/>
    </row>
    <row r="2124" spans="1:29" ht="39" customHeight="1">
      <c r="A2124" s="442"/>
      <c r="B2124" s="427"/>
      <c r="C2124" s="427"/>
      <c r="D2124" s="427"/>
      <c r="E2124" s="427"/>
      <c r="F2124" s="427"/>
      <c r="G2124" s="427"/>
      <c r="H2124" s="427"/>
      <c r="I2124" s="153">
        <v>0.2</v>
      </c>
      <c r="J2124" s="153">
        <v>0.1</v>
      </c>
      <c r="K2124" s="153">
        <v>0.6</v>
      </c>
      <c r="L2124" s="153">
        <v>0.1</v>
      </c>
      <c r="M2124" s="144">
        <v>0.9</v>
      </c>
      <c r="N2124" s="144">
        <v>0.1</v>
      </c>
      <c r="O2124" s="447"/>
      <c r="P2124" s="102"/>
      <c r="Z2124" s="143"/>
      <c r="AA2124" s="143"/>
      <c r="AB2124" s="143"/>
      <c r="AC2124" s="37"/>
    </row>
    <row r="2125" spans="1:29">
      <c r="A2125" s="442"/>
      <c r="B2125" s="432" t="s">
        <v>813</v>
      </c>
      <c r="C2125" s="432"/>
      <c r="D2125" s="432"/>
      <c r="E2125" s="432"/>
      <c r="F2125" s="432"/>
      <c r="G2125" s="432"/>
      <c r="H2125" s="158">
        <v>82</v>
      </c>
      <c r="I2125" s="115"/>
      <c r="J2125" s="115"/>
      <c r="K2125" s="115"/>
      <c r="L2125" s="115"/>
      <c r="M2125" s="115"/>
      <c r="N2125" s="115"/>
      <c r="O2125" s="115"/>
      <c r="P2125" s="102"/>
      <c r="Z2125" s="143"/>
      <c r="AA2125" s="143"/>
      <c r="AB2125" s="143"/>
      <c r="AC2125" s="37"/>
    </row>
    <row r="2126" spans="1:29">
      <c r="A2126" s="442"/>
      <c r="B2126" s="433" t="s">
        <v>814</v>
      </c>
      <c r="C2126" s="433"/>
      <c r="D2126" s="433"/>
      <c r="E2126" s="433"/>
      <c r="F2126" s="433"/>
      <c r="G2126" s="433"/>
      <c r="H2126" s="157">
        <f>(H2125/D2123)*G2123*H2121</f>
        <v>266090</v>
      </c>
      <c r="I2126" s="115"/>
      <c r="J2126" s="115"/>
      <c r="K2126" s="115"/>
      <c r="L2126" s="115"/>
      <c r="M2126" s="115"/>
      <c r="N2126" s="115"/>
      <c r="O2126" s="115"/>
      <c r="P2126" s="102"/>
      <c r="Z2126" s="143"/>
      <c r="AA2126" s="143"/>
      <c r="AB2126" s="143"/>
      <c r="AC2126" s="37"/>
    </row>
    <row r="2127" spans="1:29">
      <c r="A2127" s="442"/>
      <c r="B2127" s="432" t="s">
        <v>779</v>
      </c>
      <c r="C2127" s="432"/>
      <c r="D2127" s="432"/>
      <c r="E2127" s="432"/>
      <c r="F2127" s="432"/>
      <c r="G2127" s="432"/>
      <c r="H2127" s="115"/>
      <c r="I2127" s="130">
        <v>52</v>
      </c>
      <c r="J2127" s="115"/>
      <c r="K2127" s="115"/>
      <c r="L2127" s="115"/>
      <c r="M2127" s="115"/>
      <c r="N2127" s="115"/>
      <c r="O2127" s="115"/>
      <c r="P2127" s="102"/>
      <c r="Z2127" s="143"/>
      <c r="AA2127" s="143"/>
      <c r="AB2127" s="143"/>
      <c r="AC2127" s="37"/>
    </row>
    <row r="2128" spans="1:29">
      <c r="A2128" s="442"/>
      <c r="B2128" s="433" t="s">
        <v>780</v>
      </c>
      <c r="C2128" s="433"/>
      <c r="D2128" s="433"/>
      <c r="E2128" s="433"/>
      <c r="F2128" s="433"/>
      <c r="G2128" s="433"/>
      <c r="H2128" s="115"/>
      <c r="I2128" s="157">
        <f>(I2127/D2123)*G2123*I2121*I2124</f>
        <v>15340</v>
      </c>
      <c r="J2128" s="115"/>
      <c r="K2128" s="115"/>
      <c r="L2128" s="115"/>
      <c r="M2128" s="115"/>
      <c r="N2128" s="115"/>
      <c r="O2128" s="115"/>
      <c r="P2128" s="102"/>
      <c r="Z2128" s="143"/>
      <c r="AA2128" s="143"/>
      <c r="AB2128" s="143"/>
      <c r="AC2128" s="37"/>
    </row>
    <row r="2129" spans="1:29">
      <c r="A2129" s="442"/>
      <c r="B2129" s="432" t="s">
        <v>716</v>
      </c>
      <c r="C2129" s="432"/>
      <c r="D2129" s="432"/>
      <c r="E2129" s="432"/>
      <c r="F2129" s="432"/>
      <c r="G2129" s="432"/>
      <c r="H2129" s="115"/>
      <c r="I2129" s="130">
        <v>46</v>
      </c>
      <c r="J2129" s="130">
        <v>46</v>
      </c>
      <c r="K2129" s="130">
        <v>46</v>
      </c>
      <c r="L2129" s="115"/>
      <c r="M2129" s="115"/>
      <c r="N2129" s="115"/>
      <c r="O2129" s="115"/>
      <c r="P2129" s="102"/>
      <c r="Z2129" s="143"/>
      <c r="AA2129" s="143"/>
      <c r="AB2129" s="143"/>
      <c r="AC2129" s="37"/>
    </row>
    <row r="2130" spans="1:29">
      <c r="A2130" s="442"/>
      <c r="B2130" s="433" t="s">
        <v>717</v>
      </c>
      <c r="C2130" s="433"/>
      <c r="D2130" s="433"/>
      <c r="E2130" s="433"/>
      <c r="F2130" s="433"/>
      <c r="G2130" s="433"/>
      <c r="H2130" s="115"/>
      <c r="I2130" s="157">
        <f>(I2129/D2123)*G2123*I2121*I2124</f>
        <v>13570</v>
      </c>
      <c r="J2130" s="157">
        <f>(J2129/D2123)*G2123*I2121*J2124</f>
        <v>6785</v>
      </c>
      <c r="K2130" s="157">
        <f>(K2129/D2123)*G2123*I2121*K2124</f>
        <v>40710</v>
      </c>
      <c r="L2130" s="119"/>
      <c r="M2130" s="115"/>
      <c r="N2130" s="115"/>
      <c r="O2130" s="115"/>
      <c r="P2130" s="102"/>
      <c r="Z2130" s="143"/>
      <c r="AA2130" s="143"/>
      <c r="AB2130" s="143"/>
      <c r="AC2130" s="37"/>
    </row>
    <row r="2131" spans="1:29">
      <c r="A2131" s="442"/>
      <c r="B2131" s="432" t="s">
        <v>718</v>
      </c>
      <c r="C2131" s="432"/>
      <c r="D2131" s="432"/>
      <c r="E2131" s="432"/>
      <c r="F2131" s="432"/>
      <c r="G2131" s="432"/>
      <c r="H2131" s="234">
        <f>-1</f>
        <v>-1</v>
      </c>
      <c r="I2131" s="235">
        <f>-52</f>
        <v>-52</v>
      </c>
      <c r="J2131" s="115"/>
      <c r="K2131" s="115"/>
      <c r="L2131" s="115"/>
      <c r="M2131" s="115"/>
      <c r="N2131" s="115"/>
      <c r="O2131" s="115"/>
      <c r="P2131" s="141"/>
      <c r="Z2131" s="143"/>
      <c r="AA2131" s="143"/>
      <c r="AB2131" s="143"/>
      <c r="AC2131" s="37"/>
    </row>
    <row r="2132" spans="1:29">
      <c r="A2132" s="442"/>
      <c r="B2132" s="433" t="s">
        <v>719</v>
      </c>
      <c r="C2132" s="433"/>
      <c r="D2132" s="433"/>
      <c r="E2132" s="433"/>
      <c r="F2132" s="433"/>
      <c r="G2132" s="433"/>
      <c r="H2132" s="236">
        <f>(H2131/D2123)*G2123*H2121</f>
        <v>-3245.0000000000005</v>
      </c>
      <c r="I2132" s="236">
        <f>(I2131/D2123)*G2123*I2121*I2124</f>
        <v>-15340</v>
      </c>
      <c r="J2132" s="115"/>
      <c r="K2132" s="115"/>
      <c r="L2132" s="115"/>
      <c r="M2132" s="115"/>
      <c r="N2132" s="115"/>
      <c r="O2132" s="115"/>
      <c r="P2132" s="102"/>
      <c r="Z2132" s="143"/>
      <c r="AA2132" s="143"/>
      <c r="AB2132" s="143"/>
      <c r="AC2132" s="37"/>
    </row>
    <row r="2133" spans="1:29">
      <c r="A2133" s="442"/>
      <c r="B2133" s="432" t="s">
        <v>762</v>
      </c>
      <c r="C2133" s="432"/>
      <c r="D2133" s="432"/>
      <c r="E2133" s="432"/>
      <c r="F2133" s="432"/>
      <c r="G2133" s="432"/>
      <c r="H2133" s="115"/>
      <c r="I2133" s="235">
        <v>13</v>
      </c>
      <c r="J2133" s="235">
        <v>5</v>
      </c>
      <c r="K2133" s="235">
        <v>5</v>
      </c>
      <c r="L2133" s="235">
        <v>51</v>
      </c>
      <c r="M2133" s="115"/>
      <c r="N2133" s="115"/>
      <c r="O2133" s="115"/>
      <c r="P2133" s="102"/>
      <c r="Z2133" s="143"/>
      <c r="AA2133" s="143"/>
      <c r="AB2133" s="143"/>
      <c r="AC2133" s="37"/>
    </row>
    <row r="2134" spans="1:29">
      <c r="A2134" s="442"/>
      <c r="B2134" s="433" t="s">
        <v>763</v>
      </c>
      <c r="C2134" s="433"/>
      <c r="D2134" s="433"/>
      <c r="E2134" s="433"/>
      <c r="F2134" s="433"/>
      <c r="G2134" s="433"/>
      <c r="H2134" s="115"/>
      <c r="I2134" s="236">
        <f>(I2133/D2123)*G2123*I2121*I2124</f>
        <v>3835</v>
      </c>
      <c r="J2134" s="236">
        <f>(J2133/D2123)*G2123*I2121*J2124</f>
        <v>737.5</v>
      </c>
      <c r="K2134" s="236">
        <f>(K2133/D2123)*G2123*I2121*K2124</f>
        <v>4425</v>
      </c>
      <c r="L2134" s="236">
        <f>(L2133/D2123)*G2123*I2121*L2124</f>
        <v>7522.5</v>
      </c>
      <c r="M2134" s="115"/>
      <c r="N2134" s="115"/>
      <c r="O2134" s="115"/>
      <c r="P2134" s="102"/>
      <c r="Z2134" s="143"/>
      <c r="AA2134" s="143"/>
      <c r="AB2134" s="143"/>
      <c r="AC2134" s="37"/>
    </row>
    <row r="2135" spans="1:29">
      <c r="A2135" s="442"/>
      <c r="B2135" s="432" t="s">
        <v>742</v>
      </c>
      <c r="C2135" s="432"/>
      <c r="D2135" s="432"/>
      <c r="E2135" s="432"/>
      <c r="F2135" s="432"/>
      <c r="G2135" s="432"/>
      <c r="H2135" s="115"/>
      <c r="I2135" s="235">
        <v>22</v>
      </c>
      <c r="J2135" s="235">
        <v>30</v>
      </c>
      <c r="K2135" s="235">
        <v>30</v>
      </c>
      <c r="L2135" s="235">
        <v>30</v>
      </c>
      <c r="M2135" s="237">
        <v>47</v>
      </c>
      <c r="N2135" s="237">
        <v>47</v>
      </c>
      <c r="O2135" s="115"/>
      <c r="P2135" s="102"/>
      <c r="Z2135" s="143"/>
      <c r="AA2135" s="143"/>
      <c r="AB2135" s="143"/>
      <c r="AC2135" s="37"/>
    </row>
    <row r="2136" spans="1:29">
      <c r="A2136" s="442"/>
      <c r="B2136" s="433" t="s">
        <v>743</v>
      </c>
      <c r="C2136" s="433"/>
      <c r="D2136" s="433"/>
      <c r="E2136" s="433"/>
      <c r="F2136" s="433"/>
      <c r="G2136" s="433"/>
      <c r="H2136" s="115"/>
      <c r="I2136" s="236">
        <f>(I2135/D2123)*G2123*I2121*I2124</f>
        <v>6490.0000000000009</v>
      </c>
      <c r="J2136" s="236">
        <f>(J2135/D2123)*G2123*I2121*J2124</f>
        <v>4425</v>
      </c>
      <c r="K2136" s="236">
        <f>(K2135/D2123)*G2123*I2121*K2124</f>
        <v>26550</v>
      </c>
      <c r="L2136" s="236">
        <f>(L2135/D2123)*G2123*I2121*L2124</f>
        <v>4425</v>
      </c>
      <c r="M2136" s="236">
        <f>(M2135/D2123)*G2123*M2121*M2124</f>
        <v>24957</v>
      </c>
      <c r="N2136" s="236">
        <f>(N2135/D2123)*G2123*M2121*N2124</f>
        <v>2773</v>
      </c>
      <c r="O2136" s="115"/>
      <c r="P2136" s="220"/>
      <c r="Z2136" s="143"/>
      <c r="AA2136" s="143"/>
      <c r="AB2136" s="143"/>
      <c r="AC2136" s="37"/>
    </row>
    <row r="2137" spans="1:29">
      <c r="A2137" s="442"/>
      <c r="B2137" s="432" t="s">
        <v>751</v>
      </c>
      <c r="C2137" s="432"/>
      <c r="D2137" s="432"/>
      <c r="E2137" s="432"/>
      <c r="F2137" s="432"/>
      <c r="G2137" s="432"/>
      <c r="H2137" s="115"/>
      <c r="I2137" s="115"/>
      <c r="J2137" s="115"/>
      <c r="K2137" s="115"/>
      <c r="L2137" s="115"/>
      <c r="M2137" s="237">
        <v>34</v>
      </c>
      <c r="N2137" s="237">
        <v>34</v>
      </c>
      <c r="O2137" s="115"/>
      <c r="P2137" s="102"/>
      <c r="Z2137" s="143"/>
      <c r="AA2137" s="143"/>
      <c r="AB2137" s="143"/>
      <c r="AC2137" s="37"/>
    </row>
    <row r="2138" spans="1:29">
      <c r="A2138" s="442"/>
      <c r="B2138" s="433" t="s">
        <v>752</v>
      </c>
      <c r="C2138" s="433"/>
      <c r="D2138" s="433"/>
      <c r="E2138" s="433"/>
      <c r="F2138" s="433"/>
      <c r="G2138" s="433"/>
      <c r="H2138" s="115"/>
      <c r="I2138" s="115"/>
      <c r="J2138" s="115"/>
      <c r="K2138" s="115"/>
      <c r="L2138" s="115"/>
      <c r="M2138" s="236">
        <f>(M2137/D2123)*G2123*M2121*M2124</f>
        <v>18054</v>
      </c>
      <c r="N2138" s="236">
        <f>(N2137/D2123)*G2123*M2121*N2124</f>
        <v>2006</v>
      </c>
      <c r="O2138" s="115"/>
      <c r="P2138" s="220"/>
      <c r="Z2138" s="143"/>
      <c r="AA2138" s="143"/>
      <c r="AB2138" s="143"/>
      <c r="AC2138" s="37"/>
    </row>
    <row r="2139" spans="1:29">
      <c r="A2139" s="442"/>
      <c r="B2139" s="432" t="s">
        <v>764</v>
      </c>
      <c r="C2139" s="432"/>
      <c r="D2139" s="432"/>
      <c r="E2139" s="432"/>
      <c r="F2139" s="432"/>
      <c r="G2139" s="432"/>
      <c r="H2139" s="115"/>
      <c r="I2139" s="115"/>
      <c r="J2139" s="115"/>
      <c r="K2139" s="115"/>
      <c r="L2139" s="115"/>
      <c r="M2139" s="115"/>
      <c r="N2139" s="115"/>
      <c r="O2139" s="237">
        <v>81</v>
      </c>
      <c r="P2139" s="102"/>
      <c r="Z2139" s="143"/>
      <c r="AA2139" s="143"/>
      <c r="AB2139" s="143"/>
      <c r="AC2139" s="37"/>
    </row>
    <row r="2140" spans="1:29">
      <c r="A2140" s="442"/>
      <c r="B2140" s="433" t="s">
        <v>765</v>
      </c>
      <c r="C2140" s="433"/>
      <c r="D2140" s="433"/>
      <c r="E2140" s="433"/>
      <c r="F2140" s="433"/>
      <c r="G2140" s="433"/>
      <c r="H2140" s="115"/>
      <c r="I2140" s="115"/>
      <c r="J2140" s="115"/>
      <c r="K2140" s="115"/>
      <c r="L2140" s="115"/>
      <c r="M2140" s="115"/>
      <c r="N2140" s="115"/>
      <c r="O2140" s="236">
        <f>(O2139/D2123)*G2123*O2121</f>
        <v>47790</v>
      </c>
      <c r="P2140" s="220"/>
      <c r="Z2140" s="143"/>
      <c r="AA2140" s="143"/>
      <c r="AB2140" s="143"/>
      <c r="AC2140" s="37"/>
    </row>
    <row r="2141" spans="1:29">
      <c r="A2141" s="442"/>
      <c r="B2141" s="448" t="s">
        <v>720</v>
      </c>
      <c r="C2141" s="448"/>
      <c r="D2141" s="448"/>
      <c r="E2141" s="448"/>
      <c r="F2141" s="448"/>
      <c r="G2141" s="448"/>
      <c r="H2141" s="152">
        <f t="shared" ref="H2141:O2142" si="134">H2125+H2127+H2129+H2131+H2133+H2135+H2137+H2139</f>
        <v>81</v>
      </c>
      <c r="I2141" s="152">
        <f t="shared" si="134"/>
        <v>81</v>
      </c>
      <c r="J2141" s="152">
        <f t="shared" si="134"/>
        <v>81</v>
      </c>
      <c r="K2141" s="152">
        <f t="shared" si="134"/>
        <v>81</v>
      </c>
      <c r="L2141" s="152">
        <f t="shared" si="134"/>
        <v>81</v>
      </c>
      <c r="M2141" s="152">
        <f t="shared" si="134"/>
        <v>81</v>
      </c>
      <c r="N2141" s="152">
        <f t="shared" si="134"/>
        <v>81</v>
      </c>
      <c r="O2141" s="152">
        <f t="shared" si="134"/>
        <v>81</v>
      </c>
      <c r="P2141" s="102"/>
      <c r="Z2141" s="143"/>
      <c r="AA2141" s="143"/>
      <c r="AB2141" s="143"/>
      <c r="AC2141" s="37"/>
    </row>
    <row r="2142" spans="1:29">
      <c r="A2142" s="442"/>
      <c r="B2142" s="439" t="s">
        <v>695</v>
      </c>
      <c r="C2142" s="439"/>
      <c r="D2142" s="439"/>
      <c r="E2142" s="439"/>
      <c r="F2142" s="439"/>
      <c r="G2142" s="439"/>
      <c r="H2142" s="117">
        <f t="shared" si="134"/>
        <v>262845</v>
      </c>
      <c r="I2142" s="117">
        <f t="shared" si="134"/>
        <v>23895</v>
      </c>
      <c r="J2142" s="117">
        <f t="shared" si="134"/>
        <v>11947.5</v>
      </c>
      <c r="K2142" s="117">
        <f t="shared" si="134"/>
        <v>71685</v>
      </c>
      <c r="L2142" s="117">
        <f t="shared" si="134"/>
        <v>11947.5</v>
      </c>
      <c r="M2142" s="117">
        <f t="shared" si="134"/>
        <v>43011</v>
      </c>
      <c r="N2142" s="117">
        <f t="shared" si="134"/>
        <v>4779</v>
      </c>
      <c r="O2142" s="117">
        <f t="shared" si="134"/>
        <v>47790</v>
      </c>
      <c r="P2142" s="102"/>
      <c r="S2142" s="141"/>
      <c r="Z2142" s="143"/>
      <c r="AA2142" s="143"/>
      <c r="AB2142" s="143"/>
      <c r="AC2142" s="37"/>
    </row>
    <row r="2143" spans="1:29">
      <c r="A2143" s="442"/>
      <c r="B2143" s="449" t="s">
        <v>746</v>
      </c>
      <c r="C2143" s="449"/>
      <c r="D2143" s="449"/>
      <c r="E2143" s="449"/>
      <c r="F2143" s="449"/>
      <c r="G2143" s="449"/>
      <c r="H2143" s="440">
        <f>H2142</f>
        <v>262845</v>
      </c>
      <c r="I2143" s="440"/>
      <c r="J2143" s="440"/>
      <c r="K2143" s="440"/>
      <c r="L2143" s="440"/>
      <c r="M2143" s="440"/>
      <c r="N2143" s="440"/>
      <c r="O2143" s="440"/>
      <c r="P2143" s="102"/>
      <c r="Z2143" s="143"/>
      <c r="AA2143" s="143"/>
      <c r="AB2143" s="143"/>
      <c r="AC2143" s="37"/>
    </row>
    <row r="2144" spans="1:29">
      <c r="A2144" s="442"/>
      <c r="B2144" s="449" t="s">
        <v>747</v>
      </c>
      <c r="C2144" s="449"/>
      <c r="D2144" s="449"/>
      <c r="E2144" s="449"/>
      <c r="F2144" s="449"/>
      <c r="G2144" s="449"/>
      <c r="H2144" s="440">
        <f>SUM(I2142:L2142)</f>
        <v>119475</v>
      </c>
      <c r="I2144" s="440"/>
      <c r="J2144" s="440"/>
      <c r="K2144" s="440"/>
      <c r="L2144" s="440"/>
      <c r="M2144" s="440"/>
      <c r="N2144" s="440"/>
      <c r="O2144" s="440"/>
      <c r="P2144" s="102"/>
      <c r="Z2144" s="143"/>
      <c r="AA2144" s="143"/>
      <c r="AB2144" s="143"/>
      <c r="AC2144" s="37"/>
    </row>
    <row r="2145" spans="1:29">
      <c r="A2145" s="442"/>
      <c r="B2145" s="449" t="s">
        <v>748</v>
      </c>
      <c r="C2145" s="449"/>
      <c r="D2145" s="449"/>
      <c r="E2145" s="449"/>
      <c r="F2145" s="449"/>
      <c r="G2145" s="449"/>
      <c r="H2145" s="440">
        <f>SUM(M2142:O2142)</f>
        <v>95580</v>
      </c>
      <c r="I2145" s="440"/>
      <c r="J2145" s="440"/>
      <c r="K2145" s="440"/>
      <c r="L2145" s="440"/>
      <c r="M2145" s="440"/>
      <c r="N2145" s="440"/>
      <c r="O2145" s="440"/>
      <c r="P2145" s="102"/>
      <c r="Z2145" s="143"/>
      <c r="AA2145" s="143"/>
      <c r="AB2145" s="143"/>
      <c r="AC2145" s="37"/>
    </row>
    <row r="2146" spans="1:29">
      <c r="A2146" s="442"/>
      <c r="B2146" s="439" t="s">
        <v>721</v>
      </c>
      <c r="C2146" s="439"/>
      <c r="D2146" s="439"/>
      <c r="E2146" s="439"/>
      <c r="F2146" s="439"/>
      <c r="G2146" s="439"/>
      <c r="H2146" s="440">
        <f>SUM(H2143:O2145)</f>
        <v>477900</v>
      </c>
      <c r="I2146" s="440"/>
      <c r="J2146" s="440"/>
      <c r="K2146" s="440"/>
      <c r="L2146" s="440"/>
      <c r="M2146" s="440"/>
      <c r="N2146" s="440"/>
      <c r="O2146" s="440"/>
      <c r="P2146" s="102"/>
      <c r="Z2146" s="143"/>
      <c r="AA2146" s="143"/>
      <c r="AB2146" s="143"/>
      <c r="AC2146" s="37"/>
    </row>
    <row r="2147" spans="1:29">
      <c r="A2147" s="442"/>
      <c r="B2147" s="450" t="s">
        <v>749</v>
      </c>
      <c r="C2147" s="450"/>
      <c r="D2147" s="450"/>
      <c r="E2147" s="450"/>
      <c r="F2147" s="450"/>
      <c r="G2147" s="450"/>
      <c r="H2147" s="443">
        <f>H2146/G2123</f>
        <v>0.98780487804878048</v>
      </c>
      <c r="I2147" s="443"/>
      <c r="J2147" s="443"/>
      <c r="K2147" s="443"/>
      <c r="L2147" s="443"/>
      <c r="M2147" s="443"/>
      <c r="N2147" s="443"/>
      <c r="O2147" s="443"/>
      <c r="P2147" s="102"/>
      <c r="R2147" s="141"/>
      <c r="Z2147" s="143"/>
      <c r="AA2147" s="143"/>
      <c r="AB2147" s="143"/>
      <c r="AC2147" s="37"/>
    </row>
    <row r="2148" spans="1:29" s="129" customFormat="1">
      <c r="A2148" s="121"/>
      <c r="B2148" s="121"/>
      <c r="C2148" s="121"/>
      <c r="D2148" s="121"/>
      <c r="E2148" s="121"/>
      <c r="F2148" s="122"/>
      <c r="G2148" s="122"/>
      <c r="H2148" s="123"/>
      <c r="I2148" s="124"/>
      <c r="J2148" s="124"/>
      <c r="K2148" s="124"/>
      <c r="L2148" s="125"/>
      <c r="M2148" s="125"/>
      <c r="N2148" s="127"/>
      <c r="O2148" s="127"/>
      <c r="P2148" s="127"/>
      <c r="Q2148" s="127"/>
      <c r="R2148" s="189"/>
      <c r="S2148" s="238"/>
      <c r="T2148" s="239"/>
      <c r="U2148" s="127"/>
      <c r="V2148" s="127"/>
      <c r="W2148" s="127"/>
      <c r="X2148" s="127"/>
      <c r="Y2148" s="127"/>
      <c r="Z2148" s="143"/>
      <c r="AA2148" s="143"/>
      <c r="AB2148" s="143"/>
      <c r="AC2148" s="37"/>
    </row>
    <row r="2149" spans="1:29" ht="21.75" customHeight="1">
      <c r="A2149" s="422" t="s">
        <v>678</v>
      </c>
      <c r="B2149" s="422" t="s">
        <v>679</v>
      </c>
      <c r="C2149" s="422" t="s">
        <v>680</v>
      </c>
      <c r="D2149" s="422" t="s">
        <v>681</v>
      </c>
      <c r="E2149" s="422" t="s">
        <v>682</v>
      </c>
      <c r="F2149" s="423" t="s">
        <v>683</v>
      </c>
      <c r="G2149" s="423" t="s">
        <v>684</v>
      </c>
      <c r="H2149" s="138">
        <v>0.15</v>
      </c>
      <c r="I2149" s="451">
        <v>0.65</v>
      </c>
      <c r="J2149" s="451"/>
      <c r="K2149" s="451"/>
      <c r="L2149" s="451"/>
      <c r="M2149" s="451"/>
      <c r="N2149" s="451"/>
      <c r="O2149" s="451"/>
      <c r="P2149" s="451"/>
      <c r="Q2149" s="451"/>
      <c r="R2149" s="451"/>
      <c r="S2149" s="451"/>
      <c r="T2149" s="451"/>
      <c r="U2149" s="451"/>
      <c r="V2149" s="451"/>
      <c r="W2149" s="444">
        <v>0.1</v>
      </c>
      <c r="X2149" s="444"/>
      <c r="Y2149" s="139">
        <v>0.1</v>
      </c>
      <c r="Z2149" s="143"/>
      <c r="AA2149" s="143"/>
      <c r="AB2149" s="143"/>
      <c r="AC2149" s="37"/>
    </row>
    <row r="2150" spans="1:29" ht="51.75" customHeight="1">
      <c r="A2150" s="422"/>
      <c r="B2150" s="422"/>
      <c r="C2150" s="422"/>
      <c r="D2150" s="422"/>
      <c r="E2150" s="422"/>
      <c r="F2150" s="422"/>
      <c r="G2150" s="422"/>
      <c r="H2150" s="445" t="s">
        <v>727</v>
      </c>
      <c r="I2150" s="153">
        <v>0.1</v>
      </c>
      <c r="J2150" s="451">
        <v>0.45</v>
      </c>
      <c r="K2150" s="451"/>
      <c r="L2150" s="451"/>
      <c r="M2150" s="451"/>
      <c r="N2150" s="451"/>
      <c r="O2150" s="451"/>
      <c r="P2150" s="451">
        <v>0.3</v>
      </c>
      <c r="Q2150" s="451"/>
      <c r="R2150" s="451"/>
      <c r="S2150" s="451"/>
      <c r="T2150" s="153">
        <v>0.05</v>
      </c>
      <c r="U2150" s="153">
        <v>0.05</v>
      </c>
      <c r="V2150" s="153">
        <v>0.05</v>
      </c>
      <c r="W2150" s="446" t="s">
        <v>729</v>
      </c>
      <c r="X2150" s="446"/>
      <c r="Y2150" s="447" t="s">
        <v>730</v>
      </c>
      <c r="Z2150" s="143"/>
      <c r="AA2150" s="143"/>
      <c r="AB2150" s="143"/>
      <c r="AC2150" s="37"/>
    </row>
    <row r="2151" spans="1:29" ht="83.25" customHeight="1">
      <c r="A2151" s="442" t="s">
        <v>430</v>
      </c>
      <c r="B2151" s="427" t="s">
        <v>989</v>
      </c>
      <c r="C2151" s="428">
        <v>1</v>
      </c>
      <c r="D2151" s="428">
        <v>1</v>
      </c>
      <c r="E2151" s="427" t="s">
        <v>618</v>
      </c>
      <c r="F2151" s="429">
        <v>1760000</v>
      </c>
      <c r="G2151" s="429">
        <v>1760000</v>
      </c>
      <c r="H2151" s="445"/>
      <c r="I2151" s="451" t="s">
        <v>990</v>
      </c>
      <c r="J2151" s="452" t="s">
        <v>991</v>
      </c>
      <c r="K2151" s="452"/>
      <c r="L2151" s="452"/>
      <c r="M2151" s="452"/>
      <c r="N2151" s="452"/>
      <c r="O2151" s="452"/>
      <c r="P2151" s="452" t="s">
        <v>992</v>
      </c>
      <c r="Q2151" s="452"/>
      <c r="R2151" s="452"/>
      <c r="S2151" s="452"/>
      <c r="T2151" s="452" t="s">
        <v>993</v>
      </c>
      <c r="U2151" s="451" t="s">
        <v>797</v>
      </c>
      <c r="V2151" s="451" t="s">
        <v>994</v>
      </c>
      <c r="W2151" s="144" t="s">
        <v>736</v>
      </c>
      <c r="X2151" s="144" t="s">
        <v>737</v>
      </c>
      <c r="Y2151" s="447"/>
      <c r="Z2151" s="143"/>
      <c r="AA2151" s="143"/>
      <c r="AB2151" s="143"/>
      <c r="AC2151" s="37"/>
    </row>
    <row r="2152" spans="1:29" ht="63.75" customHeight="1">
      <c r="A2152" s="442"/>
      <c r="B2152" s="427"/>
      <c r="C2152" s="427"/>
      <c r="D2152" s="427"/>
      <c r="E2152" s="427"/>
      <c r="F2152" s="427"/>
      <c r="G2152" s="427"/>
      <c r="H2152" s="445"/>
      <c r="I2152" s="445"/>
      <c r="J2152" s="153" t="s">
        <v>826</v>
      </c>
      <c r="K2152" s="153" t="s">
        <v>809</v>
      </c>
      <c r="L2152" s="153" t="s">
        <v>824</v>
      </c>
      <c r="M2152" s="153" t="s">
        <v>827</v>
      </c>
      <c r="N2152" s="153" t="s">
        <v>638</v>
      </c>
      <c r="O2152" s="153" t="s">
        <v>825</v>
      </c>
      <c r="P2152" s="153" t="s">
        <v>995</v>
      </c>
      <c r="Q2152" s="153" t="s">
        <v>996</v>
      </c>
      <c r="R2152" s="153" t="s">
        <v>997</v>
      </c>
      <c r="S2152" s="153" t="s">
        <v>998</v>
      </c>
      <c r="T2152" s="452"/>
      <c r="U2152" s="452"/>
      <c r="V2152" s="452"/>
      <c r="W2152" s="446">
        <v>0.9</v>
      </c>
      <c r="X2152" s="446">
        <v>0.1</v>
      </c>
      <c r="Y2152" s="447"/>
      <c r="Z2152" s="37"/>
      <c r="AA2152" s="37"/>
      <c r="AB2152" s="37"/>
      <c r="AC2152" s="37"/>
    </row>
    <row r="2153" spans="1:29" ht="39" customHeight="1">
      <c r="A2153" s="442"/>
      <c r="B2153" s="240"/>
      <c r="C2153" s="241"/>
      <c r="D2153" s="241"/>
      <c r="E2153" s="241"/>
      <c r="F2153" s="242"/>
      <c r="G2153" s="243"/>
      <c r="H2153" s="445"/>
      <c r="I2153" s="445"/>
      <c r="J2153" s="153">
        <v>0.03</v>
      </c>
      <c r="K2153" s="153">
        <v>7.0000000000000007E-2</v>
      </c>
      <c r="L2153" s="153">
        <v>0.2</v>
      </c>
      <c r="M2153" s="153">
        <v>0.2</v>
      </c>
      <c r="N2153" s="153">
        <v>0.1</v>
      </c>
      <c r="O2153" s="153">
        <v>0.4</v>
      </c>
      <c r="P2153" s="153">
        <v>0.1</v>
      </c>
      <c r="Q2153" s="153">
        <v>0.2</v>
      </c>
      <c r="R2153" s="153">
        <v>0.4</v>
      </c>
      <c r="S2153" s="153">
        <v>0.3</v>
      </c>
      <c r="T2153" s="452"/>
      <c r="U2153" s="452"/>
      <c r="V2153" s="452"/>
      <c r="W2153" s="452"/>
      <c r="X2153" s="452"/>
      <c r="Y2153" s="452"/>
      <c r="Z2153" s="37"/>
      <c r="AA2153" s="37"/>
      <c r="AB2153" s="37"/>
      <c r="AC2153" s="37"/>
    </row>
    <row r="2154" spans="1:29" ht="24" customHeight="1">
      <c r="A2154" s="442"/>
      <c r="B2154" s="432" t="s">
        <v>813</v>
      </c>
      <c r="C2154" s="432"/>
      <c r="D2154" s="432"/>
      <c r="E2154" s="432"/>
      <c r="F2154" s="432"/>
      <c r="G2154" s="432"/>
      <c r="H2154" s="115"/>
      <c r="I2154" s="130">
        <v>1</v>
      </c>
      <c r="J2154" s="130">
        <v>1</v>
      </c>
      <c r="K2154" s="130">
        <v>1</v>
      </c>
      <c r="L2154" s="130">
        <v>1</v>
      </c>
      <c r="M2154" s="130">
        <v>1</v>
      </c>
      <c r="N2154" s="115"/>
      <c r="O2154" s="115"/>
      <c r="P2154" s="130">
        <v>0.5</v>
      </c>
      <c r="Q2154" s="130">
        <v>0.5</v>
      </c>
      <c r="R2154" s="199"/>
      <c r="S2154" s="199"/>
      <c r="T2154" s="199"/>
      <c r="U2154" s="199"/>
      <c r="V2154" s="199"/>
      <c r="W2154" s="199"/>
      <c r="X2154" s="199"/>
      <c r="Y2154" s="199"/>
      <c r="Z2154" s="37"/>
      <c r="AA2154" s="37"/>
      <c r="AB2154" s="37"/>
      <c r="AC2154" s="37"/>
    </row>
    <row r="2155" spans="1:29" ht="24" customHeight="1">
      <c r="A2155" s="442"/>
      <c r="B2155" s="433" t="s">
        <v>814</v>
      </c>
      <c r="C2155" s="433"/>
      <c r="D2155" s="433"/>
      <c r="E2155" s="433"/>
      <c r="F2155" s="433"/>
      <c r="G2155" s="433"/>
      <c r="H2155" s="115"/>
      <c r="I2155" s="157">
        <f>(I2154/C2151)*G2151*I2149*I2150</f>
        <v>114400</v>
      </c>
      <c r="J2155" s="157">
        <f>(J2154/C2151)*G2151*I2149*J2150*J2153</f>
        <v>15444</v>
      </c>
      <c r="K2155" s="157">
        <f>(K2154/C2151)*G2151*I2149*J2150*K2153</f>
        <v>36036</v>
      </c>
      <c r="L2155" s="157">
        <f>(L2154/C2151)*G2151*I2149*J2150*L2153</f>
        <v>102960</v>
      </c>
      <c r="M2155" s="157">
        <f>(M2154/C2151)*G2151*I2149*J2150*M2153</f>
        <v>102960</v>
      </c>
      <c r="N2155" s="115"/>
      <c r="O2155" s="115"/>
      <c r="P2155" s="157">
        <v>5148</v>
      </c>
      <c r="Q2155" s="157">
        <v>6864</v>
      </c>
      <c r="R2155" s="199"/>
      <c r="S2155" s="199"/>
      <c r="T2155" s="199"/>
      <c r="U2155" s="199"/>
      <c r="V2155" s="199"/>
      <c r="W2155" s="199"/>
      <c r="X2155" s="199"/>
      <c r="Y2155" s="199"/>
      <c r="Z2155" s="37"/>
      <c r="AA2155" s="37"/>
      <c r="AB2155" s="37"/>
      <c r="AC2155" s="37"/>
    </row>
    <row r="2156" spans="1:29" ht="24" customHeight="1">
      <c r="A2156" s="442"/>
      <c r="B2156" s="432" t="s">
        <v>818</v>
      </c>
      <c r="C2156" s="432"/>
      <c r="D2156" s="432"/>
      <c r="E2156" s="432"/>
      <c r="F2156" s="432"/>
      <c r="G2156" s="432"/>
      <c r="H2156" s="115"/>
      <c r="I2156" s="115"/>
      <c r="J2156" s="115"/>
      <c r="K2156" s="115"/>
      <c r="L2156" s="115"/>
      <c r="M2156" s="119"/>
      <c r="N2156" s="130">
        <v>1</v>
      </c>
      <c r="O2156" s="130">
        <v>1</v>
      </c>
      <c r="P2156" s="199"/>
      <c r="Q2156" s="244"/>
      <c r="R2156" s="199"/>
      <c r="S2156" s="199"/>
      <c r="T2156" s="199"/>
      <c r="U2156" s="199"/>
      <c r="V2156" s="199"/>
      <c r="W2156" s="199"/>
      <c r="X2156" s="199"/>
      <c r="Y2156" s="199"/>
      <c r="Z2156" s="37"/>
      <c r="AA2156" s="37"/>
      <c r="AB2156" s="37"/>
      <c r="AC2156" s="37"/>
    </row>
    <row r="2157" spans="1:29" ht="24" customHeight="1">
      <c r="A2157" s="442"/>
      <c r="B2157" s="433" t="s">
        <v>819</v>
      </c>
      <c r="C2157" s="433"/>
      <c r="D2157" s="433"/>
      <c r="E2157" s="433"/>
      <c r="F2157" s="433"/>
      <c r="G2157" s="433"/>
      <c r="H2157" s="115"/>
      <c r="I2157" s="115"/>
      <c r="J2157" s="115"/>
      <c r="K2157" s="115"/>
      <c r="L2157" s="115"/>
      <c r="M2157" s="115"/>
      <c r="N2157" s="157">
        <f>(N2156/C2151)*G2151*I2149*J2150*N2153</f>
        <v>51480</v>
      </c>
      <c r="O2157" s="157">
        <f>J2188+J2189+J2190</f>
        <v>30888</v>
      </c>
      <c r="P2157" s="199"/>
      <c r="Q2157" s="199"/>
      <c r="R2157" s="199"/>
      <c r="S2157" s="199"/>
      <c r="T2157" s="199"/>
      <c r="U2157" s="199"/>
      <c r="V2157" s="199"/>
      <c r="W2157" s="199"/>
      <c r="X2157" s="199"/>
      <c r="Y2157" s="199"/>
      <c r="Z2157" s="37"/>
      <c r="AA2157" s="37"/>
      <c r="AB2157" s="37"/>
      <c r="AC2157" s="37"/>
    </row>
    <row r="2158" spans="1:29" ht="24" customHeight="1">
      <c r="A2158" s="442"/>
      <c r="B2158" s="432" t="s">
        <v>779</v>
      </c>
      <c r="C2158" s="432"/>
      <c r="D2158" s="432"/>
      <c r="E2158" s="432"/>
      <c r="F2158" s="432"/>
      <c r="G2158" s="432"/>
      <c r="H2158" s="115"/>
      <c r="I2158" s="115"/>
      <c r="J2158" s="115"/>
      <c r="K2158" s="115"/>
      <c r="L2158" s="115"/>
      <c r="M2158" s="115"/>
      <c r="N2158" s="119"/>
      <c r="O2158" s="130"/>
      <c r="P2158" s="199"/>
      <c r="Q2158" s="199"/>
      <c r="R2158" s="199"/>
      <c r="S2158" s="199"/>
      <c r="T2158" s="199"/>
      <c r="U2158" s="199"/>
      <c r="V2158" s="199"/>
      <c r="W2158" s="199"/>
      <c r="X2158" s="199"/>
      <c r="Y2158" s="199"/>
      <c r="Z2158" s="37"/>
      <c r="AA2158" s="37"/>
      <c r="AB2158" s="37"/>
      <c r="AC2158" s="37"/>
    </row>
    <row r="2159" spans="1:29" ht="24" customHeight="1">
      <c r="A2159" s="442"/>
      <c r="B2159" s="433" t="s">
        <v>780</v>
      </c>
      <c r="C2159" s="433"/>
      <c r="D2159" s="433"/>
      <c r="E2159" s="433"/>
      <c r="F2159" s="433"/>
      <c r="G2159" s="433"/>
      <c r="H2159" s="115"/>
      <c r="I2159" s="115"/>
      <c r="J2159" s="115"/>
      <c r="K2159" s="115"/>
      <c r="L2159" s="115"/>
      <c r="M2159" s="115"/>
      <c r="N2159" s="115"/>
      <c r="O2159" s="157">
        <f>J2187+J2193+J2196+J2197+J2200+J2201</f>
        <v>74646</v>
      </c>
      <c r="P2159" s="199"/>
      <c r="Q2159" s="199"/>
      <c r="R2159" s="199"/>
      <c r="S2159" s="199"/>
      <c r="T2159" s="199"/>
      <c r="U2159" s="199"/>
      <c r="V2159" s="199"/>
      <c r="W2159" s="199"/>
      <c r="X2159" s="199"/>
      <c r="Y2159" s="199"/>
      <c r="Z2159" s="143"/>
      <c r="AA2159" s="143"/>
      <c r="AB2159" s="143"/>
      <c r="AC2159" s="37"/>
    </row>
    <row r="2160" spans="1:29" ht="24" customHeight="1">
      <c r="A2160" s="442"/>
      <c r="B2160" s="432" t="s">
        <v>716</v>
      </c>
      <c r="C2160" s="432"/>
      <c r="D2160" s="432"/>
      <c r="E2160" s="432"/>
      <c r="F2160" s="432"/>
      <c r="G2160" s="432"/>
      <c r="H2160" s="115"/>
      <c r="I2160" s="115"/>
      <c r="J2160" s="115"/>
      <c r="K2160" s="115"/>
      <c r="L2160" s="115"/>
      <c r="M2160" s="115"/>
      <c r="N2160" s="115"/>
      <c r="O2160" s="130"/>
      <c r="P2160" s="199"/>
      <c r="Q2160" s="199"/>
      <c r="R2160" s="199"/>
      <c r="S2160" s="199"/>
      <c r="T2160" s="199"/>
      <c r="U2160" s="199"/>
      <c r="V2160" s="199"/>
      <c r="W2160" s="199"/>
      <c r="X2160" s="199"/>
      <c r="Y2160" s="199"/>
      <c r="Z2160" s="143"/>
      <c r="AA2160" s="143"/>
      <c r="AB2160" s="143"/>
      <c r="AC2160" s="37"/>
    </row>
    <row r="2161" spans="1:29" ht="24" customHeight="1">
      <c r="A2161" s="442"/>
      <c r="B2161" s="433" t="s">
        <v>717</v>
      </c>
      <c r="C2161" s="433"/>
      <c r="D2161" s="433"/>
      <c r="E2161" s="433"/>
      <c r="F2161" s="433"/>
      <c r="G2161" s="433"/>
      <c r="H2161" s="115"/>
      <c r="I2161" s="115"/>
      <c r="J2161" s="115"/>
      <c r="K2161" s="115"/>
      <c r="L2161" s="115"/>
      <c r="M2161" s="115"/>
      <c r="N2161" s="115"/>
      <c r="O2161" s="157">
        <f>J2192+J2198</f>
        <v>19305</v>
      </c>
      <c r="P2161" s="199"/>
      <c r="Q2161" s="199"/>
      <c r="R2161" s="199"/>
      <c r="S2161" s="199"/>
      <c r="T2161" s="199"/>
      <c r="U2161" s="199"/>
      <c r="V2161" s="199"/>
      <c r="W2161" s="199"/>
      <c r="X2161" s="199"/>
      <c r="Y2161" s="199"/>
      <c r="Z2161" s="143"/>
      <c r="AA2161" s="143"/>
      <c r="AB2161" s="143"/>
      <c r="AC2161" s="37"/>
    </row>
    <row r="2162" spans="1:29" ht="24" customHeight="1">
      <c r="A2162" s="442"/>
      <c r="B2162" s="432" t="s">
        <v>760</v>
      </c>
      <c r="C2162" s="432"/>
      <c r="D2162" s="432"/>
      <c r="E2162" s="432"/>
      <c r="F2162" s="432"/>
      <c r="G2162" s="432"/>
      <c r="H2162" s="158">
        <v>1</v>
      </c>
      <c r="I2162" s="115"/>
      <c r="J2162" s="115"/>
      <c r="K2162" s="115"/>
      <c r="L2162" s="115"/>
      <c r="M2162" s="115"/>
      <c r="N2162" s="115"/>
      <c r="O2162" s="130"/>
      <c r="P2162" s="199"/>
      <c r="Q2162" s="199"/>
      <c r="R2162" s="199"/>
      <c r="S2162" s="199"/>
      <c r="T2162" s="199"/>
      <c r="U2162" s="199"/>
      <c r="V2162" s="199"/>
      <c r="W2162" s="199"/>
      <c r="X2162" s="199"/>
      <c r="Y2162" s="199"/>
      <c r="Z2162" s="143"/>
      <c r="AA2162" s="143"/>
      <c r="AB2162" s="143"/>
      <c r="AC2162" s="37"/>
    </row>
    <row r="2163" spans="1:29" ht="24" customHeight="1">
      <c r="A2163" s="442"/>
      <c r="B2163" s="433" t="s">
        <v>761</v>
      </c>
      <c r="C2163" s="433"/>
      <c r="D2163" s="433"/>
      <c r="E2163" s="433"/>
      <c r="F2163" s="433"/>
      <c r="G2163" s="433"/>
      <c r="H2163" s="157">
        <f>(H2162/C2151)*G2151*H2149</f>
        <v>264000</v>
      </c>
      <c r="I2163" s="115"/>
      <c r="J2163" s="115"/>
      <c r="K2163" s="115"/>
      <c r="L2163" s="115"/>
      <c r="M2163" s="115"/>
      <c r="N2163" s="115"/>
      <c r="O2163" s="157">
        <f>J2199</f>
        <v>11583</v>
      </c>
      <c r="P2163" s="199"/>
      <c r="Q2163" s="199"/>
      <c r="R2163" s="199"/>
      <c r="S2163" s="199"/>
      <c r="T2163" s="199"/>
      <c r="U2163" s="199"/>
      <c r="V2163" s="199"/>
      <c r="W2163" s="199"/>
      <c r="X2163" s="199"/>
      <c r="Y2163" s="199"/>
      <c r="Z2163" s="143"/>
      <c r="AA2163" s="143"/>
      <c r="AB2163" s="143"/>
      <c r="AC2163" s="37"/>
    </row>
    <row r="2164" spans="1:29" ht="24" customHeight="1">
      <c r="A2164" s="442"/>
      <c r="B2164" s="432" t="s">
        <v>718</v>
      </c>
      <c r="C2164" s="432"/>
      <c r="D2164" s="432"/>
      <c r="E2164" s="432"/>
      <c r="F2164" s="432"/>
      <c r="G2164" s="432"/>
      <c r="H2164" s="115"/>
      <c r="I2164" s="115"/>
      <c r="J2164" s="115"/>
      <c r="K2164" s="115"/>
      <c r="L2164" s="115"/>
      <c r="M2164" s="115"/>
      <c r="N2164" s="115"/>
      <c r="O2164" s="130"/>
      <c r="P2164" s="199"/>
      <c r="Q2164" s="199"/>
      <c r="R2164" s="199"/>
      <c r="S2164" s="199"/>
      <c r="T2164" s="199"/>
      <c r="U2164" s="199"/>
      <c r="V2164" s="199"/>
      <c r="W2164" s="199"/>
      <c r="X2164" s="199"/>
      <c r="Y2164" s="199"/>
      <c r="Z2164" s="143"/>
      <c r="AA2164" s="143"/>
      <c r="AB2164" s="143"/>
      <c r="AC2164" s="37"/>
    </row>
    <row r="2165" spans="1:29" ht="24" customHeight="1">
      <c r="A2165" s="442"/>
      <c r="B2165" s="433" t="s">
        <v>719</v>
      </c>
      <c r="C2165" s="433"/>
      <c r="D2165" s="433"/>
      <c r="E2165" s="433"/>
      <c r="F2165" s="433"/>
      <c r="G2165" s="433"/>
      <c r="H2165" s="115"/>
      <c r="I2165" s="115"/>
      <c r="J2165" s="115"/>
      <c r="K2165" s="115"/>
      <c r="L2165" s="115"/>
      <c r="M2165" s="115"/>
      <c r="N2165" s="115"/>
      <c r="O2165" s="245">
        <v>-34749</v>
      </c>
      <c r="P2165" s="199"/>
      <c r="Q2165" s="199"/>
      <c r="R2165" s="199"/>
      <c r="S2165" s="199"/>
      <c r="T2165" s="199"/>
      <c r="U2165" s="199"/>
      <c r="V2165" s="199"/>
      <c r="W2165" s="199"/>
      <c r="X2165" s="199"/>
      <c r="Y2165" s="199"/>
      <c r="Z2165" s="143"/>
      <c r="AA2165" s="143"/>
      <c r="AB2165" s="143"/>
      <c r="AC2165" s="37"/>
    </row>
    <row r="2166" spans="1:29" ht="24" customHeight="1">
      <c r="A2166" s="442"/>
      <c r="B2166" s="432" t="s">
        <v>762</v>
      </c>
      <c r="C2166" s="432"/>
      <c r="D2166" s="432"/>
      <c r="E2166" s="432"/>
      <c r="F2166" s="432"/>
      <c r="G2166" s="432"/>
      <c r="H2166" s="115"/>
      <c r="I2166" s="115"/>
      <c r="J2166" s="115"/>
      <c r="K2166" s="115"/>
      <c r="L2166" s="115"/>
      <c r="M2166" s="115"/>
      <c r="N2166" s="115"/>
      <c r="O2166" s="130"/>
      <c r="P2166" s="130">
        <v>0.5</v>
      </c>
      <c r="Q2166" s="130">
        <v>0.5</v>
      </c>
      <c r="R2166" s="199"/>
      <c r="S2166" s="199"/>
      <c r="T2166" s="130">
        <f>50%</f>
        <v>0.5</v>
      </c>
      <c r="U2166" s="130">
        <f>50%</f>
        <v>0.5</v>
      </c>
      <c r="V2166" s="199"/>
      <c r="W2166" s="170">
        <f>50%</f>
        <v>0.5</v>
      </c>
      <c r="X2166" s="170">
        <f>50%</f>
        <v>0.5</v>
      </c>
      <c r="Y2166" s="199"/>
      <c r="Z2166" s="143"/>
      <c r="AA2166" s="143"/>
      <c r="AB2166" s="143"/>
      <c r="AC2166" s="37"/>
    </row>
    <row r="2167" spans="1:29" ht="24" customHeight="1">
      <c r="A2167" s="442"/>
      <c r="B2167" s="433" t="s">
        <v>763</v>
      </c>
      <c r="C2167" s="433"/>
      <c r="D2167" s="433"/>
      <c r="E2167" s="433"/>
      <c r="F2167" s="433"/>
      <c r="G2167" s="433"/>
      <c r="H2167" s="115"/>
      <c r="I2167" s="115"/>
      <c r="J2167" s="115"/>
      <c r="K2167" s="115"/>
      <c r="L2167" s="115"/>
      <c r="M2167" s="115"/>
      <c r="N2167" s="115"/>
      <c r="O2167" s="245">
        <f>J2191+J2194+J2195+J2202+J2203+34749</f>
        <v>88803</v>
      </c>
      <c r="P2167" s="157">
        <v>5148</v>
      </c>
      <c r="Q2167" s="157">
        <v>6864</v>
      </c>
      <c r="R2167" s="199"/>
      <c r="S2167" s="199"/>
      <c r="T2167" s="245">
        <f>(T2166/D2151)*G2151*I2149*T2150</f>
        <v>28600</v>
      </c>
      <c r="U2167" s="245">
        <f>(U2166/D2151)*G2151*I2149*U2150</f>
        <v>28600</v>
      </c>
      <c r="V2167" s="199"/>
      <c r="W2167" s="246">
        <f>(W2166/D2151)*G2151*W2149*W2152</f>
        <v>79200</v>
      </c>
      <c r="X2167" s="246">
        <f>(X2166/D2151)*G2151*W2149*X2152</f>
        <v>8800</v>
      </c>
      <c r="Y2167" s="199"/>
      <c r="Z2167" s="143"/>
      <c r="AA2167" s="143"/>
      <c r="AB2167" s="143"/>
      <c r="AC2167" s="37"/>
    </row>
    <row r="2168" spans="1:29" ht="24" customHeight="1">
      <c r="A2168" s="442"/>
      <c r="B2168" s="432" t="s">
        <v>742</v>
      </c>
      <c r="C2168" s="432"/>
      <c r="D2168" s="432"/>
      <c r="E2168" s="432"/>
      <c r="F2168" s="432"/>
      <c r="G2168" s="432"/>
      <c r="H2168" s="115"/>
      <c r="I2168" s="115"/>
      <c r="J2168" s="115"/>
      <c r="K2168" s="115"/>
      <c r="L2168" s="115"/>
      <c r="M2168" s="115"/>
      <c r="N2168" s="115"/>
      <c r="O2168" s="115"/>
      <c r="P2168" s="115"/>
      <c r="Q2168" s="115"/>
      <c r="R2168" s="130">
        <v>1</v>
      </c>
      <c r="S2168" s="115"/>
      <c r="T2168" s="115"/>
      <c r="U2168" s="115"/>
      <c r="V2168" s="115"/>
      <c r="W2168" s="115"/>
      <c r="X2168" s="115"/>
      <c r="Y2168" s="115"/>
      <c r="Z2168" s="143"/>
      <c r="AA2168" s="143"/>
      <c r="AB2168" s="143"/>
      <c r="AC2168" s="37"/>
    </row>
    <row r="2169" spans="1:29" ht="24" customHeight="1">
      <c r="A2169" s="442"/>
      <c r="B2169" s="433" t="s">
        <v>743</v>
      </c>
      <c r="C2169" s="433"/>
      <c r="D2169" s="433"/>
      <c r="E2169" s="433"/>
      <c r="F2169" s="433"/>
      <c r="G2169" s="433"/>
      <c r="H2169" s="115"/>
      <c r="I2169" s="115"/>
      <c r="J2169" s="115"/>
      <c r="K2169" s="115"/>
      <c r="L2169" s="115"/>
      <c r="M2169" s="115"/>
      <c r="N2169" s="115"/>
      <c r="O2169" s="115"/>
      <c r="P2169" s="115"/>
      <c r="Q2169" s="115"/>
      <c r="R2169" s="157">
        <v>68640</v>
      </c>
      <c r="S2169" s="115"/>
      <c r="T2169" s="115"/>
      <c r="U2169" s="115"/>
      <c r="V2169" s="115"/>
      <c r="W2169" s="115"/>
      <c r="X2169" s="115"/>
      <c r="Y2169" s="115"/>
      <c r="Z2169" s="143"/>
      <c r="AA2169" s="143"/>
      <c r="AB2169" s="143"/>
      <c r="AC2169" s="37"/>
    </row>
    <row r="2170" spans="1:29" ht="24" customHeight="1">
      <c r="A2170" s="442"/>
      <c r="B2170" s="432" t="s">
        <v>766</v>
      </c>
      <c r="C2170" s="432"/>
      <c r="D2170" s="432"/>
      <c r="E2170" s="432"/>
      <c r="F2170" s="432"/>
      <c r="G2170" s="432"/>
      <c r="H2170" s="115"/>
      <c r="I2170" s="115"/>
      <c r="J2170" s="115"/>
      <c r="K2170" s="115"/>
      <c r="L2170" s="115"/>
      <c r="M2170" s="115"/>
      <c r="N2170" s="115"/>
      <c r="O2170" s="130"/>
      <c r="P2170" s="115"/>
      <c r="Q2170" s="115"/>
      <c r="R2170" s="115"/>
      <c r="S2170" s="115"/>
      <c r="T2170" s="115"/>
      <c r="U2170" s="115"/>
      <c r="V2170" s="115"/>
      <c r="W2170" s="115"/>
      <c r="X2170" s="115"/>
      <c r="Y2170" s="115"/>
      <c r="Z2170" s="143"/>
      <c r="AA2170" s="143"/>
      <c r="AB2170" s="143"/>
      <c r="AC2170" s="37"/>
    </row>
    <row r="2171" spans="1:29" ht="24" customHeight="1">
      <c r="A2171" s="442"/>
      <c r="B2171" s="433" t="s">
        <v>767</v>
      </c>
      <c r="C2171" s="433"/>
      <c r="D2171" s="433"/>
      <c r="E2171" s="433"/>
      <c r="F2171" s="433"/>
      <c r="G2171" s="433"/>
      <c r="H2171" s="115"/>
      <c r="I2171" s="115"/>
      <c r="J2171" s="115"/>
      <c r="K2171" s="115"/>
      <c r="L2171" s="115"/>
      <c r="M2171" s="115"/>
      <c r="N2171" s="115"/>
      <c r="O2171" s="245">
        <f>J2204</f>
        <v>15444</v>
      </c>
      <c r="P2171" s="115"/>
      <c r="Q2171" s="115"/>
      <c r="R2171" s="115"/>
      <c r="S2171" s="115"/>
      <c r="T2171" s="115"/>
      <c r="U2171" s="115"/>
      <c r="V2171" s="115"/>
      <c r="W2171" s="115"/>
      <c r="X2171" s="115"/>
      <c r="Y2171" s="115"/>
      <c r="Z2171" s="143"/>
      <c r="AA2171" s="143"/>
      <c r="AB2171" s="143"/>
      <c r="AC2171" s="37"/>
    </row>
    <row r="2172" spans="1:29" ht="24" customHeight="1">
      <c r="A2172" s="442"/>
      <c r="B2172" s="432" t="s">
        <v>744</v>
      </c>
      <c r="C2172" s="432"/>
      <c r="D2172" s="432"/>
      <c r="E2172" s="432"/>
      <c r="F2172" s="432"/>
      <c r="G2172" s="432"/>
      <c r="H2172" s="115"/>
      <c r="I2172" s="115"/>
      <c r="J2172" s="115"/>
      <c r="K2172" s="115"/>
      <c r="L2172" s="115"/>
      <c r="M2172" s="115"/>
      <c r="N2172" s="115"/>
      <c r="O2172" s="130"/>
      <c r="P2172" s="130"/>
      <c r="Q2172" s="130"/>
      <c r="R2172" s="130"/>
      <c r="S2172" s="130">
        <v>1</v>
      </c>
      <c r="T2172" s="130">
        <f>50%</f>
        <v>0.5</v>
      </c>
      <c r="U2172" s="130">
        <f>50%</f>
        <v>0.5</v>
      </c>
      <c r="V2172" s="130">
        <v>1</v>
      </c>
      <c r="W2172" s="170">
        <f>50%</f>
        <v>0.5</v>
      </c>
      <c r="X2172" s="170">
        <f>50%</f>
        <v>0.5</v>
      </c>
      <c r="Y2172" s="115"/>
      <c r="Z2172" s="143"/>
      <c r="AA2172" s="143"/>
      <c r="AB2172" s="143"/>
      <c r="AC2172" s="37"/>
    </row>
    <row r="2173" spans="1:29" ht="24" customHeight="1">
      <c r="A2173" s="442"/>
      <c r="B2173" s="433" t="s">
        <v>745</v>
      </c>
      <c r="C2173" s="433"/>
      <c r="D2173" s="433"/>
      <c r="E2173" s="433"/>
      <c r="F2173" s="433"/>
      <c r="G2173" s="433"/>
      <c r="H2173" s="115"/>
      <c r="I2173" s="115"/>
      <c r="J2173" s="115"/>
      <c r="K2173" s="115"/>
      <c r="L2173" s="115"/>
      <c r="M2173" s="115"/>
      <c r="N2173" s="115"/>
      <c r="O2173" s="245"/>
      <c r="P2173" s="157">
        <v>24024</v>
      </c>
      <c r="Q2173" s="157">
        <v>54912</v>
      </c>
      <c r="R2173" s="157">
        <v>68640</v>
      </c>
      <c r="S2173" s="245">
        <v>102960</v>
      </c>
      <c r="T2173" s="245">
        <f>(T2172/D2151)*G2151*I2149*T2150</f>
        <v>28600</v>
      </c>
      <c r="U2173" s="245">
        <f>(U2172/D2151)*G2151*I2149*U2150</f>
        <v>28600</v>
      </c>
      <c r="V2173" s="245">
        <f>(V2172/D2151)*G2151*I2149*V2150</f>
        <v>57200</v>
      </c>
      <c r="W2173" s="246">
        <f>(W2172/D2151)*G2151*W2149*W2152</f>
        <v>79200</v>
      </c>
      <c r="X2173" s="246">
        <f>(X2172/D2151)*G2151*W2149*X2152</f>
        <v>8800</v>
      </c>
      <c r="Y2173" s="115"/>
      <c r="Z2173" s="143"/>
      <c r="AA2173" s="143"/>
      <c r="AB2173" s="143"/>
      <c r="AC2173" s="37"/>
    </row>
    <row r="2174" spans="1:29" ht="24" customHeight="1">
      <c r="A2174" s="442"/>
      <c r="B2174" s="432" t="s">
        <v>1399</v>
      </c>
      <c r="C2174" s="432"/>
      <c r="D2174" s="432"/>
      <c r="E2174" s="432"/>
      <c r="F2174" s="432"/>
      <c r="G2174" s="432"/>
      <c r="H2174" s="115"/>
      <c r="I2174" s="115"/>
      <c r="J2174" s="115"/>
      <c r="K2174" s="115"/>
      <c r="L2174" s="115"/>
      <c r="M2174" s="115"/>
      <c r="N2174" s="115"/>
      <c r="O2174" s="115"/>
      <c r="P2174" s="115"/>
      <c r="Q2174" s="115"/>
      <c r="R2174" s="115"/>
      <c r="S2174" s="115"/>
      <c r="T2174" s="115"/>
      <c r="U2174" s="115"/>
      <c r="V2174" s="115"/>
      <c r="W2174" s="115"/>
      <c r="X2174" s="115"/>
      <c r="Y2174" s="170">
        <f>50%</f>
        <v>0.5</v>
      </c>
      <c r="Z2174" s="143"/>
      <c r="AA2174" s="143"/>
      <c r="AB2174" s="143"/>
      <c r="AC2174" s="37"/>
    </row>
    <row r="2175" spans="1:29" ht="24" customHeight="1">
      <c r="A2175" s="442"/>
      <c r="B2175" s="433" t="s">
        <v>1400</v>
      </c>
      <c r="C2175" s="433"/>
      <c r="D2175" s="433"/>
      <c r="E2175" s="433"/>
      <c r="F2175" s="433"/>
      <c r="G2175" s="433"/>
      <c r="H2175" s="115"/>
      <c r="I2175" s="115"/>
      <c r="J2175" s="115"/>
      <c r="K2175" s="115"/>
      <c r="L2175" s="115"/>
      <c r="M2175" s="115"/>
      <c r="N2175" s="115"/>
      <c r="O2175" s="115"/>
      <c r="P2175" s="115"/>
      <c r="Q2175" s="115"/>
      <c r="R2175" s="115"/>
      <c r="S2175" s="115"/>
      <c r="T2175" s="115"/>
      <c r="U2175" s="115"/>
      <c r="V2175" s="115"/>
      <c r="W2175" s="115"/>
      <c r="X2175" s="115"/>
      <c r="Y2175" s="246">
        <f>(Y2174/D2151)*G2151*Y2149</f>
        <v>88000</v>
      </c>
      <c r="Z2175" s="143"/>
      <c r="AA2175" s="143"/>
      <c r="AB2175" s="143"/>
      <c r="AC2175" s="37"/>
    </row>
    <row r="2176" spans="1:29">
      <c r="A2176" s="442"/>
      <c r="B2176" s="448" t="s">
        <v>720</v>
      </c>
      <c r="C2176" s="448"/>
      <c r="D2176" s="448"/>
      <c r="E2176" s="448"/>
      <c r="F2176" s="448"/>
      <c r="G2176" s="448"/>
      <c r="H2176" s="152">
        <f>H2154+H2156+H2158+H2160+H2162+H2164+H2166+H2168+H2170+H2172+H2174</f>
        <v>1</v>
      </c>
      <c r="I2176" s="152">
        <f t="shared" ref="I2176:Y2176" si="135">I2154+I2156+I2158+I2160+I2162+I2164+I2166+I2168+I2170+I2172+I2174</f>
        <v>1</v>
      </c>
      <c r="J2176" s="152">
        <f t="shared" si="135"/>
        <v>1</v>
      </c>
      <c r="K2176" s="152">
        <f t="shared" si="135"/>
        <v>1</v>
      </c>
      <c r="L2176" s="152">
        <f t="shared" si="135"/>
        <v>1</v>
      </c>
      <c r="M2176" s="152">
        <f t="shared" si="135"/>
        <v>1</v>
      </c>
      <c r="N2176" s="152">
        <f t="shared" si="135"/>
        <v>1</v>
      </c>
      <c r="O2176" s="152">
        <f t="shared" si="135"/>
        <v>1</v>
      </c>
      <c r="P2176" s="152">
        <f t="shared" si="135"/>
        <v>1</v>
      </c>
      <c r="Q2176" s="152">
        <f t="shared" si="135"/>
        <v>1</v>
      </c>
      <c r="R2176" s="152">
        <f t="shared" si="135"/>
        <v>1</v>
      </c>
      <c r="S2176" s="152">
        <f t="shared" si="135"/>
        <v>1</v>
      </c>
      <c r="T2176" s="152">
        <f t="shared" si="135"/>
        <v>1</v>
      </c>
      <c r="U2176" s="152">
        <f t="shared" si="135"/>
        <v>1</v>
      </c>
      <c r="V2176" s="152">
        <f t="shared" si="135"/>
        <v>1</v>
      </c>
      <c r="W2176" s="152">
        <f t="shared" si="135"/>
        <v>1</v>
      </c>
      <c r="X2176" s="152">
        <f t="shared" si="135"/>
        <v>1</v>
      </c>
      <c r="Y2176" s="152">
        <f t="shared" si="135"/>
        <v>0.5</v>
      </c>
      <c r="Z2176" s="143"/>
      <c r="AA2176" s="143"/>
      <c r="AB2176" s="143"/>
      <c r="AC2176" s="37"/>
    </row>
    <row r="2177" spans="1:29">
      <c r="A2177" s="442"/>
      <c r="B2177" s="439" t="s">
        <v>695</v>
      </c>
      <c r="C2177" s="439"/>
      <c r="D2177" s="439"/>
      <c r="E2177" s="439"/>
      <c r="F2177" s="439"/>
      <c r="G2177" s="439"/>
      <c r="H2177" s="159">
        <f>H2155+H2157+H2159+H2161+H2163+H2165+H2167+H2169+H2171+H2173+H2175</f>
        <v>264000</v>
      </c>
      <c r="I2177" s="159">
        <f t="shared" ref="I2177:Y2177" si="136">I2155+I2157+I2159+I2161+I2163+I2165+I2167+I2169+I2171+I2173+I2175</f>
        <v>114400</v>
      </c>
      <c r="J2177" s="159">
        <f t="shared" si="136"/>
        <v>15444</v>
      </c>
      <c r="K2177" s="159">
        <f t="shared" si="136"/>
        <v>36036</v>
      </c>
      <c r="L2177" s="159">
        <f t="shared" si="136"/>
        <v>102960</v>
      </c>
      <c r="M2177" s="159">
        <f t="shared" si="136"/>
        <v>102960</v>
      </c>
      <c r="N2177" s="159">
        <f t="shared" si="136"/>
        <v>51480</v>
      </c>
      <c r="O2177" s="159">
        <f t="shared" si="136"/>
        <v>205920</v>
      </c>
      <c r="P2177" s="159">
        <f t="shared" si="136"/>
        <v>34320</v>
      </c>
      <c r="Q2177" s="159">
        <f t="shared" si="136"/>
        <v>68640</v>
      </c>
      <c r="R2177" s="159">
        <f t="shared" si="136"/>
        <v>137280</v>
      </c>
      <c r="S2177" s="159">
        <f t="shared" si="136"/>
        <v>102960</v>
      </c>
      <c r="T2177" s="159">
        <f t="shared" si="136"/>
        <v>57200</v>
      </c>
      <c r="U2177" s="159">
        <f t="shared" si="136"/>
        <v>57200</v>
      </c>
      <c r="V2177" s="159">
        <f t="shared" si="136"/>
        <v>57200</v>
      </c>
      <c r="W2177" s="159">
        <f t="shared" si="136"/>
        <v>158400</v>
      </c>
      <c r="X2177" s="159">
        <f t="shared" si="136"/>
        <v>17600</v>
      </c>
      <c r="Y2177" s="159">
        <f t="shared" si="136"/>
        <v>88000</v>
      </c>
      <c r="Z2177" s="143"/>
      <c r="AA2177" s="143"/>
      <c r="AB2177" s="143"/>
      <c r="AC2177" s="37"/>
    </row>
    <row r="2178" spans="1:29" ht="30" customHeight="1">
      <c r="A2178" s="442"/>
      <c r="B2178" s="449" t="s">
        <v>746</v>
      </c>
      <c r="C2178" s="449"/>
      <c r="D2178" s="449"/>
      <c r="E2178" s="449"/>
      <c r="F2178" s="449"/>
      <c r="G2178" s="449"/>
      <c r="H2178" s="504">
        <f>H2177</f>
        <v>264000</v>
      </c>
      <c r="I2178" s="504"/>
      <c r="J2178" s="504"/>
      <c r="K2178" s="504"/>
      <c r="L2178" s="504"/>
      <c r="M2178" s="504"/>
      <c r="N2178" s="504"/>
      <c r="O2178" s="504"/>
      <c r="P2178" s="504"/>
      <c r="Q2178" s="504"/>
      <c r="R2178" s="504"/>
      <c r="S2178" s="504"/>
      <c r="T2178" s="504"/>
      <c r="U2178" s="504"/>
      <c r="V2178" s="504"/>
      <c r="W2178" s="504"/>
      <c r="X2178" s="504"/>
      <c r="Y2178" s="504"/>
      <c r="Z2178" s="143"/>
      <c r="AA2178" s="143"/>
      <c r="AB2178" s="143"/>
      <c r="AC2178" s="37"/>
    </row>
    <row r="2179" spans="1:29" ht="30" customHeight="1">
      <c r="A2179" s="442"/>
      <c r="B2179" s="449" t="s">
        <v>747</v>
      </c>
      <c r="C2179" s="449"/>
      <c r="D2179" s="449"/>
      <c r="E2179" s="449"/>
      <c r="F2179" s="449"/>
      <c r="G2179" s="449"/>
      <c r="H2179" s="504">
        <f>SUM(I2177:V2177)</f>
        <v>1144000</v>
      </c>
      <c r="I2179" s="504"/>
      <c r="J2179" s="504"/>
      <c r="K2179" s="504"/>
      <c r="L2179" s="504"/>
      <c r="M2179" s="504"/>
      <c r="N2179" s="504"/>
      <c r="O2179" s="504"/>
      <c r="P2179" s="504"/>
      <c r="Q2179" s="504"/>
      <c r="R2179" s="504"/>
      <c r="S2179" s="504"/>
      <c r="T2179" s="504"/>
      <c r="U2179" s="504"/>
      <c r="V2179" s="504"/>
      <c r="W2179" s="504"/>
      <c r="X2179" s="504"/>
      <c r="Y2179" s="504"/>
      <c r="Z2179" s="143"/>
      <c r="AA2179" s="143"/>
      <c r="AB2179" s="143"/>
      <c r="AC2179" s="37"/>
    </row>
    <row r="2180" spans="1:29" ht="30" customHeight="1">
      <c r="A2180" s="442"/>
      <c r="B2180" s="449" t="s">
        <v>748</v>
      </c>
      <c r="C2180" s="449"/>
      <c r="D2180" s="449"/>
      <c r="E2180" s="449"/>
      <c r="F2180" s="449"/>
      <c r="G2180" s="449"/>
      <c r="H2180" s="504">
        <f>SUM(W2177:Y2177)</f>
        <v>264000</v>
      </c>
      <c r="I2180" s="504"/>
      <c r="J2180" s="504"/>
      <c r="K2180" s="504"/>
      <c r="L2180" s="504"/>
      <c r="M2180" s="504"/>
      <c r="N2180" s="504"/>
      <c r="O2180" s="504"/>
      <c r="P2180" s="504"/>
      <c r="Q2180" s="504"/>
      <c r="R2180" s="504"/>
      <c r="S2180" s="504"/>
      <c r="T2180" s="504"/>
      <c r="U2180" s="504"/>
      <c r="V2180" s="504"/>
      <c r="W2180" s="504"/>
      <c r="X2180" s="504"/>
      <c r="Y2180" s="504"/>
      <c r="Z2180" s="143"/>
      <c r="AA2180" s="143"/>
      <c r="AB2180" s="143"/>
      <c r="AC2180" s="37"/>
    </row>
    <row r="2181" spans="1:29" ht="30" customHeight="1">
      <c r="A2181" s="442"/>
      <c r="B2181" s="439" t="s">
        <v>721</v>
      </c>
      <c r="C2181" s="439"/>
      <c r="D2181" s="439"/>
      <c r="E2181" s="439"/>
      <c r="F2181" s="439"/>
      <c r="G2181" s="439"/>
      <c r="H2181" s="505">
        <f>SUM(H2178:Y2180)</f>
        <v>1672000</v>
      </c>
      <c r="I2181" s="505"/>
      <c r="J2181" s="505"/>
      <c r="K2181" s="505"/>
      <c r="L2181" s="505"/>
      <c r="M2181" s="505"/>
      <c r="N2181" s="505"/>
      <c r="O2181" s="505"/>
      <c r="P2181" s="505"/>
      <c r="Q2181" s="505"/>
      <c r="R2181" s="505"/>
      <c r="S2181" s="505"/>
      <c r="T2181" s="505"/>
      <c r="U2181" s="505"/>
      <c r="V2181" s="505"/>
      <c r="W2181" s="505"/>
      <c r="X2181" s="505"/>
      <c r="Y2181" s="505"/>
      <c r="Z2181" s="143"/>
      <c r="AA2181" s="143"/>
      <c r="AB2181" s="143"/>
      <c r="AC2181" s="37"/>
    </row>
    <row r="2182" spans="1:29" ht="30" customHeight="1">
      <c r="A2182" s="442"/>
      <c r="B2182" s="450" t="s">
        <v>830</v>
      </c>
      <c r="C2182" s="450"/>
      <c r="D2182" s="450"/>
      <c r="E2182" s="450"/>
      <c r="F2182" s="450"/>
      <c r="G2182" s="450"/>
      <c r="H2182" s="506">
        <f>H2181/F2151</f>
        <v>0.95</v>
      </c>
      <c r="I2182" s="506"/>
      <c r="J2182" s="506"/>
      <c r="K2182" s="506"/>
      <c r="L2182" s="506"/>
      <c r="M2182" s="506"/>
      <c r="N2182" s="506"/>
      <c r="O2182" s="506"/>
      <c r="P2182" s="506"/>
      <c r="Q2182" s="506"/>
      <c r="R2182" s="506"/>
      <c r="S2182" s="506"/>
      <c r="T2182" s="506"/>
      <c r="U2182" s="506"/>
      <c r="V2182" s="506"/>
      <c r="W2182" s="506"/>
      <c r="X2182" s="506"/>
      <c r="Y2182" s="506"/>
      <c r="Z2182" s="143"/>
      <c r="AA2182" s="143"/>
      <c r="AB2182" s="143"/>
      <c r="AC2182" s="37"/>
    </row>
    <row r="2183" spans="1:29" s="129" customFormat="1">
      <c r="A2183" s="121"/>
      <c r="B2183" s="121"/>
      <c r="C2183" s="121"/>
      <c r="D2183" s="121"/>
      <c r="E2183" s="121"/>
      <c r="F2183" s="122"/>
      <c r="G2183" s="122"/>
      <c r="H2183" s="123"/>
      <c r="I2183" s="124"/>
      <c r="J2183" s="124"/>
      <c r="K2183" s="124"/>
      <c r="L2183" s="125"/>
      <c r="M2183" s="125"/>
      <c r="N2183" s="125"/>
      <c r="O2183" s="126"/>
      <c r="P2183" s="126"/>
      <c r="Q2183" s="127"/>
      <c r="R2183" s="127"/>
      <c r="S2183" s="127"/>
      <c r="T2183" s="127"/>
      <c r="U2183" s="127"/>
      <c r="V2183" s="102"/>
      <c r="W2183" s="102"/>
      <c r="X2183" s="127"/>
      <c r="Y2183" s="127"/>
      <c r="Z2183" s="143"/>
      <c r="AA2183" s="143"/>
      <c r="AB2183" s="143"/>
      <c r="AC2183" s="37"/>
    </row>
    <row r="2184" spans="1:29">
      <c r="L2184" s="247"/>
      <c r="Z2184" s="143"/>
      <c r="AA2184" s="143"/>
      <c r="AB2184" s="143"/>
      <c r="AC2184" s="37"/>
    </row>
    <row r="2185" spans="1:29">
      <c r="A2185" s="479" t="s">
        <v>999</v>
      </c>
      <c r="B2185" s="479"/>
      <c r="C2185" s="479"/>
      <c r="D2185" s="479"/>
      <c r="E2185" s="479"/>
      <c r="F2185" s="479"/>
      <c r="G2185" s="248"/>
      <c r="H2185" s="507"/>
      <c r="I2185" s="507"/>
      <c r="J2185" s="507"/>
      <c r="K2185" s="102"/>
      <c r="L2185" s="102"/>
      <c r="M2185" s="102"/>
      <c r="N2185" s="102"/>
      <c r="O2185" s="102"/>
      <c r="P2185" s="102"/>
      <c r="Z2185" s="143"/>
      <c r="AA2185" s="143"/>
      <c r="AB2185" s="143"/>
      <c r="AC2185" s="37"/>
    </row>
    <row r="2186" spans="1:29">
      <c r="A2186" s="479"/>
      <c r="B2186" s="479"/>
      <c r="C2186" s="479"/>
      <c r="D2186" s="479"/>
      <c r="E2186" s="479"/>
      <c r="F2186" s="479"/>
      <c r="G2186" s="248"/>
      <c r="H2186" s="507"/>
      <c r="I2186" s="507"/>
      <c r="J2186" s="507"/>
      <c r="K2186" s="102"/>
      <c r="L2186" s="102"/>
      <c r="M2186" s="102"/>
      <c r="N2186" s="102"/>
      <c r="O2186" s="102"/>
      <c r="P2186" s="102"/>
      <c r="Z2186" s="143"/>
      <c r="AA2186" s="143"/>
      <c r="AB2186" s="143"/>
      <c r="AC2186" s="37"/>
    </row>
    <row r="2187" spans="1:29" ht="19.5" customHeight="1">
      <c r="A2187" s="508" t="s">
        <v>1000</v>
      </c>
      <c r="B2187" s="508"/>
      <c r="C2187" s="509">
        <v>0.05</v>
      </c>
      <c r="D2187" s="249"/>
      <c r="E2187" s="250">
        <v>0.25</v>
      </c>
      <c r="F2187" s="251">
        <v>22000</v>
      </c>
      <c r="G2187" s="248" t="s">
        <v>760</v>
      </c>
      <c r="H2187" s="510">
        <v>0.1</v>
      </c>
      <c r="I2187" s="252">
        <v>0.25</v>
      </c>
      <c r="J2187" s="253">
        <v>12870</v>
      </c>
      <c r="K2187" s="254" t="s">
        <v>779</v>
      </c>
      <c r="L2187" s="100"/>
      <c r="M2187" s="102"/>
      <c r="N2187" s="102"/>
      <c r="O2187" s="102"/>
      <c r="P2187" s="102"/>
      <c r="Z2187" s="143"/>
      <c r="AA2187" s="143"/>
      <c r="AB2187" s="143"/>
      <c r="AC2187" s="37"/>
    </row>
    <row r="2188" spans="1:29" ht="19.5" customHeight="1">
      <c r="A2188" s="508" t="s">
        <v>834</v>
      </c>
      <c r="B2188" s="508"/>
      <c r="C2188" s="509"/>
      <c r="D2188" s="255"/>
      <c r="E2188" s="250">
        <v>0.2</v>
      </c>
      <c r="F2188" s="251">
        <v>17600</v>
      </c>
      <c r="G2188" s="248" t="s">
        <v>760</v>
      </c>
      <c r="H2188" s="510"/>
      <c r="I2188" s="252">
        <v>0.2</v>
      </c>
      <c r="J2188" s="253">
        <v>10296</v>
      </c>
      <c r="K2188" s="254" t="s">
        <v>818</v>
      </c>
      <c r="L2188" s="102"/>
      <c r="M2188" s="102"/>
      <c r="N2188" s="102"/>
      <c r="O2188" s="102"/>
      <c r="P2188" s="102"/>
      <c r="Z2188" s="143"/>
      <c r="AA2188" s="143"/>
      <c r="AB2188" s="143"/>
      <c r="AC2188" s="37"/>
    </row>
    <row r="2189" spans="1:29" ht="19.5" customHeight="1">
      <c r="A2189" s="508" t="s">
        <v>641</v>
      </c>
      <c r="B2189" s="508"/>
      <c r="C2189" s="509"/>
      <c r="D2189" s="255"/>
      <c r="E2189" s="250">
        <v>0.2</v>
      </c>
      <c r="F2189" s="251">
        <v>17600</v>
      </c>
      <c r="G2189" s="248" t="s">
        <v>760</v>
      </c>
      <c r="H2189" s="510"/>
      <c r="I2189" s="252">
        <v>0.2</v>
      </c>
      <c r="J2189" s="253">
        <v>10296</v>
      </c>
      <c r="K2189" s="254" t="s">
        <v>818</v>
      </c>
      <c r="L2189" s="102"/>
      <c r="M2189" s="102"/>
      <c r="N2189" s="102"/>
      <c r="O2189" s="102"/>
      <c r="P2189" s="102"/>
      <c r="Z2189" s="143"/>
      <c r="AA2189" s="143"/>
      <c r="AB2189" s="143"/>
      <c r="AC2189" s="37"/>
    </row>
    <row r="2190" spans="1:29" ht="19.5" customHeight="1">
      <c r="A2190" s="508" t="s">
        <v>676</v>
      </c>
      <c r="B2190" s="508"/>
      <c r="C2190" s="509"/>
      <c r="D2190" s="255"/>
      <c r="E2190" s="250">
        <v>0.2</v>
      </c>
      <c r="F2190" s="251">
        <v>17600</v>
      </c>
      <c r="G2190" s="248" t="s">
        <v>760</v>
      </c>
      <c r="H2190" s="510"/>
      <c r="I2190" s="252">
        <v>0.2</v>
      </c>
      <c r="J2190" s="253">
        <v>10296</v>
      </c>
      <c r="K2190" s="254" t="s">
        <v>818</v>
      </c>
      <c r="L2190" s="102"/>
      <c r="M2190" s="102"/>
      <c r="N2190" s="102"/>
      <c r="O2190" s="102"/>
      <c r="P2190" s="102"/>
      <c r="Z2190" s="143"/>
      <c r="AA2190" s="143"/>
      <c r="AB2190" s="143"/>
      <c r="AC2190" s="37"/>
    </row>
    <row r="2191" spans="1:29" ht="19.5" customHeight="1">
      <c r="A2191" s="508" t="s">
        <v>838</v>
      </c>
      <c r="B2191" s="508"/>
      <c r="C2191" s="509"/>
      <c r="D2191" s="255"/>
      <c r="E2191" s="250">
        <v>0.15</v>
      </c>
      <c r="F2191" s="251">
        <v>13200</v>
      </c>
      <c r="G2191" s="248" t="s">
        <v>760</v>
      </c>
      <c r="H2191" s="510"/>
      <c r="I2191" s="252">
        <v>0.15</v>
      </c>
      <c r="J2191" s="253">
        <v>7722</v>
      </c>
      <c r="K2191" s="254" t="s">
        <v>762</v>
      </c>
      <c r="L2191" s="102"/>
      <c r="M2191" s="102"/>
      <c r="N2191" s="141"/>
      <c r="O2191" s="141"/>
      <c r="P2191" s="102"/>
      <c r="Z2191" s="143"/>
      <c r="AA2191" s="143"/>
      <c r="AB2191" s="143"/>
      <c r="AC2191" s="37"/>
    </row>
    <row r="2192" spans="1:29" ht="19.5" customHeight="1">
      <c r="A2192" s="508" t="s">
        <v>839</v>
      </c>
      <c r="B2192" s="508"/>
      <c r="C2192" s="511">
        <v>0.05</v>
      </c>
      <c r="D2192" s="256"/>
      <c r="E2192" s="257">
        <v>0.1</v>
      </c>
      <c r="F2192" s="258">
        <v>8800</v>
      </c>
      <c r="G2192" s="248" t="s">
        <v>760</v>
      </c>
      <c r="H2192" s="512">
        <v>0.15</v>
      </c>
      <c r="I2192" s="259">
        <v>0.1</v>
      </c>
      <c r="J2192" s="260">
        <v>7722</v>
      </c>
      <c r="K2192" s="254" t="s">
        <v>716</v>
      </c>
      <c r="L2192" s="102"/>
      <c r="M2192" s="102"/>
      <c r="N2192" s="102"/>
      <c r="O2192" s="102"/>
      <c r="P2192" s="102"/>
      <c r="Z2192" s="143"/>
      <c r="AA2192" s="143"/>
      <c r="AB2192" s="143"/>
      <c r="AC2192" s="37"/>
    </row>
    <row r="2193" spans="1:29" ht="19.5" customHeight="1">
      <c r="A2193" s="508" t="s">
        <v>840</v>
      </c>
      <c r="B2193" s="508"/>
      <c r="C2193" s="511"/>
      <c r="D2193" s="255"/>
      <c r="E2193" s="257">
        <v>0.1</v>
      </c>
      <c r="F2193" s="258">
        <v>8800</v>
      </c>
      <c r="G2193" s="248" t="s">
        <v>760</v>
      </c>
      <c r="H2193" s="512"/>
      <c r="I2193" s="259">
        <v>0.1</v>
      </c>
      <c r="J2193" s="260">
        <v>7722</v>
      </c>
      <c r="K2193" s="254" t="s">
        <v>779</v>
      </c>
      <c r="L2193" s="102"/>
      <c r="M2193" s="102"/>
      <c r="N2193" s="102"/>
      <c r="O2193" s="102"/>
      <c r="P2193" s="102"/>
      <c r="Z2193" s="143"/>
      <c r="AA2193" s="143"/>
      <c r="AB2193" s="143"/>
      <c r="AC2193" s="37"/>
    </row>
    <row r="2194" spans="1:29" ht="19.5" customHeight="1">
      <c r="A2194" s="508" t="s">
        <v>1001</v>
      </c>
      <c r="B2194" s="508"/>
      <c r="C2194" s="511"/>
      <c r="D2194" s="255"/>
      <c r="E2194" s="257">
        <v>0.1</v>
      </c>
      <c r="F2194" s="258">
        <v>8800</v>
      </c>
      <c r="G2194" s="248" t="s">
        <v>760</v>
      </c>
      <c r="H2194" s="512"/>
      <c r="I2194" s="259">
        <v>0.1</v>
      </c>
      <c r="J2194" s="260">
        <v>7722</v>
      </c>
      <c r="K2194" s="254" t="s">
        <v>762</v>
      </c>
      <c r="L2194" s="102"/>
      <c r="M2194" s="102"/>
      <c r="N2194" s="102"/>
      <c r="O2194" s="102"/>
      <c r="P2194" s="102"/>
      <c r="Z2194" s="143"/>
      <c r="AA2194" s="143"/>
      <c r="AB2194" s="143"/>
      <c r="AC2194" s="37"/>
    </row>
    <row r="2195" spans="1:29" ht="19.5" customHeight="1">
      <c r="A2195" s="508" t="s">
        <v>842</v>
      </c>
      <c r="B2195" s="508"/>
      <c r="C2195" s="511"/>
      <c r="D2195" s="255"/>
      <c r="E2195" s="257">
        <v>0.1</v>
      </c>
      <c r="F2195" s="258">
        <v>8800</v>
      </c>
      <c r="G2195" s="248" t="s">
        <v>760</v>
      </c>
      <c r="H2195" s="512"/>
      <c r="I2195" s="259">
        <v>0.1</v>
      </c>
      <c r="J2195" s="260">
        <v>7722</v>
      </c>
      <c r="K2195" s="254" t="s">
        <v>762</v>
      </c>
      <c r="L2195" s="102"/>
      <c r="M2195" s="102"/>
      <c r="N2195" s="102"/>
      <c r="O2195" s="102"/>
      <c r="P2195" s="102"/>
      <c r="Z2195" s="143"/>
      <c r="AA2195" s="143"/>
      <c r="AB2195" s="143"/>
      <c r="AC2195" s="37"/>
    </row>
    <row r="2196" spans="1:29" ht="19.5" customHeight="1">
      <c r="A2196" s="508" t="s">
        <v>843</v>
      </c>
      <c r="B2196" s="508"/>
      <c r="C2196" s="511"/>
      <c r="D2196" s="255"/>
      <c r="E2196" s="257">
        <v>0.15</v>
      </c>
      <c r="F2196" s="258">
        <v>13200</v>
      </c>
      <c r="G2196" s="248" t="s">
        <v>760</v>
      </c>
      <c r="H2196" s="512"/>
      <c r="I2196" s="259">
        <v>0.15</v>
      </c>
      <c r="J2196" s="260">
        <v>11583</v>
      </c>
      <c r="K2196" s="254" t="s">
        <v>779</v>
      </c>
      <c r="L2196" s="102"/>
      <c r="M2196" s="102"/>
      <c r="N2196" s="102"/>
      <c r="O2196" s="102"/>
      <c r="P2196" s="102"/>
      <c r="Z2196" s="143"/>
      <c r="AA2196" s="143"/>
      <c r="AB2196" s="143"/>
      <c r="AC2196" s="37"/>
    </row>
    <row r="2197" spans="1:29" ht="19.5" customHeight="1">
      <c r="A2197" s="508" t="s">
        <v>642</v>
      </c>
      <c r="B2197" s="508"/>
      <c r="C2197" s="511"/>
      <c r="D2197" s="255"/>
      <c r="E2197" s="257">
        <v>0.15</v>
      </c>
      <c r="F2197" s="258">
        <v>13200</v>
      </c>
      <c r="G2197" s="248" t="s">
        <v>760</v>
      </c>
      <c r="H2197" s="512"/>
      <c r="I2197" s="259">
        <v>0.15</v>
      </c>
      <c r="J2197" s="260">
        <v>11583</v>
      </c>
      <c r="K2197" s="254" t="s">
        <v>779</v>
      </c>
      <c r="L2197" s="102"/>
      <c r="M2197" s="102"/>
      <c r="N2197" s="102"/>
      <c r="O2197" s="102"/>
      <c r="P2197" s="102"/>
      <c r="Z2197" s="143"/>
      <c r="AA2197" s="143"/>
      <c r="AB2197" s="143"/>
      <c r="AC2197" s="37"/>
    </row>
    <row r="2198" spans="1:29" ht="19.5" customHeight="1">
      <c r="A2198" s="508" t="s">
        <v>844</v>
      </c>
      <c r="B2198" s="508"/>
      <c r="C2198" s="511"/>
      <c r="D2198" s="255"/>
      <c r="E2198" s="257">
        <v>0.15</v>
      </c>
      <c r="F2198" s="258">
        <v>13200</v>
      </c>
      <c r="G2198" s="248" t="s">
        <v>760</v>
      </c>
      <c r="H2198" s="512"/>
      <c r="I2198" s="259">
        <v>0.15</v>
      </c>
      <c r="J2198" s="260">
        <v>11583</v>
      </c>
      <c r="K2198" s="261" t="s">
        <v>716</v>
      </c>
      <c r="L2198" s="102"/>
      <c r="M2198" s="102"/>
      <c r="N2198" s="102"/>
      <c r="O2198" s="102"/>
      <c r="P2198" s="102"/>
      <c r="Z2198" s="143"/>
      <c r="AA2198" s="143"/>
      <c r="AB2198" s="143"/>
      <c r="AC2198" s="37"/>
    </row>
    <row r="2199" spans="1:29" ht="19.5" customHeight="1">
      <c r="A2199" s="508" t="s">
        <v>847</v>
      </c>
      <c r="B2199" s="508"/>
      <c r="C2199" s="511"/>
      <c r="D2199" s="255"/>
      <c r="E2199" s="257">
        <v>0.15</v>
      </c>
      <c r="F2199" s="258">
        <v>13200</v>
      </c>
      <c r="G2199" s="248" t="s">
        <v>760</v>
      </c>
      <c r="H2199" s="512"/>
      <c r="I2199" s="259">
        <v>0.15</v>
      </c>
      <c r="J2199" s="260">
        <v>11583</v>
      </c>
      <c r="K2199" s="261" t="s">
        <v>760</v>
      </c>
      <c r="L2199" s="102"/>
      <c r="M2199" s="102"/>
      <c r="N2199" s="102"/>
      <c r="O2199" s="102"/>
      <c r="P2199" s="102"/>
      <c r="Z2199" s="143"/>
      <c r="AA2199" s="143"/>
      <c r="AB2199" s="143"/>
      <c r="AC2199" s="37"/>
    </row>
    <row r="2200" spans="1:29" ht="19.5" customHeight="1">
      <c r="A2200" s="508" t="s">
        <v>850</v>
      </c>
      <c r="B2200" s="508"/>
      <c r="C2200" s="513">
        <v>0.05</v>
      </c>
      <c r="D2200" s="262"/>
      <c r="E2200" s="263">
        <v>0.2</v>
      </c>
      <c r="F2200" s="264">
        <v>17600</v>
      </c>
      <c r="G2200" s="248" t="s">
        <v>760</v>
      </c>
      <c r="H2200" s="514">
        <v>0.15</v>
      </c>
      <c r="I2200" s="265">
        <v>0.2</v>
      </c>
      <c r="J2200" s="266">
        <v>15444</v>
      </c>
      <c r="K2200" s="261" t="s">
        <v>779</v>
      </c>
      <c r="L2200" s="102"/>
      <c r="M2200" s="102"/>
      <c r="N2200" s="102"/>
      <c r="O2200" s="102"/>
      <c r="P2200" s="102"/>
      <c r="Z2200" s="143"/>
      <c r="AA2200" s="143"/>
      <c r="AB2200" s="143"/>
      <c r="AC2200" s="37"/>
    </row>
    <row r="2201" spans="1:29" ht="19.5" customHeight="1">
      <c r="A2201" s="508" t="s">
        <v>1002</v>
      </c>
      <c r="B2201" s="508"/>
      <c r="C2201" s="513"/>
      <c r="D2201" s="255"/>
      <c r="E2201" s="263">
        <v>0.2</v>
      </c>
      <c r="F2201" s="264">
        <v>17600</v>
      </c>
      <c r="G2201" s="248" t="s">
        <v>760</v>
      </c>
      <c r="H2201" s="514"/>
      <c r="I2201" s="265">
        <v>0.2</v>
      </c>
      <c r="J2201" s="266">
        <v>15444</v>
      </c>
      <c r="K2201" s="261" t="s">
        <v>779</v>
      </c>
      <c r="L2201" s="102"/>
      <c r="M2201" s="102"/>
      <c r="N2201" s="102"/>
      <c r="O2201" s="102"/>
      <c r="P2201" s="102"/>
      <c r="Z2201" s="143"/>
      <c r="AA2201" s="143"/>
      <c r="AB2201" s="143"/>
      <c r="AC2201" s="37"/>
    </row>
    <row r="2202" spans="1:29" ht="19.5" customHeight="1">
      <c r="A2202" s="508" t="s">
        <v>854</v>
      </c>
      <c r="B2202" s="508"/>
      <c r="C2202" s="513"/>
      <c r="D2202" s="255"/>
      <c r="E2202" s="263">
        <v>0.2</v>
      </c>
      <c r="F2202" s="264">
        <v>17600</v>
      </c>
      <c r="G2202" s="248" t="s">
        <v>760</v>
      </c>
      <c r="H2202" s="514"/>
      <c r="I2202" s="265">
        <v>0.2</v>
      </c>
      <c r="J2202" s="266">
        <v>15444</v>
      </c>
      <c r="K2202" s="254" t="s">
        <v>762</v>
      </c>
      <c r="L2202" s="102"/>
      <c r="M2202" s="102"/>
      <c r="N2202" s="102"/>
      <c r="O2202" s="102"/>
      <c r="P2202" s="102"/>
      <c r="Z2202" s="143"/>
      <c r="AA2202" s="143"/>
      <c r="AB2202" s="143"/>
      <c r="AC2202" s="37"/>
    </row>
    <row r="2203" spans="1:29" ht="19.5" customHeight="1">
      <c r="A2203" s="508" t="s">
        <v>855</v>
      </c>
      <c r="B2203" s="508"/>
      <c r="C2203" s="513"/>
      <c r="D2203" s="255"/>
      <c r="E2203" s="263">
        <v>0.2</v>
      </c>
      <c r="F2203" s="264">
        <v>17600</v>
      </c>
      <c r="G2203" s="248" t="s">
        <v>760</v>
      </c>
      <c r="H2203" s="514"/>
      <c r="I2203" s="265">
        <v>0.2</v>
      </c>
      <c r="J2203" s="266">
        <v>15444</v>
      </c>
      <c r="K2203" s="254" t="s">
        <v>762</v>
      </c>
      <c r="L2203" s="102"/>
      <c r="M2203" s="102"/>
      <c r="N2203" s="102"/>
      <c r="O2203" s="102"/>
      <c r="P2203" s="102"/>
      <c r="Z2203" s="143"/>
      <c r="AA2203" s="143"/>
      <c r="AB2203" s="143"/>
      <c r="AC2203" s="37"/>
    </row>
    <row r="2204" spans="1:29" ht="19.5" customHeight="1">
      <c r="A2204" s="508" t="s">
        <v>856</v>
      </c>
      <c r="B2204" s="508"/>
      <c r="C2204" s="513"/>
      <c r="D2204" s="255"/>
      <c r="E2204" s="263">
        <v>0.2</v>
      </c>
      <c r="F2204" s="264">
        <v>17600</v>
      </c>
      <c r="G2204" s="248" t="s">
        <v>760</v>
      </c>
      <c r="H2204" s="514"/>
      <c r="I2204" s="265">
        <v>0.2</v>
      </c>
      <c r="J2204" s="266">
        <v>15444</v>
      </c>
      <c r="K2204" s="261" t="s">
        <v>766</v>
      </c>
      <c r="L2204" s="102"/>
      <c r="M2204" s="102"/>
      <c r="N2204" s="102"/>
      <c r="O2204" s="102"/>
      <c r="P2204" s="102"/>
      <c r="Z2204" s="143"/>
      <c r="AA2204" s="143"/>
      <c r="AB2204" s="143"/>
      <c r="AC2204" s="37"/>
    </row>
    <row r="2205" spans="1:29" ht="18" customHeight="1">
      <c r="A2205" s="515" t="s">
        <v>857</v>
      </c>
      <c r="B2205" s="515"/>
      <c r="C2205" s="516">
        <v>0.15</v>
      </c>
      <c r="D2205" s="516"/>
      <c r="E2205" s="516"/>
      <c r="F2205" s="267">
        <v>264000</v>
      </c>
      <c r="G2205" s="248"/>
      <c r="H2205" s="136">
        <v>0.4</v>
      </c>
      <c r="I2205" s="517">
        <f>SUM(J2187:J2204)</f>
        <v>205920</v>
      </c>
      <c r="J2205" s="517"/>
      <c r="K2205" s="102"/>
      <c r="L2205" s="102"/>
      <c r="M2205" s="102"/>
      <c r="N2205" s="102"/>
      <c r="O2205" s="102"/>
      <c r="P2205" s="102"/>
      <c r="Z2205" s="143"/>
      <c r="AA2205" s="143"/>
      <c r="AB2205" s="143"/>
      <c r="AC2205" s="37"/>
    </row>
    <row r="2206" spans="1:29" s="129" customFormat="1">
      <c r="A2206" s="121"/>
      <c r="B2206" s="121"/>
      <c r="C2206" s="121"/>
      <c r="D2206" s="121"/>
      <c r="E2206" s="121"/>
      <c r="F2206" s="122"/>
      <c r="G2206" s="122"/>
      <c r="H2206" s="123"/>
      <c r="I2206" s="124"/>
      <c r="J2206" s="124"/>
      <c r="K2206" s="124"/>
      <c r="L2206" s="125"/>
      <c r="M2206" s="125"/>
      <c r="N2206" s="127"/>
      <c r="O2206" s="127"/>
      <c r="P2206" s="127"/>
      <c r="Q2206" s="127"/>
      <c r="R2206" s="127"/>
      <c r="S2206" s="127"/>
      <c r="T2206" s="127"/>
      <c r="U2206" s="127"/>
      <c r="V2206" s="127"/>
      <c r="W2206" s="127"/>
      <c r="X2206" s="127"/>
      <c r="Y2206" s="127"/>
      <c r="Z2206" s="143"/>
      <c r="AA2206" s="143"/>
      <c r="AB2206" s="143"/>
      <c r="AC2206" s="37"/>
    </row>
    <row r="2207" spans="1:29" ht="15" customHeight="1">
      <c r="A2207" s="422" t="s">
        <v>678</v>
      </c>
      <c r="B2207" s="422" t="s">
        <v>679</v>
      </c>
      <c r="C2207" s="422" t="s">
        <v>680</v>
      </c>
      <c r="D2207" s="422" t="s">
        <v>681</v>
      </c>
      <c r="E2207" s="422" t="s">
        <v>682</v>
      </c>
      <c r="F2207" s="423" t="s">
        <v>683</v>
      </c>
      <c r="G2207" s="423" t="s">
        <v>684</v>
      </c>
      <c r="H2207" s="138">
        <v>0.55000000000000004</v>
      </c>
      <c r="I2207" s="451">
        <v>0.25</v>
      </c>
      <c r="J2207" s="451"/>
      <c r="K2207" s="451"/>
      <c r="L2207" s="451"/>
      <c r="M2207" s="444">
        <v>0.1</v>
      </c>
      <c r="N2207" s="444"/>
      <c r="O2207" s="139">
        <v>0.1</v>
      </c>
      <c r="P2207" s="102"/>
      <c r="Z2207" s="143"/>
      <c r="AA2207" s="143"/>
      <c r="AB2207" s="143"/>
      <c r="AC2207" s="37"/>
    </row>
    <row r="2208" spans="1:29" ht="14.25" customHeight="1">
      <c r="A2208" s="422"/>
      <c r="B2208" s="422"/>
      <c r="C2208" s="422"/>
      <c r="D2208" s="422"/>
      <c r="E2208" s="422"/>
      <c r="F2208" s="422"/>
      <c r="G2208" s="422"/>
      <c r="H2208" s="445" t="s">
        <v>727</v>
      </c>
      <c r="I2208" s="452" t="s">
        <v>728</v>
      </c>
      <c r="J2208" s="452"/>
      <c r="K2208" s="452"/>
      <c r="L2208" s="452"/>
      <c r="M2208" s="446" t="s">
        <v>729</v>
      </c>
      <c r="N2208" s="446"/>
      <c r="O2208" s="447" t="s">
        <v>730</v>
      </c>
      <c r="P2208" s="102"/>
      <c r="Z2208" s="143"/>
      <c r="AA2208" s="143"/>
      <c r="AB2208" s="143"/>
      <c r="AC2208" s="37"/>
    </row>
    <row r="2209" spans="1:29" ht="67.5" customHeight="1">
      <c r="A2209" s="442" t="s">
        <v>431</v>
      </c>
      <c r="B2209" s="427" t="s">
        <v>1003</v>
      </c>
      <c r="C2209" s="428">
        <v>1</v>
      </c>
      <c r="D2209" s="428">
        <v>1</v>
      </c>
      <c r="E2209" s="474" t="s">
        <v>618</v>
      </c>
      <c r="F2209" s="429">
        <v>116000</v>
      </c>
      <c r="G2209" s="429">
        <v>116000</v>
      </c>
      <c r="H2209" s="445"/>
      <c r="I2209" s="154" t="s">
        <v>1004</v>
      </c>
      <c r="J2209" s="154" t="s">
        <v>1005</v>
      </c>
      <c r="K2209" s="154" t="s">
        <v>1006</v>
      </c>
      <c r="L2209" s="154" t="s">
        <v>1007</v>
      </c>
      <c r="M2209" s="144" t="s">
        <v>736</v>
      </c>
      <c r="N2209" s="144" t="s">
        <v>737</v>
      </c>
      <c r="O2209" s="447"/>
      <c r="P2209" s="102"/>
      <c r="Z2209" s="143"/>
      <c r="AA2209" s="143"/>
      <c r="AB2209" s="143"/>
      <c r="AC2209" s="37"/>
    </row>
    <row r="2210" spans="1:29" ht="39" customHeight="1">
      <c r="A2210" s="442"/>
      <c r="B2210" s="427"/>
      <c r="C2210" s="427"/>
      <c r="D2210" s="427"/>
      <c r="E2210" s="427"/>
      <c r="F2210" s="427"/>
      <c r="G2210" s="427"/>
      <c r="H2210" s="427"/>
      <c r="I2210" s="153">
        <v>0.2</v>
      </c>
      <c r="J2210" s="153">
        <v>0.45</v>
      </c>
      <c r="K2210" s="153">
        <v>0.3</v>
      </c>
      <c r="L2210" s="153">
        <v>0.05</v>
      </c>
      <c r="M2210" s="144">
        <v>0.9</v>
      </c>
      <c r="N2210" s="144">
        <v>0.1</v>
      </c>
      <c r="O2210" s="447"/>
      <c r="P2210" s="102"/>
      <c r="Z2210" s="143"/>
      <c r="AA2210" s="143"/>
      <c r="AB2210" s="143"/>
      <c r="AC2210" s="37"/>
    </row>
    <row r="2211" spans="1:29">
      <c r="A2211" s="442"/>
      <c r="B2211" s="432" t="s">
        <v>751</v>
      </c>
      <c r="C2211" s="432"/>
      <c r="D2211" s="432"/>
      <c r="E2211" s="432"/>
      <c r="F2211" s="432"/>
      <c r="G2211" s="432"/>
      <c r="H2211" s="158">
        <v>1</v>
      </c>
      <c r="I2211" s="130">
        <v>1</v>
      </c>
      <c r="J2211" s="130">
        <v>1</v>
      </c>
      <c r="K2211" s="130">
        <v>1</v>
      </c>
      <c r="L2211" s="115"/>
      <c r="M2211" s="115"/>
      <c r="N2211" s="115"/>
      <c r="O2211" s="115"/>
      <c r="P2211" s="102"/>
      <c r="Z2211" s="143"/>
      <c r="AA2211" s="143"/>
      <c r="AB2211" s="143"/>
      <c r="AC2211" s="37"/>
    </row>
    <row r="2212" spans="1:29">
      <c r="A2212" s="442"/>
      <c r="B2212" s="433" t="s">
        <v>752</v>
      </c>
      <c r="C2212" s="433"/>
      <c r="D2212" s="433"/>
      <c r="E2212" s="433"/>
      <c r="F2212" s="433"/>
      <c r="G2212" s="433"/>
      <c r="H2212" s="157">
        <f>(H2211/D2209)*G2209*H2207</f>
        <v>63800.000000000007</v>
      </c>
      <c r="I2212" s="157">
        <f>(I2211/D2209)*G2209*I2207*I2210</f>
        <v>5800</v>
      </c>
      <c r="J2212" s="157">
        <f>(J2211/D2209)*G2209*I2207*J2210</f>
        <v>13050</v>
      </c>
      <c r="K2212" s="157">
        <f>(K2211/D2209)*G2209*I2207*K2210</f>
        <v>8700</v>
      </c>
      <c r="L2212" s="115"/>
      <c r="M2212" s="115"/>
      <c r="N2212" s="115"/>
      <c r="O2212" s="115"/>
      <c r="P2212" s="102"/>
      <c r="Z2212" s="143"/>
      <c r="AA2212" s="143"/>
      <c r="AB2212" s="143"/>
      <c r="AC2212" s="37"/>
    </row>
    <row r="2213" spans="1:29">
      <c r="A2213" s="442"/>
      <c r="B2213" s="432" t="s">
        <v>744</v>
      </c>
      <c r="C2213" s="432"/>
      <c r="D2213" s="432"/>
      <c r="E2213" s="432"/>
      <c r="F2213" s="432"/>
      <c r="G2213" s="432"/>
      <c r="H2213" s="115"/>
      <c r="I2213" s="115"/>
      <c r="J2213" s="115"/>
      <c r="K2213" s="115"/>
      <c r="L2213" s="130">
        <v>1</v>
      </c>
      <c r="M2213" s="130">
        <v>1</v>
      </c>
      <c r="N2213" s="130">
        <v>1</v>
      </c>
      <c r="O2213" s="115"/>
      <c r="P2213" s="102"/>
      <c r="Z2213" s="143"/>
      <c r="AA2213" s="143"/>
      <c r="AB2213" s="143"/>
      <c r="AC2213" s="37"/>
    </row>
    <row r="2214" spans="1:29">
      <c r="A2214" s="442"/>
      <c r="B2214" s="433" t="s">
        <v>745</v>
      </c>
      <c r="C2214" s="433"/>
      <c r="D2214" s="433"/>
      <c r="E2214" s="433"/>
      <c r="F2214" s="433"/>
      <c r="G2214" s="433"/>
      <c r="H2214" s="115"/>
      <c r="I2214" s="115"/>
      <c r="J2214" s="115"/>
      <c r="K2214" s="115"/>
      <c r="L2214" s="157">
        <f>(L2213/D2209)*G2209*I2207*L2210</f>
        <v>1450</v>
      </c>
      <c r="M2214" s="157">
        <f>(M2213/D2209)*G2209*M2207*M2210</f>
        <v>10440</v>
      </c>
      <c r="N2214" s="157">
        <f>(N2213/D2209)*G2209*M2207*N2210</f>
        <v>1160</v>
      </c>
      <c r="O2214" s="115"/>
      <c r="P2214" s="102"/>
      <c r="Z2214" s="143"/>
      <c r="AA2214" s="143"/>
      <c r="AB2214" s="143"/>
      <c r="AC2214" s="37"/>
    </row>
    <row r="2215" spans="1:29">
      <c r="A2215" s="442"/>
      <c r="B2215" s="448" t="s">
        <v>720</v>
      </c>
      <c r="C2215" s="448"/>
      <c r="D2215" s="448"/>
      <c r="E2215" s="448"/>
      <c r="F2215" s="448"/>
      <c r="G2215" s="448"/>
      <c r="H2215" s="152">
        <f t="shared" ref="H2215:O2216" si="137">H2211+H2213</f>
        <v>1</v>
      </c>
      <c r="I2215" s="152">
        <f t="shared" si="137"/>
        <v>1</v>
      </c>
      <c r="J2215" s="152">
        <f t="shared" si="137"/>
        <v>1</v>
      </c>
      <c r="K2215" s="152">
        <f t="shared" si="137"/>
        <v>1</v>
      </c>
      <c r="L2215" s="152">
        <f t="shared" si="137"/>
        <v>1</v>
      </c>
      <c r="M2215" s="152">
        <f t="shared" si="137"/>
        <v>1</v>
      </c>
      <c r="N2215" s="152">
        <f t="shared" si="137"/>
        <v>1</v>
      </c>
      <c r="O2215" s="152">
        <f t="shared" si="137"/>
        <v>0</v>
      </c>
      <c r="P2215" s="102"/>
      <c r="Z2215" s="143"/>
      <c r="AA2215" s="143"/>
      <c r="AB2215" s="143"/>
      <c r="AC2215" s="37"/>
    </row>
    <row r="2216" spans="1:29">
      <c r="A2216" s="442"/>
      <c r="B2216" s="439" t="s">
        <v>695</v>
      </c>
      <c r="C2216" s="439"/>
      <c r="D2216" s="439"/>
      <c r="E2216" s="439"/>
      <c r="F2216" s="439"/>
      <c r="G2216" s="439"/>
      <c r="H2216" s="117">
        <f t="shared" si="137"/>
        <v>63800.000000000007</v>
      </c>
      <c r="I2216" s="117">
        <f t="shared" si="137"/>
        <v>5800</v>
      </c>
      <c r="J2216" s="117">
        <f t="shared" si="137"/>
        <v>13050</v>
      </c>
      <c r="K2216" s="117">
        <f t="shared" si="137"/>
        <v>8700</v>
      </c>
      <c r="L2216" s="117">
        <f t="shared" si="137"/>
        <v>1450</v>
      </c>
      <c r="M2216" s="117">
        <f t="shared" si="137"/>
        <v>10440</v>
      </c>
      <c r="N2216" s="117">
        <f t="shared" si="137"/>
        <v>1160</v>
      </c>
      <c r="O2216" s="117">
        <f t="shared" si="137"/>
        <v>0</v>
      </c>
      <c r="P2216" s="102"/>
      <c r="T2216" s="141"/>
      <c r="Z2216" s="143"/>
      <c r="AA2216" s="143"/>
      <c r="AB2216" s="143"/>
      <c r="AC2216" s="37"/>
    </row>
    <row r="2217" spans="1:29">
      <c r="A2217" s="442"/>
      <c r="B2217" s="449" t="s">
        <v>746</v>
      </c>
      <c r="C2217" s="449"/>
      <c r="D2217" s="449"/>
      <c r="E2217" s="449"/>
      <c r="F2217" s="449"/>
      <c r="G2217" s="449"/>
      <c r="H2217" s="470">
        <f>H2216</f>
        <v>63800.000000000007</v>
      </c>
      <c r="I2217" s="470"/>
      <c r="J2217" s="470"/>
      <c r="K2217" s="470"/>
      <c r="L2217" s="470"/>
      <c r="M2217" s="470"/>
      <c r="N2217" s="470"/>
      <c r="O2217" s="470"/>
      <c r="P2217" s="102"/>
      <c r="Z2217" s="143"/>
      <c r="AA2217" s="143"/>
      <c r="AB2217" s="143"/>
      <c r="AC2217" s="37"/>
    </row>
    <row r="2218" spans="1:29">
      <c r="A2218" s="442"/>
      <c r="B2218" s="449" t="s">
        <v>747</v>
      </c>
      <c r="C2218" s="449"/>
      <c r="D2218" s="449"/>
      <c r="E2218" s="449"/>
      <c r="F2218" s="449"/>
      <c r="G2218" s="449"/>
      <c r="H2218" s="470">
        <f>I2216+J2216+K2216+L2216</f>
        <v>29000</v>
      </c>
      <c r="I2218" s="470"/>
      <c r="J2218" s="470"/>
      <c r="K2218" s="470"/>
      <c r="L2218" s="470"/>
      <c r="M2218" s="470"/>
      <c r="N2218" s="470"/>
      <c r="O2218" s="470"/>
      <c r="P2218" s="102"/>
      <c r="Z2218" s="143"/>
      <c r="AA2218" s="143"/>
      <c r="AB2218" s="143"/>
      <c r="AC2218" s="37"/>
    </row>
    <row r="2219" spans="1:29">
      <c r="A2219" s="442"/>
      <c r="B2219" s="449" t="s">
        <v>748</v>
      </c>
      <c r="C2219" s="449"/>
      <c r="D2219" s="449"/>
      <c r="E2219" s="449"/>
      <c r="F2219" s="449"/>
      <c r="G2219" s="449"/>
      <c r="H2219" s="470">
        <f>M2216+N2216+O2216</f>
        <v>11600</v>
      </c>
      <c r="I2219" s="470"/>
      <c r="J2219" s="470"/>
      <c r="K2219" s="470"/>
      <c r="L2219" s="470"/>
      <c r="M2219" s="470"/>
      <c r="N2219" s="470"/>
      <c r="O2219" s="470"/>
      <c r="P2219" s="102"/>
      <c r="Z2219" s="143"/>
      <c r="AA2219" s="143"/>
      <c r="AB2219" s="143"/>
      <c r="AC2219" s="37"/>
    </row>
    <row r="2220" spans="1:29">
      <c r="A2220" s="442"/>
      <c r="B2220" s="439" t="s">
        <v>721</v>
      </c>
      <c r="C2220" s="439"/>
      <c r="D2220" s="439"/>
      <c r="E2220" s="439"/>
      <c r="F2220" s="439"/>
      <c r="G2220" s="439"/>
      <c r="H2220" s="470">
        <f>SUM(H2217:O2219)</f>
        <v>104400</v>
      </c>
      <c r="I2220" s="470"/>
      <c r="J2220" s="470"/>
      <c r="K2220" s="470"/>
      <c r="L2220" s="470"/>
      <c r="M2220" s="470"/>
      <c r="N2220" s="470"/>
      <c r="O2220" s="470"/>
      <c r="P2220" s="102"/>
      <c r="Z2220" s="143"/>
      <c r="AA2220" s="143"/>
      <c r="AB2220" s="143"/>
      <c r="AC2220" s="37"/>
    </row>
    <row r="2221" spans="1:29">
      <c r="A2221" s="442"/>
      <c r="B2221" s="450" t="s">
        <v>749</v>
      </c>
      <c r="C2221" s="450"/>
      <c r="D2221" s="450"/>
      <c r="E2221" s="450"/>
      <c r="F2221" s="450"/>
      <c r="G2221" s="450"/>
      <c r="H2221" s="471">
        <f>H2220/G2209</f>
        <v>0.9</v>
      </c>
      <c r="I2221" s="471"/>
      <c r="J2221" s="471"/>
      <c r="K2221" s="471"/>
      <c r="L2221" s="471"/>
      <c r="M2221" s="471"/>
      <c r="N2221" s="471"/>
      <c r="O2221" s="471"/>
      <c r="P2221" s="102"/>
      <c r="Z2221" s="143"/>
      <c r="AA2221" s="143"/>
      <c r="AB2221" s="143"/>
      <c r="AC2221" s="37"/>
    </row>
    <row r="2222" spans="1:29" s="129" customFormat="1">
      <c r="A2222" s="121"/>
      <c r="B2222" s="121"/>
      <c r="C2222" s="121"/>
      <c r="D2222" s="121"/>
      <c r="E2222" s="121"/>
      <c r="F2222" s="122"/>
      <c r="G2222" s="122"/>
      <c r="H2222" s="123"/>
      <c r="I2222" s="124"/>
      <c r="J2222" s="124"/>
      <c r="K2222" s="124"/>
      <c r="L2222" s="125"/>
      <c r="M2222" s="125"/>
      <c r="N2222" s="127"/>
      <c r="O2222" s="127"/>
      <c r="P2222" s="127"/>
      <c r="Q2222" s="127"/>
      <c r="R2222" s="127"/>
      <c r="S2222" s="127"/>
      <c r="T2222" s="127"/>
      <c r="U2222" s="127"/>
      <c r="V2222" s="127"/>
      <c r="W2222" s="127"/>
      <c r="X2222" s="127"/>
      <c r="Y2222" s="127"/>
      <c r="Z2222" s="143"/>
      <c r="AA2222" s="143"/>
      <c r="AB2222" s="143"/>
      <c r="AC2222" s="37"/>
    </row>
    <row r="2223" spans="1:29" ht="15" customHeight="1">
      <c r="A2223" s="422" t="s">
        <v>678</v>
      </c>
      <c r="B2223" s="422" t="s">
        <v>679</v>
      </c>
      <c r="C2223" s="422" t="s">
        <v>680</v>
      </c>
      <c r="D2223" s="422" t="s">
        <v>681</v>
      </c>
      <c r="E2223" s="422" t="s">
        <v>682</v>
      </c>
      <c r="F2223" s="423" t="s">
        <v>683</v>
      </c>
      <c r="G2223" s="423" t="s">
        <v>684</v>
      </c>
      <c r="H2223" s="138">
        <v>0.55000000000000004</v>
      </c>
      <c r="I2223" s="451">
        <v>0.25</v>
      </c>
      <c r="J2223" s="451"/>
      <c r="K2223" s="451"/>
      <c r="L2223" s="451"/>
      <c r="M2223" s="451"/>
      <c r="N2223" s="444">
        <v>0.1</v>
      </c>
      <c r="O2223" s="444"/>
      <c r="P2223" s="139">
        <v>0.1</v>
      </c>
      <c r="Z2223" s="143"/>
      <c r="AA2223" s="143"/>
      <c r="AB2223" s="143"/>
      <c r="AC2223" s="37"/>
    </row>
    <row r="2224" spans="1:29" ht="14.25" customHeight="1">
      <c r="A2224" s="422"/>
      <c r="B2224" s="422"/>
      <c r="C2224" s="422"/>
      <c r="D2224" s="422"/>
      <c r="E2224" s="422"/>
      <c r="F2224" s="422"/>
      <c r="G2224" s="422"/>
      <c r="H2224" s="445" t="s">
        <v>727</v>
      </c>
      <c r="I2224" s="452" t="s">
        <v>728</v>
      </c>
      <c r="J2224" s="452"/>
      <c r="K2224" s="452"/>
      <c r="L2224" s="452"/>
      <c r="M2224" s="452"/>
      <c r="N2224" s="446" t="s">
        <v>729</v>
      </c>
      <c r="O2224" s="446"/>
      <c r="P2224" s="447" t="s">
        <v>730</v>
      </c>
      <c r="Z2224" s="143"/>
      <c r="AA2224" s="143"/>
      <c r="AB2224" s="143"/>
      <c r="AC2224" s="37"/>
    </row>
    <row r="2225" spans="1:29" ht="67.5" customHeight="1">
      <c r="A2225" s="442" t="s">
        <v>432</v>
      </c>
      <c r="B2225" s="427" t="s">
        <v>783</v>
      </c>
      <c r="C2225" s="428">
        <v>6</v>
      </c>
      <c r="D2225" s="428">
        <v>6</v>
      </c>
      <c r="E2225" s="474" t="s">
        <v>618</v>
      </c>
      <c r="F2225" s="429">
        <v>2600</v>
      </c>
      <c r="G2225" s="429">
        <v>15600</v>
      </c>
      <c r="H2225" s="445"/>
      <c r="I2225" s="154" t="s">
        <v>784</v>
      </c>
      <c r="J2225" s="154" t="s">
        <v>733</v>
      </c>
      <c r="K2225" s="154" t="s">
        <v>756</v>
      </c>
      <c r="L2225" s="154" t="s">
        <v>757</v>
      </c>
      <c r="M2225" s="154" t="s">
        <v>735</v>
      </c>
      <c r="N2225" s="144" t="s">
        <v>736</v>
      </c>
      <c r="O2225" s="144" t="s">
        <v>737</v>
      </c>
      <c r="P2225" s="447"/>
      <c r="Z2225" s="143"/>
      <c r="AA2225" s="143"/>
      <c r="AB2225" s="143"/>
      <c r="AC2225" s="37"/>
    </row>
    <row r="2226" spans="1:29" ht="39" customHeight="1">
      <c r="A2226" s="442"/>
      <c r="B2226" s="427"/>
      <c r="C2226" s="427"/>
      <c r="D2226" s="427"/>
      <c r="E2226" s="427"/>
      <c r="F2226" s="427"/>
      <c r="G2226" s="427"/>
      <c r="H2226" s="427"/>
      <c r="I2226" s="153">
        <v>0.5</v>
      </c>
      <c r="J2226" s="153">
        <v>0.2</v>
      </c>
      <c r="K2226" s="153">
        <v>0.1</v>
      </c>
      <c r="L2226" s="153">
        <v>0.1</v>
      </c>
      <c r="M2226" s="153">
        <v>0.1</v>
      </c>
      <c r="N2226" s="144">
        <v>0.9</v>
      </c>
      <c r="O2226" s="144">
        <v>0.1</v>
      </c>
      <c r="P2226" s="447"/>
      <c r="Z2226" s="143"/>
      <c r="AA2226" s="143"/>
      <c r="AB2226" s="143"/>
      <c r="AC2226" s="37"/>
    </row>
    <row r="2227" spans="1:29">
      <c r="A2227" s="442"/>
      <c r="B2227" s="432" t="s">
        <v>738</v>
      </c>
      <c r="C2227" s="432"/>
      <c r="D2227" s="432"/>
      <c r="E2227" s="432"/>
      <c r="F2227" s="432"/>
      <c r="G2227" s="432"/>
      <c r="H2227" s="158">
        <v>6</v>
      </c>
      <c r="I2227" s="115"/>
      <c r="J2227" s="115"/>
      <c r="K2227" s="115"/>
      <c r="L2227" s="115"/>
      <c r="M2227" s="115"/>
      <c r="N2227" s="115"/>
      <c r="O2227" s="115"/>
      <c r="P2227" s="115"/>
      <c r="Z2227" s="143"/>
      <c r="AA2227" s="143"/>
      <c r="AB2227" s="143"/>
      <c r="AC2227" s="37"/>
    </row>
    <row r="2228" spans="1:29">
      <c r="A2228" s="442"/>
      <c r="B2228" s="433" t="s">
        <v>739</v>
      </c>
      <c r="C2228" s="433"/>
      <c r="D2228" s="433"/>
      <c r="E2228" s="433"/>
      <c r="F2228" s="433"/>
      <c r="G2228" s="433"/>
      <c r="H2228" s="157">
        <f>(H2227/C2225)*G2225*H2223</f>
        <v>8580</v>
      </c>
      <c r="I2228" s="115"/>
      <c r="J2228" s="115"/>
      <c r="K2228" s="115"/>
      <c r="L2228" s="115"/>
      <c r="M2228" s="115"/>
      <c r="N2228" s="115"/>
      <c r="O2228" s="115"/>
      <c r="P2228" s="115"/>
      <c r="Z2228" s="143"/>
      <c r="AA2228" s="143"/>
      <c r="AB2228" s="143"/>
      <c r="AC2228" s="37"/>
    </row>
    <row r="2229" spans="1:29">
      <c r="A2229" s="442"/>
      <c r="B2229" s="432" t="s">
        <v>740</v>
      </c>
      <c r="C2229" s="432"/>
      <c r="D2229" s="432"/>
      <c r="E2229" s="432"/>
      <c r="F2229" s="432"/>
      <c r="G2229" s="432"/>
      <c r="H2229" s="115"/>
      <c r="I2229" s="130">
        <v>6</v>
      </c>
      <c r="J2229" s="115"/>
      <c r="K2229" s="130">
        <v>6</v>
      </c>
      <c r="L2229" s="115"/>
      <c r="M2229" s="115"/>
      <c r="N2229" s="115"/>
      <c r="O2229" s="115"/>
      <c r="P2229" s="115"/>
      <c r="Z2229" s="143"/>
      <c r="AA2229" s="143"/>
      <c r="AB2229" s="143"/>
      <c r="AC2229" s="37"/>
    </row>
    <row r="2230" spans="1:29">
      <c r="A2230" s="442"/>
      <c r="B2230" s="433" t="s">
        <v>741</v>
      </c>
      <c r="C2230" s="433"/>
      <c r="D2230" s="433"/>
      <c r="E2230" s="433"/>
      <c r="F2230" s="433"/>
      <c r="G2230" s="433"/>
      <c r="H2230" s="115"/>
      <c r="I2230" s="157">
        <f>(I2229/C2225)*G2225*I2223*I2226</f>
        <v>1950</v>
      </c>
      <c r="J2230" s="115"/>
      <c r="K2230" s="157">
        <f>(K2229/C2225)*G2225*I2223*K2226</f>
        <v>390</v>
      </c>
      <c r="L2230" s="119"/>
      <c r="M2230" s="115"/>
      <c r="N2230" s="115"/>
      <c r="O2230" s="115"/>
      <c r="P2230" s="115"/>
      <c r="Z2230" s="143"/>
      <c r="AA2230" s="143"/>
      <c r="AB2230" s="143"/>
      <c r="AC2230" s="37"/>
    </row>
    <row r="2231" spans="1:29">
      <c r="A2231" s="442"/>
      <c r="B2231" s="432" t="s">
        <v>762</v>
      </c>
      <c r="C2231" s="432"/>
      <c r="D2231" s="432"/>
      <c r="E2231" s="432"/>
      <c r="F2231" s="432"/>
      <c r="G2231" s="432"/>
      <c r="H2231" s="115"/>
      <c r="I2231" s="115"/>
      <c r="J2231" s="115"/>
      <c r="K2231" s="115"/>
      <c r="L2231" s="130">
        <v>6</v>
      </c>
      <c r="M2231" s="115"/>
      <c r="N2231" s="115"/>
      <c r="O2231" s="115"/>
      <c r="P2231" s="115"/>
      <c r="Z2231" s="143"/>
      <c r="AA2231" s="143"/>
      <c r="AB2231" s="143"/>
      <c r="AC2231" s="37"/>
    </row>
    <row r="2232" spans="1:29">
      <c r="A2232" s="442"/>
      <c r="B2232" s="433" t="s">
        <v>763</v>
      </c>
      <c r="C2232" s="433"/>
      <c r="D2232" s="433"/>
      <c r="E2232" s="433"/>
      <c r="F2232" s="433"/>
      <c r="G2232" s="433"/>
      <c r="H2232" s="115"/>
      <c r="I2232" s="115"/>
      <c r="J2232" s="115"/>
      <c r="K2232" s="115"/>
      <c r="L2232" s="157">
        <f>(L2231/D2225)*G2225*I2223*L2226</f>
        <v>390</v>
      </c>
      <c r="M2232" s="115"/>
      <c r="N2232" s="115"/>
      <c r="O2232" s="115"/>
      <c r="P2232" s="115"/>
      <c r="Z2232" s="143"/>
      <c r="AA2232" s="143"/>
      <c r="AB2232" s="143"/>
      <c r="AC2232" s="37"/>
    </row>
    <row r="2233" spans="1:29">
      <c r="A2233" s="442"/>
      <c r="B2233" s="432" t="s">
        <v>744</v>
      </c>
      <c r="C2233" s="432"/>
      <c r="D2233" s="432"/>
      <c r="E2233" s="432"/>
      <c r="F2233" s="432"/>
      <c r="G2233" s="432"/>
      <c r="H2233" s="115"/>
      <c r="I2233" s="115"/>
      <c r="J2233" s="130">
        <v>6</v>
      </c>
      <c r="K2233" s="115"/>
      <c r="L2233" s="115"/>
      <c r="M2233" s="130">
        <v>6</v>
      </c>
      <c r="N2233" s="115"/>
      <c r="O2233" s="115"/>
      <c r="P2233" s="115"/>
      <c r="Z2233" s="143"/>
      <c r="AA2233" s="143"/>
      <c r="AB2233" s="143"/>
      <c r="AC2233" s="37"/>
    </row>
    <row r="2234" spans="1:29">
      <c r="A2234" s="442"/>
      <c r="B2234" s="433" t="s">
        <v>745</v>
      </c>
      <c r="C2234" s="433"/>
      <c r="D2234" s="433"/>
      <c r="E2234" s="433"/>
      <c r="F2234" s="433"/>
      <c r="G2234" s="433"/>
      <c r="H2234" s="115"/>
      <c r="I2234" s="115"/>
      <c r="J2234" s="157">
        <f>(J2233/D2225)*G2225*I2223*J2226</f>
        <v>780</v>
      </c>
      <c r="K2234" s="115"/>
      <c r="L2234" s="115"/>
      <c r="M2234" s="157">
        <f>(M2233/D2225)*G2225*I2223*M2226</f>
        <v>390</v>
      </c>
      <c r="N2234" s="115"/>
      <c r="O2234" s="115"/>
      <c r="P2234" s="115"/>
      <c r="Z2234" s="143"/>
      <c r="AA2234" s="143"/>
      <c r="AB2234" s="143"/>
      <c r="AC2234" s="37"/>
    </row>
    <row r="2235" spans="1:29">
      <c r="A2235" s="442"/>
      <c r="B2235" s="448" t="s">
        <v>720</v>
      </c>
      <c r="C2235" s="448"/>
      <c r="D2235" s="448"/>
      <c r="E2235" s="448"/>
      <c r="F2235" s="448"/>
      <c r="G2235" s="448"/>
      <c r="H2235" s="152">
        <f t="shared" ref="H2235:P2235" si="138">H2227+H2229+H2231+H2233</f>
        <v>6</v>
      </c>
      <c r="I2235" s="152">
        <f t="shared" si="138"/>
        <v>6</v>
      </c>
      <c r="J2235" s="152">
        <f t="shared" si="138"/>
        <v>6</v>
      </c>
      <c r="K2235" s="152">
        <f t="shared" si="138"/>
        <v>6</v>
      </c>
      <c r="L2235" s="152">
        <f t="shared" si="138"/>
        <v>6</v>
      </c>
      <c r="M2235" s="152">
        <f t="shared" si="138"/>
        <v>6</v>
      </c>
      <c r="N2235" s="152">
        <f t="shared" si="138"/>
        <v>0</v>
      </c>
      <c r="O2235" s="152">
        <f t="shared" si="138"/>
        <v>0</v>
      </c>
      <c r="P2235" s="152">
        <f t="shared" si="138"/>
        <v>0</v>
      </c>
      <c r="Z2235" s="143"/>
      <c r="AA2235" s="143"/>
      <c r="AB2235" s="143"/>
      <c r="AC2235" s="37"/>
    </row>
    <row r="2236" spans="1:29">
      <c r="A2236" s="442"/>
      <c r="B2236" s="439" t="s">
        <v>695</v>
      </c>
      <c r="C2236" s="439"/>
      <c r="D2236" s="439"/>
      <c r="E2236" s="439"/>
      <c r="F2236" s="439"/>
      <c r="G2236" s="439"/>
      <c r="H2236" s="117">
        <f t="shared" ref="H2236:P2236" si="139">H2228+H2230+H2232+H2234</f>
        <v>8580</v>
      </c>
      <c r="I2236" s="117">
        <f t="shared" si="139"/>
        <v>1950</v>
      </c>
      <c r="J2236" s="117">
        <f t="shared" si="139"/>
        <v>780</v>
      </c>
      <c r="K2236" s="117">
        <f t="shared" si="139"/>
        <v>390</v>
      </c>
      <c r="L2236" s="117">
        <f t="shared" si="139"/>
        <v>390</v>
      </c>
      <c r="M2236" s="117">
        <f t="shared" si="139"/>
        <v>390</v>
      </c>
      <c r="N2236" s="117">
        <f t="shared" si="139"/>
        <v>0</v>
      </c>
      <c r="O2236" s="117">
        <f t="shared" si="139"/>
        <v>0</v>
      </c>
      <c r="P2236" s="117">
        <f t="shared" si="139"/>
        <v>0</v>
      </c>
      <c r="T2236" s="141"/>
      <c r="Z2236" s="143"/>
      <c r="AA2236" s="143"/>
      <c r="AB2236" s="143"/>
      <c r="AC2236" s="37"/>
    </row>
    <row r="2237" spans="1:29">
      <c r="A2237" s="442"/>
      <c r="B2237" s="449" t="s">
        <v>746</v>
      </c>
      <c r="C2237" s="449"/>
      <c r="D2237" s="449"/>
      <c r="E2237" s="449"/>
      <c r="F2237" s="449"/>
      <c r="G2237" s="449"/>
      <c r="H2237" s="470">
        <f>H2236</f>
        <v>8580</v>
      </c>
      <c r="I2237" s="470"/>
      <c r="J2237" s="470"/>
      <c r="K2237" s="470"/>
      <c r="L2237" s="470"/>
      <c r="M2237" s="470"/>
      <c r="N2237" s="470"/>
      <c r="O2237" s="470"/>
      <c r="P2237" s="470"/>
      <c r="Z2237" s="143"/>
      <c r="AA2237" s="143"/>
      <c r="AB2237" s="143"/>
      <c r="AC2237" s="37"/>
    </row>
    <row r="2238" spans="1:29">
      <c r="A2238" s="442"/>
      <c r="B2238" s="449" t="s">
        <v>747</v>
      </c>
      <c r="C2238" s="449"/>
      <c r="D2238" s="449"/>
      <c r="E2238" s="449"/>
      <c r="F2238" s="449"/>
      <c r="G2238" s="449"/>
      <c r="H2238" s="470">
        <f>SUM(I2236:M2236)</f>
        <v>3900</v>
      </c>
      <c r="I2238" s="470"/>
      <c r="J2238" s="470"/>
      <c r="K2238" s="470"/>
      <c r="L2238" s="470"/>
      <c r="M2238" s="470"/>
      <c r="N2238" s="470"/>
      <c r="O2238" s="470"/>
      <c r="P2238" s="470"/>
      <c r="Z2238" s="143"/>
      <c r="AA2238" s="143"/>
      <c r="AB2238" s="143"/>
      <c r="AC2238" s="37"/>
    </row>
    <row r="2239" spans="1:29">
      <c r="A2239" s="442"/>
      <c r="B2239" s="449" t="s">
        <v>748</v>
      </c>
      <c r="C2239" s="449"/>
      <c r="D2239" s="449"/>
      <c r="E2239" s="449"/>
      <c r="F2239" s="449"/>
      <c r="G2239" s="449"/>
      <c r="H2239" s="470">
        <f>SUM(N2235:O2235)</f>
        <v>0</v>
      </c>
      <c r="I2239" s="470"/>
      <c r="J2239" s="470"/>
      <c r="K2239" s="470"/>
      <c r="L2239" s="470"/>
      <c r="M2239" s="470"/>
      <c r="N2239" s="470"/>
      <c r="O2239" s="470"/>
      <c r="P2239" s="470"/>
      <c r="Z2239" s="143"/>
      <c r="AA2239" s="143"/>
      <c r="AB2239" s="143"/>
      <c r="AC2239" s="37"/>
    </row>
    <row r="2240" spans="1:29">
      <c r="A2240" s="442"/>
      <c r="B2240" s="439" t="s">
        <v>721</v>
      </c>
      <c r="C2240" s="439"/>
      <c r="D2240" s="439"/>
      <c r="E2240" s="439"/>
      <c r="F2240" s="439"/>
      <c r="G2240" s="439"/>
      <c r="H2240" s="470">
        <f>SUM(H2237:O2239)</f>
        <v>12480</v>
      </c>
      <c r="I2240" s="470"/>
      <c r="J2240" s="470"/>
      <c r="K2240" s="470"/>
      <c r="L2240" s="470"/>
      <c r="M2240" s="470"/>
      <c r="N2240" s="470"/>
      <c r="O2240" s="470"/>
      <c r="P2240" s="470"/>
      <c r="Z2240" s="143"/>
      <c r="AA2240" s="143"/>
      <c r="AB2240" s="143"/>
      <c r="AC2240" s="37"/>
    </row>
    <row r="2241" spans="1:29">
      <c r="A2241" s="442"/>
      <c r="B2241" s="450" t="s">
        <v>749</v>
      </c>
      <c r="C2241" s="450"/>
      <c r="D2241" s="450"/>
      <c r="E2241" s="450"/>
      <c r="F2241" s="450"/>
      <c r="G2241" s="450"/>
      <c r="H2241" s="471">
        <f>H2240/G2225</f>
        <v>0.8</v>
      </c>
      <c r="I2241" s="471"/>
      <c r="J2241" s="471"/>
      <c r="K2241" s="471"/>
      <c r="L2241" s="471"/>
      <c r="M2241" s="471"/>
      <c r="N2241" s="471"/>
      <c r="O2241" s="471"/>
      <c r="P2241" s="471"/>
      <c r="Z2241" s="143"/>
      <c r="AA2241" s="143"/>
      <c r="AB2241" s="143"/>
      <c r="AC2241" s="37"/>
    </row>
    <row r="2242" spans="1:29" s="129" customFormat="1">
      <c r="A2242" s="121"/>
      <c r="B2242" s="121"/>
      <c r="C2242" s="121"/>
      <c r="D2242" s="121"/>
      <c r="E2242" s="121"/>
      <c r="F2242" s="122"/>
      <c r="G2242" s="122"/>
      <c r="H2242" s="123"/>
      <c r="I2242" s="124"/>
      <c r="J2242" s="124"/>
      <c r="K2242" s="124"/>
      <c r="L2242" s="125"/>
      <c r="M2242" s="125"/>
      <c r="N2242" s="127"/>
      <c r="O2242" s="127"/>
      <c r="P2242" s="127"/>
      <c r="Q2242" s="127"/>
      <c r="R2242" s="127"/>
      <c r="S2242" s="127"/>
      <c r="T2242" s="127"/>
      <c r="U2242" s="127"/>
      <c r="V2242" s="127"/>
      <c r="W2242" s="127"/>
      <c r="X2242" s="127"/>
      <c r="Y2242" s="127"/>
      <c r="Z2242" s="143"/>
      <c r="AA2242" s="143"/>
      <c r="AB2242" s="143"/>
      <c r="AC2242" s="37"/>
    </row>
    <row r="2243" spans="1:29" ht="15" customHeight="1">
      <c r="A2243" s="422" t="s">
        <v>678</v>
      </c>
      <c r="B2243" s="422" t="s">
        <v>679</v>
      </c>
      <c r="C2243" s="422" t="s">
        <v>680</v>
      </c>
      <c r="D2243" s="422" t="s">
        <v>681</v>
      </c>
      <c r="E2243" s="422" t="s">
        <v>682</v>
      </c>
      <c r="F2243" s="423" t="s">
        <v>683</v>
      </c>
      <c r="G2243" s="423" t="s">
        <v>684</v>
      </c>
      <c r="H2243" s="138">
        <v>0.55000000000000004</v>
      </c>
      <c r="I2243" s="451">
        <v>0.25</v>
      </c>
      <c r="J2243" s="451"/>
      <c r="K2243" s="451"/>
      <c r="L2243" s="451"/>
      <c r="M2243" s="451"/>
      <c r="N2243" s="444">
        <v>0.1</v>
      </c>
      <c r="O2243" s="444"/>
      <c r="P2243" s="139">
        <v>0.1</v>
      </c>
      <c r="Z2243" s="143"/>
      <c r="AA2243" s="143"/>
      <c r="AB2243" s="143"/>
      <c r="AC2243" s="37"/>
    </row>
    <row r="2244" spans="1:29" ht="14.25" customHeight="1">
      <c r="A2244" s="422"/>
      <c r="B2244" s="422"/>
      <c r="C2244" s="422"/>
      <c r="D2244" s="422"/>
      <c r="E2244" s="422"/>
      <c r="F2244" s="422"/>
      <c r="G2244" s="422"/>
      <c r="H2244" s="445" t="s">
        <v>727</v>
      </c>
      <c r="I2244" s="452" t="s">
        <v>728</v>
      </c>
      <c r="J2244" s="452"/>
      <c r="K2244" s="452"/>
      <c r="L2244" s="452"/>
      <c r="M2244" s="452"/>
      <c r="N2244" s="446" t="s">
        <v>729</v>
      </c>
      <c r="O2244" s="446"/>
      <c r="P2244" s="447" t="s">
        <v>730</v>
      </c>
      <c r="Z2244" s="143"/>
      <c r="AA2244" s="143"/>
      <c r="AB2244" s="143"/>
      <c r="AC2244" s="37"/>
    </row>
    <row r="2245" spans="1:29" ht="67.5" customHeight="1">
      <c r="A2245" s="442" t="s">
        <v>433</v>
      </c>
      <c r="B2245" s="427" t="s">
        <v>785</v>
      </c>
      <c r="C2245" s="428">
        <v>3</v>
      </c>
      <c r="D2245" s="428">
        <v>3</v>
      </c>
      <c r="E2245" s="474" t="s">
        <v>618</v>
      </c>
      <c r="F2245" s="429">
        <v>3200</v>
      </c>
      <c r="G2245" s="429">
        <v>9600</v>
      </c>
      <c r="H2245" s="445"/>
      <c r="I2245" s="154" t="s">
        <v>784</v>
      </c>
      <c r="J2245" s="154" t="s">
        <v>733</v>
      </c>
      <c r="K2245" s="154" t="s">
        <v>756</v>
      </c>
      <c r="L2245" s="154" t="s">
        <v>757</v>
      </c>
      <c r="M2245" s="154" t="s">
        <v>735</v>
      </c>
      <c r="N2245" s="144" t="s">
        <v>736</v>
      </c>
      <c r="O2245" s="144" t="s">
        <v>737</v>
      </c>
      <c r="P2245" s="447"/>
      <c r="Z2245" s="143"/>
      <c r="AA2245" s="143"/>
      <c r="AB2245" s="143"/>
      <c r="AC2245" s="37"/>
    </row>
    <row r="2246" spans="1:29" ht="39" customHeight="1">
      <c r="A2246" s="442"/>
      <c r="B2246" s="427"/>
      <c r="C2246" s="427"/>
      <c r="D2246" s="427"/>
      <c r="E2246" s="427"/>
      <c r="F2246" s="427"/>
      <c r="G2246" s="427"/>
      <c r="H2246" s="427"/>
      <c r="I2246" s="153">
        <v>0.5</v>
      </c>
      <c r="J2246" s="153">
        <v>0.2</v>
      </c>
      <c r="K2246" s="153">
        <v>0.1</v>
      </c>
      <c r="L2246" s="153">
        <v>0.1</v>
      </c>
      <c r="M2246" s="153">
        <v>0.1</v>
      </c>
      <c r="N2246" s="144">
        <v>0.9</v>
      </c>
      <c r="O2246" s="144">
        <v>0.1</v>
      </c>
      <c r="P2246" s="447"/>
      <c r="Z2246" s="143"/>
      <c r="AA2246" s="143"/>
      <c r="AB2246" s="143"/>
      <c r="AC2246" s="37"/>
    </row>
    <row r="2247" spans="1:29">
      <c r="A2247" s="442"/>
      <c r="B2247" s="432" t="s">
        <v>738</v>
      </c>
      <c r="C2247" s="432"/>
      <c r="D2247" s="432"/>
      <c r="E2247" s="432"/>
      <c r="F2247" s="432"/>
      <c r="G2247" s="432"/>
      <c r="H2247" s="158">
        <v>3</v>
      </c>
      <c r="I2247" s="115"/>
      <c r="J2247" s="115"/>
      <c r="K2247" s="115"/>
      <c r="L2247" s="115"/>
      <c r="M2247" s="115"/>
      <c r="N2247" s="115"/>
      <c r="O2247" s="115"/>
      <c r="P2247" s="115"/>
      <c r="Z2247" s="143"/>
      <c r="AA2247" s="143"/>
      <c r="AB2247" s="143"/>
      <c r="AC2247" s="37"/>
    </row>
    <row r="2248" spans="1:29">
      <c r="A2248" s="442"/>
      <c r="B2248" s="433" t="s">
        <v>739</v>
      </c>
      <c r="C2248" s="433"/>
      <c r="D2248" s="433"/>
      <c r="E2248" s="433"/>
      <c r="F2248" s="433"/>
      <c r="G2248" s="433"/>
      <c r="H2248" s="157">
        <f>(H2247/C2245)*G2245*H2243</f>
        <v>5280</v>
      </c>
      <c r="I2248" s="115"/>
      <c r="J2248" s="115"/>
      <c r="K2248" s="115"/>
      <c r="L2248" s="115"/>
      <c r="M2248" s="115"/>
      <c r="N2248" s="115"/>
      <c r="O2248" s="115"/>
      <c r="P2248" s="115"/>
      <c r="Z2248" s="143"/>
      <c r="AA2248" s="143"/>
      <c r="AB2248" s="143"/>
      <c r="AC2248" s="37"/>
    </row>
    <row r="2249" spans="1:29">
      <c r="A2249" s="442"/>
      <c r="B2249" s="432" t="s">
        <v>744</v>
      </c>
      <c r="C2249" s="432"/>
      <c r="D2249" s="432"/>
      <c r="E2249" s="432"/>
      <c r="F2249" s="432"/>
      <c r="G2249" s="432"/>
      <c r="H2249" s="115"/>
      <c r="I2249" s="130">
        <v>3</v>
      </c>
      <c r="J2249" s="130">
        <v>3</v>
      </c>
      <c r="K2249" s="130">
        <v>3</v>
      </c>
      <c r="L2249" s="130">
        <v>3</v>
      </c>
      <c r="M2249" s="130">
        <v>3</v>
      </c>
      <c r="N2249" s="115"/>
      <c r="O2249" s="115"/>
      <c r="P2249" s="115"/>
      <c r="Z2249" s="143"/>
      <c r="AA2249" s="143"/>
      <c r="AB2249" s="143"/>
      <c r="AC2249" s="37"/>
    </row>
    <row r="2250" spans="1:29">
      <c r="A2250" s="442"/>
      <c r="B2250" s="433" t="s">
        <v>745</v>
      </c>
      <c r="C2250" s="433"/>
      <c r="D2250" s="433"/>
      <c r="E2250" s="433"/>
      <c r="F2250" s="433"/>
      <c r="G2250" s="433"/>
      <c r="H2250" s="115"/>
      <c r="I2250" s="157">
        <f>(I2249/C2245)*G2245*I2243*I2246</f>
        <v>1200</v>
      </c>
      <c r="J2250" s="157">
        <f>(J2249/D2245)*G2245*I2243*J2246</f>
        <v>480</v>
      </c>
      <c r="K2250" s="157">
        <f>(K2249/C2245)*G2245*I2243*K2246</f>
        <v>240</v>
      </c>
      <c r="L2250" s="157">
        <f>(L2249/D2245)*G2245*I2243*L2246</f>
        <v>240</v>
      </c>
      <c r="M2250" s="157">
        <f>(M2249/D2245)*G2245*I2243*M2246</f>
        <v>240</v>
      </c>
      <c r="N2250" s="115"/>
      <c r="O2250" s="115"/>
      <c r="P2250" s="115"/>
      <c r="Z2250" s="143"/>
      <c r="AA2250" s="143"/>
      <c r="AB2250" s="143"/>
      <c r="AC2250" s="37"/>
    </row>
    <row r="2251" spans="1:29">
      <c r="A2251" s="442"/>
      <c r="B2251" s="448" t="s">
        <v>720</v>
      </c>
      <c r="C2251" s="448"/>
      <c r="D2251" s="448"/>
      <c r="E2251" s="448"/>
      <c r="F2251" s="448"/>
      <c r="G2251" s="448"/>
      <c r="H2251" s="152">
        <f t="shared" ref="H2251:P2251" si="140">H2247+H2249</f>
        <v>3</v>
      </c>
      <c r="I2251" s="152">
        <f t="shared" si="140"/>
        <v>3</v>
      </c>
      <c r="J2251" s="152">
        <f t="shared" si="140"/>
        <v>3</v>
      </c>
      <c r="K2251" s="152">
        <f t="shared" si="140"/>
        <v>3</v>
      </c>
      <c r="L2251" s="152">
        <f t="shared" si="140"/>
        <v>3</v>
      </c>
      <c r="M2251" s="152">
        <f t="shared" si="140"/>
        <v>3</v>
      </c>
      <c r="N2251" s="152">
        <f t="shared" si="140"/>
        <v>0</v>
      </c>
      <c r="O2251" s="152">
        <f t="shared" si="140"/>
        <v>0</v>
      </c>
      <c r="P2251" s="152">
        <f t="shared" si="140"/>
        <v>0</v>
      </c>
      <c r="Z2251" s="143"/>
      <c r="AA2251" s="143"/>
      <c r="AB2251" s="143"/>
      <c r="AC2251" s="37"/>
    </row>
    <row r="2252" spans="1:29">
      <c r="A2252" s="442"/>
      <c r="B2252" s="439" t="s">
        <v>695</v>
      </c>
      <c r="C2252" s="439"/>
      <c r="D2252" s="439"/>
      <c r="E2252" s="439"/>
      <c r="F2252" s="439"/>
      <c r="G2252" s="439"/>
      <c r="H2252" s="117">
        <f t="shared" ref="H2252:P2252" si="141">H2248+H2250</f>
        <v>5280</v>
      </c>
      <c r="I2252" s="117">
        <f t="shared" si="141"/>
        <v>1200</v>
      </c>
      <c r="J2252" s="117">
        <f t="shared" si="141"/>
        <v>480</v>
      </c>
      <c r="K2252" s="117">
        <f t="shared" si="141"/>
        <v>240</v>
      </c>
      <c r="L2252" s="117">
        <f t="shared" si="141"/>
        <v>240</v>
      </c>
      <c r="M2252" s="117">
        <f t="shared" si="141"/>
        <v>240</v>
      </c>
      <c r="N2252" s="117">
        <f t="shared" si="141"/>
        <v>0</v>
      </c>
      <c r="O2252" s="117">
        <f t="shared" si="141"/>
        <v>0</v>
      </c>
      <c r="P2252" s="117">
        <f t="shared" si="141"/>
        <v>0</v>
      </c>
      <c r="T2252" s="141"/>
      <c r="Z2252" s="143"/>
      <c r="AA2252" s="143"/>
      <c r="AB2252" s="143"/>
      <c r="AC2252" s="37"/>
    </row>
    <row r="2253" spans="1:29">
      <c r="A2253" s="442"/>
      <c r="B2253" s="449" t="s">
        <v>746</v>
      </c>
      <c r="C2253" s="449"/>
      <c r="D2253" s="449"/>
      <c r="E2253" s="449"/>
      <c r="F2253" s="449"/>
      <c r="G2253" s="449"/>
      <c r="H2253" s="470">
        <f>H2252</f>
        <v>5280</v>
      </c>
      <c r="I2253" s="470"/>
      <c r="J2253" s="470"/>
      <c r="K2253" s="470"/>
      <c r="L2253" s="470"/>
      <c r="M2253" s="470"/>
      <c r="N2253" s="470"/>
      <c r="O2253" s="470"/>
      <c r="P2253" s="470"/>
      <c r="Z2253" s="143"/>
      <c r="AA2253" s="143"/>
      <c r="AB2253" s="143"/>
      <c r="AC2253" s="37"/>
    </row>
    <row r="2254" spans="1:29">
      <c r="A2254" s="442"/>
      <c r="B2254" s="449" t="s">
        <v>747</v>
      </c>
      <c r="C2254" s="449"/>
      <c r="D2254" s="449"/>
      <c r="E2254" s="449"/>
      <c r="F2254" s="449"/>
      <c r="G2254" s="449"/>
      <c r="H2254" s="470">
        <f>SUM(I2252:M2252)</f>
        <v>2400</v>
      </c>
      <c r="I2254" s="470"/>
      <c r="J2254" s="470"/>
      <c r="K2254" s="470"/>
      <c r="L2254" s="470"/>
      <c r="M2254" s="470"/>
      <c r="N2254" s="470"/>
      <c r="O2254" s="470"/>
      <c r="P2254" s="470"/>
      <c r="Z2254" s="143"/>
      <c r="AA2254" s="143"/>
      <c r="AB2254" s="143"/>
      <c r="AC2254" s="37"/>
    </row>
    <row r="2255" spans="1:29">
      <c r="A2255" s="442"/>
      <c r="B2255" s="449" t="s">
        <v>748</v>
      </c>
      <c r="C2255" s="449"/>
      <c r="D2255" s="449"/>
      <c r="E2255" s="449"/>
      <c r="F2255" s="449"/>
      <c r="G2255" s="449"/>
      <c r="H2255" s="470">
        <f>SUM(N2251:O2251)</f>
        <v>0</v>
      </c>
      <c r="I2255" s="470"/>
      <c r="J2255" s="470"/>
      <c r="K2255" s="470"/>
      <c r="L2255" s="470"/>
      <c r="M2255" s="470"/>
      <c r="N2255" s="470"/>
      <c r="O2255" s="470"/>
      <c r="P2255" s="470"/>
      <c r="Z2255" s="143"/>
      <c r="AA2255" s="143"/>
      <c r="AB2255" s="143"/>
      <c r="AC2255" s="37"/>
    </row>
    <row r="2256" spans="1:29">
      <c r="A2256" s="442"/>
      <c r="B2256" s="439" t="s">
        <v>721</v>
      </c>
      <c r="C2256" s="439"/>
      <c r="D2256" s="439"/>
      <c r="E2256" s="439"/>
      <c r="F2256" s="439"/>
      <c r="G2256" s="439"/>
      <c r="H2256" s="470">
        <f>SUM(H2253:O2255)</f>
        <v>7680</v>
      </c>
      <c r="I2256" s="470"/>
      <c r="J2256" s="470"/>
      <c r="K2256" s="470"/>
      <c r="L2256" s="470"/>
      <c r="M2256" s="470"/>
      <c r="N2256" s="470"/>
      <c r="O2256" s="470"/>
      <c r="P2256" s="470"/>
      <c r="Z2256" s="143"/>
      <c r="AA2256" s="143"/>
      <c r="AB2256" s="143"/>
      <c r="AC2256" s="37"/>
    </row>
    <row r="2257" spans="1:29">
      <c r="A2257" s="442"/>
      <c r="B2257" s="450" t="s">
        <v>749</v>
      </c>
      <c r="C2257" s="450"/>
      <c r="D2257" s="450"/>
      <c r="E2257" s="450"/>
      <c r="F2257" s="450"/>
      <c r="G2257" s="450"/>
      <c r="H2257" s="471">
        <f>H2256/G2245</f>
        <v>0.8</v>
      </c>
      <c r="I2257" s="471"/>
      <c r="J2257" s="471"/>
      <c r="K2257" s="471"/>
      <c r="L2257" s="471"/>
      <c r="M2257" s="471"/>
      <c r="N2257" s="471"/>
      <c r="O2257" s="471"/>
      <c r="P2257" s="471"/>
      <c r="Z2257" s="143"/>
      <c r="AA2257" s="143"/>
      <c r="AB2257" s="143"/>
      <c r="AC2257" s="37"/>
    </row>
    <row r="2258" spans="1:29" s="129" customFormat="1">
      <c r="A2258" s="121"/>
      <c r="B2258" s="121"/>
      <c r="C2258" s="121"/>
      <c r="D2258" s="121"/>
      <c r="E2258" s="121"/>
      <c r="F2258" s="122"/>
      <c r="G2258" s="122"/>
      <c r="H2258" s="123"/>
      <c r="I2258" s="124"/>
      <c r="J2258" s="124"/>
      <c r="K2258" s="124"/>
      <c r="L2258" s="125"/>
      <c r="M2258" s="125"/>
      <c r="N2258" s="127"/>
      <c r="O2258" s="127"/>
      <c r="P2258" s="127"/>
      <c r="Q2258" s="127"/>
      <c r="R2258" s="127"/>
      <c r="S2258" s="127"/>
      <c r="T2258" s="127"/>
      <c r="U2258" s="127"/>
      <c r="V2258" s="127"/>
      <c r="W2258" s="127"/>
      <c r="X2258" s="127"/>
      <c r="Y2258" s="127"/>
      <c r="Z2258" s="143"/>
      <c r="AA2258" s="143"/>
      <c r="AB2258" s="143"/>
      <c r="AC2258" s="37"/>
    </row>
    <row r="2259" spans="1:29" ht="15" customHeight="1">
      <c r="A2259" s="422" t="s">
        <v>678</v>
      </c>
      <c r="B2259" s="422" t="s">
        <v>679</v>
      </c>
      <c r="C2259" s="422" t="s">
        <v>680</v>
      </c>
      <c r="D2259" s="422" t="s">
        <v>681</v>
      </c>
      <c r="E2259" s="422" t="s">
        <v>682</v>
      </c>
      <c r="F2259" s="423" t="s">
        <v>683</v>
      </c>
      <c r="G2259" s="423" t="s">
        <v>684</v>
      </c>
      <c r="H2259" s="445">
        <v>0.55000000000000004</v>
      </c>
      <c r="I2259" s="445"/>
      <c r="J2259" s="451">
        <v>0.25</v>
      </c>
      <c r="K2259" s="451"/>
      <c r="L2259" s="451"/>
      <c r="M2259" s="451"/>
      <c r="N2259" s="451"/>
      <c r="O2259" s="451"/>
      <c r="P2259" s="451"/>
      <c r="Q2259" s="444">
        <v>0.1</v>
      </c>
      <c r="R2259" s="444"/>
      <c r="S2259" s="139">
        <v>0.1</v>
      </c>
      <c r="Z2259" s="143"/>
      <c r="AA2259" s="143"/>
      <c r="AB2259" s="143"/>
      <c r="AC2259" s="37"/>
    </row>
    <row r="2260" spans="1:29" ht="14.25" customHeight="1">
      <c r="A2260" s="422"/>
      <c r="B2260" s="422"/>
      <c r="C2260" s="422"/>
      <c r="D2260" s="422"/>
      <c r="E2260" s="422"/>
      <c r="F2260" s="422"/>
      <c r="G2260" s="422"/>
      <c r="H2260" s="445" t="s">
        <v>727</v>
      </c>
      <c r="I2260" s="445"/>
      <c r="J2260" s="452" t="s">
        <v>728</v>
      </c>
      <c r="K2260" s="452"/>
      <c r="L2260" s="452"/>
      <c r="M2260" s="452"/>
      <c r="N2260" s="452"/>
      <c r="O2260" s="452"/>
      <c r="P2260" s="452"/>
      <c r="Q2260" s="446" t="s">
        <v>729</v>
      </c>
      <c r="R2260" s="446"/>
      <c r="S2260" s="447" t="s">
        <v>730</v>
      </c>
      <c r="Z2260" s="143"/>
      <c r="AA2260" s="143"/>
      <c r="AB2260" s="143"/>
      <c r="AC2260" s="37"/>
    </row>
    <row r="2261" spans="1:29" ht="67.5" customHeight="1">
      <c r="A2261" s="442" t="s">
        <v>434</v>
      </c>
      <c r="B2261" s="427" t="s">
        <v>920</v>
      </c>
      <c r="C2261" s="428">
        <v>3</v>
      </c>
      <c r="D2261" s="428">
        <v>3</v>
      </c>
      <c r="E2261" s="474" t="s">
        <v>618</v>
      </c>
      <c r="F2261" s="429">
        <v>1650</v>
      </c>
      <c r="G2261" s="429">
        <v>4950</v>
      </c>
      <c r="H2261" s="161" t="s">
        <v>914</v>
      </c>
      <c r="I2261" s="161" t="s">
        <v>918</v>
      </c>
      <c r="J2261" s="154" t="s">
        <v>921</v>
      </c>
      <c r="K2261" s="154" t="s">
        <v>809</v>
      </c>
      <c r="L2261" s="154" t="s">
        <v>922</v>
      </c>
      <c r="M2261" s="154" t="s">
        <v>923</v>
      </c>
      <c r="N2261" s="154" t="s">
        <v>902</v>
      </c>
      <c r="O2261" s="154" t="s">
        <v>885</v>
      </c>
      <c r="P2261" s="154" t="s">
        <v>924</v>
      </c>
      <c r="Q2261" s="144" t="s">
        <v>736</v>
      </c>
      <c r="R2261" s="144" t="s">
        <v>737</v>
      </c>
      <c r="S2261" s="447"/>
      <c r="Z2261" s="143"/>
      <c r="AA2261" s="143"/>
      <c r="AB2261" s="143"/>
      <c r="AC2261" s="37"/>
    </row>
    <row r="2262" spans="1:29" ht="39" customHeight="1">
      <c r="A2262" s="442"/>
      <c r="B2262" s="427"/>
      <c r="C2262" s="427"/>
      <c r="D2262" s="427"/>
      <c r="E2262" s="427"/>
      <c r="F2262" s="427"/>
      <c r="G2262" s="427"/>
      <c r="H2262" s="161">
        <v>0.6</v>
      </c>
      <c r="I2262" s="161">
        <v>0.4</v>
      </c>
      <c r="J2262" s="153">
        <v>0.2</v>
      </c>
      <c r="K2262" s="153">
        <v>0.2</v>
      </c>
      <c r="L2262" s="153">
        <v>0.1</v>
      </c>
      <c r="M2262" s="153">
        <v>0.1</v>
      </c>
      <c r="N2262" s="153">
        <v>0.25</v>
      </c>
      <c r="O2262" s="153">
        <v>0.1</v>
      </c>
      <c r="P2262" s="153">
        <v>0.05</v>
      </c>
      <c r="Q2262" s="144">
        <v>0.9</v>
      </c>
      <c r="R2262" s="144">
        <v>0.1</v>
      </c>
      <c r="S2262" s="447"/>
      <c r="Z2262" s="143"/>
      <c r="AA2262" s="143"/>
      <c r="AB2262" s="143"/>
      <c r="AC2262" s="37"/>
    </row>
    <row r="2263" spans="1:29">
      <c r="A2263" s="442"/>
      <c r="B2263" s="491" t="s">
        <v>818</v>
      </c>
      <c r="C2263" s="491"/>
      <c r="D2263" s="491"/>
      <c r="E2263" s="491"/>
      <c r="F2263" s="491"/>
      <c r="G2263" s="491"/>
      <c r="H2263" s="208"/>
      <c r="I2263" s="175">
        <v>3</v>
      </c>
      <c r="J2263" s="208"/>
      <c r="K2263" s="208"/>
      <c r="L2263" s="208"/>
      <c r="M2263" s="208"/>
      <c r="N2263" s="208"/>
      <c r="O2263" s="208"/>
      <c r="P2263" s="208"/>
      <c r="Q2263" s="208"/>
      <c r="R2263" s="208"/>
      <c r="S2263" s="208"/>
      <c r="Z2263" s="143"/>
      <c r="AA2263" s="143"/>
      <c r="AB2263" s="143"/>
      <c r="AC2263" s="37"/>
    </row>
    <row r="2264" spans="1:29">
      <c r="A2264" s="442"/>
      <c r="B2264" s="492" t="s">
        <v>819</v>
      </c>
      <c r="C2264" s="492"/>
      <c r="D2264" s="492"/>
      <c r="E2264" s="492"/>
      <c r="F2264" s="492"/>
      <c r="G2264" s="492"/>
      <c r="H2264" s="208"/>
      <c r="I2264" s="177">
        <f>(I2263/C2261)*G2261*H2259*I2262</f>
        <v>1089</v>
      </c>
      <c r="J2264" s="208"/>
      <c r="K2264" s="208"/>
      <c r="L2264" s="208"/>
      <c r="M2264" s="208"/>
      <c r="N2264" s="208"/>
      <c r="O2264" s="208"/>
      <c r="P2264" s="208"/>
      <c r="Q2264" s="208"/>
      <c r="R2264" s="208"/>
      <c r="S2264" s="208"/>
      <c r="Z2264" s="143"/>
      <c r="AA2264" s="143"/>
      <c r="AB2264" s="143"/>
      <c r="AC2264" s="37"/>
    </row>
    <row r="2265" spans="1:29">
      <c r="A2265" s="442"/>
      <c r="B2265" s="491" t="s">
        <v>781</v>
      </c>
      <c r="C2265" s="491"/>
      <c r="D2265" s="491"/>
      <c r="E2265" s="491"/>
      <c r="F2265" s="491"/>
      <c r="G2265" s="491"/>
      <c r="H2265" s="175">
        <v>3</v>
      </c>
      <c r="I2265" s="208"/>
      <c r="J2265" s="208"/>
      <c r="K2265" s="208"/>
      <c r="L2265" s="208"/>
      <c r="M2265" s="208"/>
      <c r="N2265" s="208"/>
      <c r="O2265" s="208"/>
      <c r="P2265" s="208"/>
      <c r="Q2265" s="208"/>
      <c r="R2265" s="208"/>
      <c r="S2265" s="208"/>
      <c r="Z2265" s="143"/>
      <c r="AA2265" s="143"/>
      <c r="AB2265" s="143"/>
      <c r="AC2265" s="37"/>
    </row>
    <row r="2266" spans="1:29">
      <c r="A2266" s="442"/>
      <c r="B2266" s="492" t="s">
        <v>782</v>
      </c>
      <c r="C2266" s="492"/>
      <c r="D2266" s="492"/>
      <c r="E2266" s="492"/>
      <c r="F2266" s="492"/>
      <c r="G2266" s="492"/>
      <c r="H2266" s="177">
        <f>(H2265/C2261)*G2261*H2259*H2262</f>
        <v>1633.5</v>
      </c>
      <c r="I2266" s="208"/>
      <c r="J2266" s="208"/>
      <c r="K2266" s="208"/>
      <c r="L2266" s="208"/>
      <c r="M2266" s="208"/>
      <c r="N2266" s="208"/>
      <c r="O2266" s="208"/>
      <c r="P2266" s="208"/>
      <c r="Q2266" s="208"/>
      <c r="R2266" s="208"/>
      <c r="S2266" s="208"/>
      <c r="Z2266" s="143"/>
      <c r="AA2266" s="143"/>
      <c r="AB2266" s="143"/>
      <c r="AC2266" s="37"/>
    </row>
    <row r="2267" spans="1:29">
      <c r="A2267" s="442"/>
      <c r="B2267" s="432" t="s">
        <v>762</v>
      </c>
      <c r="C2267" s="432"/>
      <c r="D2267" s="432"/>
      <c r="E2267" s="432"/>
      <c r="F2267" s="432"/>
      <c r="G2267" s="432"/>
      <c r="H2267" s="208"/>
      <c r="I2267" s="208"/>
      <c r="J2267" s="130">
        <v>3</v>
      </c>
      <c r="K2267" s="130">
        <v>3</v>
      </c>
      <c r="L2267" s="130">
        <v>3</v>
      </c>
      <c r="M2267" s="130">
        <v>3</v>
      </c>
      <c r="N2267" s="208"/>
      <c r="O2267" s="208"/>
      <c r="P2267" s="208"/>
      <c r="Q2267" s="208"/>
      <c r="R2267" s="208"/>
      <c r="S2267" s="208"/>
      <c r="Z2267" s="143"/>
      <c r="AA2267" s="143"/>
      <c r="AB2267" s="143"/>
      <c r="AC2267" s="37"/>
    </row>
    <row r="2268" spans="1:29">
      <c r="A2268" s="442"/>
      <c r="B2268" s="433" t="s">
        <v>763</v>
      </c>
      <c r="C2268" s="433"/>
      <c r="D2268" s="433"/>
      <c r="E2268" s="433"/>
      <c r="F2268" s="433"/>
      <c r="G2268" s="433"/>
      <c r="H2268" s="208"/>
      <c r="I2268" s="208"/>
      <c r="J2268" s="157">
        <f>(J2267/D2261)*G2261*J2259*J2262</f>
        <v>247.5</v>
      </c>
      <c r="K2268" s="157">
        <f>(K2267/D2261)*G2261*J2259*K2262</f>
        <v>247.5</v>
      </c>
      <c r="L2268" s="157">
        <f>(L2267/D2261)*G2261*J2259*L2262</f>
        <v>123.75</v>
      </c>
      <c r="M2268" s="157">
        <f>(M2267/D2261)*G2261*J2259*M2262</f>
        <v>123.75</v>
      </c>
      <c r="N2268" s="208"/>
      <c r="O2268" s="208"/>
      <c r="P2268" s="208"/>
      <c r="Q2268" s="208"/>
      <c r="R2268" s="208"/>
      <c r="S2268" s="208"/>
      <c r="Z2268" s="143"/>
      <c r="AA2268" s="143"/>
      <c r="AB2268" s="143"/>
      <c r="AC2268" s="37"/>
    </row>
    <row r="2269" spans="1:29">
      <c r="A2269" s="442"/>
      <c r="B2269" s="491" t="s">
        <v>766</v>
      </c>
      <c r="C2269" s="491"/>
      <c r="D2269" s="491"/>
      <c r="E2269" s="491"/>
      <c r="F2269" s="491"/>
      <c r="G2269" s="491"/>
      <c r="H2269" s="208"/>
      <c r="I2269" s="208"/>
      <c r="J2269" s="208"/>
      <c r="K2269" s="208"/>
      <c r="L2269" s="208"/>
      <c r="M2269" s="208"/>
      <c r="N2269" s="130">
        <v>3</v>
      </c>
      <c r="O2269" s="130">
        <v>3</v>
      </c>
      <c r="P2269" s="130">
        <v>3</v>
      </c>
      <c r="Q2269" s="208"/>
      <c r="R2269" s="208"/>
      <c r="S2269" s="208"/>
      <c r="Z2269" s="143"/>
      <c r="AA2269" s="143"/>
      <c r="AB2269" s="143"/>
      <c r="AC2269" s="37"/>
    </row>
    <row r="2270" spans="1:29">
      <c r="A2270" s="442"/>
      <c r="B2270" s="492" t="s">
        <v>767</v>
      </c>
      <c r="C2270" s="492"/>
      <c r="D2270" s="492"/>
      <c r="E2270" s="492"/>
      <c r="F2270" s="492"/>
      <c r="G2270" s="492"/>
      <c r="H2270" s="208"/>
      <c r="I2270" s="208"/>
      <c r="J2270" s="208"/>
      <c r="K2270" s="208"/>
      <c r="L2270" s="208"/>
      <c r="M2270" s="208"/>
      <c r="N2270" s="157">
        <f>(N2269/D2261)*G2261*J2259*N2262</f>
        <v>309.375</v>
      </c>
      <c r="O2270" s="157">
        <f>(O2269/D2261)*G2261*J2259*O2262</f>
        <v>123.75</v>
      </c>
      <c r="P2270" s="157">
        <f>(P2269/D2261)*G2261*J2259*P2262</f>
        <v>61.875</v>
      </c>
      <c r="Q2270" s="208"/>
      <c r="R2270" s="208"/>
      <c r="S2270" s="208"/>
      <c r="Z2270" s="143"/>
      <c r="AA2270" s="143"/>
      <c r="AB2270" s="143"/>
      <c r="AC2270" s="37"/>
    </row>
    <row r="2271" spans="1:29">
      <c r="A2271" s="442"/>
      <c r="B2271" s="491" t="s">
        <v>744</v>
      </c>
      <c r="C2271" s="491"/>
      <c r="D2271" s="491"/>
      <c r="E2271" s="491"/>
      <c r="F2271" s="491"/>
      <c r="G2271" s="491"/>
      <c r="H2271" s="208"/>
      <c r="I2271" s="208"/>
      <c r="J2271" s="208"/>
      <c r="K2271" s="208"/>
      <c r="L2271" s="208"/>
      <c r="M2271" s="208"/>
      <c r="N2271" s="208"/>
      <c r="O2271" s="208"/>
      <c r="P2271" s="208"/>
      <c r="Q2271" s="130">
        <v>3</v>
      </c>
      <c r="R2271" s="130">
        <v>3</v>
      </c>
      <c r="S2271" s="130">
        <v>3</v>
      </c>
      <c r="Z2271" s="143"/>
      <c r="AA2271" s="143"/>
      <c r="AB2271" s="143"/>
      <c r="AC2271" s="37"/>
    </row>
    <row r="2272" spans="1:29">
      <c r="A2272" s="442"/>
      <c r="B2272" s="492" t="s">
        <v>745</v>
      </c>
      <c r="C2272" s="492"/>
      <c r="D2272" s="492"/>
      <c r="E2272" s="492"/>
      <c r="F2272" s="492"/>
      <c r="G2272" s="492"/>
      <c r="H2272" s="208"/>
      <c r="I2272" s="208"/>
      <c r="J2272" s="208"/>
      <c r="K2272" s="208"/>
      <c r="L2272" s="208"/>
      <c r="M2272" s="208"/>
      <c r="N2272" s="208"/>
      <c r="O2272" s="208"/>
      <c r="P2272" s="208"/>
      <c r="Q2272" s="157">
        <f>(Q2271/D2261)*G2261*Q2259*Q2262</f>
        <v>445.5</v>
      </c>
      <c r="R2272" s="157">
        <f>(R2271/D2261)*G2261*Q2259*R2262</f>
        <v>49.5</v>
      </c>
      <c r="S2272" s="157">
        <f>(S2271/D2261)*G2261*S2259</f>
        <v>495</v>
      </c>
      <c r="Z2272" s="143"/>
      <c r="AA2272" s="143"/>
      <c r="AB2272" s="143"/>
      <c r="AC2272" s="37"/>
    </row>
    <row r="2273" spans="1:29">
      <c r="A2273" s="442"/>
      <c r="B2273" s="448" t="s">
        <v>720</v>
      </c>
      <c r="C2273" s="448"/>
      <c r="D2273" s="448"/>
      <c r="E2273" s="448"/>
      <c r="F2273" s="448"/>
      <c r="G2273" s="448"/>
      <c r="H2273" s="152">
        <f t="shared" ref="H2273:S2273" si="142">H2263+H2265+H2267+H2269+H2271</f>
        <v>3</v>
      </c>
      <c r="I2273" s="152">
        <f t="shared" si="142"/>
        <v>3</v>
      </c>
      <c r="J2273" s="152">
        <f t="shared" si="142"/>
        <v>3</v>
      </c>
      <c r="K2273" s="152">
        <f t="shared" si="142"/>
        <v>3</v>
      </c>
      <c r="L2273" s="152">
        <f t="shared" si="142"/>
        <v>3</v>
      </c>
      <c r="M2273" s="152">
        <f t="shared" si="142"/>
        <v>3</v>
      </c>
      <c r="N2273" s="152">
        <f t="shared" si="142"/>
        <v>3</v>
      </c>
      <c r="O2273" s="152">
        <f t="shared" si="142"/>
        <v>3</v>
      </c>
      <c r="P2273" s="152">
        <f t="shared" si="142"/>
        <v>3</v>
      </c>
      <c r="Q2273" s="152">
        <f t="shared" si="142"/>
        <v>3</v>
      </c>
      <c r="R2273" s="152">
        <f t="shared" si="142"/>
        <v>3</v>
      </c>
      <c r="S2273" s="152">
        <f t="shared" si="142"/>
        <v>3</v>
      </c>
      <c r="Z2273" s="143"/>
      <c r="AA2273" s="143"/>
      <c r="AB2273" s="143"/>
      <c r="AC2273" s="37"/>
    </row>
    <row r="2274" spans="1:29">
      <c r="A2274" s="442"/>
      <c r="B2274" s="439" t="s">
        <v>695</v>
      </c>
      <c r="C2274" s="439"/>
      <c r="D2274" s="439"/>
      <c r="E2274" s="439"/>
      <c r="F2274" s="439"/>
      <c r="G2274" s="439"/>
      <c r="H2274" s="117">
        <f t="shared" ref="H2274:S2274" si="143">H2264+H2266+H2268+H2270+H2272</f>
        <v>1633.5</v>
      </c>
      <c r="I2274" s="117">
        <f t="shared" si="143"/>
        <v>1089</v>
      </c>
      <c r="J2274" s="117">
        <f t="shared" si="143"/>
        <v>247.5</v>
      </c>
      <c r="K2274" s="117">
        <f t="shared" si="143"/>
        <v>247.5</v>
      </c>
      <c r="L2274" s="117">
        <f t="shared" si="143"/>
        <v>123.75</v>
      </c>
      <c r="M2274" s="117">
        <f t="shared" si="143"/>
        <v>123.75</v>
      </c>
      <c r="N2274" s="117">
        <f t="shared" si="143"/>
        <v>309.375</v>
      </c>
      <c r="O2274" s="117">
        <f t="shared" si="143"/>
        <v>123.75</v>
      </c>
      <c r="P2274" s="117">
        <f t="shared" si="143"/>
        <v>61.875</v>
      </c>
      <c r="Q2274" s="117">
        <f t="shared" si="143"/>
        <v>445.5</v>
      </c>
      <c r="R2274" s="117">
        <f t="shared" si="143"/>
        <v>49.5</v>
      </c>
      <c r="S2274" s="117">
        <f t="shared" si="143"/>
        <v>495</v>
      </c>
      <c r="Z2274" s="143"/>
      <c r="AA2274" s="143"/>
      <c r="AB2274" s="143"/>
      <c r="AC2274" s="37"/>
    </row>
    <row r="2275" spans="1:29" ht="23.25" customHeight="1">
      <c r="A2275" s="442"/>
      <c r="B2275" s="449" t="s">
        <v>746</v>
      </c>
      <c r="C2275" s="449"/>
      <c r="D2275" s="449"/>
      <c r="E2275" s="449"/>
      <c r="F2275" s="449"/>
      <c r="G2275" s="449"/>
      <c r="H2275" s="453">
        <f>SUM(H2274:I2274)</f>
        <v>2722.5</v>
      </c>
      <c r="I2275" s="453"/>
      <c r="J2275" s="453"/>
      <c r="K2275" s="453"/>
      <c r="L2275" s="453"/>
      <c r="M2275" s="453"/>
      <c r="N2275" s="453"/>
      <c r="O2275" s="453"/>
      <c r="P2275" s="453"/>
      <c r="Q2275" s="453"/>
      <c r="R2275" s="453"/>
      <c r="S2275" s="453"/>
      <c r="Z2275" s="143"/>
      <c r="AA2275" s="143"/>
      <c r="AB2275" s="143"/>
      <c r="AC2275" s="37"/>
    </row>
    <row r="2276" spans="1:29" ht="23.25" customHeight="1">
      <c r="A2276" s="442"/>
      <c r="B2276" s="449" t="s">
        <v>747</v>
      </c>
      <c r="C2276" s="449"/>
      <c r="D2276" s="449"/>
      <c r="E2276" s="449"/>
      <c r="F2276" s="449"/>
      <c r="G2276" s="449"/>
      <c r="H2276" s="477">
        <f>SUM(J2274:P2274)</f>
        <v>1237.5</v>
      </c>
      <c r="I2276" s="477"/>
      <c r="J2276" s="477"/>
      <c r="K2276" s="477"/>
      <c r="L2276" s="477"/>
      <c r="M2276" s="477"/>
      <c r="N2276" s="477"/>
      <c r="O2276" s="477"/>
      <c r="P2276" s="477"/>
      <c r="Q2276" s="477"/>
      <c r="R2276" s="477"/>
      <c r="S2276" s="477"/>
      <c r="Z2276" s="143"/>
      <c r="AA2276" s="143"/>
      <c r="AB2276" s="143"/>
      <c r="AC2276" s="37"/>
    </row>
    <row r="2277" spans="1:29" ht="23.25" customHeight="1">
      <c r="A2277" s="442"/>
      <c r="B2277" s="449" t="s">
        <v>748</v>
      </c>
      <c r="C2277" s="449"/>
      <c r="D2277" s="449"/>
      <c r="E2277" s="449"/>
      <c r="F2277" s="449"/>
      <c r="G2277" s="449"/>
      <c r="H2277" s="477">
        <f>SUM(Q2274:S2274)</f>
        <v>990</v>
      </c>
      <c r="I2277" s="477"/>
      <c r="J2277" s="477"/>
      <c r="K2277" s="477"/>
      <c r="L2277" s="477"/>
      <c r="M2277" s="477"/>
      <c r="N2277" s="477"/>
      <c r="O2277" s="477"/>
      <c r="P2277" s="477"/>
      <c r="Q2277" s="477"/>
      <c r="R2277" s="477"/>
      <c r="S2277" s="477"/>
      <c r="Z2277" s="143"/>
      <c r="AA2277" s="143"/>
      <c r="AB2277" s="143"/>
      <c r="AC2277" s="37"/>
    </row>
    <row r="2278" spans="1:29" ht="23.25" customHeight="1">
      <c r="A2278" s="442"/>
      <c r="B2278" s="439" t="s">
        <v>721</v>
      </c>
      <c r="C2278" s="439"/>
      <c r="D2278" s="439"/>
      <c r="E2278" s="439"/>
      <c r="F2278" s="439"/>
      <c r="G2278" s="439"/>
      <c r="H2278" s="477">
        <f>SUM(H2275:S2277)</f>
        <v>4950</v>
      </c>
      <c r="I2278" s="477"/>
      <c r="J2278" s="477"/>
      <c r="K2278" s="477"/>
      <c r="L2278" s="477"/>
      <c r="M2278" s="477"/>
      <c r="N2278" s="477"/>
      <c r="O2278" s="477"/>
      <c r="P2278" s="477"/>
      <c r="Q2278" s="477"/>
      <c r="R2278" s="477"/>
      <c r="S2278" s="477"/>
      <c r="Z2278" s="143"/>
      <c r="AA2278" s="143"/>
      <c r="AB2278" s="143"/>
      <c r="AC2278" s="37"/>
    </row>
    <row r="2279" spans="1:29" ht="23.25" customHeight="1">
      <c r="A2279" s="442"/>
      <c r="B2279" s="450" t="s">
        <v>830</v>
      </c>
      <c r="C2279" s="450"/>
      <c r="D2279" s="450"/>
      <c r="E2279" s="450"/>
      <c r="F2279" s="450"/>
      <c r="G2279" s="450"/>
      <c r="H2279" s="454">
        <f>H2278/G2261</f>
        <v>1</v>
      </c>
      <c r="I2279" s="454"/>
      <c r="J2279" s="454"/>
      <c r="K2279" s="454"/>
      <c r="L2279" s="454"/>
      <c r="M2279" s="454"/>
      <c r="N2279" s="454"/>
      <c r="O2279" s="454"/>
      <c r="P2279" s="454"/>
      <c r="Q2279" s="454"/>
      <c r="R2279" s="454"/>
      <c r="S2279" s="454"/>
      <c r="Z2279" s="143"/>
      <c r="AA2279" s="143"/>
      <c r="AB2279" s="143"/>
      <c r="AC2279" s="37"/>
    </row>
    <row r="2280" spans="1:29" s="129" customFormat="1">
      <c r="A2280" s="121"/>
      <c r="B2280" s="121"/>
      <c r="C2280" s="121"/>
      <c r="D2280" s="121"/>
      <c r="E2280" s="121"/>
      <c r="F2280" s="122"/>
      <c r="G2280" s="122"/>
      <c r="H2280" s="123"/>
      <c r="I2280" s="124"/>
      <c r="J2280" s="124"/>
      <c r="K2280" s="124"/>
      <c r="L2280" s="125"/>
      <c r="M2280" s="125"/>
      <c r="N2280" s="127"/>
      <c r="O2280" s="127"/>
      <c r="P2280" s="127"/>
      <c r="Q2280" s="127"/>
      <c r="R2280" s="127"/>
      <c r="S2280" s="127"/>
      <c r="T2280" s="127"/>
      <c r="U2280" s="127"/>
      <c r="V2280" s="127"/>
      <c r="W2280" s="127"/>
      <c r="X2280" s="127"/>
      <c r="Y2280" s="127"/>
      <c r="Z2280" s="143"/>
      <c r="AA2280" s="143"/>
      <c r="AB2280" s="143"/>
      <c r="AC2280" s="37"/>
    </row>
    <row r="2281" spans="1:29" ht="15" customHeight="1">
      <c r="A2281" s="422" t="s">
        <v>678</v>
      </c>
      <c r="B2281" s="422" t="s">
        <v>679</v>
      </c>
      <c r="C2281" s="422" t="s">
        <v>680</v>
      </c>
      <c r="D2281" s="422" t="s">
        <v>681</v>
      </c>
      <c r="E2281" s="422" t="s">
        <v>682</v>
      </c>
      <c r="F2281" s="423" t="s">
        <v>683</v>
      </c>
      <c r="G2281" s="423" t="s">
        <v>684</v>
      </c>
      <c r="H2281" s="138">
        <v>0.55000000000000004</v>
      </c>
      <c r="I2281" s="451">
        <v>0.25</v>
      </c>
      <c r="J2281" s="451"/>
      <c r="K2281" s="451"/>
      <c r="L2281" s="451"/>
      <c r="M2281" s="451"/>
      <c r="N2281" s="444">
        <v>0.1</v>
      </c>
      <c r="O2281" s="444"/>
      <c r="P2281" s="139">
        <v>0.1</v>
      </c>
      <c r="Z2281" s="143"/>
      <c r="AA2281" s="143"/>
      <c r="AB2281" s="143"/>
      <c r="AC2281" s="37"/>
    </row>
    <row r="2282" spans="1:29" ht="14.25" customHeight="1">
      <c r="A2282" s="422"/>
      <c r="B2282" s="422"/>
      <c r="C2282" s="422"/>
      <c r="D2282" s="422"/>
      <c r="E2282" s="422"/>
      <c r="F2282" s="422"/>
      <c r="G2282" s="422"/>
      <c r="H2282" s="445" t="s">
        <v>727</v>
      </c>
      <c r="I2282" s="452" t="s">
        <v>728</v>
      </c>
      <c r="J2282" s="452"/>
      <c r="K2282" s="452"/>
      <c r="L2282" s="452"/>
      <c r="M2282" s="452"/>
      <c r="N2282" s="446" t="s">
        <v>729</v>
      </c>
      <c r="O2282" s="446"/>
      <c r="P2282" s="447" t="s">
        <v>730</v>
      </c>
      <c r="Z2282" s="143"/>
      <c r="AA2282" s="143"/>
      <c r="AB2282" s="143"/>
      <c r="AC2282" s="37"/>
    </row>
    <row r="2283" spans="1:29" ht="67.5" customHeight="1">
      <c r="A2283" s="442" t="s">
        <v>435</v>
      </c>
      <c r="B2283" s="427" t="s">
        <v>1008</v>
      </c>
      <c r="C2283" s="428">
        <v>9</v>
      </c>
      <c r="D2283" s="428">
        <v>5</v>
      </c>
      <c r="E2283" s="474" t="s">
        <v>618</v>
      </c>
      <c r="F2283" s="429">
        <v>2900</v>
      </c>
      <c r="G2283" s="429">
        <f>D2283*F2283</f>
        <v>14500</v>
      </c>
      <c r="H2283" s="445"/>
      <c r="I2283" s="154" t="s">
        <v>784</v>
      </c>
      <c r="J2283" s="154" t="s">
        <v>733</v>
      </c>
      <c r="K2283" s="154" t="s">
        <v>756</v>
      </c>
      <c r="L2283" s="154" t="s">
        <v>757</v>
      </c>
      <c r="M2283" s="154" t="s">
        <v>735</v>
      </c>
      <c r="N2283" s="144" t="s">
        <v>736</v>
      </c>
      <c r="O2283" s="144" t="s">
        <v>737</v>
      </c>
      <c r="P2283" s="447"/>
      <c r="S2283" s="268"/>
      <c r="T2283" s="268"/>
      <c r="Z2283" s="143"/>
      <c r="AA2283" s="143"/>
      <c r="AB2283" s="143"/>
      <c r="AC2283" s="37"/>
    </row>
    <row r="2284" spans="1:29" ht="39" customHeight="1">
      <c r="A2284" s="442"/>
      <c r="B2284" s="427"/>
      <c r="C2284" s="427"/>
      <c r="D2284" s="427"/>
      <c r="E2284" s="427"/>
      <c r="F2284" s="427"/>
      <c r="G2284" s="427"/>
      <c r="H2284" s="427"/>
      <c r="I2284" s="153">
        <v>0.5</v>
      </c>
      <c r="J2284" s="153">
        <v>0.2</v>
      </c>
      <c r="K2284" s="153">
        <v>0.1</v>
      </c>
      <c r="L2284" s="153">
        <v>0.1</v>
      </c>
      <c r="M2284" s="153">
        <v>0.1</v>
      </c>
      <c r="N2284" s="144">
        <v>0.9</v>
      </c>
      <c r="O2284" s="144">
        <v>0.1</v>
      </c>
      <c r="P2284" s="447"/>
      <c r="S2284" s="268"/>
      <c r="T2284" s="268"/>
      <c r="Z2284" s="143"/>
      <c r="AA2284" s="143"/>
      <c r="AB2284" s="143"/>
      <c r="AC2284" s="37"/>
    </row>
    <row r="2285" spans="1:29">
      <c r="A2285" s="442"/>
      <c r="B2285" s="432" t="s">
        <v>760</v>
      </c>
      <c r="C2285" s="432"/>
      <c r="D2285" s="432"/>
      <c r="E2285" s="432"/>
      <c r="F2285" s="432"/>
      <c r="G2285" s="432"/>
      <c r="H2285" s="158">
        <v>5</v>
      </c>
      <c r="I2285" s="115"/>
      <c r="J2285" s="115"/>
      <c r="K2285" s="115"/>
      <c r="L2285" s="115"/>
      <c r="M2285" s="115"/>
      <c r="N2285" s="115"/>
      <c r="O2285" s="115"/>
      <c r="P2285" s="115"/>
      <c r="S2285" s="268"/>
      <c r="T2285" s="268"/>
      <c r="Z2285" s="143"/>
      <c r="AA2285" s="143"/>
      <c r="AB2285" s="143"/>
      <c r="AC2285" s="37"/>
    </row>
    <row r="2286" spans="1:29">
      <c r="A2286" s="442"/>
      <c r="B2286" s="433" t="s">
        <v>761</v>
      </c>
      <c r="C2286" s="433"/>
      <c r="D2286" s="433"/>
      <c r="E2286" s="433"/>
      <c r="F2286" s="433"/>
      <c r="G2286" s="433"/>
      <c r="H2286" s="157">
        <f>(H2285/D2283)*G2283*H2281</f>
        <v>7975.0000000000009</v>
      </c>
      <c r="I2286" s="115"/>
      <c r="J2286" s="115"/>
      <c r="K2286" s="115"/>
      <c r="L2286" s="115"/>
      <c r="M2286" s="115"/>
      <c r="N2286" s="115"/>
      <c r="O2286" s="115"/>
      <c r="P2286" s="115"/>
      <c r="S2286" s="268"/>
      <c r="T2286" s="268"/>
      <c r="Z2286" s="143"/>
      <c r="AA2286" s="143"/>
      <c r="AB2286" s="143"/>
      <c r="AC2286" s="37"/>
    </row>
    <row r="2287" spans="1:29">
      <c r="A2287" s="442"/>
      <c r="B2287" s="432" t="s">
        <v>740</v>
      </c>
      <c r="C2287" s="432"/>
      <c r="D2287" s="432"/>
      <c r="E2287" s="432"/>
      <c r="F2287" s="432"/>
      <c r="G2287" s="432"/>
      <c r="H2287" s="115"/>
      <c r="I2287" s="130">
        <v>4</v>
      </c>
      <c r="J2287" s="115"/>
      <c r="K2287" s="130">
        <v>4</v>
      </c>
      <c r="L2287" s="115"/>
      <c r="M2287" s="115"/>
      <c r="N2287" s="115"/>
      <c r="O2287" s="115"/>
      <c r="P2287" s="115"/>
      <c r="S2287" s="268"/>
      <c r="T2287" s="268"/>
      <c r="Z2287" s="143"/>
      <c r="AA2287" s="143"/>
      <c r="AB2287" s="143"/>
      <c r="AC2287" s="37"/>
    </row>
    <row r="2288" spans="1:29">
      <c r="A2288" s="442"/>
      <c r="B2288" s="433" t="s">
        <v>741</v>
      </c>
      <c r="C2288" s="433"/>
      <c r="D2288" s="433"/>
      <c r="E2288" s="433"/>
      <c r="F2288" s="433"/>
      <c r="G2288" s="433"/>
      <c r="H2288" s="115"/>
      <c r="I2288" s="157">
        <f>(I2287/D2283)*G2283*I2281*I2284</f>
        <v>1450</v>
      </c>
      <c r="J2288" s="115"/>
      <c r="K2288" s="157">
        <f>(K2287/D2283)*G2283*I2281*K2284</f>
        <v>290</v>
      </c>
      <c r="L2288" s="119"/>
      <c r="M2288" s="115"/>
      <c r="N2288" s="115"/>
      <c r="O2288" s="115"/>
      <c r="P2288" s="115"/>
      <c r="S2288" s="268"/>
      <c r="T2288" s="268"/>
      <c r="Z2288" s="143"/>
      <c r="AA2288" s="143"/>
      <c r="AB2288" s="143"/>
      <c r="AC2288" s="37"/>
    </row>
    <row r="2289" spans="1:29">
      <c r="A2289" s="442"/>
      <c r="B2289" s="432" t="s">
        <v>762</v>
      </c>
      <c r="C2289" s="432"/>
      <c r="D2289" s="432"/>
      <c r="E2289" s="432"/>
      <c r="F2289" s="432"/>
      <c r="G2289" s="432"/>
      <c r="H2289" s="115"/>
      <c r="I2289" s="115"/>
      <c r="J2289" s="115"/>
      <c r="K2289" s="115"/>
      <c r="L2289" s="130">
        <v>3</v>
      </c>
      <c r="M2289" s="115"/>
      <c r="N2289" s="115"/>
      <c r="O2289" s="115"/>
      <c r="P2289" s="115"/>
      <c r="S2289" s="268"/>
      <c r="T2289" s="268"/>
      <c r="Z2289" s="143"/>
      <c r="AA2289" s="143"/>
      <c r="AB2289" s="143"/>
      <c r="AC2289" s="37"/>
    </row>
    <row r="2290" spans="1:29">
      <c r="A2290" s="442"/>
      <c r="B2290" s="433" t="s">
        <v>763</v>
      </c>
      <c r="C2290" s="433"/>
      <c r="D2290" s="433"/>
      <c r="E2290" s="433"/>
      <c r="F2290" s="433"/>
      <c r="G2290" s="433"/>
      <c r="H2290" s="115"/>
      <c r="I2290" s="115"/>
      <c r="J2290" s="115"/>
      <c r="K2290" s="115"/>
      <c r="L2290" s="157">
        <f>(L2289/D2283)*G2283*I2281*L2284</f>
        <v>217.5</v>
      </c>
      <c r="M2290" s="115"/>
      <c r="N2290" s="115"/>
      <c r="O2290" s="115"/>
      <c r="P2290" s="115"/>
      <c r="S2290" s="268"/>
      <c r="T2290" s="268"/>
      <c r="Z2290" s="143"/>
      <c r="AA2290" s="143"/>
      <c r="AB2290" s="143"/>
      <c r="AC2290" s="37"/>
    </row>
    <row r="2291" spans="1:29">
      <c r="A2291" s="442"/>
      <c r="B2291" s="491" t="s">
        <v>744</v>
      </c>
      <c r="C2291" s="491"/>
      <c r="D2291" s="491"/>
      <c r="E2291" s="491"/>
      <c r="F2291" s="491"/>
      <c r="G2291" s="491"/>
      <c r="H2291" s="115"/>
      <c r="I2291" s="115"/>
      <c r="J2291" s="130">
        <v>3</v>
      </c>
      <c r="K2291" s="115"/>
      <c r="L2291" s="130">
        <v>3</v>
      </c>
      <c r="M2291" s="130">
        <v>3</v>
      </c>
      <c r="N2291" s="115"/>
      <c r="O2291" s="115"/>
      <c r="P2291" s="115"/>
      <c r="S2291" s="268"/>
      <c r="T2291" s="268"/>
      <c r="Z2291" s="143"/>
      <c r="AA2291" s="143"/>
      <c r="AB2291" s="143"/>
      <c r="AC2291" s="37"/>
    </row>
    <row r="2292" spans="1:29">
      <c r="A2292" s="442"/>
      <c r="B2292" s="492" t="s">
        <v>745</v>
      </c>
      <c r="C2292" s="492"/>
      <c r="D2292" s="492"/>
      <c r="E2292" s="492"/>
      <c r="F2292" s="492"/>
      <c r="G2292" s="492"/>
      <c r="H2292" s="115"/>
      <c r="I2292" s="115"/>
      <c r="J2292" s="157">
        <f>(J2291/D2283)*G2283*I2281*J2284</f>
        <v>435</v>
      </c>
      <c r="K2292" s="115"/>
      <c r="L2292" s="157">
        <f>(L2291/D2283)*G2283*I2281*L2284</f>
        <v>217.5</v>
      </c>
      <c r="M2292" s="157">
        <f>(M2291/D2283)*G2283*I2281*M2284</f>
        <v>217.5</v>
      </c>
      <c r="N2292" s="115"/>
      <c r="O2292" s="115"/>
      <c r="P2292" s="115"/>
      <c r="S2292" s="268"/>
      <c r="T2292" s="268"/>
      <c r="Z2292" s="143"/>
      <c r="AA2292" s="143"/>
      <c r="AB2292" s="143"/>
      <c r="AC2292" s="37"/>
    </row>
    <row r="2293" spans="1:29">
      <c r="A2293" s="442"/>
      <c r="B2293" s="491" t="s">
        <v>744</v>
      </c>
      <c r="C2293" s="491"/>
      <c r="D2293" s="491"/>
      <c r="E2293" s="491"/>
      <c r="F2293" s="491"/>
      <c r="G2293" s="491"/>
      <c r="H2293" s="115"/>
      <c r="I2293" s="115"/>
      <c r="J2293" s="115"/>
      <c r="K2293" s="115"/>
      <c r="L2293" s="130">
        <v>-3</v>
      </c>
      <c r="M2293" s="115"/>
      <c r="N2293" s="115"/>
      <c r="O2293" s="115"/>
      <c r="P2293" s="115"/>
      <c r="S2293" s="268"/>
      <c r="T2293" s="268"/>
      <c r="Z2293" s="143"/>
      <c r="AA2293" s="143"/>
      <c r="AB2293" s="143"/>
      <c r="AC2293" s="37"/>
    </row>
    <row r="2294" spans="1:29">
      <c r="A2294" s="442"/>
      <c r="B2294" s="492" t="s">
        <v>745</v>
      </c>
      <c r="C2294" s="492"/>
      <c r="D2294" s="492"/>
      <c r="E2294" s="492"/>
      <c r="F2294" s="492"/>
      <c r="G2294" s="492"/>
      <c r="H2294" s="115"/>
      <c r="I2294" s="115"/>
      <c r="J2294" s="115"/>
      <c r="K2294" s="115"/>
      <c r="L2294" s="157">
        <f>(L2293/D2283)*G2283*I2281*L2284</f>
        <v>-217.5</v>
      </c>
      <c r="M2294" s="115"/>
      <c r="N2294" s="115"/>
      <c r="O2294" s="115"/>
      <c r="P2294" s="115"/>
      <c r="S2294" s="268"/>
      <c r="T2294" s="268"/>
      <c r="Z2294" s="143"/>
      <c r="AA2294" s="143"/>
      <c r="AB2294" s="143"/>
      <c r="AC2294" s="37"/>
    </row>
    <row r="2295" spans="1:29">
      <c r="A2295" s="442"/>
      <c r="B2295" s="448" t="s">
        <v>720</v>
      </c>
      <c r="C2295" s="448"/>
      <c r="D2295" s="448"/>
      <c r="E2295" s="448"/>
      <c r="F2295" s="448"/>
      <c r="G2295" s="448"/>
      <c r="H2295" s="152">
        <f>H2285+H2287+H2289+H2291+H2293</f>
        <v>5</v>
      </c>
      <c r="I2295" s="152">
        <f t="shared" ref="I2295:P2295" si="144">I2285+I2287+I2289+I2291+I2293</f>
        <v>4</v>
      </c>
      <c r="J2295" s="152">
        <f t="shared" si="144"/>
        <v>3</v>
      </c>
      <c r="K2295" s="152">
        <f t="shared" si="144"/>
        <v>4</v>
      </c>
      <c r="L2295" s="152">
        <f t="shared" si="144"/>
        <v>3</v>
      </c>
      <c r="M2295" s="152">
        <f t="shared" si="144"/>
        <v>3</v>
      </c>
      <c r="N2295" s="152">
        <f t="shared" si="144"/>
        <v>0</v>
      </c>
      <c r="O2295" s="152">
        <f t="shared" si="144"/>
        <v>0</v>
      </c>
      <c r="P2295" s="152">
        <f t="shared" si="144"/>
        <v>0</v>
      </c>
      <c r="S2295" s="268"/>
      <c r="T2295" s="268"/>
      <c r="Z2295" s="143"/>
      <c r="AA2295" s="143"/>
      <c r="AB2295" s="143"/>
      <c r="AC2295" s="37"/>
    </row>
    <row r="2296" spans="1:29">
      <c r="A2296" s="442"/>
      <c r="B2296" s="439" t="s">
        <v>695</v>
      </c>
      <c r="C2296" s="439"/>
      <c r="D2296" s="439"/>
      <c r="E2296" s="439"/>
      <c r="F2296" s="439"/>
      <c r="G2296" s="439"/>
      <c r="H2296" s="117">
        <f>H2286+H2288+H2290+H2292+H2294</f>
        <v>7975.0000000000009</v>
      </c>
      <c r="I2296" s="117">
        <f t="shared" ref="I2296:P2296" si="145">I2286+I2288+I2290+I2292+I2294</f>
        <v>1450</v>
      </c>
      <c r="J2296" s="117">
        <f t="shared" si="145"/>
        <v>435</v>
      </c>
      <c r="K2296" s="117">
        <f t="shared" si="145"/>
        <v>290</v>
      </c>
      <c r="L2296" s="117">
        <f t="shared" si="145"/>
        <v>217.5</v>
      </c>
      <c r="M2296" s="117">
        <f t="shared" si="145"/>
        <v>217.5</v>
      </c>
      <c r="N2296" s="117">
        <f t="shared" si="145"/>
        <v>0</v>
      </c>
      <c r="O2296" s="117">
        <f t="shared" si="145"/>
        <v>0</v>
      </c>
      <c r="P2296" s="117">
        <f t="shared" si="145"/>
        <v>0</v>
      </c>
      <c r="S2296" s="268"/>
      <c r="T2296" s="269"/>
      <c r="Z2296" s="143"/>
      <c r="AA2296" s="143"/>
      <c r="AB2296" s="143"/>
      <c r="AC2296" s="37"/>
    </row>
    <row r="2297" spans="1:29">
      <c r="A2297" s="442"/>
      <c r="B2297" s="449" t="s">
        <v>746</v>
      </c>
      <c r="C2297" s="449"/>
      <c r="D2297" s="449"/>
      <c r="E2297" s="449"/>
      <c r="F2297" s="449"/>
      <c r="G2297" s="449"/>
      <c r="H2297" s="470">
        <f>H2296</f>
        <v>7975.0000000000009</v>
      </c>
      <c r="I2297" s="470"/>
      <c r="J2297" s="470"/>
      <c r="K2297" s="470"/>
      <c r="L2297" s="470"/>
      <c r="M2297" s="470"/>
      <c r="N2297" s="470"/>
      <c r="O2297" s="470"/>
      <c r="P2297" s="470"/>
      <c r="S2297" s="268"/>
      <c r="T2297" s="268"/>
      <c r="Z2297" s="143"/>
      <c r="AA2297" s="143"/>
      <c r="AB2297" s="143"/>
      <c r="AC2297" s="37"/>
    </row>
    <row r="2298" spans="1:29">
      <c r="A2298" s="442"/>
      <c r="B2298" s="449" t="s">
        <v>747</v>
      </c>
      <c r="C2298" s="449"/>
      <c r="D2298" s="449"/>
      <c r="E2298" s="449"/>
      <c r="F2298" s="449"/>
      <c r="G2298" s="449"/>
      <c r="H2298" s="470">
        <f>SUM(I2296:M2296)</f>
        <v>2610</v>
      </c>
      <c r="I2298" s="470"/>
      <c r="J2298" s="470"/>
      <c r="K2298" s="470"/>
      <c r="L2298" s="470"/>
      <c r="M2298" s="470"/>
      <c r="N2298" s="470"/>
      <c r="O2298" s="470"/>
      <c r="P2298" s="470"/>
      <c r="S2298" s="268"/>
      <c r="T2298" s="268"/>
      <c r="Z2298" s="143"/>
      <c r="AA2298" s="143"/>
      <c r="AB2298" s="143"/>
      <c r="AC2298" s="37"/>
    </row>
    <row r="2299" spans="1:29">
      <c r="A2299" s="442"/>
      <c r="B2299" s="449" t="s">
        <v>748</v>
      </c>
      <c r="C2299" s="449"/>
      <c r="D2299" s="449"/>
      <c r="E2299" s="449"/>
      <c r="F2299" s="449"/>
      <c r="G2299" s="449"/>
      <c r="H2299" s="470">
        <f>SUM(N2295:O2295)</f>
        <v>0</v>
      </c>
      <c r="I2299" s="470"/>
      <c r="J2299" s="470"/>
      <c r="K2299" s="470"/>
      <c r="L2299" s="470"/>
      <c r="M2299" s="470"/>
      <c r="N2299" s="470"/>
      <c r="O2299" s="470"/>
      <c r="P2299" s="470"/>
      <c r="S2299" s="268"/>
      <c r="T2299" s="268"/>
      <c r="Z2299" s="143"/>
      <c r="AA2299" s="143"/>
      <c r="AB2299" s="143"/>
      <c r="AC2299" s="37"/>
    </row>
    <row r="2300" spans="1:29">
      <c r="A2300" s="442"/>
      <c r="B2300" s="439" t="s">
        <v>721</v>
      </c>
      <c r="C2300" s="439"/>
      <c r="D2300" s="439"/>
      <c r="E2300" s="439"/>
      <c r="F2300" s="439"/>
      <c r="G2300" s="439"/>
      <c r="H2300" s="470">
        <f>SUM(H2297:O2299)</f>
        <v>10585</v>
      </c>
      <c r="I2300" s="470"/>
      <c r="J2300" s="470"/>
      <c r="K2300" s="470"/>
      <c r="L2300" s="470"/>
      <c r="M2300" s="470"/>
      <c r="N2300" s="470"/>
      <c r="O2300" s="470"/>
      <c r="P2300" s="470"/>
      <c r="S2300" s="268"/>
      <c r="T2300" s="268"/>
      <c r="Z2300" s="143"/>
      <c r="AA2300" s="143"/>
      <c r="AB2300" s="143"/>
      <c r="AC2300" s="37"/>
    </row>
    <row r="2301" spans="1:29">
      <c r="A2301" s="442"/>
      <c r="B2301" s="450" t="s">
        <v>749</v>
      </c>
      <c r="C2301" s="450"/>
      <c r="D2301" s="450"/>
      <c r="E2301" s="450"/>
      <c r="F2301" s="450"/>
      <c r="G2301" s="450"/>
      <c r="H2301" s="471">
        <f>H2300/G2283</f>
        <v>0.73</v>
      </c>
      <c r="I2301" s="471"/>
      <c r="J2301" s="471"/>
      <c r="K2301" s="471"/>
      <c r="L2301" s="471"/>
      <c r="M2301" s="471"/>
      <c r="N2301" s="471"/>
      <c r="O2301" s="471"/>
      <c r="P2301" s="471"/>
      <c r="S2301" s="268"/>
      <c r="T2301" s="268"/>
      <c r="Z2301" s="143"/>
      <c r="AA2301" s="143"/>
      <c r="AB2301" s="143"/>
      <c r="AC2301" s="37"/>
    </row>
    <row r="2302" spans="1:29" s="129" customFormat="1">
      <c r="A2302" s="121"/>
      <c r="B2302" s="121"/>
      <c r="C2302" s="121"/>
      <c r="D2302" s="121"/>
      <c r="E2302" s="121"/>
      <c r="F2302" s="122"/>
      <c r="G2302" s="122"/>
      <c r="H2302" s="123"/>
      <c r="I2302" s="124"/>
      <c r="J2302" s="124"/>
      <c r="K2302" s="124"/>
      <c r="L2302" s="125"/>
      <c r="M2302" s="125"/>
      <c r="N2302" s="127"/>
      <c r="O2302" s="127"/>
      <c r="P2302" s="127"/>
      <c r="Q2302" s="127"/>
      <c r="R2302" s="127"/>
      <c r="S2302" s="127"/>
      <c r="T2302" s="127"/>
      <c r="U2302" s="127"/>
      <c r="V2302" s="127"/>
      <c r="W2302" s="127"/>
      <c r="X2302" s="127"/>
      <c r="Y2302" s="127"/>
      <c r="Z2302" s="143"/>
      <c r="AA2302" s="143"/>
      <c r="AB2302" s="143"/>
      <c r="AC2302" s="37"/>
    </row>
    <row r="2303" spans="1:29" ht="15" customHeight="1">
      <c r="A2303" s="422" t="s">
        <v>678</v>
      </c>
      <c r="B2303" s="422" t="s">
        <v>679</v>
      </c>
      <c r="C2303" s="422" t="s">
        <v>680</v>
      </c>
      <c r="D2303" s="422" t="s">
        <v>681</v>
      </c>
      <c r="E2303" s="422" t="s">
        <v>682</v>
      </c>
      <c r="F2303" s="423" t="s">
        <v>683</v>
      </c>
      <c r="G2303" s="423" t="s">
        <v>684</v>
      </c>
      <c r="H2303" s="138">
        <v>0.55000000000000004</v>
      </c>
      <c r="I2303" s="451">
        <v>0.25</v>
      </c>
      <c r="J2303" s="451"/>
      <c r="K2303" s="451"/>
      <c r="L2303" s="451"/>
      <c r="M2303" s="444">
        <v>0.1</v>
      </c>
      <c r="N2303" s="444"/>
      <c r="O2303" s="139">
        <v>0.1</v>
      </c>
      <c r="P2303" s="102"/>
      <c r="Z2303" s="143"/>
      <c r="AA2303" s="143"/>
      <c r="AB2303" s="143"/>
      <c r="AC2303" s="37"/>
    </row>
    <row r="2304" spans="1:29" ht="14.25" customHeight="1">
      <c r="A2304" s="422"/>
      <c r="B2304" s="422"/>
      <c r="C2304" s="422"/>
      <c r="D2304" s="422"/>
      <c r="E2304" s="422"/>
      <c r="F2304" s="422"/>
      <c r="G2304" s="422"/>
      <c r="H2304" s="445" t="s">
        <v>727</v>
      </c>
      <c r="I2304" s="452" t="s">
        <v>728</v>
      </c>
      <c r="J2304" s="452"/>
      <c r="K2304" s="452"/>
      <c r="L2304" s="452"/>
      <c r="M2304" s="446" t="s">
        <v>729</v>
      </c>
      <c r="N2304" s="446"/>
      <c r="O2304" s="447" t="s">
        <v>730</v>
      </c>
      <c r="P2304" s="102"/>
      <c r="Z2304" s="143"/>
      <c r="AA2304" s="143"/>
      <c r="AB2304" s="143"/>
      <c r="AC2304" s="37"/>
    </row>
    <row r="2305" spans="1:29" ht="67.5" customHeight="1">
      <c r="A2305" s="442" t="s">
        <v>438</v>
      </c>
      <c r="B2305" s="427" t="s">
        <v>788</v>
      </c>
      <c r="C2305" s="428">
        <v>9</v>
      </c>
      <c r="D2305" s="428">
        <v>5</v>
      </c>
      <c r="E2305" s="474" t="s">
        <v>618</v>
      </c>
      <c r="F2305" s="429">
        <v>3160</v>
      </c>
      <c r="G2305" s="429">
        <f>D2305*F2305</f>
        <v>15800</v>
      </c>
      <c r="H2305" s="445"/>
      <c r="I2305" s="154" t="s">
        <v>732</v>
      </c>
      <c r="J2305" s="154" t="s">
        <v>800</v>
      </c>
      <c r="K2305" s="154" t="s">
        <v>734</v>
      </c>
      <c r="L2305" s="154" t="s">
        <v>735</v>
      </c>
      <c r="M2305" s="144" t="s">
        <v>736</v>
      </c>
      <c r="N2305" s="144" t="s">
        <v>737</v>
      </c>
      <c r="O2305" s="447"/>
      <c r="P2305" s="102"/>
      <c r="Z2305" s="143"/>
      <c r="AA2305" s="143"/>
      <c r="AB2305" s="143"/>
      <c r="AC2305" s="37"/>
    </row>
    <row r="2306" spans="1:29" ht="39" customHeight="1">
      <c r="A2306" s="442"/>
      <c r="B2306" s="427"/>
      <c r="C2306" s="427"/>
      <c r="D2306" s="427"/>
      <c r="E2306" s="427"/>
      <c r="F2306" s="427"/>
      <c r="G2306" s="427"/>
      <c r="H2306" s="427"/>
      <c r="I2306" s="153">
        <v>0.5</v>
      </c>
      <c r="J2306" s="153">
        <v>0.2</v>
      </c>
      <c r="K2306" s="153">
        <v>0.2</v>
      </c>
      <c r="L2306" s="153">
        <v>0.1</v>
      </c>
      <c r="M2306" s="144">
        <v>0.9</v>
      </c>
      <c r="N2306" s="144">
        <v>0.1</v>
      </c>
      <c r="O2306" s="447"/>
      <c r="P2306" s="102"/>
      <c r="Z2306" s="143"/>
      <c r="AA2306" s="143"/>
      <c r="AB2306" s="143"/>
      <c r="AC2306" s="37"/>
    </row>
    <row r="2307" spans="1:29">
      <c r="A2307" s="442"/>
      <c r="B2307" s="432" t="s">
        <v>738</v>
      </c>
      <c r="C2307" s="432"/>
      <c r="D2307" s="432"/>
      <c r="E2307" s="432"/>
      <c r="F2307" s="432"/>
      <c r="G2307" s="432"/>
      <c r="H2307" s="158">
        <v>5</v>
      </c>
      <c r="I2307" s="115"/>
      <c r="J2307" s="115"/>
      <c r="K2307" s="115"/>
      <c r="L2307" s="115"/>
      <c r="M2307" s="115"/>
      <c r="N2307" s="115"/>
      <c r="O2307" s="115"/>
      <c r="P2307" s="102"/>
      <c r="Z2307" s="143"/>
      <c r="AA2307" s="143"/>
      <c r="AB2307" s="143"/>
      <c r="AC2307" s="37"/>
    </row>
    <row r="2308" spans="1:29">
      <c r="A2308" s="442"/>
      <c r="B2308" s="433" t="s">
        <v>739</v>
      </c>
      <c r="C2308" s="433"/>
      <c r="D2308" s="433"/>
      <c r="E2308" s="433"/>
      <c r="F2308" s="433"/>
      <c r="G2308" s="433"/>
      <c r="H2308" s="157">
        <f>(H2307/D2305)*G2305*H2303</f>
        <v>8690</v>
      </c>
      <c r="I2308" s="115"/>
      <c r="J2308" s="115"/>
      <c r="K2308" s="115"/>
      <c r="L2308" s="115"/>
      <c r="M2308" s="115"/>
      <c r="N2308" s="115"/>
      <c r="O2308" s="115"/>
      <c r="P2308" s="102"/>
      <c r="Z2308" s="143"/>
      <c r="AA2308" s="143"/>
      <c r="AB2308" s="143"/>
      <c r="AC2308" s="37"/>
    </row>
    <row r="2309" spans="1:29">
      <c r="A2309" s="442"/>
      <c r="B2309" s="432" t="s">
        <v>740</v>
      </c>
      <c r="C2309" s="432"/>
      <c r="D2309" s="432"/>
      <c r="E2309" s="432"/>
      <c r="F2309" s="432"/>
      <c r="G2309" s="432"/>
      <c r="H2309" s="115"/>
      <c r="I2309" s="130">
        <v>3</v>
      </c>
      <c r="J2309" s="115"/>
      <c r="K2309" s="130">
        <v>3</v>
      </c>
      <c r="L2309" s="115"/>
      <c r="M2309" s="115"/>
      <c r="N2309" s="115"/>
      <c r="O2309" s="115"/>
      <c r="P2309" s="102"/>
      <c r="Z2309" s="143"/>
      <c r="AA2309" s="143"/>
      <c r="AB2309" s="143"/>
      <c r="AC2309" s="37"/>
    </row>
    <row r="2310" spans="1:29">
      <c r="A2310" s="442"/>
      <c r="B2310" s="433" t="s">
        <v>741</v>
      </c>
      <c r="C2310" s="433"/>
      <c r="D2310" s="433"/>
      <c r="E2310" s="433"/>
      <c r="F2310" s="433"/>
      <c r="G2310" s="433"/>
      <c r="H2310" s="115"/>
      <c r="I2310" s="157">
        <f>(I2309/D2305)*G2305*I2303*I2306</f>
        <v>1185</v>
      </c>
      <c r="J2310" s="115"/>
      <c r="K2310" s="157">
        <f>(K2309/D2305)*G2305*I2303*K2306</f>
        <v>474</v>
      </c>
      <c r="L2310" s="115"/>
      <c r="M2310" s="115"/>
      <c r="N2310" s="115"/>
      <c r="O2310" s="115"/>
      <c r="P2310" s="102"/>
      <c r="Z2310" s="143"/>
      <c r="AA2310" s="143"/>
      <c r="AB2310" s="143"/>
      <c r="AC2310" s="37"/>
    </row>
    <row r="2311" spans="1:29">
      <c r="A2311" s="442"/>
      <c r="B2311" s="491" t="s">
        <v>744</v>
      </c>
      <c r="C2311" s="491"/>
      <c r="D2311" s="491"/>
      <c r="E2311" s="491"/>
      <c r="F2311" s="491"/>
      <c r="G2311" s="491"/>
      <c r="H2311" s="115"/>
      <c r="I2311" s="115"/>
      <c r="J2311" s="130">
        <v>1.6666000000000001</v>
      </c>
      <c r="K2311" s="115"/>
      <c r="L2311" s="130">
        <v>1.6666000000000001</v>
      </c>
      <c r="M2311" s="115"/>
      <c r="N2311" s="115"/>
      <c r="O2311" s="115"/>
      <c r="P2311" s="102"/>
      <c r="Z2311" s="143"/>
      <c r="AA2311" s="143"/>
      <c r="AB2311" s="143"/>
      <c r="AC2311" s="37"/>
    </row>
    <row r="2312" spans="1:29">
      <c r="A2312" s="442"/>
      <c r="B2312" s="492" t="s">
        <v>745</v>
      </c>
      <c r="C2312" s="492"/>
      <c r="D2312" s="492"/>
      <c r="E2312" s="492"/>
      <c r="F2312" s="492"/>
      <c r="G2312" s="492"/>
      <c r="H2312" s="115"/>
      <c r="I2312" s="115"/>
      <c r="J2312" s="157">
        <f>(J2311/D2305)*G2305*I2303*J2306</f>
        <v>263.32280000000003</v>
      </c>
      <c r="K2312" s="115"/>
      <c r="L2312" s="157">
        <f>(L2311/D2305)*G2305*I2303*L2306</f>
        <v>131.66140000000001</v>
      </c>
      <c r="M2312" s="115"/>
      <c r="N2312" s="115"/>
      <c r="O2312" s="115"/>
      <c r="P2312" s="102"/>
      <c r="Z2312" s="143"/>
      <c r="AA2312" s="143"/>
      <c r="AB2312" s="143"/>
      <c r="AC2312" s="37"/>
    </row>
    <row r="2313" spans="1:29">
      <c r="A2313" s="442"/>
      <c r="B2313" s="491" t="s">
        <v>744</v>
      </c>
      <c r="C2313" s="491"/>
      <c r="D2313" s="491"/>
      <c r="E2313" s="491"/>
      <c r="F2313" s="491"/>
      <c r="G2313" s="491"/>
      <c r="H2313" s="115"/>
      <c r="I2313" s="115"/>
      <c r="J2313" s="130">
        <f>3-1.6666</f>
        <v>1.3333999999999999</v>
      </c>
      <c r="K2313" s="115"/>
      <c r="L2313" s="130">
        <f>3-1.6666</f>
        <v>1.3333999999999999</v>
      </c>
      <c r="M2313" s="115"/>
      <c r="N2313" s="115"/>
      <c r="O2313" s="115"/>
      <c r="P2313" s="102"/>
      <c r="Z2313" s="143"/>
      <c r="AA2313" s="143"/>
      <c r="AB2313" s="143"/>
      <c r="AC2313" s="37"/>
    </row>
    <row r="2314" spans="1:29">
      <c r="A2314" s="442"/>
      <c r="B2314" s="492" t="s">
        <v>745</v>
      </c>
      <c r="C2314" s="492"/>
      <c r="D2314" s="492"/>
      <c r="E2314" s="492"/>
      <c r="F2314" s="492"/>
      <c r="G2314" s="492"/>
      <c r="H2314" s="115"/>
      <c r="I2314" s="115"/>
      <c r="J2314" s="157">
        <f>(J2313/D2305)*G2305*I2303*J2306</f>
        <v>210.6772</v>
      </c>
      <c r="K2314" s="115"/>
      <c r="L2314" s="157">
        <f>(L2313/D2305)*G2305*I2303*L2306</f>
        <v>105.3386</v>
      </c>
      <c r="M2314" s="115"/>
      <c r="N2314" s="115"/>
      <c r="O2314" s="115"/>
      <c r="P2314" s="102"/>
      <c r="Z2314" s="143"/>
      <c r="AA2314" s="143"/>
      <c r="AB2314" s="143"/>
      <c r="AC2314" s="37"/>
    </row>
    <row r="2315" spans="1:29">
      <c r="A2315" s="442"/>
      <c r="B2315" s="448" t="s">
        <v>720</v>
      </c>
      <c r="C2315" s="448"/>
      <c r="D2315" s="448"/>
      <c r="E2315" s="448"/>
      <c r="F2315" s="448"/>
      <c r="G2315" s="448"/>
      <c r="H2315" s="152">
        <f>H2307+H2309+H2311+H2313</f>
        <v>5</v>
      </c>
      <c r="I2315" s="152">
        <f t="shared" ref="I2315:O2315" si="146">I2307+I2309+I2311+I2313</f>
        <v>3</v>
      </c>
      <c r="J2315" s="152">
        <f t="shared" si="146"/>
        <v>3</v>
      </c>
      <c r="K2315" s="152">
        <f t="shared" si="146"/>
        <v>3</v>
      </c>
      <c r="L2315" s="152">
        <f t="shared" si="146"/>
        <v>3</v>
      </c>
      <c r="M2315" s="152">
        <f t="shared" si="146"/>
        <v>0</v>
      </c>
      <c r="N2315" s="152">
        <f t="shared" si="146"/>
        <v>0</v>
      </c>
      <c r="O2315" s="152">
        <f t="shared" si="146"/>
        <v>0</v>
      </c>
      <c r="P2315" s="102"/>
      <c r="Z2315" s="143"/>
      <c r="AA2315" s="143"/>
      <c r="AB2315" s="143"/>
      <c r="AC2315" s="37"/>
    </row>
    <row r="2316" spans="1:29">
      <c r="A2316" s="442"/>
      <c r="B2316" s="439" t="s">
        <v>695</v>
      </c>
      <c r="C2316" s="439"/>
      <c r="D2316" s="439"/>
      <c r="E2316" s="439"/>
      <c r="F2316" s="439"/>
      <c r="G2316" s="439"/>
      <c r="H2316" s="117">
        <f>H2308+H2310+H2312+H2314</f>
        <v>8690</v>
      </c>
      <c r="I2316" s="117">
        <f t="shared" ref="I2316:O2316" si="147">I2308+I2310+I2312+I2314</f>
        <v>1185</v>
      </c>
      <c r="J2316" s="117">
        <f t="shared" si="147"/>
        <v>474</v>
      </c>
      <c r="K2316" s="117">
        <f t="shared" si="147"/>
        <v>474</v>
      </c>
      <c r="L2316" s="117">
        <f t="shared" si="147"/>
        <v>237</v>
      </c>
      <c r="M2316" s="117">
        <f t="shared" si="147"/>
        <v>0</v>
      </c>
      <c r="N2316" s="117">
        <f t="shared" si="147"/>
        <v>0</v>
      </c>
      <c r="O2316" s="117">
        <f t="shared" si="147"/>
        <v>0</v>
      </c>
      <c r="P2316" s="102"/>
      <c r="S2316" s="141"/>
      <c r="Z2316" s="143"/>
      <c r="AA2316" s="143"/>
      <c r="AB2316" s="143"/>
      <c r="AC2316" s="37"/>
    </row>
    <row r="2317" spans="1:29">
      <c r="A2317" s="442"/>
      <c r="B2317" s="449" t="s">
        <v>746</v>
      </c>
      <c r="C2317" s="449"/>
      <c r="D2317" s="449"/>
      <c r="E2317" s="449"/>
      <c r="F2317" s="449"/>
      <c r="G2317" s="449"/>
      <c r="H2317" s="470">
        <f>H2316</f>
        <v>8690</v>
      </c>
      <c r="I2317" s="470"/>
      <c r="J2317" s="470"/>
      <c r="K2317" s="470"/>
      <c r="L2317" s="470"/>
      <c r="M2317" s="470"/>
      <c r="N2317" s="470"/>
      <c r="O2317" s="470"/>
      <c r="P2317" s="102"/>
      <c r="Z2317" s="143"/>
      <c r="AA2317" s="143"/>
      <c r="AB2317" s="143"/>
      <c r="AC2317" s="37"/>
    </row>
    <row r="2318" spans="1:29">
      <c r="A2318" s="442"/>
      <c r="B2318" s="449" t="s">
        <v>747</v>
      </c>
      <c r="C2318" s="449"/>
      <c r="D2318" s="449"/>
      <c r="E2318" s="449"/>
      <c r="F2318" s="449"/>
      <c r="G2318" s="449"/>
      <c r="H2318" s="470">
        <f>SUM(I2316:M2316)</f>
        <v>2370</v>
      </c>
      <c r="I2318" s="470"/>
      <c r="J2318" s="470"/>
      <c r="K2318" s="470"/>
      <c r="L2318" s="470"/>
      <c r="M2318" s="470"/>
      <c r="N2318" s="470"/>
      <c r="O2318" s="470"/>
      <c r="P2318" s="102"/>
      <c r="Z2318" s="143"/>
      <c r="AA2318" s="143"/>
      <c r="AB2318" s="143"/>
      <c r="AC2318" s="37"/>
    </row>
    <row r="2319" spans="1:29">
      <c r="A2319" s="442"/>
      <c r="B2319" s="449" t="s">
        <v>748</v>
      </c>
      <c r="C2319" s="449"/>
      <c r="D2319" s="449"/>
      <c r="E2319" s="449"/>
      <c r="F2319" s="449"/>
      <c r="G2319" s="449"/>
      <c r="H2319" s="470">
        <f>SUM(N2315:O2315)</f>
        <v>0</v>
      </c>
      <c r="I2319" s="470"/>
      <c r="J2319" s="470"/>
      <c r="K2319" s="470"/>
      <c r="L2319" s="470"/>
      <c r="M2319" s="470"/>
      <c r="N2319" s="470"/>
      <c r="O2319" s="470"/>
      <c r="P2319" s="102"/>
      <c r="Z2319" s="143"/>
      <c r="AA2319" s="143"/>
      <c r="AB2319" s="143"/>
      <c r="AC2319" s="37"/>
    </row>
    <row r="2320" spans="1:29">
      <c r="A2320" s="442"/>
      <c r="B2320" s="439" t="s">
        <v>721</v>
      </c>
      <c r="C2320" s="439"/>
      <c r="D2320" s="439"/>
      <c r="E2320" s="439"/>
      <c r="F2320" s="439"/>
      <c r="G2320" s="439"/>
      <c r="H2320" s="470">
        <f>SUM(H2317:O2319)</f>
        <v>11060</v>
      </c>
      <c r="I2320" s="470"/>
      <c r="J2320" s="470"/>
      <c r="K2320" s="470"/>
      <c r="L2320" s="470"/>
      <c r="M2320" s="470"/>
      <c r="N2320" s="470"/>
      <c r="O2320" s="470"/>
      <c r="P2320" s="102"/>
      <c r="Z2320" s="143"/>
      <c r="AA2320" s="143"/>
      <c r="AB2320" s="143"/>
      <c r="AC2320" s="37"/>
    </row>
    <row r="2321" spans="1:29">
      <c r="A2321" s="442"/>
      <c r="B2321" s="450" t="s">
        <v>749</v>
      </c>
      <c r="C2321" s="450"/>
      <c r="D2321" s="450"/>
      <c r="E2321" s="450"/>
      <c r="F2321" s="450"/>
      <c r="G2321" s="450"/>
      <c r="H2321" s="471">
        <f>H2320/G2305</f>
        <v>0.7</v>
      </c>
      <c r="I2321" s="471"/>
      <c r="J2321" s="471"/>
      <c r="K2321" s="471"/>
      <c r="L2321" s="471"/>
      <c r="M2321" s="471"/>
      <c r="N2321" s="471"/>
      <c r="O2321" s="471"/>
      <c r="P2321" s="102"/>
      <c r="Z2321" s="143"/>
      <c r="AA2321" s="143"/>
      <c r="AB2321" s="143"/>
      <c r="AC2321" s="37"/>
    </row>
    <row r="2322" spans="1:29" s="129" customFormat="1">
      <c r="A2322" s="121"/>
      <c r="B2322" s="121"/>
      <c r="C2322" s="121"/>
      <c r="D2322" s="121"/>
      <c r="E2322" s="121"/>
      <c r="F2322" s="122"/>
      <c r="G2322" s="122"/>
      <c r="H2322" s="123"/>
      <c r="I2322" s="124"/>
      <c r="J2322" s="124"/>
      <c r="K2322" s="124"/>
      <c r="L2322" s="125"/>
      <c r="M2322" s="125"/>
      <c r="N2322" s="127"/>
      <c r="O2322" s="127"/>
      <c r="P2322" s="127"/>
      <c r="Q2322" s="127"/>
      <c r="R2322" s="127"/>
      <c r="S2322" s="127"/>
      <c r="T2322" s="127"/>
      <c r="U2322" s="127"/>
      <c r="V2322" s="127"/>
      <c r="W2322" s="127"/>
      <c r="X2322" s="127"/>
      <c r="Y2322" s="127"/>
      <c r="Z2322" s="143"/>
      <c r="AA2322" s="143"/>
      <c r="AB2322" s="143"/>
      <c r="AC2322" s="37"/>
    </row>
    <row r="2323" spans="1:29" ht="15" customHeight="1">
      <c r="A2323" s="422" t="s">
        <v>678</v>
      </c>
      <c r="B2323" s="422" t="s">
        <v>679</v>
      </c>
      <c r="C2323" s="422" t="s">
        <v>680</v>
      </c>
      <c r="D2323" s="422" t="s">
        <v>681</v>
      </c>
      <c r="E2323" s="422" t="s">
        <v>682</v>
      </c>
      <c r="F2323" s="423" t="s">
        <v>683</v>
      </c>
      <c r="G2323" s="423" t="s">
        <v>684</v>
      </c>
      <c r="H2323" s="138">
        <v>0.55000000000000004</v>
      </c>
      <c r="I2323" s="451">
        <v>0.25</v>
      </c>
      <c r="J2323" s="451"/>
      <c r="K2323" s="451"/>
      <c r="L2323" s="451"/>
      <c r="M2323" s="444">
        <v>0.1</v>
      </c>
      <c r="N2323" s="444"/>
      <c r="O2323" s="139">
        <v>0.1</v>
      </c>
      <c r="P2323" s="102"/>
      <c r="Z2323" s="143"/>
      <c r="AA2323" s="143"/>
      <c r="AB2323" s="143"/>
      <c r="AC2323" s="37"/>
    </row>
    <row r="2324" spans="1:29" ht="14.25" customHeight="1">
      <c r="A2324" s="422"/>
      <c r="B2324" s="422"/>
      <c r="C2324" s="422"/>
      <c r="D2324" s="422"/>
      <c r="E2324" s="422"/>
      <c r="F2324" s="422"/>
      <c r="G2324" s="422"/>
      <c r="H2324" s="445" t="s">
        <v>727</v>
      </c>
      <c r="I2324" s="452" t="s">
        <v>728</v>
      </c>
      <c r="J2324" s="452"/>
      <c r="K2324" s="452"/>
      <c r="L2324" s="452"/>
      <c r="M2324" s="446" t="s">
        <v>729</v>
      </c>
      <c r="N2324" s="446"/>
      <c r="O2324" s="447" t="s">
        <v>730</v>
      </c>
      <c r="P2324" s="102"/>
      <c r="Z2324" s="143"/>
      <c r="AA2324" s="143"/>
      <c r="AB2324" s="143"/>
      <c r="AC2324" s="37"/>
    </row>
    <row r="2325" spans="1:29" ht="67.5" customHeight="1">
      <c r="A2325" s="442" t="s">
        <v>439</v>
      </c>
      <c r="B2325" s="427" t="s">
        <v>792</v>
      </c>
      <c r="C2325" s="428">
        <v>6</v>
      </c>
      <c r="D2325" s="428">
        <v>6</v>
      </c>
      <c r="E2325" s="474" t="s">
        <v>618</v>
      </c>
      <c r="F2325" s="429">
        <v>190</v>
      </c>
      <c r="G2325" s="429">
        <v>1140</v>
      </c>
      <c r="H2325" s="445"/>
      <c r="I2325" s="154" t="s">
        <v>732</v>
      </c>
      <c r="J2325" s="154" t="s">
        <v>800</v>
      </c>
      <c r="K2325" s="154" t="s">
        <v>734</v>
      </c>
      <c r="L2325" s="154" t="s">
        <v>735</v>
      </c>
      <c r="M2325" s="144" t="s">
        <v>736</v>
      </c>
      <c r="N2325" s="144" t="s">
        <v>737</v>
      </c>
      <c r="O2325" s="447"/>
      <c r="P2325" s="102"/>
      <c r="Z2325" s="143"/>
      <c r="AA2325" s="143"/>
      <c r="AB2325" s="143"/>
      <c r="AC2325" s="37"/>
    </row>
    <row r="2326" spans="1:29" ht="39" customHeight="1">
      <c r="A2326" s="442"/>
      <c r="B2326" s="427"/>
      <c r="C2326" s="427"/>
      <c r="D2326" s="427"/>
      <c r="E2326" s="427"/>
      <c r="F2326" s="427"/>
      <c r="G2326" s="427"/>
      <c r="H2326" s="427"/>
      <c r="I2326" s="153">
        <v>0.5</v>
      </c>
      <c r="J2326" s="153">
        <v>0.2</v>
      </c>
      <c r="K2326" s="153">
        <v>0.2</v>
      </c>
      <c r="L2326" s="153">
        <v>0.1</v>
      </c>
      <c r="M2326" s="144">
        <v>0.9</v>
      </c>
      <c r="N2326" s="144">
        <v>0.1</v>
      </c>
      <c r="O2326" s="447"/>
      <c r="P2326" s="102"/>
      <c r="Z2326" s="143"/>
      <c r="AA2326" s="143"/>
      <c r="AB2326" s="143"/>
      <c r="AC2326" s="37"/>
    </row>
    <row r="2327" spans="1:29">
      <c r="A2327" s="442"/>
      <c r="B2327" s="432" t="s">
        <v>712</v>
      </c>
      <c r="C2327" s="432"/>
      <c r="D2327" s="432"/>
      <c r="E2327" s="432"/>
      <c r="F2327" s="432"/>
      <c r="G2327" s="432"/>
      <c r="H2327" s="148">
        <v>6</v>
      </c>
      <c r="I2327" s="149"/>
      <c r="J2327" s="149"/>
      <c r="K2327" s="149"/>
      <c r="L2327" s="149"/>
      <c r="M2327" s="149"/>
      <c r="N2327" s="149"/>
      <c r="O2327" s="149"/>
      <c r="P2327" s="102"/>
      <c r="Z2327" s="143"/>
      <c r="AA2327" s="143"/>
      <c r="AB2327" s="143"/>
      <c r="AC2327" s="37"/>
    </row>
    <row r="2328" spans="1:29">
      <c r="A2328" s="442"/>
      <c r="B2328" s="433" t="s">
        <v>713</v>
      </c>
      <c r="C2328" s="433"/>
      <c r="D2328" s="433"/>
      <c r="E2328" s="433"/>
      <c r="F2328" s="433"/>
      <c r="G2328" s="433"/>
      <c r="H2328" s="150">
        <f>(H2327/C2325)*G2325*H2323</f>
        <v>627</v>
      </c>
      <c r="I2328" s="149"/>
      <c r="J2328" s="149"/>
      <c r="K2328" s="149"/>
      <c r="L2328" s="149"/>
      <c r="M2328" s="149"/>
      <c r="N2328" s="149"/>
      <c r="O2328" s="149"/>
      <c r="P2328" s="102"/>
      <c r="Z2328" s="143"/>
      <c r="AA2328" s="143"/>
      <c r="AB2328" s="143"/>
      <c r="AC2328" s="37"/>
    </row>
    <row r="2329" spans="1:29">
      <c r="A2329" s="442"/>
      <c r="B2329" s="432" t="s">
        <v>740</v>
      </c>
      <c r="C2329" s="432"/>
      <c r="D2329" s="432"/>
      <c r="E2329" s="432"/>
      <c r="F2329" s="432"/>
      <c r="G2329" s="432"/>
      <c r="H2329" s="115"/>
      <c r="I2329" s="130">
        <v>6</v>
      </c>
      <c r="J2329" s="115"/>
      <c r="K2329" s="130">
        <v>6</v>
      </c>
      <c r="L2329" s="149"/>
      <c r="M2329" s="149"/>
      <c r="N2329" s="149"/>
      <c r="O2329" s="149"/>
      <c r="P2329" s="102"/>
      <c r="Z2329" s="143"/>
      <c r="AA2329" s="143"/>
      <c r="AB2329" s="143"/>
      <c r="AC2329" s="37"/>
    </row>
    <row r="2330" spans="1:29">
      <c r="A2330" s="442"/>
      <c r="B2330" s="433" t="s">
        <v>741</v>
      </c>
      <c r="C2330" s="433"/>
      <c r="D2330" s="433"/>
      <c r="E2330" s="433"/>
      <c r="F2330" s="433"/>
      <c r="G2330" s="433"/>
      <c r="H2330" s="115"/>
      <c r="I2330" s="157">
        <f>(I2329/C2325)*G2325*I2323*I2326</f>
        <v>142.5</v>
      </c>
      <c r="J2330" s="115"/>
      <c r="K2330" s="157">
        <f>(K2329/C2325)*G2325*I2323*K2326</f>
        <v>57</v>
      </c>
      <c r="L2330" s="149"/>
      <c r="M2330" s="149"/>
      <c r="N2330" s="149"/>
      <c r="O2330" s="149"/>
      <c r="P2330" s="102"/>
      <c r="Z2330" s="143"/>
      <c r="AA2330" s="143"/>
      <c r="AB2330" s="143"/>
      <c r="AC2330" s="37"/>
    </row>
    <row r="2331" spans="1:29">
      <c r="A2331" s="442"/>
      <c r="B2331" s="491" t="s">
        <v>744</v>
      </c>
      <c r="C2331" s="491"/>
      <c r="D2331" s="491"/>
      <c r="E2331" s="491"/>
      <c r="F2331" s="491"/>
      <c r="G2331" s="491"/>
      <c r="H2331" s="115"/>
      <c r="I2331" s="115"/>
      <c r="J2331" s="130">
        <v>6</v>
      </c>
      <c r="K2331" s="115"/>
      <c r="L2331" s="130">
        <v>6</v>
      </c>
      <c r="M2331" s="115"/>
      <c r="N2331" s="115"/>
      <c r="O2331" s="115"/>
      <c r="P2331" s="102"/>
      <c r="Z2331" s="143"/>
      <c r="AA2331" s="143"/>
      <c r="AB2331" s="143"/>
      <c r="AC2331" s="37"/>
    </row>
    <row r="2332" spans="1:29">
      <c r="A2332" s="442"/>
      <c r="B2332" s="492" t="s">
        <v>745</v>
      </c>
      <c r="C2332" s="492"/>
      <c r="D2332" s="492"/>
      <c r="E2332" s="492"/>
      <c r="F2332" s="492"/>
      <c r="G2332" s="492"/>
      <c r="H2332" s="115"/>
      <c r="I2332" s="115"/>
      <c r="J2332" s="157">
        <f>(J2331/D2325)*G2325*I2323*J2326</f>
        <v>57</v>
      </c>
      <c r="K2332" s="115"/>
      <c r="L2332" s="157">
        <f>(L2331/D2325)*G2325*I2323*L2326</f>
        <v>28.5</v>
      </c>
      <c r="M2332" s="115"/>
      <c r="N2332" s="115"/>
      <c r="O2332" s="115"/>
      <c r="P2332" s="102"/>
      <c r="Z2332" s="143"/>
      <c r="AA2332" s="143"/>
      <c r="AB2332" s="143"/>
      <c r="AC2332" s="37"/>
    </row>
    <row r="2333" spans="1:29">
      <c r="A2333" s="442"/>
      <c r="B2333" s="448" t="s">
        <v>720</v>
      </c>
      <c r="C2333" s="448"/>
      <c r="D2333" s="448"/>
      <c r="E2333" s="448"/>
      <c r="F2333" s="448"/>
      <c r="G2333" s="448"/>
      <c r="H2333" s="152">
        <f t="shared" ref="H2333:O2334" si="148">H2327+H2329+H2331</f>
        <v>6</v>
      </c>
      <c r="I2333" s="152">
        <f t="shared" si="148"/>
        <v>6</v>
      </c>
      <c r="J2333" s="152">
        <f t="shared" si="148"/>
        <v>6</v>
      </c>
      <c r="K2333" s="152">
        <f t="shared" si="148"/>
        <v>6</v>
      </c>
      <c r="L2333" s="152">
        <f t="shared" si="148"/>
        <v>6</v>
      </c>
      <c r="M2333" s="152">
        <f t="shared" si="148"/>
        <v>0</v>
      </c>
      <c r="N2333" s="152">
        <f t="shared" si="148"/>
        <v>0</v>
      </c>
      <c r="O2333" s="152">
        <f t="shared" si="148"/>
        <v>0</v>
      </c>
      <c r="P2333" s="102"/>
      <c r="Z2333" s="143"/>
      <c r="AA2333" s="143"/>
      <c r="AB2333" s="143"/>
      <c r="AC2333" s="37"/>
    </row>
    <row r="2334" spans="1:29">
      <c r="A2334" s="442"/>
      <c r="B2334" s="439" t="s">
        <v>695</v>
      </c>
      <c r="C2334" s="439"/>
      <c r="D2334" s="439"/>
      <c r="E2334" s="439"/>
      <c r="F2334" s="439"/>
      <c r="G2334" s="439"/>
      <c r="H2334" s="117">
        <f t="shared" si="148"/>
        <v>627</v>
      </c>
      <c r="I2334" s="117">
        <f t="shared" si="148"/>
        <v>142.5</v>
      </c>
      <c r="J2334" s="117">
        <f t="shared" si="148"/>
        <v>57</v>
      </c>
      <c r="K2334" s="117">
        <f t="shared" si="148"/>
        <v>57</v>
      </c>
      <c r="L2334" s="117">
        <f t="shared" si="148"/>
        <v>28.5</v>
      </c>
      <c r="M2334" s="117">
        <f t="shared" si="148"/>
        <v>0</v>
      </c>
      <c r="N2334" s="117">
        <f t="shared" si="148"/>
        <v>0</v>
      </c>
      <c r="O2334" s="117">
        <f t="shared" si="148"/>
        <v>0</v>
      </c>
      <c r="P2334" s="102"/>
      <c r="U2334" s="141"/>
      <c r="Z2334" s="143"/>
      <c r="AA2334" s="143"/>
      <c r="AB2334" s="143"/>
      <c r="AC2334" s="37"/>
    </row>
    <row r="2335" spans="1:29">
      <c r="A2335" s="442"/>
      <c r="B2335" s="449" t="s">
        <v>746</v>
      </c>
      <c r="C2335" s="449"/>
      <c r="D2335" s="449"/>
      <c r="E2335" s="449"/>
      <c r="F2335" s="449"/>
      <c r="G2335" s="449"/>
      <c r="H2335" s="440">
        <f>H2334</f>
        <v>627</v>
      </c>
      <c r="I2335" s="440"/>
      <c r="J2335" s="440"/>
      <c r="K2335" s="440"/>
      <c r="L2335" s="440"/>
      <c r="M2335" s="440"/>
      <c r="N2335" s="440"/>
      <c r="O2335" s="440"/>
      <c r="P2335" s="102"/>
      <c r="Z2335" s="143"/>
      <c r="AA2335" s="143"/>
      <c r="AB2335" s="143"/>
      <c r="AC2335" s="37"/>
    </row>
    <row r="2336" spans="1:29">
      <c r="A2336" s="442"/>
      <c r="B2336" s="449" t="s">
        <v>747</v>
      </c>
      <c r="C2336" s="449"/>
      <c r="D2336" s="449"/>
      <c r="E2336" s="449"/>
      <c r="F2336" s="449"/>
      <c r="G2336" s="449"/>
      <c r="H2336" s="440">
        <f>SUM(I2334:M2334)</f>
        <v>285</v>
      </c>
      <c r="I2336" s="440"/>
      <c r="J2336" s="440"/>
      <c r="K2336" s="440"/>
      <c r="L2336" s="440"/>
      <c r="M2336" s="440"/>
      <c r="N2336" s="440"/>
      <c r="O2336" s="440"/>
      <c r="P2336" s="102"/>
      <c r="Z2336" s="143"/>
      <c r="AA2336" s="143"/>
      <c r="AB2336" s="143"/>
      <c r="AC2336" s="37"/>
    </row>
    <row r="2337" spans="1:29">
      <c r="A2337" s="442"/>
      <c r="B2337" s="449" t="s">
        <v>748</v>
      </c>
      <c r="C2337" s="449"/>
      <c r="D2337" s="449"/>
      <c r="E2337" s="449"/>
      <c r="F2337" s="449"/>
      <c r="G2337" s="449"/>
      <c r="H2337" s="440">
        <f>SUM(N2333:P2333)</f>
        <v>0</v>
      </c>
      <c r="I2337" s="440"/>
      <c r="J2337" s="440"/>
      <c r="K2337" s="440"/>
      <c r="L2337" s="440"/>
      <c r="M2337" s="440"/>
      <c r="N2337" s="440"/>
      <c r="O2337" s="440"/>
      <c r="P2337" s="102"/>
      <c r="Z2337" s="143"/>
      <c r="AA2337" s="143"/>
      <c r="AB2337" s="143"/>
      <c r="AC2337" s="37"/>
    </row>
    <row r="2338" spans="1:29">
      <c r="A2338" s="442"/>
      <c r="B2338" s="439" t="s">
        <v>721</v>
      </c>
      <c r="C2338" s="439"/>
      <c r="D2338" s="439"/>
      <c r="E2338" s="439"/>
      <c r="F2338" s="439"/>
      <c r="G2338" s="439"/>
      <c r="H2338" s="440">
        <f>SUM(H2335:P2337)</f>
        <v>912</v>
      </c>
      <c r="I2338" s="440"/>
      <c r="J2338" s="440"/>
      <c r="K2338" s="440"/>
      <c r="L2338" s="440"/>
      <c r="M2338" s="440"/>
      <c r="N2338" s="440"/>
      <c r="O2338" s="440"/>
      <c r="P2338" s="102"/>
      <c r="Z2338" s="143"/>
      <c r="AA2338" s="143"/>
      <c r="AB2338" s="143"/>
      <c r="AC2338" s="37"/>
    </row>
    <row r="2339" spans="1:29">
      <c r="A2339" s="442"/>
      <c r="B2339" s="450" t="s">
        <v>749</v>
      </c>
      <c r="C2339" s="450"/>
      <c r="D2339" s="450"/>
      <c r="E2339" s="450"/>
      <c r="F2339" s="450"/>
      <c r="G2339" s="450"/>
      <c r="H2339" s="443">
        <f>H2338/G2325</f>
        <v>0.8</v>
      </c>
      <c r="I2339" s="443"/>
      <c r="J2339" s="443"/>
      <c r="K2339" s="443"/>
      <c r="L2339" s="443"/>
      <c r="M2339" s="443"/>
      <c r="N2339" s="443"/>
      <c r="O2339" s="443"/>
      <c r="P2339" s="102"/>
      <c r="Z2339" s="143"/>
      <c r="AA2339" s="143"/>
      <c r="AB2339" s="143"/>
      <c r="AC2339" s="37"/>
    </row>
    <row r="2340" spans="1:29" s="129" customFormat="1">
      <c r="A2340" s="121"/>
      <c r="B2340" s="121"/>
      <c r="C2340" s="121"/>
      <c r="D2340" s="121"/>
      <c r="E2340" s="121"/>
      <c r="F2340" s="122"/>
      <c r="G2340" s="122"/>
      <c r="H2340" s="123"/>
      <c r="I2340" s="124"/>
      <c r="J2340" s="124"/>
      <c r="K2340" s="124"/>
      <c r="L2340" s="125"/>
      <c r="M2340" s="125"/>
      <c r="N2340" s="127"/>
      <c r="O2340" s="127"/>
      <c r="P2340" s="127"/>
      <c r="Q2340" s="127"/>
      <c r="R2340" s="127"/>
      <c r="S2340" s="127"/>
      <c r="T2340" s="127"/>
      <c r="U2340" s="127"/>
      <c r="V2340" s="127"/>
      <c r="W2340" s="127"/>
      <c r="X2340" s="127"/>
      <c r="Y2340" s="127"/>
      <c r="Z2340" s="143"/>
      <c r="AA2340" s="143"/>
      <c r="AB2340" s="143"/>
      <c r="AC2340" s="37"/>
    </row>
    <row r="2341" spans="1:29" ht="15" customHeight="1">
      <c r="A2341" s="422" t="s">
        <v>678</v>
      </c>
      <c r="B2341" s="422" t="s">
        <v>679</v>
      </c>
      <c r="C2341" s="422" t="s">
        <v>680</v>
      </c>
      <c r="D2341" s="422" t="s">
        <v>681</v>
      </c>
      <c r="E2341" s="422" t="s">
        <v>682</v>
      </c>
      <c r="F2341" s="423" t="s">
        <v>683</v>
      </c>
      <c r="G2341" s="423" t="s">
        <v>684</v>
      </c>
      <c r="H2341" s="138">
        <v>0.55000000000000004</v>
      </c>
      <c r="I2341" s="451">
        <v>0.25</v>
      </c>
      <c r="J2341" s="451"/>
      <c r="K2341" s="451"/>
      <c r="L2341" s="451"/>
      <c r="M2341" s="444">
        <v>0.1</v>
      </c>
      <c r="N2341" s="444"/>
      <c r="O2341" s="139">
        <v>0.1</v>
      </c>
      <c r="P2341" s="102"/>
      <c r="Z2341" s="143"/>
      <c r="AA2341" s="143"/>
      <c r="AB2341" s="143"/>
      <c r="AC2341" s="37"/>
    </row>
    <row r="2342" spans="1:29" ht="14.25" customHeight="1">
      <c r="A2342" s="422"/>
      <c r="B2342" s="422"/>
      <c r="C2342" s="422"/>
      <c r="D2342" s="422"/>
      <c r="E2342" s="422"/>
      <c r="F2342" s="422"/>
      <c r="G2342" s="422"/>
      <c r="H2342" s="445" t="s">
        <v>727</v>
      </c>
      <c r="I2342" s="452" t="s">
        <v>728</v>
      </c>
      <c r="J2342" s="452"/>
      <c r="K2342" s="452"/>
      <c r="L2342" s="452"/>
      <c r="M2342" s="446" t="s">
        <v>729</v>
      </c>
      <c r="N2342" s="446"/>
      <c r="O2342" s="447" t="s">
        <v>730</v>
      </c>
      <c r="P2342" s="102"/>
      <c r="Z2342" s="143"/>
      <c r="AA2342" s="143"/>
      <c r="AB2342" s="143"/>
      <c r="AC2342" s="37"/>
    </row>
    <row r="2343" spans="1:29" ht="67.5" customHeight="1">
      <c r="A2343" s="442" t="s">
        <v>440</v>
      </c>
      <c r="B2343" s="427" t="s">
        <v>979</v>
      </c>
      <c r="C2343" s="428">
        <v>2</v>
      </c>
      <c r="D2343" s="428">
        <v>2</v>
      </c>
      <c r="E2343" s="474" t="s">
        <v>618</v>
      </c>
      <c r="F2343" s="429">
        <v>1200</v>
      </c>
      <c r="G2343" s="429">
        <v>2400</v>
      </c>
      <c r="H2343" s="445"/>
      <c r="I2343" s="154" t="s">
        <v>732</v>
      </c>
      <c r="J2343" s="154" t="s">
        <v>800</v>
      </c>
      <c r="K2343" s="154" t="s">
        <v>734</v>
      </c>
      <c r="L2343" s="154" t="s">
        <v>735</v>
      </c>
      <c r="M2343" s="144" t="s">
        <v>736</v>
      </c>
      <c r="N2343" s="144" t="s">
        <v>737</v>
      </c>
      <c r="O2343" s="447"/>
      <c r="P2343" s="102"/>
      <c r="Z2343" s="143"/>
      <c r="AA2343" s="143"/>
      <c r="AB2343" s="143"/>
      <c r="AC2343" s="37"/>
    </row>
    <row r="2344" spans="1:29" ht="39" customHeight="1">
      <c r="A2344" s="442"/>
      <c r="B2344" s="427"/>
      <c r="C2344" s="427"/>
      <c r="D2344" s="427"/>
      <c r="E2344" s="427"/>
      <c r="F2344" s="427"/>
      <c r="G2344" s="427"/>
      <c r="H2344" s="427"/>
      <c r="I2344" s="153">
        <v>0.5</v>
      </c>
      <c r="J2344" s="153">
        <v>0.2</v>
      </c>
      <c r="K2344" s="153">
        <v>0.2</v>
      </c>
      <c r="L2344" s="153">
        <v>0.1</v>
      </c>
      <c r="M2344" s="144">
        <v>0.9</v>
      </c>
      <c r="N2344" s="144">
        <v>0.1</v>
      </c>
      <c r="O2344" s="447"/>
      <c r="P2344" s="102"/>
      <c r="Z2344" s="143"/>
      <c r="AA2344" s="143"/>
      <c r="AB2344" s="143"/>
      <c r="AC2344" s="37"/>
    </row>
    <row r="2345" spans="1:29">
      <c r="A2345" s="442"/>
      <c r="B2345" s="432" t="s">
        <v>712</v>
      </c>
      <c r="C2345" s="432"/>
      <c r="D2345" s="432"/>
      <c r="E2345" s="432"/>
      <c r="F2345" s="432"/>
      <c r="G2345" s="432"/>
      <c r="H2345" s="148">
        <v>2</v>
      </c>
      <c r="I2345" s="149"/>
      <c r="J2345" s="149"/>
      <c r="K2345" s="149"/>
      <c r="L2345" s="149"/>
      <c r="M2345" s="149"/>
      <c r="N2345" s="149"/>
      <c r="O2345" s="149"/>
      <c r="P2345" s="102"/>
      <c r="Z2345" s="143"/>
      <c r="AA2345" s="143"/>
      <c r="AB2345" s="143"/>
      <c r="AC2345" s="37"/>
    </row>
    <row r="2346" spans="1:29">
      <c r="A2346" s="442"/>
      <c r="B2346" s="433" t="s">
        <v>713</v>
      </c>
      <c r="C2346" s="433"/>
      <c r="D2346" s="433"/>
      <c r="E2346" s="433"/>
      <c r="F2346" s="433"/>
      <c r="G2346" s="433"/>
      <c r="H2346" s="150">
        <f>(H2345/C2343)*G2343*H2341</f>
        <v>1320</v>
      </c>
      <c r="I2346" s="149"/>
      <c r="J2346" s="149"/>
      <c r="K2346" s="149"/>
      <c r="L2346" s="149"/>
      <c r="M2346" s="149"/>
      <c r="N2346" s="149"/>
      <c r="O2346" s="149"/>
      <c r="P2346" s="102"/>
      <c r="Z2346" s="143"/>
      <c r="AA2346" s="143"/>
      <c r="AB2346" s="143"/>
      <c r="AC2346" s="37"/>
    </row>
    <row r="2347" spans="1:29">
      <c r="A2347" s="442"/>
      <c r="B2347" s="432" t="s">
        <v>740</v>
      </c>
      <c r="C2347" s="432"/>
      <c r="D2347" s="432"/>
      <c r="E2347" s="432"/>
      <c r="F2347" s="432"/>
      <c r="G2347" s="432"/>
      <c r="H2347" s="115"/>
      <c r="I2347" s="130">
        <v>2</v>
      </c>
      <c r="J2347" s="115"/>
      <c r="K2347" s="130">
        <v>2</v>
      </c>
      <c r="L2347" s="149"/>
      <c r="M2347" s="149"/>
      <c r="N2347" s="149"/>
      <c r="O2347" s="149"/>
      <c r="P2347" s="102"/>
      <c r="Z2347" s="143"/>
      <c r="AA2347" s="143"/>
      <c r="AB2347" s="143"/>
      <c r="AC2347" s="37"/>
    </row>
    <row r="2348" spans="1:29">
      <c r="A2348" s="442"/>
      <c r="B2348" s="433" t="s">
        <v>741</v>
      </c>
      <c r="C2348" s="433"/>
      <c r="D2348" s="433"/>
      <c r="E2348" s="433"/>
      <c r="F2348" s="433"/>
      <c r="G2348" s="433"/>
      <c r="H2348" s="115"/>
      <c r="I2348" s="157">
        <f>(I2347/C2343)*G2343*I2341*I2344</f>
        <v>300</v>
      </c>
      <c r="J2348" s="115"/>
      <c r="K2348" s="157">
        <f>(K2347/C2343)*G2343*I2341*K2344</f>
        <v>120</v>
      </c>
      <c r="L2348" s="149"/>
      <c r="M2348" s="149"/>
      <c r="N2348" s="149"/>
      <c r="O2348" s="149"/>
      <c r="P2348" s="102"/>
      <c r="Z2348" s="143"/>
      <c r="AA2348" s="143"/>
      <c r="AB2348" s="143"/>
      <c r="AC2348" s="37"/>
    </row>
    <row r="2349" spans="1:29">
      <c r="A2349" s="442"/>
      <c r="B2349" s="491" t="s">
        <v>744</v>
      </c>
      <c r="C2349" s="491"/>
      <c r="D2349" s="491"/>
      <c r="E2349" s="491"/>
      <c r="F2349" s="491"/>
      <c r="G2349" s="491"/>
      <c r="H2349" s="115"/>
      <c r="I2349" s="115"/>
      <c r="J2349" s="130">
        <v>2</v>
      </c>
      <c r="K2349" s="115"/>
      <c r="L2349" s="130">
        <v>2</v>
      </c>
      <c r="M2349" s="115"/>
      <c r="N2349" s="115"/>
      <c r="O2349" s="115"/>
      <c r="P2349" s="102"/>
      <c r="Z2349" s="143"/>
      <c r="AA2349" s="143"/>
      <c r="AB2349" s="143"/>
      <c r="AC2349" s="37"/>
    </row>
    <row r="2350" spans="1:29">
      <c r="A2350" s="442"/>
      <c r="B2350" s="492" t="s">
        <v>745</v>
      </c>
      <c r="C2350" s="492"/>
      <c r="D2350" s="492"/>
      <c r="E2350" s="492"/>
      <c r="F2350" s="492"/>
      <c r="G2350" s="492"/>
      <c r="H2350" s="115"/>
      <c r="I2350" s="115"/>
      <c r="J2350" s="157">
        <f>(J2349/D2343)*G2343*I2341*J2344</f>
        <v>120</v>
      </c>
      <c r="K2350" s="115"/>
      <c r="L2350" s="157">
        <f>(L2349/D2343)*G2343*I2341*L2344</f>
        <v>60</v>
      </c>
      <c r="M2350" s="115"/>
      <c r="N2350" s="115"/>
      <c r="O2350" s="115"/>
      <c r="P2350" s="102"/>
      <c r="Z2350" s="143"/>
      <c r="AA2350" s="143"/>
      <c r="AB2350" s="143"/>
      <c r="AC2350" s="37"/>
    </row>
    <row r="2351" spans="1:29">
      <c r="A2351" s="442"/>
      <c r="B2351" s="448" t="s">
        <v>720</v>
      </c>
      <c r="C2351" s="448"/>
      <c r="D2351" s="448"/>
      <c r="E2351" s="448"/>
      <c r="F2351" s="448"/>
      <c r="G2351" s="448"/>
      <c r="H2351" s="152">
        <f t="shared" ref="H2351:O2352" si="149">H2345+H2347+H2349</f>
        <v>2</v>
      </c>
      <c r="I2351" s="152">
        <f t="shared" si="149"/>
        <v>2</v>
      </c>
      <c r="J2351" s="152">
        <f t="shared" si="149"/>
        <v>2</v>
      </c>
      <c r="K2351" s="152">
        <f t="shared" si="149"/>
        <v>2</v>
      </c>
      <c r="L2351" s="152">
        <f t="shared" si="149"/>
        <v>2</v>
      </c>
      <c r="M2351" s="152">
        <f t="shared" si="149"/>
        <v>0</v>
      </c>
      <c r="N2351" s="152">
        <f t="shared" si="149"/>
        <v>0</v>
      </c>
      <c r="O2351" s="152">
        <f t="shared" si="149"/>
        <v>0</v>
      </c>
      <c r="P2351" s="102"/>
      <c r="Z2351" s="143"/>
      <c r="AA2351" s="143"/>
      <c r="AB2351" s="143"/>
      <c r="AC2351" s="37"/>
    </row>
    <row r="2352" spans="1:29">
      <c r="A2352" s="442"/>
      <c r="B2352" s="439" t="s">
        <v>695</v>
      </c>
      <c r="C2352" s="439"/>
      <c r="D2352" s="439"/>
      <c r="E2352" s="439"/>
      <c r="F2352" s="439"/>
      <c r="G2352" s="439"/>
      <c r="H2352" s="117">
        <f t="shared" si="149"/>
        <v>1320</v>
      </c>
      <c r="I2352" s="117">
        <f t="shared" si="149"/>
        <v>300</v>
      </c>
      <c r="J2352" s="117">
        <f t="shared" si="149"/>
        <v>120</v>
      </c>
      <c r="K2352" s="117">
        <f t="shared" si="149"/>
        <v>120</v>
      </c>
      <c r="L2352" s="117">
        <f t="shared" si="149"/>
        <v>60</v>
      </c>
      <c r="M2352" s="117">
        <f t="shared" si="149"/>
        <v>0</v>
      </c>
      <c r="N2352" s="117">
        <f t="shared" si="149"/>
        <v>0</v>
      </c>
      <c r="O2352" s="117">
        <f t="shared" si="149"/>
        <v>0</v>
      </c>
      <c r="P2352" s="102"/>
      <c r="U2352" s="141"/>
      <c r="Z2352" s="143"/>
      <c r="AA2352" s="143"/>
      <c r="AB2352" s="143"/>
      <c r="AC2352" s="37"/>
    </row>
    <row r="2353" spans="1:29">
      <c r="A2353" s="442"/>
      <c r="B2353" s="449" t="s">
        <v>746</v>
      </c>
      <c r="C2353" s="449"/>
      <c r="D2353" s="449"/>
      <c r="E2353" s="449"/>
      <c r="F2353" s="449"/>
      <c r="G2353" s="449"/>
      <c r="H2353" s="440">
        <f>H2352</f>
        <v>1320</v>
      </c>
      <c r="I2353" s="440"/>
      <c r="J2353" s="440"/>
      <c r="K2353" s="440"/>
      <c r="L2353" s="440"/>
      <c r="M2353" s="440"/>
      <c r="N2353" s="440"/>
      <c r="O2353" s="440"/>
      <c r="P2353" s="102"/>
      <c r="Z2353" s="143"/>
      <c r="AA2353" s="143"/>
      <c r="AB2353" s="143"/>
      <c r="AC2353" s="37"/>
    </row>
    <row r="2354" spans="1:29">
      <c r="A2354" s="442"/>
      <c r="B2354" s="449" t="s">
        <v>747</v>
      </c>
      <c r="C2354" s="449"/>
      <c r="D2354" s="449"/>
      <c r="E2354" s="449"/>
      <c r="F2354" s="449"/>
      <c r="G2354" s="449"/>
      <c r="H2354" s="440">
        <f>SUM(I2352:M2352)</f>
        <v>600</v>
      </c>
      <c r="I2354" s="440"/>
      <c r="J2354" s="440"/>
      <c r="K2354" s="440"/>
      <c r="L2354" s="440"/>
      <c r="M2354" s="440"/>
      <c r="N2354" s="440"/>
      <c r="O2354" s="440"/>
      <c r="P2354" s="102"/>
      <c r="Z2354" s="143"/>
      <c r="AA2354" s="143"/>
      <c r="AB2354" s="143"/>
      <c r="AC2354" s="37"/>
    </row>
    <row r="2355" spans="1:29">
      <c r="A2355" s="442"/>
      <c r="B2355" s="449" t="s">
        <v>748</v>
      </c>
      <c r="C2355" s="449"/>
      <c r="D2355" s="449"/>
      <c r="E2355" s="449"/>
      <c r="F2355" s="449"/>
      <c r="G2355" s="449"/>
      <c r="H2355" s="440">
        <f>SUM(N2351:P2351)</f>
        <v>0</v>
      </c>
      <c r="I2355" s="440"/>
      <c r="J2355" s="440"/>
      <c r="K2355" s="440"/>
      <c r="L2355" s="440"/>
      <c r="M2355" s="440"/>
      <c r="N2355" s="440"/>
      <c r="O2355" s="440"/>
      <c r="P2355" s="102"/>
      <c r="Z2355" s="143"/>
      <c r="AA2355" s="143"/>
      <c r="AB2355" s="143"/>
      <c r="AC2355" s="37"/>
    </row>
    <row r="2356" spans="1:29">
      <c r="A2356" s="442"/>
      <c r="B2356" s="439" t="s">
        <v>721</v>
      </c>
      <c r="C2356" s="439"/>
      <c r="D2356" s="439"/>
      <c r="E2356" s="439"/>
      <c r="F2356" s="439"/>
      <c r="G2356" s="439"/>
      <c r="H2356" s="440">
        <f>SUM(H2353:P2355)</f>
        <v>1920</v>
      </c>
      <c r="I2356" s="440"/>
      <c r="J2356" s="440"/>
      <c r="K2356" s="440"/>
      <c r="L2356" s="440"/>
      <c r="M2356" s="440"/>
      <c r="N2356" s="440"/>
      <c r="O2356" s="440"/>
      <c r="P2356" s="102"/>
      <c r="Z2356" s="143"/>
      <c r="AA2356" s="143"/>
      <c r="AB2356" s="143"/>
      <c r="AC2356" s="37"/>
    </row>
    <row r="2357" spans="1:29">
      <c r="A2357" s="442"/>
      <c r="B2357" s="450" t="s">
        <v>749</v>
      </c>
      <c r="C2357" s="450"/>
      <c r="D2357" s="450"/>
      <c r="E2357" s="450"/>
      <c r="F2357" s="450"/>
      <c r="G2357" s="450"/>
      <c r="H2357" s="443">
        <f>H2356/G2343</f>
        <v>0.8</v>
      </c>
      <c r="I2357" s="443"/>
      <c r="J2357" s="443"/>
      <c r="K2357" s="443"/>
      <c r="L2357" s="443"/>
      <c r="M2357" s="443"/>
      <c r="N2357" s="443"/>
      <c r="O2357" s="443"/>
      <c r="P2357" s="102"/>
      <c r="Z2357" s="143"/>
      <c r="AA2357" s="143"/>
      <c r="AB2357" s="143"/>
      <c r="AC2357" s="37"/>
    </row>
    <row r="2358" spans="1:29" s="129" customFormat="1">
      <c r="A2358" s="121"/>
      <c r="B2358" s="121"/>
      <c r="C2358" s="121"/>
      <c r="D2358" s="121"/>
      <c r="E2358" s="121"/>
      <c r="F2358" s="122"/>
      <c r="G2358" s="122"/>
      <c r="H2358" s="123"/>
      <c r="I2358" s="124"/>
      <c r="J2358" s="124"/>
      <c r="K2358" s="124"/>
      <c r="L2358" s="125"/>
      <c r="M2358" s="125"/>
      <c r="N2358" s="127"/>
      <c r="O2358" s="127"/>
      <c r="P2358" s="127"/>
      <c r="Q2358" s="127"/>
      <c r="R2358" s="127"/>
      <c r="S2358" s="127"/>
      <c r="T2358" s="127"/>
      <c r="U2358" s="127"/>
      <c r="V2358" s="127"/>
      <c r="W2358" s="127"/>
      <c r="X2358" s="127"/>
      <c r="Y2358" s="127"/>
      <c r="Z2358" s="143"/>
      <c r="AA2358" s="143"/>
      <c r="AB2358" s="143"/>
      <c r="AC2358" s="37"/>
    </row>
    <row r="2359" spans="1:29" ht="15" customHeight="1">
      <c r="A2359" s="422" t="s">
        <v>678</v>
      </c>
      <c r="B2359" s="422" t="s">
        <v>679</v>
      </c>
      <c r="C2359" s="422" t="s">
        <v>680</v>
      </c>
      <c r="D2359" s="422" t="s">
        <v>681</v>
      </c>
      <c r="E2359" s="422" t="s">
        <v>682</v>
      </c>
      <c r="F2359" s="423" t="s">
        <v>683</v>
      </c>
      <c r="G2359" s="423" t="s">
        <v>684</v>
      </c>
      <c r="H2359" s="138">
        <v>0.55000000000000004</v>
      </c>
      <c r="I2359" s="451">
        <v>0.25</v>
      </c>
      <c r="J2359" s="451"/>
      <c r="K2359" s="451"/>
      <c r="L2359" s="451"/>
      <c r="M2359" s="444">
        <v>0.1</v>
      </c>
      <c r="N2359" s="444"/>
      <c r="O2359" s="139">
        <v>0.1</v>
      </c>
      <c r="P2359" s="102"/>
      <c r="Z2359" s="143"/>
      <c r="AA2359" s="143"/>
      <c r="AB2359" s="143"/>
      <c r="AC2359" s="37"/>
    </row>
    <row r="2360" spans="1:29" ht="14.25" customHeight="1">
      <c r="A2360" s="422"/>
      <c r="B2360" s="422"/>
      <c r="C2360" s="422"/>
      <c r="D2360" s="422"/>
      <c r="E2360" s="422"/>
      <c r="F2360" s="422"/>
      <c r="G2360" s="422"/>
      <c r="H2360" s="445" t="s">
        <v>727</v>
      </c>
      <c r="I2360" s="452" t="s">
        <v>728</v>
      </c>
      <c r="J2360" s="452"/>
      <c r="K2360" s="452"/>
      <c r="L2360" s="452"/>
      <c r="M2360" s="446" t="s">
        <v>729</v>
      </c>
      <c r="N2360" s="446"/>
      <c r="O2360" s="447" t="s">
        <v>730</v>
      </c>
      <c r="P2360" s="102"/>
      <c r="Z2360" s="143"/>
      <c r="AA2360" s="143"/>
      <c r="AB2360" s="143"/>
      <c r="AC2360" s="37"/>
    </row>
    <row r="2361" spans="1:29" ht="67.5" customHeight="1">
      <c r="A2361" s="442" t="s">
        <v>441</v>
      </c>
      <c r="B2361" s="427" t="s">
        <v>790</v>
      </c>
      <c r="C2361" s="428">
        <v>2</v>
      </c>
      <c r="D2361" s="428">
        <v>2</v>
      </c>
      <c r="E2361" s="474" t="s">
        <v>618</v>
      </c>
      <c r="F2361" s="429">
        <v>240</v>
      </c>
      <c r="G2361" s="429">
        <v>480</v>
      </c>
      <c r="H2361" s="445"/>
      <c r="I2361" s="154" t="s">
        <v>732</v>
      </c>
      <c r="J2361" s="154" t="s">
        <v>800</v>
      </c>
      <c r="K2361" s="154" t="s">
        <v>734</v>
      </c>
      <c r="L2361" s="154" t="s">
        <v>735</v>
      </c>
      <c r="M2361" s="144" t="s">
        <v>736</v>
      </c>
      <c r="N2361" s="144" t="s">
        <v>737</v>
      </c>
      <c r="O2361" s="447"/>
      <c r="P2361" s="102"/>
      <c r="Z2361" s="143"/>
      <c r="AA2361" s="143"/>
      <c r="AB2361" s="143"/>
      <c r="AC2361" s="37"/>
    </row>
    <row r="2362" spans="1:29" ht="39" customHeight="1">
      <c r="A2362" s="442"/>
      <c r="B2362" s="427"/>
      <c r="C2362" s="427"/>
      <c r="D2362" s="427"/>
      <c r="E2362" s="427"/>
      <c r="F2362" s="427"/>
      <c r="G2362" s="427"/>
      <c r="H2362" s="427"/>
      <c r="I2362" s="153">
        <v>0.5</v>
      </c>
      <c r="J2362" s="153">
        <v>0.2</v>
      </c>
      <c r="K2362" s="153">
        <v>0.2</v>
      </c>
      <c r="L2362" s="153">
        <v>0.1</v>
      </c>
      <c r="M2362" s="144">
        <v>0.9</v>
      </c>
      <c r="N2362" s="144">
        <v>0.1</v>
      </c>
      <c r="O2362" s="447"/>
      <c r="P2362" s="102"/>
      <c r="Z2362" s="143"/>
      <c r="AA2362" s="143"/>
      <c r="AB2362" s="143"/>
      <c r="AC2362" s="37"/>
    </row>
    <row r="2363" spans="1:29">
      <c r="A2363" s="442"/>
      <c r="B2363" s="432" t="s">
        <v>712</v>
      </c>
      <c r="C2363" s="432"/>
      <c r="D2363" s="432"/>
      <c r="E2363" s="432"/>
      <c r="F2363" s="432"/>
      <c r="G2363" s="432"/>
      <c r="H2363" s="148">
        <v>2</v>
      </c>
      <c r="I2363" s="149"/>
      <c r="J2363" s="149"/>
      <c r="K2363" s="149"/>
      <c r="L2363" s="149"/>
      <c r="M2363" s="149"/>
      <c r="N2363" s="149"/>
      <c r="O2363" s="149"/>
      <c r="P2363" s="102"/>
      <c r="Z2363" s="143"/>
      <c r="AA2363" s="143"/>
      <c r="AB2363" s="143"/>
      <c r="AC2363" s="37"/>
    </row>
    <row r="2364" spans="1:29">
      <c r="A2364" s="442"/>
      <c r="B2364" s="433" t="s">
        <v>713</v>
      </c>
      <c r="C2364" s="433"/>
      <c r="D2364" s="433"/>
      <c r="E2364" s="433"/>
      <c r="F2364" s="433"/>
      <c r="G2364" s="433"/>
      <c r="H2364" s="150">
        <f>(H2363/C2361)*G2361*H2359</f>
        <v>264</v>
      </c>
      <c r="I2364" s="149"/>
      <c r="J2364" s="149"/>
      <c r="K2364" s="149"/>
      <c r="L2364" s="149"/>
      <c r="M2364" s="149"/>
      <c r="N2364" s="149"/>
      <c r="O2364" s="149"/>
      <c r="P2364" s="102"/>
      <c r="Z2364" s="143"/>
      <c r="AA2364" s="143"/>
      <c r="AB2364" s="143"/>
      <c r="AC2364" s="37"/>
    </row>
    <row r="2365" spans="1:29">
      <c r="A2365" s="442"/>
      <c r="B2365" s="432" t="s">
        <v>740</v>
      </c>
      <c r="C2365" s="432"/>
      <c r="D2365" s="432"/>
      <c r="E2365" s="432"/>
      <c r="F2365" s="432"/>
      <c r="G2365" s="432"/>
      <c r="H2365" s="115"/>
      <c r="I2365" s="130">
        <v>2</v>
      </c>
      <c r="J2365" s="115"/>
      <c r="K2365" s="130">
        <v>2</v>
      </c>
      <c r="L2365" s="149"/>
      <c r="M2365" s="149"/>
      <c r="N2365" s="149"/>
      <c r="O2365" s="149"/>
      <c r="P2365" s="102"/>
      <c r="Z2365" s="143"/>
      <c r="AA2365" s="143"/>
      <c r="AB2365" s="143"/>
      <c r="AC2365" s="37"/>
    </row>
    <row r="2366" spans="1:29">
      <c r="A2366" s="442"/>
      <c r="B2366" s="433" t="s">
        <v>741</v>
      </c>
      <c r="C2366" s="433"/>
      <c r="D2366" s="433"/>
      <c r="E2366" s="433"/>
      <c r="F2366" s="433"/>
      <c r="G2366" s="433"/>
      <c r="H2366" s="115"/>
      <c r="I2366" s="157">
        <f>(I2365/C2361)*G2361*I2359*I2362</f>
        <v>60</v>
      </c>
      <c r="J2366" s="115"/>
      <c r="K2366" s="157">
        <f>(K2365/C2361)*G2361*I2359*K2362</f>
        <v>24</v>
      </c>
      <c r="L2366" s="149"/>
      <c r="M2366" s="149"/>
      <c r="N2366" s="149"/>
      <c r="O2366" s="149"/>
      <c r="P2366" s="102"/>
      <c r="Z2366" s="143"/>
      <c r="AA2366" s="143"/>
      <c r="AB2366" s="143"/>
      <c r="AC2366" s="37"/>
    </row>
    <row r="2367" spans="1:29">
      <c r="A2367" s="442"/>
      <c r="B2367" s="491" t="s">
        <v>744</v>
      </c>
      <c r="C2367" s="491"/>
      <c r="D2367" s="491"/>
      <c r="E2367" s="491"/>
      <c r="F2367" s="491"/>
      <c r="G2367" s="491"/>
      <c r="H2367" s="115"/>
      <c r="I2367" s="115"/>
      <c r="J2367" s="130">
        <v>2</v>
      </c>
      <c r="K2367" s="115"/>
      <c r="L2367" s="130">
        <v>2</v>
      </c>
      <c r="M2367" s="115"/>
      <c r="N2367" s="115"/>
      <c r="O2367" s="115"/>
      <c r="P2367" s="102"/>
      <c r="Z2367" s="143"/>
      <c r="AA2367" s="143"/>
      <c r="AB2367" s="143"/>
      <c r="AC2367" s="37"/>
    </row>
    <row r="2368" spans="1:29">
      <c r="A2368" s="442"/>
      <c r="B2368" s="492" t="s">
        <v>745</v>
      </c>
      <c r="C2368" s="492"/>
      <c r="D2368" s="492"/>
      <c r="E2368" s="492"/>
      <c r="F2368" s="492"/>
      <c r="G2368" s="492"/>
      <c r="H2368" s="115"/>
      <c r="I2368" s="115"/>
      <c r="J2368" s="157">
        <f>(J2367/D2361)*G2361*I2359*J2362</f>
        <v>24</v>
      </c>
      <c r="K2368" s="115"/>
      <c r="L2368" s="157">
        <f>(L2367/D2361)*G2361*I2359*L2362</f>
        <v>12</v>
      </c>
      <c r="M2368" s="115"/>
      <c r="N2368" s="115"/>
      <c r="O2368" s="115"/>
      <c r="P2368" s="102"/>
      <c r="Z2368" s="143"/>
      <c r="AA2368" s="143"/>
      <c r="AB2368" s="143"/>
      <c r="AC2368" s="37"/>
    </row>
    <row r="2369" spans="1:29">
      <c r="A2369" s="442"/>
      <c r="B2369" s="448" t="s">
        <v>720</v>
      </c>
      <c r="C2369" s="448"/>
      <c r="D2369" s="448"/>
      <c r="E2369" s="448"/>
      <c r="F2369" s="448"/>
      <c r="G2369" s="448"/>
      <c r="H2369" s="152">
        <f t="shared" ref="H2369:O2370" si="150">H2363+H2365+H2367</f>
        <v>2</v>
      </c>
      <c r="I2369" s="152">
        <f t="shared" si="150"/>
        <v>2</v>
      </c>
      <c r="J2369" s="152">
        <f t="shared" si="150"/>
        <v>2</v>
      </c>
      <c r="K2369" s="152">
        <f t="shared" si="150"/>
        <v>2</v>
      </c>
      <c r="L2369" s="152">
        <f t="shared" si="150"/>
        <v>2</v>
      </c>
      <c r="M2369" s="152">
        <f t="shared" si="150"/>
        <v>0</v>
      </c>
      <c r="N2369" s="152">
        <f t="shared" si="150"/>
        <v>0</v>
      </c>
      <c r="O2369" s="152">
        <f t="shared" si="150"/>
        <v>0</v>
      </c>
      <c r="P2369" s="102"/>
      <c r="Z2369" s="143"/>
      <c r="AA2369" s="143"/>
      <c r="AB2369" s="143"/>
      <c r="AC2369" s="37"/>
    </row>
    <row r="2370" spans="1:29">
      <c r="A2370" s="442"/>
      <c r="B2370" s="439" t="s">
        <v>695</v>
      </c>
      <c r="C2370" s="439"/>
      <c r="D2370" s="439"/>
      <c r="E2370" s="439"/>
      <c r="F2370" s="439"/>
      <c r="G2370" s="439"/>
      <c r="H2370" s="117">
        <f t="shared" si="150"/>
        <v>264</v>
      </c>
      <c r="I2370" s="117">
        <f t="shared" si="150"/>
        <v>60</v>
      </c>
      <c r="J2370" s="117">
        <f t="shared" si="150"/>
        <v>24</v>
      </c>
      <c r="K2370" s="117">
        <f t="shared" si="150"/>
        <v>24</v>
      </c>
      <c r="L2370" s="117">
        <f t="shared" si="150"/>
        <v>12</v>
      </c>
      <c r="M2370" s="117">
        <f t="shared" si="150"/>
        <v>0</v>
      </c>
      <c r="N2370" s="117">
        <f t="shared" si="150"/>
        <v>0</v>
      </c>
      <c r="O2370" s="117">
        <f t="shared" si="150"/>
        <v>0</v>
      </c>
      <c r="P2370" s="102"/>
      <c r="U2370" s="141"/>
      <c r="Z2370" s="143"/>
      <c r="AA2370" s="143"/>
      <c r="AB2370" s="143"/>
      <c r="AC2370" s="37"/>
    </row>
    <row r="2371" spans="1:29">
      <c r="A2371" s="442"/>
      <c r="B2371" s="449" t="s">
        <v>746</v>
      </c>
      <c r="C2371" s="449"/>
      <c r="D2371" s="449"/>
      <c r="E2371" s="449"/>
      <c r="F2371" s="449"/>
      <c r="G2371" s="449"/>
      <c r="H2371" s="440">
        <f>H2370</f>
        <v>264</v>
      </c>
      <c r="I2371" s="440"/>
      <c r="J2371" s="440"/>
      <c r="K2371" s="440"/>
      <c r="L2371" s="440"/>
      <c r="M2371" s="440"/>
      <c r="N2371" s="440"/>
      <c r="O2371" s="440"/>
      <c r="P2371" s="102"/>
      <c r="Z2371" s="143"/>
      <c r="AA2371" s="143"/>
      <c r="AB2371" s="143"/>
      <c r="AC2371" s="37"/>
    </row>
    <row r="2372" spans="1:29">
      <c r="A2372" s="442"/>
      <c r="B2372" s="449" t="s">
        <v>747</v>
      </c>
      <c r="C2372" s="449"/>
      <c r="D2372" s="449"/>
      <c r="E2372" s="449"/>
      <c r="F2372" s="449"/>
      <c r="G2372" s="449"/>
      <c r="H2372" s="440">
        <f>SUM(I2370:M2370)</f>
        <v>120</v>
      </c>
      <c r="I2372" s="440"/>
      <c r="J2372" s="440"/>
      <c r="K2372" s="440"/>
      <c r="L2372" s="440"/>
      <c r="M2372" s="440"/>
      <c r="N2372" s="440"/>
      <c r="O2372" s="440"/>
      <c r="P2372" s="102"/>
      <c r="Z2372" s="143"/>
      <c r="AA2372" s="143"/>
      <c r="AB2372" s="143"/>
      <c r="AC2372" s="37"/>
    </row>
    <row r="2373" spans="1:29">
      <c r="A2373" s="442"/>
      <c r="B2373" s="449" t="s">
        <v>748</v>
      </c>
      <c r="C2373" s="449"/>
      <c r="D2373" s="449"/>
      <c r="E2373" s="449"/>
      <c r="F2373" s="449"/>
      <c r="G2373" s="449"/>
      <c r="H2373" s="440">
        <f>SUM(N2369:P2369)</f>
        <v>0</v>
      </c>
      <c r="I2373" s="440"/>
      <c r="J2373" s="440"/>
      <c r="K2373" s="440"/>
      <c r="L2373" s="440"/>
      <c r="M2373" s="440"/>
      <c r="N2373" s="440"/>
      <c r="O2373" s="440"/>
      <c r="P2373" s="102"/>
      <c r="Z2373" s="143"/>
      <c r="AA2373" s="143"/>
      <c r="AB2373" s="143"/>
      <c r="AC2373" s="37"/>
    </row>
    <row r="2374" spans="1:29">
      <c r="A2374" s="442"/>
      <c r="B2374" s="439" t="s">
        <v>721</v>
      </c>
      <c r="C2374" s="439"/>
      <c r="D2374" s="439"/>
      <c r="E2374" s="439"/>
      <c r="F2374" s="439"/>
      <c r="G2374" s="439"/>
      <c r="H2374" s="440">
        <f>SUM(H2371:P2373)</f>
        <v>384</v>
      </c>
      <c r="I2374" s="440"/>
      <c r="J2374" s="440"/>
      <c r="K2374" s="440"/>
      <c r="L2374" s="440"/>
      <c r="M2374" s="440"/>
      <c r="N2374" s="440"/>
      <c r="O2374" s="440"/>
      <c r="P2374" s="102"/>
      <c r="Z2374" s="143"/>
      <c r="AA2374" s="143"/>
      <c r="AB2374" s="143"/>
      <c r="AC2374" s="37"/>
    </row>
    <row r="2375" spans="1:29">
      <c r="A2375" s="442"/>
      <c r="B2375" s="450" t="s">
        <v>749</v>
      </c>
      <c r="C2375" s="450"/>
      <c r="D2375" s="450"/>
      <c r="E2375" s="450"/>
      <c r="F2375" s="450"/>
      <c r="G2375" s="450"/>
      <c r="H2375" s="443">
        <f>H2374/G2361</f>
        <v>0.8</v>
      </c>
      <c r="I2375" s="443"/>
      <c r="J2375" s="443"/>
      <c r="K2375" s="443"/>
      <c r="L2375" s="443"/>
      <c r="M2375" s="443"/>
      <c r="N2375" s="443"/>
      <c r="O2375" s="443"/>
      <c r="P2375" s="102"/>
      <c r="Z2375" s="143"/>
      <c r="AA2375" s="143"/>
      <c r="AB2375" s="143"/>
      <c r="AC2375" s="37"/>
    </row>
    <row r="2376" spans="1:29" s="129" customFormat="1">
      <c r="A2376" s="121"/>
      <c r="B2376" s="121"/>
      <c r="C2376" s="121"/>
      <c r="D2376" s="121"/>
      <c r="E2376" s="121"/>
      <c r="F2376" s="122"/>
      <c r="G2376" s="122"/>
      <c r="H2376" s="123"/>
      <c r="I2376" s="124"/>
      <c r="J2376" s="124"/>
      <c r="K2376" s="124"/>
      <c r="L2376" s="125"/>
      <c r="M2376" s="125"/>
      <c r="N2376" s="127"/>
      <c r="O2376" s="127"/>
      <c r="P2376" s="127"/>
      <c r="Q2376" s="127"/>
      <c r="R2376" s="127"/>
      <c r="S2376" s="127"/>
      <c r="T2376" s="127"/>
      <c r="U2376" s="127"/>
      <c r="V2376" s="127"/>
      <c r="W2376" s="127"/>
      <c r="X2376" s="127"/>
      <c r="Y2376" s="127"/>
      <c r="Z2376" s="143"/>
      <c r="AA2376" s="143"/>
      <c r="AB2376" s="143"/>
      <c r="AC2376" s="37"/>
    </row>
    <row r="2377" spans="1:29" ht="15" customHeight="1">
      <c r="A2377" s="422" t="s">
        <v>678</v>
      </c>
      <c r="B2377" s="422" t="s">
        <v>679</v>
      </c>
      <c r="C2377" s="422" t="s">
        <v>680</v>
      </c>
      <c r="D2377" s="422" t="s">
        <v>681</v>
      </c>
      <c r="E2377" s="422" t="s">
        <v>682</v>
      </c>
      <c r="F2377" s="423" t="s">
        <v>683</v>
      </c>
      <c r="G2377" s="423" t="s">
        <v>684</v>
      </c>
      <c r="H2377" s="138">
        <v>0.55000000000000004</v>
      </c>
      <c r="I2377" s="451">
        <v>0.25</v>
      </c>
      <c r="J2377" s="451"/>
      <c r="K2377" s="451"/>
      <c r="L2377" s="451"/>
      <c r="M2377" s="444">
        <v>0.1</v>
      </c>
      <c r="N2377" s="444"/>
      <c r="O2377" s="139">
        <v>0.1</v>
      </c>
      <c r="P2377" s="102"/>
      <c r="Z2377" s="143"/>
      <c r="AA2377" s="143"/>
      <c r="AB2377" s="143"/>
      <c r="AC2377" s="37"/>
    </row>
    <row r="2378" spans="1:29" ht="14.25" customHeight="1">
      <c r="A2378" s="422"/>
      <c r="B2378" s="422"/>
      <c r="C2378" s="422"/>
      <c r="D2378" s="422"/>
      <c r="E2378" s="422"/>
      <c r="F2378" s="422"/>
      <c r="G2378" s="422"/>
      <c r="H2378" s="445" t="s">
        <v>727</v>
      </c>
      <c r="I2378" s="452" t="s">
        <v>728</v>
      </c>
      <c r="J2378" s="452"/>
      <c r="K2378" s="452"/>
      <c r="L2378" s="452"/>
      <c r="M2378" s="446" t="s">
        <v>729</v>
      </c>
      <c r="N2378" s="446"/>
      <c r="O2378" s="447" t="s">
        <v>730</v>
      </c>
      <c r="P2378" s="102"/>
      <c r="Z2378" s="143"/>
      <c r="AA2378" s="143"/>
      <c r="AB2378" s="143"/>
      <c r="AC2378" s="37"/>
    </row>
    <row r="2379" spans="1:29" ht="67.5" customHeight="1">
      <c r="A2379" s="442" t="s">
        <v>442</v>
      </c>
      <c r="B2379" s="427" t="s">
        <v>978</v>
      </c>
      <c r="C2379" s="428">
        <v>1</v>
      </c>
      <c r="D2379" s="428">
        <v>1</v>
      </c>
      <c r="E2379" s="474" t="s">
        <v>618</v>
      </c>
      <c r="F2379" s="429">
        <v>160</v>
      </c>
      <c r="G2379" s="429">
        <v>160</v>
      </c>
      <c r="H2379" s="445"/>
      <c r="I2379" s="154" t="s">
        <v>732</v>
      </c>
      <c r="J2379" s="154" t="s">
        <v>800</v>
      </c>
      <c r="K2379" s="154" t="s">
        <v>734</v>
      </c>
      <c r="L2379" s="154" t="s">
        <v>735</v>
      </c>
      <c r="M2379" s="144" t="s">
        <v>736</v>
      </c>
      <c r="N2379" s="144" t="s">
        <v>737</v>
      </c>
      <c r="O2379" s="447"/>
      <c r="P2379" s="102"/>
      <c r="Z2379" s="143"/>
      <c r="AA2379" s="143"/>
      <c r="AB2379" s="143"/>
      <c r="AC2379" s="37"/>
    </row>
    <row r="2380" spans="1:29" ht="39" customHeight="1">
      <c r="A2380" s="442"/>
      <c r="B2380" s="427"/>
      <c r="C2380" s="427"/>
      <c r="D2380" s="427"/>
      <c r="E2380" s="427"/>
      <c r="F2380" s="427"/>
      <c r="G2380" s="427"/>
      <c r="H2380" s="427"/>
      <c r="I2380" s="153">
        <v>0.5</v>
      </c>
      <c r="J2380" s="153">
        <v>0.2</v>
      </c>
      <c r="K2380" s="153">
        <v>0.2</v>
      </c>
      <c r="L2380" s="153">
        <v>0.1</v>
      </c>
      <c r="M2380" s="144">
        <v>0.9</v>
      </c>
      <c r="N2380" s="144">
        <v>0.1</v>
      </c>
      <c r="O2380" s="447"/>
      <c r="P2380" s="102"/>
      <c r="Z2380" s="143"/>
      <c r="AA2380" s="143"/>
      <c r="AB2380" s="143"/>
      <c r="AC2380" s="37"/>
    </row>
    <row r="2381" spans="1:29">
      <c r="A2381" s="442"/>
      <c r="B2381" s="432" t="s">
        <v>712</v>
      </c>
      <c r="C2381" s="432"/>
      <c r="D2381" s="432"/>
      <c r="E2381" s="432"/>
      <c r="F2381" s="432"/>
      <c r="G2381" s="432"/>
      <c r="H2381" s="148">
        <v>1</v>
      </c>
      <c r="I2381" s="149"/>
      <c r="J2381" s="149"/>
      <c r="K2381" s="149"/>
      <c r="L2381" s="149"/>
      <c r="M2381" s="149"/>
      <c r="N2381" s="149"/>
      <c r="O2381" s="149"/>
      <c r="P2381" s="102"/>
      <c r="Z2381" s="143"/>
      <c r="AA2381" s="143"/>
      <c r="AB2381" s="143"/>
      <c r="AC2381" s="37"/>
    </row>
    <row r="2382" spans="1:29">
      <c r="A2382" s="442"/>
      <c r="B2382" s="433" t="s">
        <v>713</v>
      </c>
      <c r="C2382" s="433"/>
      <c r="D2382" s="433"/>
      <c r="E2382" s="433"/>
      <c r="F2382" s="433"/>
      <c r="G2382" s="433"/>
      <c r="H2382" s="150">
        <f>(H2381/C2379)*G2379*H2377</f>
        <v>88</v>
      </c>
      <c r="I2382" s="149"/>
      <c r="J2382" s="149"/>
      <c r="K2382" s="149"/>
      <c r="L2382" s="149"/>
      <c r="M2382" s="149"/>
      <c r="N2382" s="149"/>
      <c r="O2382" s="149"/>
      <c r="P2382" s="102"/>
      <c r="Z2382" s="143"/>
      <c r="AA2382" s="143"/>
      <c r="AB2382" s="143"/>
      <c r="AC2382" s="37"/>
    </row>
    <row r="2383" spans="1:29">
      <c r="A2383" s="442"/>
      <c r="B2383" s="432" t="s">
        <v>740</v>
      </c>
      <c r="C2383" s="432"/>
      <c r="D2383" s="432"/>
      <c r="E2383" s="432"/>
      <c r="F2383" s="432"/>
      <c r="G2383" s="432"/>
      <c r="H2383" s="115"/>
      <c r="I2383" s="130">
        <v>1</v>
      </c>
      <c r="J2383" s="115"/>
      <c r="K2383" s="130">
        <v>1</v>
      </c>
      <c r="L2383" s="149"/>
      <c r="M2383" s="149"/>
      <c r="N2383" s="149"/>
      <c r="O2383" s="149"/>
      <c r="P2383" s="102"/>
      <c r="Z2383" s="143"/>
      <c r="AA2383" s="143"/>
      <c r="AB2383" s="143"/>
      <c r="AC2383" s="37"/>
    </row>
    <row r="2384" spans="1:29">
      <c r="A2384" s="442"/>
      <c r="B2384" s="433" t="s">
        <v>741</v>
      </c>
      <c r="C2384" s="433"/>
      <c r="D2384" s="433"/>
      <c r="E2384" s="433"/>
      <c r="F2384" s="433"/>
      <c r="G2384" s="433"/>
      <c r="H2384" s="115"/>
      <c r="I2384" s="157">
        <f>(I2383/C2379)*G2379*I2377*I2380</f>
        <v>20</v>
      </c>
      <c r="J2384" s="115"/>
      <c r="K2384" s="157">
        <f>(K2383/C2379)*G2379*I2377*K2380</f>
        <v>8</v>
      </c>
      <c r="L2384" s="149"/>
      <c r="M2384" s="149"/>
      <c r="N2384" s="149"/>
      <c r="O2384" s="149"/>
      <c r="P2384" s="102"/>
      <c r="Z2384" s="143"/>
      <c r="AA2384" s="143"/>
      <c r="AB2384" s="143"/>
      <c r="AC2384" s="37"/>
    </row>
    <row r="2385" spans="1:29">
      <c r="A2385" s="442"/>
      <c r="B2385" s="491" t="s">
        <v>744</v>
      </c>
      <c r="C2385" s="491"/>
      <c r="D2385" s="491"/>
      <c r="E2385" s="491"/>
      <c r="F2385" s="491"/>
      <c r="G2385" s="491"/>
      <c r="H2385" s="115"/>
      <c r="I2385" s="115"/>
      <c r="J2385" s="130">
        <v>1</v>
      </c>
      <c r="K2385" s="115"/>
      <c r="L2385" s="130">
        <v>1</v>
      </c>
      <c r="M2385" s="115"/>
      <c r="N2385" s="115"/>
      <c r="O2385" s="115"/>
      <c r="P2385" s="102"/>
      <c r="Z2385" s="143"/>
      <c r="AA2385" s="143"/>
      <c r="AB2385" s="143"/>
      <c r="AC2385" s="37"/>
    </row>
    <row r="2386" spans="1:29">
      <c r="A2386" s="442"/>
      <c r="B2386" s="492" t="s">
        <v>745</v>
      </c>
      <c r="C2386" s="492"/>
      <c r="D2386" s="492"/>
      <c r="E2386" s="492"/>
      <c r="F2386" s="492"/>
      <c r="G2386" s="492"/>
      <c r="H2386" s="115"/>
      <c r="I2386" s="115"/>
      <c r="J2386" s="157">
        <f>(J2385/D2379)*G2379*I2377*J2380</f>
        <v>8</v>
      </c>
      <c r="K2386" s="115"/>
      <c r="L2386" s="157">
        <f>(L2385/D2379)*G2379*I2377*L2380</f>
        <v>4</v>
      </c>
      <c r="M2386" s="115"/>
      <c r="N2386" s="115"/>
      <c r="O2386" s="115"/>
      <c r="P2386" s="102"/>
      <c r="Z2386" s="143"/>
      <c r="AA2386" s="143"/>
      <c r="AB2386" s="143"/>
      <c r="AC2386" s="37"/>
    </row>
    <row r="2387" spans="1:29">
      <c r="A2387" s="442"/>
      <c r="B2387" s="448" t="s">
        <v>720</v>
      </c>
      <c r="C2387" s="448"/>
      <c r="D2387" s="448"/>
      <c r="E2387" s="448"/>
      <c r="F2387" s="448"/>
      <c r="G2387" s="448"/>
      <c r="H2387" s="152">
        <f t="shared" ref="H2387:O2388" si="151">H2381+H2383+H2385</f>
        <v>1</v>
      </c>
      <c r="I2387" s="152">
        <f t="shared" si="151"/>
        <v>1</v>
      </c>
      <c r="J2387" s="152">
        <f t="shared" si="151"/>
        <v>1</v>
      </c>
      <c r="K2387" s="152">
        <f t="shared" si="151"/>
        <v>1</v>
      </c>
      <c r="L2387" s="152">
        <f t="shared" si="151"/>
        <v>1</v>
      </c>
      <c r="M2387" s="152">
        <f t="shared" si="151"/>
        <v>0</v>
      </c>
      <c r="N2387" s="152">
        <f t="shared" si="151"/>
        <v>0</v>
      </c>
      <c r="O2387" s="152">
        <f t="shared" si="151"/>
        <v>0</v>
      </c>
      <c r="P2387" s="102"/>
      <c r="Z2387" s="143"/>
      <c r="AA2387" s="143"/>
      <c r="AB2387" s="143"/>
      <c r="AC2387" s="37"/>
    </row>
    <row r="2388" spans="1:29">
      <c r="A2388" s="442"/>
      <c r="B2388" s="439" t="s">
        <v>695</v>
      </c>
      <c r="C2388" s="439"/>
      <c r="D2388" s="439"/>
      <c r="E2388" s="439"/>
      <c r="F2388" s="439"/>
      <c r="G2388" s="439"/>
      <c r="H2388" s="117">
        <f t="shared" si="151"/>
        <v>88</v>
      </c>
      <c r="I2388" s="117">
        <f t="shared" si="151"/>
        <v>20</v>
      </c>
      <c r="J2388" s="117">
        <f t="shared" si="151"/>
        <v>8</v>
      </c>
      <c r="K2388" s="117">
        <f t="shared" si="151"/>
        <v>8</v>
      </c>
      <c r="L2388" s="117">
        <f t="shared" si="151"/>
        <v>4</v>
      </c>
      <c r="M2388" s="117">
        <f t="shared" si="151"/>
        <v>0</v>
      </c>
      <c r="N2388" s="117">
        <f t="shared" si="151"/>
        <v>0</v>
      </c>
      <c r="O2388" s="117">
        <f t="shared" si="151"/>
        <v>0</v>
      </c>
      <c r="P2388" s="102"/>
      <c r="U2388" s="141"/>
      <c r="Z2388" s="143"/>
      <c r="AA2388" s="143"/>
      <c r="AB2388" s="143"/>
      <c r="AC2388" s="37"/>
    </row>
    <row r="2389" spans="1:29">
      <c r="A2389" s="442"/>
      <c r="B2389" s="449" t="s">
        <v>746</v>
      </c>
      <c r="C2389" s="449"/>
      <c r="D2389" s="449"/>
      <c r="E2389" s="449"/>
      <c r="F2389" s="449"/>
      <c r="G2389" s="449"/>
      <c r="H2389" s="440">
        <f>H2388</f>
        <v>88</v>
      </c>
      <c r="I2389" s="440"/>
      <c r="J2389" s="440"/>
      <c r="K2389" s="440"/>
      <c r="L2389" s="440"/>
      <c r="M2389" s="440"/>
      <c r="N2389" s="440"/>
      <c r="O2389" s="440"/>
      <c r="P2389" s="102"/>
      <c r="Z2389" s="143"/>
      <c r="AA2389" s="143"/>
      <c r="AB2389" s="143"/>
      <c r="AC2389" s="37"/>
    </row>
    <row r="2390" spans="1:29">
      <c r="A2390" s="442"/>
      <c r="B2390" s="449" t="s">
        <v>747</v>
      </c>
      <c r="C2390" s="449"/>
      <c r="D2390" s="449"/>
      <c r="E2390" s="449"/>
      <c r="F2390" s="449"/>
      <c r="G2390" s="449"/>
      <c r="H2390" s="440">
        <f>SUM(I2388:M2388)</f>
        <v>40</v>
      </c>
      <c r="I2390" s="440"/>
      <c r="J2390" s="440"/>
      <c r="K2390" s="440"/>
      <c r="L2390" s="440"/>
      <c r="M2390" s="440"/>
      <c r="N2390" s="440"/>
      <c r="O2390" s="440"/>
      <c r="P2390" s="102"/>
      <c r="Z2390" s="143"/>
      <c r="AA2390" s="143"/>
      <c r="AB2390" s="143"/>
      <c r="AC2390" s="37"/>
    </row>
    <row r="2391" spans="1:29">
      <c r="A2391" s="442"/>
      <c r="B2391" s="449" t="s">
        <v>748</v>
      </c>
      <c r="C2391" s="449"/>
      <c r="D2391" s="449"/>
      <c r="E2391" s="449"/>
      <c r="F2391" s="449"/>
      <c r="G2391" s="449"/>
      <c r="H2391" s="440">
        <f>SUM(N2387:P2387)</f>
        <v>0</v>
      </c>
      <c r="I2391" s="440"/>
      <c r="J2391" s="440"/>
      <c r="K2391" s="440"/>
      <c r="L2391" s="440"/>
      <c r="M2391" s="440"/>
      <c r="N2391" s="440"/>
      <c r="O2391" s="440"/>
      <c r="P2391" s="102"/>
      <c r="Z2391" s="143"/>
      <c r="AA2391" s="143"/>
      <c r="AB2391" s="143"/>
      <c r="AC2391" s="37"/>
    </row>
    <row r="2392" spans="1:29">
      <c r="A2392" s="442"/>
      <c r="B2392" s="439" t="s">
        <v>721</v>
      </c>
      <c r="C2392" s="439"/>
      <c r="D2392" s="439"/>
      <c r="E2392" s="439"/>
      <c r="F2392" s="439"/>
      <c r="G2392" s="439"/>
      <c r="H2392" s="440">
        <f>SUM(H2389:P2391)</f>
        <v>128</v>
      </c>
      <c r="I2392" s="440"/>
      <c r="J2392" s="440"/>
      <c r="K2392" s="440"/>
      <c r="L2392" s="440"/>
      <c r="M2392" s="440"/>
      <c r="N2392" s="440"/>
      <c r="O2392" s="440"/>
      <c r="P2392" s="102"/>
      <c r="Z2392" s="143"/>
      <c r="AA2392" s="143"/>
      <c r="AB2392" s="143"/>
      <c r="AC2392" s="37"/>
    </row>
    <row r="2393" spans="1:29">
      <c r="A2393" s="442"/>
      <c r="B2393" s="450" t="s">
        <v>749</v>
      </c>
      <c r="C2393" s="450"/>
      <c r="D2393" s="450"/>
      <c r="E2393" s="450"/>
      <c r="F2393" s="450"/>
      <c r="G2393" s="450"/>
      <c r="H2393" s="443">
        <f>H2392/G2379</f>
        <v>0.8</v>
      </c>
      <c r="I2393" s="443"/>
      <c r="J2393" s="443"/>
      <c r="K2393" s="443"/>
      <c r="L2393" s="443"/>
      <c r="M2393" s="443"/>
      <c r="N2393" s="443"/>
      <c r="O2393" s="443"/>
      <c r="P2393" s="102"/>
      <c r="Z2393" s="143"/>
      <c r="AA2393" s="143"/>
      <c r="AB2393" s="143"/>
      <c r="AC2393" s="37"/>
    </row>
    <row r="2394" spans="1:29" s="129" customFormat="1">
      <c r="A2394" s="121"/>
      <c r="B2394" s="121"/>
      <c r="C2394" s="121"/>
      <c r="D2394" s="121"/>
      <c r="E2394" s="121"/>
      <c r="F2394" s="122"/>
      <c r="G2394" s="122"/>
      <c r="H2394" s="123"/>
      <c r="I2394" s="124"/>
      <c r="J2394" s="124"/>
      <c r="K2394" s="124"/>
      <c r="L2394" s="125"/>
      <c r="M2394" s="125"/>
      <c r="N2394" s="127"/>
      <c r="O2394" s="127"/>
      <c r="P2394" s="127"/>
      <c r="Q2394" s="127"/>
      <c r="R2394" s="127"/>
      <c r="S2394" s="127"/>
      <c r="T2394" s="127"/>
      <c r="U2394" s="127"/>
      <c r="V2394" s="127"/>
      <c r="W2394" s="127"/>
      <c r="X2394" s="127"/>
      <c r="Y2394" s="127"/>
      <c r="Z2394" s="143"/>
      <c r="AA2394" s="143"/>
      <c r="AB2394" s="143"/>
      <c r="AC2394" s="37"/>
    </row>
    <row r="2395" spans="1:29" ht="15" customHeight="1">
      <c r="A2395" s="422" t="s">
        <v>678</v>
      </c>
      <c r="B2395" s="422" t="s">
        <v>679</v>
      </c>
      <c r="C2395" s="422" t="s">
        <v>680</v>
      </c>
      <c r="D2395" s="422" t="s">
        <v>681</v>
      </c>
      <c r="E2395" s="422" t="s">
        <v>682</v>
      </c>
      <c r="F2395" s="423" t="s">
        <v>683</v>
      </c>
      <c r="G2395" s="423" t="s">
        <v>684</v>
      </c>
      <c r="H2395" s="138">
        <v>0.7</v>
      </c>
      <c r="I2395" s="451">
        <v>0.1</v>
      </c>
      <c r="J2395" s="451"/>
      <c r="K2395" s="451"/>
      <c r="L2395" s="451"/>
      <c r="M2395" s="444">
        <v>0.1</v>
      </c>
      <c r="N2395" s="444"/>
      <c r="O2395" s="139">
        <v>0.1</v>
      </c>
      <c r="P2395" s="102"/>
      <c r="Z2395" s="143"/>
      <c r="AA2395" s="143"/>
      <c r="AB2395" s="143"/>
      <c r="AC2395" s="37"/>
    </row>
    <row r="2396" spans="1:29" ht="14.25" customHeight="1">
      <c r="A2396" s="422"/>
      <c r="B2396" s="422"/>
      <c r="C2396" s="422"/>
      <c r="D2396" s="422"/>
      <c r="E2396" s="422"/>
      <c r="F2396" s="422"/>
      <c r="G2396" s="422"/>
      <c r="H2396" s="445" t="s">
        <v>727</v>
      </c>
      <c r="I2396" s="452" t="s">
        <v>728</v>
      </c>
      <c r="J2396" s="452"/>
      <c r="K2396" s="452"/>
      <c r="L2396" s="452"/>
      <c r="M2396" s="446" t="s">
        <v>729</v>
      </c>
      <c r="N2396" s="446"/>
      <c r="O2396" s="447" t="s">
        <v>730</v>
      </c>
      <c r="P2396" s="102"/>
      <c r="Z2396" s="143"/>
      <c r="AA2396" s="143"/>
      <c r="AB2396" s="143"/>
      <c r="AC2396" s="37"/>
    </row>
    <row r="2397" spans="1:29" ht="67.5" customHeight="1">
      <c r="A2397" s="442" t="s">
        <v>443</v>
      </c>
      <c r="B2397" s="427" t="s">
        <v>1009</v>
      </c>
      <c r="C2397" s="428">
        <v>1</v>
      </c>
      <c r="D2397" s="428">
        <v>1</v>
      </c>
      <c r="E2397" s="474" t="s">
        <v>618</v>
      </c>
      <c r="F2397" s="429">
        <v>24000</v>
      </c>
      <c r="G2397" s="429">
        <v>24000</v>
      </c>
      <c r="H2397" s="445"/>
      <c r="I2397" s="154" t="s">
        <v>732</v>
      </c>
      <c r="J2397" s="154" t="s">
        <v>800</v>
      </c>
      <c r="K2397" s="154" t="s">
        <v>734</v>
      </c>
      <c r="L2397" s="154" t="s">
        <v>735</v>
      </c>
      <c r="M2397" s="144" t="s">
        <v>736</v>
      </c>
      <c r="N2397" s="144" t="s">
        <v>737</v>
      </c>
      <c r="O2397" s="447"/>
      <c r="P2397" s="102"/>
      <c r="Z2397" s="143"/>
      <c r="AA2397" s="143"/>
      <c r="AB2397" s="143"/>
      <c r="AC2397" s="37"/>
    </row>
    <row r="2398" spans="1:29" ht="39" customHeight="1">
      <c r="A2398" s="442"/>
      <c r="B2398" s="427"/>
      <c r="C2398" s="427"/>
      <c r="D2398" s="427"/>
      <c r="E2398" s="427"/>
      <c r="F2398" s="427"/>
      <c r="G2398" s="427"/>
      <c r="H2398" s="427"/>
      <c r="I2398" s="153">
        <v>0.5</v>
      </c>
      <c r="J2398" s="153">
        <v>0.2</v>
      </c>
      <c r="K2398" s="153">
        <v>0.2</v>
      </c>
      <c r="L2398" s="153">
        <v>0.1</v>
      </c>
      <c r="M2398" s="144">
        <v>0.9</v>
      </c>
      <c r="N2398" s="144">
        <v>0.1</v>
      </c>
      <c r="O2398" s="447"/>
      <c r="P2398" s="102"/>
      <c r="Z2398" s="143"/>
      <c r="AA2398" s="143"/>
      <c r="AB2398" s="143"/>
      <c r="AC2398" s="37"/>
    </row>
    <row r="2399" spans="1:29">
      <c r="A2399" s="442"/>
      <c r="B2399" s="432" t="s">
        <v>710</v>
      </c>
      <c r="C2399" s="432"/>
      <c r="D2399" s="432"/>
      <c r="E2399" s="432"/>
      <c r="F2399" s="432"/>
      <c r="G2399" s="432"/>
      <c r="H2399" s="148">
        <v>1</v>
      </c>
      <c r="I2399" s="149"/>
      <c r="J2399" s="149"/>
      <c r="K2399" s="149"/>
      <c r="L2399" s="149"/>
      <c r="M2399" s="149"/>
      <c r="N2399" s="149"/>
      <c r="O2399" s="149"/>
      <c r="P2399" s="102"/>
      <c r="Z2399" s="143"/>
      <c r="AA2399" s="143"/>
      <c r="AB2399" s="143"/>
      <c r="AC2399" s="37"/>
    </row>
    <row r="2400" spans="1:29">
      <c r="A2400" s="442"/>
      <c r="B2400" s="433" t="s">
        <v>711</v>
      </c>
      <c r="C2400" s="433"/>
      <c r="D2400" s="433"/>
      <c r="E2400" s="433"/>
      <c r="F2400" s="433"/>
      <c r="G2400" s="433"/>
      <c r="H2400" s="150">
        <f>(H2399/C2397)*G2397*H2395</f>
        <v>16800</v>
      </c>
      <c r="I2400" s="149"/>
      <c r="J2400" s="149"/>
      <c r="K2400" s="149"/>
      <c r="L2400" s="149"/>
      <c r="M2400" s="149"/>
      <c r="N2400" s="149"/>
      <c r="O2400" s="149"/>
      <c r="P2400" s="102"/>
      <c r="Z2400" s="143"/>
      <c r="AA2400" s="143"/>
      <c r="AB2400" s="143"/>
      <c r="AC2400" s="37"/>
    </row>
    <row r="2401" spans="1:29">
      <c r="A2401" s="442"/>
      <c r="B2401" s="432"/>
      <c r="C2401" s="432"/>
      <c r="D2401" s="432"/>
      <c r="E2401" s="432"/>
      <c r="F2401" s="432"/>
      <c r="G2401" s="432"/>
      <c r="H2401" s="149"/>
      <c r="I2401" s="149"/>
      <c r="J2401" s="149"/>
      <c r="K2401" s="149"/>
      <c r="L2401" s="149"/>
      <c r="M2401" s="149"/>
      <c r="N2401" s="149"/>
      <c r="O2401" s="149"/>
      <c r="P2401" s="102"/>
      <c r="Z2401" s="143"/>
      <c r="AA2401" s="143"/>
      <c r="AB2401" s="143"/>
      <c r="AC2401" s="37"/>
    </row>
    <row r="2402" spans="1:29">
      <c r="A2402" s="442"/>
      <c r="B2402" s="433"/>
      <c r="C2402" s="433"/>
      <c r="D2402" s="433"/>
      <c r="E2402" s="433"/>
      <c r="F2402" s="433"/>
      <c r="G2402" s="433"/>
      <c r="H2402" s="149"/>
      <c r="I2402" s="149"/>
      <c r="J2402" s="149"/>
      <c r="K2402" s="149"/>
      <c r="L2402" s="149"/>
      <c r="M2402" s="149"/>
      <c r="N2402" s="149"/>
      <c r="O2402" s="149"/>
      <c r="P2402" s="102"/>
      <c r="Z2402" s="143"/>
      <c r="AA2402" s="143"/>
      <c r="AB2402" s="143"/>
      <c r="AC2402" s="37"/>
    </row>
    <row r="2403" spans="1:29">
      <c r="A2403" s="442"/>
      <c r="B2403" s="432"/>
      <c r="C2403" s="432"/>
      <c r="D2403" s="432"/>
      <c r="E2403" s="432"/>
      <c r="F2403" s="432"/>
      <c r="G2403" s="432"/>
      <c r="H2403" s="149"/>
      <c r="I2403" s="149"/>
      <c r="J2403" s="149"/>
      <c r="K2403" s="149"/>
      <c r="L2403" s="149"/>
      <c r="M2403" s="149"/>
      <c r="N2403" s="149"/>
      <c r="O2403" s="149"/>
      <c r="P2403" s="102"/>
      <c r="Z2403" s="143"/>
      <c r="AA2403" s="143"/>
      <c r="AB2403" s="143"/>
      <c r="AC2403" s="37"/>
    </row>
    <row r="2404" spans="1:29">
      <c r="A2404" s="442"/>
      <c r="B2404" s="433"/>
      <c r="C2404" s="433"/>
      <c r="D2404" s="433"/>
      <c r="E2404" s="433"/>
      <c r="F2404" s="433"/>
      <c r="G2404" s="433"/>
      <c r="H2404" s="149"/>
      <c r="I2404" s="149"/>
      <c r="J2404" s="149"/>
      <c r="K2404" s="149"/>
      <c r="L2404" s="149"/>
      <c r="M2404" s="149"/>
      <c r="N2404" s="149"/>
      <c r="O2404" s="149"/>
      <c r="P2404" s="102"/>
      <c r="Z2404" s="143"/>
      <c r="AA2404" s="143"/>
      <c r="AB2404" s="143"/>
      <c r="AC2404" s="37"/>
    </row>
    <row r="2405" spans="1:29">
      <c r="A2405" s="442"/>
      <c r="B2405" s="432"/>
      <c r="C2405" s="432"/>
      <c r="D2405" s="432"/>
      <c r="E2405" s="432"/>
      <c r="F2405" s="432"/>
      <c r="G2405" s="432"/>
      <c r="H2405" s="149"/>
      <c r="I2405" s="149"/>
      <c r="J2405" s="149"/>
      <c r="K2405" s="149"/>
      <c r="L2405" s="149"/>
      <c r="M2405" s="149"/>
      <c r="N2405" s="149"/>
      <c r="O2405" s="149"/>
      <c r="P2405" s="102"/>
      <c r="Z2405" s="143"/>
      <c r="AA2405" s="143"/>
      <c r="AB2405" s="143"/>
      <c r="AC2405" s="37"/>
    </row>
    <row r="2406" spans="1:29">
      <c r="A2406" s="442"/>
      <c r="B2406" s="433"/>
      <c r="C2406" s="433"/>
      <c r="D2406" s="433"/>
      <c r="E2406" s="433"/>
      <c r="F2406" s="433"/>
      <c r="G2406" s="433"/>
      <c r="H2406" s="149"/>
      <c r="I2406" s="149"/>
      <c r="J2406" s="149"/>
      <c r="K2406" s="149"/>
      <c r="L2406" s="149"/>
      <c r="M2406" s="149"/>
      <c r="N2406" s="149"/>
      <c r="O2406" s="149"/>
      <c r="P2406" s="102"/>
      <c r="Z2406" s="143"/>
      <c r="AA2406" s="143"/>
      <c r="AB2406" s="143"/>
      <c r="AC2406" s="37"/>
    </row>
    <row r="2407" spans="1:29">
      <c r="A2407" s="442"/>
      <c r="B2407" s="432"/>
      <c r="C2407" s="432"/>
      <c r="D2407" s="432"/>
      <c r="E2407" s="432"/>
      <c r="F2407" s="432"/>
      <c r="G2407" s="432"/>
      <c r="H2407" s="149"/>
      <c r="I2407" s="149"/>
      <c r="J2407" s="149"/>
      <c r="K2407" s="149"/>
      <c r="L2407" s="149"/>
      <c r="M2407" s="149"/>
      <c r="N2407" s="149"/>
      <c r="O2407" s="149"/>
      <c r="P2407" s="102"/>
      <c r="Z2407" s="143"/>
      <c r="AA2407" s="143"/>
      <c r="AB2407" s="143"/>
      <c r="AC2407" s="37"/>
    </row>
    <row r="2408" spans="1:29">
      <c r="A2408" s="442"/>
      <c r="B2408" s="433"/>
      <c r="C2408" s="433"/>
      <c r="D2408" s="433"/>
      <c r="E2408" s="433"/>
      <c r="F2408" s="433"/>
      <c r="G2408" s="433"/>
      <c r="H2408" s="149"/>
      <c r="I2408" s="149"/>
      <c r="J2408" s="149"/>
      <c r="K2408" s="149"/>
      <c r="L2408" s="149"/>
      <c r="M2408" s="149"/>
      <c r="N2408" s="149"/>
      <c r="O2408" s="149"/>
      <c r="P2408" s="102"/>
      <c r="Z2408" s="143"/>
      <c r="AA2408" s="143"/>
      <c r="AB2408" s="143"/>
      <c r="AC2408" s="37"/>
    </row>
    <row r="2409" spans="1:29">
      <c r="A2409" s="442"/>
      <c r="B2409" s="448" t="s">
        <v>720</v>
      </c>
      <c r="C2409" s="448"/>
      <c r="D2409" s="448"/>
      <c r="E2409" s="448"/>
      <c r="F2409" s="448"/>
      <c r="G2409" s="448"/>
      <c r="H2409" s="152">
        <f t="shared" ref="H2409:O2410" si="152">H2399+H2401+H2403+H2405+H2407</f>
        <v>1</v>
      </c>
      <c r="I2409" s="152">
        <f t="shared" si="152"/>
        <v>0</v>
      </c>
      <c r="J2409" s="152">
        <f t="shared" si="152"/>
        <v>0</v>
      </c>
      <c r="K2409" s="152">
        <f t="shared" si="152"/>
        <v>0</v>
      </c>
      <c r="L2409" s="152">
        <f t="shared" si="152"/>
        <v>0</v>
      </c>
      <c r="M2409" s="152">
        <f t="shared" si="152"/>
        <v>0</v>
      </c>
      <c r="N2409" s="152">
        <f t="shared" si="152"/>
        <v>0</v>
      </c>
      <c r="O2409" s="152">
        <f t="shared" si="152"/>
        <v>0</v>
      </c>
      <c r="P2409" s="102"/>
      <c r="Z2409" s="143"/>
      <c r="AA2409" s="143"/>
      <c r="AB2409" s="143"/>
      <c r="AC2409" s="37"/>
    </row>
    <row r="2410" spans="1:29">
      <c r="A2410" s="442"/>
      <c r="B2410" s="439" t="s">
        <v>695</v>
      </c>
      <c r="C2410" s="439"/>
      <c r="D2410" s="439"/>
      <c r="E2410" s="439"/>
      <c r="F2410" s="439"/>
      <c r="G2410" s="439"/>
      <c r="H2410" s="117">
        <f t="shared" si="152"/>
        <v>16800</v>
      </c>
      <c r="I2410" s="117">
        <f t="shared" si="152"/>
        <v>0</v>
      </c>
      <c r="J2410" s="117">
        <f t="shared" si="152"/>
        <v>0</v>
      </c>
      <c r="K2410" s="117">
        <f t="shared" si="152"/>
        <v>0</v>
      </c>
      <c r="L2410" s="117">
        <f t="shared" si="152"/>
        <v>0</v>
      </c>
      <c r="M2410" s="117">
        <f t="shared" si="152"/>
        <v>0</v>
      </c>
      <c r="N2410" s="117">
        <f t="shared" si="152"/>
        <v>0</v>
      </c>
      <c r="O2410" s="117">
        <f t="shared" si="152"/>
        <v>0</v>
      </c>
      <c r="P2410" s="102"/>
      <c r="U2410" s="141"/>
      <c r="Z2410" s="143"/>
      <c r="AA2410" s="143"/>
      <c r="AB2410" s="143"/>
      <c r="AC2410" s="37"/>
    </row>
    <row r="2411" spans="1:29">
      <c r="A2411" s="442"/>
      <c r="B2411" s="449" t="s">
        <v>746</v>
      </c>
      <c r="C2411" s="449"/>
      <c r="D2411" s="449"/>
      <c r="E2411" s="449"/>
      <c r="F2411" s="449"/>
      <c r="G2411" s="449"/>
      <c r="H2411" s="440">
        <f>H2410</f>
        <v>16800</v>
      </c>
      <c r="I2411" s="440"/>
      <c r="J2411" s="440"/>
      <c r="K2411" s="440"/>
      <c r="L2411" s="440"/>
      <c r="M2411" s="440"/>
      <c r="N2411" s="440"/>
      <c r="O2411" s="440"/>
      <c r="P2411" s="102"/>
      <c r="Z2411" s="143"/>
      <c r="AA2411" s="143"/>
      <c r="AB2411" s="143"/>
      <c r="AC2411" s="37"/>
    </row>
    <row r="2412" spans="1:29">
      <c r="A2412" s="442"/>
      <c r="B2412" s="449" t="s">
        <v>747</v>
      </c>
      <c r="C2412" s="449"/>
      <c r="D2412" s="449"/>
      <c r="E2412" s="449"/>
      <c r="F2412" s="449"/>
      <c r="G2412" s="449"/>
      <c r="H2412" s="440">
        <f>SUM(I2410:M2410)</f>
        <v>0</v>
      </c>
      <c r="I2412" s="440"/>
      <c r="J2412" s="440"/>
      <c r="K2412" s="440"/>
      <c r="L2412" s="440"/>
      <c r="M2412" s="440"/>
      <c r="N2412" s="440"/>
      <c r="O2412" s="440"/>
      <c r="P2412" s="102"/>
      <c r="Z2412" s="143"/>
      <c r="AA2412" s="143"/>
      <c r="AB2412" s="143"/>
      <c r="AC2412" s="37"/>
    </row>
    <row r="2413" spans="1:29">
      <c r="A2413" s="442"/>
      <c r="B2413" s="449" t="s">
        <v>748</v>
      </c>
      <c r="C2413" s="449"/>
      <c r="D2413" s="449"/>
      <c r="E2413" s="449"/>
      <c r="F2413" s="449"/>
      <c r="G2413" s="449"/>
      <c r="H2413" s="440">
        <f>SUM(N2409:P2409)</f>
        <v>0</v>
      </c>
      <c r="I2413" s="440"/>
      <c r="J2413" s="440"/>
      <c r="K2413" s="440"/>
      <c r="L2413" s="440"/>
      <c r="M2413" s="440"/>
      <c r="N2413" s="440"/>
      <c r="O2413" s="440"/>
      <c r="P2413" s="102"/>
      <c r="Z2413" s="143"/>
      <c r="AA2413" s="143"/>
      <c r="AB2413" s="143"/>
      <c r="AC2413" s="37"/>
    </row>
    <row r="2414" spans="1:29">
      <c r="A2414" s="442"/>
      <c r="B2414" s="439" t="s">
        <v>721</v>
      </c>
      <c r="C2414" s="439"/>
      <c r="D2414" s="439"/>
      <c r="E2414" s="439"/>
      <c r="F2414" s="439"/>
      <c r="G2414" s="439"/>
      <c r="H2414" s="440">
        <f>SUM(H2411:P2413)</f>
        <v>16800</v>
      </c>
      <c r="I2414" s="440"/>
      <c r="J2414" s="440"/>
      <c r="K2414" s="440"/>
      <c r="L2414" s="440"/>
      <c r="M2414" s="440"/>
      <c r="N2414" s="440"/>
      <c r="O2414" s="440"/>
      <c r="P2414" s="102"/>
      <c r="Z2414" s="143"/>
      <c r="AA2414" s="143"/>
      <c r="AB2414" s="143"/>
      <c r="AC2414" s="37"/>
    </row>
    <row r="2415" spans="1:29">
      <c r="A2415" s="442"/>
      <c r="B2415" s="450" t="s">
        <v>749</v>
      </c>
      <c r="C2415" s="450"/>
      <c r="D2415" s="450"/>
      <c r="E2415" s="450"/>
      <c r="F2415" s="450"/>
      <c r="G2415" s="450"/>
      <c r="H2415" s="443">
        <f>H2414/G2397</f>
        <v>0.7</v>
      </c>
      <c r="I2415" s="443"/>
      <c r="J2415" s="443"/>
      <c r="K2415" s="443"/>
      <c r="L2415" s="443"/>
      <c r="M2415" s="443"/>
      <c r="N2415" s="443"/>
      <c r="O2415" s="443"/>
      <c r="P2415" s="102"/>
      <c r="Z2415" s="143"/>
      <c r="AA2415" s="143"/>
      <c r="AB2415" s="143"/>
      <c r="AC2415" s="37"/>
    </row>
    <row r="2416" spans="1:29" s="129" customFormat="1">
      <c r="A2416" s="121"/>
      <c r="B2416" s="121"/>
      <c r="C2416" s="121"/>
      <c r="D2416" s="121"/>
      <c r="E2416" s="121"/>
      <c r="F2416" s="122"/>
      <c r="G2416" s="122"/>
      <c r="H2416" s="123"/>
      <c r="I2416" s="124"/>
      <c r="J2416" s="124"/>
      <c r="K2416" s="124"/>
      <c r="L2416" s="125"/>
      <c r="M2416" s="125"/>
      <c r="N2416" s="127"/>
      <c r="O2416" s="127"/>
      <c r="P2416" s="127"/>
      <c r="Q2416" s="127"/>
      <c r="R2416" s="127"/>
      <c r="S2416" s="127"/>
      <c r="T2416" s="127"/>
      <c r="U2416" s="127"/>
      <c r="V2416" s="127"/>
      <c r="W2416" s="127"/>
      <c r="X2416" s="127"/>
      <c r="Y2416" s="127"/>
      <c r="Z2416" s="143"/>
      <c r="AA2416" s="143"/>
      <c r="AB2416" s="143"/>
      <c r="AC2416" s="37"/>
    </row>
    <row r="2417" spans="1:29" ht="15" customHeight="1">
      <c r="A2417" s="422" t="s">
        <v>678</v>
      </c>
      <c r="B2417" s="422" t="s">
        <v>679</v>
      </c>
      <c r="C2417" s="422" t="s">
        <v>680</v>
      </c>
      <c r="D2417" s="422" t="s">
        <v>681</v>
      </c>
      <c r="E2417" s="422" t="s">
        <v>682</v>
      </c>
      <c r="F2417" s="423" t="s">
        <v>683</v>
      </c>
      <c r="G2417" s="423" t="s">
        <v>684</v>
      </c>
      <c r="H2417" s="138">
        <v>0.55000000000000004</v>
      </c>
      <c r="I2417" s="451">
        <v>0.25</v>
      </c>
      <c r="J2417" s="451"/>
      <c r="K2417" s="451"/>
      <c r="L2417" s="451"/>
      <c r="M2417" s="444">
        <v>0.1</v>
      </c>
      <c r="N2417" s="444"/>
      <c r="O2417" s="139">
        <v>0.1</v>
      </c>
      <c r="P2417" s="102"/>
      <c r="Z2417" s="143"/>
      <c r="AA2417" s="143"/>
      <c r="AB2417" s="143"/>
      <c r="AC2417" s="37"/>
    </row>
    <row r="2418" spans="1:29" ht="14.25" customHeight="1">
      <c r="A2418" s="422"/>
      <c r="B2418" s="422"/>
      <c r="C2418" s="422"/>
      <c r="D2418" s="422"/>
      <c r="E2418" s="422"/>
      <c r="F2418" s="422"/>
      <c r="G2418" s="422"/>
      <c r="H2418" s="445" t="s">
        <v>727</v>
      </c>
      <c r="I2418" s="452" t="s">
        <v>728</v>
      </c>
      <c r="J2418" s="452"/>
      <c r="K2418" s="452"/>
      <c r="L2418" s="452"/>
      <c r="M2418" s="446" t="s">
        <v>729</v>
      </c>
      <c r="N2418" s="446"/>
      <c r="O2418" s="447" t="s">
        <v>730</v>
      </c>
      <c r="P2418" s="102"/>
      <c r="Z2418" s="143"/>
      <c r="AA2418" s="143"/>
      <c r="AB2418" s="143"/>
      <c r="AC2418" s="37"/>
    </row>
    <row r="2419" spans="1:29" ht="67.5" customHeight="1">
      <c r="A2419" s="442" t="s">
        <v>446</v>
      </c>
      <c r="B2419" s="427" t="s">
        <v>1010</v>
      </c>
      <c r="C2419" s="428">
        <v>3</v>
      </c>
      <c r="D2419" s="428">
        <v>3</v>
      </c>
      <c r="E2419" s="474" t="s">
        <v>618</v>
      </c>
      <c r="F2419" s="429">
        <v>50400</v>
      </c>
      <c r="G2419" s="429">
        <v>151200</v>
      </c>
      <c r="H2419" s="445"/>
      <c r="I2419" s="154" t="s">
        <v>732</v>
      </c>
      <c r="J2419" s="154" t="s">
        <v>800</v>
      </c>
      <c r="K2419" s="154" t="s">
        <v>734</v>
      </c>
      <c r="L2419" s="154" t="s">
        <v>735</v>
      </c>
      <c r="M2419" s="144" t="s">
        <v>736</v>
      </c>
      <c r="N2419" s="144" t="s">
        <v>737</v>
      </c>
      <c r="O2419" s="447"/>
      <c r="P2419" s="102"/>
      <c r="Z2419" s="143"/>
      <c r="AA2419" s="143"/>
      <c r="AB2419" s="143"/>
      <c r="AC2419" s="37"/>
    </row>
    <row r="2420" spans="1:29" ht="39" customHeight="1">
      <c r="A2420" s="442"/>
      <c r="B2420" s="427"/>
      <c r="C2420" s="427"/>
      <c r="D2420" s="427"/>
      <c r="E2420" s="427"/>
      <c r="F2420" s="427"/>
      <c r="G2420" s="427"/>
      <c r="H2420" s="427"/>
      <c r="I2420" s="153">
        <v>0.5</v>
      </c>
      <c r="J2420" s="153">
        <v>0.2</v>
      </c>
      <c r="K2420" s="153">
        <v>0.2</v>
      </c>
      <c r="L2420" s="153">
        <v>0.1</v>
      </c>
      <c r="M2420" s="144">
        <v>0.9</v>
      </c>
      <c r="N2420" s="144">
        <v>0.1</v>
      </c>
      <c r="O2420" s="447"/>
      <c r="P2420" s="102"/>
      <c r="Z2420" s="143"/>
      <c r="AA2420" s="143"/>
      <c r="AB2420" s="143"/>
      <c r="AC2420" s="37"/>
    </row>
    <row r="2421" spans="1:29">
      <c r="A2421" s="442"/>
      <c r="B2421" s="432" t="s">
        <v>760</v>
      </c>
      <c r="C2421" s="432"/>
      <c r="D2421" s="432"/>
      <c r="E2421" s="432"/>
      <c r="F2421" s="432"/>
      <c r="G2421" s="432"/>
      <c r="H2421" s="148">
        <v>1</v>
      </c>
      <c r="I2421" s="149"/>
      <c r="J2421" s="149"/>
      <c r="K2421" s="149"/>
      <c r="L2421" s="149"/>
      <c r="M2421" s="149"/>
      <c r="N2421" s="149"/>
      <c r="O2421" s="149"/>
      <c r="P2421" s="102"/>
      <c r="Z2421" s="143"/>
      <c r="AA2421" s="143"/>
      <c r="AB2421" s="143"/>
      <c r="AC2421" s="37"/>
    </row>
    <row r="2422" spans="1:29">
      <c r="A2422" s="442"/>
      <c r="B2422" s="433" t="s">
        <v>761</v>
      </c>
      <c r="C2422" s="433"/>
      <c r="D2422" s="433"/>
      <c r="E2422" s="433"/>
      <c r="F2422" s="433"/>
      <c r="G2422" s="433"/>
      <c r="H2422" s="150">
        <f>(H2421/C2419)*G2419*H2417</f>
        <v>27720.000000000004</v>
      </c>
      <c r="I2422" s="149"/>
      <c r="J2422" s="149"/>
      <c r="K2422" s="149"/>
      <c r="L2422" s="149"/>
      <c r="M2422" s="149"/>
      <c r="N2422" s="149"/>
      <c r="O2422" s="149"/>
      <c r="P2422" s="102"/>
      <c r="Z2422" s="143"/>
      <c r="AA2422" s="143"/>
      <c r="AB2422" s="143"/>
      <c r="AC2422" s="37"/>
    </row>
    <row r="2423" spans="1:29">
      <c r="A2423" s="442"/>
      <c r="B2423" s="491" t="s">
        <v>744</v>
      </c>
      <c r="C2423" s="491"/>
      <c r="D2423" s="491"/>
      <c r="E2423" s="491"/>
      <c r="F2423" s="491"/>
      <c r="G2423" s="491"/>
      <c r="H2423" s="148">
        <v>2</v>
      </c>
      <c r="I2423" s="115"/>
      <c r="J2423" s="115"/>
      <c r="K2423" s="115"/>
      <c r="L2423" s="115"/>
      <c r="M2423" s="115"/>
      <c r="N2423" s="115"/>
      <c r="O2423" s="115"/>
      <c r="P2423" s="102"/>
      <c r="Z2423" s="143"/>
      <c r="AA2423" s="143"/>
      <c r="AB2423" s="143"/>
      <c r="AC2423" s="37"/>
    </row>
    <row r="2424" spans="1:29">
      <c r="A2424" s="442"/>
      <c r="B2424" s="492" t="s">
        <v>745</v>
      </c>
      <c r="C2424" s="492"/>
      <c r="D2424" s="492"/>
      <c r="E2424" s="492"/>
      <c r="F2424" s="492"/>
      <c r="G2424" s="492"/>
      <c r="H2424" s="150">
        <f>(H2423/D2419)*G2419*H2417</f>
        <v>55440.000000000007</v>
      </c>
      <c r="I2424" s="115"/>
      <c r="J2424" s="115"/>
      <c r="K2424" s="115"/>
      <c r="L2424" s="115"/>
      <c r="M2424" s="115"/>
      <c r="N2424" s="115"/>
      <c r="O2424" s="115"/>
      <c r="P2424" s="102"/>
      <c r="Z2424" s="143"/>
      <c r="AA2424" s="143"/>
      <c r="AB2424" s="143"/>
      <c r="AC2424" s="37"/>
    </row>
    <row r="2425" spans="1:29">
      <c r="A2425" s="442"/>
      <c r="B2425" s="448" t="s">
        <v>720</v>
      </c>
      <c r="C2425" s="448"/>
      <c r="D2425" s="448"/>
      <c r="E2425" s="448"/>
      <c r="F2425" s="448"/>
      <c r="G2425" s="448"/>
      <c r="H2425" s="152">
        <f t="shared" ref="H2425:O2426" si="153">H2421+H2423</f>
        <v>3</v>
      </c>
      <c r="I2425" s="152">
        <f t="shared" si="153"/>
        <v>0</v>
      </c>
      <c r="J2425" s="152">
        <f t="shared" si="153"/>
        <v>0</v>
      </c>
      <c r="K2425" s="152">
        <f t="shared" si="153"/>
        <v>0</v>
      </c>
      <c r="L2425" s="152">
        <f t="shared" si="153"/>
        <v>0</v>
      </c>
      <c r="M2425" s="152">
        <f t="shared" si="153"/>
        <v>0</v>
      </c>
      <c r="N2425" s="152">
        <f t="shared" si="153"/>
        <v>0</v>
      </c>
      <c r="O2425" s="152">
        <f t="shared" si="153"/>
        <v>0</v>
      </c>
      <c r="P2425" s="102"/>
      <c r="Z2425" s="143"/>
      <c r="AA2425" s="143"/>
      <c r="AB2425" s="143"/>
      <c r="AC2425" s="37"/>
    </row>
    <row r="2426" spans="1:29">
      <c r="A2426" s="442"/>
      <c r="B2426" s="439" t="s">
        <v>695</v>
      </c>
      <c r="C2426" s="439"/>
      <c r="D2426" s="439"/>
      <c r="E2426" s="439"/>
      <c r="F2426" s="439"/>
      <c r="G2426" s="439"/>
      <c r="H2426" s="117">
        <f t="shared" si="153"/>
        <v>83160.000000000015</v>
      </c>
      <c r="I2426" s="117">
        <f t="shared" si="153"/>
        <v>0</v>
      </c>
      <c r="J2426" s="117">
        <f t="shared" si="153"/>
        <v>0</v>
      </c>
      <c r="K2426" s="117">
        <f t="shared" si="153"/>
        <v>0</v>
      </c>
      <c r="L2426" s="117">
        <f t="shared" si="153"/>
        <v>0</v>
      </c>
      <c r="M2426" s="117">
        <f t="shared" si="153"/>
        <v>0</v>
      </c>
      <c r="N2426" s="117">
        <f t="shared" si="153"/>
        <v>0</v>
      </c>
      <c r="O2426" s="117">
        <f t="shared" si="153"/>
        <v>0</v>
      </c>
      <c r="P2426" s="102"/>
      <c r="U2426" s="141"/>
      <c r="Z2426" s="143"/>
      <c r="AA2426" s="143"/>
      <c r="AB2426" s="143"/>
      <c r="AC2426" s="37"/>
    </row>
    <row r="2427" spans="1:29">
      <c r="A2427" s="442"/>
      <c r="B2427" s="449" t="s">
        <v>746</v>
      </c>
      <c r="C2427" s="449"/>
      <c r="D2427" s="449"/>
      <c r="E2427" s="449"/>
      <c r="F2427" s="449"/>
      <c r="G2427" s="449"/>
      <c r="H2427" s="440">
        <f>H2426</f>
        <v>83160.000000000015</v>
      </c>
      <c r="I2427" s="440"/>
      <c r="J2427" s="440"/>
      <c r="K2427" s="440"/>
      <c r="L2427" s="440"/>
      <c r="M2427" s="440"/>
      <c r="N2427" s="440"/>
      <c r="O2427" s="440"/>
      <c r="P2427" s="102"/>
      <c r="Z2427" s="143"/>
      <c r="AA2427" s="143"/>
      <c r="AB2427" s="143"/>
      <c r="AC2427" s="37"/>
    </row>
    <row r="2428" spans="1:29">
      <c r="A2428" s="442"/>
      <c r="B2428" s="449" t="s">
        <v>747</v>
      </c>
      <c r="C2428" s="449"/>
      <c r="D2428" s="449"/>
      <c r="E2428" s="449"/>
      <c r="F2428" s="449"/>
      <c r="G2428" s="449"/>
      <c r="H2428" s="440">
        <f>SUM(I2426:M2426)</f>
        <v>0</v>
      </c>
      <c r="I2428" s="440"/>
      <c r="J2428" s="440"/>
      <c r="K2428" s="440"/>
      <c r="L2428" s="440"/>
      <c r="M2428" s="440"/>
      <c r="N2428" s="440"/>
      <c r="O2428" s="440"/>
      <c r="P2428" s="102"/>
      <c r="Z2428" s="143"/>
      <c r="AA2428" s="143"/>
      <c r="AB2428" s="143"/>
      <c r="AC2428" s="37"/>
    </row>
    <row r="2429" spans="1:29">
      <c r="A2429" s="442"/>
      <c r="B2429" s="449" t="s">
        <v>748</v>
      </c>
      <c r="C2429" s="449"/>
      <c r="D2429" s="449"/>
      <c r="E2429" s="449"/>
      <c r="F2429" s="449"/>
      <c r="G2429" s="449"/>
      <c r="H2429" s="440">
        <f>SUM(N2425:P2425)</f>
        <v>0</v>
      </c>
      <c r="I2429" s="440"/>
      <c r="J2429" s="440"/>
      <c r="K2429" s="440"/>
      <c r="L2429" s="440"/>
      <c r="M2429" s="440"/>
      <c r="N2429" s="440"/>
      <c r="O2429" s="440"/>
      <c r="P2429" s="102"/>
      <c r="Z2429" s="143"/>
      <c r="AA2429" s="143"/>
      <c r="AB2429" s="143"/>
      <c r="AC2429" s="37"/>
    </row>
    <row r="2430" spans="1:29">
      <c r="A2430" s="442"/>
      <c r="B2430" s="439" t="s">
        <v>721</v>
      </c>
      <c r="C2430" s="439"/>
      <c r="D2430" s="439"/>
      <c r="E2430" s="439"/>
      <c r="F2430" s="439"/>
      <c r="G2430" s="439"/>
      <c r="H2430" s="440">
        <f>SUM(H2427:P2429)</f>
        <v>83160.000000000015</v>
      </c>
      <c r="I2430" s="440"/>
      <c r="J2430" s="440"/>
      <c r="K2430" s="440"/>
      <c r="L2430" s="440"/>
      <c r="M2430" s="440"/>
      <c r="N2430" s="440"/>
      <c r="O2430" s="440"/>
      <c r="P2430" s="102"/>
      <c r="Z2430" s="143"/>
      <c r="AA2430" s="143"/>
      <c r="AB2430" s="143"/>
      <c r="AC2430" s="37"/>
    </row>
    <row r="2431" spans="1:29">
      <c r="A2431" s="442"/>
      <c r="B2431" s="450" t="s">
        <v>749</v>
      </c>
      <c r="C2431" s="450"/>
      <c r="D2431" s="450"/>
      <c r="E2431" s="450"/>
      <c r="F2431" s="450"/>
      <c r="G2431" s="450"/>
      <c r="H2431" s="443">
        <f>H2430/G2419</f>
        <v>0.55000000000000004</v>
      </c>
      <c r="I2431" s="443"/>
      <c r="J2431" s="443"/>
      <c r="K2431" s="443"/>
      <c r="L2431" s="443"/>
      <c r="M2431" s="443"/>
      <c r="N2431" s="443"/>
      <c r="O2431" s="443"/>
      <c r="P2431" s="102"/>
      <c r="Z2431" s="143"/>
      <c r="AA2431" s="143"/>
      <c r="AB2431" s="143"/>
      <c r="AC2431" s="37"/>
    </row>
    <row r="2432" spans="1:29" s="129" customFormat="1">
      <c r="A2432" s="121"/>
      <c r="B2432" s="121"/>
      <c r="C2432" s="121"/>
      <c r="D2432" s="121"/>
      <c r="E2432" s="121"/>
      <c r="F2432" s="122"/>
      <c r="G2432" s="122"/>
      <c r="H2432" s="123"/>
      <c r="I2432" s="124"/>
      <c r="J2432" s="124"/>
      <c r="K2432" s="124"/>
      <c r="L2432" s="125"/>
      <c r="M2432" s="125"/>
      <c r="N2432" s="127"/>
      <c r="O2432" s="127"/>
      <c r="P2432" s="127"/>
      <c r="Q2432" s="127"/>
      <c r="R2432" s="127"/>
      <c r="S2432" s="127"/>
      <c r="T2432" s="127"/>
      <c r="U2432" s="127"/>
      <c r="V2432" s="127"/>
      <c r="W2432" s="127"/>
      <c r="X2432" s="127"/>
      <c r="Y2432" s="127"/>
      <c r="Z2432" s="143"/>
      <c r="AA2432" s="143"/>
      <c r="AB2432" s="143"/>
      <c r="AC2432" s="37"/>
    </row>
    <row r="2433" spans="1:29" ht="15" customHeight="1">
      <c r="A2433" s="422" t="s">
        <v>678</v>
      </c>
      <c r="B2433" s="422" t="s">
        <v>679</v>
      </c>
      <c r="C2433" s="422" t="s">
        <v>680</v>
      </c>
      <c r="D2433" s="422" t="s">
        <v>681</v>
      </c>
      <c r="E2433" s="422" t="s">
        <v>682</v>
      </c>
      <c r="F2433" s="423" t="s">
        <v>683</v>
      </c>
      <c r="G2433" s="423" t="s">
        <v>684</v>
      </c>
      <c r="H2433" s="138">
        <v>0.7</v>
      </c>
      <c r="I2433" s="451">
        <v>0.1</v>
      </c>
      <c r="J2433" s="451"/>
      <c r="K2433" s="451"/>
      <c r="L2433" s="451"/>
      <c r="M2433" s="444">
        <v>0.1</v>
      </c>
      <c r="N2433" s="444"/>
      <c r="O2433" s="139">
        <v>0.1</v>
      </c>
      <c r="P2433" s="102"/>
      <c r="Z2433" s="143"/>
      <c r="AA2433" s="143"/>
      <c r="AB2433" s="143"/>
      <c r="AC2433" s="37"/>
    </row>
    <row r="2434" spans="1:29" ht="14.25" customHeight="1">
      <c r="A2434" s="422"/>
      <c r="B2434" s="422"/>
      <c r="C2434" s="422"/>
      <c r="D2434" s="422"/>
      <c r="E2434" s="422"/>
      <c r="F2434" s="422"/>
      <c r="G2434" s="422"/>
      <c r="H2434" s="445" t="s">
        <v>727</v>
      </c>
      <c r="I2434" s="452" t="s">
        <v>728</v>
      </c>
      <c r="J2434" s="452"/>
      <c r="K2434" s="452"/>
      <c r="L2434" s="452"/>
      <c r="M2434" s="446" t="s">
        <v>729</v>
      </c>
      <c r="N2434" s="446"/>
      <c r="O2434" s="447" t="s">
        <v>730</v>
      </c>
      <c r="P2434" s="102"/>
      <c r="Z2434" s="143"/>
      <c r="AA2434" s="143"/>
      <c r="AB2434" s="143"/>
      <c r="AC2434" s="37"/>
    </row>
    <row r="2435" spans="1:29" ht="67.5" customHeight="1">
      <c r="A2435" s="442" t="s">
        <v>449</v>
      </c>
      <c r="B2435" s="427" t="s">
        <v>980</v>
      </c>
      <c r="C2435" s="428">
        <v>2</v>
      </c>
      <c r="D2435" s="428">
        <v>2</v>
      </c>
      <c r="E2435" s="474" t="s">
        <v>618</v>
      </c>
      <c r="F2435" s="429">
        <v>2300</v>
      </c>
      <c r="G2435" s="429">
        <v>4600</v>
      </c>
      <c r="H2435" s="445"/>
      <c r="I2435" s="154" t="s">
        <v>732</v>
      </c>
      <c r="J2435" s="154" t="s">
        <v>800</v>
      </c>
      <c r="K2435" s="154" t="s">
        <v>734</v>
      </c>
      <c r="L2435" s="154" t="s">
        <v>735</v>
      </c>
      <c r="M2435" s="144" t="s">
        <v>736</v>
      </c>
      <c r="N2435" s="144" t="s">
        <v>737</v>
      </c>
      <c r="O2435" s="447"/>
      <c r="P2435" s="102"/>
      <c r="Z2435" s="143"/>
      <c r="AA2435" s="143"/>
      <c r="AB2435" s="143"/>
      <c r="AC2435" s="37"/>
    </row>
    <row r="2436" spans="1:29" ht="39" customHeight="1">
      <c r="A2436" s="442"/>
      <c r="B2436" s="427"/>
      <c r="C2436" s="427"/>
      <c r="D2436" s="427"/>
      <c r="E2436" s="427"/>
      <c r="F2436" s="427"/>
      <c r="G2436" s="427"/>
      <c r="H2436" s="427"/>
      <c r="I2436" s="153">
        <v>0.6</v>
      </c>
      <c r="J2436" s="153">
        <v>0.2</v>
      </c>
      <c r="K2436" s="153">
        <v>0.1</v>
      </c>
      <c r="L2436" s="153">
        <v>0.1</v>
      </c>
      <c r="M2436" s="144">
        <v>0.9</v>
      </c>
      <c r="N2436" s="144">
        <v>0.1</v>
      </c>
      <c r="O2436" s="447"/>
      <c r="P2436" s="102"/>
      <c r="Z2436" s="143"/>
      <c r="AA2436" s="143"/>
      <c r="AB2436" s="143"/>
      <c r="AC2436" s="37"/>
    </row>
    <row r="2437" spans="1:29">
      <c r="A2437" s="442"/>
      <c r="B2437" s="432" t="s">
        <v>762</v>
      </c>
      <c r="C2437" s="432"/>
      <c r="D2437" s="432"/>
      <c r="E2437" s="432"/>
      <c r="F2437" s="432"/>
      <c r="G2437" s="432"/>
      <c r="H2437" s="158">
        <v>2</v>
      </c>
      <c r="I2437" s="149"/>
      <c r="J2437" s="130">
        <v>2</v>
      </c>
      <c r="K2437" s="149"/>
      <c r="L2437" s="149"/>
      <c r="M2437" s="149"/>
      <c r="N2437" s="149"/>
      <c r="O2437" s="149"/>
      <c r="P2437" s="102"/>
      <c r="Z2437" s="143"/>
      <c r="AA2437" s="143"/>
      <c r="AB2437" s="143"/>
      <c r="AC2437" s="37"/>
    </row>
    <row r="2438" spans="1:29">
      <c r="A2438" s="442"/>
      <c r="B2438" s="433" t="s">
        <v>763</v>
      </c>
      <c r="C2438" s="433"/>
      <c r="D2438" s="433"/>
      <c r="E2438" s="433"/>
      <c r="F2438" s="433"/>
      <c r="G2438" s="433"/>
      <c r="H2438" s="157">
        <f>(H2437/D2435)*G2435*H2433</f>
        <v>3220</v>
      </c>
      <c r="I2438" s="149"/>
      <c r="J2438" s="157">
        <f>(J2437/D2435)*G2435*I2433*J2436</f>
        <v>92</v>
      </c>
      <c r="K2438" s="149"/>
      <c r="L2438" s="149"/>
      <c r="M2438" s="149"/>
      <c r="N2438" s="149"/>
      <c r="O2438" s="149"/>
      <c r="P2438" s="102"/>
      <c r="Z2438" s="143"/>
      <c r="AA2438" s="143"/>
      <c r="AB2438" s="143"/>
      <c r="AC2438" s="37"/>
    </row>
    <row r="2439" spans="1:29">
      <c r="A2439" s="442"/>
      <c r="B2439" s="491" t="s">
        <v>744</v>
      </c>
      <c r="C2439" s="491"/>
      <c r="D2439" s="491"/>
      <c r="E2439" s="491"/>
      <c r="F2439" s="491"/>
      <c r="G2439" s="491"/>
      <c r="H2439" s="149"/>
      <c r="I2439" s="130">
        <v>1</v>
      </c>
      <c r="J2439" s="149"/>
      <c r="K2439" s="130">
        <v>1</v>
      </c>
      <c r="L2439" s="130">
        <v>1</v>
      </c>
      <c r="M2439" s="149"/>
      <c r="N2439" s="149"/>
      <c r="O2439" s="149"/>
      <c r="P2439" s="102"/>
      <c r="Z2439" s="143"/>
      <c r="AA2439" s="143"/>
      <c r="AB2439" s="143"/>
      <c r="AC2439" s="37"/>
    </row>
    <row r="2440" spans="1:29">
      <c r="A2440" s="442"/>
      <c r="B2440" s="492" t="s">
        <v>745</v>
      </c>
      <c r="C2440" s="492"/>
      <c r="D2440" s="492"/>
      <c r="E2440" s="492"/>
      <c r="F2440" s="492"/>
      <c r="G2440" s="492"/>
      <c r="H2440" s="149"/>
      <c r="I2440" s="157">
        <f>(I2439/D2435)*G2435*I2433*I2436</f>
        <v>138</v>
      </c>
      <c r="J2440" s="149"/>
      <c r="K2440" s="157">
        <f>(K2439/C2435)*G2435*I2433*K2436</f>
        <v>23</v>
      </c>
      <c r="L2440" s="157">
        <f>(L2439/D2435)*G2435*I2433*L2436</f>
        <v>23</v>
      </c>
      <c r="M2440" s="149"/>
      <c r="N2440" s="149"/>
      <c r="O2440" s="149"/>
      <c r="P2440" s="102"/>
      <c r="Z2440" s="143"/>
      <c r="AA2440" s="143"/>
      <c r="AB2440" s="143"/>
      <c r="AC2440" s="37"/>
    </row>
    <row r="2441" spans="1:29">
      <c r="A2441" s="442"/>
      <c r="B2441" s="491" t="s">
        <v>1399</v>
      </c>
      <c r="C2441" s="491"/>
      <c r="D2441" s="491"/>
      <c r="E2441" s="491"/>
      <c r="F2441" s="491"/>
      <c r="G2441" s="491"/>
      <c r="H2441" s="149"/>
      <c r="I2441" s="130">
        <v>1</v>
      </c>
      <c r="J2441" s="149"/>
      <c r="K2441" s="130">
        <v>1</v>
      </c>
      <c r="L2441" s="130">
        <v>1</v>
      </c>
      <c r="M2441" s="149"/>
      <c r="N2441" s="149"/>
      <c r="O2441" s="149"/>
      <c r="P2441" s="102"/>
      <c r="Z2441" s="143"/>
      <c r="AA2441" s="143"/>
      <c r="AB2441" s="143"/>
      <c r="AC2441" s="37"/>
    </row>
    <row r="2442" spans="1:29">
      <c r="A2442" s="442"/>
      <c r="B2442" s="492" t="s">
        <v>1400</v>
      </c>
      <c r="C2442" s="492"/>
      <c r="D2442" s="492"/>
      <c r="E2442" s="492"/>
      <c r="F2442" s="492"/>
      <c r="G2442" s="492"/>
      <c r="H2442" s="149"/>
      <c r="I2442" s="157">
        <f>(I2441/D2435)*G2435*I2433*I2436</f>
        <v>138</v>
      </c>
      <c r="J2442" s="149"/>
      <c r="K2442" s="157">
        <f>(K2441/D2435)*G2435*I2433*K2436</f>
        <v>23</v>
      </c>
      <c r="L2442" s="157">
        <f>(L2441/D2435)*G2435*I2433*L2436</f>
        <v>23</v>
      </c>
      <c r="M2442" s="149"/>
      <c r="N2442" s="149"/>
      <c r="O2442" s="149"/>
      <c r="P2442" s="102"/>
      <c r="Z2442" s="143"/>
      <c r="AA2442" s="143"/>
      <c r="AB2442" s="143"/>
      <c r="AC2442" s="37"/>
    </row>
    <row r="2443" spans="1:29">
      <c r="A2443" s="442"/>
      <c r="B2443" s="448" t="s">
        <v>720</v>
      </c>
      <c r="C2443" s="448"/>
      <c r="D2443" s="448"/>
      <c r="E2443" s="448"/>
      <c r="F2443" s="448"/>
      <c r="G2443" s="448"/>
      <c r="H2443" s="152">
        <f>H2437+H2439+H2441</f>
        <v>2</v>
      </c>
      <c r="I2443" s="152">
        <f t="shared" ref="I2443:O2443" si="154">I2437+I2439+I2441</f>
        <v>2</v>
      </c>
      <c r="J2443" s="152">
        <f t="shared" si="154"/>
        <v>2</v>
      </c>
      <c r="K2443" s="152">
        <f t="shared" si="154"/>
        <v>2</v>
      </c>
      <c r="L2443" s="152">
        <f t="shared" si="154"/>
        <v>2</v>
      </c>
      <c r="M2443" s="152">
        <f t="shared" si="154"/>
        <v>0</v>
      </c>
      <c r="N2443" s="152">
        <f t="shared" si="154"/>
        <v>0</v>
      </c>
      <c r="O2443" s="152">
        <f t="shared" si="154"/>
        <v>0</v>
      </c>
      <c r="P2443" s="102"/>
      <c r="Z2443" s="143"/>
      <c r="AA2443" s="143"/>
      <c r="AB2443" s="143"/>
      <c r="AC2443" s="37"/>
    </row>
    <row r="2444" spans="1:29">
      <c r="A2444" s="442"/>
      <c r="B2444" s="439" t="s">
        <v>695</v>
      </c>
      <c r="C2444" s="439"/>
      <c r="D2444" s="439"/>
      <c r="E2444" s="439"/>
      <c r="F2444" s="439"/>
      <c r="G2444" s="439"/>
      <c r="H2444" s="117">
        <f>H2438+H2440+H2442</f>
        <v>3220</v>
      </c>
      <c r="I2444" s="117">
        <f t="shared" ref="I2444:O2444" si="155">I2438+I2440+I2442</f>
        <v>276</v>
      </c>
      <c r="J2444" s="117">
        <f t="shared" si="155"/>
        <v>92</v>
      </c>
      <c r="K2444" s="117">
        <f t="shared" si="155"/>
        <v>46</v>
      </c>
      <c r="L2444" s="117">
        <f t="shared" si="155"/>
        <v>46</v>
      </c>
      <c r="M2444" s="117">
        <f t="shared" si="155"/>
        <v>0</v>
      </c>
      <c r="N2444" s="117">
        <f t="shared" si="155"/>
        <v>0</v>
      </c>
      <c r="O2444" s="117">
        <f t="shared" si="155"/>
        <v>0</v>
      </c>
      <c r="P2444" s="102"/>
      <c r="U2444" s="141"/>
      <c r="Z2444" s="143"/>
      <c r="AA2444" s="143"/>
      <c r="AB2444" s="143"/>
      <c r="AC2444" s="37"/>
    </row>
    <row r="2445" spans="1:29">
      <c r="A2445" s="442"/>
      <c r="B2445" s="449" t="s">
        <v>746</v>
      </c>
      <c r="C2445" s="449"/>
      <c r="D2445" s="449"/>
      <c r="E2445" s="449"/>
      <c r="F2445" s="449"/>
      <c r="G2445" s="449"/>
      <c r="H2445" s="470">
        <f>SUM(H2444)</f>
        <v>3220</v>
      </c>
      <c r="I2445" s="470"/>
      <c r="J2445" s="470"/>
      <c r="K2445" s="470"/>
      <c r="L2445" s="470"/>
      <c r="M2445" s="470"/>
      <c r="N2445" s="470"/>
      <c r="O2445" s="470"/>
      <c r="P2445" s="102"/>
      <c r="Z2445" s="143"/>
      <c r="AA2445" s="143"/>
      <c r="AB2445" s="143"/>
      <c r="AC2445" s="37"/>
    </row>
    <row r="2446" spans="1:29">
      <c r="A2446" s="442"/>
      <c r="B2446" s="449" t="s">
        <v>747</v>
      </c>
      <c r="C2446" s="449"/>
      <c r="D2446" s="449"/>
      <c r="E2446" s="449"/>
      <c r="F2446" s="449"/>
      <c r="G2446" s="449"/>
      <c r="H2446" s="470">
        <f>SUM(I2444:L2444)</f>
        <v>460</v>
      </c>
      <c r="I2446" s="470"/>
      <c r="J2446" s="470"/>
      <c r="K2446" s="470"/>
      <c r="L2446" s="470"/>
      <c r="M2446" s="470"/>
      <c r="N2446" s="470"/>
      <c r="O2446" s="470"/>
      <c r="P2446" s="102"/>
      <c r="Z2446" s="143"/>
      <c r="AA2446" s="143"/>
      <c r="AB2446" s="143"/>
      <c r="AC2446" s="37"/>
    </row>
    <row r="2447" spans="1:29">
      <c r="A2447" s="442"/>
      <c r="B2447" s="449" t="s">
        <v>748</v>
      </c>
      <c r="C2447" s="449"/>
      <c r="D2447" s="449"/>
      <c r="E2447" s="449"/>
      <c r="F2447" s="449"/>
      <c r="G2447" s="449"/>
      <c r="H2447" s="470">
        <f>SUM(M2444:O2444)</f>
        <v>0</v>
      </c>
      <c r="I2447" s="470"/>
      <c r="J2447" s="470"/>
      <c r="K2447" s="470"/>
      <c r="L2447" s="470"/>
      <c r="M2447" s="470"/>
      <c r="N2447" s="470"/>
      <c r="O2447" s="470"/>
      <c r="P2447" s="102"/>
      <c r="Z2447" s="143"/>
      <c r="AA2447" s="143"/>
      <c r="AB2447" s="143"/>
      <c r="AC2447" s="37"/>
    </row>
    <row r="2448" spans="1:29">
      <c r="A2448" s="442"/>
      <c r="B2448" s="439" t="s">
        <v>721</v>
      </c>
      <c r="C2448" s="439"/>
      <c r="D2448" s="439"/>
      <c r="E2448" s="439"/>
      <c r="F2448" s="439"/>
      <c r="G2448" s="439"/>
      <c r="H2448" s="470">
        <f>SUM(H2445:P2447)</f>
        <v>3680</v>
      </c>
      <c r="I2448" s="470"/>
      <c r="J2448" s="470"/>
      <c r="K2448" s="470"/>
      <c r="L2448" s="470"/>
      <c r="M2448" s="470"/>
      <c r="N2448" s="470"/>
      <c r="O2448" s="470"/>
      <c r="P2448" s="102"/>
      <c r="Z2448" s="143"/>
      <c r="AA2448" s="143"/>
      <c r="AB2448" s="143"/>
      <c r="AC2448" s="37"/>
    </row>
    <row r="2449" spans="1:29">
      <c r="A2449" s="442"/>
      <c r="B2449" s="450" t="s">
        <v>749</v>
      </c>
      <c r="C2449" s="450"/>
      <c r="D2449" s="450"/>
      <c r="E2449" s="450"/>
      <c r="F2449" s="450"/>
      <c r="G2449" s="450"/>
      <c r="H2449" s="471">
        <f>H2448/G2435</f>
        <v>0.8</v>
      </c>
      <c r="I2449" s="471"/>
      <c r="J2449" s="471"/>
      <c r="K2449" s="471"/>
      <c r="L2449" s="471"/>
      <c r="M2449" s="471"/>
      <c r="N2449" s="471"/>
      <c r="O2449" s="471"/>
      <c r="P2449" s="102"/>
      <c r="Z2449" s="143"/>
      <c r="AA2449" s="143"/>
      <c r="AB2449" s="143"/>
      <c r="AC2449" s="37"/>
    </row>
    <row r="2450" spans="1:29" s="129" customFormat="1">
      <c r="A2450" s="121"/>
      <c r="B2450" s="121"/>
      <c r="C2450" s="121"/>
      <c r="D2450" s="121"/>
      <c r="E2450" s="121"/>
      <c r="F2450" s="122"/>
      <c r="G2450" s="122"/>
      <c r="H2450" s="123"/>
      <c r="I2450" s="124"/>
      <c r="J2450" s="124"/>
      <c r="K2450" s="124"/>
      <c r="L2450" s="125"/>
      <c r="M2450" s="125"/>
      <c r="N2450" s="127"/>
      <c r="O2450" s="127"/>
      <c r="P2450" s="127"/>
      <c r="Q2450" s="127"/>
      <c r="R2450" s="127"/>
      <c r="S2450" s="127"/>
      <c r="T2450" s="127"/>
      <c r="U2450" s="127"/>
      <c r="V2450" s="127"/>
      <c r="W2450" s="127"/>
      <c r="X2450" s="127"/>
      <c r="Y2450" s="127"/>
      <c r="Z2450" s="143"/>
      <c r="AA2450" s="143"/>
      <c r="AB2450" s="143"/>
      <c r="AC2450" s="37"/>
    </row>
    <row r="2451" spans="1:29" ht="15" customHeight="1">
      <c r="A2451" s="422" t="s">
        <v>678</v>
      </c>
      <c r="B2451" s="422" t="s">
        <v>679</v>
      </c>
      <c r="C2451" s="422" t="s">
        <v>680</v>
      </c>
      <c r="D2451" s="422" t="s">
        <v>681</v>
      </c>
      <c r="E2451" s="422" t="s">
        <v>682</v>
      </c>
      <c r="F2451" s="423" t="s">
        <v>683</v>
      </c>
      <c r="G2451" s="423" t="s">
        <v>684</v>
      </c>
      <c r="H2451" s="138">
        <v>0.7</v>
      </c>
      <c r="I2451" s="451">
        <v>0.1</v>
      </c>
      <c r="J2451" s="451"/>
      <c r="K2451" s="451"/>
      <c r="L2451" s="451"/>
      <c r="M2451" s="444">
        <v>0.1</v>
      </c>
      <c r="N2451" s="444"/>
      <c r="O2451" s="139">
        <v>0.1</v>
      </c>
      <c r="P2451" s="102"/>
      <c r="Z2451" s="143"/>
      <c r="AA2451" s="143"/>
      <c r="AB2451" s="143"/>
      <c r="AC2451" s="37"/>
    </row>
    <row r="2452" spans="1:29" ht="14.25" customHeight="1">
      <c r="A2452" s="422"/>
      <c r="B2452" s="422"/>
      <c r="C2452" s="422"/>
      <c r="D2452" s="422"/>
      <c r="E2452" s="422"/>
      <c r="F2452" s="422"/>
      <c r="G2452" s="422"/>
      <c r="H2452" s="445" t="s">
        <v>727</v>
      </c>
      <c r="I2452" s="452" t="s">
        <v>728</v>
      </c>
      <c r="J2452" s="452"/>
      <c r="K2452" s="452"/>
      <c r="L2452" s="452"/>
      <c r="M2452" s="446" t="s">
        <v>729</v>
      </c>
      <c r="N2452" s="446"/>
      <c r="O2452" s="447" t="s">
        <v>730</v>
      </c>
      <c r="P2452" s="102"/>
      <c r="Z2452" s="143"/>
      <c r="AA2452" s="143"/>
      <c r="AB2452" s="143"/>
      <c r="AC2452" s="37"/>
    </row>
    <row r="2453" spans="1:29" ht="67.5" customHeight="1">
      <c r="A2453" s="442" t="s">
        <v>450</v>
      </c>
      <c r="B2453" s="427" t="s">
        <v>806</v>
      </c>
      <c r="C2453" s="428">
        <v>1</v>
      </c>
      <c r="D2453" s="428">
        <v>1</v>
      </c>
      <c r="E2453" s="474" t="s">
        <v>618</v>
      </c>
      <c r="F2453" s="429">
        <v>2300</v>
      </c>
      <c r="G2453" s="429">
        <v>2300</v>
      </c>
      <c r="H2453" s="445"/>
      <c r="I2453" s="154" t="s">
        <v>732</v>
      </c>
      <c r="J2453" s="154" t="s">
        <v>800</v>
      </c>
      <c r="K2453" s="154" t="s">
        <v>734</v>
      </c>
      <c r="L2453" s="154" t="s">
        <v>735</v>
      </c>
      <c r="M2453" s="144" t="s">
        <v>736</v>
      </c>
      <c r="N2453" s="144" t="s">
        <v>737</v>
      </c>
      <c r="O2453" s="447"/>
      <c r="P2453" s="102"/>
      <c r="Z2453" s="143"/>
      <c r="AA2453" s="143"/>
      <c r="AB2453" s="143"/>
      <c r="AC2453" s="37"/>
    </row>
    <row r="2454" spans="1:29" ht="39" customHeight="1">
      <c r="A2454" s="442"/>
      <c r="B2454" s="427"/>
      <c r="C2454" s="427"/>
      <c r="D2454" s="427"/>
      <c r="E2454" s="427"/>
      <c r="F2454" s="427"/>
      <c r="G2454" s="427"/>
      <c r="H2454" s="427"/>
      <c r="I2454" s="153">
        <v>0.5</v>
      </c>
      <c r="J2454" s="153">
        <v>0.2</v>
      </c>
      <c r="K2454" s="153">
        <v>0.2</v>
      </c>
      <c r="L2454" s="153">
        <v>0.1</v>
      </c>
      <c r="M2454" s="144">
        <v>0.9</v>
      </c>
      <c r="N2454" s="144">
        <v>0.1</v>
      </c>
      <c r="O2454" s="447"/>
      <c r="P2454" s="102"/>
      <c r="Z2454" s="143"/>
      <c r="AA2454" s="143"/>
      <c r="AB2454" s="143"/>
      <c r="AC2454" s="37"/>
    </row>
    <row r="2455" spans="1:29">
      <c r="A2455" s="442"/>
      <c r="B2455" s="432" t="s">
        <v>762</v>
      </c>
      <c r="C2455" s="432"/>
      <c r="D2455" s="432"/>
      <c r="E2455" s="432"/>
      <c r="F2455" s="432"/>
      <c r="G2455" s="432"/>
      <c r="H2455" s="158">
        <v>1</v>
      </c>
      <c r="I2455" s="149"/>
      <c r="J2455" s="130">
        <v>1</v>
      </c>
      <c r="K2455" s="149"/>
      <c r="L2455" s="149"/>
      <c r="M2455" s="149"/>
      <c r="N2455" s="149"/>
      <c r="O2455" s="149"/>
      <c r="P2455" s="102"/>
      <c r="Z2455" s="143"/>
      <c r="AA2455" s="143"/>
      <c r="AB2455" s="143"/>
      <c r="AC2455" s="37"/>
    </row>
    <row r="2456" spans="1:29">
      <c r="A2456" s="442"/>
      <c r="B2456" s="433" t="s">
        <v>763</v>
      </c>
      <c r="C2456" s="433"/>
      <c r="D2456" s="433"/>
      <c r="E2456" s="433"/>
      <c r="F2456" s="433"/>
      <c r="G2456" s="433"/>
      <c r="H2456" s="157">
        <f>(H2455/D2453)*G2453*H2451</f>
        <v>1610</v>
      </c>
      <c r="I2456" s="149"/>
      <c r="J2456" s="157">
        <f>(J2455/D2453)*G2453*I2451*J2454</f>
        <v>46</v>
      </c>
      <c r="K2456" s="149"/>
      <c r="L2456" s="149"/>
      <c r="M2456" s="149"/>
      <c r="N2456" s="149"/>
      <c r="O2456" s="149"/>
      <c r="P2456" s="102"/>
      <c r="Z2456" s="143"/>
      <c r="AA2456" s="143"/>
      <c r="AB2456" s="143"/>
      <c r="AC2456" s="37"/>
    </row>
    <row r="2457" spans="1:29">
      <c r="A2457" s="442"/>
      <c r="B2457" s="491" t="s">
        <v>744</v>
      </c>
      <c r="C2457" s="491"/>
      <c r="D2457" s="491"/>
      <c r="E2457" s="491"/>
      <c r="F2457" s="491"/>
      <c r="G2457" s="491"/>
      <c r="H2457" s="149"/>
      <c r="I2457" s="130">
        <v>1</v>
      </c>
      <c r="J2457" s="149"/>
      <c r="K2457" s="130">
        <v>1</v>
      </c>
      <c r="L2457" s="130">
        <v>1</v>
      </c>
      <c r="M2457" s="149"/>
      <c r="N2457" s="149"/>
      <c r="O2457" s="149"/>
      <c r="P2457" s="102"/>
      <c r="Z2457" s="143"/>
      <c r="AA2457" s="143"/>
      <c r="AB2457" s="143"/>
      <c r="AC2457" s="37"/>
    </row>
    <row r="2458" spans="1:29">
      <c r="A2458" s="442"/>
      <c r="B2458" s="492" t="s">
        <v>745</v>
      </c>
      <c r="C2458" s="492"/>
      <c r="D2458" s="492"/>
      <c r="E2458" s="492"/>
      <c r="F2458" s="492"/>
      <c r="G2458" s="492"/>
      <c r="H2458" s="149"/>
      <c r="I2458" s="157">
        <f>(I2457/D2453)*G2453*I2451*I2454</f>
        <v>115</v>
      </c>
      <c r="J2458" s="149"/>
      <c r="K2458" s="157">
        <f>(K2457/C2453)*G2453*I2451*K2454</f>
        <v>46</v>
      </c>
      <c r="L2458" s="157">
        <f>(L2457/D2453)*G2453*I2451*L2454</f>
        <v>23</v>
      </c>
      <c r="M2458" s="149"/>
      <c r="N2458" s="149"/>
      <c r="O2458" s="149"/>
      <c r="P2458" s="102"/>
      <c r="Z2458" s="143"/>
      <c r="AA2458" s="143"/>
      <c r="AB2458" s="143"/>
      <c r="AC2458" s="37"/>
    </row>
    <row r="2459" spans="1:29">
      <c r="A2459" s="442"/>
      <c r="B2459" s="448" t="s">
        <v>720</v>
      </c>
      <c r="C2459" s="448"/>
      <c r="D2459" s="448"/>
      <c r="E2459" s="448"/>
      <c r="F2459" s="448"/>
      <c r="G2459" s="448"/>
      <c r="H2459" s="152">
        <f t="shared" ref="H2459:O2460" si="156">H2455+H2457</f>
        <v>1</v>
      </c>
      <c r="I2459" s="152">
        <f t="shared" si="156"/>
        <v>1</v>
      </c>
      <c r="J2459" s="152">
        <f t="shared" si="156"/>
        <v>1</v>
      </c>
      <c r="K2459" s="152">
        <f t="shared" si="156"/>
        <v>1</v>
      </c>
      <c r="L2459" s="152">
        <f t="shared" si="156"/>
        <v>1</v>
      </c>
      <c r="M2459" s="152">
        <f t="shared" si="156"/>
        <v>0</v>
      </c>
      <c r="N2459" s="152">
        <f t="shared" si="156"/>
        <v>0</v>
      </c>
      <c r="O2459" s="152">
        <f t="shared" si="156"/>
        <v>0</v>
      </c>
      <c r="P2459" s="102"/>
      <c r="Z2459" s="143"/>
      <c r="AA2459" s="143"/>
      <c r="AB2459" s="143"/>
      <c r="AC2459" s="37"/>
    </row>
    <row r="2460" spans="1:29">
      <c r="A2460" s="442"/>
      <c r="B2460" s="439" t="s">
        <v>695</v>
      </c>
      <c r="C2460" s="439"/>
      <c r="D2460" s="439"/>
      <c r="E2460" s="439"/>
      <c r="F2460" s="439"/>
      <c r="G2460" s="439"/>
      <c r="H2460" s="117">
        <f t="shared" si="156"/>
        <v>1610</v>
      </c>
      <c r="I2460" s="117">
        <f t="shared" si="156"/>
        <v>115</v>
      </c>
      <c r="J2460" s="117">
        <f t="shared" si="156"/>
        <v>46</v>
      </c>
      <c r="K2460" s="117">
        <f t="shared" si="156"/>
        <v>46</v>
      </c>
      <c r="L2460" s="117">
        <f t="shared" si="156"/>
        <v>23</v>
      </c>
      <c r="M2460" s="117">
        <f t="shared" si="156"/>
        <v>0</v>
      </c>
      <c r="N2460" s="117">
        <f t="shared" si="156"/>
        <v>0</v>
      </c>
      <c r="O2460" s="117">
        <f t="shared" si="156"/>
        <v>0</v>
      </c>
      <c r="P2460" s="102"/>
      <c r="U2460" s="141"/>
      <c r="Z2460" s="143"/>
      <c r="AA2460" s="143"/>
      <c r="AB2460" s="143"/>
      <c r="AC2460" s="37"/>
    </row>
    <row r="2461" spans="1:29">
      <c r="A2461" s="442"/>
      <c r="B2461" s="449" t="s">
        <v>746</v>
      </c>
      <c r="C2461" s="449"/>
      <c r="D2461" s="449"/>
      <c r="E2461" s="449"/>
      <c r="F2461" s="449"/>
      <c r="G2461" s="449"/>
      <c r="H2461" s="440">
        <f>SUM(H2460)</f>
        <v>1610</v>
      </c>
      <c r="I2461" s="440"/>
      <c r="J2461" s="440"/>
      <c r="K2461" s="440"/>
      <c r="L2461" s="440"/>
      <c r="M2461" s="440"/>
      <c r="N2461" s="440"/>
      <c r="O2461" s="440"/>
      <c r="P2461" s="102"/>
      <c r="Z2461" s="143"/>
      <c r="AA2461" s="143"/>
      <c r="AB2461" s="143"/>
      <c r="AC2461" s="37"/>
    </row>
    <row r="2462" spans="1:29">
      <c r="A2462" s="442"/>
      <c r="B2462" s="449" t="s">
        <v>747</v>
      </c>
      <c r="C2462" s="449"/>
      <c r="D2462" s="449"/>
      <c r="E2462" s="449"/>
      <c r="F2462" s="449"/>
      <c r="G2462" s="449"/>
      <c r="H2462" s="440">
        <f>SUM(I2460:L2460)</f>
        <v>230</v>
      </c>
      <c r="I2462" s="440"/>
      <c r="J2462" s="440"/>
      <c r="K2462" s="440"/>
      <c r="L2462" s="440"/>
      <c r="M2462" s="440"/>
      <c r="N2462" s="440"/>
      <c r="O2462" s="440"/>
      <c r="P2462" s="102"/>
      <c r="Z2462" s="143"/>
      <c r="AA2462" s="143"/>
      <c r="AB2462" s="143"/>
      <c r="AC2462" s="37"/>
    </row>
    <row r="2463" spans="1:29">
      <c r="A2463" s="442"/>
      <c r="B2463" s="449" t="s">
        <v>748</v>
      </c>
      <c r="C2463" s="449"/>
      <c r="D2463" s="449"/>
      <c r="E2463" s="449"/>
      <c r="F2463" s="449"/>
      <c r="G2463" s="449"/>
      <c r="H2463" s="440">
        <f>SUM(M2460:O2460)</f>
        <v>0</v>
      </c>
      <c r="I2463" s="440"/>
      <c r="J2463" s="440"/>
      <c r="K2463" s="440"/>
      <c r="L2463" s="440"/>
      <c r="M2463" s="440"/>
      <c r="N2463" s="440"/>
      <c r="O2463" s="440"/>
      <c r="P2463" s="102"/>
      <c r="Z2463" s="143"/>
      <c r="AA2463" s="143"/>
      <c r="AB2463" s="143"/>
      <c r="AC2463" s="37"/>
    </row>
    <row r="2464" spans="1:29">
      <c r="A2464" s="442"/>
      <c r="B2464" s="439" t="s">
        <v>721</v>
      </c>
      <c r="C2464" s="439"/>
      <c r="D2464" s="439"/>
      <c r="E2464" s="439"/>
      <c r="F2464" s="439"/>
      <c r="G2464" s="439"/>
      <c r="H2464" s="440">
        <f>SUM(H2461:P2463)</f>
        <v>1840</v>
      </c>
      <c r="I2464" s="440"/>
      <c r="J2464" s="440"/>
      <c r="K2464" s="440"/>
      <c r="L2464" s="440"/>
      <c r="M2464" s="440"/>
      <c r="N2464" s="440"/>
      <c r="O2464" s="440"/>
      <c r="P2464" s="102"/>
      <c r="Z2464" s="143"/>
      <c r="AA2464" s="143"/>
      <c r="AB2464" s="143"/>
      <c r="AC2464" s="37"/>
    </row>
    <row r="2465" spans="1:29">
      <c r="A2465" s="442"/>
      <c r="B2465" s="450" t="s">
        <v>749</v>
      </c>
      <c r="C2465" s="450"/>
      <c r="D2465" s="450"/>
      <c r="E2465" s="450"/>
      <c r="F2465" s="450"/>
      <c r="G2465" s="450"/>
      <c r="H2465" s="443">
        <f>H2464/G2453</f>
        <v>0.8</v>
      </c>
      <c r="I2465" s="443"/>
      <c r="J2465" s="443"/>
      <c r="K2465" s="443"/>
      <c r="L2465" s="443"/>
      <c r="M2465" s="443"/>
      <c r="N2465" s="443"/>
      <c r="O2465" s="443"/>
      <c r="P2465" s="102"/>
      <c r="Z2465" s="143"/>
      <c r="AA2465" s="143"/>
      <c r="AB2465" s="143"/>
      <c r="AC2465" s="37"/>
    </row>
    <row r="2466" spans="1:29" s="129" customFormat="1">
      <c r="A2466" s="121"/>
      <c r="B2466" s="121"/>
      <c r="C2466" s="121"/>
      <c r="D2466" s="121"/>
      <c r="E2466" s="121"/>
      <c r="F2466" s="122"/>
      <c r="G2466" s="122"/>
      <c r="H2466" s="123"/>
      <c r="I2466" s="124"/>
      <c r="J2466" s="124"/>
      <c r="K2466" s="124"/>
      <c r="L2466" s="125"/>
      <c r="M2466" s="125"/>
      <c r="N2466" s="127"/>
      <c r="O2466" s="127"/>
      <c r="P2466" s="127"/>
      <c r="Q2466" s="127"/>
      <c r="R2466" s="127"/>
      <c r="S2466" s="127"/>
      <c r="T2466" s="127"/>
      <c r="U2466" s="127"/>
      <c r="V2466" s="127"/>
      <c r="W2466" s="127"/>
      <c r="X2466" s="127"/>
      <c r="Y2466" s="127"/>
      <c r="Z2466" s="143"/>
      <c r="AA2466" s="143"/>
      <c r="AB2466" s="143"/>
      <c r="AC2466" s="37"/>
    </row>
    <row r="2467" spans="1:29" ht="15" customHeight="1">
      <c r="A2467" s="422" t="s">
        <v>678</v>
      </c>
      <c r="B2467" s="422" t="s">
        <v>679</v>
      </c>
      <c r="C2467" s="422" t="s">
        <v>680</v>
      </c>
      <c r="D2467" s="422" t="s">
        <v>681</v>
      </c>
      <c r="E2467" s="422" t="s">
        <v>682</v>
      </c>
      <c r="F2467" s="423" t="s">
        <v>683</v>
      </c>
      <c r="G2467" s="423" t="s">
        <v>684</v>
      </c>
      <c r="H2467" s="138">
        <v>0.7</v>
      </c>
      <c r="I2467" s="451">
        <v>0.1</v>
      </c>
      <c r="J2467" s="451"/>
      <c r="K2467" s="451"/>
      <c r="L2467" s="451"/>
      <c r="M2467" s="444">
        <v>0.1</v>
      </c>
      <c r="N2467" s="444"/>
      <c r="O2467" s="139">
        <v>0.1</v>
      </c>
      <c r="P2467" s="102"/>
      <c r="Z2467" s="143"/>
      <c r="AA2467" s="143"/>
      <c r="AB2467" s="143"/>
      <c r="AC2467" s="37"/>
    </row>
    <row r="2468" spans="1:29" ht="14.25" customHeight="1">
      <c r="A2468" s="422"/>
      <c r="B2468" s="422"/>
      <c r="C2468" s="422"/>
      <c r="D2468" s="422"/>
      <c r="E2468" s="422"/>
      <c r="F2468" s="422"/>
      <c r="G2468" s="422"/>
      <c r="H2468" s="445" t="s">
        <v>727</v>
      </c>
      <c r="I2468" s="452" t="s">
        <v>728</v>
      </c>
      <c r="J2468" s="452"/>
      <c r="K2468" s="452"/>
      <c r="L2468" s="452"/>
      <c r="M2468" s="446" t="s">
        <v>729</v>
      </c>
      <c r="N2468" s="446"/>
      <c r="O2468" s="447" t="s">
        <v>730</v>
      </c>
      <c r="P2468" s="102"/>
      <c r="Z2468" s="143"/>
      <c r="AA2468" s="143"/>
      <c r="AB2468" s="143"/>
      <c r="AC2468" s="37"/>
    </row>
    <row r="2469" spans="1:29" ht="67.5" customHeight="1">
      <c r="A2469" s="442" t="s">
        <v>451</v>
      </c>
      <c r="B2469" s="427" t="s">
        <v>807</v>
      </c>
      <c r="C2469" s="428">
        <v>1</v>
      </c>
      <c r="D2469" s="428">
        <v>1</v>
      </c>
      <c r="E2469" s="474" t="s">
        <v>618</v>
      </c>
      <c r="F2469" s="429">
        <v>3800</v>
      </c>
      <c r="G2469" s="429">
        <v>3800</v>
      </c>
      <c r="H2469" s="445"/>
      <c r="I2469" s="154" t="s">
        <v>732</v>
      </c>
      <c r="J2469" s="154" t="s">
        <v>733</v>
      </c>
      <c r="K2469" s="154" t="s">
        <v>734</v>
      </c>
      <c r="L2469" s="154" t="s">
        <v>735</v>
      </c>
      <c r="M2469" s="144" t="s">
        <v>736</v>
      </c>
      <c r="N2469" s="144" t="s">
        <v>737</v>
      </c>
      <c r="O2469" s="447"/>
      <c r="P2469" s="102"/>
      <c r="Z2469" s="143"/>
      <c r="AA2469" s="143"/>
      <c r="AB2469" s="143"/>
      <c r="AC2469" s="37"/>
    </row>
    <row r="2470" spans="1:29" ht="39" customHeight="1">
      <c r="A2470" s="442"/>
      <c r="B2470" s="427"/>
      <c r="C2470" s="427"/>
      <c r="D2470" s="427"/>
      <c r="E2470" s="427"/>
      <c r="F2470" s="427"/>
      <c r="G2470" s="427"/>
      <c r="H2470" s="427"/>
      <c r="I2470" s="153">
        <v>0.6</v>
      </c>
      <c r="J2470" s="153">
        <v>0.2</v>
      </c>
      <c r="K2470" s="153">
        <v>0.1</v>
      </c>
      <c r="L2470" s="153">
        <v>0.1</v>
      </c>
      <c r="M2470" s="144">
        <v>0.9</v>
      </c>
      <c r="N2470" s="144">
        <v>0.1</v>
      </c>
      <c r="O2470" s="447"/>
      <c r="P2470" s="102"/>
      <c r="Z2470" s="143"/>
      <c r="AA2470" s="143"/>
      <c r="AB2470" s="143"/>
      <c r="AC2470" s="37"/>
    </row>
    <row r="2471" spans="1:29">
      <c r="A2471" s="442"/>
      <c r="B2471" s="432"/>
      <c r="C2471" s="432"/>
      <c r="D2471" s="432"/>
      <c r="E2471" s="432"/>
      <c r="F2471" s="432"/>
      <c r="G2471" s="432"/>
      <c r="H2471" s="149"/>
      <c r="I2471" s="149"/>
      <c r="J2471" s="149"/>
      <c r="K2471" s="149"/>
      <c r="L2471" s="149"/>
      <c r="M2471" s="149"/>
      <c r="N2471" s="149"/>
      <c r="O2471" s="149"/>
      <c r="P2471" s="102"/>
      <c r="Z2471" s="143"/>
      <c r="AA2471" s="143"/>
      <c r="AB2471" s="143"/>
      <c r="AC2471" s="37"/>
    </row>
    <row r="2472" spans="1:29">
      <c r="A2472" s="442"/>
      <c r="B2472" s="433"/>
      <c r="C2472" s="433"/>
      <c r="D2472" s="433"/>
      <c r="E2472" s="433"/>
      <c r="F2472" s="433"/>
      <c r="G2472" s="433"/>
      <c r="H2472" s="149"/>
      <c r="I2472" s="149"/>
      <c r="J2472" s="149"/>
      <c r="K2472" s="149"/>
      <c r="L2472" s="149"/>
      <c r="M2472" s="149"/>
      <c r="N2472" s="149"/>
      <c r="O2472" s="149"/>
      <c r="P2472" s="102"/>
      <c r="Z2472" s="143"/>
      <c r="AA2472" s="143"/>
      <c r="AB2472" s="143"/>
      <c r="AC2472" s="37"/>
    </row>
    <row r="2473" spans="1:29">
      <c r="A2473" s="442"/>
      <c r="B2473" s="432"/>
      <c r="C2473" s="432"/>
      <c r="D2473" s="432"/>
      <c r="E2473" s="432"/>
      <c r="F2473" s="432"/>
      <c r="G2473" s="432"/>
      <c r="H2473" s="149"/>
      <c r="I2473" s="149"/>
      <c r="J2473" s="149"/>
      <c r="K2473" s="149"/>
      <c r="L2473" s="149"/>
      <c r="M2473" s="149"/>
      <c r="N2473" s="149"/>
      <c r="O2473" s="149"/>
      <c r="P2473" s="102"/>
      <c r="Z2473" s="143"/>
      <c r="AA2473" s="143"/>
      <c r="AB2473" s="143"/>
      <c r="AC2473" s="37"/>
    </row>
    <row r="2474" spans="1:29">
      <c r="A2474" s="442"/>
      <c r="B2474" s="433"/>
      <c r="C2474" s="433"/>
      <c r="D2474" s="433"/>
      <c r="E2474" s="433"/>
      <c r="F2474" s="433"/>
      <c r="G2474" s="433"/>
      <c r="H2474" s="149"/>
      <c r="I2474" s="149"/>
      <c r="J2474" s="149"/>
      <c r="K2474" s="149"/>
      <c r="L2474" s="149"/>
      <c r="M2474" s="149"/>
      <c r="N2474" s="149"/>
      <c r="O2474" s="149"/>
      <c r="P2474" s="102"/>
      <c r="Z2474" s="143"/>
      <c r="AA2474" s="143"/>
      <c r="AB2474" s="143"/>
      <c r="AC2474" s="37"/>
    </row>
    <row r="2475" spans="1:29">
      <c r="A2475" s="442"/>
      <c r="B2475" s="448" t="s">
        <v>720</v>
      </c>
      <c r="C2475" s="448"/>
      <c r="D2475" s="448"/>
      <c r="E2475" s="448"/>
      <c r="F2475" s="448"/>
      <c r="G2475" s="448"/>
      <c r="H2475" s="152">
        <f t="shared" ref="H2475:O2476" si="157">H2471+H2473</f>
        <v>0</v>
      </c>
      <c r="I2475" s="152">
        <f t="shared" si="157"/>
        <v>0</v>
      </c>
      <c r="J2475" s="152">
        <f t="shared" si="157"/>
        <v>0</v>
      </c>
      <c r="K2475" s="152">
        <f t="shared" si="157"/>
        <v>0</v>
      </c>
      <c r="L2475" s="152">
        <f t="shared" si="157"/>
        <v>0</v>
      </c>
      <c r="M2475" s="152">
        <f t="shared" si="157"/>
        <v>0</v>
      </c>
      <c r="N2475" s="152">
        <f t="shared" si="157"/>
        <v>0</v>
      </c>
      <c r="O2475" s="152">
        <f t="shared" si="157"/>
        <v>0</v>
      </c>
      <c r="P2475" s="102"/>
      <c r="Z2475" s="143"/>
      <c r="AA2475" s="143"/>
      <c r="AB2475" s="143"/>
      <c r="AC2475" s="37"/>
    </row>
    <row r="2476" spans="1:29">
      <c r="A2476" s="442"/>
      <c r="B2476" s="439" t="s">
        <v>695</v>
      </c>
      <c r="C2476" s="439"/>
      <c r="D2476" s="439"/>
      <c r="E2476" s="439"/>
      <c r="F2476" s="439"/>
      <c r="G2476" s="439"/>
      <c r="H2476" s="117">
        <f t="shared" si="157"/>
        <v>0</v>
      </c>
      <c r="I2476" s="117">
        <f t="shared" si="157"/>
        <v>0</v>
      </c>
      <c r="J2476" s="117">
        <f t="shared" si="157"/>
        <v>0</v>
      </c>
      <c r="K2476" s="117">
        <f t="shared" si="157"/>
        <v>0</v>
      </c>
      <c r="L2476" s="117">
        <f t="shared" si="157"/>
        <v>0</v>
      </c>
      <c r="M2476" s="117">
        <f t="shared" si="157"/>
        <v>0</v>
      </c>
      <c r="N2476" s="117">
        <f t="shared" si="157"/>
        <v>0</v>
      </c>
      <c r="O2476" s="117">
        <f t="shared" si="157"/>
        <v>0</v>
      </c>
      <c r="P2476" s="102"/>
      <c r="U2476" s="141"/>
      <c r="Z2476" s="143"/>
      <c r="AA2476" s="143"/>
      <c r="AB2476" s="143"/>
      <c r="AC2476" s="37"/>
    </row>
    <row r="2477" spans="1:29">
      <c r="A2477" s="442"/>
      <c r="B2477" s="449" t="s">
        <v>746</v>
      </c>
      <c r="C2477" s="449"/>
      <c r="D2477" s="449"/>
      <c r="E2477" s="449"/>
      <c r="F2477" s="449"/>
      <c r="G2477" s="449"/>
      <c r="H2477" s="440">
        <f>SUM(H2476)</f>
        <v>0</v>
      </c>
      <c r="I2477" s="440"/>
      <c r="J2477" s="440"/>
      <c r="K2477" s="440"/>
      <c r="L2477" s="440"/>
      <c r="M2477" s="440"/>
      <c r="N2477" s="440"/>
      <c r="O2477" s="440"/>
      <c r="P2477" s="102"/>
      <c r="Z2477" s="143"/>
      <c r="AA2477" s="143"/>
      <c r="AB2477" s="143"/>
      <c r="AC2477" s="37"/>
    </row>
    <row r="2478" spans="1:29">
      <c r="A2478" s="442"/>
      <c r="B2478" s="449" t="s">
        <v>747</v>
      </c>
      <c r="C2478" s="449"/>
      <c r="D2478" s="449"/>
      <c r="E2478" s="449"/>
      <c r="F2478" s="449"/>
      <c r="G2478" s="449"/>
      <c r="H2478" s="440">
        <f>SUM(I2476:L2476)</f>
        <v>0</v>
      </c>
      <c r="I2478" s="440"/>
      <c r="J2478" s="440"/>
      <c r="K2478" s="440"/>
      <c r="L2478" s="440"/>
      <c r="M2478" s="440"/>
      <c r="N2478" s="440"/>
      <c r="O2478" s="440"/>
      <c r="P2478" s="102"/>
      <c r="Z2478" s="143"/>
      <c r="AA2478" s="143"/>
      <c r="AB2478" s="143"/>
      <c r="AC2478" s="37"/>
    </row>
    <row r="2479" spans="1:29">
      <c r="A2479" s="442"/>
      <c r="B2479" s="449" t="s">
        <v>748</v>
      </c>
      <c r="C2479" s="449"/>
      <c r="D2479" s="449"/>
      <c r="E2479" s="449"/>
      <c r="F2479" s="449"/>
      <c r="G2479" s="449"/>
      <c r="H2479" s="440">
        <f>SUM(M2476:O2476)</f>
        <v>0</v>
      </c>
      <c r="I2479" s="440"/>
      <c r="J2479" s="440"/>
      <c r="K2479" s="440"/>
      <c r="L2479" s="440"/>
      <c r="M2479" s="440"/>
      <c r="N2479" s="440"/>
      <c r="O2479" s="440"/>
      <c r="P2479" s="102"/>
      <c r="Z2479" s="143"/>
      <c r="AA2479" s="143"/>
      <c r="AB2479" s="143"/>
      <c r="AC2479" s="37"/>
    </row>
    <row r="2480" spans="1:29">
      <c r="A2480" s="442"/>
      <c r="B2480" s="439" t="s">
        <v>721</v>
      </c>
      <c r="C2480" s="439"/>
      <c r="D2480" s="439"/>
      <c r="E2480" s="439"/>
      <c r="F2480" s="439"/>
      <c r="G2480" s="439"/>
      <c r="H2480" s="440">
        <f>SUM(H2477:P2479)</f>
        <v>0</v>
      </c>
      <c r="I2480" s="440"/>
      <c r="J2480" s="440"/>
      <c r="K2480" s="440"/>
      <c r="L2480" s="440"/>
      <c r="M2480" s="440"/>
      <c r="N2480" s="440"/>
      <c r="O2480" s="440"/>
      <c r="P2480" s="102"/>
      <c r="Z2480" s="143"/>
      <c r="AA2480" s="143"/>
      <c r="AB2480" s="143"/>
      <c r="AC2480" s="37"/>
    </row>
    <row r="2481" spans="1:29">
      <c r="A2481" s="442"/>
      <c r="B2481" s="450" t="s">
        <v>749</v>
      </c>
      <c r="C2481" s="450"/>
      <c r="D2481" s="450"/>
      <c r="E2481" s="450"/>
      <c r="F2481" s="450"/>
      <c r="G2481" s="450"/>
      <c r="H2481" s="443">
        <f>H2480/G2469</f>
        <v>0</v>
      </c>
      <c r="I2481" s="443"/>
      <c r="J2481" s="443"/>
      <c r="K2481" s="443"/>
      <c r="L2481" s="443"/>
      <c r="M2481" s="443"/>
      <c r="N2481" s="443"/>
      <c r="O2481" s="443"/>
      <c r="P2481" s="102"/>
      <c r="Z2481" s="143"/>
      <c r="AA2481" s="143"/>
      <c r="AB2481" s="143"/>
      <c r="AC2481" s="37"/>
    </row>
    <row r="2482" spans="1:29" s="129" customFormat="1">
      <c r="A2482" s="121"/>
      <c r="B2482" s="121"/>
      <c r="C2482" s="121"/>
      <c r="D2482" s="121"/>
      <c r="E2482" s="121"/>
      <c r="F2482" s="122"/>
      <c r="G2482" s="122"/>
      <c r="H2482" s="123"/>
      <c r="I2482" s="124"/>
      <c r="J2482" s="124"/>
      <c r="K2482" s="124"/>
      <c r="L2482" s="125"/>
      <c r="M2482" s="125"/>
      <c r="N2482" s="127"/>
      <c r="O2482" s="127"/>
      <c r="P2482" s="127"/>
      <c r="Q2482" s="127"/>
      <c r="R2482" s="127"/>
      <c r="S2482" s="127"/>
      <c r="T2482" s="127"/>
      <c r="U2482" s="127"/>
      <c r="V2482" s="127"/>
      <c r="W2482" s="127"/>
      <c r="X2482" s="127"/>
      <c r="Y2482" s="127"/>
      <c r="Z2482" s="143"/>
      <c r="AA2482" s="143"/>
      <c r="AB2482" s="143"/>
      <c r="AC2482" s="37"/>
    </row>
    <row r="2483" spans="1:29" ht="15" customHeight="1">
      <c r="A2483" s="422" t="s">
        <v>678</v>
      </c>
      <c r="B2483" s="422" t="s">
        <v>679</v>
      </c>
      <c r="C2483" s="422" t="s">
        <v>680</v>
      </c>
      <c r="D2483" s="422" t="s">
        <v>681</v>
      </c>
      <c r="E2483" s="422" t="s">
        <v>682</v>
      </c>
      <c r="F2483" s="423" t="s">
        <v>683</v>
      </c>
      <c r="G2483" s="423" t="s">
        <v>684</v>
      </c>
      <c r="H2483" s="138">
        <v>0.7</v>
      </c>
      <c r="I2483" s="451">
        <v>0.1</v>
      </c>
      <c r="J2483" s="451"/>
      <c r="K2483" s="451"/>
      <c r="L2483" s="451"/>
      <c r="M2483" s="444">
        <v>0.1</v>
      </c>
      <c r="N2483" s="444"/>
      <c r="O2483" s="139">
        <v>0.1</v>
      </c>
      <c r="P2483" s="102"/>
      <c r="Z2483" s="143"/>
      <c r="AA2483" s="143"/>
      <c r="AB2483" s="143"/>
      <c r="AC2483" s="37"/>
    </row>
    <row r="2484" spans="1:29" ht="14.25" customHeight="1">
      <c r="A2484" s="422"/>
      <c r="B2484" s="422"/>
      <c r="C2484" s="422"/>
      <c r="D2484" s="422"/>
      <c r="E2484" s="422"/>
      <c r="F2484" s="422"/>
      <c r="G2484" s="422"/>
      <c r="H2484" s="445" t="s">
        <v>727</v>
      </c>
      <c r="I2484" s="452" t="s">
        <v>728</v>
      </c>
      <c r="J2484" s="452"/>
      <c r="K2484" s="452"/>
      <c r="L2484" s="452"/>
      <c r="M2484" s="446" t="s">
        <v>729</v>
      </c>
      <c r="N2484" s="446"/>
      <c r="O2484" s="447" t="s">
        <v>730</v>
      </c>
      <c r="P2484" s="102"/>
      <c r="Z2484" s="143"/>
      <c r="AA2484" s="143"/>
      <c r="AB2484" s="143"/>
      <c r="AC2484" s="37"/>
    </row>
    <row r="2485" spans="1:29" ht="67.5" customHeight="1">
      <c r="A2485" s="442" t="s">
        <v>452</v>
      </c>
      <c r="B2485" s="427" t="s">
        <v>1011</v>
      </c>
      <c r="C2485" s="428">
        <v>1</v>
      </c>
      <c r="D2485" s="428">
        <v>1</v>
      </c>
      <c r="E2485" s="474" t="s">
        <v>618</v>
      </c>
      <c r="F2485" s="429">
        <v>6200</v>
      </c>
      <c r="G2485" s="429">
        <v>6200</v>
      </c>
      <c r="H2485" s="445"/>
      <c r="I2485" s="154" t="s">
        <v>732</v>
      </c>
      <c r="J2485" s="154" t="s">
        <v>800</v>
      </c>
      <c r="K2485" s="154" t="s">
        <v>734</v>
      </c>
      <c r="L2485" s="154" t="s">
        <v>735</v>
      </c>
      <c r="M2485" s="144" t="s">
        <v>736</v>
      </c>
      <c r="N2485" s="144" t="s">
        <v>737</v>
      </c>
      <c r="O2485" s="447"/>
      <c r="P2485" s="102"/>
      <c r="Z2485" s="143"/>
      <c r="AA2485" s="143"/>
      <c r="AB2485" s="143"/>
      <c r="AC2485" s="37"/>
    </row>
    <row r="2486" spans="1:29" ht="39" customHeight="1">
      <c r="A2486" s="442"/>
      <c r="B2486" s="427"/>
      <c r="C2486" s="427"/>
      <c r="D2486" s="427"/>
      <c r="E2486" s="427"/>
      <c r="F2486" s="427"/>
      <c r="G2486" s="427"/>
      <c r="H2486" s="427"/>
      <c r="I2486" s="153">
        <v>0.5</v>
      </c>
      <c r="J2486" s="153">
        <v>0.2</v>
      </c>
      <c r="K2486" s="153">
        <v>0.2</v>
      </c>
      <c r="L2486" s="153">
        <v>0.1</v>
      </c>
      <c r="M2486" s="144">
        <v>0.9</v>
      </c>
      <c r="N2486" s="144">
        <v>0.1</v>
      </c>
      <c r="O2486" s="447"/>
      <c r="P2486" s="102"/>
      <c r="Z2486" s="143"/>
      <c r="AA2486" s="143"/>
      <c r="AB2486" s="143"/>
      <c r="AC2486" s="37"/>
    </row>
    <row r="2487" spans="1:29">
      <c r="A2487" s="442"/>
      <c r="B2487" s="432" t="s">
        <v>718</v>
      </c>
      <c r="C2487" s="432"/>
      <c r="D2487" s="432"/>
      <c r="E2487" s="432"/>
      <c r="F2487" s="432"/>
      <c r="G2487" s="432"/>
      <c r="H2487" s="148">
        <v>1</v>
      </c>
      <c r="I2487" s="149"/>
      <c r="J2487" s="149"/>
      <c r="K2487" s="149"/>
      <c r="L2487" s="149"/>
      <c r="M2487" s="149"/>
      <c r="N2487" s="149"/>
      <c r="O2487" s="149"/>
      <c r="P2487" s="102"/>
      <c r="Z2487" s="143"/>
      <c r="AA2487" s="143"/>
      <c r="AB2487" s="143"/>
      <c r="AC2487" s="37"/>
    </row>
    <row r="2488" spans="1:29">
      <c r="A2488" s="442"/>
      <c r="B2488" s="433" t="s">
        <v>719</v>
      </c>
      <c r="C2488" s="433"/>
      <c r="D2488" s="433"/>
      <c r="E2488" s="433"/>
      <c r="F2488" s="433"/>
      <c r="G2488" s="433"/>
      <c r="H2488" s="150">
        <f>(H2487/C2485)*G2485*H2483</f>
        <v>4340</v>
      </c>
      <c r="I2488" s="149"/>
      <c r="J2488" s="149"/>
      <c r="K2488" s="149"/>
      <c r="L2488" s="149"/>
      <c r="M2488" s="149"/>
      <c r="N2488" s="149"/>
      <c r="O2488" s="149"/>
      <c r="P2488" s="102"/>
      <c r="Z2488" s="143"/>
      <c r="AA2488" s="143"/>
      <c r="AB2488" s="143"/>
      <c r="AC2488" s="37"/>
    </row>
    <row r="2489" spans="1:29">
      <c r="A2489" s="442"/>
      <c r="B2489" s="491" t="s">
        <v>744</v>
      </c>
      <c r="C2489" s="491"/>
      <c r="D2489" s="491"/>
      <c r="E2489" s="491"/>
      <c r="F2489" s="491"/>
      <c r="G2489" s="491"/>
      <c r="H2489" s="149"/>
      <c r="I2489" s="130">
        <v>1</v>
      </c>
      <c r="J2489" s="130">
        <v>1</v>
      </c>
      <c r="K2489" s="130">
        <v>1</v>
      </c>
      <c r="L2489" s="130">
        <v>1</v>
      </c>
      <c r="M2489" s="149"/>
      <c r="N2489" s="149"/>
      <c r="O2489" s="149"/>
      <c r="P2489" s="102"/>
      <c r="Z2489" s="143"/>
      <c r="AA2489" s="143"/>
      <c r="AB2489" s="143"/>
      <c r="AC2489" s="37"/>
    </row>
    <row r="2490" spans="1:29">
      <c r="A2490" s="442"/>
      <c r="B2490" s="492" t="s">
        <v>745</v>
      </c>
      <c r="C2490" s="492"/>
      <c r="D2490" s="492"/>
      <c r="E2490" s="492"/>
      <c r="F2490" s="492"/>
      <c r="G2490" s="492"/>
      <c r="H2490" s="149"/>
      <c r="I2490" s="157">
        <f>(I2489/D2485)*G2485*I2483*I2486</f>
        <v>310</v>
      </c>
      <c r="J2490" s="157">
        <f>(J2489/D2485)*G2485*I2483*J2486</f>
        <v>124</v>
      </c>
      <c r="K2490" s="157">
        <f>(K2489/C2485)*G2485*I2483*K2486</f>
        <v>124</v>
      </c>
      <c r="L2490" s="157">
        <f>(L2489/D2485)*G2485*I2483*L2486</f>
        <v>62</v>
      </c>
      <c r="M2490" s="149"/>
      <c r="N2490" s="149"/>
      <c r="O2490" s="149"/>
      <c r="P2490" s="102"/>
      <c r="Z2490" s="143"/>
      <c r="AA2490" s="143"/>
      <c r="AB2490" s="143"/>
      <c r="AC2490" s="37"/>
    </row>
    <row r="2491" spans="1:29">
      <c r="A2491" s="442"/>
      <c r="B2491" s="448" t="s">
        <v>720</v>
      </c>
      <c r="C2491" s="448"/>
      <c r="D2491" s="448"/>
      <c r="E2491" s="448"/>
      <c r="F2491" s="448"/>
      <c r="G2491" s="448"/>
      <c r="H2491" s="152">
        <f t="shared" ref="H2491:O2492" si="158">H2487+H2489</f>
        <v>1</v>
      </c>
      <c r="I2491" s="152">
        <f t="shared" si="158"/>
        <v>1</v>
      </c>
      <c r="J2491" s="152">
        <f t="shared" si="158"/>
        <v>1</v>
      </c>
      <c r="K2491" s="152">
        <f t="shared" si="158"/>
        <v>1</v>
      </c>
      <c r="L2491" s="152">
        <f t="shared" si="158"/>
        <v>1</v>
      </c>
      <c r="M2491" s="152">
        <f t="shared" si="158"/>
        <v>0</v>
      </c>
      <c r="N2491" s="152">
        <f t="shared" si="158"/>
        <v>0</v>
      </c>
      <c r="O2491" s="152">
        <f t="shared" si="158"/>
        <v>0</v>
      </c>
      <c r="P2491" s="102"/>
      <c r="Z2491" s="143"/>
      <c r="AA2491" s="143"/>
      <c r="AB2491" s="143"/>
      <c r="AC2491" s="37"/>
    </row>
    <row r="2492" spans="1:29">
      <c r="A2492" s="442"/>
      <c r="B2492" s="439" t="s">
        <v>695</v>
      </c>
      <c r="C2492" s="439"/>
      <c r="D2492" s="439"/>
      <c r="E2492" s="439"/>
      <c r="F2492" s="439"/>
      <c r="G2492" s="439"/>
      <c r="H2492" s="117">
        <f t="shared" si="158"/>
        <v>4340</v>
      </c>
      <c r="I2492" s="117">
        <f t="shared" si="158"/>
        <v>310</v>
      </c>
      <c r="J2492" s="117">
        <f t="shared" si="158"/>
        <v>124</v>
      </c>
      <c r="K2492" s="117">
        <f t="shared" si="158"/>
        <v>124</v>
      </c>
      <c r="L2492" s="117">
        <f t="shared" si="158"/>
        <v>62</v>
      </c>
      <c r="M2492" s="117">
        <f t="shared" si="158"/>
        <v>0</v>
      </c>
      <c r="N2492" s="117">
        <f t="shared" si="158"/>
        <v>0</v>
      </c>
      <c r="O2492" s="117">
        <f t="shared" si="158"/>
        <v>0</v>
      </c>
      <c r="P2492" s="102"/>
      <c r="U2492" s="141"/>
      <c r="Z2492" s="143"/>
      <c r="AA2492" s="143"/>
      <c r="AB2492" s="143"/>
      <c r="AC2492" s="37"/>
    </row>
    <row r="2493" spans="1:29">
      <c r="A2493" s="442"/>
      <c r="B2493" s="449" t="s">
        <v>746</v>
      </c>
      <c r="C2493" s="449"/>
      <c r="D2493" s="449"/>
      <c r="E2493" s="449"/>
      <c r="F2493" s="449"/>
      <c r="G2493" s="449"/>
      <c r="H2493" s="440">
        <f>H2492</f>
        <v>4340</v>
      </c>
      <c r="I2493" s="440"/>
      <c r="J2493" s="440"/>
      <c r="K2493" s="440"/>
      <c r="L2493" s="440"/>
      <c r="M2493" s="440"/>
      <c r="N2493" s="440"/>
      <c r="O2493" s="440"/>
      <c r="P2493" s="102"/>
      <c r="Z2493" s="143"/>
      <c r="AA2493" s="143"/>
      <c r="AB2493" s="143"/>
      <c r="AC2493" s="37"/>
    </row>
    <row r="2494" spans="1:29">
      <c r="A2494" s="442"/>
      <c r="B2494" s="449" t="s">
        <v>747</v>
      </c>
      <c r="C2494" s="449"/>
      <c r="D2494" s="449"/>
      <c r="E2494" s="449"/>
      <c r="F2494" s="449"/>
      <c r="G2494" s="449"/>
      <c r="H2494" s="440">
        <f>SUM(I2492:M2492)</f>
        <v>620</v>
      </c>
      <c r="I2494" s="440"/>
      <c r="J2494" s="440"/>
      <c r="K2494" s="440"/>
      <c r="L2494" s="440"/>
      <c r="M2494" s="440"/>
      <c r="N2494" s="440"/>
      <c r="O2494" s="440"/>
      <c r="P2494" s="102"/>
      <c r="Z2494" s="143"/>
      <c r="AA2494" s="143"/>
      <c r="AB2494" s="143"/>
      <c r="AC2494" s="37"/>
    </row>
    <row r="2495" spans="1:29">
      <c r="A2495" s="442"/>
      <c r="B2495" s="449" t="s">
        <v>748</v>
      </c>
      <c r="C2495" s="449"/>
      <c r="D2495" s="449"/>
      <c r="E2495" s="449"/>
      <c r="F2495" s="449"/>
      <c r="G2495" s="449"/>
      <c r="H2495" s="440">
        <f>SUM(N2491:P2491)</f>
        <v>0</v>
      </c>
      <c r="I2495" s="440"/>
      <c r="J2495" s="440"/>
      <c r="K2495" s="440"/>
      <c r="L2495" s="440"/>
      <c r="M2495" s="440"/>
      <c r="N2495" s="440"/>
      <c r="O2495" s="440"/>
      <c r="P2495" s="102"/>
      <c r="Z2495" s="143"/>
      <c r="AA2495" s="143"/>
      <c r="AB2495" s="143"/>
      <c r="AC2495" s="37"/>
    </row>
    <row r="2496" spans="1:29">
      <c r="A2496" s="442"/>
      <c r="B2496" s="439" t="s">
        <v>721</v>
      </c>
      <c r="C2496" s="439"/>
      <c r="D2496" s="439"/>
      <c r="E2496" s="439"/>
      <c r="F2496" s="439"/>
      <c r="G2496" s="439"/>
      <c r="H2496" s="440">
        <f>SUM(H2493:P2495)</f>
        <v>4960</v>
      </c>
      <c r="I2496" s="440"/>
      <c r="J2496" s="440"/>
      <c r="K2496" s="440"/>
      <c r="L2496" s="440"/>
      <c r="M2496" s="440"/>
      <c r="N2496" s="440"/>
      <c r="O2496" s="440"/>
      <c r="P2496" s="102"/>
      <c r="Z2496" s="143"/>
      <c r="AA2496" s="143"/>
      <c r="AB2496" s="143"/>
      <c r="AC2496" s="37"/>
    </row>
    <row r="2497" spans="1:29">
      <c r="A2497" s="442"/>
      <c r="B2497" s="450" t="s">
        <v>749</v>
      </c>
      <c r="C2497" s="450"/>
      <c r="D2497" s="450"/>
      <c r="E2497" s="450"/>
      <c r="F2497" s="450"/>
      <c r="G2497" s="450"/>
      <c r="H2497" s="443">
        <f>H2496/G2485</f>
        <v>0.8</v>
      </c>
      <c r="I2497" s="443"/>
      <c r="J2497" s="443"/>
      <c r="K2497" s="443"/>
      <c r="L2497" s="443"/>
      <c r="M2497" s="443"/>
      <c r="N2497" s="443"/>
      <c r="O2497" s="443"/>
      <c r="P2497" s="102"/>
      <c r="Z2497" s="143"/>
      <c r="AA2497" s="143"/>
      <c r="AB2497" s="143"/>
      <c r="AC2497" s="37"/>
    </row>
    <row r="2498" spans="1:29" s="129" customFormat="1">
      <c r="A2498" s="121"/>
      <c r="B2498" s="121"/>
      <c r="C2498" s="121"/>
      <c r="D2498" s="121"/>
      <c r="E2498" s="121"/>
      <c r="F2498" s="122"/>
      <c r="G2498" s="122"/>
      <c r="H2498" s="123"/>
      <c r="I2498" s="124"/>
      <c r="J2498" s="124"/>
      <c r="K2498" s="124"/>
      <c r="L2498" s="125"/>
      <c r="M2498" s="125"/>
      <c r="N2498" s="127"/>
      <c r="O2498" s="127"/>
      <c r="P2498" s="127"/>
      <c r="Q2498" s="127"/>
      <c r="R2498" s="127"/>
      <c r="S2498" s="127"/>
      <c r="T2498" s="127"/>
      <c r="U2498" s="127"/>
      <c r="V2498" s="127"/>
      <c r="W2498" s="127"/>
      <c r="X2498" s="127"/>
      <c r="Y2498" s="127"/>
      <c r="Z2498" s="143"/>
      <c r="AA2498" s="143"/>
      <c r="AB2498" s="143"/>
      <c r="AC2498" s="37"/>
    </row>
    <row r="2499" spans="1:29" ht="15" customHeight="1">
      <c r="A2499" s="422" t="s">
        <v>678</v>
      </c>
      <c r="B2499" s="422" t="s">
        <v>679</v>
      </c>
      <c r="C2499" s="422" t="s">
        <v>680</v>
      </c>
      <c r="D2499" s="422" t="s">
        <v>681</v>
      </c>
      <c r="E2499" s="422" t="s">
        <v>682</v>
      </c>
      <c r="F2499" s="423" t="s">
        <v>683</v>
      </c>
      <c r="G2499" s="423" t="s">
        <v>684</v>
      </c>
      <c r="H2499" s="138">
        <v>0.55000000000000004</v>
      </c>
      <c r="I2499" s="451">
        <v>0.25</v>
      </c>
      <c r="J2499" s="451"/>
      <c r="K2499" s="451"/>
      <c r="L2499" s="451"/>
      <c r="M2499" s="444">
        <v>0.1</v>
      </c>
      <c r="N2499" s="444"/>
      <c r="O2499" s="139">
        <v>0.1</v>
      </c>
      <c r="P2499" s="102"/>
      <c r="Z2499" s="143"/>
      <c r="AA2499" s="143"/>
      <c r="AB2499" s="143"/>
      <c r="AC2499" s="37"/>
    </row>
    <row r="2500" spans="1:29" ht="14.25" customHeight="1">
      <c r="A2500" s="422"/>
      <c r="B2500" s="422"/>
      <c r="C2500" s="422"/>
      <c r="D2500" s="422"/>
      <c r="E2500" s="422"/>
      <c r="F2500" s="422"/>
      <c r="G2500" s="422"/>
      <c r="H2500" s="445" t="s">
        <v>727</v>
      </c>
      <c r="I2500" s="452" t="s">
        <v>728</v>
      </c>
      <c r="J2500" s="452"/>
      <c r="K2500" s="452"/>
      <c r="L2500" s="452"/>
      <c r="M2500" s="446" t="s">
        <v>729</v>
      </c>
      <c r="N2500" s="446"/>
      <c r="O2500" s="447" t="s">
        <v>730</v>
      </c>
      <c r="P2500" s="102"/>
      <c r="Z2500" s="143"/>
      <c r="AA2500" s="143"/>
      <c r="AB2500" s="143"/>
      <c r="AC2500" s="37"/>
    </row>
    <row r="2501" spans="1:29" ht="67.5" customHeight="1">
      <c r="A2501" s="442" t="s">
        <v>455</v>
      </c>
      <c r="B2501" s="427" t="s">
        <v>1012</v>
      </c>
      <c r="C2501" s="428">
        <v>1</v>
      </c>
      <c r="D2501" s="428">
        <v>1</v>
      </c>
      <c r="E2501" s="474" t="s">
        <v>618</v>
      </c>
      <c r="F2501" s="429">
        <v>1800</v>
      </c>
      <c r="G2501" s="429">
        <v>1800</v>
      </c>
      <c r="H2501" s="445"/>
      <c r="I2501" s="154" t="s">
        <v>732</v>
      </c>
      <c r="J2501" s="154" t="s">
        <v>800</v>
      </c>
      <c r="K2501" s="154" t="s">
        <v>734</v>
      </c>
      <c r="L2501" s="154" t="s">
        <v>735</v>
      </c>
      <c r="M2501" s="144" t="s">
        <v>736</v>
      </c>
      <c r="N2501" s="144" t="s">
        <v>737</v>
      </c>
      <c r="O2501" s="447"/>
      <c r="P2501" s="102"/>
      <c r="Z2501" s="143"/>
      <c r="AA2501" s="143"/>
      <c r="AB2501" s="143"/>
      <c r="AC2501" s="37"/>
    </row>
    <row r="2502" spans="1:29" ht="39" customHeight="1">
      <c r="A2502" s="442"/>
      <c r="B2502" s="427"/>
      <c r="C2502" s="427"/>
      <c r="D2502" s="427"/>
      <c r="E2502" s="427"/>
      <c r="F2502" s="427"/>
      <c r="G2502" s="427"/>
      <c r="H2502" s="427"/>
      <c r="I2502" s="153">
        <v>0.5</v>
      </c>
      <c r="J2502" s="153">
        <v>0.2</v>
      </c>
      <c r="K2502" s="153">
        <v>0.2</v>
      </c>
      <c r="L2502" s="153">
        <v>0.1</v>
      </c>
      <c r="M2502" s="144">
        <v>0.9</v>
      </c>
      <c r="N2502" s="144">
        <v>0.1</v>
      </c>
      <c r="O2502" s="447"/>
      <c r="P2502" s="102"/>
      <c r="Z2502" s="143"/>
      <c r="AA2502" s="143"/>
      <c r="AB2502" s="143"/>
      <c r="AC2502" s="37"/>
    </row>
    <row r="2503" spans="1:29">
      <c r="A2503" s="442"/>
      <c r="B2503" s="432" t="s">
        <v>742</v>
      </c>
      <c r="C2503" s="432"/>
      <c r="D2503" s="432"/>
      <c r="E2503" s="432"/>
      <c r="F2503" s="432"/>
      <c r="G2503" s="432"/>
      <c r="H2503" s="148">
        <v>1</v>
      </c>
      <c r="I2503" s="149"/>
      <c r="J2503" s="149"/>
      <c r="K2503" s="149"/>
      <c r="L2503" s="149"/>
      <c r="M2503" s="149"/>
      <c r="N2503" s="149"/>
      <c r="O2503" s="149"/>
      <c r="P2503" s="102"/>
      <c r="Z2503" s="143"/>
      <c r="AA2503" s="143"/>
      <c r="AB2503" s="143"/>
      <c r="AC2503" s="37"/>
    </row>
    <row r="2504" spans="1:29">
      <c r="A2504" s="442"/>
      <c r="B2504" s="433" t="s">
        <v>743</v>
      </c>
      <c r="C2504" s="433"/>
      <c r="D2504" s="433"/>
      <c r="E2504" s="433"/>
      <c r="F2504" s="433"/>
      <c r="G2504" s="433"/>
      <c r="H2504" s="150">
        <f>(H2503/C2501)*G2501*H2499</f>
        <v>990.00000000000011</v>
      </c>
      <c r="I2504" s="149"/>
      <c r="J2504" s="149"/>
      <c r="K2504" s="149"/>
      <c r="L2504" s="149"/>
      <c r="M2504" s="149"/>
      <c r="N2504" s="149"/>
      <c r="O2504" s="149"/>
      <c r="P2504" s="102"/>
      <c r="Z2504" s="143"/>
      <c r="AA2504" s="143"/>
      <c r="AB2504" s="143"/>
      <c r="AC2504" s="37"/>
    </row>
    <row r="2505" spans="1:29">
      <c r="A2505" s="442"/>
      <c r="B2505" s="432"/>
      <c r="C2505" s="432"/>
      <c r="D2505" s="432"/>
      <c r="E2505" s="432"/>
      <c r="F2505" s="432"/>
      <c r="G2505" s="432"/>
      <c r="H2505" s="149"/>
      <c r="I2505" s="149"/>
      <c r="J2505" s="149"/>
      <c r="K2505" s="149"/>
      <c r="L2505" s="149"/>
      <c r="M2505" s="149"/>
      <c r="N2505" s="149"/>
      <c r="O2505" s="149"/>
      <c r="P2505" s="102"/>
      <c r="Z2505" s="143"/>
      <c r="AA2505" s="143"/>
      <c r="AB2505" s="143"/>
      <c r="AC2505" s="37"/>
    </row>
    <row r="2506" spans="1:29">
      <c r="A2506" s="442"/>
      <c r="B2506" s="433"/>
      <c r="C2506" s="433"/>
      <c r="D2506" s="433"/>
      <c r="E2506" s="433"/>
      <c r="F2506" s="433"/>
      <c r="G2506" s="433"/>
      <c r="H2506" s="149"/>
      <c r="I2506" s="149"/>
      <c r="J2506" s="149"/>
      <c r="K2506" s="149"/>
      <c r="L2506" s="149"/>
      <c r="M2506" s="149"/>
      <c r="N2506" s="149"/>
      <c r="O2506" s="149"/>
      <c r="P2506" s="102"/>
      <c r="Z2506" s="143"/>
      <c r="AA2506" s="143"/>
      <c r="AB2506" s="143"/>
      <c r="AC2506" s="37"/>
    </row>
    <row r="2507" spans="1:29">
      <c r="A2507" s="442"/>
      <c r="B2507" s="448" t="s">
        <v>720</v>
      </c>
      <c r="C2507" s="448"/>
      <c r="D2507" s="448"/>
      <c r="E2507" s="448"/>
      <c r="F2507" s="448"/>
      <c r="G2507" s="448"/>
      <c r="H2507" s="152">
        <f t="shared" ref="H2507:O2508" si="159">H2503+H2505</f>
        <v>1</v>
      </c>
      <c r="I2507" s="152">
        <f t="shared" si="159"/>
        <v>0</v>
      </c>
      <c r="J2507" s="152">
        <f t="shared" si="159"/>
        <v>0</v>
      </c>
      <c r="K2507" s="152">
        <f t="shared" si="159"/>
        <v>0</v>
      </c>
      <c r="L2507" s="152">
        <f t="shared" si="159"/>
        <v>0</v>
      </c>
      <c r="M2507" s="152">
        <f t="shared" si="159"/>
        <v>0</v>
      </c>
      <c r="N2507" s="152">
        <f t="shared" si="159"/>
        <v>0</v>
      </c>
      <c r="O2507" s="152">
        <f t="shared" si="159"/>
        <v>0</v>
      </c>
      <c r="P2507" s="102"/>
      <c r="Z2507" s="143"/>
      <c r="AA2507" s="143"/>
      <c r="AB2507" s="143"/>
      <c r="AC2507" s="37"/>
    </row>
    <row r="2508" spans="1:29">
      <c r="A2508" s="442"/>
      <c r="B2508" s="439" t="s">
        <v>695</v>
      </c>
      <c r="C2508" s="439"/>
      <c r="D2508" s="439"/>
      <c r="E2508" s="439"/>
      <c r="F2508" s="439"/>
      <c r="G2508" s="439"/>
      <c r="H2508" s="117">
        <f t="shared" si="159"/>
        <v>990.00000000000011</v>
      </c>
      <c r="I2508" s="117">
        <f t="shared" si="159"/>
        <v>0</v>
      </c>
      <c r="J2508" s="117">
        <f t="shared" si="159"/>
        <v>0</v>
      </c>
      <c r="K2508" s="117">
        <f t="shared" si="159"/>
        <v>0</v>
      </c>
      <c r="L2508" s="117">
        <f t="shared" si="159"/>
        <v>0</v>
      </c>
      <c r="M2508" s="117">
        <f t="shared" si="159"/>
        <v>0</v>
      </c>
      <c r="N2508" s="117">
        <f t="shared" si="159"/>
        <v>0</v>
      </c>
      <c r="O2508" s="117">
        <f t="shared" si="159"/>
        <v>0</v>
      </c>
      <c r="P2508" s="102"/>
      <c r="U2508" s="141"/>
      <c r="Z2508" s="143"/>
      <c r="AA2508" s="143"/>
      <c r="AB2508" s="143"/>
      <c r="AC2508" s="37"/>
    </row>
    <row r="2509" spans="1:29">
      <c r="A2509" s="442"/>
      <c r="B2509" s="449" t="s">
        <v>746</v>
      </c>
      <c r="C2509" s="449"/>
      <c r="D2509" s="449"/>
      <c r="E2509" s="449"/>
      <c r="F2509" s="449"/>
      <c r="G2509" s="449"/>
      <c r="H2509" s="440">
        <f>SUM(H2508)</f>
        <v>990.00000000000011</v>
      </c>
      <c r="I2509" s="440"/>
      <c r="J2509" s="440"/>
      <c r="K2509" s="440"/>
      <c r="L2509" s="440"/>
      <c r="M2509" s="440"/>
      <c r="N2509" s="440"/>
      <c r="O2509" s="440"/>
      <c r="P2509" s="102"/>
      <c r="Z2509" s="143"/>
      <c r="AA2509" s="143"/>
      <c r="AB2509" s="143"/>
      <c r="AC2509" s="37"/>
    </row>
    <row r="2510" spans="1:29">
      <c r="A2510" s="442"/>
      <c r="B2510" s="449" t="s">
        <v>747</v>
      </c>
      <c r="C2510" s="449"/>
      <c r="D2510" s="449"/>
      <c r="E2510" s="449"/>
      <c r="F2510" s="449"/>
      <c r="G2510" s="449"/>
      <c r="H2510" s="440">
        <f>SUM(I2508:L2508)</f>
        <v>0</v>
      </c>
      <c r="I2510" s="440"/>
      <c r="J2510" s="440"/>
      <c r="K2510" s="440"/>
      <c r="L2510" s="440"/>
      <c r="M2510" s="440"/>
      <c r="N2510" s="440"/>
      <c r="O2510" s="440"/>
      <c r="P2510" s="102"/>
      <c r="Z2510" s="143"/>
      <c r="AA2510" s="143"/>
      <c r="AB2510" s="143"/>
      <c r="AC2510" s="37"/>
    </row>
    <row r="2511" spans="1:29">
      <c r="A2511" s="442"/>
      <c r="B2511" s="449" t="s">
        <v>748</v>
      </c>
      <c r="C2511" s="449"/>
      <c r="D2511" s="449"/>
      <c r="E2511" s="449"/>
      <c r="F2511" s="449"/>
      <c r="G2511" s="449"/>
      <c r="H2511" s="440">
        <f>SUM(M2508:O2508)</f>
        <v>0</v>
      </c>
      <c r="I2511" s="440"/>
      <c r="J2511" s="440"/>
      <c r="K2511" s="440"/>
      <c r="L2511" s="440"/>
      <c r="M2511" s="440"/>
      <c r="N2511" s="440"/>
      <c r="O2511" s="440"/>
      <c r="P2511" s="102"/>
      <c r="Z2511" s="143"/>
      <c r="AA2511" s="143"/>
      <c r="AB2511" s="143"/>
      <c r="AC2511" s="37"/>
    </row>
    <row r="2512" spans="1:29">
      <c r="A2512" s="442"/>
      <c r="B2512" s="439" t="s">
        <v>721</v>
      </c>
      <c r="C2512" s="439"/>
      <c r="D2512" s="439"/>
      <c r="E2512" s="439"/>
      <c r="F2512" s="439"/>
      <c r="G2512" s="439"/>
      <c r="H2512" s="440">
        <f>SUM(H2509:P2511)</f>
        <v>990.00000000000011</v>
      </c>
      <c r="I2512" s="440"/>
      <c r="J2512" s="440"/>
      <c r="K2512" s="440"/>
      <c r="L2512" s="440"/>
      <c r="M2512" s="440"/>
      <c r="N2512" s="440"/>
      <c r="O2512" s="440"/>
      <c r="P2512" s="102"/>
      <c r="Z2512" s="143"/>
      <c r="AA2512" s="143"/>
      <c r="AB2512" s="143"/>
      <c r="AC2512" s="37"/>
    </row>
    <row r="2513" spans="1:29">
      <c r="A2513" s="442"/>
      <c r="B2513" s="450" t="s">
        <v>749</v>
      </c>
      <c r="C2513" s="450"/>
      <c r="D2513" s="450"/>
      <c r="E2513" s="450"/>
      <c r="F2513" s="450"/>
      <c r="G2513" s="450"/>
      <c r="H2513" s="443">
        <f>H2512/G2501</f>
        <v>0.55000000000000004</v>
      </c>
      <c r="I2513" s="443"/>
      <c r="J2513" s="443"/>
      <c r="K2513" s="443"/>
      <c r="L2513" s="443"/>
      <c r="M2513" s="443"/>
      <c r="N2513" s="443"/>
      <c r="O2513" s="443"/>
      <c r="P2513" s="102"/>
      <c r="Z2513" s="143"/>
      <c r="AA2513" s="143"/>
      <c r="AB2513" s="143"/>
      <c r="AC2513" s="37"/>
    </row>
    <row r="2514" spans="1:29" s="129" customFormat="1">
      <c r="A2514" s="121"/>
      <c r="B2514" s="121"/>
      <c r="C2514" s="121"/>
      <c r="D2514" s="121"/>
      <c r="E2514" s="121"/>
      <c r="F2514" s="122"/>
      <c r="G2514" s="122"/>
      <c r="H2514" s="123"/>
      <c r="I2514" s="124"/>
      <c r="J2514" s="124"/>
      <c r="K2514" s="124"/>
      <c r="L2514" s="125"/>
      <c r="M2514" s="125"/>
      <c r="N2514" s="127"/>
      <c r="O2514" s="127"/>
      <c r="P2514" s="127"/>
      <c r="Q2514" s="127"/>
      <c r="R2514" s="127"/>
      <c r="S2514" s="127"/>
      <c r="T2514" s="127"/>
      <c r="U2514" s="127"/>
      <c r="V2514" s="127"/>
      <c r="W2514" s="127"/>
      <c r="X2514" s="127"/>
      <c r="Y2514" s="127"/>
      <c r="Z2514" s="143"/>
      <c r="AA2514" s="143"/>
      <c r="AB2514" s="143"/>
      <c r="AC2514" s="37"/>
    </row>
    <row r="2515" spans="1:29" ht="15" customHeight="1">
      <c r="A2515" s="422" t="s">
        <v>678</v>
      </c>
      <c r="B2515" s="422" t="s">
        <v>679</v>
      </c>
      <c r="C2515" s="422" t="s">
        <v>680</v>
      </c>
      <c r="D2515" s="422" t="s">
        <v>681</v>
      </c>
      <c r="E2515" s="422" t="s">
        <v>682</v>
      </c>
      <c r="F2515" s="423" t="s">
        <v>683</v>
      </c>
      <c r="G2515" s="423" t="s">
        <v>684</v>
      </c>
      <c r="H2515" s="138">
        <v>0.7</v>
      </c>
      <c r="I2515" s="451">
        <v>0.1</v>
      </c>
      <c r="J2515" s="451"/>
      <c r="K2515" s="451"/>
      <c r="L2515" s="451"/>
      <c r="M2515" s="444">
        <v>0.1</v>
      </c>
      <c r="N2515" s="444"/>
      <c r="O2515" s="139">
        <v>0.1</v>
      </c>
      <c r="P2515" s="102"/>
      <c r="Z2515" s="143"/>
      <c r="AA2515" s="143"/>
      <c r="AB2515" s="143"/>
      <c r="AC2515" s="37"/>
    </row>
    <row r="2516" spans="1:29" ht="14.25" customHeight="1">
      <c r="A2516" s="422"/>
      <c r="B2516" s="422"/>
      <c r="C2516" s="422"/>
      <c r="D2516" s="422"/>
      <c r="E2516" s="422"/>
      <c r="F2516" s="422"/>
      <c r="G2516" s="422"/>
      <c r="H2516" s="445" t="s">
        <v>727</v>
      </c>
      <c r="I2516" s="452" t="s">
        <v>728</v>
      </c>
      <c r="J2516" s="452"/>
      <c r="K2516" s="452"/>
      <c r="L2516" s="452"/>
      <c r="M2516" s="446" t="s">
        <v>729</v>
      </c>
      <c r="N2516" s="446"/>
      <c r="O2516" s="447" t="s">
        <v>730</v>
      </c>
      <c r="P2516" s="102"/>
      <c r="Z2516" s="143"/>
      <c r="AA2516" s="143"/>
      <c r="AB2516" s="143"/>
      <c r="AC2516" s="37"/>
    </row>
    <row r="2517" spans="1:29" ht="67.5" customHeight="1">
      <c r="A2517" s="442" t="s">
        <v>458</v>
      </c>
      <c r="B2517" s="427" t="s">
        <v>1013</v>
      </c>
      <c r="C2517" s="428">
        <v>1</v>
      </c>
      <c r="D2517" s="428">
        <v>1</v>
      </c>
      <c r="E2517" s="474" t="s">
        <v>618</v>
      </c>
      <c r="F2517" s="429">
        <v>1650</v>
      </c>
      <c r="G2517" s="429">
        <v>1650</v>
      </c>
      <c r="H2517" s="445"/>
      <c r="I2517" s="154" t="s">
        <v>732</v>
      </c>
      <c r="J2517" s="154" t="s">
        <v>800</v>
      </c>
      <c r="K2517" s="154" t="s">
        <v>734</v>
      </c>
      <c r="L2517" s="154" t="s">
        <v>735</v>
      </c>
      <c r="M2517" s="144" t="s">
        <v>736</v>
      </c>
      <c r="N2517" s="144" t="s">
        <v>737</v>
      </c>
      <c r="O2517" s="447"/>
      <c r="P2517" s="102"/>
      <c r="Z2517" s="143"/>
      <c r="AA2517" s="143"/>
      <c r="AB2517" s="143"/>
      <c r="AC2517" s="37"/>
    </row>
    <row r="2518" spans="1:29" ht="39" customHeight="1">
      <c r="A2518" s="442"/>
      <c r="B2518" s="427"/>
      <c r="C2518" s="427"/>
      <c r="D2518" s="427"/>
      <c r="E2518" s="427"/>
      <c r="F2518" s="427"/>
      <c r="G2518" s="427"/>
      <c r="H2518" s="427"/>
      <c r="I2518" s="153">
        <v>0.5</v>
      </c>
      <c r="J2518" s="153">
        <v>0.2</v>
      </c>
      <c r="K2518" s="153">
        <v>0.2</v>
      </c>
      <c r="L2518" s="153">
        <v>0.1</v>
      </c>
      <c r="M2518" s="144">
        <v>0.9</v>
      </c>
      <c r="N2518" s="144">
        <v>0.1</v>
      </c>
      <c r="O2518" s="447"/>
      <c r="P2518" s="102"/>
      <c r="Z2518" s="143"/>
      <c r="AA2518" s="143"/>
      <c r="AB2518" s="143"/>
      <c r="AC2518" s="37"/>
    </row>
    <row r="2519" spans="1:29">
      <c r="A2519" s="442"/>
      <c r="B2519" s="432" t="s">
        <v>712</v>
      </c>
      <c r="C2519" s="432"/>
      <c r="D2519" s="432"/>
      <c r="E2519" s="432"/>
      <c r="F2519" s="432"/>
      <c r="G2519" s="432"/>
      <c r="H2519" s="148">
        <v>1</v>
      </c>
      <c r="I2519" s="149"/>
      <c r="J2519" s="149"/>
      <c r="K2519" s="149"/>
      <c r="L2519" s="149"/>
      <c r="M2519" s="149"/>
      <c r="N2519" s="149"/>
      <c r="O2519" s="149"/>
      <c r="P2519" s="102"/>
      <c r="Z2519" s="143"/>
      <c r="AA2519" s="143"/>
      <c r="AB2519" s="143"/>
      <c r="AC2519" s="37"/>
    </row>
    <row r="2520" spans="1:29">
      <c r="A2520" s="442"/>
      <c r="B2520" s="433" t="s">
        <v>713</v>
      </c>
      <c r="C2520" s="433"/>
      <c r="D2520" s="433"/>
      <c r="E2520" s="433"/>
      <c r="F2520" s="433"/>
      <c r="G2520" s="433"/>
      <c r="H2520" s="150">
        <f>(H2519/C2517)*G2517*H2515</f>
        <v>1155</v>
      </c>
      <c r="I2520" s="149"/>
      <c r="J2520" s="149"/>
      <c r="K2520" s="149"/>
      <c r="L2520" s="149"/>
      <c r="M2520" s="149"/>
      <c r="N2520" s="149"/>
      <c r="O2520" s="149"/>
      <c r="P2520" s="102"/>
      <c r="Z2520" s="143"/>
      <c r="AA2520" s="143"/>
      <c r="AB2520" s="143"/>
      <c r="AC2520" s="37"/>
    </row>
    <row r="2521" spans="1:29">
      <c r="A2521" s="442"/>
      <c r="B2521" s="432"/>
      <c r="C2521" s="432"/>
      <c r="D2521" s="432"/>
      <c r="E2521" s="432"/>
      <c r="F2521" s="432"/>
      <c r="G2521" s="432"/>
      <c r="H2521" s="149"/>
      <c r="I2521" s="149"/>
      <c r="J2521" s="149"/>
      <c r="K2521" s="149"/>
      <c r="L2521" s="149"/>
      <c r="M2521" s="149"/>
      <c r="N2521" s="149"/>
      <c r="O2521" s="149"/>
      <c r="P2521" s="102"/>
      <c r="Z2521" s="143"/>
      <c r="AA2521" s="143"/>
      <c r="AB2521" s="143"/>
      <c r="AC2521" s="37"/>
    </row>
    <row r="2522" spans="1:29">
      <c r="A2522" s="442"/>
      <c r="B2522" s="433"/>
      <c r="C2522" s="433"/>
      <c r="D2522" s="433"/>
      <c r="E2522" s="433"/>
      <c r="F2522" s="433"/>
      <c r="G2522" s="433"/>
      <c r="H2522" s="149"/>
      <c r="I2522" s="149"/>
      <c r="J2522" s="149"/>
      <c r="K2522" s="149"/>
      <c r="L2522" s="149"/>
      <c r="M2522" s="149"/>
      <c r="N2522" s="149"/>
      <c r="O2522" s="149"/>
      <c r="P2522" s="102"/>
      <c r="Z2522" s="143"/>
      <c r="AA2522" s="143"/>
      <c r="AB2522" s="143"/>
      <c r="AC2522" s="37"/>
    </row>
    <row r="2523" spans="1:29">
      <c r="A2523" s="442"/>
      <c r="B2523" s="432"/>
      <c r="C2523" s="432"/>
      <c r="D2523" s="432"/>
      <c r="E2523" s="432"/>
      <c r="F2523" s="432"/>
      <c r="G2523" s="432"/>
      <c r="H2523" s="149"/>
      <c r="I2523" s="149"/>
      <c r="J2523" s="149"/>
      <c r="K2523" s="149"/>
      <c r="L2523" s="149"/>
      <c r="M2523" s="149"/>
      <c r="N2523" s="149"/>
      <c r="O2523" s="149"/>
      <c r="P2523" s="102"/>
      <c r="Z2523" s="143"/>
      <c r="AA2523" s="143"/>
      <c r="AB2523" s="143"/>
      <c r="AC2523" s="37"/>
    </row>
    <row r="2524" spans="1:29">
      <c r="A2524" s="442"/>
      <c r="B2524" s="433"/>
      <c r="C2524" s="433"/>
      <c r="D2524" s="433"/>
      <c r="E2524" s="433"/>
      <c r="F2524" s="433"/>
      <c r="G2524" s="433"/>
      <c r="H2524" s="149"/>
      <c r="I2524" s="149"/>
      <c r="J2524" s="149"/>
      <c r="K2524" s="149"/>
      <c r="L2524" s="149"/>
      <c r="M2524" s="149"/>
      <c r="N2524" s="149"/>
      <c r="O2524" s="149"/>
      <c r="P2524" s="102"/>
      <c r="Z2524" s="143"/>
      <c r="AA2524" s="143"/>
      <c r="AB2524" s="143"/>
      <c r="AC2524" s="37"/>
    </row>
    <row r="2525" spans="1:29">
      <c r="A2525" s="442"/>
      <c r="B2525" s="448" t="s">
        <v>720</v>
      </c>
      <c r="C2525" s="448"/>
      <c r="D2525" s="448"/>
      <c r="E2525" s="448"/>
      <c r="F2525" s="448"/>
      <c r="G2525" s="448"/>
      <c r="H2525" s="152">
        <f t="shared" ref="H2525:O2526" si="160">H2519</f>
        <v>1</v>
      </c>
      <c r="I2525" s="152">
        <f t="shared" si="160"/>
        <v>0</v>
      </c>
      <c r="J2525" s="152">
        <f t="shared" si="160"/>
        <v>0</v>
      </c>
      <c r="K2525" s="152">
        <f t="shared" si="160"/>
        <v>0</v>
      </c>
      <c r="L2525" s="152">
        <f t="shared" si="160"/>
        <v>0</v>
      </c>
      <c r="M2525" s="152">
        <f t="shared" si="160"/>
        <v>0</v>
      </c>
      <c r="N2525" s="152">
        <f t="shared" si="160"/>
        <v>0</v>
      </c>
      <c r="O2525" s="152">
        <f t="shared" si="160"/>
        <v>0</v>
      </c>
      <c r="P2525" s="102"/>
      <c r="Z2525" s="143"/>
      <c r="AA2525" s="143"/>
      <c r="AB2525" s="143"/>
      <c r="AC2525" s="37"/>
    </row>
    <row r="2526" spans="1:29">
      <c r="A2526" s="442"/>
      <c r="B2526" s="439" t="s">
        <v>695</v>
      </c>
      <c r="C2526" s="439"/>
      <c r="D2526" s="439"/>
      <c r="E2526" s="439"/>
      <c r="F2526" s="439"/>
      <c r="G2526" s="439"/>
      <c r="H2526" s="117">
        <f t="shared" si="160"/>
        <v>1155</v>
      </c>
      <c r="I2526" s="117">
        <f t="shared" si="160"/>
        <v>0</v>
      </c>
      <c r="J2526" s="117">
        <f t="shared" si="160"/>
        <v>0</v>
      </c>
      <c r="K2526" s="117">
        <f t="shared" si="160"/>
        <v>0</v>
      </c>
      <c r="L2526" s="117">
        <f t="shared" si="160"/>
        <v>0</v>
      </c>
      <c r="M2526" s="117">
        <f t="shared" si="160"/>
        <v>0</v>
      </c>
      <c r="N2526" s="117">
        <f t="shared" si="160"/>
        <v>0</v>
      </c>
      <c r="O2526" s="117">
        <f t="shared" si="160"/>
        <v>0</v>
      </c>
      <c r="P2526" s="102"/>
      <c r="U2526" s="141"/>
      <c r="Z2526" s="143"/>
      <c r="AA2526" s="143"/>
      <c r="AB2526" s="143"/>
      <c r="AC2526" s="37"/>
    </row>
    <row r="2527" spans="1:29">
      <c r="A2527" s="442"/>
      <c r="B2527" s="449" t="s">
        <v>746</v>
      </c>
      <c r="C2527" s="449"/>
      <c r="D2527" s="449"/>
      <c r="E2527" s="449"/>
      <c r="F2527" s="449"/>
      <c r="G2527" s="449"/>
      <c r="H2527" s="440">
        <f>H2526</f>
        <v>1155</v>
      </c>
      <c r="I2527" s="440"/>
      <c r="J2527" s="440"/>
      <c r="K2527" s="440"/>
      <c r="L2527" s="440"/>
      <c r="M2527" s="440"/>
      <c r="N2527" s="440"/>
      <c r="O2527" s="440"/>
      <c r="P2527" s="102"/>
      <c r="Z2527" s="143"/>
      <c r="AA2527" s="143"/>
      <c r="AB2527" s="143"/>
      <c r="AC2527" s="37"/>
    </row>
    <row r="2528" spans="1:29">
      <c r="A2528" s="442"/>
      <c r="B2528" s="449" t="s">
        <v>747</v>
      </c>
      <c r="C2528" s="449"/>
      <c r="D2528" s="449"/>
      <c r="E2528" s="449"/>
      <c r="F2528" s="449"/>
      <c r="G2528" s="449"/>
      <c r="H2528" s="440">
        <f>SUM(I2526:M2526)</f>
        <v>0</v>
      </c>
      <c r="I2528" s="440"/>
      <c r="J2528" s="440"/>
      <c r="K2528" s="440"/>
      <c r="L2528" s="440"/>
      <c r="M2528" s="440"/>
      <c r="N2528" s="440"/>
      <c r="O2528" s="440"/>
      <c r="P2528" s="102"/>
      <c r="Z2528" s="143"/>
      <c r="AA2528" s="143"/>
      <c r="AB2528" s="143"/>
      <c r="AC2528" s="37"/>
    </row>
    <row r="2529" spans="1:29">
      <c r="A2529" s="442"/>
      <c r="B2529" s="449" t="s">
        <v>748</v>
      </c>
      <c r="C2529" s="449"/>
      <c r="D2529" s="449"/>
      <c r="E2529" s="449"/>
      <c r="F2529" s="449"/>
      <c r="G2529" s="449"/>
      <c r="H2529" s="440">
        <f>SUM(N2525:P2525)</f>
        <v>0</v>
      </c>
      <c r="I2529" s="440"/>
      <c r="J2529" s="440"/>
      <c r="K2529" s="440"/>
      <c r="L2529" s="440"/>
      <c r="M2529" s="440"/>
      <c r="N2529" s="440"/>
      <c r="O2529" s="440"/>
      <c r="P2529" s="102"/>
      <c r="Z2529" s="143"/>
      <c r="AA2529" s="143"/>
      <c r="AB2529" s="143"/>
      <c r="AC2529" s="37"/>
    </row>
    <row r="2530" spans="1:29">
      <c r="A2530" s="442"/>
      <c r="B2530" s="439" t="s">
        <v>721</v>
      </c>
      <c r="C2530" s="439"/>
      <c r="D2530" s="439"/>
      <c r="E2530" s="439"/>
      <c r="F2530" s="439"/>
      <c r="G2530" s="439"/>
      <c r="H2530" s="440">
        <f>SUM(H2527:P2529)</f>
        <v>1155</v>
      </c>
      <c r="I2530" s="440"/>
      <c r="J2530" s="440"/>
      <c r="K2530" s="440"/>
      <c r="L2530" s="440"/>
      <c r="M2530" s="440"/>
      <c r="N2530" s="440"/>
      <c r="O2530" s="440"/>
      <c r="P2530" s="102"/>
      <c r="Z2530" s="143"/>
      <c r="AA2530" s="143"/>
      <c r="AB2530" s="143"/>
      <c r="AC2530" s="37"/>
    </row>
    <row r="2531" spans="1:29">
      <c r="A2531" s="442"/>
      <c r="B2531" s="450" t="s">
        <v>749</v>
      </c>
      <c r="C2531" s="450"/>
      <c r="D2531" s="450"/>
      <c r="E2531" s="450"/>
      <c r="F2531" s="450"/>
      <c r="G2531" s="450"/>
      <c r="H2531" s="443">
        <f>H2530/G2517</f>
        <v>0.7</v>
      </c>
      <c r="I2531" s="443"/>
      <c r="J2531" s="443"/>
      <c r="K2531" s="443"/>
      <c r="L2531" s="443"/>
      <c r="M2531" s="443"/>
      <c r="N2531" s="443"/>
      <c r="O2531" s="443"/>
      <c r="P2531" s="102"/>
      <c r="Z2531" s="143"/>
      <c r="AA2531" s="143"/>
      <c r="AB2531" s="143"/>
      <c r="AC2531" s="37"/>
    </row>
    <row r="2532" spans="1:29" s="129" customFormat="1">
      <c r="A2532" s="121"/>
      <c r="B2532" s="121"/>
      <c r="C2532" s="121"/>
      <c r="D2532" s="121"/>
      <c r="E2532" s="121"/>
      <c r="F2532" s="122"/>
      <c r="G2532" s="122"/>
      <c r="H2532" s="123"/>
      <c r="I2532" s="124"/>
      <c r="J2532" s="124"/>
      <c r="K2532" s="124"/>
      <c r="L2532" s="125"/>
      <c r="M2532" s="125"/>
      <c r="N2532" s="127"/>
      <c r="O2532" s="127"/>
      <c r="P2532" s="127"/>
      <c r="Q2532" s="127"/>
      <c r="R2532" s="127"/>
      <c r="S2532" s="127"/>
      <c r="T2532" s="127"/>
      <c r="U2532" s="127"/>
      <c r="V2532" s="127"/>
      <c r="W2532" s="127"/>
      <c r="X2532" s="127"/>
      <c r="Y2532" s="127"/>
      <c r="Z2532" s="143"/>
      <c r="AA2532" s="143"/>
      <c r="AB2532" s="143"/>
      <c r="AC2532" s="37"/>
    </row>
    <row r="2533" spans="1:29" ht="15" customHeight="1">
      <c r="A2533" s="422" t="s">
        <v>678</v>
      </c>
      <c r="B2533" s="422" t="s">
        <v>679</v>
      </c>
      <c r="C2533" s="422" t="s">
        <v>680</v>
      </c>
      <c r="D2533" s="422" t="s">
        <v>681</v>
      </c>
      <c r="E2533" s="422" t="s">
        <v>682</v>
      </c>
      <c r="F2533" s="423" t="s">
        <v>683</v>
      </c>
      <c r="G2533" s="423" t="s">
        <v>684</v>
      </c>
      <c r="H2533" s="138">
        <v>0.7</v>
      </c>
      <c r="I2533" s="451">
        <v>0.1</v>
      </c>
      <c r="J2533" s="451"/>
      <c r="K2533" s="451"/>
      <c r="L2533" s="451"/>
      <c r="M2533" s="444">
        <v>0.1</v>
      </c>
      <c r="N2533" s="444"/>
      <c r="O2533" s="139">
        <v>0.1</v>
      </c>
      <c r="P2533" s="102"/>
      <c r="Z2533" s="143"/>
      <c r="AA2533" s="143"/>
      <c r="AB2533" s="143"/>
      <c r="AC2533" s="37"/>
    </row>
    <row r="2534" spans="1:29" ht="14.25" customHeight="1">
      <c r="A2534" s="422"/>
      <c r="B2534" s="422"/>
      <c r="C2534" s="422"/>
      <c r="D2534" s="422"/>
      <c r="E2534" s="422"/>
      <c r="F2534" s="422"/>
      <c r="G2534" s="422"/>
      <c r="H2534" s="445" t="s">
        <v>727</v>
      </c>
      <c r="I2534" s="452" t="s">
        <v>728</v>
      </c>
      <c r="J2534" s="452"/>
      <c r="K2534" s="452"/>
      <c r="L2534" s="452"/>
      <c r="M2534" s="446" t="s">
        <v>729</v>
      </c>
      <c r="N2534" s="446"/>
      <c r="O2534" s="447" t="s">
        <v>730</v>
      </c>
      <c r="P2534" s="102"/>
      <c r="Z2534" s="143"/>
      <c r="AA2534" s="143"/>
      <c r="AB2534" s="143"/>
      <c r="AC2534" s="37"/>
    </row>
    <row r="2535" spans="1:29" ht="67.5" customHeight="1">
      <c r="A2535" s="442" t="s">
        <v>461</v>
      </c>
      <c r="B2535" s="427" t="s">
        <v>1014</v>
      </c>
      <c r="C2535" s="428">
        <v>1</v>
      </c>
      <c r="D2535" s="428">
        <v>1</v>
      </c>
      <c r="E2535" s="474" t="s">
        <v>618</v>
      </c>
      <c r="F2535" s="429">
        <v>19400</v>
      </c>
      <c r="G2535" s="429">
        <v>19400</v>
      </c>
      <c r="H2535" s="445"/>
      <c r="I2535" s="154" t="s">
        <v>732</v>
      </c>
      <c r="J2535" s="154" t="s">
        <v>733</v>
      </c>
      <c r="K2535" s="154" t="s">
        <v>734</v>
      </c>
      <c r="L2535" s="154" t="s">
        <v>735</v>
      </c>
      <c r="M2535" s="144" t="s">
        <v>736</v>
      </c>
      <c r="N2535" s="144" t="s">
        <v>737</v>
      </c>
      <c r="O2535" s="447"/>
      <c r="P2535" s="102"/>
      <c r="Z2535" s="143"/>
      <c r="AA2535" s="143"/>
      <c r="AB2535" s="143"/>
      <c r="AC2535" s="37"/>
    </row>
    <row r="2536" spans="1:29" ht="39" customHeight="1">
      <c r="A2536" s="442"/>
      <c r="B2536" s="427"/>
      <c r="C2536" s="427"/>
      <c r="D2536" s="427"/>
      <c r="E2536" s="427"/>
      <c r="F2536" s="427"/>
      <c r="G2536" s="427"/>
      <c r="H2536" s="427"/>
      <c r="I2536" s="153">
        <v>0.6</v>
      </c>
      <c r="J2536" s="153">
        <v>0.2</v>
      </c>
      <c r="K2536" s="153">
        <v>0.1</v>
      </c>
      <c r="L2536" s="153">
        <v>0.1</v>
      </c>
      <c r="M2536" s="144">
        <v>0.9</v>
      </c>
      <c r="N2536" s="144">
        <v>0.1</v>
      </c>
      <c r="O2536" s="447"/>
      <c r="P2536" s="102"/>
      <c r="Z2536" s="143"/>
      <c r="AA2536" s="143"/>
      <c r="AB2536" s="143"/>
      <c r="AC2536" s="37"/>
    </row>
    <row r="2537" spans="1:29">
      <c r="A2537" s="442"/>
      <c r="B2537" s="432" t="s">
        <v>738</v>
      </c>
      <c r="C2537" s="432"/>
      <c r="D2537" s="432"/>
      <c r="E2537" s="432"/>
      <c r="F2537" s="432"/>
      <c r="G2537" s="432"/>
      <c r="H2537" s="158">
        <v>1</v>
      </c>
      <c r="I2537" s="115"/>
      <c r="J2537" s="115"/>
      <c r="K2537" s="115"/>
      <c r="L2537" s="115"/>
      <c r="M2537" s="115"/>
      <c r="N2537" s="115"/>
      <c r="O2537" s="115"/>
      <c r="P2537" s="102"/>
      <c r="Z2537" s="143"/>
      <c r="AA2537" s="143"/>
      <c r="AB2537" s="143"/>
      <c r="AC2537" s="37"/>
    </row>
    <row r="2538" spans="1:29">
      <c r="A2538" s="442"/>
      <c r="B2538" s="433" t="s">
        <v>739</v>
      </c>
      <c r="C2538" s="433"/>
      <c r="D2538" s="433"/>
      <c r="E2538" s="433"/>
      <c r="F2538" s="433"/>
      <c r="G2538" s="433"/>
      <c r="H2538" s="157">
        <f>(H2537/C2535)*G2535*H2533</f>
        <v>13580</v>
      </c>
      <c r="I2538" s="115"/>
      <c r="J2538" s="115"/>
      <c r="K2538" s="115"/>
      <c r="L2538" s="115"/>
      <c r="M2538" s="115"/>
      <c r="N2538" s="115"/>
      <c r="O2538" s="115"/>
      <c r="P2538" s="102"/>
      <c r="Z2538" s="143"/>
      <c r="AA2538" s="143"/>
      <c r="AB2538" s="143"/>
      <c r="AC2538" s="37"/>
    </row>
    <row r="2539" spans="1:29">
      <c r="A2539" s="442"/>
      <c r="B2539" s="491" t="s">
        <v>744</v>
      </c>
      <c r="C2539" s="491"/>
      <c r="D2539" s="491"/>
      <c r="E2539" s="491"/>
      <c r="F2539" s="491"/>
      <c r="G2539" s="491"/>
      <c r="H2539" s="149"/>
      <c r="I2539" s="130">
        <v>1</v>
      </c>
      <c r="J2539" s="130">
        <v>1</v>
      </c>
      <c r="K2539" s="130">
        <v>1</v>
      </c>
      <c r="L2539" s="130">
        <v>1</v>
      </c>
      <c r="M2539" s="115"/>
      <c r="N2539" s="115"/>
      <c r="O2539" s="115"/>
      <c r="P2539" s="102"/>
      <c r="Z2539" s="143"/>
      <c r="AA2539" s="143"/>
      <c r="AB2539" s="143"/>
      <c r="AC2539" s="37"/>
    </row>
    <row r="2540" spans="1:29">
      <c r="A2540" s="442"/>
      <c r="B2540" s="492" t="s">
        <v>745</v>
      </c>
      <c r="C2540" s="492"/>
      <c r="D2540" s="492"/>
      <c r="E2540" s="492"/>
      <c r="F2540" s="492"/>
      <c r="G2540" s="492"/>
      <c r="H2540" s="149"/>
      <c r="I2540" s="157">
        <f>(I2539/D2535)*G2535*I2533*I2536</f>
        <v>1164</v>
      </c>
      <c r="J2540" s="157">
        <f>(J2539/D2535)*G2535*I2533*J2536</f>
        <v>388</v>
      </c>
      <c r="K2540" s="157">
        <f>(K2539/C2535)*G2535*I2533*K2536</f>
        <v>194</v>
      </c>
      <c r="L2540" s="157">
        <f>(L2539/D2535)*G2535*I2533*L2536</f>
        <v>194</v>
      </c>
      <c r="M2540" s="115"/>
      <c r="N2540" s="115"/>
      <c r="O2540" s="115"/>
      <c r="P2540" s="102"/>
      <c r="Z2540" s="143"/>
      <c r="AA2540" s="143"/>
      <c r="AB2540" s="143"/>
      <c r="AC2540" s="37"/>
    </row>
    <row r="2541" spans="1:29">
      <c r="A2541" s="442"/>
      <c r="B2541" s="448" t="s">
        <v>720</v>
      </c>
      <c r="C2541" s="448"/>
      <c r="D2541" s="448"/>
      <c r="E2541" s="448"/>
      <c r="F2541" s="448"/>
      <c r="G2541" s="448"/>
      <c r="H2541" s="152">
        <f t="shared" ref="H2541:O2542" si="161">H2537+H2539</f>
        <v>1</v>
      </c>
      <c r="I2541" s="152">
        <f t="shared" si="161"/>
        <v>1</v>
      </c>
      <c r="J2541" s="152">
        <f t="shared" si="161"/>
        <v>1</v>
      </c>
      <c r="K2541" s="152">
        <f t="shared" si="161"/>
        <v>1</v>
      </c>
      <c r="L2541" s="152">
        <f t="shared" si="161"/>
        <v>1</v>
      </c>
      <c r="M2541" s="152">
        <f t="shared" si="161"/>
        <v>0</v>
      </c>
      <c r="N2541" s="152">
        <f t="shared" si="161"/>
        <v>0</v>
      </c>
      <c r="O2541" s="152">
        <f t="shared" si="161"/>
        <v>0</v>
      </c>
      <c r="P2541" s="102"/>
      <c r="Z2541" s="143"/>
      <c r="AA2541" s="143"/>
      <c r="AB2541" s="143"/>
      <c r="AC2541" s="37"/>
    </row>
    <row r="2542" spans="1:29">
      <c r="A2542" s="442"/>
      <c r="B2542" s="439" t="s">
        <v>695</v>
      </c>
      <c r="C2542" s="439"/>
      <c r="D2542" s="439"/>
      <c r="E2542" s="439"/>
      <c r="F2542" s="439"/>
      <c r="G2542" s="439"/>
      <c r="H2542" s="117">
        <f t="shared" si="161"/>
        <v>13580</v>
      </c>
      <c r="I2542" s="117">
        <f t="shared" si="161"/>
        <v>1164</v>
      </c>
      <c r="J2542" s="117">
        <f t="shared" si="161"/>
        <v>388</v>
      </c>
      <c r="K2542" s="117">
        <f t="shared" si="161"/>
        <v>194</v>
      </c>
      <c r="L2542" s="117">
        <f t="shared" si="161"/>
        <v>194</v>
      </c>
      <c r="M2542" s="117">
        <f t="shared" si="161"/>
        <v>0</v>
      </c>
      <c r="N2542" s="117">
        <f t="shared" si="161"/>
        <v>0</v>
      </c>
      <c r="O2542" s="117">
        <f t="shared" si="161"/>
        <v>0</v>
      </c>
      <c r="P2542" s="102"/>
      <c r="S2542" s="141"/>
      <c r="Z2542" s="143"/>
      <c r="AA2542" s="143"/>
      <c r="AB2542" s="143"/>
      <c r="AC2542" s="37"/>
    </row>
    <row r="2543" spans="1:29">
      <c r="A2543" s="442"/>
      <c r="B2543" s="449" t="s">
        <v>746</v>
      </c>
      <c r="C2543" s="449"/>
      <c r="D2543" s="449"/>
      <c r="E2543" s="449"/>
      <c r="F2543" s="449"/>
      <c r="G2543" s="449"/>
      <c r="H2543" s="440">
        <f>H2542</f>
        <v>13580</v>
      </c>
      <c r="I2543" s="440"/>
      <c r="J2543" s="440"/>
      <c r="K2543" s="440"/>
      <c r="L2543" s="440"/>
      <c r="M2543" s="440"/>
      <c r="N2543" s="440"/>
      <c r="O2543" s="440"/>
      <c r="P2543" s="102"/>
      <c r="Z2543" s="143"/>
      <c r="AA2543" s="143"/>
      <c r="AB2543" s="143"/>
      <c r="AC2543" s="37"/>
    </row>
    <row r="2544" spans="1:29">
      <c r="A2544" s="442"/>
      <c r="B2544" s="449" t="s">
        <v>747</v>
      </c>
      <c r="C2544" s="449"/>
      <c r="D2544" s="449"/>
      <c r="E2544" s="449"/>
      <c r="F2544" s="449"/>
      <c r="G2544" s="449"/>
      <c r="H2544" s="440">
        <f>SUM(I2542:M2542)</f>
        <v>1940</v>
      </c>
      <c r="I2544" s="440"/>
      <c r="J2544" s="440"/>
      <c r="K2544" s="440"/>
      <c r="L2544" s="440"/>
      <c r="M2544" s="440"/>
      <c r="N2544" s="440"/>
      <c r="O2544" s="440"/>
      <c r="P2544" s="102"/>
      <c r="Z2544" s="143"/>
      <c r="AA2544" s="143"/>
      <c r="AB2544" s="143"/>
      <c r="AC2544" s="37"/>
    </row>
    <row r="2545" spans="1:29">
      <c r="A2545" s="442"/>
      <c r="B2545" s="449" t="s">
        <v>748</v>
      </c>
      <c r="C2545" s="449"/>
      <c r="D2545" s="449"/>
      <c r="E2545" s="449"/>
      <c r="F2545" s="449"/>
      <c r="G2545" s="449"/>
      <c r="H2545" s="440">
        <f>SUM(N2541:O2541)</f>
        <v>0</v>
      </c>
      <c r="I2545" s="440"/>
      <c r="J2545" s="440"/>
      <c r="K2545" s="440"/>
      <c r="L2545" s="440"/>
      <c r="M2545" s="440"/>
      <c r="N2545" s="440"/>
      <c r="O2545" s="440"/>
      <c r="P2545" s="102"/>
      <c r="Z2545" s="143"/>
      <c r="AA2545" s="143"/>
      <c r="AB2545" s="143"/>
      <c r="AC2545" s="37"/>
    </row>
    <row r="2546" spans="1:29">
      <c r="A2546" s="442"/>
      <c r="B2546" s="439" t="s">
        <v>721</v>
      </c>
      <c r="C2546" s="439"/>
      <c r="D2546" s="439"/>
      <c r="E2546" s="439"/>
      <c r="F2546" s="439"/>
      <c r="G2546" s="439"/>
      <c r="H2546" s="440">
        <f>SUM(H2543:O2545)</f>
        <v>15520</v>
      </c>
      <c r="I2546" s="440"/>
      <c r="J2546" s="440"/>
      <c r="K2546" s="440"/>
      <c r="L2546" s="440"/>
      <c r="M2546" s="440"/>
      <c r="N2546" s="440"/>
      <c r="O2546" s="440"/>
      <c r="P2546" s="102"/>
      <c r="Z2546" s="143"/>
      <c r="AA2546" s="143"/>
      <c r="AB2546" s="143"/>
      <c r="AC2546" s="37"/>
    </row>
    <row r="2547" spans="1:29">
      <c r="A2547" s="442"/>
      <c r="B2547" s="450" t="s">
        <v>749</v>
      </c>
      <c r="C2547" s="450"/>
      <c r="D2547" s="450"/>
      <c r="E2547" s="450"/>
      <c r="F2547" s="450"/>
      <c r="G2547" s="450"/>
      <c r="H2547" s="443">
        <f>H2546/G2535</f>
        <v>0.8</v>
      </c>
      <c r="I2547" s="443"/>
      <c r="J2547" s="443"/>
      <c r="K2547" s="443"/>
      <c r="L2547" s="443"/>
      <c r="M2547" s="443"/>
      <c r="N2547" s="443"/>
      <c r="O2547" s="443"/>
      <c r="P2547" s="102"/>
      <c r="Z2547" s="143"/>
      <c r="AA2547" s="143"/>
      <c r="AB2547" s="143"/>
      <c r="AC2547" s="37"/>
    </row>
    <row r="2548" spans="1:29" s="129" customFormat="1">
      <c r="A2548" s="121"/>
      <c r="B2548" s="121"/>
      <c r="C2548" s="121"/>
      <c r="D2548" s="121"/>
      <c r="E2548" s="121"/>
      <c r="F2548" s="122"/>
      <c r="G2548" s="122"/>
      <c r="H2548" s="123"/>
      <c r="I2548" s="124"/>
      <c r="J2548" s="124"/>
      <c r="K2548" s="124"/>
      <c r="L2548" s="125"/>
      <c r="M2548" s="125"/>
      <c r="N2548" s="127"/>
      <c r="O2548" s="127"/>
      <c r="P2548" s="127"/>
      <c r="Q2548" s="127"/>
      <c r="R2548" s="127"/>
      <c r="S2548" s="127"/>
      <c r="T2548" s="127"/>
      <c r="U2548" s="127"/>
      <c r="V2548" s="127"/>
      <c r="W2548" s="127"/>
      <c r="X2548" s="127"/>
      <c r="Y2548" s="127"/>
      <c r="Z2548" s="143"/>
      <c r="AA2548" s="143"/>
      <c r="AB2548" s="143"/>
      <c r="AC2548" s="37"/>
    </row>
    <row r="2549" spans="1:29" ht="15" customHeight="1">
      <c r="A2549" s="422" t="s">
        <v>678</v>
      </c>
      <c r="B2549" s="422" t="s">
        <v>679</v>
      </c>
      <c r="C2549" s="422" t="s">
        <v>680</v>
      </c>
      <c r="D2549" s="422" t="s">
        <v>681</v>
      </c>
      <c r="E2549" s="422" t="s">
        <v>682</v>
      </c>
      <c r="F2549" s="423" t="s">
        <v>683</v>
      </c>
      <c r="G2549" s="423" t="s">
        <v>684</v>
      </c>
      <c r="H2549" s="138">
        <v>0.7</v>
      </c>
      <c r="I2549" s="451">
        <v>0.1</v>
      </c>
      <c r="J2549" s="451"/>
      <c r="K2549" s="451"/>
      <c r="L2549" s="451"/>
      <c r="M2549" s="444">
        <v>0.1</v>
      </c>
      <c r="N2549" s="444"/>
      <c r="O2549" s="139">
        <v>0.1</v>
      </c>
      <c r="P2549" s="102"/>
      <c r="Z2549" s="143"/>
      <c r="AA2549" s="143"/>
      <c r="AB2549" s="143"/>
      <c r="AC2549" s="37"/>
    </row>
    <row r="2550" spans="1:29" ht="14.25" customHeight="1">
      <c r="A2550" s="422"/>
      <c r="B2550" s="422"/>
      <c r="C2550" s="422"/>
      <c r="D2550" s="422"/>
      <c r="E2550" s="422"/>
      <c r="F2550" s="422"/>
      <c r="G2550" s="422"/>
      <c r="H2550" s="445" t="s">
        <v>727</v>
      </c>
      <c r="I2550" s="452" t="s">
        <v>728</v>
      </c>
      <c r="J2550" s="452"/>
      <c r="K2550" s="452"/>
      <c r="L2550" s="452"/>
      <c r="M2550" s="446" t="s">
        <v>729</v>
      </c>
      <c r="N2550" s="446"/>
      <c r="O2550" s="447" t="s">
        <v>730</v>
      </c>
      <c r="P2550" s="102"/>
      <c r="Z2550" s="143"/>
      <c r="AA2550" s="143"/>
      <c r="AB2550" s="143"/>
      <c r="AC2550" s="37"/>
    </row>
    <row r="2551" spans="1:29" ht="67.5" customHeight="1">
      <c r="A2551" s="442" t="s">
        <v>464</v>
      </c>
      <c r="B2551" s="427" t="s">
        <v>1015</v>
      </c>
      <c r="C2551" s="428">
        <v>1</v>
      </c>
      <c r="D2551" s="428">
        <v>1</v>
      </c>
      <c r="E2551" s="474" t="s">
        <v>618</v>
      </c>
      <c r="F2551" s="429">
        <v>152000</v>
      </c>
      <c r="G2551" s="429">
        <v>152000</v>
      </c>
      <c r="H2551" s="445"/>
      <c r="I2551" s="154" t="s">
        <v>732</v>
      </c>
      <c r="J2551" s="154" t="s">
        <v>733</v>
      </c>
      <c r="K2551" s="154" t="s">
        <v>734</v>
      </c>
      <c r="L2551" s="154" t="s">
        <v>735</v>
      </c>
      <c r="M2551" s="144" t="s">
        <v>736</v>
      </c>
      <c r="N2551" s="144" t="s">
        <v>737</v>
      </c>
      <c r="O2551" s="447"/>
      <c r="P2551" s="102"/>
      <c r="Z2551" s="143"/>
      <c r="AA2551" s="143"/>
      <c r="AB2551" s="143"/>
      <c r="AC2551" s="37"/>
    </row>
    <row r="2552" spans="1:29" ht="39" customHeight="1">
      <c r="A2552" s="442"/>
      <c r="B2552" s="427"/>
      <c r="C2552" s="427"/>
      <c r="D2552" s="427"/>
      <c r="E2552" s="427"/>
      <c r="F2552" s="427"/>
      <c r="G2552" s="427"/>
      <c r="H2552" s="427"/>
      <c r="I2552" s="153">
        <v>0.6</v>
      </c>
      <c r="J2552" s="153">
        <v>0.2</v>
      </c>
      <c r="K2552" s="153">
        <v>0.1</v>
      </c>
      <c r="L2552" s="153">
        <v>0.1</v>
      </c>
      <c r="M2552" s="144">
        <v>0.9</v>
      </c>
      <c r="N2552" s="144">
        <v>0.1</v>
      </c>
      <c r="O2552" s="447"/>
      <c r="P2552" s="102"/>
      <c r="Z2552" s="143"/>
      <c r="AA2552" s="143"/>
      <c r="AB2552" s="143"/>
      <c r="AC2552" s="37"/>
    </row>
    <row r="2553" spans="1:29">
      <c r="A2553" s="442"/>
      <c r="B2553" s="491" t="s">
        <v>706</v>
      </c>
      <c r="C2553" s="491"/>
      <c r="D2553" s="491"/>
      <c r="E2553" s="491"/>
      <c r="F2553" s="491"/>
      <c r="G2553" s="491"/>
      <c r="H2553" s="270">
        <v>1</v>
      </c>
      <c r="I2553" s="212"/>
      <c r="J2553" s="212"/>
      <c r="K2553" s="212"/>
      <c r="L2553" s="212"/>
      <c r="M2553" s="212"/>
      <c r="N2553" s="212"/>
      <c r="O2553" s="212"/>
      <c r="P2553" s="102"/>
      <c r="U2553" s="141"/>
      <c r="Z2553" s="143"/>
      <c r="AA2553" s="143"/>
      <c r="AB2553" s="143"/>
      <c r="AC2553" s="37"/>
    </row>
    <row r="2554" spans="1:29">
      <c r="A2554" s="442"/>
      <c r="B2554" s="492" t="s">
        <v>707</v>
      </c>
      <c r="C2554" s="492"/>
      <c r="D2554" s="492"/>
      <c r="E2554" s="492"/>
      <c r="F2554" s="492"/>
      <c r="G2554" s="492"/>
      <c r="H2554" s="271">
        <f>(H2553/C2551)*G2551*H2549</f>
        <v>106400</v>
      </c>
      <c r="I2554" s="212"/>
      <c r="J2554" s="212"/>
      <c r="K2554" s="212"/>
      <c r="L2554" s="212"/>
      <c r="M2554" s="212"/>
      <c r="N2554" s="212"/>
      <c r="O2554" s="212"/>
      <c r="P2554" s="102"/>
      <c r="Z2554" s="143"/>
      <c r="AA2554" s="143"/>
      <c r="AB2554" s="143"/>
      <c r="AC2554" s="37"/>
    </row>
    <row r="2555" spans="1:29">
      <c r="A2555" s="442"/>
      <c r="B2555" s="491"/>
      <c r="C2555" s="491"/>
      <c r="D2555" s="491"/>
      <c r="E2555" s="491"/>
      <c r="F2555" s="491"/>
      <c r="G2555" s="491"/>
      <c r="H2555" s="212"/>
      <c r="I2555" s="212"/>
      <c r="J2555" s="212"/>
      <c r="K2555" s="212"/>
      <c r="L2555" s="212"/>
      <c r="M2555" s="212"/>
      <c r="N2555" s="212"/>
      <c r="O2555" s="212"/>
      <c r="P2555" s="102"/>
      <c r="U2555" s="141"/>
      <c r="Z2555" s="143"/>
      <c r="AA2555" s="143"/>
      <c r="AB2555" s="143"/>
      <c r="AC2555" s="37"/>
    </row>
    <row r="2556" spans="1:29">
      <c r="A2556" s="442"/>
      <c r="B2556" s="492"/>
      <c r="C2556" s="492"/>
      <c r="D2556" s="492"/>
      <c r="E2556" s="492"/>
      <c r="F2556" s="492"/>
      <c r="G2556" s="492"/>
      <c r="H2556" s="212"/>
      <c r="I2556" s="212"/>
      <c r="J2556" s="212"/>
      <c r="K2556" s="212"/>
      <c r="L2556" s="212"/>
      <c r="M2556" s="212"/>
      <c r="N2556" s="212"/>
      <c r="O2556" s="212"/>
      <c r="P2556" s="102"/>
      <c r="Z2556" s="143"/>
      <c r="AA2556" s="143"/>
      <c r="AB2556" s="143"/>
      <c r="AC2556" s="37"/>
    </row>
    <row r="2557" spans="1:29">
      <c r="A2557" s="442"/>
      <c r="B2557" s="491"/>
      <c r="C2557" s="491"/>
      <c r="D2557" s="491"/>
      <c r="E2557" s="491"/>
      <c r="F2557" s="491"/>
      <c r="G2557" s="491"/>
      <c r="H2557" s="212"/>
      <c r="I2557" s="212"/>
      <c r="J2557" s="212"/>
      <c r="K2557" s="212"/>
      <c r="L2557" s="212"/>
      <c r="M2557" s="212"/>
      <c r="N2557" s="212"/>
      <c r="O2557" s="212"/>
      <c r="P2557" s="102"/>
      <c r="U2557" s="141"/>
      <c r="Z2557" s="143"/>
      <c r="AA2557" s="143"/>
      <c r="AB2557" s="143"/>
      <c r="AC2557" s="37"/>
    </row>
    <row r="2558" spans="1:29">
      <c r="A2558" s="442"/>
      <c r="B2558" s="492"/>
      <c r="C2558" s="492"/>
      <c r="D2558" s="492"/>
      <c r="E2558" s="492"/>
      <c r="F2558" s="492"/>
      <c r="G2558" s="492"/>
      <c r="H2558" s="212"/>
      <c r="I2558" s="212"/>
      <c r="J2558" s="212"/>
      <c r="K2558" s="212"/>
      <c r="L2558" s="212"/>
      <c r="M2558" s="212"/>
      <c r="N2558" s="212"/>
      <c r="O2558" s="212"/>
      <c r="P2558" s="102"/>
      <c r="Z2558" s="143"/>
      <c r="AA2558" s="143"/>
      <c r="AB2558" s="143"/>
      <c r="AC2558" s="37"/>
    </row>
    <row r="2559" spans="1:29">
      <c r="A2559" s="442"/>
      <c r="B2559" s="448" t="s">
        <v>720</v>
      </c>
      <c r="C2559" s="448"/>
      <c r="D2559" s="448"/>
      <c r="E2559" s="448"/>
      <c r="F2559" s="448"/>
      <c r="G2559" s="448"/>
      <c r="H2559" s="152">
        <f t="shared" ref="H2559:O2560" si="162">H2553+H2555+H2557</f>
        <v>1</v>
      </c>
      <c r="I2559" s="152">
        <f t="shared" si="162"/>
        <v>0</v>
      </c>
      <c r="J2559" s="152">
        <f t="shared" si="162"/>
        <v>0</v>
      </c>
      <c r="K2559" s="152">
        <f t="shared" si="162"/>
        <v>0</v>
      </c>
      <c r="L2559" s="152">
        <f t="shared" si="162"/>
        <v>0</v>
      </c>
      <c r="M2559" s="152">
        <f t="shared" si="162"/>
        <v>0</v>
      </c>
      <c r="N2559" s="152">
        <f t="shared" si="162"/>
        <v>0</v>
      </c>
      <c r="O2559" s="152">
        <f t="shared" si="162"/>
        <v>0</v>
      </c>
      <c r="P2559" s="102"/>
      <c r="Z2559" s="143"/>
      <c r="AA2559" s="143"/>
      <c r="AB2559" s="143"/>
      <c r="AC2559" s="37"/>
    </row>
    <row r="2560" spans="1:29">
      <c r="A2560" s="442"/>
      <c r="B2560" s="439" t="s">
        <v>695</v>
      </c>
      <c r="C2560" s="439"/>
      <c r="D2560" s="439"/>
      <c r="E2560" s="439"/>
      <c r="F2560" s="439"/>
      <c r="G2560" s="439"/>
      <c r="H2560" s="117">
        <f t="shared" si="162"/>
        <v>106400</v>
      </c>
      <c r="I2560" s="117">
        <f t="shared" si="162"/>
        <v>0</v>
      </c>
      <c r="J2560" s="117">
        <f t="shared" si="162"/>
        <v>0</v>
      </c>
      <c r="K2560" s="117">
        <f t="shared" si="162"/>
        <v>0</v>
      </c>
      <c r="L2560" s="117">
        <f t="shared" si="162"/>
        <v>0</v>
      </c>
      <c r="M2560" s="117">
        <f t="shared" si="162"/>
        <v>0</v>
      </c>
      <c r="N2560" s="117">
        <f t="shared" si="162"/>
        <v>0</v>
      </c>
      <c r="O2560" s="117">
        <f t="shared" si="162"/>
        <v>0</v>
      </c>
      <c r="P2560" s="102"/>
      <c r="U2560" s="141"/>
      <c r="Z2560" s="143"/>
      <c r="AA2560" s="143"/>
      <c r="AB2560" s="143"/>
      <c r="AC2560" s="37"/>
    </row>
    <row r="2561" spans="1:29">
      <c r="A2561" s="442"/>
      <c r="B2561" s="449" t="s">
        <v>746</v>
      </c>
      <c r="C2561" s="449"/>
      <c r="D2561" s="449"/>
      <c r="E2561" s="449"/>
      <c r="F2561" s="449"/>
      <c r="G2561" s="449"/>
      <c r="H2561" s="440">
        <f>H2560+I2560+J2560+K2560</f>
        <v>106400</v>
      </c>
      <c r="I2561" s="440"/>
      <c r="J2561" s="440"/>
      <c r="K2561" s="440"/>
      <c r="L2561" s="440"/>
      <c r="M2561" s="440"/>
      <c r="N2561" s="440"/>
      <c r="O2561" s="440"/>
      <c r="P2561" s="102"/>
      <c r="Z2561" s="143"/>
      <c r="AA2561" s="143"/>
      <c r="AB2561" s="143"/>
      <c r="AC2561" s="37"/>
    </row>
    <row r="2562" spans="1:29">
      <c r="A2562" s="442"/>
      <c r="B2562" s="449" t="s">
        <v>747</v>
      </c>
      <c r="C2562" s="449"/>
      <c r="D2562" s="449"/>
      <c r="E2562" s="449"/>
      <c r="F2562" s="449"/>
      <c r="G2562" s="449"/>
      <c r="H2562" s="440">
        <f>L2560+M2560+N2560+O2560+P2560+Q2560</f>
        <v>0</v>
      </c>
      <c r="I2562" s="440"/>
      <c r="J2562" s="440"/>
      <c r="K2562" s="440"/>
      <c r="L2562" s="440"/>
      <c r="M2562" s="440"/>
      <c r="N2562" s="440"/>
      <c r="O2562" s="440"/>
      <c r="P2562" s="102"/>
      <c r="Z2562" s="143"/>
      <c r="AA2562" s="143"/>
      <c r="AB2562" s="143"/>
      <c r="AC2562" s="37"/>
    </row>
    <row r="2563" spans="1:29">
      <c r="A2563" s="442"/>
      <c r="B2563" s="449" t="s">
        <v>748</v>
      </c>
      <c r="C2563" s="449"/>
      <c r="D2563" s="449"/>
      <c r="E2563" s="449"/>
      <c r="F2563" s="449"/>
      <c r="G2563" s="449"/>
      <c r="H2563" s="440">
        <f>R2560+S2560+T2560</f>
        <v>0</v>
      </c>
      <c r="I2563" s="440"/>
      <c r="J2563" s="440"/>
      <c r="K2563" s="440"/>
      <c r="L2563" s="440"/>
      <c r="M2563" s="440"/>
      <c r="N2563" s="440"/>
      <c r="O2563" s="440"/>
      <c r="P2563" s="102"/>
      <c r="Z2563" s="143"/>
      <c r="AA2563" s="143"/>
      <c r="AB2563" s="143"/>
      <c r="AC2563" s="37"/>
    </row>
    <row r="2564" spans="1:29">
      <c r="A2564" s="442"/>
      <c r="B2564" s="439" t="s">
        <v>721</v>
      </c>
      <c r="C2564" s="439"/>
      <c r="D2564" s="439"/>
      <c r="E2564" s="439"/>
      <c r="F2564" s="439"/>
      <c r="G2564" s="439"/>
      <c r="H2564" s="440">
        <f>SUM(H2561:T2563)</f>
        <v>106400</v>
      </c>
      <c r="I2564" s="440"/>
      <c r="J2564" s="440"/>
      <c r="K2564" s="440"/>
      <c r="L2564" s="440"/>
      <c r="M2564" s="440"/>
      <c r="N2564" s="440"/>
      <c r="O2564" s="440"/>
      <c r="P2564" s="102"/>
      <c r="Z2564" s="143"/>
      <c r="AA2564" s="143"/>
      <c r="AB2564" s="143"/>
      <c r="AC2564" s="37"/>
    </row>
    <row r="2565" spans="1:29">
      <c r="A2565" s="442"/>
      <c r="B2565" s="450" t="s">
        <v>830</v>
      </c>
      <c r="C2565" s="450"/>
      <c r="D2565" s="450"/>
      <c r="E2565" s="450"/>
      <c r="F2565" s="450"/>
      <c r="G2565" s="450"/>
      <c r="H2565" s="440">
        <f>H2564/G2517</f>
        <v>64.484848484848484</v>
      </c>
      <c r="I2565" s="440"/>
      <c r="J2565" s="440"/>
      <c r="K2565" s="440"/>
      <c r="L2565" s="440"/>
      <c r="M2565" s="440"/>
      <c r="N2565" s="440"/>
      <c r="O2565" s="440"/>
      <c r="P2565" s="102"/>
      <c r="Z2565" s="143"/>
      <c r="AA2565" s="143"/>
      <c r="AB2565" s="143"/>
      <c r="AC2565" s="37"/>
    </row>
    <row r="2566" spans="1:29" s="129" customFormat="1">
      <c r="A2566" s="121"/>
      <c r="B2566" s="121"/>
      <c r="C2566" s="121"/>
      <c r="D2566" s="121"/>
      <c r="E2566" s="121"/>
      <c r="F2566" s="122"/>
      <c r="G2566" s="122"/>
      <c r="H2566" s="123"/>
      <c r="I2566" s="124"/>
      <c r="J2566" s="124"/>
      <c r="K2566" s="124"/>
      <c r="L2566" s="125"/>
      <c r="M2566" s="125"/>
      <c r="N2566" s="127"/>
      <c r="O2566" s="127"/>
      <c r="P2566" s="127"/>
      <c r="Q2566" s="127"/>
      <c r="R2566" s="127"/>
      <c r="S2566" s="127"/>
      <c r="T2566" s="127"/>
      <c r="U2566" s="127"/>
      <c r="V2566" s="127"/>
      <c r="W2566" s="127"/>
      <c r="X2566" s="127"/>
      <c r="Y2566" s="127"/>
      <c r="Z2566" s="143"/>
      <c r="AA2566" s="143"/>
      <c r="AB2566" s="143"/>
      <c r="AC2566" s="37"/>
    </row>
    <row r="2567" spans="1:29" ht="15" customHeight="1">
      <c r="A2567" s="422" t="s">
        <v>678</v>
      </c>
      <c r="B2567" s="422" t="s">
        <v>679</v>
      </c>
      <c r="C2567" s="422" t="s">
        <v>680</v>
      </c>
      <c r="D2567" s="422" t="s">
        <v>681</v>
      </c>
      <c r="E2567" s="422" t="s">
        <v>682</v>
      </c>
      <c r="F2567" s="423" t="s">
        <v>683</v>
      </c>
      <c r="G2567" s="423" t="s">
        <v>684</v>
      </c>
      <c r="H2567" s="138">
        <v>0.7</v>
      </c>
      <c r="I2567" s="451">
        <v>0.1</v>
      </c>
      <c r="J2567" s="451"/>
      <c r="K2567" s="451"/>
      <c r="L2567" s="451"/>
      <c r="M2567" s="444">
        <v>0.1</v>
      </c>
      <c r="N2567" s="444"/>
      <c r="O2567" s="139">
        <v>0.1</v>
      </c>
      <c r="P2567" s="102"/>
      <c r="Z2567" s="143"/>
      <c r="AA2567" s="143"/>
      <c r="AB2567" s="143"/>
      <c r="AC2567" s="37"/>
    </row>
    <row r="2568" spans="1:29" ht="14.25" customHeight="1">
      <c r="A2568" s="422"/>
      <c r="B2568" s="422"/>
      <c r="C2568" s="422"/>
      <c r="D2568" s="422"/>
      <c r="E2568" s="422"/>
      <c r="F2568" s="422"/>
      <c r="G2568" s="422"/>
      <c r="H2568" s="445" t="s">
        <v>727</v>
      </c>
      <c r="I2568" s="452" t="s">
        <v>728</v>
      </c>
      <c r="J2568" s="452"/>
      <c r="K2568" s="452"/>
      <c r="L2568" s="452"/>
      <c r="M2568" s="446" t="s">
        <v>729</v>
      </c>
      <c r="N2568" s="446"/>
      <c r="O2568" s="447" t="s">
        <v>730</v>
      </c>
      <c r="P2568" s="102"/>
      <c r="Z2568" s="143"/>
      <c r="AA2568" s="143"/>
      <c r="AB2568" s="143"/>
      <c r="AC2568" s="37"/>
    </row>
    <row r="2569" spans="1:29" ht="67.5" customHeight="1">
      <c r="A2569" s="442" t="s">
        <v>467</v>
      </c>
      <c r="B2569" s="427" t="s">
        <v>1016</v>
      </c>
      <c r="C2569" s="428">
        <v>1</v>
      </c>
      <c r="D2569" s="428">
        <v>1</v>
      </c>
      <c r="E2569" s="474" t="s">
        <v>618</v>
      </c>
      <c r="F2569" s="429">
        <v>132000</v>
      </c>
      <c r="G2569" s="429">
        <v>132000</v>
      </c>
      <c r="H2569" s="445"/>
      <c r="I2569" s="154" t="s">
        <v>732</v>
      </c>
      <c r="J2569" s="154" t="s">
        <v>733</v>
      </c>
      <c r="K2569" s="154" t="s">
        <v>734</v>
      </c>
      <c r="L2569" s="154" t="s">
        <v>735</v>
      </c>
      <c r="M2569" s="144" t="s">
        <v>736</v>
      </c>
      <c r="N2569" s="144" t="s">
        <v>737</v>
      </c>
      <c r="O2569" s="447"/>
      <c r="P2569" s="102"/>
      <c r="Z2569" s="143"/>
      <c r="AA2569" s="143"/>
      <c r="AB2569" s="143"/>
      <c r="AC2569" s="37"/>
    </row>
    <row r="2570" spans="1:29" ht="39" customHeight="1">
      <c r="A2570" s="442"/>
      <c r="B2570" s="427"/>
      <c r="C2570" s="427"/>
      <c r="D2570" s="427"/>
      <c r="E2570" s="427"/>
      <c r="F2570" s="427"/>
      <c r="G2570" s="427"/>
      <c r="H2570" s="427"/>
      <c r="I2570" s="153">
        <v>0.6</v>
      </c>
      <c r="J2570" s="153">
        <v>0.2</v>
      </c>
      <c r="K2570" s="153">
        <v>0.1</v>
      </c>
      <c r="L2570" s="153">
        <v>0.1</v>
      </c>
      <c r="M2570" s="144">
        <v>0.9</v>
      </c>
      <c r="N2570" s="144">
        <v>0.1</v>
      </c>
      <c r="O2570" s="447"/>
      <c r="P2570" s="102"/>
      <c r="Z2570" s="143"/>
      <c r="AA2570" s="143"/>
      <c r="AB2570" s="143"/>
      <c r="AC2570" s="37"/>
    </row>
    <row r="2571" spans="1:29">
      <c r="A2571" s="442"/>
      <c r="B2571" s="491" t="s">
        <v>758</v>
      </c>
      <c r="C2571" s="491"/>
      <c r="D2571" s="491"/>
      <c r="E2571" s="491"/>
      <c r="F2571" s="491"/>
      <c r="G2571" s="491"/>
      <c r="H2571" s="270">
        <v>1</v>
      </c>
      <c r="I2571" s="212"/>
      <c r="J2571" s="212"/>
      <c r="K2571" s="212"/>
      <c r="L2571" s="212"/>
      <c r="M2571" s="212"/>
      <c r="N2571" s="212"/>
      <c r="O2571" s="212"/>
      <c r="P2571" s="102"/>
      <c r="U2571" s="141"/>
      <c r="Z2571" s="143"/>
      <c r="AA2571" s="143"/>
      <c r="AB2571" s="143"/>
      <c r="AC2571" s="37"/>
    </row>
    <row r="2572" spans="1:29" ht="24.75" customHeight="1">
      <c r="A2572" s="442"/>
      <c r="B2572" s="492" t="s">
        <v>759</v>
      </c>
      <c r="C2572" s="492"/>
      <c r="D2572" s="492"/>
      <c r="E2572" s="492"/>
      <c r="F2572" s="492"/>
      <c r="G2572" s="492"/>
      <c r="H2572" s="271">
        <f>(H2571/C2569)*G2569*H2567</f>
        <v>92400</v>
      </c>
      <c r="I2572" s="212"/>
      <c r="J2572" s="212"/>
      <c r="K2572" s="212"/>
      <c r="L2572" s="212"/>
      <c r="M2572" s="212"/>
      <c r="N2572" s="212"/>
      <c r="O2572" s="212"/>
      <c r="P2572" s="102"/>
      <c r="Z2572" s="143"/>
      <c r="AA2572" s="143"/>
      <c r="AB2572" s="143"/>
      <c r="AC2572" s="37"/>
    </row>
    <row r="2573" spans="1:29">
      <c r="A2573" s="442"/>
      <c r="B2573" s="491" t="s">
        <v>766</v>
      </c>
      <c r="C2573" s="491"/>
      <c r="D2573" s="491"/>
      <c r="E2573" s="491"/>
      <c r="F2573" s="491"/>
      <c r="G2573" s="491"/>
      <c r="H2573" s="212"/>
      <c r="I2573" s="270">
        <v>1</v>
      </c>
      <c r="J2573" s="212"/>
      <c r="K2573" s="270">
        <v>1</v>
      </c>
      <c r="L2573" s="212"/>
      <c r="M2573" s="212"/>
      <c r="N2573" s="212"/>
      <c r="O2573" s="212"/>
      <c r="P2573" s="102"/>
      <c r="U2573" s="141"/>
      <c r="Z2573" s="143"/>
      <c r="AA2573" s="143"/>
      <c r="AB2573" s="143"/>
      <c r="AC2573" s="37"/>
    </row>
    <row r="2574" spans="1:29">
      <c r="A2574" s="442"/>
      <c r="B2574" s="492" t="s">
        <v>767</v>
      </c>
      <c r="C2574" s="492"/>
      <c r="D2574" s="492"/>
      <c r="E2574" s="492"/>
      <c r="F2574" s="492"/>
      <c r="G2574" s="492"/>
      <c r="H2574" s="212"/>
      <c r="I2574" s="271">
        <f>(I2573/D2569)*G2569*I2567*I2570</f>
        <v>7920</v>
      </c>
      <c r="J2574" s="212"/>
      <c r="K2574" s="271">
        <f>(K2573/D2569)*G2569*I2567*K2570</f>
        <v>1320</v>
      </c>
      <c r="L2574" s="212"/>
      <c r="M2574" s="212"/>
      <c r="N2574" s="212"/>
      <c r="O2574" s="212"/>
      <c r="P2574" s="102"/>
      <c r="Z2574" s="143"/>
      <c r="AA2574" s="143"/>
      <c r="AB2574" s="143"/>
      <c r="AC2574" s="37"/>
    </row>
    <row r="2575" spans="1:29">
      <c r="A2575" s="442"/>
      <c r="B2575" s="491"/>
      <c r="C2575" s="491"/>
      <c r="D2575" s="491"/>
      <c r="E2575" s="491"/>
      <c r="F2575" s="491"/>
      <c r="G2575" s="491"/>
      <c r="H2575" s="212"/>
      <c r="I2575" s="212"/>
      <c r="J2575" s="212"/>
      <c r="K2575" s="212"/>
      <c r="L2575" s="212"/>
      <c r="M2575" s="212"/>
      <c r="N2575" s="212"/>
      <c r="O2575" s="212"/>
      <c r="P2575" s="102"/>
      <c r="U2575" s="141"/>
      <c r="Z2575" s="143"/>
      <c r="AA2575" s="143"/>
      <c r="AB2575" s="143"/>
      <c r="AC2575" s="37"/>
    </row>
    <row r="2576" spans="1:29">
      <c r="A2576" s="442"/>
      <c r="B2576" s="492"/>
      <c r="C2576" s="492"/>
      <c r="D2576" s="492"/>
      <c r="E2576" s="492"/>
      <c r="F2576" s="492"/>
      <c r="G2576" s="492"/>
      <c r="H2576" s="212"/>
      <c r="I2576" s="212"/>
      <c r="J2576" s="212"/>
      <c r="K2576" s="212"/>
      <c r="L2576" s="212"/>
      <c r="M2576" s="212"/>
      <c r="N2576" s="212"/>
      <c r="O2576" s="212"/>
      <c r="P2576" s="102"/>
      <c r="Z2576" s="143"/>
      <c r="AA2576" s="143"/>
      <c r="AB2576" s="143"/>
      <c r="AC2576" s="37"/>
    </row>
    <row r="2577" spans="1:29">
      <c r="A2577" s="442"/>
      <c r="B2577" s="448" t="s">
        <v>720</v>
      </c>
      <c r="C2577" s="448"/>
      <c r="D2577" s="448"/>
      <c r="E2577" s="448"/>
      <c r="F2577" s="448"/>
      <c r="G2577" s="448"/>
      <c r="H2577" s="152">
        <f t="shared" ref="H2577:O2578" si="163">H2571+H2573+H2575</f>
        <v>1</v>
      </c>
      <c r="I2577" s="152">
        <f t="shared" si="163"/>
        <v>1</v>
      </c>
      <c r="J2577" s="152">
        <f t="shared" si="163"/>
        <v>0</v>
      </c>
      <c r="K2577" s="152">
        <f t="shared" si="163"/>
        <v>1</v>
      </c>
      <c r="L2577" s="152">
        <f t="shared" si="163"/>
        <v>0</v>
      </c>
      <c r="M2577" s="152">
        <f t="shared" si="163"/>
        <v>0</v>
      </c>
      <c r="N2577" s="152">
        <f t="shared" si="163"/>
        <v>0</v>
      </c>
      <c r="O2577" s="152">
        <f t="shared" si="163"/>
        <v>0</v>
      </c>
      <c r="P2577" s="102"/>
      <c r="Z2577" s="143"/>
      <c r="AA2577" s="143"/>
      <c r="AB2577" s="143"/>
      <c r="AC2577" s="37"/>
    </row>
    <row r="2578" spans="1:29">
      <c r="A2578" s="442"/>
      <c r="B2578" s="439" t="s">
        <v>695</v>
      </c>
      <c r="C2578" s="439"/>
      <c r="D2578" s="439"/>
      <c r="E2578" s="439"/>
      <c r="F2578" s="439"/>
      <c r="G2578" s="439"/>
      <c r="H2578" s="117">
        <f t="shared" si="163"/>
        <v>92400</v>
      </c>
      <c r="I2578" s="117">
        <f t="shared" si="163"/>
        <v>7920</v>
      </c>
      <c r="J2578" s="117">
        <f t="shared" si="163"/>
        <v>0</v>
      </c>
      <c r="K2578" s="117">
        <f t="shared" si="163"/>
        <v>1320</v>
      </c>
      <c r="L2578" s="117">
        <f t="shared" si="163"/>
        <v>0</v>
      </c>
      <c r="M2578" s="117">
        <f t="shared" si="163"/>
        <v>0</v>
      </c>
      <c r="N2578" s="117">
        <f t="shared" si="163"/>
        <v>0</v>
      </c>
      <c r="O2578" s="117">
        <f t="shared" si="163"/>
        <v>0</v>
      </c>
      <c r="P2578" s="102"/>
      <c r="U2578" s="141"/>
      <c r="Z2578" s="143"/>
      <c r="AA2578" s="143"/>
      <c r="AB2578" s="143"/>
      <c r="AC2578" s="37"/>
    </row>
    <row r="2579" spans="1:29">
      <c r="A2579" s="442"/>
      <c r="B2579" s="449" t="s">
        <v>746</v>
      </c>
      <c r="C2579" s="449"/>
      <c r="D2579" s="449"/>
      <c r="E2579" s="449"/>
      <c r="F2579" s="449"/>
      <c r="G2579" s="449"/>
      <c r="H2579" s="440">
        <f>H2578+I2578+J2578+K2578</f>
        <v>101640</v>
      </c>
      <c r="I2579" s="440"/>
      <c r="J2579" s="440"/>
      <c r="K2579" s="440"/>
      <c r="L2579" s="440"/>
      <c r="M2579" s="440"/>
      <c r="N2579" s="440"/>
      <c r="O2579" s="440"/>
      <c r="P2579" s="102"/>
      <c r="Z2579" s="143"/>
      <c r="AA2579" s="143"/>
      <c r="AB2579" s="143"/>
      <c r="AC2579" s="37"/>
    </row>
    <row r="2580" spans="1:29">
      <c r="A2580" s="442"/>
      <c r="B2580" s="449" t="s">
        <v>747</v>
      </c>
      <c r="C2580" s="449"/>
      <c r="D2580" s="449"/>
      <c r="E2580" s="449"/>
      <c r="F2580" s="449"/>
      <c r="G2580" s="449"/>
      <c r="H2580" s="440">
        <f>L2578+M2578+N2578+O2578+P2578+Q2578</f>
        <v>0</v>
      </c>
      <c r="I2580" s="440"/>
      <c r="J2580" s="440"/>
      <c r="K2580" s="440"/>
      <c r="L2580" s="440"/>
      <c r="M2580" s="440"/>
      <c r="N2580" s="440"/>
      <c r="O2580" s="440"/>
      <c r="P2580" s="102"/>
      <c r="Z2580" s="143"/>
      <c r="AA2580" s="143"/>
      <c r="AB2580" s="143"/>
      <c r="AC2580" s="37"/>
    </row>
    <row r="2581" spans="1:29">
      <c r="A2581" s="442"/>
      <c r="B2581" s="449" t="s">
        <v>748</v>
      </c>
      <c r="C2581" s="449"/>
      <c r="D2581" s="449"/>
      <c r="E2581" s="449"/>
      <c r="F2581" s="449"/>
      <c r="G2581" s="449"/>
      <c r="H2581" s="440">
        <f>R2578+S2578+T2578</f>
        <v>0</v>
      </c>
      <c r="I2581" s="440"/>
      <c r="J2581" s="440"/>
      <c r="K2581" s="440"/>
      <c r="L2581" s="440"/>
      <c r="M2581" s="440"/>
      <c r="N2581" s="440"/>
      <c r="O2581" s="440"/>
      <c r="P2581" s="102"/>
      <c r="Z2581" s="143"/>
      <c r="AA2581" s="143"/>
      <c r="AB2581" s="143"/>
      <c r="AC2581" s="37"/>
    </row>
    <row r="2582" spans="1:29">
      <c r="A2582" s="442"/>
      <c r="B2582" s="439" t="s">
        <v>721</v>
      </c>
      <c r="C2582" s="439"/>
      <c r="D2582" s="439"/>
      <c r="E2582" s="439"/>
      <c r="F2582" s="439"/>
      <c r="G2582" s="439"/>
      <c r="H2582" s="440">
        <f>SUM(H2579:T2581)</f>
        <v>101640</v>
      </c>
      <c r="I2582" s="440"/>
      <c r="J2582" s="440"/>
      <c r="K2582" s="440"/>
      <c r="L2582" s="440"/>
      <c r="M2582" s="440"/>
      <c r="N2582" s="440"/>
      <c r="O2582" s="440"/>
      <c r="P2582" s="102"/>
      <c r="Z2582" s="143"/>
      <c r="AA2582" s="143"/>
      <c r="AB2582" s="143"/>
      <c r="AC2582" s="37"/>
    </row>
    <row r="2583" spans="1:29">
      <c r="A2583" s="442"/>
      <c r="B2583" s="450" t="s">
        <v>830</v>
      </c>
      <c r="C2583" s="450"/>
      <c r="D2583" s="450"/>
      <c r="E2583" s="450"/>
      <c r="F2583" s="450"/>
      <c r="G2583" s="450"/>
      <c r="H2583" s="440" t="e">
        <f>H2582/G2531</f>
        <v>#DIV/0!</v>
      </c>
      <c r="I2583" s="440"/>
      <c r="J2583" s="440"/>
      <c r="K2583" s="440"/>
      <c r="L2583" s="440"/>
      <c r="M2583" s="440"/>
      <c r="N2583" s="440"/>
      <c r="O2583" s="440"/>
      <c r="P2583" s="102"/>
      <c r="Z2583" s="143"/>
      <c r="AA2583" s="143"/>
      <c r="AB2583" s="143"/>
      <c r="AC2583" s="37"/>
    </row>
    <row r="2584" spans="1:29" s="129" customFormat="1">
      <c r="A2584" s="121"/>
      <c r="B2584" s="121"/>
      <c r="C2584" s="121"/>
      <c r="D2584" s="121"/>
      <c r="E2584" s="121"/>
      <c r="F2584" s="122"/>
      <c r="G2584" s="122"/>
      <c r="H2584" s="123"/>
      <c r="I2584" s="124"/>
      <c r="J2584" s="124"/>
      <c r="K2584" s="124"/>
      <c r="L2584" s="125"/>
      <c r="M2584" s="125"/>
      <c r="N2584" s="127"/>
      <c r="O2584" s="127"/>
      <c r="P2584" s="127"/>
      <c r="Q2584" s="127"/>
      <c r="R2584" s="127"/>
      <c r="S2584" s="127"/>
      <c r="T2584" s="127"/>
      <c r="U2584" s="127"/>
      <c r="V2584" s="127"/>
      <c r="W2584" s="127"/>
      <c r="X2584" s="127"/>
      <c r="Y2584" s="127"/>
      <c r="Z2584" s="143"/>
      <c r="AA2584" s="143"/>
      <c r="AB2584" s="143"/>
      <c r="AC2584" s="37"/>
    </row>
    <row r="2585" spans="1:29" ht="15" customHeight="1">
      <c r="A2585" s="422" t="s">
        <v>678</v>
      </c>
      <c r="B2585" s="422" t="s">
        <v>679</v>
      </c>
      <c r="C2585" s="422" t="s">
        <v>680</v>
      </c>
      <c r="D2585" s="422" t="s">
        <v>681</v>
      </c>
      <c r="E2585" s="422" t="s">
        <v>682</v>
      </c>
      <c r="F2585" s="423" t="s">
        <v>683</v>
      </c>
      <c r="G2585" s="423" t="s">
        <v>684</v>
      </c>
      <c r="H2585" s="138">
        <v>0.7</v>
      </c>
      <c r="I2585" s="451">
        <v>0.1</v>
      </c>
      <c r="J2585" s="451"/>
      <c r="K2585" s="451"/>
      <c r="L2585" s="451"/>
      <c r="M2585" s="444">
        <v>0.1</v>
      </c>
      <c r="N2585" s="444"/>
      <c r="O2585" s="139">
        <v>0.1</v>
      </c>
      <c r="P2585" s="102"/>
      <c r="Z2585" s="143"/>
      <c r="AA2585" s="143"/>
      <c r="AB2585" s="143"/>
      <c r="AC2585" s="37"/>
    </row>
    <row r="2586" spans="1:29" ht="14.25" customHeight="1">
      <c r="A2586" s="422"/>
      <c r="B2586" s="422"/>
      <c r="C2586" s="422"/>
      <c r="D2586" s="422"/>
      <c r="E2586" s="422"/>
      <c r="F2586" s="422"/>
      <c r="G2586" s="422"/>
      <c r="H2586" s="445" t="s">
        <v>727</v>
      </c>
      <c r="I2586" s="452" t="s">
        <v>728</v>
      </c>
      <c r="J2586" s="452"/>
      <c r="K2586" s="452"/>
      <c r="L2586" s="452"/>
      <c r="M2586" s="446" t="s">
        <v>729</v>
      </c>
      <c r="N2586" s="446"/>
      <c r="O2586" s="447" t="s">
        <v>730</v>
      </c>
      <c r="P2586" s="102"/>
      <c r="Z2586" s="143"/>
      <c r="AA2586" s="143"/>
      <c r="AB2586" s="143"/>
      <c r="AC2586" s="37"/>
    </row>
    <row r="2587" spans="1:29" ht="67.5" customHeight="1">
      <c r="A2587" s="442" t="s">
        <v>468</v>
      </c>
      <c r="B2587" s="427" t="s">
        <v>1016</v>
      </c>
      <c r="C2587" s="428">
        <v>1</v>
      </c>
      <c r="D2587" s="428">
        <v>1</v>
      </c>
      <c r="E2587" s="474" t="s">
        <v>618</v>
      </c>
      <c r="F2587" s="429">
        <v>1300</v>
      </c>
      <c r="G2587" s="429">
        <v>1300</v>
      </c>
      <c r="H2587" s="445"/>
      <c r="I2587" s="154" t="s">
        <v>732</v>
      </c>
      <c r="J2587" s="154" t="s">
        <v>733</v>
      </c>
      <c r="K2587" s="154" t="s">
        <v>734</v>
      </c>
      <c r="L2587" s="154" t="s">
        <v>735</v>
      </c>
      <c r="M2587" s="144" t="s">
        <v>736</v>
      </c>
      <c r="N2587" s="144" t="s">
        <v>737</v>
      </c>
      <c r="O2587" s="447"/>
      <c r="P2587" s="102"/>
      <c r="Z2587" s="143"/>
      <c r="AA2587" s="143"/>
      <c r="AB2587" s="143"/>
      <c r="AC2587" s="37"/>
    </row>
    <row r="2588" spans="1:29" ht="39" customHeight="1">
      <c r="A2588" s="442"/>
      <c r="B2588" s="427"/>
      <c r="C2588" s="427"/>
      <c r="D2588" s="427"/>
      <c r="E2588" s="427"/>
      <c r="F2588" s="427"/>
      <c r="G2588" s="427"/>
      <c r="H2588" s="427"/>
      <c r="I2588" s="153">
        <v>0.6</v>
      </c>
      <c r="J2588" s="153">
        <v>0.2</v>
      </c>
      <c r="K2588" s="153">
        <v>0.1</v>
      </c>
      <c r="L2588" s="153">
        <v>0.1</v>
      </c>
      <c r="M2588" s="144">
        <v>0.9</v>
      </c>
      <c r="N2588" s="144">
        <v>0.1</v>
      </c>
      <c r="O2588" s="447"/>
      <c r="P2588" s="102"/>
      <c r="Z2588" s="143"/>
      <c r="AA2588" s="143"/>
      <c r="AB2588" s="143"/>
      <c r="AC2588" s="37"/>
    </row>
    <row r="2589" spans="1:29">
      <c r="A2589" s="442"/>
      <c r="B2589" s="432" t="s">
        <v>710</v>
      </c>
      <c r="C2589" s="432"/>
      <c r="D2589" s="432"/>
      <c r="E2589" s="432"/>
      <c r="F2589" s="432"/>
      <c r="G2589" s="432"/>
      <c r="H2589" s="148">
        <v>1</v>
      </c>
      <c r="I2589" s="149"/>
      <c r="J2589" s="149"/>
      <c r="K2589" s="149"/>
      <c r="L2589" s="149"/>
      <c r="M2589" s="149"/>
      <c r="N2589" s="149"/>
      <c r="O2589" s="149"/>
      <c r="P2589" s="102"/>
      <c r="Z2589" s="143"/>
      <c r="AA2589" s="143"/>
      <c r="AB2589" s="143"/>
      <c r="AC2589" s="37"/>
    </row>
    <row r="2590" spans="1:29">
      <c r="A2590" s="442"/>
      <c r="B2590" s="433" t="s">
        <v>711</v>
      </c>
      <c r="C2590" s="433"/>
      <c r="D2590" s="433"/>
      <c r="E2590" s="433"/>
      <c r="F2590" s="433"/>
      <c r="G2590" s="433"/>
      <c r="H2590" s="150">
        <f>(H2589/C2587)*G2587*H2585</f>
        <v>909.99999999999989</v>
      </c>
      <c r="I2590" s="149"/>
      <c r="J2590" s="149"/>
      <c r="K2590" s="149"/>
      <c r="L2590" s="149"/>
      <c r="M2590" s="149"/>
      <c r="N2590" s="149"/>
      <c r="O2590" s="149"/>
      <c r="P2590" s="102"/>
      <c r="Z2590" s="143"/>
      <c r="AA2590" s="143"/>
      <c r="AB2590" s="143"/>
      <c r="AC2590" s="37"/>
    </row>
    <row r="2591" spans="1:29">
      <c r="A2591" s="442"/>
      <c r="B2591" s="491" t="s">
        <v>766</v>
      </c>
      <c r="C2591" s="491"/>
      <c r="D2591" s="491"/>
      <c r="E2591" s="491"/>
      <c r="F2591" s="491"/>
      <c r="G2591" s="491"/>
      <c r="H2591" s="212"/>
      <c r="I2591" s="270">
        <v>1</v>
      </c>
      <c r="J2591" s="212"/>
      <c r="K2591" s="270">
        <v>1</v>
      </c>
      <c r="L2591" s="212"/>
      <c r="M2591" s="212"/>
      <c r="N2591" s="212"/>
      <c r="O2591" s="212"/>
      <c r="P2591" s="102"/>
      <c r="U2591" s="141"/>
      <c r="Z2591" s="143"/>
      <c r="AA2591" s="143"/>
      <c r="AB2591" s="143"/>
      <c r="AC2591" s="37"/>
    </row>
    <row r="2592" spans="1:29">
      <c r="A2592" s="442"/>
      <c r="B2592" s="492" t="s">
        <v>767</v>
      </c>
      <c r="C2592" s="492"/>
      <c r="D2592" s="492"/>
      <c r="E2592" s="492"/>
      <c r="F2592" s="492"/>
      <c r="G2592" s="492"/>
      <c r="H2592" s="212"/>
      <c r="I2592" s="271">
        <f>(I2591/D2587)*G2587*I2585*I2588</f>
        <v>78</v>
      </c>
      <c r="J2592" s="212"/>
      <c r="K2592" s="271">
        <f>(K2591/D2587)*G2587*I2585*K2588</f>
        <v>13</v>
      </c>
      <c r="L2592" s="212"/>
      <c r="M2592" s="212"/>
      <c r="N2592" s="212"/>
      <c r="O2592" s="212"/>
      <c r="P2592" s="102"/>
      <c r="Z2592" s="143"/>
      <c r="AA2592" s="143"/>
      <c r="AB2592" s="143"/>
      <c r="AC2592" s="37"/>
    </row>
    <row r="2593" spans="1:29">
      <c r="A2593" s="442"/>
      <c r="B2593" s="448" t="s">
        <v>720</v>
      </c>
      <c r="C2593" s="448"/>
      <c r="D2593" s="448"/>
      <c r="E2593" s="448"/>
      <c r="F2593" s="448"/>
      <c r="G2593" s="448"/>
      <c r="H2593" s="152">
        <f t="shared" ref="H2593:O2594" si="164">H2589+H2591</f>
        <v>1</v>
      </c>
      <c r="I2593" s="152">
        <f t="shared" si="164"/>
        <v>1</v>
      </c>
      <c r="J2593" s="152">
        <f t="shared" si="164"/>
        <v>0</v>
      </c>
      <c r="K2593" s="152">
        <f t="shared" si="164"/>
        <v>1</v>
      </c>
      <c r="L2593" s="152">
        <f t="shared" si="164"/>
        <v>0</v>
      </c>
      <c r="M2593" s="152">
        <f t="shared" si="164"/>
        <v>0</v>
      </c>
      <c r="N2593" s="152">
        <f t="shared" si="164"/>
        <v>0</v>
      </c>
      <c r="O2593" s="152">
        <f t="shared" si="164"/>
        <v>0</v>
      </c>
      <c r="P2593" s="102"/>
      <c r="Z2593" s="143"/>
      <c r="AA2593" s="143"/>
      <c r="AB2593" s="143"/>
      <c r="AC2593" s="37"/>
    </row>
    <row r="2594" spans="1:29">
      <c r="A2594" s="442"/>
      <c r="B2594" s="439" t="s">
        <v>695</v>
      </c>
      <c r="C2594" s="439"/>
      <c r="D2594" s="439"/>
      <c r="E2594" s="439"/>
      <c r="F2594" s="439"/>
      <c r="G2594" s="439"/>
      <c r="H2594" s="117">
        <f t="shared" si="164"/>
        <v>909.99999999999989</v>
      </c>
      <c r="I2594" s="117">
        <f t="shared" si="164"/>
        <v>78</v>
      </c>
      <c r="J2594" s="117">
        <f t="shared" si="164"/>
        <v>0</v>
      </c>
      <c r="K2594" s="117">
        <f t="shared" si="164"/>
        <v>13</v>
      </c>
      <c r="L2594" s="117">
        <f t="shared" si="164"/>
        <v>0</v>
      </c>
      <c r="M2594" s="117">
        <f t="shared" si="164"/>
        <v>0</v>
      </c>
      <c r="N2594" s="117">
        <f t="shared" si="164"/>
        <v>0</v>
      </c>
      <c r="O2594" s="117">
        <f t="shared" si="164"/>
        <v>0</v>
      </c>
      <c r="P2594" s="102"/>
      <c r="U2594" s="141"/>
      <c r="Z2594" s="143"/>
      <c r="AA2594" s="143"/>
      <c r="AB2594" s="143"/>
      <c r="AC2594" s="37"/>
    </row>
    <row r="2595" spans="1:29">
      <c r="A2595" s="442"/>
      <c r="B2595" s="449" t="s">
        <v>746</v>
      </c>
      <c r="C2595" s="449"/>
      <c r="D2595" s="449"/>
      <c r="E2595" s="449"/>
      <c r="F2595" s="449"/>
      <c r="G2595" s="449"/>
      <c r="H2595" s="440">
        <f>H2594</f>
        <v>909.99999999999989</v>
      </c>
      <c r="I2595" s="440"/>
      <c r="J2595" s="440"/>
      <c r="K2595" s="440"/>
      <c r="L2595" s="440"/>
      <c r="M2595" s="440"/>
      <c r="N2595" s="440"/>
      <c r="O2595" s="440"/>
      <c r="P2595" s="102"/>
      <c r="Z2595" s="143"/>
      <c r="AA2595" s="143"/>
      <c r="AB2595" s="143"/>
      <c r="AC2595" s="37"/>
    </row>
    <row r="2596" spans="1:29">
      <c r="A2596" s="442"/>
      <c r="B2596" s="449" t="s">
        <v>747</v>
      </c>
      <c r="C2596" s="449"/>
      <c r="D2596" s="449"/>
      <c r="E2596" s="449"/>
      <c r="F2596" s="449"/>
      <c r="G2596" s="449"/>
      <c r="H2596" s="440">
        <f>SUM(I2594:M2594)</f>
        <v>91</v>
      </c>
      <c r="I2596" s="440"/>
      <c r="J2596" s="440"/>
      <c r="K2596" s="440"/>
      <c r="L2596" s="440"/>
      <c r="M2596" s="440"/>
      <c r="N2596" s="440"/>
      <c r="O2596" s="440"/>
      <c r="P2596" s="102"/>
      <c r="Z2596" s="143"/>
      <c r="AA2596" s="143"/>
      <c r="AB2596" s="143"/>
      <c r="AC2596" s="37"/>
    </row>
    <row r="2597" spans="1:29">
      <c r="A2597" s="442"/>
      <c r="B2597" s="449" t="s">
        <v>748</v>
      </c>
      <c r="C2597" s="449"/>
      <c r="D2597" s="449"/>
      <c r="E2597" s="449"/>
      <c r="F2597" s="449"/>
      <c r="G2597" s="449"/>
      <c r="H2597" s="440">
        <f>SUM(N2593:P2593)</f>
        <v>0</v>
      </c>
      <c r="I2597" s="440"/>
      <c r="J2597" s="440"/>
      <c r="K2597" s="440"/>
      <c r="L2597" s="440"/>
      <c r="M2597" s="440"/>
      <c r="N2597" s="440"/>
      <c r="O2597" s="440"/>
      <c r="P2597" s="102"/>
      <c r="Z2597" s="143"/>
      <c r="AA2597" s="143"/>
      <c r="AB2597" s="143"/>
      <c r="AC2597" s="37"/>
    </row>
    <row r="2598" spans="1:29">
      <c r="A2598" s="442"/>
      <c r="B2598" s="439" t="s">
        <v>721</v>
      </c>
      <c r="C2598" s="439"/>
      <c r="D2598" s="439"/>
      <c r="E2598" s="439"/>
      <c r="F2598" s="439"/>
      <c r="G2598" s="439"/>
      <c r="H2598" s="440">
        <f>SUM(H2595:P2597)</f>
        <v>1000.9999999999999</v>
      </c>
      <c r="I2598" s="440"/>
      <c r="J2598" s="440"/>
      <c r="K2598" s="440"/>
      <c r="L2598" s="440"/>
      <c r="M2598" s="440"/>
      <c r="N2598" s="440"/>
      <c r="O2598" s="440"/>
      <c r="P2598" s="102"/>
      <c r="Z2598" s="143"/>
      <c r="AA2598" s="143"/>
      <c r="AB2598" s="143"/>
      <c r="AC2598" s="37"/>
    </row>
    <row r="2599" spans="1:29">
      <c r="A2599" s="442"/>
      <c r="B2599" s="450" t="s">
        <v>749</v>
      </c>
      <c r="C2599" s="450"/>
      <c r="D2599" s="450"/>
      <c r="E2599" s="450"/>
      <c r="F2599" s="450"/>
      <c r="G2599" s="450"/>
      <c r="H2599" s="443">
        <f>H2598/G2587</f>
        <v>0.76999999999999991</v>
      </c>
      <c r="I2599" s="443"/>
      <c r="J2599" s="443"/>
      <c r="K2599" s="443"/>
      <c r="L2599" s="443"/>
      <c r="M2599" s="443"/>
      <c r="N2599" s="443"/>
      <c r="O2599" s="443"/>
      <c r="P2599" s="102"/>
      <c r="Z2599" s="143"/>
      <c r="AA2599" s="143"/>
      <c r="AB2599" s="143"/>
      <c r="AC2599" s="37"/>
    </row>
    <row r="2600" spans="1:29" s="129" customFormat="1">
      <c r="A2600" s="121"/>
      <c r="B2600" s="121"/>
      <c r="C2600" s="121"/>
      <c r="D2600" s="121"/>
      <c r="E2600" s="121"/>
      <c r="F2600" s="122"/>
      <c r="G2600" s="122"/>
      <c r="H2600" s="123"/>
      <c r="I2600" s="124"/>
      <c r="J2600" s="124"/>
      <c r="K2600" s="124"/>
      <c r="L2600" s="125"/>
      <c r="M2600" s="125"/>
      <c r="N2600" s="127"/>
      <c r="O2600" s="127"/>
      <c r="P2600" s="127"/>
      <c r="Q2600" s="127"/>
      <c r="R2600" s="127"/>
      <c r="S2600" s="127"/>
      <c r="T2600" s="127"/>
      <c r="U2600" s="127"/>
      <c r="V2600" s="127"/>
      <c r="W2600" s="127"/>
      <c r="X2600" s="127"/>
      <c r="Y2600" s="127"/>
      <c r="Z2600" s="143"/>
      <c r="AA2600" s="143"/>
      <c r="AB2600" s="143"/>
      <c r="AC2600" s="37"/>
    </row>
    <row r="2601" spans="1:29" ht="15" customHeight="1">
      <c r="A2601" s="422" t="s">
        <v>678</v>
      </c>
      <c r="B2601" s="422" t="s">
        <v>679</v>
      </c>
      <c r="C2601" s="422" t="s">
        <v>680</v>
      </c>
      <c r="D2601" s="422" t="s">
        <v>681</v>
      </c>
      <c r="E2601" s="422" t="s">
        <v>682</v>
      </c>
      <c r="F2601" s="423" t="s">
        <v>683</v>
      </c>
      <c r="G2601" s="423" t="s">
        <v>684</v>
      </c>
      <c r="H2601" s="138">
        <v>0.7</v>
      </c>
      <c r="I2601" s="451">
        <v>0.1</v>
      </c>
      <c r="J2601" s="451"/>
      <c r="K2601" s="451"/>
      <c r="L2601" s="451"/>
      <c r="M2601" s="451"/>
      <c r="N2601" s="444">
        <v>0.1</v>
      </c>
      <c r="O2601" s="444"/>
      <c r="P2601" s="139">
        <v>0.1</v>
      </c>
      <c r="Z2601" s="143"/>
      <c r="AA2601" s="143"/>
      <c r="AB2601" s="143"/>
      <c r="AC2601" s="37"/>
    </row>
    <row r="2602" spans="1:29" ht="14.25" customHeight="1">
      <c r="A2602" s="422"/>
      <c r="B2602" s="422"/>
      <c r="C2602" s="422"/>
      <c r="D2602" s="422"/>
      <c r="E2602" s="422"/>
      <c r="F2602" s="422"/>
      <c r="G2602" s="422"/>
      <c r="H2602" s="445" t="s">
        <v>727</v>
      </c>
      <c r="I2602" s="452" t="s">
        <v>728</v>
      </c>
      <c r="J2602" s="452"/>
      <c r="K2602" s="452"/>
      <c r="L2602" s="452"/>
      <c r="M2602" s="452"/>
      <c r="N2602" s="446" t="s">
        <v>729</v>
      </c>
      <c r="O2602" s="446"/>
      <c r="P2602" s="447" t="s">
        <v>730</v>
      </c>
      <c r="Z2602" s="143"/>
      <c r="AA2602" s="143"/>
      <c r="AB2602" s="143"/>
      <c r="AC2602" s="37"/>
    </row>
    <row r="2603" spans="1:29" ht="67.5" customHeight="1">
      <c r="A2603" s="442" t="s">
        <v>471</v>
      </c>
      <c r="B2603" s="427" t="s">
        <v>793</v>
      </c>
      <c r="C2603" s="428">
        <v>1</v>
      </c>
      <c r="D2603" s="428">
        <v>1</v>
      </c>
      <c r="E2603" s="474" t="s">
        <v>618</v>
      </c>
      <c r="F2603" s="429">
        <v>29700</v>
      </c>
      <c r="G2603" s="429">
        <v>29700</v>
      </c>
      <c r="H2603" s="445"/>
      <c r="I2603" s="154" t="s">
        <v>794</v>
      </c>
      <c r="J2603" s="154" t="s">
        <v>795</v>
      </c>
      <c r="K2603" s="154" t="s">
        <v>796</v>
      </c>
      <c r="L2603" s="154" t="s">
        <v>797</v>
      </c>
      <c r="M2603" s="154" t="s">
        <v>735</v>
      </c>
      <c r="N2603" s="144" t="s">
        <v>736</v>
      </c>
      <c r="O2603" s="144" t="s">
        <v>737</v>
      </c>
      <c r="P2603" s="447"/>
      <c r="Z2603" s="143"/>
      <c r="AA2603" s="143"/>
      <c r="AB2603" s="143"/>
      <c r="AC2603" s="37"/>
    </row>
    <row r="2604" spans="1:29" ht="39" customHeight="1">
      <c r="A2604" s="442"/>
      <c r="B2604" s="427"/>
      <c r="C2604" s="427"/>
      <c r="D2604" s="427"/>
      <c r="E2604" s="427"/>
      <c r="F2604" s="427"/>
      <c r="G2604" s="427"/>
      <c r="H2604" s="427"/>
      <c r="I2604" s="153">
        <v>0.3</v>
      </c>
      <c r="J2604" s="153">
        <v>0.3</v>
      </c>
      <c r="K2604" s="153">
        <v>0.2</v>
      </c>
      <c r="L2604" s="153">
        <v>0.1</v>
      </c>
      <c r="M2604" s="153">
        <v>0.1</v>
      </c>
      <c r="N2604" s="144">
        <v>0.9</v>
      </c>
      <c r="O2604" s="144">
        <v>0.1</v>
      </c>
      <c r="P2604" s="447"/>
      <c r="Z2604" s="143"/>
      <c r="AA2604" s="143"/>
      <c r="AB2604" s="143"/>
      <c r="AC2604" s="37"/>
    </row>
    <row r="2605" spans="1:29">
      <c r="A2605" s="442"/>
      <c r="B2605" s="432" t="s">
        <v>740</v>
      </c>
      <c r="C2605" s="432"/>
      <c r="D2605" s="432"/>
      <c r="E2605" s="432"/>
      <c r="F2605" s="432"/>
      <c r="G2605" s="432"/>
      <c r="H2605" s="158">
        <v>1</v>
      </c>
      <c r="I2605" s="115"/>
      <c r="J2605" s="115"/>
      <c r="K2605" s="115"/>
      <c r="L2605" s="115"/>
      <c r="M2605" s="115"/>
      <c r="N2605" s="115"/>
      <c r="O2605" s="115"/>
      <c r="P2605" s="115"/>
      <c r="Z2605" s="143"/>
      <c r="AA2605" s="143"/>
      <c r="AB2605" s="143"/>
      <c r="AC2605" s="37"/>
    </row>
    <row r="2606" spans="1:29">
      <c r="A2606" s="442"/>
      <c r="B2606" s="433" t="s">
        <v>741</v>
      </c>
      <c r="C2606" s="433"/>
      <c r="D2606" s="433"/>
      <c r="E2606" s="433"/>
      <c r="F2606" s="433"/>
      <c r="G2606" s="433"/>
      <c r="H2606" s="157">
        <f>(H2605/C2603)*G2603*H2601</f>
        <v>20790</v>
      </c>
      <c r="I2606" s="115"/>
      <c r="J2606" s="115"/>
      <c r="K2606" s="115"/>
      <c r="L2606" s="115"/>
      <c r="M2606" s="115"/>
      <c r="N2606" s="115"/>
      <c r="O2606" s="115"/>
      <c r="P2606" s="115"/>
      <c r="Z2606" s="143"/>
      <c r="AA2606" s="143"/>
      <c r="AB2606" s="143"/>
      <c r="AC2606" s="37"/>
    </row>
    <row r="2607" spans="1:29">
      <c r="A2607" s="442"/>
      <c r="B2607" s="491" t="s">
        <v>764</v>
      </c>
      <c r="C2607" s="518"/>
      <c r="D2607" s="518"/>
      <c r="E2607" s="518"/>
      <c r="F2607" s="518"/>
      <c r="G2607" s="519"/>
      <c r="H2607" s="115"/>
      <c r="I2607" s="115"/>
      <c r="J2607" s="115"/>
      <c r="K2607" s="115"/>
      <c r="L2607" s="115"/>
      <c r="M2607" s="115"/>
      <c r="N2607" s="115"/>
      <c r="O2607" s="115"/>
      <c r="P2607" s="115"/>
      <c r="Z2607" s="143"/>
      <c r="AA2607" s="143"/>
      <c r="AB2607" s="143"/>
      <c r="AC2607" s="37"/>
    </row>
    <row r="2608" spans="1:29">
      <c r="A2608" s="442"/>
      <c r="B2608" s="492" t="s">
        <v>765</v>
      </c>
      <c r="C2608" s="520"/>
      <c r="D2608" s="520"/>
      <c r="E2608" s="520"/>
      <c r="F2608" s="520"/>
      <c r="G2608" s="521"/>
      <c r="H2608" s="115"/>
      <c r="I2608" s="115"/>
      <c r="J2608" s="115"/>
      <c r="K2608" s="115"/>
      <c r="L2608" s="115"/>
      <c r="M2608" s="115"/>
      <c r="N2608" s="115"/>
      <c r="O2608" s="115"/>
      <c r="P2608" s="115"/>
      <c r="Z2608" s="143"/>
      <c r="AA2608" s="143"/>
      <c r="AB2608" s="143"/>
      <c r="AC2608" s="37"/>
    </row>
    <row r="2609" spans="1:29">
      <c r="A2609" s="442"/>
      <c r="B2609" s="432" t="s">
        <v>766</v>
      </c>
      <c r="C2609" s="432"/>
      <c r="D2609" s="432"/>
      <c r="E2609" s="432"/>
      <c r="F2609" s="432"/>
      <c r="G2609" s="432"/>
      <c r="H2609" s="115"/>
      <c r="I2609" s="270">
        <v>1</v>
      </c>
      <c r="J2609" s="270">
        <v>1</v>
      </c>
      <c r="K2609" s="270">
        <v>1</v>
      </c>
      <c r="L2609" s="270">
        <v>1</v>
      </c>
      <c r="M2609" s="270">
        <v>1</v>
      </c>
      <c r="N2609" s="115"/>
      <c r="O2609" s="115"/>
      <c r="P2609" s="115"/>
      <c r="Z2609" s="143"/>
      <c r="AA2609" s="143"/>
      <c r="AB2609" s="143"/>
      <c r="AC2609" s="37"/>
    </row>
    <row r="2610" spans="1:29">
      <c r="A2610" s="442"/>
      <c r="B2610" s="433" t="s">
        <v>767</v>
      </c>
      <c r="C2610" s="433"/>
      <c r="D2610" s="433"/>
      <c r="E2610" s="433"/>
      <c r="F2610" s="433"/>
      <c r="G2610" s="433"/>
      <c r="H2610" s="115"/>
      <c r="I2610" s="271">
        <f>(I2609/D2603)*G2603*I2601*I2604</f>
        <v>891</v>
      </c>
      <c r="J2610" s="271">
        <f>(J2609/D2603)*G2603*I2601*J2604</f>
        <v>891</v>
      </c>
      <c r="K2610" s="271">
        <f>(K2609/D2603)*G2603*I2601*K2604</f>
        <v>594</v>
      </c>
      <c r="L2610" s="271">
        <f>(L2609/D2603)*G2603*I2601*L2604</f>
        <v>297</v>
      </c>
      <c r="M2610" s="271">
        <f>(M2609/D2603)*G2603*I2601*M2604</f>
        <v>297</v>
      </c>
      <c r="N2610" s="115"/>
      <c r="O2610" s="115"/>
      <c r="P2610" s="115"/>
      <c r="Z2610" s="143"/>
      <c r="AA2610" s="143"/>
      <c r="AB2610" s="143"/>
      <c r="AC2610" s="37"/>
    </row>
    <row r="2611" spans="1:29">
      <c r="A2611" s="442"/>
      <c r="B2611" s="448" t="s">
        <v>720</v>
      </c>
      <c r="C2611" s="448"/>
      <c r="D2611" s="448"/>
      <c r="E2611" s="448"/>
      <c r="F2611" s="448"/>
      <c r="G2611" s="448"/>
      <c r="H2611" s="152">
        <f t="shared" ref="H2611:P2611" si="165">H2605+H2607+H2609</f>
        <v>1</v>
      </c>
      <c r="I2611" s="152">
        <f t="shared" si="165"/>
        <v>1</v>
      </c>
      <c r="J2611" s="152">
        <f t="shared" si="165"/>
        <v>1</v>
      </c>
      <c r="K2611" s="152">
        <f t="shared" si="165"/>
        <v>1</v>
      </c>
      <c r="L2611" s="152">
        <f t="shared" si="165"/>
        <v>1</v>
      </c>
      <c r="M2611" s="152">
        <f t="shared" si="165"/>
        <v>1</v>
      </c>
      <c r="N2611" s="152">
        <f t="shared" si="165"/>
        <v>0</v>
      </c>
      <c r="O2611" s="152">
        <f t="shared" si="165"/>
        <v>0</v>
      </c>
      <c r="P2611" s="152">
        <f t="shared" si="165"/>
        <v>0</v>
      </c>
      <c r="Z2611" s="143"/>
      <c r="AA2611" s="143"/>
      <c r="AB2611" s="143"/>
      <c r="AC2611" s="37"/>
    </row>
    <row r="2612" spans="1:29">
      <c r="A2612" s="442"/>
      <c r="B2612" s="439" t="s">
        <v>695</v>
      </c>
      <c r="C2612" s="439"/>
      <c r="D2612" s="439"/>
      <c r="E2612" s="439"/>
      <c r="F2612" s="439"/>
      <c r="G2612" s="439"/>
      <c r="H2612" s="117">
        <f t="shared" ref="H2612:P2612" si="166">H2606+H2608+H2610</f>
        <v>20790</v>
      </c>
      <c r="I2612" s="117">
        <f t="shared" si="166"/>
        <v>891</v>
      </c>
      <c r="J2612" s="117">
        <f t="shared" si="166"/>
        <v>891</v>
      </c>
      <c r="K2612" s="117">
        <f t="shared" si="166"/>
        <v>594</v>
      </c>
      <c r="L2612" s="117">
        <f t="shared" si="166"/>
        <v>297</v>
      </c>
      <c r="M2612" s="117">
        <f t="shared" si="166"/>
        <v>297</v>
      </c>
      <c r="N2612" s="117">
        <f t="shared" si="166"/>
        <v>0</v>
      </c>
      <c r="O2612" s="117">
        <f t="shared" si="166"/>
        <v>0</v>
      </c>
      <c r="P2612" s="117">
        <f t="shared" si="166"/>
        <v>0</v>
      </c>
      <c r="U2612" s="141"/>
      <c r="Z2612" s="143"/>
      <c r="AA2612" s="143"/>
      <c r="AB2612" s="143"/>
      <c r="AC2612" s="37"/>
    </row>
    <row r="2613" spans="1:29">
      <c r="A2613" s="442"/>
      <c r="B2613" s="449" t="s">
        <v>746</v>
      </c>
      <c r="C2613" s="449"/>
      <c r="D2613" s="449"/>
      <c r="E2613" s="449"/>
      <c r="F2613" s="449"/>
      <c r="G2613" s="449"/>
      <c r="H2613" s="470">
        <f>H2612</f>
        <v>20790</v>
      </c>
      <c r="I2613" s="470"/>
      <c r="J2613" s="470"/>
      <c r="K2613" s="470"/>
      <c r="L2613" s="470"/>
      <c r="M2613" s="470"/>
      <c r="N2613" s="470"/>
      <c r="O2613" s="470"/>
      <c r="P2613" s="470"/>
      <c r="Z2613" s="143"/>
      <c r="AA2613" s="143"/>
      <c r="AB2613" s="143"/>
      <c r="AC2613" s="37"/>
    </row>
    <row r="2614" spans="1:29">
      <c r="A2614" s="442"/>
      <c r="B2614" s="449" t="s">
        <v>747</v>
      </c>
      <c r="C2614" s="449"/>
      <c r="D2614" s="449"/>
      <c r="E2614" s="449"/>
      <c r="F2614" s="449"/>
      <c r="G2614" s="449"/>
      <c r="H2614" s="470">
        <f>SUM(I2612:M2612)</f>
        <v>2970</v>
      </c>
      <c r="I2614" s="470"/>
      <c r="J2614" s="470"/>
      <c r="K2614" s="470"/>
      <c r="L2614" s="470"/>
      <c r="M2614" s="470"/>
      <c r="N2614" s="470"/>
      <c r="O2614" s="470"/>
      <c r="P2614" s="470"/>
      <c r="Z2614" s="143"/>
      <c r="AA2614" s="143"/>
      <c r="AB2614" s="143"/>
      <c r="AC2614" s="37"/>
    </row>
    <row r="2615" spans="1:29">
      <c r="A2615" s="442"/>
      <c r="B2615" s="449" t="s">
        <v>748</v>
      </c>
      <c r="C2615" s="449"/>
      <c r="D2615" s="449"/>
      <c r="E2615" s="449"/>
      <c r="F2615" s="449"/>
      <c r="G2615" s="449"/>
      <c r="H2615" s="470">
        <f>SUM(N2611:P2611)</f>
        <v>0</v>
      </c>
      <c r="I2615" s="470"/>
      <c r="J2615" s="470"/>
      <c r="K2615" s="470"/>
      <c r="L2615" s="470"/>
      <c r="M2615" s="470"/>
      <c r="N2615" s="470"/>
      <c r="O2615" s="470"/>
      <c r="P2615" s="470"/>
      <c r="Z2615" s="143"/>
      <c r="AA2615" s="143"/>
      <c r="AB2615" s="143"/>
      <c r="AC2615" s="37"/>
    </row>
    <row r="2616" spans="1:29">
      <c r="A2616" s="442"/>
      <c r="B2616" s="439" t="s">
        <v>721</v>
      </c>
      <c r="C2616" s="439"/>
      <c r="D2616" s="439"/>
      <c r="E2616" s="439"/>
      <c r="F2616" s="439"/>
      <c r="G2616" s="439"/>
      <c r="H2616" s="470">
        <f>SUM(H2613:P2615)</f>
        <v>23760</v>
      </c>
      <c r="I2616" s="470"/>
      <c r="J2616" s="470"/>
      <c r="K2616" s="470"/>
      <c r="L2616" s="470"/>
      <c r="M2616" s="470"/>
      <c r="N2616" s="470"/>
      <c r="O2616" s="470"/>
      <c r="P2616" s="470"/>
      <c r="Z2616" s="143"/>
      <c r="AA2616" s="143"/>
      <c r="AB2616" s="143"/>
      <c r="AC2616" s="37"/>
    </row>
    <row r="2617" spans="1:29">
      <c r="A2617" s="442"/>
      <c r="B2617" s="450" t="s">
        <v>749</v>
      </c>
      <c r="C2617" s="450"/>
      <c r="D2617" s="450"/>
      <c r="E2617" s="450"/>
      <c r="F2617" s="450"/>
      <c r="G2617" s="450"/>
      <c r="H2617" s="471">
        <f>H2616/G2603</f>
        <v>0.8</v>
      </c>
      <c r="I2617" s="471"/>
      <c r="J2617" s="471"/>
      <c r="K2617" s="471"/>
      <c r="L2617" s="471"/>
      <c r="M2617" s="471"/>
      <c r="N2617" s="471"/>
      <c r="O2617" s="471"/>
      <c r="P2617" s="471"/>
      <c r="Z2617" s="143"/>
      <c r="AA2617" s="143"/>
      <c r="AB2617" s="143"/>
      <c r="AC2617" s="37"/>
    </row>
    <row r="2618" spans="1:29" s="129" customFormat="1">
      <c r="A2618" s="121"/>
      <c r="B2618" s="121"/>
      <c r="C2618" s="121"/>
      <c r="D2618" s="121"/>
      <c r="E2618" s="121"/>
      <c r="F2618" s="122"/>
      <c r="G2618" s="122"/>
      <c r="H2618" s="123"/>
      <c r="I2618" s="124"/>
      <c r="J2618" s="124"/>
      <c r="K2618" s="124"/>
      <c r="L2618" s="125"/>
      <c r="M2618" s="125"/>
      <c r="N2618" s="127"/>
      <c r="O2618" s="127"/>
      <c r="P2618" s="127"/>
      <c r="Q2618" s="127"/>
      <c r="R2618" s="127"/>
      <c r="S2618" s="127"/>
      <c r="T2618" s="127"/>
      <c r="U2618" s="127"/>
      <c r="V2618" s="127"/>
      <c r="W2618" s="127"/>
      <c r="X2618" s="127"/>
      <c r="Y2618" s="127"/>
      <c r="Z2618" s="143"/>
      <c r="AA2618" s="143"/>
      <c r="AB2618" s="143"/>
      <c r="AC2618" s="37"/>
    </row>
    <row r="2619" spans="1:29" ht="15" customHeight="1">
      <c r="A2619" s="422" t="s">
        <v>678</v>
      </c>
      <c r="B2619" s="422" t="s">
        <v>679</v>
      </c>
      <c r="C2619" s="422" t="s">
        <v>680</v>
      </c>
      <c r="D2619" s="422" t="s">
        <v>681</v>
      </c>
      <c r="E2619" s="422" t="s">
        <v>682</v>
      </c>
      <c r="F2619" s="423" t="s">
        <v>683</v>
      </c>
      <c r="G2619" s="423" t="s">
        <v>684</v>
      </c>
      <c r="H2619" s="138">
        <v>0.55000000000000004</v>
      </c>
      <c r="I2619" s="451">
        <v>0.25</v>
      </c>
      <c r="J2619" s="451"/>
      <c r="K2619" s="444">
        <v>0.1</v>
      </c>
      <c r="L2619" s="444"/>
      <c r="M2619" s="139">
        <v>0.1</v>
      </c>
      <c r="N2619" s="102"/>
      <c r="O2619" s="102"/>
      <c r="P2619" s="102"/>
      <c r="Z2619" s="143"/>
      <c r="AA2619" s="143"/>
      <c r="AB2619" s="143"/>
      <c r="AC2619" s="37"/>
    </row>
    <row r="2620" spans="1:29" ht="14.25" customHeight="1">
      <c r="A2620" s="422"/>
      <c r="B2620" s="422"/>
      <c r="C2620" s="422"/>
      <c r="D2620" s="422"/>
      <c r="E2620" s="422"/>
      <c r="F2620" s="422"/>
      <c r="G2620" s="422"/>
      <c r="H2620" s="445" t="s">
        <v>727</v>
      </c>
      <c r="I2620" s="452" t="s">
        <v>728</v>
      </c>
      <c r="J2620" s="452"/>
      <c r="K2620" s="446" t="s">
        <v>729</v>
      </c>
      <c r="L2620" s="446"/>
      <c r="M2620" s="447" t="s">
        <v>730</v>
      </c>
      <c r="N2620" s="102"/>
      <c r="O2620" s="102"/>
      <c r="P2620" s="102"/>
      <c r="Z2620" s="143"/>
      <c r="AA2620" s="143"/>
      <c r="AB2620" s="143"/>
      <c r="AC2620" s="37"/>
    </row>
    <row r="2621" spans="1:29" ht="67.5" customHeight="1">
      <c r="A2621" s="442" t="s">
        <v>472</v>
      </c>
      <c r="B2621" s="427" t="s">
        <v>1017</v>
      </c>
      <c r="C2621" s="428">
        <v>2</v>
      </c>
      <c r="D2621" s="428">
        <v>2</v>
      </c>
      <c r="E2621" s="474" t="s">
        <v>618</v>
      </c>
      <c r="F2621" s="429">
        <v>11355</v>
      </c>
      <c r="G2621" s="429">
        <v>22710</v>
      </c>
      <c r="H2621" s="445"/>
      <c r="I2621" s="154" t="s">
        <v>816</v>
      </c>
      <c r="J2621" s="154" t="s">
        <v>817</v>
      </c>
      <c r="K2621" s="144" t="s">
        <v>736</v>
      </c>
      <c r="L2621" s="144" t="s">
        <v>737</v>
      </c>
      <c r="M2621" s="447"/>
      <c r="N2621" s="102"/>
      <c r="O2621" s="102"/>
      <c r="P2621" s="102"/>
      <c r="Z2621" s="143"/>
      <c r="AA2621" s="143"/>
      <c r="AB2621" s="143"/>
      <c r="AC2621" s="37"/>
    </row>
    <row r="2622" spans="1:29" ht="39" customHeight="1">
      <c r="A2622" s="442"/>
      <c r="B2622" s="427"/>
      <c r="C2622" s="427"/>
      <c r="D2622" s="427"/>
      <c r="E2622" s="427"/>
      <c r="F2622" s="427"/>
      <c r="G2622" s="427"/>
      <c r="H2622" s="427"/>
      <c r="I2622" s="153">
        <v>0.4</v>
      </c>
      <c r="J2622" s="153">
        <v>0.6</v>
      </c>
      <c r="K2622" s="144">
        <v>0.9</v>
      </c>
      <c r="L2622" s="144">
        <v>0.1</v>
      </c>
      <c r="M2622" s="447"/>
      <c r="N2622" s="102"/>
      <c r="O2622" s="102"/>
      <c r="P2622" s="102"/>
      <c r="Z2622" s="143"/>
      <c r="AA2622" s="143"/>
      <c r="AB2622" s="143"/>
      <c r="AC2622" s="37"/>
    </row>
    <row r="2623" spans="1:29">
      <c r="A2623" s="442"/>
      <c r="B2623" s="432" t="s">
        <v>813</v>
      </c>
      <c r="C2623" s="432"/>
      <c r="D2623" s="432"/>
      <c r="E2623" s="432"/>
      <c r="F2623" s="432"/>
      <c r="G2623" s="432"/>
      <c r="H2623" s="148">
        <v>2</v>
      </c>
      <c r="I2623" s="149"/>
      <c r="J2623" s="149"/>
      <c r="K2623" s="149"/>
      <c r="L2623" s="149"/>
      <c r="M2623" s="149"/>
      <c r="N2623" s="102"/>
      <c r="O2623" s="102"/>
      <c r="P2623" s="102"/>
      <c r="Z2623" s="143"/>
      <c r="AA2623" s="143"/>
      <c r="AB2623" s="143"/>
      <c r="AC2623" s="37"/>
    </row>
    <row r="2624" spans="1:29">
      <c r="A2624" s="442"/>
      <c r="B2624" s="433" t="s">
        <v>814</v>
      </c>
      <c r="C2624" s="433"/>
      <c r="D2624" s="433"/>
      <c r="E2624" s="433"/>
      <c r="F2624" s="433"/>
      <c r="G2624" s="433"/>
      <c r="H2624" s="150">
        <f>(H2623/C2621)*G2621*H2619</f>
        <v>12490.500000000002</v>
      </c>
      <c r="I2624" s="149"/>
      <c r="J2624" s="149"/>
      <c r="K2624" s="149"/>
      <c r="L2624" s="149"/>
      <c r="M2624" s="149"/>
      <c r="N2624" s="102"/>
      <c r="O2624" s="102"/>
      <c r="P2624" s="102"/>
      <c r="Z2624" s="143"/>
      <c r="AA2624" s="143"/>
      <c r="AB2624" s="143"/>
      <c r="AC2624" s="37"/>
    </row>
    <row r="2625" spans="1:29">
      <c r="A2625" s="442"/>
      <c r="B2625" s="432" t="s">
        <v>818</v>
      </c>
      <c r="C2625" s="432"/>
      <c r="D2625" s="432"/>
      <c r="E2625" s="432"/>
      <c r="F2625" s="432"/>
      <c r="G2625" s="432"/>
      <c r="H2625" s="149"/>
      <c r="I2625" s="151">
        <v>2</v>
      </c>
      <c r="J2625" s="151">
        <v>2</v>
      </c>
      <c r="K2625" s="149"/>
      <c r="L2625" s="149"/>
      <c r="M2625" s="149"/>
      <c r="N2625" s="102"/>
      <c r="O2625" s="102"/>
      <c r="P2625" s="102"/>
      <c r="Z2625" s="143"/>
      <c r="AA2625" s="143"/>
      <c r="AB2625" s="143"/>
      <c r="AC2625" s="37"/>
    </row>
    <row r="2626" spans="1:29">
      <c r="A2626" s="442"/>
      <c r="B2626" s="433" t="s">
        <v>819</v>
      </c>
      <c r="C2626" s="433"/>
      <c r="D2626" s="433"/>
      <c r="E2626" s="433"/>
      <c r="F2626" s="433"/>
      <c r="G2626" s="433"/>
      <c r="H2626" s="149"/>
      <c r="I2626" s="150">
        <f>(I2625/C2621)*G2621*I2619*I2622</f>
        <v>2271</v>
      </c>
      <c r="J2626" s="150">
        <f>(J2625/C2621)*G2621*I2619*J2622</f>
        <v>3406.5</v>
      </c>
      <c r="K2626" s="149"/>
      <c r="L2626" s="149"/>
      <c r="M2626" s="149"/>
      <c r="N2626" s="102"/>
      <c r="O2626" s="102"/>
      <c r="P2626" s="102"/>
      <c r="Z2626" s="143"/>
      <c r="AA2626" s="143"/>
      <c r="AB2626" s="143"/>
      <c r="AC2626" s="37"/>
    </row>
    <row r="2627" spans="1:29">
      <c r="A2627" s="442"/>
      <c r="B2627" s="432" t="s">
        <v>760</v>
      </c>
      <c r="C2627" s="432"/>
      <c r="D2627" s="432"/>
      <c r="E2627" s="432"/>
      <c r="F2627" s="432"/>
      <c r="G2627" s="432"/>
      <c r="H2627" s="149"/>
      <c r="I2627" s="149"/>
      <c r="J2627" s="166"/>
      <c r="K2627" s="221">
        <v>2</v>
      </c>
      <c r="L2627" s="221">
        <v>2</v>
      </c>
      <c r="M2627" s="149"/>
      <c r="N2627" s="102"/>
      <c r="O2627" s="102"/>
      <c r="P2627" s="102"/>
      <c r="Z2627" s="143"/>
      <c r="AA2627" s="143"/>
      <c r="AB2627" s="143"/>
      <c r="AC2627" s="37"/>
    </row>
    <row r="2628" spans="1:29">
      <c r="A2628" s="442"/>
      <c r="B2628" s="433" t="s">
        <v>761</v>
      </c>
      <c r="C2628" s="433"/>
      <c r="D2628" s="433"/>
      <c r="E2628" s="433"/>
      <c r="F2628" s="433"/>
      <c r="G2628" s="433"/>
      <c r="H2628" s="149"/>
      <c r="I2628" s="149"/>
      <c r="J2628" s="149"/>
      <c r="K2628" s="150">
        <f>(K2627/C2621)*G2621*K2619*K2622</f>
        <v>2043.9</v>
      </c>
      <c r="L2628" s="150">
        <f>(L2627/C2621)*G2621*K2619*L2622</f>
        <v>227.10000000000002</v>
      </c>
      <c r="M2628" s="166"/>
      <c r="N2628" s="102"/>
      <c r="O2628" s="102"/>
      <c r="P2628" s="102"/>
      <c r="Z2628" s="143"/>
      <c r="AA2628" s="143"/>
      <c r="AB2628" s="143"/>
      <c r="AC2628" s="37"/>
    </row>
    <row r="2629" spans="1:29">
      <c r="A2629" s="442"/>
      <c r="B2629" s="432" t="s">
        <v>764</v>
      </c>
      <c r="C2629" s="432"/>
      <c r="D2629" s="432"/>
      <c r="E2629" s="432"/>
      <c r="F2629" s="432"/>
      <c r="G2629" s="432"/>
      <c r="H2629" s="149"/>
      <c r="I2629" s="149"/>
      <c r="J2629" s="149"/>
      <c r="K2629" s="149"/>
      <c r="L2629" s="149"/>
      <c r="M2629" s="221">
        <v>2</v>
      </c>
      <c r="N2629" s="102"/>
      <c r="O2629" s="102"/>
      <c r="P2629" s="102"/>
      <c r="Z2629" s="143"/>
      <c r="AA2629" s="143"/>
      <c r="AB2629" s="143"/>
      <c r="AC2629" s="37"/>
    </row>
    <row r="2630" spans="1:29">
      <c r="A2630" s="442"/>
      <c r="B2630" s="433" t="s">
        <v>765</v>
      </c>
      <c r="C2630" s="433"/>
      <c r="D2630" s="433"/>
      <c r="E2630" s="433"/>
      <c r="F2630" s="433"/>
      <c r="G2630" s="433"/>
      <c r="H2630" s="149"/>
      <c r="I2630" s="149"/>
      <c r="J2630" s="149"/>
      <c r="K2630" s="149"/>
      <c r="L2630" s="149"/>
      <c r="M2630" s="150">
        <f>(M2629/D2621)*G2621*M2619</f>
        <v>2271</v>
      </c>
      <c r="N2630" s="102"/>
      <c r="O2630" s="102"/>
      <c r="P2630" s="102"/>
      <c r="Z2630" s="143"/>
      <c r="AA2630" s="143"/>
      <c r="AB2630" s="143"/>
      <c r="AC2630" s="37"/>
    </row>
    <row r="2631" spans="1:29">
      <c r="A2631" s="442"/>
      <c r="B2631" s="432"/>
      <c r="C2631" s="432"/>
      <c r="D2631" s="432"/>
      <c r="E2631" s="432"/>
      <c r="F2631" s="432"/>
      <c r="G2631" s="432"/>
      <c r="H2631" s="149"/>
      <c r="I2631" s="149"/>
      <c r="J2631" s="149"/>
      <c r="K2631" s="149"/>
      <c r="L2631" s="149"/>
      <c r="M2631" s="149"/>
      <c r="N2631" s="102"/>
      <c r="O2631" s="102"/>
      <c r="P2631" s="102"/>
      <c r="Z2631" s="143"/>
      <c r="AA2631" s="143"/>
      <c r="AB2631" s="143"/>
      <c r="AC2631" s="37"/>
    </row>
    <row r="2632" spans="1:29">
      <c r="A2632" s="442"/>
      <c r="B2632" s="433"/>
      <c r="C2632" s="433"/>
      <c r="D2632" s="433"/>
      <c r="E2632" s="433"/>
      <c r="F2632" s="433"/>
      <c r="G2632" s="433"/>
      <c r="H2632" s="149"/>
      <c r="I2632" s="149"/>
      <c r="J2632" s="149"/>
      <c r="K2632" s="149"/>
      <c r="L2632" s="149"/>
      <c r="M2632" s="149"/>
      <c r="N2632" s="102"/>
      <c r="O2632" s="102"/>
      <c r="P2632" s="102"/>
      <c r="Z2632" s="143"/>
      <c r="AA2632" s="143"/>
      <c r="AB2632" s="143"/>
      <c r="AC2632" s="37"/>
    </row>
    <row r="2633" spans="1:29">
      <c r="A2633" s="442"/>
      <c r="B2633" s="448" t="s">
        <v>720</v>
      </c>
      <c r="C2633" s="448"/>
      <c r="D2633" s="448"/>
      <c r="E2633" s="448"/>
      <c r="F2633" s="448"/>
      <c r="G2633" s="448"/>
      <c r="H2633" s="152">
        <f t="shared" ref="H2633:M2634" si="167">H2623+H2625+H2627+H2629+H2631</f>
        <v>2</v>
      </c>
      <c r="I2633" s="152">
        <f t="shared" si="167"/>
        <v>2</v>
      </c>
      <c r="J2633" s="152">
        <f t="shared" si="167"/>
        <v>2</v>
      </c>
      <c r="K2633" s="152">
        <f t="shared" si="167"/>
        <v>2</v>
      </c>
      <c r="L2633" s="152">
        <f t="shared" si="167"/>
        <v>2</v>
      </c>
      <c r="M2633" s="152">
        <f t="shared" si="167"/>
        <v>2</v>
      </c>
      <c r="N2633" s="102"/>
      <c r="O2633" s="102"/>
      <c r="P2633" s="102"/>
      <c r="Z2633" s="143"/>
      <c r="AA2633" s="143"/>
      <c r="AB2633" s="143"/>
      <c r="AC2633" s="37"/>
    </row>
    <row r="2634" spans="1:29">
      <c r="A2634" s="442"/>
      <c r="B2634" s="439" t="s">
        <v>695</v>
      </c>
      <c r="C2634" s="439"/>
      <c r="D2634" s="439"/>
      <c r="E2634" s="439"/>
      <c r="F2634" s="439"/>
      <c r="G2634" s="439"/>
      <c r="H2634" s="117">
        <f t="shared" si="167"/>
        <v>12490.500000000002</v>
      </c>
      <c r="I2634" s="117">
        <f t="shared" si="167"/>
        <v>2271</v>
      </c>
      <c r="J2634" s="117">
        <f t="shared" si="167"/>
        <v>3406.5</v>
      </c>
      <c r="K2634" s="117">
        <f t="shared" si="167"/>
        <v>2043.9</v>
      </c>
      <c r="L2634" s="117">
        <f t="shared" si="167"/>
        <v>227.10000000000002</v>
      </c>
      <c r="M2634" s="117">
        <f t="shared" si="167"/>
        <v>2271</v>
      </c>
      <c r="N2634" s="102"/>
      <c r="O2634" s="102"/>
      <c r="P2634" s="102"/>
      <c r="U2634" s="141"/>
      <c r="Z2634" s="143"/>
      <c r="AA2634" s="143"/>
      <c r="AB2634" s="143"/>
      <c r="AC2634" s="37"/>
    </row>
    <row r="2635" spans="1:29">
      <c r="A2635" s="442"/>
      <c r="B2635" s="449" t="s">
        <v>746</v>
      </c>
      <c r="C2635" s="449"/>
      <c r="D2635" s="449"/>
      <c r="E2635" s="449"/>
      <c r="F2635" s="449"/>
      <c r="G2635" s="449"/>
      <c r="H2635" s="440">
        <f>H2634</f>
        <v>12490.500000000002</v>
      </c>
      <c r="I2635" s="440"/>
      <c r="J2635" s="440"/>
      <c r="K2635" s="440"/>
      <c r="L2635" s="440"/>
      <c r="M2635" s="440"/>
      <c r="N2635" s="102"/>
      <c r="O2635" s="102"/>
      <c r="P2635" s="102"/>
      <c r="Z2635" s="143"/>
      <c r="AA2635" s="143"/>
      <c r="AB2635" s="143"/>
      <c r="AC2635" s="37"/>
    </row>
    <row r="2636" spans="1:29">
      <c r="A2636" s="442"/>
      <c r="B2636" s="449" t="s">
        <v>747</v>
      </c>
      <c r="C2636" s="449"/>
      <c r="D2636" s="449"/>
      <c r="E2636" s="449"/>
      <c r="F2636" s="449"/>
      <c r="G2636" s="449"/>
      <c r="H2636" s="440">
        <f>SUM(I2634:J2634)</f>
        <v>5677.5</v>
      </c>
      <c r="I2636" s="440"/>
      <c r="J2636" s="440"/>
      <c r="K2636" s="440"/>
      <c r="L2636" s="440"/>
      <c r="M2636" s="440"/>
      <c r="N2636" s="102"/>
      <c r="O2636" s="102"/>
      <c r="P2636" s="102"/>
      <c r="Z2636" s="143"/>
      <c r="AA2636" s="143"/>
      <c r="AB2636" s="143"/>
      <c r="AC2636" s="37"/>
    </row>
    <row r="2637" spans="1:29">
      <c r="A2637" s="442"/>
      <c r="B2637" s="449" t="s">
        <v>748</v>
      </c>
      <c r="C2637" s="449"/>
      <c r="D2637" s="449"/>
      <c r="E2637" s="449"/>
      <c r="F2637" s="449"/>
      <c r="G2637" s="449"/>
      <c r="H2637" s="440">
        <f>SUM(K2634:M2634)</f>
        <v>4542</v>
      </c>
      <c r="I2637" s="440"/>
      <c r="J2637" s="440"/>
      <c r="K2637" s="440"/>
      <c r="L2637" s="440"/>
      <c r="M2637" s="440"/>
      <c r="N2637" s="102"/>
      <c r="O2637" s="102"/>
      <c r="P2637" s="102"/>
      <c r="Z2637" s="143"/>
      <c r="AA2637" s="143"/>
      <c r="AB2637" s="143"/>
      <c r="AC2637" s="37"/>
    </row>
    <row r="2638" spans="1:29">
      <c r="A2638" s="442"/>
      <c r="B2638" s="439" t="s">
        <v>721</v>
      </c>
      <c r="C2638" s="439"/>
      <c r="D2638" s="439"/>
      <c r="E2638" s="439"/>
      <c r="F2638" s="439"/>
      <c r="G2638" s="439"/>
      <c r="H2638" s="440">
        <f>SUM(H2635:M2637)</f>
        <v>22710</v>
      </c>
      <c r="I2638" s="440"/>
      <c r="J2638" s="440"/>
      <c r="K2638" s="440"/>
      <c r="L2638" s="440"/>
      <c r="M2638" s="440"/>
      <c r="N2638" s="102"/>
      <c r="O2638" s="102"/>
      <c r="P2638" s="102"/>
      <c r="Z2638" s="143"/>
      <c r="AA2638" s="143"/>
      <c r="AB2638" s="143"/>
      <c r="AC2638" s="37"/>
    </row>
    <row r="2639" spans="1:29">
      <c r="A2639" s="442"/>
      <c r="B2639" s="450" t="s">
        <v>749</v>
      </c>
      <c r="C2639" s="450"/>
      <c r="D2639" s="450"/>
      <c r="E2639" s="450"/>
      <c r="F2639" s="450"/>
      <c r="G2639" s="450"/>
      <c r="H2639" s="443">
        <f>H2638/G2621</f>
        <v>1</v>
      </c>
      <c r="I2639" s="443"/>
      <c r="J2639" s="443"/>
      <c r="K2639" s="443"/>
      <c r="L2639" s="443"/>
      <c r="M2639" s="443"/>
      <c r="N2639" s="102"/>
      <c r="O2639" s="102"/>
      <c r="P2639" s="102"/>
      <c r="Z2639" s="143"/>
      <c r="AA2639" s="143"/>
      <c r="AB2639" s="143"/>
      <c r="AC2639" s="37"/>
    </row>
    <row r="2640" spans="1:29" s="129" customFormat="1">
      <c r="A2640" s="121"/>
      <c r="B2640" s="121"/>
      <c r="C2640" s="121"/>
      <c r="D2640" s="121"/>
      <c r="E2640" s="121"/>
      <c r="F2640" s="122"/>
      <c r="G2640" s="122"/>
      <c r="H2640" s="123"/>
      <c r="I2640" s="124"/>
      <c r="J2640" s="124"/>
      <c r="K2640" s="124"/>
      <c r="L2640" s="125"/>
      <c r="M2640" s="125"/>
      <c r="N2640" s="127"/>
      <c r="O2640" s="127"/>
      <c r="P2640" s="127"/>
      <c r="Q2640" s="127"/>
      <c r="R2640" s="127"/>
      <c r="S2640" s="127"/>
      <c r="T2640" s="127"/>
      <c r="U2640" s="189"/>
      <c r="V2640" s="127"/>
      <c r="W2640" s="127"/>
      <c r="X2640" s="127"/>
      <c r="Y2640" s="127"/>
      <c r="Z2640" s="143"/>
      <c r="AA2640" s="143"/>
      <c r="AB2640" s="143"/>
      <c r="AC2640" s="37"/>
    </row>
    <row r="2641" spans="1:29" ht="21.75" customHeight="1">
      <c r="A2641" s="422" t="s">
        <v>678</v>
      </c>
      <c r="B2641" s="422" t="s">
        <v>679</v>
      </c>
      <c r="C2641" s="422" t="s">
        <v>680</v>
      </c>
      <c r="D2641" s="422" t="s">
        <v>681</v>
      </c>
      <c r="E2641" s="422" t="s">
        <v>682</v>
      </c>
      <c r="F2641" s="423" t="s">
        <v>683</v>
      </c>
      <c r="G2641" s="423" t="s">
        <v>684</v>
      </c>
      <c r="H2641" s="476">
        <v>0.15</v>
      </c>
      <c r="I2641" s="476"/>
      <c r="J2641" s="476"/>
      <c r="K2641" s="476"/>
      <c r="L2641" s="451">
        <v>0.65</v>
      </c>
      <c r="M2641" s="451"/>
      <c r="N2641" s="451"/>
      <c r="O2641" s="451"/>
      <c r="P2641" s="451"/>
      <c r="Q2641" s="451"/>
      <c r="R2641" s="444">
        <v>0.1</v>
      </c>
      <c r="S2641" s="444"/>
      <c r="T2641" s="139">
        <v>0.1</v>
      </c>
      <c r="Z2641" s="143"/>
      <c r="AA2641" s="143"/>
      <c r="AB2641" s="143"/>
      <c r="AC2641" s="37"/>
    </row>
    <row r="2642" spans="1:29" ht="36" customHeight="1">
      <c r="A2642" s="422"/>
      <c r="B2642" s="422"/>
      <c r="C2642" s="422"/>
      <c r="D2642" s="422"/>
      <c r="E2642" s="422"/>
      <c r="F2642" s="422"/>
      <c r="G2642" s="422"/>
      <c r="H2642" s="476" t="s">
        <v>727</v>
      </c>
      <c r="I2642" s="476"/>
      <c r="J2642" s="476"/>
      <c r="K2642" s="476"/>
      <c r="L2642" s="452" t="s">
        <v>1018</v>
      </c>
      <c r="M2642" s="452"/>
      <c r="N2642" s="452"/>
      <c r="O2642" s="452"/>
      <c r="P2642" s="452"/>
      <c r="Q2642" s="452"/>
      <c r="R2642" s="446" t="s">
        <v>729</v>
      </c>
      <c r="S2642" s="446"/>
      <c r="T2642" s="447" t="s">
        <v>730</v>
      </c>
      <c r="U2642" s="272"/>
      <c r="W2642" s="141"/>
      <c r="Z2642" s="143"/>
      <c r="AA2642" s="143"/>
      <c r="AB2642" s="143"/>
      <c r="AC2642" s="37"/>
    </row>
    <row r="2643" spans="1:29" ht="63.75" customHeight="1">
      <c r="A2643" s="442" t="s">
        <v>474</v>
      </c>
      <c r="B2643" s="427" t="s">
        <v>1019</v>
      </c>
      <c r="C2643" s="428">
        <v>1</v>
      </c>
      <c r="D2643" s="428">
        <v>1</v>
      </c>
      <c r="E2643" s="427" t="s">
        <v>618</v>
      </c>
      <c r="F2643" s="429">
        <v>2340000</v>
      </c>
      <c r="G2643" s="429">
        <v>2340000</v>
      </c>
      <c r="H2643" s="161" t="s">
        <v>824</v>
      </c>
      <c r="I2643" s="161" t="s">
        <v>637</v>
      </c>
      <c r="J2643" s="161" t="s">
        <v>638</v>
      </c>
      <c r="K2643" s="161" t="s">
        <v>825</v>
      </c>
      <c r="L2643" s="153" t="s">
        <v>826</v>
      </c>
      <c r="M2643" s="153" t="s">
        <v>809</v>
      </c>
      <c r="N2643" s="153" t="s">
        <v>824</v>
      </c>
      <c r="O2643" s="153" t="s">
        <v>827</v>
      </c>
      <c r="P2643" s="153" t="s">
        <v>638</v>
      </c>
      <c r="Q2643" s="153" t="s">
        <v>1020</v>
      </c>
      <c r="R2643" s="144" t="s">
        <v>736</v>
      </c>
      <c r="S2643" s="144" t="s">
        <v>737</v>
      </c>
      <c r="T2643" s="447"/>
      <c r="U2643" s="272"/>
      <c r="W2643" s="272"/>
      <c r="Z2643" s="143"/>
      <c r="AA2643" s="143"/>
      <c r="AB2643" s="143"/>
      <c r="AC2643" s="37"/>
    </row>
    <row r="2644" spans="1:29" ht="30" customHeight="1">
      <c r="A2644" s="442"/>
      <c r="B2644" s="427"/>
      <c r="C2644" s="427"/>
      <c r="D2644" s="427"/>
      <c r="E2644" s="427"/>
      <c r="F2644" s="427"/>
      <c r="G2644" s="427"/>
      <c r="H2644" s="161">
        <v>0.2</v>
      </c>
      <c r="I2644" s="161">
        <v>0.3</v>
      </c>
      <c r="J2644" s="161">
        <v>0.1</v>
      </c>
      <c r="K2644" s="161">
        <v>0.4</v>
      </c>
      <c r="L2644" s="153">
        <v>0.03</v>
      </c>
      <c r="M2644" s="153">
        <v>0.1</v>
      </c>
      <c r="N2644" s="153">
        <v>0.25</v>
      </c>
      <c r="O2644" s="153">
        <v>0.2</v>
      </c>
      <c r="P2644" s="153">
        <v>0.1</v>
      </c>
      <c r="Q2644" s="153">
        <v>0.32</v>
      </c>
      <c r="R2644" s="144">
        <v>0.9</v>
      </c>
      <c r="S2644" s="144">
        <v>0.1</v>
      </c>
      <c r="T2644" s="447"/>
      <c r="W2644" s="220"/>
      <c r="Z2644" s="143"/>
      <c r="AA2644" s="143"/>
      <c r="AB2644" s="143"/>
      <c r="AC2644" s="37"/>
    </row>
    <row r="2645" spans="1:29">
      <c r="A2645" s="442"/>
      <c r="B2645" s="432" t="s">
        <v>704</v>
      </c>
      <c r="C2645" s="432"/>
      <c r="D2645" s="432"/>
      <c r="E2645" s="432"/>
      <c r="F2645" s="432"/>
      <c r="G2645" s="432"/>
      <c r="H2645" s="112"/>
      <c r="I2645" s="112"/>
      <c r="J2645" s="112"/>
      <c r="K2645" s="115"/>
      <c r="L2645" s="130">
        <v>1</v>
      </c>
      <c r="M2645" s="130">
        <v>1</v>
      </c>
      <c r="N2645" s="115"/>
      <c r="O2645" s="115"/>
      <c r="P2645" s="115"/>
      <c r="Q2645" s="114"/>
      <c r="R2645" s="115"/>
      <c r="S2645" s="115"/>
      <c r="T2645" s="115"/>
      <c r="W2645" s="272"/>
      <c r="Z2645" s="143"/>
      <c r="AA2645" s="143"/>
      <c r="AB2645" s="143"/>
      <c r="AC2645" s="37"/>
    </row>
    <row r="2646" spans="1:29">
      <c r="A2646" s="442"/>
      <c r="B2646" s="433" t="s">
        <v>705</v>
      </c>
      <c r="C2646" s="433"/>
      <c r="D2646" s="433"/>
      <c r="E2646" s="433"/>
      <c r="F2646" s="433"/>
      <c r="G2646" s="433"/>
      <c r="H2646" s="112"/>
      <c r="I2646" s="112"/>
      <c r="J2646" s="112"/>
      <c r="K2646" s="115"/>
      <c r="L2646" s="246">
        <f>F2643*L2641*L2644</f>
        <v>45630</v>
      </c>
      <c r="M2646" s="246">
        <f>M2645*F2643*L2641*M2644</f>
        <v>152100</v>
      </c>
      <c r="N2646" s="119"/>
      <c r="O2646" s="115"/>
      <c r="P2646" s="115"/>
      <c r="Q2646" s="115"/>
      <c r="R2646" s="115"/>
      <c r="S2646" s="115"/>
      <c r="T2646" s="115"/>
      <c r="Z2646" s="143"/>
      <c r="AA2646" s="143"/>
      <c r="AB2646" s="143"/>
      <c r="AC2646" s="37"/>
    </row>
    <row r="2647" spans="1:29">
      <c r="A2647" s="442"/>
      <c r="B2647" s="432" t="s">
        <v>897</v>
      </c>
      <c r="C2647" s="432"/>
      <c r="D2647" s="432"/>
      <c r="E2647" s="432"/>
      <c r="F2647" s="432"/>
      <c r="G2647" s="432"/>
      <c r="H2647" s="115"/>
      <c r="I2647" s="115"/>
      <c r="J2647" s="115"/>
      <c r="K2647" s="115"/>
      <c r="L2647" s="115"/>
      <c r="M2647" s="115"/>
      <c r="N2647" s="130">
        <v>1</v>
      </c>
      <c r="O2647" s="115"/>
      <c r="P2647" s="115"/>
      <c r="Q2647" s="114"/>
      <c r="R2647" s="115"/>
      <c r="S2647" s="115"/>
      <c r="T2647" s="115"/>
      <c r="Z2647" s="143"/>
      <c r="AA2647" s="143"/>
      <c r="AB2647" s="143"/>
      <c r="AC2647" s="37"/>
    </row>
    <row r="2648" spans="1:29">
      <c r="A2648" s="442"/>
      <c r="B2648" s="433" t="s">
        <v>898</v>
      </c>
      <c r="C2648" s="433"/>
      <c r="D2648" s="433"/>
      <c r="E2648" s="433"/>
      <c r="F2648" s="433"/>
      <c r="G2648" s="433"/>
      <c r="H2648" s="115"/>
      <c r="I2648" s="115"/>
      <c r="J2648" s="115"/>
      <c r="K2648" s="115"/>
      <c r="L2648" s="115"/>
      <c r="M2648" s="115"/>
      <c r="N2648" s="246">
        <f>(N2647/C2643)*G2643*L2641*N2644</f>
        <v>380250</v>
      </c>
      <c r="O2648" s="115"/>
      <c r="P2648" s="115"/>
      <c r="Q2648" s="115"/>
      <c r="R2648" s="115"/>
      <c r="S2648" s="115"/>
      <c r="T2648" s="115"/>
      <c r="Z2648" s="143"/>
      <c r="AA2648" s="143"/>
      <c r="AB2648" s="143"/>
      <c r="AC2648" s="37"/>
    </row>
    <row r="2649" spans="1:29">
      <c r="A2649" s="442"/>
      <c r="B2649" s="432" t="s">
        <v>708</v>
      </c>
      <c r="C2649" s="432"/>
      <c r="D2649" s="432"/>
      <c r="E2649" s="432"/>
      <c r="F2649" s="432"/>
      <c r="G2649" s="432"/>
      <c r="H2649" s="175">
        <v>1</v>
      </c>
      <c r="I2649" s="175">
        <v>1</v>
      </c>
      <c r="J2649" s="112"/>
      <c r="K2649" s="115"/>
      <c r="L2649" s="115"/>
      <c r="M2649" s="115"/>
      <c r="N2649" s="115"/>
      <c r="O2649" s="130">
        <v>1</v>
      </c>
      <c r="P2649" s="115"/>
      <c r="Q2649" s="114"/>
      <c r="R2649" s="115"/>
      <c r="S2649" s="115"/>
      <c r="T2649" s="115"/>
      <c r="Z2649" s="143"/>
      <c r="AA2649" s="143"/>
      <c r="AB2649" s="143"/>
      <c r="AC2649" s="37"/>
    </row>
    <row r="2650" spans="1:29">
      <c r="A2650" s="442"/>
      <c r="B2650" s="433" t="s">
        <v>709</v>
      </c>
      <c r="C2650" s="433"/>
      <c r="D2650" s="433"/>
      <c r="E2650" s="433"/>
      <c r="F2650" s="433"/>
      <c r="G2650" s="433"/>
      <c r="H2650" s="177">
        <f>(H2649/C2643)*G2643*H2641*H2644</f>
        <v>70200</v>
      </c>
      <c r="I2650" s="177">
        <f>(I2649/C2643)*G2643*H2641*I2644</f>
        <v>105300</v>
      </c>
      <c r="J2650" s="114"/>
      <c r="K2650" s="115"/>
      <c r="L2650" s="115"/>
      <c r="M2650" s="115"/>
      <c r="N2650" s="115"/>
      <c r="O2650" s="246">
        <f>(O2649/C2643)*G2643*L2641*O2644</f>
        <v>304200</v>
      </c>
      <c r="P2650" s="115"/>
      <c r="Q2650" s="115"/>
      <c r="R2650" s="115"/>
      <c r="S2650" s="115"/>
      <c r="T2650" s="115"/>
      <c r="Z2650" s="143"/>
      <c r="AA2650" s="143"/>
      <c r="AB2650" s="143"/>
      <c r="AC2650" s="37"/>
    </row>
    <row r="2651" spans="1:29">
      <c r="A2651" s="442"/>
      <c r="B2651" s="432" t="s">
        <v>738</v>
      </c>
      <c r="C2651" s="432"/>
      <c r="D2651" s="432"/>
      <c r="E2651" s="432"/>
      <c r="F2651" s="432"/>
      <c r="G2651" s="432"/>
      <c r="H2651" s="112"/>
      <c r="I2651" s="112"/>
      <c r="J2651" s="175">
        <v>1</v>
      </c>
      <c r="K2651" s="115"/>
      <c r="L2651" s="115"/>
      <c r="M2651" s="115"/>
      <c r="N2651" s="115"/>
      <c r="O2651" s="115"/>
      <c r="P2651" s="130">
        <v>1</v>
      </c>
      <c r="Q2651" s="114"/>
      <c r="R2651" s="115"/>
      <c r="S2651" s="115"/>
      <c r="T2651" s="115"/>
      <c r="Z2651" s="143"/>
      <c r="AA2651" s="143"/>
      <c r="AB2651" s="143"/>
      <c r="AC2651" s="37"/>
    </row>
    <row r="2652" spans="1:29">
      <c r="A2652" s="442"/>
      <c r="B2652" s="433" t="s">
        <v>739</v>
      </c>
      <c r="C2652" s="433"/>
      <c r="D2652" s="433"/>
      <c r="E2652" s="433"/>
      <c r="F2652" s="433"/>
      <c r="G2652" s="433"/>
      <c r="H2652" s="112"/>
      <c r="I2652" s="112"/>
      <c r="J2652" s="177">
        <f>(J2651/C2643)*G2643*H2641*J2644</f>
        <v>35100</v>
      </c>
      <c r="K2652" s="115"/>
      <c r="L2652" s="115"/>
      <c r="M2652" s="115"/>
      <c r="N2652" s="115"/>
      <c r="O2652" s="115"/>
      <c r="P2652" s="177">
        <f>(P2651/C2643)*G2643*L2641*P2644</f>
        <v>152100</v>
      </c>
      <c r="Q2652" s="115"/>
      <c r="R2652" s="115"/>
      <c r="S2652" s="115"/>
      <c r="T2652" s="115"/>
      <c r="Z2652" s="143"/>
      <c r="AA2652" s="143"/>
      <c r="AB2652" s="143"/>
      <c r="AC2652" s="37"/>
    </row>
    <row r="2653" spans="1:29">
      <c r="A2653" s="442"/>
      <c r="B2653" s="432" t="s">
        <v>712</v>
      </c>
      <c r="C2653" s="432"/>
      <c r="D2653" s="432"/>
      <c r="E2653" s="432"/>
      <c r="F2653" s="432"/>
      <c r="G2653" s="432"/>
      <c r="H2653" s="112"/>
      <c r="I2653" s="112"/>
      <c r="J2653" s="112"/>
      <c r="K2653" s="175">
        <v>1</v>
      </c>
      <c r="L2653" s="115"/>
      <c r="M2653" s="115"/>
      <c r="N2653" s="115"/>
      <c r="O2653" s="115"/>
      <c r="P2653" s="115"/>
      <c r="Q2653" s="130">
        <v>1</v>
      </c>
      <c r="R2653" s="115"/>
      <c r="S2653" s="115"/>
      <c r="T2653" s="115"/>
      <c r="Z2653" s="143"/>
      <c r="AA2653" s="143"/>
      <c r="AB2653" s="143"/>
      <c r="AC2653" s="37"/>
    </row>
    <row r="2654" spans="1:29">
      <c r="A2654" s="442"/>
      <c r="B2654" s="433" t="s">
        <v>713</v>
      </c>
      <c r="C2654" s="433"/>
      <c r="D2654" s="433"/>
      <c r="E2654" s="433"/>
      <c r="F2654" s="433"/>
      <c r="G2654" s="433"/>
      <c r="H2654" s="112"/>
      <c r="I2654" s="112"/>
      <c r="J2654" s="112"/>
      <c r="K2654" s="177">
        <f>F2694+(F2696*0.4)+(F2697*0.4)+F2701+F2704</f>
        <v>20007</v>
      </c>
      <c r="L2654" s="115"/>
      <c r="M2654" s="115"/>
      <c r="N2654" s="115"/>
      <c r="O2654" s="115"/>
      <c r="P2654" s="115"/>
      <c r="Q2654" s="177">
        <f>O2694+(O2696*0.4)+(O2697*0.4)+O2701+O2703</f>
        <v>86697</v>
      </c>
      <c r="R2654" s="115"/>
      <c r="S2654" s="115"/>
      <c r="T2654" s="115"/>
      <c r="Z2654" s="143"/>
      <c r="AA2654" s="143"/>
      <c r="AB2654" s="143"/>
      <c r="AC2654" s="37"/>
    </row>
    <row r="2655" spans="1:29">
      <c r="A2655" s="442"/>
      <c r="B2655" s="432" t="s">
        <v>714</v>
      </c>
      <c r="C2655" s="432"/>
      <c r="D2655" s="432"/>
      <c r="E2655" s="432"/>
      <c r="F2655" s="432"/>
      <c r="G2655" s="432"/>
      <c r="H2655" s="112"/>
      <c r="I2655" s="112"/>
      <c r="J2655" s="112"/>
      <c r="K2655" s="175"/>
      <c r="L2655" s="115"/>
      <c r="M2655" s="115"/>
      <c r="N2655" s="115"/>
      <c r="O2655" s="115"/>
      <c r="P2655" s="115"/>
      <c r="Q2655" s="130"/>
      <c r="R2655" s="115"/>
      <c r="S2655" s="115"/>
      <c r="T2655" s="115"/>
      <c r="Z2655" s="143"/>
      <c r="AA2655" s="143"/>
      <c r="AB2655" s="143"/>
      <c r="AC2655" s="37"/>
    </row>
    <row r="2656" spans="1:29">
      <c r="A2656" s="442"/>
      <c r="B2656" s="433" t="s">
        <v>715</v>
      </c>
      <c r="C2656" s="433"/>
      <c r="D2656" s="433"/>
      <c r="E2656" s="433"/>
      <c r="F2656" s="433"/>
      <c r="G2656" s="433"/>
      <c r="H2656" s="112"/>
      <c r="I2656" s="112"/>
      <c r="J2656" s="112"/>
      <c r="K2656" s="177">
        <f>F2698</f>
        <v>5265</v>
      </c>
      <c r="L2656" s="115"/>
      <c r="M2656" s="115"/>
      <c r="N2656" s="115"/>
      <c r="O2656" s="115"/>
      <c r="P2656" s="115"/>
      <c r="Q2656" s="177">
        <f>O2698</f>
        <v>22815</v>
      </c>
      <c r="R2656" s="115"/>
      <c r="S2656" s="115"/>
      <c r="T2656" s="115"/>
      <c r="Z2656" s="143"/>
      <c r="AA2656" s="143"/>
      <c r="AB2656" s="143"/>
      <c r="AC2656" s="37"/>
    </row>
    <row r="2657" spans="1:29">
      <c r="A2657" s="442"/>
      <c r="B2657" s="432" t="s">
        <v>813</v>
      </c>
      <c r="C2657" s="432"/>
      <c r="D2657" s="432"/>
      <c r="E2657" s="432"/>
      <c r="F2657" s="432"/>
      <c r="G2657" s="432"/>
      <c r="H2657" s="112"/>
      <c r="I2657" s="112"/>
      <c r="J2657" s="112"/>
      <c r="K2657" s="175"/>
      <c r="L2657" s="115"/>
      <c r="M2657" s="115"/>
      <c r="N2657" s="115"/>
      <c r="O2657" s="115"/>
      <c r="P2657" s="115"/>
      <c r="Q2657" s="130"/>
      <c r="R2657" s="115"/>
      <c r="S2657" s="115"/>
      <c r="T2657" s="115"/>
      <c r="Z2657" s="143"/>
      <c r="AA2657" s="143"/>
      <c r="AB2657" s="143"/>
      <c r="AC2657" s="37"/>
    </row>
    <row r="2658" spans="1:29">
      <c r="A2658" s="442"/>
      <c r="B2658" s="433" t="s">
        <v>814</v>
      </c>
      <c r="C2658" s="433"/>
      <c r="D2658" s="433"/>
      <c r="E2658" s="433"/>
      <c r="F2658" s="433"/>
      <c r="G2658" s="433"/>
      <c r="H2658" s="112"/>
      <c r="I2658" s="112"/>
      <c r="J2658" s="112"/>
      <c r="K2658" s="177">
        <f>F2695+F2705</f>
        <v>8775</v>
      </c>
      <c r="L2658" s="115"/>
      <c r="M2658" s="115"/>
      <c r="N2658" s="115"/>
      <c r="O2658" s="115"/>
      <c r="P2658" s="115"/>
      <c r="Q2658" s="177">
        <f>O2695</f>
        <v>22815</v>
      </c>
      <c r="R2658" s="115"/>
      <c r="S2658" s="115"/>
      <c r="T2658" s="115"/>
      <c r="Z2658" s="143"/>
      <c r="AA2658" s="143"/>
      <c r="AB2658" s="143"/>
      <c r="AC2658" s="37"/>
    </row>
    <row r="2659" spans="1:29">
      <c r="A2659" s="442"/>
      <c r="B2659" s="432" t="s">
        <v>818</v>
      </c>
      <c r="C2659" s="432"/>
      <c r="D2659" s="432"/>
      <c r="E2659" s="432"/>
      <c r="F2659" s="432"/>
      <c r="G2659" s="432"/>
      <c r="H2659" s="112"/>
      <c r="I2659" s="112"/>
      <c r="J2659" s="112"/>
      <c r="K2659" s="115"/>
      <c r="L2659" s="115"/>
      <c r="M2659" s="115"/>
      <c r="N2659" s="115"/>
      <c r="O2659" s="115"/>
      <c r="P2659" s="115"/>
      <c r="Q2659" s="130"/>
      <c r="R2659" s="115"/>
      <c r="S2659" s="115"/>
      <c r="T2659" s="115"/>
      <c r="Z2659" s="143"/>
      <c r="AA2659" s="143"/>
      <c r="AB2659" s="143"/>
      <c r="AC2659" s="37"/>
    </row>
    <row r="2660" spans="1:29">
      <c r="A2660" s="442"/>
      <c r="B2660" s="433" t="s">
        <v>819</v>
      </c>
      <c r="C2660" s="433"/>
      <c r="D2660" s="433"/>
      <c r="E2660" s="433"/>
      <c r="F2660" s="433"/>
      <c r="G2660" s="433"/>
      <c r="H2660" s="112"/>
      <c r="I2660" s="112"/>
      <c r="J2660" s="112"/>
      <c r="K2660" s="115"/>
      <c r="L2660" s="115"/>
      <c r="M2660" s="115"/>
      <c r="N2660" s="115"/>
      <c r="O2660" s="115"/>
      <c r="P2660" s="115"/>
      <c r="Q2660" s="177">
        <f>O2704</f>
        <v>15210</v>
      </c>
      <c r="R2660" s="115"/>
      <c r="S2660" s="115"/>
      <c r="T2660" s="115"/>
      <c r="Z2660" s="143"/>
      <c r="AA2660" s="143"/>
      <c r="AB2660" s="143"/>
      <c r="AC2660" s="37"/>
    </row>
    <row r="2661" spans="1:29">
      <c r="A2661" s="442"/>
      <c r="B2661" s="432" t="s">
        <v>758</v>
      </c>
      <c r="C2661" s="432"/>
      <c r="D2661" s="432"/>
      <c r="E2661" s="432"/>
      <c r="F2661" s="432"/>
      <c r="G2661" s="432"/>
      <c r="H2661" s="112"/>
      <c r="I2661" s="112"/>
      <c r="J2661" s="112"/>
      <c r="K2661" s="175"/>
      <c r="L2661" s="115"/>
      <c r="M2661" s="115"/>
      <c r="N2661" s="115"/>
      <c r="O2661" s="115"/>
      <c r="P2661" s="115"/>
      <c r="Q2661" s="130"/>
      <c r="R2661" s="115"/>
      <c r="S2661" s="115"/>
      <c r="T2661" s="115"/>
      <c r="Z2661" s="143"/>
      <c r="AA2661" s="143"/>
      <c r="AB2661" s="143"/>
      <c r="AC2661" s="37"/>
    </row>
    <row r="2662" spans="1:29">
      <c r="A2662" s="442"/>
      <c r="B2662" s="433" t="s">
        <v>759</v>
      </c>
      <c r="C2662" s="433"/>
      <c r="D2662" s="433"/>
      <c r="E2662" s="433"/>
      <c r="F2662" s="433"/>
      <c r="G2662" s="433"/>
      <c r="H2662" s="112"/>
      <c r="I2662" s="112"/>
      <c r="J2662" s="112"/>
      <c r="K2662" s="177">
        <f>F2700+F2706</f>
        <v>7020</v>
      </c>
      <c r="L2662" s="115"/>
      <c r="M2662" s="115"/>
      <c r="N2662" s="115"/>
      <c r="O2662" s="115"/>
      <c r="P2662" s="115"/>
      <c r="Q2662" s="177">
        <f>O2706</f>
        <v>15210</v>
      </c>
      <c r="R2662" s="115"/>
      <c r="S2662" s="115"/>
      <c r="T2662" s="115"/>
      <c r="Z2662" s="143"/>
      <c r="AA2662" s="143"/>
      <c r="AB2662" s="143"/>
      <c r="AC2662" s="37"/>
    </row>
    <row r="2663" spans="1:29">
      <c r="A2663" s="442"/>
      <c r="B2663" s="432" t="s">
        <v>828</v>
      </c>
      <c r="C2663" s="432"/>
      <c r="D2663" s="432"/>
      <c r="E2663" s="432"/>
      <c r="F2663" s="432"/>
      <c r="G2663" s="432"/>
      <c r="H2663" s="112"/>
      <c r="I2663" s="112"/>
      <c r="J2663" s="112"/>
      <c r="K2663" s="175"/>
      <c r="L2663" s="115"/>
      <c r="M2663" s="115"/>
      <c r="N2663" s="115"/>
      <c r="O2663" s="115"/>
      <c r="P2663" s="115"/>
      <c r="Q2663" s="130"/>
      <c r="R2663" s="115"/>
      <c r="S2663" s="115"/>
      <c r="T2663" s="115"/>
      <c r="Z2663" s="143"/>
      <c r="AA2663" s="143"/>
      <c r="AB2663" s="143"/>
      <c r="AC2663" s="37"/>
    </row>
    <row r="2664" spans="1:29">
      <c r="A2664" s="442"/>
      <c r="B2664" s="433" t="s">
        <v>829</v>
      </c>
      <c r="C2664" s="433"/>
      <c r="D2664" s="433"/>
      <c r="E2664" s="433"/>
      <c r="F2664" s="433"/>
      <c r="G2664" s="433"/>
      <c r="H2664" s="112"/>
      <c r="I2664" s="112"/>
      <c r="J2664" s="112"/>
      <c r="K2664" s="177">
        <f>F2699+F2700+F2710</f>
        <v>15795</v>
      </c>
      <c r="L2664" s="115"/>
      <c r="M2664" s="115"/>
      <c r="N2664" s="115"/>
      <c r="O2664" s="115"/>
      <c r="P2664" s="115"/>
      <c r="Q2664" s="177">
        <f>O2699+O2700+O2710</f>
        <v>56277</v>
      </c>
      <c r="R2664" s="115"/>
      <c r="S2664" s="115"/>
      <c r="T2664" s="115"/>
      <c r="Z2664" s="143"/>
      <c r="AA2664" s="143"/>
      <c r="AB2664" s="143"/>
      <c r="AC2664" s="37"/>
    </row>
    <row r="2665" spans="1:29">
      <c r="A2665" s="442"/>
      <c r="B2665" s="432" t="s">
        <v>781</v>
      </c>
      <c r="C2665" s="432"/>
      <c r="D2665" s="432"/>
      <c r="E2665" s="432"/>
      <c r="F2665" s="432"/>
      <c r="G2665" s="432"/>
      <c r="H2665" s="112"/>
      <c r="I2665" s="112"/>
      <c r="J2665" s="112"/>
      <c r="K2665" s="175"/>
      <c r="L2665" s="115"/>
      <c r="M2665" s="115"/>
      <c r="N2665" s="115"/>
      <c r="O2665" s="115"/>
      <c r="P2665" s="115"/>
      <c r="Q2665" s="130"/>
      <c r="R2665" s="115"/>
      <c r="S2665" s="115"/>
      <c r="T2665" s="115"/>
      <c r="Z2665" s="143"/>
      <c r="AA2665" s="143"/>
      <c r="AB2665" s="143"/>
      <c r="AC2665" s="37"/>
    </row>
    <row r="2666" spans="1:29">
      <c r="A2666" s="442"/>
      <c r="B2666" s="433" t="s">
        <v>782</v>
      </c>
      <c r="C2666" s="433"/>
      <c r="D2666" s="433"/>
      <c r="E2666" s="433"/>
      <c r="F2666" s="433"/>
      <c r="G2666" s="433"/>
      <c r="H2666" s="112"/>
      <c r="I2666" s="112"/>
      <c r="J2666" s="112"/>
      <c r="K2666" s="177">
        <f>F2702+F2711</f>
        <v>14040</v>
      </c>
      <c r="L2666" s="115"/>
      <c r="M2666" s="115"/>
      <c r="N2666" s="115"/>
      <c r="O2666" s="115"/>
      <c r="P2666" s="115"/>
      <c r="Q2666" s="177">
        <f>O2702+O2711</f>
        <v>42588</v>
      </c>
      <c r="R2666" s="115"/>
      <c r="S2666" s="115"/>
      <c r="T2666" s="115"/>
      <c r="Z2666" s="143"/>
      <c r="AA2666" s="143"/>
      <c r="AB2666" s="143"/>
      <c r="AC2666" s="37"/>
    </row>
    <row r="2667" spans="1:29">
      <c r="A2667" s="442"/>
      <c r="B2667" s="432" t="s">
        <v>760</v>
      </c>
      <c r="C2667" s="432"/>
      <c r="D2667" s="432"/>
      <c r="E2667" s="432"/>
      <c r="F2667" s="432"/>
      <c r="G2667" s="432"/>
      <c r="H2667" s="112"/>
      <c r="I2667" s="112"/>
      <c r="J2667" s="112"/>
      <c r="K2667" s="175"/>
      <c r="L2667" s="115"/>
      <c r="M2667" s="115"/>
      <c r="N2667" s="115"/>
      <c r="O2667" s="115"/>
      <c r="P2667" s="115"/>
      <c r="Q2667" s="130"/>
      <c r="R2667" s="115"/>
      <c r="S2667" s="115"/>
      <c r="T2667" s="115"/>
      <c r="Z2667" s="143"/>
      <c r="AA2667" s="143"/>
      <c r="AB2667" s="143"/>
      <c r="AC2667" s="37"/>
    </row>
    <row r="2668" spans="1:29">
      <c r="A2668" s="442"/>
      <c r="B2668" s="433" t="s">
        <v>761</v>
      </c>
      <c r="C2668" s="433"/>
      <c r="D2668" s="433"/>
      <c r="E2668" s="433"/>
      <c r="F2668" s="433"/>
      <c r="G2668" s="433"/>
      <c r="H2668" s="112"/>
      <c r="I2668" s="112"/>
      <c r="J2668" s="112"/>
      <c r="K2668" s="177">
        <f>F2703+F2713</f>
        <v>14040</v>
      </c>
      <c r="L2668" s="115"/>
      <c r="M2668" s="115"/>
      <c r="N2668" s="115"/>
      <c r="O2668" s="115"/>
      <c r="P2668" s="115"/>
      <c r="Q2668" s="177">
        <f>O2705</f>
        <v>15210</v>
      </c>
      <c r="R2668" s="115"/>
      <c r="S2668" s="115"/>
      <c r="T2668" s="115"/>
      <c r="Z2668" s="143"/>
      <c r="AA2668" s="143"/>
      <c r="AB2668" s="143"/>
      <c r="AC2668" s="37"/>
    </row>
    <row r="2669" spans="1:29">
      <c r="A2669" s="442"/>
      <c r="B2669" s="432" t="s">
        <v>740</v>
      </c>
      <c r="C2669" s="432"/>
      <c r="D2669" s="432"/>
      <c r="E2669" s="432"/>
      <c r="F2669" s="432"/>
      <c r="G2669" s="432"/>
      <c r="H2669" s="112"/>
      <c r="I2669" s="112"/>
      <c r="J2669" s="112"/>
      <c r="K2669" s="175"/>
      <c r="L2669" s="115"/>
      <c r="M2669" s="115"/>
      <c r="N2669" s="115"/>
      <c r="O2669" s="115"/>
      <c r="P2669" s="115"/>
      <c r="Q2669" s="130"/>
      <c r="R2669" s="115"/>
      <c r="S2669" s="115"/>
      <c r="T2669" s="115"/>
      <c r="Z2669" s="143"/>
      <c r="AA2669" s="143"/>
      <c r="AB2669" s="143"/>
      <c r="AC2669" s="37"/>
    </row>
    <row r="2670" spans="1:29">
      <c r="A2670" s="442"/>
      <c r="B2670" s="433" t="s">
        <v>741</v>
      </c>
      <c r="C2670" s="433"/>
      <c r="D2670" s="433"/>
      <c r="E2670" s="433"/>
      <c r="F2670" s="433"/>
      <c r="G2670" s="433"/>
      <c r="H2670" s="112"/>
      <c r="I2670" s="112"/>
      <c r="J2670" s="112"/>
      <c r="K2670" s="177">
        <f>F2714</f>
        <v>10530</v>
      </c>
      <c r="L2670" s="115"/>
      <c r="M2670" s="115"/>
      <c r="N2670" s="115"/>
      <c r="O2670" s="115"/>
      <c r="P2670" s="115"/>
      <c r="Q2670" s="177">
        <f>O2714</f>
        <v>27378</v>
      </c>
      <c r="R2670" s="115"/>
      <c r="S2670" s="115"/>
      <c r="T2670" s="115"/>
      <c r="Z2670" s="143"/>
      <c r="AA2670" s="143"/>
      <c r="AB2670" s="143"/>
      <c r="AC2670" s="37"/>
    </row>
    <row r="2671" spans="1:29">
      <c r="A2671" s="442"/>
      <c r="B2671" s="432" t="s">
        <v>718</v>
      </c>
      <c r="C2671" s="432"/>
      <c r="D2671" s="432"/>
      <c r="E2671" s="432"/>
      <c r="F2671" s="432"/>
      <c r="G2671" s="432"/>
      <c r="H2671" s="112"/>
      <c r="I2671" s="112"/>
      <c r="J2671" s="112"/>
      <c r="K2671" s="175"/>
      <c r="L2671" s="115"/>
      <c r="M2671" s="115"/>
      <c r="N2671" s="115"/>
      <c r="O2671" s="115"/>
      <c r="P2671" s="115"/>
      <c r="Q2671" s="130"/>
      <c r="R2671" s="115"/>
      <c r="S2671" s="115"/>
      <c r="T2671" s="115"/>
      <c r="Z2671" s="143"/>
      <c r="AA2671" s="143"/>
      <c r="AB2671" s="143"/>
      <c r="AC2671" s="37"/>
    </row>
    <row r="2672" spans="1:29">
      <c r="A2672" s="442"/>
      <c r="B2672" s="433" t="s">
        <v>719</v>
      </c>
      <c r="C2672" s="433"/>
      <c r="D2672" s="433"/>
      <c r="E2672" s="433"/>
      <c r="F2672" s="433"/>
      <c r="G2672" s="433"/>
      <c r="H2672" s="112"/>
      <c r="I2672" s="112"/>
      <c r="J2672" s="112"/>
      <c r="K2672" s="177">
        <f>(F2696*0.6)+(F2697*0.6)+F2712+F2715</f>
        <v>27378</v>
      </c>
      <c r="L2672" s="115"/>
      <c r="M2672" s="115"/>
      <c r="N2672" s="115"/>
      <c r="O2672" s="115"/>
      <c r="P2672" s="115"/>
      <c r="Q2672" s="177">
        <f>(O2696*0.6)+(O2697*0.6)+O2713+O2715+(O2707*0.3076925)</f>
        <v>86814.002924999993</v>
      </c>
      <c r="R2672" s="115"/>
      <c r="S2672" s="115"/>
      <c r="T2672" s="115"/>
      <c r="Z2672" s="143"/>
      <c r="AA2672" s="143"/>
      <c r="AB2672" s="143"/>
      <c r="AC2672" s="37"/>
    </row>
    <row r="2673" spans="1:29">
      <c r="A2673" s="442"/>
      <c r="B2673" s="432" t="s">
        <v>762</v>
      </c>
      <c r="C2673" s="432"/>
      <c r="D2673" s="432"/>
      <c r="E2673" s="432"/>
      <c r="F2673" s="432"/>
      <c r="G2673" s="432"/>
      <c r="H2673" s="112"/>
      <c r="I2673" s="112"/>
      <c r="J2673" s="112"/>
      <c r="K2673" s="175"/>
      <c r="L2673" s="115"/>
      <c r="M2673" s="115"/>
      <c r="N2673" s="115"/>
      <c r="O2673" s="115"/>
      <c r="P2673" s="115"/>
      <c r="Q2673" s="130"/>
      <c r="R2673" s="170">
        <v>0.5</v>
      </c>
      <c r="S2673" s="170">
        <v>0.5</v>
      </c>
      <c r="T2673" s="115"/>
      <c r="Z2673" s="143"/>
      <c r="AA2673" s="143"/>
      <c r="AB2673" s="143"/>
      <c r="AC2673" s="37"/>
    </row>
    <row r="2674" spans="1:29">
      <c r="A2674" s="442"/>
      <c r="B2674" s="433" t="s">
        <v>763</v>
      </c>
      <c r="C2674" s="433"/>
      <c r="D2674" s="433"/>
      <c r="E2674" s="433"/>
      <c r="F2674" s="433"/>
      <c r="G2674" s="433"/>
      <c r="H2674" s="112"/>
      <c r="I2674" s="112"/>
      <c r="J2674" s="112"/>
      <c r="K2674" s="177">
        <f>F2708+F2709+F2716</f>
        <v>17550</v>
      </c>
      <c r="L2674" s="115"/>
      <c r="M2674" s="115"/>
      <c r="N2674" s="115"/>
      <c r="O2674" s="115"/>
      <c r="P2674" s="115"/>
      <c r="Q2674" s="177">
        <f>O2708+O2709+O2712+10530</f>
        <v>68328</v>
      </c>
      <c r="R2674" s="177">
        <f>(R2673/D2643)*G2643*R2641*R2644</f>
        <v>105300</v>
      </c>
      <c r="S2674" s="177">
        <f>(S2673/D2643)*G2643*R2641*S2644</f>
        <v>11700</v>
      </c>
      <c r="T2674" s="115"/>
      <c r="U2674" s="141"/>
      <c r="Z2674" s="143"/>
      <c r="AA2674" s="143"/>
      <c r="AB2674" s="143"/>
      <c r="AC2674" s="37"/>
    </row>
    <row r="2675" spans="1:29">
      <c r="A2675" s="442"/>
      <c r="B2675" s="432" t="s">
        <v>751</v>
      </c>
      <c r="C2675" s="432"/>
      <c r="D2675" s="432"/>
      <c r="E2675" s="432"/>
      <c r="F2675" s="432"/>
      <c r="G2675" s="432"/>
      <c r="H2675" s="112"/>
      <c r="I2675" s="112"/>
      <c r="J2675" s="112"/>
      <c r="K2675" s="115"/>
      <c r="L2675" s="115"/>
      <c r="M2675" s="115"/>
      <c r="N2675" s="115"/>
      <c r="O2675" s="115"/>
      <c r="P2675" s="115"/>
      <c r="Q2675" s="115"/>
      <c r="R2675" s="170">
        <v>0.25</v>
      </c>
      <c r="S2675" s="170">
        <v>0.25</v>
      </c>
      <c r="T2675" s="115"/>
      <c r="Z2675" s="143"/>
      <c r="AA2675" s="143"/>
      <c r="AB2675" s="143"/>
      <c r="AC2675" s="37"/>
    </row>
    <row r="2676" spans="1:29">
      <c r="A2676" s="442"/>
      <c r="B2676" s="433" t="s">
        <v>752</v>
      </c>
      <c r="C2676" s="433"/>
      <c r="D2676" s="433"/>
      <c r="E2676" s="433"/>
      <c r="F2676" s="433"/>
      <c r="G2676" s="433"/>
      <c r="H2676" s="112"/>
      <c r="I2676" s="112"/>
      <c r="J2676" s="112"/>
      <c r="K2676" s="115"/>
      <c r="L2676" s="115"/>
      <c r="M2676" s="115"/>
      <c r="N2676" s="115"/>
      <c r="O2676" s="115"/>
      <c r="P2676" s="115"/>
      <c r="Q2676" s="115"/>
      <c r="R2676" s="177">
        <f>(R2675/D2643)*G2643*R2641*R2644</f>
        <v>52650</v>
      </c>
      <c r="S2676" s="177">
        <f>(S2675/D2643)*G2643*R2641*S2644</f>
        <v>5850</v>
      </c>
      <c r="T2676" s="115"/>
      <c r="U2676" s="141"/>
      <c r="Z2676" s="143"/>
      <c r="AA2676" s="143"/>
      <c r="AB2676" s="143"/>
      <c r="AC2676" s="37"/>
    </row>
    <row r="2677" spans="1:29">
      <c r="A2677" s="442"/>
      <c r="B2677" s="432" t="s">
        <v>764</v>
      </c>
      <c r="C2677" s="432"/>
      <c r="D2677" s="432"/>
      <c r="E2677" s="432"/>
      <c r="F2677" s="432"/>
      <c r="G2677" s="432"/>
      <c r="H2677" s="112"/>
      <c r="I2677" s="112"/>
      <c r="J2677" s="112"/>
      <c r="K2677" s="115"/>
      <c r="L2677" s="115"/>
      <c r="M2677" s="115"/>
      <c r="N2677" s="115"/>
      <c r="O2677" s="115"/>
      <c r="P2677" s="115"/>
      <c r="Q2677" s="130"/>
      <c r="R2677" s="115"/>
      <c r="S2677" s="115"/>
      <c r="T2677" s="115"/>
      <c r="Z2677" s="143"/>
      <c r="AA2677" s="143"/>
      <c r="AB2677" s="143"/>
      <c r="AC2677" s="37"/>
    </row>
    <row r="2678" spans="1:29">
      <c r="A2678" s="442"/>
      <c r="B2678" s="433" t="s">
        <v>765</v>
      </c>
      <c r="C2678" s="433"/>
      <c r="D2678" s="433"/>
      <c r="E2678" s="433"/>
      <c r="F2678" s="433"/>
      <c r="G2678" s="433"/>
      <c r="H2678" s="112"/>
      <c r="I2678" s="112"/>
      <c r="J2678" s="112"/>
      <c r="K2678" s="115"/>
      <c r="L2678" s="115"/>
      <c r="M2678" s="115"/>
      <c r="N2678" s="115"/>
      <c r="O2678" s="115"/>
      <c r="P2678" s="115"/>
      <c r="Q2678" s="177">
        <f>O2716</f>
        <v>27378</v>
      </c>
      <c r="R2678" s="115"/>
      <c r="S2678" s="115"/>
      <c r="T2678" s="115"/>
      <c r="U2678" s="141"/>
      <c r="Z2678" s="143"/>
      <c r="AA2678" s="143"/>
      <c r="AB2678" s="143"/>
      <c r="AC2678" s="37"/>
    </row>
    <row r="2679" spans="1:29">
      <c r="A2679" s="442"/>
      <c r="B2679" s="432" t="s">
        <v>766</v>
      </c>
      <c r="C2679" s="432"/>
      <c r="D2679" s="432"/>
      <c r="E2679" s="432"/>
      <c r="F2679" s="432"/>
      <c r="G2679" s="432"/>
      <c r="H2679" s="112"/>
      <c r="I2679" s="112"/>
      <c r="J2679" s="112"/>
      <c r="K2679" s="115"/>
      <c r="L2679" s="115"/>
      <c r="M2679" s="115"/>
      <c r="N2679" s="115"/>
      <c r="O2679" s="115"/>
      <c r="P2679" s="115"/>
      <c r="Q2679" s="115"/>
      <c r="R2679" s="115"/>
      <c r="S2679" s="115"/>
      <c r="T2679" s="170">
        <v>0.75</v>
      </c>
      <c r="Z2679" s="143"/>
      <c r="AA2679" s="143"/>
      <c r="AB2679" s="143"/>
      <c r="AC2679" s="37"/>
    </row>
    <row r="2680" spans="1:29">
      <c r="A2680" s="442"/>
      <c r="B2680" s="433" t="s">
        <v>767</v>
      </c>
      <c r="C2680" s="433"/>
      <c r="D2680" s="433"/>
      <c r="E2680" s="433"/>
      <c r="F2680" s="433"/>
      <c r="G2680" s="433"/>
      <c r="H2680" s="112"/>
      <c r="I2680" s="112"/>
      <c r="J2680" s="112"/>
      <c r="K2680" s="115"/>
      <c r="L2680" s="115"/>
      <c r="M2680" s="115"/>
      <c r="N2680" s="115"/>
      <c r="O2680" s="115"/>
      <c r="P2680" s="115"/>
      <c r="Q2680" s="115"/>
      <c r="R2680" s="115"/>
      <c r="S2680" s="115"/>
      <c r="T2680" s="177">
        <f>(T2679/D2643)*G2643*T2641</f>
        <v>175500</v>
      </c>
      <c r="U2680" s="141"/>
      <c r="Z2680" s="143"/>
      <c r="AA2680" s="143"/>
      <c r="AB2680" s="143"/>
      <c r="AC2680" s="37"/>
    </row>
    <row r="2681" spans="1:29">
      <c r="A2681" s="442"/>
      <c r="B2681" s="432" t="s">
        <v>744</v>
      </c>
      <c r="C2681" s="432"/>
      <c r="D2681" s="432"/>
      <c r="E2681" s="432"/>
      <c r="F2681" s="432"/>
      <c r="G2681" s="432"/>
      <c r="H2681" s="112"/>
      <c r="I2681" s="112"/>
      <c r="J2681" s="112"/>
      <c r="K2681" s="115"/>
      <c r="L2681" s="115"/>
      <c r="M2681" s="115"/>
      <c r="N2681" s="115"/>
      <c r="O2681" s="115"/>
      <c r="P2681" s="115"/>
      <c r="Q2681" s="115"/>
      <c r="R2681" s="170">
        <v>0.15</v>
      </c>
      <c r="S2681" s="170">
        <v>0.15</v>
      </c>
      <c r="T2681" s="170">
        <v>0.15</v>
      </c>
      <c r="Z2681" s="143"/>
      <c r="AA2681" s="143"/>
      <c r="AB2681" s="143"/>
      <c r="AC2681" s="37"/>
    </row>
    <row r="2682" spans="1:29">
      <c r="A2682" s="442"/>
      <c r="B2682" s="433" t="s">
        <v>745</v>
      </c>
      <c r="C2682" s="433"/>
      <c r="D2682" s="433"/>
      <c r="E2682" s="433"/>
      <c r="F2682" s="433"/>
      <c r="G2682" s="433"/>
      <c r="H2682" s="112"/>
      <c r="I2682" s="112"/>
      <c r="J2682" s="112"/>
      <c r="K2682" s="115"/>
      <c r="L2682" s="115"/>
      <c r="M2682" s="115"/>
      <c r="N2682" s="115"/>
      <c r="O2682" s="115"/>
      <c r="P2682" s="115"/>
      <c r="Q2682" s="115"/>
      <c r="R2682" s="177">
        <f>(R2681/D2643)*G2643*R2641*R2644</f>
        <v>31590</v>
      </c>
      <c r="S2682" s="177">
        <f>(S2681/D2643)*G2643*R2641*S2644</f>
        <v>3510</v>
      </c>
      <c r="T2682" s="177">
        <f>(T2681/D2643)*G2643*T2641</f>
        <v>35100</v>
      </c>
      <c r="U2682" s="141"/>
      <c r="Z2682" s="143"/>
      <c r="AA2682" s="143"/>
      <c r="AB2682" s="143"/>
      <c r="AC2682" s="37"/>
    </row>
    <row r="2683" spans="1:29">
      <c r="A2683" s="442"/>
      <c r="B2683" s="432" t="s">
        <v>1399</v>
      </c>
      <c r="C2683" s="432"/>
      <c r="D2683" s="432"/>
      <c r="E2683" s="432"/>
      <c r="F2683" s="432"/>
      <c r="G2683" s="432"/>
      <c r="H2683" s="112"/>
      <c r="I2683" s="112"/>
      <c r="J2683" s="112"/>
      <c r="K2683" s="115"/>
      <c r="L2683" s="115"/>
      <c r="M2683" s="115"/>
      <c r="N2683" s="115"/>
      <c r="O2683" s="115"/>
      <c r="P2683" s="115"/>
      <c r="Q2683" s="115"/>
      <c r="R2683" s="170">
        <v>0.1</v>
      </c>
      <c r="S2683" s="170">
        <v>0.1</v>
      </c>
      <c r="T2683" s="115"/>
      <c r="Z2683" s="143"/>
      <c r="AA2683" s="143"/>
      <c r="AB2683" s="143"/>
      <c r="AC2683" s="37"/>
    </row>
    <row r="2684" spans="1:29">
      <c r="A2684" s="442"/>
      <c r="B2684" s="433" t="s">
        <v>1400</v>
      </c>
      <c r="C2684" s="433"/>
      <c r="D2684" s="433"/>
      <c r="E2684" s="433"/>
      <c r="F2684" s="433"/>
      <c r="G2684" s="433"/>
      <c r="H2684" s="112"/>
      <c r="I2684" s="112"/>
      <c r="J2684" s="112"/>
      <c r="K2684" s="115"/>
      <c r="L2684" s="115"/>
      <c r="M2684" s="115"/>
      <c r="N2684" s="115"/>
      <c r="O2684" s="115"/>
      <c r="P2684" s="115"/>
      <c r="Q2684" s="115"/>
      <c r="R2684" s="177">
        <f>(R2683/D2643)*G2643*R2641*R2644</f>
        <v>21060</v>
      </c>
      <c r="S2684" s="177">
        <f>(S2683/D2643)*G2643*R2641*S2644</f>
        <v>2340</v>
      </c>
      <c r="T2684" s="115"/>
      <c r="U2684" s="141"/>
      <c r="Z2684" s="143"/>
      <c r="AA2684" s="143"/>
      <c r="AB2684" s="143"/>
      <c r="AC2684" s="37"/>
    </row>
    <row r="2685" spans="1:29">
      <c r="A2685" s="442"/>
      <c r="B2685" s="448" t="s">
        <v>720</v>
      </c>
      <c r="C2685" s="448"/>
      <c r="D2685" s="448"/>
      <c r="E2685" s="448"/>
      <c r="F2685" s="448"/>
      <c r="G2685" s="448"/>
      <c r="H2685" s="152">
        <f>H2645+H2649+H2651+H2653+H2655+H2657+H2659+H2661+H2663+H2665+H2667+H2669+H2671+H2647+H2673+H2675+H2677+H2679+H2681+H2683</f>
        <v>1</v>
      </c>
      <c r="I2685" s="152">
        <f t="shared" ref="I2685:T2685" si="168">I2645+I2649+I2651+I2653+I2655+I2657+I2659+I2661+I2663+I2665+I2667+I2669+I2671+I2647+I2673+I2675+I2677+I2679+I2681+I2683</f>
        <v>1</v>
      </c>
      <c r="J2685" s="152">
        <f t="shared" si="168"/>
        <v>1</v>
      </c>
      <c r="K2685" s="152">
        <f t="shared" si="168"/>
        <v>1</v>
      </c>
      <c r="L2685" s="152">
        <f t="shared" si="168"/>
        <v>1</v>
      </c>
      <c r="M2685" s="152">
        <f t="shared" si="168"/>
        <v>1</v>
      </c>
      <c r="N2685" s="152">
        <f t="shared" si="168"/>
        <v>1</v>
      </c>
      <c r="O2685" s="152">
        <f t="shared" si="168"/>
        <v>1</v>
      </c>
      <c r="P2685" s="152">
        <f t="shared" si="168"/>
        <v>1</v>
      </c>
      <c r="Q2685" s="152">
        <f t="shared" si="168"/>
        <v>1</v>
      </c>
      <c r="R2685" s="152">
        <f t="shared" si="168"/>
        <v>1</v>
      </c>
      <c r="S2685" s="152">
        <f t="shared" si="168"/>
        <v>1</v>
      </c>
      <c r="T2685" s="152">
        <f t="shared" si="168"/>
        <v>0.9</v>
      </c>
      <c r="U2685" s="162"/>
      <c r="Z2685" s="143"/>
      <c r="AA2685" s="143"/>
      <c r="AB2685" s="143"/>
      <c r="AC2685" s="37"/>
    </row>
    <row r="2686" spans="1:29">
      <c r="A2686" s="442"/>
      <c r="B2686" s="439" t="s">
        <v>695</v>
      </c>
      <c r="C2686" s="439"/>
      <c r="D2686" s="439"/>
      <c r="E2686" s="439"/>
      <c r="F2686" s="439"/>
      <c r="G2686" s="439"/>
      <c r="H2686" s="159">
        <f>H2646+H2650+H2652+H2654+H2656+H2658+H2660+H2662+H2664+H2666+H2668+H2670+H2672+H2648+H2674+H2676+H2678+H2680+H2682+H2684</f>
        <v>70200</v>
      </c>
      <c r="I2686" s="159">
        <f t="shared" ref="I2686:T2686" si="169">I2646+I2650+I2652+I2654+I2656+I2658+I2660+I2662+I2664+I2666+I2668+I2670+I2672+I2648+I2674+I2676+I2678+I2680+I2682+I2684</f>
        <v>105300</v>
      </c>
      <c r="J2686" s="159">
        <f t="shared" si="169"/>
        <v>35100</v>
      </c>
      <c r="K2686" s="159">
        <f t="shared" si="169"/>
        <v>140400</v>
      </c>
      <c r="L2686" s="159">
        <f t="shared" si="169"/>
        <v>45630</v>
      </c>
      <c r="M2686" s="159">
        <f t="shared" si="169"/>
        <v>152100</v>
      </c>
      <c r="N2686" s="159">
        <f t="shared" si="169"/>
        <v>380250</v>
      </c>
      <c r="O2686" s="159">
        <f t="shared" si="169"/>
        <v>304200</v>
      </c>
      <c r="P2686" s="159">
        <f t="shared" si="169"/>
        <v>152100</v>
      </c>
      <c r="Q2686" s="159">
        <f t="shared" si="169"/>
        <v>486720.00292499998</v>
      </c>
      <c r="R2686" s="159">
        <f t="shared" si="169"/>
        <v>210600</v>
      </c>
      <c r="S2686" s="159">
        <f t="shared" si="169"/>
        <v>23400</v>
      </c>
      <c r="T2686" s="159">
        <f t="shared" si="169"/>
        <v>210600</v>
      </c>
      <c r="U2686" s="141"/>
      <c r="Z2686" s="143"/>
      <c r="AA2686" s="143"/>
      <c r="AB2686" s="143"/>
      <c r="AC2686" s="37"/>
    </row>
    <row r="2687" spans="1:29" ht="23.25" customHeight="1">
      <c r="A2687" s="442"/>
      <c r="B2687" s="449" t="s">
        <v>746</v>
      </c>
      <c r="C2687" s="449"/>
      <c r="D2687" s="449"/>
      <c r="E2687" s="449"/>
      <c r="F2687" s="449"/>
      <c r="G2687" s="449"/>
      <c r="H2687" s="453">
        <f>SUM(H2686:K2686)</f>
        <v>351000</v>
      </c>
      <c r="I2687" s="453"/>
      <c r="J2687" s="453"/>
      <c r="K2687" s="453"/>
      <c r="L2687" s="453"/>
      <c r="M2687" s="453"/>
      <c r="N2687" s="453"/>
      <c r="O2687" s="453"/>
      <c r="P2687" s="453"/>
      <c r="Q2687" s="453"/>
      <c r="R2687" s="453"/>
      <c r="S2687" s="453"/>
      <c r="T2687" s="453"/>
      <c r="U2687" s="141"/>
      <c r="V2687" s="141"/>
      <c r="Z2687" s="143"/>
      <c r="AA2687" s="143"/>
      <c r="AB2687" s="143"/>
      <c r="AC2687" s="37"/>
    </row>
    <row r="2688" spans="1:29" ht="23.25" customHeight="1">
      <c r="A2688" s="442"/>
      <c r="B2688" s="449" t="s">
        <v>747</v>
      </c>
      <c r="C2688" s="449"/>
      <c r="D2688" s="449"/>
      <c r="E2688" s="449"/>
      <c r="F2688" s="449"/>
      <c r="G2688" s="449"/>
      <c r="H2688" s="453">
        <f>SUM(L2686:Q2686)</f>
        <v>1521000.0029249999</v>
      </c>
      <c r="I2688" s="453"/>
      <c r="J2688" s="453"/>
      <c r="K2688" s="453"/>
      <c r="L2688" s="453"/>
      <c r="M2688" s="453"/>
      <c r="N2688" s="453"/>
      <c r="O2688" s="453"/>
      <c r="P2688" s="453"/>
      <c r="Q2688" s="453"/>
      <c r="R2688" s="453"/>
      <c r="S2688" s="453"/>
      <c r="T2688" s="453"/>
      <c r="U2688" s="272"/>
      <c r="V2688" s="141"/>
      <c r="Z2688" s="143"/>
      <c r="AA2688" s="143"/>
      <c r="AB2688" s="143"/>
      <c r="AC2688" s="37"/>
    </row>
    <row r="2689" spans="1:29" ht="23.25" customHeight="1">
      <c r="A2689" s="442"/>
      <c r="B2689" s="449" t="s">
        <v>748</v>
      </c>
      <c r="C2689" s="449"/>
      <c r="D2689" s="449"/>
      <c r="E2689" s="449"/>
      <c r="F2689" s="449"/>
      <c r="G2689" s="449"/>
      <c r="H2689" s="453">
        <f>SUM(R2686:T2686)</f>
        <v>444600</v>
      </c>
      <c r="I2689" s="453"/>
      <c r="J2689" s="453"/>
      <c r="K2689" s="453"/>
      <c r="L2689" s="453"/>
      <c r="M2689" s="453"/>
      <c r="N2689" s="453"/>
      <c r="O2689" s="453"/>
      <c r="P2689" s="453"/>
      <c r="Q2689" s="453"/>
      <c r="R2689" s="453"/>
      <c r="S2689" s="453"/>
      <c r="T2689" s="453"/>
      <c r="Z2689" s="143"/>
      <c r="AA2689" s="143"/>
      <c r="AB2689" s="143"/>
      <c r="AC2689" s="37"/>
    </row>
    <row r="2690" spans="1:29" ht="23.25" customHeight="1">
      <c r="A2690" s="442"/>
      <c r="B2690" s="450" t="s">
        <v>696</v>
      </c>
      <c r="C2690" s="450"/>
      <c r="D2690" s="450"/>
      <c r="E2690" s="450"/>
      <c r="F2690" s="450"/>
      <c r="G2690" s="450"/>
      <c r="H2690" s="477">
        <f>SUM(H2687:T2689)</f>
        <v>2316600.0029250002</v>
      </c>
      <c r="I2690" s="477"/>
      <c r="J2690" s="477"/>
      <c r="K2690" s="477"/>
      <c r="L2690" s="477"/>
      <c r="M2690" s="477"/>
      <c r="N2690" s="477"/>
      <c r="O2690" s="477"/>
      <c r="P2690" s="477"/>
      <c r="Q2690" s="477"/>
      <c r="R2690" s="477"/>
      <c r="S2690" s="477"/>
      <c r="T2690" s="477"/>
      <c r="U2690" s="272"/>
      <c r="Z2690" s="143"/>
      <c r="AA2690" s="143"/>
      <c r="AB2690" s="143"/>
      <c r="AC2690" s="37"/>
    </row>
    <row r="2691" spans="1:29" ht="23.25" customHeight="1">
      <c r="A2691" s="442"/>
      <c r="B2691" s="450" t="s">
        <v>830</v>
      </c>
      <c r="C2691" s="450"/>
      <c r="D2691" s="450"/>
      <c r="E2691" s="450"/>
      <c r="F2691" s="450"/>
      <c r="G2691" s="450"/>
      <c r="H2691" s="478">
        <f>H2690/G2643</f>
        <v>0.99000000125000009</v>
      </c>
      <c r="I2691" s="478"/>
      <c r="J2691" s="478"/>
      <c r="K2691" s="478"/>
      <c r="L2691" s="478"/>
      <c r="M2691" s="478"/>
      <c r="N2691" s="478"/>
      <c r="O2691" s="478"/>
      <c r="P2691" s="478"/>
      <c r="Q2691" s="478"/>
      <c r="R2691" s="478"/>
      <c r="S2691" s="478"/>
      <c r="T2691" s="478"/>
      <c r="Z2691" s="143"/>
      <c r="AA2691" s="143"/>
      <c r="AB2691" s="143"/>
      <c r="AC2691" s="37"/>
    </row>
    <row r="2692" spans="1:29" s="129" customFormat="1">
      <c r="A2692" s="121"/>
      <c r="B2692" s="121"/>
      <c r="C2692" s="121"/>
      <c r="D2692" s="121"/>
      <c r="E2692" s="121"/>
      <c r="F2692" s="122"/>
      <c r="G2692" s="122"/>
      <c r="H2692" s="123"/>
      <c r="I2692" s="124"/>
      <c r="J2692" s="124"/>
      <c r="K2692" s="124"/>
      <c r="L2692" s="125"/>
      <c r="M2692" s="125"/>
      <c r="N2692" s="125"/>
      <c r="O2692" s="126"/>
      <c r="P2692" s="126"/>
      <c r="Q2692" s="127"/>
      <c r="R2692" s="127"/>
      <c r="S2692" s="127"/>
      <c r="T2692" s="127"/>
      <c r="U2692" s="127"/>
      <c r="V2692" s="127"/>
      <c r="W2692" s="127"/>
      <c r="X2692" s="127"/>
      <c r="Y2692" s="127"/>
      <c r="Z2692" s="143"/>
      <c r="AA2692" s="143"/>
      <c r="AB2692" s="143"/>
      <c r="AC2692" s="37"/>
    </row>
    <row r="2693" spans="1:29" s="129" customFormat="1" ht="21.75" customHeight="1">
      <c r="A2693" s="121"/>
      <c r="B2693" s="479" t="s">
        <v>1021</v>
      </c>
      <c r="C2693" s="479"/>
      <c r="D2693" s="479"/>
      <c r="E2693" s="479"/>
      <c r="F2693" s="479"/>
      <c r="G2693" s="180"/>
      <c r="H2693" s="124"/>
      <c r="I2693" s="124"/>
      <c r="J2693" s="480" t="s">
        <v>1022</v>
      </c>
      <c r="K2693" s="480"/>
      <c r="L2693" s="480"/>
      <c r="M2693" s="480"/>
      <c r="N2693" s="480"/>
      <c r="O2693" s="480"/>
      <c r="P2693" s="124"/>
      <c r="Q2693" s="124"/>
      <c r="S2693" s="124"/>
      <c r="T2693" s="127"/>
      <c r="U2693" s="127"/>
      <c r="V2693" s="127"/>
      <c r="W2693" s="127"/>
      <c r="X2693" s="127"/>
      <c r="Y2693" s="127"/>
      <c r="Z2693" s="143"/>
      <c r="AA2693" s="143"/>
      <c r="AB2693" s="143"/>
      <c r="AC2693" s="37"/>
    </row>
    <row r="2694" spans="1:29" s="129" customFormat="1" ht="21.75" customHeight="1">
      <c r="A2694" s="121"/>
      <c r="B2694" s="181" t="s">
        <v>833</v>
      </c>
      <c r="C2694" s="481">
        <v>0.1</v>
      </c>
      <c r="D2694" s="182"/>
      <c r="E2694" s="183">
        <v>0.25</v>
      </c>
      <c r="F2694" s="184">
        <v>8775</v>
      </c>
      <c r="G2694" s="185" t="s">
        <v>712</v>
      </c>
      <c r="H2694" s="186"/>
      <c r="I2694" s="124"/>
      <c r="J2694" s="482" t="s">
        <v>833</v>
      </c>
      <c r="K2694" s="482"/>
      <c r="L2694" s="482"/>
      <c r="M2694" s="483">
        <v>0.1</v>
      </c>
      <c r="N2694" s="187">
        <v>0.25</v>
      </c>
      <c r="O2694" s="188">
        <v>38025</v>
      </c>
      <c r="P2694" s="484" t="s">
        <v>712</v>
      </c>
      <c r="Q2694" s="484"/>
      <c r="R2694" s="124"/>
      <c r="S2694" s="124"/>
      <c r="T2694" s="127"/>
      <c r="U2694" s="127"/>
      <c r="V2694" s="127"/>
      <c r="W2694" s="127"/>
      <c r="X2694" s="127"/>
      <c r="Y2694" s="127"/>
      <c r="Z2694" s="143"/>
      <c r="AA2694" s="143"/>
      <c r="AB2694" s="143"/>
      <c r="AC2694" s="37"/>
    </row>
    <row r="2695" spans="1:29" s="129" customFormat="1" ht="21.75" customHeight="1">
      <c r="A2695" s="121"/>
      <c r="B2695" s="181" t="s">
        <v>677</v>
      </c>
      <c r="C2695" s="481"/>
      <c r="D2695" s="182"/>
      <c r="E2695" s="183">
        <v>0.15</v>
      </c>
      <c r="F2695" s="184">
        <v>5265</v>
      </c>
      <c r="G2695" s="185" t="s">
        <v>813</v>
      </c>
      <c r="H2695" s="186"/>
      <c r="I2695" s="124"/>
      <c r="J2695" s="482" t="s">
        <v>677</v>
      </c>
      <c r="K2695" s="482"/>
      <c r="L2695" s="482"/>
      <c r="M2695" s="483"/>
      <c r="N2695" s="187">
        <v>0.15</v>
      </c>
      <c r="O2695" s="188">
        <v>22815</v>
      </c>
      <c r="P2695" s="484" t="s">
        <v>813</v>
      </c>
      <c r="Q2695" s="484"/>
      <c r="R2695" s="124"/>
      <c r="S2695" s="124"/>
      <c r="T2695" s="127"/>
      <c r="U2695" s="127"/>
      <c r="V2695" s="127"/>
      <c r="W2695" s="127"/>
      <c r="X2695" s="127"/>
      <c r="Y2695" s="127"/>
      <c r="Z2695" s="143"/>
      <c r="AA2695" s="143"/>
      <c r="AB2695" s="143"/>
      <c r="AC2695" s="37"/>
    </row>
    <row r="2696" spans="1:29" s="129" customFormat="1" ht="21.75" customHeight="1">
      <c r="A2696" s="121"/>
      <c r="B2696" s="181" t="s">
        <v>834</v>
      </c>
      <c r="C2696" s="481"/>
      <c r="D2696" s="182"/>
      <c r="E2696" s="183">
        <v>0.15</v>
      </c>
      <c r="F2696" s="184">
        <v>5265</v>
      </c>
      <c r="G2696" s="485" t="s">
        <v>1023</v>
      </c>
      <c r="H2696" s="485"/>
      <c r="I2696" s="124"/>
      <c r="J2696" s="482" t="s">
        <v>834</v>
      </c>
      <c r="K2696" s="482"/>
      <c r="L2696" s="482"/>
      <c r="M2696" s="483"/>
      <c r="N2696" s="187">
        <v>0.15</v>
      </c>
      <c r="O2696" s="188">
        <v>22815</v>
      </c>
      <c r="P2696" s="484" t="s">
        <v>1023</v>
      </c>
      <c r="Q2696" s="484"/>
      <c r="R2696" s="484" t="s">
        <v>1024</v>
      </c>
      <c r="S2696" s="484"/>
      <c r="T2696" s="127"/>
      <c r="U2696" s="127"/>
      <c r="V2696" s="127"/>
      <c r="W2696" s="127"/>
      <c r="X2696" s="127"/>
      <c r="Y2696" s="127"/>
      <c r="Z2696" s="143"/>
      <c r="AA2696" s="143"/>
      <c r="AB2696" s="143"/>
      <c r="AC2696" s="37"/>
    </row>
    <row r="2697" spans="1:29" s="129" customFormat="1" ht="21.75" customHeight="1">
      <c r="A2697" s="121"/>
      <c r="B2697" s="181" t="s">
        <v>837</v>
      </c>
      <c r="C2697" s="481"/>
      <c r="D2697" s="182"/>
      <c r="E2697" s="183">
        <v>0.15</v>
      </c>
      <c r="F2697" s="184">
        <v>5265</v>
      </c>
      <c r="G2697" s="485" t="s">
        <v>1023</v>
      </c>
      <c r="H2697" s="485"/>
      <c r="I2697" s="124"/>
      <c r="J2697" s="482" t="s">
        <v>837</v>
      </c>
      <c r="K2697" s="482"/>
      <c r="L2697" s="482"/>
      <c r="M2697" s="483"/>
      <c r="N2697" s="187">
        <v>0.15</v>
      </c>
      <c r="O2697" s="188">
        <v>22815</v>
      </c>
      <c r="P2697" s="484" t="s">
        <v>1023</v>
      </c>
      <c r="Q2697" s="484"/>
      <c r="R2697" s="484" t="s">
        <v>1024</v>
      </c>
      <c r="S2697" s="484"/>
      <c r="T2697" s="127"/>
      <c r="U2697" s="127"/>
      <c r="V2697" s="127"/>
      <c r="W2697" s="127"/>
      <c r="X2697" s="127"/>
      <c r="Y2697" s="127"/>
      <c r="Z2697" s="143"/>
      <c r="AA2697" s="143"/>
      <c r="AB2697" s="143"/>
      <c r="AC2697" s="37"/>
    </row>
    <row r="2698" spans="1:29" s="129" customFormat="1" ht="21.75" customHeight="1">
      <c r="A2698" s="121"/>
      <c r="B2698" s="181" t="s">
        <v>676</v>
      </c>
      <c r="C2698" s="481"/>
      <c r="D2698" s="182"/>
      <c r="E2698" s="183">
        <v>0.15</v>
      </c>
      <c r="F2698" s="184">
        <v>5265</v>
      </c>
      <c r="G2698" s="185" t="s">
        <v>714</v>
      </c>
      <c r="H2698" s="186"/>
      <c r="I2698" s="124"/>
      <c r="J2698" s="482" t="s">
        <v>676</v>
      </c>
      <c r="K2698" s="482"/>
      <c r="L2698" s="482"/>
      <c r="M2698" s="483"/>
      <c r="N2698" s="187">
        <v>0.15</v>
      </c>
      <c r="O2698" s="188">
        <v>22815</v>
      </c>
      <c r="P2698" s="484" t="s">
        <v>714</v>
      </c>
      <c r="Q2698" s="484"/>
      <c r="R2698" s="124"/>
      <c r="S2698" s="124"/>
      <c r="T2698" s="127"/>
      <c r="U2698" s="127"/>
      <c r="V2698" s="127"/>
      <c r="W2698" s="127"/>
      <c r="X2698" s="127"/>
      <c r="Y2698" s="127"/>
      <c r="Z2698" s="143"/>
      <c r="AA2698" s="143"/>
      <c r="AB2698" s="143"/>
      <c r="AC2698" s="37"/>
    </row>
    <row r="2699" spans="1:29" s="129" customFormat="1" ht="21.75" customHeight="1">
      <c r="A2699" s="121"/>
      <c r="B2699" s="181" t="s">
        <v>838</v>
      </c>
      <c r="C2699" s="481"/>
      <c r="D2699" s="182"/>
      <c r="E2699" s="183">
        <v>0.15</v>
      </c>
      <c r="F2699" s="184">
        <v>5265</v>
      </c>
      <c r="G2699" s="185" t="s">
        <v>828</v>
      </c>
      <c r="H2699" s="186"/>
      <c r="I2699" s="124"/>
      <c r="J2699" s="482" t="s">
        <v>838</v>
      </c>
      <c r="K2699" s="482"/>
      <c r="L2699" s="482"/>
      <c r="M2699" s="483"/>
      <c r="N2699" s="187">
        <v>0.15</v>
      </c>
      <c r="O2699" s="188">
        <v>22815</v>
      </c>
      <c r="P2699" s="484" t="s">
        <v>828</v>
      </c>
      <c r="Q2699" s="484"/>
      <c r="R2699" s="124"/>
      <c r="S2699" s="124"/>
      <c r="T2699" s="127"/>
      <c r="U2699" s="127"/>
      <c r="V2699" s="127"/>
      <c r="W2699" s="127"/>
      <c r="X2699" s="127"/>
      <c r="Y2699" s="127"/>
      <c r="Z2699" s="143"/>
      <c r="AA2699" s="143"/>
      <c r="AB2699" s="143"/>
      <c r="AC2699" s="37"/>
    </row>
    <row r="2700" spans="1:29" s="129" customFormat="1" ht="21.75" customHeight="1">
      <c r="A2700" s="121"/>
      <c r="B2700" s="181" t="s">
        <v>839</v>
      </c>
      <c r="C2700" s="481">
        <v>0.1</v>
      </c>
      <c r="D2700" s="182"/>
      <c r="E2700" s="183">
        <v>0.1</v>
      </c>
      <c r="F2700" s="184">
        <v>3510</v>
      </c>
      <c r="G2700" s="185" t="s">
        <v>758</v>
      </c>
      <c r="H2700" s="186"/>
      <c r="I2700" s="124"/>
      <c r="J2700" s="482" t="s">
        <v>839</v>
      </c>
      <c r="K2700" s="482"/>
      <c r="L2700" s="482"/>
      <c r="M2700" s="483">
        <v>0.1</v>
      </c>
      <c r="N2700" s="187">
        <v>0.1</v>
      </c>
      <c r="O2700" s="188">
        <v>15210</v>
      </c>
      <c r="P2700" s="484" t="s">
        <v>828</v>
      </c>
      <c r="Q2700" s="484"/>
      <c r="R2700" s="124"/>
      <c r="S2700" s="124"/>
      <c r="T2700" s="127"/>
      <c r="U2700" s="127"/>
      <c r="V2700" s="127"/>
      <c r="W2700" s="127"/>
      <c r="X2700" s="127"/>
      <c r="Y2700" s="127"/>
      <c r="Z2700" s="143"/>
      <c r="AA2700" s="143"/>
      <c r="AB2700" s="143"/>
      <c r="AC2700" s="37"/>
    </row>
    <row r="2701" spans="1:29" s="129" customFormat="1" ht="21.75" customHeight="1">
      <c r="A2701" s="121"/>
      <c r="B2701" s="181" t="s">
        <v>840</v>
      </c>
      <c r="C2701" s="481"/>
      <c r="D2701" s="182"/>
      <c r="E2701" s="183">
        <v>0.1</v>
      </c>
      <c r="F2701" s="184">
        <v>3510</v>
      </c>
      <c r="G2701" s="185" t="s">
        <v>712</v>
      </c>
      <c r="H2701" s="186"/>
      <c r="I2701" s="124"/>
      <c r="J2701" s="482" t="s">
        <v>840</v>
      </c>
      <c r="K2701" s="482"/>
      <c r="L2701" s="482"/>
      <c r="M2701" s="483"/>
      <c r="N2701" s="187">
        <v>0.1</v>
      </c>
      <c r="O2701" s="188">
        <v>15210</v>
      </c>
      <c r="P2701" s="484" t="s">
        <v>712</v>
      </c>
      <c r="Q2701" s="484"/>
      <c r="R2701" s="124"/>
      <c r="S2701" s="124"/>
      <c r="T2701" s="127"/>
      <c r="U2701" s="127"/>
      <c r="V2701" s="127"/>
      <c r="W2701" s="127"/>
      <c r="X2701" s="127"/>
      <c r="Y2701" s="127"/>
      <c r="Z2701" s="143"/>
      <c r="AA2701" s="143"/>
      <c r="AB2701" s="143"/>
      <c r="AC2701" s="37"/>
    </row>
    <row r="2702" spans="1:29" s="129" customFormat="1" ht="21.75" customHeight="1">
      <c r="A2702" s="121"/>
      <c r="B2702" s="181" t="s">
        <v>841</v>
      </c>
      <c r="C2702" s="481"/>
      <c r="D2702" s="182"/>
      <c r="E2702" s="183">
        <v>0.1</v>
      </c>
      <c r="F2702" s="184">
        <v>3510</v>
      </c>
      <c r="G2702" s="185" t="s">
        <v>781</v>
      </c>
      <c r="H2702" s="186"/>
      <c r="I2702" s="124"/>
      <c r="J2702" s="482" t="s">
        <v>841</v>
      </c>
      <c r="K2702" s="482"/>
      <c r="L2702" s="482"/>
      <c r="M2702" s="483"/>
      <c r="N2702" s="187">
        <v>0.1</v>
      </c>
      <c r="O2702" s="188">
        <v>15210</v>
      </c>
      <c r="P2702" s="484" t="s">
        <v>781</v>
      </c>
      <c r="Q2702" s="484"/>
      <c r="R2702" s="124"/>
      <c r="S2702" s="124"/>
      <c r="T2702" s="127"/>
      <c r="U2702" s="127"/>
      <c r="V2702" s="127"/>
      <c r="W2702" s="127"/>
      <c r="X2702" s="127"/>
      <c r="Y2702" s="127"/>
      <c r="Z2702" s="143"/>
      <c r="AA2702" s="143"/>
      <c r="AB2702" s="143"/>
      <c r="AC2702" s="37"/>
    </row>
    <row r="2703" spans="1:29" s="129" customFormat="1" ht="21.75" customHeight="1">
      <c r="A2703" s="121"/>
      <c r="B2703" s="181" t="s">
        <v>842</v>
      </c>
      <c r="C2703" s="481"/>
      <c r="D2703" s="182"/>
      <c r="E2703" s="183">
        <v>0.1</v>
      </c>
      <c r="F2703" s="184">
        <v>3510</v>
      </c>
      <c r="G2703" s="185" t="s">
        <v>760</v>
      </c>
      <c r="H2703" s="186"/>
      <c r="I2703" s="124"/>
      <c r="J2703" s="482" t="s">
        <v>842</v>
      </c>
      <c r="K2703" s="482"/>
      <c r="L2703" s="482"/>
      <c r="M2703" s="483"/>
      <c r="N2703" s="187">
        <v>0.1</v>
      </c>
      <c r="O2703" s="188">
        <v>15210</v>
      </c>
      <c r="P2703" s="484" t="s">
        <v>712</v>
      </c>
      <c r="Q2703" s="484"/>
      <c r="R2703" s="124"/>
      <c r="S2703" s="124"/>
      <c r="T2703" s="127"/>
      <c r="U2703" s="127"/>
      <c r="V2703" s="127"/>
      <c r="W2703" s="127"/>
      <c r="X2703" s="127"/>
      <c r="Y2703" s="127"/>
      <c r="Z2703" s="143"/>
      <c r="AA2703" s="143"/>
      <c r="AB2703" s="143"/>
      <c r="AC2703" s="37"/>
    </row>
    <row r="2704" spans="1:29" s="129" customFormat="1" ht="21.75" customHeight="1">
      <c r="A2704" s="121"/>
      <c r="B2704" s="181" t="s">
        <v>843</v>
      </c>
      <c r="C2704" s="481"/>
      <c r="D2704" s="182"/>
      <c r="E2704" s="183">
        <v>0.1</v>
      </c>
      <c r="F2704" s="184">
        <v>3510</v>
      </c>
      <c r="G2704" s="185" t="s">
        <v>712</v>
      </c>
      <c r="H2704" s="186"/>
      <c r="I2704" s="124"/>
      <c r="J2704" s="482" t="s">
        <v>843</v>
      </c>
      <c r="K2704" s="482"/>
      <c r="L2704" s="482"/>
      <c r="M2704" s="483"/>
      <c r="N2704" s="187">
        <v>0.1</v>
      </c>
      <c r="O2704" s="188">
        <v>15210</v>
      </c>
      <c r="P2704" s="484" t="s">
        <v>818</v>
      </c>
      <c r="Q2704" s="484"/>
      <c r="R2704" s="124"/>
      <c r="S2704" s="124"/>
      <c r="T2704" s="127"/>
      <c r="U2704" s="127"/>
      <c r="V2704" s="127"/>
      <c r="W2704" s="127"/>
      <c r="X2704" s="127"/>
      <c r="Y2704" s="127"/>
      <c r="Z2704" s="143"/>
      <c r="AA2704" s="143"/>
      <c r="AB2704" s="143"/>
      <c r="AC2704" s="37"/>
    </row>
    <row r="2705" spans="1:29" s="129" customFormat="1" ht="21.75" customHeight="1">
      <c r="A2705" s="121"/>
      <c r="B2705" s="181" t="s">
        <v>642</v>
      </c>
      <c r="C2705" s="481"/>
      <c r="D2705" s="182"/>
      <c r="E2705" s="183">
        <v>0.1</v>
      </c>
      <c r="F2705" s="184">
        <v>3510</v>
      </c>
      <c r="G2705" s="185" t="s">
        <v>813</v>
      </c>
      <c r="H2705" s="186"/>
      <c r="I2705" s="124"/>
      <c r="J2705" s="482" t="s">
        <v>642</v>
      </c>
      <c r="K2705" s="482"/>
      <c r="L2705" s="482"/>
      <c r="M2705" s="483"/>
      <c r="N2705" s="187">
        <v>0.1</v>
      </c>
      <c r="O2705" s="188">
        <v>15210</v>
      </c>
      <c r="P2705" s="484" t="s">
        <v>760</v>
      </c>
      <c r="Q2705" s="484"/>
      <c r="R2705" s="124"/>
      <c r="S2705" s="124"/>
      <c r="T2705" s="127"/>
      <c r="U2705" s="127"/>
      <c r="V2705" s="127"/>
      <c r="W2705" s="127"/>
      <c r="X2705" s="127"/>
      <c r="Y2705" s="127"/>
      <c r="Z2705" s="143"/>
      <c r="AA2705" s="143"/>
      <c r="AB2705" s="143"/>
      <c r="AC2705" s="37"/>
    </row>
    <row r="2706" spans="1:29" s="129" customFormat="1" ht="21.75" customHeight="1">
      <c r="A2706" s="121"/>
      <c r="B2706" s="181" t="s">
        <v>844</v>
      </c>
      <c r="C2706" s="481"/>
      <c r="D2706" s="182"/>
      <c r="E2706" s="183">
        <v>0.1</v>
      </c>
      <c r="F2706" s="184">
        <v>3510</v>
      </c>
      <c r="G2706" s="185" t="s">
        <v>758</v>
      </c>
      <c r="H2706" s="186"/>
      <c r="I2706" s="124"/>
      <c r="J2706" s="482" t="s">
        <v>844</v>
      </c>
      <c r="K2706" s="482"/>
      <c r="L2706" s="482"/>
      <c r="M2706" s="483"/>
      <c r="N2706" s="187">
        <v>0.1</v>
      </c>
      <c r="O2706" s="188">
        <v>15210</v>
      </c>
      <c r="P2706" s="484" t="s">
        <v>758</v>
      </c>
      <c r="Q2706" s="484"/>
      <c r="R2706" s="124"/>
      <c r="S2706" s="124"/>
      <c r="T2706" s="127"/>
      <c r="U2706" s="127"/>
      <c r="V2706" s="127"/>
      <c r="W2706" s="127"/>
      <c r="X2706" s="127"/>
      <c r="Y2706" s="127"/>
      <c r="Z2706" s="143"/>
      <c r="AA2706" s="143"/>
      <c r="AB2706" s="143"/>
      <c r="AC2706" s="37"/>
    </row>
    <row r="2707" spans="1:29" s="129" customFormat="1" ht="21.75" customHeight="1">
      <c r="A2707" s="121"/>
      <c r="B2707" s="181" t="s">
        <v>845</v>
      </c>
      <c r="C2707" s="481"/>
      <c r="D2707" s="182"/>
      <c r="E2707" s="183">
        <v>0.1</v>
      </c>
      <c r="F2707" s="184">
        <v>3510</v>
      </c>
      <c r="G2707" s="185" t="s">
        <v>1025</v>
      </c>
      <c r="H2707" s="186"/>
      <c r="I2707" s="124"/>
      <c r="J2707" s="482" t="s">
        <v>845</v>
      </c>
      <c r="K2707" s="482"/>
      <c r="L2707" s="482"/>
      <c r="M2707" s="483"/>
      <c r="N2707" s="187">
        <v>0.1</v>
      </c>
      <c r="O2707" s="188">
        <v>15210</v>
      </c>
      <c r="P2707" s="522" t="s">
        <v>1026</v>
      </c>
      <c r="Q2707" s="522"/>
      <c r="R2707" s="124"/>
      <c r="S2707" s="124"/>
      <c r="T2707" s="127"/>
      <c r="U2707" s="127"/>
      <c r="V2707" s="127"/>
      <c r="W2707" s="127"/>
      <c r="X2707" s="127"/>
      <c r="Y2707" s="127"/>
      <c r="Z2707" s="143"/>
      <c r="AA2707" s="143"/>
      <c r="AB2707" s="143"/>
      <c r="AC2707" s="37"/>
    </row>
    <row r="2708" spans="1:29" s="129" customFormat="1" ht="21.75" customHeight="1">
      <c r="A2708" s="121"/>
      <c r="B2708" s="181" t="s">
        <v>846</v>
      </c>
      <c r="C2708" s="481"/>
      <c r="D2708" s="182"/>
      <c r="E2708" s="183">
        <v>0.1</v>
      </c>
      <c r="F2708" s="184">
        <v>3510</v>
      </c>
      <c r="G2708" s="185" t="s">
        <v>762</v>
      </c>
      <c r="H2708" s="273"/>
      <c r="I2708" s="124"/>
      <c r="J2708" s="482" t="s">
        <v>846</v>
      </c>
      <c r="K2708" s="482"/>
      <c r="L2708" s="482"/>
      <c r="M2708" s="483"/>
      <c r="N2708" s="187">
        <v>0.1</v>
      </c>
      <c r="O2708" s="188">
        <v>15210</v>
      </c>
      <c r="P2708" s="484" t="s">
        <v>762</v>
      </c>
      <c r="Q2708" s="484"/>
      <c r="R2708" s="124"/>
      <c r="S2708" s="124"/>
      <c r="T2708" s="127"/>
      <c r="U2708" s="127"/>
      <c r="V2708" s="127"/>
      <c r="W2708" s="127"/>
      <c r="X2708" s="127"/>
      <c r="Y2708" s="127"/>
      <c r="Z2708" s="143"/>
      <c r="AA2708" s="143"/>
      <c r="AB2708" s="143"/>
      <c r="AC2708" s="37"/>
    </row>
    <row r="2709" spans="1:29" s="129" customFormat="1" ht="21.75" customHeight="1">
      <c r="A2709" s="121"/>
      <c r="B2709" s="181" t="s">
        <v>847</v>
      </c>
      <c r="C2709" s="481"/>
      <c r="D2709" s="182"/>
      <c r="E2709" s="183">
        <v>0.1</v>
      </c>
      <c r="F2709" s="184">
        <v>3510</v>
      </c>
      <c r="G2709" s="185" t="s">
        <v>762</v>
      </c>
      <c r="H2709" s="274"/>
      <c r="I2709" s="124"/>
      <c r="J2709" s="482" t="s">
        <v>847</v>
      </c>
      <c r="K2709" s="482"/>
      <c r="L2709" s="482"/>
      <c r="M2709" s="483"/>
      <c r="N2709" s="187">
        <v>0.1</v>
      </c>
      <c r="O2709" s="188">
        <v>15210</v>
      </c>
      <c r="P2709" s="484" t="s">
        <v>762</v>
      </c>
      <c r="Q2709" s="484"/>
      <c r="R2709" s="274" t="e">
        <f>P2709*0.3076925</f>
        <v>#VALUE!</v>
      </c>
      <c r="S2709" s="124"/>
      <c r="T2709" s="127"/>
      <c r="U2709" s="127"/>
      <c r="V2709" s="127"/>
      <c r="W2709" s="127"/>
      <c r="X2709" s="127"/>
      <c r="Y2709" s="127"/>
      <c r="Z2709" s="143"/>
      <c r="AA2709" s="143"/>
      <c r="AB2709" s="143"/>
      <c r="AC2709" s="37"/>
    </row>
    <row r="2710" spans="1:29" s="129" customFormat="1" ht="21.75" customHeight="1">
      <c r="A2710" s="121"/>
      <c r="B2710" s="181" t="s">
        <v>848</v>
      </c>
      <c r="C2710" s="486">
        <v>0.2</v>
      </c>
      <c r="D2710" s="183"/>
      <c r="E2710" s="183">
        <v>0.1</v>
      </c>
      <c r="F2710" s="184">
        <v>7020</v>
      </c>
      <c r="G2710" s="185" t="s">
        <v>828</v>
      </c>
      <c r="H2710" s="186"/>
      <c r="I2710" s="124"/>
      <c r="J2710" s="482" t="s">
        <v>848</v>
      </c>
      <c r="K2710" s="482"/>
      <c r="L2710" s="482"/>
      <c r="M2710" s="487">
        <v>0.12</v>
      </c>
      <c r="N2710" s="187">
        <v>0.1</v>
      </c>
      <c r="O2710" s="188">
        <v>18252</v>
      </c>
      <c r="P2710" s="484" t="s">
        <v>828</v>
      </c>
      <c r="Q2710" s="484"/>
      <c r="R2710" s="124"/>
      <c r="S2710" s="124"/>
      <c r="T2710" s="127"/>
      <c r="U2710" s="127"/>
      <c r="V2710" s="127"/>
      <c r="W2710" s="127"/>
      <c r="X2710" s="127"/>
      <c r="Y2710" s="127"/>
      <c r="Z2710" s="143"/>
      <c r="AA2710" s="143"/>
      <c r="AB2710" s="143"/>
      <c r="AC2710" s="37"/>
    </row>
    <row r="2711" spans="1:29" s="129" customFormat="1" ht="21.75" customHeight="1">
      <c r="A2711" s="121"/>
      <c r="B2711" s="181" t="s">
        <v>849</v>
      </c>
      <c r="C2711" s="486"/>
      <c r="D2711" s="183"/>
      <c r="E2711" s="183">
        <v>0.15</v>
      </c>
      <c r="F2711" s="184">
        <v>10530</v>
      </c>
      <c r="G2711" s="185" t="s">
        <v>781</v>
      </c>
      <c r="H2711" s="186"/>
      <c r="I2711" s="124"/>
      <c r="J2711" s="482" t="s">
        <v>849</v>
      </c>
      <c r="K2711" s="482"/>
      <c r="L2711" s="482"/>
      <c r="M2711" s="487"/>
      <c r="N2711" s="187">
        <v>0.15</v>
      </c>
      <c r="O2711" s="188">
        <v>27378</v>
      </c>
      <c r="P2711" s="484" t="s">
        <v>781</v>
      </c>
      <c r="Q2711" s="484"/>
      <c r="R2711" s="124">
        <v>0.30769249999999998</v>
      </c>
      <c r="S2711" s="124"/>
      <c r="T2711" s="127"/>
      <c r="U2711" s="127"/>
      <c r="V2711" s="127"/>
      <c r="W2711" s="127"/>
      <c r="X2711" s="127"/>
      <c r="Y2711" s="127"/>
      <c r="Z2711" s="143"/>
      <c r="AA2711" s="143"/>
      <c r="AB2711" s="143"/>
      <c r="AC2711" s="37"/>
    </row>
    <row r="2712" spans="1:29" ht="21.75" customHeight="1">
      <c r="B2712" s="181" t="s">
        <v>850</v>
      </c>
      <c r="C2712" s="486"/>
      <c r="D2712" s="183"/>
      <c r="E2712" s="183">
        <v>0.15</v>
      </c>
      <c r="F2712" s="184">
        <v>10530</v>
      </c>
      <c r="G2712" s="191" t="s">
        <v>718</v>
      </c>
      <c r="H2712" s="192"/>
      <c r="J2712" s="482" t="s">
        <v>850</v>
      </c>
      <c r="K2712" s="482"/>
      <c r="L2712" s="482"/>
      <c r="M2712" s="487"/>
      <c r="N2712" s="187">
        <v>0.15</v>
      </c>
      <c r="O2712" s="188">
        <v>27378</v>
      </c>
      <c r="P2712" s="484" t="s">
        <v>762</v>
      </c>
      <c r="Q2712" s="484"/>
      <c r="Z2712" s="143"/>
      <c r="AA2712" s="143"/>
      <c r="AB2712" s="143"/>
      <c r="AC2712" s="37"/>
    </row>
    <row r="2713" spans="1:29" s="129" customFormat="1" ht="21.75" customHeight="1">
      <c r="A2713" s="121"/>
      <c r="B2713" s="181" t="s">
        <v>853</v>
      </c>
      <c r="C2713" s="486"/>
      <c r="D2713" s="183"/>
      <c r="E2713" s="183">
        <v>0.15</v>
      </c>
      <c r="F2713" s="184">
        <v>10530</v>
      </c>
      <c r="G2713" s="185" t="s">
        <v>760</v>
      </c>
      <c r="H2713" s="193"/>
      <c r="I2713" s="124"/>
      <c r="J2713" s="482" t="s">
        <v>853</v>
      </c>
      <c r="K2713" s="482"/>
      <c r="L2713" s="482"/>
      <c r="M2713" s="487"/>
      <c r="N2713" s="187">
        <v>0.15</v>
      </c>
      <c r="O2713" s="188">
        <v>27378</v>
      </c>
      <c r="P2713" s="484" t="s">
        <v>718</v>
      </c>
      <c r="Q2713" s="484"/>
      <c r="R2713" s="127"/>
      <c r="S2713" s="127"/>
      <c r="T2713" s="127"/>
      <c r="U2713" s="127"/>
      <c r="V2713" s="127"/>
      <c r="W2713" s="127"/>
      <c r="X2713" s="127"/>
      <c r="Y2713" s="127"/>
      <c r="Z2713" s="143"/>
      <c r="AA2713" s="143"/>
      <c r="AB2713" s="143"/>
      <c r="AC2713" s="37"/>
    </row>
    <row r="2714" spans="1:29" s="129" customFormat="1" ht="21.75" customHeight="1">
      <c r="A2714" s="121"/>
      <c r="B2714" s="181" t="s">
        <v>854</v>
      </c>
      <c r="C2714" s="486"/>
      <c r="D2714" s="183"/>
      <c r="E2714" s="183">
        <v>0.15</v>
      </c>
      <c r="F2714" s="184">
        <v>10530</v>
      </c>
      <c r="G2714" s="185" t="s">
        <v>740</v>
      </c>
      <c r="H2714" s="193"/>
      <c r="I2714" s="124"/>
      <c r="J2714" s="482" t="s">
        <v>854</v>
      </c>
      <c r="K2714" s="482"/>
      <c r="L2714" s="482"/>
      <c r="M2714" s="487"/>
      <c r="N2714" s="187">
        <v>0.15</v>
      </c>
      <c r="O2714" s="188">
        <v>27378</v>
      </c>
      <c r="P2714" s="484" t="s">
        <v>740</v>
      </c>
      <c r="Q2714" s="484"/>
      <c r="R2714" s="127"/>
      <c r="S2714" s="127"/>
      <c r="T2714" s="127"/>
      <c r="U2714" s="127"/>
      <c r="V2714" s="127"/>
      <c r="W2714" s="127"/>
      <c r="X2714" s="127"/>
      <c r="Y2714" s="127"/>
      <c r="Z2714" s="143"/>
      <c r="AA2714" s="143"/>
      <c r="AB2714" s="143"/>
      <c r="AC2714" s="37"/>
    </row>
    <row r="2715" spans="1:29" s="129" customFormat="1" ht="21.75" customHeight="1">
      <c r="A2715" s="121"/>
      <c r="B2715" s="181" t="s">
        <v>855</v>
      </c>
      <c r="C2715" s="486"/>
      <c r="D2715" s="183"/>
      <c r="E2715" s="183">
        <v>0.15</v>
      </c>
      <c r="F2715" s="184">
        <v>10530</v>
      </c>
      <c r="G2715" s="275" t="s">
        <v>718</v>
      </c>
      <c r="H2715" s="193"/>
      <c r="I2715" s="124"/>
      <c r="J2715" s="482" t="s">
        <v>855</v>
      </c>
      <c r="K2715" s="482"/>
      <c r="L2715" s="482"/>
      <c r="M2715" s="487"/>
      <c r="N2715" s="187">
        <v>0.15</v>
      </c>
      <c r="O2715" s="188">
        <v>27378</v>
      </c>
      <c r="P2715" s="484" t="s">
        <v>718</v>
      </c>
      <c r="Q2715" s="484"/>
      <c r="R2715" s="127"/>
      <c r="S2715" s="127"/>
      <c r="T2715" s="127"/>
      <c r="U2715" s="127"/>
      <c r="V2715" s="127"/>
      <c r="W2715" s="127"/>
      <c r="X2715" s="127"/>
      <c r="Y2715" s="127"/>
      <c r="Z2715" s="143"/>
      <c r="AA2715" s="143"/>
      <c r="AB2715" s="143"/>
      <c r="AC2715" s="37"/>
    </row>
    <row r="2716" spans="1:29" s="129" customFormat="1" ht="21.75" customHeight="1">
      <c r="A2716" s="121"/>
      <c r="B2716" s="181" t="s">
        <v>856</v>
      </c>
      <c r="C2716" s="486"/>
      <c r="D2716" s="183"/>
      <c r="E2716" s="183">
        <v>0.15</v>
      </c>
      <c r="F2716" s="184">
        <v>10530</v>
      </c>
      <c r="G2716" s="185" t="s">
        <v>762</v>
      </c>
      <c r="H2716" s="123"/>
      <c r="I2716" s="124"/>
      <c r="J2716" s="482" t="s">
        <v>856</v>
      </c>
      <c r="K2716" s="482"/>
      <c r="L2716" s="482"/>
      <c r="M2716" s="487"/>
      <c r="N2716" s="187">
        <v>0.15</v>
      </c>
      <c r="O2716" s="188">
        <v>27378</v>
      </c>
      <c r="P2716" s="484" t="s">
        <v>764</v>
      </c>
      <c r="Q2716" s="484"/>
      <c r="R2716" s="127"/>
      <c r="S2716" s="127"/>
      <c r="T2716" s="127"/>
      <c r="U2716" s="127"/>
      <c r="V2716" s="127"/>
      <c r="W2716" s="127"/>
      <c r="X2716" s="127"/>
      <c r="Y2716" s="127"/>
      <c r="Z2716" s="143"/>
      <c r="AA2716" s="143"/>
      <c r="AB2716" s="143"/>
      <c r="AC2716" s="37"/>
    </row>
    <row r="2717" spans="1:29" s="129" customFormat="1" ht="21.75" customHeight="1">
      <c r="A2717" s="121"/>
      <c r="B2717" s="181" t="s">
        <v>857</v>
      </c>
      <c r="C2717" s="488">
        <v>0.4</v>
      </c>
      <c r="D2717" s="488"/>
      <c r="E2717" s="488"/>
      <c r="F2717" s="194">
        <v>140400</v>
      </c>
      <c r="G2717" s="195"/>
      <c r="H2717" s="127"/>
      <c r="I2717" s="127"/>
      <c r="J2717" s="482" t="s">
        <v>857</v>
      </c>
      <c r="K2717" s="482"/>
      <c r="L2717" s="482"/>
      <c r="M2717" s="451">
        <v>0.32</v>
      </c>
      <c r="N2717" s="451"/>
      <c r="O2717" s="196">
        <v>486720</v>
      </c>
      <c r="P2717" s="127"/>
      <c r="Q2717" s="127"/>
      <c r="R2717" s="127"/>
      <c r="S2717" s="127"/>
      <c r="T2717" s="127"/>
      <c r="U2717" s="127"/>
      <c r="V2717" s="127"/>
      <c r="W2717" s="127"/>
      <c r="X2717" s="127"/>
      <c r="Y2717" s="127"/>
      <c r="Z2717" s="143"/>
      <c r="AA2717" s="143"/>
      <c r="AB2717" s="143"/>
      <c r="AC2717" s="37"/>
    </row>
    <row r="2718" spans="1:29" s="127" customFormat="1" ht="21.75" customHeight="1">
      <c r="Z2718" s="143"/>
      <c r="AA2718" s="143"/>
      <c r="AB2718" s="143"/>
      <c r="AC2718" s="37"/>
    </row>
    <row r="2719" spans="1:29" ht="18" customHeight="1">
      <c r="A2719" s="422" t="s">
        <v>678</v>
      </c>
      <c r="B2719" s="422" t="s">
        <v>679</v>
      </c>
      <c r="C2719" s="422" t="s">
        <v>680</v>
      </c>
      <c r="D2719" s="422" t="s">
        <v>681</v>
      </c>
      <c r="E2719" s="422" t="s">
        <v>682</v>
      </c>
      <c r="F2719" s="423" t="s">
        <v>683</v>
      </c>
      <c r="G2719" s="423" t="s">
        <v>684</v>
      </c>
      <c r="H2719" s="138">
        <v>0.15</v>
      </c>
      <c r="I2719" s="451">
        <v>0.65</v>
      </c>
      <c r="J2719" s="451"/>
      <c r="K2719" s="451"/>
      <c r="L2719" s="444">
        <v>0.1</v>
      </c>
      <c r="M2719" s="444"/>
      <c r="N2719" s="139">
        <v>0.1</v>
      </c>
      <c r="Z2719" s="143"/>
      <c r="AA2719" s="143"/>
      <c r="AB2719" s="143"/>
      <c r="AC2719" s="37"/>
    </row>
    <row r="2720" spans="1:29" ht="14.25" customHeight="1">
      <c r="A2720" s="422"/>
      <c r="B2720" s="422"/>
      <c r="C2720" s="422"/>
      <c r="D2720" s="422"/>
      <c r="E2720" s="422"/>
      <c r="F2720" s="422"/>
      <c r="G2720" s="422"/>
      <c r="H2720" s="445" t="s">
        <v>727</v>
      </c>
      <c r="I2720" s="452" t="s">
        <v>728</v>
      </c>
      <c r="J2720" s="452"/>
      <c r="K2720" s="452"/>
      <c r="L2720" s="446" t="s">
        <v>729</v>
      </c>
      <c r="M2720" s="446"/>
      <c r="N2720" s="447" t="s">
        <v>730</v>
      </c>
      <c r="Z2720" s="143"/>
      <c r="AA2720" s="143"/>
      <c r="AB2720" s="143"/>
      <c r="AC2720" s="37"/>
    </row>
    <row r="2721" spans="1:29" ht="134.25" customHeight="1">
      <c r="A2721" s="442" t="s">
        <v>1027</v>
      </c>
      <c r="B2721" s="427" t="s">
        <v>1028</v>
      </c>
      <c r="C2721" s="428">
        <v>0</v>
      </c>
      <c r="D2721" s="428">
        <v>1</v>
      </c>
      <c r="E2721" s="474" t="s">
        <v>618</v>
      </c>
      <c r="F2721" s="429">
        <v>27462</v>
      </c>
      <c r="G2721" s="429">
        <f>D2721*F2721</f>
        <v>27462</v>
      </c>
      <c r="H2721" s="445"/>
      <c r="I2721" s="153" t="s">
        <v>826</v>
      </c>
      <c r="J2721" s="154" t="s">
        <v>809</v>
      </c>
      <c r="K2721" s="154" t="s">
        <v>812</v>
      </c>
      <c r="L2721" s="144" t="s">
        <v>736</v>
      </c>
      <c r="M2721" s="144" t="s">
        <v>737</v>
      </c>
      <c r="N2721" s="447"/>
      <c r="Z2721" s="143"/>
      <c r="AA2721" s="143"/>
      <c r="AB2721" s="143"/>
      <c r="AC2721" s="37"/>
    </row>
    <row r="2722" spans="1:29" ht="87.75" customHeight="1">
      <c r="A2722" s="442"/>
      <c r="B2722" s="427"/>
      <c r="C2722" s="427"/>
      <c r="D2722" s="427"/>
      <c r="E2722" s="427"/>
      <c r="F2722" s="427"/>
      <c r="G2722" s="427"/>
      <c r="H2722" s="427"/>
      <c r="I2722" s="153">
        <v>0.2</v>
      </c>
      <c r="J2722" s="153">
        <v>0.3</v>
      </c>
      <c r="K2722" s="153">
        <v>0.5</v>
      </c>
      <c r="L2722" s="144">
        <v>0.9</v>
      </c>
      <c r="M2722" s="144">
        <v>0.1</v>
      </c>
      <c r="N2722" s="447"/>
      <c r="Z2722" s="143"/>
      <c r="AA2722" s="143"/>
      <c r="AB2722" s="143"/>
      <c r="AC2722" s="37"/>
    </row>
    <row r="2723" spans="1:29">
      <c r="A2723" s="442"/>
      <c r="B2723" s="432" t="s">
        <v>762</v>
      </c>
      <c r="C2723" s="432"/>
      <c r="D2723" s="432"/>
      <c r="E2723" s="432"/>
      <c r="F2723" s="432"/>
      <c r="G2723" s="432"/>
      <c r="H2723" s="175">
        <v>1</v>
      </c>
      <c r="I2723" s="203">
        <v>1</v>
      </c>
      <c r="J2723" s="203">
        <v>1</v>
      </c>
      <c r="K2723" s="115"/>
      <c r="L2723" s="115"/>
      <c r="M2723" s="115"/>
      <c r="N2723" s="115"/>
      <c r="Z2723" s="143"/>
      <c r="AA2723" s="143"/>
      <c r="AB2723" s="143"/>
      <c r="AC2723" s="37"/>
    </row>
    <row r="2724" spans="1:29">
      <c r="A2724" s="442"/>
      <c r="B2724" s="433" t="s">
        <v>763</v>
      </c>
      <c r="C2724" s="433"/>
      <c r="D2724" s="433"/>
      <c r="E2724" s="433"/>
      <c r="F2724" s="433"/>
      <c r="G2724" s="433"/>
      <c r="H2724" s="177">
        <f>(H2723/D2721)*G2721*H2719</f>
        <v>4119.3</v>
      </c>
      <c r="I2724" s="177">
        <f>(I2723/D2721)*G2721*I2719*I2722</f>
        <v>3570.06</v>
      </c>
      <c r="J2724" s="177">
        <f>(J2723/D2721)*G2721*I2719*J2722</f>
        <v>5355.0899999999992</v>
      </c>
      <c r="K2724" s="115"/>
      <c r="L2724" s="115"/>
      <c r="M2724" s="115"/>
      <c r="N2724" s="115"/>
      <c r="Z2724" s="143"/>
      <c r="AA2724" s="143"/>
      <c r="AB2724" s="143"/>
      <c r="AC2724" s="37"/>
    </row>
    <row r="2725" spans="1:29">
      <c r="A2725" s="442"/>
      <c r="B2725" s="432" t="s">
        <v>742</v>
      </c>
      <c r="C2725" s="432"/>
      <c r="D2725" s="432"/>
      <c r="E2725" s="432"/>
      <c r="F2725" s="432"/>
      <c r="G2725" s="432"/>
      <c r="H2725" s="115"/>
      <c r="I2725" s="115"/>
      <c r="J2725" s="115"/>
      <c r="K2725" s="203">
        <v>1</v>
      </c>
      <c r="L2725" s="202">
        <v>1</v>
      </c>
      <c r="M2725" s="202">
        <v>1</v>
      </c>
      <c r="N2725" s="115"/>
      <c r="Z2725" s="143"/>
      <c r="AA2725" s="143"/>
      <c r="AB2725" s="143"/>
      <c r="AC2725" s="37"/>
    </row>
    <row r="2726" spans="1:29">
      <c r="A2726" s="442"/>
      <c r="B2726" s="433" t="s">
        <v>743</v>
      </c>
      <c r="C2726" s="433"/>
      <c r="D2726" s="433"/>
      <c r="E2726" s="433"/>
      <c r="F2726" s="433"/>
      <c r="G2726" s="433"/>
      <c r="H2726" s="115"/>
      <c r="I2726" s="115"/>
      <c r="J2726" s="115"/>
      <c r="K2726" s="177">
        <f>(K2725/D2721)*G2721*I2719*K2722</f>
        <v>8925.15</v>
      </c>
      <c r="L2726" s="177">
        <f>(L2725/D2721)*G2721*L2719*L2722</f>
        <v>2471.5800000000004</v>
      </c>
      <c r="M2726" s="177">
        <f>(M2725/D2721)*G2721*L2719*M2722</f>
        <v>274.62000000000006</v>
      </c>
      <c r="N2726" s="115"/>
      <c r="Z2726" s="143"/>
      <c r="AA2726" s="143"/>
      <c r="AB2726" s="143"/>
      <c r="AC2726" s="37"/>
    </row>
    <row r="2727" spans="1:29">
      <c r="A2727" s="442"/>
      <c r="B2727" s="432" t="s">
        <v>766</v>
      </c>
      <c r="C2727" s="432"/>
      <c r="D2727" s="432"/>
      <c r="E2727" s="432"/>
      <c r="F2727" s="432"/>
      <c r="G2727" s="432"/>
      <c r="H2727" s="115"/>
      <c r="I2727" s="115"/>
      <c r="J2727" s="115"/>
      <c r="K2727" s="115"/>
      <c r="L2727" s="115"/>
      <c r="M2727" s="115"/>
      <c r="N2727" s="202">
        <v>1</v>
      </c>
      <c r="Z2727" s="143"/>
      <c r="AA2727" s="143"/>
      <c r="AB2727" s="143"/>
      <c r="AC2727" s="37"/>
    </row>
    <row r="2728" spans="1:29">
      <c r="A2728" s="442"/>
      <c r="B2728" s="433" t="s">
        <v>767</v>
      </c>
      <c r="C2728" s="433"/>
      <c r="D2728" s="433"/>
      <c r="E2728" s="433"/>
      <c r="F2728" s="433"/>
      <c r="G2728" s="433"/>
      <c r="H2728" s="115"/>
      <c r="I2728" s="115"/>
      <c r="J2728" s="115"/>
      <c r="K2728" s="115"/>
      <c r="L2728" s="115"/>
      <c r="M2728" s="115"/>
      <c r="N2728" s="177">
        <f>(N2727/D2721)*G2721*N2719</f>
        <v>2746.2000000000003</v>
      </c>
      <c r="Z2728" s="143"/>
      <c r="AA2728" s="143"/>
      <c r="AB2728" s="143"/>
      <c r="AC2728" s="37"/>
    </row>
    <row r="2729" spans="1:29">
      <c r="A2729" s="442"/>
      <c r="B2729" s="448" t="s">
        <v>720</v>
      </c>
      <c r="C2729" s="448"/>
      <c r="D2729" s="448"/>
      <c r="E2729" s="448"/>
      <c r="F2729" s="448"/>
      <c r="G2729" s="448"/>
      <c r="H2729" s="152">
        <f t="shared" ref="H2729:N2730" si="170">H2723+H2725+H2727</f>
        <v>1</v>
      </c>
      <c r="I2729" s="152">
        <f t="shared" si="170"/>
        <v>1</v>
      </c>
      <c r="J2729" s="152">
        <f t="shared" si="170"/>
        <v>1</v>
      </c>
      <c r="K2729" s="152">
        <f t="shared" si="170"/>
        <v>1</v>
      </c>
      <c r="L2729" s="152">
        <f t="shared" si="170"/>
        <v>1</v>
      </c>
      <c r="M2729" s="152">
        <f t="shared" si="170"/>
        <v>1</v>
      </c>
      <c r="N2729" s="152">
        <f t="shared" si="170"/>
        <v>1</v>
      </c>
      <c r="O2729" s="102"/>
      <c r="P2729" s="102"/>
      <c r="Z2729" s="143"/>
      <c r="AA2729" s="143"/>
      <c r="AB2729" s="143"/>
      <c r="AC2729" s="37"/>
    </row>
    <row r="2730" spans="1:29">
      <c r="A2730" s="442"/>
      <c r="B2730" s="439" t="s">
        <v>695</v>
      </c>
      <c r="C2730" s="439"/>
      <c r="D2730" s="439"/>
      <c r="E2730" s="439"/>
      <c r="F2730" s="439"/>
      <c r="G2730" s="439"/>
      <c r="H2730" s="117">
        <f t="shared" si="170"/>
        <v>4119.3</v>
      </c>
      <c r="I2730" s="117">
        <f t="shared" si="170"/>
        <v>3570.06</v>
      </c>
      <c r="J2730" s="117">
        <f t="shared" si="170"/>
        <v>5355.0899999999992</v>
      </c>
      <c r="K2730" s="117">
        <f t="shared" si="170"/>
        <v>8925.15</v>
      </c>
      <c r="L2730" s="117">
        <f t="shared" si="170"/>
        <v>2471.5800000000004</v>
      </c>
      <c r="M2730" s="117">
        <f t="shared" si="170"/>
        <v>274.62000000000006</v>
      </c>
      <c r="N2730" s="117">
        <f t="shared" si="170"/>
        <v>2746.2000000000003</v>
      </c>
      <c r="O2730" s="102"/>
      <c r="P2730" s="102"/>
      <c r="U2730" s="141"/>
      <c r="Z2730" s="143"/>
      <c r="AA2730" s="143"/>
      <c r="AB2730" s="143"/>
      <c r="AC2730" s="37"/>
    </row>
    <row r="2731" spans="1:29">
      <c r="A2731" s="442"/>
      <c r="B2731" s="449" t="s">
        <v>746</v>
      </c>
      <c r="C2731" s="449"/>
      <c r="D2731" s="449"/>
      <c r="E2731" s="449"/>
      <c r="F2731" s="449"/>
      <c r="G2731" s="449"/>
      <c r="H2731" s="470">
        <f>SUM(H2730)</f>
        <v>4119.3</v>
      </c>
      <c r="I2731" s="470"/>
      <c r="J2731" s="470"/>
      <c r="K2731" s="470"/>
      <c r="L2731" s="470"/>
      <c r="M2731" s="470"/>
      <c r="N2731" s="470"/>
      <c r="O2731" s="102"/>
      <c r="P2731" s="102"/>
      <c r="Z2731" s="143"/>
      <c r="AA2731" s="143"/>
      <c r="AB2731" s="143"/>
      <c r="AC2731" s="37"/>
    </row>
    <row r="2732" spans="1:29">
      <c r="A2732" s="442"/>
      <c r="B2732" s="449" t="s">
        <v>747</v>
      </c>
      <c r="C2732" s="449"/>
      <c r="D2732" s="449"/>
      <c r="E2732" s="449"/>
      <c r="F2732" s="449"/>
      <c r="G2732" s="449"/>
      <c r="H2732" s="470">
        <f>SUM(I2730:K2730)</f>
        <v>17850.3</v>
      </c>
      <c r="I2732" s="470"/>
      <c r="J2732" s="470"/>
      <c r="K2732" s="470"/>
      <c r="L2732" s="470"/>
      <c r="M2732" s="470"/>
      <c r="N2732" s="470"/>
      <c r="O2732" s="102"/>
      <c r="P2732" s="102"/>
      <c r="Z2732" s="143"/>
      <c r="AA2732" s="143"/>
      <c r="AB2732" s="143"/>
      <c r="AC2732" s="37"/>
    </row>
    <row r="2733" spans="1:29">
      <c r="A2733" s="442"/>
      <c r="B2733" s="449" t="s">
        <v>748</v>
      </c>
      <c r="C2733" s="449"/>
      <c r="D2733" s="449"/>
      <c r="E2733" s="449"/>
      <c r="F2733" s="449"/>
      <c r="G2733" s="449"/>
      <c r="H2733" s="470">
        <f>SUM(L2730:N2730)</f>
        <v>5492.4000000000005</v>
      </c>
      <c r="I2733" s="470"/>
      <c r="J2733" s="470"/>
      <c r="K2733" s="470"/>
      <c r="L2733" s="470"/>
      <c r="M2733" s="470"/>
      <c r="N2733" s="470"/>
      <c r="O2733" s="102"/>
      <c r="P2733" s="102"/>
      <c r="Z2733" s="143"/>
      <c r="AA2733" s="143"/>
      <c r="AB2733" s="143"/>
      <c r="AC2733" s="37"/>
    </row>
    <row r="2734" spans="1:29">
      <c r="A2734" s="442"/>
      <c r="B2734" s="439" t="s">
        <v>721</v>
      </c>
      <c r="C2734" s="439"/>
      <c r="D2734" s="439"/>
      <c r="E2734" s="439"/>
      <c r="F2734" s="439"/>
      <c r="G2734" s="439"/>
      <c r="H2734" s="470">
        <f>SUM(H2731:P2733)</f>
        <v>27462</v>
      </c>
      <c r="I2734" s="470"/>
      <c r="J2734" s="470"/>
      <c r="K2734" s="470"/>
      <c r="L2734" s="470"/>
      <c r="M2734" s="470"/>
      <c r="N2734" s="470"/>
      <c r="O2734" s="102"/>
      <c r="P2734" s="102"/>
      <c r="Z2734" s="143"/>
      <c r="AA2734" s="143"/>
      <c r="AB2734" s="143"/>
      <c r="AC2734" s="37"/>
    </row>
    <row r="2735" spans="1:29">
      <c r="A2735" s="442"/>
      <c r="B2735" s="450" t="s">
        <v>749</v>
      </c>
      <c r="C2735" s="450"/>
      <c r="D2735" s="450"/>
      <c r="E2735" s="450"/>
      <c r="F2735" s="450"/>
      <c r="G2735" s="450"/>
      <c r="H2735" s="471">
        <f>H2734/G2721</f>
        <v>1</v>
      </c>
      <c r="I2735" s="471"/>
      <c r="J2735" s="471"/>
      <c r="K2735" s="471"/>
      <c r="L2735" s="471"/>
      <c r="M2735" s="471"/>
      <c r="N2735" s="471"/>
      <c r="O2735" s="102"/>
      <c r="P2735" s="102"/>
      <c r="Z2735" s="143"/>
      <c r="AA2735" s="143"/>
      <c r="AB2735" s="143"/>
      <c r="AC2735" s="37"/>
    </row>
    <row r="2736" spans="1:29" s="102" customFormat="1" ht="15" customHeight="1">
      <c r="Z2736" s="143"/>
      <c r="AA2736" s="143"/>
      <c r="AB2736" s="143"/>
      <c r="AC2736" s="37"/>
    </row>
    <row r="2737" spans="1:29" ht="18" customHeight="1">
      <c r="A2737" s="422" t="s">
        <v>678</v>
      </c>
      <c r="B2737" s="422" t="s">
        <v>679</v>
      </c>
      <c r="C2737" s="422" t="s">
        <v>680</v>
      </c>
      <c r="D2737" s="422" t="s">
        <v>681</v>
      </c>
      <c r="E2737" s="422" t="s">
        <v>682</v>
      </c>
      <c r="F2737" s="423" t="s">
        <v>683</v>
      </c>
      <c r="G2737" s="423" t="s">
        <v>684</v>
      </c>
      <c r="H2737" s="138">
        <v>0.15</v>
      </c>
      <c r="I2737" s="451">
        <v>0.65</v>
      </c>
      <c r="J2737" s="451"/>
      <c r="K2737" s="451"/>
      <c r="L2737" s="451"/>
      <c r="M2737" s="444">
        <v>0.1</v>
      </c>
      <c r="N2737" s="444"/>
      <c r="O2737" s="139">
        <v>0.1</v>
      </c>
      <c r="Z2737" s="143"/>
      <c r="AA2737" s="143"/>
      <c r="AB2737" s="143"/>
      <c r="AC2737" s="37"/>
    </row>
    <row r="2738" spans="1:29" ht="14.25" customHeight="1">
      <c r="A2738" s="422"/>
      <c r="B2738" s="422"/>
      <c r="C2738" s="422"/>
      <c r="D2738" s="422"/>
      <c r="E2738" s="422"/>
      <c r="F2738" s="422"/>
      <c r="G2738" s="422"/>
      <c r="H2738" s="445" t="s">
        <v>727</v>
      </c>
      <c r="I2738" s="452" t="s">
        <v>728</v>
      </c>
      <c r="J2738" s="452"/>
      <c r="K2738" s="452"/>
      <c r="L2738" s="452"/>
      <c r="M2738" s="446" t="s">
        <v>729</v>
      </c>
      <c r="N2738" s="446"/>
      <c r="O2738" s="447" t="s">
        <v>730</v>
      </c>
      <c r="Z2738" s="143"/>
      <c r="AA2738" s="143"/>
      <c r="AB2738" s="143"/>
      <c r="AC2738" s="37"/>
    </row>
    <row r="2739" spans="1:29" ht="134.25" customHeight="1">
      <c r="A2739" s="442" t="s">
        <v>1029</v>
      </c>
      <c r="B2739" s="427" t="s">
        <v>1030</v>
      </c>
      <c r="C2739" s="428">
        <v>0</v>
      </c>
      <c r="D2739" s="428">
        <v>1</v>
      </c>
      <c r="E2739" s="474" t="s">
        <v>618</v>
      </c>
      <c r="F2739" s="429">
        <v>27462</v>
      </c>
      <c r="G2739" s="429">
        <f>D2739*F2739</f>
        <v>27462</v>
      </c>
      <c r="H2739" s="445"/>
      <c r="I2739" s="153" t="s">
        <v>1031</v>
      </c>
      <c r="J2739" s="153" t="s">
        <v>1032</v>
      </c>
      <c r="K2739" s="153" t="s">
        <v>1033</v>
      </c>
      <c r="L2739" s="153" t="s">
        <v>1034</v>
      </c>
      <c r="M2739" s="144" t="s">
        <v>736</v>
      </c>
      <c r="N2739" s="144" t="s">
        <v>737</v>
      </c>
      <c r="O2739" s="447"/>
      <c r="P2739" s="100"/>
      <c r="Q2739" s="47"/>
      <c r="Z2739" s="143"/>
      <c r="AA2739" s="143"/>
      <c r="AB2739" s="143"/>
      <c r="AC2739" s="37"/>
    </row>
    <row r="2740" spans="1:29" ht="87.75" customHeight="1">
      <c r="A2740" s="442"/>
      <c r="B2740" s="427"/>
      <c r="C2740" s="427"/>
      <c r="D2740" s="427"/>
      <c r="E2740" s="427"/>
      <c r="F2740" s="427"/>
      <c r="G2740" s="427"/>
      <c r="H2740" s="427"/>
      <c r="I2740" s="153">
        <v>0.25</v>
      </c>
      <c r="J2740" s="153">
        <v>0.25</v>
      </c>
      <c r="K2740" s="153">
        <v>0.15</v>
      </c>
      <c r="L2740" s="153">
        <v>0.35</v>
      </c>
      <c r="M2740" s="144">
        <v>0.9</v>
      </c>
      <c r="N2740" s="144">
        <v>0.1</v>
      </c>
      <c r="O2740" s="447"/>
      <c r="P2740" s="100"/>
      <c r="Q2740" s="47"/>
      <c r="Z2740" s="143"/>
      <c r="AA2740" s="143"/>
      <c r="AB2740" s="143"/>
      <c r="AC2740" s="37"/>
    </row>
    <row r="2741" spans="1:29">
      <c r="A2741" s="442"/>
      <c r="B2741" s="432" t="s">
        <v>742</v>
      </c>
      <c r="C2741" s="432"/>
      <c r="D2741" s="432"/>
      <c r="E2741" s="432"/>
      <c r="F2741" s="432"/>
      <c r="G2741" s="432"/>
      <c r="H2741" s="175">
        <v>1</v>
      </c>
      <c r="I2741" s="203">
        <v>1</v>
      </c>
      <c r="J2741" s="203">
        <v>1</v>
      </c>
      <c r="K2741" s="203">
        <v>1</v>
      </c>
      <c r="L2741" s="203">
        <v>1</v>
      </c>
      <c r="M2741" s="202">
        <v>1</v>
      </c>
      <c r="N2741" s="202">
        <v>1</v>
      </c>
      <c r="O2741" s="115"/>
      <c r="Z2741" s="143"/>
      <c r="AA2741" s="143"/>
      <c r="AB2741" s="143"/>
      <c r="AC2741" s="37"/>
    </row>
    <row r="2742" spans="1:29">
      <c r="A2742" s="442"/>
      <c r="B2742" s="433" t="s">
        <v>743</v>
      </c>
      <c r="C2742" s="433"/>
      <c r="D2742" s="433"/>
      <c r="E2742" s="433"/>
      <c r="F2742" s="433"/>
      <c r="G2742" s="433"/>
      <c r="H2742" s="177">
        <f>(H2741/D2739)*G2739*H2737</f>
        <v>4119.3</v>
      </c>
      <c r="I2742" s="177">
        <f>(I2741/D2739)*G2739*I2737*I2740</f>
        <v>4462.5749999999998</v>
      </c>
      <c r="J2742" s="177">
        <f>(J2741/D2739)*G2739*I2737*J2740</f>
        <v>4462.5749999999998</v>
      </c>
      <c r="K2742" s="177">
        <f>(K2741/D2739)*G2739*I2737*K2740</f>
        <v>2677.5449999999996</v>
      </c>
      <c r="L2742" s="177">
        <f>(L2741/D2739)*G2739*I2737*L2740</f>
        <v>6247.6049999999996</v>
      </c>
      <c r="M2742" s="177">
        <f>(M2741/D2739)*G2739*M2737*M2740</f>
        <v>2471.5800000000004</v>
      </c>
      <c r="N2742" s="177">
        <f>(N2741/D2739)*G2739*M2737*N2740</f>
        <v>274.62000000000006</v>
      </c>
      <c r="O2742" s="115"/>
      <c r="Z2742" s="143"/>
      <c r="AA2742" s="143"/>
      <c r="AB2742" s="143"/>
      <c r="AC2742" s="37"/>
    </row>
    <row r="2743" spans="1:29">
      <c r="A2743" s="442"/>
      <c r="B2743" s="432" t="s">
        <v>766</v>
      </c>
      <c r="C2743" s="432"/>
      <c r="D2743" s="432"/>
      <c r="E2743" s="432"/>
      <c r="F2743" s="432"/>
      <c r="G2743" s="432"/>
      <c r="H2743" s="115"/>
      <c r="I2743" s="115"/>
      <c r="J2743" s="115"/>
      <c r="K2743" s="115"/>
      <c r="L2743" s="115"/>
      <c r="M2743" s="115"/>
      <c r="N2743" s="115"/>
      <c r="O2743" s="202">
        <v>1</v>
      </c>
      <c r="Z2743" s="143"/>
      <c r="AA2743" s="143"/>
      <c r="AB2743" s="143"/>
      <c r="AC2743" s="37"/>
    </row>
    <row r="2744" spans="1:29">
      <c r="A2744" s="442"/>
      <c r="B2744" s="433" t="s">
        <v>767</v>
      </c>
      <c r="C2744" s="433"/>
      <c r="D2744" s="433"/>
      <c r="E2744" s="433"/>
      <c r="F2744" s="433"/>
      <c r="G2744" s="433"/>
      <c r="H2744" s="115"/>
      <c r="I2744" s="115"/>
      <c r="J2744" s="115"/>
      <c r="K2744" s="115"/>
      <c r="L2744" s="115"/>
      <c r="M2744" s="115"/>
      <c r="N2744" s="115"/>
      <c r="O2744" s="177">
        <f>(O2743/D2739)*G2739*O2737</f>
        <v>2746.2000000000003</v>
      </c>
      <c r="Z2744" s="143"/>
      <c r="AA2744" s="143"/>
      <c r="AB2744" s="143"/>
      <c r="AC2744" s="37"/>
    </row>
    <row r="2745" spans="1:29">
      <c r="A2745" s="442"/>
      <c r="B2745" s="438" t="s">
        <v>720</v>
      </c>
      <c r="C2745" s="438"/>
      <c r="D2745" s="438"/>
      <c r="E2745" s="438"/>
      <c r="F2745" s="438"/>
      <c r="G2745" s="438"/>
      <c r="H2745" s="152">
        <f t="shared" ref="H2745:O2746" si="171">H2741+H2743</f>
        <v>1</v>
      </c>
      <c r="I2745" s="152">
        <f t="shared" si="171"/>
        <v>1</v>
      </c>
      <c r="J2745" s="152">
        <f t="shared" si="171"/>
        <v>1</v>
      </c>
      <c r="K2745" s="152">
        <f t="shared" si="171"/>
        <v>1</v>
      </c>
      <c r="L2745" s="152">
        <f t="shared" si="171"/>
        <v>1</v>
      </c>
      <c r="M2745" s="152">
        <f t="shared" si="171"/>
        <v>1</v>
      </c>
      <c r="N2745" s="152">
        <f t="shared" si="171"/>
        <v>1</v>
      </c>
      <c r="O2745" s="152">
        <f t="shared" si="171"/>
        <v>1</v>
      </c>
      <c r="P2745" s="102"/>
      <c r="Z2745" s="143"/>
      <c r="AA2745" s="143"/>
      <c r="AB2745" s="143"/>
      <c r="AC2745" s="37"/>
    </row>
    <row r="2746" spans="1:29">
      <c r="A2746" s="442"/>
      <c r="B2746" s="434" t="s">
        <v>695</v>
      </c>
      <c r="C2746" s="434"/>
      <c r="D2746" s="434"/>
      <c r="E2746" s="434"/>
      <c r="F2746" s="434"/>
      <c r="G2746" s="434"/>
      <c r="H2746" s="117">
        <f t="shared" si="171"/>
        <v>4119.3</v>
      </c>
      <c r="I2746" s="117">
        <f t="shared" si="171"/>
        <v>4462.5749999999998</v>
      </c>
      <c r="J2746" s="117">
        <f t="shared" si="171"/>
        <v>4462.5749999999998</v>
      </c>
      <c r="K2746" s="117">
        <f t="shared" si="171"/>
        <v>2677.5449999999996</v>
      </c>
      <c r="L2746" s="117">
        <f t="shared" si="171"/>
        <v>6247.6049999999996</v>
      </c>
      <c r="M2746" s="117">
        <f t="shared" si="171"/>
        <v>2471.5800000000004</v>
      </c>
      <c r="N2746" s="117">
        <f t="shared" si="171"/>
        <v>274.62000000000006</v>
      </c>
      <c r="O2746" s="117">
        <f t="shared" si="171"/>
        <v>2746.2000000000003</v>
      </c>
      <c r="P2746" s="102"/>
      <c r="Z2746" s="143"/>
      <c r="AA2746" s="143"/>
      <c r="AB2746" s="143"/>
      <c r="AC2746" s="37"/>
    </row>
    <row r="2747" spans="1:29">
      <c r="A2747" s="442"/>
      <c r="B2747" s="523" t="s">
        <v>746</v>
      </c>
      <c r="C2747" s="523"/>
      <c r="D2747" s="523"/>
      <c r="E2747" s="523"/>
      <c r="F2747" s="523"/>
      <c r="G2747" s="523"/>
      <c r="H2747" s="470">
        <f>SUM(H2746)</f>
        <v>4119.3</v>
      </c>
      <c r="I2747" s="470"/>
      <c r="J2747" s="470"/>
      <c r="K2747" s="470"/>
      <c r="L2747" s="470"/>
      <c r="M2747" s="470"/>
      <c r="N2747" s="470"/>
      <c r="O2747" s="470"/>
      <c r="P2747" s="102"/>
      <c r="Z2747" s="143"/>
      <c r="AA2747" s="143"/>
      <c r="AB2747" s="143"/>
      <c r="AC2747" s="37"/>
    </row>
    <row r="2748" spans="1:29">
      <c r="A2748" s="442"/>
      <c r="B2748" s="523" t="s">
        <v>747</v>
      </c>
      <c r="C2748" s="523"/>
      <c r="D2748" s="523"/>
      <c r="E2748" s="523"/>
      <c r="F2748" s="523"/>
      <c r="G2748" s="523"/>
      <c r="H2748" s="470">
        <f>SUM(I2746:L2746)</f>
        <v>17850.3</v>
      </c>
      <c r="I2748" s="470"/>
      <c r="J2748" s="470"/>
      <c r="K2748" s="470"/>
      <c r="L2748" s="470"/>
      <c r="M2748" s="470"/>
      <c r="N2748" s="470"/>
      <c r="O2748" s="470"/>
      <c r="P2748" s="102"/>
      <c r="Z2748" s="143"/>
      <c r="AA2748" s="143"/>
      <c r="AB2748" s="143"/>
      <c r="AC2748" s="37"/>
    </row>
    <row r="2749" spans="1:29">
      <c r="A2749" s="442"/>
      <c r="B2749" s="523" t="s">
        <v>748</v>
      </c>
      <c r="C2749" s="523"/>
      <c r="D2749" s="523"/>
      <c r="E2749" s="523"/>
      <c r="F2749" s="523"/>
      <c r="G2749" s="523"/>
      <c r="H2749" s="470">
        <f>SUM(M2746:O2746)</f>
        <v>5492.4000000000005</v>
      </c>
      <c r="I2749" s="470"/>
      <c r="J2749" s="470"/>
      <c r="K2749" s="470"/>
      <c r="L2749" s="470"/>
      <c r="M2749" s="470"/>
      <c r="N2749" s="470"/>
      <c r="O2749" s="470"/>
      <c r="P2749" s="102"/>
      <c r="Z2749" s="143"/>
      <c r="AA2749" s="143"/>
      <c r="AB2749" s="143"/>
      <c r="AC2749" s="37"/>
    </row>
    <row r="2750" spans="1:29">
      <c r="A2750" s="442"/>
      <c r="B2750" s="434" t="s">
        <v>721</v>
      </c>
      <c r="C2750" s="434"/>
      <c r="D2750" s="434"/>
      <c r="E2750" s="434"/>
      <c r="F2750" s="434"/>
      <c r="G2750" s="434"/>
      <c r="H2750" s="470">
        <f>SUM(H2747:P2749)</f>
        <v>27462</v>
      </c>
      <c r="I2750" s="470"/>
      <c r="J2750" s="470"/>
      <c r="K2750" s="470"/>
      <c r="L2750" s="470"/>
      <c r="M2750" s="470"/>
      <c r="N2750" s="470"/>
      <c r="O2750" s="470"/>
      <c r="P2750" s="102"/>
      <c r="Z2750" s="143"/>
      <c r="AA2750" s="143"/>
      <c r="AB2750" s="143"/>
      <c r="AC2750" s="37"/>
    </row>
    <row r="2751" spans="1:29">
      <c r="A2751" s="442"/>
      <c r="B2751" s="436" t="s">
        <v>749</v>
      </c>
      <c r="C2751" s="436"/>
      <c r="D2751" s="436"/>
      <c r="E2751" s="436"/>
      <c r="F2751" s="436"/>
      <c r="G2751" s="436"/>
      <c r="H2751" s="471">
        <f>H2750/G2739</f>
        <v>1</v>
      </c>
      <c r="I2751" s="471"/>
      <c r="J2751" s="471"/>
      <c r="K2751" s="471"/>
      <c r="L2751" s="471"/>
      <c r="M2751" s="471"/>
      <c r="N2751" s="471"/>
      <c r="O2751" s="471"/>
      <c r="P2751" s="102"/>
      <c r="Z2751" s="143"/>
      <c r="AA2751" s="143"/>
      <c r="AB2751" s="143"/>
      <c r="AC2751" s="37"/>
    </row>
    <row r="2752" spans="1:29" s="102" customFormat="1" ht="15" customHeight="1">
      <c r="Z2752" s="143"/>
      <c r="AA2752" s="143"/>
      <c r="AB2752" s="143"/>
      <c r="AC2752" s="37"/>
    </row>
    <row r="2753" spans="1:29" ht="18" customHeight="1">
      <c r="A2753" s="422" t="s">
        <v>678</v>
      </c>
      <c r="B2753" s="422" t="s">
        <v>679</v>
      </c>
      <c r="C2753" s="422" t="s">
        <v>680</v>
      </c>
      <c r="D2753" s="422" t="s">
        <v>681</v>
      </c>
      <c r="E2753" s="422" t="s">
        <v>682</v>
      </c>
      <c r="F2753" s="423" t="s">
        <v>683</v>
      </c>
      <c r="G2753" s="423" t="s">
        <v>684</v>
      </c>
      <c r="H2753" s="138">
        <v>0.15</v>
      </c>
      <c r="I2753" s="451">
        <v>0.65</v>
      </c>
      <c r="J2753" s="451"/>
      <c r="K2753" s="444">
        <v>0.1</v>
      </c>
      <c r="L2753" s="444"/>
      <c r="M2753" s="139">
        <v>0.1</v>
      </c>
      <c r="Z2753" s="143"/>
      <c r="AA2753" s="143"/>
      <c r="AB2753" s="143"/>
      <c r="AC2753" s="37"/>
    </row>
    <row r="2754" spans="1:29" ht="14.25" customHeight="1">
      <c r="A2754" s="422"/>
      <c r="B2754" s="422"/>
      <c r="C2754" s="422"/>
      <c r="D2754" s="422"/>
      <c r="E2754" s="422"/>
      <c r="F2754" s="422"/>
      <c r="G2754" s="422"/>
      <c r="H2754" s="445" t="s">
        <v>727</v>
      </c>
      <c r="I2754" s="452" t="s">
        <v>728</v>
      </c>
      <c r="J2754" s="452"/>
      <c r="K2754" s="446" t="s">
        <v>729</v>
      </c>
      <c r="L2754" s="446"/>
      <c r="M2754" s="447" t="s">
        <v>730</v>
      </c>
      <c r="Z2754" s="143"/>
      <c r="AA2754" s="143"/>
      <c r="AB2754" s="143"/>
      <c r="AC2754" s="37"/>
    </row>
    <row r="2755" spans="1:29" ht="134.25" customHeight="1">
      <c r="A2755" s="442" t="s">
        <v>1035</v>
      </c>
      <c r="B2755" s="427" t="s">
        <v>1036</v>
      </c>
      <c r="C2755" s="428">
        <v>0</v>
      </c>
      <c r="D2755" s="428">
        <v>1</v>
      </c>
      <c r="E2755" s="474" t="s">
        <v>618</v>
      </c>
      <c r="F2755" s="429">
        <v>41192</v>
      </c>
      <c r="G2755" s="429">
        <f>D2755*F2755</f>
        <v>41192</v>
      </c>
      <c r="H2755" s="445"/>
      <c r="I2755" s="153" t="s">
        <v>827</v>
      </c>
      <c r="J2755" s="153" t="s">
        <v>1037</v>
      </c>
      <c r="K2755" s="144" t="s">
        <v>736</v>
      </c>
      <c r="L2755" s="144" t="s">
        <v>737</v>
      </c>
      <c r="M2755" s="447"/>
      <c r="Z2755" s="143"/>
      <c r="AA2755" s="143"/>
      <c r="AB2755" s="143"/>
      <c r="AC2755" s="37"/>
    </row>
    <row r="2756" spans="1:29" ht="87.75" customHeight="1">
      <c r="A2756" s="442"/>
      <c r="B2756" s="427"/>
      <c r="C2756" s="427"/>
      <c r="D2756" s="427"/>
      <c r="E2756" s="427"/>
      <c r="F2756" s="427"/>
      <c r="G2756" s="427"/>
      <c r="H2756" s="427"/>
      <c r="I2756" s="153">
        <v>0.7</v>
      </c>
      <c r="J2756" s="153">
        <v>0.3</v>
      </c>
      <c r="K2756" s="144">
        <v>0.9</v>
      </c>
      <c r="L2756" s="144">
        <v>0.1</v>
      </c>
      <c r="M2756" s="447"/>
      <c r="Z2756" s="143"/>
      <c r="AA2756" s="143"/>
      <c r="AB2756" s="143"/>
      <c r="AC2756" s="37"/>
    </row>
    <row r="2757" spans="1:29">
      <c r="A2757" s="442"/>
      <c r="B2757" s="432" t="s">
        <v>742</v>
      </c>
      <c r="C2757" s="432"/>
      <c r="D2757" s="432"/>
      <c r="E2757" s="432"/>
      <c r="F2757" s="432"/>
      <c r="G2757" s="432"/>
      <c r="H2757" s="175">
        <v>1</v>
      </c>
      <c r="I2757" s="203">
        <v>0.5</v>
      </c>
      <c r="J2757" s="115"/>
      <c r="K2757" s="115"/>
      <c r="L2757" s="115"/>
      <c r="M2757" s="115"/>
      <c r="Z2757" s="143"/>
      <c r="AA2757" s="143"/>
      <c r="AB2757" s="143"/>
      <c r="AC2757" s="37"/>
    </row>
    <row r="2758" spans="1:29">
      <c r="A2758" s="442"/>
      <c r="B2758" s="433" t="s">
        <v>743</v>
      </c>
      <c r="C2758" s="433"/>
      <c r="D2758" s="433"/>
      <c r="E2758" s="433"/>
      <c r="F2758" s="433"/>
      <c r="G2758" s="433"/>
      <c r="H2758" s="177">
        <f>(H2757/D2755)*G2755*H2753</f>
        <v>6178.8</v>
      </c>
      <c r="I2758" s="177">
        <f>(I2757/D2755)*G2755*I2753*I2756</f>
        <v>9371.1799999999985</v>
      </c>
      <c r="J2758" s="115"/>
      <c r="K2758" s="115"/>
      <c r="L2758" s="115"/>
      <c r="M2758" s="115"/>
      <c r="Z2758" s="143"/>
      <c r="AA2758" s="143"/>
      <c r="AB2758" s="143"/>
      <c r="AC2758" s="37"/>
    </row>
    <row r="2759" spans="1:29">
      <c r="A2759" s="442"/>
      <c r="B2759" s="432" t="s">
        <v>751</v>
      </c>
      <c r="C2759" s="432"/>
      <c r="D2759" s="432"/>
      <c r="E2759" s="432"/>
      <c r="F2759" s="432"/>
      <c r="G2759" s="432"/>
      <c r="H2759" s="115"/>
      <c r="I2759" s="203">
        <v>0.5</v>
      </c>
      <c r="J2759" s="203">
        <v>1</v>
      </c>
      <c r="K2759" s="202">
        <v>1</v>
      </c>
      <c r="L2759" s="202">
        <v>1</v>
      </c>
      <c r="M2759" s="115"/>
      <c r="Z2759" s="143"/>
      <c r="AA2759" s="143"/>
      <c r="AB2759" s="143"/>
      <c r="AC2759" s="37"/>
    </row>
    <row r="2760" spans="1:29">
      <c r="A2760" s="442"/>
      <c r="B2760" s="433" t="s">
        <v>752</v>
      </c>
      <c r="C2760" s="433"/>
      <c r="D2760" s="433"/>
      <c r="E2760" s="433"/>
      <c r="F2760" s="433"/>
      <c r="G2760" s="433"/>
      <c r="H2760" s="115"/>
      <c r="I2760" s="177">
        <f>(I2759/D2755)*G2755*I2753*I2756</f>
        <v>9371.1799999999985</v>
      </c>
      <c r="J2760" s="177">
        <f>(J2759/D2755)*G2755*I2753*J2756</f>
        <v>8032.44</v>
      </c>
      <c r="K2760" s="177">
        <f>(K2759/D2755)*G2755*K2753*K2756</f>
        <v>3707.2799999999997</v>
      </c>
      <c r="L2760" s="177">
        <f>(L2759/D2755)*G2755*K2753*L2756</f>
        <v>411.92</v>
      </c>
      <c r="M2760" s="115"/>
      <c r="Z2760" s="143"/>
      <c r="AA2760" s="143"/>
      <c r="AB2760" s="143"/>
      <c r="AC2760" s="37"/>
    </row>
    <row r="2761" spans="1:29">
      <c r="A2761" s="442"/>
      <c r="B2761" s="432" t="s">
        <v>766</v>
      </c>
      <c r="C2761" s="432"/>
      <c r="D2761" s="432"/>
      <c r="E2761" s="432"/>
      <c r="F2761" s="432"/>
      <c r="G2761" s="432"/>
      <c r="H2761" s="115"/>
      <c r="I2761" s="115"/>
      <c r="J2761" s="115"/>
      <c r="K2761" s="115"/>
      <c r="L2761" s="115"/>
      <c r="M2761" s="202">
        <v>1</v>
      </c>
      <c r="N2761" s="101"/>
      <c r="Z2761" s="143"/>
      <c r="AA2761" s="143"/>
      <c r="AB2761" s="143"/>
      <c r="AC2761" s="37"/>
    </row>
    <row r="2762" spans="1:29">
      <c r="A2762" s="442"/>
      <c r="B2762" s="433" t="s">
        <v>767</v>
      </c>
      <c r="C2762" s="433"/>
      <c r="D2762" s="433"/>
      <c r="E2762" s="433"/>
      <c r="F2762" s="433"/>
      <c r="G2762" s="433"/>
      <c r="H2762" s="115"/>
      <c r="I2762" s="115"/>
      <c r="J2762" s="115"/>
      <c r="K2762" s="115"/>
      <c r="L2762" s="115"/>
      <c r="M2762" s="177">
        <f>(M2761/D2755)*G2755*M2753</f>
        <v>4119.2</v>
      </c>
      <c r="N2762" s="101"/>
      <c r="Z2762" s="143"/>
      <c r="AA2762" s="143"/>
      <c r="AB2762" s="143"/>
      <c r="AC2762" s="37"/>
    </row>
    <row r="2763" spans="1:29">
      <c r="A2763" s="442"/>
      <c r="B2763" s="448" t="s">
        <v>720</v>
      </c>
      <c r="C2763" s="448"/>
      <c r="D2763" s="448"/>
      <c r="E2763" s="448"/>
      <c r="F2763" s="448"/>
      <c r="G2763" s="448"/>
      <c r="H2763" s="152">
        <f t="shared" ref="H2763:M2764" si="172">H2757+H2759+H2761</f>
        <v>1</v>
      </c>
      <c r="I2763" s="152">
        <f t="shared" si="172"/>
        <v>1</v>
      </c>
      <c r="J2763" s="152">
        <f t="shared" si="172"/>
        <v>1</v>
      </c>
      <c r="K2763" s="152">
        <f t="shared" si="172"/>
        <v>1</v>
      </c>
      <c r="L2763" s="152">
        <f t="shared" si="172"/>
        <v>1</v>
      </c>
      <c r="M2763" s="152">
        <f t="shared" si="172"/>
        <v>1</v>
      </c>
      <c r="N2763" s="101"/>
      <c r="O2763" s="102"/>
      <c r="P2763" s="102"/>
      <c r="Z2763" s="143"/>
      <c r="AA2763" s="143"/>
      <c r="AB2763" s="143"/>
      <c r="AC2763" s="37"/>
    </row>
    <row r="2764" spans="1:29">
      <c r="A2764" s="442"/>
      <c r="B2764" s="439" t="s">
        <v>695</v>
      </c>
      <c r="C2764" s="439"/>
      <c r="D2764" s="439"/>
      <c r="E2764" s="439"/>
      <c r="F2764" s="439"/>
      <c r="G2764" s="439"/>
      <c r="H2764" s="117">
        <f t="shared" si="172"/>
        <v>6178.8</v>
      </c>
      <c r="I2764" s="117">
        <f t="shared" si="172"/>
        <v>18742.359999999997</v>
      </c>
      <c r="J2764" s="117">
        <f t="shared" si="172"/>
        <v>8032.44</v>
      </c>
      <c r="K2764" s="117">
        <f t="shared" si="172"/>
        <v>3707.2799999999997</v>
      </c>
      <c r="L2764" s="117">
        <f t="shared" si="172"/>
        <v>411.92</v>
      </c>
      <c r="M2764" s="117">
        <f t="shared" si="172"/>
        <v>4119.2</v>
      </c>
      <c r="N2764" s="102"/>
      <c r="O2764" s="102"/>
      <c r="P2764" s="102"/>
      <c r="U2764" s="141"/>
      <c r="Z2764" s="143"/>
      <c r="AA2764" s="143"/>
      <c r="AB2764" s="143"/>
      <c r="AC2764" s="37"/>
    </row>
    <row r="2765" spans="1:29">
      <c r="A2765" s="442"/>
      <c r="B2765" s="449" t="s">
        <v>746</v>
      </c>
      <c r="C2765" s="449"/>
      <c r="D2765" s="449"/>
      <c r="E2765" s="449"/>
      <c r="F2765" s="449"/>
      <c r="G2765" s="449"/>
      <c r="H2765" s="470">
        <f>SUM(H2764)</f>
        <v>6178.8</v>
      </c>
      <c r="I2765" s="470"/>
      <c r="J2765" s="470"/>
      <c r="K2765" s="470"/>
      <c r="L2765" s="470"/>
      <c r="M2765" s="470"/>
      <c r="N2765" s="102"/>
      <c r="O2765" s="102"/>
      <c r="P2765" s="102"/>
      <c r="Z2765" s="143"/>
      <c r="AA2765" s="143"/>
      <c r="AB2765" s="143"/>
      <c r="AC2765" s="37"/>
    </row>
    <row r="2766" spans="1:29">
      <c r="A2766" s="442"/>
      <c r="B2766" s="449" t="s">
        <v>747</v>
      </c>
      <c r="C2766" s="449"/>
      <c r="D2766" s="449"/>
      <c r="E2766" s="449"/>
      <c r="F2766" s="449"/>
      <c r="G2766" s="449"/>
      <c r="H2766" s="470">
        <f>SUM(I2764:J2764)</f>
        <v>26774.799999999996</v>
      </c>
      <c r="I2766" s="470"/>
      <c r="J2766" s="470"/>
      <c r="K2766" s="470"/>
      <c r="L2766" s="470"/>
      <c r="M2766" s="470"/>
      <c r="N2766" s="102"/>
      <c r="O2766" s="102"/>
      <c r="P2766" s="102"/>
      <c r="Z2766" s="143"/>
      <c r="AA2766" s="143"/>
      <c r="AB2766" s="143"/>
      <c r="AC2766" s="37"/>
    </row>
    <row r="2767" spans="1:29">
      <c r="A2767" s="442"/>
      <c r="B2767" s="449" t="s">
        <v>748</v>
      </c>
      <c r="C2767" s="449"/>
      <c r="D2767" s="449"/>
      <c r="E2767" s="449"/>
      <c r="F2767" s="449"/>
      <c r="G2767" s="449"/>
      <c r="H2767" s="470">
        <f>SUM(K2764:M2764)</f>
        <v>8238.4</v>
      </c>
      <c r="I2767" s="470"/>
      <c r="J2767" s="470"/>
      <c r="K2767" s="470"/>
      <c r="L2767" s="470"/>
      <c r="M2767" s="470"/>
      <c r="N2767" s="102"/>
      <c r="O2767" s="102"/>
      <c r="P2767" s="102"/>
      <c r="Z2767" s="143"/>
      <c r="AA2767" s="143"/>
      <c r="AB2767" s="143"/>
      <c r="AC2767" s="37"/>
    </row>
    <row r="2768" spans="1:29">
      <c r="A2768" s="442"/>
      <c r="B2768" s="439" t="s">
        <v>721</v>
      </c>
      <c r="C2768" s="439"/>
      <c r="D2768" s="439"/>
      <c r="E2768" s="439"/>
      <c r="F2768" s="439"/>
      <c r="G2768" s="439"/>
      <c r="H2768" s="470">
        <f>SUM(H2765:P2767)</f>
        <v>41192</v>
      </c>
      <c r="I2768" s="470"/>
      <c r="J2768" s="470"/>
      <c r="K2768" s="470"/>
      <c r="L2768" s="470"/>
      <c r="M2768" s="470"/>
      <c r="N2768" s="102"/>
      <c r="O2768" s="102"/>
      <c r="P2768" s="102"/>
      <c r="Z2768" s="143"/>
      <c r="AA2768" s="143"/>
      <c r="AB2768" s="143"/>
      <c r="AC2768" s="37"/>
    </row>
    <row r="2769" spans="1:29">
      <c r="A2769" s="442"/>
      <c r="B2769" s="450" t="s">
        <v>749</v>
      </c>
      <c r="C2769" s="450"/>
      <c r="D2769" s="450"/>
      <c r="E2769" s="450"/>
      <c r="F2769" s="450"/>
      <c r="G2769" s="450"/>
      <c r="H2769" s="471">
        <f>H2768/G2755</f>
        <v>1</v>
      </c>
      <c r="I2769" s="471"/>
      <c r="J2769" s="471"/>
      <c r="K2769" s="471"/>
      <c r="L2769" s="471"/>
      <c r="M2769" s="471"/>
      <c r="N2769" s="102"/>
      <c r="O2769" s="102"/>
      <c r="P2769" s="102"/>
      <c r="Z2769" s="143"/>
      <c r="AA2769" s="143"/>
      <c r="AB2769" s="143"/>
      <c r="AC2769" s="37"/>
    </row>
    <row r="2770" spans="1:29" s="102" customFormat="1" ht="15" customHeight="1">
      <c r="Z2770" s="143"/>
      <c r="AA2770" s="143"/>
      <c r="AB2770" s="143"/>
      <c r="AC2770" s="37"/>
    </row>
    <row r="2771" spans="1:29" ht="18" customHeight="1">
      <c r="A2771" s="422" t="s">
        <v>678</v>
      </c>
      <c r="B2771" s="422" t="s">
        <v>679</v>
      </c>
      <c r="C2771" s="422" t="s">
        <v>680</v>
      </c>
      <c r="D2771" s="422" t="s">
        <v>681</v>
      </c>
      <c r="E2771" s="422" t="s">
        <v>682</v>
      </c>
      <c r="F2771" s="423" t="s">
        <v>683</v>
      </c>
      <c r="G2771" s="423" t="s">
        <v>684</v>
      </c>
      <c r="H2771" s="138">
        <v>0.15</v>
      </c>
      <c r="I2771" s="451">
        <v>0.65</v>
      </c>
      <c r="J2771" s="451"/>
      <c r="K2771" s="444">
        <v>0.1</v>
      </c>
      <c r="L2771" s="444"/>
      <c r="M2771" s="139">
        <v>0.1</v>
      </c>
      <c r="Z2771" s="143"/>
      <c r="AA2771" s="143"/>
      <c r="AB2771" s="143"/>
      <c r="AC2771" s="37"/>
    </row>
    <row r="2772" spans="1:29" ht="14.25" customHeight="1">
      <c r="A2772" s="422"/>
      <c r="B2772" s="422"/>
      <c r="C2772" s="422"/>
      <c r="D2772" s="422"/>
      <c r="E2772" s="422"/>
      <c r="F2772" s="422"/>
      <c r="G2772" s="422"/>
      <c r="H2772" s="445" t="s">
        <v>727</v>
      </c>
      <c r="I2772" s="452" t="s">
        <v>728</v>
      </c>
      <c r="J2772" s="452"/>
      <c r="K2772" s="446" t="s">
        <v>729</v>
      </c>
      <c r="L2772" s="446"/>
      <c r="M2772" s="447" t="s">
        <v>730</v>
      </c>
      <c r="Z2772" s="143"/>
      <c r="AA2772" s="143"/>
      <c r="AB2772" s="143"/>
      <c r="AC2772" s="37"/>
    </row>
    <row r="2773" spans="1:29" ht="134.25" customHeight="1">
      <c r="A2773" s="442" t="s">
        <v>1038</v>
      </c>
      <c r="B2773" s="427" t="s">
        <v>1039</v>
      </c>
      <c r="C2773" s="428">
        <v>0</v>
      </c>
      <c r="D2773" s="428">
        <v>1</v>
      </c>
      <c r="E2773" s="474" t="s">
        <v>618</v>
      </c>
      <c r="F2773" s="429">
        <v>13731</v>
      </c>
      <c r="G2773" s="429">
        <f>D2773*F2773</f>
        <v>13731</v>
      </c>
      <c r="H2773" s="445"/>
      <c r="I2773" s="153" t="s">
        <v>1040</v>
      </c>
      <c r="J2773" s="153" t="s">
        <v>1041</v>
      </c>
      <c r="K2773" s="144" t="s">
        <v>736</v>
      </c>
      <c r="L2773" s="144" t="s">
        <v>737</v>
      </c>
      <c r="M2773" s="447"/>
      <c r="Z2773" s="143"/>
      <c r="AA2773" s="143"/>
      <c r="AB2773" s="143"/>
      <c r="AC2773" s="37"/>
    </row>
    <row r="2774" spans="1:29" ht="87.75" customHeight="1">
      <c r="A2774" s="442"/>
      <c r="B2774" s="427"/>
      <c r="C2774" s="427"/>
      <c r="D2774" s="427"/>
      <c r="E2774" s="427"/>
      <c r="F2774" s="427"/>
      <c r="G2774" s="427"/>
      <c r="H2774" s="427"/>
      <c r="I2774" s="153">
        <v>0.2</v>
      </c>
      <c r="J2774" s="153">
        <v>0.8</v>
      </c>
      <c r="K2774" s="144">
        <v>0.9</v>
      </c>
      <c r="L2774" s="144">
        <v>0.1</v>
      </c>
      <c r="M2774" s="447"/>
      <c r="Z2774" s="143"/>
      <c r="AA2774" s="143"/>
      <c r="AB2774" s="143"/>
      <c r="AC2774" s="37"/>
    </row>
    <row r="2775" spans="1:29">
      <c r="A2775" s="442"/>
      <c r="B2775" s="432" t="s">
        <v>764</v>
      </c>
      <c r="C2775" s="432"/>
      <c r="D2775" s="432"/>
      <c r="E2775" s="432"/>
      <c r="F2775" s="432"/>
      <c r="G2775" s="432"/>
      <c r="H2775" s="158">
        <v>1</v>
      </c>
      <c r="I2775" s="130">
        <v>1</v>
      </c>
      <c r="J2775" s="115"/>
      <c r="K2775" s="115"/>
      <c r="L2775" s="115"/>
      <c r="M2775" s="115"/>
      <c r="Z2775" s="143"/>
      <c r="AA2775" s="143"/>
      <c r="AB2775" s="143"/>
      <c r="AC2775" s="37"/>
    </row>
    <row r="2776" spans="1:29">
      <c r="A2776" s="442"/>
      <c r="B2776" s="433" t="s">
        <v>765</v>
      </c>
      <c r="C2776" s="433"/>
      <c r="D2776" s="433"/>
      <c r="E2776" s="433"/>
      <c r="F2776" s="433"/>
      <c r="G2776" s="433"/>
      <c r="H2776" s="157">
        <f>(H2775/D2773)*G2773*H2771</f>
        <v>2059.65</v>
      </c>
      <c r="I2776" s="157">
        <f>(I2775/D2773)*G2773*I2771*I2774</f>
        <v>1785.03</v>
      </c>
      <c r="J2776" s="115"/>
      <c r="K2776" s="115"/>
      <c r="L2776" s="115"/>
      <c r="M2776" s="115"/>
      <c r="Z2776" s="143"/>
      <c r="AA2776" s="143"/>
      <c r="AB2776" s="143"/>
      <c r="AC2776" s="37"/>
    </row>
    <row r="2777" spans="1:29">
      <c r="A2777" s="442"/>
      <c r="B2777" s="432" t="s">
        <v>1399</v>
      </c>
      <c r="C2777" s="432"/>
      <c r="D2777" s="432"/>
      <c r="E2777" s="432"/>
      <c r="F2777" s="432"/>
      <c r="G2777" s="432"/>
      <c r="H2777" s="115"/>
      <c r="I2777" s="115"/>
      <c r="J2777" s="130">
        <v>1</v>
      </c>
      <c r="K2777" s="632">
        <v>1</v>
      </c>
      <c r="L2777" s="632">
        <v>1</v>
      </c>
      <c r="M2777" s="632">
        <v>1</v>
      </c>
      <c r="Z2777" s="143"/>
      <c r="AA2777" s="143"/>
      <c r="AB2777" s="143"/>
      <c r="AC2777" s="37"/>
    </row>
    <row r="2778" spans="1:29">
      <c r="A2778" s="442"/>
      <c r="B2778" s="433" t="s">
        <v>1400</v>
      </c>
      <c r="C2778" s="433"/>
      <c r="D2778" s="433"/>
      <c r="E2778" s="433"/>
      <c r="F2778" s="433"/>
      <c r="G2778" s="433"/>
      <c r="H2778" s="115"/>
      <c r="I2778" s="115"/>
      <c r="J2778" s="157">
        <f>(J2777/D2773)*G2773*I2771*J2774</f>
        <v>7140.12</v>
      </c>
      <c r="K2778" s="157">
        <f>(K2777/D2773)*G2773*K2771*K2774</f>
        <v>1235.7900000000002</v>
      </c>
      <c r="L2778" s="157">
        <f>(L2777/D2773)*G2773*K2771*L2774</f>
        <v>137.31000000000003</v>
      </c>
      <c r="M2778" s="157">
        <f>(M2777/D2773)*G2773*M2771</f>
        <v>1373.1000000000001</v>
      </c>
      <c r="Z2778" s="143"/>
      <c r="AA2778" s="143"/>
      <c r="AB2778" s="143"/>
      <c r="AC2778" s="37"/>
    </row>
    <row r="2779" spans="1:29">
      <c r="A2779" s="442"/>
      <c r="B2779" s="448" t="s">
        <v>720</v>
      </c>
      <c r="C2779" s="448"/>
      <c r="D2779" s="448"/>
      <c r="E2779" s="448"/>
      <c r="F2779" s="448"/>
      <c r="G2779" s="448"/>
      <c r="H2779" s="152">
        <f>H2775+H2777</f>
        <v>1</v>
      </c>
      <c r="I2779" s="152">
        <f t="shared" ref="I2779:M2779" si="173">I2775+I2777</f>
        <v>1</v>
      </c>
      <c r="J2779" s="152">
        <f t="shared" si="173"/>
        <v>1</v>
      </c>
      <c r="K2779" s="152">
        <f t="shared" si="173"/>
        <v>1</v>
      </c>
      <c r="L2779" s="152">
        <f t="shared" si="173"/>
        <v>1</v>
      </c>
      <c r="M2779" s="152">
        <f t="shared" si="173"/>
        <v>1</v>
      </c>
      <c r="N2779" s="102"/>
      <c r="O2779" s="102"/>
      <c r="P2779" s="102"/>
      <c r="Z2779" s="143"/>
      <c r="AA2779" s="143"/>
      <c r="AB2779" s="143"/>
      <c r="AC2779" s="37"/>
    </row>
    <row r="2780" spans="1:29">
      <c r="A2780" s="442"/>
      <c r="B2780" s="439" t="s">
        <v>695</v>
      </c>
      <c r="C2780" s="439"/>
      <c r="D2780" s="439"/>
      <c r="E2780" s="439"/>
      <c r="F2780" s="439"/>
      <c r="G2780" s="439"/>
      <c r="H2780" s="117">
        <f>H2776+H2778</f>
        <v>2059.65</v>
      </c>
      <c r="I2780" s="117">
        <f t="shared" ref="I2780:M2780" si="174">I2776+I2778</f>
        <v>1785.03</v>
      </c>
      <c r="J2780" s="117">
        <f t="shared" si="174"/>
        <v>7140.12</v>
      </c>
      <c r="K2780" s="117">
        <f t="shared" si="174"/>
        <v>1235.7900000000002</v>
      </c>
      <c r="L2780" s="117">
        <f t="shared" si="174"/>
        <v>137.31000000000003</v>
      </c>
      <c r="M2780" s="117">
        <f t="shared" si="174"/>
        <v>1373.1000000000001</v>
      </c>
      <c r="N2780" s="102"/>
      <c r="O2780" s="102"/>
      <c r="P2780" s="102"/>
      <c r="U2780" s="141"/>
      <c r="Z2780" s="143"/>
      <c r="AA2780" s="143"/>
      <c r="AB2780" s="143"/>
      <c r="AC2780" s="37"/>
    </row>
    <row r="2781" spans="1:29">
      <c r="A2781" s="442"/>
      <c r="B2781" s="449" t="s">
        <v>746</v>
      </c>
      <c r="C2781" s="449"/>
      <c r="D2781" s="449"/>
      <c r="E2781" s="449"/>
      <c r="F2781" s="449"/>
      <c r="G2781" s="449"/>
      <c r="H2781" s="470">
        <f>SUM(H2780)</f>
        <v>2059.65</v>
      </c>
      <c r="I2781" s="470"/>
      <c r="J2781" s="470"/>
      <c r="K2781" s="470"/>
      <c r="L2781" s="470"/>
      <c r="M2781" s="470"/>
      <c r="N2781" s="102"/>
      <c r="O2781" s="102"/>
      <c r="P2781" s="102"/>
      <c r="Z2781" s="143"/>
      <c r="AA2781" s="143"/>
      <c r="AB2781" s="143"/>
      <c r="AC2781" s="37"/>
    </row>
    <row r="2782" spans="1:29">
      <c r="A2782" s="442"/>
      <c r="B2782" s="449" t="s">
        <v>747</v>
      </c>
      <c r="C2782" s="449"/>
      <c r="D2782" s="449"/>
      <c r="E2782" s="449"/>
      <c r="F2782" s="449"/>
      <c r="G2782" s="449"/>
      <c r="H2782" s="470">
        <f>SUM(I2780:J2780)</f>
        <v>8925.15</v>
      </c>
      <c r="I2782" s="470"/>
      <c r="J2782" s="470"/>
      <c r="K2782" s="470"/>
      <c r="L2782" s="470"/>
      <c r="M2782" s="470"/>
      <c r="N2782" s="102"/>
      <c r="O2782" s="102"/>
      <c r="P2782" s="102"/>
      <c r="Z2782" s="143"/>
      <c r="AA2782" s="143"/>
      <c r="AB2782" s="143"/>
      <c r="AC2782" s="37"/>
    </row>
    <row r="2783" spans="1:29">
      <c r="A2783" s="442"/>
      <c r="B2783" s="449" t="s">
        <v>748</v>
      </c>
      <c r="C2783" s="449"/>
      <c r="D2783" s="449"/>
      <c r="E2783" s="449"/>
      <c r="F2783" s="449"/>
      <c r="G2783" s="449"/>
      <c r="H2783" s="470">
        <f>SUM(K2780:M2780)</f>
        <v>2746.2000000000003</v>
      </c>
      <c r="I2783" s="470"/>
      <c r="J2783" s="470"/>
      <c r="K2783" s="470"/>
      <c r="L2783" s="470"/>
      <c r="M2783" s="470"/>
      <c r="N2783" s="102"/>
      <c r="O2783" s="102"/>
      <c r="P2783" s="102"/>
      <c r="Z2783" s="143"/>
      <c r="AA2783" s="143"/>
      <c r="AB2783" s="143"/>
      <c r="AC2783" s="37"/>
    </row>
    <row r="2784" spans="1:29">
      <c r="A2784" s="442"/>
      <c r="B2784" s="439" t="s">
        <v>721</v>
      </c>
      <c r="C2784" s="439"/>
      <c r="D2784" s="439"/>
      <c r="E2784" s="439"/>
      <c r="F2784" s="439"/>
      <c r="G2784" s="439"/>
      <c r="H2784" s="470">
        <f>SUM(H2781:P2783)</f>
        <v>13731</v>
      </c>
      <c r="I2784" s="470"/>
      <c r="J2784" s="470"/>
      <c r="K2784" s="470"/>
      <c r="L2784" s="470"/>
      <c r="M2784" s="470"/>
      <c r="N2784" s="102"/>
      <c r="O2784" s="102"/>
      <c r="P2784" s="102"/>
      <c r="Z2784" s="143"/>
      <c r="AA2784" s="143"/>
      <c r="AB2784" s="143"/>
      <c r="AC2784" s="37"/>
    </row>
    <row r="2785" spans="1:29">
      <c r="A2785" s="442"/>
      <c r="B2785" s="450" t="s">
        <v>749</v>
      </c>
      <c r="C2785" s="450"/>
      <c r="D2785" s="450"/>
      <c r="E2785" s="450"/>
      <c r="F2785" s="450"/>
      <c r="G2785" s="450"/>
      <c r="H2785" s="471">
        <f>H2784/G2773</f>
        <v>1</v>
      </c>
      <c r="I2785" s="471"/>
      <c r="J2785" s="471"/>
      <c r="K2785" s="471"/>
      <c r="L2785" s="471"/>
      <c r="M2785" s="471"/>
      <c r="N2785" s="102"/>
      <c r="O2785" s="102"/>
      <c r="P2785" s="102"/>
      <c r="Z2785" s="143"/>
      <c r="AA2785" s="143"/>
      <c r="AB2785" s="143"/>
      <c r="AC2785" s="37"/>
    </row>
    <row r="2786" spans="1:29" s="102" customFormat="1" ht="15" customHeight="1">
      <c r="Z2786" s="143"/>
      <c r="AA2786" s="143"/>
      <c r="AB2786" s="143"/>
      <c r="AC2786" s="37"/>
    </row>
    <row r="2787" spans="1:29" ht="18" customHeight="1">
      <c r="A2787" s="422" t="s">
        <v>678</v>
      </c>
      <c r="B2787" s="422" t="s">
        <v>679</v>
      </c>
      <c r="C2787" s="422" t="s">
        <v>680</v>
      </c>
      <c r="D2787" s="422" t="s">
        <v>681</v>
      </c>
      <c r="E2787" s="422" t="s">
        <v>682</v>
      </c>
      <c r="F2787" s="423" t="s">
        <v>683</v>
      </c>
      <c r="G2787" s="423" t="s">
        <v>684</v>
      </c>
      <c r="H2787" s="138">
        <v>0.15</v>
      </c>
      <c r="I2787" s="451">
        <v>0.65</v>
      </c>
      <c r="J2787" s="451"/>
      <c r="K2787" s="444">
        <v>0.1</v>
      </c>
      <c r="L2787" s="444"/>
      <c r="M2787" s="139">
        <v>0.1</v>
      </c>
      <c r="Z2787" s="143"/>
      <c r="AA2787" s="143"/>
      <c r="AB2787" s="143"/>
      <c r="AC2787" s="37"/>
    </row>
    <row r="2788" spans="1:29" ht="14.25" customHeight="1">
      <c r="A2788" s="422"/>
      <c r="B2788" s="422"/>
      <c r="C2788" s="422"/>
      <c r="D2788" s="422"/>
      <c r="E2788" s="422"/>
      <c r="F2788" s="422"/>
      <c r="G2788" s="422"/>
      <c r="H2788" s="445" t="s">
        <v>727</v>
      </c>
      <c r="I2788" s="452" t="s">
        <v>728</v>
      </c>
      <c r="J2788" s="452"/>
      <c r="K2788" s="446" t="s">
        <v>729</v>
      </c>
      <c r="L2788" s="446"/>
      <c r="M2788" s="447" t="s">
        <v>730</v>
      </c>
      <c r="Z2788" s="143"/>
      <c r="AA2788" s="143"/>
      <c r="AB2788" s="143"/>
      <c r="AC2788" s="37"/>
    </row>
    <row r="2789" spans="1:29" ht="134.25" customHeight="1">
      <c r="A2789" s="442" t="s">
        <v>1042</v>
      </c>
      <c r="B2789" s="427" t="s">
        <v>1043</v>
      </c>
      <c r="C2789" s="428">
        <v>0</v>
      </c>
      <c r="D2789" s="428">
        <v>1</v>
      </c>
      <c r="E2789" s="474" t="s">
        <v>618</v>
      </c>
      <c r="F2789" s="429">
        <v>27462</v>
      </c>
      <c r="G2789" s="429">
        <f>D2789*F2789</f>
        <v>27462</v>
      </c>
      <c r="H2789" s="445"/>
      <c r="I2789" s="153" t="s">
        <v>1040</v>
      </c>
      <c r="J2789" s="153" t="s">
        <v>638</v>
      </c>
      <c r="K2789" s="144" t="s">
        <v>736</v>
      </c>
      <c r="L2789" s="144" t="s">
        <v>737</v>
      </c>
      <c r="M2789" s="447"/>
      <c r="Z2789" s="143"/>
      <c r="AA2789" s="143"/>
      <c r="AB2789" s="143"/>
      <c r="AC2789" s="37"/>
    </row>
    <row r="2790" spans="1:29" ht="87.75" customHeight="1">
      <c r="A2790" s="442"/>
      <c r="B2790" s="427"/>
      <c r="C2790" s="427"/>
      <c r="D2790" s="427"/>
      <c r="E2790" s="427"/>
      <c r="F2790" s="427"/>
      <c r="G2790" s="427"/>
      <c r="H2790" s="427"/>
      <c r="I2790" s="153">
        <v>0.2</v>
      </c>
      <c r="J2790" s="153">
        <v>0.8</v>
      </c>
      <c r="K2790" s="144">
        <v>0.9</v>
      </c>
      <c r="L2790" s="144">
        <v>0.1</v>
      </c>
      <c r="M2790" s="447"/>
      <c r="Z2790" s="143"/>
      <c r="AA2790" s="143"/>
      <c r="AB2790" s="143"/>
      <c r="AC2790" s="37"/>
    </row>
    <row r="2791" spans="1:29">
      <c r="A2791" s="442"/>
      <c r="B2791" s="432" t="s">
        <v>751</v>
      </c>
      <c r="C2791" s="432"/>
      <c r="D2791" s="432"/>
      <c r="E2791" s="432"/>
      <c r="F2791" s="432"/>
      <c r="G2791" s="432"/>
      <c r="H2791" s="175">
        <v>1</v>
      </c>
      <c r="I2791" s="203">
        <v>1</v>
      </c>
      <c r="J2791" s="203">
        <v>1</v>
      </c>
      <c r="K2791" s="202">
        <v>1</v>
      </c>
      <c r="L2791" s="202">
        <v>1</v>
      </c>
      <c r="M2791" s="115"/>
      <c r="Z2791" s="143"/>
      <c r="AA2791" s="143"/>
      <c r="AB2791" s="143"/>
      <c r="AC2791" s="37"/>
    </row>
    <row r="2792" spans="1:29">
      <c r="A2792" s="442"/>
      <c r="B2792" s="433" t="s">
        <v>752</v>
      </c>
      <c r="C2792" s="433"/>
      <c r="D2792" s="433"/>
      <c r="E2792" s="433"/>
      <c r="F2792" s="433"/>
      <c r="G2792" s="433"/>
      <c r="H2792" s="177">
        <f>(H2791/D2789)*G2789*H2787</f>
        <v>4119.3</v>
      </c>
      <c r="I2792" s="177">
        <f>(I2791/D2789)*G2789*I2787*I2790</f>
        <v>3570.06</v>
      </c>
      <c r="J2792" s="177">
        <f>(J2791/D2789)*G2789*I2787*J2790</f>
        <v>14280.24</v>
      </c>
      <c r="K2792" s="177">
        <f>(K2791/D2789)*G2789*K2787*K2790</f>
        <v>2471.5800000000004</v>
      </c>
      <c r="L2792" s="177">
        <f>(L2791/D2789)*G2789*K2787*L2790</f>
        <v>274.62000000000006</v>
      </c>
      <c r="M2792" s="115"/>
      <c r="Z2792" s="143"/>
      <c r="AA2792" s="143"/>
      <c r="AB2792" s="143"/>
      <c r="AC2792" s="37"/>
    </row>
    <row r="2793" spans="1:29">
      <c r="A2793" s="442"/>
      <c r="B2793" s="432" t="s">
        <v>766</v>
      </c>
      <c r="C2793" s="432"/>
      <c r="D2793" s="432"/>
      <c r="E2793" s="432"/>
      <c r="F2793" s="432"/>
      <c r="G2793" s="432"/>
      <c r="H2793" s="115"/>
      <c r="I2793" s="115"/>
      <c r="J2793" s="115"/>
      <c r="K2793" s="115"/>
      <c r="L2793" s="115"/>
      <c r="M2793" s="202">
        <v>1</v>
      </c>
      <c r="N2793" s="101"/>
      <c r="Z2793" s="143"/>
      <c r="AA2793" s="143"/>
      <c r="AB2793" s="143"/>
      <c r="AC2793" s="37"/>
    </row>
    <row r="2794" spans="1:29">
      <c r="A2794" s="442"/>
      <c r="B2794" s="433" t="s">
        <v>767</v>
      </c>
      <c r="C2794" s="433"/>
      <c r="D2794" s="433"/>
      <c r="E2794" s="433"/>
      <c r="F2794" s="433"/>
      <c r="G2794" s="433"/>
      <c r="H2794" s="115"/>
      <c r="I2794" s="115"/>
      <c r="J2794" s="115"/>
      <c r="K2794" s="115"/>
      <c r="L2794" s="115"/>
      <c r="M2794" s="177">
        <f>(M2793/D2789)*G2789*M2787</f>
        <v>2746.2000000000003</v>
      </c>
      <c r="N2794" s="101"/>
      <c r="Z2794" s="143"/>
      <c r="AA2794" s="143"/>
      <c r="AB2794" s="143"/>
      <c r="AC2794" s="37"/>
    </row>
    <row r="2795" spans="1:29">
      <c r="A2795" s="442"/>
      <c r="B2795" s="448" t="s">
        <v>720</v>
      </c>
      <c r="C2795" s="448"/>
      <c r="D2795" s="448"/>
      <c r="E2795" s="448"/>
      <c r="F2795" s="448"/>
      <c r="G2795" s="448"/>
      <c r="H2795" s="152">
        <f t="shared" ref="H2795:M2796" si="175">H2791+H2793</f>
        <v>1</v>
      </c>
      <c r="I2795" s="152">
        <f t="shared" si="175"/>
        <v>1</v>
      </c>
      <c r="J2795" s="152">
        <f t="shared" si="175"/>
        <v>1</v>
      </c>
      <c r="K2795" s="152">
        <f t="shared" si="175"/>
        <v>1</v>
      </c>
      <c r="L2795" s="152">
        <f t="shared" si="175"/>
        <v>1</v>
      </c>
      <c r="M2795" s="152">
        <f t="shared" si="175"/>
        <v>1</v>
      </c>
      <c r="N2795" s="102"/>
      <c r="O2795" s="102"/>
      <c r="P2795" s="102"/>
      <c r="Z2795" s="143"/>
      <c r="AA2795" s="143"/>
      <c r="AB2795" s="143"/>
      <c r="AC2795" s="37"/>
    </row>
    <row r="2796" spans="1:29">
      <c r="A2796" s="442"/>
      <c r="B2796" s="439" t="s">
        <v>695</v>
      </c>
      <c r="C2796" s="439"/>
      <c r="D2796" s="439"/>
      <c r="E2796" s="439"/>
      <c r="F2796" s="439"/>
      <c r="G2796" s="439"/>
      <c r="H2796" s="117">
        <f t="shared" si="175"/>
        <v>4119.3</v>
      </c>
      <c r="I2796" s="117">
        <f t="shared" si="175"/>
        <v>3570.06</v>
      </c>
      <c r="J2796" s="117">
        <f t="shared" si="175"/>
        <v>14280.24</v>
      </c>
      <c r="K2796" s="117">
        <f t="shared" si="175"/>
        <v>2471.5800000000004</v>
      </c>
      <c r="L2796" s="117">
        <f t="shared" si="175"/>
        <v>274.62000000000006</v>
      </c>
      <c r="M2796" s="117">
        <f t="shared" si="175"/>
        <v>2746.2000000000003</v>
      </c>
      <c r="N2796" s="102"/>
      <c r="O2796" s="102"/>
      <c r="P2796" s="102"/>
      <c r="U2796" s="141"/>
      <c r="Z2796" s="143"/>
      <c r="AA2796" s="143"/>
      <c r="AB2796" s="143"/>
      <c r="AC2796" s="37"/>
    </row>
    <row r="2797" spans="1:29">
      <c r="A2797" s="442"/>
      <c r="B2797" s="449" t="s">
        <v>746</v>
      </c>
      <c r="C2797" s="449"/>
      <c r="D2797" s="449"/>
      <c r="E2797" s="449"/>
      <c r="F2797" s="449"/>
      <c r="G2797" s="449"/>
      <c r="H2797" s="470">
        <f>SUM(H2796)</f>
        <v>4119.3</v>
      </c>
      <c r="I2797" s="470"/>
      <c r="J2797" s="470"/>
      <c r="K2797" s="470"/>
      <c r="L2797" s="470"/>
      <c r="M2797" s="470"/>
      <c r="N2797" s="102"/>
      <c r="O2797" s="102"/>
      <c r="P2797" s="102"/>
      <c r="Z2797" s="143"/>
      <c r="AA2797" s="143"/>
      <c r="AB2797" s="143"/>
      <c r="AC2797" s="37"/>
    </row>
    <row r="2798" spans="1:29">
      <c r="A2798" s="442"/>
      <c r="B2798" s="449" t="s">
        <v>747</v>
      </c>
      <c r="C2798" s="449"/>
      <c r="D2798" s="449"/>
      <c r="E2798" s="449"/>
      <c r="F2798" s="449"/>
      <c r="G2798" s="449"/>
      <c r="H2798" s="470">
        <f>SUM(I2796:J2796)</f>
        <v>17850.3</v>
      </c>
      <c r="I2798" s="470"/>
      <c r="J2798" s="470"/>
      <c r="K2798" s="470"/>
      <c r="L2798" s="470"/>
      <c r="M2798" s="470"/>
      <c r="N2798" s="102"/>
      <c r="O2798" s="102"/>
      <c r="P2798" s="102"/>
      <c r="Z2798" s="143"/>
      <c r="AA2798" s="143"/>
      <c r="AB2798" s="143"/>
      <c r="AC2798" s="37"/>
    </row>
    <row r="2799" spans="1:29">
      <c r="A2799" s="442"/>
      <c r="B2799" s="449" t="s">
        <v>748</v>
      </c>
      <c r="C2799" s="449"/>
      <c r="D2799" s="449"/>
      <c r="E2799" s="449"/>
      <c r="F2799" s="449"/>
      <c r="G2799" s="449"/>
      <c r="H2799" s="470">
        <f>SUM(K2796:M2796)</f>
        <v>5492.4000000000005</v>
      </c>
      <c r="I2799" s="470"/>
      <c r="J2799" s="470"/>
      <c r="K2799" s="470"/>
      <c r="L2799" s="470"/>
      <c r="M2799" s="470"/>
      <c r="N2799" s="102"/>
      <c r="O2799" s="102"/>
      <c r="P2799" s="102"/>
      <c r="Z2799" s="143"/>
      <c r="AA2799" s="143"/>
      <c r="AB2799" s="143"/>
      <c r="AC2799" s="37"/>
    </row>
    <row r="2800" spans="1:29">
      <c r="A2800" s="442"/>
      <c r="B2800" s="439" t="s">
        <v>721</v>
      </c>
      <c r="C2800" s="439"/>
      <c r="D2800" s="439"/>
      <c r="E2800" s="439"/>
      <c r="F2800" s="439"/>
      <c r="G2800" s="439"/>
      <c r="H2800" s="470">
        <f>SUM(H2797:P2799)</f>
        <v>27462</v>
      </c>
      <c r="I2800" s="470"/>
      <c r="J2800" s="470"/>
      <c r="K2800" s="470"/>
      <c r="L2800" s="470"/>
      <c r="M2800" s="470"/>
      <c r="N2800" s="102"/>
      <c r="O2800" s="102"/>
      <c r="P2800" s="102"/>
      <c r="Z2800" s="143"/>
      <c r="AA2800" s="143"/>
      <c r="AB2800" s="143"/>
      <c r="AC2800" s="37"/>
    </row>
    <row r="2801" spans="1:29">
      <c r="A2801" s="442"/>
      <c r="B2801" s="450" t="s">
        <v>749</v>
      </c>
      <c r="C2801" s="450"/>
      <c r="D2801" s="450"/>
      <c r="E2801" s="450"/>
      <c r="F2801" s="450"/>
      <c r="G2801" s="450"/>
      <c r="H2801" s="471">
        <f>H2800/G2789</f>
        <v>1</v>
      </c>
      <c r="I2801" s="471"/>
      <c r="J2801" s="471"/>
      <c r="K2801" s="471"/>
      <c r="L2801" s="471"/>
      <c r="M2801" s="471"/>
      <c r="N2801" s="102"/>
      <c r="O2801" s="102"/>
      <c r="P2801" s="102"/>
      <c r="Z2801" s="143"/>
      <c r="AA2801" s="143"/>
      <c r="AB2801" s="143"/>
      <c r="AC2801" s="37"/>
    </row>
    <row r="2802" spans="1:29" s="102" customFormat="1" ht="15" customHeight="1">
      <c r="Z2802" s="143"/>
      <c r="AA2802" s="143"/>
      <c r="AB2802" s="143"/>
      <c r="AC2802" s="37"/>
    </row>
    <row r="2803" spans="1:29" ht="18" customHeight="1">
      <c r="A2803" s="422" t="s">
        <v>678</v>
      </c>
      <c r="B2803" s="422" t="s">
        <v>679</v>
      </c>
      <c r="C2803" s="422" t="s">
        <v>680</v>
      </c>
      <c r="D2803" s="422" t="s">
        <v>681</v>
      </c>
      <c r="E2803" s="422" t="s">
        <v>682</v>
      </c>
      <c r="F2803" s="423" t="s">
        <v>683</v>
      </c>
      <c r="G2803" s="423" t="s">
        <v>684</v>
      </c>
      <c r="H2803" s="445">
        <v>0.15</v>
      </c>
      <c r="I2803" s="445"/>
      <c r="J2803" s="445"/>
      <c r="K2803" s="445"/>
      <c r="L2803" s="445"/>
      <c r="M2803" s="445"/>
      <c r="N2803" s="445"/>
      <c r="O2803" s="480">
        <v>0.65</v>
      </c>
      <c r="P2803" s="480"/>
      <c r="Q2803" s="480"/>
      <c r="R2803" s="480"/>
      <c r="S2803" s="480"/>
      <c r="T2803" s="480"/>
      <c r="U2803" s="480"/>
      <c r="V2803" s="444">
        <v>0.1</v>
      </c>
      <c r="W2803" s="444"/>
      <c r="X2803" s="139">
        <v>0.1</v>
      </c>
      <c r="Z2803" s="143"/>
      <c r="AA2803" s="143"/>
      <c r="AB2803" s="143"/>
      <c r="AC2803" s="37"/>
    </row>
    <row r="2804" spans="1:29" ht="29.25" customHeight="1">
      <c r="A2804" s="422"/>
      <c r="B2804" s="422"/>
      <c r="C2804" s="422"/>
      <c r="D2804" s="422"/>
      <c r="E2804" s="422"/>
      <c r="F2804" s="422"/>
      <c r="G2804" s="422"/>
      <c r="H2804" s="445" t="s">
        <v>727</v>
      </c>
      <c r="I2804" s="445"/>
      <c r="J2804" s="445"/>
      <c r="K2804" s="445"/>
      <c r="L2804" s="445"/>
      <c r="M2804" s="445"/>
      <c r="N2804" s="445"/>
      <c r="O2804" s="480" t="s">
        <v>728</v>
      </c>
      <c r="P2804" s="480"/>
      <c r="Q2804" s="480"/>
      <c r="R2804" s="480"/>
      <c r="S2804" s="480"/>
      <c r="T2804" s="480"/>
      <c r="U2804" s="480"/>
      <c r="V2804" s="446" t="s">
        <v>729</v>
      </c>
      <c r="W2804" s="446"/>
      <c r="X2804" s="447" t="s">
        <v>730</v>
      </c>
      <c r="Z2804" s="143"/>
      <c r="AA2804" s="143"/>
      <c r="AB2804" s="143"/>
      <c r="AC2804" s="37"/>
    </row>
    <row r="2805" spans="1:29" ht="134.25" customHeight="1">
      <c r="A2805" s="442" t="s">
        <v>1044</v>
      </c>
      <c r="B2805" s="427" t="s">
        <v>1045</v>
      </c>
      <c r="C2805" s="428">
        <v>0</v>
      </c>
      <c r="D2805" s="428">
        <v>1</v>
      </c>
      <c r="E2805" s="474" t="s">
        <v>618</v>
      </c>
      <c r="F2805" s="429">
        <v>54923</v>
      </c>
      <c r="G2805" s="429">
        <f>D2805*F2805</f>
        <v>54923</v>
      </c>
      <c r="H2805" s="161" t="s">
        <v>839</v>
      </c>
      <c r="I2805" s="161" t="s">
        <v>840</v>
      </c>
      <c r="J2805" s="181" t="s">
        <v>841</v>
      </c>
      <c r="K2805" s="181" t="s">
        <v>842</v>
      </c>
      <c r="L2805" s="181" t="s">
        <v>843</v>
      </c>
      <c r="M2805" s="181" t="s">
        <v>844</v>
      </c>
      <c r="N2805" s="181" t="s">
        <v>856</v>
      </c>
      <c r="O2805" s="153" t="s">
        <v>839</v>
      </c>
      <c r="P2805" s="153" t="s">
        <v>840</v>
      </c>
      <c r="Q2805" s="276" t="s">
        <v>841</v>
      </c>
      <c r="R2805" s="276" t="s">
        <v>842</v>
      </c>
      <c r="S2805" s="276" t="s">
        <v>843</v>
      </c>
      <c r="T2805" s="276" t="s">
        <v>844</v>
      </c>
      <c r="U2805" s="276" t="s">
        <v>856</v>
      </c>
      <c r="V2805" s="156" t="s">
        <v>736</v>
      </c>
      <c r="W2805" s="156" t="s">
        <v>737</v>
      </c>
      <c r="X2805" s="447"/>
      <c r="Z2805" s="143"/>
      <c r="AA2805" s="143"/>
      <c r="AB2805" s="143"/>
      <c r="AC2805" s="37"/>
    </row>
    <row r="2806" spans="1:29" ht="30" customHeight="1">
      <c r="A2806" s="442"/>
      <c r="B2806" s="427"/>
      <c r="C2806" s="427"/>
      <c r="D2806" s="427"/>
      <c r="E2806" s="427"/>
      <c r="F2806" s="427"/>
      <c r="G2806" s="427"/>
      <c r="H2806" s="161">
        <v>0.1</v>
      </c>
      <c r="I2806" s="161">
        <v>0.15</v>
      </c>
      <c r="J2806" s="161">
        <v>0.15</v>
      </c>
      <c r="K2806" s="161">
        <v>0.1</v>
      </c>
      <c r="L2806" s="161">
        <v>0.15</v>
      </c>
      <c r="M2806" s="161">
        <v>0.15</v>
      </c>
      <c r="N2806" s="161">
        <v>0.2</v>
      </c>
      <c r="O2806" s="153">
        <v>0.1</v>
      </c>
      <c r="P2806" s="153">
        <v>0.15</v>
      </c>
      <c r="Q2806" s="153">
        <v>0.15</v>
      </c>
      <c r="R2806" s="153">
        <v>0.1</v>
      </c>
      <c r="S2806" s="153">
        <v>0.15</v>
      </c>
      <c r="T2806" s="153">
        <v>0.15</v>
      </c>
      <c r="U2806" s="153">
        <v>0.2</v>
      </c>
      <c r="V2806" s="144">
        <v>0.9</v>
      </c>
      <c r="W2806" s="144">
        <v>0.1</v>
      </c>
      <c r="X2806" s="447"/>
      <c r="Z2806" s="143"/>
      <c r="AA2806" s="143"/>
      <c r="AB2806" s="143"/>
      <c r="AC2806" s="37"/>
    </row>
    <row r="2807" spans="1:29">
      <c r="A2807" s="442"/>
      <c r="B2807" s="432" t="s">
        <v>764</v>
      </c>
      <c r="C2807" s="432"/>
      <c r="D2807" s="432"/>
      <c r="E2807" s="432"/>
      <c r="F2807" s="432"/>
      <c r="G2807" s="432"/>
      <c r="H2807" s="115"/>
      <c r="I2807" s="158">
        <v>1</v>
      </c>
      <c r="J2807" s="115"/>
      <c r="K2807" s="115"/>
      <c r="L2807" s="158">
        <v>1</v>
      </c>
      <c r="M2807" s="115"/>
      <c r="N2807" s="115"/>
      <c r="O2807" s="115"/>
      <c r="P2807" s="130">
        <v>1</v>
      </c>
      <c r="Q2807" s="115"/>
      <c r="R2807" s="115"/>
      <c r="S2807" s="130">
        <v>1</v>
      </c>
      <c r="T2807" s="115"/>
      <c r="U2807" s="115"/>
      <c r="V2807" s="115"/>
      <c r="W2807" s="115"/>
      <c r="X2807" s="115"/>
      <c r="Z2807" s="143"/>
      <c r="AA2807" s="143"/>
      <c r="AB2807" s="143"/>
      <c r="AC2807" s="37"/>
    </row>
    <row r="2808" spans="1:29">
      <c r="A2808" s="442"/>
      <c r="B2808" s="433" t="s">
        <v>765</v>
      </c>
      <c r="C2808" s="433"/>
      <c r="D2808" s="433"/>
      <c r="E2808" s="433"/>
      <c r="F2808" s="433"/>
      <c r="G2808" s="433"/>
      <c r="H2808" s="115"/>
      <c r="I2808" s="157">
        <f>(I2807/D2805)*G2805*H2803*I2806</f>
        <v>1235.7674999999997</v>
      </c>
      <c r="J2808" s="115"/>
      <c r="K2808" s="115"/>
      <c r="L2808" s="157">
        <f>(L2807/D2805)*H2803*L2806*G2805</f>
        <v>1235.7674999999999</v>
      </c>
      <c r="M2808" s="115"/>
      <c r="N2808" s="115"/>
      <c r="O2808" s="115"/>
      <c r="P2808" s="157">
        <f>(P2807/D2805)*G2805*O2803*P2806</f>
        <v>5354.9925000000003</v>
      </c>
      <c r="Q2808" s="115"/>
      <c r="R2808" s="115"/>
      <c r="S2808" s="157">
        <f>(S2807/D2805)*G2805*O2803*S2806</f>
        <v>5354.9925000000003</v>
      </c>
      <c r="T2808" s="115"/>
      <c r="U2808" s="115"/>
      <c r="V2808" s="115"/>
      <c r="W2808" s="115"/>
      <c r="X2808" s="115"/>
      <c r="Z2808" s="143"/>
      <c r="AA2808" s="143"/>
      <c r="AB2808" s="143"/>
      <c r="AC2808" s="37"/>
    </row>
    <row r="2809" spans="1:29">
      <c r="A2809" s="442"/>
      <c r="B2809" s="432" t="s">
        <v>766</v>
      </c>
      <c r="C2809" s="432"/>
      <c r="D2809" s="432"/>
      <c r="E2809" s="432"/>
      <c r="F2809" s="432"/>
      <c r="G2809" s="432"/>
      <c r="H2809" s="158">
        <v>1</v>
      </c>
      <c r="I2809" s="115"/>
      <c r="J2809" s="158">
        <v>1</v>
      </c>
      <c r="K2809" s="158">
        <v>1</v>
      </c>
      <c r="L2809" s="115"/>
      <c r="M2809" s="158">
        <v>1</v>
      </c>
      <c r="N2809" s="158">
        <v>1</v>
      </c>
      <c r="O2809" s="130">
        <v>1</v>
      </c>
      <c r="P2809" s="115"/>
      <c r="Q2809" s="115"/>
      <c r="R2809" s="115"/>
      <c r="S2809" s="115"/>
      <c r="T2809" s="115"/>
      <c r="U2809" s="115"/>
      <c r="V2809" s="115"/>
      <c r="W2809" s="115"/>
      <c r="X2809" s="115"/>
      <c r="Z2809" s="143"/>
      <c r="AA2809" s="143"/>
      <c r="AB2809" s="143"/>
      <c r="AC2809" s="37"/>
    </row>
    <row r="2810" spans="1:29">
      <c r="A2810" s="442"/>
      <c r="B2810" s="433" t="s">
        <v>767</v>
      </c>
      <c r="C2810" s="433"/>
      <c r="D2810" s="433"/>
      <c r="E2810" s="433"/>
      <c r="F2810" s="433"/>
      <c r="G2810" s="433"/>
      <c r="H2810" s="157">
        <f>(H2809/D2805)*G2805*H2803*H2806</f>
        <v>823.84499999999991</v>
      </c>
      <c r="I2810" s="115"/>
      <c r="J2810" s="157">
        <f>(J2809/D2805)*G2805*H2803*J2806</f>
        <v>1235.7674999999997</v>
      </c>
      <c r="K2810" s="157">
        <f>(K2809/D2805)*G2805*H2803*K2806</f>
        <v>823.84499999999991</v>
      </c>
      <c r="L2810" s="115"/>
      <c r="M2810" s="157">
        <f>(M2809/D2805)*G2805*H2803*M2806</f>
        <v>1235.7674999999997</v>
      </c>
      <c r="N2810" s="157">
        <f>(N2809/D2805)*G2805*H2803*N2806</f>
        <v>1647.6899999999998</v>
      </c>
      <c r="O2810" s="157">
        <f>(O2809/D2805)*G2805*O2803*O2806</f>
        <v>3569.9950000000008</v>
      </c>
      <c r="P2810" s="115"/>
      <c r="Q2810" s="115"/>
      <c r="R2810" s="115"/>
      <c r="S2810" s="115"/>
      <c r="T2810" s="115"/>
      <c r="U2810" s="115"/>
      <c r="V2810" s="115"/>
      <c r="W2810" s="115"/>
      <c r="X2810" s="115"/>
      <c r="Z2810" s="143"/>
      <c r="AA2810" s="143"/>
      <c r="AB2810" s="143"/>
      <c r="AC2810" s="37"/>
    </row>
    <row r="2811" spans="1:29">
      <c r="A2811" s="442"/>
      <c r="B2811" s="432" t="s">
        <v>744</v>
      </c>
      <c r="C2811" s="432"/>
      <c r="D2811" s="432"/>
      <c r="E2811" s="432"/>
      <c r="F2811" s="432"/>
      <c r="G2811" s="432"/>
      <c r="H2811" s="115"/>
      <c r="I2811" s="115"/>
      <c r="J2811" s="115"/>
      <c r="K2811" s="115"/>
      <c r="L2811" s="115"/>
      <c r="M2811" s="115"/>
      <c r="N2811" s="115"/>
      <c r="O2811" s="115"/>
      <c r="P2811" s="115"/>
      <c r="Q2811" s="130">
        <v>1</v>
      </c>
      <c r="R2811" s="130">
        <v>1</v>
      </c>
      <c r="S2811" s="115"/>
      <c r="T2811" s="130">
        <v>1</v>
      </c>
      <c r="U2811" s="130">
        <v>1</v>
      </c>
      <c r="V2811" s="170">
        <v>1</v>
      </c>
      <c r="W2811" s="170">
        <v>1</v>
      </c>
      <c r="X2811" s="170">
        <v>1</v>
      </c>
      <c r="Z2811" s="143"/>
      <c r="AA2811" s="143"/>
      <c r="AB2811" s="143"/>
      <c r="AC2811" s="37"/>
    </row>
    <row r="2812" spans="1:29">
      <c r="A2812" s="442"/>
      <c r="B2812" s="433" t="s">
        <v>745</v>
      </c>
      <c r="C2812" s="433"/>
      <c r="D2812" s="433"/>
      <c r="E2812" s="433"/>
      <c r="F2812" s="433"/>
      <c r="G2812" s="433"/>
      <c r="H2812" s="115"/>
      <c r="I2812" s="115"/>
      <c r="J2812" s="115"/>
      <c r="K2812" s="115"/>
      <c r="L2812" s="115"/>
      <c r="M2812" s="115"/>
      <c r="N2812" s="115"/>
      <c r="O2812" s="115"/>
      <c r="P2812" s="115"/>
      <c r="Q2812" s="157">
        <f>(Q2811/D2805)*G2805*O2803*Q2806</f>
        <v>5354.9925000000003</v>
      </c>
      <c r="R2812" s="157">
        <f>(R2811/D2805)*G2805*O2803*R2806</f>
        <v>3569.9950000000008</v>
      </c>
      <c r="S2812" s="115"/>
      <c r="T2812" s="157">
        <f>(T2811/D2805)*G2805*O2803*T2806</f>
        <v>5354.9925000000003</v>
      </c>
      <c r="U2812" s="277">
        <f>(U2811/D2805)*G2805*O2803*U2806</f>
        <v>7139.9900000000016</v>
      </c>
      <c r="V2812" s="157">
        <f>(V2811/D2805)*G2805*V2803*V2806</f>
        <v>4943.0700000000006</v>
      </c>
      <c r="W2812" s="157">
        <f>(W2811/D2805)*G2805*V2803*W2806</f>
        <v>549.23</v>
      </c>
      <c r="X2812" s="157">
        <f>(X2811/D2805)*G2805*X2803</f>
        <v>5492.3</v>
      </c>
      <c r="Z2812" s="143"/>
      <c r="AA2812" s="143"/>
      <c r="AB2812" s="143"/>
      <c r="AC2812" s="37"/>
    </row>
    <row r="2813" spans="1:29">
      <c r="A2813" s="442"/>
      <c r="B2813" s="448" t="s">
        <v>720</v>
      </c>
      <c r="C2813" s="448"/>
      <c r="D2813" s="448"/>
      <c r="E2813" s="448"/>
      <c r="F2813" s="448"/>
      <c r="G2813" s="448"/>
      <c r="H2813" s="152">
        <f t="shared" ref="H2813:X2813" si="176">H2807+H2809+H2811</f>
        <v>1</v>
      </c>
      <c r="I2813" s="152">
        <f t="shared" si="176"/>
        <v>1</v>
      </c>
      <c r="J2813" s="152">
        <f t="shared" si="176"/>
        <v>1</v>
      </c>
      <c r="K2813" s="152">
        <f t="shared" si="176"/>
        <v>1</v>
      </c>
      <c r="L2813" s="152">
        <f t="shared" si="176"/>
        <v>1</v>
      </c>
      <c r="M2813" s="152">
        <f t="shared" si="176"/>
        <v>1</v>
      </c>
      <c r="N2813" s="152">
        <f t="shared" si="176"/>
        <v>1</v>
      </c>
      <c r="O2813" s="152">
        <f t="shared" si="176"/>
        <v>1</v>
      </c>
      <c r="P2813" s="152">
        <f t="shared" si="176"/>
        <v>1</v>
      </c>
      <c r="Q2813" s="152">
        <f t="shared" si="176"/>
        <v>1</v>
      </c>
      <c r="R2813" s="152">
        <f t="shared" si="176"/>
        <v>1</v>
      </c>
      <c r="S2813" s="152">
        <f t="shared" si="176"/>
        <v>1</v>
      </c>
      <c r="T2813" s="152">
        <f t="shared" si="176"/>
        <v>1</v>
      </c>
      <c r="U2813" s="152">
        <f t="shared" si="176"/>
        <v>1</v>
      </c>
      <c r="V2813" s="152">
        <f t="shared" si="176"/>
        <v>1</v>
      </c>
      <c r="W2813" s="152">
        <f t="shared" si="176"/>
        <v>1</v>
      </c>
      <c r="X2813" s="152">
        <f t="shared" si="176"/>
        <v>1</v>
      </c>
      <c r="Z2813" s="143"/>
      <c r="AA2813" s="143"/>
      <c r="AB2813" s="143"/>
      <c r="AC2813" s="37"/>
    </row>
    <row r="2814" spans="1:29">
      <c r="A2814" s="442"/>
      <c r="B2814" s="439" t="s">
        <v>695</v>
      </c>
      <c r="C2814" s="439"/>
      <c r="D2814" s="439"/>
      <c r="E2814" s="439"/>
      <c r="F2814" s="439"/>
      <c r="G2814" s="439"/>
      <c r="H2814" s="117">
        <f t="shared" ref="H2814:X2814" si="177">H2808+H2810+H2812</f>
        <v>823.84499999999991</v>
      </c>
      <c r="I2814" s="117">
        <f t="shared" si="177"/>
        <v>1235.7674999999997</v>
      </c>
      <c r="J2814" s="117">
        <f t="shared" si="177"/>
        <v>1235.7674999999997</v>
      </c>
      <c r="K2814" s="117">
        <f t="shared" si="177"/>
        <v>823.84499999999991</v>
      </c>
      <c r="L2814" s="117">
        <f t="shared" si="177"/>
        <v>1235.7674999999999</v>
      </c>
      <c r="M2814" s="117">
        <f t="shared" si="177"/>
        <v>1235.7674999999997</v>
      </c>
      <c r="N2814" s="117">
        <f t="shared" si="177"/>
        <v>1647.6899999999998</v>
      </c>
      <c r="O2814" s="117">
        <f t="shared" si="177"/>
        <v>3569.9950000000008</v>
      </c>
      <c r="P2814" s="117">
        <f t="shared" si="177"/>
        <v>5354.9925000000003</v>
      </c>
      <c r="Q2814" s="117">
        <f t="shared" si="177"/>
        <v>5354.9925000000003</v>
      </c>
      <c r="R2814" s="117">
        <f t="shared" si="177"/>
        <v>3569.9950000000008</v>
      </c>
      <c r="S2814" s="117">
        <f t="shared" si="177"/>
        <v>5354.9925000000003</v>
      </c>
      <c r="T2814" s="117">
        <f t="shared" si="177"/>
        <v>5354.9925000000003</v>
      </c>
      <c r="U2814" s="117">
        <f t="shared" si="177"/>
        <v>7139.9900000000016</v>
      </c>
      <c r="V2814" s="117">
        <f t="shared" si="177"/>
        <v>4943.0700000000006</v>
      </c>
      <c r="W2814" s="117">
        <f t="shared" si="177"/>
        <v>549.23</v>
      </c>
      <c r="X2814" s="117">
        <f t="shared" si="177"/>
        <v>5492.3</v>
      </c>
      <c r="Z2814" s="143"/>
      <c r="AA2814" s="143"/>
      <c r="AB2814" s="143"/>
      <c r="AC2814" s="37"/>
    </row>
    <row r="2815" spans="1:29" ht="28.5" customHeight="1">
      <c r="A2815" s="442"/>
      <c r="B2815" s="449" t="s">
        <v>746</v>
      </c>
      <c r="C2815" s="449"/>
      <c r="D2815" s="449"/>
      <c r="E2815" s="449"/>
      <c r="F2815" s="449"/>
      <c r="G2815" s="449"/>
      <c r="H2815" s="524">
        <f>SUM(H2814:N2814)</f>
        <v>8238.4499999999989</v>
      </c>
      <c r="I2815" s="524"/>
      <c r="J2815" s="524"/>
      <c r="K2815" s="524"/>
      <c r="L2815" s="524"/>
      <c r="M2815" s="524"/>
      <c r="N2815" s="524"/>
      <c r="O2815" s="524"/>
      <c r="P2815" s="524"/>
      <c r="Q2815" s="524"/>
      <c r="R2815" s="524"/>
      <c r="S2815" s="524"/>
      <c r="T2815" s="524"/>
      <c r="U2815" s="524"/>
      <c r="V2815" s="524"/>
      <c r="W2815" s="524"/>
      <c r="X2815" s="524"/>
      <c r="Z2815" s="143"/>
      <c r="AA2815" s="143"/>
      <c r="AB2815" s="143"/>
      <c r="AC2815" s="37"/>
    </row>
    <row r="2816" spans="1:29" ht="28.5" customHeight="1">
      <c r="A2816" s="442"/>
      <c r="B2816" s="449" t="s">
        <v>747</v>
      </c>
      <c r="C2816" s="449"/>
      <c r="D2816" s="449"/>
      <c r="E2816" s="449"/>
      <c r="F2816" s="449"/>
      <c r="G2816" s="449"/>
      <c r="H2816" s="524">
        <f>SUM(O2814:U2814)</f>
        <v>35699.950000000004</v>
      </c>
      <c r="I2816" s="524"/>
      <c r="J2816" s="524"/>
      <c r="K2816" s="524"/>
      <c r="L2816" s="524"/>
      <c r="M2816" s="524"/>
      <c r="N2816" s="524"/>
      <c r="O2816" s="524"/>
      <c r="P2816" s="524"/>
      <c r="Q2816" s="524"/>
      <c r="R2816" s="524"/>
      <c r="S2816" s="524"/>
      <c r="T2816" s="524"/>
      <c r="U2816" s="524"/>
      <c r="V2816" s="524"/>
      <c r="W2816" s="524"/>
      <c r="X2816" s="524"/>
      <c r="Z2816" s="143"/>
      <c r="AA2816" s="143"/>
      <c r="AB2816" s="143"/>
      <c r="AC2816" s="37"/>
    </row>
    <row r="2817" spans="1:29" ht="28.5" customHeight="1">
      <c r="A2817" s="442"/>
      <c r="B2817" s="449" t="s">
        <v>748</v>
      </c>
      <c r="C2817" s="449"/>
      <c r="D2817" s="449"/>
      <c r="E2817" s="449"/>
      <c r="F2817" s="449"/>
      <c r="G2817" s="449"/>
      <c r="H2817" s="524">
        <f>SUM(V2814:X2814)</f>
        <v>10984.600000000002</v>
      </c>
      <c r="I2817" s="524"/>
      <c r="J2817" s="524"/>
      <c r="K2817" s="524"/>
      <c r="L2817" s="524"/>
      <c r="M2817" s="524"/>
      <c r="N2817" s="524"/>
      <c r="O2817" s="524"/>
      <c r="P2817" s="524"/>
      <c r="Q2817" s="524"/>
      <c r="R2817" s="524"/>
      <c r="S2817" s="524"/>
      <c r="T2817" s="524"/>
      <c r="U2817" s="524"/>
      <c r="V2817" s="524"/>
      <c r="W2817" s="524"/>
      <c r="X2817" s="524"/>
      <c r="Z2817" s="143"/>
      <c r="AA2817" s="143"/>
      <c r="AB2817" s="143"/>
      <c r="AC2817" s="37"/>
    </row>
    <row r="2818" spans="1:29" ht="28.5" customHeight="1">
      <c r="A2818" s="442"/>
      <c r="B2818" s="439" t="s">
        <v>721</v>
      </c>
      <c r="C2818" s="439"/>
      <c r="D2818" s="439"/>
      <c r="E2818" s="439"/>
      <c r="F2818" s="439"/>
      <c r="G2818" s="439"/>
      <c r="H2818" s="524">
        <f>SUM(H2815:P2817)</f>
        <v>54923</v>
      </c>
      <c r="I2818" s="524"/>
      <c r="J2818" s="524"/>
      <c r="K2818" s="524"/>
      <c r="L2818" s="524"/>
      <c r="M2818" s="524"/>
      <c r="N2818" s="524"/>
      <c r="O2818" s="524"/>
      <c r="P2818" s="524"/>
      <c r="Q2818" s="524"/>
      <c r="R2818" s="524"/>
      <c r="S2818" s="524"/>
      <c r="T2818" s="524"/>
      <c r="U2818" s="524"/>
      <c r="V2818" s="524"/>
      <c r="W2818" s="524"/>
      <c r="X2818" s="524"/>
      <c r="Z2818" s="143"/>
      <c r="AA2818" s="143"/>
      <c r="AB2818" s="143"/>
      <c r="AC2818" s="37"/>
    </row>
    <row r="2819" spans="1:29" ht="28.5" customHeight="1">
      <c r="A2819" s="442"/>
      <c r="B2819" s="450" t="s">
        <v>749</v>
      </c>
      <c r="C2819" s="450"/>
      <c r="D2819" s="450"/>
      <c r="E2819" s="450"/>
      <c r="F2819" s="450"/>
      <c r="G2819" s="450"/>
      <c r="H2819" s="469">
        <f>H2818/G2805</f>
        <v>1</v>
      </c>
      <c r="I2819" s="469"/>
      <c r="J2819" s="469"/>
      <c r="K2819" s="469"/>
      <c r="L2819" s="469"/>
      <c r="M2819" s="469"/>
      <c r="N2819" s="469"/>
      <c r="O2819" s="469"/>
      <c r="P2819" s="469"/>
      <c r="Q2819" s="469"/>
      <c r="R2819" s="469"/>
      <c r="S2819" s="469"/>
      <c r="T2819" s="469"/>
      <c r="U2819" s="469"/>
      <c r="V2819" s="469"/>
      <c r="W2819" s="469"/>
      <c r="X2819" s="469"/>
      <c r="Z2819" s="143"/>
      <c r="AA2819" s="143"/>
      <c r="AB2819" s="143"/>
      <c r="AC2819" s="37"/>
    </row>
    <row r="2820" spans="1:29" s="102" customFormat="1" ht="15" customHeight="1">
      <c r="Z2820" s="143"/>
      <c r="AA2820" s="143"/>
      <c r="AB2820" s="143"/>
      <c r="AC2820" s="37"/>
    </row>
    <row r="2821" spans="1:29" ht="18" customHeight="1">
      <c r="A2821" s="422" t="s">
        <v>678</v>
      </c>
      <c r="B2821" s="422" t="s">
        <v>679</v>
      </c>
      <c r="C2821" s="422" t="s">
        <v>680</v>
      </c>
      <c r="D2821" s="422" t="s">
        <v>681</v>
      </c>
      <c r="E2821" s="422" t="s">
        <v>682</v>
      </c>
      <c r="F2821" s="423" t="s">
        <v>683</v>
      </c>
      <c r="G2821" s="423" t="s">
        <v>684</v>
      </c>
      <c r="H2821" s="445">
        <v>0.25</v>
      </c>
      <c r="I2821" s="445"/>
      <c r="J2821" s="451">
        <v>0.55000000000000004</v>
      </c>
      <c r="K2821" s="451"/>
      <c r="L2821" s="444">
        <v>0.1</v>
      </c>
      <c r="M2821" s="444"/>
      <c r="N2821" s="139">
        <v>0.1</v>
      </c>
      <c r="Z2821" s="143"/>
      <c r="AA2821" s="143"/>
      <c r="AB2821" s="143"/>
      <c r="AC2821" s="37"/>
    </row>
    <row r="2822" spans="1:29" ht="29.25" customHeight="1">
      <c r="A2822" s="422"/>
      <c r="B2822" s="422"/>
      <c r="C2822" s="422"/>
      <c r="D2822" s="422"/>
      <c r="E2822" s="422"/>
      <c r="F2822" s="422"/>
      <c r="G2822" s="422"/>
      <c r="H2822" s="445" t="s">
        <v>727</v>
      </c>
      <c r="I2822" s="445"/>
      <c r="J2822" s="452" t="s">
        <v>728</v>
      </c>
      <c r="K2822" s="452"/>
      <c r="L2822" s="446" t="s">
        <v>729</v>
      </c>
      <c r="M2822" s="446"/>
      <c r="N2822" s="447" t="s">
        <v>730</v>
      </c>
      <c r="Z2822" s="143"/>
      <c r="AA2822" s="143"/>
      <c r="AB2822" s="143"/>
      <c r="AC2822" s="37"/>
    </row>
    <row r="2823" spans="1:29" ht="134.25" customHeight="1">
      <c r="A2823" s="442" t="s">
        <v>1046</v>
      </c>
      <c r="B2823" s="427" t="s">
        <v>1047</v>
      </c>
      <c r="C2823" s="428">
        <v>0</v>
      </c>
      <c r="D2823" s="428">
        <v>1</v>
      </c>
      <c r="E2823" s="474" t="s">
        <v>618</v>
      </c>
      <c r="F2823" s="429">
        <v>32954</v>
      </c>
      <c r="G2823" s="429">
        <f>D2823*F2823</f>
        <v>32954</v>
      </c>
      <c r="H2823" s="161" t="s">
        <v>1048</v>
      </c>
      <c r="I2823" s="161" t="s">
        <v>1049</v>
      </c>
      <c r="J2823" s="153" t="s">
        <v>1048</v>
      </c>
      <c r="K2823" s="153" t="s">
        <v>1049</v>
      </c>
      <c r="L2823" s="144" t="s">
        <v>736</v>
      </c>
      <c r="M2823" s="144" t="s">
        <v>737</v>
      </c>
      <c r="N2823" s="447"/>
      <c r="Q2823" s="101"/>
      <c r="Z2823" s="143"/>
      <c r="AA2823" s="143"/>
      <c r="AB2823" s="143"/>
      <c r="AC2823" s="37"/>
    </row>
    <row r="2824" spans="1:29" ht="30" customHeight="1">
      <c r="A2824" s="442"/>
      <c r="B2824" s="427"/>
      <c r="C2824" s="427"/>
      <c r="D2824" s="427"/>
      <c r="E2824" s="427"/>
      <c r="F2824" s="427"/>
      <c r="G2824" s="427"/>
      <c r="H2824" s="161">
        <v>0.5</v>
      </c>
      <c r="I2824" s="161">
        <v>0.5</v>
      </c>
      <c r="J2824" s="153">
        <v>0.5</v>
      </c>
      <c r="K2824" s="153">
        <v>0.5</v>
      </c>
      <c r="L2824" s="144">
        <v>0.9</v>
      </c>
      <c r="M2824" s="144">
        <v>0.1</v>
      </c>
      <c r="N2824" s="447"/>
      <c r="Q2824" s="101"/>
      <c r="Z2824" s="143"/>
      <c r="AA2824" s="143"/>
      <c r="AB2824" s="143"/>
      <c r="AC2824" s="37"/>
    </row>
    <row r="2825" spans="1:29">
      <c r="A2825" s="442"/>
      <c r="B2825" s="432" t="s">
        <v>766</v>
      </c>
      <c r="C2825" s="432"/>
      <c r="D2825" s="432"/>
      <c r="E2825" s="432"/>
      <c r="F2825" s="432"/>
      <c r="G2825" s="432"/>
      <c r="H2825" s="158">
        <v>1</v>
      </c>
      <c r="I2825" s="158">
        <v>1</v>
      </c>
      <c r="J2825" s="130">
        <v>1</v>
      </c>
      <c r="K2825" s="130">
        <v>1</v>
      </c>
      <c r="L2825" s="170">
        <v>1</v>
      </c>
      <c r="M2825" s="170">
        <v>1</v>
      </c>
      <c r="N2825" s="115"/>
      <c r="Q2825" s="101"/>
      <c r="Z2825" s="143"/>
      <c r="AA2825" s="143"/>
      <c r="AB2825" s="143"/>
      <c r="AC2825" s="37"/>
    </row>
    <row r="2826" spans="1:29">
      <c r="A2826" s="442"/>
      <c r="B2826" s="433" t="s">
        <v>767</v>
      </c>
      <c r="C2826" s="433"/>
      <c r="D2826" s="433"/>
      <c r="E2826" s="433"/>
      <c r="F2826" s="433"/>
      <c r="G2826" s="433"/>
      <c r="H2826" s="157">
        <f>(H2825/D2823)*G2823*H2821*H2824</f>
        <v>4119.25</v>
      </c>
      <c r="I2826" s="157">
        <f>(I2825/D2823)*G2823*H2821*I2824</f>
        <v>4119.25</v>
      </c>
      <c r="J2826" s="157">
        <f>(J2825/D2823)*G2823*J2821*J2824</f>
        <v>9062.35</v>
      </c>
      <c r="K2826" s="157">
        <f>(K2825/D2823)*G2823*J2821*K2824</f>
        <v>9062.35</v>
      </c>
      <c r="L2826" s="157">
        <f>(L2825/D2823)*G2823*L2821*L2824</f>
        <v>2965.86</v>
      </c>
      <c r="M2826" s="157">
        <f>(M2825/D2823)*G2823*L2821*M2824</f>
        <v>329.54</v>
      </c>
      <c r="N2826" s="115"/>
      <c r="Q2826" s="101"/>
      <c r="R2826" s="101"/>
      <c r="Z2826" s="143"/>
      <c r="AA2826" s="143"/>
      <c r="AB2826" s="143"/>
      <c r="AC2826" s="37"/>
    </row>
    <row r="2827" spans="1:29">
      <c r="A2827" s="442"/>
      <c r="B2827" s="432" t="s">
        <v>744</v>
      </c>
      <c r="C2827" s="432"/>
      <c r="D2827" s="432"/>
      <c r="E2827" s="432"/>
      <c r="F2827" s="432"/>
      <c r="G2827" s="432"/>
      <c r="H2827" s="115"/>
      <c r="I2827" s="115"/>
      <c r="J2827" s="115"/>
      <c r="K2827" s="115"/>
      <c r="L2827" s="115"/>
      <c r="M2827" s="115"/>
      <c r="N2827" s="170">
        <v>1</v>
      </c>
      <c r="Q2827" s="101"/>
      <c r="Z2827" s="143"/>
      <c r="AA2827" s="143"/>
      <c r="AB2827" s="143"/>
      <c r="AC2827" s="37"/>
    </row>
    <row r="2828" spans="1:29">
      <c r="A2828" s="442"/>
      <c r="B2828" s="433" t="s">
        <v>745</v>
      </c>
      <c r="C2828" s="433"/>
      <c r="D2828" s="433"/>
      <c r="E2828" s="433"/>
      <c r="F2828" s="433"/>
      <c r="G2828" s="433"/>
      <c r="H2828" s="115"/>
      <c r="I2828" s="115"/>
      <c r="J2828" s="115"/>
      <c r="K2828" s="115"/>
      <c r="L2828" s="115"/>
      <c r="M2828" s="115"/>
      <c r="N2828" s="157">
        <f>(N2827/D2823)*G2823*N2821</f>
        <v>3295.4</v>
      </c>
      <c r="Q2828" s="101"/>
      <c r="R2828" s="101"/>
      <c r="Z2828" s="143"/>
      <c r="AA2828" s="143"/>
      <c r="AB2828" s="143"/>
      <c r="AC2828" s="37"/>
    </row>
    <row r="2829" spans="1:29">
      <c r="A2829" s="442"/>
      <c r="B2829" s="448" t="s">
        <v>720</v>
      </c>
      <c r="C2829" s="448"/>
      <c r="D2829" s="448"/>
      <c r="E2829" s="448"/>
      <c r="F2829" s="448"/>
      <c r="G2829" s="448"/>
      <c r="H2829" s="152">
        <f t="shared" ref="H2829:N2830" si="178">H2825+H2827</f>
        <v>1</v>
      </c>
      <c r="I2829" s="152">
        <f t="shared" si="178"/>
        <v>1</v>
      </c>
      <c r="J2829" s="152">
        <f t="shared" si="178"/>
        <v>1</v>
      </c>
      <c r="K2829" s="152">
        <f t="shared" si="178"/>
        <v>1</v>
      </c>
      <c r="L2829" s="152">
        <f t="shared" si="178"/>
        <v>1</v>
      </c>
      <c r="M2829" s="152">
        <f t="shared" si="178"/>
        <v>1</v>
      </c>
      <c r="N2829" s="152">
        <f t="shared" si="178"/>
        <v>1</v>
      </c>
      <c r="O2829" s="140"/>
      <c r="Z2829" s="143"/>
      <c r="AA2829" s="143"/>
      <c r="AB2829" s="143"/>
      <c r="AC2829" s="37"/>
    </row>
    <row r="2830" spans="1:29">
      <c r="A2830" s="442"/>
      <c r="B2830" s="439" t="s">
        <v>695</v>
      </c>
      <c r="C2830" s="439"/>
      <c r="D2830" s="439"/>
      <c r="E2830" s="439"/>
      <c r="F2830" s="439"/>
      <c r="G2830" s="439"/>
      <c r="H2830" s="117">
        <f t="shared" si="178"/>
        <v>4119.25</v>
      </c>
      <c r="I2830" s="117">
        <f t="shared" si="178"/>
        <v>4119.25</v>
      </c>
      <c r="J2830" s="117">
        <f t="shared" si="178"/>
        <v>9062.35</v>
      </c>
      <c r="K2830" s="117">
        <f t="shared" si="178"/>
        <v>9062.35</v>
      </c>
      <c r="L2830" s="117">
        <f t="shared" si="178"/>
        <v>2965.86</v>
      </c>
      <c r="M2830" s="117">
        <f t="shared" si="178"/>
        <v>329.54</v>
      </c>
      <c r="N2830" s="117">
        <f t="shared" si="178"/>
        <v>3295.4</v>
      </c>
      <c r="Z2830" s="143"/>
      <c r="AA2830" s="143"/>
      <c r="AB2830" s="143"/>
      <c r="AC2830" s="37"/>
    </row>
    <row r="2831" spans="1:29">
      <c r="A2831" s="442"/>
      <c r="B2831" s="449" t="s">
        <v>746</v>
      </c>
      <c r="C2831" s="449"/>
      <c r="D2831" s="449"/>
      <c r="E2831" s="449"/>
      <c r="F2831" s="449"/>
      <c r="G2831" s="449"/>
      <c r="H2831" s="470">
        <f>SUM(H2830:I2830)</f>
        <v>8238.5</v>
      </c>
      <c r="I2831" s="470"/>
      <c r="J2831" s="470"/>
      <c r="K2831" s="470"/>
      <c r="L2831" s="470"/>
      <c r="M2831" s="470"/>
      <c r="N2831" s="470"/>
      <c r="O2831" s="141"/>
      <c r="P2831" s="102"/>
      <c r="Z2831" s="143"/>
      <c r="AA2831" s="143"/>
      <c r="AB2831" s="143"/>
      <c r="AC2831" s="37"/>
    </row>
    <row r="2832" spans="1:29">
      <c r="A2832" s="442"/>
      <c r="B2832" s="449" t="s">
        <v>747</v>
      </c>
      <c r="C2832" s="449"/>
      <c r="D2832" s="449"/>
      <c r="E2832" s="449"/>
      <c r="F2832" s="449"/>
      <c r="G2832" s="449"/>
      <c r="H2832" s="473">
        <f>SUM(J2830:K2830)</f>
        <v>18124.7</v>
      </c>
      <c r="I2832" s="473"/>
      <c r="J2832" s="473"/>
      <c r="K2832" s="473"/>
      <c r="L2832" s="473"/>
      <c r="M2832" s="473"/>
      <c r="N2832" s="473"/>
      <c r="O2832" s="141"/>
      <c r="P2832" s="102"/>
      <c r="Z2832" s="143"/>
      <c r="AA2832" s="143"/>
      <c r="AB2832" s="143"/>
      <c r="AC2832" s="37"/>
    </row>
    <row r="2833" spans="1:29">
      <c r="A2833" s="442"/>
      <c r="B2833" s="449" t="s">
        <v>748</v>
      </c>
      <c r="C2833" s="449"/>
      <c r="D2833" s="449"/>
      <c r="E2833" s="449"/>
      <c r="F2833" s="449"/>
      <c r="G2833" s="449"/>
      <c r="H2833" s="473">
        <f>SUM(L2830:N2830)</f>
        <v>6590.8</v>
      </c>
      <c r="I2833" s="473"/>
      <c r="J2833" s="473"/>
      <c r="K2833" s="473"/>
      <c r="L2833" s="473"/>
      <c r="M2833" s="473"/>
      <c r="N2833" s="473"/>
      <c r="O2833" s="102"/>
      <c r="P2833" s="102"/>
      <c r="Z2833" s="143"/>
      <c r="AA2833" s="143"/>
      <c r="AB2833" s="143"/>
      <c r="AC2833" s="37"/>
    </row>
    <row r="2834" spans="1:29">
      <c r="A2834" s="442"/>
      <c r="B2834" s="439" t="s">
        <v>721</v>
      </c>
      <c r="C2834" s="439"/>
      <c r="D2834" s="439"/>
      <c r="E2834" s="439"/>
      <c r="F2834" s="439"/>
      <c r="G2834" s="439"/>
      <c r="H2834" s="473">
        <f>SUM(H2831:P2833)</f>
        <v>32954</v>
      </c>
      <c r="I2834" s="473"/>
      <c r="J2834" s="473"/>
      <c r="K2834" s="473"/>
      <c r="L2834" s="473"/>
      <c r="M2834" s="473"/>
      <c r="N2834" s="473"/>
      <c r="O2834" s="102"/>
      <c r="P2834" s="102"/>
      <c r="Z2834" s="143"/>
      <c r="AA2834" s="143"/>
      <c r="AB2834" s="143"/>
      <c r="AC2834" s="37"/>
    </row>
    <row r="2835" spans="1:29">
      <c r="A2835" s="442"/>
      <c r="B2835" s="450" t="s">
        <v>749</v>
      </c>
      <c r="C2835" s="450"/>
      <c r="D2835" s="450"/>
      <c r="E2835" s="450"/>
      <c r="F2835" s="450"/>
      <c r="G2835" s="450"/>
      <c r="H2835" s="471">
        <f>H2834/G2823</f>
        <v>1</v>
      </c>
      <c r="I2835" s="471"/>
      <c r="J2835" s="471"/>
      <c r="K2835" s="471"/>
      <c r="L2835" s="471"/>
      <c r="M2835" s="471"/>
      <c r="N2835" s="471"/>
      <c r="O2835" s="102"/>
      <c r="P2835" s="102"/>
      <c r="Z2835" s="143"/>
      <c r="AA2835" s="143"/>
      <c r="AB2835" s="143"/>
      <c r="AC2835" s="37"/>
    </row>
    <row r="2836" spans="1:29" s="102" customFormat="1" ht="15" customHeight="1">
      <c r="Z2836" s="143"/>
      <c r="AA2836" s="143"/>
      <c r="AB2836" s="143"/>
      <c r="AC2836" s="37"/>
    </row>
    <row r="2837" spans="1:29" ht="18" customHeight="1">
      <c r="A2837" s="422" t="s">
        <v>678</v>
      </c>
      <c r="B2837" s="422" t="s">
        <v>679</v>
      </c>
      <c r="C2837" s="422" t="s">
        <v>680</v>
      </c>
      <c r="D2837" s="422" t="s">
        <v>681</v>
      </c>
      <c r="E2837" s="422" t="s">
        <v>682</v>
      </c>
      <c r="F2837" s="423" t="s">
        <v>683</v>
      </c>
      <c r="G2837" s="423" t="s">
        <v>684</v>
      </c>
      <c r="H2837" s="445">
        <v>0.55000000000000004</v>
      </c>
      <c r="I2837" s="445"/>
      <c r="J2837" s="451">
        <v>0.25</v>
      </c>
      <c r="K2837" s="451"/>
      <c r="L2837" s="444">
        <v>0.1</v>
      </c>
      <c r="M2837" s="444"/>
      <c r="N2837" s="139">
        <v>0.1</v>
      </c>
      <c r="Z2837" s="143"/>
      <c r="AA2837" s="143"/>
      <c r="AB2837" s="143"/>
      <c r="AC2837" s="37"/>
    </row>
    <row r="2838" spans="1:29" ht="29.25" customHeight="1">
      <c r="A2838" s="422"/>
      <c r="B2838" s="422"/>
      <c r="C2838" s="422"/>
      <c r="D2838" s="422"/>
      <c r="E2838" s="422"/>
      <c r="F2838" s="422"/>
      <c r="G2838" s="422"/>
      <c r="H2838" s="445" t="s">
        <v>727</v>
      </c>
      <c r="I2838" s="445"/>
      <c r="J2838" s="452" t="s">
        <v>728</v>
      </c>
      <c r="K2838" s="452"/>
      <c r="L2838" s="446" t="s">
        <v>729</v>
      </c>
      <c r="M2838" s="446"/>
      <c r="N2838" s="447" t="s">
        <v>730</v>
      </c>
      <c r="Z2838" s="143"/>
      <c r="AA2838" s="143"/>
      <c r="AB2838" s="143"/>
      <c r="AC2838" s="37"/>
    </row>
    <row r="2839" spans="1:29" ht="134.25" customHeight="1">
      <c r="A2839" s="442" t="s">
        <v>1050</v>
      </c>
      <c r="B2839" s="427" t="s">
        <v>1051</v>
      </c>
      <c r="C2839" s="428">
        <v>0</v>
      </c>
      <c r="D2839" s="428">
        <v>1</v>
      </c>
      <c r="E2839" s="474" t="s">
        <v>618</v>
      </c>
      <c r="F2839" s="429">
        <v>30208</v>
      </c>
      <c r="G2839" s="429">
        <f>D2839*F2839</f>
        <v>30208</v>
      </c>
      <c r="H2839" s="161" t="s">
        <v>1052</v>
      </c>
      <c r="I2839" s="161" t="s">
        <v>1053</v>
      </c>
      <c r="J2839" s="153" t="s">
        <v>1052</v>
      </c>
      <c r="K2839" s="153" t="s">
        <v>1053</v>
      </c>
      <c r="L2839" s="144" t="s">
        <v>736</v>
      </c>
      <c r="M2839" s="144" t="s">
        <v>737</v>
      </c>
      <c r="N2839" s="447"/>
      <c r="Q2839" s="101"/>
      <c r="R2839" s="101"/>
      <c r="Z2839" s="143"/>
      <c r="AA2839" s="143"/>
      <c r="AB2839" s="143"/>
      <c r="AC2839" s="37"/>
    </row>
    <row r="2840" spans="1:29" ht="30" customHeight="1">
      <c r="A2840" s="442"/>
      <c r="B2840" s="427"/>
      <c r="C2840" s="427"/>
      <c r="D2840" s="427"/>
      <c r="E2840" s="427"/>
      <c r="F2840" s="427"/>
      <c r="G2840" s="427"/>
      <c r="H2840" s="161">
        <v>0.6</v>
      </c>
      <c r="I2840" s="161">
        <v>0.4</v>
      </c>
      <c r="J2840" s="153">
        <v>0.6</v>
      </c>
      <c r="K2840" s="153">
        <v>0.4</v>
      </c>
      <c r="L2840" s="144">
        <v>0.9</v>
      </c>
      <c r="M2840" s="144">
        <v>0.1</v>
      </c>
      <c r="N2840" s="447"/>
      <c r="Q2840" s="101"/>
      <c r="R2840" s="101"/>
      <c r="Z2840" s="143"/>
      <c r="AA2840" s="143"/>
      <c r="AB2840" s="143"/>
      <c r="AC2840" s="37"/>
    </row>
    <row r="2841" spans="1:29">
      <c r="A2841" s="442"/>
      <c r="B2841" s="432" t="s">
        <v>762</v>
      </c>
      <c r="C2841" s="432"/>
      <c r="D2841" s="432"/>
      <c r="E2841" s="432"/>
      <c r="F2841" s="432"/>
      <c r="G2841" s="432"/>
      <c r="H2841" s="175">
        <v>1</v>
      </c>
      <c r="I2841" s="175">
        <v>1</v>
      </c>
      <c r="J2841" s="112"/>
      <c r="K2841" s="115"/>
      <c r="L2841" s="115"/>
      <c r="M2841" s="115"/>
      <c r="N2841" s="115"/>
      <c r="Q2841" s="101"/>
      <c r="R2841" s="101"/>
      <c r="Z2841" s="143"/>
      <c r="AA2841" s="143"/>
      <c r="AB2841" s="143"/>
      <c r="AC2841" s="37"/>
    </row>
    <row r="2842" spans="1:29">
      <c r="A2842" s="442"/>
      <c r="B2842" s="433" t="s">
        <v>763</v>
      </c>
      <c r="C2842" s="433"/>
      <c r="D2842" s="433"/>
      <c r="E2842" s="433"/>
      <c r="F2842" s="433"/>
      <c r="G2842" s="433"/>
      <c r="H2842" s="177">
        <f>(H2841/D2839)*G2839*H2837*H2840</f>
        <v>9968.6400000000012</v>
      </c>
      <c r="I2842" s="177">
        <f>(I2841/D2839)*G2839*H2837*I2840</f>
        <v>6645.7600000000011</v>
      </c>
      <c r="J2842" s="112"/>
      <c r="K2842" s="115"/>
      <c r="L2842" s="115"/>
      <c r="M2842" s="115"/>
      <c r="N2842" s="115"/>
      <c r="Q2842" s="101"/>
      <c r="R2842" s="101"/>
      <c r="Z2842" s="143"/>
      <c r="AA2842" s="143"/>
      <c r="AB2842" s="143"/>
      <c r="AC2842" s="37"/>
    </row>
    <row r="2843" spans="1:29">
      <c r="A2843" s="442"/>
      <c r="B2843" s="432" t="s">
        <v>764</v>
      </c>
      <c r="C2843" s="432"/>
      <c r="D2843" s="432"/>
      <c r="E2843" s="432"/>
      <c r="F2843" s="432"/>
      <c r="G2843" s="432"/>
      <c r="H2843" s="115"/>
      <c r="I2843" s="115"/>
      <c r="J2843" s="130">
        <v>1</v>
      </c>
      <c r="K2843" s="130">
        <v>1</v>
      </c>
      <c r="L2843" s="170">
        <v>1</v>
      </c>
      <c r="M2843" s="170">
        <v>1</v>
      </c>
      <c r="N2843" s="115"/>
      <c r="Q2843" s="101"/>
      <c r="R2843" s="101"/>
      <c r="Z2843" s="143"/>
      <c r="AA2843" s="143"/>
      <c r="AB2843" s="143"/>
      <c r="AC2843" s="37"/>
    </row>
    <row r="2844" spans="1:29">
      <c r="A2844" s="442"/>
      <c r="B2844" s="433" t="s">
        <v>765</v>
      </c>
      <c r="C2844" s="433"/>
      <c r="D2844" s="433"/>
      <c r="E2844" s="433"/>
      <c r="F2844" s="433"/>
      <c r="G2844" s="433"/>
      <c r="H2844" s="115"/>
      <c r="I2844" s="115"/>
      <c r="J2844" s="157">
        <f>(J2843/D2839)*G2839*J2837*J2840</f>
        <v>4531.2</v>
      </c>
      <c r="K2844" s="157">
        <f>(K2843/D2839)*G2839*J2837*K2840</f>
        <v>3020.8</v>
      </c>
      <c r="L2844" s="157">
        <f>(L2843/D2839)*G2839*L2837*L2840</f>
        <v>2718.7200000000003</v>
      </c>
      <c r="M2844" s="157">
        <f>(M2843/D2839)*G2839*L2837*M2840</f>
        <v>302.08000000000004</v>
      </c>
      <c r="N2844" s="115"/>
      <c r="Q2844" s="101"/>
      <c r="R2844" s="101"/>
      <c r="Z2844" s="143"/>
      <c r="AA2844" s="143"/>
      <c r="AB2844" s="143"/>
      <c r="AC2844" s="37"/>
    </row>
    <row r="2845" spans="1:29">
      <c r="A2845" s="442"/>
      <c r="B2845" s="432" t="s">
        <v>766</v>
      </c>
      <c r="C2845" s="432"/>
      <c r="D2845" s="432"/>
      <c r="E2845" s="432"/>
      <c r="F2845" s="432"/>
      <c r="G2845" s="432"/>
      <c r="H2845" s="115"/>
      <c r="I2845" s="115"/>
      <c r="J2845" s="115"/>
      <c r="K2845" s="115"/>
      <c r="L2845" s="115"/>
      <c r="M2845" s="115"/>
      <c r="N2845" s="170">
        <v>1</v>
      </c>
      <c r="Q2845" s="101"/>
      <c r="R2845" s="101"/>
      <c r="Z2845" s="143"/>
      <c r="AA2845" s="143"/>
      <c r="AB2845" s="143"/>
      <c r="AC2845" s="37"/>
    </row>
    <row r="2846" spans="1:29">
      <c r="A2846" s="442"/>
      <c r="B2846" s="433" t="s">
        <v>767</v>
      </c>
      <c r="C2846" s="433"/>
      <c r="D2846" s="433"/>
      <c r="E2846" s="433"/>
      <c r="F2846" s="433"/>
      <c r="G2846" s="433"/>
      <c r="H2846" s="115"/>
      <c r="I2846" s="115"/>
      <c r="J2846" s="115"/>
      <c r="K2846" s="115"/>
      <c r="L2846" s="115"/>
      <c r="M2846" s="115"/>
      <c r="N2846" s="157">
        <f>(N2845/D2839)*G2839*N2837</f>
        <v>3020.8</v>
      </c>
      <c r="Q2846" s="101"/>
      <c r="R2846" s="101"/>
      <c r="Z2846" s="143"/>
      <c r="AA2846" s="143"/>
      <c r="AB2846" s="143"/>
      <c r="AC2846" s="37"/>
    </row>
    <row r="2847" spans="1:29">
      <c r="A2847" s="442"/>
      <c r="B2847" s="432"/>
      <c r="C2847" s="432"/>
      <c r="D2847" s="432"/>
      <c r="E2847" s="432"/>
      <c r="F2847" s="432"/>
      <c r="G2847" s="432"/>
      <c r="H2847" s="115"/>
      <c r="I2847" s="115"/>
      <c r="J2847" s="115"/>
      <c r="K2847" s="115"/>
      <c r="L2847" s="115"/>
      <c r="M2847" s="115"/>
      <c r="N2847" s="115"/>
      <c r="Z2847" s="143"/>
      <c r="AA2847" s="143"/>
      <c r="AB2847" s="143"/>
      <c r="AC2847" s="37"/>
    </row>
    <row r="2848" spans="1:29">
      <c r="A2848" s="442"/>
      <c r="B2848" s="433"/>
      <c r="C2848" s="433"/>
      <c r="D2848" s="433"/>
      <c r="E2848" s="433"/>
      <c r="F2848" s="433"/>
      <c r="G2848" s="433"/>
      <c r="H2848" s="115"/>
      <c r="I2848" s="115"/>
      <c r="J2848" s="115"/>
      <c r="K2848" s="115"/>
      <c r="L2848" s="115"/>
      <c r="M2848" s="115"/>
      <c r="N2848" s="115"/>
      <c r="Z2848" s="143"/>
      <c r="AA2848" s="143"/>
      <c r="AB2848" s="143"/>
      <c r="AC2848" s="37"/>
    </row>
    <row r="2849" spans="1:29">
      <c r="A2849" s="442"/>
      <c r="B2849" s="448" t="s">
        <v>720</v>
      </c>
      <c r="C2849" s="448"/>
      <c r="D2849" s="448"/>
      <c r="E2849" s="448"/>
      <c r="F2849" s="448"/>
      <c r="G2849" s="448"/>
      <c r="H2849" s="152">
        <f t="shared" ref="H2849:N2850" si="179">H2841+H2843+H2845+H2847</f>
        <v>1</v>
      </c>
      <c r="I2849" s="152">
        <f t="shared" si="179"/>
        <v>1</v>
      </c>
      <c r="J2849" s="152">
        <f t="shared" si="179"/>
        <v>1</v>
      </c>
      <c r="K2849" s="152">
        <f t="shared" si="179"/>
        <v>1</v>
      </c>
      <c r="L2849" s="152">
        <f t="shared" si="179"/>
        <v>1</v>
      </c>
      <c r="M2849" s="152">
        <f t="shared" si="179"/>
        <v>1</v>
      </c>
      <c r="N2849" s="152">
        <f t="shared" si="179"/>
        <v>1</v>
      </c>
      <c r="O2849" s="140"/>
      <c r="Z2849" s="143"/>
      <c r="AA2849" s="143"/>
      <c r="AB2849" s="143"/>
      <c r="AC2849" s="37"/>
    </row>
    <row r="2850" spans="1:29">
      <c r="A2850" s="442"/>
      <c r="B2850" s="439" t="s">
        <v>695</v>
      </c>
      <c r="C2850" s="439"/>
      <c r="D2850" s="439"/>
      <c r="E2850" s="439"/>
      <c r="F2850" s="439"/>
      <c r="G2850" s="439"/>
      <c r="H2850" s="117">
        <f t="shared" si="179"/>
        <v>9968.6400000000012</v>
      </c>
      <c r="I2850" s="117">
        <f t="shared" si="179"/>
        <v>6645.7600000000011</v>
      </c>
      <c r="J2850" s="117">
        <f t="shared" si="179"/>
        <v>4531.2</v>
      </c>
      <c r="K2850" s="117">
        <f t="shared" si="179"/>
        <v>3020.8</v>
      </c>
      <c r="L2850" s="117">
        <f t="shared" si="179"/>
        <v>2718.7200000000003</v>
      </c>
      <c r="M2850" s="117">
        <f t="shared" si="179"/>
        <v>302.08000000000004</v>
      </c>
      <c r="N2850" s="117">
        <f t="shared" si="179"/>
        <v>3020.8</v>
      </c>
      <c r="Z2850" s="143"/>
      <c r="AA2850" s="143"/>
      <c r="AB2850" s="143"/>
      <c r="AC2850" s="37"/>
    </row>
    <row r="2851" spans="1:29">
      <c r="A2851" s="442"/>
      <c r="B2851" s="449" t="s">
        <v>746</v>
      </c>
      <c r="C2851" s="449"/>
      <c r="D2851" s="449"/>
      <c r="E2851" s="449"/>
      <c r="F2851" s="449"/>
      <c r="G2851" s="449"/>
      <c r="H2851" s="470">
        <f>H2850+I2850</f>
        <v>16614.400000000001</v>
      </c>
      <c r="I2851" s="470"/>
      <c r="J2851" s="470"/>
      <c r="K2851" s="470"/>
      <c r="L2851" s="470"/>
      <c r="M2851" s="470"/>
      <c r="N2851" s="470"/>
      <c r="O2851" s="141"/>
      <c r="P2851" s="102"/>
      <c r="Z2851" s="143"/>
      <c r="AA2851" s="143"/>
      <c r="AB2851" s="143"/>
      <c r="AC2851" s="37"/>
    </row>
    <row r="2852" spans="1:29">
      <c r="A2852" s="442"/>
      <c r="B2852" s="449" t="s">
        <v>747</v>
      </c>
      <c r="C2852" s="449"/>
      <c r="D2852" s="449"/>
      <c r="E2852" s="449"/>
      <c r="F2852" s="449"/>
      <c r="G2852" s="449"/>
      <c r="H2852" s="473">
        <f>SUM(J2850:K2850)</f>
        <v>7552</v>
      </c>
      <c r="I2852" s="473"/>
      <c r="J2852" s="473"/>
      <c r="K2852" s="473"/>
      <c r="L2852" s="473"/>
      <c r="M2852" s="473"/>
      <c r="N2852" s="473"/>
      <c r="O2852" s="141"/>
      <c r="P2852" s="102"/>
      <c r="Z2852" s="143"/>
      <c r="AA2852" s="143"/>
      <c r="AB2852" s="143"/>
      <c r="AC2852" s="37"/>
    </row>
    <row r="2853" spans="1:29">
      <c r="A2853" s="442"/>
      <c r="B2853" s="449" t="s">
        <v>748</v>
      </c>
      <c r="C2853" s="449"/>
      <c r="D2853" s="449"/>
      <c r="E2853" s="449"/>
      <c r="F2853" s="449"/>
      <c r="G2853" s="449"/>
      <c r="H2853" s="473">
        <f>SUM(L2850:N2850)</f>
        <v>6041.6</v>
      </c>
      <c r="I2853" s="473"/>
      <c r="J2853" s="473"/>
      <c r="K2853" s="473"/>
      <c r="L2853" s="473"/>
      <c r="M2853" s="473"/>
      <c r="N2853" s="473"/>
      <c r="O2853" s="102"/>
      <c r="P2853" s="102"/>
      <c r="Z2853" s="143"/>
      <c r="AA2853" s="143"/>
      <c r="AB2853" s="143"/>
      <c r="AC2853" s="37"/>
    </row>
    <row r="2854" spans="1:29">
      <c r="A2854" s="442"/>
      <c r="B2854" s="439" t="s">
        <v>721</v>
      </c>
      <c r="C2854" s="439"/>
      <c r="D2854" s="439"/>
      <c r="E2854" s="439"/>
      <c r="F2854" s="439"/>
      <c r="G2854" s="439"/>
      <c r="H2854" s="473">
        <f>SUM(H2851:P2853)</f>
        <v>30208</v>
      </c>
      <c r="I2854" s="473"/>
      <c r="J2854" s="473"/>
      <c r="K2854" s="473"/>
      <c r="L2854" s="473"/>
      <c r="M2854" s="473"/>
      <c r="N2854" s="473"/>
      <c r="O2854" s="102"/>
      <c r="P2854" s="102"/>
      <c r="Z2854" s="143"/>
      <c r="AA2854" s="143"/>
      <c r="AB2854" s="143"/>
      <c r="AC2854" s="37"/>
    </row>
    <row r="2855" spans="1:29">
      <c r="A2855" s="442"/>
      <c r="B2855" s="450" t="s">
        <v>749</v>
      </c>
      <c r="C2855" s="450"/>
      <c r="D2855" s="450"/>
      <c r="E2855" s="450"/>
      <c r="F2855" s="450"/>
      <c r="G2855" s="450"/>
      <c r="H2855" s="471">
        <f>H2854/G2839</f>
        <v>1</v>
      </c>
      <c r="I2855" s="471"/>
      <c r="J2855" s="471"/>
      <c r="K2855" s="471"/>
      <c r="L2855" s="471"/>
      <c r="M2855" s="471"/>
      <c r="N2855" s="471"/>
      <c r="O2855" s="102"/>
      <c r="P2855" s="102"/>
      <c r="Z2855" s="143"/>
      <c r="AA2855" s="143"/>
      <c r="AB2855" s="143"/>
      <c r="AC2855" s="37"/>
    </row>
    <row r="2856" spans="1:29" s="102" customFormat="1" ht="15" customHeight="1">
      <c r="Z2856" s="143"/>
      <c r="AA2856" s="143"/>
      <c r="AB2856" s="143"/>
      <c r="AC2856" s="37"/>
    </row>
    <row r="2857" spans="1:29" ht="18" customHeight="1">
      <c r="A2857" s="422" t="s">
        <v>678</v>
      </c>
      <c r="B2857" s="422" t="s">
        <v>679</v>
      </c>
      <c r="C2857" s="422" t="s">
        <v>680</v>
      </c>
      <c r="D2857" s="422" t="s">
        <v>681</v>
      </c>
      <c r="E2857" s="422" t="s">
        <v>682</v>
      </c>
      <c r="F2857" s="423" t="s">
        <v>683</v>
      </c>
      <c r="G2857" s="423" t="s">
        <v>684</v>
      </c>
      <c r="H2857" s="445">
        <v>0.15</v>
      </c>
      <c r="I2857" s="445"/>
      <c r="J2857" s="445"/>
      <c r="K2857" s="480">
        <v>0.65</v>
      </c>
      <c r="L2857" s="480"/>
      <c r="M2857" s="480"/>
      <c r="N2857" s="444">
        <v>0.1</v>
      </c>
      <c r="O2857" s="444"/>
      <c r="P2857" s="139">
        <v>0.1</v>
      </c>
      <c r="Z2857" s="143"/>
      <c r="AA2857" s="143"/>
      <c r="AB2857" s="143"/>
      <c r="AC2857" s="37"/>
    </row>
    <row r="2858" spans="1:29" ht="29.25" customHeight="1">
      <c r="A2858" s="422"/>
      <c r="B2858" s="422"/>
      <c r="C2858" s="422"/>
      <c r="D2858" s="422"/>
      <c r="E2858" s="422"/>
      <c r="F2858" s="422"/>
      <c r="G2858" s="422"/>
      <c r="H2858" s="445" t="s">
        <v>727</v>
      </c>
      <c r="I2858" s="445"/>
      <c r="J2858" s="445"/>
      <c r="K2858" s="480" t="s">
        <v>728</v>
      </c>
      <c r="L2858" s="480"/>
      <c r="M2858" s="480"/>
      <c r="N2858" s="446" t="s">
        <v>729</v>
      </c>
      <c r="O2858" s="446"/>
      <c r="P2858" s="447" t="s">
        <v>730</v>
      </c>
      <c r="Z2858" s="143"/>
      <c r="AA2858" s="143"/>
      <c r="AB2858" s="143"/>
      <c r="AC2858" s="37"/>
    </row>
    <row r="2859" spans="1:29" ht="134.25" customHeight="1">
      <c r="A2859" s="426" t="s">
        <v>1054</v>
      </c>
      <c r="B2859" s="427" t="s">
        <v>1055</v>
      </c>
      <c r="C2859" s="428">
        <v>0</v>
      </c>
      <c r="D2859" s="428">
        <v>1</v>
      </c>
      <c r="E2859" s="474" t="s">
        <v>618</v>
      </c>
      <c r="F2859" s="429">
        <v>10985</v>
      </c>
      <c r="G2859" s="429">
        <f>D2859*F2859</f>
        <v>10985</v>
      </c>
      <c r="H2859" s="161" t="s">
        <v>1056</v>
      </c>
      <c r="I2859" s="181" t="s">
        <v>1057</v>
      </c>
      <c r="J2859" s="181" t="s">
        <v>1058</v>
      </c>
      <c r="K2859" s="153" t="s">
        <v>1056</v>
      </c>
      <c r="L2859" s="276" t="s">
        <v>1057</v>
      </c>
      <c r="M2859" s="276" t="s">
        <v>1058</v>
      </c>
      <c r="N2859" s="156" t="s">
        <v>736</v>
      </c>
      <c r="O2859" s="156" t="s">
        <v>737</v>
      </c>
      <c r="P2859" s="447"/>
      <c r="Z2859" s="143"/>
      <c r="AA2859" s="143"/>
      <c r="AB2859" s="143"/>
      <c r="AC2859" s="37"/>
    </row>
    <row r="2860" spans="1:29" ht="30" customHeight="1">
      <c r="A2860" s="426"/>
      <c r="B2860" s="427"/>
      <c r="C2860" s="427"/>
      <c r="D2860" s="427"/>
      <c r="E2860" s="427"/>
      <c r="F2860" s="427"/>
      <c r="G2860" s="427"/>
      <c r="H2860" s="161">
        <v>0.3</v>
      </c>
      <c r="I2860" s="161">
        <v>0.3</v>
      </c>
      <c r="J2860" s="161">
        <v>0.4</v>
      </c>
      <c r="K2860" s="153">
        <v>0.3</v>
      </c>
      <c r="L2860" s="153">
        <v>0.3</v>
      </c>
      <c r="M2860" s="153">
        <v>0.4</v>
      </c>
      <c r="N2860" s="144">
        <v>0.9</v>
      </c>
      <c r="O2860" s="144">
        <v>0.1</v>
      </c>
      <c r="P2860" s="447"/>
      <c r="Z2860" s="143"/>
      <c r="AA2860" s="143"/>
      <c r="AB2860" s="143"/>
      <c r="AC2860" s="37"/>
    </row>
    <row r="2861" spans="1:29">
      <c r="A2861" s="426"/>
      <c r="B2861" s="432" t="s">
        <v>766</v>
      </c>
      <c r="C2861" s="432"/>
      <c r="D2861" s="432"/>
      <c r="E2861" s="432"/>
      <c r="F2861" s="432"/>
      <c r="G2861" s="432"/>
      <c r="H2861" s="158">
        <v>1</v>
      </c>
      <c r="I2861" s="158">
        <v>1</v>
      </c>
      <c r="J2861" s="158">
        <v>1</v>
      </c>
      <c r="K2861" s="115"/>
      <c r="L2861" s="115"/>
      <c r="M2861" s="115"/>
      <c r="N2861" s="115"/>
      <c r="O2861" s="115"/>
      <c r="P2861" s="115"/>
      <c r="Z2861" s="143"/>
      <c r="AA2861" s="143"/>
      <c r="AB2861" s="143"/>
      <c r="AC2861" s="37"/>
    </row>
    <row r="2862" spans="1:29">
      <c r="A2862" s="426"/>
      <c r="B2862" s="433" t="s">
        <v>767</v>
      </c>
      <c r="C2862" s="433"/>
      <c r="D2862" s="433"/>
      <c r="E2862" s="433"/>
      <c r="F2862" s="433"/>
      <c r="G2862" s="433"/>
      <c r="H2862" s="157">
        <f>(H2861/D2859)*G2859*H2857*H2860</f>
        <v>494.32499999999999</v>
      </c>
      <c r="I2862" s="157">
        <f>(I2861/D2859)*G2859*H2857*I2860</f>
        <v>494.32499999999999</v>
      </c>
      <c r="J2862" s="157">
        <f>(J2861/D2859)*G2859*H2857*J2860</f>
        <v>659.1</v>
      </c>
      <c r="K2862" s="115"/>
      <c r="L2862" s="115"/>
      <c r="M2862" s="115"/>
      <c r="N2862" s="115"/>
      <c r="O2862" s="115"/>
      <c r="P2862" s="115"/>
      <c r="Z2862" s="143"/>
      <c r="AA2862" s="143"/>
      <c r="AB2862" s="143"/>
      <c r="AC2862" s="37"/>
    </row>
    <row r="2863" spans="1:29">
      <c r="A2863" s="426"/>
      <c r="B2863" s="432" t="s">
        <v>744</v>
      </c>
      <c r="C2863" s="432"/>
      <c r="D2863" s="432"/>
      <c r="E2863" s="432"/>
      <c r="F2863" s="432"/>
      <c r="G2863" s="432"/>
      <c r="H2863" s="115"/>
      <c r="I2863" s="115"/>
      <c r="J2863" s="115"/>
      <c r="K2863" s="130">
        <v>1</v>
      </c>
      <c r="L2863" s="115"/>
      <c r="M2863" s="130">
        <v>1</v>
      </c>
      <c r="N2863" s="115"/>
      <c r="O2863" s="115"/>
      <c r="P2863" s="115"/>
      <c r="Z2863" s="143"/>
      <c r="AA2863" s="143"/>
      <c r="AB2863" s="143"/>
      <c r="AC2863" s="37"/>
    </row>
    <row r="2864" spans="1:29">
      <c r="A2864" s="426"/>
      <c r="B2864" s="433" t="s">
        <v>745</v>
      </c>
      <c r="C2864" s="433"/>
      <c r="D2864" s="433"/>
      <c r="E2864" s="433"/>
      <c r="F2864" s="433"/>
      <c r="G2864" s="433"/>
      <c r="H2864" s="115"/>
      <c r="I2864" s="115"/>
      <c r="J2864" s="115"/>
      <c r="K2864" s="157">
        <f>(K2863/D2859)*G2859*K2857*K2860</f>
        <v>2142.0749999999998</v>
      </c>
      <c r="L2864" s="115"/>
      <c r="M2864" s="157">
        <f>(M2863/D2859)*G2859*K2857*M2860</f>
        <v>2856.1000000000004</v>
      </c>
      <c r="N2864" s="115"/>
      <c r="O2864" s="115"/>
      <c r="P2864" s="115"/>
      <c r="Z2864" s="143"/>
      <c r="AA2864" s="143"/>
      <c r="AB2864" s="143"/>
      <c r="AC2864" s="37"/>
    </row>
    <row r="2865" spans="1:29">
      <c r="A2865" s="426"/>
      <c r="B2865" s="432" t="s">
        <v>1399</v>
      </c>
      <c r="C2865" s="432"/>
      <c r="D2865" s="432"/>
      <c r="E2865" s="432"/>
      <c r="F2865" s="432"/>
      <c r="G2865" s="432"/>
      <c r="H2865" s="115"/>
      <c r="I2865" s="115"/>
      <c r="J2865" s="115"/>
      <c r="K2865" s="115"/>
      <c r="L2865" s="130">
        <v>1</v>
      </c>
      <c r="M2865" s="115"/>
      <c r="N2865" s="632">
        <v>1</v>
      </c>
      <c r="O2865" s="632">
        <v>1</v>
      </c>
      <c r="P2865" s="115"/>
      <c r="Z2865" s="143"/>
      <c r="AA2865" s="143"/>
      <c r="AB2865" s="143"/>
      <c r="AC2865" s="37"/>
    </row>
    <row r="2866" spans="1:29">
      <c r="A2866" s="426"/>
      <c r="B2866" s="433" t="s">
        <v>1400</v>
      </c>
      <c r="C2866" s="433"/>
      <c r="D2866" s="433"/>
      <c r="E2866" s="433"/>
      <c r="F2866" s="433"/>
      <c r="G2866" s="433"/>
      <c r="H2866" s="115"/>
      <c r="I2866" s="115"/>
      <c r="J2866" s="115"/>
      <c r="K2866" s="115"/>
      <c r="L2866" s="157">
        <f>(L2865/D2859)*G2859*K2857*L2860</f>
        <v>2142.0749999999998</v>
      </c>
      <c r="M2866" s="115"/>
      <c r="N2866" s="157">
        <f>(N2865/D2859)*G2859*N2857*N2860</f>
        <v>988.65</v>
      </c>
      <c r="O2866" s="157">
        <f>(O2865/D2859)*G2859*N2857*O2860</f>
        <v>109.85000000000001</v>
      </c>
      <c r="P2866" s="115"/>
      <c r="Z2866" s="143"/>
      <c r="AA2866" s="143"/>
      <c r="AB2866" s="143"/>
      <c r="AC2866" s="37"/>
    </row>
    <row r="2867" spans="1:29">
      <c r="A2867" s="426"/>
      <c r="B2867" s="438" t="s">
        <v>720</v>
      </c>
      <c r="C2867" s="438"/>
      <c r="D2867" s="438"/>
      <c r="E2867" s="438"/>
      <c r="F2867" s="438"/>
      <c r="G2867" s="438"/>
      <c r="H2867" s="152">
        <f>H2861+H2863+H2865</f>
        <v>1</v>
      </c>
      <c r="I2867" s="152">
        <f t="shared" ref="I2867:P2867" si="180">I2861+I2863+I2865</f>
        <v>1</v>
      </c>
      <c r="J2867" s="152">
        <f t="shared" si="180"/>
        <v>1</v>
      </c>
      <c r="K2867" s="152">
        <f t="shared" si="180"/>
        <v>1</v>
      </c>
      <c r="L2867" s="152">
        <f t="shared" si="180"/>
        <v>1</v>
      </c>
      <c r="M2867" s="152">
        <f t="shared" si="180"/>
        <v>1</v>
      </c>
      <c r="N2867" s="152">
        <f t="shared" si="180"/>
        <v>1</v>
      </c>
      <c r="O2867" s="152">
        <f t="shared" si="180"/>
        <v>1</v>
      </c>
      <c r="P2867" s="152">
        <f t="shared" si="180"/>
        <v>0</v>
      </c>
      <c r="Z2867" s="143"/>
      <c r="AA2867" s="143"/>
      <c r="AB2867" s="143"/>
      <c r="AC2867" s="37"/>
    </row>
    <row r="2868" spans="1:29">
      <c r="A2868" s="426"/>
      <c r="B2868" s="434" t="s">
        <v>695</v>
      </c>
      <c r="C2868" s="434"/>
      <c r="D2868" s="434"/>
      <c r="E2868" s="434"/>
      <c r="F2868" s="434"/>
      <c r="G2868" s="434"/>
      <c r="H2868" s="117">
        <f>H2862+H2864+H2866</f>
        <v>494.32499999999999</v>
      </c>
      <c r="I2868" s="117">
        <f t="shared" ref="I2868:P2868" si="181">I2862+I2864+I2866</f>
        <v>494.32499999999999</v>
      </c>
      <c r="J2868" s="117">
        <f t="shared" si="181"/>
        <v>659.1</v>
      </c>
      <c r="K2868" s="117">
        <f t="shared" si="181"/>
        <v>2142.0749999999998</v>
      </c>
      <c r="L2868" s="117">
        <f t="shared" si="181"/>
        <v>2142.0749999999998</v>
      </c>
      <c r="M2868" s="117">
        <f t="shared" si="181"/>
        <v>2856.1000000000004</v>
      </c>
      <c r="N2868" s="117">
        <f t="shared" si="181"/>
        <v>988.65</v>
      </c>
      <c r="O2868" s="117">
        <f t="shared" si="181"/>
        <v>109.85000000000001</v>
      </c>
      <c r="P2868" s="117">
        <f t="shared" si="181"/>
        <v>0</v>
      </c>
      <c r="Z2868" s="143"/>
      <c r="AA2868" s="143"/>
      <c r="AB2868" s="143"/>
      <c r="AC2868" s="37"/>
    </row>
    <row r="2869" spans="1:29" ht="28.5" customHeight="1">
      <c r="A2869" s="426"/>
      <c r="B2869" s="523" t="s">
        <v>746</v>
      </c>
      <c r="C2869" s="523"/>
      <c r="D2869" s="523"/>
      <c r="E2869" s="523"/>
      <c r="F2869" s="523"/>
      <c r="G2869" s="523"/>
      <c r="H2869" s="467">
        <f>SUM(H2868:J2868)</f>
        <v>1647.75</v>
      </c>
      <c r="I2869" s="467"/>
      <c r="J2869" s="467"/>
      <c r="K2869" s="467"/>
      <c r="L2869" s="467"/>
      <c r="M2869" s="467"/>
      <c r="N2869" s="467"/>
      <c r="O2869" s="467"/>
      <c r="P2869" s="467"/>
      <c r="Z2869" s="143"/>
      <c r="AA2869" s="143"/>
      <c r="AB2869" s="143"/>
      <c r="AC2869" s="37"/>
    </row>
    <row r="2870" spans="1:29" ht="28.5" customHeight="1">
      <c r="A2870" s="426"/>
      <c r="B2870" s="523" t="s">
        <v>747</v>
      </c>
      <c r="C2870" s="523"/>
      <c r="D2870" s="523"/>
      <c r="E2870" s="523"/>
      <c r="F2870" s="523"/>
      <c r="G2870" s="523"/>
      <c r="H2870" s="467">
        <f>SUM(K2868:M2868)</f>
        <v>7140.25</v>
      </c>
      <c r="I2870" s="467"/>
      <c r="J2870" s="467"/>
      <c r="K2870" s="467"/>
      <c r="L2870" s="467"/>
      <c r="M2870" s="467"/>
      <c r="N2870" s="467"/>
      <c r="O2870" s="467"/>
      <c r="P2870" s="467"/>
      <c r="Z2870" s="143"/>
      <c r="AA2870" s="143"/>
      <c r="AB2870" s="143"/>
      <c r="AC2870" s="37"/>
    </row>
    <row r="2871" spans="1:29" ht="28.5" customHeight="1">
      <c r="A2871" s="426"/>
      <c r="B2871" s="523" t="s">
        <v>748</v>
      </c>
      <c r="C2871" s="523"/>
      <c r="D2871" s="523"/>
      <c r="E2871" s="523"/>
      <c r="F2871" s="523"/>
      <c r="G2871" s="523"/>
      <c r="H2871" s="467">
        <f>SUM(N2868:P2868)</f>
        <v>1098.5</v>
      </c>
      <c r="I2871" s="467"/>
      <c r="J2871" s="467"/>
      <c r="K2871" s="467"/>
      <c r="L2871" s="467"/>
      <c r="M2871" s="467"/>
      <c r="N2871" s="467"/>
      <c r="O2871" s="467"/>
      <c r="P2871" s="467"/>
      <c r="Z2871" s="143"/>
      <c r="AA2871" s="143"/>
      <c r="AB2871" s="143"/>
      <c r="AC2871" s="37"/>
    </row>
    <row r="2872" spans="1:29" ht="28.5" customHeight="1">
      <c r="A2872" s="426"/>
      <c r="B2872" s="434" t="s">
        <v>721</v>
      </c>
      <c r="C2872" s="434"/>
      <c r="D2872" s="434"/>
      <c r="E2872" s="434"/>
      <c r="F2872" s="434"/>
      <c r="G2872" s="434"/>
      <c r="H2872" s="467">
        <f>SUM(H2869:P2871)</f>
        <v>9886.5</v>
      </c>
      <c r="I2872" s="467"/>
      <c r="J2872" s="467"/>
      <c r="K2872" s="467"/>
      <c r="L2872" s="467"/>
      <c r="M2872" s="467"/>
      <c r="N2872" s="467"/>
      <c r="O2872" s="467"/>
      <c r="P2872" s="467"/>
      <c r="Z2872" s="143"/>
      <c r="AA2872" s="143"/>
      <c r="AB2872" s="143"/>
      <c r="AC2872" s="37"/>
    </row>
    <row r="2873" spans="1:29" ht="28.5" customHeight="1">
      <c r="A2873" s="426"/>
      <c r="B2873" s="436" t="s">
        <v>749</v>
      </c>
      <c r="C2873" s="436"/>
      <c r="D2873" s="436"/>
      <c r="E2873" s="436"/>
      <c r="F2873" s="436"/>
      <c r="G2873" s="436"/>
      <c r="H2873" s="469">
        <f>H2872/G2859</f>
        <v>0.9</v>
      </c>
      <c r="I2873" s="469"/>
      <c r="J2873" s="469"/>
      <c r="K2873" s="469"/>
      <c r="L2873" s="469"/>
      <c r="M2873" s="469"/>
      <c r="N2873" s="469"/>
      <c r="O2873" s="469"/>
      <c r="P2873" s="469"/>
      <c r="Z2873" s="143"/>
      <c r="AA2873" s="143"/>
      <c r="AB2873" s="143"/>
      <c r="AC2873" s="37"/>
    </row>
    <row r="2874" spans="1:29" s="102" customFormat="1" ht="15" customHeight="1">
      <c r="Z2874" s="143"/>
      <c r="AA2874" s="143"/>
      <c r="AB2874" s="143"/>
      <c r="AC2874" s="37"/>
    </row>
    <row r="2875" spans="1:29" ht="18" customHeight="1">
      <c r="A2875" s="422" t="s">
        <v>678</v>
      </c>
      <c r="B2875" s="422" t="s">
        <v>679</v>
      </c>
      <c r="C2875" s="422" t="s">
        <v>680</v>
      </c>
      <c r="D2875" s="422" t="s">
        <v>681</v>
      </c>
      <c r="E2875" s="422" t="s">
        <v>682</v>
      </c>
      <c r="F2875" s="423" t="s">
        <v>683</v>
      </c>
      <c r="G2875" s="423" t="s">
        <v>684</v>
      </c>
      <c r="H2875" s="445">
        <v>0.15</v>
      </c>
      <c r="I2875" s="445"/>
      <c r="J2875" s="480">
        <v>0.65</v>
      </c>
      <c r="K2875" s="480"/>
      <c r="L2875" s="444">
        <v>0.1</v>
      </c>
      <c r="M2875" s="444"/>
      <c r="N2875" s="139">
        <v>0.1</v>
      </c>
      <c r="Z2875" s="143"/>
      <c r="AA2875" s="143"/>
      <c r="AB2875" s="143"/>
      <c r="AC2875" s="37"/>
    </row>
    <row r="2876" spans="1:29" ht="29.25" customHeight="1">
      <c r="A2876" s="422"/>
      <c r="B2876" s="422"/>
      <c r="C2876" s="422"/>
      <c r="D2876" s="422"/>
      <c r="E2876" s="422"/>
      <c r="F2876" s="422"/>
      <c r="G2876" s="422"/>
      <c r="H2876" s="445" t="s">
        <v>727</v>
      </c>
      <c r="I2876" s="445"/>
      <c r="J2876" s="480" t="s">
        <v>728</v>
      </c>
      <c r="K2876" s="480"/>
      <c r="L2876" s="446" t="s">
        <v>729</v>
      </c>
      <c r="M2876" s="446"/>
      <c r="N2876" s="447" t="s">
        <v>730</v>
      </c>
      <c r="Z2876" s="143"/>
      <c r="AA2876" s="143"/>
      <c r="AB2876" s="143"/>
      <c r="AC2876" s="37"/>
    </row>
    <row r="2877" spans="1:29" ht="134.25" customHeight="1">
      <c r="A2877" s="426" t="s">
        <v>1059</v>
      </c>
      <c r="B2877" s="427" t="s">
        <v>1060</v>
      </c>
      <c r="C2877" s="428">
        <v>0</v>
      </c>
      <c r="D2877" s="428">
        <v>1</v>
      </c>
      <c r="E2877" s="474" t="s">
        <v>618</v>
      </c>
      <c r="F2877" s="429">
        <v>8238</v>
      </c>
      <c r="G2877" s="429">
        <f>D2877*F2877</f>
        <v>8238</v>
      </c>
      <c r="H2877" s="161" t="s">
        <v>834</v>
      </c>
      <c r="I2877" s="181" t="s">
        <v>850</v>
      </c>
      <c r="J2877" s="153" t="s">
        <v>834</v>
      </c>
      <c r="K2877" s="276" t="s">
        <v>850</v>
      </c>
      <c r="L2877" s="156" t="s">
        <v>736</v>
      </c>
      <c r="M2877" s="156" t="s">
        <v>737</v>
      </c>
      <c r="N2877" s="447"/>
      <c r="Z2877" s="143"/>
      <c r="AA2877" s="143"/>
      <c r="AB2877" s="143"/>
      <c r="AC2877" s="37"/>
    </row>
    <row r="2878" spans="1:29" ht="30" customHeight="1">
      <c r="A2878" s="426"/>
      <c r="B2878" s="427"/>
      <c r="C2878" s="427"/>
      <c r="D2878" s="427"/>
      <c r="E2878" s="427"/>
      <c r="F2878" s="427"/>
      <c r="G2878" s="427"/>
      <c r="H2878" s="161">
        <v>0.5</v>
      </c>
      <c r="I2878" s="161">
        <v>0.5</v>
      </c>
      <c r="J2878" s="153">
        <v>0.5</v>
      </c>
      <c r="K2878" s="153">
        <v>0.5</v>
      </c>
      <c r="L2878" s="144">
        <v>0.9</v>
      </c>
      <c r="M2878" s="144">
        <v>0.1</v>
      </c>
      <c r="N2878" s="447"/>
      <c r="P2878" s="102"/>
      <c r="Z2878" s="143"/>
      <c r="AA2878" s="143"/>
      <c r="AB2878" s="143"/>
      <c r="AC2878" s="37"/>
    </row>
    <row r="2879" spans="1:29">
      <c r="A2879" s="426"/>
      <c r="B2879" s="432" t="s">
        <v>766</v>
      </c>
      <c r="C2879" s="432"/>
      <c r="D2879" s="432"/>
      <c r="E2879" s="432"/>
      <c r="F2879" s="432"/>
      <c r="G2879" s="432"/>
      <c r="H2879" s="158">
        <v>1</v>
      </c>
      <c r="I2879" s="158">
        <v>1</v>
      </c>
      <c r="J2879" s="115"/>
      <c r="K2879" s="115"/>
      <c r="L2879" s="115"/>
      <c r="M2879" s="115"/>
      <c r="N2879" s="115"/>
      <c r="P2879" s="102"/>
      <c r="Z2879" s="143"/>
      <c r="AA2879" s="143"/>
      <c r="AB2879" s="143"/>
      <c r="AC2879" s="37"/>
    </row>
    <row r="2880" spans="1:29">
      <c r="A2880" s="426"/>
      <c r="B2880" s="433" t="s">
        <v>767</v>
      </c>
      <c r="C2880" s="433"/>
      <c r="D2880" s="433"/>
      <c r="E2880" s="433"/>
      <c r="F2880" s="433"/>
      <c r="G2880" s="433"/>
      <c r="H2880" s="157">
        <f>(H2879/D2877)*G2877*H2875*H2878</f>
        <v>617.85</v>
      </c>
      <c r="I2880" s="157">
        <f>(I2879/D2877)*G2877*H2875*I2878</f>
        <v>617.85</v>
      </c>
      <c r="J2880" s="115"/>
      <c r="K2880" s="115"/>
      <c r="L2880" s="115"/>
      <c r="M2880" s="115"/>
      <c r="N2880" s="115"/>
      <c r="P2880" s="102"/>
      <c r="Z2880" s="143"/>
      <c r="AA2880" s="143"/>
      <c r="AB2880" s="143"/>
      <c r="AC2880" s="37"/>
    </row>
    <row r="2881" spans="1:29">
      <c r="A2881" s="426"/>
      <c r="B2881" s="432" t="s">
        <v>744</v>
      </c>
      <c r="C2881" s="432"/>
      <c r="D2881" s="432"/>
      <c r="E2881" s="432"/>
      <c r="F2881" s="432"/>
      <c r="G2881" s="432"/>
      <c r="H2881" s="115"/>
      <c r="I2881" s="115"/>
      <c r="J2881" s="130">
        <v>1</v>
      </c>
      <c r="K2881" s="130">
        <v>1</v>
      </c>
      <c r="L2881" s="170">
        <v>1</v>
      </c>
      <c r="M2881" s="170">
        <v>1</v>
      </c>
      <c r="N2881" s="170">
        <v>1</v>
      </c>
      <c r="P2881" s="102"/>
      <c r="Z2881" s="143"/>
      <c r="AA2881" s="143"/>
      <c r="AB2881" s="143"/>
      <c r="AC2881" s="37"/>
    </row>
    <row r="2882" spans="1:29">
      <c r="A2882" s="426"/>
      <c r="B2882" s="433" t="s">
        <v>745</v>
      </c>
      <c r="C2882" s="433"/>
      <c r="D2882" s="433"/>
      <c r="E2882" s="433"/>
      <c r="F2882" s="433"/>
      <c r="G2882" s="433"/>
      <c r="H2882" s="115"/>
      <c r="I2882" s="115"/>
      <c r="J2882" s="157">
        <f>(J2881/D2877)*G2877*J2875*J2878</f>
        <v>2677.35</v>
      </c>
      <c r="K2882" s="157">
        <f>(K2881/D2877)*G2877*J2875*K2878</f>
        <v>2677.35</v>
      </c>
      <c r="L2882" s="157">
        <f>(L2881/D2877)*G2877*L2875*L2878</f>
        <v>741.42000000000007</v>
      </c>
      <c r="M2882" s="157">
        <f>(M2881/D2877)*G2877*L2875*M2878</f>
        <v>82.38000000000001</v>
      </c>
      <c r="N2882" s="157">
        <f>(N2881/D2877)*G2877*N2875</f>
        <v>823.80000000000007</v>
      </c>
      <c r="P2882" s="102"/>
      <c r="Z2882" s="143"/>
      <c r="AA2882" s="143"/>
      <c r="AB2882" s="143"/>
      <c r="AC2882" s="37"/>
    </row>
    <row r="2883" spans="1:29">
      <c r="A2883" s="426"/>
      <c r="B2883" s="438" t="s">
        <v>720</v>
      </c>
      <c r="C2883" s="438"/>
      <c r="D2883" s="438"/>
      <c r="E2883" s="438"/>
      <c r="F2883" s="438"/>
      <c r="G2883" s="438"/>
      <c r="H2883" s="152">
        <f t="shared" ref="H2883:N2884" si="182">H2879+H2881</f>
        <v>1</v>
      </c>
      <c r="I2883" s="152">
        <f t="shared" si="182"/>
        <v>1</v>
      </c>
      <c r="J2883" s="152">
        <f t="shared" si="182"/>
        <v>1</v>
      </c>
      <c r="K2883" s="152">
        <f t="shared" si="182"/>
        <v>1</v>
      </c>
      <c r="L2883" s="152">
        <f t="shared" si="182"/>
        <v>1</v>
      </c>
      <c r="M2883" s="152">
        <f t="shared" si="182"/>
        <v>1</v>
      </c>
      <c r="N2883" s="152">
        <f t="shared" si="182"/>
        <v>1</v>
      </c>
      <c r="O2883" s="102"/>
      <c r="P2883" s="102"/>
      <c r="Z2883" s="143"/>
      <c r="AA2883" s="143"/>
      <c r="AB2883" s="143"/>
      <c r="AC2883" s="37"/>
    </row>
    <row r="2884" spans="1:29">
      <c r="A2884" s="426"/>
      <c r="B2884" s="434" t="s">
        <v>695</v>
      </c>
      <c r="C2884" s="434"/>
      <c r="D2884" s="434"/>
      <c r="E2884" s="434"/>
      <c r="F2884" s="434"/>
      <c r="G2884" s="434"/>
      <c r="H2884" s="117">
        <f t="shared" si="182"/>
        <v>617.85</v>
      </c>
      <c r="I2884" s="117">
        <f t="shared" si="182"/>
        <v>617.85</v>
      </c>
      <c r="J2884" s="117">
        <f t="shared" si="182"/>
        <v>2677.35</v>
      </c>
      <c r="K2884" s="117">
        <f t="shared" si="182"/>
        <v>2677.35</v>
      </c>
      <c r="L2884" s="117">
        <f t="shared" si="182"/>
        <v>741.42000000000007</v>
      </c>
      <c r="M2884" s="117">
        <f t="shared" si="182"/>
        <v>82.38000000000001</v>
      </c>
      <c r="N2884" s="117">
        <f t="shared" si="182"/>
        <v>823.80000000000007</v>
      </c>
      <c r="O2884" s="102"/>
      <c r="P2884" s="102"/>
      <c r="Z2884" s="143"/>
      <c r="AA2884" s="143"/>
      <c r="AB2884" s="143"/>
      <c r="AC2884" s="37"/>
    </row>
    <row r="2885" spans="1:29" ht="28.5" customHeight="1">
      <c r="A2885" s="426"/>
      <c r="B2885" s="523" t="s">
        <v>746</v>
      </c>
      <c r="C2885" s="523"/>
      <c r="D2885" s="523"/>
      <c r="E2885" s="523"/>
      <c r="F2885" s="523"/>
      <c r="G2885" s="523"/>
      <c r="H2885" s="524">
        <f>SUM(H2884:I2884)</f>
        <v>1235.7</v>
      </c>
      <c r="I2885" s="524"/>
      <c r="J2885" s="524"/>
      <c r="K2885" s="524"/>
      <c r="L2885" s="524"/>
      <c r="M2885" s="524"/>
      <c r="N2885" s="524"/>
      <c r="O2885" s="102"/>
      <c r="P2885" s="102"/>
      <c r="Z2885" s="143"/>
      <c r="AA2885" s="143"/>
      <c r="AB2885" s="143"/>
      <c r="AC2885" s="37"/>
    </row>
    <row r="2886" spans="1:29" ht="28.5" customHeight="1">
      <c r="A2886" s="426"/>
      <c r="B2886" s="523" t="s">
        <v>747</v>
      </c>
      <c r="C2886" s="523"/>
      <c r="D2886" s="523"/>
      <c r="E2886" s="523"/>
      <c r="F2886" s="523"/>
      <c r="G2886" s="523"/>
      <c r="H2886" s="524">
        <f>SUM(J2884:K2884)</f>
        <v>5354.7</v>
      </c>
      <c r="I2886" s="524"/>
      <c r="J2886" s="524"/>
      <c r="K2886" s="524"/>
      <c r="L2886" s="524"/>
      <c r="M2886" s="524"/>
      <c r="N2886" s="524"/>
      <c r="O2886" s="102"/>
      <c r="P2886" s="102"/>
      <c r="Z2886" s="143"/>
      <c r="AA2886" s="143"/>
      <c r="AB2886" s="143"/>
      <c r="AC2886" s="37"/>
    </row>
    <row r="2887" spans="1:29" ht="28.5" customHeight="1">
      <c r="A2887" s="426"/>
      <c r="B2887" s="523" t="s">
        <v>748</v>
      </c>
      <c r="C2887" s="523"/>
      <c r="D2887" s="523"/>
      <c r="E2887" s="523"/>
      <c r="F2887" s="523"/>
      <c r="G2887" s="523"/>
      <c r="H2887" s="524">
        <f>SUM(L2884:N2884)</f>
        <v>1647.6000000000001</v>
      </c>
      <c r="I2887" s="524"/>
      <c r="J2887" s="524"/>
      <c r="K2887" s="524"/>
      <c r="L2887" s="524"/>
      <c r="M2887" s="524"/>
      <c r="N2887" s="524"/>
      <c r="O2887" s="102"/>
      <c r="P2887" s="102"/>
      <c r="Z2887" s="143"/>
      <c r="AA2887" s="143"/>
      <c r="AB2887" s="143"/>
      <c r="AC2887" s="37"/>
    </row>
    <row r="2888" spans="1:29" ht="28.5" customHeight="1">
      <c r="A2888" s="426"/>
      <c r="B2888" s="434" t="s">
        <v>721</v>
      </c>
      <c r="C2888" s="434"/>
      <c r="D2888" s="434"/>
      <c r="E2888" s="434"/>
      <c r="F2888" s="434"/>
      <c r="G2888" s="434"/>
      <c r="H2888" s="524">
        <f>SUM(H2885:P2887)</f>
        <v>8238</v>
      </c>
      <c r="I2888" s="524"/>
      <c r="J2888" s="524"/>
      <c r="K2888" s="524"/>
      <c r="L2888" s="524"/>
      <c r="M2888" s="524"/>
      <c r="N2888" s="524"/>
      <c r="O2888" s="102"/>
      <c r="P2888" s="102"/>
      <c r="Z2888" s="143"/>
      <c r="AA2888" s="143"/>
      <c r="AB2888" s="143"/>
      <c r="AC2888" s="37"/>
    </row>
    <row r="2889" spans="1:29" ht="28.5" customHeight="1">
      <c r="A2889" s="426"/>
      <c r="B2889" s="436" t="s">
        <v>749</v>
      </c>
      <c r="C2889" s="436"/>
      <c r="D2889" s="436"/>
      <c r="E2889" s="436"/>
      <c r="F2889" s="436"/>
      <c r="G2889" s="436"/>
      <c r="H2889" s="469">
        <f>H2888/G2877</f>
        <v>1</v>
      </c>
      <c r="I2889" s="469"/>
      <c r="J2889" s="469"/>
      <c r="K2889" s="469"/>
      <c r="L2889" s="469"/>
      <c r="M2889" s="469"/>
      <c r="N2889" s="469"/>
      <c r="O2889" s="102"/>
      <c r="P2889" s="102"/>
      <c r="Z2889" s="143"/>
      <c r="AA2889" s="143"/>
      <c r="AB2889" s="143"/>
      <c r="AC2889" s="37"/>
    </row>
    <row r="2890" spans="1:29" ht="28.5" customHeight="1">
      <c r="A2890" s="278"/>
      <c r="B2890" s="278"/>
      <c r="C2890" s="278"/>
      <c r="D2890" s="278"/>
      <c r="E2890" s="278"/>
      <c r="F2890" s="278"/>
      <c r="G2890" s="278"/>
      <c r="H2890" s="278"/>
      <c r="I2890" s="278"/>
      <c r="J2890" s="278"/>
      <c r="K2890" s="278"/>
      <c r="L2890" s="278"/>
      <c r="M2890" s="278"/>
      <c r="N2890" s="278"/>
      <c r="O2890" s="102"/>
      <c r="P2890" s="102"/>
      <c r="Z2890" s="143"/>
      <c r="AA2890" s="143"/>
      <c r="AB2890" s="143"/>
      <c r="AC2890" s="37"/>
    </row>
    <row r="2891" spans="1:29" ht="15" customHeight="1">
      <c r="A2891" s="422" t="s">
        <v>678</v>
      </c>
      <c r="B2891" s="422" t="s">
        <v>679</v>
      </c>
      <c r="C2891" s="422" t="s">
        <v>680</v>
      </c>
      <c r="D2891" s="422" t="s">
        <v>681</v>
      </c>
      <c r="E2891" s="422" t="s">
        <v>682</v>
      </c>
      <c r="F2891" s="423" t="s">
        <v>683</v>
      </c>
      <c r="G2891" s="423" t="s">
        <v>684</v>
      </c>
      <c r="H2891" s="138">
        <v>0.55000000000000004</v>
      </c>
      <c r="I2891" s="451">
        <v>0.25</v>
      </c>
      <c r="J2891" s="451"/>
      <c r="K2891" s="451"/>
      <c r="L2891" s="451"/>
      <c r="M2891" s="451"/>
      <c r="N2891" s="444">
        <v>0.1</v>
      </c>
      <c r="O2891" s="444"/>
      <c r="P2891" s="139">
        <v>0.1</v>
      </c>
      <c r="Z2891" s="143"/>
      <c r="AA2891" s="143"/>
      <c r="AB2891" s="143"/>
      <c r="AC2891" s="37"/>
    </row>
    <row r="2892" spans="1:29" ht="14.25" customHeight="1">
      <c r="A2892" s="422"/>
      <c r="B2892" s="422"/>
      <c r="C2892" s="422"/>
      <c r="D2892" s="422"/>
      <c r="E2892" s="422"/>
      <c r="F2892" s="422"/>
      <c r="G2892" s="422"/>
      <c r="H2892" s="445" t="s">
        <v>727</v>
      </c>
      <c r="I2892" s="452" t="s">
        <v>728</v>
      </c>
      <c r="J2892" s="452"/>
      <c r="K2892" s="452"/>
      <c r="L2892" s="452"/>
      <c r="M2892" s="452"/>
      <c r="N2892" s="446" t="s">
        <v>729</v>
      </c>
      <c r="O2892" s="446"/>
      <c r="P2892" s="447" t="s">
        <v>730</v>
      </c>
      <c r="Z2892" s="143"/>
      <c r="AA2892" s="143"/>
      <c r="AB2892" s="143"/>
      <c r="AC2892" s="37"/>
    </row>
    <row r="2893" spans="1:29" ht="67.5" customHeight="1">
      <c r="A2893" s="442" t="s">
        <v>1061</v>
      </c>
      <c r="B2893" s="525" t="s">
        <v>786</v>
      </c>
      <c r="C2893" s="428">
        <v>0</v>
      </c>
      <c r="D2893" s="428">
        <v>1</v>
      </c>
      <c r="E2893" s="474" t="s">
        <v>618</v>
      </c>
      <c r="F2893" s="429">
        <v>2900</v>
      </c>
      <c r="G2893" s="429">
        <v>2900</v>
      </c>
      <c r="H2893" s="445"/>
      <c r="I2893" s="154" t="s">
        <v>784</v>
      </c>
      <c r="J2893" s="154" t="s">
        <v>733</v>
      </c>
      <c r="K2893" s="154" t="s">
        <v>756</v>
      </c>
      <c r="L2893" s="154" t="s">
        <v>757</v>
      </c>
      <c r="M2893" s="154" t="s">
        <v>735</v>
      </c>
      <c r="N2893" s="144" t="s">
        <v>736</v>
      </c>
      <c r="O2893" s="144" t="s">
        <v>737</v>
      </c>
      <c r="P2893" s="447"/>
      <c r="Z2893" s="143"/>
      <c r="AA2893" s="143"/>
      <c r="AB2893" s="143"/>
      <c r="AC2893" s="37"/>
    </row>
    <row r="2894" spans="1:29" ht="39" customHeight="1">
      <c r="A2894" s="442"/>
      <c r="B2894" s="525"/>
      <c r="C2894" s="525"/>
      <c r="D2894" s="525"/>
      <c r="E2894" s="525"/>
      <c r="F2894" s="525"/>
      <c r="G2894" s="525"/>
      <c r="H2894" s="525"/>
      <c r="I2894" s="153">
        <v>0.5</v>
      </c>
      <c r="J2894" s="153">
        <v>0.2</v>
      </c>
      <c r="K2894" s="153">
        <v>0.1</v>
      </c>
      <c r="L2894" s="153">
        <v>0.1</v>
      </c>
      <c r="M2894" s="153">
        <v>0.1</v>
      </c>
      <c r="N2894" s="144">
        <v>0.9</v>
      </c>
      <c r="O2894" s="144">
        <v>0.1</v>
      </c>
      <c r="P2894" s="447"/>
      <c r="Z2894" s="143"/>
      <c r="AA2894" s="143"/>
      <c r="AB2894" s="143"/>
      <c r="AC2894" s="37"/>
    </row>
    <row r="2895" spans="1:29">
      <c r="A2895" s="442"/>
      <c r="B2895" s="432" t="s">
        <v>762</v>
      </c>
      <c r="C2895" s="432"/>
      <c r="D2895" s="432"/>
      <c r="E2895" s="432"/>
      <c r="F2895" s="432"/>
      <c r="G2895" s="432"/>
      <c r="H2895" s="175">
        <v>1</v>
      </c>
      <c r="I2895" s="149"/>
      <c r="J2895" s="149"/>
      <c r="K2895" s="149"/>
      <c r="L2895" s="149"/>
      <c r="M2895" s="149"/>
      <c r="N2895" s="149"/>
      <c r="O2895" s="149"/>
      <c r="P2895" s="149"/>
      <c r="Z2895" s="143"/>
      <c r="AA2895" s="143"/>
      <c r="AB2895" s="143"/>
      <c r="AC2895" s="37"/>
    </row>
    <row r="2896" spans="1:29">
      <c r="A2896" s="442"/>
      <c r="B2896" s="433" t="s">
        <v>763</v>
      </c>
      <c r="C2896" s="433"/>
      <c r="D2896" s="433"/>
      <c r="E2896" s="433"/>
      <c r="F2896" s="433"/>
      <c r="G2896" s="433"/>
      <c r="H2896" s="177">
        <f>(H2895/D2893)*G2893*H2891</f>
        <v>1595.0000000000002</v>
      </c>
      <c r="I2896" s="149"/>
      <c r="J2896" s="149"/>
      <c r="K2896" s="149"/>
      <c r="L2896" s="149"/>
      <c r="M2896" s="149"/>
      <c r="N2896" s="149"/>
      <c r="O2896" s="149"/>
      <c r="P2896" s="149"/>
      <c r="Z2896" s="143"/>
      <c r="AA2896" s="143"/>
      <c r="AB2896" s="143"/>
      <c r="AC2896" s="37"/>
    </row>
    <row r="2897" spans="1:29">
      <c r="A2897" s="442"/>
      <c r="B2897" s="432" t="s">
        <v>744</v>
      </c>
      <c r="C2897" s="432"/>
      <c r="D2897" s="432"/>
      <c r="E2897" s="432"/>
      <c r="F2897" s="432"/>
      <c r="G2897" s="432"/>
      <c r="H2897" s="115"/>
      <c r="I2897" s="130">
        <v>1</v>
      </c>
      <c r="J2897" s="130">
        <v>1</v>
      </c>
      <c r="K2897" s="130">
        <v>1</v>
      </c>
      <c r="L2897" s="130">
        <v>1</v>
      </c>
      <c r="M2897" s="130">
        <v>1</v>
      </c>
      <c r="N2897" s="149"/>
      <c r="O2897" s="149"/>
      <c r="P2897" s="149"/>
      <c r="Z2897" s="143"/>
      <c r="AA2897" s="143"/>
      <c r="AB2897" s="143"/>
      <c r="AC2897" s="37"/>
    </row>
    <row r="2898" spans="1:29">
      <c r="A2898" s="442"/>
      <c r="B2898" s="433" t="s">
        <v>745</v>
      </c>
      <c r="C2898" s="433"/>
      <c r="D2898" s="433"/>
      <c r="E2898" s="433"/>
      <c r="F2898" s="433"/>
      <c r="G2898" s="433"/>
      <c r="H2898" s="115"/>
      <c r="I2898" s="157">
        <f>(I2897/D2893)*G2893*I2891*I2894</f>
        <v>362.5</v>
      </c>
      <c r="J2898" s="157">
        <f>(J2897/D2893)*G2893*I2891*J2894</f>
        <v>145</v>
      </c>
      <c r="K2898" s="157">
        <f>(K2897/D2893)*G2893*I2891*K2894</f>
        <v>72.5</v>
      </c>
      <c r="L2898" s="157">
        <f>(L2897/D2893)*G2893*I2891*L2894</f>
        <v>72.5</v>
      </c>
      <c r="M2898" s="157">
        <f>(M2897/D2893)*G2893*I2891*M2894</f>
        <v>72.5</v>
      </c>
      <c r="N2898" s="149"/>
      <c r="O2898" s="149"/>
      <c r="P2898" s="149"/>
      <c r="Z2898" s="143"/>
      <c r="AA2898" s="143"/>
      <c r="AB2898" s="143"/>
      <c r="AC2898" s="37"/>
    </row>
    <row r="2899" spans="1:29">
      <c r="A2899" s="442"/>
      <c r="B2899" s="448" t="s">
        <v>720</v>
      </c>
      <c r="C2899" s="448"/>
      <c r="D2899" s="448"/>
      <c r="E2899" s="448"/>
      <c r="F2899" s="448"/>
      <c r="G2899" s="448"/>
      <c r="H2899" s="152">
        <f t="shared" ref="H2899:P2899" si="183">H2895+H2897</f>
        <v>1</v>
      </c>
      <c r="I2899" s="152">
        <f t="shared" si="183"/>
        <v>1</v>
      </c>
      <c r="J2899" s="152">
        <f t="shared" si="183"/>
        <v>1</v>
      </c>
      <c r="K2899" s="152">
        <f t="shared" si="183"/>
        <v>1</v>
      </c>
      <c r="L2899" s="152">
        <f t="shared" si="183"/>
        <v>1</v>
      </c>
      <c r="M2899" s="152">
        <f t="shared" si="183"/>
        <v>1</v>
      </c>
      <c r="N2899" s="152">
        <f t="shared" si="183"/>
        <v>0</v>
      </c>
      <c r="O2899" s="152">
        <f t="shared" si="183"/>
        <v>0</v>
      </c>
      <c r="P2899" s="152">
        <f t="shared" si="183"/>
        <v>0</v>
      </c>
      <c r="Z2899" s="143"/>
      <c r="AA2899" s="143"/>
      <c r="AB2899" s="143"/>
      <c r="AC2899" s="37"/>
    </row>
    <row r="2900" spans="1:29">
      <c r="A2900" s="442"/>
      <c r="B2900" s="439" t="s">
        <v>695</v>
      </c>
      <c r="C2900" s="439"/>
      <c r="D2900" s="439"/>
      <c r="E2900" s="439"/>
      <c r="F2900" s="439"/>
      <c r="G2900" s="439"/>
      <c r="H2900" s="117">
        <f t="shared" ref="H2900:P2900" si="184">H2896+H2898</f>
        <v>1595.0000000000002</v>
      </c>
      <c r="I2900" s="117">
        <f t="shared" si="184"/>
        <v>362.5</v>
      </c>
      <c r="J2900" s="117">
        <f t="shared" si="184"/>
        <v>145</v>
      </c>
      <c r="K2900" s="117">
        <f t="shared" si="184"/>
        <v>72.5</v>
      </c>
      <c r="L2900" s="117">
        <f t="shared" si="184"/>
        <v>72.5</v>
      </c>
      <c r="M2900" s="117">
        <f t="shared" si="184"/>
        <v>72.5</v>
      </c>
      <c r="N2900" s="117">
        <f t="shared" si="184"/>
        <v>0</v>
      </c>
      <c r="O2900" s="117">
        <f t="shared" si="184"/>
        <v>0</v>
      </c>
      <c r="P2900" s="117">
        <f t="shared" si="184"/>
        <v>0</v>
      </c>
      <c r="U2900" s="141"/>
      <c r="Z2900" s="143"/>
      <c r="AA2900" s="143"/>
      <c r="AB2900" s="143"/>
      <c r="AC2900" s="37"/>
    </row>
    <row r="2901" spans="1:29">
      <c r="A2901" s="442"/>
      <c r="B2901" s="449" t="s">
        <v>746</v>
      </c>
      <c r="C2901" s="449"/>
      <c r="D2901" s="449"/>
      <c r="E2901" s="449"/>
      <c r="F2901" s="449"/>
      <c r="G2901" s="449"/>
      <c r="H2901" s="470">
        <f>H2900</f>
        <v>1595.0000000000002</v>
      </c>
      <c r="I2901" s="470"/>
      <c r="J2901" s="470"/>
      <c r="K2901" s="470"/>
      <c r="L2901" s="470"/>
      <c r="M2901" s="470"/>
      <c r="N2901" s="470"/>
      <c r="O2901" s="470"/>
      <c r="P2901" s="470"/>
      <c r="Z2901" s="143"/>
      <c r="AA2901" s="143"/>
      <c r="AB2901" s="143"/>
      <c r="AC2901" s="37"/>
    </row>
    <row r="2902" spans="1:29">
      <c r="A2902" s="442"/>
      <c r="B2902" s="449" t="s">
        <v>747</v>
      </c>
      <c r="C2902" s="449"/>
      <c r="D2902" s="449"/>
      <c r="E2902" s="449"/>
      <c r="F2902" s="449"/>
      <c r="G2902" s="449"/>
      <c r="H2902" s="470">
        <f>SUM(I2900:M2900)</f>
        <v>725</v>
      </c>
      <c r="I2902" s="470"/>
      <c r="J2902" s="470"/>
      <c r="K2902" s="470"/>
      <c r="L2902" s="470"/>
      <c r="M2902" s="470"/>
      <c r="N2902" s="470"/>
      <c r="O2902" s="470"/>
      <c r="P2902" s="470"/>
      <c r="Z2902" s="143"/>
      <c r="AA2902" s="143"/>
      <c r="AB2902" s="143"/>
      <c r="AC2902" s="37"/>
    </row>
    <row r="2903" spans="1:29">
      <c r="A2903" s="442"/>
      <c r="B2903" s="449" t="s">
        <v>748</v>
      </c>
      <c r="C2903" s="449"/>
      <c r="D2903" s="449"/>
      <c r="E2903" s="449"/>
      <c r="F2903" s="449"/>
      <c r="G2903" s="449"/>
      <c r="H2903" s="470">
        <f>SUM(N2899:P2899)</f>
        <v>0</v>
      </c>
      <c r="I2903" s="470"/>
      <c r="J2903" s="470"/>
      <c r="K2903" s="470"/>
      <c r="L2903" s="470"/>
      <c r="M2903" s="470"/>
      <c r="N2903" s="470"/>
      <c r="O2903" s="470"/>
      <c r="P2903" s="470"/>
      <c r="Z2903" s="143"/>
      <c r="AA2903" s="143"/>
      <c r="AB2903" s="143"/>
      <c r="AC2903" s="37"/>
    </row>
    <row r="2904" spans="1:29">
      <c r="A2904" s="442"/>
      <c r="B2904" s="439" t="s">
        <v>721</v>
      </c>
      <c r="C2904" s="439"/>
      <c r="D2904" s="439"/>
      <c r="E2904" s="439"/>
      <c r="F2904" s="439"/>
      <c r="G2904" s="439"/>
      <c r="H2904" s="470">
        <f>SUM(H2901:P2903)</f>
        <v>2320</v>
      </c>
      <c r="I2904" s="470"/>
      <c r="J2904" s="470"/>
      <c r="K2904" s="470"/>
      <c r="L2904" s="470"/>
      <c r="M2904" s="470"/>
      <c r="N2904" s="470"/>
      <c r="O2904" s="470"/>
      <c r="P2904" s="470"/>
      <c r="Z2904" s="143"/>
      <c r="AA2904" s="143"/>
      <c r="AB2904" s="143"/>
      <c r="AC2904" s="37"/>
    </row>
    <row r="2905" spans="1:29">
      <c r="A2905" s="442"/>
      <c r="B2905" s="450" t="s">
        <v>749</v>
      </c>
      <c r="C2905" s="450"/>
      <c r="D2905" s="450"/>
      <c r="E2905" s="450"/>
      <c r="F2905" s="450"/>
      <c r="G2905" s="450"/>
      <c r="H2905" s="471">
        <f>H2904/G2893</f>
        <v>0.8</v>
      </c>
      <c r="I2905" s="471"/>
      <c r="J2905" s="471"/>
      <c r="K2905" s="471"/>
      <c r="L2905" s="471"/>
      <c r="M2905" s="471"/>
      <c r="N2905" s="471"/>
      <c r="O2905" s="471"/>
      <c r="P2905" s="471"/>
      <c r="Z2905" s="143"/>
      <c r="AA2905" s="143"/>
      <c r="AB2905" s="143"/>
      <c r="AC2905" s="37"/>
    </row>
    <row r="2906" spans="1:29" ht="28.5" customHeight="1">
      <c r="A2906" s="278"/>
      <c r="B2906" s="278"/>
      <c r="C2906" s="278"/>
      <c r="D2906" s="278"/>
      <c r="E2906" s="278"/>
      <c r="F2906" s="278"/>
      <c r="G2906" s="278"/>
      <c r="H2906" s="102"/>
      <c r="I2906" s="102"/>
      <c r="J2906" s="102"/>
      <c r="K2906" s="102"/>
      <c r="L2906" s="102"/>
      <c r="M2906" s="102"/>
      <c r="N2906" s="102"/>
      <c r="O2906" s="102"/>
      <c r="P2906" s="102"/>
      <c r="Z2906" s="143"/>
      <c r="AA2906" s="143"/>
      <c r="AB2906" s="143"/>
      <c r="AC2906" s="37"/>
    </row>
    <row r="2907" spans="1:29" ht="15" customHeight="1">
      <c r="A2907" s="422" t="s">
        <v>678</v>
      </c>
      <c r="B2907" s="422" t="s">
        <v>679</v>
      </c>
      <c r="C2907" s="422" t="s">
        <v>680</v>
      </c>
      <c r="D2907" s="422" t="s">
        <v>681</v>
      </c>
      <c r="E2907" s="422" t="s">
        <v>682</v>
      </c>
      <c r="F2907" s="423" t="s">
        <v>683</v>
      </c>
      <c r="G2907" s="423" t="s">
        <v>684</v>
      </c>
      <c r="H2907" s="138">
        <v>0.55000000000000004</v>
      </c>
      <c r="I2907" s="451">
        <v>0.25</v>
      </c>
      <c r="J2907" s="451"/>
      <c r="K2907" s="451"/>
      <c r="L2907" s="451"/>
      <c r="M2907" s="444">
        <v>0.1</v>
      </c>
      <c r="N2907" s="444"/>
      <c r="O2907" s="139">
        <v>0.1</v>
      </c>
      <c r="P2907" s="102"/>
      <c r="Z2907" s="143"/>
      <c r="AA2907" s="143"/>
      <c r="AB2907" s="143"/>
      <c r="AC2907" s="37"/>
    </row>
    <row r="2908" spans="1:29" ht="14.25" customHeight="1">
      <c r="A2908" s="422"/>
      <c r="B2908" s="422"/>
      <c r="C2908" s="422"/>
      <c r="D2908" s="422"/>
      <c r="E2908" s="422"/>
      <c r="F2908" s="422"/>
      <c r="G2908" s="422"/>
      <c r="H2908" s="445" t="s">
        <v>727</v>
      </c>
      <c r="I2908" s="452" t="s">
        <v>728</v>
      </c>
      <c r="J2908" s="452"/>
      <c r="K2908" s="452"/>
      <c r="L2908" s="452"/>
      <c r="M2908" s="446" t="s">
        <v>729</v>
      </c>
      <c r="N2908" s="446"/>
      <c r="O2908" s="447" t="s">
        <v>730</v>
      </c>
      <c r="P2908" s="102"/>
      <c r="Z2908" s="143"/>
      <c r="AA2908" s="143"/>
      <c r="AB2908" s="143"/>
      <c r="AC2908" s="37"/>
    </row>
    <row r="2909" spans="1:29" ht="67.5" customHeight="1">
      <c r="A2909" s="442" t="s">
        <v>1062</v>
      </c>
      <c r="B2909" s="525" t="s">
        <v>788</v>
      </c>
      <c r="C2909" s="428">
        <v>0</v>
      </c>
      <c r="D2909" s="428">
        <v>1</v>
      </c>
      <c r="E2909" s="474" t="s">
        <v>618</v>
      </c>
      <c r="F2909" s="429">
        <v>3160</v>
      </c>
      <c r="G2909" s="429">
        <f>D2909*F2909</f>
        <v>3160</v>
      </c>
      <c r="H2909" s="445"/>
      <c r="I2909" s="154" t="s">
        <v>732</v>
      </c>
      <c r="J2909" s="154" t="s">
        <v>800</v>
      </c>
      <c r="K2909" s="154" t="s">
        <v>734</v>
      </c>
      <c r="L2909" s="154" t="s">
        <v>735</v>
      </c>
      <c r="M2909" s="144" t="s">
        <v>736</v>
      </c>
      <c r="N2909" s="144" t="s">
        <v>737</v>
      </c>
      <c r="O2909" s="447"/>
      <c r="P2909" s="102"/>
      <c r="Z2909" s="143"/>
      <c r="AA2909" s="143"/>
      <c r="AB2909" s="143"/>
      <c r="AC2909" s="37"/>
    </row>
    <row r="2910" spans="1:29" ht="39" customHeight="1">
      <c r="A2910" s="442"/>
      <c r="B2910" s="525"/>
      <c r="C2910" s="525"/>
      <c r="D2910" s="525"/>
      <c r="E2910" s="525"/>
      <c r="F2910" s="525"/>
      <c r="G2910" s="525"/>
      <c r="H2910" s="525"/>
      <c r="I2910" s="153">
        <v>0.5</v>
      </c>
      <c r="J2910" s="153">
        <v>0.2</v>
      </c>
      <c r="K2910" s="153">
        <v>0.2</v>
      </c>
      <c r="L2910" s="153">
        <v>0.1</v>
      </c>
      <c r="M2910" s="144">
        <v>0.9</v>
      </c>
      <c r="N2910" s="144">
        <v>0.1</v>
      </c>
      <c r="O2910" s="447"/>
      <c r="P2910" s="102"/>
      <c r="Z2910" s="143"/>
      <c r="AA2910" s="143"/>
      <c r="AB2910" s="143"/>
      <c r="AC2910" s="37"/>
    </row>
    <row r="2911" spans="1:29">
      <c r="A2911" s="442"/>
      <c r="B2911" s="432" t="s">
        <v>762</v>
      </c>
      <c r="C2911" s="432"/>
      <c r="D2911" s="432"/>
      <c r="E2911" s="432"/>
      <c r="F2911" s="432"/>
      <c r="G2911" s="432"/>
      <c r="H2911" s="175">
        <v>1</v>
      </c>
      <c r="I2911" s="115"/>
      <c r="J2911" s="115"/>
      <c r="K2911" s="115"/>
      <c r="L2911" s="115"/>
      <c r="M2911" s="115"/>
      <c r="N2911" s="115"/>
      <c r="O2911" s="115"/>
      <c r="P2911" s="102"/>
      <c r="Z2911" s="143"/>
      <c r="AA2911" s="143"/>
      <c r="AB2911" s="143"/>
      <c r="AC2911" s="37"/>
    </row>
    <row r="2912" spans="1:29">
      <c r="A2912" s="442"/>
      <c r="B2912" s="433" t="s">
        <v>763</v>
      </c>
      <c r="C2912" s="433"/>
      <c r="D2912" s="433"/>
      <c r="E2912" s="433"/>
      <c r="F2912" s="433"/>
      <c r="G2912" s="433"/>
      <c r="H2912" s="177">
        <f>(H2911/D2909)*G2909*H2907</f>
        <v>1738.0000000000002</v>
      </c>
      <c r="I2912" s="115"/>
      <c r="J2912" s="115"/>
      <c r="K2912" s="115"/>
      <c r="L2912" s="115"/>
      <c r="M2912" s="115"/>
      <c r="N2912" s="115"/>
      <c r="O2912" s="115"/>
      <c r="P2912" s="102"/>
      <c r="Z2912" s="143"/>
      <c r="AA2912" s="143"/>
      <c r="AB2912" s="143"/>
      <c r="AC2912" s="37"/>
    </row>
    <row r="2913" spans="1:29">
      <c r="A2913" s="442"/>
      <c r="B2913" s="432" t="s">
        <v>744</v>
      </c>
      <c r="C2913" s="432"/>
      <c r="D2913" s="432"/>
      <c r="E2913" s="432"/>
      <c r="F2913" s="432"/>
      <c r="G2913" s="432"/>
      <c r="H2913" s="115"/>
      <c r="I2913" s="130">
        <v>1</v>
      </c>
      <c r="J2913" s="130">
        <v>1</v>
      </c>
      <c r="K2913" s="130">
        <v>1</v>
      </c>
      <c r="L2913" s="130">
        <v>1</v>
      </c>
      <c r="M2913" s="115"/>
      <c r="N2913" s="115"/>
      <c r="O2913" s="115"/>
      <c r="P2913" s="102"/>
      <c r="Z2913" s="143"/>
      <c r="AA2913" s="143"/>
      <c r="AB2913" s="143"/>
      <c r="AC2913" s="37"/>
    </row>
    <row r="2914" spans="1:29">
      <c r="A2914" s="442"/>
      <c r="B2914" s="433" t="s">
        <v>745</v>
      </c>
      <c r="C2914" s="433"/>
      <c r="D2914" s="433"/>
      <c r="E2914" s="433"/>
      <c r="F2914" s="433"/>
      <c r="G2914" s="433"/>
      <c r="H2914" s="115"/>
      <c r="I2914" s="157">
        <f>(I2913/D2909)*G2909*I2907*I2910</f>
        <v>395</v>
      </c>
      <c r="J2914" s="157">
        <f>(J2913/D2909)*G2909*I2907*J2910</f>
        <v>158</v>
      </c>
      <c r="K2914" s="157">
        <f>(K2913/D2909)*G2909*I2907*K2910</f>
        <v>158</v>
      </c>
      <c r="L2914" s="157">
        <f>(L2913/D2909)*G2909*I2907*L2910</f>
        <v>79</v>
      </c>
      <c r="M2914" s="115"/>
      <c r="N2914" s="115"/>
      <c r="O2914" s="115"/>
      <c r="P2914" s="102"/>
      <c r="Z2914" s="143"/>
      <c r="AA2914" s="143"/>
      <c r="AB2914" s="143"/>
      <c r="AC2914" s="37"/>
    </row>
    <row r="2915" spans="1:29">
      <c r="A2915" s="442"/>
      <c r="B2915" s="448" t="s">
        <v>720</v>
      </c>
      <c r="C2915" s="448"/>
      <c r="D2915" s="448"/>
      <c r="E2915" s="448"/>
      <c r="F2915" s="448"/>
      <c r="G2915" s="448"/>
      <c r="H2915" s="152">
        <f t="shared" ref="H2915:O2916" si="185">H2911+H2913</f>
        <v>1</v>
      </c>
      <c r="I2915" s="152">
        <f t="shared" si="185"/>
        <v>1</v>
      </c>
      <c r="J2915" s="152">
        <f t="shared" si="185"/>
        <v>1</v>
      </c>
      <c r="K2915" s="152">
        <f t="shared" si="185"/>
        <v>1</v>
      </c>
      <c r="L2915" s="152">
        <f t="shared" si="185"/>
        <v>1</v>
      </c>
      <c r="M2915" s="152">
        <f t="shared" si="185"/>
        <v>0</v>
      </c>
      <c r="N2915" s="152">
        <f t="shared" si="185"/>
        <v>0</v>
      </c>
      <c r="O2915" s="152">
        <f t="shared" si="185"/>
        <v>0</v>
      </c>
      <c r="P2915" s="102"/>
      <c r="Z2915" s="143"/>
      <c r="AA2915" s="143"/>
      <c r="AB2915" s="143"/>
      <c r="AC2915" s="37"/>
    </row>
    <row r="2916" spans="1:29">
      <c r="A2916" s="442"/>
      <c r="B2916" s="439" t="s">
        <v>695</v>
      </c>
      <c r="C2916" s="439"/>
      <c r="D2916" s="439"/>
      <c r="E2916" s="439"/>
      <c r="F2916" s="439"/>
      <c r="G2916" s="439"/>
      <c r="H2916" s="117">
        <f t="shared" si="185"/>
        <v>1738.0000000000002</v>
      </c>
      <c r="I2916" s="117">
        <f t="shared" si="185"/>
        <v>395</v>
      </c>
      <c r="J2916" s="117">
        <f t="shared" si="185"/>
        <v>158</v>
      </c>
      <c r="K2916" s="117">
        <f t="shared" si="185"/>
        <v>158</v>
      </c>
      <c r="L2916" s="117">
        <f t="shared" si="185"/>
        <v>79</v>
      </c>
      <c r="M2916" s="117">
        <f t="shared" si="185"/>
        <v>0</v>
      </c>
      <c r="N2916" s="117">
        <f t="shared" si="185"/>
        <v>0</v>
      </c>
      <c r="O2916" s="117">
        <f t="shared" si="185"/>
        <v>0</v>
      </c>
      <c r="P2916" s="102"/>
      <c r="R2916" s="141"/>
      <c r="Z2916" s="143"/>
      <c r="AA2916" s="143"/>
      <c r="AB2916" s="143"/>
      <c r="AC2916" s="37"/>
    </row>
    <row r="2917" spans="1:29">
      <c r="A2917" s="442"/>
      <c r="B2917" s="449" t="s">
        <v>746</v>
      </c>
      <c r="C2917" s="449"/>
      <c r="D2917" s="449"/>
      <c r="E2917" s="449"/>
      <c r="F2917" s="449"/>
      <c r="G2917" s="449"/>
      <c r="H2917" s="440">
        <f>H2916</f>
        <v>1738.0000000000002</v>
      </c>
      <c r="I2917" s="440"/>
      <c r="J2917" s="440"/>
      <c r="K2917" s="440"/>
      <c r="L2917" s="440"/>
      <c r="M2917" s="440"/>
      <c r="N2917" s="440"/>
      <c r="O2917" s="440"/>
      <c r="P2917" s="102"/>
      <c r="Z2917" s="143"/>
      <c r="AA2917" s="143"/>
      <c r="AB2917" s="143"/>
      <c r="AC2917" s="37"/>
    </row>
    <row r="2918" spans="1:29">
      <c r="A2918" s="442"/>
      <c r="B2918" s="449" t="s">
        <v>747</v>
      </c>
      <c r="C2918" s="449"/>
      <c r="D2918" s="449"/>
      <c r="E2918" s="449"/>
      <c r="F2918" s="449"/>
      <c r="G2918" s="449"/>
      <c r="H2918" s="440">
        <f>SUM(I2916:M2916)</f>
        <v>790</v>
      </c>
      <c r="I2918" s="440"/>
      <c r="J2918" s="440"/>
      <c r="K2918" s="440"/>
      <c r="L2918" s="440"/>
      <c r="M2918" s="440"/>
      <c r="N2918" s="440"/>
      <c r="O2918" s="440"/>
      <c r="P2918" s="102"/>
      <c r="Z2918" s="143"/>
      <c r="AA2918" s="143"/>
      <c r="AB2918" s="143"/>
      <c r="AC2918" s="37"/>
    </row>
    <row r="2919" spans="1:29">
      <c r="A2919" s="442"/>
      <c r="B2919" s="449" t="s">
        <v>748</v>
      </c>
      <c r="C2919" s="449"/>
      <c r="D2919" s="449"/>
      <c r="E2919" s="449"/>
      <c r="F2919" s="449"/>
      <c r="G2919" s="449"/>
      <c r="H2919" s="440">
        <f>SUM(N2915:O2915)</f>
        <v>0</v>
      </c>
      <c r="I2919" s="440"/>
      <c r="J2919" s="440"/>
      <c r="K2919" s="440"/>
      <c r="L2919" s="440"/>
      <c r="M2919" s="440"/>
      <c r="N2919" s="440"/>
      <c r="O2919" s="440"/>
      <c r="P2919" s="102"/>
      <c r="Z2919" s="143"/>
      <c r="AA2919" s="143"/>
      <c r="AB2919" s="143"/>
      <c r="AC2919" s="37"/>
    </row>
    <row r="2920" spans="1:29">
      <c r="A2920" s="442"/>
      <c r="B2920" s="439" t="s">
        <v>721</v>
      </c>
      <c r="C2920" s="439"/>
      <c r="D2920" s="439"/>
      <c r="E2920" s="439"/>
      <c r="F2920" s="439"/>
      <c r="G2920" s="439"/>
      <c r="H2920" s="440">
        <f>SUM(H2917:O2919)</f>
        <v>2528</v>
      </c>
      <c r="I2920" s="440"/>
      <c r="J2920" s="440"/>
      <c r="K2920" s="440"/>
      <c r="L2920" s="440"/>
      <c r="M2920" s="440"/>
      <c r="N2920" s="440"/>
      <c r="O2920" s="440"/>
      <c r="P2920" s="102"/>
      <c r="Z2920" s="143"/>
      <c r="AA2920" s="143"/>
      <c r="AB2920" s="143"/>
      <c r="AC2920" s="37"/>
    </row>
    <row r="2921" spans="1:29">
      <c r="A2921" s="442"/>
      <c r="B2921" s="450" t="s">
        <v>749</v>
      </c>
      <c r="C2921" s="450"/>
      <c r="D2921" s="450"/>
      <c r="E2921" s="450"/>
      <c r="F2921" s="450"/>
      <c r="G2921" s="450"/>
      <c r="H2921" s="443">
        <f>H2920/G2909</f>
        <v>0.8</v>
      </c>
      <c r="I2921" s="443"/>
      <c r="J2921" s="443"/>
      <c r="K2921" s="443"/>
      <c r="L2921" s="443"/>
      <c r="M2921" s="443"/>
      <c r="N2921" s="443"/>
      <c r="O2921" s="443"/>
      <c r="P2921" s="102"/>
      <c r="Z2921" s="143"/>
      <c r="AA2921" s="143"/>
      <c r="AB2921" s="143"/>
      <c r="AC2921" s="37"/>
    </row>
    <row r="2922" spans="1:29" ht="15" customHeight="1">
      <c r="A2922" s="102"/>
      <c r="B2922" s="102"/>
      <c r="C2922" s="102"/>
      <c r="D2922" s="102"/>
      <c r="E2922" s="102"/>
      <c r="F2922" s="102"/>
      <c r="G2922" s="102"/>
      <c r="H2922" s="102"/>
      <c r="I2922" s="102"/>
      <c r="J2922" s="102"/>
      <c r="K2922" s="102"/>
      <c r="L2922" s="102"/>
      <c r="M2922" s="102"/>
      <c r="N2922" s="102"/>
      <c r="O2922" s="102"/>
      <c r="P2922" s="102"/>
      <c r="Z2922" s="143"/>
      <c r="AA2922" s="143"/>
      <c r="AB2922" s="143"/>
      <c r="AC2922" s="37"/>
    </row>
    <row r="2923" spans="1:29" ht="15" customHeight="1">
      <c r="A2923" s="422" t="s">
        <v>678</v>
      </c>
      <c r="B2923" s="422" t="s">
        <v>679</v>
      </c>
      <c r="C2923" s="422" t="s">
        <v>680</v>
      </c>
      <c r="D2923" s="422" t="s">
        <v>681</v>
      </c>
      <c r="E2923" s="422" t="s">
        <v>682</v>
      </c>
      <c r="F2923" s="423" t="s">
        <v>683</v>
      </c>
      <c r="G2923" s="423" t="s">
        <v>684</v>
      </c>
      <c r="H2923" s="138">
        <v>0.55000000000000004</v>
      </c>
      <c r="I2923" s="451">
        <v>0.25</v>
      </c>
      <c r="J2923" s="451"/>
      <c r="K2923" s="451"/>
      <c r="L2923" s="451"/>
      <c r="M2923" s="444">
        <v>0.1</v>
      </c>
      <c r="N2923" s="444"/>
      <c r="O2923" s="139">
        <v>0.1</v>
      </c>
      <c r="P2923" s="102"/>
      <c r="Z2923" s="143"/>
      <c r="AA2923" s="143"/>
      <c r="AB2923" s="143"/>
      <c r="AC2923" s="37"/>
    </row>
    <row r="2924" spans="1:29" ht="14.25" customHeight="1">
      <c r="A2924" s="422"/>
      <c r="B2924" s="422"/>
      <c r="C2924" s="422"/>
      <c r="D2924" s="422"/>
      <c r="E2924" s="422"/>
      <c r="F2924" s="422"/>
      <c r="G2924" s="422"/>
      <c r="H2924" s="445" t="s">
        <v>727</v>
      </c>
      <c r="I2924" s="452" t="s">
        <v>728</v>
      </c>
      <c r="J2924" s="452"/>
      <c r="K2924" s="452"/>
      <c r="L2924" s="452"/>
      <c r="M2924" s="446" t="s">
        <v>729</v>
      </c>
      <c r="N2924" s="446"/>
      <c r="O2924" s="447" t="s">
        <v>730</v>
      </c>
      <c r="P2924" s="102"/>
      <c r="Z2924" s="143"/>
      <c r="AA2924" s="143"/>
      <c r="AB2924" s="143"/>
      <c r="AC2924" s="37"/>
    </row>
    <row r="2925" spans="1:29" ht="67.5" customHeight="1">
      <c r="A2925" s="442" t="s">
        <v>1063</v>
      </c>
      <c r="B2925" s="525" t="s">
        <v>792</v>
      </c>
      <c r="C2925" s="428">
        <v>0</v>
      </c>
      <c r="D2925" s="428">
        <v>1</v>
      </c>
      <c r="E2925" s="474" t="s">
        <v>618</v>
      </c>
      <c r="F2925" s="429">
        <v>190</v>
      </c>
      <c r="G2925" s="429">
        <v>190</v>
      </c>
      <c r="H2925" s="445"/>
      <c r="I2925" s="154" t="s">
        <v>732</v>
      </c>
      <c r="J2925" s="154" t="s">
        <v>800</v>
      </c>
      <c r="K2925" s="154" t="s">
        <v>734</v>
      </c>
      <c r="L2925" s="154" t="s">
        <v>735</v>
      </c>
      <c r="M2925" s="144" t="s">
        <v>736</v>
      </c>
      <c r="N2925" s="144" t="s">
        <v>737</v>
      </c>
      <c r="O2925" s="447"/>
      <c r="P2925" s="102"/>
      <c r="Z2925" s="143"/>
      <c r="AA2925" s="143"/>
      <c r="AB2925" s="143"/>
      <c r="AC2925" s="37"/>
    </row>
    <row r="2926" spans="1:29" ht="39" customHeight="1">
      <c r="A2926" s="442"/>
      <c r="B2926" s="525"/>
      <c r="C2926" s="525"/>
      <c r="D2926" s="525"/>
      <c r="E2926" s="525"/>
      <c r="F2926" s="525"/>
      <c r="G2926" s="525"/>
      <c r="H2926" s="525"/>
      <c r="I2926" s="153">
        <v>0.5</v>
      </c>
      <c r="J2926" s="153">
        <v>0.2</v>
      </c>
      <c r="K2926" s="153">
        <v>0.2</v>
      </c>
      <c r="L2926" s="153">
        <v>0.1</v>
      </c>
      <c r="M2926" s="144">
        <v>0.9</v>
      </c>
      <c r="N2926" s="144">
        <v>0.1</v>
      </c>
      <c r="O2926" s="447"/>
      <c r="P2926" s="102"/>
      <c r="Z2926" s="143"/>
      <c r="AA2926" s="143"/>
      <c r="AB2926" s="143"/>
      <c r="AC2926" s="37"/>
    </row>
    <row r="2927" spans="1:29">
      <c r="A2927" s="442"/>
      <c r="B2927" s="432" t="s">
        <v>762</v>
      </c>
      <c r="C2927" s="432"/>
      <c r="D2927" s="432"/>
      <c r="E2927" s="432"/>
      <c r="F2927" s="432"/>
      <c r="G2927" s="432"/>
      <c r="H2927" s="175">
        <v>1</v>
      </c>
      <c r="I2927" s="149"/>
      <c r="J2927" s="149"/>
      <c r="K2927" s="149"/>
      <c r="L2927" s="149"/>
      <c r="M2927" s="149"/>
      <c r="N2927" s="149"/>
      <c r="O2927" s="149"/>
      <c r="P2927" s="102"/>
      <c r="Z2927" s="143"/>
      <c r="AA2927" s="143"/>
      <c r="AB2927" s="143"/>
      <c r="AC2927" s="37"/>
    </row>
    <row r="2928" spans="1:29">
      <c r="A2928" s="442"/>
      <c r="B2928" s="433" t="s">
        <v>763</v>
      </c>
      <c r="C2928" s="433"/>
      <c r="D2928" s="433"/>
      <c r="E2928" s="433"/>
      <c r="F2928" s="433"/>
      <c r="G2928" s="433"/>
      <c r="H2928" s="177">
        <f>(H2927/D2925)*G2925*H2923</f>
        <v>104.50000000000001</v>
      </c>
      <c r="I2928" s="149"/>
      <c r="J2928" s="149"/>
      <c r="K2928" s="149"/>
      <c r="L2928" s="149"/>
      <c r="M2928" s="149"/>
      <c r="N2928" s="149"/>
      <c r="O2928" s="149"/>
      <c r="P2928" s="102"/>
      <c r="Z2928" s="143"/>
      <c r="AA2928" s="143"/>
      <c r="AB2928" s="143"/>
      <c r="AC2928" s="37"/>
    </row>
    <row r="2929" spans="1:29">
      <c r="A2929" s="442"/>
      <c r="B2929" s="432" t="s">
        <v>744</v>
      </c>
      <c r="C2929" s="432"/>
      <c r="D2929" s="432"/>
      <c r="E2929" s="432"/>
      <c r="F2929" s="432"/>
      <c r="G2929" s="432"/>
      <c r="H2929" s="115"/>
      <c r="I2929" s="130">
        <v>1</v>
      </c>
      <c r="J2929" s="130">
        <v>1</v>
      </c>
      <c r="K2929" s="130">
        <v>1</v>
      </c>
      <c r="L2929" s="130">
        <v>1</v>
      </c>
      <c r="M2929" s="149"/>
      <c r="N2929" s="149"/>
      <c r="O2929" s="149"/>
      <c r="P2929" s="102"/>
      <c r="Z2929" s="143"/>
      <c r="AA2929" s="143"/>
      <c r="AB2929" s="143"/>
      <c r="AC2929" s="37"/>
    </row>
    <row r="2930" spans="1:29">
      <c r="A2930" s="442"/>
      <c r="B2930" s="433" t="s">
        <v>745</v>
      </c>
      <c r="C2930" s="433"/>
      <c r="D2930" s="433"/>
      <c r="E2930" s="433"/>
      <c r="F2930" s="433"/>
      <c r="G2930" s="433"/>
      <c r="H2930" s="115"/>
      <c r="I2930" s="157">
        <f>(I2929/D2925)*G2925*I2923*I2926</f>
        <v>23.75</v>
      </c>
      <c r="J2930" s="157">
        <f>(J2929/D2925)*G2925*I2923*J2926</f>
        <v>9.5</v>
      </c>
      <c r="K2930" s="157">
        <f>(K2929/D2925)*G2925*I2923*K2926</f>
        <v>9.5</v>
      </c>
      <c r="L2930" s="157">
        <f>(L2929/D2925)*G2925*I2923*L2926</f>
        <v>4.75</v>
      </c>
      <c r="M2930" s="149"/>
      <c r="N2930" s="149"/>
      <c r="O2930" s="149"/>
      <c r="P2930" s="102"/>
      <c r="Z2930" s="143"/>
      <c r="AA2930" s="143"/>
      <c r="AB2930" s="143"/>
      <c r="AC2930" s="37"/>
    </row>
    <row r="2931" spans="1:29">
      <c r="A2931" s="442"/>
      <c r="B2931" s="448" t="s">
        <v>720</v>
      </c>
      <c r="C2931" s="448"/>
      <c r="D2931" s="448"/>
      <c r="E2931" s="448"/>
      <c r="F2931" s="448"/>
      <c r="G2931" s="448"/>
      <c r="H2931" s="152">
        <f t="shared" ref="H2931:O2932" si="186">H2927+H2929</f>
        <v>1</v>
      </c>
      <c r="I2931" s="152">
        <f t="shared" si="186"/>
        <v>1</v>
      </c>
      <c r="J2931" s="152">
        <f t="shared" si="186"/>
        <v>1</v>
      </c>
      <c r="K2931" s="152">
        <f t="shared" si="186"/>
        <v>1</v>
      </c>
      <c r="L2931" s="152">
        <f t="shared" si="186"/>
        <v>1</v>
      </c>
      <c r="M2931" s="152">
        <f t="shared" si="186"/>
        <v>0</v>
      </c>
      <c r="N2931" s="152">
        <f t="shared" si="186"/>
        <v>0</v>
      </c>
      <c r="O2931" s="152">
        <f t="shared" si="186"/>
        <v>0</v>
      </c>
      <c r="P2931" s="102"/>
      <c r="Z2931" s="143"/>
      <c r="AA2931" s="143"/>
      <c r="AB2931" s="143"/>
      <c r="AC2931" s="37"/>
    </row>
    <row r="2932" spans="1:29">
      <c r="A2932" s="442"/>
      <c r="B2932" s="439" t="s">
        <v>695</v>
      </c>
      <c r="C2932" s="439"/>
      <c r="D2932" s="439"/>
      <c r="E2932" s="439"/>
      <c r="F2932" s="439"/>
      <c r="G2932" s="439"/>
      <c r="H2932" s="117">
        <f t="shared" si="186"/>
        <v>104.50000000000001</v>
      </c>
      <c r="I2932" s="117">
        <f t="shared" si="186"/>
        <v>23.75</v>
      </c>
      <c r="J2932" s="117">
        <f t="shared" si="186"/>
        <v>9.5</v>
      </c>
      <c r="K2932" s="117">
        <f t="shared" si="186"/>
        <v>9.5</v>
      </c>
      <c r="L2932" s="117">
        <f t="shared" si="186"/>
        <v>4.75</v>
      </c>
      <c r="M2932" s="117">
        <f t="shared" si="186"/>
        <v>0</v>
      </c>
      <c r="N2932" s="117">
        <f t="shared" si="186"/>
        <v>0</v>
      </c>
      <c r="O2932" s="117">
        <f t="shared" si="186"/>
        <v>0</v>
      </c>
      <c r="P2932" s="102"/>
      <c r="U2932" s="141"/>
      <c r="Z2932" s="143"/>
      <c r="AA2932" s="143"/>
      <c r="AB2932" s="143"/>
      <c r="AC2932" s="37"/>
    </row>
    <row r="2933" spans="1:29">
      <c r="A2933" s="442"/>
      <c r="B2933" s="449" t="s">
        <v>746</v>
      </c>
      <c r="C2933" s="449"/>
      <c r="D2933" s="449"/>
      <c r="E2933" s="449"/>
      <c r="F2933" s="449"/>
      <c r="G2933" s="449"/>
      <c r="H2933" s="440">
        <f>H2932</f>
        <v>104.50000000000001</v>
      </c>
      <c r="I2933" s="440"/>
      <c r="J2933" s="440"/>
      <c r="K2933" s="440"/>
      <c r="L2933" s="440"/>
      <c r="M2933" s="440"/>
      <c r="N2933" s="440"/>
      <c r="O2933" s="440"/>
      <c r="P2933" s="102"/>
      <c r="Z2933" s="143"/>
      <c r="AA2933" s="143"/>
      <c r="AB2933" s="143"/>
      <c r="AC2933" s="37"/>
    </row>
    <row r="2934" spans="1:29">
      <c r="A2934" s="442"/>
      <c r="B2934" s="449" t="s">
        <v>747</v>
      </c>
      <c r="C2934" s="449"/>
      <c r="D2934" s="449"/>
      <c r="E2934" s="449"/>
      <c r="F2934" s="449"/>
      <c r="G2934" s="449"/>
      <c r="H2934" s="440">
        <f>SUM(I2932:M2932)</f>
        <v>47.5</v>
      </c>
      <c r="I2934" s="440"/>
      <c r="J2934" s="440"/>
      <c r="K2934" s="440"/>
      <c r="L2934" s="440"/>
      <c r="M2934" s="440"/>
      <c r="N2934" s="440"/>
      <c r="O2934" s="440"/>
      <c r="P2934" s="102"/>
      <c r="Z2934" s="143"/>
      <c r="AA2934" s="143"/>
      <c r="AB2934" s="143"/>
      <c r="AC2934" s="37"/>
    </row>
    <row r="2935" spans="1:29">
      <c r="A2935" s="442"/>
      <c r="B2935" s="449" t="s">
        <v>748</v>
      </c>
      <c r="C2935" s="449"/>
      <c r="D2935" s="449"/>
      <c r="E2935" s="449"/>
      <c r="F2935" s="449"/>
      <c r="G2935" s="449"/>
      <c r="H2935" s="440">
        <f>SUM(N2931:P2931)</f>
        <v>0</v>
      </c>
      <c r="I2935" s="440"/>
      <c r="J2935" s="440"/>
      <c r="K2935" s="440"/>
      <c r="L2935" s="440"/>
      <c r="M2935" s="440"/>
      <c r="N2935" s="440"/>
      <c r="O2935" s="440"/>
      <c r="P2935" s="102"/>
      <c r="Z2935" s="143"/>
      <c r="AA2935" s="143"/>
      <c r="AB2935" s="143"/>
      <c r="AC2935" s="37"/>
    </row>
    <row r="2936" spans="1:29">
      <c r="A2936" s="442"/>
      <c r="B2936" s="439" t="s">
        <v>721</v>
      </c>
      <c r="C2936" s="439"/>
      <c r="D2936" s="439"/>
      <c r="E2936" s="439"/>
      <c r="F2936" s="439"/>
      <c r="G2936" s="439"/>
      <c r="H2936" s="440">
        <f>SUM(H2933:P2935)</f>
        <v>152</v>
      </c>
      <c r="I2936" s="440"/>
      <c r="J2936" s="440"/>
      <c r="K2936" s="440"/>
      <c r="L2936" s="440"/>
      <c r="M2936" s="440"/>
      <c r="N2936" s="440"/>
      <c r="O2936" s="440"/>
      <c r="P2936" s="102"/>
      <c r="Z2936" s="143"/>
      <c r="AA2936" s="143"/>
      <c r="AB2936" s="143"/>
      <c r="AC2936" s="37"/>
    </row>
    <row r="2937" spans="1:29">
      <c r="A2937" s="442"/>
      <c r="B2937" s="450" t="s">
        <v>749</v>
      </c>
      <c r="C2937" s="450"/>
      <c r="D2937" s="450"/>
      <c r="E2937" s="450"/>
      <c r="F2937" s="450"/>
      <c r="G2937" s="450"/>
      <c r="H2937" s="443">
        <f>H2936/G2925</f>
        <v>0.8</v>
      </c>
      <c r="I2937" s="443"/>
      <c r="J2937" s="443"/>
      <c r="K2937" s="443"/>
      <c r="L2937" s="443"/>
      <c r="M2937" s="443"/>
      <c r="N2937" s="443"/>
      <c r="O2937" s="443"/>
      <c r="P2937" s="102"/>
      <c r="Z2937" s="143"/>
      <c r="AA2937" s="143"/>
      <c r="AB2937" s="143"/>
      <c r="AC2937" s="37"/>
    </row>
    <row r="2938" spans="1:29" ht="15" customHeight="1">
      <c r="A2938" s="279"/>
      <c r="B2938" s="279"/>
      <c r="C2938" s="279"/>
      <c r="D2938" s="279"/>
      <c r="E2938" s="279"/>
      <c r="F2938" s="279"/>
      <c r="G2938" s="279"/>
      <c r="H2938" s="279"/>
      <c r="I2938" s="279"/>
      <c r="J2938" s="279"/>
      <c r="K2938" s="279"/>
      <c r="L2938" s="279"/>
      <c r="M2938" s="279"/>
      <c r="N2938" s="279"/>
      <c r="O2938" s="279"/>
      <c r="P2938" s="102"/>
      <c r="Z2938" s="143"/>
      <c r="AA2938" s="143"/>
      <c r="AB2938" s="143"/>
      <c r="AC2938" s="37"/>
    </row>
    <row r="2939" spans="1:29" ht="15" customHeight="1">
      <c r="A2939" s="422" t="s">
        <v>678</v>
      </c>
      <c r="B2939" s="422" t="s">
        <v>679</v>
      </c>
      <c r="C2939" s="422" t="s">
        <v>680</v>
      </c>
      <c r="D2939" s="422" t="s">
        <v>681</v>
      </c>
      <c r="E2939" s="422" t="s">
        <v>682</v>
      </c>
      <c r="F2939" s="423" t="s">
        <v>683</v>
      </c>
      <c r="G2939" s="423" t="s">
        <v>684</v>
      </c>
      <c r="H2939" s="138">
        <v>0.55000000000000004</v>
      </c>
      <c r="I2939" s="451">
        <v>0.25</v>
      </c>
      <c r="J2939" s="451"/>
      <c r="K2939" s="451"/>
      <c r="L2939" s="451"/>
      <c r="M2939" s="444">
        <v>0.1</v>
      </c>
      <c r="N2939" s="444"/>
      <c r="O2939" s="139">
        <v>0.1</v>
      </c>
      <c r="P2939" s="102"/>
      <c r="Z2939" s="143"/>
      <c r="AA2939" s="143"/>
      <c r="AB2939" s="143"/>
      <c r="AC2939" s="37"/>
    </row>
    <row r="2940" spans="1:29" ht="14.25" customHeight="1">
      <c r="A2940" s="422"/>
      <c r="B2940" s="422"/>
      <c r="C2940" s="422"/>
      <c r="D2940" s="422"/>
      <c r="E2940" s="422"/>
      <c r="F2940" s="422"/>
      <c r="G2940" s="422"/>
      <c r="H2940" s="445" t="s">
        <v>727</v>
      </c>
      <c r="I2940" s="452" t="s">
        <v>728</v>
      </c>
      <c r="J2940" s="452"/>
      <c r="K2940" s="452"/>
      <c r="L2940" s="452"/>
      <c r="M2940" s="446" t="s">
        <v>729</v>
      </c>
      <c r="N2940" s="446"/>
      <c r="O2940" s="447" t="s">
        <v>730</v>
      </c>
      <c r="P2940" s="102"/>
      <c r="Z2940" s="143"/>
      <c r="AA2940" s="143"/>
      <c r="AB2940" s="143"/>
      <c r="AC2940" s="37"/>
    </row>
    <row r="2941" spans="1:29" ht="67.5" customHeight="1">
      <c r="A2941" s="442" t="s">
        <v>1064</v>
      </c>
      <c r="B2941" s="525" t="s">
        <v>979</v>
      </c>
      <c r="C2941" s="428">
        <v>0</v>
      </c>
      <c r="D2941" s="428">
        <v>1</v>
      </c>
      <c r="E2941" s="474" t="s">
        <v>618</v>
      </c>
      <c r="F2941" s="429">
        <v>1200</v>
      </c>
      <c r="G2941" s="429">
        <v>1200</v>
      </c>
      <c r="H2941" s="445"/>
      <c r="I2941" s="154" t="s">
        <v>732</v>
      </c>
      <c r="J2941" s="154" t="s">
        <v>800</v>
      </c>
      <c r="K2941" s="154" t="s">
        <v>734</v>
      </c>
      <c r="L2941" s="154" t="s">
        <v>735</v>
      </c>
      <c r="M2941" s="144" t="s">
        <v>736</v>
      </c>
      <c r="N2941" s="144" t="s">
        <v>737</v>
      </c>
      <c r="O2941" s="447"/>
      <c r="P2941" s="102"/>
      <c r="Z2941" s="143"/>
      <c r="AA2941" s="143"/>
      <c r="AB2941" s="143"/>
      <c r="AC2941" s="37"/>
    </row>
    <row r="2942" spans="1:29" ht="39" customHeight="1">
      <c r="A2942" s="442"/>
      <c r="B2942" s="525"/>
      <c r="C2942" s="525"/>
      <c r="D2942" s="525"/>
      <c r="E2942" s="525"/>
      <c r="F2942" s="525"/>
      <c r="G2942" s="525"/>
      <c r="H2942" s="525"/>
      <c r="I2942" s="153">
        <v>0.5</v>
      </c>
      <c r="J2942" s="153">
        <v>0.2</v>
      </c>
      <c r="K2942" s="153">
        <v>0.2</v>
      </c>
      <c r="L2942" s="153">
        <v>0.1</v>
      </c>
      <c r="M2942" s="144">
        <v>0.9</v>
      </c>
      <c r="N2942" s="144">
        <v>0.1</v>
      </c>
      <c r="O2942" s="447"/>
      <c r="P2942" s="102"/>
      <c r="Z2942" s="143"/>
      <c r="AA2942" s="143"/>
      <c r="AB2942" s="143"/>
      <c r="AC2942" s="37"/>
    </row>
    <row r="2943" spans="1:29">
      <c r="A2943" s="442"/>
      <c r="B2943" s="432" t="s">
        <v>762</v>
      </c>
      <c r="C2943" s="432"/>
      <c r="D2943" s="432"/>
      <c r="E2943" s="432"/>
      <c r="F2943" s="432"/>
      <c r="G2943" s="432"/>
      <c r="H2943" s="175">
        <v>1</v>
      </c>
      <c r="I2943" s="149"/>
      <c r="J2943" s="149"/>
      <c r="K2943" s="149"/>
      <c r="L2943" s="149"/>
      <c r="M2943" s="149"/>
      <c r="N2943" s="149"/>
      <c r="O2943" s="149"/>
      <c r="P2943" s="102"/>
      <c r="Z2943" s="143"/>
      <c r="AA2943" s="143"/>
      <c r="AB2943" s="143"/>
      <c r="AC2943" s="37"/>
    </row>
    <row r="2944" spans="1:29">
      <c r="A2944" s="442"/>
      <c r="B2944" s="433" t="s">
        <v>763</v>
      </c>
      <c r="C2944" s="433"/>
      <c r="D2944" s="433"/>
      <c r="E2944" s="433"/>
      <c r="F2944" s="433"/>
      <c r="G2944" s="433"/>
      <c r="H2944" s="177">
        <f>(H2943/D2941)*G2941*H2939</f>
        <v>660</v>
      </c>
      <c r="I2944" s="149"/>
      <c r="J2944" s="149"/>
      <c r="K2944" s="149"/>
      <c r="L2944" s="149"/>
      <c r="M2944" s="149"/>
      <c r="N2944" s="149"/>
      <c r="O2944" s="149"/>
      <c r="P2944" s="102"/>
      <c r="Z2944" s="143"/>
      <c r="AA2944" s="143"/>
      <c r="AB2944" s="143"/>
      <c r="AC2944" s="37"/>
    </row>
    <row r="2945" spans="1:29">
      <c r="A2945" s="442"/>
      <c r="B2945" s="432" t="s">
        <v>744</v>
      </c>
      <c r="C2945" s="432"/>
      <c r="D2945" s="432"/>
      <c r="E2945" s="432"/>
      <c r="F2945" s="432"/>
      <c r="G2945" s="432"/>
      <c r="H2945" s="115"/>
      <c r="I2945" s="130">
        <v>1</v>
      </c>
      <c r="J2945" s="130">
        <v>1</v>
      </c>
      <c r="K2945" s="130">
        <v>1</v>
      </c>
      <c r="L2945" s="130">
        <v>1</v>
      </c>
      <c r="M2945" s="149"/>
      <c r="N2945" s="149"/>
      <c r="O2945" s="149"/>
      <c r="P2945" s="102"/>
      <c r="Z2945" s="143"/>
      <c r="AA2945" s="143"/>
      <c r="AB2945" s="143"/>
      <c r="AC2945" s="37"/>
    </row>
    <row r="2946" spans="1:29">
      <c r="A2946" s="442"/>
      <c r="B2946" s="433" t="s">
        <v>745</v>
      </c>
      <c r="C2946" s="433"/>
      <c r="D2946" s="433"/>
      <c r="E2946" s="433"/>
      <c r="F2946" s="433"/>
      <c r="G2946" s="433"/>
      <c r="H2946" s="115"/>
      <c r="I2946" s="157">
        <f>(I2945/D2941)*G2941*I2939*I2942</f>
        <v>150</v>
      </c>
      <c r="J2946" s="157">
        <f>(J2945/D2941)*G2941*I2939*J2942</f>
        <v>60</v>
      </c>
      <c r="K2946" s="157">
        <f>(K2945/D2941)*G2941*I2939*K2942</f>
        <v>60</v>
      </c>
      <c r="L2946" s="157">
        <f>(L2945/D2941)*G2941*I2939*L2942</f>
        <v>30</v>
      </c>
      <c r="M2946" s="149"/>
      <c r="N2946" s="149"/>
      <c r="O2946" s="149"/>
      <c r="P2946" s="102"/>
      <c r="Z2946" s="143"/>
      <c r="AA2946" s="143"/>
      <c r="AB2946" s="143"/>
      <c r="AC2946" s="37"/>
    </row>
    <row r="2947" spans="1:29">
      <c r="A2947" s="442"/>
      <c r="B2947" s="448" t="s">
        <v>720</v>
      </c>
      <c r="C2947" s="448"/>
      <c r="D2947" s="448"/>
      <c r="E2947" s="448"/>
      <c r="F2947" s="448"/>
      <c r="G2947" s="448"/>
      <c r="H2947" s="152">
        <f t="shared" ref="H2947:O2948" si="187">H2943+H2945</f>
        <v>1</v>
      </c>
      <c r="I2947" s="152">
        <f t="shared" si="187"/>
        <v>1</v>
      </c>
      <c r="J2947" s="152">
        <f t="shared" si="187"/>
        <v>1</v>
      </c>
      <c r="K2947" s="152">
        <f t="shared" si="187"/>
        <v>1</v>
      </c>
      <c r="L2947" s="152">
        <f t="shared" si="187"/>
        <v>1</v>
      </c>
      <c r="M2947" s="152">
        <f t="shared" si="187"/>
        <v>0</v>
      </c>
      <c r="N2947" s="152">
        <f t="shared" si="187"/>
        <v>0</v>
      </c>
      <c r="O2947" s="152">
        <f t="shared" si="187"/>
        <v>0</v>
      </c>
      <c r="P2947" s="102"/>
      <c r="Z2947" s="143"/>
      <c r="AA2947" s="143"/>
      <c r="AB2947" s="143"/>
      <c r="AC2947" s="37"/>
    </row>
    <row r="2948" spans="1:29">
      <c r="A2948" s="442"/>
      <c r="B2948" s="439" t="s">
        <v>695</v>
      </c>
      <c r="C2948" s="439"/>
      <c r="D2948" s="439"/>
      <c r="E2948" s="439"/>
      <c r="F2948" s="439"/>
      <c r="G2948" s="439"/>
      <c r="H2948" s="117">
        <f t="shared" si="187"/>
        <v>660</v>
      </c>
      <c r="I2948" s="117">
        <f t="shared" si="187"/>
        <v>150</v>
      </c>
      <c r="J2948" s="117">
        <f t="shared" si="187"/>
        <v>60</v>
      </c>
      <c r="K2948" s="117">
        <f t="shared" si="187"/>
        <v>60</v>
      </c>
      <c r="L2948" s="117">
        <f t="shared" si="187"/>
        <v>30</v>
      </c>
      <c r="M2948" s="117">
        <f t="shared" si="187"/>
        <v>0</v>
      </c>
      <c r="N2948" s="117">
        <f t="shared" si="187"/>
        <v>0</v>
      </c>
      <c r="O2948" s="117">
        <f t="shared" si="187"/>
        <v>0</v>
      </c>
      <c r="P2948" s="102"/>
      <c r="U2948" s="141"/>
      <c r="Z2948" s="143"/>
      <c r="AA2948" s="143"/>
      <c r="AB2948" s="143"/>
      <c r="AC2948" s="37"/>
    </row>
    <row r="2949" spans="1:29">
      <c r="A2949" s="442"/>
      <c r="B2949" s="449" t="s">
        <v>746</v>
      </c>
      <c r="C2949" s="449"/>
      <c r="D2949" s="449"/>
      <c r="E2949" s="449"/>
      <c r="F2949" s="449"/>
      <c r="G2949" s="449"/>
      <c r="H2949" s="440">
        <f>H2948</f>
        <v>660</v>
      </c>
      <c r="I2949" s="440"/>
      <c r="J2949" s="440"/>
      <c r="K2949" s="440"/>
      <c r="L2949" s="440"/>
      <c r="M2949" s="440"/>
      <c r="N2949" s="440"/>
      <c r="O2949" s="440"/>
      <c r="P2949" s="102"/>
      <c r="Z2949" s="143"/>
      <c r="AA2949" s="143"/>
      <c r="AB2949" s="143"/>
      <c r="AC2949" s="37"/>
    </row>
    <row r="2950" spans="1:29">
      <c r="A2950" s="442"/>
      <c r="B2950" s="449" t="s">
        <v>747</v>
      </c>
      <c r="C2950" s="449"/>
      <c r="D2950" s="449"/>
      <c r="E2950" s="449"/>
      <c r="F2950" s="449"/>
      <c r="G2950" s="449"/>
      <c r="H2950" s="440">
        <f>SUM(I2948:M2948)</f>
        <v>300</v>
      </c>
      <c r="I2950" s="440"/>
      <c r="J2950" s="440"/>
      <c r="K2950" s="440"/>
      <c r="L2950" s="440"/>
      <c r="M2950" s="440"/>
      <c r="N2950" s="440"/>
      <c r="O2950" s="440"/>
      <c r="P2950" s="102"/>
      <c r="Z2950" s="143"/>
      <c r="AA2950" s="143"/>
      <c r="AB2950" s="143"/>
      <c r="AC2950" s="37"/>
    </row>
    <row r="2951" spans="1:29">
      <c r="A2951" s="442"/>
      <c r="B2951" s="449" t="s">
        <v>748</v>
      </c>
      <c r="C2951" s="449"/>
      <c r="D2951" s="449"/>
      <c r="E2951" s="449"/>
      <c r="F2951" s="449"/>
      <c r="G2951" s="449"/>
      <c r="H2951" s="440">
        <f>SUM(N2947:P2947)</f>
        <v>0</v>
      </c>
      <c r="I2951" s="440"/>
      <c r="J2951" s="440"/>
      <c r="K2951" s="440"/>
      <c r="L2951" s="440"/>
      <c r="M2951" s="440"/>
      <c r="N2951" s="440"/>
      <c r="O2951" s="440"/>
      <c r="P2951" s="102"/>
      <c r="Z2951" s="143"/>
      <c r="AA2951" s="143"/>
      <c r="AB2951" s="143"/>
      <c r="AC2951" s="37"/>
    </row>
    <row r="2952" spans="1:29">
      <c r="A2952" s="442"/>
      <c r="B2952" s="439" t="s">
        <v>721</v>
      </c>
      <c r="C2952" s="439"/>
      <c r="D2952" s="439"/>
      <c r="E2952" s="439"/>
      <c r="F2952" s="439"/>
      <c r="G2952" s="439"/>
      <c r="H2952" s="440">
        <f>SUM(H2949:P2951)</f>
        <v>960</v>
      </c>
      <c r="I2952" s="440"/>
      <c r="J2952" s="440"/>
      <c r="K2952" s="440"/>
      <c r="L2952" s="440"/>
      <c r="M2952" s="440"/>
      <c r="N2952" s="440"/>
      <c r="O2952" s="440"/>
      <c r="P2952" s="102"/>
      <c r="Z2952" s="143"/>
      <c r="AA2952" s="143"/>
      <c r="AB2952" s="143"/>
      <c r="AC2952" s="37"/>
    </row>
    <row r="2953" spans="1:29">
      <c r="A2953" s="442"/>
      <c r="B2953" s="450" t="s">
        <v>749</v>
      </c>
      <c r="C2953" s="450"/>
      <c r="D2953" s="450"/>
      <c r="E2953" s="450"/>
      <c r="F2953" s="450"/>
      <c r="G2953" s="450"/>
      <c r="H2953" s="443">
        <f>H2952/G2941</f>
        <v>0.8</v>
      </c>
      <c r="I2953" s="443"/>
      <c r="J2953" s="443"/>
      <c r="K2953" s="443"/>
      <c r="L2953" s="443"/>
      <c r="M2953" s="443"/>
      <c r="N2953" s="443"/>
      <c r="O2953" s="443"/>
      <c r="P2953" s="102"/>
      <c r="Z2953" s="143"/>
      <c r="AA2953" s="143"/>
      <c r="AB2953" s="143"/>
      <c r="AC2953" s="37"/>
    </row>
    <row r="2954" spans="1:29" ht="15" customHeight="1">
      <c r="A2954" s="279"/>
      <c r="B2954" s="279"/>
      <c r="C2954" s="279"/>
      <c r="D2954" s="279"/>
      <c r="E2954" s="279"/>
      <c r="F2954" s="279"/>
      <c r="G2954" s="279"/>
      <c r="H2954" s="279"/>
      <c r="I2954" s="279"/>
      <c r="J2954" s="279"/>
      <c r="K2954" s="279"/>
      <c r="L2954" s="279"/>
      <c r="M2954" s="279"/>
      <c r="N2954" s="279"/>
      <c r="O2954" s="279"/>
      <c r="P2954" s="102"/>
      <c r="Z2954" s="143"/>
      <c r="AA2954" s="143"/>
      <c r="AB2954" s="143"/>
      <c r="AC2954" s="37"/>
    </row>
    <row r="2955" spans="1:29" ht="15" customHeight="1">
      <c r="A2955" s="422" t="s">
        <v>678</v>
      </c>
      <c r="B2955" s="422" t="s">
        <v>679</v>
      </c>
      <c r="C2955" s="422" t="s">
        <v>680</v>
      </c>
      <c r="D2955" s="422" t="s">
        <v>681</v>
      </c>
      <c r="E2955" s="422" t="s">
        <v>682</v>
      </c>
      <c r="F2955" s="423" t="s">
        <v>683</v>
      </c>
      <c r="G2955" s="423" t="s">
        <v>684</v>
      </c>
      <c r="H2955" s="138">
        <v>0.55000000000000004</v>
      </c>
      <c r="I2955" s="451">
        <v>0.25</v>
      </c>
      <c r="J2955" s="451"/>
      <c r="K2955" s="451"/>
      <c r="L2955" s="451"/>
      <c r="M2955" s="444">
        <v>0.1</v>
      </c>
      <c r="N2955" s="444"/>
      <c r="O2955" s="139">
        <v>0.1</v>
      </c>
      <c r="P2955" s="102"/>
      <c r="Z2955" s="143"/>
      <c r="AA2955" s="143"/>
      <c r="AB2955" s="143"/>
      <c r="AC2955" s="37"/>
    </row>
    <row r="2956" spans="1:29" ht="14.25" customHeight="1">
      <c r="A2956" s="422"/>
      <c r="B2956" s="422"/>
      <c r="C2956" s="422"/>
      <c r="D2956" s="422"/>
      <c r="E2956" s="422"/>
      <c r="F2956" s="422"/>
      <c r="G2956" s="422"/>
      <c r="H2956" s="445" t="s">
        <v>727</v>
      </c>
      <c r="I2956" s="452" t="s">
        <v>728</v>
      </c>
      <c r="J2956" s="452"/>
      <c r="K2956" s="452"/>
      <c r="L2956" s="452"/>
      <c r="M2956" s="446" t="s">
        <v>729</v>
      </c>
      <c r="N2956" s="446"/>
      <c r="O2956" s="447" t="s">
        <v>730</v>
      </c>
      <c r="P2956" s="102"/>
      <c r="Z2956" s="143"/>
      <c r="AA2956" s="143"/>
      <c r="AB2956" s="143"/>
      <c r="AC2956" s="37"/>
    </row>
    <row r="2957" spans="1:29" ht="67.5" customHeight="1">
      <c r="A2957" s="442" t="s">
        <v>1065</v>
      </c>
      <c r="B2957" s="525" t="s">
        <v>978</v>
      </c>
      <c r="C2957" s="428">
        <v>0</v>
      </c>
      <c r="D2957" s="428">
        <v>1</v>
      </c>
      <c r="E2957" s="474" t="s">
        <v>618</v>
      </c>
      <c r="F2957" s="429">
        <v>160</v>
      </c>
      <c r="G2957" s="429">
        <v>160</v>
      </c>
      <c r="H2957" s="445"/>
      <c r="I2957" s="154" t="s">
        <v>732</v>
      </c>
      <c r="J2957" s="154" t="s">
        <v>800</v>
      </c>
      <c r="K2957" s="154" t="s">
        <v>734</v>
      </c>
      <c r="L2957" s="154" t="s">
        <v>735</v>
      </c>
      <c r="M2957" s="144" t="s">
        <v>736</v>
      </c>
      <c r="N2957" s="144" t="s">
        <v>737</v>
      </c>
      <c r="O2957" s="447"/>
      <c r="P2957" s="102"/>
      <c r="Z2957" s="143"/>
      <c r="AA2957" s="143"/>
      <c r="AB2957" s="143"/>
      <c r="AC2957" s="37"/>
    </row>
    <row r="2958" spans="1:29" ht="39" customHeight="1">
      <c r="A2958" s="442"/>
      <c r="B2958" s="525"/>
      <c r="C2958" s="525"/>
      <c r="D2958" s="525"/>
      <c r="E2958" s="525"/>
      <c r="F2958" s="525"/>
      <c r="G2958" s="525"/>
      <c r="H2958" s="525"/>
      <c r="I2958" s="153">
        <v>0.5</v>
      </c>
      <c r="J2958" s="153">
        <v>0.2</v>
      </c>
      <c r="K2958" s="153">
        <v>0.2</v>
      </c>
      <c r="L2958" s="153">
        <v>0.1</v>
      </c>
      <c r="M2958" s="144">
        <v>0.9</v>
      </c>
      <c r="N2958" s="144">
        <v>0.1</v>
      </c>
      <c r="O2958" s="447"/>
      <c r="P2958" s="102"/>
      <c r="Z2958" s="143"/>
      <c r="AA2958" s="143"/>
      <c r="AB2958" s="143"/>
      <c r="AC2958" s="37"/>
    </row>
    <row r="2959" spans="1:29">
      <c r="A2959" s="442"/>
      <c r="B2959" s="432" t="s">
        <v>762</v>
      </c>
      <c r="C2959" s="432"/>
      <c r="D2959" s="432"/>
      <c r="E2959" s="432"/>
      <c r="F2959" s="432"/>
      <c r="G2959" s="432"/>
      <c r="H2959" s="175">
        <v>1</v>
      </c>
      <c r="I2959" s="149"/>
      <c r="J2959" s="149"/>
      <c r="K2959" s="149"/>
      <c r="L2959" s="149"/>
      <c r="M2959" s="149"/>
      <c r="N2959" s="149"/>
      <c r="O2959" s="149"/>
      <c r="P2959" s="102"/>
      <c r="Z2959" s="143"/>
      <c r="AA2959" s="143"/>
      <c r="AB2959" s="143"/>
      <c r="AC2959" s="37"/>
    </row>
    <row r="2960" spans="1:29">
      <c r="A2960" s="442"/>
      <c r="B2960" s="433" t="s">
        <v>763</v>
      </c>
      <c r="C2960" s="433"/>
      <c r="D2960" s="433"/>
      <c r="E2960" s="433"/>
      <c r="F2960" s="433"/>
      <c r="G2960" s="433"/>
      <c r="H2960" s="177">
        <f>(H2959/D2957)*G2957*H2955</f>
        <v>88</v>
      </c>
      <c r="I2960" s="149"/>
      <c r="J2960" s="149"/>
      <c r="K2960" s="149"/>
      <c r="L2960" s="149"/>
      <c r="M2960" s="149"/>
      <c r="N2960" s="149"/>
      <c r="O2960" s="149"/>
      <c r="P2960" s="102"/>
      <c r="Z2960" s="143"/>
      <c r="AA2960" s="143"/>
      <c r="AB2960" s="143"/>
      <c r="AC2960" s="37"/>
    </row>
    <row r="2961" spans="1:29">
      <c r="A2961" s="442"/>
      <c r="B2961" s="432" t="s">
        <v>744</v>
      </c>
      <c r="C2961" s="432"/>
      <c r="D2961" s="432"/>
      <c r="E2961" s="432"/>
      <c r="F2961" s="432"/>
      <c r="G2961" s="432"/>
      <c r="H2961" s="115"/>
      <c r="I2961" s="130">
        <v>1</v>
      </c>
      <c r="J2961" s="130">
        <v>1</v>
      </c>
      <c r="K2961" s="130">
        <v>1</v>
      </c>
      <c r="L2961" s="130">
        <v>1</v>
      </c>
      <c r="M2961" s="149"/>
      <c r="N2961" s="149"/>
      <c r="O2961" s="149"/>
      <c r="P2961" s="102"/>
      <c r="Z2961" s="143"/>
      <c r="AA2961" s="143"/>
      <c r="AB2961" s="143"/>
      <c r="AC2961" s="37"/>
    </row>
    <row r="2962" spans="1:29">
      <c r="A2962" s="442"/>
      <c r="B2962" s="433" t="s">
        <v>745</v>
      </c>
      <c r="C2962" s="433"/>
      <c r="D2962" s="433"/>
      <c r="E2962" s="433"/>
      <c r="F2962" s="433"/>
      <c r="G2962" s="433"/>
      <c r="H2962" s="115"/>
      <c r="I2962" s="157">
        <f>(I2961/D2957)*G2957*I2955*I2958</f>
        <v>20</v>
      </c>
      <c r="J2962" s="157">
        <f>(J2961/D2957)*G2957*I2955*J2958</f>
        <v>8</v>
      </c>
      <c r="K2962" s="157">
        <f>(K2961/D2957)*G2957*I2955*K2958</f>
        <v>8</v>
      </c>
      <c r="L2962" s="157">
        <f>(L2961/D2957)*G2957*I2955*L2958</f>
        <v>4</v>
      </c>
      <c r="M2962" s="149"/>
      <c r="N2962" s="149"/>
      <c r="O2962" s="149"/>
      <c r="P2962" s="102"/>
      <c r="Z2962" s="143"/>
      <c r="AA2962" s="143"/>
      <c r="AB2962" s="143"/>
      <c r="AC2962" s="37"/>
    </row>
    <row r="2963" spans="1:29">
      <c r="A2963" s="442"/>
      <c r="B2963" s="448" t="s">
        <v>720</v>
      </c>
      <c r="C2963" s="448"/>
      <c r="D2963" s="448"/>
      <c r="E2963" s="448"/>
      <c r="F2963" s="448"/>
      <c r="G2963" s="448"/>
      <c r="H2963" s="152">
        <f t="shared" ref="H2963:O2964" si="188">H2959+H2961</f>
        <v>1</v>
      </c>
      <c r="I2963" s="152">
        <f t="shared" si="188"/>
        <v>1</v>
      </c>
      <c r="J2963" s="152">
        <f t="shared" si="188"/>
        <v>1</v>
      </c>
      <c r="K2963" s="152">
        <f t="shared" si="188"/>
        <v>1</v>
      </c>
      <c r="L2963" s="152">
        <f t="shared" si="188"/>
        <v>1</v>
      </c>
      <c r="M2963" s="152">
        <f t="shared" si="188"/>
        <v>0</v>
      </c>
      <c r="N2963" s="152">
        <f t="shared" si="188"/>
        <v>0</v>
      </c>
      <c r="O2963" s="152">
        <f t="shared" si="188"/>
        <v>0</v>
      </c>
      <c r="P2963" s="102"/>
      <c r="Z2963" s="143"/>
      <c r="AA2963" s="143"/>
      <c r="AB2963" s="143"/>
      <c r="AC2963" s="37"/>
    </row>
    <row r="2964" spans="1:29">
      <c r="A2964" s="442"/>
      <c r="B2964" s="439" t="s">
        <v>695</v>
      </c>
      <c r="C2964" s="439"/>
      <c r="D2964" s="439"/>
      <c r="E2964" s="439"/>
      <c r="F2964" s="439"/>
      <c r="G2964" s="439"/>
      <c r="H2964" s="117">
        <f t="shared" si="188"/>
        <v>88</v>
      </c>
      <c r="I2964" s="117">
        <f t="shared" si="188"/>
        <v>20</v>
      </c>
      <c r="J2964" s="117">
        <f t="shared" si="188"/>
        <v>8</v>
      </c>
      <c r="K2964" s="117">
        <f t="shared" si="188"/>
        <v>8</v>
      </c>
      <c r="L2964" s="117">
        <f t="shared" si="188"/>
        <v>4</v>
      </c>
      <c r="M2964" s="117">
        <f t="shared" si="188"/>
        <v>0</v>
      </c>
      <c r="N2964" s="117">
        <f t="shared" si="188"/>
        <v>0</v>
      </c>
      <c r="O2964" s="117">
        <f t="shared" si="188"/>
        <v>0</v>
      </c>
      <c r="P2964" s="102"/>
      <c r="U2964" s="141"/>
      <c r="Z2964" s="143"/>
      <c r="AA2964" s="143"/>
      <c r="AB2964" s="143"/>
      <c r="AC2964" s="37"/>
    </row>
    <row r="2965" spans="1:29">
      <c r="A2965" s="442"/>
      <c r="B2965" s="449" t="s">
        <v>746</v>
      </c>
      <c r="C2965" s="449"/>
      <c r="D2965" s="449"/>
      <c r="E2965" s="449"/>
      <c r="F2965" s="449"/>
      <c r="G2965" s="449"/>
      <c r="H2965" s="440">
        <f>H2964</f>
        <v>88</v>
      </c>
      <c r="I2965" s="440"/>
      <c r="J2965" s="440"/>
      <c r="K2965" s="440"/>
      <c r="L2965" s="440"/>
      <c r="M2965" s="440"/>
      <c r="N2965" s="440"/>
      <c r="O2965" s="440"/>
      <c r="P2965" s="102"/>
      <c r="Z2965" s="143"/>
      <c r="AA2965" s="143"/>
      <c r="AB2965" s="143"/>
      <c r="AC2965" s="37"/>
    </row>
    <row r="2966" spans="1:29">
      <c r="A2966" s="442"/>
      <c r="B2966" s="449" t="s">
        <v>747</v>
      </c>
      <c r="C2966" s="449"/>
      <c r="D2966" s="449"/>
      <c r="E2966" s="449"/>
      <c r="F2966" s="449"/>
      <c r="G2966" s="449"/>
      <c r="H2966" s="440">
        <f>SUM(I2964:L2964)</f>
        <v>40</v>
      </c>
      <c r="I2966" s="440"/>
      <c r="J2966" s="440"/>
      <c r="K2966" s="440"/>
      <c r="L2966" s="440"/>
      <c r="M2966" s="440"/>
      <c r="N2966" s="440"/>
      <c r="O2966" s="440"/>
      <c r="P2966" s="102"/>
      <c r="Z2966" s="143"/>
      <c r="AA2966" s="143"/>
      <c r="AB2966" s="143"/>
      <c r="AC2966" s="37"/>
    </row>
    <row r="2967" spans="1:29">
      <c r="A2967" s="442"/>
      <c r="B2967" s="449" t="s">
        <v>748</v>
      </c>
      <c r="C2967" s="449"/>
      <c r="D2967" s="449"/>
      <c r="E2967" s="449"/>
      <c r="F2967" s="449"/>
      <c r="G2967" s="449"/>
      <c r="H2967" s="440">
        <f>SUM(M2964:O2964)</f>
        <v>0</v>
      </c>
      <c r="I2967" s="440"/>
      <c r="J2967" s="440"/>
      <c r="K2967" s="440"/>
      <c r="L2967" s="440"/>
      <c r="M2967" s="440"/>
      <c r="N2967" s="440"/>
      <c r="O2967" s="440"/>
      <c r="P2967" s="102"/>
      <c r="Z2967" s="143"/>
      <c r="AA2967" s="143"/>
      <c r="AB2967" s="143"/>
      <c r="AC2967" s="37"/>
    </row>
    <row r="2968" spans="1:29">
      <c r="A2968" s="442"/>
      <c r="B2968" s="439" t="s">
        <v>721</v>
      </c>
      <c r="C2968" s="439"/>
      <c r="D2968" s="439"/>
      <c r="E2968" s="439"/>
      <c r="F2968" s="439"/>
      <c r="G2968" s="439"/>
      <c r="H2968" s="440">
        <f>SUM(H2965:P2967)</f>
        <v>128</v>
      </c>
      <c r="I2968" s="440"/>
      <c r="J2968" s="440"/>
      <c r="K2968" s="440"/>
      <c r="L2968" s="440"/>
      <c r="M2968" s="440"/>
      <c r="N2968" s="440"/>
      <c r="O2968" s="440"/>
      <c r="P2968" s="102"/>
      <c r="Z2968" s="143"/>
      <c r="AA2968" s="143"/>
      <c r="AB2968" s="143"/>
      <c r="AC2968" s="37"/>
    </row>
    <row r="2969" spans="1:29">
      <c r="A2969" s="442"/>
      <c r="B2969" s="450" t="s">
        <v>749</v>
      </c>
      <c r="C2969" s="450"/>
      <c r="D2969" s="450"/>
      <c r="E2969" s="450"/>
      <c r="F2969" s="450"/>
      <c r="G2969" s="450"/>
      <c r="H2969" s="443">
        <f>H2968/G2957</f>
        <v>0.8</v>
      </c>
      <c r="I2969" s="443"/>
      <c r="J2969" s="443"/>
      <c r="K2969" s="443"/>
      <c r="L2969" s="443"/>
      <c r="M2969" s="443"/>
      <c r="N2969" s="443"/>
      <c r="O2969" s="443"/>
      <c r="P2969" s="102"/>
      <c r="Z2969" s="143"/>
      <c r="AA2969" s="143"/>
      <c r="AB2969" s="143"/>
      <c r="AC2969" s="37"/>
    </row>
    <row r="2970" spans="1:29" s="102" customFormat="1" ht="15" customHeight="1">
      <c r="Z2970" s="143"/>
      <c r="AA2970" s="143"/>
      <c r="AB2970" s="143"/>
      <c r="AC2970" s="37"/>
    </row>
    <row r="2971" spans="1:29" ht="15" customHeight="1">
      <c r="A2971" s="422" t="s">
        <v>678</v>
      </c>
      <c r="B2971" s="422" t="s">
        <v>679</v>
      </c>
      <c r="C2971" s="422" t="s">
        <v>680</v>
      </c>
      <c r="D2971" s="422" t="s">
        <v>681</v>
      </c>
      <c r="E2971" s="422" t="s">
        <v>682</v>
      </c>
      <c r="F2971" s="423" t="s">
        <v>683</v>
      </c>
      <c r="G2971" s="423" t="s">
        <v>684</v>
      </c>
      <c r="H2971" s="138">
        <v>0.55000000000000004</v>
      </c>
      <c r="I2971" s="451">
        <v>0.25</v>
      </c>
      <c r="J2971" s="451"/>
      <c r="K2971" s="451"/>
      <c r="L2971" s="451"/>
      <c r="M2971" s="451"/>
      <c r="N2971" s="444">
        <v>0.1</v>
      </c>
      <c r="O2971" s="444"/>
      <c r="P2971" s="139">
        <v>0.1</v>
      </c>
      <c r="Z2971" s="143"/>
      <c r="AA2971" s="143"/>
      <c r="AB2971" s="143"/>
      <c r="AC2971" s="37"/>
    </row>
    <row r="2972" spans="1:29" ht="14.25" customHeight="1">
      <c r="A2972" s="422"/>
      <c r="B2972" s="422"/>
      <c r="C2972" s="422"/>
      <c r="D2972" s="422"/>
      <c r="E2972" s="422"/>
      <c r="F2972" s="422"/>
      <c r="G2972" s="422"/>
      <c r="H2972" s="445" t="s">
        <v>727</v>
      </c>
      <c r="I2972" s="452" t="s">
        <v>728</v>
      </c>
      <c r="J2972" s="452"/>
      <c r="K2972" s="452"/>
      <c r="L2972" s="452"/>
      <c r="M2972" s="452"/>
      <c r="N2972" s="446" t="s">
        <v>729</v>
      </c>
      <c r="O2972" s="446"/>
      <c r="P2972" s="447" t="s">
        <v>730</v>
      </c>
      <c r="Z2972" s="143"/>
      <c r="AA2972" s="143"/>
      <c r="AB2972" s="143"/>
      <c r="AC2972" s="37"/>
    </row>
    <row r="2973" spans="1:29" ht="67.5" customHeight="1">
      <c r="A2973" s="442" t="s">
        <v>477</v>
      </c>
      <c r="B2973" s="427" t="s">
        <v>785</v>
      </c>
      <c r="C2973" s="428">
        <v>8</v>
      </c>
      <c r="D2973" s="428">
        <v>12</v>
      </c>
      <c r="E2973" s="474" t="s">
        <v>618</v>
      </c>
      <c r="F2973" s="429">
        <v>3200</v>
      </c>
      <c r="G2973" s="429">
        <f>D2973*F2973</f>
        <v>38400</v>
      </c>
      <c r="H2973" s="445"/>
      <c r="I2973" s="154" t="s">
        <v>784</v>
      </c>
      <c r="J2973" s="154" t="s">
        <v>733</v>
      </c>
      <c r="K2973" s="154" t="s">
        <v>756</v>
      </c>
      <c r="L2973" s="154" t="s">
        <v>757</v>
      </c>
      <c r="M2973" s="154" t="s">
        <v>735</v>
      </c>
      <c r="N2973" s="144" t="s">
        <v>736</v>
      </c>
      <c r="O2973" s="144" t="s">
        <v>737</v>
      </c>
      <c r="P2973" s="447"/>
      <c r="Z2973" s="143"/>
      <c r="AA2973" s="143"/>
      <c r="AB2973" s="143"/>
      <c r="AC2973" s="37"/>
    </row>
    <row r="2974" spans="1:29" ht="39" customHeight="1">
      <c r="A2974" s="442"/>
      <c r="B2974" s="427"/>
      <c r="C2974" s="427"/>
      <c r="D2974" s="427"/>
      <c r="E2974" s="427"/>
      <c r="F2974" s="427"/>
      <c r="G2974" s="427"/>
      <c r="H2974" s="427"/>
      <c r="I2974" s="153">
        <v>0.5</v>
      </c>
      <c r="J2974" s="153">
        <v>0.2</v>
      </c>
      <c r="K2974" s="153">
        <v>0.1</v>
      </c>
      <c r="L2974" s="153">
        <v>0.1</v>
      </c>
      <c r="M2974" s="153">
        <v>0.1</v>
      </c>
      <c r="N2974" s="144">
        <v>0.9</v>
      </c>
      <c r="O2974" s="144">
        <v>0.1</v>
      </c>
      <c r="P2974" s="447"/>
      <c r="Z2974" s="143"/>
      <c r="AA2974" s="143"/>
      <c r="AB2974" s="143"/>
      <c r="AC2974" s="37"/>
    </row>
    <row r="2975" spans="1:29">
      <c r="A2975" s="442"/>
      <c r="B2975" s="432" t="s">
        <v>738</v>
      </c>
      <c r="C2975" s="432"/>
      <c r="D2975" s="432"/>
      <c r="E2975" s="432"/>
      <c r="F2975" s="432"/>
      <c r="G2975" s="432"/>
      <c r="H2975" s="158">
        <v>8</v>
      </c>
      <c r="I2975" s="115"/>
      <c r="J2975" s="115"/>
      <c r="K2975" s="115"/>
      <c r="L2975" s="115"/>
      <c r="M2975" s="115"/>
      <c r="N2975" s="115"/>
      <c r="O2975" s="115"/>
      <c r="P2975" s="115"/>
      <c r="Z2975" s="143"/>
      <c r="AA2975" s="143"/>
      <c r="AB2975" s="143"/>
      <c r="AC2975" s="37"/>
    </row>
    <row r="2976" spans="1:29">
      <c r="A2976" s="442"/>
      <c r="B2976" s="433" t="s">
        <v>739</v>
      </c>
      <c r="C2976" s="433"/>
      <c r="D2976" s="433"/>
      <c r="E2976" s="433"/>
      <c r="F2976" s="433"/>
      <c r="G2976" s="433"/>
      <c r="H2976" s="157">
        <f>(H2975/D2973)*G2973*H2971</f>
        <v>14080.000000000002</v>
      </c>
      <c r="I2976" s="115"/>
      <c r="J2976" s="115"/>
      <c r="K2976" s="115"/>
      <c r="L2976" s="115"/>
      <c r="M2976" s="115"/>
      <c r="N2976" s="115"/>
      <c r="O2976" s="115"/>
      <c r="P2976" s="115"/>
      <c r="Z2976" s="143"/>
      <c r="AA2976" s="143"/>
      <c r="AB2976" s="143"/>
      <c r="AC2976" s="37"/>
    </row>
    <row r="2977" spans="1:29">
      <c r="A2977" s="442"/>
      <c r="B2977" s="432" t="s">
        <v>762</v>
      </c>
      <c r="C2977" s="432"/>
      <c r="D2977" s="432"/>
      <c r="E2977" s="432"/>
      <c r="F2977" s="432"/>
      <c r="G2977" s="432"/>
      <c r="H2977" s="158">
        <v>4</v>
      </c>
      <c r="I2977" s="130">
        <v>3</v>
      </c>
      <c r="J2977" s="115"/>
      <c r="K2977" s="130">
        <v>3</v>
      </c>
      <c r="L2977" s="130">
        <v>3</v>
      </c>
      <c r="M2977" s="115"/>
      <c r="N2977" s="115"/>
      <c r="O2977" s="115"/>
      <c r="P2977" s="115"/>
      <c r="Z2977" s="143"/>
      <c r="AA2977" s="143"/>
      <c r="AB2977" s="143"/>
      <c r="AC2977" s="37"/>
    </row>
    <row r="2978" spans="1:29">
      <c r="A2978" s="442"/>
      <c r="B2978" s="433" t="s">
        <v>763</v>
      </c>
      <c r="C2978" s="433"/>
      <c r="D2978" s="433"/>
      <c r="E2978" s="433"/>
      <c r="F2978" s="433"/>
      <c r="G2978" s="433"/>
      <c r="H2978" s="157">
        <f>(H2977/D2973)*G2973*H2971</f>
        <v>7040.0000000000009</v>
      </c>
      <c r="I2978" s="157">
        <f>(I2977/D2973)*G2973*I2971*I2974</f>
        <v>1200</v>
      </c>
      <c r="J2978" s="115"/>
      <c r="K2978" s="157">
        <f>(K2977/D2973)*G2973*I2971*K2974</f>
        <v>240</v>
      </c>
      <c r="L2978" s="157">
        <f>(L2977/D2973)*G2973*I2971*L2974</f>
        <v>240</v>
      </c>
      <c r="M2978" s="115"/>
      <c r="N2978" s="115"/>
      <c r="O2978" s="115"/>
      <c r="P2978" s="115"/>
      <c r="Z2978" s="143"/>
      <c r="AA2978" s="143"/>
      <c r="AB2978" s="143"/>
      <c r="AC2978" s="37"/>
    </row>
    <row r="2979" spans="1:29">
      <c r="A2979" s="442"/>
      <c r="B2979" s="432" t="s">
        <v>742</v>
      </c>
      <c r="C2979" s="432"/>
      <c r="D2979" s="432"/>
      <c r="E2979" s="432"/>
      <c r="F2979" s="432"/>
      <c r="G2979" s="432"/>
      <c r="H2979" s="115"/>
      <c r="I2979" s="130">
        <v>9</v>
      </c>
      <c r="J2979" s="130">
        <v>12</v>
      </c>
      <c r="K2979" s="130">
        <v>9</v>
      </c>
      <c r="L2979" s="130">
        <v>9</v>
      </c>
      <c r="M2979" s="130">
        <v>12</v>
      </c>
      <c r="N2979" s="115"/>
      <c r="O2979" s="115"/>
      <c r="P2979" s="115"/>
      <c r="Z2979" s="143"/>
      <c r="AA2979" s="143"/>
      <c r="AB2979" s="143"/>
      <c r="AC2979" s="37"/>
    </row>
    <row r="2980" spans="1:29">
      <c r="A2980" s="442"/>
      <c r="B2980" s="433" t="s">
        <v>743</v>
      </c>
      <c r="C2980" s="433"/>
      <c r="D2980" s="433"/>
      <c r="E2980" s="433"/>
      <c r="F2980" s="433"/>
      <c r="G2980" s="433"/>
      <c r="H2980" s="115"/>
      <c r="I2980" s="157">
        <f>(I2979/D2973)*G2973*I2971*I2974</f>
        <v>3600</v>
      </c>
      <c r="J2980" s="157">
        <f>(J2979/D2973)*G2973*I2971*J2974</f>
        <v>1920</v>
      </c>
      <c r="K2980" s="157">
        <f>(K2979/D2973)*G2973*I2971*K2974</f>
        <v>720</v>
      </c>
      <c r="L2980" s="157">
        <f>(L2979/D2973)*G2973*I2971*L2974</f>
        <v>720</v>
      </c>
      <c r="M2980" s="157">
        <f>(M2979/D2973)*G2973*I2971*M2974</f>
        <v>960</v>
      </c>
      <c r="N2980" s="115"/>
      <c r="O2980" s="115"/>
      <c r="P2980" s="115"/>
      <c r="Z2980" s="143"/>
      <c r="AA2980" s="143"/>
      <c r="AB2980" s="143"/>
      <c r="AC2980" s="37"/>
    </row>
    <row r="2981" spans="1:29">
      <c r="A2981" s="442"/>
      <c r="B2981" s="448" t="s">
        <v>720</v>
      </c>
      <c r="C2981" s="448"/>
      <c r="D2981" s="448"/>
      <c r="E2981" s="448"/>
      <c r="F2981" s="448"/>
      <c r="G2981" s="448"/>
      <c r="H2981" s="152">
        <f t="shared" ref="H2981:P2981" si="189">H2975+H2977+H2979</f>
        <v>12</v>
      </c>
      <c r="I2981" s="152">
        <f t="shared" si="189"/>
        <v>12</v>
      </c>
      <c r="J2981" s="152">
        <f t="shared" si="189"/>
        <v>12</v>
      </c>
      <c r="K2981" s="152">
        <f t="shared" si="189"/>
        <v>12</v>
      </c>
      <c r="L2981" s="152">
        <f t="shared" si="189"/>
        <v>12</v>
      </c>
      <c r="M2981" s="152">
        <f t="shared" si="189"/>
        <v>12</v>
      </c>
      <c r="N2981" s="152">
        <f t="shared" si="189"/>
        <v>0</v>
      </c>
      <c r="O2981" s="152">
        <f t="shared" si="189"/>
        <v>0</v>
      </c>
      <c r="P2981" s="152">
        <f t="shared" si="189"/>
        <v>0</v>
      </c>
      <c r="Z2981" s="143"/>
      <c r="AA2981" s="143"/>
      <c r="AB2981" s="143"/>
      <c r="AC2981" s="37"/>
    </row>
    <row r="2982" spans="1:29">
      <c r="A2982" s="442"/>
      <c r="B2982" s="439" t="s">
        <v>695</v>
      </c>
      <c r="C2982" s="439"/>
      <c r="D2982" s="439"/>
      <c r="E2982" s="439"/>
      <c r="F2982" s="439"/>
      <c r="G2982" s="439"/>
      <c r="H2982" s="117">
        <f t="shared" ref="H2982:P2982" si="190">H2976+H2978+H2980</f>
        <v>21120.000000000004</v>
      </c>
      <c r="I2982" s="117">
        <f t="shared" si="190"/>
        <v>4800</v>
      </c>
      <c r="J2982" s="117">
        <f t="shared" si="190"/>
        <v>1920</v>
      </c>
      <c r="K2982" s="117">
        <f t="shared" si="190"/>
        <v>960</v>
      </c>
      <c r="L2982" s="117">
        <f t="shared" si="190"/>
        <v>960</v>
      </c>
      <c r="M2982" s="117">
        <f t="shared" si="190"/>
        <v>960</v>
      </c>
      <c r="N2982" s="117">
        <f t="shared" si="190"/>
        <v>0</v>
      </c>
      <c r="O2982" s="117">
        <f t="shared" si="190"/>
        <v>0</v>
      </c>
      <c r="P2982" s="117">
        <f t="shared" si="190"/>
        <v>0</v>
      </c>
      <c r="S2982" s="141"/>
      <c r="Z2982" s="143"/>
      <c r="AA2982" s="143"/>
      <c r="AB2982" s="143"/>
      <c r="AC2982" s="37"/>
    </row>
    <row r="2983" spans="1:29">
      <c r="A2983" s="442"/>
      <c r="B2983" s="449" t="s">
        <v>746</v>
      </c>
      <c r="C2983" s="449"/>
      <c r="D2983" s="449"/>
      <c r="E2983" s="449"/>
      <c r="F2983" s="449"/>
      <c r="G2983" s="449"/>
      <c r="H2983" s="470">
        <f>H2982</f>
        <v>21120.000000000004</v>
      </c>
      <c r="I2983" s="470"/>
      <c r="J2983" s="470"/>
      <c r="K2983" s="470"/>
      <c r="L2983" s="470"/>
      <c r="M2983" s="470"/>
      <c r="N2983" s="470"/>
      <c r="O2983" s="470"/>
      <c r="P2983" s="470"/>
      <c r="Z2983" s="143"/>
      <c r="AA2983" s="143"/>
      <c r="AB2983" s="143"/>
      <c r="AC2983" s="37"/>
    </row>
    <row r="2984" spans="1:29">
      <c r="A2984" s="442"/>
      <c r="B2984" s="449" t="s">
        <v>747</v>
      </c>
      <c r="C2984" s="449"/>
      <c r="D2984" s="449"/>
      <c r="E2984" s="449"/>
      <c r="F2984" s="449"/>
      <c r="G2984" s="449"/>
      <c r="H2984" s="470">
        <f>SUM(I2982:M2982)</f>
        <v>9600</v>
      </c>
      <c r="I2984" s="470"/>
      <c r="J2984" s="470"/>
      <c r="K2984" s="470"/>
      <c r="L2984" s="470"/>
      <c r="M2984" s="470"/>
      <c r="N2984" s="470"/>
      <c r="O2984" s="470"/>
      <c r="P2984" s="470"/>
      <c r="Z2984" s="143"/>
      <c r="AA2984" s="143"/>
      <c r="AB2984" s="143"/>
      <c r="AC2984" s="37"/>
    </row>
    <row r="2985" spans="1:29">
      <c r="A2985" s="442"/>
      <c r="B2985" s="449" t="s">
        <v>748</v>
      </c>
      <c r="C2985" s="449"/>
      <c r="D2985" s="449"/>
      <c r="E2985" s="449"/>
      <c r="F2985" s="449"/>
      <c r="G2985" s="449"/>
      <c r="H2985" s="470">
        <f>SUM(N2981:O2981)</f>
        <v>0</v>
      </c>
      <c r="I2985" s="470"/>
      <c r="J2985" s="470"/>
      <c r="K2985" s="470"/>
      <c r="L2985" s="470"/>
      <c r="M2985" s="470"/>
      <c r="N2985" s="470"/>
      <c r="O2985" s="470"/>
      <c r="P2985" s="470"/>
      <c r="Z2985" s="143"/>
      <c r="AA2985" s="143"/>
      <c r="AB2985" s="143"/>
      <c r="AC2985" s="37"/>
    </row>
    <row r="2986" spans="1:29">
      <c r="A2986" s="442"/>
      <c r="B2986" s="439" t="s">
        <v>721</v>
      </c>
      <c r="C2986" s="439"/>
      <c r="D2986" s="439"/>
      <c r="E2986" s="439"/>
      <c r="F2986" s="439"/>
      <c r="G2986" s="439"/>
      <c r="H2986" s="470">
        <f>SUM(H2983:O2985)</f>
        <v>30720.000000000004</v>
      </c>
      <c r="I2986" s="470"/>
      <c r="J2986" s="470"/>
      <c r="K2986" s="470"/>
      <c r="L2986" s="470"/>
      <c r="M2986" s="470"/>
      <c r="N2986" s="470"/>
      <c r="O2986" s="470"/>
      <c r="P2986" s="470"/>
      <c r="Z2986" s="143"/>
      <c r="AA2986" s="143"/>
      <c r="AB2986" s="143"/>
      <c r="AC2986" s="37"/>
    </row>
    <row r="2987" spans="1:29">
      <c r="A2987" s="442"/>
      <c r="B2987" s="450" t="s">
        <v>749</v>
      </c>
      <c r="C2987" s="450"/>
      <c r="D2987" s="450"/>
      <c r="E2987" s="450"/>
      <c r="F2987" s="450"/>
      <c r="G2987" s="450"/>
      <c r="H2987" s="471">
        <f>H2986/G2973</f>
        <v>0.8</v>
      </c>
      <c r="I2987" s="471"/>
      <c r="J2987" s="471"/>
      <c r="K2987" s="471"/>
      <c r="L2987" s="471"/>
      <c r="M2987" s="471"/>
      <c r="N2987" s="471"/>
      <c r="O2987" s="471"/>
      <c r="P2987" s="471"/>
      <c r="Z2987" s="143"/>
      <c r="AA2987" s="143"/>
      <c r="AB2987" s="143"/>
      <c r="AC2987" s="37"/>
    </row>
    <row r="2988" spans="1:29" s="129" customFormat="1">
      <c r="A2988" s="121"/>
      <c r="B2988" s="121"/>
      <c r="C2988" s="121"/>
      <c r="D2988" s="121"/>
      <c r="E2988" s="121"/>
      <c r="F2988" s="122"/>
      <c r="G2988" s="122"/>
      <c r="H2988" s="123"/>
      <c r="I2988" s="124"/>
      <c r="J2988" s="124"/>
      <c r="K2988" s="124"/>
      <c r="L2988" s="125"/>
      <c r="M2988" s="125"/>
      <c r="N2988" s="127"/>
      <c r="O2988" s="127"/>
      <c r="P2988" s="127"/>
      <c r="Q2988" s="127"/>
      <c r="R2988" s="127"/>
      <c r="S2988" s="127"/>
      <c r="T2988" s="127"/>
      <c r="U2988" s="127"/>
      <c r="V2988" s="102"/>
      <c r="W2988" s="127"/>
      <c r="X2988" s="127"/>
      <c r="Y2988" s="127"/>
      <c r="Z2988" s="143"/>
      <c r="AA2988" s="143"/>
      <c r="AB2988" s="143"/>
      <c r="AC2988" s="37"/>
    </row>
    <row r="2989" spans="1:29" ht="15" customHeight="1">
      <c r="A2989" s="422" t="s">
        <v>678</v>
      </c>
      <c r="B2989" s="422" t="s">
        <v>679</v>
      </c>
      <c r="C2989" s="422" t="s">
        <v>680</v>
      </c>
      <c r="D2989" s="422" t="s">
        <v>681</v>
      </c>
      <c r="E2989" s="422" t="s">
        <v>682</v>
      </c>
      <c r="F2989" s="423" t="s">
        <v>683</v>
      </c>
      <c r="G2989" s="423" t="s">
        <v>684</v>
      </c>
      <c r="H2989" s="445">
        <v>0.55000000000000004</v>
      </c>
      <c r="I2989" s="445"/>
      <c r="J2989" s="451">
        <v>0.25</v>
      </c>
      <c r="K2989" s="451"/>
      <c r="L2989" s="451"/>
      <c r="M2989" s="451"/>
      <c r="N2989" s="451"/>
      <c r="O2989" s="451"/>
      <c r="P2989" s="451"/>
      <c r="Q2989" s="444">
        <v>0.1</v>
      </c>
      <c r="R2989" s="444"/>
      <c r="S2989" s="139">
        <v>0.1</v>
      </c>
      <c r="Z2989" s="143"/>
      <c r="AA2989" s="143"/>
      <c r="AB2989" s="143"/>
      <c r="AC2989" s="37"/>
    </row>
    <row r="2990" spans="1:29" ht="14.25" customHeight="1">
      <c r="A2990" s="422"/>
      <c r="B2990" s="422"/>
      <c r="C2990" s="422"/>
      <c r="D2990" s="422"/>
      <c r="E2990" s="422"/>
      <c r="F2990" s="422"/>
      <c r="G2990" s="422"/>
      <c r="H2990" s="445" t="s">
        <v>727</v>
      </c>
      <c r="I2990" s="445"/>
      <c r="J2990" s="452" t="s">
        <v>728</v>
      </c>
      <c r="K2990" s="452"/>
      <c r="L2990" s="452"/>
      <c r="M2990" s="452"/>
      <c r="N2990" s="452"/>
      <c r="O2990" s="452"/>
      <c r="P2990" s="452"/>
      <c r="Q2990" s="446" t="s">
        <v>729</v>
      </c>
      <c r="R2990" s="446"/>
      <c r="S2990" s="447" t="s">
        <v>730</v>
      </c>
      <c r="Z2990" s="143"/>
      <c r="AA2990" s="143"/>
      <c r="AB2990" s="143"/>
      <c r="AC2990" s="37"/>
    </row>
    <row r="2991" spans="1:29" ht="67.5" customHeight="1">
      <c r="A2991" s="442" t="s">
        <v>478</v>
      </c>
      <c r="B2991" s="427" t="s">
        <v>920</v>
      </c>
      <c r="C2991" s="428">
        <v>4</v>
      </c>
      <c r="D2991" s="428">
        <v>6</v>
      </c>
      <c r="E2991" s="474" t="s">
        <v>618</v>
      </c>
      <c r="F2991" s="429">
        <v>1650</v>
      </c>
      <c r="G2991" s="429">
        <f>D2991*F2991</f>
        <v>9900</v>
      </c>
      <c r="H2991" s="138" t="s">
        <v>914</v>
      </c>
      <c r="I2991" s="161" t="s">
        <v>918</v>
      </c>
      <c r="J2991" s="154" t="s">
        <v>921</v>
      </c>
      <c r="K2991" s="154" t="s">
        <v>809</v>
      </c>
      <c r="L2991" s="154" t="s">
        <v>922</v>
      </c>
      <c r="M2991" s="154" t="s">
        <v>923</v>
      </c>
      <c r="N2991" s="154" t="s">
        <v>902</v>
      </c>
      <c r="O2991" s="154" t="s">
        <v>885</v>
      </c>
      <c r="P2991" s="154" t="s">
        <v>924</v>
      </c>
      <c r="Q2991" s="144" t="s">
        <v>736</v>
      </c>
      <c r="R2991" s="144" t="s">
        <v>737</v>
      </c>
      <c r="S2991" s="447"/>
      <c r="Z2991" s="143"/>
      <c r="AA2991" s="143"/>
      <c r="AB2991" s="143"/>
      <c r="AC2991" s="37"/>
    </row>
    <row r="2992" spans="1:29" ht="39" customHeight="1">
      <c r="A2992" s="442"/>
      <c r="B2992" s="427"/>
      <c r="C2992" s="427"/>
      <c r="D2992" s="427"/>
      <c r="E2992" s="427"/>
      <c r="F2992" s="427"/>
      <c r="G2992" s="427"/>
      <c r="H2992" s="138">
        <v>0.6</v>
      </c>
      <c r="I2992" s="138">
        <v>0.4</v>
      </c>
      <c r="J2992" s="153">
        <v>0.2</v>
      </c>
      <c r="K2992" s="153">
        <v>0.2</v>
      </c>
      <c r="L2992" s="153">
        <v>0.1</v>
      </c>
      <c r="M2992" s="153">
        <v>0.1</v>
      </c>
      <c r="N2992" s="153">
        <v>0.25</v>
      </c>
      <c r="O2992" s="153">
        <v>0.1</v>
      </c>
      <c r="P2992" s="153">
        <v>0.05</v>
      </c>
      <c r="Q2992" s="144">
        <v>0.9</v>
      </c>
      <c r="R2992" s="144">
        <v>0.1</v>
      </c>
      <c r="S2992" s="447"/>
      <c r="Z2992" s="143"/>
      <c r="AA2992" s="143"/>
      <c r="AB2992" s="143"/>
      <c r="AC2992" s="37"/>
    </row>
    <row r="2993" spans="1:29">
      <c r="A2993" s="442"/>
      <c r="B2993" s="432" t="s">
        <v>818</v>
      </c>
      <c r="C2993" s="432"/>
      <c r="D2993" s="432"/>
      <c r="E2993" s="432"/>
      <c r="F2993" s="432"/>
      <c r="G2993" s="432"/>
      <c r="H2993" s="158">
        <v>4</v>
      </c>
      <c r="I2993" s="158">
        <v>4</v>
      </c>
      <c r="J2993" s="115"/>
      <c r="K2993" s="115"/>
      <c r="L2993" s="115"/>
      <c r="M2993" s="115"/>
      <c r="N2993" s="115"/>
      <c r="O2993" s="115"/>
      <c r="P2993" s="115"/>
      <c r="Q2993" s="115"/>
      <c r="R2993" s="115"/>
      <c r="S2993" s="115"/>
      <c r="Z2993" s="143"/>
      <c r="AA2993" s="143"/>
      <c r="AB2993" s="143"/>
      <c r="AC2993" s="37"/>
    </row>
    <row r="2994" spans="1:29">
      <c r="A2994" s="442"/>
      <c r="B2994" s="433" t="s">
        <v>819</v>
      </c>
      <c r="C2994" s="433"/>
      <c r="D2994" s="433"/>
      <c r="E2994" s="433"/>
      <c r="F2994" s="433"/>
      <c r="G2994" s="433"/>
      <c r="H2994" s="157">
        <f>(H2993/D2991)*G2991*H2989*H2992+1.5</f>
        <v>2179.5</v>
      </c>
      <c r="I2994" s="157">
        <f>(I2993/D2991)*G2991*H2989*I2992+1.5</f>
        <v>1453.5000000000002</v>
      </c>
      <c r="J2994" s="115"/>
      <c r="K2994" s="115"/>
      <c r="L2994" s="115"/>
      <c r="M2994" s="115"/>
      <c r="N2994" s="115"/>
      <c r="O2994" s="115"/>
      <c r="P2994" s="115"/>
      <c r="Q2994" s="115"/>
      <c r="R2994" s="115"/>
      <c r="S2994" s="115"/>
      <c r="T2994" s="363"/>
      <c r="Z2994" s="143"/>
      <c r="AA2994" s="143"/>
      <c r="AB2994" s="143"/>
      <c r="AC2994" s="37"/>
    </row>
    <row r="2995" spans="1:29">
      <c r="A2995" s="442"/>
      <c r="B2995" s="432" t="s">
        <v>762</v>
      </c>
      <c r="C2995" s="432"/>
      <c r="D2995" s="432"/>
      <c r="E2995" s="432"/>
      <c r="F2995" s="432"/>
      <c r="G2995" s="432"/>
      <c r="H2995" s="158">
        <v>2</v>
      </c>
      <c r="I2995" s="158">
        <v>2</v>
      </c>
      <c r="J2995" s="130">
        <v>6</v>
      </c>
      <c r="K2995" s="130">
        <v>6</v>
      </c>
      <c r="L2995" s="130">
        <v>6</v>
      </c>
      <c r="M2995" s="130">
        <v>6</v>
      </c>
      <c r="N2995" s="130">
        <v>3</v>
      </c>
      <c r="O2995" s="130">
        <v>6</v>
      </c>
      <c r="P2995" s="130">
        <v>3</v>
      </c>
      <c r="Q2995" s="170">
        <v>3</v>
      </c>
      <c r="R2995" s="170">
        <v>3</v>
      </c>
      <c r="S2995" s="115"/>
      <c r="Z2995" s="143"/>
      <c r="AA2995" s="143"/>
      <c r="AB2995" s="143"/>
      <c r="AC2995" s="37"/>
    </row>
    <row r="2996" spans="1:29">
      <c r="A2996" s="442"/>
      <c r="B2996" s="433" t="s">
        <v>763</v>
      </c>
      <c r="C2996" s="433"/>
      <c r="D2996" s="433"/>
      <c r="E2996" s="433"/>
      <c r="F2996" s="433"/>
      <c r="G2996" s="433"/>
      <c r="H2996" s="157">
        <f>(H2995/D2991)*G2991*H2989*H2992-1.5</f>
        <v>1087.5</v>
      </c>
      <c r="I2996" s="157">
        <f>(I2995/D2991)*G2991*H2989*I2992-1.5</f>
        <v>724.50000000000011</v>
      </c>
      <c r="J2996" s="157">
        <f>(J2995/D2991)*G2991*J2989*J2992</f>
        <v>495</v>
      </c>
      <c r="K2996" s="157">
        <f>(K2995/D2991)*G2991*J2989*K2992</f>
        <v>495</v>
      </c>
      <c r="L2996" s="157">
        <f>(L2995/D2991)*G2991*J2989*L2992</f>
        <v>247.5</v>
      </c>
      <c r="M2996" s="157">
        <f>(M2995/D2991)*G2991*J2989*M2992</f>
        <v>247.5</v>
      </c>
      <c r="N2996" s="157">
        <f>(N2995/D2991)*G2991*J2989*N2992</f>
        <v>309.375</v>
      </c>
      <c r="O2996" s="157">
        <f>(O2995/D2991)*G2991*J2989*O2992</f>
        <v>247.5</v>
      </c>
      <c r="P2996" s="157">
        <f>(P2995/D2991)*G2991*J2989*P2992</f>
        <v>61.875</v>
      </c>
      <c r="Q2996" s="157">
        <f>(Q2995/D2991)*G2991*Q2989*Q2992</f>
        <v>445.5</v>
      </c>
      <c r="R2996" s="157">
        <f>(R2995/D2991)*G2991*Q2989*R2992</f>
        <v>49.5</v>
      </c>
      <c r="S2996" s="115"/>
      <c r="T2996" s="363"/>
      <c r="Z2996" s="143"/>
      <c r="AA2996" s="143"/>
      <c r="AB2996" s="143"/>
      <c r="AC2996" s="37"/>
    </row>
    <row r="2997" spans="1:29">
      <c r="A2997" s="442"/>
      <c r="B2997" s="432" t="s">
        <v>766</v>
      </c>
      <c r="C2997" s="432"/>
      <c r="D2997" s="432"/>
      <c r="E2997" s="432"/>
      <c r="F2997" s="432"/>
      <c r="G2997" s="432"/>
      <c r="H2997" s="115"/>
      <c r="I2997" s="115"/>
      <c r="J2997" s="115"/>
      <c r="K2997" s="115"/>
      <c r="L2997" s="115"/>
      <c r="M2997" s="115"/>
      <c r="N2997" s="115"/>
      <c r="O2997" s="115"/>
      <c r="P2997" s="115"/>
      <c r="Q2997" s="170">
        <v>6</v>
      </c>
      <c r="R2997" s="170">
        <v>6</v>
      </c>
      <c r="S2997" s="115"/>
      <c r="T2997" s="363"/>
      <c r="Z2997" s="143"/>
      <c r="AA2997" s="143"/>
      <c r="AB2997" s="143"/>
      <c r="AC2997" s="37"/>
    </row>
    <row r="2998" spans="1:29">
      <c r="A2998" s="442"/>
      <c r="B2998" s="433" t="s">
        <v>767</v>
      </c>
      <c r="C2998" s="433"/>
      <c r="D2998" s="433"/>
      <c r="E2998" s="433"/>
      <c r="F2998" s="433"/>
      <c r="G2998" s="433"/>
      <c r="H2998" s="115"/>
      <c r="I2998" s="115"/>
      <c r="J2998" s="115"/>
      <c r="K2998" s="115"/>
      <c r="L2998" s="115"/>
      <c r="M2998" s="115"/>
      <c r="N2998" s="115"/>
      <c r="O2998" s="115"/>
      <c r="P2998" s="115"/>
      <c r="Q2998" s="157">
        <f>(Q2997/D2991)*G2991*Q2989*Q2992</f>
        <v>891</v>
      </c>
      <c r="R2998" s="157">
        <f>(R2997/D2991)*G2991*Q2989*R2992</f>
        <v>99</v>
      </c>
      <c r="S2998" s="115"/>
      <c r="T2998" s="363"/>
      <c r="Z2998" s="143"/>
      <c r="AA2998" s="143"/>
      <c r="AB2998" s="143"/>
      <c r="AC2998" s="37"/>
    </row>
    <row r="2999" spans="1:29">
      <c r="A2999" s="442"/>
      <c r="B2999" s="432" t="s">
        <v>1399</v>
      </c>
      <c r="C2999" s="432"/>
      <c r="D2999" s="432"/>
      <c r="E2999" s="432"/>
      <c r="F2999" s="432"/>
      <c r="G2999" s="432"/>
      <c r="H2999" s="115"/>
      <c r="I2999" s="115"/>
      <c r="J2999" s="115"/>
      <c r="K2999" s="115"/>
      <c r="L2999" s="115"/>
      <c r="M2999" s="115"/>
      <c r="N2999" s="130">
        <v>3</v>
      </c>
      <c r="O2999" s="115"/>
      <c r="P2999" s="130">
        <v>3</v>
      </c>
      <c r="Q2999" s="170">
        <v>-3</v>
      </c>
      <c r="R2999" s="170">
        <v>-3</v>
      </c>
      <c r="S2999" s="115"/>
      <c r="Z2999" s="143"/>
      <c r="AA2999" s="143"/>
      <c r="AB2999" s="143"/>
      <c r="AC2999" s="37"/>
    </row>
    <row r="3000" spans="1:29">
      <c r="A3000" s="442"/>
      <c r="B3000" s="433" t="s">
        <v>1400</v>
      </c>
      <c r="C3000" s="433"/>
      <c r="D3000" s="433"/>
      <c r="E3000" s="433"/>
      <c r="F3000" s="433"/>
      <c r="G3000" s="433"/>
      <c r="H3000" s="115"/>
      <c r="I3000" s="115"/>
      <c r="J3000" s="115"/>
      <c r="K3000" s="115"/>
      <c r="L3000" s="115"/>
      <c r="M3000" s="115"/>
      <c r="N3000" s="157">
        <f>(N2999/D2991)*G2991*J2989*N2992</f>
        <v>309.375</v>
      </c>
      <c r="O3000" s="115"/>
      <c r="P3000" s="157">
        <f>(P2999/D2991)*G2991*J2989*P2992</f>
        <v>61.875</v>
      </c>
      <c r="Q3000" s="157">
        <f>(Q2999/D2991)*G2991*Q2989*Q2992</f>
        <v>-445.5</v>
      </c>
      <c r="R3000" s="157">
        <f>(R2999/D2991)*G2991*Q2989*R2992</f>
        <v>-49.5</v>
      </c>
      <c r="S3000" s="115"/>
      <c r="Z3000" s="143"/>
      <c r="AA3000" s="143"/>
      <c r="AB3000" s="143"/>
      <c r="AC3000" s="37"/>
    </row>
    <row r="3001" spans="1:29">
      <c r="A3001" s="442"/>
      <c r="B3001" s="448" t="s">
        <v>720</v>
      </c>
      <c r="C3001" s="448"/>
      <c r="D3001" s="448"/>
      <c r="E3001" s="448"/>
      <c r="F3001" s="448"/>
      <c r="G3001" s="448"/>
      <c r="H3001" s="152">
        <f>H2993+H2995+H2997+H2999</f>
        <v>6</v>
      </c>
      <c r="I3001" s="152">
        <f t="shared" ref="I3001:S3001" si="191">I2993+I2995+I2997+I2999</f>
        <v>6</v>
      </c>
      <c r="J3001" s="152">
        <f t="shared" si="191"/>
        <v>6</v>
      </c>
      <c r="K3001" s="152">
        <f t="shared" si="191"/>
        <v>6</v>
      </c>
      <c r="L3001" s="152">
        <f t="shared" si="191"/>
        <v>6</v>
      </c>
      <c r="M3001" s="152">
        <f t="shared" si="191"/>
        <v>6</v>
      </c>
      <c r="N3001" s="152">
        <f t="shared" si="191"/>
        <v>6</v>
      </c>
      <c r="O3001" s="152">
        <f t="shared" si="191"/>
        <v>6</v>
      </c>
      <c r="P3001" s="152">
        <f t="shared" si="191"/>
        <v>6</v>
      </c>
      <c r="Q3001" s="152">
        <f t="shared" si="191"/>
        <v>6</v>
      </c>
      <c r="R3001" s="152">
        <f t="shared" si="191"/>
        <v>6</v>
      </c>
      <c r="S3001" s="152">
        <f t="shared" si="191"/>
        <v>0</v>
      </c>
      <c r="Z3001" s="143"/>
      <c r="AA3001" s="143"/>
      <c r="AB3001" s="143"/>
      <c r="AC3001" s="37"/>
    </row>
    <row r="3002" spans="1:29">
      <c r="A3002" s="442"/>
      <c r="B3002" s="439" t="s">
        <v>695</v>
      </c>
      <c r="C3002" s="439"/>
      <c r="D3002" s="439"/>
      <c r="E3002" s="439"/>
      <c r="F3002" s="439"/>
      <c r="G3002" s="439"/>
      <c r="H3002" s="117">
        <f>H2994+H2996+H2998+H3000</f>
        <v>3267</v>
      </c>
      <c r="I3002" s="117">
        <f t="shared" ref="I3002:S3002" si="192">I2994+I2996+I2998+I3000</f>
        <v>2178.0000000000005</v>
      </c>
      <c r="J3002" s="117">
        <f t="shared" si="192"/>
        <v>495</v>
      </c>
      <c r="K3002" s="117">
        <f t="shared" si="192"/>
        <v>495</v>
      </c>
      <c r="L3002" s="117">
        <f t="shared" si="192"/>
        <v>247.5</v>
      </c>
      <c r="M3002" s="117">
        <f t="shared" si="192"/>
        <v>247.5</v>
      </c>
      <c r="N3002" s="117">
        <f t="shared" si="192"/>
        <v>618.75</v>
      </c>
      <c r="O3002" s="117">
        <f t="shared" si="192"/>
        <v>247.5</v>
      </c>
      <c r="P3002" s="117">
        <f t="shared" si="192"/>
        <v>123.75</v>
      </c>
      <c r="Q3002" s="117">
        <f t="shared" si="192"/>
        <v>891</v>
      </c>
      <c r="R3002" s="117">
        <f t="shared" si="192"/>
        <v>99</v>
      </c>
      <c r="S3002" s="117">
        <f t="shared" si="192"/>
        <v>0</v>
      </c>
      <c r="U3002" s="141"/>
      <c r="Z3002" s="143"/>
      <c r="AA3002" s="143"/>
      <c r="AB3002" s="143"/>
      <c r="AC3002" s="37"/>
    </row>
    <row r="3003" spans="1:29" ht="23.25" customHeight="1">
      <c r="A3003" s="442"/>
      <c r="B3003" s="449" t="s">
        <v>746</v>
      </c>
      <c r="C3003" s="449"/>
      <c r="D3003" s="449"/>
      <c r="E3003" s="449"/>
      <c r="F3003" s="449"/>
      <c r="G3003" s="449"/>
      <c r="H3003" s="453">
        <f>H3002+I3002</f>
        <v>5445</v>
      </c>
      <c r="I3003" s="453"/>
      <c r="J3003" s="453"/>
      <c r="K3003" s="453"/>
      <c r="L3003" s="453"/>
      <c r="M3003" s="453"/>
      <c r="N3003" s="453"/>
      <c r="O3003" s="453"/>
      <c r="P3003" s="453"/>
      <c r="Q3003" s="453"/>
      <c r="R3003" s="453"/>
      <c r="S3003" s="453"/>
      <c r="Z3003" s="143"/>
      <c r="AA3003" s="143"/>
      <c r="AB3003" s="143"/>
      <c r="AC3003" s="37"/>
    </row>
    <row r="3004" spans="1:29" ht="23.25" customHeight="1">
      <c r="A3004" s="442"/>
      <c r="B3004" s="449" t="s">
        <v>747</v>
      </c>
      <c r="C3004" s="449"/>
      <c r="D3004" s="449"/>
      <c r="E3004" s="449"/>
      <c r="F3004" s="449"/>
      <c r="G3004" s="449"/>
      <c r="H3004" s="453">
        <f>SUM(J3002:P3002)</f>
        <v>2475</v>
      </c>
      <c r="I3004" s="453"/>
      <c r="J3004" s="453"/>
      <c r="K3004" s="453"/>
      <c r="L3004" s="453"/>
      <c r="M3004" s="453"/>
      <c r="N3004" s="453"/>
      <c r="O3004" s="453"/>
      <c r="P3004" s="453"/>
      <c r="Q3004" s="453"/>
      <c r="R3004" s="453"/>
      <c r="S3004" s="453"/>
      <c r="Z3004" s="143"/>
      <c r="AA3004" s="143"/>
      <c r="AB3004" s="143"/>
      <c r="AC3004" s="37"/>
    </row>
    <row r="3005" spans="1:29" ht="23.25" customHeight="1">
      <c r="A3005" s="442"/>
      <c r="B3005" s="449" t="s">
        <v>748</v>
      </c>
      <c r="C3005" s="449"/>
      <c r="D3005" s="449"/>
      <c r="E3005" s="449"/>
      <c r="F3005" s="449"/>
      <c r="G3005" s="449"/>
      <c r="H3005" s="453">
        <f>SUM(Q3002:S3002)</f>
        <v>990</v>
      </c>
      <c r="I3005" s="453"/>
      <c r="J3005" s="453"/>
      <c r="K3005" s="453"/>
      <c r="L3005" s="453"/>
      <c r="M3005" s="453"/>
      <c r="N3005" s="453"/>
      <c r="O3005" s="453"/>
      <c r="P3005" s="453"/>
      <c r="Q3005" s="453"/>
      <c r="R3005" s="453"/>
      <c r="S3005" s="453"/>
      <c r="Z3005" s="143"/>
      <c r="AA3005" s="143"/>
      <c r="AB3005" s="143"/>
      <c r="AC3005" s="37"/>
    </row>
    <row r="3006" spans="1:29" ht="23.25" customHeight="1">
      <c r="A3006" s="442"/>
      <c r="B3006" s="439" t="s">
        <v>721</v>
      </c>
      <c r="C3006" s="439"/>
      <c r="D3006" s="439"/>
      <c r="E3006" s="439"/>
      <c r="F3006" s="439"/>
      <c r="G3006" s="439"/>
      <c r="H3006" s="453">
        <f>SUM(H3003:S3005)</f>
        <v>8910</v>
      </c>
      <c r="I3006" s="453"/>
      <c r="J3006" s="453"/>
      <c r="K3006" s="453"/>
      <c r="L3006" s="453"/>
      <c r="M3006" s="453"/>
      <c r="N3006" s="453"/>
      <c r="O3006" s="453"/>
      <c r="P3006" s="453"/>
      <c r="Q3006" s="453"/>
      <c r="R3006" s="453"/>
      <c r="S3006" s="453"/>
      <c r="Z3006" s="143"/>
      <c r="AA3006" s="143"/>
      <c r="AB3006" s="143"/>
      <c r="AC3006" s="37"/>
    </row>
    <row r="3007" spans="1:29" ht="23.25" customHeight="1">
      <c r="A3007" s="442"/>
      <c r="B3007" s="450" t="s">
        <v>749</v>
      </c>
      <c r="C3007" s="450"/>
      <c r="D3007" s="450"/>
      <c r="E3007" s="450"/>
      <c r="F3007" s="450"/>
      <c r="G3007" s="450"/>
      <c r="H3007" s="454">
        <f>H3006/G2991</f>
        <v>0.9</v>
      </c>
      <c r="I3007" s="454"/>
      <c r="J3007" s="454"/>
      <c r="K3007" s="454"/>
      <c r="L3007" s="454"/>
      <c r="M3007" s="454"/>
      <c r="N3007" s="454"/>
      <c r="O3007" s="454"/>
      <c r="P3007" s="454"/>
      <c r="Q3007" s="454"/>
      <c r="R3007" s="454"/>
      <c r="S3007" s="454"/>
      <c r="Z3007" s="143"/>
      <c r="AA3007" s="143"/>
      <c r="AB3007" s="143"/>
      <c r="AC3007" s="37"/>
    </row>
    <row r="3008" spans="1:29" s="129" customFormat="1">
      <c r="A3008" s="121"/>
      <c r="B3008" s="121"/>
      <c r="C3008" s="121"/>
      <c r="D3008" s="121"/>
      <c r="E3008" s="121"/>
      <c r="F3008" s="122"/>
      <c r="G3008" s="122"/>
      <c r="H3008" s="123"/>
      <c r="I3008" s="124"/>
      <c r="J3008" s="124"/>
      <c r="K3008" s="124"/>
      <c r="L3008" s="125"/>
      <c r="M3008" s="125"/>
      <c r="N3008" s="127"/>
      <c r="O3008" s="127"/>
      <c r="P3008" s="127"/>
      <c r="Q3008" s="127"/>
      <c r="R3008" s="127"/>
      <c r="S3008" s="127"/>
      <c r="T3008" s="127"/>
      <c r="U3008" s="127"/>
      <c r="V3008" s="102"/>
      <c r="W3008" s="127"/>
      <c r="X3008" s="127"/>
      <c r="Y3008" s="127"/>
      <c r="Z3008" s="143"/>
      <c r="AA3008" s="143"/>
      <c r="AB3008" s="143"/>
      <c r="AC3008" s="37"/>
    </row>
    <row r="3009" spans="1:29" ht="15" customHeight="1">
      <c r="A3009" s="422" t="s">
        <v>678</v>
      </c>
      <c r="B3009" s="422" t="s">
        <v>679</v>
      </c>
      <c r="C3009" s="422" t="s">
        <v>680</v>
      </c>
      <c r="D3009" s="422" t="s">
        <v>681</v>
      </c>
      <c r="E3009" s="422" t="s">
        <v>682</v>
      </c>
      <c r="F3009" s="423" t="s">
        <v>683</v>
      </c>
      <c r="G3009" s="423" t="s">
        <v>684</v>
      </c>
      <c r="H3009" s="138">
        <v>0.55000000000000004</v>
      </c>
      <c r="I3009" s="451">
        <v>0.25</v>
      </c>
      <c r="J3009" s="451"/>
      <c r="K3009" s="451"/>
      <c r="L3009" s="451"/>
      <c r="M3009" s="451"/>
      <c r="N3009" s="444">
        <v>0.1</v>
      </c>
      <c r="O3009" s="444"/>
      <c r="P3009" s="139">
        <v>0.1</v>
      </c>
      <c r="Z3009" s="143"/>
      <c r="AA3009" s="143"/>
      <c r="AB3009" s="143"/>
      <c r="AC3009" s="37"/>
    </row>
    <row r="3010" spans="1:29" ht="14.25" customHeight="1">
      <c r="A3010" s="422"/>
      <c r="B3010" s="422"/>
      <c r="C3010" s="422"/>
      <c r="D3010" s="422"/>
      <c r="E3010" s="422"/>
      <c r="F3010" s="422"/>
      <c r="G3010" s="422"/>
      <c r="H3010" s="445" t="s">
        <v>727</v>
      </c>
      <c r="I3010" s="452" t="s">
        <v>728</v>
      </c>
      <c r="J3010" s="452"/>
      <c r="K3010" s="452"/>
      <c r="L3010" s="452"/>
      <c r="M3010" s="452"/>
      <c r="N3010" s="446" t="s">
        <v>729</v>
      </c>
      <c r="O3010" s="446"/>
      <c r="P3010" s="447" t="s">
        <v>730</v>
      </c>
      <c r="Z3010" s="143"/>
      <c r="AA3010" s="143"/>
      <c r="AB3010" s="143"/>
      <c r="AC3010" s="37"/>
    </row>
    <row r="3011" spans="1:29" ht="67.5" customHeight="1">
      <c r="A3011" s="442" t="s">
        <v>479</v>
      </c>
      <c r="B3011" s="427" t="s">
        <v>951</v>
      </c>
      <c r="C3011" s="428">
        <v>2</v>
      </c>
      <c r="D3011" s="428">
        <v>2</v>
      </c>
      <c r="E3011" s="474" t="s">
        <v>618</v>
      </c>
      <c r="F3011" s="429">
        <v>8400</v>
      </c>
      <c r="G3011" s="429">
        <v>16800</v>
      </c>
      <c r="H3011" s="445"/>
      <c r="I3011" s="154" t="s">
        <v>784</v>
      </c>
      <c r="J3011" s="154" t="s">
        <v>733</v>
      </c>
      <c r="K3011" s="154" t="s">
        <v>756</v>
      </c>
      <c r="L3011" s="154" t="s">
        <v>757</v>
      </c>
      <c r="M3011" s="154" t="s">
        <v>735</v>
      </c>
      <c r="N3011" s="144" t="s">
        <v>736</v>
      </c>
      <c r="O3011" s="144" t="s">
        <v>737</v>
      </c>
      <c r="P3011" s="447"/>
      <c r="Z3011" s="143"/>
      <c r="AA3011" s="143"/>
      <c r="AB3011" s="143"/>
      <c r="AC3011" s="37"/>
    </row>
    <row r="3012" spans="1:29" ht="39" customHeight="1">
      <c r="A3012" s="442"/>
      <c r="B3012" s="427"/>
      <c r="C3012" s="427"/>
      <c r="D3012" s="427"/>
      <c r="E3012" s="427"/>
      <c r="F3012" s="427"/>
      <c r="G3012" s="427"/>
      <c r="H3012" s="427"/>
      <c r="I3012" s="153">
        <v>0.5</v>
      </c>
      <c r="J3012" s="153">
        <v>0.2</v>
      </c>
      <c r="K3012" s="153">
        <v>0.1</v>
      </c>
      <c r="L3012" s="153">
        <v>0.1</v>
      </c>
      <c r="M3012" s="153">
        <v>0.1</v>
      </c>
      <c r="N3012" s="144">
        <v>0.9</v>
      </c>
      <c r="O3012" s="144">
        <v>0.1</v>
      </c>
      <c r="P3012" s="447"/>
      <c r="Z3012" s="143"/>
      <c r="AA3012" s="143"/>
      <c r="AB3012" s="143"/>
      <c r="AC3012" s="37"/>
    </row>
    <row r="3013" spans="1:29">
      <c r="A3013" s="442"/>
      <c r="B3013" s="432" t="s">
        <v>762</v>
      </c>
      <c r="C3013" s="432"/>
      <c r="D3013" s="432"/>
      <c r="E3013" s="432"/>
      <c r="F3013" s="432"/>
      <c r="G3013" s="432"/>
      <c r="H3013" s="158">
        <v>2</v>
      </c>
      <c r="I3013" s="130">
        <v>2</v>
      </c>
      <c r="J3013" s="119"/>
      <c r="K3013" s="130">
        <v>2</v>
      </c>
      <c r="L3013" s="130">
        <v>2</v>
      </c>
      <c r="M3013" s="115"/>
      <c r="N3013" s="115"/>
      <c r="O3013" s="115"/>
      <c r="P3013" s="115"/>
      <c r="Z3013" s="143"/>
      <c r="AA3013" s="143"/>
      <c r="AB3013" s="143"/>
      <c r="AC3013" s="37"/>
    </row>
    <row r="3014" spans="1:29">
      <c r="A3014" s="442"/>
      <c r="B3014" s="433" t="s">
        <v>763</v>
      </c>
      <c r="C3014" s="433"/>
      <c r="D3014" s="433"/>
      <c r="E3014" s="433"/>
      <c r="F3014" s="433"/>
      <c r="G3014" s="433"/>
      <c r="H3014" s="157">
        <f>(H3013/D3011)*G3011*H3009</f>
        <v>9240</v>
      </c>
      <c r="I3014" s="157">
        <f>(I3013/D3011)*G3011*I3009*I3012</f>
        <v>2100</v>
      </c>
      <c r="J3014" s="115"/>
      <c r="K3014" s="157">
        <f>(K3013/D3011)*I3009*G3011*K3012</f>
        <v>420</v>
      </c>
      <c r="L3014" s="157">
        <f>(L3013/D3011)*G3011*I3009*L3012</f>
        <v>420</v>
      </c>
      <c r="M3014" s="115"/>
      <c r="N3014" s="115"/>
      <c r="O3014" s="115"/>
      <c r="P3014" s="115"/>
      <c r="Z3014" s="143"/>
      <c r="AA3014" s="143"/>
      <c r="AB3014" s="143"/>
      <c r="AC3014" s="37"/>
    </row>
    <row r="3015" spans="1:29">
      <c r="A3015" s="442"/>
      <c r="B3015" s="432" t="s">
        <v>742</v>
      </c>
      <c r="C3015" s="432"/>
      <c r="D3015" s="432"/>
      <c r="E3015" s="432"/>
      <c r="F3015" s="432"/>
      <c r="G3015" s="432"/>
      <c r="H3015" s="115"/>
      <c r="I3015" s="115"/>
      <c r="J3015" s="130">
        <v>2</v>
      </c>
      <c r="K3015" s="115"/>
      <c r="L3015" s="115"/>
      <c r="M3015" s="130">
        <v>2</v>
      </c>
      <c r="N3015" s="115"/>
      <c r="O3015" s="115"/>
      <c r="P3015" s="115"/>
      <c r="Z3015" s="143"/>
      <c r="AA3015" s="143"/>
      <c r="AB3015" s="143"/>
      <c r="AC3015" s="37"/>
    </row>
    <row r="3016" spans="1:29">
      <c r="A3016" s="442"/>
      <c r="B3016" s="433" t="s">
        <v>743</v>
      </c>
      <c r="C3016" s="433"/>
      <c r="D3016" s="433"/>
      <c r="E3016" s="433"/>
      <c r="F3016" s="433"/>
      <c r="G3016" s="433"/>
      <c r="H3016" s="115"/>
      <c r="I3016" s="115"/>
      <c r="J3016" s="157">
        <f>(J3015/D3011)*G3011*I3009*J3012</f>
        <v>840</v>
      </c>
      <c r="K3016" s="115"/>
      <c r="L3016" s="115"/>
      <c r="M3016" s="157">
        <f>(M3015/D3011)*G3011*I3009*M3012</f>
        <v>420</v>
      </c>
      <c r="N3016" s="115"/>
      <c r="O3016" s="115"/>
      <c r="P3016" s="115"/>
      <c r="Z3016" s="143"/>
      <c r="AA3016" s="143"/>
      <c r="AB3016" s="143"/>
      <c r="AC3016" s="37"/>
    </row>
    <row r="3017" spans="1:29">
      <c r="A3017" s="442"/>
      <c r="B3017" s="432"/>
      <c r="C3017" s="432"/>
      <c r="D3017" s="432"/>
      <c r="E3017" s="432"/>
      <c r="F3017" s="432"/>
      <c r="G3017" s="432"/>
      <c r="H3017" s="115"/>
      <c r="I3017" s="115"/>
      <c r="J3017" s="115"/>
      <c r="K3017" s="115"/>
      <c r="L3017" s="115"/>
      <c r="M3017" s="115"/>
      <c r="N3017" s="115"/>
      <c r="O3017" s="115"/>
      <c r="P3017" s="115"/>
      <c r="Z3017" s="143"/>
      <c r="AA3017" s="143"/>
      <c r="AB3017" s="143"/>
      <c r="AC3017" s="37"/>
    </row>
    <row r="3018" spans="1:29">
      <c r="A3018" s="442"/>
      <c r="B3018" s="433"/>
      <c r="C3018" s="433"/>
      <c r="D3018" s="433"/>
      <c r="E3018" s="433"/>
      <c r="F3018" s="433"/>
      <c r="G3018" s="433"/>
      <c r="H3018" s="115"/>
      <c r="I3018" s="115"/>
      <c r="J3018" s="115"/>
      <c r="K3018" s="115"/>
      <c r="L3018" s="115"/>
      <c r="M3018" s="115"/>
      <c r="N3018" s="115"/>
      <c r="O3018" s="115"/>
      <c r="P3018" s="115"/>
      <c r="Z3018" s="143"/>
      <c r="AA3018" s="143"/>
      <c r="AB3018" s="143"/>
      <c r="AC3018" s="37"/>
    </row>
    <row r="3019" spans="1:29">
      <c r="A3019" s="442"/>
      <c r="B3019" s="448" t="s">
        <v>720</v>
      </c>
      <c r="C3019" s="448"/>
      <c r="D3019" s="448"/>
      <c r="E3019" s="448"/>
      <c r="F3019" s="448"/>
      <c r="G3019" s="448"/>
      <c r="H3019" s="152">
        <f t="shared" ref="H3019:P3019" si="193">H3013+H3015+H3017</f>
        <v>2</v>
      </c>
      <c r="I3019" s="152">
        <f t="shared" si="193"/>
        <v>2</v>
      </c>
      <c r="J3019" s="152">
        <f t="shared" si="193"/>
        <v>2</v>
      </c>
      <c r="K3019" s="152">
        <f t="shared" si="193"/>
        <v>2</v>
      </c>
      <c r="L3019" s="152">
        <f t="shared" si="193"/>
        <v>2</v>
      </c>
      <c r="M3019" s="152">
        <f t="shared" si="193"/>
        <v>2</v>
      </c>
      <c r="N3019" s="152">
        <f t="shared" si="193"/>
        <v>0</v>
      </c>
      <c r="O3019" s="152">
        <f t="shared" si="193"/>
        <v>0</v>
      </c>
      <c r="P3019" s="152">
        <f t="shared" si="193"/>
        <v>0</v>
      </c>
      <c r="Z3019" s="143"/>
      <c r="AA3019" s="143"/>
      <c r="AB3019" s="143"/>
      <c r="AC3019" s="37"/>
    </row>
    <row r="3020" spans="1:29">
      <c r="A3020" s="442"/>
      <c r="B3020" s="439" t="s">
        <v>695</v>
      </c>
      <c r="C3020" s="439"/>
      <c r="D3020" s="439"/>
      <c r="E3020" s="439"/>
      <c r="F3020" s="439"/>
      <c r="G3020" s="439"/>
      <c r="H3020" s="117">
        <f t="shared" ref="H3020:P3020" si="194">H3014+H3016+H3018</f>
        <v>9240</v>
      </c>
      <c r="I3020" s="117">
        <f t="shared" si="194"/>
        <v>2100</v>
      </c>
      <c r="J3020" s="117">
        <f t="shared" si="194"/>
        <v>840</v>
      </c>
      <c r="K3020" s="117">
        <f t="shared" si="194"/>
        <v>420</v>
      </c>
      <c r="L3020" s="117">
        <f t="shared" si="194"/>
        <v>420</v>
      </c>
      <c r="M3020" s="117">
        <f t="shared" si="194"/>
        <v>420</v>
      </c>
      <c r="N3020" s="117">
        <f t="shared" si="194"/>
        <v>0</v>
      </c>
      <c r="O3020" s="117">
        <f t="shared" si="194"/>
        <v>0</v>
      </c>
      <c r="P3020" s="117">
        <f t="shared" si="194"/>
        <v>0</v>
      </c>
      <c r="U3020" s="141"/>
      <c r="Z3020" s="143"/>
      <c r="AA3020" s="143"/>
      <c r="AB3020" s="143"/>
      <c r="AC3020" s="37"/>
    </row>
    <row r="3021" spans="1:29" ht="23.25" customHeight="1">
      <c r="A3021" s="442"/>
      <c r="B3021" s="449" t="s">
        <v>746</v>
      </c>
      <c r="C3021" s="449"/>
      <c r="D3021" s="449"/>
      <c r="E3021" s="449"/>
      <c r="F3021" s="449"/>
      <c r="G3021" s="449"/>
      <c r="H3021" s="477">
        <f>H3020</f>
        <v>9240</v>
      </c>
      <c r="I3021" s="477"/>
      <c r="J3021" s="477"/>
      <c r="K3021" s="477"/>
      <c r="L3021" s="477"/>
      <c r="M3021" s="477"/>
      <c r="N3021" s="477"/>
      <c r="O3021" s="477"/>
      <c r="P3021" s="477"/>
      <c r="Z3021" s="143"/>
      <c r="AA3021" s="143"/>
      <c r="AB3021" s="143"/>
      <c r="AC3021" s="37"/>
    </row>
    <row r="3022" spans="1:29" ht="23.25" customHeight="1">
      <c r="A3022" s="442"/>
      <c r="B3022" s="449" t="s">
        <v>747</v>
      </c>
      <c r="C3022" s="449"/>
      <c r="D3022" s="449"/>
      <c r="E3022" s="449"/>
      <c r="F3022" s="449"/>
      <c r="G3022" s="449"/>
      <c r="H3022" s="477">
        <f>SUM(I3020:M3020)</f>
        <v>4200</v>
      </c>
      <c r="I3022" s="477"/>
      <c r="J3022" s="477"/>
      <c r="K3022" s="477"/>
      <c r="L3022" s="477"/>
      <c r="M3022" s="477"/>
      <c r="N3022" s="477"/>
      <c r="O3022" s="477"/>
      <c r="P3022" s="477"/>
      <c r="Z3022" s="143"/>
      <c r="AA3022" s="143"/>
      <c r="AB3022" s="143"/>
      <c r="AC3022" s="37"/>
    </row>
    <row r="3023" spans="1:29" ht="23.25" customHeight="1">
      <c r="A3023" s="442"/>
      <c r="B3023" s="449" t="s">
        <v>748</v>
      </c>
      <c r="C3023" s="449"/>
      <c r="D3023" s="449"/>
      <c r="E3023" s="449"/>
      <c r="F3023" s="449"/>
      <c r="G3023" s="449"/>
      <c r="H3023" s="477">
        <f>SUM(N3020:P3020)</f>
        <v>0</v>
      </c>
      <c r="I3023" s="477"/>
      <c r="J3023" s="477"/>
      <c r="K3023" s="477"/>
      <c r="L3023" s="477"/>
      <c r="M3023" s="477"/>
      <c r="N3023" s="477"/>
      <c r="O3023" s="477"/>
      <c r="P3023" s="477"/>
      <c r="Z3023" s="143"/>
      <c r="AA3023" s="143"/>
      <c r="AB3023" s="143"/>
      <c r="AC3023" s="37"/>
    </row>
    <row r="3024" spans="1:29" ht="23.25" customHeight="1">
      <c r="A3024" s="442"/>
      <c r="B3024" s="439" t="s">
        <v>721</v>
      </c>
      <c r="C3024" s="439"/>
      <c r="D3024" s="439"/>
      <c r="E3024" s="439"/>
      <c r="F3024" s="439"/>
      <c r="G3024" s="439"/>
      <c r="H3024" s="477">
        <f>SUM(H3021:M3023)</f>
        <v>13440</v>
      </c>
      <c r="I3024" s="477"/>
      <c r="J3024" s="477"/>
      <c r="K3024" s="477"/>
      <c r="L3024" s="477"/>
      <c r="M3024" s="477"/>
      <c r="N3024" s="477"/>
      <c r="O3024" s="477"/>
      <c r="P3024" s="477"/>
      <c r="Z3024" s="143"/>
      <c r="AA3024" s="143"/>
      <c r="AB3024" s="143"/>
      <c r="AC3024" s="37"/>
    </row>
    <row r="3025" spans="1:29" ht="23.25" customHeight="1">
      <c r="A3025" s="442"/>
      <c r="B3025" s="450" t="s">
        <v>749</v>
      </c>
      <c r="C3025" s="450"/>
      <c r="D3025" s="450"/>
      <c r="E3025" s="450"/>
      <c r="F3025" s="450"/>
      <c r="G3025" s="450"/>
      <c r="H3025" s="454">
        <f>H3024/G3011</f>
        <v>0.8</v>
      </c>
      <c r="I3025" s="454"/>
      <c r="J3025" s="454"/>
      <c r="K3025" s="454"/>
      <c r="L3025" s="454"/>
      <c r="M3025" s="454"/>
      <c r="N3025" s="454"/>
      <c r="O3025" s="454"/>
      <c r="P3025" s="454"/>
      <c r="Z3025" s="143"/>
      <c r="AA3025" s="143"/>
      <c r="AB3025" s="143"/>
      <c r="AC3025" s="37"/>
    </row>
    <row r="3026" spans="1:29" s="129" customFormat="1">
      <c r="A3026" s="121"/>
      <c r="B3026" s="121"/>
      <c r="C3026" s="121"/>
      <c r="D3026" s="121"/>
      <c r="E3026" s="121"/>
      <c r="F3026" s="122"/>
      <c r="G3026" s="122"/>
      <c r="H3026" s="123"/>
      <c r="I3026" s="124"/>
      <c r="J3026" s="124"/>
      <c r="K3026" s="124"/>
      <c r="L3026" s="125"/>
      <c r="M3026" s="125"/>
      <c r="N3026" s="127"/>
      <c r="O3026" s="127"/>
      <c r="P3026" s="127"/>
      <c r="Q3026" s="127"/>
      <c r="R3026" s="127"/>
      <c r="S3026" s="127"/>
      <c r="T3026" s="127"/>
      <c r="U3026" s="127"/>
      <c r="V3026" s="127"/>
      <c r="W3026" s="127"/>
      <c r="X3026" s="127"/>
      <c r="Y3026" s="127"/>
      <c r="Z3026" s="143"/>
      <c r="AA3026" s="143"/>
      <c r="AB3026" s="143"/>
      <c r="AC3026" s="37"/>
    </row>
    <row r="3027" spans="1:29" ht="15" customHeight="1">
      <c r="A3027" s="422" t="s">
        <v>678</v>
      </c>
      <c r="B3027" s="422" t="s">
        <v>679</v>
      </c>
      <c r="C3027" s="422" t="s">
        <v>680</v>
      </c>
      <c r="D3027" s="422" t="s">
        <v>681</v>
      </c>
      <c r="E3027" s="422" t="s">
        <v>682</v>
      </c>
      <c r="F3027" s="423" t="s">
        <v>683</v>
      </c>
      <c r="G3027" s="423" t="s">
        <v>684</v>
      </c>
      <c r="H3027" s="445">
        <v>0.55000000000000004</v>
      </c>
      <c r="I3027" s="445"/>
      <c r="J3027" s="445"/>
      <c r="K3027" s="451">
        <v>0.25</v>
      </c>
      <c r="L3027" s="451"/>
      <c r="M3027" s="451"/>
      <c r="N3027" s="451"/>
      <c r="O3027" s="451"/>
      <c r="P3027" s="451"/>
      <c r="Q3027" s="444">
        <v>0.1</v>
      </c>
      <c r="R3027" s="444"/>
      <c r="S3027" s="139">
        <v>0.1</v>
      </c>
      <c r="Z3027" s="143"/>
      <c r="AA3027" s="143"/>
      <c r="AB3027" s="143"/>
      <c r="AC3027" s="37"/>
    </row>
    <row r="3028" spans="1:29" ht="14.25" customHeight="1">
      <c r="A3028" s="422"/>
      <c r="B3028" s="422"/>
      <c r="C3028" s="422"/>
      <c r="D3028" s="422"/>
      <c r="E3028" s="422"/>
      <c r="F3028" s="422"/>
      <c r="G3028" s="422"/>
      <c r="H3028" s="445" t="s">
        <v>727</v>
      </c>
      <c r="I3028" s="445"/>
      <c r="J3028" s="445"/>
      <c r="K3028" s="452" t="s">
        <v>728</v>
      </c>
      <c r="L3028" s="452"/>
      <c r="M3028" s="452"/>
      <c r="N3028" s="452"/>
      <c r="O3028" s="452"/>
      <c r="P3028" s="452"/>
      <c r="Q3028" s="446" t="s">
        <v>729</v>
      </c>
      <c r="R3028" s="446"/>
      <c r="S3028" s="447" t="s">
        <v>730</v>
      </c>
      <c r="Z3028" s="143"/>
      <c r="AA3028" s="143"/>
      <c r="AB3028" s="143"/>
      <c r="AC3028" s="37"/>
    </row>
    <row r="3029" spans="1:29" ht="67.5" customHeight="1">
      <c r="A3029" s="442" t="s">
        <v>480</v>
      </c>
      <c r="B3029" s="427" t="s">
        <v>952</v>
      </c>
      <c r="C3029" s="428">
        <v>4</v>
      </c>
      <c r="D3029" s="428">
        <v>6</v>
      </c>
      <c r="E3029" s="474" t="s">
        <v>618</v>
      </c>
      <c r="F3029" s="429">
        <v>49850</v>
      </c>
      <c r="G3029" s="429">
        <f>D3029*F3029</f>
        <v>299100</v>
      </c>
      <c r="H3029" s="138" t="s">
        <v>953</v>
      </c>
      <c r="I3029" s="138" t="s">
        <v>954</v>
      </c>
      <c r="J3029" s="138" t="s">
        <v>955</v>
      </c>
      <c r="K3029" s="154" t="s">
        <v>809</v>
      </c>
      <c r="L3029" s="154" t="s">
        <v>882</v>
      </c>
      <c r="M3029" s="154" t="s">
        <v>956</v>
      </c>
      <c r="N3029" s="154" t="s">
        <v>812</v>
      </c>
      <c r="O3029" s="154" t="s">
        <v>797</v>
      </c>
      <c r="P3029" s="154" t="s">
        <v>735</v>
      </c>
      <c r="Q3029" s="144" t="s">
        <v>736</v>
      </c>
      <c r="R3029" s="144" t="s">
        <v>737</v>
      </c>
      <c r="S3029" s="447"/>
      <c r="Z3029" s="143"/>
      <c r="AA3029" s="143"/>
      <c r="AB3029" s="143"/>
      <c r="AC3029" s="37"/>
    </row>
    <row r="3030" spans="1:29" ht="39" customHeight="1">
      <c r="A3030" s="442"/>
      <c r="B3030" s="427"/>
      <c r="C3030" s="427"/>
      <c r="D3030" s="427"/>
      <c r="E3030" s="427"/>
      <c r="F3030" s="427"/>
      <c r="G3030" s="427"/>
      <c r="H3030" s="138">
        <v>0.7</v>
      </c>
      <c r="I3030" s="138">
        <v>0.2</v>
      </c>
      <c r="J3030" s="138">
        <v>0.1</v>
      </c>
      <c r="K3030" s="153">
        <v>0.25</v>
      </c>
      <c r="L3030" s="153">
        <v>0.15</v>
      </c>
      <c r="M3030" s="153">
        <v>0.2</v>
      </c>
      <c r="N3030" s="153">
        <v>0.2</v>
      </c>
      <c r="O3030" s="153">
        <v>0.1</v>
      </c>
      <c r="P3030" s="153">
        <v>0.1</v>
      </c>
      <c r="Q3030" s="144">
        <v>0.9</v>
      </c>
      <c r="R3030" s="144">
        <v>0.1</v>
      </c>
      <c r="S3030" s="447"/>
      <c r="Z3030" s="143"/>
      <c r="AA3030" s="143"/>
      <c r="AB3030" s="143"/>
      <c r="AC3030" s="37"/>
    </row>
    <row r="3031" spans="1:29">
      <c r="A3031" s="442"/>
      <c r="B3031" s="432" t="s">
        <v>710</v>
      </c>
      <c r="C3031" s="432"/>
      <c r="D3031" s="432"/>
      <c r="E3031" s="432"/>
      <c r="F3031" s="432"/>
      <c r="G3031" s="432"/>
      <c r="H3031" s="158">
        <v>4</v>
      </c>
      <c r="I3031" s="115"/>
      <c r="J3031" s="115"/>
      <c r="K3031" s="115"/>
      <c r="L3031" s="115"/>
      <c r="M3031" s="115"/>
      <c r="N3031" s="115"/>
      <c r="O3031" s="115"/>
      <c r="P3031" s="115"/>
      <c r="Q3031" s="115"/>
      <c r="R3031" s="115"/>
      <c r="S3031" s="115"/>
      <c r="Z3031" s="143"/>
      <c r="AA3031" s="143"/>
      <c r="AB3031" s="143"/>
      <c r="AC3031" s="37"/>
    </row>
    <row r="3032" spans="1:29">
      <c r="A3032" s="442"/>
      <c r="B3032" s="433" t="s">
        <v>711</v>
      </c>
      <c r="C3032" s="433"/>
      <c r="D3032" s="433"/>
      <c r="E3032" s="433"/>
      <c r="F3032" s="433"/>
      <c r="G3032" s="433"/>
      <c r="H3032" s="157">
        <f>(H3031/D3029)*G3029*H3027*H3030</f>
        <v>76769</v>
      </c>
      <c r="I3032" s="115"/>
      <c r="J3032" s="115"/>
      <c r="K3032" s="115"/>
      <c r="L3032" s="115"/>
      <c r="M3032" s="115"/>
      <c r="N3032" s="115"/>
      <c r="O3032" s="115"/>
      <c r="P3032" s="115"/>
      <c r="Q3032" s="115"/>
      <c r="R3032" s="115"/>
      <c r="S3032" s="115"/>
      <c r="Z3032" s="143"/>
      <c r="AA3032" s="143"/>
      <c r="AB3032" s="143"/>
      <c r="AC3032" s="37"/>
    </row>
    <row r="3033" spans="1:29">
      <c r="A3033" s="442"/>
      <c r="B3033" s="432" t="s">
        <v>714</v>
      </c>
      <c r="C3033" s="432"/>
      <c r="D3033" s="432"/>
      <c r="E3033" s="432"/>
      <c r="F3033" s="432"/>
      <c r="G3033" s="432"/>
      <c r="H3033" s="115"/>
      <c r="I3033" s="158">
        <v>4</v>
      </c>
      <c r="J3033" s="158">
        <v>4</v>
      </c>
      <c r="K3033" s="115"/>
      <c r="L3033" s="115"/>
      <c r="M3033" s="115"/>
      <c r="N3033" s="115"/>
      <c r="O3033" s="115"/>
      <c r="P3033" s="115"/>
      <c r="Q3033" s="115"/>
      <c r="R3033" s="115"/>
      <c r="S3033" s="115"/>
      <c r="Z3033" s="143"/>
      <c r="AA3033" s="143"/>
      <c r="AB3033" s="143"/>
      <c r="AC3033" s="37"/>
    </row>
    <row r="3034" spans="1:29">
      <c r="A3034" s="442"/>
      <c r="B3034" s="433" t="s">
        <v>715</v>
      </c>
      <c r="C3034" s="433"/>
      <c r="D3034" s="433"/>
      <c r="E3034" s="433"/>
      <c r="F3034" s="433"/>
      <c r="G3034" s="433"/>
      <c r="H3034" s="115"/>
      <c r="I3034" s="157">
        <f>(I3033/D3029)*G3029*H3027*I3030</f>
        <v>21934.000000000004</v>
      </c>
      <c r="J3034" s="157">
        <f>(J3033/D3029)*G3029*H3027*J3030</f>
        <v>10967.000000000002</v>
      </c>
      <c r="K3034" s="115"/>
      <c r="L3034" s="115"/>
      <c r="M3034" s="115"/>
      <c r="N3034" s="115"/>
      <c r="O3034" s="115"/>
      <c r="P3034" s="115"/>
      <c r="Q3034" s="115"/>
      <c r="R3034" s="115"/>
      <c r="S3034" s="115"/>
      <c r="Z3034" s="143"/>
      <c r="AA3034" s="143"/>
      <c r="AB3034" s="143"/>
      <c r="AC3034" s="37"/>
    </row>
    <row r="3035" spans="1:29">
      <c r="A3035" s="442"/>
      <c r="B3035" s="432" t="s">
        <v>760</v>
      </c>
      <c r="C3035" s="432"/>
      <c r="D3035" s="432"/>
      <c r="E3035" s="432"/>
      <c r="F3035" s="432"/>
      <c r="G3035" s="432"/>
      <c r="H3035" s="115"/>
      <c r="I3035" s="115"/>
      <c r="J3035" s="115"/>
      <c r="K3035" s="130">
        <v>4</v>
      </c>
      <c r="L3035" s="130">
        <v>4</v>
      </c>
      <c r="M3035" s="115"/>
      <c r="N3035" s="115"/>
      <c r="O3035" s="115"/>
      <c r="P3035" s="115"/>
      <c r="Q3035" s="115"/>
      <c r="R3035" s="115"/>
      <c r="S3035" s="115"/>
      <c r="Z3035" s="143"/>
      <c r="AA3035" s="143"/>
      <c r="AB3035" s="143"/>
      <c r="AC3035" s="37"/>
    </row>
    <row r="3036" spans="1:29">
      <c r="A3036" s="442"/>
      <c r="B3036" s="433" t="s">
        <v>761</v>
      </c>
      <c r="C3036" s="433"/>
      <c r="D3036" s="433"/>
      <c r="E3036" s="433"/>
      <c r="F3036" s="433"/>
      <c r="G3036" s="433"/>
      <c r="H3036" s="115"/>
      <c r="I3036" s="115"/>
      <c r="J3036" s="115"/>
      <c r="K3036" s="157">
        <f>(K3035/D3029)*G3029*K3027*K3030</f>
        <v>12462.5</v>
      </c>
      <c r="L3036" s="157">
        <f>(L3035/D3029)*G3029*K3027*L3030</f>
        <v>7477.5</v>
      </c>
      <c r="M3036" s="119"/>
      <c r="N3036" s="115"/>
      <c r="O3036" s="115"/>
      <c r="P3036" s="115"/>
      <c r="Q3036" s="115"/>
      <c r="R3036" s="115"/>
      <c r="S3036" s="115"/>
      <c r="Z3036" s="143"/>
      <c r="AA3036" s="143"/>
      <c r="AB3036" s="143"/>
      <c r="AC3036" s="37"/>
    </row>
    <row r="3037" spans="1:29">
      <c r="A3037" s="442"/>
      <c r="B3037" s="432" t="s">
        <v>762</v>
      </c>
      <c r="C3037" s="432"/>
      <c r="D3037" s="432"/>
      <c r="E3037" s="432"/>
      <c r="F3037" s="432"/>
      <c r="G3037" s="432"/>
      <c r="H3037" s="158">
        <v>2</v>
      </c>
      <c r="I3037" s="158">
        <v>2</v>
      </c>
      <c r="J3037" s="158">
        <v>-4</v>
      </c>
      <c r="K3037" s="130">
        <v>2</v>
      </c>
      <c r="L3037" s="130">
        <v>2</v>
      </c>
      <c r="M3037" s="130">
        <v>6</v>
      </c>
      <c r="N3037" s="130">
        <v>6</v>
      </c>
      <c r="O3037" s="130">
        <v>5</v>
      </c>
      <c r="P3037" s="115"/>
      <c r="Q3037" s="115"/>
      <c r="R3037" s="115"/>
      <c r="S3037" s="115"/>
      <c r="T3037" s="141"/>
      <c r="Z3037" s="143"/>
      <c r="AA3037" s="143"/>
      <c r="AB3037" s="143"/>
      <c r="AC3037" s="37"/>
    </row>
    <row r="3038" spans="1:29">
      <c r="A3038" s="442"/>
      <c r="B3038" s="433" t="s">
        <v>763</v>
      </c>
      <c r="C3038" s="433"/>
      <c r="D3038" s="433"/>
      <c r="E3038" s="433"/>
      <c r="F3038" s="433"/>
      <c r="G3038" s="433"/>
      <c r="H3038" s="157">
        <f>(H3037/D3029)*G3029*H3027*H3030</f>
        <v>38384.5</v>
      </c>
      <c r="I3038" s="157">
        <f>(I3037/D3029)*H3027*I3030*G3029</f>
        <v>10967.000000000002</v>
      </c>
      <c r="J3038" s="157">
        <f>(J3037/D3029)*G3029*H3027*J3030</f>
        <v>-10967.000000000002</v>
      </c>
      <c r="K3038" s="157">
        <f>(K3037/D3029)*G3029*K3027*K3030</f>
        <v>6231.25</v>
      </c>
      <c r="L3038" s="157">
        <f>(L3037/D3029)*G3029*K3027*L3030</f>
        <v>3738.75</v>
      </c>
      <c r="M3038" s="157">
        <f>(M3037/D3029)*G3029*K3027*M3030</f>
        <v>14955</v>
      </c>
      <c r="N3038" s="157">
        <f>(N3037/D3029)*G3029*K3027*N3030</f>
        <v>14955</v>
      </c>
      <c r="O3038" s="157">
        <f>(O3037/D3029)*O3030*K3027*G3029</f>
        <v>6231.2500000000009</v>
      </c>
      <c r="P3038" s="115"/>
      <c r="Q3038" s="115"/>
      <c r="R3038" s="115"/>
      <c r="S3038" s="115"/>
      <c r="Z3038" s="143"/>
      <c r="AA3038" s="143"/>
      <c r="AB3038" s="143"/>
      <c r="AC3038" s="37"/>
    </row>
    <row r="3039" spans="1:29">
      <c r="A3039" s="442"/>
      <c r="B3039" s="432" t="s">
        <v>766</v>
      </c>
      <c r="C3039" s="432"/>
      <c r="D3039" s="432"/>
      <c r="E3039" s="432"/>
      <c r="F3039" s="432"/>
      <c r="G3039" s="432"/>
      <c r="H3039" s="115"/>
      <c r="I3039" s="115"/>
      <c r="J3039" s="115"/>
      <c r="K3039" s="115"/>
      <c r="L3039" s="115"/>
      <c r="M3039" s="115"/>
      <c r="N3039" s="115"/>
      <c r="O3039" s="130">
        <v>1</v>
      </c>
      <c r="P3039" s="115"/>
      <c r="Q3039" s="115"/>
      <c r="R3039" s="115"/>
      <c r="S3039" s="115"/>
      <c r="Z3039" s="143"/>
      <c r="AA3039" s="143"/>
      <c r="AB3039" s="143"/>
      <c r="AC3039" s="37"/>
    </row>
    <row r="3040" spans="1:29">
      <c r="A3040" s="442"/>
      <c r="B3040" s="433" t="s">
        <v>767</v>
      </c>
      <c r="C3040" s="433"/>
      <c r="D3040" s="433"/>
      <c r="E3040" s="433"/>
      <c r="F3040" s="433"/>
      <c r="G3040" s="433"/>
      <c r="H3040" s="115"/>
      <c r="I3040" s="115"/>
      <c r="J3040" s="115"/>
      <c r="K3040" s="115"/>
      <c r="L3040" s="115"/>
      <c r="M3040" s="115"/>
      <c r="N3040" s="115"/>
      <c r="O3040" s="157">
        <f>(O3039/D3029)*G3029*K3027*O3030</f>
        <v>1246.25</v>
      </c>
      <c r="P3040" s="115"/>
      <c r="Q3040" s="115"/>
      <c r="R3040" s="115"/>
      <c r="S3040" s="115"/>
      <c r="Z3040" s="143"/>
      <c r="AA3040" s="143"/>
      <c r="AB3040" s="143"/>
      <c r="AC3040" s="37"/>
    </row>
    <row r="3041" spans="1:29">
      <c r="A3041" s="442"/>
      <c r="B3041" s="448" t="s">
        <v>720</v>
      </c>
      <c r="C3041" s="448"/>
      <c r="D3041" s="448"/>
      <c r="E3041" s="448"/>
      <c r="F3041" s="448"/>
      <c r="G3041" s="448"/>
      <c r="H3041" s="152">
        <f t="shared" ref="H3041:S3041" si="195">H3031+H3033+H3035+H3037+H3039</f>
        <v>6</v>
      </c>
      <c r="I3041" s="152">
        <f t="shared" si="195"/>
        <v>6</v>
      </c>
      <c r="J3041" s="152">
        <f t="shared" si="195"/>
        <v>0</v>
      </c>
      <c r="K3041" s="152">
        <f t="shared" si="195"/>
        <v>6</v>
      </c>
      <c r="L3041" s="152">
        <f t="shared" si="195"/>
        <v>6</v>
      </c>
      <c r="M3041" s="152">
        <f t="shared" si="195"/>
        <v>6</v>
      </c>
      <c r="N3041" s="152">
        <f t="shared" si="195"/>
        <v>6</v>
      </c>
      <c r="O3041" s="152">
        <f t="shared" si="195"/>
        <v>6</v>
      </c>
      <c r="P3041" s="152">
        <f t="shared" si="195"/>
        <v>0</v>
      </c>
      <c r="Q3041" s="152">
        <f t="shared" si="195"/>
        <v>0</v>
      </c>
      <c r="R3041" s="152">
        <f t="shared" si="195"/>
        <v>0</v>
      </c>
      <c r="S3041" s="152">
        <f t="shared" si="195"/>
        <v>0</v>
      </c>
      <c r="Z3041" s="143"/>
      <c r="AA3041" s="143"/>
      <c r="AB3041" s="143"/>
      <c r="AC3041" s="37"/>
    </row>
    <row r="3042" spans="1:29">
      <c r="A3042" s="442"/>
      <c r="B3042" s="439" t="s">
        <v>695</v>
      </c>
      <c r="C3042" s="439"/>
      <c r="D3042" s="439"/>
      <c r="E3042" s="439"/>
      <c r="F3042" s="439"/>
      <c r="G3042" s="439"/>
      <c r="H3042" s="117">
        <f t="shared" ref="H3042:S3042" si="196">H3032+H3034+H3036+H3038+H3040</f>
        <v>115153.5</v>
      </c>
      <c r="I3042" s="117">
        <f t="shared" si="196"/>
        <v>32901.000000000007</v>
      </c>
      <c r="J3042" s="117">
        <f t="shared" si="196"/>
        <v>0</v>
      </c>
      <c r="K3042" s="117">
        <f t="shared" si="196"/>
        <v>18693.75</v>
      </c>
      <c r="L3042" s="117">
        <f t="shared" si="196"/>
        <v>11216.25</v>
      </c>
      <c r="M3042" s="117">
        <f t="shared" si="196"/>
        <v>14955</v>
      </c>
      <c r="N3042" s="117">
        <f t="shared" si="196"/>
        <v>14955</v>
      </c>
      <c r="O3042" s="117">
        <f t="shared" si="196"/>
        <v>7477.5000000000009</v>
      </c>
      <c r="P3042" s="117">
        <f t="shared" si="196"/>
        <v>0</v>
      </c>
      <c r="Q3042" s="117">
        <f t="shared" si="196"/>
        <v>0</v>
      </c>
      <c r="R3042" s="117">
        <f t="shared" si="196"/>
        <v>0</v>
      </c>
      <c r="S3042" s="117">
        <f t="shared" si="196"/>
        <v>0</v>
      </c>
      <c r="U3042" s="141"/>
      <c r="Z3042" s="143"/>
      <c r="AA3042" s="143"/>
      <c r="AB3042" s="143"/>
      <c r="AC3042" s="37"/>
    </row>
    <row r="3043" spans="1:29" ht="23.25" customHeight="1">
      <c r="A3043" s="442"/>
      <c r="B3043" s="449" t="s">
        <v>746</v>
      </c>
      <c r="C3043" s="449"/>
      <c r="D3043" s="449"/>
      <c r="E3043" s="449"/>
      <c r="F3043" s="449"/>
      <c r="G3043" s="449"/>
      <c r="H3043" s="453">
        <f>H3042+I3042+J3042</f>
        <v>148054.5</v>
      </c>
      <c r="I3043" s="453"/>
      <c r="J3043" s="453"/>
      <c r="K3043" s="453"/>
      <c r="L3043" s="453"/>
      <c r="M3043" s="453"/>
      <c r="N3043" s="453"/>
      <c r="O3043" s="453"/>
      <c r="P3043" s="453"/>
      <c r="Q3043" s="453"/>
      <c r="R3043" s="453"/>
      <c r="S3043" s="453"/>
      <c r="Z3043" s="143"/>
      <c r="AA3043" s="143"/>
      <c r="AB3043" s="143"/>
      <c r="AC3043" s="37"/>
    </row>
    <row r="3044" spans="1:29" ht="23.25" customHeight="1">
      <c r="A3044" s="442"/>
      <c r="B3044" s="449" t="s">
        <v>747</v>
      </c>
      <c r="C3044" s="449"/>
      <c r="D3044" s="449"/>
      <c r="E3044" s="449"/>
      <c r="F3044" s="449"/>
      <c r="G3044" s="449"/>
      <c r="H3044" s="453">
        <f>SUM(K3042:P3042)</f>
        <v>67297.5</v>
      </c>
      <c r="I3044" s="453"/>
      <c r="J3044" s="453"/>
      <c r="K3044" s="453"/>
      <c r="L3044" s="453"/>
      <c r="M3044" s="453"/>
      <c r="N3044" s="453"/>
      <c r="O3044" s="453"/>
      <c r="P3044" s="453"/>
      <c r="Q3044" s="453"/>
      <c r="R3044" s="453"/>
      <c r="S3044" s="453"/>
      <c r="Z3044" s="143"/>
      <c r="AA3044" s="143"/>
      <c r="AB3044" s="143"/>
      <c r="AC3044" s="37"/>
    </row>
    <row r="3045" spans="1:29" ht="23.25" customHeight="1">
      <c r="A3045" s="442"/>
      <c r="B3045" s="449" t="s">
        <v>748</v>
      </c>
      <c r="C3045" s="449"/>
      <c r="D3045" s="449"/>
      <c r="E3045" s="449"/>
      <c r="F3045" s="449"/>
      <c r="G3045" s="449"/>
      <c r="H3045" s="453">
        <f>SUM(Q3042:S3042)</f>
        <v>0</v>
      </c>
      <c r="I3045" s="453"/>
      <c r="J3045" s="453"/>
      <c r="K3045" s="453"/>
      <c r="L3045" s="453"/>
      <c r="M3045" s="453"/>
      <c r="N3045" s="453"/>
      <c r="O3045" s="453"/>
      <c r="P3045" s="453"/>
      <c r="Q3045" s="453"/>
      <c r="R3045" s="453"/>
      <c r="S3045" s="453"/>
      <c r="Z3045" s="143"/>
      <c r="AA3045" s="143"/>
      <c r="AB3045" s="143"/>
      <c r="AC3045" s="37"/>
    </row>
    <row r="3046" spans="1:29" ht="23.25" customHeight="1">
      <c r="A3046" s="442"/>
      <c r="B3046" s="439" t="s">
        <v>721</v>
      </c>
      <c r="C3046" s="439"/>
      <c r="D3046" s="439"/>
      <c r="E3046" s="439"/>
      <c r="F3046" s="439"/>
      <c r="G3046" s="439"/>
      <c r="H3046" s="453">
        <f>SUM(H3043:P3045)</f>
        <v>215352</v>
      </c>
      <c r="I3046" s="453"/>
      <c r="J3046" s="453"/>
      <c r="K3046" s="453"/>
      <c r="L3046" s="453"/>
      <c r="M3046" s="453"/>
      <c r="N3046" s="453"/>
      <c r="O3046" s="453"/>
      <c r="P3046" s="453"/>
      <c r="Q3046" s="453"/>
      <c r="R3046" s="453"/>
      <c r="S3046" s="453"/>
      <c r="Z3046" s="143"/>
      <c r="AA3046" s="143"/>
      <c r="AB3046" s="143"/>
      <c r="AC3046" s="37"/>
    </row>
    <row r="3047" spans="1:29" ht="23.25" customHeight="1">
      <c r="A3047" s="442"/>
      <c r="B3047" s="450" t="s">
        <v>749</v>
      </c>
      <c r="C3047" s="450"/>
      <c r="D3047" s="450"/>
      <c r="E3047" s="450"/>
      <c r="F3047" s="450"/>
      <c r="G3047" s="450"/>
      <c r="H3047" s="454">
        <f>H3046/G3029</f>
        <v>0.72</v>
      </c>
      <c r="I3047" s="454"/>
      <c r="J3047" s="454"/>
      <c r="K3047" s="454"/>
      <c r="L3047" s="454"/>
      <c r="M3047" s="454"/>
      <c r="N3047" s="454"/>
      <c r="O3047" s="454"/>
      <c r="P3047" s="454"/>
      <c r="Q3047" s="454"/>
      <c r="R3047" s="454"/>
      <c r="S3047" s="454"/>
      <c r="Z3047" s="143"/>
      <c r="AA3047" s="143"/>
      <c r="AB3047" s="143"/>
      <c r="AC3047" s="37"/>
    </row>
    <row r="3048" spans="1:29" s="129" customFormat="1">
      <c r="A3048" s="121"/>
      <c r="B3048" s="121"/>
      <c r="C3048" s="121"/>
      <c r="D3048" s="121"/>
      <c r="E3048" s="121"/>
      <c r="F3048" s="122"/>
      <c r="G3048" s="122"/>
      <c r="H3048" s="123"/>
      <c r="I3048" s="124"/>
      <c r="J3048" s="124"/>
      <c r="K3048" s="124"/>
      <c r="L3048" s="125"/>
      <c r="M3048" s="125"/>
      <c r="N3048" s="127"/>
      <c r="O3048" s="127"/>
      <c r="P3048" s="127"/>
      <c r="Q3048" s="127"/>
      <c r="R3048" s="127"/>
      <c r="S3048" s="127"/>
      <c r="T3048" s="127"/>
      <c r="U3048" s="127"/>
      <c r="V3048" s="127"/>
      <c r="W3048" s="127"/>
      <c r="X3048" s="127"/>
      <c r="Y3048" s="127"/>
      <c r="Z3048" s="143"/>
      <c r="AA3048" s="143"/>
      <c r="AB3048" s="143"/>
      <c r="AC3048" s="37"/>
    </row>
    <row r="3049" spans="1:29" ht="15" customHeight="1">
      <c r="A3049" s="422" t="s">
        <v>678</v>
      </c>
      <c r="B3049" s="422" t="s">
        <v>679</v>
      </c>
      <c r="C3049" s="422" t="s">
        <v>680</v>
      </c>
      <c r="D3049" s="422" t="s">
        <v>681</v>
      </c>
      <c r="E3049" s="422" t="s">
        <v>682</v>
      </c>
      <c r="F3049" s="423" t="s">
        <v>683</v>
      </c>
      <c r="G3049" s="423" t="s">
        <v>684</v>
      </c>
      <c r="H3049" s="138">
        <v>0.55000000000000004</v>
      </c>
      <c r="I3049" s="451">
        <v>0.25</v>
      </c>
      <c r="J3049" s="451"/>
      <c r="K3049" s="451"/>
      <c r="L3049" s="451"/>
      <c r="M3049" s="451"/>
      <c r="N3049" s="451"/>
      <c r="O3049" s="444">
        <v>0.1</v>
      </c>
      <c r="P3049" s="444"/>
      <c r="Q3049" s="139">
        <v>0.1</v>
      </c>
      <c r="Z3049" s="143"/>
      <c r="AA3049" s="143"/>
      <c r="AB3049" s="143"/>
      <c r="AC3049" s="37"/>
    </row>
    <row r="3050" spans="1:29" ht="14.25" customHeight="1">
      <c r="A3050" s="422"/>
      <c r="B3050" s="422"/>
      <c r="C3050" s="422"/>
      <c r="D3050" s="422"/>
      <c r="E3050" s="422"/>
      <c r="F3050" s="422"/>
      <c r="G3050" s="422"/>
      <c r="H3050" s="445" t="s">
        <v>727</v>
      </c>
      <c r="I3050" s="452" t="s">
        <v>728</v>
      </c>
      <c r="J3050" s="452"/>
      <c r="K3050" s="452"/>
      <c r="L3050" s="452"/>
      <c r="M3050" s="452"/>
      <c r="N3050" s="452"/>
      <c r="O3050" s="446" t="s">
        <v>729</v>
      </c>
      <c r="P3050" s="446"/>
      <c r="Q3050" s="447" t="s">
        <v>730</v>
      </c>
      <c r="Z3050" s="143"/>
      <c r="AA3050" s="143"/>
      <c r="AB3050" s="143"/>
      <c r="AC3050" s="37"/>
    </row>
    <row r="3051" spans="1:29" ht="67.5" customHeight="1">
      <c r="A3051" s="442" t="s">
        <v>481</v>
      </c>
      <c r="B3051" s="427" t="s">
        <v>957</v>
      </c>
      <c r="C3051" s="428">
        <v>4</v>
      </c>
      <c r="D3051" s="428">
        <v>6</v>
      </c>
      <c r="E3051" s="474" t="s">
        <v>618</v>
      </c>
      <c r="F3051" s="429">
        <v>9500</v>
      </c>
      <c r="G3051" s="429">
        <f>F3051*D3051</f>
        <v>57000</v>
      </c>
      <c r="H3051" s="445"/>
      <c r="I3051" s="154" t="s">
        <v>809</v>
      </c>
      <c r="J3051" s="154" t="s">
        <v>882</v>
      </c>
      <c r="K3051" s="154" t="s">
        <v>958</v>
      </c>
      <c r="L3051" s="154" t="s">
        <v>812</v>
      </c>
      <c r="M3051" s="154" t="s">
        <v>797</v>
      </c>
      <c r="N3051" s="154" t="s">
        <v>735</v>
      </c>
      <c r="O3051" s="144" t="s">
        <v>736</v>
      </c>
      <c r="P3051" s="144" t="s">
        <v>737</v>
      </c>
      <c r="Q3051" s="447"/>
      <c r="Z3051" s="143"/>
      <c r="AA3051" s="143"/>
      <c r="AB3051" s="143"/>
      <c r="AC3051" s="37"/>
    </row>
    <row r="3052" spans="1:29" ht="39" customHeight="1">
      <c r="A3052" s="442"/>
      <c r="B3052" s="427"/>
      <c r="C3052" s="427"/>
      <c r="D3052" s="427"/>
      <c r="E3052" s="427"/>
      <c r="F3052" s="427"/>
      <c r="G3052" s="427"/>
      <c r="H3052" s="427"/>
      <c r="I3052" s="153">
        <v>0.25</v>
      </c>
      <c r="J3052" s="153">
        <v>0.15</v>
      </c>
      <c r="K3052" s="153">
        <v>0.2</v>
      </c>
      <c r="L3052" s="153">
        <v>0.2</v>
      </c>
      <c r="M3052" s="153">
        <v>0.1</v>
      </c>
      <c r="N3052" s="153">
        <v>0.1</v>
      </c>
      <c r="O3052" s="144">
        <v>0.9</v>
      </c>
      <c r="P3052" s="144">
        <v>0.1</v>
      </c>
      <c r="Q3052" s="447"/>
      <c r="Z3052" s="143"/>
      <c r="AA3052" s="143"/>
      <c r="AB3052" s="143"/>
      <c r="AC3052" s="37"/>
    </row>
    <row r="3053" spans="1:29">
      <c r="A3053" s="442"/>
      <c r="B3053" s="432" t="s">
        <v>714</v>
      </c>
      <c r="C3053" s="432"/>
      <c r="D3053" s="432"/>
      <c r="E3053" s="432"/>
      <c r="F3053" s="432"/>
      <c r="G3053" s="432"/>
      <c r="H3053" s="158">
        <v>4</v>
      </c>
      <c r="I3053" s="115"/>
      <c r="J3053" s="115"/>
      <c r="K3053" s="115"/>
      <c r="L3053" s="115"/>
      <c r="M3053" s="115"/>
      <c r="N3053" s="115"/>
      <c r="O3053" s="115"/>
      <c r="P3053" s="115"/>
      <c r="Q3053" s="115"/>
      <c r="Z3053" s="143"/>
      <c r="AA3053" s="143"/>
      <c r="AB3053" s="143"/>
      <c r="AC3053" s="37"/>
    </row>
    <row r="3054" spans="1:29">
      <c r="A3054" s="442"/>
      <c r="B3054" s="433" t="s">
        <v>715</v>
      </c>
      <c r="C3054" s="433"/>
      <c r="D3054" s="433"/>
      <c r="E3054" s="433"/>
      <c r="F3054" s="433"/>
      <c r="G3054" s="433"/>
      <c r="H3054" s="157">
        <f>(H3053/D3051)*G3051*H3049</f>
        <v>20900</v>
      </c>
      <c r="I3054" s="115"/>
      <c r="J3054" s="115"/>
      <c r="K3054" s="115"/>
      <c r="L3054" s="115"/>
      <c r="M3054" s="115"/>
      <c r="N3054" s="115"/>
      <c r="O3054" s="115"/>
      <c r="P3054" s="115"/>
      <c r="Q3054" s="115"/>
      <c r="Z3054" s="143"/>
      <c r="AA3054" s="143"/>
      <c r="AB3054" s="143"/>
      <c r="AC3054" s="37"/>
    </row>
    <row r="3055" spans="1:29">
      <c r="A3055" s="442"/>
      <c r="B3055" s="432" t="s">
        <v>762</v>
      </c>
      <c r="C3055" s="432"/>
      <c r="D3055" s="432"/>
      <c r="E3055" s="432"/>
      <c r="F3055" s="432"/>
      <c r="G3055" s="432"/>
      <c r="H3055" s="158">
        <v>2</v>
      </c>
      <c r="I3055" s="130">
        <v>6</v>
      </c>
      <c r="J3055" s="130">
        <v>6</v>
      </c>
      <c r="K3055" s="130">
        <v>6</v>
      </c>
      <c r="L3055" s="130">
        <v>6</v>
      </c>
      <c r="M3055" s="130">
        <v>6</v>
      </c>
      <c r="N3055" s="115"/>
      <c r="O3055" s="115"/>
      <c r="P3055" s="115"/>
      <c r="Q3055" s="115"/>
      <c r="Z3055" s="143"/>
      <c r="AA3055" s="143"/>
      <c r="AB3055" s="143"/>
      <c r="AC3055" s="37"/>
    </row>
    <row r="3056" spans="1:29">
      <c r="A3056" s="442"/>
      <c r="B3056" s="433" t="s">
        <v>763</v>
      </c>
      <c r="C3056" s="433"/>
      <c r="D3056" s="433"/>
      <c r="E3056" s="433"/>
      <c r="F3056" s="433"/>
      <c r="G3056" s="433"/>
      <c r="H3056" s="157">
        <f>(H3055/D3051)*G3051*H3049</f>
        <v>10450</v>
      </c>
      <c r="I3056" s="157">
        <f>(I3055/D3051)*G3051*I3049*I3052</f>
        <v>3562.5</v>
      </c>
      <c r="J3056" s="157">
        <f>(J3055/D3051)*G3051*I3049*J3052</f>
        <v>2137.5</v>
      </c>
      <c r="K3056" s="157">
        <f>(K3055/D3051)*G3051*I3049*K3052</f>
        <v>2850</v>
      </c>
      <c r="L3056" s="157">
        <f>(L3055/D3051)*L3052*G3051*I3049</f>
        <v>2850</v>
      </c>
      <c r="M3056" s="157">
        <f>(M3055/D3051)*M3052*G3051*I3049</f>
        <v>1425</v>
      </c>
      <c r="N3056" s="115"/>
      <c r="O3056" s="115"/>
      <c r="P3056" s="115"/>
      <c r="Q3056" s="115"/>
      <c r="Z3056" s="143"/>
      <c r="AA3056" s="143"/>
      <c r="AB3056" s="143"/>
      <c r="AC3056" s="37"/>
    </row>
    <row r="3057" spans="1:29">
      <c r="A3057" s="442"/>
      <c r="B3057" s="432" t="s">
        <v>766</v>
      </c>
      <c r="C3057" s="432"/>
      <c r="D3057" s="432"/>
      <c r="E3057" s="432"/>
      <c r="F3057" s="432"/>
      <c r="G3057" s="432"/>
      <c r="H3057" s="115"/>
      <c r="I3057" s="115"/>
      <c r="J3057" s="115"/>
      <c r="K3057" s="115"/>
      <c r="L3057" s="115"/>
      <c r="M3057" s="115"/>
      <c r="N3057" s="130">
        <v>6</v>
      </c>
      <c r="O3057" s="115"/>
      <c r="P3057" s="115"/>
      <c r="Q3057" s="115"/>
      <c r="Z3057" s="143"/>
      <c r="AA3057" s="143"/>
      <c r="AB3057" s="143"/>
      <c r="AC3057" s="37"/>
    </row>
    <row r="3058" spans="1:29">
      <c r="A3058" s="442"/>
      <c r="B3058" s="433" t="s">
        <v>767</v>
      </c>
      <c r="C3058" s="433"/>
      <c r="D3058" s="433"/>
      <c r="E3058" s="433"/>
      <c r="F3058" s="433"/>
      <c r="G3058" s="433"/>
      <c r="H3058" s="115"/>
      <c r="I3058" s="115"/>
      <c r="J3058" s="115"/>
      <c r="K3058" s="115"/>
      <c r="L3058" s="115"/>
      <c r="M3058" s="115"/>
      <c r="N3058" s="157">
        <f>(N3057/D3051)*G3051*I3049*N3052</f>
        <v>1425</v>
      </c>
      <c r="O3058" s="115"/>
      <c r="P3058" s="115"/>
      <c r="Q3058" s="115"/>
      <c r="Z3058" s="143"/>
      <c r="AA3058" s="143"/>
      <c r="AB3058" s="143"/>
      <c r="AC3058" s="37"/>
    </row>
    <row r="3059" spans="1:29">
      <c r="A3059" s="442"/>
      <c r="B3059" s="432"/>
      <c r="C3059" s="432"/>
      <c r="D3059" s="432"/>
      <c r="E3059" s="432"/>
      <c r="F3059" s="432"/>
      <c r="G3059" s="432"/>
      <c r="H3059" s="115"/>
      <c r="I3059" s="115"/>
      <c r="J3059" s="115"/>
      <c r="K3059" s="115"/>
      <c r="L3059" s="115"/>
      <c r="M3059" s="115"/>
      <c r="N3059" s="115"/>
      <c r="O3059" s="115"/>
      <c r="P3059" s="115"/>
      <c r="Q3059" s="115"/>
      <c r="Z3059" s="143"/>
      <c r="AA3059" s="143"/>
      <c r="AB3059" s="143"/>
      <c r="AC3059" s="37"/>
    </row>
    <row r="3060" spans="1:29">
      <c r="A3060" s="442"/>
      <c r="B3060" s="433"/>
      <c r="C3060" s="433"/>
      <c r="D3060" s="433"/>
      <c r="E3060" s="433"/>
      <c r="F3060" s="433"/>
      <c r="G3060" s="433"/>
      <c r="H3060" s="115"/>
      <c r="I3060" s="115"/>
      <c r="J3060" s="115"/>
      <c r="K3060" s="115"/>
      <c r="L3060" s="115"/>
      <c r="M3060" s="115"/>
      <c r="N3060" s="115"/>
      <c r="O3060" s="115"/>
      <c r="P3060" s="115"/>
      <c r="Q3060" s="115"/>
      <c r="Z3060" s="143"/>
      <c r="AA3060" s="143"/>
      <c r="AB3060" s="143"/>
      <c r="AC3060" s="37"/>
    </row>
    <row r="3061" spans="1:29">
      <c r="A3061" s="442"/>
      <c r="B3061" s="432"/>
      <c r="C3061" s="432"/>
      <c r="D3061" s="432"/>
      <c r="E3061" s="432"/>
      <c r="F3061" s="432"/>
      <c r="G3061" s="432"/>
      <c r="H3061" s="115"/>
      <c r="I3061" s="115"/>
      <c r="J3061" s="115"/>
      <c r="K3061" s="115"/>
      <c r="L3061" s="115"/>
      <c r="M3061" s="115"/>
      <c r="N3061" s="115"/>
      <c r="O3061" s="115"/>
      <c r="P3061" s="115"/>
      <c r="Q3061" s="115"/>
      <c r="Z3061" s="143"/>
      <c r="AA3061" s="143"/>
      <c r="AB3061" s="143"/>
      <c r="AC3061" s="37"/>
    </row>
    <row r="3062" spans="1:29">
      <c r="A3062" s="442"/>
      <c r="B3062" s="433"/>
      <c r="C3062" s="433"/>
      <c r="D3062" s="433"/>
      <c r="E3062" s="433"/>
      <c r="F3062" s="433"/>
      <c r="G3062" s="433"/>
      <c r="H3062" s="115"/>
      <c r="I3062" s="115"/>
      <c r="J3062" s="115"/>
      <c r="K3062" s="115"/>
      <c r="L3062" s="115"/>
      <c r="M3062" s="115"/>
      <c r="N3062" s="115"/>
      <c r="O3062" s="115"/>
      <c r="P3062" s="115"/>
      <c r="Q3062" s="115"/>
      <c r="Z3062" s="143"/>
      <c r="AA3062" s="143"/>
      <c r="AB3062" s="143"/>
      <c r="AC3062" s="37"/>
    </row>
    <row r="3063" spans="1:29">
      <c r="A3063" s="442"/>
      <c r="B3063" s="448" t="s">
        <v>720</v>
      </c>
      <c r="C3063" s="448"/>
      <c r="D3063" s="448"/>
      <c r="E3063" s="448"/>
      <c r="F3063" s="448"/>
      <c r="G3063" s="448"/>
      <c r="H3063" s="152">
        <f t="shared" ref="H3063:Q3063" si="197">H3053+H3055+H3057+H3059+H3061</f>
        <v>6</v>
      </c>
      <c r="I3063" s="152">
        <f t="shared" si="197"/>
        <v>6</v>
      </c>
      <c r="J3063" s="152">
        <f t="shared" si="197"/>
        <v>6</v>
      </c>
      <c r="K3063" s="152">
        <f t="shared" si="197"/>
        <v>6</v>
      </c>
      <c r="L3063" s="152">
        <f t="shared" si="197"/>
        <v>6</v>
      </c>
      <c r="M3063" s="152">
        <f t="shared" si="197"/>
        <v>6</v>
      </c>
      <c r="N3063" s="152">
        <f t="shared" si="197"/>
        <v>6</v>
      </c>
      <c r="O3063" s="152">
        <f t="shared" si="197"/>
        <v>0</v>
      </c>
      <c r="P3063" s="152">
        <f t="shared" si="197"/>
        <v>0</v>
      </c>
      <c r="Q3063" s="152">
        <f t="shared" si="197"/>
        <v>0</v>
      </c>
      <c r="Z3063" s="143"/>
      <c r="AA3063" s="143"/>
      <c r="AB3063" s="143"/>
      <c r="AC3063" s="37"/>
    </row>
    <row r="3064" spans="1:29">
      <c r="A3064" s="442"/>
      <c r="B3064" s="439" t="s">
        <v>695</v>
      </c>
      <c r="C3064" s="439"/>
      <c r="D3064" s="439"/>
      <c r="E3064" s="439"/>
      <c r="F3064" s="439"/>
      <c r="G3064" s="439"/>
      <c r="H3064" s="117">
        <f t="shared" ref="H3064:Q3064" si="198">H3054+H3056+H3058+H3060+H3062</f>
        <v>31350</v>
      </c>
      <c r="I3064" s="117">
        <f t="shared" si="198"/>
        <v>3562.5</v>
      </c>
      <c r="J3064" s="117">
        <f t="shared" si="198"/>
        <v>2137.5</v>
      </c>
      <c r="K3064" s="117">
        <f t="shared" si="198"/>
        <v>2850</v>
      </c>
      <c r="L3064" s="117">
        <f t="shared" si="198"/>
        <v>2850</v>
      </c>
      <c r="M3064" s="117">
        <f t="shared" si="198"/>
        <v>1425</v>
      </c>
      <c r="N3064" s="117">
        <f t="shared" si="198"/>
        <v>1425</v>
      </c>
      <c r="O3064" s="117">
        <f t="shared" si="198"/>
        <v>0</v>
      </c>
      <c r="P3064" s="117">
        <f t="shared" si="198"/>
        <v>0</v>
      </c>
      <c r="Q3064" s="117">
        <f t="shared" si="198"/>
        <v>0</v>
      </c>
      <c r="R3064" s="141"/>
      <c r="Z3064" s="143"/>
      <c r="AA3064" s="143"/>
      <c r="AB3064" s="143"/>
      <c r="AC3064" s="37"/>
    </row>
    <row r="3065" spans="1:29">
      <c r="A3065" s="442"/>
      <c r="B3065" s="449" t="s">
        <v>746</v>
      </c>
      <c r="C3065" s="449"/>
      <c r="D3065" s="449"/>
      <c r="E3065" s="449"/>
      <c r="F3065" s="449"/>
      <c r="G3065" s="449"/>
      <c r="H3065" s="470">
        <f>H3064</f>
        <v>31350</v>
      </c>
      <c r="I3065" s="470"/>
      <c r="J3065" s="470"/>
      <c r="K3065" s="470"/>
      <c r="L3065" s="470"/>
      <c r="M3065" s="470"/>
      <c r="N3065" s="470"/>
      <c r="O3065" s="470"/>
      <c r="P3065" s="470"/>
      <c r="Q3065" s="470"/>
      <c r="Z3065" s="143"/>
      <c r="AA3065" s="143"/>
      <c r="AB3065" s="143"/>
      <c r="AC3065" s="37"/>
    </row>
    <row r="3066" spans="1:29">
      <c r="A3066" s="442"/>
      <c r="B3066" s="449" t="s">
        <v>747</v>
      </c>
      <c r="C3066" s="449"/>
      <c r="D3066" s="449"/>
      <c r="E3066" s="449"/>
      <c r="F3066" s="449"/>
      <c r="G3066" s="449"/>
      <c r="H3066" s="470">
        <f>SUM(I3064:N3064)</f>
        <v>14250</v>
      </c>
      <c r="I3066" s="470"/>
      <c r="J3066" s="470"/>
      <c r="K3066" s="470"/>
      <c r="L3066" s="470"/>
      <c r="M3066" s="470"/>
      <c r="N3066" s="470"/>
      <c r="O3066" s="470"/>
      <c r="P3066" s="470"/>
      <c r="Q3066" s="470"/>
      <c r="Z3066" s="143"/>
      <c r="AA3066" s="143"/>
      <c r="AB3066" s="143"/>
      <c r="AC3066" s="37"/>
    </row>
    <row r="3067" spans="1:29">
      <c r="A3067" s="442"/>
      <c r="B3067" s="449" t="s">
        <v>748</v>
      </c>
      <c r="C3067" s="449"/>
      <c r="D3067" s="449"/>
      <c r="E3067" s="449"/>
      <c r="F3067" s="449"/>
      <c r="G3067" s="449"/>
      <c r="H3067" s="470">
        <f>SUM(O3064:Q3064)</f>
        <v>0</v>
      </c>
      <c r="I3067" s="470"/>
      <c r="J3067" s="470"/>
      <c r="K3067" s="470"/>
      <c r="L3067" s="470"/>
      <c r="M3067" s="470"/>
      <c r="N3067" s="470"/>
      <c r="O3067" s="470"/>
      <c r="P3067" s="470"/>
      <c r="Q3067" s="470"/>
      <c r="Z3067" s="143"/>
      <c r="AA3067" s="143"/>
      <c r="AB3067" s="143"/>
      <c r="AC3067" s="37"/>
    </row>
    <row r="3068" spans="1:29">
      <c r="A3068" s="442"/>
      <c r="B3068" s="439" t="s">
        <v>721</v>
      </c>
      <c r="C3068" s="439"/>
      <c r="D3068" s="439"/>
      <c r="E3068" s="439"/>
      <c r="F3068" s="439"/>
      <c r="G3068" s="439"/>
      <c r="H3068" s="470">
        <f>SUM(H3065:O3067)</f>
        <v>45600</v>
      </c>
      <c r="I3068" s="470"/>
      <c r="J3068" s="470"/>
      <c r="K3068" s="470"/>
      <c r="L3068" s="470"/>
      <c r="M3068" s="470"/>
      <c r="N3068" s="470"/>
      <c r="O3068" s="470"/>
      <c r="P3068" s="470"/>
      <c r="Q3068" s="470"/>
      <c r="Z3068" s="143"/>
      <c r="AA3068" s="143"/>
      <c r="AB3068" s="143"/>
      <c r="AC3068" s="37"/>
    </row>
    <row r="3069" spans="1:29">
      <c r="A3069" s="442"/>
      <c r="B3069" s="450" t="s">
        <v>749</v>
      </c>
      <c r="C3069" s="450"/>
      <c r="D3069" s="450"/>
      <c r="E3069" s="450"/>
      <c r="F3069" s="450"/>
      <c r="G3069" s="450"/>
      <c r="H3069" s="471">
        <f>H3068/G3051</f>
        <v>0.8</v>
      </c>
      <c r="I3069" s="471"/>
      <c r="J3069" s="471"/>
      <c r="K3069" s="471"/>
      <c r="L3069" s="471"/>
      <c r="M3069" s="471"/>
      <c r="N3069" s="471"/>
      <c r="O3069" s="471"/>
      <c r="P3069" s="471"/>
      <c r="Q3069" s="471"/>
      <c r="Z3069" s="143"/>
      <c r="AA3069" s="143"/>
      <c r="AB3069" s="143"/>
      <c r="AC3069" s="37"/>
    </row>
    <row r="3070" spans="1:29" s="129" customFormat="1">
      <c r="A3070" s="121"/>
      <c r="B3070" s="121"/>
      <c r="C3070" s="121"/>
      <c r="D3070" s="121"/>
      <c r="E3070" s="121"/>
      <c r="F3070" s="122"/>
      <c r="G3070" s="122"/>
      <c r="H3070" s="123"/>
      <c r="I3070" s="124"/>
      <c r="J3070" s="124"/>
      <c r="K3070" s="124"/>
      <c r="L3070" s="125"/>
      <c r="M3070" s="125"/>
      <c r="N3070" s="127"/>
      <c r="O3070" s="127"/>
      <c r="P3070" s="127"/>
      <c r="Q3070" s="127"/>
      <c r="R3070" s="127"/>
      <c r="S3070" s="127"/>
      <c r="T3070" s="127"/>
      <c r="U3070" s="127"/>
      <c r="V3070" s="127"/>
      <c r="W3070" s="127"/>
      <c r="X3070" s="127"/>
      <c r="Y3070" s="127"/>
      <c r="Z3070" s="143"/>
      <c r="AA3070" s="143"/>
      <c r="AB3070" s="143"/>
      <c r="AC3070" s="37"/>
    </row>
    <row r="3071" spans="1:29" ht="15" customHeight="1">
      <c r="A3071" s="422" t="s">
        <v>678</v>
      </c>
      <c r="B3071" s="422" t="s">
        <v>679</v>
      </c>
      <c r="C3071" s="422" t="s">
        <v>680</v>
      </c>
      <c r="D3071" s="422" t="s">
        <v>681</v>
      </c>
      <c r="E3071" s="422" t="s">
        <v>682</v>
      </c>
      <c r="F3071" s="423" t="s">
        <v>683</v>
      </c>
      <c r="G3071" s="423" t="s">
        <v>684</v>
      </c>
      <c r="H3071" s="138">
        <v>0.55000000000000004</v>
      </c>
      <c r="I3071" s="451">
        <v>0.25</v>
      </c>
      <c r="J3071" s="451"/>
      <c r="K3071" s="451"/>
      <c r="L3071" s="451"/>
      <c r="M3071" s="444">
        <v>0.1</v>
      </c>
      <c r="N3071" s="444"/>
      <c r="O3071" s="139">
        <v>0.1</v>
      </c>
      <c r="P3071" s="102"/>
      <c r="Z3071" s="143"/>
      <c r="AA3071" s="143"/>
      <c r="AB3071" s="143"/>
      <c r="AC3071" s="37"/>
    </row>
    <row r="3072" spans="1:29" ht="14.25" customHeight="1">
      <c r="A3072" s="422"/>
      <c r="B3072" s="422"/>
      <c r="C3072" s="422"/>
      <c r="D3072" s="422"/>
      <c r="E3072" s="422"/>
      <c r="F3072" s="422"/>
      <c r="G3072" s="422"/>
      <c r="H3072" s="445" t="s">
        <v>727</v>
      </c>
      <c r="I3072" s="452" t="s">
        <v>728</v>
      </c>
      <c r="J3072" s="452"/>
      <c r="K3072" s="452"/>
      <c r="L3072" s="452"/>
      <c r="M3072" s="446" t="s">
        <v>729</v>
      </c>
      <c r="N3072" s="446"/>
      <c r="O3072" s="447" t="s">
        <v>730</v>
      </c>
      <c r="P3072" s="102"/>
      <c r="Z3072" s="143"/>
      <c r="AA3072" s="143"/>
      <c r="AB3072" s="143"/>
      <c r="AC3072" s="37"/>
    </row>
    <row r="3073" spans="1:29" ht="67.5" customHeight="1">
      <c r="A3073" s="442" t="s">
        <v>482</v>
      </c>
      <c r="B3073" s="427" t="s">
        <v>959</v>
      </c>
      <c r="C3073" s="428">
        <v>12</v>
      </c>
      <c r="D3073" s="428">
        <v>18</v>
      </c>
      <c r="E3073" s="474" t="s">
        <v>618</v>
      </c>
      <c r="F3073" s="429">
        <v>1800</v>
      </c>
      <c r="G3073" s="429">
        <f>D3073*F3073</f>
        <v>32400</v>
      </c>
      <c r="H3073" s="445"/>
      <c r="I3073" s="154" t="s">
        <v>732</v>
      </c>
      <c r="J3073" s="154" t="s">
        <v>800</v>
      </c>
      <c r="K3073" s="154" t="s">
        <v>734</v>
      </c>
      <c r="L3073" s="154" t="s">
        <v>735</v>
      </c>
      <c r="M3073" s="144" t="s">
        <v>736</v>
      </c>
      <c r="N3073" s="144" t="s">
        <v>737</v>
      </c>
      <c r="O3073" s="447"/>
      <c r="P3073" s="102"/>
      <c r="Z3073" s="143"/>
      <c r="AA3073" s="143"/>
      <c r="AB3073" s="143"/>
      <c r="AC3073" s="37"/>
    </row>
    <row r="3074" spans="1:29" ht="39" customHeight="1">
      <c r="A3074" s="442"/>
      <c r="B3074" s="427"/>
      <c r="C3074" s="427"/>
      <c r="D3074" s="427"/>
      <c r="E3074" s="427"/>
      <c r="F3074" s="427"/>
      <c r="G3074" s="427"/>
      <c r="H3074" s="427"/>
      <c r="I3074" s="153">
        <v>0.5</v>
      </c>
      <c r="J3074" s="153">
        <v>0.2</v>
      </c>
      <c r="K3074" s="153">
        <v>0.2</v>
      </c>
      <c r="L3074" s="153">
        <v>0.1</v>
      </c>
      <c r="M3074" s="144">
        <v>0.9</v>
      </c>
      <c r="N3074" s="144">
        <v>0.1</v>
      </c>
      <c r="O3074" s="447"/>
      <c r="P3074" s="102"/>
      <c r="Z3074" s="143"/>
      <c r="AA3074" s="143"/>
      <c r="AB3074" s="143"/>
      <c r="AC3074" s="37"/>
    </row>
    <row r="3075" spans="1:29">
      <c r="A3075" s="442"/>
      <c r="B3075" s="432" t="s">
        <v>718</v>
      </c>
      <c r="C3075" s="432"/>
      <c r="D3075" s="432"/>
      <c r="E3075" s="432"/>
      <c r="F3075" s="432"/>
      <c r="G3075" s="432"/>
      <c r="H3075" s="158">
        <v>12</v>
      </c>
      <c r="I3075" s="115"/>
      <c r="J3075" s="115"/>
      <c r="K3075" s="115"/>
      <c r="L3075" s="115"/>
      <c r="M3075" s="115"/>
      <c r="N3075" s="115"/>
      <c r="O3075" s="115"/>
      <c r="P3075" s="102"/>
      <c r="Z3075" s="143"/>
      <c r="AA3075" s="143"/>
      <c r="AB3075" s="143"/>
      <c r="AC3075" s="37"/>
    </row>
    <row r="3076" spans="1:29">
      <c r="A3076" s="442"/>
      <c r="B3076" s="433" t="s">
        <v>719</v>
      </c>
      <c r="C3076" s="433"/>
      <c r="D3076" s="433"/>
      <c r="E3076" s="433"/>
      <c r="F3076" s="433"/>
      <c r="G3076" s="433"/>
      <c r="H3076" s="157">
        <f>(H3075/D3073)*G3073*H3071</f>
        <v>11880.000000000002</v>
      </c>
      <c r="I3076" s="115"/>
      <c r="J3076" s="115"/>
      <c r="K3076" s="115"/>
      <c r="L3076" s="115"/>
      <c r="M3076" s="115"/>
      <c r="N3076" s="115"/>
      <c r="O3076" s="115"/>
      <c r="P3076" s="102"/>
      <c r="Z3076" s="143"/>
      <c r="AA3076" s="143"/>
      <c r="AB3076" s="143"/>
      <c r="AC3076" s="37"/>
    </row>
    <row r="3077" spans="1:29">
      <c r="A3077" s="442"/>
      <c r="B3077" s="432" t="s">
        <v>744</v>
      </c>
      <c r="C3077" s="432"/>
      <c r="D3077" s="432"/>
      <c r="E3077" s="432"/>
      <c r="F3077" s="432"/>
      <c r="G3077" s="432"/>
      <c r="H3077" s="158">
        <v>6</v>
      </c>
      <c r="I3077" s="115"/>
      <c r="J3077" s="115"/>
      <c r="K3077" s="115"/>
      <c r="L3077" s="115"/>
      <c r="M3077" s="115"/>
      <c r="N3077" s="115"/>
      <c r="O3077" s="115"/>
      <c r="P3077" s="102"/>
      <c r="Z3077" s="143"/>
      <c r="AA3077" s="143"/>
      <c r="AB3077" s="143"/>
      <c r="AC3077" s="37"/>
    </row>
    <row r="3078" spans="1:29">
      <c r="A3078" s="442"/>
      <c r="B3078" s="433" t="s">
        <v>745</v>
      </c>
      <c r="C3078" s="433"/>
      <c r="D3078" s="433"/>
      <c r="E3078" s="433"/>
      <c r="F3078" s="433"/>
      <c r="G3078" s="433"/>
      <c r="H3078" s="157">
        <f>(H3077/D3073)*G3073*H3071</f>
        <v>5940.0000000000009</v>
      </c>
      <c r="I3078" s="115"/>
      <c r="J3078" s="115"/>
      <c r="K3078" s="115"/>
      <c r="L3078" s="115"/>
      <c r="M3078" s="115"/>
      <c r="N3078" s="115"/>
      <c r="O3078" s="115"/>
      <c r="P3078" s="102"/>
      <c r="Z3078" s="143"/>
      <c r="AA3078" s="143"/>
      <c r="AB3078" s="143"/>
      <c r="AC3078" s="37"/>
    </row>
    <row r="3079" spans="1:29">
      <c r="A3079" s="442"/>
      <c r="B3079" s="432" t="s">
        <v>1399</v>
      </c>
      <c r="C3079" s="432"/>
      <c r="D3079" s="432"/>
      <c r="E3079" s="432"/>
      <c r="F3079" s="432"/>
      <c r="G3079" s="432"/>
      <c r="H3079" s="115"/>
      <c r="I3079" s="130">
        <v>18</v>
      </c>
      <c r="J3079" s="130">
        <v>18</v>
      </c>
      <c r="K3079" s="130">
        <v>18</v>
      </c>
      <c r="L3079" s="115"/>
      <c r="M3079" s="115"/>
      <c r="N3079" s="115"/>
      <c r="O3079" s="115"/>
      <c r="P3079" s="102"/>
      <c r="Z3079" s="143"/>
      <c r="AA3079" s="143"/>
      <c r="AB3079" s="143"/>
      <c r="AC3079" s="37"/>
    </row>
    <row r="3080" spans="1:29">
      <c r="A3080" s="442"/>
      <c r="B3080" s="433" t="s">
        <v>1400</v>
      </c>
      <c r="C3080" s="433"/>
      <c r="D3080" s="433"/>
      <c r="E3080" s="433"/>
      <c r="F3080" s="433"/>
      <c r="G3080" s="433"/>
      <c r="H3080" s="115"/>
      <c r="I3080" s="157">
        <f>(I3079/D3073)*G3073*I3071*I3074</f>
        <v>4050</v>
      </c>
      <c r="J3080" s="157">
        <f>(J3079/D3073)*G3073*I3071*J3074</f>
        <v>1620</v>
      </c>
      <c r="K3080" s="157">
        <f>(K3079/D3073)*G3073*I3071*K3074</f>
        <v>1620</v>
      </c>
      <c r="L3080" s="115"/>
      <c r="M3080" s="115"/>
      <c r="N3080" s="115"/>
      <c r="O3080" s="115"/>
      <c r="P3080" s="102"/>
      <c r="Z3080" s="143"/>
      <c r="AA3080" s="143"/>
      <c r="AB3080" s="143"/>
      <c r="AC3080" s="37"/>
    </row>
    <row r="3081" spans="1:29">
      <c r="A3081" s="442"/>
      <c r="B3081" s="448" t="s">
        <v>720</v>
      </c>
      <c r="C3081" s="448"/>
      <c r="D3081" s="448"/>
      <c r="E3081" s="448"/>
      <c r="F3081" s="448"/>
      <c r="G3081" s="448"/>
      <c r="H3081" s="152">
        <f>H3075+H3077+H3079</f>
        <v>18</v>
      </c>
      <c r="I3081" s="152">
        <f t="shared" ref="I3081:O3081" si="199">I3075+I3077+I3079</f>
        <v>18</v>
      </c>
      <c r="J3081" s="152">
        <f t="shared" si="199"/>
        <v>18</v>
      </c>
      <c r="K3081" s="152">
        <f t="shared" si="199"/>
        <v>18</v>
      </c>
      <c r="L3081" s="152">
        <f t="shared" si="199"/>
        <v>0</v>
      </c>
      <c r="M3081" s="152">
        <f t="shared" si="199"/>
        <v>0</v>
      </c>
      <c r="N3081" s="152">
        <f t="shared" si="199"/>
        <v>0</v>
      </c>
      <c r="O3081" s="152">
        <f t="shared" si="199"/>
        <v>0</v>
      </c>
      <c r="P3081" s="102"/>
      <c r="Z3081" s="143"/>
      <c r="AA3081" s="143"/>
      <c r="AB3081" s="143"/>
      <c r="AC3081" s="37"/>
    </row>
    <row r="3082" spans="1:29">
      <c r="A3082" s="442"/>
      <c r="B3082" s="439" t="s">
        <v>695</v>
      </c>
      <c r="C3082" s="439"/>
      <c r="D3082" s="439"/>
      <c r="E3082" s="439"/>
      <c r="F3082" s="439"/>
      <c r="G3082" s="439"/>
      <c r="H3082" s="117">
        <f>H3076+H3078+H3080</f>
        <v>17820.000000000004</v>
      </c>
      <c r="I3082" s="117">
        <f t="shared" ref="I3082:O3082" si="200">I3076+I3078+I3080</f>
        <v>4050</v>
      </c>
      <c r="J3082" s="117">
        <f t="shared" si="200"/>
        <v>1620</v>
      </c>
      <c r="K3082" s="117">
        <f t="shared" si="200"/>
        <v>1620</v>
      </c>
      <c r="L3082" s="117">
        <f t="shared" si="200"/>
        <v>0</v>
      </c>
      <c r="M3082" s="117">
        <f t="shared" si="200"/>
        <v>0</v>
      </c>
      <c r="N3082" s="117">
        <f t="shared" si="200"/>
        <v>0</v>
      </c>
      <c r="O3082" s="117">
        <f t="shared" si="200"/>
        <v>0</v>
      </c>
      <c r="P3082" s="102"/>
      <c r="R3082" s="141"/>
      <c r="Z3082" s="143"/>
      <c r="AA3082" s="143"/>
      <c r="AB3082" s="143"/>
      <c r="AC3082" s="37"/>
    </row>
    <row r="3083" spans="1:29">
      <c r="A3083" s="442"/>
      <c r="B3083" s="449" t="s">
        <v>746</v>
      </c>
      <c r="C3083" s="449"/>
      <c r="D3083" s="449"/>
      <c r="E3083" s="449"/>
      <c r="F3083" s="449"/>
      <c r="G3083" s="449"/>
      <c r="H3083" s="470">
        <f>H3082</f>
        <v>17820.000000000004</v>
      </c>
      <c r="I3083" s="470"/>
      <c r="J3083" s="470"/>
      <c r="K3083" s="470"/>
      <c r="L3083" s="470"/>
      <c r="M3083" s="470"/>
      <c r="N3083" s="470"/>
      <c r="O3083" s="470"/>
      <c r="P3083" s="102"/>
      <c r="Z3083" s="143"/>
      <c r="AA3083" s="143"/>
      <c r="AB3083" s="143"/>
      <c r="AC3083" s="37"/>
    </row>
    <row r="3084" spans="1:29">
      <c r="A3084" s="442"/>
      <c r="B3084" s="449" t="s">
        <v>747</v>
      </c>
      <c r="C3084" s="449"/>
      <c r="D3084" s="449"/>
      <c r="E3084" s="449"/>
      <c r="F3084" s="449"/>
      <c r="G3084" s="449"/>
      <c r="H3084" s="470">
        <f>SUM(I3082:M3082)</f>
        <v>7290</v>
      </c>
      <c r="I3084" s="470"/>
      <c r="J3084" s="470"/>
      <c r="K3084" s="470"/>
      <c r="L3084" s="470"/>
      <c r="M3084" s="470"/>
      <c r="N3084" s="470"/>
      <c r="O3084" s="470"/>
      <c r="P3084" s="102"/>
      <c r="Z3084" s="143"/>
      <c r="AA3084" s="143"/>
      <c r="AB3084" s="143"/>
      <c r="AC3084" s="37"/>
    </row>
    <row r="3085" spans="1:29">
      <c r="A3085" s="442"/>
      <c r="B3085" s="449" t="s">
        <v>748</v>
      </c>
      <c r="C3085" s="449"/>
      <c r="D3085" s="449"/>
      <c r="E3085" s="449"/>
      <c r="F3085" s="449"/>
      <c r="G3085" s="449"/>
      <c r="H3085" s="470">
        <f>SUM(N3081:O3081)</f>
        <v>0</v>
      </c>
      <c r="I3085" s="470"/>
      <c r="J3085" s="470"/>
      <c r="K3085" s="470"/>
      <c r="L3085" s="470"/>
      <c r="M3085" s="470"/>
      <c r="N3085" s="470"/>
      <c r="O3085" s="470"/>
      <c r="P3085" s="102"/>
      <c r="Z3085" s="143"/>
      <c r="AA3085" s="143"/>
      <c r="AB3085" s="143"/>
      <c r="AC3085" s="37"/>
    </row>
    <row r="3086" spans="1:29">
      <c r="A3086" s="442"/>
      <c r="B3086" s="439" t="s">
        <v>721</v>
      </c>
      <c r="C3086" s="439"/>
      <c r="D3086" s="439"/>
      <c r="E3086" s="439"/>
      <c r="F3086" s="439"/>
      <c r="G3086" s="439"/>
      <c r="H3086" s="470">
        <f>SUM(H3083:O3085)</f>
        <v>25110.000000000004</v>
      </c>
      <c r="I3086" s="470"/>
      <c r="J3086" s="470"/>
      <c r="K3086" s="470"/>
      <c r="L3086" s="470"/>
      <c r="M3086" s="470"/>
      <c r="N3086" s="470"/>
      <c r="O3086" s="470"/>
      <c r="P3086" s="102"/>
      <c r="Z3086" s="143"/>
      <c r="AA3086" s="143"/>
      <c r="AB3086" s="143"/>
      <c r="AC3086" s="37"/>
    </row>
    <row r="3087" spans="1:29">
      <c r="A3087" s="442"/>
      <c r="B3087" s="450" t="s">
        <v>749</v>
      </c>
      <c r="C3087" s="450"/>
      <c r="D3087" s="450"/>
      <c r="E3087" s="450"/>
      <c r="F3087" s="450"/>
      <c r="G3087" s="450"/>
      <c r="H3087" s="471">
        <f>H3086/G3073</f>
        <v>0.77500000000000013</v>
      </c>
      <c r="I3087" s="471"/>
      <c r="J3087" s="471"/>
      <c r="K3087" s="471"/>
      <c r="L3087" s="471"/>
      <c r="M3087" s="471"/>
      <c r="N3087" s="471"/>
      <c r="O3087" s="471"/>
      <c r="P3087" s="102"/>
      <c r="Z3087" s="143"/>
      <c r="AA3087" s="143"/>
      <c r="AB3087" s="143"/>
      <c r="AC3087" s="37"/>
    </row>
    <row r="3088" spans="1:29" s="129" customFormat="1">
      <c r="A3088" s="121"/>
      <c r="B3088" s="121"/>
      <c r="C3088" s="121"/>
      <c r="D3088" s="121"/>
      <c r="E3088" s="121"/>
      <c r="F3088" s="122"/>
      <c r="G3088" s="122"/>
      <c r="H3088" s="123"/>
      <c r="I3088" s="124"/>
      <c r="J3088" s="124"/>
      <c r="K3088" s="124"/>
      <c r="L3088" s="125"/>
      <c r="M3088" s="125"/>
      <c r="N3088" s="127"/>
      <c r="O3088" s="127"/>
      <c r="P3088" s="127"/>
      <c r="Q3088" s="127"/>
      <c r="R3088" s="127"/>
      <c r="S3088" s="127"/>
      <c r="T3088" s="127"/>
      <c r="U3088" s="127"/>
      <c r="V3088" s="127"/>
      <c r="W3088" s="127"/>
      <c r="X3088" s="127"/>
      <c r="Y3088" s="127"/>
      <c r="Z3088" s="143"/>
      <c r="AA3088" s="143"/>
      <c r="AB3088" s="143"/>
      <c r="AC3088" s="37"/>
    </row>
    <row r="3089" spans="1:29" ht="15" customHeight="1">
      <c r="A3089" s="422" t="s">
        <v>678</v>
      </c>
      <c r="B3089" s="422" t="s">
        <v>679</v>
      </c>
      <c r="C3089" s="422" t="s">
        <v>680</v>
      </c>
      <c r="D3089" s="422" t="s">
        <v>681</v>
      </c>
      <c r="E3089" s="422" t="s">
        <v>682</v>
      </c>
      <c r="F3089" s="423" t="s">
        <v>683</v>
      </c>
      <c r="G3089" s="423" t="s">
        <v>684</v>
      </c>
      <c r="H3089" s="138">
        <v>0.6</v>
      </c>
      <c r="I3089" s="451">
        <v>0.2</v>
      </c>
      <c r="J3089" s="451"/>
      <c r="K3089" s="451"/>
      <c r="L3089" s="451"/>
      <c r="M3089" s="451"/>
      <c r="N3089" s="451"/>
      <c r="O3089" s="444">
        <v>0.1</v>
      </c>
      <c r="P3089" s="444"/>
      <c r="Q3089" s="139">
        <v>0.1</v>
      </c>
      <c r="Z3089" s="143"/>
      <c r="AA3089" s="143"/>
      <c r="AB3089" s="143"/>
      <c r="AC3089" s="37"/>
    </row>
    <row r="3090" spans="1:29" ht="14.25" customHeight="1">
      <c r="A3090" s="422"/>
      <c r="B3090" s="422"/>
      <c r="C3090" s="422"/>
      <c r="D3090" s="422"/>
      <c r="E3090" s="422"/>
      <c r="F3090" s="422"/>
      <c r="G3090" s="422"/>
      <c r="H3090" s="445" t="s">
        <v>727</v>
      </c>
      <c r="I3090" s="452" t="s">
        <v>728</v>
      </c>
      <c r="J3090" s="452"/>
      <c r="K3090" s="452"/>
      <c r="L3090" s="452"/>
      <c r="M3090" s="452"/>
      <c r="N3090" s="452"/>
      <c r="O3090" s="446" t="s">
        <v>729</v>
      </c>
      <c r="P3090" s="446"/>
      <c r="Q3090" s="447" t="s">
        <v>730</v>
      </c>
      <c r="Z3090" s="143"/>
      <c r="AA3090" s="143"/>
      <c r="AB3090" s="143"/>
      <c r="AC3090" s="37"/>
    </row>
    <row r="3091" spans="1:29" ht="67.5" customHeight="1">
      <c r="A3091" s="442" t="s">
        <v>483</v>
      </c>
      <c r="B3091" s="427" t="s">
        <v>960</v>
      </c>
      <c r="C3091" s="428">
        <v>4</v>
      </c>
      <c r="D3091" s="428">
        <v>6</v>
      </c>
      <c r="E3091" s="474" t="s">
        <v>618</v>
      </c>
      <c r="F3091" s="429">
        <v>172800</v>
      </c>
      <c r="G3091" s="429">
        <f>D3091*F3091</f>
        <v>1036800</v>
      </c>
      <c r="H3091" s="445"/>
      <c r="I3091" s="154" t="s">
        <v>809</v>
      </c>
      <c r="J3091" s="154" t="s">
        <v>882</v>
      </c>
      <c r="K3091" s="154" t="s">
        <v>961</v>
      </c>
      <c r="L3091" s="154" t="s">
        <v>812</v>
      </c>
      <c r="M3091" s="154" t="s">
        <v>797</v>
      </c>
      <c r="N3091" s="154" t="s">
        <v>735</v>
      </c>
      <c r="O3091" s="144" t="s">
        <v>736</v>
      </c>
      <c r="P3091" s="144" t="s">
        <v>737</v>
      </c>
      <c r="Q3091" s="447"/>
      <c r="Z3091" s="143"/>
      <c r="AA3091" s="143"/>
      <c r="AB3091" s="143"/>
      <c r="AC3091" s="37"/>
    </row>
    <row r="3092" spans="1:29" ht="39" customHeight="1">
      <c r="A3092" s="442"/>
      <c r="B3092" s="427"/>
      <c r="C3092" s="427"/>
      <c r="D3092" s="427"/>
      <c r="E3092" s="427"/>
      <c r="F3092" s="427"/>
      <c r="G3092" s="427"/>
      <c r="H3092" s="427"/>
      <c r="I3092" s="153">
        <v>0.25</v>
      </c>
      <c r="J3092" s="153">
        <v>0.15</v>
      </c>
      <c r="K3092" s="153">
        <v>0.2</v>
      </c>
      <c r="L3092" s="153">
        <v>0.2</v>
      </c>
      <c r="M3092" s="153">
        <v>0.1</v>
      </c>
      <c r="N3092" s="153">
        <v>0.1</v>
      </c>
      <c r="O3092" s="144">
        <v>0.9</v>
      </c>
      <c r="P3092" s="144">
        <v>0.1</v>
      </c>
      <c r="Q3092" s="447"/>
      <c r="Z3092" s="143"/>
      <c r="AA3092" s="143"/>
      <c r="AB3092" s="143"/>
      <c r="AC3092" s="37"/>
    </row>
    <row r="3093" spans="1:29">
      <c r="A3093" s="442"/>
      <c r="B3093" s="432" t="s">
        <v>716</v>
      </c>
      <c r="C3093" s="432"/>
      <c r="D3093" s="432"/>
      <c r="E3093" s="432"/>
      <c r="F3093" s="432"/>
      <c r="G3093" s="432"/>
      <c r="H3093" s="158">
        <f>4*0.3</f>
        <v>1.2</v>
      </c>
      <c r="I3093" s="115"/>
      <c r="J3093" s="115"/>
      <c r="K3093" s="115"/>
      <c r="L3093" s="115"/>
      <c r="M3093" s="115"/>
      <c r="N3093" s="115"/>
      <c r="O3093" s="115"/>
      <c r="P3093" s="115"/>
      <c r="Q3093" s="115"/>
      <c r="Z3093" s="143"/>
      <c r="AA3093" s="143"/>
      <c r="AB3093" s="143"/>
      <c r="AC3093" s="37"/>
    </row>
    <row r="3094" spans="1:29">
      <c r="A3094" s="442"/>
      <c r="B3094" s="433" t="s">
        <v>717</v>
      </c>
      <c r="C3094" s="433"/>
      <c r="D3094" s="433"/>
      <c r="E3094" s="433"/>
      <c r="F3094" s="433"/>
      <c r="G3094" s="433"/>
      <c r="H3094" s="157">
        <f>(H3093/D3091)*G3091*H3089</f>
        <v>124415.99999999997</v>
      </c>
      <c r="I3094" s="115"/>
      <c r="J3094" s="115"/>
      <c r="K3094" s="115"/>
      <c r="L3094" s="115"/>
      <c r="M3094" s="115"/>
      <c r="N3094" s="115"/>
      <c r="O3094" s="115"/>
      <c r="P3094" s="115"/>
      <c r="Q3094" s="115"/>
      <c r="Z3094" s="143"/>
      <c r="AA3094" s="143"/>
      <c r="AB3094" s="143"/>
      <c r="AC3094" s="37"/>
    </row>
    <row r="3095" spans="1:29">
      <c r="A3095" s="442"/>
      <c r="B3095" s="432" t="s">
        <v>740</v>
      </c>
      <c r="C3095" s="432"/>
      <c r="D3095" s="432"/>
      <c r="E3095" s="432"/>
      <c r="F3095" s="432"/>
      <c r="G3095" s="432"/>
      <c r="H3095" s="158">
        <f>4*0.7</f>
        <v>2.8</v>
      </c>
      <c r="I3095" s="130">
        <v>4</v>
      </c>
      <c r="J3095" s="130">
        <v>4</v>
      </c>
      <c r="K3095" s="130">
        <v>4</v>
      </c>
      <c r="L3095" s="115"/>
      <c r="M3095" s="115"/>
      <c r="N3095" s="115"/>
      <c r="O3095" s="115"/>
      <c r="P3095" s="115"/>
      <c r="Q3095" s="115"/>
      <c r="Z3095" s="143"/>
      <c r="AA3095" s="143"/>
      <c r="AB3095" s="143"/>
      <c r="AC3095" s="37"/>
    </row>
    <row r="3096" spans="1:29">
      <c r="A3096" s="442"/>
      <c r="B3096" s="433" t="s">
        <v>741</v>
      </c>
      <c r="C3096" s="433"/>
      <c r="D3096" s="433"/>
      <c r="E3096" s="433"/>
      <c r="F3096" s="433"/>
      <c r="G3096" s="433"/>
      <c r="H3096" s="157">
        <f>(H3095/D3091)*G3091*H3089</f>
        <v>290303.99999999994</v>
      </c>
      <c r="I3096" s="157">
        <f>(I3095/D3091)*G3091*I3089*I3092</f>
        <v>34560</v>
      </c>
      <c r="J3096" s="157">
        <f>(J3095/D3091)*G3091*I3089*J3092</f>
        <v>20736</v>
      </c>
      <c r="K3096" s="157">
        <f>(K3095/D3091)*G3091*I3089*K3092</f>
        <v>27648</v>
      </c>
      <c r="L3096" s="115"/>
      <c r="M3096" s="115"/>
      <c r="N3096" s="115"/>
      <c r="O3096" s="115"/>
      <c r="P3096" s="115"/>
      <c r="Q3096" s="115"/>
      <c r="Z3096" s="143"/>
      <c r="AA3096" s="143"/>
      <c r="AB3096" s="143"/>
      <c r="AC3096" s="37"/>
    </row>
    <row r="3097" spans="1:29">
      <c r="A3097" s="442"/>
      <c r="B3097" s="432" t="s">
        <v>762</v>
      </c>
      <c r="C3097" s="432"/>
      <c r="D3097" s="432"/>
      <c r="E3097" s="432"/>
      <c r="F3097" s="432"/>
      <c r="G3097" s="432"/>
      <c r="H3097" s="158">
        <v>2</v>
      </c>
      <c r="I3097" s="130">
        <v>2</v>
      </c>
      <c r="J3097" s="130">
        <v>2</v>
      </c>
      <c r="K3097" s="130">
        <v>2</v>
      </c>
      <c r="L3097" s="130">
        <v>6</v>
      </c>
      <c r="M3097" s="115"/>
      <c r="N3097" s="115"/>
      <c r="O3097" s="115"/>
      <c r="P3097" s="115"/>
      <c r="Q3097" s="115"/>
      <c r="Z3097" s="143"/>
      <c r="AA3097" s="143"/>
      <c r="AB3097" s="143"/>
      <c r="AC3097" s="37"/>
    </row>
    <row r="3098" spans="1:29">
      <c r="A3098" s="442"/>
      <c r="B3098" s="433" t="s">
        <v>763</v>
      </c>
      <c r="C3098" s="433"/>
      <c r="D3098" s="433"/>
      <c r="E3098" s="433"/>
      <c r="F3098" s="433"/>
      <c r="G3098" s="433"/>
      <c r="H3098" s="157">
        <f>(H3097/D3091)*G3091*H3089</f>
        <v>207360</v>
      </c>
      <c r="I3098" s="157">
        <f>(I3097/D3091)*G3091*I3089*I3092</f>
        <v>17280</v>
      </c>
      <c r="J3098" s="157">
        <f>(J3097/D3091)*G3091*I3089*J3092</f>
        <v>10368</v>
      </c>
      <c r="K3098" s="157">
        <f>(K3097/D3091)*G3091*I3089*K3092</f>
        <v>13824</v>
      </c>
      <c r="L3098" s="157">
        <f>(L3097/D3091)*G3091*I3089*L3092</f>
        <v>41472</v>
      </c>
      <c r="M3098" s="115"/>
      <c r="N3098" s="115"/>
      <c r="O3098" s="115"/>
      <c r="P3098" s="115"/>
      <c r="Q3098" s="115"/>
      <c r="Z3098" s="143"/>
      <c r="AA3098" s="143"/>
      <c r="AB3098" s="143"/>
      <c r="AC3098" s="37"/>
    </row>
    <row r="3099" spans="1:29">
      <c r="A3099" s="442"/>
      <c r="B3099" s="432" t="s">
        <v>764</v>
      </c>
      <c r="C3099" s="432"/>
      <c r="D3099" s="432"/>
      <c r="E3099" s="432"/>
      <c r="F3099" s="432"/>
      <c r="G3099" s="432"/>
      <c r="H3099" s="115"/>
      <c r="I3099" s="115"/>
      <c r="J3099" s="115"/>
      <c r="K3099" s="115"/>
      <c r="L3099" s="115"/>
      <c r="M3099" s="130">
        <v>6</v>
      </c>
      <c r="N3099" s="115"/>
      <c r="O3099" s="115"/>
      <c r="P3099" s="115"/>
      <c r="Q3099" s="115"/>
      <c r="Z3099" s="143"/>
      <c r="AA3099" s="143"/>
      <c r="AB3099" s="143"/>
      <c r="AC3099" s="37"/>
    </row>
    <row r="3100" spans="1:29">
      <c r="A3100" s="442"/>
      <c r="B3100" s="433" t="s">
        <v>765</v>
      </c>
      <c r="C3100" s="433"/>
      <c r="D3100" s="433"/>
      <c r="E3100" s="433"/>
      <c r="F3100" s="433"/>
      <c r="G3100" s="433"/>
      <c r="H3100" s="115"/>
      <c r="I3100" s="115"/>
      <c r="J3100" s="115"/>
      <c r="K3100" s="115"/>
      <c r="L3100" s="115"/>
      <c r="M3100" s="157">
        <f>(M3099/D3091)*G3091*I3089*M3092</f>
        <v>20736</v>
      </c>
      <c r="N3100" s="115"/>
      <c r="O3100" s="115"/>
      <c r="P3100" s="115"/>
      <c r="Q3100" s="115"/>
      <c r="Z3100" s="143"/>
      <c r="AA3100" s="143"/>
      <c r="AB3100" s="143"/>
      <c r="AC3100" s="37"/>
    </row>
    <row r="3101" spans="1:29">
      <c r="A3101" s="442"/>
      <c r="B3101" s="432" t="s">
        <v>766</v>
      </c>
      <c r="C3101" s="432"/>
      <c r="D3101" s="432"/>
      <c r="E3101" s="432"/>
      <c r="F3101" s="432"/>
      <c r="G3101" s="432"/>
      <c r="H3101" s="115"/>
      <c r="I3101" s="115"/>
      <c r="J3101" s="115"/>
      <c r="K3101" s="115"/>
      <c r="L3101" s="115"/>
      <c r="M3101" s="115"/>
      <c r="N3101" s="130">
        <v>6</v>
      </c>
      <c r="O3101" s="115"/>
      <c r="P3101" s="115"/>
      <c r="Q3101" s="115"/>
      <c r="Z3101" s="143"/>
      <c r="AA3101" s="143"/>
      <c r="AB3101" s="143"/>
      <c r="AC3101" s="37"/>
    </row>
    <row r="3102" spans="1:29">
      <c r="A3102" s="442"/>
      <c r="B3102" s="433" t="s">
        <v>767</v>
      </c>
      <c r="C3102" s="433"/>
      <c r="D3102" s="433"/>
      <c r="E3102" s="433"/>
      <c r="F3102" s="433"/>
      <c r="G3102" s="433"/>
      <c r="H3102" s="115"/>
      <c r="I3102" s="115"/>
      <c r="J3102" s="115"/>
      <c r="K3102" s="115"/>
      <c r="L3102" s="115"/>
      <c r="M3102" s="115"/>
      <c r="N3102" s="157">
        <f>(N3101/D3091)*G3091*I3089*N3092</f>
        <v>20736</v>
      </c>
      <c r="O3102" s="115"/>
      <c r="P3102" s="115"/>
      <c r="Q3102" s="115"/>
      <c r="Z3102" s="143"/>
      <c r="AA3102" s="143"/>
      <c r="AB3102" s="143"/>
      <c r="AC3102" s="37"/>
    </row>
    <row r="3103" spans="1:29">
      <c r="A3103" s="442"/>
      <c r="B3103" s="448" t="s">
        <v>720</v>
      </c>
      <c r="C3103" s="448"/>
      <c r="D3103" s="448"/>
      <c r="E3103" s="448"/>
      <c r="F3103" s="448"/>
      <c r="G3103" s="448"/>
      <c r="H3103" s="152">
        <f t="shared" ref="H3103:Q3103" si="201">H3093+H3095+H3097+H3099+H3101</f>
        <v>6</v>
      </c>
      <c r="I3103" s="152">
        <f t="shared" si="201"/>
        <v>6</v>
      </c>
      <c r="J3103" s="152">
        <f t="shared" si="201"/>
        <v>6</v>
      </c>
      <c r="K3103" s="152">
        <f t="shared" si="201"/>
        <v>6</v>
      </c>
      <c r="L3103" s="152">
        <f t="shared" si="201"/>
        <v>6</v>
      </c>
      <c r="M3103" s="152">
        <f t="shared" si="201"/>
        <v>6</v>
      </c>
      <c r="N3103" s="152">
        <f t="shared" si="201"/>
        <v>6</v>
      </c>
      <c r="O3103" s="152">
        <f t="shared" si="201"/>
        <v>0</v>
      </c>
      <c r="P3103" s="152">
        <f t="shared" si="201"/>
        <v>0</v>
      </c>
      <c r="Q3103" s="152">
        <f t="shared" si="201"/>
        <v>0</v>
      </c>
      <c r="Z3103" s="143"/>
      <c r="AA3103" s="143"/>
      <c r="AB3103" s="143"/>
      <c r="AC3103" s="37"/>
    </row>
    <row r="3104" spans="1:29">
      <c r="A3104" s="442"/>
      <c r="B3104" s="439" t="s">
        <v>695</v>
      </c>
      <c r="C3104" s="439"/>
      <c r="D3104" s="439"/>
      <c r="E3104" s="439"/>
      <c r="F3104" s="439"/>
      <c r="G3104" s="439"/>
      <c r="H3104" s="117">
        <f t="shared" ref="H3104:Q3104" si="202">H3094+H3096+H3098+H3100+H3102</f>
        <v>622079.99999999988</v>
      </c>
      <c r="I3104" s="117">
        <f t="shared" si="202"/>
        <v>51840</v>
      </c>
      <c r="J3104" s="117">
        <f t="shared" si="202"/>
        <v>31104</v>
      </c>
      <c r="K3104" s="117">
        <f t="shared" si="202"/>
        <v>41472</v>
      </c>
      <c r="L3104" s="117">
        <f t="shared" si="202"/>
        <v>41472</v>
      </c>
      <c r="M3104" s="117">
        <f t="shared" si="202"/>
        <v>20736</v>
      </c>
      <c r="N3104" s="117">
        <f t="shared" si="202"/>
        <v>20736</v>
      </c>
      <c r="O3104" s="117">
        <f t="shared" si="202"/>
        <v>0</v>
      </c>
      <c r="P3104" s="117">
        <f t="shared" si="202"/>
        <v>0</v>
      </c>
      <c r="Q3104" s="117">
        <f t="shared" si="202"/>
        <v>0</v>
      </c>
      <c r="R3104" s="141"/>
      <c r="Z3104" s="143"/>
      <c r="AA3104" s="143"/>
      <c r="AB3104" s="143"/>
      <c r="AC3104" s="37"/>
    </row>
    <row r="3105" spans="1:29">
      <c r="A3105" s="442"/>
      <c r="B3105" s="449" t="s">
        <v>746</v>
      </c>
      <c r="C3105" s="449"/>
      <c r="D3105" s="449"/>
      <c r="E3105" s="449"/>
      <c r="F3105" s="449"/>
      <c r="G3105" s="449"/>
      <c r="H3105" s="470">
        <f>H3104</f>
        <v>622079.99999999988</v>
      </c>
      <c r="I3105" s="470"/>
      <c r="J3105" s="470"/>
      <c r="K3105" s="470"/>
      <c r="L3105" s="470"/>
      <c r="M3105" s="470"/>
      <c r="N3105" s="470"/>
      <c r="O3105" s="470"/>
      <c r="P3105" s="470"/>
      <c r="Q3105" s="470"/>
      <c r="Z3105" s="143"/>
      <c r="AA3105" s="143"/>
      <c r="AB3105" s="143"/>
      <c r="AC3105" s="37"/>
    </row>
    <row r="3106" spans="1:29">
      <c r="A3106" s="442"/>
      <c r="B3106" s="449" t="s">
        <v>747</v>
      </c>
      <c r="C3106" s="449"/>
      <c r="D3106" s="449"/>
      <c r="E3106" s="449"/>
      <c r="F3106" s="449"/>
      <c r="G3106" s="449"/>
      <c r="H3106" s="470">
        <f>SUM(I3104:N3104)</f>
        <v>207360</v>
      </c>
      <c r="I3106" s="470"/>
      <c r="J3106" s="470"/>
      <c r="K3106" s="470"/>
      <c r="L3106" s="470"/>
      <c r="M3106" s="470"/>
      <c r="N3106" s="470"/>
      <c r="O3106" s="470"/>
      <c r="P3106" s="470"/>
      <c r="Q3106" s="470"/>
      <c r="Z3106" s="143"/>
      <c r="AA3106" s="143"/>
      <c r="AB3106" s="143"/>
      <c r="AC3106" s="37"/>
    </row>
    <row r="3107" spans="1:29">
      <c r="A3107" s="442"/>
      <c r="B3107" s="449" t="s">
        <v>748</v>
      </c>
      <c r="C3107" s="449"/>
      <c r="D3107" s="449"/>
      <c r="E3107" s="449"/>
      <c r="F3107" s="449"/>
      <c r="G3107" s="449"/>
      <c r="H3107" s="470">
        <f>SUM(O3104:Q3104)</f>
        <v>0</v>
      </c>
      <c r="I3107" s="470"/>
      <c r="J3107" s="470"/>
      <c r="K3107" s="470"/>
      <c r="L3107" s="470"/>
      <c r="M3107" s="470"/>
      <c r="N3107" s="470"/>
      <c r="O3107" s="470"/>
      <c r="P3107" s="470"/>
      <c r="Q3107" s="470"/>
      <c r="Z3107" s="143"/>
      <c r="AA3107" s="143"/>
      <c r="AB3107" s="143"/>
      <c r="AC3107" s="37"/>
    </row>
    <row r="3108" spans="1:29">
      <c r="A3108" s="442"/>
      <c r="B3108" s="439" t="s">
        <v>721</v>
      </c>
      <c r="C3108" s="439"/>
      <c r="D3108" s="439"/>
      <c r="E3108" s="439"/>
      <c r="F3108" s="439"/>
      <c r="G3108" s="439"/>
      <c r="H3108" s="470">
        <f>SUM(H3105:O3107)</f>
        <v>829439.99999999988</v>
      </c>
      <c r="I3108" s="470"/>
      <c r="J3108" s="470"/>
      <c r="K3108" s="470"/>
      <c r="L3108" s="470"/>
      <c r="M3108" s="470"/>
      <c r="N3108" s="470"/>
      <c r="O3108" s="470"/>
      <c r="P3108" s="470"/>
      <c r="Q3108" s="470"/>
      <c r="Z3108" s="143"/>
      <c r="AA3108" s="143"/>
      <c r="AB3108" s="143"/>
      <c r="AC3108" s="37"/>
    </row>
    <row r="3109" spans="1:29">
      <c r="A3109" s="442"/>
      <c r="B3109" s="450" t="s">
        <v>749</v>
      </c>
      <c r="C3109" s="450"/>
      <c r="D3109" s="450"/>
      <c r="E3109" s="450"/>
      <c r="F3109" s="450"/>
      <c r="G3109" s="450"/>
      <c r="H3109" s="471">
        <f>H3108/G3091</f>
        <v>0.79999999999999993</v>
      </c>
      <c r="I3109" s="471"/>
      <c r="J3109" s="471"/>
      <c r="K3109" s="471"/>
      <c r="L3109" s="471"/>
      <c r="M3109" s="471"/>
      <c r="N3109" s="471"/>
      <c r="O3109" s="471"/>
      <c r="P3109" s="471"/>
      <c r="Q3109" s="471"/>
      <c r="Z3109" s="143"/>
      <c r="AA3109" s="143"/>
      <c r="AB3109" s="143"/>
      <c r="AC3109" s="37"/>
    </row>
    <row r="3110" spans="1:29" s="129" customFormat="1">
      <c r="A3110" s="121"/>
      <c r="B3110" s="121"/>
      <c r="C3110" s="121"/>
      <c r="D3110" s="121"/>
      <c r="E3110" s="121"/>
      <c r="F3110" s="122"/>
      <c r="G3110" s="122"/>
      <c r="H3110" s="123"/>
      <c r="I3110" s="124"/>
      <c r="J3110" s="124"/>
      <c r="K3110" s="124"/>
      <c r="L3110" s="125"/>
      <c r="M3110" s="125"/>
      <c r="N3110" s="127"/>
      <c r="O3110" s="127"/>
      <c r="P3110" s="127"/>
      <c r="Q3110" s="127"/>
      <c r="R3110" s="127"/>
      <c r="S3110" s="127"/>
      <c r="T3110" s="127"/>
      <c r="U3110" s="127"/>
      <c r="V3110" s="127"/>
      <c r="W3110" s="127"/>
      <c r="X3110" s="127"/>
      <c r="Y3110" s="127"/>
      <c r="Z3110" s="143"/>
      <c r="AA3110" s="143"/>
      <c r="AB3110" s="143"/>
      <c r="AC3110" s="37"/>
    </row>
    <row r="3111" spans="1:29" ht="15" customHeight="1">
      <c r="A3111" s="422" t="s">
        <v>678</v>
      </c>
      <c r="B3111" s="422" t="s">
        <v>679</v>
      </c>
      <c r="C3111" s="422" t="s">
        <v>680</v>
      </c>
      <c r="D3111" s="422" t="s">
        <v>681</v>
      </c>
      <c r="E3111" s="422" t="s">
        <v>682</v>
      </c>
      <c r="F3111" s="423" t="s">
        <v>683</v>
      </c>
      <c r="G3111" s="423" t="s">
        <v>684</v>
      </c>
      <c r="H3111" s="138">
        <v>0.55000000000000004</v>
      </c>
      <c r="I3111" s="451">
        <v>0.25</v>
      </c>
      <c r="J3111" s="451"/>
      <c r="K3111" s="451"/>
      <c r="L3111" s="451"/>
      <c r="M3111" s="451"/>
      <c r="N3111" s="451"/>
      <c r="O3111" s="451"/>
      <c r="P3111" s="444">
        <v>0.1</v>
      </c>
      <c r="Q3111" s="444"/>
      <c r="R3111" s="139">
        <v>0.1</v>
      </c>
      <c r="Z3111" s="143"/>
      <c r="AA3111" s="143"/>
      <c r="AB3111" s="143"/>
      <c r="AC3111" s="37"/>
    </row>
    <row r="3112" spans="1:29" ht="14.25" customHeight="1">
      <c r="A3112" s="422"/>
      <c r="B3112" s="422"/>
      <c r="C3112" s="422"/>
      <c r="D3112" s="422"/>
      <c r="E3112" s="422"/>
      <c r="F3112" s="422"/>
      <c r="G3112" s="422"/>
      <c r="H3112" s="445" t="s">
        <v>727</v>
      </c>
      <c r="I3112" s="452" t="s">
        <v>728</v>
      </c>
      <c r="J3112" s="452"/>
      <c r="K3112" s="452"/>
      <c r="L3112" s="452"/>
      <c r="M3112" s="452"/>
      <c r="N3112" s="452"/>
      <c r="O3112" s="452"/>
      <c r="P3112" s="446" t="s">
        <v>729</v>
      </c>
      <c r="Q3112" s="446"/>
      <c r="R3112" s="447" t="s">
        <v>730</v>
      </c>
      <c r="Z3112" s="143"/>
      <c r="AA3112" s="143"/>
      <c r="AB3112" s="143"/>
      <c r="AC3112" s="37"/>
    </row>
    <row r="3113" spans="1:29" ht="67.5" customHeight="1">
      <c r="A3113" s="442" t="s">
        <v>484</v>
      </c>
      <c r="B3113" s="427" t="s">
        <v>962</v>
      </c>
      <c r="C3113" s="428">
        <v>6</v>
      </c>
      <c r="D3113" s="428">
        <v>12</v>
      </c>
      <c r="E3113" s="474" t="s">
        <v>618</v>
      </c>
      <c r="F3113" s="429">
        <v>3200</v>
      </c>
      <c r="G3113" s="429">
        <f>F3113*D3113</f>
        <v>38400</v>
      </c>
      <c r="H3113" s="445"/>
      <c r="I3113" s="154" t="s">
        <v>809</v>
      </c>
      <c r="J3113" s="154" t="s">
        <v>882</v>
      </c>
      <c r="K3113" s="154" t="s">
        <v>902</v>
      </c>
      <c r="L3113" s="154" t="s">
        <v>919</v>
      </c>
      <c r="M3113" s="154" t="s">
        <v>732</v>
      </c>
      <c r="N3113" s="154" t="s">
        <v>797</v>
      </c>
      <c r="O3113" s="154" t="s">
        <v>885</v>
      </c>
      <c r="P3113" s="144" t="s">
        <v>736</v>
      </c>
      <c r="Q3113" s="144" t="s">
        <v>737</v>
      </c>
      <c r="R3113" s="447"/>
      <c r="Z3113" s="143"/>
      <c r="AA3113" s="143"/>
      <c r="AB3113" s="143"/>
      <c r="AC3113" s="37"/>
    </row>
    <row r="3114" spans="1:29" ht="39" customHeight="1">
      <c r="A3114" s="442"/>
      <c r="B3114" s="427"/>
      <c r="C3114" s="427"/>
      <c r="D3114" s="427"/>
      <c r="E3114" s="427"/>
      <c r="F3114" s="427"/>
      <c r="G3114" s="427"/>
      <c r="H3114" s="427"/>
      <c r="I3114" s="153">
        <v>0.2</v>
      </c>
      <c r="J3114" s="153">
        <v>0.15</v>
      </c>
      <c r="K3114" s="153">
        <v>0.1</v>
      </c>
      <c r="L3114" s="153">
        <v>0.1</v>
      </c>
      <c r="M3114" s="153">
        <v>0.25</v>
      </c>
      <c r="N3114" s="153">
        <v>0.1</v>
      </c>
      <c r="O3114" s="153">
        <v>0.1</v>
      </c>
      <c r="P3114" s="144">
        <v>0.9</v>
      </c>
      <c r="Q3114" s="144">
        <v>0.1</v>
      </c>
      <c r="R3114" s="447"/>
      <c r="Z3114" s="143"/>
      <c r="AA3114" s="143"/>
      <c r="AB3114" s="143"/>
      <c r="AC3114" s="37"/>
    </row>
    <row r="3115" spans="1:29">
      <c r="A3115" s="442"/>
      <c r="B3115" s="432" t="s">
        <v>828</v>
      </c>
      <c r="C3115" s="432"/>
      <c r="D3115" s="432"/>
      <c r="E3115" s="432"/>
      <c r="F3115" s="432"/>
      <c r="G3115" s="432"/>
      <c r="H3115" s="158">
        <v>4</v>
      </c>
      <c r="I3115" s="115"/>
      <c r="J3115" s="115"/>
      <c r="K3115" s="115"/>
      <c r="L3115" s="115"/>
      <c r="M3115" s="115"/>
      <c r="N3115" s="115"/>
      <c r="O3115" s="115"/>
      <c r="P3115" s="115"/>
      <c r="Q3115" s="115"/>
      <c r="R3115" s="115"/>
      <c r="Z3115" s="143"/>
      <c r="AA3115" s="143"/>
      <c r="AB3115" s="143"/>
      <c r="AC3115" s="37"/>
    </row>
    <row r="3116" spans="1:29">
      <c r="A3116" s="442"/>
      <c r="B3116" s="433" t="s">
        <v>829</v>
      </c>
      <c r="C3116" s="433"/>
      <c r="D3116" s="433"/>
      <c r="E3116" s="433"/>
      <c r="F3116" s="433"/>
      <c r="G3116" s="433"/>
      <c r="H3116" s="157">
        <f>(H3115/D3113)*G3113*H3111</f>
        <v>7040.0000000000009</v>
      </c>
      <c r="I3116" s="115"/>
      <c r="J3116" s="115"/>
      <c r="K3116" s="115"/>
      <c r="L3116" s="115"/>
      <c r="M3116" s="115"/>
      <c r="N3116" s="115"/>
      <c r="O3116" s="115"/>
      <c r="P3116" s="115"/>
      <c r="Q3116" s="115"/>
      <c r="R3116" s="115"/>
      <c r="Z3116" s="143"/>
      <c r="AA3116" s="143"/>
      <c r="AB3116" s="143"/>
      <c r="AC3116" s="37"/>
    </row>
    <row r="3117" spans="1:29">
      <c r="A3117" s="442"/>
      <c r="B3117" s="432" t="s">
        <v>718</v>
      </c>
      <c r="C3117" s="432"/>
      <c r="D3117" s="432"/>
      <c r="E3117" s="432"/>
      <c r="F3117" s="432"/>
      <c r="G3117" s="432"/>
      <c r="H3117" s="158">
        <v>2</v>
      </c>
      <c r="I3117" s="115"/>
      <c r="J3117" s="115"/>
      <c r="K3117" s="115"/>
      <c r="L3117" s="115"/>
      <c r="M3117" s="115"/>
      <c r="N3117" s="115"/>
      <c r="O3117" s="115"/>
      <c r="P3117" s="115"/>
      <c r="Q3117" s="115"/>
      <c r="R3117" s="115"/>
      <c r="Z3117" s="143"/>
      <c r="AA3117" s="143"/>
      <c r="AB3117" s="143"/>
      <c r="AC3117" s="37"/>
    </row>
    <row r="3118" spans="1:29">
      <c r="A3118" s="442"/>
      <c r="B3118" s="433" t="s">
        <v>719</v>
      </c>
      <c r="C3118" s="433"/>
      <c r="D3118" s="433"/>
      <c r="E3118" s="433"/>
      <c r="F3118" s="433"/>
      <c r="G3118" s="433"/>
      <c r="H3118" s="157">
        <f>(H3117/D3113)*G3113*H3111</f>
        <v>3520.0000000000005</v>
      </c>
      <c r="I3118" s="115"/>
      <c r="J3118" s="115"/>
      <c r="K3118" s="115"/>
      <c r="L3118" s="115"/>
      <c r="M3118" s="115"/>
      <c r="N3118" s="115"/>
      <c r="O3118" s="115"/>
      <c r="P3118" s="115"/>
      <c r="Q3118" s="115"/>
      <c r="R3118" s="115"/>
      <c r="Z3118" s="143"/>
      <c r="AA3118" s="143"/>
      <c r="AB3118" s="143"/>
      <c r="AC3118" s="37"/>
    </row>
    <row r="3119" spans="1:29">
      <c r="A3119" s="442"/>
      <c r="B3119" s="432" t="s">
        <v>762</v>
      </c>
      <c r="C3119" s="432"/>
      <c r="D3119" s="432"/>
      <c r="E3119" s="432"/>
      <c r="F3119" s="432"/>
      <c r="G3119" s="432"/>
      <c r="H3119" s="158">
        <v>6</v>
      </c>
      <c r="I3119" s="130">
        <v>12</v>
      </c>
      <c r="J3119" s="130">
        <v>12</v>
      </c>
      <c r="K3119" s="130">
        <v>12</v>
      </c>
      <c r="L3119" s="130">
        <v>12</v>
      </c>
      <c r="M3119" s="130">
        <v>12</v>
      </c>
      <c r="N3119" s="130">
        <v>12</v>
      </c>
      <c r="O3119" s="130">
        <v>12</v>
      </c>
      <c r="P3119" s="115"/>
      <c r="Q3119" s="115"/>
      <c r="R3119" s="115"/>
      <c r="Z3119" s="143"/>
      <c r="AA3119" s="143"/>
      <c r="AB3119" s="143"/>
      <c r="AC3119" s="37"/>
    </row>
    <row r="3120" spans="1:29">
      <c r="A3120" s="442"/>
      <c r="B3120" s="433" t="s">
        <v>763</v>
      </c>
      <c r="C3120" s="433"/>
      <c r="D3120" s="433"/>
      <c r="E3120" s="433"/>
      <c r="F3120" s="433"/>
      <c r="G3120" s="433"/>
      <c r="H3120" s="157">
        <f>(H3119/D3113)*G3113*H3111</f>
        <v>10560</v>
      </c>
      <c r="I3120" s="157">
        <f>(I3119/D3113)*G3113*I3111*I3114</f>
        <v>1920</v>
      </c>
      <c r="J3120" s="157">
        <f>(J3119/D3113)*G3113*I3111*J3114</f>
        <v>1440</v>
      </c>
      <c r="K3120" s="157">
        <f>(K3119/D3113)*G3113*I3111*K3114</f>
        <v>960</v>
      </c>
      <c r="L3120" s="157">
        <f>(L3119/D3113)*G3113*I3111*L3114</f>
        <v>960</v>
      </c>
      <c r="M3120" s="157">
        <f>(M3119/D3113)*G3113*I3111*M3114</f>
        <v>2400</v>
      </c>
      <c r="N3120" s="157">
        <f>(N3119/D3113)*N3114*G3113*I3111</f>
        <v>960</v>
      </c>
      <c r="O3120" s="157">
        <f>(O3119/D3113)*O3114*G3113*I3111</f>
        <v>960</v>
      </c>
      <c r="P3120" s="115"/>
      <c r="Q3120" s="115"/>
      <c r="R3120" s="115"/>
      <c r="Z3120" s="143"/>
      <c r="AA3120" s="143"/>
      <c r="AB3120" s="143"/>
      <c r="AC3120" s="37"/>
    </row>
    <row r="3121" spans="1:29">
      <c r="A3121" s="442"/>
      <c r="B3121" s="432"/>
      <c r="C3121" s="432"/>
      <c r="D3121" s="432"/>
      <c r="E3121" s="432"/>
      <c r="F3121" s="432"/>
      <c r="G3121" s="432"/>
      <c r="H3121" s="115"/>
      <c r="I3121" s="115"/>
      <c r="J3121" s="115"/>
      <c r="K3121" s="115"/>
      <c r="L3121" s="115"/>
      <c r="M3121" s="115"/>
      <c r="N3121" s="115"/>
      <c r="O3121" s="115"/>
      <c r="P3121" s="115"/>
      <c r="Q3121" s="115"/>
      <c r="R3121" s="115"/>
      <c r="Z3121" s="143"/>
      <c r="AA3121" s="143"/>
      <c r="AB3121" s="143"/>
      <c r="AC3121" s="37"/>
    </row>
    <row r="3122" spans="1:29">
      <c r="A3122" s="442"/>
      <c r="B3122" s="433"/>
      <c r="C3122" s="433"/>
      <c r="D3122" s="433"/>
      <c r="E3122" s="433"/>
      <c r="F3122" s="433"/>
      <c r="G3122" s="433"/>
      <c r="H3122" s="115"/>
      <c r="I3122" s="115"/>
      <c r="J3122" s="115"/>
      <c r="K3122" s="115"/>
      <c r="L3122" s="115"/>
      <c r="M3122" s="115"/>
      <c r="N3122" s="115"/>
      <c r="O3122" s="115"/>
      <c r="P3122" s="115"/>
      <c r="Q3122" s="115"/>
      <c r="R3122" s="115"/>
      <c r="Z3122" s="143"/>
      <c r="AA3122" s="143"/>
      <c r="AB3122" s="143"/>
      <c r="AC3122" s="37"/>
    </row>
    <row r="3123" spans="1:29">
      <c r="A3123" s="442"/>
      <c r="B3123" s="432"/>
      <c r="C3123" s="432"/>
      <c r="D3123" s="432"/>
      <c r="E3123" s="432"/>
      <c r="F3123" s="432"/>
      <c r="G3123" s="432"/>
      <c r="H3123" s="115"/>
      <c r="I3123" s="115"/>
      <c r="J3123" s="115"/>
      <c r="K3123" s="115"/>
      <c r="L3123" s="115"/>
      <c r="M3123" s="115"/>
      <c r="N3123" s="115"/>
      <c r="O3123" s="115"/>
      <c r="P3123" s="115"/>
      <c r="Q3123" s="115"/>
      <c r="R3123" s="115"/>
      <c r="Z3123" s="143"/>
      <c r="AA3123" s="143"/>
      <c r="AB3123" s="143"/>
      <c r="AC3123" s="37"/>
    </row>
    <row r="3124" spans="1:29">
      <c r="A3124" s="442"/>
      <c r="B3124" s="433"/>
      <c r="C3124" s="433"/>
      <c r="D3124" s="433"/>
      <c r="E3124" s="433"/>
      <c r="F3124" s="433"/>
      <c r="G3124" s="433"/>
      <c r="H3124" s="115"/>
      <c r="I3124" s="115"/>
      <c r="J3124" s="115"/>
      <c r="K3124" s="115"/>
      <c r="L3124" s="115"/>
      <c r="M3124" s="115"/>
      <c r="N3124" s="115"/>
      <c r="O3124" s="115"/>
      <c r="P3124" s="115"/>
      <c r="Q3124" s="115"/>
      <c r="R3124" s="115"/>
      <c r="Z3124" s="143"/>
      <c r="AA3124" s="143"/>
      <c r="AB3124" s="143"/>
      <c r="AC3124" s="37"/>
    </row>
    <row r="3125" spans="1:29">
      <c r="A3125" s="442"/>
      <c r="B3125" s="448" t="s">
        <v>720</v>
      </c>
      <c r="C3125" s="448"/>
      <c r="D3125" s="448"/>
      <c r="E3125" s="448"/>
      <c r="F3125" s="448"/>
      <c r="G3125" s="448"/>
      <c r="H3125" s="152">
        <f t="shared" ref="H3125:R3125" si="203">H3115+H3117+H3119+H3121+H3123</f>
        <v>12</v>
      </c>
      <c r="I3125" s="152">
        <f t="shared" si="203"/>
        <v>12</v>
      </c>
      <c r="J3125" s="152">
        <f t="shared" si="203"/>
        <v>12</v>
      </c>
      <c r="K3125" s="152">
        <f t="shared" si="203"/>
        <v>12</v>
      </c>
      <c r="L3125" s="152">
        <f t="shared" si="203"/>
        <v>12</v>
      </c>
      <c r="M3125" s="152">
        <f t="shared" si="203"/>
        <v>12</v>
      </c>
      <c r="N3125" s="152">
        <f t="shared" si="203"/>
        <v>12</v>
      </c>
      <c r="O3125" s="152">
        <f t="shared" si="203"/>
        <v>12</v>
      </c>
      <c r="P3125" s="152">
        <f t="shared" si="203"/>
        <v>0</v>
      </c>
      <c r="Q3125" s="152">
        <f t="shared" si="203"/>
        <v>0</v>
      </c>
      <c r="R3125" s="152">
        <f t="shared" si="203"/>
        <v>0</v>
      </c>
      <c r="Z3125" s="143"/>
      <c r="AA3125" s="143"/>
      <c r="AB3125" s="143"/>
      <c r="AC3125" s="37"/>
    </row>
    <row r="3126" spans="1:29">
      <c r="A3126" s="442"/>
      <c r="B3126" s="439" t="s">
        <v>695</v>
      </c>
      <c r="C3126" s="439"/>
      <c r="D3126" s="439"/>
      <c r="E3126" s="439"/>
      <c r="F3126" s="439"/>
      <c r="G3126" s="439"/>
      <c r="H3126" s="117">
        <f t="shared" ref="H3126:R3126" si="204">H3116+H3118+H3120+H3122+H3124</f>
        <v>21120</v>
      </c>
      <c r="I3126" s="117">
        <f t="shared" si="204"/>
        <v>1920</v>
      </c>
      <c r="J3126" s="117">
        <f t="shared" si="204"/>
        <v>1440</v>
      </c>
      <c r="K3126" s="117">
        <f t="shared" si="204"/>
        <v>960</v>
      </c>
      <c r="L3126" s="117">
        <f t="shared" si="204"/>
        <v>960</v>
      </c>
      <c r="M3126" s="117">
        <f t="shared" si="204"/>
        <v>2400</v>
      </c>
      <c r="N3126" s="117">
        <f t="shared" si="204"/>
        <v>960</v>
      </c>
      <c r="O3126" s="117">
        <f t="shared" si="204"/>
        <v>960</v>
      </c>
      <c r="P3126" s="117">
        <f t="shared" si="204"/>
        <v>0</v>
      </c>
      <c r="Q3126" s="117">
        <f t="shared" si="204"/>
        <v>0</v>
      </c>
      <c r="R3126" s="117">
        <f t="shared" si="204"/>
        <v>0</v>
      </c>
      <c r="Z3126" s="143"/>
      <c r="AA3126" s="143"/>
      <c r="AB3126" s="143"/>
      <c r="AC3126" s="37"/>
    </row>
    <row r="3127" spans="1:29">
      <c r="A3127" s="442"/>
      <c r="B3127" s="449" t="s">
        <v>746</v>
      </c>
      <c r="C3127" s="449"/>
      <c r="D3127" s="449"/>
      <c r="E3127" s="449"/>
      <c r="F3127" s="449"/>
      <c r="G3127" s="449"/>
      <c r="H3127" s="470">
        <f>H3126</f>
        <v>21120</v>
      </c>
      <c r="I3127" s="470"/>
      <c r="J3127" s="470"/>
      <c r="K3127" s="470"/>
      <c r="L3127" s="470"/>
      <c r="M3127" s="470"/>
      <c r="N3127" s="470"/>
      <c r="O3127" s="470"/>
      <c r="P3127" s="470"/>
      <c r="Q3127" s="470"/>
      <c r="R3127" s="470"/>
      <c r="Z3127" s="143"/>
      <c r="AA3127" s="143"/>
      <c r="AB3127" s="143"/>
      <c r="AC3127" s="37"/>
    </row>
    <row r="3128" spans="1:29">
      <c r="A3128" s="442"/>
      <c r="B3128" s="449" t="s">
        <v>747</v>
      </c>
      <c r="C3128" s="449"/>
      <c r="D3128" s="449"/>
      <c r="E3128" s="449"/>
      <c r="F3128" s="449"/>
      <c r="G3128" s="449"/>
      <c r="H3128" s="470">
        <f>SUM(I3126:O3126)</f>
        <v>9600</v>
      </c>
      <c r="I3128" s="470"/>
      <c r="J3128" s="470"/>
      <c r="K3128" s="470"/>
      <c r="L3128" s="470"/>
      <c r="M3128" s="470"/>
      <c r="N3128" s="470"/>
      <c r="O3128" s="470"/>
      <c r="P3128" s="470"/>
      <c r="Q3128" s="470"/>
      <c r="R3128" s="470"/>
      <c r="Z3128" s="143"/>
      <c r="AA3128" s="143"/>
      <c r="AB3128" s="143"/>
      <c r="AC3128" s="37"/>
    </row>
    <row r="3129" spans="1:29">
      <c r="A3129" s="442"/>
      <c r="B3129" s="449" t="s">
        <v>748</v>
      </c>
      <c r="C3129" s="449"/>
      <c r="D3129" s="449"/>
      <c r="E3129" s="449"/>
      <c r="F3129" s="449"/>
      <c r="G3129" s="449"/>
      <c r="H3129" s="470">
        <f>SUM(P3126:R3126)</f>
        <v>0</v>
      </c>
      <c r="I3129" s="470"/>
      <c r="J3129" s="470"/>
      <c r="K3129" s="470"/>
      <c r="L3129" s="470"/>
      <c r="M3129" s="470"/>
      <c r="N3129" s="470"/>
      <c r="O3129" s="470"/>
      <c r="P3129" s="470"/>
      <c r="Q3129" s="470"/>
      <c r="R3129" s="470"/>
      <c r="Z3129" s="143"/>
      <c r="AA3129" s="143"/>
      <c r="AB3129" s="143"/>
      <c r="AC3129" s="37"/>
    </row>
    <row r="3130" spans="1:29">
      <c r="A3130" s="442"/>
      <c r="B3130" s="439" t="s">
        <v>721</v>
      </c>
      <c r="C3130" s="439"/>
      <c r="D3130" s="439"/>
      <c r="E3130" s="439"/>
      <c r="F3130" s="439"/>
      <c r="G3130" s="439"/>
      <c r="H3130" s="470">
        <f>SUM(H3127:O3129)</f>
        <v>30720</v>
      </c>
      <c r="I3130" s="470"/>
      <c r="J3130" s="470"/>
      <c r="K3130" s="470"/>
      <c r="L3130" s="470"/>
      <c r="M3130" s="470"/>
      <c r="N3130" s="470"/>
      <c r="O3130" s="470"/>
      <c r="P3130" s="470"/>
      <c r="Q3130" s="470"/>
      <c r="R3130" s="470"/>
      <c r="Z3130" s="143"/>
      <c r="AA3130" s="143"/>
      <c r="AB3130" s="143"/>
      <c r="AC3130" s="37"/>
    </row>
    <row r="3131" spans="1:29">
      <c r="A3131" s="442"/>
      <c r="B3131" s="450" t="s">
        <v>749</v>
      </c>
      <c r="C3131" s="450"/>
      <c r="D3131" s="450"/>
      <c r="E3131" s="450"/>
      <c r="F3131" s="450"/>
      <c r="G3131" s="450"/>
      <c r="H3131" s="471">
        <f>H3130/G3113</f>
        <v>0.8</v>
      </c>
      <c r="I3131" s="471"/>
      <c r="J3131" s="471"/>
      <c r="K3131" s="471"/>
      <c r="L3131" s="471"/>
      <c r="M3131" s="471"/>
      <c r="N3131" s="471"/>
      <c r="O3131" s="471"/>
      <c r="P3131" s="471"/>
      <c r="Q3131" s="471"/>
      <c r="R3131" s="471"/>
      <c r="Z3131" s="143"/>
      <c r="AA3131" s="143"/>
      <c r="AB3131" s="143"/>
      <c r="AC3131" s="37"/>
    </row>
    <row r="3132" spans="1:29" s="129" customFormat="1">
      <c r="A3132" s="121"/>
      <c r="B3132" s="121"/>
      <c r="C3132" s="121"/>
      <c r="D3132" s="121"/>
      <c r="E3132" s="121"/>
      <c r="F3132" s="122"/>
      <c r="G3132" s="122"/>
      <c r="H3132" s="123"/>
      <c r="I3132" s="124"/>
      <c r="J3132" s="124"/>
      <c r="K3132" s="124"/>
      <c r="L3132" s="125"/>
      <c r="M3132" s="125"/>
      <c r="N3132" s="127"/>
      <c r="O3132" s="127"/>
      <c r="P3132" s="127"/>
      <c r="Q3132" s="127"/>
      <c r="R3132" s="127"/>
      <c r="S3132" s="127"/>
      <c r="T3132" s="127"/>
      <c r="U3132" s="127"/>
      <c r="V3132" s="127"/>
      <c r="W3132" s="127"/>
      <c r="X3132" s="127"/>
      <c r="Y3132" s="127"/>
      <c r="Z3132" s="143"/>
      <c r="AA3132" s="143"/>
      <c r="AB3132" s="143"/>
      <c r="AC3132" s="37"/>
    </row>
    <row r="3133" spans="1:29" ht="15" customHeight="1">
      <c r="A3133" s="422" t="s">
        <v>678</v>
      </c>
      <c r="B3133" s="422" t="s">
        <v>679</v>
      </c>
      <c r="C3133" s="422" t="s">
        <v>680</v>
      </c>
      <c r="D3133" s="422" t="s">
        <v>681</v>
      </c>
      <c r="E3133" s="422" t="s">
        <v>682</v>
      </c>
      <c r="F3133" s="423" t="s">
        <v>683</v>
      </c>
      <c r="G3133" s="423" t="s">
        <v>684</v>
      </c>
      <c r="H3133" s="138">
        <v>0.55000000000000004</v>
      </c>
      <c r="I3133" s="451">
        <v>0.25</v>
      </c>
      <c r="J3133" s="451"/>
      <c r="K3133" s="451"/>
      <c r="L3133" s="444">
        <v>0.1</v>
      </c>
      <c r="M3133" s="444"/>
      <c r="N3133" s="139">
        <v>0.1</v>
      </c>
      <c r="O3133" s="102"/>
      <c r="P3133" s="102"/>
      <c r="Z3133" s="143"/>
      <c r="AA3133" s="143"/>
      <c r="AB3133" s="143"/>
      <c r="AC3133" s="37"/>
    </row>
    <row r="3134" spans="1:29" ht="14.25" customHeight="1">
      <c r="A3134" s="422"/>
      <c r="B3134" s="422"/>
      <c r="C3134" s="422"/>
      <c r="D3134" s="422"/>
      <c r="E3134" s="422"/>
      <c r="F3134" s="422"/>
      <c r="G3134" s="422"/>
      <c r="H3134" s="445" t="s">
        <v>727</v>
      </c>
      <c r="I3134" s="452" t="s">
        <v>728</v>
      </c>
      <c r="J3134" s="452"/>
      <c r="K3134" s="452"/>
      <c r="L3134" s="446" t="s">
        <v>729</v>
      </c>
      <c r="M3134" s="446"/>
      <c r="N3134" s="447" t="s">
        <v>730</v>
      </c>
      <c r="O3134" s="102"/>
      <c r="P3134" s="102"/>
      <c r="Z3134" s="143"/>
      <c r="AA3134" s="143"/>
      <c r="AB3134" s="143"/>
      <c r="AC3134" s="37"/>
    </row>
    <row r="3135" spans="1:29" ht="67.5" customHeight="1">
      <c r="A3135" s="442" t="s">
        <v>485</v>
      </c>
      <c r="B3135" s="427" t="s">
        <v>963</v>
      </c>
      <c r="C3135" s="428">
        <v>4</v>
      </c>
      <c r="D3135" s="428">
        <v>6</v>
      </c>
      <c r="E3135" s="474" t="s">
        <v>618</v>
      </c>
      <c r="F3135" s="429">
        <v>2300</v>
      </c>
      <c r="G3135" s="429">
        <f>D3135*F3135</f>
        <v>13800</v>
      </c>
      <c r="H3135" s="445"/>
      <c r="I3135" s="154" t="s">
        <v>964</v>
      </c>
      <c r="J3135" s="154" t="s">
        <v>965</v>
      </c>
      <c r="K3135" s="154" t="s">
        <v>966</v>
      </c>
      <c r="L3135" s="144" t="s">
        <v>736</v>
      </c>
      <c r="M3135" s="144" t="s">
        <v>737</v>
      </c>
      <c r="N3135" s="447"/>
      <c r="O3135" s="102"/>
      <c r="P3135" s="102"/>
      <c r="Z3135" s="143"/>
      <c r="AA3135" s="143"/>
      <c r="AB3135" s="143"/>
      <c r="AC3135" s="37"/>
    </row>
    <row r="3136" spans="1:29" ht="39" customHeight="1">
      <c r="A3136" s="442"/>
      <c r="B3136" s="427"/>
      <c r="C3136" s="427"/>
      <c r="D3136" s="427"/>
      <c r="E3136" s="427"/>
      <c r="F3136" s="427"/>
      <c r="G3136" s="427"/>
      <c r="H3136" s="427"/>
      <c r="I3136" s="153">
        <v>0.1</v>
      </c>
      <c r="J3136" s="153">
        <v>0.8</v>
      </c>
      <c r="K3136" s="153">
        <v>0.1</v>
      </c>
      <c r="L3136" s="144">
        <v>0.9</v>
      </c>
      <c r="M3136" s="144">
        <v>0.1</v>
      </c>
      <c r="N3136" s="447"/>
      <c r="O3136" s="102"/>
      <c r="P3136" s="102"/>
      <c r="Z3136" s="143"/>
      <c r="AA3136" s="143"/>
      <c r="AB3136" s="143"/>
      <c r="AC3136" s="37"/>
    </row>
    <row r="3137" spans="1:29">
      <c r="A3137" s="442"/>
      <c r="B3137" s="432" t="s">
        <v>716</v>
      </c>
      <c r="C3137" s="432"/>
      <c r="D3137" s="432"/>
      <c r="E3137" s="432"/>
      <c r="F3137" s="432"/>
      <c r="G3137" s="432"/>
      <c r="H3137" s="158">
        <v>4</v>
      </c>
      <c r="I3137" s="115"/>
      <c r="J3137" s="115"/>
      <c r="K3137" s="115"/>
      <c r="L3137" s="115"/>
      <c r="M3137" s="115"/>
      <c r="N3137" s="115"/>
      <c r="O3137" s="102"/>
      <c r="P3137" s="102"/>
      <c r="Z3137" s="143"/>
      <c r="AA3137" s="143"/>
      <c r="AB3137" s="143"/>
      <c r="AC3137" s="37"/>
    </row>
    <row r="3138" spans="1:29">
      <c r="A3138" s="442"/>
      <c r="B3138" s="433" t="s">
        <v>717</v>
      </c>
      <c r="C3138" s="433"/>
      <c r="D3138" s="433"/>
      <c r="E3138" s="433"/>
      <c r="F3138" s="433"/>
      <c r="G3138" s="433"/>
      <c r="H3138" s="157">
        <f>(H3137/D3135)*G3135*H3133</f>
        <v>5060</v>
      </c>
      <c r="I3138" s="115"/>
      <c r="J3138" s="115"/>
      <c r="K3138" s="115"/>
      <c r="L3138" s="115"/>
      <c r="M3138" s="115"/>
      <c r="N3138" s="115"/>
      <c r="O3138" s="102"/>
      <c r="P3138" s="102"/>
      <c r="Z3138" s="143"/>
      <c r="AA3138" s="143"/>
      <c r="AB3138" s="143"/>
      <c r="AC3138" s="37"/>
    </row>
    <row r="3139" spans="1:29">
      <c r="A3139" s="442"/>
      <c r="B3139" s="432" t="s">
        <v>742</v>
      </c>
      <c r="C3139" s="432"/>
      <c r="D3139" s="432"/>
      <c r="E3139" s="432"/>
      <c r="F3139" s="432"/>
      <c r="G3139" s="432"/>
      <c r="H3139" s="158">
        <v>2</v>
      </c>
      <c r="I3139" s="115"/>
      <c r="J3139" s="115"/>
      <c r="K3139" s="115"/>
      <c r="L3139" s="115"/>
      <c r="M3139" s="115"/>
      <c r="N3139" s="115"/>
      <c r="O3139" s="102"/>
      <c r="P3139" s="102"/>
      <c r="Z3139" s="143"/>
      <c r="AA3139" s="143"/>
      <c r="AB3139" s="143"/>
      <c r="AC3139" s="37"/>
    </row>
    <row r="3140" spans="1:29">
      <c r="A3140" s="442"/>
      <c r="B3140" s="433" t="s">
        <v>743</v>
      </c>
      <c r="C3140" s="433"/>
      <c r="D3140" s="433"/>
      <c r="E3140" s="433"/>
      <c r="F3140" s="433"/>
      <c r="G3140" s="433"/>
      <c r="H3140" s="157">
        <f>(H3139/D3135)*G3135*H3133</f>
        <v>2530</v>
      </c>
      <c r="I3140" s="115"/>
      <c r="J3140" s="115"/>
      <c r="K3140" s="115"/>
      <c r="L3140" s="115"/>
      <c r="M3140" s="115"/>
      <c r="N3140" s="115"/>
      <c r="O3140" s="102"/>
      <c r="P3140" s="102"/>
      <c r="Z3140" s="143"/>
      <c r="AA3140" s="143"/>
      <c r="AB3140" s="143"/>
      <c r="AC3140" s="37"/>
    </row>
    <row r="3141" spans="1:29">
      <c r="A3141" s="442"/>
      <c r="B3141" s="432"/>
      <c r="C3141" s="432"/>
      <c r="D3141" s="432"/>
      <c r="E3141" s="432"/>
      <c r="F3141" s="432"/>
      <c r="G3141" s="432"/>
      <c r="H3141" s="115"/>
      <c r="I3141" s="115"/>
      <c r="J3141" s="115"/>
      <c r="K3141" s="115"/>
      <c r="L3141" s="115"/>
      <c r="M3141" s="115"/>
      <c r="N3141" s="115"/>
      <c r="O3141" s="102"/>
      <c r="P3141" s="102"/>
      <c r="Z3141" s="143"/>
      <c r="AA3141" s="143"/>
      <c r="AB3141" s="143"/>
      <c r="AC3141" s="37"/>
    </row>
    <row r="3142" spans="1:29">
      <c r="A3142" s="442"/>
      <c r="B3142" s="433"/>
      <c r="C3142" s="433"/>
      <c r="D3142" s="433"/>
      <c r="E3142" s="433"/>
      <c r="F3142" s="433"/>
      <c r="G3142" s="433"/>
      <c r="H3142" s="115"/>
      <c r="I3142" s="115"/>
      <c r="J3142" s="115"/>
      <c r="K3142" s="115"/>
      <c r="L3142" s="115"/>
      <c r="M3142" s="115"/>
      <c r="N3142" s="115"/>
      <c r="O3142" s="102"/>
      <c r="P3142" s="102"/>
      <c r="Z3142" s="143"/>
      <c r="AA3142" s="143"/>
      <c r="AB3142" s="143"/>
      <c r="AC3142" s="37"/>
    </row>
    <row r="3143" spans="1:29">
      <c r="A3143" s="442"/>
      <c r="B3143" s="432"/>
      <c r="C3143" s="432"/>
      <c r="D3143" s="432"/>
      <c r="E3143" s="432"/>
      <c r="F3143" s="432"/>
      <c r="G3143" s="432"/>
      <c r="H3143" s="115"/>
      <c r="I3143" s="115"/>
      <c r="J3143" s="115"/>
      <c r="K3143" s="115"/>
      <c r="L3143" s="115"/>
      <c r="M3143" s="115"/>
      <c r="N3143" s="115"/>
      <c r="O3143" s="102"/>
      <c r="P3143" s="102"/>
      <c r="Z3143" s="143"/>
      <c r="AA3143" s="143"/>
      <c r="AB3143" s="143"/>
      <c r="AC3143" s="37"/>
    </row>
    <row r="3144" spans="1:29">
      <c r="A3144" s="442"/>
      <c r="B3144" s="433"/>
      <c r="C3144" s="433"/>
      <c r="D3144" s="433"/>
      <c r="E3144" s="433"/>
      <c r="F3144" s="433"/>
      <c r="G3144" s="433"/>
      <c r="H3144" s="115"/>
      <c r="I3144" s="115"/>
      <c r="J3144" s="115"/>
      <c r="K3144" s="115"/>
      <c r="L3144" s="115"/>
      <c r="M3144" s="115"/>
      <c r="N3144" s="115"/>
      <c r="O3144" s="102"/>
      <c r="P3144" s="102"/>
      <c r="Z3144" s="143"/>
      <c r="AA3144" s="143"/>
      <c r="AB3144" s="143"/>
      <c r="AC3144" s="37"/>
    </row>
    <row r="3145" spans="1:29">
      <c r="A3145" s="442"/>
      <c r="B3145" s="432"/>
      <c r="C3145" s="432"/>
      <c r="D3145" s="432"/>
      <c r="E3145" s="432"/>
      <c r="F3145" s="432"/>
      <c r="G3145" s="432"/>
      <c r="H3145" s="115"/>
      <c r="I3145" s="115"/>
      <c r="J3145" s="115"/>
      <c r="K3145" s="115"/>
      <c r="L3145" s="115"/>
      <c r="M3145" s="115"/>
      <c r="N3145" s="115"/>
      <c r="O3145" s="102"/>
      <c r="P3145" s="102"/>
      <c r="Z3145" s="143"/>
      <c r="AA3145" s="143"/>
      <c r="AB3145" s="143"/>
      <c r="AC3145" s="37"/>
    </row>
    <row r="3146" spans="1:29">
      <c r="A3146" s="442"/>
      <c r="B3146" s="433"/>
      <c r="C3146" s="433"/>
      <c r="D3146" s="433"/>
      <c r="E3146" s="433"/>
      <c r="F3146" s="433"/>
      <c r="G3146" s="433"/>
      <c r="H3146" s="115"/>
      <c r="I3146" s="115"/>
      <c r="J3146" s="115"/>
      <c r="K3146" s="115"/>
      <c r="L3146" s="115"/>
      <c r="M3146" s="115"/>
      <c r="N3146" s="115"/>
      <c r="O3146" s="102"/>
      <c r="P3146" s="102"/>
      <c r="Z3146" s="143"/>
      <c r="AA3146" s="143"/>
      <c r="AB3146" s="143"/>
      <c r="AC3146" s="37"/>
    </row>
    <row r="3147" spans="1:29">
      <c r="A3147" s="442"/>
      <c r="B3147" s="448" t="s">
        <v>720</v>
      </c>
      <c r="C3147" s="448"/>
      <c r="D3147" s="448"/>
      <c r="E3147" s="448"/>
      <c r="F3147" s="448"/>
      <c r="G3147" s="448"/>
      <c r="H3147" s="152">
        <f t="shared" ref="H3147:N3148" si="205">H3137+H3139+H3141+H3143+H3145</f>
        <v>6</v>
      </c>
      <c r="I3147" s="152">
        <f t="shared" si="205"/>
        <v>0</v>
      </c>
      <c r="J3147" s="152">
        <f t="shared" si="205"/>
        <v>0</v>
      </c>
      <c r="K3147" s="152">
        <f t="shared" si="205"/>
        <v>0</v>
      </c>
      <c r="L3147" s="152">
        <f t="shared" si="205"/>
        <v>0</v>
      </c>
      <c r="M3147" s="152">
        <f t="shared" si="205"/>
        <v>0</v>
      </c>
      <c r="N3147" s="152">
        <f t="shared" si="205"/>
        <v>0</v>
      </c>
      <c r="O3147" s="102"/>
      <c r="P3147" s="102"/>
      <c r="Z3147" s="143"/>
      <c r="AA3147" s="143"/>
      <c r="AB3147" s="143"/>
      <c r="AC3147" s="37"/>
    </row>
    <row r="3148" spans="1:29">
      <c r="A3148" s="442"/>
      <c r="B3148" s="439" t="s">
        <v>695</v>
      </c>
      <c r="C3148" s="439"/>
      <c r="D3148" s="439"/>
      <c r="E3148" s="439"/>
      <c r="F3148" s="439"/>
      <c r="G3148" s="439"/>
      <c r="H3148" s="117">
        <f t="shared" si="205"/>
        <v>7590</v>
      </c>
      <c r="I3148" s="117">
        <f t="shared" si="205"/>
        <v>0</v>
      </c>
      <c r="J3148" s="117">
        <f t="shared" si="205"/>
        <v>0</v>
      </c>
      <c r="K3148" s="117">
        <f t="shared" si="205"/>
        <v>0</v>
      </c>
      <c r="L3148" s="117">
        <f t="shared" si="205"/>
        <v>0</v>
      </c>
      <c r="M3148" s="117">
        <f t="shared" si="205"/>
        <v>0</v>
      </c>
      <c r="N3148" s="117">
        <f t="shared" si="205"/>
        <v>0</v>
      </c>
      <c r="O3148" s="102"/>
      <c r="P3148" s="102"/>
      <c r="R3148" s="141"/>
      <c r="Z3148" s="143"/>
      <c r="AA3148" s="143"/>
      <c r="AB3148" s="143"/>
      <c r="AC3148" s="37"/>
    </row>
    <row r="3149" spans="1:29">
      <c r="A3149" s="442"/>
      <c r="B3149" s="449" t="s">
        <v>746</v>
      </c>
      <c r="C3149" s="449"/>
      <c r="D3149" s="449"/>
      <c r="E3149" s="449"/>
      <c r="F3149" s="449"/>
      <c r="G3149" s="449"/>
      <c r="H3149" s="470">
        <f>H3148</f>
        <v>7590</v>
      </c>
      <c r="I3149" s="470"/>
      <c r="J3149" s="470"/>
      <c r="K3149" s="470"/>
      <c r="L3149" s="470"/>
      <c r="M3149" s="470"/>
      <c r="N3149" s="470"/>
      <c r="O3149" s="102"/>
      <c r="P3149" s="102"/>
      <c r="Z3149" s="143"/>
      <c r="AA3149" s="143"/>
      <c r="AB3149" s="143"/>
      <c r="AC3149" s="37"/>
    </row>
    <row r="3150" spans="1:29">
      <c r="A3150" s="442"/>
      <c r="B3150" s="449" t="s">
        <v>747</v>
      </c>
      <c r="C3150" s="449"/>
      <c r="D3150" s="449"/>
      <c r="E3150" s="449"/>
      <c r="F3150" s="449"/>
      <c r="G3150" s="449"/>
      <c r="H3150" s="470">
        <f>SUM(I3148:K3148)</f>
        <v>0</v>
      </c>
      <c r="I3150" s="470"/>
      <c r="J3150" s="470"/>
      <c r="K3150" s="470"/>
      <c r="L3150" s="470"/>
      <c r="M3150" s="470"/>
      <c r="N3150" s="470"/>
      <c r="O3150" s="102"/>
      <c r="P3150" s="102"/>
      <c r="Z3150" s="143"/>
      <c r="AA3150" s="143"/>
      <c r="AB3150" s="143"/>
      <c r="AC3150" s="37"/>
    </row>
    <row r="3151" spans="1:29">
      <c r="A3151" s="442"/>
      <c r="B3151" s="449" t="s">
        <v>748</v>
      </c>
      <c r="C3151" s="449"/>
      <c r="D3151" s="449"/>
      <c r="E3151" s="449"/>
      <c r="F3151" s="449"/>
      <c r="G3151" s="449"/>
      <c r="H3151" s="470">
        <f>SUM(L3148:N3148)</f>
        <v>0</v>
      </c>
      <c r="I3151" s="470"/>
      <c r="J3151" s="470"/>
      <c r="K3151" s="470"/>
      <c r="L3151" s="470"/>
      <c r="M3151" s="470"/>
      <c r="N3151" s="470"/>
      <c r="O3151" s="102"/>
      <c r="P3151" s="102"/>
      <c r="Z3151" s="143"/>
      <c r="AA3151" s="143"/>
      <c r="AB3151" s="143"/>
      <c r="AC3151" s="37"/>
    </row>
    <row r="3152" spans="1:29">
      <c r="A3152" s="442"/>
      <c r="B3152" s="439" t="s">
        <v>721</v>
      </c>
      <c r="C3152" s="439"/>
      <c r="D3152" s="439"/>
      <c r="E3152" s="439"/>
      <c r="F3152" s="439"/>
      <c r="G3152" s="439"/>
      <c r="H3152" s="470">
        <f>SUM(H3149:O3151)</f>
        <v>7590</v>
      </c>
      <c r="I3152" s="470"/>
      <c r="J3152" s="470"/>
      <c r="K3152" s="470"/>
      <c r="L3152" s="470"/>
      <c r="M3152" s="470"/>
      <c r="N3152" s="470"/>
      <c r="O3152" s="102"/>
      <c r="P3152" s="102"/>
      <c r="Z3152" s="143"/>
      <c r="AA3152" s="143"/>
      <c r="AB3152" s="143"/>
      <c r="AC3152" s="37"/>
    </row>
    <row r="3153" spans="1:29">
      <c r="A3153" s="442"/>
      <c r="B3153" s="450" t="s">
        <v>749</v>
      </c>
      <c r="C3153" s="450"/>
      <c r="D3153" s="450"/>
      <c r="E3153" s="450"/>
      <c r="F3153" s="450"/>
      <c r="G3153" s="450"/>
      <c r="H3153" s="471">
        <f>H3152/G3135</f>
        <v>0.55000000000000004</v>
      </c>
      <c r="I3153" s="471"/>
      <c r="J3153" s="471"/>
      <c r="K3153" s="471"/>
      <c r="L3153" s="471"/>
      <c r="M3153" s="471"/>
      <c r="N3153" s="471"/>
      <c r="O3153" s="102"/>
      <c r="P3153" s="102"/>
      <c r="Z3153" s="143"/>
      <c r="AA3153" s="143"/>
      <c r="AB3153" s="143"/>
      <c r="AC3153" s="37"/>
    </row>
    <row r="3154" spans="1:29" s="129" customFormat="1">
      <c r="A3154" s="121"/>
      <c r="B3154" s="121"/>
      <c r="C3154" s="121"/>
      <c r="D3154" s="121"/>
      <c r="E3154" s="121"/>
      <c r="F3154" s="122"/>
      <c r="G3154" s="122"/>
      <c r="H3154" s="123"/>
      <c r="I3154" s="124"/>
      <c r="J3154" s="124"/>
      <c r="K3154" s="124"/>
      <c r="L3154" s="125"/>
      <c r="M3154" s="125"/>
      <c r="N3154" s="127"/>
      <c r="O3154" s="127"/>
      <c r="P3154" s="127"/>
      <c r="Q3154" s="127"/>
      <c r="R3154" s="127"/>
      <c r="S3154" s="127"/>
      <c r="T3154" s="127"/>
      <c r="U3154" s="127"/>
      <c r="V3154" s="127"/>
      <c r="W3154" s="127"/>
      <c r="X3154" s="127"/>
      <c r="Y3154" s="127"/>
      <c r="Z3154" s="143"/>
      <c r="AA3154" s="143"/>
      <c r="AB3154" s="143"/>
      <c r="AC3154" s="37"/>
    </row>
    <row r="3155" spans="1:29" ht="15" customHeight="1">
      <c r="A3155" s="422" t="s">
        <v>678</v>
      </c>
      <c r="B3155" s="422" t="s">
        <v>679</v>
      </c>
      <c r="C3155" s="422" t="s">
        <v>680</v>
      </c>
      <c r="D3155" s="422" t="s">
        <v>681</v>
      </c>
      <c r="E3155" s="422" t="s">
        <v>682</v>
      </c>
      <c r="F3155" s="423" t="s">
        <v>683</v>
      </c>
      <c r="G3155" s="423" t="s">
        <v>684</v>
      </c>
      <c r="H3155" s="138">
        <v>0.55000000000000004</v>
      </c>
      <c r="I3155" s="451">
        <v>0.25</v>
      </c>
      <c r="J3155" s="451"/>
      <c r="K3155" s="451"/>
      <c r="L3155" s="451"/>
      <c r="M3155" s="444">
        <v>0.1</v>
      </c>
      <c r="N3155" s="444"/>
      <c r="O3155" s="139">
        <v>0.1</v>
      </c>
      <c r="P3155" s="102"/>
      <c r="Z3155" s="143"/>
      <c r="AA3155" s="143"/>
      <c r="AB3155" s="143"/>
      <c r="AC3155" s="37"/>
    </row>
    <row r="3156" spans="1:29" ht="14.25" customHeight="1">
      <c r="A3156" s="422"/>
      <c r="B3156" s="422"/>
      <c r="C3156" s="422"/>
      <c r="D3156" s="422"/>
      <c r="E3156" s="422"/>
      <c r="F3156" s="422"/>
      <c r="G3156" s="422"/>
      <c r="H3156" s="445" t="s">
        <v>727</v>
      </c>
      <c r="I3156" s="452" t="s">
        <v>728</v>
      </c>
      <c r="J3156" s="452"/>
      <c r="K3156" s="452"/>
      <c r="L3156" s="452"/>
      <c r="M3156" s="446" t="s">
        <v>729</v>
      </c>
      <c r="N3156" s="446"/>
      <c r="O3156" s="447" t="s">
        <v>730</v>
      </c>
      <c r="P3156" s="102"/>
      <c r="Z3156" s="143"/>
      <c r="AA3156" s="143"/>
      <c r="AB3156" s="143"/>
      <c r="AC3156" s="37"/>
    </row>
    <row r="3157" spans="1:29" ht="67.5" customHeight="1">
      <c r="A3157" s="442" t="s">
        <v>486</v>
      </c>
      <c r="B3157" s="525" t="s">
        <v>967</v>
      </c>
      <c r="C3157" s="428">
        <v>4</v>
      </c>
      <c r="D3157" s="428">
        <v>6</v>
      </c>
      <c r="E3157" s="474" t="s">
        <v>618</v>
      </c>
      <c r="F3157" s="429">
        <v>7200</v>
      </c>
      <c r="G3157" s="429">
        <f>D3157*F3157</f>
        <v>43200</v>
      </c>
      <c r="H3157" s="445"/>
      <c r="I3157" s="154" t="s">
        <v>968</v>
      </c>
      <c r="J3157" s="154" t="s">
        <v>732</v>
      </c>
      <c r="K3157" s="154" t="s">
        <v>797</v>
      </c>
      <c r="L3157" s="154" t="s">
        <v>735</v>
      </c>
      <c r="M3157" s="144" t="s">
        <v>736</v>
      </c>
      <c r="N3157" s="144" t="s">
        <v>737</v>
      </c>
      <c r="O3157" s="447"/>
      <c r="P3157" s="102"/>
      <c r="Z3157" s="143"/>
      <c r="AA3157" s="143"/>
      <c r="AB3157" s="143"/>
      <c r="AC3157" s="37"/>
    </row>
    <row r="3158" spans="1:29" ht="39" customHeight="1">
      <c r="A3158" s="442"/>
      <c r="B3158" s="525"/>
      <c r="C3158" s="525"/>
      <c r="D3158" s="525"/>
      <c r="E3158" s="525"/>
      <c r="F3158" s="525"/>
      <c r="G3158" s="525"/>
      <c r="H3158" s="525"/>
      <c r="I3158" s="153">
        <v>0.5</v>
      </c>
      <c r="J3158" s="153">
        <v>0.3</v>
      </c>
      <c r="K3158" s="153">
        <v>0.1</v>
      </c>
      <c r="L3158" s="153">
        <v>0.1</v>
      </c>
      <c r="M3158" s="144">
        <v>0.9</v>
      </c>
      <c r="N3158" s="144">
        <v>0.1</v>
      </c>
      <c r="O3158" s="447"/>
      <c r="P3158" s="102"/>
      <c r="Z3158" s="143"/>
      <c r="AA3158" s="143"/>
      <c r="AB3158" s="143"/>
      <c r="AC3158" s="37"/>
    </row>
    <row r="3159" spans="1:29">
      <c r="A3159" s="442"/>
      <c r="B3159" s="432" t="s">
        <v>740</v>
      </c>
      <c r="C3159" s="432"/>
      <c r="D3159" s="432"/>
      <c r="E3159" s="432"/>
      <c r="F3159" s="432"/>
      <c r="G3159" s="432"/>
      <c r="H3159" s="158">
        <v>4</v>
      </c>
      <c r="I3159" s="115"/>
      <c r="J3159" s="115"/>
      <c r="K3159" s="115"/>
      <c r="L3159" s="115"/>
      <c r="M3159" s="115"/>
      <c r="N3159" s="115"/>
      <c r="O3159" s="115"/>
      <c r="P3159" s="102"/>
      <c r="Z3159" s="143"/>
      <c r="AA3159" s="143"/>
      <c r="AB3159" s="143"/>
      <c r="AC3159" s="37"/>
    </row>
    <row r="3160" spans="1:29">
      <c r="A3160" s="442"/>
      <c r="B3160" s="433" t="s">
        <v>741</v>
      </c>
      <c r="C3160" s="433"/>
      <c r="D3160" s="433"/>
      <c r="E3160" s="433"/>
      <c r="F3160" s="433"/>
      <c r="G3160" s="433"/>
      <c r="H3160" s="157">
        <f>(H3159/D3157)*G3157*H3155</f>
        <v>15840.000000000002</v>
      </c>
      <c r="I3160" s="115"/>
      <c r="J3160" s="115"/>
      <c r="K3160" s="115"/>
      <c r="L3160" s="115"/>
      <c r="M3160" s="115"/>
      <c r="N3160" s="115"/>
      <c r="O3160" s="115"/>
      <c r="P3160" s="102"/>
      <c r="Z3160" s="143"/>
      <c r="AA3160" s="143"/>
      <c r="AB3160" s="143"/>
      <c r="AC3160" s="37"/>
    </row>
    <row r="3161" spans="1:29">
      <c r="A3161" s="442"/>
      <c r="B3161" s="432" t="s">
        <v>742</v>
      </c>
      <c r="C3161" s="432"/>
      <c r="D3161" s="432"/>
      <c r="E3161" s="432"/>
      <c r="F3161" s="432"/>
      <c r="G3161" s="432"/>
      <c r="H3161" s="158">
        <v>2</v>
      </c>
      <c r="I3161" s="115"/>
      <c r="J3161" s="115"/>
      <c r="K3161" s="115"/>
      <c r="L3161" s="115"/>
      <c r="M3161" s="115"/>
      <c r="N3161" s="115"/>
      <c r="O3161" s="115"/>
      <c r="P3161" s="102"/>
      <c r="Z3161" s="143"/>
      <c r="AA3161" s="143"/>
      <c r="AB3161" s="143"/>
      <c r="AC3161" s="37"/>
    </row>
    <row r="3162" spans="1:29">
      <c r="A3162" s="442"/>
      <c r="B3162" s="433" t="s">
        <v>743</v>
      </c>
      <c r="C3162" s="433"/>
      <c r="D3162" s="433"/>
      <c r="E3162" s="433"/>
      <c r="F3162" s="433"/>
      <c r="G3162" s="433"/>
      <c r="H3162" s="157">
        <f>(H3161/D3157)*G3157*H3155</f>
        <v>7920.0000000000009</v>
      </c>
      <c r="I3162" s="115"/>
      <c r="J3162" s="115"/>
      <c r="K3162" s="115"/>
      <c r="L3162" s="115"/>
      <c r="M3162" s="115"/>
      <c r="N3162" s="115"/>
      <c r="O3162" s="115"/>
      <c r="P3162" s="102"/>
      <c r="Z3162" s="143"/>
      <c r="AA3162" s="143"/>
      <c r="AB3162" s="143"/>
      <c r="AC3162" s="37"/>
    </row>
    <row r="3163" spans="1:29">
      <c r="A3163" s="442"/>
      <c r="B3163" s="432" t="s">
        <v>764</v>
      </c>
      <c r="C3163" s="432"/>
      <c r="D3163" s="432"/>
      <c r="E3163" s="432"/>
      <c r="F3163" s="432"/>
      <c r="G3163" s="432"/>
      <c r="H3163" s="115"/>
      <c r="I3163" s="130">
        <v>6</v>
      </c>
      <c r="J3163" s="130">
        <v>6</v>
      </c>
      <c r="K3163" s="130">
        <v>6</v>
      </c>
      <c r="L3163" s="115"/>
      <c r="M3163" s="115"/>
      <c r="N3163" s="115"/>
      <c r="O3163" s="115"/>
      <c r="P3163" s="102"/>
      <c r="Z3163" s="143"/>
      <c r="AA3163" s="143"/>
      <c r="AB3163" s="143"/>
      <c r="AC3163" s="37"/>
    </row>
    <row r="3164" spans="1:29">
      <c r="A3164" s="442"/>
      <c r="B3164" s="433" t="s">
        <v>765</v>
      </c>
      <c r="C3164" s="433"/>
      <c r="D3164" s="433"/>
      <c r="E3164" s="433"/>
      <c r="F3164" s="433"/>
      <c r="G3164" s="433"/>
      <c r="H3164" s="115"/>
      <c r="I3164" s="157">
        <f>(I3163/D3157)*G3157*I3155*I3158</f>
        <v>5400</v>
      </c>
      <c r="J3164" s="157">
        <f>(J3163/D3157)*G3157*I3155*J3158</f>
        <v>3240</v>
      </c>
      <c r="K3164" s="157">
        <f>(K3163/D3157)*G3157*I3155*K3158</f>
        <v>1080</v>
      </c>
      <c r="L3164" s="115"/>
      <c r="M3164" s="115"/>
      <c r="N3164" s="115"/>
      <c r="O3164" s="115"/>
      <c r="P3164" s="102"/>
      <c r="Z3164" s="143"/>
      <c r="AA3164" s="143"/>
      <c r="AB3164" s="143"/>
      <c r="AC3164" s="37"/>
    </row>
    <row r="3165" spans="1:29">
      <c r="A3165" s="442"/>
      <c r="B3165" s="432" t="s">
        <v>766</v>
      </c>
      <c r="C3165" s="432"/>
      <c r="D3165" s="432"/>
      <c r="E3165" s="432"/>
      <c r="F3165" s="432"/>
      <c r="G3165" s="432"/>
      <c r="H3165" s="115"/>
      <c r="I3165" s="115"/>
      <c r="J3165" s="115"/>
      <c r="K3165" s="115"/>
      <c r="L3165" s="130">
        <v>6</v>
      </c>
      <c r="M3165" s="115"/>
      <c r="N3165" s="115"/>
      <c r="O3165" s="115"/>
      <c r="P3165" s="102"/>
      <c r="Z3165" s="143"/>
      <c r="AA3165" s="143"/>
      <c r="AB3165" s="143"/>
      <c r="AC3165" s="37"/>
    </row>
    <row r="3166" spans="1:29">
      <c r="A3166" s="442"/>
      <c r="B3166" s="433" t="s">
        <v>767</v>
      </c>
      <c r="C3166" s="433"/>
      <c r="D3166" s="433"/>
      <c r="E3166" s="433"/>
      <c r="F3166" s="433"/>
      <c r="G3166" s="433"/>
      <c r="H3166" s="115"/>
      <c r="I3166" s="115"/>
      <c r="J3166" s="115"/>
      <c r="K3166" s="115"/>
      <c r="L3166" s="157">
        <f>(L3165/D3157)*G3157*I3155*L3158</f>
        <v>1080</v>
      </c>
      <c r="M3166" s="115"/>
      <c r="N3166" s="115"/>
      <c r="O3166" s="115"/>
      <c r="P3166" s="102"/>
      <c r="Z3166" s="143"/>
      <c r="AA3166" s="143"/>
      <c r="AB3166" s="143"/>
      <c r="AC3166" s="37"/>
    </row>
    <row r="3167" spans="1:29">
      <c r="A3167" s="442"/>
      <c r="B3167" s="432"/>
      <c r="C3167" s="432"/>
      <c r="D3167" s="432"/>
      <c r="E3167" s="432"/>
      <c r="F3167" s="432"/>
      <c r="G3167" s="432"/>
      <c r="H3167" s="115"/>
      <c r="I3167" s="115"/>
      <c r="J3167" s="115"/>
      <c r="K3167" s="115"/>
      <c r="L3167" s="115"/>
      <c r="M3167" s="115"/>
      <c r="N3167" s="115"/>
      <c r="O3167" s="115"/>
      <c r="P3167" s="102"/>
      <c r="Z3167" s="143"/>
      <c r="AA3167" s="143"/>
      <c r="AB3167" s="143"/>
      <c r="AC3167" s="37"/>
    </row>
    <row r="3168" spans="1:29">
      <c r="A3168" s="442"/>
      <c r="B3168" s="433"/>
      <c r="C3168" s="433"/>
      <c r="D3168" s="433"/>
      <c r="E3168" s="433"/>
      <c r="F3168" s="433"/>
      <c r="G3168" s="433"/>
      <c r="H3168" s="115"/>
      <c r="I3168" s="115"/>
      <c r="J3168" s="115"/>
      <c r="K3168" s="115"/>
      <c r="L3168" s="115"/>
      <c r="M3168" s="115"/>
      <c r="N3168" s="115"/>
      <c r="O3168" s="115"/>
      <c r="P3168" s="102"/>
      <c r="Z3168" s="143"/>
      <c r="AA3168" s="143"/>
      <c r="AB3168" s="143"/>
      <c r="AC3168" s="37"/>
    </row>
    <row r="3169" spans="1:29">
      <c r="A3169" s="442"/>
      <c r="B3169" s="448" t="s">
        <v>720</v>
      </c>
      <c r="C3169" s="448"/>
      <c r="D3169" s="448"/>
      <c r="E3169" s="448"/>
      <c r="F3169" s="448"/>
      <c r="G3169" s="448"/>
      <c r="H3169" s="152">
        <f t="shared" ref="H3169:O3170" si="206">H3159+H3161+H3163+H3165+H3167</f>
        <v>6</v>
      </c>
      <c r="I3169" s="152">
        <f t="shared" si="206"/>
        <v>6</v>
      </c>
      <c r="J3169" s="152">
        <f t="shared" si="206"/>
        <v>6</v>
      </c>
      <c r="K3169" s="152">
        <f t="shared" si="206"/>
        <v>6</v>
      </c>
      <c r="L3169" s="152">
        <f t="shared" si="206"/>
        <v>6</v>
      </c>
      <c r="M3169" s="152">
        <f t="shared" si="206"/>
        <v>0</v>
      </c>
      <c r="N3169" s="152">
        <f t="shared" si="206"/>
        <v>0</v>
      </c>
      <c r="O3169" s="152">
        <f t="shared" si="206"/>
        <v>0</v>
      </c>
      <c r="P3169" s="102"/>
      <c r="Z3169" s="143"/>
      <c r="AA3169" s="143"/>
      <c r="AB3169" s="143"/>
      <c r="AC3169" s="37"/>
    </row>
    <row r="3170" spans="1:29">
      <c r="A3170" s="442"/>
      <c r="B3170" s="439" t="s">
        <v>695</v>
      </c>
      <c r="C3170" s="439"/>
      <c r="D3170" s="439"/>
      <c r="E3170" s="439"/>
      <c r="F3170" s="439"/>
      <c r="G3170" s="439"/>
      <c r="H3170" s="117">
        <f t="shared" si="206"/>
        <v>23760.000000000004</v>
      </c>
      <c r="I3170" s="117">
        <f t="shared" si="206"/>
        <v>5400</v>
      </c>
      <c r="J3170" s="117">
        <f t="shared" si="206"/>
        <v>3240</v>
      </c>
      <c r="K3170" s="117">
        <f t="shared" si="206"/>
        <v>1080</v>
      </c>
      <c r="L3170" s="117">
        <f t="shared" si="206"/>
        <v>1080</v>
      </c>
      <c r="M3170" s="117">
        <f t="shared" si="206"/>
        <v>0</v>
      </c>
      <c r="N3170" s="117">
        <f t="shared" si="206"/>
        <v>0</v>
      </c>
      <c r="O3170" s="117">
        <f t="shared" si="206"/>
        <v>0</v>
      </c>
      <c r="P3170" s="102"/>
      <c r="R3170" s="141"/>
      <c r="Z3170" s="143"/>
      <c r="AA3170" s="143"/>
      <c r="AB3170" s="143"/>
      <c r="AC3170" s="37"/>
    </row>
    <row r="3171" spans="1:29">
      <c r="A3171" s="442"/>
      <c r="B3171" s="449" t="s">
        <v>746</v>
      </c>
      <c r="C3171" s="449"/>
      <c r="D3171" s="449"/>
      <c r="E3171" s="449"/>
      <c r="F3171" s="449"/>
      <c r="G3171" s="449"/>
      <c r="H3171" s="440">
        <f>H3170</f>
        <v>23760.000000000004</v>
      </c>
      <c r="I3171" s="440"/>
      <c r="J3171" s="440"/>
      <c r="K3171" s="440"/>
      <c r="L3171" s="440"/>
      <c r="M3171" s="440"/>
      <c r="N3171" s="440"/>
      <c r="O3171" s="440"/>
      <c r="P3171" s="102"/>
      <c r="Z3171" s="143"/>
      <c r="AA3171" s="143"/>
      <c r="AB3171" s="143"/>
      <c r="AC3171" s="37"/>
    </row>
    <row r="3172" spans="1:29">
      <c r="A3172" s="442"/>
      <c r="B3172" s="449" t="s">
        <v>747</v>
      </c>
      <c r="C3172" s="449"/>
      <c r="D3172" s="449"/>
      <c r="E3172" s="449"/>
      <c r="F3172" s="449"/>
      <c r="G3172" s="449"/>
      <c r="H3172" s="440">
        <f>SUM(I3170:M3170)</f>
        <v>10800</v>
      </c>
      <c r="I3172" s="440"/>
      <c r="J3172" s="440"/>
      <c r="K3172" s="440"/>
      <c r="L3172" s="440"/>
      <c r="M3172" s="440"/>
      <c r="N3172" s="440"/>
      <c r="O3172" s="440"/>
      <c r="P3172" s="102"/>
      <c r="Z3172" s="143"/>
      <c r="AA3172" s="143"/>
      <c r="AB3172" s="143"/>
      <c r="AC3172" s="37"/>
    </row>
    <row r="3173" spans="1:29">
      <c r="A3173" s="442"/>
      <c r="B3173" s="449" t="s">
        <v>748</v>
      </c>
      <c r="C3173" s="449"/>
      <c r="D3173" s="449"/>
      <c r="E3173" s="449"/>
      <c r="F3173" s="449"/>
      <c r="G3173" s="449"/>
      <c r="H3173" s="440">
        <f>SUM(N3169:O3169)</f>
        <v>0</v>
      </c>
      <c r="I3173" s="440"/>
      <c r="J3173" s="440"/>
      <c r="K3173" s="440"/>
      <c r="L3173" s="440"/>
      <c r="M3173" s="440"/>
      <c r="N3173" s="440"/>
      <c r="O3173" s="440"/>
      <c r="P3173" s="102"/>
      <c r="Z3173" s="143"/>
      <c r="AA3173" s="143"/>
      <c r="AB3173" s="143"/>
      <c r="AC3173" s="37"/>
    </row>
    <row r="3174" spans="1:29">
      <c r="A3174" s="442"/>
      <c r="B3174" s="439" t="s">
        <v>721</v>
      </c>
      <c r="C3174" s="439"/>
      <c r="D3174" s="439"/>
      <c r="E3174" s="439"/>
      <c r="F3174" s="439"/>
      <c r="G3174" s="439"/>
      <c r="H3174" s="440">
        <f>SUM(H3171:O3173)</f>
        <v>34560</v>
      </c>
      <c r="I3174" s="440"/>
      <c r="J3174" s="440"/>
      <c r="K3174" s="440"/>
      <c r="L3174" s="440"/>
      <c r="M3174" s="440"/>
      <c r="N3174" s="440"/>
      <c r="O3174" s="440"/>
      <c r="P3174" s="102"/>
      <c r="Z3174" s="143"/>
      <c r="AA3174" s="143"/>
      <c r="AB3174" s="143"/>
      <c r="AC3174" s="37"/>
    </row>
    <row r="3175" spans="1:29">
      <c r="A3175" s="442"/>
      <c r="B3175" s="450" t="s">
        <v>749</v>
      </c>
      <c r="C3175" s="450"/>
      <c r="D3175" s="450"/>
      <c r="E3175" s="450"/>
      <c r="F3175" s="450"/>
      <c r="G3175" s="450"/>
      <c r="H3175" s="443">
        <f>H3174/G3157</f>
        <v>0.8</v>
      </c>
      <c r="I3175" s="443"/>
      <c r="J3175" s="443"/>
      <c r="K3175" s="443"/>
      <c r="L3175" s="443"/>
      <c r="M3175" s="443"/>
      <c r="N3175" s="443"/>
      <c r="O3175" s="443"/>
      <c r="P3175" s="102"/>
      <c r="Z3175" s="143"/>
      <c r="AA3175" s="143"/>
      <c r="AB3175" s="143"/>
      <c r="AC3175" s="37"/>
    </row>
    <row r="3176" spans="1:29" s="129" customFormat="1">
      <c r="A3176" s="121"/>
      <c r="B3176" s="121"/>
      <c r="C3176" s="121"/>
      <c r="D3176" s="121"/>
      <c r="E3176" s="121"/>
      <c r="F3176" s="122"/>
      <c r="G3176" s="122"/>
      <c r="H3176" s="123"/>
      <c r="I3176" s="124"/>
      <c r="J3176" s="124"/>
      <c r="K3176" s="124"/>
      <c r="L3176" s="125"/>
      <c r="M3176" s="125"/>
      <c r="N3176" s="127"/>
      <c r="O3176" s="127"/>
      <c r="P3176" s="127"/>
      <c r="Q3176" s="127"/>
      <c r="R3176" s="127"/>
      <c r="S3176" s="127"/>
      <c r="T3176" s="127"/>
      <c r="U3176" s="127"/>
      <c r="V3176" s="127"/>
      <c r="W3176" s="127"/>
      <c r="X3176" s="127"/>
      <c r="Y3176" s="127"/>
      <c r="Z3176" s="143"/>
      <c r="AA3176" s="143"/>
      <c r="AB3176" s="143"/>
      <c r="AC3176" s="37"/>
    </row>
    <row r="3177" spans="1:29" ht="15" customHeight="1">
      <c r="A3177" s="422" t="s">
        <v>678</v>
      </c>
      <c r="B3177" s="422" t="s">
        <v>679</v>
      </c>
      <c r="C3177" s="422" t="s">
        <v>680</v>
      </c>
      <c r="D3177" s="422" t="s">
        <v>681</v>
      </c>
      <c r="E3177" s="422" t="s">
        <v>682</v>
      </c>
      <c r="F3177" s="423" t="s">
        <v>683</v>
      </c>
      <c r="G3177" s="423" t="s">
        <v>684</v>
      </c>
      <c r="H3177" s="138">
        <v>0.7</v>
      </c>
      <c r="I3177" s="451">
        <v>0.1</v>
      </c>
      <c r="J3177" s="451"/>
      <c r="K3177" s="451"/>
      <c r="L3177" s="451"/>
      <c r="M3177" s="444">
        <v>0.1</v>
      </c>
      <c r="N3177" s="444"/>
      <c r="O3177" s="139">
        <v>0.1</v>
      </c>
      <c r="P3177" s="102"/>
      <c r="Z3177" s="143"/>
      <c r="AA3177" s="143"/>
      <c r="AB3177" s="143"/>
      <c r="AC3177" s="37"/>
    </row>
    <row r="3178" spans="1:29" ht="14.25" customHeight="1">
      <c r="A3178" s="422"/>
      <c r="B3178" s="422"/>
      <c r="C3178" s="422"/>
      <c r="D3178" s="422"/>
      <c r="E3178" s="422"/>
      <c r="F3178" s="422"/>
      <c r="G3178" s="422"/>
      <c r="H3178" s="445" t="s">
        <v>727</v>
      </c>
      <c r="I3178" s="452" t="s">
        <v>728</v>
      </c>
      <c r="J3178" s="452"/>
      <c r="K3178" s="452"/>
      <c r="L3178" s="452"/>
      <c r="M3178" s="446" t="s">
        <v>729</v>
      </c>
      <c r="N3178" s="446"/>
      <c r="O3178" s="447" t="s">
        <v>730</v>
      </c>
      <c r="P3178" s="102"/>
      <c r="Z3178" s="143"/>
      <c r="AA3178" s="143"/>
      <c r="AB3178" s="143"/>
      <c r="AC3178" s="37"/>
    </row>
    <row r="3179" spans="1:29" ht="67.5" customHeight="1">
      <c r="A3179" s="442" t="s">
        <v>487</v>
      </c>
      <c r="B3179" s="525" t="s">
        <v>969</v>
      </c>
      <c r="C3179" s="428">
        <v>4</v>
      </c>
      <c r="D3179" s="428">
        <v>6</v>
      </c>
      <c r="E3179" s="474" t="s">
        <v>618</v>
      </c>
      <c r="F3179" s="429">
        <v>1400</v>
      </c>
      <c r="G3179" s="429">
        <f>D3179*F3179</f>
        <v>8400</v>
      </c>
      <c r="H3179" s="445"/>
      <c r="I3179" s="154" t="s">
        <v>970</v>
      </c>
      <c r="J3179" s="154" t="s">
        <v>800</v>
      </c>
      <c r="K3179" s="154" t="s">
        <v>734</v>
      </c>
      <c r="L3179" s="154" t="s">
        <v>735</v>
      </c>
      <c r="M3179" s="144" t="s">
        <v>736</v>
      </c>
      <c r="N3179" s="144" t="s">
        <v>737</v>
      </c>
      <c r="O3179" s="447"/>
      <c r="P3179" s="102"/>
      <c r="Z3179" s="143"/>
      <c r="AA3179" s="143"/>
      <c r="AB3179" s="143"/>
      <c r="AC3179" s="37"/>
    </row>
    <row r="3180" spans="1:29" ht="39" customHeight="1">
      <c r="A3180" s="442"/>
      <c r="B3180" s="525"/>
      <c r="C3180" s="525"/>
      <c r="D3180" s="525"/>
      <c r="E3180" s="525"/>
      <c r="F3180" s="525"/>
      <c r="G3180" s="525"/>
      <c r="H3180" s="525"/>
      <c r="I3180" s="153">
        <v>0.5</v>
      </c>
      <c r="J3180" s="153">
        <v>0.2</v>
      </c>
      <c r="K3180" s="153">
        <v>0.2</v>
      </c>
      <c r="L3180" s="153">
        <v>0.1</v>
      </c>
      <c r="M3180" s="144">
        <v>0.9</v>
      </c>
      <c r="N3180" s="144">
        <v>0.1</v>
      </c>
      <c r="O3180" s="447"/>
      <c r="P3180" s="102"/>
      <c r="Z3180" s="143"/>
      <c r="AA3180" s="143"/>
      <c r="AB3180" s="143"/>
      <c r="AC3180" s="37"/>
    </row>
    <row r="3181" spans="1:29">
      <c r="A3181" s="442"/>
      <c r="B3181" s="432" t="s">
        <v>762</v>
      </c>
      <c r="C3181" s="432"/>
      <c r="D3181" s="432"/>
      <c r="E3181" s="432"/>
      <c r="F3181" s="432"/>
      <c r="G3181" s="432"/>
      <c r="H3181" s="158">
        <v>6</v>
      </c>
      <c r="I3181" s="130">
        <v>6</v>
      </c>
      <c r="J3181" s="115"/>
      <c r="K3181" s="130">
        <v>6</v>
      </c>
      <c r="L3181" s="115"/>
      <c r="M3181" s="115"/>
      <c r="N3181" s="115"/>
      <c r="O3181" s="115"/>
      <c r="P3181" s="102"/>
      <c r="Z3181" s="143"/>
      <c r="AA3181" s="143"/>
      <c r="AB3181" s="143"/>
      <c r="AC3181" s="37"/>
    </row>
    <row r="3182" spans="1:29">
      <c r="A3182" s="442"/>
      <c r="B3182" s="433" t="s">
        <v>763</v>
      </c>
      <c r="C3182" s="433"/>
      <c r="D3182" s="433"/>
      <c r="E3182" s="433"/>
      <c r="F3182" s="433"/>
      <c r="G3182" s="433"/>
      <c r="H3182" s="157">
        <f>(H3181/D3179)*G3179*H3177</f>
        <v>5880</v>
      </c>
      <c r="I3182" s="157">
        <f>(I3181/D3179)*G3179*I3177*I3180</f>
        <v>420</v>
      </c>
      <c r="J3182" s="115"/>
      <c r="K3182" s="157">
        <f>(K3181/D3179)*G3179*I3177*K3180</f>
        <v>168</v>
      </c>
      <c r="L3182" s="115"/>
      <c r="M3182" s="115"/>
      <c r="N3182" s="115"/>
      <c r="O3182" s="115"/>
      <c r="P3182" s="102"/>
      <c r="Z3182" s="143"/>
      <c r="AA3182" s="143"/>
      <c r="AB3182" s="143"/>
      <c r="AC3182" s="37"/>
    </row>
    <row r="3183" spans="1:29">
      <c r="A3183" s="442"/>
      <c r="B3183" s="432" t="s">
        <v>766</v>
      </c>
      <c r="C3183" s="432"/>
      <c r="D3183" s="432"/>
      <c r="E3183" s="432"/>
      <c r="F3183" s="432"/>
      <c r="G3183" s="432"/>
      <c r="H3183" s="115"/>
      <c r="I3183" s="115"/>
      <c r="J3183" s="130">
        <v>6</v>
      </c>
      <c r="K3183" s="115"/>
      <c r="L3183" s="130">
        <v>6</v>
      </c>
      <c r="M3183" s="115"/>
      <c r="N3183" s="115"/>
      <c r="O3183" s="115"/>
      <c r="P3183" s="102"/>
      <c r="Z3183" s="143"/>
      <c r="AA3183" s="143"/>
      <c r="AB3183" s="143"/>
      <c r="AC3183" s="37"/>
    </row>
    <row r="3184" spans="1:29">
      <c r="A3184" s="442"/>
      <c r="B3184" s="433" t="s">
        <v>767</v>
      </c>
      <c r="C3184" s="433"/>
      <c r="D3184" s="433"/>
      <c r="E3184" s="433"/>
      <c r="F3184" s="433"/>
      <c r="G3184" s="433"/>
      <c r="H3184" s="115"/>
      <c r="I3184" s="115"/>
      <c r="J3184" s="157">
        <f>(J3183/D3179)*G3179*I3177*J3180</f>
        <v>168</v>
      </c>
      <c r="K3184" s="115"/>
      <c r="L3184" s="157">
        <f>(L3183/D3179)*G3179*I3177*L3180</f>
        <v>84</v>
      </c>
      <c r="M3184" s="115"/>
      <c r="N3184" s="115"/>
      <c r="O3184" s="115"/>
      <c r="P3184" s="102"/>
      <c r="Z3184" s="143"/>
      <c r="AA3184" s="143"/>
      <c r="AB3184" s="143"/>
      <c r="AC3184" s="37"/>
    </row>
    <row r="3185" spans="1:29">
      <c r="A3185" s="442"/>
      <c r="B3185" s="448" t="s">
        <v>720</v>
      </c>
      <c r="C3185" s="448"/>
      <c r="D3185" s="448"/>
      <c r="E3185" s="448"/>
      <c r="F3185" s="448"/>
      <c r="G3185" s="448"/>
      <c r="H3185" s="152">
        <f t="shared" ref="H3185:O3186" si="207">H3181+H3183</f>
        <v>6</v>
      </c>
      <c r="I3185" s="152">
        <f t="shared" si="207"/>
        <v>6</v>
      </c>
      <c r="J3185" s="152">
        <f t="shared" si="207"/>
        <v>6</v>
      </c>
      <c r="K3185" s="152">
        <f t="shared" si="207"/>
        <v>6</v>
      </c>
      <c r="L3185" s="152">
        <f t="shared" si="207"/>
        <v>6</v>
      </c>
      <c r="M3185" s="152">
        <f t="shared" si="207"/>
        <v>0</v>
      </c>
      <c r="N3185" s="152">
        <f t="shared" si="207"/>
        <v>0</v>
      </c>
      <c r="O3185" s="152">
        <f t="shared" si="207"/>
        <v>0</v>
      </c>
      <c r="P3185" s="102"/>
      <c r="Z3185" s="143"/>
      <c r="AA3185" s="143"/>
      <c r="AB3185" s="143"/>
      <c r="AC3185" s="37"/>
    </row>
    <row r="3186" spans="1:29">
      <c r="A3186" s="442"/>
      <c r="B3186" s="439" t="s">
        <v>695</v>
      </c>
      <c r="C3186" s="439"/>
      <c r="D3186" s="439"/>
      <c r="E3186" s="439"/>
      <c r="F3186" s="439"/>
      <c r="G3186" s="439"/>
      <c r="H3186" s="117">
        <f t="shared" si="207"/>
        <v>5880</v>
      </c>
      <c r="I3186" s="117">
        <f t="shared" si="207"/>
        <v>420</v>
      </c>
      <c r="J3186" s="117">
        <f t="shared" si="207"/>
        <v>168</v>
      </c>
      <c r="K3186" s="117">
        <f t="shared" si="207"/>
        <v>168</v>
      </c>
      <c r="L3186" s="117">
        <f t="shared" si="207"/>
        <v>84</v>
      </c>
      <c r="M3186" s="117">
        <f t="shared" si="207"/>
        <v>0</v>
      </c>
      <c r="N3186" s="117">
        <f t="shared" si="207"/>
        <v>0</v>
      </c>
      <c r="O3186" s="117">
        <f t="shared" si="207"/>
        <v>0</v>
      </c>
      <c r="P3186" s="102"/>
      <c r="R3186" s="141"/>
      <c r="Z3186" s="143"/>
      <c r="AA3186" s="143"/>
      <c r="AB3186" s="143"/>
      <c r="AC3186" s="37"/>
    </row>
    <row r="3187" spans="1:29">
      <c r="A3187" s="442"/>
      <c r="B3187" s="449" t="s">
        <v>746</v>
      </c>
      <c r="C3187" s="449"/>
      <c r="D3187" s="449"/>
      <c r="E3187" s="449"/>
      <c r="F3187" s="449"/>
      <c r="G3187" s="449"/>
      <c r="H3187" s="470">
        <f>H3186</f>
        <v>5880</v>
      </c>
      <c r="I3187" s="470"/>
      <c r="J3187" s="470"/>
      <c r="K3187" s="470"/>
      <c r="L3187" s="470"/>
      <c r="M3187" s="470"/>
      <c r="N3187" s="470"/>
      <c r="O3187" s="470"/>
      <c r="P3187" s="102"/>
      <c r="Z3187" s="143"/>
      <c r="AA3187" s="143"/>
      <c r="AB3187" s="143"/>
      <c r="AC3187" s="37"/>
    </row>
    <row r="3188" spans="1:29">
      <c r="A3188" s="442"/>
      <c r="B3188" s="449" t="s">
        <v>747</v>
      </c>
      <c r="C3188" s="449"/>
      <c r="D3188" s="449"/>
      <c r="E3188" s="449"/>
      <c r="F3188" s="449"/>
      <c r="G3188" s="449"/>
      <c r="H3188" s="470">
        <f>SUM(I3186:L3186)</f>
        <v>840</v>
      </c>
      <c r="I3188" s="470"/>
      <c r="J3188" s="470"/>
      <c r="K3188" s="470"/>
      <c r="L3188" s="470"/>
      <c r="M3188" s="470"/>
      <c r="N3188" s="470"/>
      <c r="O3188" s="470"/>
      <c r="P3188" s="102"/>
      <c r="Z3188" s="143"/>
      <c r="AA3188" s="143"/>
      <c r="AB3188" s="143"/>
      <c r="AC3188" s="37"/>
    </row>
    <row r="3189" spans="1:29">
      <c r="A3189" s="442"/>
      <c r="B3189" s="449" t="s">
        <v>748</v>
      </c>
      <c r="C3189" s="449"/>
      <c r="D3189" s="449"/>
      <c r="E3189" s="449"/>
      <c r="F3189" s="449"/>
      <c r="G3189" s="449"/>
      <c r="H3189" s="470">
        <f>SUM(M3186:O3186)</f>
        <v>0</v>
      </c>
      <c r="I3189" s="470"/>
      <c r="J3189" s="470"/>
      <c r="K3189" s="470"/>
      <c r="L3189" s="470"/>
      <c r="M3189" s="470"/>
      <c r="N3189" s="470"/>
      <c r="O3189" s="470"/>
      <c r="P3189" s="102"/>
      <c r="Z3189" s="143"/>
      <c r="AA3189" s="143"/>
      <c r="AB3189" s="143"/>
      <c r="AC3189" s="37"/>
    </row>
    <row r="3190" spans="1:29">
      <c r="A3190" s="442"/>
      <c r="B3190" s="439" t="s">
        <v>721</v>
      </c>
      <c r="C3190" s="439"/>
      <c r="D3190" s="439"/>
      <c r="E3190" s="439"/>
      <c r="F3190" s="439"/>
      <c r="G3190" s="439"/>
      <c r="H3190" s="470">
        <f>SUM(H3187:O3189)</f>
        <v>6720</v>
      </c>
      <c r="I3190" s="470"/>
      <c r="J3190" s="470"/>
      <c r="K3190" s="470"/>
      <c r="L3190" s="470"/>
      <c r="M3190" s="470"/>
      <c r="N3190" s="470"/>
      <c r="O3190" s="470"/>
      <c r="P3190" s="102"/>
      <c r="Z3190" s="143"/>
      <c r="AA3190" s="143"/>
      <c r="AB3190" s="143"/>
      <c r="AC3190" s="37"/>
    </row>
    <row r="3191" spans="1:29">
      <c r="A3191" s="442"/>
      <c r="B3191" s="450" t="s">
        <v>749</v>
      </c>
      <c r="C3191" s="450"/>
      <c r="D3191" s="450"/>
      <c r="E3191" s="450"/>
      <c r="F3191" s="450"/>
      <c r="G3191" s="450"/>
      <c r="H3191" s="471">
        <f>H3190/G3179</f>
        <v>0.8</v>
      </c>
      <c r="I3191" s="471"/>
      <c r="J3191" s="471"/>
      <c r="K3191" s="471"/>
      <c r="L3191" s="471"/>
      <c r="M3191" s="471"/>
      <c r="N3191" s="471"/>
      <c r="O3191" s="471"/>
      <c r="P3191" s="102"/>
      <c r="Z3191" s="143"/>
      <c r="AA3191" s="143"/>
      <c r="AB3191" s="143"/>
      <c r="AC3191" s="37"/>
    </row>
    <row r="3192" spans="1:29" s="129" customFormat="1">
      <c r="A3192" s="121"/>
      <c r="B3192" s="121"/>
      <c r="C3192" s="121"/>
      <c r="D3192" s="121"/>
      <c r="E3192" s="121"/>
      <c r="F3192" s="122"/>
      <c r="G3192" s="122"/>
      <c r="H3192" s="123"/>
      <c r="I3192" s="124"/>
      <c r="J3192" s="124"/>
      <c r="K3192" s="124"/>
      <c r="L3192" s="125"/>
      <c r="M3192" s="125"/>
      <c r="N3192" s="127"/>
      <c r="O3192" s="127"/>
      <c r="P3192" s="127"/>
      <c r="Q3192" s="127"/>
      <c r="R3192" s="127"/>
      <c r="S3192" s="127"/>
      <c r="T3192" s="127"/>
      <c r="U3192" s="127"/>
      <c r="V3192" s="127"/>
      <c r="W3192" s="127"/>
      <c r="X3192" s="127"/>
      <c r="Y3192" s="127"/>
      <c r="Z3192" s="143"/>
      <c r="AA3192" s="143"/>
      <c r="AB3192" s="143"/>
      <c r="AC3192" s="37"/>
    </row>
    <row r="3193" spans="1:29" ht="15" customHeight="1">
      <c r="A3193" s="422" t="s">
        <v>678</v>
      </c>
      <c r="B3193" s="422" t="s">
        <v>679</v>
      </c>
      <c r="C3193" s="422" t="s">
        <v>680</v>
      </c>
      <c r="D3193" s="422" t="s">
        <v>681</v>
      </c>
      <c r="E3193" s="422" t="s">
        <v>682</v>
      </c>
      <c r="F3193" s="423" t="s">
        <v>683</v>
      </c>
      <c r="G3193" s="423" t="s">
        <v>684</v>
      </c>
      <c r="H3193" s="138">
        <v>0.55000000000000004</v>
      </c>
      <c r="I3193" s="451">
        <v>0.25</v>
      </c>
      <c r="J3193" s="451"/>
      <c r="K3193" s="451"/>
      <c r="L3193" s="451"/>
      <c r="M3193" s="444">
        <v>0.1</v>
      </c>
      <c r="N3193" s="444"/>
      <c r="O3193" s="139">
        <v>0.1</v>
      </c>
      <c r="P3193" s="102"/>
      <c r="Z3193" s="143"/>
      <c r="AA3193" s="143"/>
      <c r="AB3193" s="143"/>
      <c r="AC3193" s="37"/>
    </row>
    <row r="3194" spans="1:29" ht="14.25" customHeight="1">
      <c r="A3194" s="422"/>
      <c r="B3194" s="422"/>
      <c r="C3194" s="422"/>
      <c r="D3194" s="422"/>
      <c r="E3194" s="422"/>
      <c r="F3194" s="422"/>
      <c r="G3194" s="422"/>
      <c r="H3194" s="445" t="s">
        <v>727</v>
      </c>
      <c r="I3194" s="452" t="s">
        <v>728</v>
      </c>
      <c r="J3194" s="452"/>
      <c r="K3194" s="452"/>
      <c r="L3194" s="452"/>
      <c r="M3194" s="446" t="s">
        <v>729</v>
      </c>
      <c r="N3194" s="446"/>
      <c r="O3194" s="447" t="s">
        <v>730</v>
      </c>
      <c r="P3194" s="102"/>
      <c r="Z3194" s="143"/>
      <c r="AA3194" s="143"/>
      <c r="AB3194" s="143"/>
      <c r="AC3194" s="37"/>
    </row>
    <row r="3195" spans="1:29" ht="67.5" customHeight="1">
      <c r="A3195" s="442" t="s">
        <v>488</v>
      </c>
      <c r="B3195" s="525" t="s">
        <v>788</v>
      </c>
      <c r="C3195" s="428">
        <v>5</v>
      </c>
      <c r="D3195" s="428">
        <v>11</v>
      </c>
      <c r="E3195" s="474" t="s">
        <v>618</v>
      </c>
      <c r="F3195" s="429">
        <v>3160</v>
      </c>
      <c r="G3195" s="429">
        <f>F3195*D3195</f>
        <v>34760</v>
      </c>
      <c r="H3195" s="445"/>
      <c r="I3195" s="154" t="s">
        <v>732</v>
      </c>
      <c r="J3195" s="154" t="s">
        <v>800</v>
      </c>
      <c r="K3195" s="154" t="s">
        <v>734</v>
      </c>
      <c r="L3195" s="154" t="s">
        <v>735</v>
      </c>
      <c r="M3195" s="144" t="s">
        <v>736</v>
      </c>
      <c r="N3195" s="144" t="s">
        <v>737</v>
      </c>
      <c r="O3195" s="447"/>
      <c r="P3195" s="102"/>
      <c r="Z3195" s="143"/>
      <c r="AA3195" s="143"/>
      <c r="AB3195" s="143"/>
      <c r="AC3195" s="37"/>
    </row>
    <row r="3196" spans="1:29" ht="39" customHeight="1">
      <c r="A3196" s="442"/>
      <c r="B3196" s="525"/>
      <c r="C3196" s="525"/>
      <c r="D3196" s="525"/>
      <c r="E3196" s="525"/>
      <c r="F3196" s="525"/>
      <c r="G3196" s="525"/>
      <c r="H3196" s="525"/>
      <c r="I3196" s="153">
        <v>0.5</v>
      </c>
      <c r="J3196" s="153">
        <v>0.2</v>
      </c>
      <c r="K3196" s="153">
        <v>0.2</v>
      </c>
      <c r="L3196" s="153">
        <v>0.1</v>
      </c>
      <c r="M3196" s="144">
        <v>0.9</v>
      </c>
      <c r="N3196" s="144">
        <v>0.1</v>
      </c>
      <c r="O3196" s="447"/>
      <c r="P3196" s="102"/>
      <c r="Z3196" s="143"/>
      <c r="AA3196" s="143"/>
      <c r="AB3196" s="143"/>
      <c r="AC3196" s="37"/>
    </row>
    <row r="3197" spans="1:29">
      <c r="A3197" s="442"/>
      <c r="B3197" s="432" t="s">
        <v>738</v>
      </c>
      <c r="C3197" s="432"/>
      <c r="D3197" s="432"/>
      <c r="E3197" s="432"/>
      <c r="F3197" s="432"/>
      <c r="G3197" s="432"/>
      <c r="H3197" s="158">
        <v>5</v>
      </c>
      <c r="I3197" s="115"/>
      <c r="J3197" s="115"/>
      <c r="K3197" s="115"/>
      <c r="L3197" s="115"/>
      <c r="M3197" s="115"/>
      <c r="N3197" s="115"/>
      <c r="O3197" s="115"/>
      <c r="P3197" s="102"/>
      <c r="Z3197" s="143"/>
      <c r="AA3197" s="143"/>
      <c r="AB3197" s="143"/>
      <c r="AC3197" s="37"/>
    </row>
    <row r="3198" spans="1:29">
      <c r="A3198" s="442"/>
      <c r="B3198" s="433" t="s">
        <v>739</v>
      </c>
      <c r="C3198" s="433"/>
      <c r="D3198" s="433"/>
      <c r="E3198" s="433"/>
      <c r="F3198" s="433"/>
      <c r="G3198" s="433"/>
      <c r="H3198" s="157">
        <f>(H3197/D3195)*G3195*H3193</f>
        <v>8690</v>
      </c>
      <c r="I3198" s="115"/>
      <c r="J3198" s="115"/>
      <c r="K3198" s="115"/>
      <c r="L3198" s="115"/>
      <c r="M3198" s="115"/>
      <c r="N3198" s="115"/>
      <c r="O3198" s="115"/>
      <c r="P3198" s="102"/>
      <c r="Z3198" s="143"/>
      <c r="AA3198" s="143"/>
      <c r="AB3198" s="143"/>
      <c r="AC3198" s="37"/>
    </row>
    <row r="3199" spans="1:29">
      <c r="A3199" s="442"/>
      <c r="B3199" s="432" t="s">
        <v>762</v>
      </c>
      <c r="C3199" s="432"/>
      <c r="D3199" s="432"/>
      <c r="E3199" s="432"/>
      <c r="F3199" s="432"/>
      <c r="G3199" s="432"/>
      <c r="H3199" s="158">
        <v>6</v>
      </c>
      <c r="I3199" s="130">
        <v>7</v>
      </c>
      <c r="J3199" s="115"/>
      <c r="K3199" s="130">
        <v>7</v>
      </c>
      <c r="L3199" s="115"/>
      <c r="M3199" s="115"/>
      <c r="N3199" s="115"/>
      <c r="O3199" s="115"/>
      <c r="P3199" s="102"/>
      <c r="Z3199" s="143"/>
      <c r="AA3199" s="143"/>
      <c r="AB3199" s="143"/>
      <c r="AC3199" s="37"/>
    </row>
    <row r="3200" spans="1:29">
      <c r="A3200" s="442"/>
      <c r="B3200" s="433" t="s">
        <v>763</v>
      </c>
      <c r="C3200" s="433"/>
      <c r="D3200" s="433"/>
      <c r="E3200" s="433"/>
      <c r="F3200" s="433"/>
      <c r="G3200" s="433"/>
      <c r="H3200" s="157">
        <f>(H3199/D3195)*G3195*H3193</f>
        <v>10428</v>
      </c>
      <c r="I3200" s="157">
        <f>(I3199/D3195)*G3195*I3193*I3196</f>
        <v>2765</v>
      </c>
      <c r="J3200" s="115"/>
      <c r="K3200" s="157">
        <f>(K3199/D3195)*G3195*I3193*K3196</f>
        <v>1106</v>
      </c>
      <c r="L3200" s="115"/>
      <c r="M3200" s="115"/>
      <c r="N3200" s="115"/>
      <c r="O3200" s="115"/>
      <c r="P3200" s="102"/>
      <c r="Z3200" s="143"/>
      <c r="AA3200" s="143"/>
      <c r="AB3200" s="143"/>
      <c r="AC3200" s="37"/>
    </row>
    <row r="3201" spans="1:29">
      <c r="A3201" s="442"/>
      <c r="B3201" s="432"/>
      <c r="C3201" s="432"/>
      <c r="D3201" s="432"/>
      <c r="E3201" s="432"/>
      <c r="F3201" s="432"/>
      <c r="G3201" s="432"/>
      <c r="H3201" s="115"/>
      <c r="I3201" s="115"/>
      <c r="J3201" s="115"/>
      <c r="K3201" s="115"/>
      <c r="L3201" s="115"/>
      <c r="M3201" s="115"/>
      <c r="N3201" s="115"/>
      <c r="O3201" s="115"/>
      <c r="P3201" s="102"/>
      <c r="Z3201" s="143"/>
      <c r="AA3201" s="143"/>
      <c r="AB3201" s="143"/>
      <c r="AC3201" s="37"/>
    </row>
    <row r="3202" spans="1:29">
      <c r="A3202" s="442"/>
      <c r="B3202" s="433"/>
      <c r="C3202" s="433"/>
      <c r="D3202" s="433"/>
      <c r="E3202" s="433"/>
      <c r="F3202" s="433"/>
      <c r="G3202" s="433"/>
      <c r="H3202" s="115"/>
      <c r="I3202" s="115"/>
      <c r="J3202" s="115"/>
      <c r="K3202" s="115"/>
      <c r="L3202" s="115"/>
      <c r="M3202" s="115"/>
      <c r="N3202" s="115"/>
      <c r="O3202" s="115"/>
      <c r="P3202" s="102"/>
      <c r="Z3202" s="143"/>
      <c r="AA3202" s="143"/>
      <c r="AB3202" s="143"/>
      <c r="AC3202" s="37"/>
    </row>
    <row r="3203" spans="1:29">
      <c r="A3203" s="442"/>
      <c r="B3203" s="432"/>
      <c r="C3203" s="432"/>
      <c r="D3203" s="432"/>
      <c r="E3203" s="432"/>
      <c r="F3203" s="432"/>
      <c r="G3203" s="432"/>
      <c r="H3203" s="115"/>
      <c r="I3203" s="115"/>
      <c r="J3203" s="115"/>
      <c r="K3203" s="115"/>
      <c r="L3203" s="115"/>
      <c r="M3203" s="115"/>
      <c r="N3203" s="115"/>
      <c r="O3203" s="115"/>
      <c r="P3203" s="102"/>
      <c r="Z3203" s="143"/>
      <c r="AA3203" s="143"/>
      <c r="AB3203" s="143"/>
      <c r="AC3203" s="37"/>
    </row>
    <row r="3204" spans="1:29">
      <c r="A3204" s="442"/>
      <c r="B3204" s="433"/>
      <c r="C3204" s="433"/>
      <c r="D3204" s="433"/>
      <c r="E3204" s="433"/>
      <c r="F3204" s="433"/>
      <c r="G3204" s="433"/>
      <c r="H3204" s="115"/>
      <c r="I3204" s="115"/>
      <c r="J3204" s="115"/>
      <c r="K3204" s="115"/>
      <c r="L3204" s="115"/>
      <c r="M3204" s="115"/>
      <c r="N3204" s="115"/>
      <c r="O3204" s="115"/>
      <c r="P3204" s="102"/>
      <c r="Z3204" s="143"/>
      <c r="AA3204" s="143"/>
      <c r="AB3204" s="143"/>
      <c r="AC3204" s="37"/>
    </row>
    <row r="3205" spans="1:29">
      <c r="A3205" s="442"/>
      <c r="B3205" s="432"/>
      <c r="C3205" s="432"/>
      <c r="D3205" s="432"/>
      <c r="E3205" s="432"/>
      <c r="F3205" s="432"/>
      <c r="G3205" s="432"/>
      <c r="H3205" s="115"/>
      <c r="I3205" s="115"/>
      <c r="J3205" s="115"/>
      <c r="K3205" s="115"/>
      <c r="L3205" s="115"/>
      <c r="M3205" s="115"/>
      <c r="N3205" s="115"/>
      <c r="O3205" s="115"/>
      <c r="P3205" s="102"/>
      <c r="Z3205" s="143"/>
      <c r="AA3205" s="143"/>
      <c r="AB3205" s="143"/>
      <c r="AC3205" s="37"/>
    </row>
    <row r="3206" spans="1:29">
      <c r="A3206" s="442"/>
      <c r="B3206" s="433"/>
      <c r="C3206" s="433"/>
      <c r="D3206" s="433"/>
      <c r="E3206" s="433"/>
      <c r="F3206" s="433"/>
      <c r="G3206" s="433"/>
      <c r="H3206" s="115"/>
      <c r="I3206" s="115"/>
      <c r="J3206" s="115"/>
      <c r="K3206" s="115"/>
      <c r="L3206" s="115"/>
      <c r="M3206" s="115"/>
      <c r="N3206" s="115"/>
      <c r="O3206" s="115"/>
      <c r="P3206" s="102"/>
      <c r="Z3206" s="143"/>
      <c r="AA3206" s="143"/>
      <c r="AB3206" s="143"/>
      <c r="AC3206" s="37"/>
    </row>
    <row r="3207" spans="1:29">
      <c r="A3207" s="442"/>
      <c r="B3207" s="448" t="s">
        <v>720</v>
      </c>
      <c r="C3207" s="448"/>
      <c r="D3207" s="448"/>
      <c r="E3207" s="448"/>
      <c r="F3207" s="448"/>
      <c r="G3207" s="448"/>
      <c r="H3207" s="152">
        <f t="shared" ref="H3207:O3208" si="208">H3197+H3199+H3201+H3203+H3205</f>
        <v>11</v>
      </c>
      <c r="I3207" s="152">
        <f t="shared" si="208"/>
        <v>7</v>
      </c>
      <c r="J3207" s="152">
        <f t="shared" si="208"/>
        <v>0</v>
      </c>
      <c r="K3207" s="152">
        <f t="shared" si="208"/>
        <v>7</v>
      </c>
      <c r="L3207" s="152">
        <f t="shared" si="208"/>
        <v>0</v>
      </c>
      <c r="M3207" s="152">
        <f t="shared" si="208"/>
        <v>0</v>
      </c>
      <c r="N3207" s="152">
        <f t="shared" si="208"/>
        <v>0</v>
      </c>
      <c r="O3207" s="152">
        <f t="shared" si="208"/>
        <v>0</v>
      </c>
      <c r="P3207" s="102"/>
      <c r="Z3207" s="143"/>
      <c r="AA3207" s="143"/>
      <c r="AB3207" s="143"/>
      <c r="AC3207" s="37"/>
    </row>
    <row r="3208" spans="1:29">
      <c r="A3208" s="442"/>
      <c r="B3208" s="439" t="s">
        <v>695</v>
      </c>
      <c r="C3208" s="439"/>
      <c r="D3208" s="439"/>
      <c r="E3208" s="439"/>
      <c r="F3208" s="439"/>
      <c r="G3208" s="439"/>
      <c r="H3208" s="117">
        <f t="shared" si="208"/>
        <v>19118</v>
      </c>
      <c r="I3208" s="117">
        <f t="shared" si="208"/>
        <v>2765</v>
      </c>
      <c r="J3208" s="117">
        <f t="shared" si="208"/>
        <v>0</v>
      </c>
      <c r="K3208" s="117">
        <f t="shared" si="208"/>
        <v>1106</v>
      </c>
      <c r="L3208" s="117">
        <f t="shared" si="208"/>
        <v>0</v>
      </c>
      <c r="M3208" s="117">
        <f t="shared" si="208"/>
        <v>0</v>
      </c>
      <c r="N3208" s="117">
        <f t="shared" si="208"/>
        <v>0</v>
      </c>
      <c r="O3208" s="117">
        <f t="shared" si="208"/>
        <v>0</v>
      </c>
      <c r="P3208" s="102"/>
      <c r="R3208" s="141"/>
      <c r="Z3208" s="143"/>
      <c r="AA3208" s="143"/>
      <c r="AB3208" s="143"/>
      <c r="AC3208" s="37"/>
    </row>
    <row r="3209" spans="1:29">
      <c r="A3209" s="442"/>
      <c r="B3209" s="449" t="s">
        <v>746</v>
      </c>
      <c r="C3209" s="449"/>
      <c r="D3209" s="449"/>
      <c r="E3209" s="449"/>
      <c r="F3209" s="449"/>
      <c r="G3209" s="449"/>
      <c r="H3209" s="440">
        <f>H3208</f>
        <v>19118</v>
      </c>
      <c r="I3209" s="440"/>
      <c r="J3209" s="440"/>
      <c r="K3209" s="440"/>
      <c r="L3209" s="440"/>
      <c r="M3209" s="440"/>
      <c r="N3209" s="440"/>
      <c r="O3209" s="440"/>
      <c r="P3209" s="102"/>
      <c r="Z3209" s="143"/>
      <c r="AA3209" s="143"/>
      <c r="AB3209" s="143"/>
      <c r="AC3209" s="37"/>
    </row>
    <row r="3210" spans="1:29">
      <c r="A3210" s="442"/>
      <c r="B3210" s="449" t="s">
        <v>747</v>
      </c>
      <c r="C3210" s="449"/>
      <c r="D3210" s="449"/>
      <c r="E3210" s="449"/>
      <c r="F3210" s="449"/>
      <c r="G3210" s="449"/>
      <c r="H3210" s="440">
        <f>SUM(I3208:L3208)</f>
        <v>3871</v>
      </c>
      <c r="I3210" s="440"/>
      <c r="J3210" s="440"/>
      <c r="K3210" s="440"/>
      <c r="L3210" s="440"/>
      <c r="M3210" s="440"/>
      <c r="N3210" s="440"/>
      <c r="O3210" s="440"/>
      <c r="P3210" s="102"/>
      <c r="Z3210" s="143"/>
      <c r="AA3210" s="143"/>
      <c r="AB3210" s="143"/>
      <c r="AC3210" s="37"/>
    </row>
    <row r="3211" spans="1:29">
      <c r="A3211" s="442"/>
      <c r="B3211" s="449" t="s">
        <v>748</v>
      </c>
      <c r="C3211" s="449"/>
      <c r="D3211" s="449"/>
      <c r="E3211" s="449"/>
      <c r="F3211" s="449"/>
      <c r="G3211" s="449"/>
      <c r="H3211" s="440">
        <f>SUM(M3208:O3208)</f>
        <v>0</v>
      </c>
      <c r="I3211" s="440"/>
      <c r="J3211" s="440"/>
      <c r="K3211" s="440"/>
      <c r="L3211" s="440"/>
      <c r="M3211" s="440"/>
      <c r="N3211" s="440"/>
      <c r="O3211" s="440"/>
      <c r="P3211" s="102"/>
      <c r="Z3211" s="143"/>
      <c r="AA3211" s="143"/>
      <c r="AB3211" s="143"/>
      <c r="AC3211" s="37"/>
    </row>
    <row r="3212" spans="1:29">
      <c r="A3212" s="442"/>
      <c r="B3212" s="439" t="s">
        <v>721</v>
      </c>
      <c r="C3212" s="439"/>
      <c r="D3212" s="439"/>
      <c r="E3212" s="439"/>
      <c r="F3212" s="439"/>
      <c r="G3212" s="439"/>
      <c r="H3212" s="440">
        <f>SUM(H3209:O3211)</f>
        <v>22989</v>
      </c>
      <c r="I3212" s="440"/>
      <c r="J3212" s="440"/>
      <c r="K3212" s="440"/>
      <c r="L3212" s="440"/>
      <c r="M3212" s="440"/>
      <c r="N3212" s="440"/>
      <c r="O3212" s="440"/>
      <c r="P3212" s="102"/>
      <c r="Z3212" s="143"/>
      <c r="AA3212" s="143"/>
      <c r="AB3212" s="143"/>
      <c r="AC3212" s="37"/>
    </row>
    <row r="3213" spans="1:29">
      <c r="A3213" s="442"/>
      <c r="B3213" s="450" t="s">
        <v>749</v>
      </c>
      <c r="C3213" s="450"/>
      <c r="D3213" s="450"/>
      <c r="E3213" s="450"/>
      <c r="F3213" s="450"/>
      <c r="G3213" s="450"/>
      <c r="H3213" s="443">
        <f>H3212/G3195</f>
        <v>0.66136363636363638</v>
      </c>
      <c r="I3213" s="443"/>
      <c r="J3213" s="443"/>
      <c r="K3213" s="443"/>
      <c r="L3213" s="443"/>
      <c r="M3213" s="443"/>
      <c r="N3213" s="443"/>
      <c r="O3213" s="443"/>
      <c r="P3213" s="102"/>
      <c r="Z3213" s="143"/>
      <c r="AA3213" s="143"/>
      <c r="AB3213" s="143"/>
      <c r="AC3213" s="37"/>
    </row>
    <row r="3214" spans="1:29" s="129" customFormat="1">
      <c r="A3214" s="121"/>
      <c r="B3214" s="121"/>
      <c r="C3214" s="121"/>
      <c r="D3214" s="121"/>
      <c r="E3214" s="121"/>
      <c r="F3214" s="122"/>
      <c r="G3214" s="122"/>
      <c r="H3214" s="123"/>
      <c r="I3214" s="124"/>
      <c r="J3214" s="124"/>
      <c r="K3214" s="124"/>
      <c r="L3214" s="125"/>
      <c r="M3214" s="125"/>
      <c r="N3214" s="127"/>
      <c r="O3214" s="127"/>
      <c r="P3214" s="127"/>
      <c r="Q3214" s="127"/>
      <c r="R3214" s="127"/>
      <c r="S3214" s="127"/>
      <c r="T3214" s="127"/>
      <c r="U3214" s="127"/>
      <c r="V3214" s="127"/>
      <c r="W3214" s="127"/>
      <c r="X3214" s="127"/>
      <c r="Y3214" s="127"/>
      <c r="Z3214" s="143"/>
      <c r="AA3214" s="143"/>
      <c r="AB3214" s="143"/>
      <c r="AC3214" s="37"/>
    </row>
    <row r="3215" spans="1:29" ht="15" customHeight="1">
      <c r="A3215" s="422" t="s">
        <v>678</v>
      </c>
      <c r="B3215" s="422" t="s">
        <v>679</v>
      </c>
      <c r="C3215" s="422" t="s">
        <v>680</v>
      </c>
      <c r="D3215" s="422" t="s">
        <v>681</v>
      </c>
      <c r="E3215" s="422" t="s">
        <v>682</v>
      </c>
      <c r="F3215" s="423" t="s">
        <v>683</v>
      </c>
      <c r="G3215" s="423" t="s">
        <v>684</v>
      </c>
      <c r="H3215" s="138">
        <v>0.55000000000000004</v>
      </c>
      <c r="I3215" s="451">
        <v>0.25</v>
      </c>
      <c r="J3215" s="451"/>
      <c r="K3215" s="451"/>
      <c r="L3215" s="451"/>
      <c r="M3215" s="444">
        <v>0.1</v>
      </c>
      <c r="N3215" s="444"/>
      <c r="O3215" s="139">
        <v>0.1</v>
      </c>
      <c r="P3215" s="102"/>
      <c r="Z3215" s="143"/>
      <c r="AA3215" s="143"/>
      <c r="AB3215" s="143"/>
      <c r="AC3215" s="37"/>
    </row>
    <row r="3216" spans="1:29" ht="14.25" customHeight="1">
      <c r="A3216" s="422"/>
      <c r="B3216" s="422"/>
      <c r="C3216" s="422"/>
      <c r="D3216" s="422"/>
      <c r="E3216" s="422"/>
      <c r="F3216" s="422"/>
      <c r="G3216" s="422"/>
      <c r="H3216" s="445" t="s">
        <v>727</v>
      </c>
      <c r="I3216" s="452" t="s">
        <v>728</v>
      </c>
      <c r="J3216" s="452"/>
      <c r="K3216" s="452"/>
      <c r="L3216" s="452"/>
      <c r="M3216" s="446" t="s">
        <v>729</v>
      </c>
      <c r="N3216" s="446"/>
      <c r="O3216" s="447" t="s">
        <v>730</v>
      </c>
      <c r="P3216" s="102"/>
      <c r="Z3216" s="143"/>
      <c r="AA3216" s="143"/>
      <c r="AB3216" s="143"/>
      <c r="AC3216" s="37"/>
    </row>
    <row r="3217" spans="1:29" ht="67.5" customHeight="1">
      <c r="A3217" s="442" t="s">
        <v>489</v>
      </c>
      <c r="B3217" s="525" t="s">
        <v>787</v>
      </c>
      <c r="C3217" s="428">
        <v>1</v>
      </c>
      <c r="D3217" s="428">
        <v>1</v>
      </c>
      <c r="E3217" s="474" t="s">
        <v>618</v>
      </c>
      <c r="F3217" s="429">
        <v>4950</v>
      </c>
      <c r="G3217" s="429">
        <f>D3217*F3217</f>
        <v>4950</v>
      </c>
      <c r="H3217" s="445"/>
      <c r="I3217" s="154" t="s">
        <v>732</v>
      </c>
      <c r="J3217" s="154" t="s">
        <v>800</v>
      </c>
      <c r="K3217" s="154" t="s">
        <v>734</v>
      </c>
      <c r="L3217" s="154" t="s">
        <v>735</v>
      </c>
      <c r="M3217" s="144" t="s">
        <v>736</v>
      </c>
      <c r="N3217" s="144" t="s">
        <v>737</v>
      </c>
      <c r="O3217" s="447"/>
      <c r="P3217" s="102"/>
      <c r="Z3217" s="143"/>
      <c r="AA3217" s="143"/>
      <c r="AB3217" s="143"/>
      <c r="AC3217" s="37"/>
    </row>
    <row r="3218" spans="1:29" ht="39" customHeight="1">
      <c r="A3218" s="442"/>
      <c r="B3218" s="525"/>
      <c r="C3218" s="525"/>
      <c r="D3218" s="525"/>
      <c r="E3218" s="525"/>
      <c r="F3218" s="525"/>
      <c r="G3218" s="525"/>
      <c r="H3218" s="525"/>
      <c r="I3218" s="153">
        <v>0.5</v>
      </c>
      <c r="J3218" s="153">
        <v>0.2</v>
      </c>
      <c r="K3218" s="153">
        <v>0.2</v>
      </c>
      <c r="L3218" s="153">
        <v>0.1</v>
      </c>
      <c r="M3218" s="144">
        <v>0.9</v>
      </c>
      <c r="N3218" s="144">
        <v>0.1</v>
      </c>
      <c r="O3218" s="447"/>
      <c r="P3218" s="102"/>
      <c r="Z3218" s="143"/>
      <c r="AA3218" s="143"/>
      <c r="AB3218" s="143"/>
      <c r="AC3218" s="37"/>
    </row>
    <row r="3219" spans="1:29">
      <c r="A3219" s="442"/>
      <c r="B3219" s="432" t="s">
        <v>762</v>
      </c>
      <c r="C3219" s="432"/>
      <c r="D3219" s="432"/>
      <c r="E3219" s="432"/>
      <c r="F3219" s="432"/>
      <c r="G3219" s="432"/>
      <c r="H3219" s="158">
        <v>1</v>
      </c>
      <c r="I3219" s="115"/>
      <c r="J3219" s="130">
        <v>1</v>
      </c>
      <c r="K3219" s="115"/>
      <c r="L3219" s="115"/>
      <c r="M3219" s="115"/>
      <c r="N3219" s="115"/>
      <c r="O3219" s="115"/>
      <c r="P3219" s="102"/>
      <c r="Z3219" s="143"/>
      <c r="AA3219" s="143"/>
      <c r="AB3219" s="143"/>
      <c r="AC3219" s="37"/>
    </row>
    <row r="3220" spans="1:29">
      <c r="A3220" s="442"/>
      <c r="B3220" s="433" t="s">
        <v>763</v>
      </c>
      <c r="C3220" s="433"/>
      <c r="D3220" s="433"/>
      <c r="E3220" s="433"/>
      <c r="F3220" s="433"/>
      <c r="G3220" s="433"/>
      <c r="H3220" s="157">
        <f>(H3219/D3217)*G3217*H3215</f>
        <v>2722.5</v>
      </c>
      <c r="I3220" s="115"/>
      <c r="J3220" s="157">
        <f>(J3219/D3217)*G3217*I3215*J3218</f>
        <v>247.5</v>
      </c>
      <c r="K3220" s="115"/>
      <c r="L3220" s="115"/>
      <c r="M3220" s="115"/>
      <c r="N3220" s="115"/>
      <c r="O3220" s="115"/>
      <c r="P3220" s="102"/>
      <c r="Z3220" s="143"/>
      <c r="AA3220" s="143"/>
      <c r="AB3220" s="143"/>
      <c r="AC3220" s="37"/>
    </row>
    <row r="3221" spans="1:29">
      <c r="A3221" s="442"/>
      <c r="B3221" s="432" t="s">
        <v>742</v>
      </c>
      <c r="C3221" s="432"/>
      <c r="D3221" s="432"/>
      <c r="E3221" s="432"/>
      <c r="F3221" s="432"/>
      <c r="G3221" s="432"/>
      <c r="H3221" s="115"/>
      <c r="I3221" s="130">
        <v>1</v>
      </c>
      <c r="J3221" s="115"/>
      <c r="K3221" s="130">
        <v>1</v>
      </c>
      <c r="L3221" s="130">
        <v>1</v>
      </c>
      <c r="M3221" s="115"/>
      <c r="N3221" s="115"/>
      <c r="O3221" s="115"/>
      <c r="P3221" s="102"/>
      <c r="Z3221" s="143"/>
      <c r="AA3221" s="143"/>
      <c r="AB3221" s="143"/>
      <c r="AC3221" s="37"/>
    </row>
    <row r="3222" spans="1:29">
      <c r="A3222" s="442"/>
      <c r="B3222" s="433" t="s">
        <v>743</v>
      </c>
      <c r="C3222" s="433"/>
      <c r="D3222" s="433"/>
      <c r="E3222" s="433"/>
      <c r="F3222" s="433"/>
      <c r="G3222" s="433"/>
      <c r="H3222" s="115"/>
      <c r="I3222" s="157">
        <f>(I3221/D3217)*G3217*I3215*I3218</f>
        <v>618.75</v>
      </c>
      <c r="J3222" s="115"/>
      <c r="K3222" s="157">
        <f>(K3221/D3217)*G3217*I3215*K3218</f>
        <v>247.5</v>
      </c>
      <c r="L3222" s="157">
        <f>(L3221/D3217)*G3217*I3215*L3218</f>
        <v>123.75</v>
      </c>
      <c r="M3222" s="115"/>
      <c r="N3222" s="115"/>
      <c r="O3222" s="115"/>
      <c r="P3222" s="102"/>
      <c r="Z3222" s="143"/>
      <c r="AA3222" s="143"/>
      <c r="AB3222" s="143"/>
      <c r="AC3222" s="37"/>
    </row>
    <row r="3223" spans="1:29">
      <c r="A3223" s="442"/>
      <c r="B3223" s="448" t="s">
        <v>720</v>
      </c>
      <c r="C3223" s="448"/>
      <c r="D3223" s="448"/>
      <c r="E3223" s="448"/>
      <c r="F3223" s="448"/>
      <c r="G3223" s="448"/>
      <c r="H3223" s="152">
        <f t="shared" ref="H3223:O3224" si="209">H3219+H3221</f>
        <v>1</v>
      </c>
      <c r="I3223" s="152">
        <f t="shared" si="209"/>
        <v>1</v>
      </c>
      <c r="J3223" s="152">
        <f t="shared" si="209"/>
        <v>1</v>
      </c>
      <c r="K3223" s="152">
        <f t="shared" si="209"/>
        <v>1</v>
      </c>
      <c r="L3223" s="152">
        <f t="shared" si="209"/>
        <v>1</v>
      </c>
      <c r="M3223" s="152">
        <f t="shared" si="209"/>
        <v>0</v>
      </c>
      <c r="N3223" s="152">
        <f t="shared" si="209"/>
        <v>0</v>
      </c>
      <c r="O3223" s="152">
        <f t="shared" si="209"/>
        <v>0</v>
      </c>
      <c r="P3223" s="102"/>
      <c r="Z3223" s="143"/>
      <c r="AA3223" s="143"/>
      <c r="AB3223" s="143"/>
      <c r="AC3223" s="37"/>
    </row>
    <row r="3224" spans="1:29">
      <c r="A3224" s="442"/>
      <c r="B3224" s="439" t="s">
        <v>695</v>
      </c>
      <c r="C3224" s="439"/>
      <c r="D3224" s="439"/>
      <c r="E3224" s="439"/>
      <c r="F3224" s="439"/>
      <c r="G3224" s="439"/>
      <c r="H3224" s="117">
        <f t="shared" si="209"/>
        <v>2722.5</v>
      </c>
      <c r="I3224" s="117">
        <f t="shared" si="209"/>
        <v>618.75</v>
      </c>
      <c r="J3224" s="117">
        <f t="shared" si="209"/>
        <v>247.5</v>
      </c>
      <c r="K3224" s="117">
        <f t="shared" si="209"/>
        <v>247.5</v>
      </c>
      <c r="L3224" s="117">
        <f t="shared" si="209"/>
        <v>123.75</v>
      </c>
      <c r="M3224" s="117">
        <f t="shared" si="209"/>
        <v>0</v>
      </c>
      <c r="N3224" s="117">
        <f t="shared" si="209"/>
        <v>0</v>
      </c>
      <c r="O3224" s="117">
        <f t="shared" si="209"/>
        <v>0</v>
      </c>
      <c r="P3224" s="102"/>
      <c r="R3224" s="141"/>
      <c r="Z3224" s="143"/>
      <c r="AA3224" s="143"/>
      <c r="AB3224" s="143"/>
      <c r="AC3224" s="37"/>
    </row>
    <row r="3225" spans="1:29">
      <c r="A3225" s="442"/>
      <c r="B3225" s="449" t="s">
        <v>746</v>
      </c>
      <c r="C3225" s="449"/>
      <c r="D3225" s="449"/>
      <c r="E3225" s="449"/>
      <c r="F3225" s="449"/>
      <c r="G3225" s="449"/>
      <c r="H3225" s="470">
        <f>H3224</f>
        <v>2722.5</v>
      </c>
      <c r="I3225" s="470"/>
      <c r="J3225" s="470"/>
      <c r="K3225" s="470"/>
      <c r="L3225" s="470"/>
      <c r="M3225" s="470"/>
      <c r="N3225" s="470"/>
      <c r="O3225" s="470"/>
      <c r="P3225" s="102"/>
      <c r="Z3225" s="143"/>
      <c r="AA3225" s="143"/>
      <c r="AB3225" s="143"/>
      <c r="AC3225" s="37"/>
    </row>
    <row r="3226" spans="1:29">
      <c r="A3226" s="442"/>
      <c r="B3226" s="449" t="s">
        <v>747</v>
      </c>
      <c r="C3226" s="449"/>
      <c r="D3226" s="449"/>
      <c r="E3226" s="449"/>
      <c r="F3226" s="449"/>
      <c r="G3226" s="449"/>
      <c r="H3226" s="470">
        <f>SUM(I3224:L3224)</f>
        <v>1237.5</v>
      </c>
      <c r="I3226" s="470"/>
      <c r="J3226" s="470"/>
      <c r="K3226" s="470"/>
      <c r="L3226" s="470"/>
      <c r="M3226" s="470"/>
      <c r="N3226" s="470"/>
      <c r="O3226" s="470"/>
      <c r="P3226" s="102"/>
      <c r="Z3226" s="143"/>
      <c r="AA3226" s="143"/>
      <c r="AB3226" s="143"/>
      <c r="AC3226" s="37"/>
    </row>
    <row r="3227" spans="1:29">
      <c r="A3227" s="442"/>
      <c r="B3227" s="449" t="s">
        <v>748</v>
      </c>
      <c r="C3227" s="449"/>
      <c r="D3227" s="449"/>
      <c r="E3227" s="449"/>
      <c r="F3227" s="449"/>
      <c r="G3227" s="449"/>
      <c r="H3227" s="470">
        <f>SUM(M3224:O3224)</f>
        <v>0</v>
      </c>
      <c r="I3227" s="470"/>
      <c r="J3227" s="470"/>
      <c r="K3227" s="470"/>
      <c r="L3227" s="470"/>
      <c r="M3227" s="470"/>
      <c r="N3227" s="470"/>
      <c r="O3227" s="470"/>
      <c r="P3227" s="102"/>
      <c r="Z3227" s="143"/>
      <c r="AA3227" s="143"/>
      <c r="AB3227" s="143"/>
      <c r="AC3227" s="37"/>
    </row>
    <row r="3228" spans="1:29">
      <c r="A3228" s="442"/>
      <c r="B3228" s="439" t="s">
        <v>721</v>
      </c>
      <c r="C3228" s="439"/>
      <c r="D3228" s="439"/>
      <c r="E3228" s="439"/>
      <c r="F3228" s="439"/>
      <c r="G3228" s="439"/>
      <c r="H3228" s="470">
        <f>SUM(H3225:O3227)</f>
        <v>3960</v>
      </c>
      <c r="I3228" s="470"/>
      <c r="J3228" s="470"/>
      <c r="K3228" s="470"/>
      <c r="L3228" s="470"/>
      <c r="M3228" s="470"/>
      <c r="N3228" s="470"/>
      <c r="O3228" s="470"/>
      <c r="P3228" s="102"/>
      <c r="Z3228" s="143"/>
      <c r="AA3228" s="143"/>
      <c r="AB3228" s="143"/>
      <c r="AC3228" s="37"/>
    </row>
    <row r="3229" spans="1:29">
      <c r="A3229" s="442"/>
      <c r="B3229" s="450" t="s">
        <v>749</v>
      </c>
      <c r="C3229" s="450"/>
      <c r="D3229" s="450"/>
      <c r="E3229" s="450"/>
      <c r="F3229" s="450"/>
      <c r="G3229" s="450"/>
      <c r="H3229" s="471">
        <f>H3228/G3217</f>
        <v>0.8</v>
      </c>
      <c r="I3229" s="471"/>
      <c r="J3229" s="471"/>
      <c r="K3229" s="471"/>
      <c r="L3229" s="471"/>
      <c r="M3229" s="471"/>
      <c r="N3229" s="471"/>
      <c r="O3229" s="471"/>
      <c r="P3229" s="102"/>
      <c r="Z3229" s="143"/>
      <c r="AA3229" s="143"/>
      <c r="AB3229" s="143"/>
      <c r="AC3229" s="37"/>
    </row>
    <row r="3230" spans="1:29" s="129" customFormat="1">
      <c r="A3230" s="121"/>
      <c r="B3230" s="121"/>
      <c r="C3230" s="121"/>
      <c r="D3230" s="121"/>
      <c r="E3230" s="121"/>
      <c r="F3230" s="122"/>
      <c r="G3230" s="122"/>
      <c r="H3230" s="123"/>
      <c r="I3230" s="124"/>
      <c r="J3230" s="124"/>
      <c r="K3230" s="124"/>
      <c r="L3230" s="125"/>
      <c r="M3230" s="125"/>
      <c r="N3230" s="127"/>
      <c r="O3230" s="127"/>
      <c r="P3230" s="127"/>
      <c r="Q3230" s="127"/>
      <c r="R3230" s="127"/>
      <c r="S3230" s="127"/>
      <c r="T3230" s="127"/>
      <c r="U3230" s="127"/>
      <c r="V3230" s="127"/>
      <c r="W3230" s="127"/>
      <c r="X3230" s="127"/>
      <c r="Y3230" s="127"/>
      <c r="Z3230" s="143"/>
      <c r="AA3230" s="143"/>
      <c r="AB3230" s="143"/>
      <c r="AC3230" s="37"/>
    </row>
    <row r="3231" spans="1:29" ht="15" customHeight="1">
      <c r="A3231" s="422" t="s">
        <v>678</v>
      </c>
      <c r="B3231" s="422" t="s">
        <v>679</v>
      </c>
      <c r="C3231" s="422" t="s">
        <v>680</v>
      </c>
      <c r="D3231" s="422" t="s">
        <v>681</v>
      </c>
      <c r="E3231" s="422" t="s">
        <v>682</v>
      </c>
      <c r="F3231" s="423" t="s">
        <v>683</v>
      </c>
      <c r="G3231" s="423" t="s">
        <v>684</v>
      </c>
      <c r="H3231" s="138">
        <v>0.7</v>
      </c>
      <c r="I3231" s="451">
        <v>0.1</v>
      </c>
      <c r="J3231" s="451"/>
      <c r="K3231" s="451"/>
      <c r="L3231" s="451"/>
      <c r="M3231" s="444">
        <v>0.1</v>
      </c>
      <c r="N3231" s="444"/>
      <c r="O3231" s="139">
        <v>0.1</v>
      </c>
      <c r="P3231" s="102"/>
      <c r="Z3231" s="143"/>
      <c r="AA3231" s="143"/>
      <c r="AB3231" s="143"/>
      <c r="AC3231" s="37"/>
    </row>
    <row r="3232" spans="1:29" ht="14.25" customHeight="1">
      <c r="A3232" s="422"/>
      <c r="B3232" s="422"/>
      <c r="C3232" s="422"/>
      <c r="D3232" s="422"/>
      <c r="E3232" s="422"/>
      <c r="F3232" s="422"/>
      <c r="G3232" s="422"/>
      <c r="H3232" s="445" t="s">
        <v>727</v>
      </c>
      <c r="I3232" s="452" t="s">
        <v>728</v>
      </c>
      <c r="J3232" s="452"/>
      <c r="K3232" s="452"/>
      <c r="L3232" s="452"/>
      <c r="M3232" s="446" t="s">
        <v>729</v>
      </c>
      <c r="N3232" s="446"/>
      <c r="O3232" s="447" t="s">
        <v>730</v>
      </c>
      <c r="P3232" s="102"/>
      <c r="Z3232" s="143"/>
      <c r="AA3232" s="143"/>
      <c r="AB3232" s="143"/>
      <c r="AC3232" s="37"/>
    </row>
    <row r="3233" spans="1:29" ht="67.5" customHeight="1">
      <c r="A3233" s="442" t="s">
        <v>490</v>
      </c>
      <c r="B3233" s="525" t="s">
        <v>971</v>
      </c>
      <c r="C3233" s="428">
        <v>1</v>
      </c>
      <c r="D3233" s="428">
        <v>1</v>
      </c>
      <c r="E3233" s="474" t="s">
        <v>618</v>
      </c>
      <c r="F3233" s="429">
        <v>6200</v>
      </c>
      <c r="G3233" s="429">
        <f>D3233*F3233</f>
        <v>6200</v>
      </c>
      <c r="H3233" s="445"/>
      <c r="I3233" s="154" t="s">
        <v>799</v>
      </c>
      <c r="J3233" s="154" t="s">
        <v>800</v>
      </c>
      <c r="K3233" s="154" t="s">
        <v>734</v>
      </c>
      <c r="L3233" s="154" t="s">
        <v>735</v>
      </c>
      <c r="M3233" s="144" t="s">
        <v>736</v>
      </c>
      <c r="N3233" s="144" t="s">
        <v>737</v>
      </c>
      <c r="O3233" s="447"/>
      <c r="P3233" s="102"/>
      <c r="Z3233" s="143"/>
      <c r="AA3233" s="143"/>
      <c r="AB3233" s="143"/>
      <c r="AC3233" s="37"/>
    </row>
    <row r="3234" spans="1:29" ht="39" customHeight="1">
      <c r="A3234" s="442"/>
      <c r="B3234" s="525"/>
      <c r="C3234" s="525"/>
      <c r="D3234" s="525"/>
      <c r="E3234" s="525"/>
      <c r="F3234" s="525"/>
      <c r="G3234" s="525"/>
      <c r="H3234" s="525"/>
      <c r="I3234" s="153">
        <v>0.5</v>
      </c>
      <c r="J3234" s="153">
        <v>0.2</v>
      </c>
      <c r="K3234" s="153">
        <v>0.2</v>
      </c>
      <c r="L3234" s="153">
        <v>0.1</v>
      </c>
      <c r="M3234" s="144">
        <v>0.9</v>
      </c>
      <c r="N3234" s="144">
        <v>0.1</v>
      </c>
      <c r="O3234" s="447"/>
      <c r="P3234" s="102"/>
      <c r="Z3234" s="143"/>
      <c r="AA3234" s="143"/>
      <c r="AB3234" s="143"/>
      <c r="AC3234" s="37"/>
    </row>
    <row r="3235" spans="1:29">
      <c r="A3235" s="442"/>
      <c r="B3235" s="432" t="s">
        <v>801</v>
      </c>
      <c r="C3235" s="432"/>
      <c r="D3235" s="432"/>
      <c r="E3235" s="432"/>
      <c r="F3235" s="432"/>
      <c r="G3235" s="432"/>
      <c r="H3235" s="148">
        <v>1</v>
      </c>
      <c r="I3235" s="149"/>
      <c r="J3235" s="149"/>
      <c r="K3235" s="149"/>
      <c r="L3235" s="149"/>
      <c r="M3235" s="149"/>
      <c r="N3235" s="149"/>
      <c r="O3235" s="149"/>
      <c r="P3235" s="102"/>
      <c r="Z3235" s="143"/>
      <c r="AA3235" s="143"/>
      <c r="AB3235" s="143"/>
      <c r="AC3235" s="37"/>
    </row>
    <row r="3236" spans="1:29">
      <c r="A3236" s="442"/>
      <c r="B3236" s="433" t="s">
        <v>802</v>
      </c>
      <c r="C3236" s="433"/>
      <c r="D3236" s="433"/>
      <c r="E3236" s="433"/>
      <c r="F3236" s="433"/>
      <c r="G3236" s="433"/>
      <c r="H3236" s="150">
        <f>(H3235/D3233)*G3233*H3231</f>
        <v>4340</v>
      </c>
      <c r="I3236" s="149"/>
      <c r="J3236" s="149"/>
      <c r="K3236" s="149"/>
      <c r="L3236" s="149"/>
      <c r="M3236" s="149"/>
      <c r="N3236" s="149"/>
      <c r="O3236" s="149"/>
      <c r="P3236" s="102"/>
      <c r="Z3236" s="143"/>
      <c r="AA3236" s="143"/>
      <c r="AB3236" s="143"/>
      <c r="AC3236" s="37"/>
    </row>
    <row r="3237" spans="1:29">
      <c r="A3237" s="442"/>
      <c r="B3237" s="432" t="s">
        <v>742</v>
      </c>
      <c r="C3237" s="432"/>
      <c r="D3237" s="432"/>
      <c r="E3237" s="432"/>
      <c r="F3237" s="432"/>
      <c r="G3237" s="432"/>
      <c r="H3237" s="115"/>
      <c r="I3237" s="130">
        <v>1</v>
      </c>
      <c r="J3237" s="130">
        <v>1</v>
      </c>
      <c r="K3237" s="149"/>
      <c r="L3237" s="149"/>
      <c r="M3237" s="149"/>
      <c r="N3237" s="149"/>
      <c r="O3237" s="149"/>
      <c r="P3237" s="102"/>
      <c r="Z3237" s="143"/>
      <c r="AA3237" s="143"/>
      <c r="AB3237" s="143"/>
      <c r="AC3237" s="37"/>
    </row>
    <row r="3238" spans="1:29">
      <c r="A3238" s="442"/>
      <c r="B3238" s="433" t="s">
        <v>743</v>
      </c>
      <c r="C3238" s="433"/>
      <c r="D3238" s="433"/>
      <c r="E3238" s="433"/>
      <c r="F3238" s="433"/>
      <c r="G3238" s="433"/>
      <c r="H3238" s="115"/>
      <c r="I3238" s="157">
        <f>(I3237/D3233)*G3233*I3231*I3234</f>
        <v>310</v>
      </c>
      <c r="J3238" s="157">
        <f>(J3237/D3233)*G3233*I3231*J3234</f>
        <v>124</v>
      </c>
      <c r="K3238" s="149"/>
      <c r="L3238" s="149"/>
      <c r="M3238" s="149"/>
      <c r="N3238" s="149"/>
      <c r="O3238" s="149"/>
      <c r="P3238" s="102"/>
      <c r="Z3238" s="143"/>
      <c r="AA3238" s="143"/>
      <c r="AB3238" s="143"/>
      <c r="AC3238" s="37"/>
    </row>
    <row r="3239" spans="1:29">
      <c r="A3239" s="442"/>
      <c r="B3239" s="432" t="s">
        <v>766</v>
      </c>
      <c r="C3239" s="432"/>
      <c r="D3239" s="432"/>
      <c r="E3239" s="432"/>
      <c r="F3239" s="432"/>
      <c r="G3239" s="432"/>
      <c r="H3239" s="115"/>
      <c r="I3239" s="115"/>
      <c r="J3239" s="130">
        <v>1</v>
      </c>
      <c r="K3239" s="115"/>
      <c r="L3239" s="130">
        <v>1</v>
      </c>
      <c r="M3239" s="149"/>
      <c r="N3239" s="149"/>
      <c r="O3239" s="149"/>
      <c r="P3239" s="102"/>
      <c r="Z3239" s="143"/>
      <c r="AA3239" s="143"/>
      <c r="AB3239" s="143"/>
      <c r="AC3239" s="37"/>
    </row>
    <row r="3240" spans="1:29">
      <c r="A3240" s="442"/>
      <c r="B3240" s="433" t="s">
        <v>767</v>
      </c>
      <c r="C3240" s="433"/>
      <c r="D3240" s="433"/>
      <c r="E3240" s="433"/>
      <c r="F3240" s="433"/>
      <c r="G3240" s="433"/>
      <c r="H3240" s="115"/>
      <c r="I3240" s="115"/>
      <c r="J3240" s="157">
        <f>(J3239/D3233)*G3233*I3231*J3234</f>
        <v>124</v>
      </c>
      <c r="K3240" s="115"/>
      <c r="L3240" s="157">
        <f>(L3239/D3233)*G3233*I3231*L3234</f>
        <v>62</v>
      </c>
      <c r="M3240" s="149"/>
      <c r="N3240" s="149"/>
      <c r="O3240" s="149"/>
      <c r="P3240" s="102"/>
      <c r="Z3240" s="143"/>
      <c r="AA3240" s="143"/>
      <c r="AB3240" s="143"/>
      <c r="AC3240" s="37"/>
    </row>
    <row r="3241" spans="1:29">
      <c r="A3241" s="442"/>
      <c r="B3241" s="432"/>
      <c r="C3241" s="432"/>
      <c r="D3241" s="432"/>
      <c r="E3241" s="432"/>
      <c r="F3241" s="432"/>
      <c r="G3241" s="432"/>
      <c r="H3241" s="149"/>
      <c r="I3241" s="149"/>
      <c r="J3241" s="149"/>
      <c r="K3241" s="149"/>
      <c r="L3241" s="149"/>
      <c r="M3241" s="149"/>
      <c r="N3241" s="149"/>
      <c r="O3241" s="149"/>
      <c r="P3241" s="102"/>
      <c r="Z3241" s="143"/>
      <c r="AA3241" s="143"/>
      <c r="AB3241" s="143"/>
      <c r="AC3241" s="37"/>
    </row>
    <row r="3242" spans="1:29">
      <c r="A3242" s="442"/>
      <c r="B3242" s="433"/>
      <c r="C3242" s="433"/>
      <c r="D3242" s="433"/>
      <c r="E3242" s="433"/>
      <c r="F3242" s="433"/>
      <c r="G3242" s="433"/>
      <c r="H3242" s="149"/>
      <c r="I3242" s="149"/>
      <c r="J3242" s="149"/>
      <c r="K3242" s="149"/>
      <c r="L3242" s="149"/>
      <c r="M3242" s="149"/>
      <c r="N3242" s="149"/>
      <c r="O3242" s="149"/>
      <c r="P3242" s="102"/>
      <c r="Z3242" s="143"/>
      <c r="AA3242" s="143"/>
      <c r="AB3242" s="143"/>
      <c r="AC3242" s="37"/>
    </row>
    <row r="3243" spans="1:29">
      <c r="A3243" s="442"/>
      <c r="B3243" s="432"/>
      <c r="C3243" s="432"/>
      <c r="D3243" s="432"/>
      <c r="E3243" s="432"/>
      <c r="F3243" s="432"/>
      <c r="G3243" s="432"/>
      <c r="H3243" s="149"/>
      <c r="I3243" s="149"/>
      <c r="J3243" s="149"/>
      <c r="K3243" s="149"/>
      <c r="L3243" s="149"/>
      <c r="M3243" s="149"/>
      <c r="N3243" s="149"/>
      <c r="O3243" s="149"/>
      <c r="P3243" s="102"/>
      <c r="Z3243" s="143"/>
      <c r="AA3243" s="143"/>
      <c r="AB3243" s="143"/>
      <c r="AC3243" s="37"/>
    </row>
    <row r="3244" spans="1:29">
      <c r="A3244" s="442"/>
      <c r="B3244" s="433"/>
      <c r="C3244" s="433"/>
      <c r="D3244" s="433"/>
      <c r="E3244" s="433"/>
      <c r="F3244" s="433"/>
      <c r="G3244" s="433"/>
      <c r="H3244" s="149"/>
      <c r="I3244" s="149"/>
      <c r="J3244" s="149"/>
      <c r="K3244" s="149"/>
      <c r="L3244" s="149"/>
      <c r="M3244" s="149"/>
      <c r="N3244" s="149"/>
      <c r="O3244" s="149"/>
      <c r="P3244" s="102"/>
      <c r="Z3244" s="143"/>
      <c r="AA3244" s="143"/>
      <c r="AB3244" s="143"/>
      <c r="AC3244" s="37"/>
    </row>
    <row r="3245" spans="1:29">
      <c r="A3245" s="442"/>
      <c r="B3245" s="448" t="s">
        <v>720</v>
      </c>
      <c r="C3245" s="448"/>
      <c r="D3245" s="448"/>
      <c r="E3245" s="448"/>
      <c r="F3245" s="448"/>
      <c r="G3245" s="448"/>
      <c r="H3245" s="152">
        <f t="shared" ref="H3245:O3246" si="210">H3235+H3237+H3239+H3241+H3243</f>
        <v>1</v>
      </c>
      <c r="I3245" s="152">
        <f t="shared" si="210"/>
        <v>1</v>
      </c>
      <c r="J3245" s="152">
        <f t="shared" si="210"/>
        <v>2</v>
      </c>
      <c r="K3245" s="152">
        <f t="shared" si="210"/>
        <v>0</v>
      </c>
      <c r="L3245" s="152">
        <f t="shared" si="210"/>
        <v>1</v>
      </c>
      <c r="M3245" s="152">
        <f t="shared" si="210"/>
        <v>0</v>
      </c>
      <c r="N3245" s="152">
        <f t="shared" si="210"/>
        <v>0</v>
      </c>
      <c r="O3245" s="152">
        <f t="shared" si="210"/>
        <v>0</v>
      </c>
      <c r="P3245" s="102"/>
      <c r="Z3245" s="143"/>
      <c r="AA3245" s="143"/>
      <c r="AB3245" s="143"/>
      <c r="AC3245" s="37"/>
    </row>
    <row r="3246" spans="1:29">
      <c r="A3246" s="442"/>
      <c r="B3246" s="439" t="s">
        <v>695</v>
      </c>
      <c r="C3246" s="439"/>
      <c r="D3246" s="439"/>
      <c r="E3246" s="439"/>
      <c r="F3246" s="439"/>
      <c r="G3246" s="439"/>
      <c r="H3246" s="117">
        <f t="shared" si="210"/>
        <v>4340</v>
      </c>
      <c r="I3246" s="117">
        <f t="shared" si="210"/>
        <v>310</v>
      </c>
      <c r="J3246" s="117">
        <f t="shared" si="210"/>
        <v>248</v>
      </c>
      <c r="K3246" s="117">
        <f t="shared" si="210"/>
        <v>0</v>
      </c>
      <c r="L3246" s="117">
        <f t="shared" si="210"/>
        <v>62</v>
      </c>
      <c r="M3246" s="117">
        <f t="shared" si="210"/>
        <v>0</v>
      </c>
      <c r="N3246" s="117">
        <f t="shared" si="210"/>
        <v>0</v>
      </c>
      <c r="O3246" s="117">
        <f t="shared" si="210"/>
        <v>0</v>
      </c>
      <c r="P3246" s="102"/>
      <c r="T3246" s="141"/>
      <c r="Z3246" s="143"/>
      <c r="AA3246" s="143"/>
      <c r="AB3246" s="143"/>
      <c r="AC3246" s="37"/>
    </row>
    <row r="3247" spans="1:29">
      <c r="A3247" s="442"/>
      <c r="B3247" s="449" t="s">
        <v>746</v>
      </c>
      <c r="C3247" s="449"/>
      <c r="D3247" s="449"/>
      <c r="E3247" s="449"/>
      <c r="F3247" s="449"/>
      <c r="G3247" s="449"/>
      <c r="H3247" s="440">
        <f>H3246</f>
        <v>4340</v>
      </c>
      <c r="I3247" s="440"/>
      <c r="J3247" s="440"/>
      <c r="K3247" s="440"/>
      <c r="L3247" s="440"/>
      <c r="M3247" s="440"/>
      <c r="N3247" s="440"/>
      <c r="O3247" s="440"/>
      <c r="P3247" s="102"/>
      <c r="Z3247" s="143"/>
      <c r="AA3247" s="143"/>
      <c r="AB3247" s="143"/>
      <c r="AC3247" s="37"/>
    </row>
    <row r="3248" spans="1:29">
      <c r="A3248" s="442"/>
      <c r="B3248" s="449" t="s">
        <v>747</v>
      </c>
      <c r="C3248" s="449"/>
      <c r="D3248" s="449"/>
      <c r="E3248" s="449"/>
      <c r="F3248" s="449"/>
      <c r="G3248" s="449"/>
      <c r="H3248" s="440">
        <f>SUM(I3246:M3246)</f>
        <v>620</v>
      </c>
      <c r="I3248" s="440"/>
      <c r="J3248" s="440"/>
      <c r="K3248" s="440"/>
      <c r="L3248" s="440"/>
      <c r="M3248" s="440"/>
      <c r="N3248" s="440"/>
      <c r="O3248" s="440"/>
      <c r="P3248" s="102"/>
      <c r="Z3248" s="143"/>
      <c r="AA3248" s="143"/>
      <c r="AB3248" s="143"/>
      <c r="AC3248" s="37"/>
    </row>
    <row r="3249" spans="1:29">
      <c r="A3249" s="442"/>
      <c r="B3249" s="449" t="s">
        <v>748</v>
      </c>
      <c r="C3249" s="449"/>
      <c r="D3249" s="449"/>
      <c r="E3249" s="449"/>
      <c r="F3249" s="449"/>
      <c r="G3249" s="449"/>
      <c r="H3249" s="440">
        <f>SUM(N3245:O3245)</f>
        <v>0</v>
      </c>
      <c r="I3249" s="440"/>
      <c r="J3249" s="440"/>
      <c r="K3249" s="440"/>
      <c r="L3249" s="440"/>
      <c r="M3249" s="440"/>
      <c r="N3249" s="440"/>
      <c r="O3249" s="440"/>
      <c r="P3249" s="102"/>
      <c r="Z3249" s="143"/>
      <c r="AA3249" s="143"/>
      <c r="AB3249" s="143"/>
      <c r="AC3249" s="37"/>
    </row>
    <row r="3250" spans="1:29">
      <c r="A3250" s="442"/>
      <c r="B3250" s="439" t="s">
        <v>721</v>
      </c>
      <c r="C3250" s="439"/>
      <c r="D3250" s="439"/>
      <c r="E3250" s="439"/>
      <c r="F3250" s="439"/>
      <c r="G3250" s="439"/>
      <c r="H3250" s="440">
        <f>SUM(H3247:O3249)</f>
        <v>4960</v>
      </c>
      <c r="I3250" s="440"/>
      <c r="J3250" s="440"/>
      <c r="K3250" s="440"/>
      <c r="L3250" s="440"/>
      <c r="M3250" s="440"/>
      <c r="N3250" s="440"/>
      <c r="O3250" s="440"/>
      <c r="P3250" s="102"/>
      <c r="Z3250" s="143"/>
      <c r="AA3250" s="143"/>
      <c r="AB3250" s="143"/>
      <c r="AC3250" s="37"/>
    </row>
    <row r="3251" spans="1:29">
      <c r="A3251" s="442"/>
      <c r="B3251" s="450" t="s">
        <v>749</v>
      </c>
      <c r="C3251" s="450"/>
      <c r="D3251" s="450"/>
      <c r="E3251" s="450"/>
      <c r="F3251" s="450"/>
      <c r="G3251" s="450"/>
      <c r="H3251" s="443">
        <f>H3250/G3233</f>
        <v>0.8</v>
      </c>
      <c r="I3251" s="443"/>
      <c r="J3251" s="443"/>
      <c r="K3251" s="443"/>
      <c r="L3251" s="443"/>
      <c r="M3251" s="443"/>
      <c r="N3251" s="443"/>
      <c r="O3251" s="443"/>
      <c r="P3251" s="102"/>
      <c r="Z3251" s="143"/>
      <c r="AA3251" s="143"/>
      <c r="AB3251" s="143"/>
      <c r="AC3251" s="37"/>
    </row>
    <row r="3252" spans="1:29" s="129" customFormat="1">
      <c r="A3252" s="121"/>
      <c r="B3252" s="121"/>
      <c r="C3252" s="121"/>
      <c r="D3252" s="121"/>
      <c r="E3252" s="121"/>
      <c r="F3252" s="122"/>
      <c r="G3252" s="122"/>
      <c r="H3252" s="123"/>
      <c r="I3252" s="124"/>
      <c r="J3252" s="124"/>
      <c r="K3252" s="124"/>
      <c r="L3252" s="125"/>
      <c r="M3252" s="125"/>
      <c r="N3252" s="127"/>
      <c r="O3252" s="127"/>
      <c r="P3252" s="127"/>
      <c r="Q3252" s="127"/>
      <c r="R3252" s="127"/>
      <c r="S3252" s="127"/>
      <c r="T3252" s="127"/>
      <c r="U3252" s="127"/>
      <c r="V3252" s="127"/>
      <c r="W3252" s="127"/>
      <c r="X3252" s="127"/>
      <c r="Y3252" s="127"/>
      <c r="Z3252" s="143"/>
      <c r="AA3252" s="143"/>
      <c r="AB3252" s="143"/>
      <c r="AC3252" s="37"/>
    </row>
    <row r="3253" spans="1:29" ht="15" customHeight="1">
      <c r="A3253" s="422" t="s">
        <v>678</v>
      </c>
      <c r="B3253" s="422" t="s">
        <v>679</v>
      </c>
      <c r="C3253" s="422" t="s">
        <v>680</v>
      </c>
      <c r="D3253" s="422" t="s">
        <v>681</v>
      </c>
      <c r="E3253" s="422" t="s">
        <v>682</v>
      </c>
      <c r="F3253" s="423" t="s">
        <v>683</v>
      </c>
      <c r="G3253" s="423" t="s">
        <v>684</v>
      </c>
      <c r="H3253" s="138">
        <v>0.7</v>
      </c>
      <c r="I3253" s="451">
        <v>0.1</v>
      </c>
      <c r="J3253" s="451"/>
      <c r="K3253" s="451"/>
      <c r="L3253" s="451"/>
      <c r="M3253" s="444">
        <v>0.1</v>
      </c>
      <c r="N3253" s="444"/>
      <c r="O3253" s="139">
        <v>0.1</v>
      </c>
      <c r="P3253" s="102"/>
      <c r="Z3253" s="143"/>
      <c r="AA3253" s="143"/>
      <c r="AB3253" s="143"/>
      <c r="AC3253" s="37"/>
    </row>
    <row r="3254" spans="1:29" ht="14.25" customHeight="1">
      <c r="A3254" s="422"/>
      <c r="B3254" s="422"/>
      <c r="C3254" s="422"/>
      <c r="D3254" s="422"/>
      <c r="E3254" s="422"/>
      <c r="F3254" s="422"/>
      <c r="G3254" s="422"/>
      <c r="H3254" s="445" t="s">
        <v>727</v>
      </c>
      <c r="I3254" s="452" t="s">
        <v>728</v>
      </c>
      <c r="J3254" s="452"/>
      <c r="K3254" s="452"/>
      <c r="L3254" s="452"/>
      <c r="M3254" s="446" t="s">
        <v>729</v>
      </c>
      <c r="N3254" s="446"/>
      <c r="O3254" s="447" t="s">
        <v>730</v>
      </c>
      <c r="P3254" s="102"/>
      <c r="Z3254" s="143"/>
      <c r="AA3254" s="143"/>
      <c r="AB3254" s="143"/>
      <c r="AC3254" s="37"/>
    </row>
    <row r="3255" spans="1:29" ht="67.5" customHeight="1">
      <c r="A3255" s="442" t="s">
        <v>491</v>
      </c>
      <c r="B3255" s="525" t="s">
        <v>972</v>
      </c>
      <c r="C3255" s="428">
        <v>1</v>
      </c>
      <c r="D3255" s="428">
        <v>2</v>
      </c>
      <c r="E3255" s="474" t="s">
        <v>618</v>
      </c>
      <c r="F3255" s="429">
        <v>6200</v>
      </c>
      <c r="G3255" s="429">
        <f>D3255*F3255</f>
        <v>12400</v>
      </c>
      <c r="H3255" s="445"/>
      <c r="I3255" s="154" t="s">
        <v>799</v>
      </c>
      <c r="J3255" s="154" t="s">
        <v>800</v>
      </c>
      <c r="K3255" s="154" t="s">
        <v>734</v>
      </c>
      <c r="L3255" s="154" t="s">
        <v>735</v>
      </c>
      <c r="M3255" s="144" t="s">
        <v>736</v>
      </c>
      <c r="N3255" s="144" t="s">
        <v>737</v>
      </c>
      <c r="O3255" s="447"/>
      <c r="P3255" s="102"/>
      <c r="Z3255" s="143"/>
      <c r="AA3255" s="143"/>
      <c r="AB3255" s="143"/>
      <c r="AC3255" s="37"/>
    </row>
    <row r="3256" spans="1:29" ht="39" customHeight="1">
      <c r="A3256" s="442"/>
      <c r="B3256" s="525"/>
      <c r="C3256" s="525"/>
      <c r="D3256" s="525"/>
      <c r="E3256" s="525"/>
      <c r="F3256" s="525"/>
      <c r="G3256" s="525"/>
      <c r="H3256" s="525"/>
      <c r="I3256" s="153">
        <v>0.5</v>
      </c>
      <c r="J3256" s="153">
        <v>0.2</v>
      </c>
      <c r="K3256" s="153">
        <v>0.2</v>
      </c>
      <c r="L3256" s="153">
        <v>0.1</v>
      </c>
      <c r="M3256" s="144">
        <v>0.9</v>
      </c>
      <c r="N3256" s="144">
        <v>0.1</v>
      </c>
      <c r="O3256" s="447"/>
      <c r="P3256" s="102"/>
      <c r="Z3256" s="143"/>
      <c r="AA3256" s="143"/>
      <c r="AB3256" s="143"/>
      <c r="AC3256" s="37"/>
    </row>
    <row r="3257" spans="1:29">
      <c r="A3257" s="442"/>
      <c r="B3257" s="432" t="s">
        <v>738</v>
      </c>
      <c r="C3257" s="432"/>
      <c r="D3257" s="432"/>
      <c r="E3257" s="432"/>
      <c r="F3257" s="432"/>
      <c r="G3257" s="432"/>
      <c r="H3257" s="158">
        <v>1</v>
      </c>
      <c r="I3257" s="115"/>
      <c r="J3257" s="115"/>
      <c r="K3257" s="115"/>
      <c r="L3257" s="115"/>
      <c r="M3257" s="115"/>
      <c r="N3257" s="115"/>
      <c r="O3257" s="115"/>
      <c r="P3257" s="102"/>
      <c r="Z3257" s="143"/>
      <c r="AA3257" s="143"/>
      <c r="AB3257" s="143"/>
      <c r="AC3257" s="37"/>
    </row>
    <row r="3258" spans="1:29">
      <c r="A3258" s="442"/>
      <c r="B3258" s="433" t="s">
        <v>739</v>
      </c>
      <c r="C3258" s="433"/>
      <c r="D3258" s="433"/>
      <c r="E3258" s="433"/>
      <c r="F3258" s="433"/>
      <c r="G3258" s="433"/>
      <c r="H3258" s="157">
        <f>(H3257/D3255)*G3255*H3253</f>
        <v>4340</v>
      </c>
      <c r="I3258" s="115"/>
      <c r="J3258" s="115"/>
      <c r="K3258" s="115"/>
      <c r="L3258" s="115"/>
      <c r="M3258" s="115"/>
      <c r="N3258" s="115"/>
      <c r="O3258" s="115"/>
      <c r="P3258" s="102"/>
      <c r="Z3258" s="143"/>
      <c r="AA3258" s="143"/>
      <c r="AB3258" s="143"/>
      <c r="AC3258" s="37"/>
    </row>
    <row r="3259" spans="1:29">
      <c r="A3259" s="442"/>
      <c r="B3259" s="432" t="s">
        <v>742</v>
      </c>
      <c r="C3259" s="432"/>
      <c r="D3259" s="432"/>
      <c r="E3259" s="432"/>
      <c r="F3259" s="432"/>
      <c r="G3259" s="432"/>
      <c r="H3259" s="158">
        <v>1</v>
      </c>
      <c r="I3259" s="130">
        <v>2</v>
      </c>
      <c r="J3259" s="130">
        <v>2</v>
      </c>
      <c r="K3259" s="115"/>
      <c r="L3259" s="115"/>
      <c r="M3259" s="115"/>
      <c r="N3259" s="115"/>
      <c r="O3259" s="115"/>
      <c r="P3259" s="102"/>
      <c r="Z3259" s="143"/>
      <c r="AA3259" s="143"/>
      <c r="AB3259" s="143"/>
      <c r="AC3259" s="37"/>
    </row>
    <row r="3260" spans="1:29">
      <c r="A3260" s="442"/>
      <c r="B3260" s="433" t="s">
        <v>743</v>
      </c>
      <c r="C3260" s="433"/>
      <c r="D3260" s="433"/>
      <c r="E3260" s="433"/>
      <c r="F3260" s="433"/>
      <c r="G3260" s="433"/>
      <c r="H3260" s="157">
        <f>(H3259/D3255)*G3255*H3253</f>
        <v>4340</v>
      </c>
      <c r="I3260" s="157">
        <f>(I3259/D3255)*G3255*I3253*I3256</f>
        <v>620</v>
      </c>
      <c r="J3260" s="157">
        <f>(J3259/D3255)*G3255*I3253*J3256</f>
        <v>248</v>
      </c>
      <c r="K3260" s="115"/>
      <c r="L3260" s="115"/>
      <c r="M3260" s="115"/>
      <c r="N3260" s="115"/>
      <c r="O3260" s="115"/>
      <c r="P3260" s="102"/>
      <c r="Z3260" s="143"/>
      <c r="AA3260" s="143"/>
      <c r="AB3260" s="143"/>
      <c r="AC3260" s="37"/>
    </row>
    <row r="3261" spans="1:29">
      <c r="A3261" s="442"/>
      <c r="B3261" s="432"/>
      <c r="C3261" s="432"/>
      <c r="D3261" s="432"/>
      <c r="E3261" s="432"/>
      <c r="F3261" s="432"/>
      <c r="G3261" s="432"/>
      <c r="H3261" s="115"/>
      <c r="I3261" s="115"/>
      <c r="J3261" s="115"/>
      <c r="K3261" s="115"/>
      <c r="L3261" s="115"/>
      <c r="M3261" s="115"/>
      <c r="N3261" s="115"/>
      <c r="O3261" s="115"/>
      <c r="P3261" s="102"/>
      <c r="Z3261" s="143"/>
      <c r="AA3261" s="143"/>
      <c r="AB3261" s="143"/>
      <c r="AC3261" s="37"/>
    </row>
    <row r="3262" spans="1:29">
      <c r="A3262" s="442"/>
      <c r="B3262" s="433"/>
      <c r="C3262" s="433"/>
      <c r="D3262" s="433"/>
      <c r="E3262" s="433"/>
      <c r="F3262" s="433"/>
      <c r="G3262" s="433"/>
      <c r="H3262" s="115"/>
      <c r="I3262" s="115"/>
      <c r="J3262" s="115"/>
      <c r="K3262" s="115"/>
      <c r="L3262" s="115"/>
      <c r="M3262" s="115"/>
      <c r="N3262" s="115"/>
      <c r="O3262" s="115"/>
      <c r="P3262" s="102"/>
      <c r="Z3262" s="143"/>
      <c r="AA3262" s="143"/>
      <c r="AB3262" s="143"/>
      <c r="AC3262" s="37"/>
    </row>
    <row r="3263" spans="1:29">
      <c r="A3263" s="442"/>
      <c r="B3263" s="432"/>
      <c r="C3263" s="432"/>
      <c r="D3263" s="432"/>
      <c r="E3263" s="432"/>
      <c r="F3263" s="432"/>
      <c r="G3263" s="432"/>
      <c r="H3263" s="115"/>
      <c r="I3263" s="115"/>
      <c r="J3263" s="115"/>
      <c r="K3263" s="115"/>
      <c r="L3263" s="115"/>
      <c r="M3263" s="115"/>
      <c r="N3263" s="115"/>
      <c r="O3263" s="115"/>
      <c r="P3263" s="102"/>
      <c r="Z3263" s="143"/>
      <c r="AA3263" s="143"/>
      <c r="AB3263" s="143"/>
      <c r="AC3263" s="37"/>
    </row>
    <row r="3264" spans="1:29">
      <c r="A3264" s="442"/>
      <c r="B3264" s="433"/>
      <c r="C3264" s="433"/>
      <c r="D3264" s="433"/>
      <c r="E3264" s="433"/>
      <c r="F3264" s="433"/>
      <c r="G3264" s="433"/>
      <c r="H3264" s="115"/>
      <c r="I3264" s="115"/>
      <c r="J3264" s="115"/>
      <c r="K3264" s="115"/>
      <c r="L3264" s="115"/>
      <c r="M3264" s="115"/>
      <c r="N3264" s="115"/>
      <c r="O3264" s="115"/>
      <c r="P3264" s="102"/>
      <c r="Z3264" s="143"/>
      <c r="AA3264" s="143"/>
      <c r="AB3264" s="143"/>
      <c r="AC3264" s="37"/>
    </row>
    <row r="3265" spans="1:29">
      <c r="A3265" s="442"/>
      <c r="B3265" s="432"/>
      <c r="C3265" s="432"/>
      <c r="D3265" s="432"/>
      <c r="E3265" s="432"/>
      <c r="F3265" s="432"/>
      <c r="G3265" s="432"/>
      <c r="H3265" s="115"/>
      <c r="I3265" s="115"/>
      <c r="J3265" s="115"/>
      <c r="K3265" s="115"/>
      <c r="L3265" s="115"/>
      <c r="M3265" s="115"/>
      <c r="N3265" s="115"/>
      <c r="O3265" s="115"/>
      <c r="P3265" s="102"/>
      <c r="Z3265" s="143"/>
      <c r="AA3265" s="143"/>
      <c r="AB3265" s="143"/>
      <c r="AC3265" s="37"/>
    </row>
    <row r="3266" spans="1:29">
      <c r="A3266" s="442"/>
      <c r="B3266" s="433"/>
      <c r="C3266" s="433"/>
      <c r="D3266" s="433"/>
      <c r="E3266" s="433"/>
      <c r="F3266" s="433"/>
      <c r="G3266" s="433"/>
      <c r="H3266" s="115"/>
      <c r="I3266" s="115"/>
      <c r="J3266" s="115"/>
      <c r="K3266" s="115"/>
      <c r="L3266" s="115"/>
      <c r="M3266" s="115"/>
      <c r="N3266" s="115"/>
      <c r="O3266" s="115"/>
      <c r="P3266" s="102"/>
      <c r="Z3266" s="143"/>
      <c r="AA3266" s="143"/>
      <c r="AB3266" s="143"/>
      <c r="AC3266" s="37"/>
    </row>
    <row r="3267" spans="1:29">
      <c r="A3267" s="442"/>
      <c r="B3267" s="448" t="s">
        <v>720</v>
      </c>
      <c r="C3267" s="448"/>
      <c r="D3267" s="448"/>
      <c r="E3267" s="448"/>
      <c r="F3267" s="448"/>
      <c r="G3267" s="448"/>
      <c r="H3267" s="152">
        <f t="shared" ref="H3267:O3268" si="211">H3257+H3259+H3261+H3263+H3265</f>
        <v>2</v>
      </c>
      <c r="I3267" s="152">
        <f t="shared" si="211"/>
        <v>2</v>
      </c>
      <c r="J3267" s="152">
        <f t="shared" si="211"/>
        <v>2</v>
      </c>
      <c r="K3267" s="152">
        <f t="shared" si="211"/>
        <v>0</v>
      </c>
      <c r="L3267" s="152">
        <f t="shared" si="211"/>
        <v>0</v>
      </c>
      <c r="M3267" s="152">
        <f t="shared" si="211"/>
        <v>0</v>
      </c>
      <c r="N3267" s="152">
        <f t="shared" si="211"/>
        <v>0</v>
      </c>
      <c r="O3267" s="152">
        <f t="shared" si="211"/>
        <v>0</v>
      </c>
      <c r="P3267" s="102"/>
      <c r="Z3267" s="143"/>
      <c r="AA3267" s="143"/>
      <c r="AB3267" s="143"/>
      <c r="AC3267" s="37"/>
    </row>
    <row r="3268" spans="1:29">
      <c r="A3268" s="442"/>
      <c r="B3268" s="439" t="s">
        <v>695</v>
      </c>
      <c r="C3268" s="439"/>
      <c r="D3268" s="439"/>
      <c r="E3268" s="439"/>
      <c r="F3268" s="439"/>
      <c r="G3268" s="439"/>
      <c r="H3268" s="117">
        <f t="shared" si="211"/>
        <v>8680</v>
      </c>
      <c r="I3268" s="117">
        <f t="shared" si="211"/>
        <v>620</v>
      </c>
      <c r="J3268" s="117">
        <f t="shared" si="211"/>
        <v>248</v>
      </c>
      <c r="K3268" s="117">
        <f t="shared" si="211"/>
        <v>0</v>
      </c>
      <c r="L3268" s="117">
        <f t="shared" si="211"/>
        <v>0</v>
      </c>
      <c r="M3268" s="117">
        <f t="shared" si="211"/>
        <v>0</v>
      </c>
      <c r="N3268" s="117">
        <f t="shared" si="211"/>
        <v>0</v>
      </c>
      <c r="O3268" s="117">
        <f t="shared" si="211"/>
        <v>0</v>
      </c>
      <c r="P3268" s="102"/>
      <c r="R3268" s="141"/>
      <c r="Z3268" s="143"/>
      <c r="AA3268" s="143"/>
      <c r="AB3268" s="143"/>
      <c r="AC3268" s="37"/>
    </row>
    <row r="3269" spans="1:29">
      <c r="A3269" s="442"/>
      <c r="B3269" s="449" t="s">
        <v>746</v>
      </c>
      <c r="C3269" s="449"/>
      <c r="D3269" s="449"/>
      <c r="E3269" s="449"/>
      <c r="F3269" s="449"/>
      <c r="G3269" s="449"/>
      <c r="H3269" s="470">
        <f>H3268</f>
        <v>8680</v>
      </c>
      <c r="I3269" s="470"/>
      <c r="J3269" s="470"/>
      <c r="K3269" s="470"/>
      <c r="L3269" s="470"/>
      <c r="M3269" s="470"/>
      <c r="N3269" s="470"/>
      <c r="O3269" s="470"/>
      <c r="P3269" s="102"/>
      <c r="Z3269" s="143"/>
      <c r="AA3269" s="143"/>
      <c r="AB3269" s="143"/>
      <c r="AC3269" s="37"/>
    </row>
    <row r="3270" spans="1:29">
      <c r="A3270" s="442"/>
      <c r="B3270" s="449" t="s">
        <v>747</v>
      </c>
      <c r="C3270" s="449"/>
      <c r="D3270" s="449"/>
      <c r="E3270" s="449"/>
      <c r="F3270" s="449"/>
      <c r="G3270" s="449"/>
      <c r="H3270" s="470">
        <f>SUM(I3268:M3268)</f>
        <v>868</v>
      </c>
      <c r="I3270" s="470"/>
      <c r="J3270" s="470"/>
      <c r="K3270" s="470"/>
      <c r="L3270" s="470"/>
      <c r="M3270" s="470"/>
      <c r="N3270" s="470"/>
      <c r="O3270" s="470"/>
      <c r="P3270" s="102"/>
      <c r="Z3270" s="143"/>
      <c r="AA3270" s="143"/>
      <c r="AB3270" s="143"/>
      <c r="AC3270" s="37"/>
    </row>
    <row r="3271" spans="1:29">
      <c r="A3271" s="442"/>
      <c r="B3271" s="449" t="s">
        <v>748</v>
      </c>
      <c r="C3271" s="449"/>
      <c r="D3271" s="449"/>
      <c r="E3271" s="449"/>
      <c r="F3271" s="449"/>
      <c r="G3271" s="449"/>
      <c r="H3271" s="470">
        <f>SUM(N3267:O3267)</f>
        <v>0</v>
      </c>
      <c r="I3271" s="470"/>
      <c r="J3271" s="470"/>
      <c r="K3271" s="470"/>
      <c r="L3271" s="470"/>
      <c r="M3271" s="470"/>
      <c r="N3271" s="470"/>
      <c r="O3271" s="470"/>
      <c r="P3271" s="102"/>
      <c r="Z3271" s="143"/>
      <c r="AA3271" s="143"/>
      <c r="AB3271" s="143"/>
      <c r="AC3271" s="37"/>
    </row>
    <row r="3272" spans="1:29">
      <c r="A3272" s="442"/>
      <c r="B3272" s="439" t="s">
        <v>721</v>
      </c>
      <c r="C3272" s="439"/>
      <c r="D3272" s="439"/>
      <c r="E3272" s="439"/>
      <c r="F3272" s="439"/>
      <c r="G3272" s="439"/>
      <c r="H3272" s="470">
        <f>SUM(H3269:O3271)</f>
        <v>9548</v>
      </c>
      <c r="I3272" s="470"/>
      <c r="J3272" s="470"/>
      <c r="K3272" s="470"/>
      <c r="L3272" s="470"/>
      <c r="M3272" s="470"/>
      <c r="N3272" s="470"/>
      <c r="O3272" s="470"/>
      <c r="P3272" s="102"/>
      <c r="Z3272" s="143"/>
      <c r="AA3272" s="143"/>
      <c r="AB3272" s="143"/>
      <c r="AC3272" s="37"/>
    </row>
    <row r="3273" spans="1:29">
      <c r="A3273" s="442"/>
      <c r="B3273" s="450" t="s">
        <v>749</v>
      </c>
      <c r="C3273" s="450"/>
      <c r="D3273" s="450"/>
      <c r="E3273" s="450"/>
      <c r="F3273" s="450"/>
      <c r="G3273" s="450"/>
      <c r="H3273" s="443">
        <f>H3272/G3255</f>
        <v>0.77</v>
      </c>
      <c r="I3273" s="443"/>
      <c r="J3273" s="443"/>
      <c r="K3273" s="443"/>
      <c r="L3273" s="443"/>
      <c r="M3273" s="443"/>
      <c r="N3273" s="443"/>
      <c r="O3273" s="443"/>
      <c r="P3273" s="102"/>
      <c r="Z3273" s="143"/>
      <c r="AA3273" s="143"/>
      <c r="AB3273" s="143"/>
      <c r="AC3273" s="37"/>
    </row>
    <row r="3274" spans="1:29" s="129" customFormat="1">
      <c r="A3274" s="121"/>
      <c r="B3274" s="121"/>
      <c r="C3274" s="121"/>
      <c r="D3274" s="121"/>
      <c r="E3274" s="121"/>
      <c r="F3274" s="122"/>
      <c r="G3274" s="122"/>
      <c r="H3274" s="123"/>
      <c r="I3274" s="124"/>
      <c r="J3274" s="124"/>
      <c r="K3274" s="124"/>
      <c r="L3274" s="125"/>
      <c r="M3274" s="125"/>
      <c r="N3274" s="127"/>
      <c r="O3274" s="127"/>
      <c r="P3274" s="127"/>
      <c r="Q3274" s="127"/>
      <c r="R3274" s="127"/>
      <c r="S3274" s="127"/>
      <c r="T3274" s="127"/>
      <c r="U3274" s="127"/>
      <c r="V3274" s="127"/>
      <c r="W3274" s="127"/>
      <c r="X3274" s="127"/>
      <c r="Y3274" s="127"/>
      <c r="Z3274" s="143"/>
      <c r="AA3274" s="143"/>
      <c r="AB3274" s="143"/>
      <c r="AC3274" s="37"/>
    </row>
    <row r="3275" spans="1:29" ht="15" customHeight="1">
      <c r="A3275" s="422" t="s">
        <v>678</v>
      </c>
      <c r="B3275" s="422" t="s">
        <v>679</v>
      </c>
      <c r="C3275" s="422" t="s">
        <v>680</v>
      </c>
      <c r="D3275" s="422" t="s">
        <v>681</v>
      </c>
      <c r="E3275" s="422" t="s">
        <v>682</v>
      </c>
      <c r="F3275" s="423" t="s">
        <v>683</v>
      </c>
      <c r="G3275" s="423" t="s">
        <v>684</v>
      </c>
      <c r="H3275" s="138">
        <v>0.55000000000000004</v>
      </c>
      <c r="I3275" s="451">
        <v>0.25</v>
      </c>
      <c r="J3275" s="451"/>
      <c r="K3275" s="451"/>
      <c r="L3275" s="451"/>
      <c r="M3275" s="444">
        <v>0.1</v>
      </c>
      <c r="N3275" s="444"/>
      <c r="O3275" s="139">
        <v>0.1</v>
      </c>
      <c r="P3275" s="102"/>
      <c r="Z3275" s="143"/>
      <c r="AA3275" s="143"/>
      <c r="AB3275" s="143"/>
      <c r="AC3275" s="37"/>
    </row>
    <row r="3276" spans="1:29" ht="14.25" customHeight="1">
      <c r="A3276" s="422"/>
      <c r="B3276" s="422"/>
      <c r="C3276" s="422"/>
      <c r="D3276" s="422"/>
      <c r="E3276" s="422"/>
      <c r="F3276" s="422"/>
      <c r="G3276" s="422"/>
      <c r="H3276" s="445" t="s">
        <v>727</v>
      </c>
      <c r="I3276" s="452" t="s">
        <v>728</v>
      </c>
      <c r="J3276" s="452"/>
      <c r="K3276" s="452"/>
      <c r="L3276" s="452"/>
      <c r="M3276" s="446" t="s">
        <v>729</v>
      </c>
      <c r="N3276" s="446"/>
      <c r="O3276" s="447" t="s">
        <v>730</v>
      </c>
      <c r="P3276" s="102"/>
      <c r="Z3276" s="143"/>
      <c r="AA3276" s="143"/>
      <c r="AB3276" s="143"/>
      <c r="AC3276" s="37"/>
    </row>
    <row r="3277" spans="1:29" ht="67.5" customHeight="1">
      <c r="A3277" s="442" t="s">
        <v>492</v>
      </c>
      <c r="B3277" s="526" t="s">
        <v>1066</v>
      </c>
      <c r="C3277" s="428">
        <v>1</v>
      </c>
      <c r="D3277" s="428">
        <v>1</v>
      </c>
      <c r="E3277" s="474" t="s">
        <v>618</v>
      </c>
      <c r="F3277" s="429">
        <v>5600</v>
      </c>
      <c r="G3277" s="429">
        <f>D3277*F3277</f>
        <v>5600</v>
      </c>
      <c r="H3277" s="445"/>
      <c r="I3277" s="154" t="s">
        <v>732</v>
      </c>
      <c r="J3277" s="154" t="s">
        <v>800</v>
      </c>
      <c r="K3277" s="154" t="s">
        <v>734</v>
      </c>
      <c r="L3277" s="154" t="s">
        <v>735</v>
      </c>
      <c r="M3277" s="144" t="s">
        <v>736</v>
      </c>
      <c r="N3277" s="144" t="s">
        <v>737</v>
      </c>
      <c r="O3277" s="447"/>
      <c r="P3277" s="102"/>
      <c r="Z3277" s="143"/>
      <c r="AA3277" s="143"/>
      <c r="AB3277" s="143"/>
      <c r="AC3277" s="37"/>
    </row>
    <row r="3278" spans="1:29" ht="39" customHeight="1">
      <c r="A3278" s="442"/>
      <c r="B3278" s="526"/>
      <c r="C3278" s="526"/>
      <c r="D3278" s="526"/>
      <c r="E3278" s="526"/>
      <c r="F3278" s="526"/>
      <c r="G3278" s="526"/>
      <c r="H3278" s="526"/>
      <c r="I3278" s="153">
        <v>0.5</v>
      </c>
      <c r="J3278" s="153">
        <v>0.2</v>
      </c>
      <c r="K3278" s="153">
        <v>0.2</v>
      </c>
      <c r="L3278" s="153">
        <v>0.1</v>
      </c>
      <c r="M3278" s="144">
        <v>0.9</v>
      </c>
      <c r="N3278" s="144">
        <v>0.1</v>
      </c>
      <c r="O3278" s="447"/>
      <c r="P3278" s="102"/>
      <c r="Z3278" s="143"/>
      <c r="AA3278" s="143"/>
      <c r="AB3278" s="143"/>
      <c r="AC3278" s="37"/>
    </row>
    <row r="3279" spans="1:29">
      <c r="A3279" s="442"/>
      <c r="B3279" s="432" t="s">
        <v>738</v>
      </c>
      <c r="C3279" s="432"/>
      <c r="D3279" s="432"/>
      <c r="E3279" s="432"/>
      <c r="F3279" s="432"/>
      <c r="G3279" s="432"/>
      <c r="H3279" s="158">
        <v>1</v>
      </c>
      <c r="I3279" s="115"/>
      <c r="J3279" s="115"/>
      <c r="K3279" s="115"/>
      <c r="L3279" s="115"/>
      <c r="M3279" s="115"/>
      <c r="N3279" s="115"/>
      <c r="O3279" s="115"/>
      <c r="P3279" s="102"/>
      <c r="Z3279" s="143"/>
      <c r="AA3279" s="143"/>
      <c r="AB3279" s="143"/>
      <c r="AC3279" s="37"/>
    </row>
    <row r="3280" spans="1:29">
      <c r="A3280" s="442"/>
      <c r="B3280" s="433" t="s">
        <v>739</v>
      </c>
      <c r="C3280" s="433"/>
      <c r="D3280" s="433"/>
      <c r="E3280" s="433"/>
      <c r="F3280" s="433"/>
      <c r="G3280" s="433"/>
      <c r="H3280" s="157">
        <f>(H3279/D3277)*G3277*H3275</f>
        <v>3080.0000000000005</v>
      </c>
      <c r="I3280" s="115"/>
      <c r="J3280" s="115"/>
      <c r="K3280" s="115"/>
      <c r="L3280" s="115"/>
      <c r="M3280" s="115"/>
      <c r="N3280" s="115"/>
      <c r="O3280" s="115"/>
      <c r="P3280" s="102"/>
      <c r="Z3280" s="143"/>
      <c r="AA3280" s="143"/>
      <c r="AB3280" s="143"/>
      <c r="AC3280" s="37"/>
    </row>
    <row r="3281" spans="1:29">
      <c r="A3281" s="442"/>
      <c r="B3281" s="432" t="s">
        <v>762</v>
      </c>
      <c r="C3281" s="432"/>
      <c r="D3281" s="432"/>
      <c r="E3281" s="432"/>
      <c r="F3281" s="432"/>
      <c r="G3281" s="432"/>
      <c r="H3281" s="115"/>
      <c r="I3281" s="115"/>
      <c r="J3281" s="130">
        <v>1</v>
      </c>
      <c r="K3281" s="115"/>
      <c r="L3281" s="115"/>
      <c r="M3281" s="115"/>
      <c r="N3281" s="115"/>
      <c r="O3281" s="115"/>
      <c r="P3281" s="102"/>
      <c r="Z3281" s="143"/>
      <c r="AA3281" s="143"/>
      <c r="AB3281" s="143"/>
      <c r="AC3281" s="37"/>
    </row>
    <row r="3282" spans="1:29">
      <c r="A3282" s="442"/>
      <c r="B3282" s="433" t="s">
        <v>763</v>
      </c>
      <c r="C3282" s="433"/>
      <c r="D3282" s="433"/>
      <c r="E3282" s="433"/>
      <c r="F3282" s="433"/>
      <c r="G3282" s="433"/>
      <c r="H3282" s="115"/>
      <c r="I3282" s="115"/>
      <c r="J3282" s="157">
        <f>(J3281/D3277)*I3275*J3278*G3277</f>
        <v>280</v>
      </c>
      <c r="K3282" s="115"/>
      <c r="L3282" s="115"/>
      <c r="M3282" s="115"/>
      <c r="N3282" s="115"/>
      <c r="O3282" s="115"/>
      <c r="P3282" s="102"/>
      <c r="Z3282" s="143"/>
      <c r="AA3282" s="143"/>
      <c r="AB3282" s="143"/>
      <c r="AC3282" s="37"/>
    </row>
    <row r="3283" spans="1:29">
      <c r="A3283" s="442"/>
      <c r="B3283" s="432" t="s">
        <v>742</v>
      </c>
      <c r="C3283" s="432"/>
      <c r="D3283" s="432"/>
      <c r="E3283" s="432"/>
      <c r="F3283" s="432"/>
      <c r="G3283" s="432"/>
      <c r="H3283" s="115"/>
      <c r="I3283" s="130">
        <v>1</v>
      </c>
      <c r="J3283" s="115"/>
      <c r="K3283" s="130">
        <v>1</v>
      </c>
      <c r="L3283" s="130">
        <v>1</v>
      </c>
      <c r="M3283" s="115"/>
      <c r="N3283" s="115"/>
      <c r="O3283" s="115"/>
      <c r="P3283" s="102"/>
      <c r="Z3283" s="143"/>
      <c r="AA3283" s="143"/>
      <c r="AB3283" s="143"/>
      <c r="AC3283" s="37"/>
    </row>
    <row r="3284" spans="1:29">
      <c r="A3284" s="442"/>
      <c r="B3284" s="433" t="s">
        <v>743</v>
      </c>
      <c r="C3284" s="433"/>
      <c r="D3284" s="433"/>
      <c r="E3284" s="433"/>
      <c r="F3284" s="433"/>
      <c r="G3284" s="433"/>
      <c r="H3284" s="115"/>
      <c r="I3284" s="157">
        <f>(I3283/D3277)*G3277*I3275*I3278</f>
        <v>700</v>
      </c>
      <c r="J3284" s="115"/>
      <c r="K3284" s="157">
        <f>(K3283/D3277)*G3277*I3275*K3278</f>
        <v>280</v>
      </c>
      <c r="L3284" s="157">
        <f>(L3283/D3277)*G3277*I3275*L3278</f>
        <v>140</v>
      </c>
      <c r="M3284" s="115"/>
      <c r="N3284" s="115"/>
      <c r="O3284" s="115"/>
      <c r="P3284" s="102"/>
      <c r="Z3284" s="143"/>
      <c r="AA3284" s="143"/>
      <c r="AB3284" s="143"/>
      <c r="AC3284" s="37"/>
    </row>
    <row r="3285" spans="1:29">
      <c r="A3285" s="442"/>
      <c r="B3285" s="432"/>
      <c r="C3285" s="432"/>
      <c r="D3285" s="432"/>
      <c r="E3285" s="432"/>
      <c r="F3285" s="432"/>
      <c r="G3285" s="432"/>
      <c r="H3285" s="115"/>
      <c r="I3285" s="115"/>
      <c r="J3285" s="115"/>
      <c r="K3285" s="115"/>
      <c r="L3285" s="115"/>
      <c r="M3285" s="115"/>
      <c r="N3285" s="115"/>
      <c r="O3285" s="115"/>
      <c r="P3285" s="102"/>
      <c r="Z3285" s="143"/>
      <c r="AA3285" s="143"/>
      <c r="AB3285" s="143"/>
      <c r="AC3285" s="37"/>
    </row>
    <row r="3286" spans="1:29">
      <c r="A3286" s="442"/>
      <c r="B3286" s="433"/>
      <c r="C3286" s="433"/>
      <c r="D3286" s="433"/>
      <c r="E3286" s="433"/>
      <c r="F3286" s="433"/>
      <c r="G3286" s="433"/>
      <c r="H3286" s="115"/>
      <c r="I3286" s="115"/>
      <c r="J3286" s="115"/>
      <c r="K3286" s="115"/>
      <c r="L3286" s="115"/>
      <c r="M3286" s="115"/>
      <c r="N3286" s="115"/>
      <c r="O3286" s="115"/>
      <c r="P3286" s="102"/>
      <c r="Z3286" s="143"/>
      <c r="AA3286" s="143"/>
      <c r="AB3286" s="143"/>
      <c r="AC3286" s="37"/>
    </row>
    <row r="3287" spans="1:29">
      <c r="A3287" s="442"/>
      <c r="B3287" s="432"/>
      <c r="C3287" s="432"/>
      <c r="D3287" s="432"/>
      <c r="E3287" s="432"/>
      <c r="F3287" s="432"/>
      <c r="G3287" s="432"/>
      <c r="H3287" s="115"/>
      <c r="I3287" s="115"/>
      <c r="J3287" s="115"/>
      <c r="K3287" s="115"/>
      <c r="L3287" s="115"/>
      <c r="M3287" s="115"/>
      <c r="N3287" s="115"/>
      <c r="O3287" s="115"/>
      <c r="P3287" s="102"/>
      <c r="Z3287" s="143"/>
      <c r="AA3287" s="143"/>
      <c r="AB3287" s="143"/>
      <c r="AC3287" s="37"/>
    </row>
    <row r="3288" spans="1:29">
      <c r="A3288" s="442"/>
      <c r="B3288" s="433"/>
      <c r="C3288" s="433"/>
      <c r="D3288" s="433"/>
      <c r="E3288" s="433"/>
      <c r="F3288" s="433"/>
      <c r="G3288" s="433"/>
      <c r="H3288" s="115"/>
      <c r="I3288" s="115"/>
      <c r="J3288" s="115"/>
      <c r="K3288" s="115"/>
      <c r="L3288" s="115"/>
      <c r="M3288" s="115"/>
      <c r="N3288" s="115"/>
      <c r="O3288" s="115"/>
      <c r="P3288" s="102"/>
      <c r="Z3288" s="143"/>
      <c r="AA3288" s="143"/>
      <c r="AB3288" s="143"/>
      <c r="AC3288" s="37"/>
    </row>
    <row r="3289" spans="1:29">
      <c r="A3289" s="442"/>
      <c r="B3289" s="448" t="s">
        <v>720</v>
      </c>
      <c r="C3289" s="448"/>
      <c r="D3289" s="448"/>
      <c r="E3289" s="448"/>
      <c r="F3289" s="448"/>
      <c r="G3289" s="448"/>
      <c r="H3289" s="152">
        <f t="shared" ref="H3289:O3290" si="212">H3279+H3281+H3283+H3285+H3287</f>
        <v>1</v>
      </c>
      <c r="I3289" s="152">
        <f t="shared" si="212"/>
        <v>1</v>
      </c>
      <c r="J3289" s="152">
        <f t="shared" si="212"/>
        <v>1</v>
      </c>
      <c r="K3289" s="152">
        <f t="shared" si="212"/>
        <v>1</v>
      </c>
      <c r="L3289" s="152">
        <f t="shared" si="212"/>
        <v>1</v>
      </c>
      <c r="M3289" s="152">
        <f t="shared" si="212"/>
        <v>0</v>
      </c>
      <c r="N3289" s="152">
        <f t="shared" si="212"/>
        <v>0</v>
      </c>
      <c r="O3289" s="152">
        <f t="shared" si="212"/>
        <v>0</v>
      </c>
      <c r="P3289" s="102"/>
      <c r="Z3289" s="143"/>
      <c r="AA3289" s="143"/>
      <c r="AB3289" s="143"/>
      <c r="AC3289" s="37"/>
    </row>
    <row r="3290" spans="1:29">
      <c r="A3290" s="442"/>
      <c r="B3290" s="439" t="s">
        <v>695</v>
      </c>
      <c r="C3290" s="439"/>
      <c r="D3290" s="439"/>
      <c r="E3290" s="439"/>
      <c r="F3290" s="439"/>
      <c r="G3290" s="439"/>
      <c r="H3290" s="117">
        <f t="shared" si="212"/>
        <v>3080.0000000000005</v>
      </c>
      <c r="I3290" s="117">
        <f t="shared" si="212"/>
        <v>700</v>
      </c>
      <c r="J3290" s="117">
        <f t="shared" si="212"/>
        <v>280</v>
      </c>
      <c r="K3290" s="117">
        <f t="shared" si="212"/>
        <v>280</v>
      </c>
      <c r="L3290" s="117">
        <f t="shared" si="212"/>
        <v>140</v>
      </c>
      <c r="M3290" s="117">
        <f t="shared" si="212"/>
        <v>0</v>
      </c>
      <c r="N3290" s="117">
        <f t="shared" si="212"/>
        <v>0</v>
      </c>
      <c r="O3290" s="117">
        <f t="shared" si="212"/>
        <v>0</v>
      </c>
      <c r="P3290" s="102"/>
      <c r="R3290" s="141"/>
      <c r="Z3290" s="143"/>
      <c r="AA3290" s="143"/>
      <c r="AB3290" s="143"/>
      <c r="AC3290" s="37"/>
    </row>
    <row r="3291" spans="1:29">
      <c r="A3291" s="442"/>
      <c r="B3291" s="449" t="s">
        <v>746</v>
      </c>
      <c r="C3291" s="449"/>
      <c r="D3291" s="449"/>
      <c r="E3291" s="449"/>
      <c r="F3291" s="449"/>
      <c r="G3291" s="449"/>
      <c r="H3291" s="440">
        <f>H3290</f>
        <v>3080.0000000000005</v>
      </c>
      <c r="I3291" s="440"/>
      <c r="J3291" s="440"/>
      <c r="K3291" s="440"/>
      <c r="L3291" s="440"/>
      <c r="M3291" s="440"/>
      <c r="N3291" s="440"/>
      <c r="O3291" s="440"/>
      <c r="P3291" s="102"/>
      <c r="Z3291" s="143"/>
      <c r="AA3291" s="143"/>
      <c r="AB3291" s="143"/>
      <c r="AC3291" s="37"/>
    </row>
    <row r="3292" spans="1:29">
      <c r="A3292" s="442"/>
      <c r="B3292" s="449" t="s">
        <v>747</v>
      </c>
      <c r="C3292" s="449"/>
      <c r="D3292" s="449"/>
      <c r="E3292" s="449"/>
      <c r="F3292" s="449"/>
      <c r="G3292" s="449"/>
      <c r="H3292" s="440">
        <f>SUM(I3290:M3290)</f>
        <v>1400</v>
      </c>
      <c r="I3292" s="440"/>
      <c r="J3292" s="440"/>
      <c r="K3292" s="440"/>
      <c r="L3292" s="440"/>
      <c r="M3292" s="440"/>
      <c r="N3292" s="440"/>
      <c r="O3292" s="440"/>
      <c r="P3292" s="102"/>
      <c r="Z3292" s="143"/>
      <c r="AA3292" s="143"/>
      <c r="AB3292" s="143"/>
      <c r="AC3292" s="37"/>
    </row>
    <row r="3293" spans="1:29">
      <c r="A3293" s="442"/>
      <c r="B3293" s="449" t="s">
        <v>748</v>
      </c>
      <c r="C3293" s="449"/>
      <c r="D3293" s="449"/>
      <c r="E3293" s="449"/>
      <c r="F3293" s="449"/>
      <c r="G3293" s="449"/>
      <c r="H3293" s="440">
        <f>SUM(N3289:O3289)</f>
        <v>0</v>
      </c>
      <c r="I3293" s="440"/>
      <c r="J3293" s="440"/>
      <c r="K3293" s="440"/>
      <c r="L3293" s="440"/>
      <c r="M3293" s="440"/>
      <c r="N3293" s="440"/>
      <c r="O3293" s="440"/>
      <c r="P3293" s="102"/>
      <c r="Z3293" s="143"/>
      <c r="AA3293" s="143"/>
      <c r="AB3293" s="143"/>
      <c r="AC3293" s="37"/>
    </row>
    <row r="3294" spans="1:29">
      <c r="A3294" s="442"/>
      <c r="B3294" s="439" t="s">
        <v>721</v>
      </c>
      <c r="C3294" s="439"/>
      <c r="D3294" s="439"/>
      <c r="E3294" s="439"/>
      <c r="F3294" s="439"/>
      <c r="G3294" s="439"/>
      <c r="H3294" s="440">
        <f>SUM(H3291:O3293)</f>
        <v>4480</v>
      </c>
      <c r="I3294" s="440"/>
      <c r="J3294" s="440"/>
      <c r="K3294" s="440"/>
      <c r="L3294" s="440"/>
      <c r="M3294" s="440"/>
      <c r="N3294" s="440"/>
      <c r="O3294" s="440"/>
      <c r="P3294" s="102"/>
      <c r="Z3294" s="143"/>
      <c r="AA3294" s="143"/>
      <c r="AB3294" s="143"/>
      <c r="AC3294" s="37"/>
    </row>
    <row r="3295" spans="1:29">
      <c r="A3295" s="442"/>
      <c r="B3295" s="450" t="s">
        <v>749</v>
      </c>
      <c r="C3295" s="450"/>
      <c r="D3295" s="450"/>
      <c r="E3295" s="450"/>
      <c r="F3295" s="450"/>
      <c r="G3295" s="450"/>
      <c r="H3295" s="443">
        <f>H3294/G3277</f>
        <v>0.8</v>
      </c>
      <c r="I3295" s="443"/>
      <c r="J3295" s="443"/>
      <c r="K3295" s="443"/>
      <c r="L3295" s="443"/>
      <c r="M3295" s="443"/>
      <c r="N3295" s="443"/>
      <c r="O3295" s="443"/>
      <c r="P3295" s="102"/>
      <c r="Z3295" s="143"/>
      <c r="AA3295" s="143"/>
      <c r="AB3295" s="143"/>
      <c r="AC3295" s="37"/>
    </row>
    <row r="3296" spans="1:29" s="129" customFormat="1">
      <c r="A3296" s="121"/>
      <c r="B3296" s="121"/>
      <c r="C3296" s="121"/>
      <c r="D3296" s="121"/>
      <c r="E3296" s="121"/>
      <c r="F3296" s="122"/>
      <c r="G3296" s="122"/>
      <c r="H3296" s="123"/>
      <c r="I3296" s="124"/>
      <c r="J3296" s="124"/>
      <c r="K3296" s="124"/>
      <c r="L3296" s="125"/>
      <c r="M3296" s="125"/>
      <c r="N3296" s="127"/>
      <c r="O3296" s="127"/>
      <c r="P3296" s="127"/>
      <c r="Q3296" s="127"/>
      <c r="R3296" s="127"/>
      <c r="S3296" s="127"/>
      <c r="T3296" s="127"/>
      <c r="U3296" s="127"/>
      <c r="V3296" s="127"/>
      <c r="W3296" s="127"/>
      <c r="X3296" s="127"/>
      <c r="Y3296" s="127"/>
      <c r="Z3296" s="143"/>
      <c r="AA3296" s="143"/>
      <c r="AB3296" s="143"/>
      <c r="AC3296" s="37"/>
    </row>
    <row r="3297" spans="1:29" ht="15" customHeight="1">
      <c r="A3297" s="422" t="s">
        <v>678</v>
      </c>
      <c r="B3297" s="422" t="s">
        <v>679</v>
      </c>
      <c r="C3297" s="422" t="s">
        <v>680</v>
      </c>
      <c r="D3297" s="422" t="s">
        <v>681</v>
      </c>
      <c r="E3297" s="422" t="s">
        <v>682</v>
      </c>
      <c r="F3297" s="423" t="s">
        <v>683</v>
      </c>
      <c r="G3297" s="423" t="s">
        <v>684</v>
      </c>
      <c r="H3297" s="138">
        <v>0.55000000000000004</v>
      </c>
      <c r="I3297" s="451">
        <v>0.25</v>
      </c>
      <c r="J3297" s="451"/>
      <c r="K3297" s="451"/>
      <c r="L3297" s="451"/>
      <c r="M3297" s="444">
        <v>0.1</v>
      </c>
      <c r="N3297" s="444"/>
      <c r="O3297" s="139">
        <v>0.1</v>
      </c>
      <c r="P3297" s="102"/>
      <c r="Z3297" s="143"/>
      <c r="AA3297" s="143"/>
      <c r="AB3297" s="143"/>
      <c r="AC3297" s="37"/>
    </row>
    <row r="3298" spans="1:29" ht="14.25" customHeight="1">
      <c r="A3298" s="422"/>
      <c r="B3298" s="422"/>
      <c r="C3298" s="422"/>
      <c r="D3298" s="422"/>
      <c r="E3298" s="422"/>
      <c r="F3298" s="422"/>
      <c r="G3298" s="422"/>
      <c r="H3298" s="445" t="s">
        <v>727</v>
      </c>
      <c r="I3298" s="452" t="s">
        <v>728</v>
      </c>
      <c r="J3298" s="452"/>
      <c r="K3298" s="452"/>
      <c r="L3298" s="452"/>
      <c r="M3298" s="446" t="s">
        <v>729</v>
      </c>
      <c r="N3298" s="446"/>
      <c r="O3298" s="447" t="s">
        <v>730</v>
      </c>
      <c r="P3298" s="102"/>
      <c r="Z3298" s="143"/>
      <c r="AA3298" s="143"/>
      <c r="AB3298" s="143"/>
      <c r="AC3298" s="37"/>
    </row>
    <row r="3299" spans="1:29" ht="67.5" customHeight="1">
      <c r="A3299" s="442" t="s">
        <v>493</v>
      </c>
      <c r="B3299" s="525" t="s">
        <v>804</v>
      </c>
      <c r="C3299" s="428">
        <v>1</v>
      </c>
      <c r="D3299" s="428">
        <v>1</v>
      </c>
      <c r="E3299" s="474" t="s">
        <v>618</v>
      </c>
      <c r="F3299" s="429">
        <v>1850</v>
      </c>
      <c r="G3299" s="429">
        <v>1850</v>
      </c>
      <c r="H3299" s="445"/>
      <c r="I3299" s="154" t="s">
        <v>732</v>
      </c>
      <c r="J3299" s="154" t="s">
        <v>800</v>
      </c>
      <c r="K3299" s="154" t="s">
        <v>734</v>
      </c>
      <c r="L3299" s="154" t="s">
        <v>735</v>
      </c>
      <c r="M3299" s="144" t="s">
        <v>736</v>
      </c>
      <c r="N3299" s="144" t="s">
        <v>737</v>
      </c>
      <c r="O3299" s="447"/>
      <c r="P3299" s="102"/>
      <c r="Z3299" s="143"/>
      <c r="AA3299" s="143"/>
      <c r="AB3299" s="143"/>
      <c r="AC3299" s="37"/>
    </row>
    <row r="3300" spans="1:29" ht="39" customHeight="1">
      <c r="A3300" s="442"/>
      <c r="B3300" s="525"/>
      <c r="C3300" s="525"/>
      <c r="D3300" s="525"/>
      <c r="E3300" s="525"/>
      <c r="F3300" s="525"/>
      <c r="G3300" s="525"/>
      <c r="H3300" s="525"/>
      <c r="I3300" s="153">
        <v>0.5</v>
      </c>
      <c r="J3300" s="153">
        <v>0.2</v>
      </c>
      <c r="K3300" s="153">
        <v>0.2</v>
      </c>
      <c r="L3300" s="153">
        <v>0.1</v>
      </c>
      <c r="M3300" s="144">
        <v>0.9</v>
      </c>
      <c r="N3300" s="144">
        <v>0.1</v>
      </c>
      <c r="O3300" s="447"/>
      <c r="P3300" s="102"/>
      <c r="Z3300" s="143"/>
      <c r="AA3300" s="143"/>
      <c r="AB3300" s="143"/>
      <c r="AC3300" s="37"/>
    </row>
    <row r="3301" spans="1:29">
      <c r="A3301" s="442"/>
      <c r="B3301" s="432" t="s">
        <v>718</v>
      </c>
      <c r="C3301" s="432"/>
      <c r="D3301" s="432"/>
      <c r="E3301" s="432"/>
      <c r="F3301" s="432"/>
      <c r="G3301" s="432"/>
      <c r="H3301" s="158">
        <v>1</v>
      </c>
      <c r="I3301" s="115"/>
      <c r="J3301" s="115"/>
      <c r="K3301" s="115"/>
      <c r="L3301" s="115"/>
      <c r="M3301" s="115"/>
      <c r="N3301" s="115"/>
      <c r="O3301" s="115"/>
      <c r="P3301" s="102"/>
      <c r="Z3301" s="143"/>
      <c r="AA3301" s="143"/>
      <c r="AB3301" s="143"/>
      <c r="AC3301" s="37"/>
    </row>
    <row r="3302" spans="1:29">
      <c r="A3302" s="442"/>
      <c r="B3302" s="433" t="s">
        <v>719</v>
      </c>
      <c r="C3302" s="433"/>
      <c r="D3302" s="433"/>
      <c r="E3302" s="433"/>
      <c r="F3302" s="433"/>
      <c r="G3302" s="433"/>
      <c r="H3302" s="157">
        <f>(H3301/C3299)*G3299*H3297</f>
        <v>1017.5000000000001</v>
      </c>
      <c r="I3302" s="115"/>
      <c r="J3302" s="115"/>
      <c r="K3302" s="115"/>
      <c r="L3302" s="115"/>
      <c r="M3302" s="115"/>
      <c r="N3302" s="115"/>
      <c r="O3302" s="115"/>
      <c r="P3302" s="102"/>
      <c r="Z3302" s="143"/>
      <c r="AA3302" s="143"/>
      <c r="AB3302" s="143"/>
      <c r="AC3302" s="37"/>
    </row>
    <row r="3303" spans="1:29">
      <c r="A3303" s="442"/>
      <c r="B3303" s="432" t="s">
        <v>742</v>
      </c>
      <c r="C3303" s="432"/>
      <c r="D3303" s="432"/>
      <c r="E3303" s="432"/>
      <c r="F3303" s="432"/>
      <c r="G3303" s="432"/>
      <c r="H3303" s="115"/>
      <c r="I3303" s="130">
        <v>1</v>
      </c>
      <c r="J3303" s="130">
        <v>1</v>
      </c>
      <c r="K3303" s="115"/>
      <c r="L3303" s="115"/>
      <c r="M3303" s="115"/>
      <c r="N3303" s="115"/>
      <c r="O3303" s="115"/>
      <c r="P3303" s="102"/>
      <c r="Z3303" s="143"/>
      <c r="AA3303" s="143"/>
      <c r="AB3303" s="143"/>
      <c r="AC3303" s="37"/>
    </row>
    <row r="3304" spans="1:29">
      <c r="A3304" s="442"/>
      <c r="B3304" s="433" t="s">
        <v>743</v>
      </c>
      <c r="C3304" s="433"/>
      <c r="D3304" s="433"/>
      <c r="E3304" s="433"/>
      <c r="F3304" s="433"/>
      <c r="G3304" s="433"/>
      <c r="H3304" s="115"/>
      <c r="I3304" s="157">
        <f>(I3303/D3299)*G3299*I3297*I3300</f>
        <v>231.25</v>
      </c>
      <c r="J3304" s="157">
        <f>(J3303/D3299)*I3297*J3300*G3299</f>
        <v>92.5</v>
      </c>
      <c r="K3304" s="115"/>
      <c r="L3304" s="115"/>
      <c r="M3304" s="115"/>
      <c r="N3304" s="115"/>
      <c r="O3304" s="115"/>
      <c r="P3304" s="102"/>
      <c r="Z3304" s="143"/>
      <c r="AA3304" s="143"/>
      <c r="AB3304" s="143"/>
      <c r="AC3304" s="37"/>
    </row>
    <row r="3305" spans="1:29">
      <c r="A3305" s="442"/>
      <c r="B3305" s="432" t="s">
        <v>766</v>
      </c>
      <c r="C3305" s="432"/>
      <c r="D3305" s="432"/>
      <c r="E3305" s="432"/>
      <c r="F3305" s="432"/>
      <c r="G3305" s="432"/>
      <c r="H3305" s="115"/>
      <c r="I3305" s="115"/>
      <c r="J3305" s="130">
        <v>1</v>
      </c>
      <c r="K3305" s="115"/>
      <c r="L3305" s="130">
        <v>1</v>
      </c>
      <c r="M3305" s="115"/>
      <c r="N3305" s="115"/>
      <c r="O3305" s="115"/>
      <c r="P3305" s="102"/>
      <c r="Z3305" s="143"/>
      <c r="AA3305" s="143"/>
      <c r="AB3305" s="143"/>
      <c r="AC3305" s="37"/>
    </row>
    <row r="3306" spans="1:29">
      <c r="A3306" s="442"/>
      <c r="B3306" s="433" t="s">
        <v>767</v>
      </c>
      <c r="C3306" s="433"/>
      <c r="D3306" s="433"/>
      <c r="E3306" s="433"/>
      <c r="F3306" s="433"/>
      <c r="G3306" s="433"/>
      <c r="H3306" s="115"/>
      <c r="I3306" s="115"/>
      <c r="J3306" s="157">
        <f>(J3305/D3299)*G3299*I3297*J3300</f>
        <v>92.5</v>
      </c>
      <c r="K3306" s="115"/>
      <c r="L3306" s="157">
        <f>(L3305/D3299)*G3299*I3297*L3300</f>
        <v>46.25</v>
      </c>
      <c r="M3306" s="115"/>
      <c r="N3306" s="115"/>
      <c r="O3306" s="115"/>
      <c r="P3306" s="102"/>
      <c r="Z3306" s="143"/>
      <c r="AA3306" s="143"/>
      <c r="AB3306" s="143"/>
      <c r="AC3306" s="37"/>
    </row>
    <row r="3307" spans="1:29">
      <c r="A3307" s="442"/>
      <c r="B3307" s="432"/>
      <c r="C3307" s="432"/>
      <c r="D3307" s="432"/>
      <c r="E3307" s="432"/>
      <c r="F3307" s="432"/>
      <c r="G3307" s="432"/>
      <c r="H3307" s="115"/>
      <c r="I3307" s="115"/>
      <c r="J3307" s="115"/>
      <c r="K3307" s="115"/>
      <c r="L3307" s="115"/>
      <c r="M3307" s="115"/>
      <c r="N3307" s="115"/>
      <c r="O3307" s="115"/>
      <c r="P3307" s="102"/>
      <c r="Z3307" s="143"/>
      <c r="AA3307" s="143"/>
      <c r="AB3307" s="143"/>
      <c r="AC3307" s="37"/>
    </row>
    <row r="3308" spans="1:29">
      <c r="A3308" s="442"/>
      <c r="B3308" s="433"/>
      <c r="C3308" s="433"/>
      <c r="D3308" s="433"/>
      <c r="E3308" s="433"/>
      <c r="F3308" s="433"/>
      <c r="G3308" s="433"/>
      <c r="H3308" s="115"/>
      <c r="I3308" s="115"/>
      <c r="J3308" s="115"/>
      <c r="K3308" s="115"/>
      <c r="L3308" s="115"/>
      <c r="M3308" s="115"/>
      <c r="N3308" s="115"/>
      <c r="O3308" s="115"/>
      <c r="P3308" s="102"/>
      <c r="Z3308" s="143"/>
      <c r="AA3308" s="143"/>
      <c r="AB3308" s="143"/>
      <c r="AC3308" s="37"/>
    </row>
    <row r="3309" spans="1:29">
      <c r="A3309" s="442"/>
      <c r="B3309" s="432"/>
      <c r="C3309" s="432"/>
      <c r="D3309" s="432"/>
      <c r="E3309" s="432"/>
      <c r="F3309" s="432"/>
      <c r="G3309" s="432"/>
      <c r="H3309" s="115"/>
      <c r="I3309" s="115"/>
      <c r="J3309" s="115"/>
      <c r="K3309" s="115"/>
      <c r="L3309" s="115"/>
      <c r="M3309" s="115"/>
      <c r="N3309" s="115"/>
      <c r="O3309" s="115"/>
      <c r="P3309" s="102"/>
      <c r="Z3309" s="143"/>
      <c r="AA3309" s="143"/>
      <c r="AB3309" s="143"/>
      <c r="AC3309" s="37"/>
    </row>
    <row r="3310" spans="1:29">
      <c r="A3310" s="442"/>
      <c r="B3310" s="433"/>
      <c r="C3310" s="433"/>
      <c r="D3310" s="433"/>
      <c r="E3310" s="433"/>
      <c r="F3310" s="433"/>
      <c r="G3310" s="433"/>
      <c r="H3310" s="115"/>
      <c r="I3310" s="115"/>
      <c r="J3310" s="115"/>
      <c r="K3310" s="115"/>
      <c r="L3310" s="115"/>
      <c r="M3310" s="115"/>
      <c r="N3310" s="115"/>
      <c r="O3310" s="115"/>
      <c r="P3310" s="102"/>
      <c r="Z3310" s="143"/>
      <c r="AA3310" s="143"/>
      <c r="AB3310" s="143"/>
      <c r="AC3310" s="37"/>
    </row>
    <row r="3311" spans="1:29">
      <c r="A3311" s="442"/>
      <c r="B3311" s="448" t="s">
        <v>720</v>
      </c>
      <c r="C3311" s="448"/>
      <c r="D3311" s="448"/>
      <c r="E3311" s="448"/>
      <c r="F3311" s="448"/>
      <c r="G3311" s="448"/>
      <c r="H3311" s="152">
        <f t="shared" ref="H3311:O3312" si="213">H3301+H3303+H3305+H3307+H3309</f>
        <v>1</v>
      </c>
      <c r="I3311" s="152">
        <f t="shared" si="213"/>
        <v>1</v>
      </c>
      <c r="J3311" s="152">
        <f t="shared" si="213"/>
        <v>2</v>
      </c>
      <c r="K3311" s="152">
        <f t="shared" si="213"/>
        <v>0</v>
      </c>
      <c r="L3311" s="152">
        <f t="shared" si="213"/>
        <v>1</v>
      </c>
      <c r="M3311" s="152">
        <f t="shared" si="213"/>
        <v>0</v>
      </c>
      <c r="N3311" s="152">
        <f t="shared" si="213"/>
        <v>0</v>
      </c>
      <c r="O3311" s="152">
        <f t="shared" si="213"/>
        <v>0</v>
      </c>
      <c r="P3311" s="102"/>
      <c r="Z3311" s="143"/>
      <c r="AA3311" s="143"/>
      <c r="AB3311" s="143"/>
      <c r="AC3311" s="37"/>
    </row>
    <row r="3312" spans="1:29">
      <c r="A3312" s="442"/>
      <c r="B3312" s="439" t="s">
        <v>695</v>
      </c>
      <c r="C3312" s="439"/>
      <c r="D3312" s="439"/>
      <c r="E3312" s="439"/>
      <c r="F3312" s="439"/>
      <c r="G3312" s="439"/>
      <c r="H3312" s="117">
        <f t="shared" si="213"/>
        <v>1017.5000000000001</v>
      </c>
      <c r="I3312" s="117">
        <f t="shared" si="213"/>
        <v>231.25</v>
      </c>
      <c r="J3312" s="117">
        <f t="shared" si="213"/>
        <v>185</v>
      </c>
      <c r="K3312" s="117">
        <f t="shared" si="213"/>
        <v>0</v>
      </c>
      <c r="L3312" s="117">
        <f t="shared" si="213"/>
        <v>46.25</v>
      </c>
      <c r="M3312" s="117">
        <f t="shared" si="213"/>
        <v>0</v>
      </c>
      <c r="N3312" s="117">
        <f t="shared" si="213"/>
        <v>0</v>
      </c>
      <c r="O3312" s="117">
        <f t="shared" si="213"/>
        <v>0</v>
      </c>
      <c r="P3312" s="102"/>
      <c r="R3312" s="141"/>
      <c r="Z3312" s="143"/>
      <c r="AA3312" s="143"/>
      <c r="AB3312" s="143"/>
      <c r="AC3312" s="37"/>
    </row>
    <row r="3313" spans="1:29">
      <c r="A3313" s="442"/>
      <c r="B3313" s="449" t="s">
        <v>746</v>
      </c>
      <c r="C3313" s="449"/>
      <c r="D3313" s="449"/>
      <c r="E3313" s="449"/>
      <c r="F3313" s="449"/>
      <c r="G3313" s="449"/>
      <c r="H3313" s="440">
        <f>H3312</f>
        <v>1017.5000000000001</v>
      </c>
      <c r="I3313" s="440"/>
      <c r="J3313" s="440"/>
      <c r="K3313" s="440"/>
      <c r="L3313" s="440"/>
      <c r="M3313" s="440"/>
      <c r="N3313" s="440"/>
      <c r="O3313" s="440"/>
      <c r="P3313" s="102"/>
      <c r="Z3313" s="143"/>
      <c r="AA3313" s="143"/>
      <c r="AB3313" s="143"/>
      <c r="AC3313" s="37"/>
    </row>
    <row r="3314" spans="1:29">
      <c r="A3314" s="442"/>
      <c r="B3314" s="449" t="s">
        <v>747</v>
      </c>
      <c r="C3314" s="449"/>
      <c r="D3314" s="449"/>
      <c r="E3314" s="449"/>
      <c r="F3314" s="449"/>
      <c r="G3314" s="449"/>
      <c r="H3314" s="440">
        <f>SUM(I3312:M3312)</f>
        <v>462.5</v>
      </c>
      <c r="I3314" s="440"/>
      <c r="J3314" s="440"/>
      <c r="K3314" s="440"/>
      <c r="L3314" s="440"/>
      <c r="M3314" s="440"/>
      <c r="N3314" s="440"/>
      <c r="O3314" s="440"/>
      <c r="P3314" s="102"/>
      <c r="Z3314" s="143"/>
      <c r="AA3314" s="143"/>
      <c r="AB3314" s="143"/>
      <c r="AC3314" s="37"/>
    </row>
    <row r="3315" spans="1:29">
      <c r="A3315" s="442"/>
      <c r="B3315" s="449" t="s">
        <v>748</v>
      </c>
      <c r="C3315" s="449"/>
      <c r="D3315" s="449"/>
      <c r="E3315" s="449"/>
      <c r="F3315" s="449"/>
      <c r="G3315" s="449"/>
      <c r="H3315" s="440">
        <f>SUM(N3311:O3311)</f>
        <v>0</v>
      </c>
      <c r="I3315" s="440"/>
      <c r="J3315" s="440"/>
      <c r="K3315" s="440"/>
      <c r="L3315" s="440"/>
      <c r="M3315" s="440"/>
      <c r="N3315" s="440"/>
      <c r="O3315" s="440"/>
      <c r="P3315" s="102"/>
      <c r="Z3315" s="143"/>
      <c r="AA3315" s="143"/>
      <c r="AB3315" s="143"/>
      <c r="AC3315" s="37"/>
    </row>
    <row r="3316" spans="1:29">
      <c r="A3316" s="442"/>
      <c r="B3316" s="439" t="s">
        <v>721</v>
      </c>
      <c r="C3316" s="439"/>
      <c r="D3316" s="439"/>
      <c r="E3316" s="439"/>
      <c r="F3316" s="439"/>
      <c r="G3316" s="439"/>
      <c r="H3316" s="440">
        <f>SUM(H3313:O3315)</f>
        <v>1480</v>
      </c>
      <c r="I3316" s="440"/>
      <c r="J3316" s="440"/>
      <c r="K3316" s="440"/>
      <c r="L3316" s="440"/>
      <c r="M3316" s="440"/>
      <c r="N3316" s="440"/>
      <c r="O3316" s="440"/>
      <c r="P3316" s="102"/>
      <c r="Z3316" s="143"/>
      <c r="AA3316" s="143"/>
      <c r="AB3316" s="143"/>
      <c r="AC3316" s="37"/>
    </row>
    <row r="3317" spans="1:29">
      <c r="A3317" s="442"/>
      <c r="B3317" s="450" t="s">
        <v>749</v>
      </c>
      <c r="C3317" s="450"/>
      <c r="D3317" s="450"/>
      <c r="E3317" s="450"/>
      <c r="F3317" s="450"/>
      <c r="G3317" s="450"/>
      <c r="H3317" s="443">
        <f>H3316/G3299</f>
        <v>0.8</v>
      </c>
      <c r="I3317" s="443"/>
      <c r="J3317" s="443"/>
      <c r="K3317" s="443"/>
      <c r="L3317" s="443"/>
      <c r="M3317" s="443"/>
      <c r="N3317" s="443"/>
      <c r="O3317" s="443"/>
      <c r="P3317" s="102"/>
      <c r="Z3317" s="143"/>
      <c r="AA3317" s="143"/>
      <c r="AB3317" s="143"/>
      <c r="AC3317" s="37"/>
    </row>
    <row r="3318" spans="1:29" s="129" customFormat="1">
      <c r="A3318" s="121"/>
      <c r="B3318" s="121"/>
      <c r="C3318" s="121"/>
      <c r="D3318" s="121"/>
      <c r="E3318" s="121"/>
      <c r="F3318" s="122"/>
      <c r="G3318" s="122"/>
      <c r="H3318" s="123"/>
      <c r="I3318" s="124"/>
      <c r="J3318" s="124"/>
      <c r="K3318" s="124"/>
      <c r="L3318" s="125"/>
      <c r="M3318" s="125"/>
      <c r="N3318" s="127"/>
      <c r="O3318" s="127"/>
      <c r="P3318" s="127"/>
      <c r="Q3318" s="127"/>
      <c r="R3318" s="127"/>
      <c r="S3318" s="127"/>
      <c r="T3318" s="127"/>
      <c r="U3318" s="127"/>
      <c r="V3318" s="127"/>
      <c r="W3318" s="127"/>
      <c r="X3318" s="127"/>
      <c r="Y3318" s="127"/>
      <c r="Z3318" s="143"/>
      <c r="AA3318" s="143"/>
      <c r="AB3318" s="143"/>
      <c r="AC3318" s="37"/>
    </row>
    <row r="3319" spans="1:29" ht="15" customHeight="1">
      <c r="A3319" s="422" t="s">
        <v>678</v>
      </c>
      <c r="B3319" s="422" t="s">
        <v>679</v>
      </c>
      <c r="C3319" s="422" t="s">
        <v>680</v>
      </c>
      <c r="D3319" s="422" t="s">
        <v>681</v>
      </c>
      <c r="E3319" s="422" t="s">
        <v>682</v>
      </c>
      <c r="F3319" s="423" t="s">
        <v>683</v>
      </c>
      <c r="G3319" s="423" t="s">
        <v>684</v>
      </c>
      <c r="H3319" s="138">
        <v>0.55000000000000004</v>
      </c>
      <c r="I3319" s="451">
        <v>0.25</v>
      </c>
      <c r="J3319" s="451"/>
      <c r="K3319" s="451"/>
      <c r="L3319" s="451"/>
      <c r="M3319" s="444">
        <v>0.1</v>
      </c>
      <c r="N3319" s="444"/>
      <c r="O3319" s="139">
        <v>0.1</v>
      </c>
      <c r="P3319" s="102"/>
      <c r="Z3319" s="143"/>
      <c r="AA3319" s="143"/>
      <c r="AB3319" s="143"/>
      <c r="AC3319" s="37"/>
    </row>
    <row r="3320" spans="1:29" ht="14.25" customHeight="1">
      <c r="A3320" s="422"/>
      <c r="B3320" s="422"/>
      <c r="C3320" s="422"/>
      <c r="D3320" s="422"/>
      <c r="E3320" s="422"/>
      <c r="F3320" s="422"/>
      <c r="G3320" s="422"/>
      <c r="H3320" s="445" t="s">
        <v>727</v>
      </c>
      <c r="I3320" s="452" t="s">
        <v>728</v>
      </c>
      <c r="J3320" s="452"/>
      <c r="K3320" s="452"/>
      <c r="L3320" s="452"/>
      <c r="M3320" s="446" t="s">
        <v>729</v>
      </c>
      <c r="N3320" s="446"/>
      <c r="O3320" s="447" t="s">
        <v>730</v>
      </c>
      <c r="P3320" s="102"/>
      <c r="Z3320" s="143"/>
      <c r="AA3320" s="143"/>
      <c r="AB3320" s="143"/>
      <c r="AC3320" s="37"/>
    </row>
    <row r="3321" spans="1:29" ht="67.5" customHeight="1">
      <c r="A3321" s="442" t="s">
        <v>494</v>
      </c>
      <c r="B3321" s="525" t="s">
        <v>974</v>
      </c>
      <c r="C3321" s="428">
        <v>2</v>
      </c>
      <c r="D3321" s="428">
        <v>2</v>
      </c>
      <c r="E3321" s="474" t="s">
        <v>618</v>
      </c>
      <c r="F3321" s="429">
        <v>1350</v>
      </c>
      <c r="G3321" s="429">
        <f>D3321*F3321</f>
        <v>2700</v>
      </c>
      <c r="H3321" s="445"/>
      <c r="I3321" s="154" t="s">
        <v>732</v>
      </c>
      <c r="J3321" s="154" t="s">
        <v>800</v>
      </c>
      <c r="K3321" s="154" t="s">
        <v>734</v>
      </c>
      <c r="L3321" s="154" t="s">
        <v>735</v>
      </c>
      <c r="M3321" s="144" t="s">
        <v>736</v>
      </c>
      <c r="N3321" s="144" t="s">
        <v>737</v>
      </c>
      <c r="O3321" s="447"/>
      <c r="P3321" s="102"/>
      <c r="Z3321" s="143"/>
      <c r="AA3321" s="143"/>
      <c r="AB3321" s="143"/>
      <c r="AC3321" s="37"/>
    </row>
    <row r="3322" spans="1:29" ht="39" customHeight="1">
      <c r="A3322" s="442"/>
      <c r="B3322" s="525"/>
      <c r="C3322" s="525"/>
      <c r="D3322" s="525"/>
      <c r="E3322" s="525"/>
      <c r="F3322" s="525"/>
      <c r="G3322" s="525"/>
      <c r="H3322" s="525"/>
      <c r="I3322" s="153">
        <v>0.5</v>
      </c>
      <c r="J3322" s="153">
        <v>0.2</v>
      </c>
      <c r="K3322" s="153">
        <v>0.2</v>
      </c>
      <c r="L3322" s="153">
        <v>0.1</v>
      </c>
      <c r="M3322" s="144">
        <v>0.9</v>
      </c>
      <c r="N3322" s="144">
        <v>0.1</v>
      </c>
      <c r="O3322" s="447"/>
      <c r="P3322" s="102"/>
      <c r="Z3322" s="143"/>
      <c r="AA3322" s="143"/>
      <c r="AB3322" s="143"/>
      <c r="AC3322" s="37"/>
    </row>
    <row r="3323" spans="1:29">
      <c r="A3323" s="442"/>
      <c r="B3323" s="432" t="s">
        <v>712</v>
      </c>
      <c r="C3323" s="432"/>
      <c r="D3323" s="432"/>
      <c r="E3323" s="432"/>
      <c r="F3323" s="432"/>
      <c r="G3323" s="432"/>
      <c r="H3323" s="148">
        <v>2</v>
      </c>
      <c r="I3323" s="149"/>
      <c r="J3323" s="149"/>
      <c r="K3323" s="149"/>
      <c r="L3323" s="149"/>
      <c r="M3323" s="149"/>
      <c r="N3323" s="149"/>
      <c r="O3323" s="149"/>
      <c r="P3323" s="102"/>
      <c r="Z3323" s="143"/>
      <c r="AA3323" s="143"/>
      <c r="AB3323" s="143"/>
      <c r="AC3323" s="37"/>
    </row>
    <row r="3324" spans="1:29">
      <c r="A3324" s="442"/>
      <c r="B3324" s="433" t="s">
        <v>713</v>
      </c>
      <c r="C3324" s="433"/>
      <c r="D3324" s="433"/>
      <c r="E3324" s="433"/>
      <c r="F3324" s="433"/>
      <c r="G3324" s="433"/>
      <c r="H3324" s="150">
        <f>(H3323/D3321)*G3321*H3319</f>
        <v>1485.0000000000002</v>
      </c>
      <c r="I3324" s="149"/>
      <c r="J3324" s="149"/>
      <c r="K3324" s="149"/>
      <c r="L3324" s="149"/>
      <c r="M3324" s="149"/>
      <c r="N3324" s="149"/>
      <c r="O3324" s="149"/>
      <c r="P3324" s="102"/>
      <c r="Z3324" s="143"/>
      <c r="AA3324" s="143"/>
      <c r="AB3324" s="143"/>
      <c r="AC3324" s="37"/>
    </row>
    <row r="3325" spans="1:29">
      <c r="A3325" s="442"/>
      <c r="B3325" s="432"/>
      <c r="C3325" s="432"/>
      <c r="D3325" s="432"/>
      <c r="E3325" s="432"/>
      <c r="F3325" s="432"/>
      <c r="G3325" s="432"/>
      <c r="H3325" s="149"/>
      <c r="I3325" s="149"/>
      <c r="J3325" s="149"/>
      <c r="K3325" s="149"/>
      <c r="L3325" s="149"/>
      <c r="M3325" s="149"/>
      <c r="N3325" s="149"/>
      <c r="O3325" s="149"/>
      <c r="P3325" s="102"/>
      <c r="Z3325" s="143"/>
      <c r="AA3325" s="143"/>
      <c r="AB3325" s="143"/>
      <c r="AC3325" s="37"/>
    </row>
    <row r="3326" spans="1:29">
      <c r="A3326" s="442"/>
      <c r="B3326" s="433"/>
      <c r="C3326" s="433"/>
      <c r="D3326" s="433"/>
      <c r="E3326" s="433"/>
      <c r="F3326" s="433"/>
      <c r="G3326" s="433"/>
      <c r="H3326" s="149"/>
      <c r="I3326" s="149"/>
      <c r="J3326" s="149"/>
      <c r="K3326" s="149"/>
      <c r="L3326" s="149"/>
      <c r="M3326" s="149"/>
      <c r="N3326" s="149"/>
      <c r="O3326" s="149"/>
      <c r="P3326" s="102"/>
      <c r="Z3326" s="143"/>
      <c r="AA3326" s="143"/>
      <c r="AB3326" s="143"/>
      <c r="AC3326" s="37"/>
    </row>
    <row r="3327" spans="1:29">
      <c r="A3327" s="442"/>
      <c r="B3327" s="432"/>
      <c r="C3327" s="432"/>
      <c r="D3327" s="432"/>
      <c r="E3327" s="432"/>
      <c r="F3327" s="432"/>
      <c r="G3327" s="432"/>
      <c r="H3327" s="149"/>
      <c r="I3327" s="149"/>
      <c r="J3327" s="149"/>
      <c r="K3327" s="149"/>
      <c r="L3327" s="149"/>
      <c r="M3327" s="149"/>
      <c r="N3327" s="149"/>
      <c r="O3327" s="149"/>
      <c r="P3327" s="102"/>
      <c r="Z3327" s="143"/>
      <c r="AA3327" s="143"/>
      <c r="AB3327" s="143"/>
      <c r="AC3327" s="37"/>
    </row>
    <row r="3328" spans="1:29">
      <c r="A3328" s="442"/>
      <c r="B3328" s="433"/>
      <c r="C3328" s="433"/>
      <c r="D3328" s="433"/>
      <c r="E3328" s="433"/>
      <c r="F3328" s="433"/>
      <c r="G3328" s="433"/>
      <c r="H3328" s="149"/>
      <c r="I3328" s="149"/>
      <c r="J3328" s="149"/>
      <c r="K3328" s="149"/>
      <c r="L3328" s="149"/>
      <c r="M3328" s="149"/>
      <c r="N3328" s="149"/>
      <c r="O3328" s="149"/>
      <c r="P3328" s="102"/>
      <c r="Z3328" s="143"/>
      <c r="AA3328" s="143"/>
      <c r="AB3328" s="143"/>
      <c r="AC3328" s="37"/>
    </row>
    <row r="3329" spans="1:29">
      <c r="A3329" s="442"/>
      <c r="B3329" s="432"/>
      <c r="C3329" s="432"/>
      <c r="D3329" s="432"/>
      <c r="E3329" s="432"/>
      <c r="F3329" s="432"/>
      <c r="G3329" s="432"/>
      <c r="H3329" s="149"/>
      <c r="I3329" s="149"/>
      <c r="J3329" s="149"/>
      <c r="K3329" s="149"/>
      <c r="L3329" s="149"/>
      <c r="M3329" s="149"/>
      <c r="N3329" s="149"/>
      <c r="O3329" s="149"/>
      <c r="P3329" s="102"/>
      <c r="Z3329" s="143"/>
      <c r="AA3329" s="143"/>
      <c r="AB3329" s="143"/>
      <c r="AC3329" s="37"/>
    </row>
    <row r="3330" spans="1:29">
      <c r="A3330" s="442"/>
      <c r="B3330" s="433"/>
      <c r="C3330" s="433"/>
      <c r="D3330" s="433"/>
      <c r="E3330" s="433"/>
      <c r="F3330" s="433"/>
      <c r="G3330" s="433"/>
      <c r="H3330" s="149"/>
      <c r="I3330" s="149"/>
      <c r="J3330" s="149"/>
      <c r="K3330" s="149"/>
      <c r="L3330" s="149"/>
      <c r="M3330" s="149"/>
      <c r="N3330" s="149"/>
      <c r="O3330" s="149"/>
      <c r="P3330" s="102"/>
      <c r="Z3330" s="143"/>
      <c r="AA3330" s="143"/>
      <c r="AB3330" s="143"/>
      <c r="AC3330" s="37"/>
    </row>
    <row r="3331" spans="1:29">
      <c r="A3331" s="442"/>
      <c r="B3331" s="432"/>
      <c r="C3331" s="432"/>
      <c r="D3331" s="432"/>
      <c r="E3331" s="432"/>
      <c r="F3331" s="432"/>
      <c r="G3331" s="432"/>
      <c r="H3331" s="149"/>
      <c r="I3331" s="149"/>
      <c r="J3331" s="149"/>
      <c r="K3331" s="149"/>
      <c r="L3331" s="149"/>
      <c r="M3331" s="149"/>
      <c r="N3331" s="149"/>
      <c r="O3331" s="149"/>
      <c r="P3331" s="102"/>
      <c r="Z3331" s="143"/>
      <c r="AA3331" s="143"/>
      <c r="AB3331" s="143"/>
      <c r="AC3331" s="37"/>
    </row>
    <row r="3332" spans="1:29">
      <c r="A3332" s="442"/>
      <c r="B3332" s="433"/>
      <c r="C3332" s="433"/>
      <c r="D3332" s="433"/>
      <c r="E3332" s="433"/>
      <c r="F3332" s="433"/>
      <c r="G3332" s="433"/>
      <c r="H3332" s="149"/>
      <c r="I3332" s="149"/>
      <c r="J3332" s="149"/>
      <c r="K3332" s="149"/>
      <c r="L3332" s="149"/>
      <c r="M3332" s="149"/>
      <c r="N3332" s="149"/>
      <c r="O3332" s="149"/>
      <c r="P3332" s="102"/>
      <c r="Z3332" s="143"/>
      <c r="AA3332" s="143"/>
      <c r="AB3332" s="143"/>
      <c r="AC3332" s="37"/>
    </row>
    <row r="3333" spans="1:29">
      <c r="A3333" s="442"/>
      <c r="B3333" s="448" t="s">
        <v>720</v>
      </c>
      <c r="C3333" s="448"/>
      <c r="D3333" s="448"/>
      <c r="E3333" s="448"/>
      <c r="F3333" s="448"/>
      <c r="G3333" s="448"/>
      <c r="H3333" s="152">
        <f t="shared" ref="H3333:O3334" si="214">H3323+H3325+H3327+H3329+H3331</f>
        <v>2</v>
      </c>
      <c r="I3333" s="152">
        <f t="shared" si="214"/>
        <v>0</v>
      </c>
      <c r="J3333" s="152">
        <f t="shared" si="214"/>
        <v>0</v>
      </c>
      <c r="K3333" s="152">
        <f t="shared" si="214"/>
        <v>0</v>
      </c>
      <c r="L3333" s="152">
        <f t="shared" si="214"/>
        <v>0</v>
      </c>
      <c r="M3333" s="152">
        <f t="shared" si="214"/>
        <v>0</v>
      </c>
      <c r="N3333" s="152">
        <f t="shared" si="214"/>
        <v>0</v>
      </c>
      <c r="O3333" s="152">
        <f t="shared" si="214"/>
        <v>0</v>
      </c>
      <c r="P3333" s="102"/>
      <c r="Z3333" s="143"/>
      <c r="AA3333" s="143"/>
      <c r="AB3333" s="143"/>
      <c r="AC3333" s="37"/>
    </row>
    <row r="3334" spans="1:29">
      <c r="A3334" s="442"/>
      <c r="B3334" s="439" t="s">
        <v>695</v>
      </c>
      <c r="C3334" s="439"/>
      <c r="D3334" s="439"/>
      <c r="E3334" s="439"/>
      <c r="F3334" s="439"/>
      <c r="G3334" s="439"/>
      <c r="H3334" s="117">
        <f t="shared" si="214"/>
        <v>1485.0000000000002</v>
      </c>
      <c r="I3334" s="117">
        <f t="shared" si="214"/>
        <v>0</v>
      </c>
      <c r="J3334" s="117">
        <f t="shared" si="214"/>
        <v>0</v>
      </c>
      <c r="K3334" s="117">
        <f t="shared" si="214"/>
        <v>0</v>
      </c>
      <c r="L3334" s="117">
        <f t="shared" si="214"/>
        <v>0</v>
      </c>
      <c r="M3334" s="117">
        <f t="shared" si="214"/>
        <v>0</v>
      </c>
      <c r="N3334" s="117">
        <f t="shared" si="214"/>
        <v>0</v>
      </c>
      <c r="O3334" s="117">
        <f t="shared" si="214"/>
        <v>0</v>
      </c>
      <c r="P3334" s="102"/>
      <c r="U3334" s="141"/>
      <c r="Z3334" s="143"/>
      <c r="AA3334" s="143"/>
      <c r="AB3334" s="143"/>
      <c r="AC3334" s="37"/>
    </row>
    <row r="3335" spans="1:29">
      <c r="A3335" s="442"/>
      <c r="B3335" s="449" t="s">
        <v>746</v>
      </c>
      <c r="C3335" s="449"/>
      <c r="D3335" s="449"/>
      <c r="E3335" s="449"/>
      <c r="F3335" s="449"/>
      <c r="G3335" s="449"/>
      <c r="H3335" s="440">
        <f>H3334</f>
        <v>1485.0000000000002</v>
      </c>
      <c r="I3335" s="440"/>
      <c r="J3335" s="440"/>
      <c r="K3335" s="440"/>
      <c r="L3335" s="440"/>
      <c r="M3335" s="440"/>
      <c r="N3335" s="440"/>
      <c r="O3335" s="440"/>
      <c r="P3335" s="102"/>
      <c r="Z3335" s="143"/>
      <c r="AA3335" s="143"/>
      <c r="AB3335" s="143"/>
      <c r="AC3335" s="37"/>
    </row>
    <row r="3336" spans="1:29">
      <c r="A3336" s="442"/>
      <c r="B3336" s="449" t="s">
        <v>747</v>
      </c>
      <c r="C3336" s="449"/>
      <c r="D3336" s="449"/>
      <c r="E3336" s="449"/>
      <c r="F3336" s="449"/>
      <c r="G3336" s="449"/>
      <c r="H3336" s="440">
        <f>SUM(I3334:M3334)</f>
        <v>0</v>
      </c>
      <c r="I3336" s="440"/>
      <c r="J3336" s="440"/>
      <c r="K3336" s="440"/>
      <c r="L3336" s="440"/>
      <c r="M3336" s="440"/>
      <c r="N3336" s="440"/>
      <c r="O3336" s="440"/>
      <c r="P3336" s="102"/>
      <c r="Z3336" s="143"/>
      <c r="AA3336" s="143"/>
      <c r="AB3336" s="143"/>
      <c r="AC3336" s="37"/>
    </row>
    <row r="3337" spans="1:29">
      <c r="A3337" s="442"/>
      <c r="B3337" s="449" t="s">
        <v>748</v>
      </c>
      <c r="C3337" s="449"/>
      <c r="D3337" s="449"/>
      <c r="E3337" s="449"/>
      <c r="F3337" s="449"/>
      <c r="G3337" s="449"/>
      <c r="H3337" s="440">
        <f>SUM(N3333:P3333)</f>
        <v>0</v>
      </c>
      <c r="I3337" s="440"/>
      <c r="J3337" s="440"/>
      <c r="K3337" s="440"/>
      <c r="L3337" s="440"/>
      <c r="M3337" s="440"/>
      <c r="N3337" s="440"/>
      <c r="O3337" s="440"/>
      <c r="P3337" s="102"/>
      <c r="Z3337" s="143"/>
      <c r="AA3337" s="143"/>
      <c r="AB3337" s="143"/>
      <c r="AC3337" s="37"/>
    </row>
    <row r="3338" spans="1:29">
      <c r="A3338" s="442"/>
      <c r="B3338" s="439" t="s">
        <v>721</v>
      </c>
      <c r="C3338" s="439"/>
      <c r="D3338" s="439"/>
      <c r="E3338" s="439"/>
      <c r="F3338" s="439"/>
      <c r="G3338" s="439"/>
      <c r="H3338" s="440">
        <f>SUM(H3335:P3337)</f>
        <v>1485.0000000000002</v>
      </c>
      <c r="I3338" s="440"/>
      <c r="J3338" s="440"/>
      <c r="K3338" s="440"/>
      <c r="L3338" s="440"/>
      <c r="M3338" s="440"/>
      <c r="N3338" s="440"/>
      <c r="O3338" s="440"/>
      <c r="P3338" s="102"/>
      <c r="Z3338" s="143"/>
      <c r="AA3338" s="143"/>
      <c r="AB3338" s="143"/>
      <c r="AC3338" s="37"/>
    </row>
    <row r="3339" spans="1:29">
      <c r="A3339" s="442"/>
      <c r="B3339" s="450" t="s">
        <v>749</v>
      </c>
      <c r="C3339" s="450"/>
      <c r="D3339" s="450"/>
      <c r="E3339" s="450"/>
      <c r="F3339" s="450"/>
      <c r="G3339" s="450"/>
      <c r="H3339" s="443">
        <f>H3338/G3321</f>
        <v>0.55000000000000004</v>
      </c>
      <c r="I3339" s="443"/>
      <c r="J3339" s="443"/>
      <c r="K3339" s="443"/>
      <c r="L3339" s="443"/>
      <c r="M3339" s="443"/>
      <c r="N3339" s="443"/>
      <c r="O3339" s="443"/>
      <c r="P3339" s="102"/>
      <c r="Z3339" s="143"/>
      <c r="AA3339" s="143"/>
      <c r="AB3339" s="143"/>
      <c r="AC3339" s="37"/>
    </row>
    <row r="3340" spans="1:29" s="129" customFormat="1">
      <c r="A3340" s="121"/>
      <c r="B3340" s="121"/>
      <c r="C3340" s="121"/>
      <c r="D3340" s="121"/>
      <c r="E3340" s="121"/>
      <c r="F3340" s="122"/>
      <c r="G3340" s="122"/>
      <c r="H3340" s="123"/>
      <c r="I3340" s="124"/>
      <c r="J3340" s="124"/>
      <c r="K3340" s="124"/>
      <c r="L3340" s="125"/>
      <c r="M3340" s="125"/>
      <c r="N3340" s="127"/>
      <c r="O3340" s="127"/>
      <c r="P3340" s="127"/>
      <c r="Q3340" s="127"/>
      <c r="R3340" s="127"/>
      <c r="S3340" s="127"/>
      <c r="T3340" s="127"/>
      <c r="U3340" s="127"/>
      <c r="V3340" s="127"/>
      <c r="W3340" s="127"/>
      <c r="X3340" s="127"/>
      <c r="Y3340" s="127"/>
      <c r="Z3340" s="143"/>
      <c r="AA3340" s="143"/>
      <c r="AB3340" s="143"/>
      <c r="AC3340" s="37"/>
    </row>
    <row r="3341" spans="1:29" ht="15" customHeight="1">
      <c r="A3341" s="422" t="s">
        <v>678</v>
      </c>
      <c r="B3341" s="422" t="s">
        <v>679</v>
      </c>
      <c r="C3341" s="422" t="s">
        <v>680</v>
      </c>
      <c r="D3341" s="422" t="s">
        <v>681</v>
      </c>
      <c r="E3341" s="422" t="s">
        <v>682</v>
      </c>
      <c r="F3341" s="423" t="s">
        <v>683</v>
      </c>
      <c r="G3341" s="423" t="s">
        <v>684</v>
      </c>
      <c r="H3341" s="138">
        <v>0.7</v>
      </c>
      <c r="I3341" s="451">
        <v>0.1</v>
      </c>
      <c r="J3341" s="451"/>
      <c r="K3341" s="451"/>
      <c r="L3341" s="451"/>
      <c r="M3341" s="444">
        <v>0.1</v>
      </c>
      <c r="N3341" s="444"/>
      <c r="O3341" s="139">
        <v>0.1</v>
      </c>
      <c r="P3341" s="102"/>
      <c r="Z3341" s="143"/>
      <c r="AA3341" s="143"/>
      <c r="AB3341" s="143"/>
      <c r="AC3341" s="37"/>
    </row>
    <row r="3342" spans="1:29" ht="14.25" customHeight="1">
      <c r="A3342" s="422"/>
      <c r="B3342" s="422"/>
      <c r="C3342" s="422"/>
      <c r="D3342" s="422"/>
      <c r="E3342" s="422"/>
      <c r="F3342" s="422"/>
      <c r="G3342" s="422"/>
      <c r="H3342" s="445" t="s">
        <v>727</v>
      </c>
      <c r="I3342" s="452" t="s">
        <v>728</v>
      </c>
      <c r="J3342" s="452"/>
      <c r="K3342" s="452"/>
      <c r="L3342" s="452"/>
      <c r="M3342" s="446" t="s">
        <v>729</v>
      </c>
      <c r="N3342" s="446"/>
      <c r="O3342" s="447" t="s">
        <v>730</v>
      </c>
      <c r="P3342" s="102"/>
      <c r="Z3342" s="143"/>
      <c r="AA3342" s="143"/>
      <c r="AB3342" s="143"/>
      <c r="AC3342" s="37"/>
    </row>
    <row r="3343" spans="1:29" ht="67.5" customHeight="1">
      <c r="A3343" s="442" t="s">
        <v>495</v>
      </c>
      <c r="B3343" s="525" t="s">
        <v>975</v>
      </c>
      <c r="C3343" s="428">
        <v>1</v>
      </c>
      <c r="D3343" s="428">
        <v>1</v>
      </c>
      <c r="E3343" s="474" t="s">
        <v>618</v>
      </c>
      <c r="F3343" s="429">
        <v>220</v>
      </c>
      <c r="G3343" s="429">
        <f>D3343*F3343</f>
        <v>220</v>
      </c>
      <c r="H3343" s="445"/>
      <c r="I3343" s="154" t="s">
        <v>732</v>
      </c>
      <c r="J3343" s="154" t="s">
        <v>733</v>
      </c>
      <c r="K3343" s="154" t="s">
        <v>734</v>
      </c>
      <c r="L3343" s="154" t="s">
        <v>735</v>
      </c>
      <c r="M3343" s="144" t="s">
        <v>736</v>
      </c>
      <c r="N3343" s="144" t="s">
        <v>737</v>
      </c>
      <c r="O3343" s="447"/>
      <c r="P3343" s="102"/>
      <c r="Z3343" s="143"/>
      <c r="AA3343" s="143"/>
      <c r="AB3343" s="143"/>
      <c r="AC3343" s="37"/>
    </row>
    <row r="3344" spans="1:29" ht="39" customHeight="1">
      <c r="A3344" s="442"/>
      <c r="B3344" s="525"/>
      <c r="C3344" s="525"/>
      <c r="D3344" s="525"/>
      <c r="E3344" s="525"/>
      <c r="F3344" s="525"/>
      <c r="G3344" s="525"/>
      <c r="H3344" s="525"/>
      <c r="I3344" s="153">
        <v>0.6</v>
      </c>
      <c r="J3344" s="153">
        <v>0.2</v>
      </c>
      <c r="K3344" s="153">
        <v>0.1</v>
      </c>
      <c r="L3344" s="153">
        <v>0.1</v>
      </c>
      <c r="M3344" s="144">
        <v>0.9</v>
      </c>
      <c r="N3344" s="144">
        <v>0.1</v>
      </c>
      <c r="O3344" s="447"/>
      <c r="P3344" s="102"/>
      <c r="Z3344" s="143"/>
      <c r="AA3344" s="143"/>
      <c r="AB3344" s="143"/>
      <c r="AC3344" s="37"/>
    </row>
    <row r="3345" spans="1:29">
      <c r="A3345" s="442"/>
      <c r="B3345" s="432" t="s">
        <v>712</v>
      </c>
      <c r="C3345" s="432"/>
      <c r="D3345" s="432"/>
      <c r="E3345" s="432"/>
      <c r="F3345" s="432"/>
      <c r="G3345" s="432"/>
      <c r="H3345" s="148">
        <v>1</v>
      </c>
      <c r="I3345" s="149"/>
      <c r="J3345" s="149"/>
      <c r="K3345" s="149"/>
      <c r="L3345" s="149"/>
      <c r="M3345" s="149"/>
      <c r="N3345" s="149"/>
      <c r="O3345" s="149"/>
      <c r="P3345" s="102"/>
      <c r="Z3345" s="143"/>
      <c r="AA3345" s="143"/>
      <c r="AB3345" s="143"/>
      <c r="AC3345" s="37"/>
    </row>
    <row r="3346" spans="1:29">
      <c r="A3346" s="442"/>
      <c r="B3346" s="433" t="s">
        <v>713</v>
      </c>
      <c r="C3346" s="433"/>
      <c r="D3346" s="433"/>
      <c r="E3346" s="433"/>
      <c r="F3346" s="433"/>
      <c r="G3346" s="433"/>
      <c r="H3346" s="150">
        <f>(H3345/D3343)*G3343*H3341</f>
        <v>154</v>
      </c>
      <c r="I3346" s="149"/>
      <c r="J3346" s="149"/>
      <c r="K3346" s="149"/>
      <c r="L3346" s="149"/>
      <c r="M3346" s="149"/>
      <c r="N3346" s="149"/>
      <c r="O3346" s="149"/>
      <c r="P3346" s="102"/>
      <c r="Z3346" s="143"/>
      <c r="AA3346" s="143"/>
      <c r="AB3346" s="143"/>
      <c r="AC3346" s="37"/>
    </row>
    <row r="3347" spans="1:29">
      <c r="A3347" s="442"/>
      <c r="B3347" s="432" t="s">
        <v>766</v>
      </c>
      <c r="C3347" s="432"/>
      <c r="D3347" s="432"/>
      <c r="E3347" s="432"/>
      <c r="F3347" s="432"/>
      <c r="G3347" s="432"/>
      <c r="H3347" s="149"/>
      <c r="I3347" s="130">
        <v>1</v>
      </c>
      <c r="J3347" s="130">
        <v>1</v>
      </c>
      <c r="K3347" s="130">
        <v>1</v>
      </c>
      <c r="L3347" s="130">
        <v>1</v>
      </c>
      <c r="M3347" s="149"/>
      <c r="N3347" s="149"/>
      <c r="O3347" s="149"/>
      <c r="P3347" s="102"/>
      <c r="Z3347" s="143"/>
      <c r="AA3347" s="143"/>
      <c r="AB3347" s="143"/>
      <c r="AC3347" s="37"/>
    </row>
    <row r="3348" spans="1:29">
      <c r="A3348" s="442"/>
      <c r="B3348" s="433" t="s">
        <v>767</v>
      </c>
      <c r="C3348" s="433"/>
      <c r="D3348" s="433"/>
      <c r="E3348" s="433"/>
      <c r="F3348" s="433"/>
      <c r="G3348" s="433"/>
      <c r="H3348" s="149"/>
      <c r="I3348" s="157">
        <f>(I3347/D3343)*G3343*I3341*I3344</f>
        <v>13.2</v>
      </c>
      <c r="J3348" s="157">
        <f>(J3347/D3343)*I3341*J3344*G3343</f>
        <v>4.4000000000000012</v>
      </c>
      <c r="K3348" s="157">
        <f>(K3347/D3343)*G3343*I3341*K3344</f>
        <v>2.2000000000000002</v>
      </c>
      <c r="L3348" s="157">
        <f>(L3347/D3343)*G3343*I3341*L3344</f>
        <v>2.2000000000000002</v>
      </c>
      <c r="M3348" s="149"/>
      <c r="N3348" s="149"/>
      <c r="O3348" s="149"/>
      <c r="P3348" s="102"/>
      <c r="Z3348" s="143"/>
      <c r="AA3348" s="143"/>
      <c r="AB3348" s="143"/>
      <c r="AC3348" s="37"/>
    </row>
    <row r="3349" spans="1:29">
      <c r="A3349" s="442"/>
      <c r="B3349" s="432"/>
      <c r="C3349" s="432"/>
      <c r="D3349" s="432"/>
      <c r="E3349" s="432"/>
      <c r="F3349" s="432"/>
      <c r="G3349" s="432"/>
      <c r="H3349" s="149"/>
      <c r="I3349" s="149"/>
      <c r="J3349" s="149"/>
      <c r="K3349" s="149"/>
      <c r="L3349" s="149"/>
      <c r="M3349" s="149"/>
      <c r="N3349" s="149"/>
      <c r="O3349" s="149"/>
      <c r="P3349" s="102"/>
      <c r="Z3349" s="143"/>
      <c r="AA3349" s="143"/>
      <c r="AB3349" s="143"/>
      <c r="AC3349" s="37"/>
    </row>
    <row r="3350" spans="1:29">
      <c r="A3350" s="442"/>
      <c r="B3350" s="433"/>
      <c r="C3350" s="433"/>
      <c r="D3350" s="433"/>
      <c r="E3350" s="433"/>
      <c r="F3350" s="433"/>
      <c r="G3350" s="433"/>
      <c r="H3350" s="149"/>
      <c r="I3350" s="149"/>
      <c r="J3350" s="149"/>
      <c r="K3350" s="149"/>
      <c r="L3350" s="149"/>
      <c r="M3350" s="149"/>
      <c r="N3350" s="149"/>
      <c r="O3350" s="149"/>
      <c r="P3350" s="102"/>
      <c r="Z3350" s="143"/>
      <c r="AA3350" s="143"/>
      <c r="AB3350" s="143"/>
      <c r="AC3350" s="37"/>
    </row>
    <row r="3351" spans="1:29">
      <c r="A3351" s="442"/>
      <c r="B3351" s="432"/>
      <c r="C3351" s="432"/>
      <c r="D3351" s="432"/>
      <c r="E3351" s="432"/>
      <c r="F3351" s="432"/>
      <c r="G3351" s="432"/>
      <c r="H3351" s="149"/>
      <c r="I3351" s="149"/>
      <c r="J3351" s="149"/>
      <c r="K3351" s="149"/>
      <c r="L3351" s="149"/>
      <c r="M3351" s="149"/>
      <c r="N3351" s="149"/>
      <c r="O3351" s="149"/>
      <c r="P3351" s="102"/>
      <c r="Z3351" s="143"/>
      <c r="AA3351" s="143"/>
      <c r="AB3351" s="143"/>
      <c r="AC3351" s="37"/>
    </row>
    <row r="3352" spans="1:29">
      <c r="A3352" s="442"/>
      <c r="B3352" s="433"/>
      <c r="C3352" s="433"/>
      <c r="D3352" s="433"/>
      <c r="E3352" s="433"/>
      <c r="F3352" s="433"/>
      <c r="G3352" s="433"/>
      <c r="H3352" s="149"/>
      <c r="I3352" s="149"/>
      <c r="J3352" s="149"/>
      <c r="K3352" s="149"/>
      <c r="L3352" s="149"/>
      <c r="M3352" s="149"/>
      <c r="N3352" s="149"/>
      <c r="O3352" s="149"/>
      <c r="P3352" s="102"/>
      <c r="Z3352" s="143"/>
      <c r="AA3352" s="143"/>
      <c r="AB3352" s="143"/>
      <c r="AC3352" s="37"/>
    </row>
    <row r="3353" spans="1:29">
      <c r="A3353" s="442"/>
      <c r="B3353" s="432"/>
      <c r="C3353" s="432"/>
      <c r="D3353" s="432"/>
      <c r="E3353" s="432"/>
      <c r="F3353" s="432"/>
      <c r="G3353" s="432"/>
      <c r="H3353" s="149"/>
      <c r="I3353" s="149"/>
      <c r="J3353" s="149"/>
      <c r="K3353" s="149"/>
      <c r="L3353" s="149"/>
      <c r="M3353" s="149"/>
      <c r="N3353" s="149"/>
      <c r="O3353" s="149"/>
      <c r="P3353" s="102"/>
      <c r="Z3353" s="143"/>
      <c r="AA3353" s="143"/>
      <c r="AB3353" s="143"/>
      <c r="AC3353" s="37"/>
    </row>
    <row r="3354" spans="1:29">
      <c r="A3354" s="442"/>
      <c r="B3354" s="433"/>
      <c r="C3354" s="433"/>
      <c r="D3354" s="433"/>
      <c r="E3354" s="433"/>
      <c r="F3354" s="433"/>
      <c r="G3354" s="433"/>
      <c r="H3354" s="149"/>
      <c r="I3354" s="149"/>
      <c r="J3354" s="149"/>
      <c r="K3354" s="149"/>
      <c r="L3354" s="149"/>
      <c r="M3354" s="149"/>
      <c r="N3354" s="149"/>
      <c r="O3354" s="149"/>
      <c r="P3354" s="102"/>
      <c r="Z3354" s="143"/>
      <c r="AA3354" s="143"/>
      <c r="AB3354" s="143"/>
      <c r="AC3354" s="37"/>
    </row>
    <row r="3355" spans="1:29">
      <c r="A3355" s="442"/>
      <c r="B3355" s="448" t="s">
        <v>720</v>
      </c>
      <c r="C3355" s="448"/>
      <c r="D3355" s="448"/>
      <c r="E3355" s="448"/>
      <c r="F3355" s="448"/>
      <c r="G3355" s="448"/>
      <c r="H3355" s="152">
        <f t="shared" ref="H3355:O3356" si="215">H3345+H3347+H3349+H3351+H3353</f>
        <v>1</v>
      </c>
      <c r="I3355" s="152">
        <f t="shared" si="215"/>
        <v>1</v>
      </c>
      <c r="J3355" s="152">
        <f t="shared" si="215"/>
        <v>1</v>
      </c>
      <c r="K3355" s="152">
        <f t="shared" si="215"/>
        <v>1</v>
      </c>
      <c r="L3355" s="152">
        <f t="shared" si="215"/>
        <v>1</v>
      </c>
      <c r="M3355" s="152">
        <f t="shared" si="215"/>
        <v>0</v>
      </c>
      <c r="N3355" s="152">
        <f t="shared" si="215"/>
        <v>0</v>
      </c>
      <c r="O3355" s="152">
        <f t="shared" si="215"/>
        <v>0</v>
      </c>
      <c r="P3355" s="102"/>
      <c r="Z3355" s="143"/>
      <c r="AA3355" s="143"/>
      <c r="AB3355" s="143"/>
      <c r="AC3355" s="37"/>
    </row>
    <row r="3356" spans="1:29">
      <c r="A3356" s="442"/>
      <c r="B3356" s="439" t="s">
        <v>695</v>
      </c>
      <c r="C3356" s="439"/>
      <c r="D3356" s="439"/>
      <c r="E3356" s="439"/>
      <c r="F3356" s="439"/>
      <c r="G3356" s="439"/>
      <c r="H3356" s="117">
        <f t="shared" si="215"/>
        <v>154</v>
      </c>
      <c r="I3356" s="117">
        <f t="shared" si="215"/>
        <v>13.2</v>
      </c>
      <c r="J3356" s="117">
        <f t="shared" si="215"/>
        <v>4.4000000000000012</v>
      </c>
      <c r="K3356" s="117">
        <f t="shared" si="215"/>
        <v>2.2000000000000002</v>
      </c>
      <c r="L3356" s="117">
        <f t="shared" si="215"/>
        <v>2.2000000000000002</v>
      </c>
      <c r="M3356" s="117">
        <f t="shared" si="215"/>
        <v>0</v>
      </c>
      <c r="N3356" s="117">
        <f t="shared" si="215"/>
        <v>0</v>
      </c>
      <c r="O3356" s="117">
        <f t="shared" si="215"/>
        <v>0</v>
      </c>
      <c r="P3356" s="102"/>
      <c r="U3356" s="141"/>
      <c r="Z3356" s="143"/>
      <c r="AA3356" s="143"/>
      <c r="AB3356" s="143"/>
      <c r="AC3356" s="37"/>
    </row>
    <row r="3357" spans="1:29">
      <c r="A3357" s="442"/>
      <c r="B3357" s="449" t="s">
        <v>746</v>
      </c>
      <c r="C3357" s="449"/>
      <c r="D3357" s="449"/>
      <c r="E3357" s="449"/>
      <c r="F3357" s="449"/>
      <c r="G3357" s="449"/>
      <c r="H3357" s="440">
        <f>H3356</f>
        <v>154</v>
      </c>
      <c r="I3357" s="440"/>
      <c r="J3357" s="440"/>
      <c r="K3357" s="440"/>
      <c r="L3357" s="440"/>
      <c r="M3357" s="440"/>
      <c r="N3357" s="440"/>
      <c r="O3357" s="440"/>
      <c r="P3357" s="102"/>
      <c r="Z3357" s="143"/>
      <c r="AA3357" s="143"/>
      <c r="AB3357" s="143"/>
      <c r="AC3357" s="37"/>
    </row>
    <row r="3358" spans="1:29">
      <c r="A3358" s="442"/>
      <c r="B3358" s="449" t="s">
        <v>747</v>
      </c>
      <c r="C3358" s="449"/>
      <c r="D3358" s="449"/>
      <c r="E3358" s="449"/>
      <c r="F3358" s="449"/>
      <c r="G3358" s="449"/>
      <c r="H3358" s="440">
        <f>SUM(I3356:M3356)</f>
        <v>22</v>
      </c>
      <c r="I3358" s="440"/>
      <c r="J3358" s="440"/>
      <c r="K3358" s="440"/>
      <c r="L3358" s="440"/>
      <c r="M3358" s="440"/>
      <c r="N3358" s="440"/>
      <c r="O3358" s="440"/>
      <c r="P3358" s="102"/>
      <c r="Z3358" s="143"/>
      <c r="AA3358" s="143"/>
      <c r="AB3358" s="143"/>
      <c r="AC3358" s="37"/>
    </row>
    <row r="3359" spans="1:29">
      <c r="A3359" s="442"/>
      <c r="B3359" s="449" t="s">
        <v>748</v>
      </c>
      <c r="C3359" s="449"/>
      <c r="D3359" s="449"/>
      <c r="E3359" s="449"/>
      <c r="F3359" s="449"/>
      <c r="G3359" s="449"/>
      <c r="H3359" s="440">
        <f>SUM(N3355:P3355)</f>
        <v>0</v>
      </c>
      <c r="I3359" s="440"/>
      <c r="J3359" s="440"/>
      <c r="K3359" s="440"/>
      <c r="L3359" s="440"/>
      <c r="M3359" s="440"/>
      <c r="N3359" s="440"/>
      <c r="O3359" s="440"/>
      <c r="P3359" s="102"/>
      <c r="Z3359" s="143"/>
      <c r="AA3359" s="143"/>
      <c r="AB3359" s="143"/>
      <c r="AC3359" s="37"/>
    </row>
    <row r="3360" spans="1:29">
      <c r="A3360" s="442"/>
      <c r="B3360" s="439" t="s">
        <v>721</v>
      </c>
      <c r="C3360" s="439"/>
      <c r="D3360" s="439"/>
      <c r="E3360" s="439"/>
      <c r="F3360" s="439"/>
      <c r="G3360" s="439"/>
      <c r="H3360" s="440">
        <f>SUM(H3357:P3359)</f>
        <v>176</v>
      </c>
      <c r="I3360" s="440"/>
      <c r="J3360" s="440"/>
      <c r="K3360" s="440"/>
      <c r="L3360" s="440"/>
      <c r="M3360" s="440"/>
      <c r="N3360" s="440"/>
      <c r="O3360" s="440"/>
      <c r="P3360" s="102"/>
      <c r="Z3360" s="143"/>
      <c r="AA3360" s="143"/>
      <c r="AB3360" s="143"/>
      <c r="AC3360" s="37"/>
    </row>
    <row r="3361" spans="1:29">
      <c r="A3361" s="442"/>
      <c r="B3361" s="450" t="s">
        <v>749</v>
      </c>
      <c r="C3361" s="450"/>
      <c r="D3361" s="450"/>
      <c r="E3361" s="450"/>
      <c r="F3361" s="450"/>
      <c r="G3361" s="450"/>
      <c r="H3361" s="443">
        <f>H3360/G3343</f>
        <v>0.8</v>
      </c>
      <c r="I3361" s="443"/>
      <c r="J3361" s="443"/>
      <c r="K3361" s="443"/>
      <c r="L3361" s="443"/>
      <c r="M3361" s="443"/>
      <c r="N3361" s="443"/>
      <c r="O3361" s="443"/>
      <c r="P3361" s="102"/>
      <c r="Z3361" s="143"/>
      <c r="AA3361" s="143"/>
      <c r="AB3361" s="143"/>
      <c r="AC3361" s="37"/>
    </row>
    <row r="3362" spans="1:29" s="129" customFormat="1">
      <c r="A3362" s="121"/>
      <c r="B3362" s="121"/>
      <c r="C3362" s="121"/>
      <c r="D3362" s="121"/>
      <c r="E3362" s="121"/>
      <c r="F3362" s="122"/>
      <c r="G3362" s="122"/>
      <c r="H3362" s="123"/>
      <c r="I3362" s="124"/>
      <c r="J3362" s="124"/>
      <c r="K3362" s="124"/>
      <c r="L3362" s="125"/>
      <c r="M3362" s="125"/>
      <c r="N3362" s="127"/>
      <c r="O3362" s="127"/>
      <c r="P3362" s="127"/>
      <c r="Q3362" s="127"/>
      <c r="R3362" s="127"/>
      <c r="S3362" s="127"/>
      <c r="T3362" s="127"/>
      <c r="U3362" s="127"/>
      <c r="V3362" s="127"/>
      <c r="W3362" s="127"/>
      <c r="X3362" s="127"/>
      <c r="Y3362" s="127"/>
      <c r="Z3362" s="143"/>
      <c r="AA3362" s="143"/>
      <c r="AB3362" s="143"/>
      <c r="AC3362" s="37"/>
    </row>
    <row r="3363" spans="1:29" ht="15" customHeight="1">
      <c r="A3363" s="422" t="s">
        <v>678</v>
      </c>
      <c r="B3363" s="422" t="s">
        <v>679</v>
      </c>
      <c r="C3363" s="422" t="s">
        <v>680</v>
      </c>
      <c r="D3363" s="422" t="s">
        <v>681</v>
      </c>
      <c r="E3363" s="422" t="s">
        <v>682</v>
      </c>
      <c r="F3363" s="423" t="s">
        <v>683</v>
      </c>
      <c r="G3363" s="423" t="s">
        <v>684</v>
      </c>
      <c r="H3363" s="138">
        <v>0.7</v>
      </c>
      <c r="I3363" s="451">
        <v>0.1</v>
      </c>
      <c r="J3363" s="451"/>
      <c r="K3363" s="451"/>
      <c r="L3363" s="451"/>
      <c r="M3363" s="451"/>
      <c r="N3363" s="444">
        <v>0.1</v>
      </c>
      <c r="O3363" s="444"/>
      <c r="P3363" s="139">
        <v>0.1</v>
      </c>
      <c r="Z3363" s="143"/>
      <c r="AA3363" s="143"/>
      <c r="AB3363" s="143"/>
      <c r="AC3363" s="37"/>
    </row>
    <row r="3364" spans="1:29" ht="14.25" customHeight="1">
      <c r="A3364" s="422"/>
      <c r="B3364" s="422"/>
      <c r="C3364" s="422"/>
      <c r="D3364" s="422"/>
      <c r="E3364" s="422"/>
      <c r="F3364" s="422"/>
      <c r="G3364" s="422"/>
      <c r="H3364" s="445" t="s">
        <v>727</v>
      </c>
      <c r="I3364" s="452" t="s">
        <v>728</v>
      </c>
      <c r="J3364" s="452"/>
      <c r="K3364" s="452"/>
      <c r="L3364" s="452"/>
      <c r="M3364" s="452"/>
      <c r="N3364" s="446" t="s">
        <v>729</v>
      </c>
      <c r="O3364" s="446"/>
      <c r="P3364" s="447" t="s">
        <v>730</v>
      </c>
      <c r="Z3364" s="143"/>
      <c r="AA3364" s="143"/>
      <c r="AB3364" s="143"/>
      <c r="AC3364" s="37"/>
    </row>
    <row r="3365" spans="1:29" ht="67.5" customHeight="1">
      <c r="A3365" s="442" t="s">
        <v>496</v>
      </c>
      <c r="B3365" s="525" t="s">
        <v>793</v>
      </c>
      <c r="C3365" s="428">
        <v>1</v>
      </c>
      <c r="D3365" s="428">
        <v>1</v>
      </c>
      <c r="E3365" s="474" t="s">
        <v>618</v>
      </c>
      <c r="F3365" s="429">
        <v>29700</v>
      </c>
      <c r="G3365" s="429">
        <v>29700</v>
      </c>
      <c r="H3365" s="445"/>
      <c r="I3365" s="154" t="s">
        <v>794</v>
      </c>
      <c r="J3365" s="154" t="s">
        <v>795</v>
      </c>
      <c r="K3365" s="154" t="s">
        <v>796</v>
      </c>
      <c r="L3365" s="154" t="s">
        <v>797</v>
      </c>
      <c r="M3365" s="154" t="s">
        <v>735</v>
      </c>
      <c r="N3365" s="144" t="s">
        <v>736</v>
      </c>
      <c r="O3365" s="144" t="s">
        <v>737</v>
      </c>
      <c r="P3365" s="447"/>
      <c r="Z3365" s="143"/>
      <c r="AA3365" s="143"/>
      <c r="AB3365" s="143"/>
      <c r="AC3365" s="37"/>
    </row>
    <row r="3366" spans="1:29" ht="39" customHeight="1">
      <c r="A3366" s="442"/>
      <c r="B3366" s="525"/>
      <c r="C3366" s="525"/>
      <c r="D3366" s="525"/>
      <c r="E3366" s="525"/>
      <c r="F3366" s="525"/>
      <c r="G3366" s="525"/>
      <c r="H3366" s="525"/>
      <c r="I3366" s="153">
        <v>0.3</v>
      </c>
      <c r="J3366" s="153">
        <v>0.3</v>
      </c>
      <c r="K3366" s="153">
        <v>0.2</v>
      </c>
      <c r="L3366" s="153">
        <v>0.1</v>
      </c>
      <c r="M3366" s="153">
        <v>0.1</v>
      </c>
      <c r="N3366" s="144">
        <v>0.9</v>
      </c>
      <c r="O3366" s="144">
        <v>0.1</v>
      </c>
      <c r="P3366" s="447"/>
      <c r="Z3366" s="143"/>
      <c r="AA3366" s="143"/>
      <c r="AB3366" s="143"/>
      <c r="AC3366" s="37"/>
    </row>
    <row r="3367" spans="1:29">
      <c r="A3367" s="442"/>
      <c r="B3367" s="432" t="s">
        <v>740</v>
      </c>
      <c r="C3367" s="432"/>
      <c r="D3367" s="432"/>
      <c r="E3367" s="432"/>
      <c r="F3367" s="432"/>
      <c r="G3367" s="432"/>
      <c r="H3367" s="158">
        <v>1</v>
      </c>
      <c r="I3367" s="115"/>
      <c r="J3367" s="115"/>
      <c r="K3367" s="115"/>
      <c r="L3367" s="115"/>
      <c r="M3367" s="115"/>
      <c r="N3367" s="115"/>
      <c r="O3367" s="115"/>
      <c r="P3367" s="115"/>
      <c r="Z3367" s="143"/>
      <c r="AA3367" s="143"/>
      <c r="AB3367" s="143"/>
      <c r="AC3367" s="37"/>
    </row>
    <row r="3368" spans="1:29">
      <c r="A3368" s="442"/>
      <c r="B3368" s="433" t="s">
        <v>741</v>
      </c>
      <c r="C3368" s="433"/>
      <c r="D3368" s="433"/>
      <c r="E3368" s="433"/>
      <c r="F3368" s="433"/>
      <c r="G3368" s="433"/>
      <c r="H3368" s="157">
        <f>(H3367/C3365)*G3365*H3363</f>
        <v>20790</v>
      </c>
      <c r="I3368" s="115"/>
      <c r="J3368" s="115"/>
      <c r="K3368" s="115"/>
      <c r="L3368" s="115"/>
      <c r="M3368" s="115"/>
      <c r="N3368" s="115"/>
      <c r="O3368" s="115"/>
      <c r="P3368" s="115"/>
      <c r="Z3368" s="143"/>
      <c r="AA3368" s="143"/>
      <c r="AB3368" s="143"/>
      <c r="AC3368" s="37"/>
    </row>
    <row r="3369" spans="1:29">
      <c r="A3369" s="442"/>
      <c r="B3369" s="432" t="s">
        <v>766</v>
      </c>
      <c r="C3369" s="432"/>
      <c r="D3369" s="432"/>
      <c r="E3369" s="432"/>
      <c r="F3369" s="432"/>
      <c r="G3369" s="432"/>
      <c r="H3369" s="158">
        <v>-1</v>
      </c>
      <c r="I3369" s="115"/>
      <c r="J3369" s="115"/>
      <c r="K3369" s="115"/>
      <c r="L3369" s="115"/>
      <c r="M3369" s="115"/>
      <c r="N3369" s="115"/>
      <c r="O3369" s="115"/>
      <c r="P3369" s="115"/>
      <c r="Z3369" s="143"/>
      <c r="AA3369" s="143"/>
      <c r="AB3369" s="143"/>
      <c r="AC3369" s="37"/>
    </row>
    <row r="3370" spans="1:29">
      <c r="A3370" s="442"/>
      <c r="B3370" s="433" t="s">
        <v>767</v>
      </c>
      <c r="C3370" s="433"/>
      <c r="D3370" s="433"/>
      <c r="E3370" s="433"/>
      <c r="F3370" s="433"/>
      <c r="G3370" s="433"/>
      <c r="H3370" s="157">
        <f>(H3369/D3365)*G3365*H3363</f>
        <v>-20790</v>
      </c>
      <c r="I3370" s="115"/>
      <c r="J3370" s="115"/>
      <c r="K3370" s="115"/>
      <c r="L3370" s="115"/>
      <c r="M3370" s="115"/>
      <c r="N3370" s="115"/>
      <c r="O3370" s="115"/>
      <c r="P3370" s="115"/>
      <c r="Z3370" s="143"/>
      <c r="AA3370" s="143"/>
      <c r="AB3370" s="143"/>
      <c r="AC3370" s="37"/>
    </row>
    <row r="3371" spans="1:29">
      <c r="A3371" s="442"/>
      <c r="B3371" s="432"/>
      <c r="C3371" s="432"/>
      <c r="D3371" s="432"/>
      <c r="E3371" s="432"/>
      <c r="F3371" s="432"/>
      <c r="G3371" s="432"/>
      <c r="H3371" s="115"/>
      <c r="I3371" s="115"/>
      <c r="J3371" s="115"/>
      <c r="K3371" s="115"/>
      <c r="L3371" s="115"/>
      <c r="M3371" s="115"/>
      <c r="N3371" s="115"/>
      <c r="O3371" s="115"/>
      <c r="P3371" s="115"/>
      <c r="Z3371" s="143"/>
      <c r="AA3371" s="143"/>
      <c r="AB3371" s="143"/>
      <c r="AC3371" s="37"/>
    </row>
    <row r="3372" spans="1:29">
      <c r="A3372" s="442"/>
      <c r="B3372" s="433"/>
      <c r="C3372" s="433"/>
      <c r="D3372" s="433"/>
      <c r="E3372" s="433"/>
      <c r="F3372" s="433"/>
      <c r="G3372" s="433"/>
      <c r="H3372" s="115"/>
      <c r="I3372" s="115"/>
      <c r="J3372" s="115"/>
      <c r="K3372" s="115"/>
      <c r="L3372" s="115"/>
      <c r="M3372" s="115"/>
      <c r="N3372" s="115"/>
      <c r="O3372" s="115"/>
      <c r="P3372" s="115"/>
      <c r="Z3372" s="143"/>
      <c r="AA3372" s="143"/>
      <c r="AB3372" s="143"/>
      <c r="AC3372" s="37"/>
    </row>
    <row r="3373" spans="1:29">
      <c r="A3373" s="442"/>
      <c r="B3373" s="432"/>
      <c r="C3373" s="432"/>
      <c r="D3373" s="432"/>
      <c r="E3373" s="432"/>
      <c r="F3373" s="432"/>
      <c r="G3373" s="432"/>
      <c r="H3373" s="115"/>
      <c r="I3373" s="115"/>
      <c r="J3373" s="115"/>
      <c r="K3373" s="115"/>
      <c r="L3373" s="115"/>
      <c r="M3373" s="115"/>
      <c r="N3373" s="115"/>
      <c r="O3373" s="115"/>
      <c r="P3373" s="115"/>
      <c r="Z3373" s="143"/>
      <c r="AA3373" s="143"/>
      <c r="AB3373" s="143"/>
      <c r="AC3373" s="37"/>
    </row>
    <row r="3374" spans="1:29">
      <c r="A3374" s="442"/>
      <c r="B3374" s="433"/>
      <c r="C3374" s="433"/>
      <c r="D3374" s="433"/>
      <c r="E3374" s="433"/>
      <c r="F3374" s="433"/>
      <c r="G3374" s="433"/>
      <c r="H3374" s="115"/>
      <c r="I3374" s="115"/>
      <c r="J3374" s="115"/>
      <c r="K3374" s="115"/>
      <c r="L3374" s="115"/>
      <c r="M3374" s="115"/>
      <c r="N3374" s="115"/>
      <c r="O3374" s="115"/>
      <c r="P3374" s="115"/>
      <c r="Z3374" s="143"/>
      <c r="AA3374" s="143"/>
      <c r="AB3374" s="143"/>
      <c r="AC3374" s="37"/>
    </row>
    <row r="3375" spans="1:29">
      <c r="A3375" s="442"/>
      <c r="B3375" s="432"/>
      <c r="C3375" s="432"/>
      <c r="D3375" s="432"/>
      <c r="E3375" s="432"/>
      <c r="F3375" s="432"/>
      <c r="G3375" s="432"/>
      <c r="H3375" s="115"/>
      <c r="I3375" s="115"/>
      <c r="J3375" s="115"/>
      <c r="K3375" s="115"/>
      <c r="L3375" s="115"/>
      <c r="M3375" s="115"/>
      <c r="N3375" s="115"/>
      <c r="O3375" s="115"/>
      <c r="P3375" s="115"/>
      <c r="Z3375" s="143"/>
      <c r="AA3375" s="143"/>
      <c r="AB3375" s="143"/>
      <c r="AC3375" s="37"/>
    </row>
    <row r="3376" spans="1:29">
      <c r="A3376" s="442"/>
      <c r="B3376" s="433"/>
      <c r="C3376" s="433"/>
      <c r="D3376" s="433"/>
      <c r="E3376" s="433"/>
      <c r="F3376" s="433"/>
      <c r="G3376" s="433"/>
      <c r="H3376" s="115"/>
      <c r="I3376" s="115"/>
      <c r="J3376" s="115"/>
      <c r="K3376" s="115"/>
      <c r="L3376" s="115"/>
      <c r="M3376" s="115"/>
      <c r="N3376" s="115"/>
      <c r="O3376" s="115"/>
      <c r="P3376" s="115"/>
      <c r="Z3376" s="143"/>
      <c r="AA3376" s="143"/>
      <c r="AB3376" s="143"/>
      <c r="AC3376" s="37"/>
    </row>
    <row r="3377" spans="1:29">
      <c r="A3377" s="442"/>
      <c r="B3377" s="448" t="s">
        <v>720</v>
      </c>
      <c r="C3377" s="448"/>
      <c r="D3377" s="448"/>
      <c r="E3377" s="448"/>
      <c r="F3377" s="448"/>
      <c r="G3377" s="448"/>
      <c r="H3377" s="152">
        <f t="shared" ref="H3377:P3377" si="216">H3367+H3369+H3371+H3373+H3375</f>
        <v>0</v>
      </c>
      <c r="I3377" s="152">
        <f t="shared" si="216"/>
        <v>0</v>
      </c>
      <c r="J3377" s="152">
        <f t="shared" si="216"/>
        <v>0</v>
      </c>
      <c r="K3377" s="152">
        <f t="shared" si="216"/>
        <v>0</v>
      </c>
      <c r="L3377" s="152">
        <f t="shared" si="216"/>
        <v>0</v>
      </c>
      <c r="M3377" s="152">
        <f t="shared" si="216"/>
        <v>0</v>
      </c>
      <c r="N3377" s="152">
        <f t="shared" si="216"/>
        <v>0</v>
      </c>
      <c r="O3377" s="152">
        <f t="shared" si="216"/>
        <v>0</v>
      </c>
      <c r="P3377" s="152">
        <f t="shared" si="216"/>
        <v>0</v>
      </c>
      <c r="Z3377" s="143"/>
      <c r="AA3377" s="143"/>
      <c r="AB3377" s="143"/>
      <c r="AC3377" s="37"/>
    </row>
    <row r="3378" spans="1:29">
      <c r="A3378" s="442"/>
      <c r="B3378" s="439" t="s">
        <v>695</v>
      </c>
      <c r="C3378" s="439"/>
      <c r="D3378" s="439"/>
      <c r="E3378" s="439"/>
      <c r="F3378" s="439"/>
      <c r="G3378" s="439"/>
      <c r="H3378" s="117">
        <f t="shared" ref="H3378:P3378" si="217">H3368+H3370+H3372+H3374+H3376</f>
        <v>0</v>
      </c>
      <c r="I3378" s="117">
        <f t="shared" si="217"/>
        <v>0</v>
      </c>
      <c r="J3378" s="117">
        <f t="shared" si="217"/>
        <v>0</v>
      </c>
      <c r="K3378" s="117">
        <f t="shared" si="217"/>
        <v>0</v>
      </c>
      <c r="L3378" s="117">
        <f t="shared" si="217"/>
        <v>0</v>
      </c>
      <c r="M3378" s="117">
        <f t="shared" si="217"/>
        <v>0</v>
      </c>
      <c r="N3378" s="117">
        <f t="shared" si="217"/>
        <v>0</v>
      </c>
      <c r="O3378" s="117">
        <f t="shared" si="217"/>
        <v>0</v>
      </c>
      <c r="P3378" s="117">
        <f t="shared" si="217"/>
        <v>0</v>
      </c>
      <c r="U3378" s="141"/>
      <c r="Z3378" s="143"/>
      <c r="AA3378" s="143"/>
      <c r="AB3378" s="143"/>
      <c r="AC3378" s="37"/>
    </row>
    <row r="3379" spans="1:29">
      <c r="A3379" s="442"/>
      <c r="B3379" s="449" t="s">
        <v>746</v>
      </c>
      <c r="C3379" s="449"/>
      <c r="D3379" s="449"/>
      <c r="E3379" s="449"/>
      <c r="F3379" s="449"/>
      <c r="G3379" s="449"/>
      <c r="H3379" s="470">
        <f>H3378</f>
        <v>0</v>
      </c>
      <c r="I3379" s="470"/>
      <c r="J3379" s="470"/>
      <c r="K3379" s="470"/>
      <c r="L3379" s="470"/>
      <c r="M3379" s="470"/>
      <c r="N3379" s="470"/>
      <c r="O3379" s="470"/>
      <c r="P3379" s="470"/>
      <c r="Z3379" s="143"/>
      <c r="AA3379" s="143"/>
      <c r="AB3379" s="143"/>
      <c r="AC3379" s="37"/>
    </row>
    <row r="3380" spans="1:29">
      <c r="A3380" s="442"/>
      <c r="B3380" s="449" t="s">
        <v>747</v>
      </c>
      <c r="C3380" s="449"/>
      <c r="D3380" s="449"/>
      <c r="E3380" s="449"/>
      <c r="F3380" s="449"/>
      <c r="G3380" s="449"/>
      <c r="H3380" s="470">
        <f>SUM(I3378:M3378)</f>
        <v>0</v>
      </c>
      <c r="I3380" s="470"/>
      <c r="J3380" s="470"/>
      <c r="K3380" s="470"/>
      <c r="L3380" s="470"/>
      <c r="M3380" s="470"/>
      <c r="N3380" s="470"/>
      <c r="O3380" s="470"/>
      <c r="P3380" s="470"/>
      <c r="Z3380" s="143"/>
      <c r="AA3380" s="143"/>
      <c r="AB3380" s="143"/>
      <c r="AC3380" s="37"/>
    </row>
    <row r="3381" spans="1:29">
      <c r="A3381" s="442"/>
      <c r="B3381" s="449" t="s">
        <v>748</v>
      </c>
      <c r="C3381" s="449"/>
      <c r="D3381" s="449"/>
      <c r="E3381" s="449"/>
      <c r="F3381" s="449"/>
      <c r="G3381" s="449"/>
      <c r="H3381" s="470">
        <f>SUM(N3377:P3377)</f>
        <v>0</v>
      </c>
      <c r="I3381" s="470"/>
      <c r="J3381" s="470"/>
      <c r="K3381" s="470"/>
      <c r="L3381" s="470"/>
      <c r="M3381" s="470"/>
      <c r="N3381" s="470"/>
      <c r="O3381" s="470"/>
      <c r="P3381" s="470"/>
      <c r="Z3381" s="143"/>
      <c r="AA3381" s="143"/>
      <c r="AB3381" s="143"/>
      <c r="AC3381" s="37"/>
    </row>
    <row r="3382" spans="1:29">
      <c r="A3382" s="442"/>
      <c r="B3382" s="439" t="s">
        <v>721</v>
      </c>
      <c r="C3382" s="439"/>
      <c r="D3382" s="439"/>
      <c r="E3382" s="439"/>
      <c r="F3382" s="439"/>
      <c r="G3382" s="439"/>
      <c r="H3382" s="470">
        <f>SUM(H3379:P3381)</f>
        <v>0</v>
      </c>
      <c r="I3382" s="470"/>
      <c r="J3382" s="470"/>
      <c r="K3382" s="470"/>
      <c r="L3382" s="470"/>
      <c r="M3382" s="470"/>
      <c r="N3382" s="470"/>
      <c r="O3382" s="470"/>
      <c r="P3382" s="470"/>
      <c r="Z3382" s="143"/>
      <c r="AA3382" s="143"/>
      <c r="AB3382" s="143"/>
      <c r="AC3382" s="37"/>
    </row>
    <row r="3383" spans="1:29">
      <c r="A3383" s="442"/>
      <c r="B3383" s="450" t="s">
        <v>749</v>
      </c>
      <c r="C3383" s="450"/>
      <c r="D3383" s="450"/>
      <c r="E3383" s="450"/>
      <c r="F3383" s="450"/>
      <c r="G3383" s="450"/>
      <c r="H3383" s="471">
        <f>H3382/G3365</f>
        <v>0</v>
      </c>
      <c r="I3383" s="471"/>
      <c r="J3383" s="471"/>
      <c r="K3383" s="471"/>
      <c r="L3383" s="471"/>
      <c r="M3383" s="471"/>
      <c r="N3383" s="471"/>
      <c r="O3383" s="471"/>
      <c r="P3383" s="471"/>
      <c r="Z3383" s="143"/>
      <c r="AA3383" s="143"/>
      <c r="AB3383" s="143"/>
      <c r="AC3383" s="37"/>
    </row>
    <row r="3384" spans="1:29" s="129" customFormat="1">
      <c r="A3384" s="121"/>
      <c r="B3384" s="121"/>
      <c r="C3384" s="121"/>
      <c r="D3384" s="121"/>
      <c r="E3384" s="121"/>
      <c r="F3384" s="122"/>
      <c r="G3384" s="122"/>
      <c r="H3384" s="123"/>
      <c r="I3384" s="124"/>
      <c r="J3384" s="124"/>
      <c r="K3384" s="124"/>
      <c r="L3384" s="125"/>
      <c r="M3384" s="125"/>
      <c r="N3384" s="127"/>
      <c r="O3384" s="127"/>
      <c r="P3384" s="127"/>
      <c r="Q3384" s="127"/>
      <c r="R3384" s="127"/>
      <c r="S3384" s="127"/>
      <c r="T3384" s="127"/>
      <c r="U3384" s="127"/>
      <c r="V3384" s="127"/>
      <c r="W3384" s="127"/>
      <c r="X3384" s="127"/>
      <c r="Y3384" s="127"/>
      <c r="Z3384" s="143"/>
      <c r="AA3384" s="143"/>
      <c r="AB3384" s="143"/>
      <c r="AC3384" s="37"/>
    </row>
    <row r="3385" spans="1:29" ht="15" customHeight="1">
      <c r="A3385" s="422" t="s">
        <v>678</v>
      </c>
      <c r="B3385" s="422" t="s">
        <v>679</v>
      </c>
      <c r="C3385" s="422" t="s">
        <v>680</v>
      </c>
      <c r="D3385" s="422" t="s">
        <v>681</v>
      </c>
      <c r="E3385" s="422" t="s">
        <v>682</v>
      </c>
      <c r="F3385" s="423" t="s">
        <v>683</v>
      </c>
      <c r="G3385" s="423" t="s">
        <v>684</v>
      </c>
      <c r="H3385" s="138">
        <v>0.7</v>
      </c>
      <c r="I3385" s="451">
        <v>0.1</v>
      </c>
      <c r="J3385" s="451"/>
      <c r="K3385" s="451"/>
      <c r="L3385" s="451"/>
      <c r="M3385" s="444">
        <v>0.1</v>
      </c>
      <c r="N3385" s="444"/>
      <c r="O3385" s="139">
        <v>0.1</v>
      </c>
      <c r="P3385" s="102"/>
      <c r="Z3385" s="143"/>
      <c r="AA3385" s="143"/>
      <c r="AB3385" s="143"/>
      <c r="AC3385" s="37"/>
    </row>
    <row r="3386" spans="1:29" ht="14.25" customHeight="1">
      <c r="A3386" s="422"/>
      <c r="B3386" s="422"/>
      <c r="C3386" s="422"/>
      <c r="D3386" s="422"/>
      <c r="E3386" s="422"/>
      <c r="F3386" s="422"/>
      <c r="G3386" s="422"/>
      <c r="H3386" s="445" t="s">
        <v>727</v>
      </c>
      <c r="I3386" s="452" t="s">
        <v>728</v>
      </c>
      <c r="J3386" s="452"/>
      <c r="K3386" s="452"/>
      <c r="L3386" s="452"/>
      <c r="M3386" s="446" t="s">
        <v>729</v>
      </c>
      <c r="N3386" s="446"/>
      <c r="O3386" s="447" t="s">
        <v>730</v>
      </c>
      <c r="P3386" s="102"/>
      <c r="Z3386" s="143"/>
      <c r="AA3386" s="143"/>
      <c r="AB3386" s="143"/>
      <c r="AC3386" s="37"/>
    </row>
    <row r="3387" spans="1:29" ht="67.5" customHeight="1">
      <c r="A3387" s="442" t="s">
        <v>497</v>
      </c>
      <c r="B3387" s="525" t="s">
        <v>977</v>
      </c>
      <c r="C3387" s="428">
        <v>1</v>
      </c>
      <c r="D3387" s="428">
        <v>1</v>
      </c>
      <c r="E3387" s="474" t="s">
        <v>618</v>
      </c>
      <c r="F3387" s="429">
        <v>132000</v>
      </c>
      <c r="G3387" s="429">
        <v>132000</v>
      </c>
      <c r="H3387" s="445"/>
      <c r="I3387" s="154" t="s">
        <v>732</v>
      </c>
      <c r="J3387" s="154" t="s">
        <v>733</v>
      </c>
      <c r="K3387" s="154" t="s">
        <v>734</v>
      </c>
      <c r="L3387" s="154" t="s">
        <v>735</v>
      </c>
      <c r="M3387" s="144" t="s">
        <v>736</v>
      </c>
      <c r="N3387" s="144" t="s">
        <v>737</v>
      </c>
      <c r="O3387" s="447"/>
      <c r="P3387" s="102"/>
      <c r="Z3387" s="143"/>
      <c r="AA3387" s="143"/>
      <c r="AB3387" s="143"/>
      <c r="AC3387" s="37"/>
    </row>
    <row r="3388" spans="1:29" ht="39" customHeight="1">
      <c r="A3388" s="442"/>
      <c r="B3388" s="525"/>
      <c r="C3388" s="525"/>
      <c r="D3388" s="525"/>
      <c r="E3388" s="525"/>
      <c r="F3388" s="525"/>
      <c r="G3388" s="525"/>
      <c r="H3388" s="525"/>
      <c r="I3388" s="153">
        <v>0.6</v>
      </c>
      <c r="J3388" s="153">
        <v>0.2</v>
      </c>
      <c r="K3388" s="153">
        <v>0.1</v>
      </c>
      <c r="L3388" s="153">
        <v>0.1</v>
      </c>
      <c r="M3388" s="144">
        <v>0.9</v>
      </c>
      <c r="N3388" s="144">
        <v>0.1</v>
      </c>
      <c r="O3388" s="447"/>
      <c r="P3388" s="102"/>
      <c r="Z3388" s="143"/>
      <c r="AA3388" s="143"/>
      <c r="AB3388" s="143"/>
      <c r="AC3388" s="37"/>
    </row>
    <row r="3389" spans="1:29">
      <c r="A3389" s="442"/>
      <c r="B3389" s="432" t="s">
        <v>758</v>
      </c>
      <c r="C3389" s="432"/>
      <c r="D3389" s="432"/>
      <c r="E3389" s="432"/>
      <c r="F3389" s="432"/>
      <c r="G3389" s="432"/>
      <c r="H3389" s="148">
        <v>1</v>
      </c>
      <c r="I3389" s="149"/>
      <c r="J3389" s="149"/>
      <c r="K3389" s="149"/>
      <c r="L3389" s="149"/>
      <c r="M3389" s="149"/>
      <c r="N3389" s="149"/>
      <c r="O3389" s="149"/>
      <c r="P3389" s="102"/>
      <c r="Z3389" s="143"/>
      <c r="AA3389" s="143"/>
      <c r="AB3389" s="143"/>
      <c r="AC3389" s="37"/>
    </row>
    <row r="3390" spans="1:29">
      <c r="A3390" s="442"/>
      <c r="B3390" s="433" t="s">
        <v>759</v>
      </c>
      <c r="C3390" s="433"/>
      <c r="D3390" s="433"/>
      <c r="E3390" s="433"/>
      <c r="F3390" s="433"/>
      <c r="G3390" s="433"/>
      <c r="H3390" s="150">
        <f>(1/C3387)*G3387*H3385</f>
        <v>92400</v>
      </c>
      <c r="I3390" s="149"/>
      <c r="J3390" s="149"/>
      <c r="K3390" s="149"/>
      <c r="L3390" s="149"/>
      <c r="M3390" s="149"/>
      <c r="N3390" s="149"/>
      <c r="O3390" s="149"/>
      <c r="P3390" s="102"/>
      <c r="Z3390" s="143"/>
      <c r="AA3390" s="143"/>
      <c r="AB3390" s="143"/>
      <c r="AC3390" s="37"/>
    </row>
    <row r="3391" spans="1:29">
      <c r="A3391" s="442"/>
      <c r="B3391" s="432" t="s">
        <v>766</v>
      </c>
      <c r="C3391" s="432"/>
      <c r="D3391" s="432"/>
      <c r="E3391" s="432"/>
      <c r="F3391" s="432"/>
      <c r="G3391" s="432"/>
      <c r="H3391" s="149"/>
      <c r="I3391" s="130">
        <v>1</v>
      </c>
      <c r="J3391" s="149"/>
      <c r="K3391" s="130">
        <v>1</v>
      </c>
      <c r="L3391" s="149"/>
      <c r="M3391" s="149"/>
      <c r="N3391" s="149"/>
      <c r="O3391" s="149"/>
      <c r="P3391" s="102"/>
      <c r="Z3391" s="143"/>
      <c r="AA3391" s="143"/>
      <c r="AB3391" s="143"/>
      <c r="AC3391" s="37"/>
    </row>
    <row r="3392" spans="1:29">
      <c r="A3392" s="442"/>
      <c r="B3392" s="433" t="s">
        <v>767</v>
      </c>
      <c r="C3392" s="433"/>
      <c r="D3392" s="433"/>
      <c r="E3392" s="433"/>
      <c r="F3392" s="433"/>
      <c r="G3392" s="433"/>
      <c r="H3392" s="149"/>
      <c r="I3392" s="157">
        <f>(I3391/D3387)*G3387*I3385*I3388</f>
        <v>7920</v>
      </c>
      <c r="J3392" s="149"/>
      <c r="K3392" s="157">
        <f>(K3391/D3387)*G3387*I3385*K3388</f>
        <v>1320</v>
      </c>
      <c r="L3392" s="149"/>
      <c r="M3392" s="149"/>
      <c r="N3392" s="149"/>
      <c r="O3392" s="149"/>
      <c r="P3392" s="102"/>
      <c r="Z3392" s="143"/>
      <c r="AA3392" s="143"/>
      <c r="AB3392" s="143"/>
      <c r="AC3392" s="37"/>
    </row>
    <row r="3393" spans="1:29">
      <c r="A3393" s="442"/>
      <c r="B3393" s="432"/>
      <c r="C3393" s="432"/>
      <c r="D3393" s="432"/>
      <c r="E3393" s="432"/>
      <c r="F3393" s="432"/>
      <c r="G3393" s="432"/>
      <c r="H3393" s="149"/>
      <c r="I3393" s="149"/>
      <c r="J3393" s="149"/>
      <c r="K3393" s="149"/>
      <c r="L3393" s="149"/>
      <c r="M3393" s="149"/>
      <c r="N3393" s="149"/>
      <c r="O3393" s="149"/>
      <c r="P3393" s="102"/>
      <c r="Z3393" s="143"/>
      <c r="AA3393" s="143"/>
      <c r="AB3393" s="143"/>
      <c r="AC3393" s="37"/>
    </row>
    <row r="3394" spans="1:29">
      <c r="A3394" s="442"/>
      <c r="B3394" s="433"/>
      <c r="C3394" s="433"/>
      <c r="D3394" s="433"/>
      <c r="E3394" s="433"/>
      <c r="F3394" s="433"/>
      <c r="G3394" s="433"/>
      <c r="H3394" s="149"/>
      <c r="I3394" s="149"/>
      <c r="J3394" s="149"/>
      <c r="K3394" s="149"/>
      <c r="L3394" s="149"/>
      <c r="M3394" s="149"/>
      <c r="N3394" s="149"/>
      <c r="O3394" s="149"/>
      <c r="P3394" s="102"/>
      <c r="Z3394" s="143"/>
      <c r="AA3394" s="143"/>
      <c r="AB3394" s="143"/>
      <c r="AC3394" s="37"/>
    </row>
    <row r="3395" spans="1:29">
      <c r="A3395" s="442"/>
      <c r="B3395" s="432"/>
      <c r="C3395" s="432"/>
      <c r="D3395" s="432"/>
      <c r="E3395" s="432"/>
      <c r="F3395" s="432"/>
      <c r="G3395" s="432"/>
      <c r="H3395" s="149"/>
      <c r="I3395" s="149"/>
      <c r="J3395" s="149"/>
      <c r="K3395" s="149"/>
      <c r="L3395" s="149"/>
      <c r="M3395" s="149"/>
      <c r="N3395" s="149"/>
      <c r="O3395" s="149"/>
      <c r="P3395" s="102"/>
      <c r="Z3395" s="143"/>
      <c r="AA3395" s="143"/>
      <c r="AB3395" s="143"/>
      <c r="AC3395" s="37"/>
    </row>
    <row r="3396" spans="1:29">
      <c r="A3396" s="442"/>
      <c r="B3396" s="433"/>
      <c r="C3396" s="433"/>
      <c r="D3396" s="433"/>
      <c r="E3396" s="433"/>
      <c r="F3396" s="433"/>
      <c r="G3396" s="433"/>
      <c r="H3396" s="149"/>
      <c r="I3396" s="149"/>
      <c r="J3396" s="149"/>
      <c r="K3396" s="149"/>
      <c r="L3396" s="149"/>
      <c r="M3396" s="149"/>
      <c r="N3396" s="149"/>
      <c r="O3396" s="149"/>
      <c r="P3396" s="102"/>
      <c r="Z3396" s="143"/>
      <c r="AA3396" s="143"/>
      <c r="AB3396" s="143"/>
      <c r="AC3396" s="37"/>
    </row>
    <row r="3397" spans="1:29">
      <c r="A3397" s="442"/>
      <c r="B3397" s="432"/>
      <c r="C3397" s="432"/>
      <c r="D3397" s="432"/>
      <c r="E3397" s="432"/>
      <c r="F3397" s="432"/>
      <c r="G3397" s="432"/>
      <c r="H3397" s="149"/>
      <c r="I3397" s="149"/>
      <c r="J3397" s="149"/>
      <c r="K3397" s="149"/>
      <c r="L3397" s="149"/>
      <c r="M3397" s="149"/>
      <c r="N3397" s="149"/>
      <c r="O3397" s="149"/>
      <c r="P3397" s="102"/>
      <c r="Z3397" s="143"/>
      <c r="AA3397" s="143"/>
      <c r="AB3397" s="143"/>
      <c r="AC3397" s="37"/>
    </row>
    <row r="3398" spans="1:29">
      <c r="A3398" s="442"/>
      <c r="B3398" s="433"/>
      <c r="C3398" s="433"/>
      <c r="D3398" s="433"/>
      <c r="E3398" s="433"/>
      <c r="F3398" s="433"/>
      <c r="G3398" s="433"/>
      <c r="H3398" s="149"/>
      <c r="I3398" s="149"/>
      <c r="J3398" s="149"/>
      <c r="K3398" s="149"/>
      <c r="L3398" s="149"/>
      <c r="M3398" s="149"/>
      <c r="N3398" s="149"/>
      <c r="O3398" s="149"/>
      <c r="P3398" s="102"/>
      <c r="Z3398" s="143"/>
      <c r="AA3398" s="143"/>
      <c r="AB3398" s="143"/>
      <c r="AC3398" s="37"/>
    </row>
    <row r="3399" spans="1:29">
      <c r="A3399" s="442"/>
      <c r="B3399" s="448" t="s">
        <v>720</v>
      </c>
      <c r="C3399" s="448"/>
      <c r="D3399" s="448"/>
      <c r="E3399" s="448"/>
      <c r="F3399" s="448"/>
      <c r="G3399" s="448"/>
      <c r="H3399" s="152">
        <f t="shared" ref="H3399:O3400" si="218">H3389+H3391+H3393+H3395+H3397</f>
        <v>1</v>
      </c>
      <c r="I3399" s="152">
        <f t="shared" si="218"/>
        <v>1</v>
      </c>
      <c r="J3399" s="152">
        <f t="shared" si="218"/>
        <v>0</v>
      </c>
      <c r="K3399" s="152">
        <f t="shared" si="218"/>
        <v>1</v>
      </c>
      <c r="L3399" s="152">
        <f t="shared" si="218"/>
        <v>0</v>
      </c>
      <c r="M3399" s="152">
        <f t="shared" si="218"/>
        <v>0</v>
      </c>
      <c r="N3399" s="152">
        <f t="shared" si="218"/>
        <v>0</v>
      </c>
      <c r="O3399" s="152">
        <f t="shared" si="218"/>
        <v>0</v>
      </c>
      <c r="P3399" s="102"/>
      <c r="Z3399" s="143"/>
      <c r="AA3399" s="143"/>
      <c r="AB3399" s="143"/>
      <c r="AC3399" s="37"/>
    </row>
    <row r="3400" spans="1:29">
      <c r="A3400" s="442"/>
      <c r="B3400" s="439" t="s">
        <v>695</v>
      </c>
      <c r="C3400" s="439"/>
      <c r="D3400" s="439"/>
      <c r="E3400" s="439"/>
      <c r="F3400" s="439"/>
      <c r="G3400" s="439"/>
      <c r="H3400" s="117">
        <f t="shared" si="218"/>
        <v>92400</v>
      </c>
      <c r="I3400" s="117">
        <f t="shared" si="218"/>
        <v>7920</v>
      </c>
      <c r="J3400" s="117">
        <f t="shared" si="218"/>
        <v>0</v>
      </c>
      <c r="K3400" s="117">
        <f t="shared" si="218"/>
        <v>1320</v>
      </c>
      <c r="L3400" s="117">
        <f t="shared" si="218"/>
        <v>0</v>
      </c>
      <c r="M3400" s="117">
        <f t="shared" si="218"/>
        <v>0</v>
      </c>
      <c r="N3400" s="117">
        <f t="shared" si="218"/>
        <v>0</v>
      </c>
      <c r="O3400" s="117">
        <f t="shared" si="218"/>
        <v>0</v>
      </c>
      <c r="P3400" s="102"/>
      <c r="U3400" s="141"/>
      <c r="Z3400" s="143"/>
      <c r="AA3400" s="143"/>
      <c r="AB3400" s="143"/>
      <c r="AC3400" s="37"/>
    </row>
    <row r="3401" spans="1:29">
      <c r="A3401" s="442"/>
      <c r="B3401" s="449" t="s">
        <v>746</v>
      </c>
      <c r="C3401" s="449"/>
      <c r="D3401" s="449"/>
      <c r="E3401" s="449"/>
      <c r="F3401" s="449"/>
      <c r="G3401" s="449"/>
      <c r="H3401" s="440">
        <f>H3400</f>
        <v>92400</v>
      </c>
      <c r="I3401" s="440"/>
      <c r="J3401" s="440"/>
      <c r="K3401" s="440"/>
      <c r="L3401" s="440"/>
      <c r="M3401" s="440"/>
      <c r="N3401" s="440"/>
      <c r="O3401" s="440"/>
      <c r="P3401" s="102"/>
      <c r="Z3401" s="143"/>
      <c r="AA3401" s="143"/>
      <c r="AB3401" s="143"/>
      <c r="AC3401" s="37"/>
    </row>
    <row r="3402" spans="1:29">
      <c r="A3402" s="442"/>
      <c r="B3402" s="449" t="s">
        <v>747</v>
      </c>
      <c r="C3402" s="449"/>
      <c r="D3402" s="449"/>
      <c r="E3402" s="449"/>
      <c r="F3402" s="449"/>
      <c r="G3402" s="449"/>
      <c r="H3402" s="440">
        <f>SUM(I3400:M3400)</f>
        <v>9240</v>
      </c>
      <c r="I3402" s="440"/>
      <c r="J3402" s="440"/>
      <c r="K3402" s="440"/>
      <c r="L3402" s="440"/>
      <c r="M3402" s="440"/>
      <c r="N3402" s="440"/>
      <c r="O3402" s="440"/>
      <c r="P3402" s="102"/>
      <c r="Z3402" s="143"/>
      <c r="AA3402" s="143"/>
      <c r="AB3402" s="143"/>
      <c r="AC3402" s="37"/>
    </row>
    <row r="3403" spans="1:29">
      <c r="A3403" s="442"/>
      <c r="B3403" s="449" t="s">
        <v>748</v>
      </c>
      <c r="C3403" s="449"/>
      <c r="D3403" s="449"/>
      <c r="E3403" s="449"/>
      <c r="F3403" s="449"/>
      <c r="G3403" s="449"/>
      <c r="H3403" s="440">
        <f>SUM(N3399:P3399)</f>
        <v>0</v>
      </c>
      <c r="I3403" s="440"/>
      <c r="J3403" s="440"/>
      <c r="K3403" s="440"/>
      <c r="L3403" s="440"/>
      <c r="M3403" s="440"/>
      <c r="N3403" s="440"/>
      <c r="O3403" s="440"/>
      <c r="P3403" s="102"/>
      <c r="Z3403" s="143"/>
      <c r="AA3403" s="143"/>
      <c r="AB3403" s="143"/>
      <c r="AC3403" s="37"/>
    </row>
    <row r="3404" spans="1:29">
      <c r="A3404" s="442"/>
      <c r="B3404" s="439" t="s">
        <v>721</v>
      </c>
      <c r="C3404" s="439"/>
      <c r="D3404" s="439"/>
      <c r="E3404" s="439"/>
      <c r="F3404" s="439"/>
      <c r="G3404" s="439"/>
      <c r="H3404" s="440">
        <f>SUM(H3401:P3403)</f>
        <v>101640</v>
      </c>
      <c r="I3404" s="440"/>
      <c r="J3404" s="440"/>
      <c r="K3404" s="440"/>
      <c r="L3404" s="440"/>
      <c r="M3404" s="440"/>
      <c r="N3404" s="440"/>
      <c r="O3404" s="440"/>
      <c r="P3404" s="102"/>
      <c r="Z3404" s="143"/>
      <c r="AA3404" s="143"/>
      <c r="AB3404" s="143"/>
      <c r="AC3404" s="37"/>
    </row>
    <row r="3405" spans="1:29">
      <c r="A3405" s="442"/>
      <c r="B3405" s="450" t="s">
        <v>749</v>
      </c>
      <c r="C3405" s="450"/>
      <c r="D3405" s="450"/>
      <c r="E3405" s="450"/>
      <c r="F3405" s="450"/>
      <c r="G3405" s="450"/>
      <c r="H3405" s="443">
        <f>H3404/G3387</f>
        <v>0.77</v>
      </c>
      <c r="I3405" s="443"/>
      <c r="J3405" s="443"/>
      <c r="K3405" s="443"/>
      <c r="L3405" s="443"/>
      <c r="M3405" s="443"/>
      <c r="N3405" s="443"/>
      <c r="O3405" s="443"/>
      <c r="P3405" s="102"/>
      <c r="Z3405" s="143"/>
      <c r="AA3405" s="143"/>
      <c r="AB3405" s="143"/>
      <c r="AC3405" s="37"/>
    </row>
    <row r="3406" spans="1:29" s="129" customFormat="1">
      <c r="A3406" s="121"/>
      <c r="B3406" s="121"/>
      <c r="C3406" s="121"/>
      <c r="D3406" s="121"/>
      <c r="E3406" s="121"/>
      <c r="F3406" s="122"/>
      <c r="G3406" s="122"/>
      <c r="H3406" s="123"/>
      <c r="I3406" s="124"/>
      <c r="J3406" s="124"/>
      <c r="K3406" s="124"/>
      <c r="L3406" s="125"/>
      <c r="M3406" s="125"/>
      <c r="N3406" s="127"/>
      <c r="O3406" s="127"/>
      <c r="P3406" s="127"/>
      <c r="Q3406" s="127"/>
      <c r="R3406" s="127"/>
      <c r="S3406" s="127"/>
      <c r="T3406" s="127"/>
      <c r="U3406" s="127"/>
      <c r="V3406" s="127"/>
      <c r="W3406" s="127"/>
      <c r="X3406" s="127"/>
      <c r="Y3406" s="127"/>
      <c r="Z3406" s="143"/>
      <c r="AA3406" s="143"/>
      <c r="AB3406" s="143"/>
      <c r="AC3406" s="37"/>
    </row>
    <row r="3407" spans="1:29" ht="15" customHeight="1">
      <c r="A3407" s="422" t="s">
        <v>678</v>
      </c>
      <c r="B3407" s="422" t="s">
        <v>679</v>
      </c>
      <c r="C3407" s="422" t="s">
        <v>680</v>
      </c>
      <c r="D3407" s="422" t="s">
        <v>681</v>
      </c>
      <c r="E3407" s="422" t="s">
        <v>682</v>
      </c>
      <c r="F3407" s="423" t="s">
        <v>683</v>
      </c>
      <c r="G3407" s="423" t="s">
        <v>684</v>
      </c>
      <c r="H3407" s="138">
        <v>0.55000000000000004</v>
      </c>
      <c r="I3407" s="451">
        <v>0.25</v>
      </c>
      <c r="J3407" s="451"/>
      <c r="K3407" s="451"/>
      <c r="L3407" s="451"/>
      <c r="M3407" s="444">
        <v>0.1</v>
      </c>
      <c r="N3407" s="444"/>
      <c r="O3407" s="139">
        <v>0.1</v>
      </c>
      <c r="P3407" s="102"/>
      <c r="Z3407" s="143"/>
      <c r="AA3407" s="143"/>
      <c r="AB3407" s="143"/>
      <c r="AC3407" s="37"/>
    </row>
    <row r="3408" spans="1:29" ht="14.25" customHeight="1">
      <c r="A3408" s="422"/>
      <c r="B3408" s="422"/>
      <c r="C3408" s="422"/>
      <c r="D3408" s="422"/>
      <c r="E3408" s="422"/>
      <c r="F3408" s="422"/>
      <c r="G3408" s="422"/>
      <c r="H3408" s="445" t="s">
        <v>727</v>
      </c>
      <c r="I3408" s="452" t="s">
        <v>728</v>
      </c>
      <c r="J3408" s="452"/>
      <c r="K3408" s="452"/>
      <c r="L3408" s="452"/>
      <c r="M3408" s="446" t="s">
        <v>729</v>
      </c>
      <c r="N3408" s="446"/>
      <c r="O3408" s="447" t="s">
        <v>730</v>
      </c>
      <c r="P3408" s="102"/>
      <c r="Z3408" s="143"/>
      <c r="AA3408" s="143"/>
      <c r="AB3408" s="143"/>
      <c r="AC3408" s="37"/>
    </row>
    <row r="3409" spans="1:29" ht="67.5" customHeight="1">
      <c r="A3409" s="442" t="s">
        <v>498</v>
      </c>
      <c r="B3409" s="525" t="s">
        <v>978</v>
      </c>
      <c r="C3409" s="428">
        <v>1</v>
      </c>
      <c r="D3409" s="428">
        <v>1</v>
      </c>
      <c r="E3409" s="474" t="s">
        <v>618</v>
      </c>
      <c r="F3409" s="429">
        <v>160</v>
      </c>
      <c r="G3409" s="429">
        <v>160</v>
      </c>
      <c r="H3409" s="445"/>
      <c r="I3409" s="154" t="s">
        <v>732</v>
      </c>
      <c r="J3409" s="154" t="s">
        <v>800</v>
      </c>
      <c r="K3409" s="154" t="s">
        <v>734</v>
      </c>
      <c r="L3409" s="154" t="s">
        <v>735</v>
      </c>
      <c r="M3409" s="144" t="s">
        <v>736</v>
      </c>
      <c r="N3409" s="144" t="s">
        <v>737</v>
      </c>
      <c r="O3409" s="447"/>
      <c r="P3409" s="102"/>
      <c r="Z3409" s="143"/>
      <c r="AA3409" s="143"/>
      <c r="AB3409" s="143"/>
      <c r="AC3409" s="37"/>
    </row>
    <row r="3410" spans="1:29" ht="39" customHeight="1">
      <c r="A3410" s="442"/>
      <c r="B3410" s="525"/>
      <c r="C3410" s="525"/>
      <c r="D3410" s="525"/>
      <c r="E3410" s="525"/>
      <c r="F3410" s="525"/>
      <c r="G3410" s="525"/>
      <c r="H3410" s="525"/>
      <c r="I3410" s="153">
        <v>0.5</v>
      </c>
      <c r="J3410" s="153">
        <v>0.2</v>
      </c>
      <c r="K3410" s="153">
        <v>0.2</v>
      </c>
      <c r="L3410" s="153">
        <v>0.1</v>
      </c>
      <c r="M3410" s="144">
        <v>0.9</v>
      </c>
      <c r="N3410" s="144">
        <v>0.1</v>
      </c>
      <c r="O3410" s="447"/>
      <c r="P3410" s="102"/>
      <c r="Z3410" s="143"/>
      <c r="AA3410" s="143"/>
      <c r="AB3410" s="143"/>
      <c r="AC3410" s="37"/>
    </row>
    <row r="3411" spans="1:29">
      <c r="A3411" s="442"/>
      <c r="B3411" s="432" t="s">
        <v>712</v>
      </c>
      <c r="C3411" s="432"/>
      <c r="D3411" s="432"/>
      <c r="E3411" s="432"/>
      <c r="F3411" s="432"/>
      <c r="G3411" s="432"/>
      <c r="H3411" s="148">
        <v>1</v>
      </c>
      <c r="I3411" s="149"/>
      <c r="J3411" s="149"/>
      <c r="K3411" s="149"/>
      <c r="L3411" s="149"/>
      <c r="M3411" s="149"/>
      <c r="N3411" s="149"/>
      <c r="O3411" s="149"/>
      <c r="P3411" s="102"/>
      <c r="Z3411" s="143"/>
      <c r="AA3411" s="143"/>
      <c r="AB3411" s="143"/>
      <c r="AC3411" s="37"/>
    </row>
    <row r="3412" spans="1:29">
      <c r="A3412" s="442"/>
      <c r="B3412" s="433" t="s">
        <v>713</v>
      </c>
      <c r="C3412" s="433"/>
      <c r="D3412" s="433"/>
      <c r="E3412" s="433"/>
      <c r="F3412" s="433"/>
      <c r="G3412" s="433"/>
      <c r="H3412" s="150">
        <f>(H3411/C3409)*G3409*H3407</f>
        <v>88</v>
      </c>
      <c r="I3412" s="149"/>
      <c r="J3412" s="149"/>
      <c r="K3412" s="149"/>
      <c r="L3412" s="149"/>
      <c r="M3412" s="149"/>
      <c r="N3412" s="149"/>
      <c r="O3412" s="149"/>
      <c r="P3412" s="102"/>
      <c r="Z3412" s="143"/>
      <c r="AA3412" s="143"/>
      <c r="AB3412" s="143"/>
      <c r="AC3412" s="37"/>
    </row>
    <row r="3413" spans="1:29">
      <c r="A3413" s="442"/>
      <c r="B3413" s="432" t="s">
        <v>762</v>
      </c>
      <c r="C3413" s="432"/>
      <c r="D3413" s="432"/>
      <c r="E3413" s="432"/>
      <c r="F3413" s="432"/>
      <c r="G3413" s="432"/>
      <c r="H3413" s="149"/>
      <c r="I3413" s="130">
        <v>1</v>
      </c>
      <c r="J3413" s="149"/>
      <c r="K3413" s="130">
        <v>1</v>
      </c>
      <c r="L3413" s="149"/>
      <c r="M3413" s="149"/>
      <c r="N3413" s="149"/>
      <c r="O3413" s="149"/>
      <c r="P3413" s="102"/>
      <c r="Z3413" s="143"/>
      <c r="AA3413" s="143"/>
      <c r="AB3413" s="143"/>
      <c r="AC3413" s="37"/>
    </row>
    <row r="3414" spans="1:29">
      <c r="A3414" s="442"/>
      <c r="B3414" s="433" t="s">
        <v>763</v>
      </c>
      <c r="C3414" s="433"/>
      <c r="D3414" s="433"/>
      <c r="E3414" s="433"/>
      <c r="F3414" s="433"/>
      <c r="G3414" s="433"/>
      <c r="H3414" s="149"/>
      <c r="I3414" s="157">
        <f>(I3413/D3409)*G3409*I3407*I3410</f>
        <v>20</v>
      </c>
      <c r="J3414" s="149"/>
      <c r="K3414" s="157">
        <f>(K3413/D3409)*G3409*I3407*K3410</f>
        <v>8</v>
      </c>
      <c r="L3414" s="149"/>
      <c r="M3414" s="149"/>
      <c r="N3414" s="149"/>
      <c r="O3414" s="149"/>
      <c r="P3414" s="102"/>
      <c r="Z3414" s="143"/>
      <c r="AA3414" s="143"/>
      <c r="AB3414" s="143"/>
      <c r="AC3414" s="37"/>
    </row>
    <row r="3415" spans="1:29">
      <c r="A3415" s="442"/>
      <c r="B3415" s="432" t="s">
        <v>766</v>
      </c>
      <c r="C3415" s="432"/>
      <c r="D3415" s="432"/>
      <c r="E3415" s="432"/>
      <c r="F3415" s="432"/>
      <c r="G3415" s="432"/>
      <c r="H3415" s="149"/>
      <c r="I3415" s="149"/>
      <c r="J3415" s="130">
        <v>1</v>
      </c>
      <c r="K3415" s="149"/>
      <c r="L3415" s="130">
        <v>1</v>
      </c>
      <c r="M3415" s="149"/>
      <c r="N3415" s="149"/>
      <c r="O3415" s="149"/>
      <c r="P3415" s="102"/>
      <c r="Z3415" s="143"/>
      <c r="AA3415" s="143"/>
      <c r="AB3415" s="143"/>
      <c r="AC3415" s="37"/>
    </row>
    <row r="3416" spans="1:29">
      <c r="A3416" s="442"/>
      <c r="B3416" s="433" t="s">
        <v>767</v>
      </c>
      <c r="C3416" s="433"/>
      <c r="D3416" s="433"/>
      <c r="E3416" s="433"/>
      <c r="F3416" s="433"/>
      <c r="G3416" s="433"/>
      <c r="H3416" s="149"/>
      <c r="I3416" s="149"/>
      <c r="J3416" s="157">
        <f>(J3415/D3409)*G3409*I3407*J3410</f>
        <v>8</v>
      </c>
      <c r="K3416" s="149"/>
      <c r="L3416" s="157">
        <f>(L3415/D3409)*G3409*I3407*L3410</f>
        <v>4</v>
      </c>
      <c r="M3416" s="149"/>
      <c r="N3416" s="149"/>
      <c r="O3416" s="149"/>
      <c r="P3416" s="102"/>
      <c r="Z3416" s="143"/>
      <c r="AA3416" s="143"/>
      <c r="AB3416" s="143"/>
      <c r="AC3416" s="37"/>
    </row>
    <row r="3417" spans="1:29">
      <c r="A3417" s="442"/>
      <c r="B3417" s="432"/>
      <c r="C3417" s="432"/>
      <c r="D3417" s="432"/>
      <c r="E3417" s="432"/>
      <c r="F3417" s="432"/>
      <c r="G3417" s="432"/>
      <c r="H3417" s="149"/>
      <c r="I3417" s="149"/>
      <c r="J3417" s="149"/>
      <c r="K3417" s="149"/>
      <c r="L3417" s="149"/>
      <c r="M3417" s="149"/>
      <c r="N3417" s="149"/>
      <c r="O3417" s="149"/>
      <c r="P3417" s="102"/>
      <c r="Z3417" s="143"/>
      <c r="AA3417" s="143"/>
      <c r="AB3417" s="143"/>
      <c r="AC3417" s="37"/>
    </row>
    <row r="3418" spans="1:29">
      <c r="A3418" s="442"/>
      <c r="B3418" s="433"/>
      <c r="C3418" s="433"/>
      <c r="D3418" s="433"/>
      <c r="E3418" s="433"/>
      <c r="F3418" s="433"/>
      <c r="G3418" s="433"/>
      <c r="H3418" s="149"/>
      <c r="I3418" s="149"/>
      <c r="J3418" s="149"/>
      <c r="K3418" s="149"/>
      <c r="L3418" s="149"/>
      <c r="M3418" s="149"/>
      <c r="N3418" s="149"/>
      <c r="O3418" s="149"/>
      <c r="P3418" s="102"/>
      <c r="Z3418" s="143"/>
      <c r="AA3418" s="143"/>
      <c r="AB3418" s="143"/>
      <c r="AC3418" s="37"/>
    </row>
    <row r="3419" spans="1:29">
      <c r="A3419" s="442"/>
      <c r="B3419" s="432"/>
      <c r="C3419" s="432"/>
      <c r="D3419" s="432"/>
      <c r="E3419" s="432"/>
      <c r="F3419" s="432"/>
      <c r="G3419" s="432"/>
      <c r="H3419" s="149"/>
      <c r="I3419" s="149"/>
      <c r="J3419" s="149"/>
      <c r="K3419" s="149"/>
      <c r="L3419" s="149"/>
      <c r="M3419" s="149"/>
      <c r="N3419" s="149"/>
      <c r="O3419" s="149"/>
      <c r="P3419" s="102"/>
      <c r="Z3419" s="143"/>
      <c r="AA3419" s="143"/>
      <c r="AB3419" s="143"/>
      <c r="AC3419" s="37"/>
    </row>
    <row r="3420" spans="1:29">
      <c r="A3420" s="442"/>
      <c r="B3420" s="433"/>
      <c r="C3420" s="433"/>
      <c r="D3420" s="433"/>
      <c r="E3420" s="433"/>
      <c r="F3420" s="433"/>
      <c r="G3420" s="433"/>
      <c r="H3420" s="149"/>
      <c r="I3420" s="149"/>
      <c r="J3420" s="149"/>
      <c r="K3420" s="149"/>
      <c r="L3420" s="149"/>
      <c r="M3420" s="149"/>
      <c r="N3420" s="149"/>
      <c r="O3420" s="149"/>
      <c r="P3420" s="102"/>
      <c r="Z3420" s="143"/>
      <c r="AA3420" s="143"/>
      <c r="AB3420" s="143"/>
      <c r="AC3420" s="37"/>
    </row>
    <row r="3421" spans="1:29">
      <c r="A3421" s="442"/>
      <c r="B3421" s="448" t="s">
        <v>720</v>
      </c>
      <c r="C3421" s="448"/>
      <c r="D3421" s="448"/>
      <c r="E3421" s="448"/>
      <c r="F3421" s="448"/>
      <c r="G3421" s="448"/>
      <c r="H3421" s="152">
        <f t="shared" ref="H3421:O3422" si="219">H3411+H3413+H3415+H3417+H3419</f>
        <v>1</v>
      </c>
      <c r="I3421" s="152">
        <f t="shared" si="219"/>
        <v>1</v>
      </c>
      <c r="J3421" s="152">
        <f t="shared" si="219"/>
        <v>1</v>
      </c>
      <c r="K3421" s="152">
        <f t="shared" si="219"/>
        <v>1</v>
      </c>
      <c r="L3421" s="152">
        <f t="shared" si="219"/>
        <v>1</v>
      </c>
      <c r="M3421" s="152">
        <f t="shared" si="219"/>
        <v>0</v>
      </c>
      <c r="N3421" s="152">
        <f t="shared" si="219"/>
        <v>0</v>
      </c>
      <c r="O3421" s="152">
        <f t="shared" si="219"/>
        <v>0</v>
      </c>
      <c r="P3421" s="102"/>
      <c r="Z3421" s="143"/>
      <c r="AA3421" s="143"/>
      <c r="AB3421" s="143"/>
      <c r="AC3421" s="37"/>
    </row>
    <row r="3422" spans="1:29">
      <c r="A3422" s="442"/>
      <c r="B3422" s="439" t="s">
        <v>695</v>
      </c>
      <c r="C3422" s="439"/>
      <c r="D3422" s="439"/>
      <c r="E3422" s="439"/>
      <c r="F3422" s="439"/>
      <c r="G3422" s="439"/>
      <c r="H3422" s="117">
        <f t="shared" si="219"/>
        <v>88</v>
      </c>
      <c r="I3422" s="117">
        <f t="shared" si="219"/>
        <v>20</v>
      </c>
      <c r="J3422" s="117">
        <f t="shared" si="219"/>
        <v>8</v>
      </c>
      <c r="K3422" s="117">
        <f t="shared" si="219"/>
        <v>8</v>
      </c>
      <c r="L3422" s="117">
        <f t="shared" si="219"/>
        <v>4</v>
      </c>
      <c r="M3422" s="117">
        <f t="shared" si="219"/>
        <v>0</v>
      </c>
      <c r="N3422" s="117">
        <f t="shared" si="219"/>
        <v>0</v>
      </c>
      <c r="O3422" s="117">
        <f t="shared" si="219"/>
        <v>0</v>
      </c>
      <c r="P3422" s="102"/>
      <c r="U3422" s="141"/>
      <c r="Z3422" s="143"/>
      <c r="AA3422" s="143"/>
      <c r="AB3422" s="143"/>
      <c r="AC3422" s="37"/>
    </row>
    <row r="3423" spans="1:29">
      <c r="A3423" s="442"/>
      <c r="B3423" s="449" t="s">
        <v>746</v>
      </c>
      <c r="C3423" s="449"/>
      <c r="D3423" s="449"/>
      <c r="E3423" s="449"/>
      <c r="F3423" s="449"/>
      <c r="G3423" s="449"/>
      <c r="H3423" s="440">
        <f>H3422</f>
        <v>88</v>
      </c>
      <c r="I3423" s="440"/>
      <c r="J3423" s="440"/>
      <c r="K3423" s="440"/>
      <c r="L3423" s="440"/>
      <c r="M3423" s="440"/>
      <c r="N3423" s="440"/>
      <c r="O3423" s="440"/>
      <c r="P3423" s="102"/>
      <c r="Z3423" s="143"/>
      <c r="AA3423" s="143"/>
      <c r="AB3423" s="143"/>
      <c r="AC3423" s="37"/>
    </row>
    <row r="3424" spans="1:29">
      <c r="A3424" s="442"/>
      <c r="B3424" s="449" t="s">
        <v>747</v>
      </c>
      <c r="C3424" s="449"/>
      <c r="D3424" s="449"/>
      <c r="E3424" s="449"/>
      <c r="F3424" s="449"/>
      <c r="G3424" s="449"/>
      <c r="H3424" s="440">
        <f>SUM(I3422:M3422)</f>
        <v>40</v>
      </c>
      <c r="I3424" s="440"/>
      <c r="J3424" s="440"/>
      <c r="K3424" s="440"/>
      <c r="L3424" s="440"/>
      <c r="M3424" s="440"/>
      <c r="N3424" s="440"/>
      <c r="O3424" s="440"/>
      <c r="P3424" s="102"/>
      <c r="Z3424" s="143"/>
      <c r="AA3424" s="143"/>
      <c r="AB3424" s="143"/>
      <c r="AC3424" s="37"/>
    </row>
    <row r="3425" spans="1:29">
      <c r="A3425" s="442"/>
      <c r="B3425" s="449" t="s">
        <v>748</v>
      </c>
      <c r="C3425" s="449"/>
      <c r="D3425" s="449"/>
      <c r="E3425" s="449"/>
      <c r="F3425" s="449"/>
      <c r="G3425" s="449"/>
      <c r="H3425" s="440">
        <f>SUM(N3421:P3421)</f>
        <v>0</v>
      </c>
      <c r="I3425" s="440"/>
      <c r="J3425" s="440"/>
      <c r="K3425" s="440"/>
      <c r="L3425" s="440"/>
      <c r="M3425" s="440"/>
      <c r="N3425" s="440"/>
      <c r="O3425" s="440"/>
      <c r="P3425" s="102"/>
      <c r="Z3425" s="143"/>
      <c r="AA3425" s="143"/>
      <c r="AB3425" s="143"/>
      <c r="AC3425" s="37"/>
    </row>
    <row r="3426" spans="1:29">
      <c r="A3426" s="442"/>
      <c r="B3426" s="439" t="s">
        <v>721</v>
      </c>
      <c r="C3426" s="439"/>
      <c r="D3426" s="439"/>
      <c r="E3426" s="439"/>
      <c r="F3426" s="439"/>
      <c r="G3426" s="439"/>
      <c r="H3426" s="440">
        <f>SUM(H3423:P3425)</f>
        <v>128</v>
      </c>
      <c r="I3426" s="440"/>
      <c r="J3426" s="440"/>
      <c r="K3426" s="440"/>
      <c r="L3426" s="440"/>
      <c r="M3426" s="440"/>
      <c r="N3426" s="440"/>
      <c r="O3426" s="440"/>
      <c r="P3426" s="102"/>
      <c r="Z3426" s="143"/>
      <c r="AA3426" s="143"/>
      <c r="AB3426" s="143"/>
      <c r="AC3426" s="37"/>
    </row>
    <row r="3427" spans="1:29">
      <c r="A3427" s="442"/>
      <c r="B3427" s="450" t="s">
        <v>749</v>
      </c>
      <c r="C3427" s="450"/>
      <c r="D3427" s="450"/>
      <c r="E3427" s="450"/>
      <c r="F3427" s="450"/>
      <c r="G3427" s="450"/>
      <c r="H3427" s="443">
        <f>H3426/G3409</f>
        <v>0.8</v>
      </c>
      <c r="I3427" s="443"/>
      <c r="J3427" s="443"/>
      <c r="K3427" s="443"/>
      <c r="L3427" s="443"/>
      <c r="M3427" s="443"/>
      <c r="N3427" s="443"/>
      <c r="O3427" s="443"/>
      <c r="P3427" s="102"/>
      <c r="Z3427" s="143"/>
      <c r="AA3427" s="143"/>
      <c r="AB3427" s="143"/>
      <c r="AC3427" s="37"/>
    </row>
    <row r="3428" spans="1:29" s="129" customFormat="1">
      <c r="A3428" s="121"/>
      <c r="B3428" s="121"/>
      <c r="C3428" s="121"/>
      <c r="D3428" s="121"/>
      <c r="E3428" s="121"/>
      <c r="F3428" s="122"/>
      <c r="G3428" s="122"/>
      <c r="H3428" s="123"/>
      <c r="I3428" s="124"/>
      <c r="J3428" s="124"/>
      <c r="K3428" s="124"/>
      <c r="L3428" s="125"/>
      <c r="M3428" s="125"/>
      <c r="N3428" s="127"/>
      <c r="O3428" s="127"/>
      <c r="P3428" s="127"/>
      <c r="Q3428" s="127"/>
      <c r="R3428" s="127"/>
      <c r="S3428" s="127"/>
      <c r="T3428" s="127"/>
      <c r="U3428" s="127"/>
      <c r="V3428" s="127"/>
      <c r="W3428" s="127"/>
      <c r="X3428" s="127"/>
      <c r="Y3428" s="127"/>
      <c r="Z3428" s="143"/>
      <c r="AA3428" s="143"/>
      <c r="AB3428" s="143"/>
      <c r="AC3428" s="37"/>
    </row>
    <row r="3429" spans="1:29" ht="15" customHeight="1">
      <c r="A3429" s="422" t="s">
        <v>678</v>
      </c>
      <c r="B3429" s="422" t="s">
        <v>679</v>
      </c>
      <c r="C3429" s="422" t="s">
        <v>680</v>
      </c>
      <c r="D3429" s="422" t="s">
        <v>681</v>
      </c>
      <c r="E3429" s="422" t="s">
        <v>682</v>
      </c>
      <c r="F3429" s="423" t="s">
        <v>683</v>
      </c>
      <c r="G3429" s="423" t="s">
        <v>684</v>
      </c>
      <c r="H3429" s="138">
        <v>0.55000000000000004</v>
      </c>
      <c r="I3429" s="451">
        <v>0.25</v>
      </c>
      <c r="J3429" s="451"/>
      <c r="K3429" s="451"/>
      <c r="L3429" s="451"/>
      <c r="M3429" s="444">
        <v>0.1</v>
      </c>
      <c r="N3429" s="444"/>
      <c r="O3429" s="139">
        <v>0.1</v>
      </c>
      <c r="P3429" s="102"/>
      <c r="Z3429" s="143"/>
      <c r="AA3429" s="143"/>
      <c r="AB3429" s="143"/>
      <c r="AC3429" s="37"/>
    </row>
    <row r="3430" spans="1:29" ht="14.25" customHeight="1">
      <c r="A3430" s="422"/>
      <c r="B3430" s="422"/>
      <c r="C3430" s="422"/>
      <c r="D3430" s="422"/>
      <c r="E3430" s="422"/>
      <c r="F3430" s="422"/>
      <c r="G3430" s="422"/>
      <c r="H3430" s="445" t="s">
        <v>727</v>
      </c>
      <c r="I3430" s="452" t="s">
        <v>728</v>
      </c>
      <c r="J3430" s="452"/>
      <c r="K3430" s="452"/>
      <c r="L3430" s="452"/>
      <c r="M3430" s="446" t="s">
        <v>729</v>
      </c>
      <c r="N3430" s="446"/>
      <c r="O3430" s="447" t="s">
        <v>730</v>
      </c>
      <c r="P3430" s="102"/>
      <c r="Z3430" s="143"/>
      <c r="AA3430" s="143"/>
      <c r="AB3430" s="143"/>
      <c r="AC3430" s="37"/>
    </row>
    <row r="3431" spans="1:29" ht="67.5" customHeight="1">
      <c r="A3431" s="442" t="s">
        <v>499</v>
      </c>
      <c r="B3431" s="525" t="s">
        <v>979</v>
      </c>
      <c r="C3431" s="428">
        <v>1</v>
      </c>
      <c r="D3431" s="428">
        <v>1</v>
      </c>
      <c r="E3431" s="474" t="s">
        <v>618</v>
      </c>
      <c r="F3431" s="429">
        <v>1200</v>
      </c>
      <c r="G3431" s="429">
        <v>1200</v>
      </c>
      <c r="H3431" s="445"/>
      <c r="I3431" s="154" t="s">
        <v>732</v>
      </c>
      <c r="J3431" s="154" t="s">
        <v>800</v>
      </c>
      <c r="K3431" s="154" t="s">
        <v>734</v>
      </c>
      <c r="L3431" s="154" t="s">
        <v>735</v>
      </c>
      <c r="M3431" s="144" t="s">
        <v>736</v>
      </c>
      <c r="N3431" s="144" t="s">
        <v>737</v>
      </c>
      <c r="O3431" s="447"/>
      <c r="P3431" s="102"/>
      <c r="Z3431" s="143"/>
      <c r="AA3431" s="143"/>
      <c r="AB3431" s="143"/>
      <c r="AC3431" s="37"/>
    </row>
    <row r="3432" spans="1:29" ht="39" customHeight="1">
      <c r="A3432" s="442"/>
      <c r="B3432" s="525"/>
      <c r="C3432" s="525"/>
      <c r="D3432" s="525"/>
      <c r="E3432" s="525"/>
      <c r="F3432" s="525"/>
      <c r="G3432" s="525"/>
      <c r="H3432" s="525"/>
      <c r="I3432" s="153">
        <v>0.5</v>
      </c>
      <c r="J3432" s="153">
        <v>0.2</v>
      </c>
      <c r="K3432" s="153">
        <v>0.2</v>
      </c>
      <c r="L3432" s="153">
        <v>0.1</v>
      </c>
      <c r="M3432" s="144">
        <v>0.9</v>
      </c>
      <c r="N3432" s="144">
        <v>0.1</v>
      </c>
      <c r="O3432" s="447"/>
      <c r="P3432" s="102"/>
      <c r="Z3432" s="143"/>
      <c r="AA3432" s="143"/>
      <c r="AB3432" s="143"/>
      <c r="AC3432" s="37"/>
    </row>
    <row r="3433" spans="1:29">
      <c r="A3433" s="442"/>
      <c r="B3433" s="432" t="s">
        <v>712</v>
      </c>
      <c r="C3433" s="432"/>
      <c r="D3433" s="432"/>
      <c r="E3433" s="432"/>
      <c r="F3433" s="432"/>
      <c r="G3433" s="432"/>
      <c r="H3433" s="148">
        <v>1</v>
      </c>
      <c r="I3433" s="149"/>
      <c r="J3433" s="149"/>
      <c r="K3433" s="149"/>
      <c r="L3433" s="149"/>
      <c r="M3433" s="149"/>
      <c r="N3433" s="149"/>
      <c r="O3433" s="149"/>
      <c r="P3433" s="102"/>
      <c r="Z3433" s="143"/>
      <c r="AA3433" s="143"/>
      <c r="AB3433" s="143"/>
      <c r="AC3433" s="37"/>
    </row>
    <row r="3434" spans="1:29">
      <c r="A3434" s="442"/>
      <c r="B3434" s="433" t="s">
        <v>713</v>
      </c>
      <c r="C3434" s="433"/>
      <c r="D3434" s="433"/>
      <c r="E3434" s="433"/>
      <c r="F3434" s="433"/>
      <c r="G3434" s="433"/>
      <c r="H3434" s="150">
        <f>(H3433/C3431)*G3431*H3429</f>
        <v>660</v>
      </c>
      <c r="I3434" s="149"/>
      <c r="J3434" s="149"/>
      <c r="K3434" s="149"/>
      <c r="L3434" s="149"/>
      <c r="M3434" s="149"/>
      <c r="N3434" s="149"/>
      <c r="O3434" s="149"/>
      <c r="P3434" s="102"/>
      <c r="Z3434" s="143"/>
      <c r="AA3434" s="143"/>
      <c r="AB3434" s="143"/>
      <c r="AC3434" s="37"/>
    </row>
    <row r="3435" spans="1:29">
      <c r="A3435" s="442"/>
      <c r="B3435" s="432" t="s">
        <v>762</v>
      </c>
      <c r="C3435" s="432"/>
      <c r="D3435" s="432"/>
      <c r="E3435" s="432"/>
      <c r="F3435" s="432"/>
      <c r="G3435" s="432"/>
      <c r="H3435" s="149"/>
      <c r="I3435" s="130">
        <v>1</v>
      </c>
      <c r="J3435" s="149"/>
      <c r="K3435" s="130">
        <v>1</v>
      </c>
      <c r="L3435" s="149"/>
      <c r="M3435" s="149"/>
      <c r="N3435" s="149"/>
      <c r="O3435" s="149"/>
      <c r="P3435" s="102"/>
      <c r="Z3435" s="143"/>
      <c r="AA3435" s="143"/>
      <c r="AB3435" s="143"/>
      <c r="AC3435" s="37"/>
    </row>
    <row r="3436" spans="1:29">
      <c r="A3436" s="442"/>
      <c r="B3436" s="433" t="s">
        <v>763</v>
      </c>
      <c r="C3436" s="433"/>
      <c r="D3436" s="433"/>
      <c r="E3436" s="433"/>
      <c r="F3436" s="433"/>
      <c r="G3436" s="433"/>
      <c r="H3436" s="149"/>
      <c r="I3436" s="157">
        <f>(I3435/D3431)*G3431*I3429*I3432</f>
        <v>150</v>
      </c>
      <c r="J3436" s="149"/>
      <c r="K3436" s="157">
        <f>(K3435/D3431)*G3431*I3429*K3432</f>
        <v>60</v>
      </c>
      <c r="L3436" s="149"/>
      <c r="M3436" s="149"/>
      <c r="N3436" s="149"/>
      <c r="O3436" s="149"/>
      <c r="P3436" s="102"/>
      <c r="Z3436" s="143"/>
      <c r="AA3436" s="143"/>
      <c r="AB3436" s="143"/>
      <c r="AC3436" s="37"/>
    </row>
    <row r="3437" spans="1:29">
      <c r="A3437" s="442"/>
      <c r="B3437" s="432" t="s">
        <v>766</v>
      </c>
      <c r="C3437" s="432"/>
      <c r="D3437" s="432"/>
      <c r="E3437" s="432"/>
      <c r="F3437" s="432"/>
      <c r="G3437" s="432"/>
      <c r="H3437" s="149"/>
      <c r="I3437" s="149"/>
      <c r="J3437" s="130">
        <v>1</v>
      </c>
      <c r="K3437" s="149"/>
      <c r="L3437" s="130">
        <v>1</v>
      </c>
      <c r="M3437" s="149"/>
      <c r="N3437" s="149"/>
      <c r="O3437" s="149"/>
      <c r="P3437" s="102"/>
      <c r="Z3437" s="143"/>
      <c r="AA3437" s="143"/>
      <c r="AB3437" s="143"/>
      <c r="AC3437" s="37"/>
    </row>
    <row r="3438" spans="1:29">
      <c r="A3438" s="442"/>
      <c r="B3438" s="433" t="s">
        <v>767</v>
      </c>
      <c r="C3438" s="433"/>
      <c r="D3438" s="433"/>
      <c r="E3438" s="433"/>
      <c r="F3438" s="433"/>
      <c r="G3438" s="433"/>
      <c r="H3438" s="149"/>
      <c r="I3438" s="149"/>
      <c r="J3438" s="157">
        <f>(J3437/D3431)*G3431*I3429*J3432</f>
        <v>60</v>
      </c>
      <c r="K3438" s="149"/>
      <c r="L3438" s="157">
        <f>(L3437/D3431)*G3431*I3429*L3432</f>
        <v>30</v>
      </c>
      <c r="M3438" s="149"/>
      <c r="N3438" s="149"/>
      <c r="O3438" s="149"/>
      <c r="P3438" s="102"/>
      <c r="Z3438" s="143"/>
      <c r="AA3438" s="143"/>
      <c r="AB3438" s="143"/>
      <c r="AC3438" s="37"/>
    </row>
    <row r="3439" spans="1:29">
      <c r="A3439" s="442"/>
      <c r="B3439" s="432"/>
      <c r="C3439" s="432"/>
      <c r="D3439" s="432"/>
      <c r="E3439" s="432"/>
      <c r="F3439" s="432"/>
      <c r="G3439" s="432"/>
      <c r="H3439" s="149"/>
      <c r="I3439" s="149"/>
      <c r="J3439" s="149"/>
      <c r="K3439" s="149"/>
      <c r="L3439" s="149"/>
      <c r="M3439" s="149"/>
      <c r="N3439" s="149"/>
      <c r="O3439" s="149"/>
      <c r="P3439" s="102"/>
      <c r="Z3439" s="143"/>
      <c r="AA3439" s="143"/>
      <c r="AB3439" s="143"/>
      <c r="AC3439" s="37"/>
    </row>
    <row r="3440" spans="1:29">
      <c r="A3440" s="442"/>
      <c r="B3440" s="433"/>
      <c r="C3440" s="433"/>
      <c r="D3440" s="433"/>
      <c r="E3440" s="433"/>
      <c r="F3440" s="433"/>
      <c r="G3440" s="433"/>
      <c r="H3440" s="149"/>
      <c r="I3440" s="149"/>
      <c r="J3440" s="149"/>
      <c r="K3440" s="149"/>
      <c r="L3440" s="149"/>
      <c r="M3440" s="149"/>
      <c r="N3440" s="149"/>
      <c r="O3440" s="149"/>
      <c r="P3440" s="102"/>
      <c r="Z3440" s="143"/>
      <c r="AA3440" s="143"/>
      <c r="AB3440" s="143"/>
      <c r="AC3440" s="37"/>
    </row>
    <row r="3441" spans="1:29">
      <c r="A3441" s="442"/>
      <c r="B3441" s="432"/>
      <c r="C3441" s="432"/>
      <c r="D3441" s="432"/>
      <c r="E3441" s="432"/>
      <c r="F3441" s="432"/>
      <c r="G3441" s="432"/>
      <c r="H3441" s="149"/>
      <c r="I3441" s="149"/>
      <c r="J3441" s="149"/>
      <c r="K3441" s="149"/>
      <c r="L3441" s="149"/>
      <c r="M3441" s="149"/>
      <c r="N3441" s="149"/>
      <c r="O3441" s="149"/>
      <c r="P3441" s="102"/>
      <c r="Z3441" s="143"/>
      <c r="AA3441" s="143"/>
      <c r="AB3441" s="143"/>
      <c r="AC3441" s="37"/>
    </row>
    <row r="3442" spans="1:29">
      <c r="A3442" s="442"/>
      <c r="B3442" s="433"/>
      <c r="C3442" s="433"/>
      <c r="D3442" s="433"/>
      <c r="E3442" s="433"/>
      <c r="F3442" s="433"/>
      <c r="G3442" s="433"/>
      <c r="H3442" s="149"/>
      <c r="I3442" s="149"/>
      <c r="J3442" s="149"/>
      <c r="K3442" s="149"/>
      <c r="L3442" s="149"/>
      <c r="M3442" s="149"/>
      <c r="N3442" s="149"/>
      <c r="O3442" s="149"/>
      <c r="P3442" s="102"/>
      <c r="Z3442" s="143"/>
      <c r="AA3442" s="143"/>
      <c r="AB3442" s="143"/>
      <c r="AC3442" s="37"/>
    </row>
    <row r="3443" spans="1:29">
      <c r="A3443" s="442"/>
      <c r="B3443" s="448" t="s">
        <v>720</v>
      </c>
      <c r="C3443" s="448"/>
      <c r="D3443" s="448"/>
      <c r="E3443" s="448"/>
      <c r="F3443" s="448"/>
      <c r="G3443" s="448"/>
      <c r="H3443" s="152">
        <f t="shared" ref="H3443:O3444" si="220">H3433+H3435+H3437+H3439+H3441</f>
        <v>1</v>
      </c>
      <c r="I3443" s="152">
        <f t="shared" si="220"/>
        <v>1</v>
      </c>
      <c r="J3443" s="152">
        <f t="shared" si="220"/>
        <v>1</v>
      </c>
      <c r="K3443" s="152">
        <f t="shared" si="220"/>
        <v>1</v>
      </c>
      <c r="L3443" s="152">
        <f t="shared" si="220"/>
        <v>1</v>
      </c>
      <c r="M3443" s="152">
        <f t="shared" si="220"/>
        <v>0</v>
      </c>
      <c r="N3443" s="152">
        <f t="shared" si="220"/>
        <v>0</v>
      </c>
      <c r="O3443" s="152">
        <f t="shared" si="220"/>
        <v>0</v>
      </c>
      <c r="P3443" s="102"/>
      <c r="Z3443" s="143"/>
      <c r="AA3443" s="143"/>
      <c r="AB3443" s="143"/>
      <c r="AC3443" s="37"/>
    </row>
    <row r="3444" spans="1:29">
      <c r="A3444" s="442"/>
      <c r="B3444" s="439" t="s">
        <v>695</v>
      </c>
      <c r="C3444" s="439"/>
      <c r="D3444" s="439"/>
      <c r="E3444" s="439"/>
      <c r="F3444" s="439"/>
      <c r="G3444" s="439"/>
      <c r="H3444" s="117">
        <f t="shared" si="220"/>
        <v>660</v>
      </c>
      <c r="I3444" s="117">
        <f t="shared" si="220"/>
        <v>150</v>
      </c>
      <c r="J3444" s="117">
        <f t="shared" si="220"/>
        <v>60</v>
      </c>
      <c r="K3444" s="117">
        <f t="shared" si="220"/>
        <v>60</v>
      </c>
      <c r="L3444" s="117">
        <f t="shared" si="220"/>
        <v>30</v>
      </c>
      <c r="M3444" s="117">
        <f t="shared" si="220"/>
        <v>0</v>
      </c>
      <c r="N3444" s="117">
        <f t="shared" si="220"/>
        <v>0</v>
      </c>
      <c r="O3444" s="117">
        <f t="shared" si="220"/>
        <v>0</v>
      </c>
      <c r="P3444" s="102"/>
      <c r="U3444" s="141"/>
      <c r="Z3444" s="143"/>
      <c r="AA3444" s="143"/>
      <c r="AB3444" s="143"/>
      <c r="AC3444" s="37"/>
    </row>
    <row r="3445" spans="1:29">
      <c r="A3445" s="442"/>
      <c r="B3445" s="449" t="s">
        <v>746</v>
      </c>
      <c r="C3445" s="449"/>
      <c r="D3445" s="449"/>
      <c r="E3445" s="449"/>
      <c r="F3445" s="449"/>
      <c r="G3445" s="449"/>
      <c r="H3445" s="440">
        <f>H3444</f>
        <v>660</v>
      </c>
      <c r="I3445" s="440"/>
      <c r="J3445" s="440"/>
      <c r="K3445" s="440"/>
      <c r="L3445" s="440"/>
      <c r="M3445" s="440"/>
      <c r="N3445" s="440"/>
      <c r="O3445" s="440"/>
      <c r="P3445" s="102"/>
      <c r="Z3445" s="143"/>
      <c r="AA3445" s="143"/>
      <c r="AB3445" s="143"/>
      <c r="AC3445" s="37"/>
    </row>
    <row r="3446" spans="1:29">
      <c r="A3446" s="442"/>
      <c r="B3446" s="449" t="s">
        <v>747</v>
      </c>
      <c r="C3446" s="449"/>
      <c r="D3446" s="449"/>
      <c r="E3446" s="449"/>
      <c r="F3446" s="449"/>
      <c r="G3446" s="449"/>
      <c r="H3446" s="440">
        <f>SUM(I3444:M3444)</f>
        <v>300</v>
      </c>
      <c r="I3446" s="440"/>
      <c r="J3446" s="440"/>
      <c r="K3446" s="440"/>
      <c r="L3446" s="440"/>
      <c r="M3446" s="440"/>
      <c r="N3446" s="440"/>
      <c r="O3446" s="440"/>
      <c r="P3446" s="102"/>
      <c r="Z3446" s="143"/>
      <c r="AA3446" s="143"/>
      <c r="AB3446" s="143"/>
      <c r="AC3446" s="37"/>
    </row>
    <row r="3447" spans="1:29">
      <c r="A3447" s="442"/>
      <c r="B3447" s="449" t="s">
        <v>748</v>
      </c>
      <c r="C3447" s="449"/>
      <c r="D3447" s="449"/>
      <c r="E3447" s="449"/>
      <c r="F3447" s="449"/>
      <c r="G3447" s="449"/>
      <c r="H3447" s="440">
        <f>SUM(N3443:P3443)</f>
        <v>0</v>
      </c>
      <c r="I3447" s="440"/>
      <c r="J3447" s="440"/>
      <c r="K3447" s="440"/>
      <c r="L3447" s="440"/>
      <c r="M3447" s="440"/>
      <c r="N3447" s="440"/>
      <c r="O3447" s="440"/>
      <c r="P3447" s="102"/>
      <c r="Z3447" s="143"/>
      <c r="AA3447" s="143"/>
      <c r="AB3447" s="143"/>
      <c r="AC3447" s="37"/>
    </row>
    <row r="3448" spans="1:29">
      <c r="A3448" s="442"/>
      <c r="B3448" s="439" t="s">
        <v>721</v>
      </c>
      <c r="C3448" s="439"/>
      <c r="D3448" s="439"/>
      <c r="E3448" s="439"/>
      <c r="F3448" s="439"/>
      <c r="G3448" s="439"/>
      <c r="H3448" s="440">
        <f>SUM(H3445:P3447)</f>
        <v>960</v>
      </c>
      <c r="I3448" s="440"/>
      <c r="J3448" s="440"/>
      <c r="K3448" s="440"/>
      <c r="L3448" s="440"/>
      <c r="M3448" s="440"/>
      <c r="N3448" s="440"/>
      <c r="O3448" s="440"/>
      <c r="P3448" s="102"/>
      <c r="Z3448" s="143"/>
      <c r="AA3448" s="143"/>
      <c r="AB3448" s="143"/>
      <c r="AC3448" s="37"/>
    </row>
    <row r="3449" spans="1:29">
      <c r="A3449" s="442"/>
      <c r="B3449" s="450" t="s">
        <v>749</v>
      </c>
      <c r="C3449" s="450"/>
      <c r="D3449" s="450"/>
      <c r="E3449" s="450"/>
      <c r="F3449" s="450"/>
      <c r="G3449" s="450"/>
      <c r="H3449" s="443">
        <f>H3448/G3431</f>
        <v>0.8</v>
      </c>
      <c r="I3449" s="443"/>
      <c r="J3449" s="443"/>
      <c r="K3449" s="443"/>
      <c r="L3449" s="443"/>
      <c r="M3449" s="443"/>
      <c r="N3449" s="443"/>
      <c r="O3449" s="443"/>
      <c r="P3449" s="102"/>
      <c r="Z3449" s="143"/>
      <c r="AA3449" s="143"/>
      <c r="AB3449" s="143"/>
      <c r="AC3449" s="37"/>
    </row>
    <row r="3450" spans="1:29" s="129" customFormat="1">
      <c r="A3450" s="121"/>
      <c r="B3450" s="121"/>
      <c r="C3450" s="121"/>
      <c r="D3450" s="121"/>
      <c r="E3450" s="121"/>
      <c r="F3450" s="122"/>
      <c r="G3450" s="122"/>
      <c r="H3450" s="123"/>
      <c r="I3450" s="124"/>
      <c r="J3450" s="124"/>
      <c r="K3450" s="124"/>
      <c r="L3450" s="125"/>
      <c r="M3450" s="125"/>
      <c r="N3450" s="127"/>
      <c r="O3450" s="127"/>
      <c r="P3450" s="127"/>
      <c r="Q3450" s="127"/>
      <c r="R3450" s="127"/>
      <c r="S3450" s="127"/>
      <c r="T3450" s="127"/>
      <c r="U3450" s="127"/>
      <c r="V3450" s="127"/>
      <c r="W3450" s="127"/>
      <c r="X3450" s="127"/>
      <c r="Y3450" s="127"/>
      <c r="Z3450" s="143"/>
      <c r="AA3450" s="143"/>
      <c r="AB3450" s="143"/>
      <c r="AC3450" s="37"/>
    </row>
    <row r="3451" spans="1:29" ht="15" customHeight="1">
      <c r="A3451" s="422" t="s">
        <v>678</v>
      </c>
      <c r="B3451" s="422" t="s">
        <v>679</v>
      </c>
      <c r="C3451" s="422" t="s">
        <v>680</v>
      </c>
      <c r="D3451" s="422" t="s">
        <v>681</v>
      </c>
      <c r="E3451" s="422" t="s">
        <v>682</v>
      </c>
      <c r="F3451" s="423" t="s">
        <v>683</v>
      </c>
      <c r="G3451" s="423" t="s">
        <v>684</v>
      </c>
      <c r="H3451" s="138">
        <v>0.55000000000000004</v>
      </c>
      <c r="I3451" s="451">
        <v>0.25</v>
      </c>
      <c r="J3451" s="451"/>
      <c r="K3451" s="451"/>
      <c r="L3451" s="451"/>
      <c r="M3451" s="444">
        <v>0.1</v>
      </c>
      <c r="N3451" s="444"/>
      <c r="O3451" s="139">
        <v>0.1</v>
      </c>
      <c r="P3451" s="102"/>
      <c r="Z3451" s="143"/>
      <c r="AA3451" s="143"/>
      <c r="AB3451" s="143"/>
      <c r="AC3451" s="37"/>
    </row>
    <row r="3452" spans="1:29" ht="14.25" customHeight="1">
      <c r="A3452" s="422"/>
      <c r="B3452" s="422"/>
      <c r="C3452" s="422"/>
      <c r="D3452" s="422"/>
      <c r="E3452" s="422"/>
      <c r="F3452" s="422"/>
      <c r="G3452" s="422"/>
      <c r="H3452" s="445" t="s">
        <v>727</v>
      </c>
      <c r="I3452" s="452" t="s">
        <v>728</v>
      </c>
      <c r="J3452" s="452"/>
      <c r="K3452" s="452"/>
      <c r="L3452" s="452"/>
      <c r="M3452" s="446" t="s">
        <v>729</v>
      </c>
      <c r="N3452" s="446"/>
      <c r="O3452" s="447" t="s">
        <v>730</v>
      </c>
      <c r="P3452" s="102"/>
      <c r="Z3452" s="143"/>
      <c r="AA3452" s="143"/>
      <c r="AB3452" s="143"/>
      <c r="AC3452" s="37"/>
    </row>
    <row r="3453" spans="1:29" ht="67.5" customHeight="1">
      <c r="A3453" s="442" t="s">
        <v>500</v>
      </c>
      <c r="B3453" s="525" t="s">
        <v>790</v>
      </c>
      <c r="C3453" s="428">
        <v>1</v>
      </c>
      <c r="D3453" s="428">
        <v>1</v>
      </c>
      <c r="E3453" s="474" t="s">
        <v>618</v>
      </c>
      <c r="F3453" s="429">
        <v>240</v>
      </c>
      <c r="G3453" s="429">
        <v>240</v>
      </c>
      <c r="H3453" s="445"/>
      <c r="I3453" s="154" t="s">
        <v>732</v>
      </c>
      <c r="J3453" s="154" t="s">
        <v>800</v>
      </c>
      <c r="K3453" s="154" t="s">
        <v>734</v>
      </c>
      <c r="L3453" s="154" t="s">
        <v>735</v>
      </c>
      <c r="M3453" s="144" t="s">
        <v>736</v>
      </c>
      <c r="N3453" s="144" t="s">
        <v>737</v>
      </c>
      <c r="O3453" s="447"/>
      <c r="P3453" s="102"/>
      <c r="Z3453" s="143"/>
      <c r="AA3453" s="143"/>
      <c r="AB3453" s="143"/>
      <c r="AC3453" s="37"/>
    </row>
    <row r="3454" spans="1:29" ht="39" customHeight="1">
      <c r="A3454" s="442"/>
      <c r="B3454" s="525"/>
      <c r="C3454" s="525"/>
      <c r="D3454" s="525"/>
      <c r="E3454" s="525"/>
      <c r="F3454" s="525"/>
      <c r="G3454" s="525"/>
      <c r="H3454" s="525"/>
      <c r="I3454" s="153">
        <v>0.5</v>
      </c>
      <c r="J3454" s="153">
        <v>0.2</v>
      </c>
      <c r="K3454" s="153">
        <v>0.2</v>
      </c>
      <c r="L3454" s="153">
        <v>0.1</v>
      </c>
      <c r="M3454" s="144">
        <v>0.9</v>
      </c>
      <c r="N3454" s="144">
        <v>0.1</v>
      </c>
      <c r="O3454" s="447"/>
      <c r="P3454" s="102"/>
      <c r="Z3454" s="143"/>
      <c r="AA3454" s="143"/>
      <c r="AB3454" s="143"/>
      <c r="AC3454" s="37"/>
    </row>
    <row r="3455" spans="1:29">
      <c r="A3455" s="442"/>
      <c r="B3455" s="432" t="s">
        <v>712</v>
      </c>
      <c r="C3455" s="432"/>
      <c r="D3455" s="432"/>
      <c r="E3455" s="432"/>
      <c r="F3455" s="432"/>
      <c r="G3455" s="432"/>
      <c r="H3455" s="148">
        <v>1</v>
      </c>
      <c r="I3455" s="149"/>
      <c r="J3455" s="149"/>
      <c r="K3455" s="149"/>
      <c r="L3455" s="149"/>
      <c r="M3455" s="149"/>
      <c r="N3455" s="149"/>
      <c r="O3455" s="149"/>
      <c r="P3455" s="102"/>
      <c r="Z3455" s="143"/>
      <c r="AA3455" s="143"/>
      <c r="AB3455" s="143"/>
      <c r="AC3455" s="37"/>
    </row>
    <row r="3456" spans="1:29">
      <c r="A3456" s="442"/>
      <c r="B3456" s="433" t="s">
        <v>713</v>
      </c>
      <c r="C3456" s="433"/>
      <c r="D3456" s="433"/>
      <c r="E3456" s="433"/>
      <c r="F3456" s="433"/>
      <c r="G3456" s="433"/>
      <c r="H3456" s="150">
        <f>(H3455/C3453)*G3453*H3451</f>
        <v>132</v>
      </c>
      <c r="I3456" s="149"/>
      <c r="J3456" s="149"/>
      <c r="K3456" s="149"/>
      <c r="L3456" s="149"/>
      <c r="M3456" s="149"/>
      <c r="N3456" s="149"/>
      <c r="O3456" s="149"/>
      <c r="P3456" s="102"/>
      <c r="Z3456" s="143"/>
      <c r="AA3456" s="143"/>
      <c r="AB3456" s="143"/>
      <c r="AC3456" s="37"/>
    </row>
    <row r="3457" spans="1:29">
      <c r="A3457" s="442"/>
      <c r="B3457" s="432" t="s">
        <v>766</v>
      </c>
      <c r="C3457" s="432"/>
      <c r="D3457" s="432"/>
      <c r="E3457" s="432"/>
      <c r="F3457" s="432"/>
      <c r="G3457" s="432"/>
      <c r="H3457" s="149"/>
      <c r="I3457" s="130">
        <v>1</v>
      </c>
      <c r="J3457" s="130">
        <v>1</v>
      </c>
      <c r="K3457" s="130">
        <v>1</v>
      </c>
      <c r="L3457" s="130">
        <v>1</v>
      </c>
      <c r="M3457" s="149"/>
      <c r="N3457" s="149"/>
      <c r="O3457" s="149"/>
      <c r="P3457" s="102"/>
      <c r="Z3457" s="143"/>
      <c r="AA3457" s="143"/>
      <c r="AB3457" s="143"/>
      <c r="AC3457" s="37"/>
    </row>
    <row r="3458" spans="1:29">
      <c r="A3458" s="442"/>
      <c r="B3458" s="433" t="s">
        <v>767</v>
      </c>
      <c r="C3458" s="433"/>
      <c r="D3458" s="433"/>
      <c r="E3458" s="433"/>
      <c r="F3458" s="433"/>
      <c r="G3458" s="433"/>
      <c r="H3458" s="149"/>
      <c r="I3458" s="157">
        <f>(I3457/D3453)*G3453*I3451*I3454</f>
        <v>30</v>
      </c>
      <c r="J3458" s="157">
        <f>(J3457/D3453)*G3453*I3451*J3454</f>
        <v>12</v>
      </c>
      <c r="K3458" s="157">
        <f>(K3457/D3453)*G3453*I3451*K3454</f>
        <v>12</v>
      </c>
      <c r="L3458" s="157">
        <f>(L3457/D3453)*G3453*I3451*L3454</f>
        <v>6</v>
      </c>
      <c r="M3458" s="149"/>
      <c r="N3458" s="149"/>
      <c r="O3458" s="149"/>
      <c r="P3458" s="102"/>
      <c r="Z3458" s="143"/>
      <c r="AA3458" s="143"/>
      <c r="AB3458" s="143"/>
      <c r="AC3458" s="37"/>
    </row>
    <row r="3459" spans="1:29">
      <c r="A3459" s="442"/>
      <c r="B3459" s="432"/>
      <c r="C3459" s="432"/>
      <c r="D3459" s="432"/>
      <c r="E3459" s="432"/>
      <c r="F3459" s="432"/>
      <c r="G3459" s="432"/>
      <c r="H3459" s="149"/>
      <c r="I3459" s="149"/>
      <c r="J3459" s="149"/>
      <c r="K3459" s="149"/>
      <c r="L3459" s="149"/>
      <c r="M3459" s="149"/>
      <c r="N3459" s="149"/>
      <c r="O3459" s="149"/>
      <c r="P3459" s="102"/>
      <c r="Z3459" s="143"/>
      <c r="AA3459" s="143"/>
      <c r="AB3459" s="143"/>
      <c r="AC3459" s="37"/>
    </row>
    <row r="3460" spans="1:29">
      <c r="A3460" s="442"/>
      <c r="B3460" s="433"/>
      <c r="C3460" s="433"/>
      <c r="D3460" s="433"/>
      <c r="E3460" s="433"/>
      <c r="F3460" s="433"/>
      <c r="G3460" s="433"/>
      <c r="H3460" s="149"/>
      <c r="I3460" s="149"/>
      <c r="J3460" s="149"/>
      <c r="K3460" s="149"/>
      <c r="L3460" s="149"/>
      <c r="M3460" s="149"/>
      <c r="N3460" s="149"/>
      <c r="O3460" s="149"/>
      <c r="P3460" s="102"/>
      <c r="Z3460" s="143"/>
      <c r="AA3460" s="143"/>
      <c r="AB3460" s="143"/>
      <c r="AC3460" s="37"/>
    </row>
    <row r="3461" spans="1:29">
      <c r="A3461" s="442"/>
      <c r="B3461" s="432"/>
      <c r="C3461" s="432"/>
      <c r="D3461" s="432"/>
      <c r="E3461" s="432"/>
      <c r="F3461" s="432"/>
      <c r="G3461" s="432"/>
      <c r="H3461" s="149"/>
      <c r="I3461" s="149"/>
      <c r="J3461" s="149"/>
      <c r="K3461" s="149"/>
      <c r="L3461" s="149"/>
      <c r="M3461" s="149"/>
      <c r="N3461" s="149"/>
      <c r="O3461" s="149"/>
      <c r="P3461" s="102"/>
      <c r="Z3461" s="143"/>
      <c r="AA3461" s="143"/>
      <c r="AB3461" s="143"/>
      <c r="AC3461" s="37"/>
    </row>
    <row r="3462" spans="1:29">
      <c r="A3462" s="442"/>
      <c r="B3462" s="433"/>
      <c r="C3462" s="433"/>
      <c r="D3462" s="433"/>
      <c r="E3462" s="433"/>
      <c r="F3462" s="433"/>
      <c r="G3462" s="433"/>
      <c r="H3462" s="149"/>
      <c r="I3462" s="149"/>
      <c r="J3462" s="149"/>
      <c r="K3462" s="149"/>
      <c r="L3462" s="149"/>
      <c r="M3462" s="149"/>
      <c r="N3462" s="149"/>
      <c r="O3462" s="149"/>
      <c r="P3462" s="102"/>
      <c r="Z3462" s="143"/>
      <c r="AA3462" s="143"/>
      <c r="AB3462" s="143"/>
      <c r="AC3462" s="37"/>
    </row>
    <row r="3463" spans="1:29">
      <c r="A3463" s="442"/>
      <c r="B3463" s="432"/>
      <c r="C3463" s="432"/>
      <c r="D3463" s="432"/>
      <c r="E3463" s="432"/>
      <c r="F3463" s="432"/>
      <c r="G3463" s="432"/>
      <c r="H3463" s="149"/>
      <c r="I3463" s="149"/>
      <c r="J3463" s="149"/>
      <c r="K3463" s="149"/>
      <c r="L3463" s="149"/>
      <c r="M3463" s="149"/>
      <c r="N3463" s="149"/>
      <c r="O3463" s="149"/>
      <c r="P3463" s="102"/>
      <c r="Z3463" s="143"/>
      <c r="AA3463" s="143"/>
      <c r="AB3463" s="143"/>
      <c r="AC3463" s="37"/>
    </row>
    <row r="3464" spans="1:29">
      <c r="A3464" s="442"/>
      <c r="B3464" s="433"/>
      <c r="C3464" s="433"/>
      <c r="D3464" s="433"/>
      <c r="E3464" s="433"/>
      <c r="F3464" s="433"/>
      <c r="G3464" s="433"/>
      <c r="H3464" s="149"/>
      <c r="I3464" s="149"/>
      <c r="J3464" s="149"/>
      <c r="K3464" s="149"/>
      <c r="L3464" s="149"/>
      <c r="M3464" s="149"/>
      <c r="N3464" s="149"/>
      <c r="O3464" s="149"/>
      <c r="P3464" s="102"/>
      <c r="Z3464" s="143"/>
      <c r="AA3464" s="143"/>
      <c r="AB3464" s="143"/>
      <c r="AC3464" s="37"/>
    </row>
    <row r="3465" spans="1:29">
      <c r="A3465" s="442"/>
      <c r="B3465" s="448" t="s">
        <v>720</v>
      </c>
      <c r="C3465" s="448"/>
      <c r="D3465" s="448"/>
      <c r="E3465" s="448"/>
      <c r="F3465" s="448"/>
      <c r="G3465" s="448"/>
      <c r="H3465" s="152">
        <f t="shared" ref="H3465:O3466" si="221">H3455+H3457+H3459+H3461+H3463</f>
        <v>1</v>
      </c>
      <c r="I3465" s="152">
        <f t="shared" si="221"/>
        <v>1</v>
      </c>
      <c r="J3465" s="152">
        <f t="shared" si="221"/>
        <v>1</v>
      </c>
      <c r="K3465" s="152">
        <f t="shared" si="221"/>
        <v>1</v>
      </c>
      <c r="L3465" s="152">
        <f t="shared" si="221"/>
        <v>1</v>
      </c>
      <c r="M3465" s="152">
        <f t="shared" si="221"/>
        <v>0</v>
      </c>
      <c r="N3465" s="152">
        <f t="shared" si="221"/>
        <v>0</v>
      </c>
      <c r="O3465" s="152">
        <f t="shared" si="221"/>
        <v>0</v>
      </c>
      <c r="P3465" s="102"/>
      <c r="Z3465" s="143"/>
      <c r="AA3465" s="143"/>
      <c r="AB3465" s="143"/>
      <c r="AC3465" s="37"/>
    </row>
    <row r="3466" spans="1:29">
      <c r="A3466" s="442"/>
      <c r="B3466" s="439" t="s">
        <v>695</v>
      </c>
      <c r="C3466" s="439"/>
      <c r="D3466" s="439"/>
      <c r="E3466" s="439"/>
      <c r="F3466" s="439"/>
      <c r="G3466" s="439"/>
      <c r="H3466" s="117">
        <f t="shared" si="221"/>
        <v>132</v>
      </c>
      <c r="I3466" s="117">
        <f t="shared" si="221"/>
        <v>30</v>
      </c>
      <c r="J3466" s="117">
        <f t="shared" si="221"/>
        <v>12</v>
      </c>
      <c r="K3466" s="117">
        <f t="shared" si="221"/>
        <v>12</v>
      </c>
      <c r="L3466" s="117">
        <f t="shared" si="221"/>
        <v>6</v>
      </c>
      <c r="M3466" s="117">
        <f t="shared" si="221"/>
        <v>0</v>
      </c>
      <c r="N3466" s="117">
        <f t="shared" si="221"/>
        <v>0</v>
      </c>
      <c r="O3466" s="117">
        <f t="shared" si="221"/>
        <v>0</v>
      </c>
      <c r="P3466" s="102"/>
      <c r="U3466" s="141"/>
      <c r="Z3466" s="143"/>
      <c r="AA3466" s="143"/>
      <c r="AB3466" s="143"/>
      <c r="AC3466" s="37"/>
    </row>
    <row r="3467" spans="1:29">
      <c r="A3467" s="442"/>
      <c r="B3467" s="449" t="s">
        <v>746</v>
      </c>
      <c r="C3467" s="449"/>
      <c r="D3467" s="449"/>
      <c r="E3467" s="449"/>
      <c r="F3467" s="449"/>
      <c r="G3467" s="449"/>
      <c r="H3467" s="440">
        <f>H3466</f>
        <v>132</v>
      </c>
      <c r="I3467" s="440"/>
      <c r="J3467" s="440"/>
      <c r="K3467" s="440"/>
      <c r="L3467" s="440"/>
      <c r="M3467" s="440"/>
      <c r="N3467" s="440"/>
      <c r="O3467" s="440"/>
      <c r="P3467" s="102"/>
      <c r="Z3467" s="143"/>
      <c r="AA3467" s="143"/>
      <c r="AB3467" s="143"/>
      <c r="AC3467" s="37"/>
    </row>
    <row r="3468" spans="1:29">
      <c r="A3468" s="442"/>
      <c r="B3468" s="449" t="s">
        <v>747</v>
      </c>
      <c r="C3468" s="449"/>
      <c r="D3468" s="449"/>
      <c r="E3468" s="449"/>
      <c r="F3468" s="449"/>
      <c r="G3468" s="449"/>
      <c r="H3468" s="440">
        <f>SUM(I3466:M3466)</f>
        <v>60</v>
      </c>
      <c r="I3468" s="440"/>
      <c r="J3468" s="440"/>
      <c r="K3468" s="440"/>
      <c r="L3468" s="440"/>
      <c r="M3468" s="440"/>
      <c r="N3468" s="440"/>
      <c r="O3468" s="440"/>
      <c r="P3468" s="102"/>
      <c r="Z3468" s="143"/>
      <c r="AA3468" s="143"/>
      <c r="AB3468" s="143"/>
      <c r="AC3468" s="37"/>
    </row>
    <row r="3469" spans="1:29">
      <c r="A3469" s="442"/>
      <c r="B3469" s="449" t="s">
        <v>748</v>
      </c>
      <c r="C3469" s="449"/>
      <c r="D3469" s="449"/>
      <c r="E3469" s="449"/>
      <c r="F3469" s="449"/>
      <c r="G3469" s="449"/>
      <c r="H3469" s="440">
        <f>SUM(N3465:P3465)</f>
        <v>0</v>
      </c>
      <c r="I3469" s="440"/>
      <c r="J3469" s="440"/>
      <c r="K3469" s="440"/>
      <c r="L3469" s="440"/>
      <c r="M3469" s="440"/>
      <c r="N3469" s="440"/>
      <c r="O3469" s="440"/>
      <c r="P3469" s="102"/>
      <c r="Z3469" s="143"/>
      <c r="AA3469" s="143"/>
      <c r="AB3469" s="143"/>
      <c r="AC3469" s="37"/>
    </row>
    <row r="3470" spans="1:29">
      <c r="A3470" s="442"/>
      <c r="B3470" s="439" t="s">
        <v>721</v>
      </c>
      <c r="C3470" s="439"/>
      <c r="D3470" s="439"/>
      <c r="E3470" s="439"/>
      <c r="F3470" s="439"/>
      <c r="G3470" s="439"/>
      <c r="H3470" s="440">
        <f>SUM(H3467:P3469)</f>
        <v>192</v>
      </c>
      <c r="I3470" s="440"/>
      <c r="J3470" s="440"/>
      <c r="K3470" s="440"/>
      <c r="L3470" s="440"/>
      <c r="M3470" s="440"/>
      <c r="N3470" s="440"/>
      <c r="O3470" s="440"/>
      <c r="P3470" s="102"/>
      <c r="Z3470" s="143"/>
      <c r="AA3470" s="143"/>
      <c r="AB3470" s="143"/>
      <c r="AC3470" s="37"/>
    </row>
    <row r="3471" spans="1:29">
      <c r="A3471" s="442"/>
      <c r="B3471" s="450" t="s">
        <v>749</v>
      </c>
      <c r="C3471" s="450"/>
      <c r="D3471" s="450"/>
      <c r="E3471" s="450"/>
      <c r="F3471" s="450"/>
      <c r="G3471" s="450"/>
      <c r="H3471" s="443">
        <f>H3470/G3453</f>
        <v>0.8</v>
      </c>
      <c r="I3471" s="443"/>
      <c r="J3471" s="443"/>
      <c r="K3471" s="443"/>
      <c r="L3471" s="443"/>
      <c r="M3471" s="443"/>
      <c r="N3471" s="443"/>
      <c r="O3471" s="443"/>
      <c r="P3471" s="102"/>
      <c r="Z3471" s="143"/>
      <c r="AA3471" s="143"/>
      <c r="AB3471" s="143"/>
      <c r="AC3471" s="37"/>
    </row>
    <row r="3472" spans="1:29" s="129" customFormat="1">
      <c r="A3472" s="121"/>
      <c r="B3472" s="121"/>
      <c r="C3472" s="121"/>
      <c r="D3472" s="121"/>
      <c r="E3472" s="121"/>
      <c r="F3472" s="122"/>
      <c r="G3472" s="122"/>
      <c r="H3472" s="123"/>
      <c r="I3472" s="124"/>
      <c r="J3472" s="124"/>
      <c r="K3472" s="124"/>
      <c r="L3472" s="125"/>
      <c r="M3472" s="125"/>
      <c r="N3472" s="127"/>
      <c r="O3472" s="127"/>
      <c r="P3472" s="127"/>
      <c r="Q3472" s="127"/>
      <c r="R3472" s="127"/>
      <c r="S3472" s="127"/>
      <c r="T3472" s="127"/>
      <c r="U3472" s="127"/>
      <c r="V3472" s="127"/>
      <c r="W3472" s="127"/>
      <c r="X3472" s="127"/>
      <c r="Y3472" s="127"/>
      <c r="Z3472" s="143"/>
      <c r="AA3472" s="143"/>
      <c r="AB3472" s="143"/>
      <c r="AC3472" s="37"/>
    </row>
    <row r="3473" spans="1:29" ht="15" customHeight="1">
      <c r="A3473" s="422" t="s">
        <v>678</v>
      </c>
      <c r="B3473" s="422" t="s">
        <v>679</v>
      </c>
      <c r="C3473" s="422" t="s">
        <v>680</v>
      </c>
      <c r="D3473" s="422" t="s">
        <v>681</v>
      </c>
      <c r="E3473" s="422" t="s">
        <v>682</v>
      </c>
      <c r="F3473" s="423" t="s">
        <v>683</v>
      </c>
      <c r="G3473" s="423" t="s">
        <v>684</v>
      </c>
      <c r="H3473" s="138">
        <v>0.55000000000000004</v>
      </c>
      <c r="I3473" s="451">
        <v>0.25</v>
      </c>
      <c r="J3473" s="451"/>
      <c r="K3473" s="451"/>
      <c r="L3473" s="451"/>
      <c r="M3473" s="444">
        <v>0.1</v>
      </c>
      <c r="N3473" s="444"/>
      <c r="O3473" s="139">
        <v>0.1</v>
      </c>
      <c r="P3473" s="102"/>
      <c r="Z3473" s="143"/>
      <c r="AA3473" s="143"/>
      <c r="AB3473" s="143"/>
      <c r="AC3473" s="37"/>
    </row>
    <row r="3474" spans="1:29" ht="14.25" customHeight="1">
      <c r="A3474" s="422"/>
      <c r="B3474" s="422"/>
      <c r="C3474" s="422"/>
      <c r="D3474" s="422"/>
      <c r="E3474" s="422"/>
      <c r="F3474" s="422"/>
      <c r="G3474" s="422"/>
      <c r="H3474" s="445" t="s">
        <v>727</v>
      </c>
      <c r="I3474" s="452" t="s">
        <v>728</v>
      </c>
      <c r="J3474" s="452"/>
      <c r="K3474" s="452"/>
      <c r="L3474" s="452"/>
      <c r="M3474" s="446" t="s">
        <v>729</v>
      </c>
      <c r="N3474" s="446"/>
      <c r="O3474" s="447" t="s">
        <v>730</v>
      </c>
      <c r="P3474" s="102"/>
      <c r="Z3474" s="143"/>
      <c r="AA3474" s="143"/>
      <c r="AB3474" s="143"/>
      <c r="AC3474" s="37"/>
    </row>
    <row r="3475" spans="1:29" ht="67.5" customHeight="1">
      <c r="A3475" s="442" t="s">
        <v>501</v>
      </c>
      <c r="B3475" s="525" t="s">
        <v>792</v>
      </c>
      <c r="C3475" s="428">
        <v>1</v>
      </c>
      <c r="D3475" s="428">
        <v>1</v>
      </c>
      <c r="E3475" s="474" t="s">
        <v>618</v>
      </c>
      <c r="F3475" s="429">
        <v>190</v>
      </c>
      <c r="G3475" s="429">
        <v>190</v>
      </c>
      <c r="H3475" s="445"/>
      <c r="I3475" s="154" t="s">
        <v>732</v>
      </c>
      <c r="J3475" s="154" t="s">
        <v>800</v>
      </c>
      <c r="K3475" s="154" t="s">
        <v>734</v>
      </c>
      <c r="L3475" s="154" t="s">
        <v>735</v>
      </c>
      <c r="M3475" s="144" t="s">
        <v>736</v>
      </c>
      <c r="N3475" s="144" t="s">
        <v>737</v>
      </c>
      <c r="O3475" s="447"/>
      <c r="P3475" s="102"/>
      <c r="Z3475" s="143"/>
      <c r="AA3475" s="143"/>
      <c r="AB3475" s="143"/>
      <c r="AC3475" s="37"/>
    </row>
    <row r="3476" spans="1:29" ht="39" customHeight="1">
      <c r="A3476" s="442"/>
      <c r="B3476" s="525"/>
      <c r="C3476" s="525"/>
      <c r="D3476" s="525"/>
      <c r="E3476" s="525"/>
      <c r="F3476" s="525"/>
      <c r="G3476" s="525"/>
      <c r="H3476" s="525"/>
      <c r="I3476" s="153">
        <v>0.5</v>
      </c>
      <c r="J3476" s="153">
        <v>0.2</v>
      </c>
      <c r="K3476" s="153">
        <v>0.2</v>
      </c>
      <c r="L3476" s="153">
        <v>0.1</v>
      </c>
      <c r="M3476" s="144">
        <v>0.9</v>
      </c>
      <c r="N3476" s="144">
        <v>0.1</v>
      </c>
      <c r="O3476" s="447"/>
      <c r="P3476" s="102"/>
      <c r="Z3476" s="143"/>
      <c r="AA3476" s="143"/>
      <c r="AB3476" s="143"/>
      <c r="AC3476" s="37"/>
    </row>
    <row r="3477" spans="1:29">
      <c r="A3477" s="442"/>
      <c r="B3477" s="432" t="s">
        <v>712</v>
      </c>
      <c r="C3477" s="432"/>
      <c r="D3477" s="432"/>
      <c r="E3477" s="432"/>
      <c r="F3477" s="432"/>
      <c r="G3477" s="432"/>
      <c r="H3477" s="148">
        <v>1</v>
      </c>
      <c r="I3477" s="149"/>
      <c r="J3477" s="149"/>
      <c r="K3477" s="149"/>
      <c r="L3477" s="149"/>
      <c r="M3477" s="149"/>
      <c r="N3477" s="149"/>
      <c r="O3477" s="149"/>
      <c r="P3477" s="102"/>
      <c r="Z3477" s="143"/>
      <c r="AA3477" s="143"/>
      <c r="AB3477" s="143"/>
      <c r="AC3477" s="37"/>
    </row>
    <row r="3478" spans="1:29">
      <c r="A3478" s="442"/>
      <c r="B3478" s="433" t="s">
        <v>713</v>
      </c>
      <c r="C3478" s="433"/>
      <c r="D3478" s="433"/>
      <c r="E3478" s="433"/>
      <c r="F3478" s="433"/>
      <c r="G3478" s="433"/>
      <c r="H3478" s="150">
        <f>(H3477/C3475)*G3475*H3473</f>
        <v>104.50000000000001</v>
      </c>
      <c r="I3478" s="149"/>
      <c r="J3478" s="149"/>
      <c r="K3478" s="149"/>
      <c r="L3478" s="149"/>
      <c r="M3478" s="149"/>
      <c r="N3478" s="149"/>
      <c r="O3478" s="149"/>
      <c r="P3478" s="102"/>
      <c r="Z3478" s="143"/>
      <c r="AA3478" s="143"/>
      <c r="AB3478" s="143"/>
      <c r="AC3478" s="37"/>
    </row>
    <row r="3479" spans="1:29">
      <c r="A3479" s="442"/>
      <c r="B3479" s="432" t="s">
        <v>762</v>
      </c>
      <c r="C3479" s="432"/>
      <c r="D3479" s="432"/>
      <c r="E3479" s="432"/>
      <c r="F3479" s="432"/>
      <c r="G3479" s="432"/>
      <c r="H3479" s="149"/>
      <c r="I3479" s="130">
        <v>1</v>
      </c>
      <c r="J3479" s="149"/>
      <c r="K3479" s="130">
        <v>1</v>
      </c>
      <c r="L3479" s="149"/>
      <c r="M3479" s="149"/>
      <c r="N3479" s="149"/>
      <c r="O3479" s="149"/>
      <c r="P3479" s="102"/>
      <c r="Z3479" s="143"/>
      <c r="AA3479" s="143"/>
      <c r="AB3479" s="143"/>
      <c r="AC3479" s="37"/>
    </row>
    <row r="3480" spans="1:29">
      <c r="A3480" s="442"/>
      <c r="B3480" s="433" t="s">
        <v>763</v>
      </c>
      <c r="C3480" s="433"/>
      <c r="D3480" s="433"/>
      <c r="E3480" s="433"/>
      <c r="F3480" s="433"/>
      <c r="G3480" s="433"/>
      <c r="H3480" s="149"/>
      <c r="I3480" s="157">
        <f>(I3479/D3475)*G3475*I3473*I3476</f>
        <v>23.75</v>
      </c>
      <c r="J3480" s="149"/>
      <c r="K3480" s="157">
        <f>(K3479/D3475)*G3475*I3473*K3476</f>
        <v>9.5</v>
      </c>
      <c r="L3480" s="149"/>
      <c r="M3480" s="149"/>
      <c r="N3480" s="149"/>
      <c r="O3480" s="149"/>
      <c r="P3480" s="102"/>
      <c r="Z3480" s="143"/>
      <c r="AA3480" s="143"/>
      <c r="AB3480" s="143"/>
      <c r="AC3480" s="37"/>
    </row>
    <row r="3481" spans="1:29">
      <c r="A3481" s="442"/>
      <c r="B3481" s="432" t="s">
        <v>766</v>
      </c>
      <c r="C3481" s="432"/>
      <c r="D3481" s="432"/>
      <c r="E3481" s="432"/>
      <c r="F3481" s="432"/>
      <c r="G3481" s="432"/>
      <c r="H3481" s="149"/>
      <c r="I3481" s="149"/>
      <c r="J3481" s="130">
        <v>1</v>
      </c>
      <c r="K3481" s="149"/>
      <c r="L3481" s="130">
        <v>1</v>
      </c>
      <c r="M3481" s="149"/>
      <c r="N3481" s="149"/>
      <c r="O3481" s="149"/>
      <c r="P3481" s="102"/>
      <c r="Z3481" s="143"/>
      <c r="AA3481" s="143"/>
      <c r="AB3481" s="143"/>
      <c r="AC3481" s="37"/>
    </row>
    <row r="3482" spans="1:29">
      <c r="A3482" s="442"/>
      <c r="B3482" s="433" t="s">
        <v>767</v>
      </c>
      <c r="C3482" s="433"/>
      <c r="D3482" s="433"/>
      <c r="E3482" s="433"/>
      <c r="F3482" s="433"/>
      <c r="G3482" s="433"/>
      <c r="H3482" s="149"/>
      <c r="I3482" s="149"/>
      <c r="J3482" s="157">
        <f>(J3481/D3475)*G3475*I3473*J3476</f>
        <v>9.5</v>
      </c>
      <c r="K3482" s="149"/>
      <c r="L3482" s="157">
        <f>(L3481/D3475)*G3475*I3473*L3476</f>
        <v>4.75</v>
      </c>
      <c r="M3482" s="149"/>
      <c r="N3482" s="149"/>
      <c r="O3482" s="149"/>
      <c r="P3482" s="102"/>
      <c r="Z3482" s="143"/>
      <c r="AA3482" s="143"/>
      <c r="AB3482" s="143"/>
      <c r="AC3482" s="37"/>
    </row>
    <row r="3483" spans="1:29">
      <c r="A3483" s="442"/>
      <c r="B3483" s="432"/>
      <c r="C3483" s="432"/>
      <c r="D3483" s="432"/>
      <c r="E3483" s="432"/>
      <c r="F3483" s="432"/>
      <c r="G3483" s="432"/>
      <c r="H3483" s="149"/>
      <c r="I3483" s="149"/>
      <c r="J3483" s="149"/>
      <c r="K3483" s="149"/>
      <c r="L3483" s="149"/>
      <c r="M3483" s="149"/>
      <c r="N3483" s="149"/>
      <c r="O3483" s="149"/>
      <c r="P3483" s="102"/>
      <c r="Z3483" s="143"/>
      <c r="AA3483" s="143"/>
      <c r="AB3483" s="143"/>
      <c r="AC3483" s="37"/>
    </row>
    <row r="3484" spans="1:29">
      <c r="A3484" s="442"/>
      <c r="B3484" s="433"/>
      <c r="C3484" s="433"/>
      <c r="D3484" s="433"/>
      <c r="E3484" s="433"/>
      <c r="F3484" s="433"/>
      <c r="G3484" s="433"/>
      <c r="H3484" s="149"/>
      <c r="I3484" s="149"/>
      <c r="J3484" s="149"/>
      <c r="K3484" s="149"/>
      <c r="L3484" s="149"/>
      <c r="M3484" s="149"/>
      <c r="N3484" s="149"/>
      <c r="O3484" s="149"/>
      <c r="P3484" s="102"/>
      <c r="Z3484" s="143"/>
      <c r="AA3484" s="143"/>
      <c r="AB3484" s="143"/>
      <c r="AC3484" s="37"/>
    </row>
    <row r="3485" spans="1:29">
      <c r="A3485" s="442"/>
      <c r="B3485" s="432"/>
      <c r="C3485" s="432"/>
      <c r="D3485" s="432"/>
      <c r="E3485" s="432"/>
      <c r="F3485" s="432"/>
      <c r="G3485" s="432"/>
      <c r="H3485" s="149"/>
      <c r="I3485" s="149"/>
      <c r="J3485" s="149"/>
      <c r="K3485" s="149"/>
      <c r="L3485" s="149"/>
      <c r="M3485" s="149"/>
      <c r="N3485" s="149"/>
      <c r="O3485" s="149"/>
      <c r="P3485" s="102"/>
      <c r="Z3485" s="143"/>
      <c r="AA3485" s="143"/>
      <c r="AB3485" s="143"/>
      <c r="AC3485" s="37"/>
    </row>
    <row r="3486" spans="1:29">
      <c r="A3486" s="442"/>
      <c r="B3486" s="433"/>
      <c r="C3486" s="433"/>
      <c r="D3486" s="433"/>
      <c r="E3486" s="433"/>
      <c r="F3486" s="433"/>
      <c r="G3486" s="433"/>
      <c r="H3486" s="149"/>
      <c r="I3486" s="149"/>
      <c r="J3486" s="149"/>
      <c r="K3486" s="149"/>
      <c r="L3486" s="149"/>
      <c r="M3486" s="149"/>
      <c r="N3486" s="149"/>
      <c r="O3486" s="149"/>
      <c r="P3486" s="102"/>
      <c r="Z3486" s="143"/>
      <c r="AA3486" s="143"/>
      <c r="AB3486" s="143"/>
      <c r="AC3486" s="37"/>
    </row>
    <row r="3487" spans="1:29">
      <c r="A3487" s="442"/>
      <c r="B3487" s="448" t="s">
        <v>720</v>
      </c>
      <c r="C3487" s="448"/>
      <c r="D3487" s="448"/>
      <c r="E3487" s="448"/>
      <c r="F3487" s="448"/>
      <c r="G3487" s="448"/>
      <c r="H3487" s="152">
        <f t="shared" ref="H3487:O3488" si="222">H3477+H3479+H3481+H3483+H3485</f>
        <v>1</v>
      </c>
      <c r="I3487" s="152">
        <f t="shared" si="222"/>
        <v>1</v>
      </c>
      <c r="J3487" s="152">
        <f t="shared" si="222"/>
        <v>1</v>
      </c>
      <c r="K3487" s="152">
        <f t="shared" si="222"/>
        <v>1</v>
      </c>
      <c r="L3487" s="152">
        <f t="shared" si="222"/>
        <v>1</v>
      </c>
      <c r="M3487" s="152">
        <f t="shared" si="222"/>
        <v>0</v>
      </c>
      <c r="N3487" s="152">
        <f t="shared" si="222"/>
        <v>0</v>
      </c>
      <c r="O3487" s="152">
        <f t="shared" si="222"/>
        <v>0</v>
      </c>
      <c r="P3487" s="102"/>
      <c r="Z3487" s="143"/>
      <c r="AA3487" s="143"/>
      <c r="AB3487" s="143"/>
      <c r="AC3487" s="37"/>
    </row>
    <row r="3488" spans="1:29">
      <c r="A3488" s="442"/>
      <c r="B3488" s="439" t="s">
        <v>695</v>
      </c>
      <c r="C3488" s="439"/>
      <c r="D3488" s="439"/>
      <c r="E3488" s="439"/>
      <c r="F3488" s="439"/>
      <c r="G3488" s="439"/>
      <c r="H3488" s="117">
        <f t="shared" si="222"/>
        <v>104.50000000000001</v>
      </c>
      <c r="I3488" s="117">
        <f t="shared" si="222"/>
        <v>23.75</v>
      </c>
      <c r="J3488" s="117">
        <f t="shared" si="222"/>
        <v>9.5</v>
      </c>
      <c r="K3488" s="117">
        <f t="shared" si="222"/>
        <v>9.5</v>
      </c>
      <c r="L3488" s="117">
        <f t="shared" si="222"/>
        <v>4.75</v>
      </c>
      <c r="M3488" s="117">
        <f t="shared" si="222"/>
        <v>0</v>
      </c>
      <c r="N3488" s="117">
        <f t="shared" si="222"/>
        <v>0</v>
      </c>
      <c r="O3488" s="117">
        <f t="shared" si="222"/>
        <v>0</v>
      </c>
      <c r="P3488" s="102"/>
      <c r="U3488" s="141"/>
      <c r="Z3488" s="143"/>
      <c r="AA3488" s="143"/>
      <c r="AB3488" s="143"/>
      <c r="AC3488" s="37"/>
    </row>
    <row r="3489" spans="1:29">
      <c r="A3489" s="442"/>
      <c r="B3489" s="449" t="s">
        <v>746</v>
      </c>
      <c r="C3489" s="449"/>
      <c r="D3489" s="449"/>
      <c r="E3489" s="449"/>
      <c r="F3489" s="449"/>
      <c r="G3489" s="449"/>
      <c r="H3489" s="440">
        <f>H3488</f>
        <v>104.50000000000001</v>
      </c>
      <c r="I3489" s="440"/>
      <c r="J3489" s="440"/>
      <c r="K3489" s="440"/>
      <c r="L3489" s="440"/>
      <c r="M3489" s="440"/>
      <c r="N3489" s="440"/>
      <c r="O3489" s="440"/>
      <c r="P3489" s="102"/>
      <c r="Z3489" s="143"/>
      <c r="AA3489" s="143"/>
      <c r="AB3489" s="143"/>
      <c r="AC3489" s="37"/>
    </row>
    <row r="3490" spans="1:29">
      <c r="A3490" s="442"/>
      <c r="B3490" s="449" t="s">
        <v>747</v>
      </c>
      <c r="C3490" s="449"/>
      <c r="D3490" s="449"/>
      <c r="E3490" s="449"/>
      <c r="F3490" s="449"/>
      <c r="G3490" s="449"/>
      <c r="H3490" s="440">
        <f>SUM(I3488:M3488)</f>
        <v>47.5</v>
      </c>
      <c r="I3490" s="440"/>
      <c r="J3490" s="440"/>
      <c r="K3490" s="440"/>
      <c r="L3490" s="440"/>
      <c r="M3490" s="440"/>
      <c r="N3490" s="440"/>
      <c r="O3490" s="440"/>
      <c r="P3490" s="102"/>
      <c r="Z3490" s="143"/>
      <c r="AA3490" s="143"/>
      <c r="AB3490" s="143"/>
      <c r="AC3490" s="37"/>
    </row>
    <row r="3491" spans="1:29">
      <c r="A3491" s="442"/>
      <c r="B3491" s="449" t="s">
        <v>748</v>
      </c>
      <c r="C3491" s="449"/>
      <c r="D3491" s="449"/>
      <c r="E3491" s="449"/>
      <c r="F3491" s="449"/>
      <c r="G3491" s="449"/>
      <c r="H3491" s="440">
        <f>SUM(N3487:P3487)</f>
        <v>0</v>
      </c>
      <c r="I3491" s="440"/>
      <c r="J3491" s="440"/>
      <c r="K3491" s="440"/>
      <c r="L3491" s="440"/>
      <c r="M3491" s="440"/>
      <c r="N3491" s="440"/>
      <c r="O3491" s="440"/>
      <c r="P3491" s="102"/>
      <c r="Z3491" s="143"/>
      <c r="AA3491" s="143"/>
      <c r="AB3491" s="143"/>
      <c r="AC3491" s="37"/>
    </row>
    <row r="3492" spans="1:29">
      <c r="A3492" s="442"/>
      <c r="B3492" s="439" t="s">
        <v>721</v>
      </c>
      <c r="C3492" s="439"/>
      <c r="D3492" s="439"/>
      <c r="E3492" s="439"/>
      <c r="F3492" s="439"/>
      <c r="G3492" s="439"/>
      <c r="H3492" s="440">
        <f>SUM(H3489:P3491)</f>
        <v>152</v>
      </c>
      <c r="I3492" s="440"/>
      <c r="J3492" s="440"/>
      <c r="K3492" s="440"/>
      <c r="L3492" s="440"/>
      <c r="M3492" s="440"/>
      <c r="N3492" s="440"/>
      <c r="O3492" s="440"/>
      <c r="P3492" s="102"/>
      <c r="Z3492" s="143"/>
      <c r="AA3492" s="143"/>
      <c r="AB3492" s="143"/>
      <c r="AC3492" s="37"/>
    </row>
    <row r="3493" spans="1:29">
      <c r="A3493" s="442"/>
      <c r="B3493" s="450" t="s">
        <v>749</v>
      </c>
      <c r="C3493" s="450"/>
      <c r="D3493" s="450"/>
      <c r="E3493" s="450"/>
      <c r="F3493" s="450"/>
      <c r="G3493" s="450"/>
      <c r="H3493" s="443">
        <f>H3492/G3475</f>
        <v>0.8</v>
      </c>
      <c r="I3493" s="443"/>
      <c r="J3493" s="443"/>
      <c r="K3493" s="443"/>
      <c r="L3493" s="443"/>
      <c r="M3493" s="443"/>
      <c r="N3493" s="443"/>
      <c r="O3493" s="443"/>
      <c r="P3493" s="102"/>
      <c r="Z3493" s="143"/>
      <c r="AA3493" s="143"/>
      <c r="AB3493" s="143"/>
      <c r="AC3493" s="37"/>
    </row>
    <row r="3494" spans="1:29" s="129" customFormat="1">
      <c r="A3494" s="121"/>
      <c r="B3494" s="121"/>
      <c r="C3494" s="121"/>
      <c r="D3494" s="121"/>
      <c r="E3494" s="121"/>
      <c r="F3494" s="122"/>
      <c r="G3494" s="122"/>
      <c r="H3494" s="123"/>
      <c r="I3494" s="124"/>
      <c r="J3494" s="124"/>
      <c r="K3494" s="124"/>
      <c r="L3494" s="125"/>
      <c r="M3494" s="125"/>
      <c r="N3494" s="127"/>
      <c r="O3494" s="127"/>
      <c r="P3494" s="127"/>
      <c r="Q3494" s="127"/>
      <c r="R3494" s="127"/>
      <c r="S3494" s="127"/>
      <c r="T3494" s="127"/>
      <c r="U3494" s="127"/>
      <c r="V3494" s="127"/>
      <c r="W3494" s="127"/>
      <c r="X3494" s="127"/>
      <c r="Y3494" s="127"/>
      <c r="Z3494" s="143"/>
      <c r="AA3494" s="143"/>
      <c r="AB3494" s="143"/>
      <c r="AC3494" s="37"/>
    </row>
    <row r="3495" spans="1:29" ht="15" customHeight="1">
      <c r="A3495" s="422" t="s">
        <v>678</v>
      </c>
      <c r="B3495" s="422" t="s">
        <v>679</v>
      </c>
      <c r="C3495" s="422" t="s">
        <v>680</v>
      </c>
      <c r="D3495" s="422" t="s">
        <v>681</v>
      </c>
      <c r="E3495" s="422" t="s">
        <v>682</v>
      </c>
      <c r="F3495" s="423" t="s">
        <v>683</v>
      </c>
      <c r="G3495" s="423" t="s">
        <v>684</v>
      </c>
      <c r="H3495" s="138">
        <v>0.7</v>
      </c>
      <c r="I3495" s="451">
        <v>0.1</v>
      </c>
      <c r="J3495" s="451"/>
      <c r="K3495" s="451"/>
      <c r="L3495" s="451"/>
      <c r="M3495" s="444">
        <v>0.1</v>
      </c>
      <c r="N3495" s="444"/>
      <c r="O3495" s="139">
        <v>0.1</v>
      </c>
      <c r="P3495" s="102"/>
      <c r="Z3495" s="143"/>
      <c r="AA3495" s="143"/>
      <c r="AB3495" s="143"/>
      <c r="AC3495" s="37"/>
    </row>
    <row r="3496" spans="1:29" ht="14.25" customHeight="1">
      <c r="A3496" s="422"/>
      <c r="B3496" s="422"/>
      <c r="C3496" s="422"/>
      <c r="D3496" s="422"/>
      <c r="E3496" s="422"/>
      <c r="F3496" s="422"/>
      <c r="G3496" s="422"/>
      <c r="H3496" s="445" t="s">
        <v>727</v>
      </c>
      <c r="I3496" s="452" t="s">
        <v>728</v>
      </c>
      <c r="J3496" s="452"/>
      <c r="K3496" s="452"/>
      <c r="L3496" s="452"/>
      <c r="M3496" s="446" t="s">
        <v>729</v>
      </c>
      <c r="N3496" s="446"/>
      <c r="O3496" s="447" t="s">
        <v>730</v>
      </c>
      <c r="P3496" s="102"/>
      <c r="Z3496" s="143"/>
      <c r="AA3496" s="143"/>
      <c r="AB3496" s="143"/>
      <c r="AC3496" s="37"/>
    </row>
    <row r="3497" spans="1:29" ht="67.5" customHeight="1">
      <c r="A3497" s="442" t="s">
        <v>502</v>
      </c>
      <c r="B3497" s="525" t="s">
        <v>980</v>
      </c>
      <c r="C3497" s="428">
        <v>2</v>
      </c>
      <c r="D3497" s="428">
        <v>2</v>
      </c>
      <c r="E3497" s="474" t="s">
        <v>618</v>
      </c>
      <c r="F3497" s="429">
        <v>2300</v>
      </c>
      <c r="G3497" s="429">
        <f>F3497*D3497</f>
        <v>4600</v>
      </c>
      <c r="H3497" s="445"/>
      <c r="I3497" s="154" t="s">
        <v>732</v>
      </c>
      <c r="J3497" s="154" t="s">
        <v>733</v>
      </c>
      <c r="K3497" s="154" t="s">
        <v>734</v>
      </c>
      <c r="L3497" s="154" t="s">
        <v>735</v>
      </c>
      <c r="M3497" s="144" t="s">
        <v>736</v>
      </c>
      <c r="N3497" s="144" t="s">
        <v>737</v>
      </c>
      <c r="O3497" s="447"/>
      <c r="P3497" s="102"/>
      <c r="Z3497" s="143"/>
      <c r="AA3497" s="143"/>
      <c r="AB3497" s="143"/>
      <c r="AC3497" s="37"/>
    </row>
    <row r="3498" spans="1:29" ht="39" customHeight="1">
      <c r="A3498" s="442"/>
      <c r="B3498" s="525"/>
      <c r="C3498" s="525"/>
      <c r="D3498" s="525"/>
      <c r="E3498" s="525"/>
      <c r="F3498" s="525"/>
      <c r="G3498" s="525"/>
      <c r="H3498" s="525"/>
      <c r="I3498" s="153">
        <v>0.6</v>
      </c>
      <c r="J3498" s="153">
        <v>0.2</v>
      </c>
      <c r="K3498" s="153">
        <v>0.1</v>
      </c>
      <c r="L3498" s="153">
        <v>0.1</v>
      </c>
      <c r="M3498" s="144">
        <v>0.9</v>
      </c>
      <c r="N3498" s="144">
        <v>0.1</v>
      </c>
      <c r="O3498" s="447"/>
      <c r="P3498" s="102"/>
      <c r="Z3498" s="143"/>
      <c r="AA3498" s="143"/>
      <c r="AB3498" s="143"/>
      <c r="AC3498" s="37"/>
    </row>
    <row r="3499" spans="1:29">
      <c r="A3499" s="442"/>
      <c r="B3499" s="432" t="s">
        <v>762</v>
      </c>
      <c r="C3499" s="432"/>
      <c r="D3499" s="432"/>
      <c r="E3499" s="432"/>
      <c r="F3499" s="432"/>
      <c r="G3499" s="432"/>
      <c r="H3499" s="148">
        <v>2</v>
      </c>
      <c r="I3499" s="115"/>
      <c r="J3499" s="130">
        <v>2</v>
      </c>
      <c r="K3499" s="115"/>
      <c r="L3499" s="115"/>
      <c r="M3499" s="115"/>
      <c r="N3499" s="115"/>
      <c r="O3499" s="115"/>
      <c r="P3499" s="102"/>
      <c r="Z3499" s="143"/>
      <c r="AA3499" s="143"/>
      <c r="AB3499" s="143"/>
      <c r="AC3499" s="37"/>
    </row>
    <row r="3500" spans="1:29">
      <c r="A3500" s="442"/>
      <c r="B3500" s="433" t="s">
        <v>763</v>
      </c>
      <c r="C3500" s="433"/>
      <c r="D3500" s="433"/>
      <c r="E3500" s="433"/>
      <c r="F3500" s="433"/>
      <c r="G3500" s="433"/>
      <c r="H3500" s="150">
        <f>(H3499/C3497)*G3497*H3495</f>
        <v>3220</v>
      </c>
      <c r="I3500" s="115"/>
      <c r="J3500" s="157">
        <f>(J3499/D3497)*G3497*I3495*J3498</f>
        <v>92</v>
      </c>
      <c r="K3500" s="115"/>
      <c r="L3500" s="115"/>
      <c r="M3500" s="115"/>
      <c r="N3500" s="115"/>
      <c r="O3500" s="115"/>
      <c r="P3500" s="102"/>
      <c r="Z3500" s="143"/>
      <c r="AA3500" s="143"/>
      <c r="AB3500" s="143"/>
      <c r="AC3500" s="37"/>
    </row>
    <row r="3501" spans="1:29">
      <c r="A3501" s="442"/>
      <c r="B3501" s="432" t="s">
        <v>742</v>
      </c>
      <c r="C3501" s="432"/>
      <c r="D3501" s="432"/>
      <c r="E3501" s="432"/>
      <c r="F3501" s="432"/>
      <c r="G3501" s="432"/>
      <c r="H3501" s="115"/>
      <c r="I3501" s="130">
        <v>2</v>
      </c>
      <c r="J3501" s="115"/>
      <c r="K3501" s="130">
        <v>2</v>
      </c>
      <c r="L3501" s="130">
        <v>2</v>
      </c>
      <c r="M3501" s="115"/>
      <c r="N3501" s="115"/>
      <c r="O3501" s="115"/>
      <c r="P3501" s="102"/>
      <c r="Z3501" s="143"/>
      <c r="AA3501" s="143"/>
      <c r="AB3501" s="143"/>
      <c r="AC3501" s="37"/>
    </row>
    <row r="3502" spans="1:29">
      <c r="A3502" s="442"/>
      <c r="B3502" s="433" t="s">
        <v>743</v>
      </c>
      <c r="C3502" s="433"/>
      <c r="D3502" s="433"/>
      <c r="E3502" s="433"/>
      <c r="F3502" s="433"/>
      <c r="G3502" s="433"/>
      <c r="H3502" s="115"/>
      <c r="I3502" s="157">
        <f>(I3501/D3497)*G3497*I3495*I3498</f>
        <v>276</v>
      </c>
      <c r="J3502" s="115"/>
      <c r="K3502" s="157">
        <f>(K3501/D3497)*G3497*I3495*K3498</f>
        <v>46</v>
      </c>
      <c r="L3502" s="157">
        <f>(L3501/D3497)*G3497*I3495*L3498</f>
        <v>46</v>
      </c>
      <c r="M3502" s="115"/>
      <c r="N3502" s="115"/>
      <c r="O3502" s="115"/>
      <c r="P3502" s="102"/>
      <c r="Z3502" s="143"/>
      <c r="AA3502" s="143"/>
      <c r="AB3502" s="143"/>
      <c r="AC3502" s="37"/>
    </row>
    <row r="3503" spans="1:29">
      <c r="A3503" s="442"/>
      <c r="B3503" s="448" t="s">
        <v>720</v>
      </c>
      <c r="C3503" s="448"/>
      <c r="D3503" s="448"/>
      <c r="E3503" s="448"/>
      <c r="F3503" s="448"/>
      <c r="G3503" s="448"/>
      <c r="H3503" s="152">
        <f t="shared" ref="H3503:O3504" si="223">H3499+H3501</f>
        <v>2</v>
      </c>
      <c r="I3503" s="152">
        <f t="shared" si="223"/>
        <v>2</v>
      </c>
      <c r="J3503" s="152">
        <f t="shared" si="223"/>
        <v>2</v>
      </c>
      <c r="K3503" s="152">
        <f t="shared" si="223"/>
        <v>2</v>
      </c>
      <c r="L3503" s="152">
        <f t="shared" si="223"/>
        <v>2</v>
      </c>
      <c r="M3503" s="152">
        <f t="shared" si="223"/>
        <v>0</v>
      </c>
      <c r="N3503" s="152">
        <f t="shared" si="223"/>
        <v>0</v>
      </c>
      <c r="O3503" s="152">
        <f t="shared" si="223"/>
        <v>0</v>
      </c>
      <c r="P3503" s="102"/>
      <c r="Z3503" s="143"/>
      <c r="AA3503" s="143"/>
      <c r="AB3503" s="143"/>
      <c r="AC3503" s="37"/>
    </row>
    <row r="3504" spans="1:29">
      <c r="A3504" s="442"/>
      <c r="B3504" s="439" t="s">
        <v>695</v>
      </c>
      <c r="C3504" s="439"/>
      <c r="D3504" s="439"/>
      <c r="E3504" s="439"/>
      <c r="F3504" s="439"/>
      <c r="G3504" s="439"/>
      <c r="H3504" s="117">
        <f t="shared" si="223"/>
        <v>3220</v>
      </c>
      <c r="I3504" s="117">
        <f t="shared" si="223"/>
        <v>276</v>
      </c>
      <c r="J3504" s="117">
        <f t="shared" si="223"/>
        <v>92</v>
      </c>
      <c r="K3504" s="117">
        <f t="shared" si="223"/>
        <v>46</v>
      </c>
      <c r="L3504" s="117">
        <f t="shared" si="223"/>
        <v>46</v>
      </c>
      <c r="M3504" s="117">
        <f t="shared" si="223"/>
        <v>0</v>
      </c>
      <c r="N3504" s="117">
        <f t="shared" si="223"/>
        <v>0</v>
      </c>
      <c r="O3504" s="117">
        <f t="shared" si="223"/>
        <v>0</v>
      </c>
      <c r="P3504" s="102"/>
      <c r="R3504" s="141"/>
      <c r="Z3504" s="143"/>
      <c r="AA3504" s="143"/>
      <c r="AB3504" s="143"/>
      <c r="AC3504" s="37"/>
    </row>
    <row r="3505" spans="1:29">
      <c r="A3505" s="442"/>
      <c r="B3505" s="449" t="s">
        <v>746</v>
      </c>
      <c r="C3505" s="449"/>
      <c r="D3505" s="449"/>
      <c r="E3505" s="449"/>
      <c r="F3505" s="449"/>
      <c r="G3505" s="449"/>
      <c r="H3505" s="470">
        <f>H3504</f>
        <v>3220</v>
      </c>
      <c r="I3505" s="470"/>
      <c r="J3505" s="470"/>
      <c r="K3505" s="470"/>
      <c r="L3505" s="470"/>
      <c r="M3505" s="470"/>
      <c r="N3505" s="470"/>
      <c r="O3505" s="470"/>
      <c r="P3505" s="102"/>
      <c r="Z3505" s="143"/>
      <c r="AA3505" s="143"/>
      <c r="AB3505" s="143"/>
      <c r="AC3505" s="37"/>
    </row>
    <row r="3506" spans="1:29">
      <c r="A3506" s="442"/>
      <c r="B3506" s="449" t="s">
        <v>747</v>
      </c>
      <c r="C3506" s="449"/>
      <c r="D3506" s="449"/>
      <c r="E3506" s="449"/>
      <c r="F3506" s="449"/>
      <c r="G3506" s="449"/>
      <c r="H3506" s="470">
        <f>SUM(I3504:L3504)</f>
        <v>460</v>
      </c>
      <c r="I3506" s="470"/>
      <c r="J3506" s="470"/>
      <c r="K3506" s="470"/>
      <c r="L3506" s="470"/>
      <c r="M3506" s="470"/>
      <c r="N3506" s="470"/>
      <c r="O3506" s="470"/>
      <c r="P3506" s="102"/>
      <c r="Z3506" s="143"/>
      <c r="AA3506" s="143"/>
      <c r="AB3506" s="143"/>
      <c r="AC3506" s="37"/>
    </row>
    <row r="3507" spans="1:29">
      <c r="A3507" s="442"/>
      <c r="B3507" s="449" t="s">
        <v>748</v>
      </c>
      <c r="C3507" s="449"/>
      <c r="D3507" s="449"/>
      <c r="E3507" s="449"/>
      <c r="F3507" s="449"/>
      <c r="G3507" s="449"/>
      <c r="H3507" s="470">
        <f>SUM(M3504:O3504)</f>
        <v>0</v>
      </c>
      <c r="I3507" s="470"/>
      <c r="J3507" s="470"/>
      <c r="K3507" s="470"/>
      <c r="L3507" s="470"/>
      <c r="M3507" s="470"/>
      <c r="N3507" s="470"/>
      <c r="O3507" s="470"/>
      <c r="P3507" s="102"/>
      <c r="Z3507" s="143"/>
      <c r="AA3507" s="143"/>
      <c r="AB3507" s="143"/>
      <c r="AC3507" s="37"/>
    </row>
    <row r="3508" spans="1:29">
      <c r="A3508" s="442"/>
      <c r="B3508" s="439" t="s">
        <v>721</v>
      </c>
      <c r="C3508" s="439"/>
      <c r="D3508" s="439"/>
      <c r="E3508" s="439"/>
      <c r="F3508" s="439"/>
      <c r="G3508" s="439"/>
      <c r="H3508" s="470">
        <f>SUM(H3505:O3507)</f>
        <v>3680</v>
      </c>
      <c r="I3508" s="470"/>
      <c r="J3508" s="470"/>
      <c r="K3508" s="470"/>
      <c r="L3508" s="470"/>
      <c r="M3508" s="470"/>
      <c r="N3508" s="470"/>
      <c r="O3508" s="470"/>
      <c r="P3508" s="102"/>
      <c r="Z3508" s="143"/>
      <c r="AA3508" s="143"/>
      <c r="AB3508" s="143"/>
      <c r="AC3508" s="37"/>
    </row>
    <row r="3509" spans="1:29">
      <c r="A3509" s="442"/>
      <c r="B3509" s="450" t="s">
        <v>749</v>
      </c>
      <c r="C3509" s="450"/>
      <c r="D3509" s="450"/>
      <c r="E3509" s="450"/>
      <c r="F3509" s="450"/>
      <c r="G3509" s="450"/>
      <c r="H3509" s="471">
        <f>H3508/G3497</f>
        <v>0.8</v>
      </c>
      <c r="I3509" s="471"/>
      <c r="J3509" s="471"/>
      <c r="K3509" s="471"/>
      <c r="L3509" s="471"/>
      <c r="M3509" s="471"/>
      <c r="N3509" s="471"/>
      <c r="O3509" s="471"/>
      <c r="P3509" s="102"/>
      <c r="Z3509" s="143"/>
      <c r="AA3509" s="143"/>
      <c r="AB3509" s="143"/>
      <c r="AC3509" s="37"/>
    </row>
    <row r="3510" spans="1:29" s="129" customFormat="1">
      <c r="A3510" s="121"/>
      <c r="B3510" s="121"/>
      <c r="C3510" s="121"/>
      <c r="D3510" s="121"/>
      <c r="E3510" s="121"/>
      <c r="F3510" s="122"/>
      <c r="G3510" s="122"/>
      <c r="H3510" s="123"/>
      <c r="I3510" s="124"/>
      <c r="J3510" s="124"/>
      <c r="K3510" s="124"/>
      <c r="L3510" s="125"/>
      <c r="M3510" s="125"/>
      <c r="N3510" s="127"/>
      <c r="O3510" s="127"/>
      <c r="P3510" s="127"/>
      <c r="Q3510" s="127"/>
      <c r="R3510" s="127"/>
      <c r="S3510" s="127"/>
      <c r="T3510" s="127"/>
      <c r="U3510" s="127"/>
      <c r="V3510" s="127"/>
      <c r="W3510" s="127"/>
      <c r="X3510" s="127"/>
      <c r="Y3510" s="127"/>
      <c r="Z3510" s="143"/>
      <c r="AA3510" s="143"/>
      <c r="AB3510" s="143"/>
      <c r="AC3510" s="37"/>
    </row>
    <row r="3511" spans="1:29" ht="15" customHeight="1">
      <c r="A3511" s="422" t="s">
        <v>678</v>
      </c>
      <c r="B3511" s="422" t="s">
        <v>679</v>
      </c>
      <c r="C3511" s="422" t="s">
        <v>680</v>
      </c>
      <c r="D3511" s="422" t="s">
        <v>681</v>
      </c>
      <c r="E3511" s="422" t="s">
        <v>682</v>
      </c>
      <c r="F3511" s="423" t="s">
        <v>683</v>
      </c>
      <c r="G3511" s="423" t="s">
        <v>684</v>
      </c>
      <c r="H3511" s="138">
        <v>0.7</v>
      </c>
      <c r="I3511" s="451">
        <v>0.1</v>
      </c>
      <c r="J3511" s="451"/>
      <c r="K3511" s="451"/>
      <c r="L3511" s="451"/>
      <c r="M3511" s="444">
        <v>0.1</v>
      </c>
      <c r="N3511" s="444"/>
      <c r="O3511" s="139">
        <v>0.1</v>
      </c>
      <c r="P3511" s="102"/>
      <c r="Z3511" s="143"/>
      <c r="AA3511" s="143"/>
      <c r="AB3511" s="143"/>
      <c r="AC3511" s="37"/>
    </row>
    <row r="3512" spans="1:29" ht="14.25" customHeight="1">
      <c r="A3512" s="422"/>
      <c r="B3512" s="422"/>
      <c r="C3512" s="422"/>
      <c r="D3512" s="422"/>
      <c r="E3512" s="422"/>
      <c r="F3512" s="422"/>
      <c r="G3512" s="422"/>
      <c r="H3512" s="445" t="s">
        <v>727</v>
      </c>
      <c r="I3512" s="452" t="s">
        <v>728</v>
      </c>
      <c r="J3512" s="452"/>
      <c r="K3512" s="452"/>
      <c r="L3512" s="452"/>
      <c r="M3512" s="446" t="s">
        <v>729</v>
      </c>
      <c r="N3512" s="446"/>
      <c r="O3512" s="447" t="s">
        <v>730</v>
      </c>
      <c r="P3512" s="102"/>
      <c r="Z3512" s="143"/>
      <c r="AA3512" s="143"/>
      <c r="AB3512" s="143"/>
      <c r="AC3512" s="37"/>
    </row>
    <row r="3513" spans="1:29" ht="67.5" customHeight="1">
      <c r="A3513" s="442" t="s">
        <v>503</v>
      </c>
      <c r="B3513" s="525" t="s">
        <v>806</v>
      </c>
      <c r="C3513" s="428">
        <v>1</v>
      </c>
      <c r="D3513" s="428">
        <v>1</v>
      </c>
      <c r="E3513" s="474" t="s">
        <v>618</v>
      </c>
      <c r="F3513" s="429">
        <v>2300</v>
      </c>
      <c r="G3513" s="429">
        <v>2300</v>
      </c>
      <c r="H3513" s="445"/>
      <c r="I3513" s="154" t="s">
        <v>732</v>
      </c>
      <c r="J3513" s="154" t="s">
        <v>733</v>
      </c>
      <c r="K3513" s="154" t="s">
        <v>734</v>
      </c>
      <c r="L3513" s="154" t="s">
        <v>735</v>
      </c>
      <c r="M3513" s="144" t="s">
        <v>736</v>
      </c>
      <c r="N3513" s="144" t="s">
        <v>737</v>
      </c>
      <c r="O3513" s="447"/>
      <c r="P3513" s="102"/>
      <c r="Z3513" s="143"/>
      <c r="AA3513" s="143"/>
      <c r="AB3513" s="143"/>
      <c r="AC3513" s="37"/>
    </row>
    <row r="3514" spans="1:29" ht="39" customHeight="1">
      <c r="A3514" s="442"/>
      <c r="B3514" s="525"/>
      <c r="C3514" s="525"/>
      <c r="D3514" s="525"/>
      <c r="E3514" s="525"/>
      <c r="F3514" s="525"/>
      <c r="G3514" s="525"/>
      <c r="H3514" s="525"/>
      <c r="I3514" s="153">
        <v>0.6</v>
      </c>
      <c r="J3514" s="153">
        <v>0.2</v>
      </c>
      <c r="K3514" s="153">
        <v>0.1</v>
      </c>
      <c r="L3514" s="153">
        <v>0.1</v>
      </c>
      <c r="M3514" s="144">
        <v>0.9</v>
      </c>
      <c r="N3514" s="144">
        <v>0.1</v>
      </c>
      <c r="O3514" s="447"/>
      <c r="P3514" s="102"/>
      <c r="Z3514" s="143"/>
      <c r="AA3514" s="143"/>
      <c r="AB3514" s="143"/>
      <c r="AC3514" s="37"/>
    </row>
    <row r="3515" spans="1:29">
      <c r="A3515" s="442"/>
      <c r="B3515" s="432" t="s">
        <v>762</v>
      </c>
      <c r="C3515" s="432"/>
      <c r="D3515" s="432"/>
      <c r="E3515" s="432"/>
      <c r="F3515" s="432"/>
      <c r="G3515" s="432"/>
      <c r="H3515" s="148">
        <v>1</v>
      </c>
      <c r="I3515" s="115"/>
      <c r="J3515" s="130">
        <v>1</v>
      </c>
      <c r="K3515" s="115"/>
      <c r="L3515" s="115"/>
      <c r="M3515" s="115"/>
      <c r="N3515" s="115"/>
      <c r="O3515" s="115"/>
      <c r="P3515" s="102"/>
      <c r="Z3515" s="143"/>
      <c r="AA3515" s="143"/>
      <c r="AB3515" s="143"/>
      <c r="AC3515" s="37"/>
    </row>
    <row r="3516" spans="1:29">
      <c r="A3516" s="442"/>
      <c r="B3516" s="433" t="s">
        <v>763</v>
      </c>
      <c r="C3516" s="433"/>
      <c r="D3516" s="433"/>
      <c r="E3516" s="433"/>
      <c r="F3516" s="433"/>
      <c r="G3516" s="433"/>
      <c r="H3516" s="150">
        <f>(H3515/C3513)*G3513*H3511</f>
        <v>1610</v>
      </c>
      <c r="I3516" s="115"/>
      <c r="J3516" s="157">
        <f>(J3515/D3513)*G3513*I3511*J3514</f>
        <v>46</v>
      </c>
      <c r="K3516" s="115"/>
      <c r="L3516" s="115"/>
      <c r="M3516" s="115"/>
      <c r="N3516" s="115"/>
      <c r="O3516" s="115"/>
      <c r="P3516" s="102"/>
      <c r="Z3516" s="143"/>
      <c r="AA3516" s="143"/>
      <c r="AB3516" s="143"/>
      <c r="AC3516" s="37"/>
    </row>
    <row r="3517" spans="1:29">
      <c r="A3517" s="442"/>
      <c r="B3517" s="432" t="s">
        <v>742</v>
      </c>
      <c r="C3517" s="432"/>
      <c r="D3517" s="432"/>
      <c r="E3517" s="432"/>
      <c r="F3517" s="432"/>
      <c r="G3517" s="432"/>
      <c r="H3517" s="115"/>
      <c r="I3517" s="130">
        <v>1</v>
      </c>
      <c r="J3517" s="115"/>
      <c r="K3517" s="130">
        <v>1</v>
      </c>
      <c r="L3517" s="130">
        <v>1</v>
      </c>
      <c r="M3517" s="115"/>
      <c r="N3517" s="115"/>
      <c r="O3517" s="115"/>
      <c r="P3517" s="102"/>
      <c r="Z3517" s="143"/>
      <c r="AA3517" s="143"/>
      <c r="AB3517" s="143"/>
      <c r="AC3517" s="37"/>
    </row>
    <row r="3518" spans="1:29">
      <c r="A3518" s="442"/>
      <c r="B3518" s="433" t="s">
        <v>743</v>
      </c>
      <c r="C3518" s="433"/>
      <c r="D3518" s="433"/>
      <c r="E3518" s="433"/>
      <c r="F3518" s="433"/>
      <c r="G3518" s="433"/>
      <c r="H3518" s="115"/>
      <c r="I3518" s="157">
        <f>(I3517/D3513)*G3513*I3511*I3514</f>
        <v>138</v>
      </c>
      <c r="J3518" s="115"/>
      <c r="K3518" s="157">
        <f>(K3517/D3513)*G3513*I3511*K3514</f>
        <v>23</v>
      </c>
      <c r="L3518" s="157">
        <f>(L3517/D3513)*G3513*I3511*L3514</f>
        <v>23</v>
      </c>
      <c r="M3518" s="115"/>
      <c r="N3518" s="115"/>
      <c r="O3518" s="115"/>
      <c r="P3518" s="102"/>
      <c r="Z3518" s="143"/>
      <c r="AA3518" s="143"/>
      <c r="AB3518" s="143"/>
      <c r="AC3518" s="37"/>
    </row>
    <row r="3519" spans="1:29">
      <c r="A3519" s="442"/>
      <c r="B3519" s="448" t="s">
        <v>720</v>
      </c>
      <c r="C3519" s="448"/>
      <c r="D3519" s="448"/>
      <c r="E3519" s="448"/>
      <c r="F3519" s="448"/>
      <c r="G3519" s="448"/>
      <c r="H3519" s="152">
        <f t="shared" ref="H3519:O3520" si="224">H3515+H3517</f>
        <v>1</v>
      </c>
      <c r="I3519" s="152">
        <f t="shared" si="224"/>
        <v>1</v>
      </c>
      <c r="J3519" s="152">
        <f t="shared" si="224"/>
        <v>1</v>
      </c>
      <c r="K3519" s="152">
        <f t="shared" si="224"/>
        <v>1</v>
      </c>
      <c r="L3519" s="152">
        <f t="shared" si="224"/>
        <v>1</v>
      </c>
      <c r="M3519" s="152">
        <f t="shared" si="224"/>
        <v>0</v>
      </c>
      <c r="N3519" s="152">
        <f t="shared" si="224"/>
        <v>0</v>
      </c>
      <c r="O3519" s="152">
        <f t="shared" si="224"/>
        <v>0</v>
      </c>
      <c r="P3519" s="102"/>
      <c r="Z3519" s="143"/>
      <c r="AA3519" s="143"/>
      <c r="AB3519" s="143"/>
      <c r="AC3519" s="37"/>
    </row>
    <row r="3520" spans="1:29">
      <c r="A3520" s="442"/>
      <c r="B3520" s="439" t="s">
        <v>695</v>
      </c>
      <c r="C3520" s="439"/>
      <c r="D3520" s="439"/>
      <c r="E3520" s="439"/>
      <c r="F3520" s="439"/>
      <c r="G3520" s="439"/>
      <c r="H3520" s="117">
        <f t="shared" si="224"/>
        <v>1610</v>
      </c>
      <c r="I3520" s="117">
        <f t="shared" si="224"/>
        <v>138</v>
      </c>
      <c r="J3520" s="117">
        <f t="shared" si="224"/>
        <v>46</v>
      </c>
      <c r="K3520" s="117">
        <f t="shared" si="224"/>
        <v>23</v>
      </c>
      <c r="L3520" s="117">
        <f t="shared" si="224"/>
        <v>23</v>
      </c>
      <c r="M3520" s="117">
        <f t="shared" si="224"/>
        <v>0</v>
      </c>
      <c r="N3520" s="117">
        <f t="shared" si="224"/>
        <v>0</v>
      </c>
      <c r="O3520" s="117">
        <f t="shared" si="224"/>
        <v>0</v>
      </c>
      <c r="P3520" s="102"/>
      <c r="R3520" s="141"/>
      <c r="Z3520" s="143"/>
      <c r="AA3520" s="143"/>
      <c r="AB3520" s="143"/>
      <c r="AC3520" s="37"/>
    </row>
    <row r="3521" spans="1:29">
      <c r="A3521" s="442"/>
      <c r="B3521" s="449" t="s">
        <v>746</v>
      </c>
      <c r="C3521" s="449"/>
      <c r="D3521" s="449"/>
      <c r="E3521" s="449"/>
      <c r="F3521" s="449"/>
      <c r="G3521" s="449"/>
      <c r="H3521" s="470">
        <f>H3520</f>
        <v>1610</v>
      </c>
      <c r="I3521" s="470"/>
      <c r="J3521" s="470"/>
      <c r="K3521" s="470"/>
      <c r="L3521" s="470"/>
      <c r="M3521" s="470"/>
      <c r="N3521" s="470"/>
      <c r="O3521" s="470"/>
      <c r="P3521" s="102"/>
      <c r="Z3521" s="143"/>
      <c r="AA3521" s="143"/>
      <c r="AB3521" s="143"/>
      <c r="AC3521" s="37"/>
    </row>
    <row r="3522" spans="1:29">
      <c r="A3522" s="442"/>
      <c r="B3522" s="449" t="s">
        <v>747</v>
      </c>
      <c r="C3522" s="449"/>
      <c r="D3522" s="449"/>
      <c r="E3522" s="449"/>
      <c r="F3522" s="449"/>
      <c r="G3522" s="449"/>
      <c r="H3522" s="470">
        <f>SUM(I3520:L3520)</f>
        <v>230</v>
      </c>
      <c r="I3522" s="470"/>
      <c r="J3522" s="470"/>
      <c r="K3522" s="470"/>
      <c r="L3522" s="470"/>
      <c r="M3522" s="470"/>
      <c r="N3522" s="470"/>
      <c r="O3522" s="470"/>
      <c r="P3522" s="102"/>
      <c r="Z3522" s="143"/>
      <c r="AA3522" s="143"/>
      <c r="AB3522" s="143"/>
      <c r="AC3522" s="37"/>
    </row>
    <row r="3523" spans="1:29">
      <c r="A3523" s="442"/>
      <c r="B3523" s="449" t="s">
        <v>748</v>
      </c>
      <c r="C3523" s="449"/>
      <c r="D3523" s="449"/>
      <c r="E3523" s="449"/>
      <c r="F3523" s="449"/>
      <c r="G3523" s="449"/>
      <c r="H3523" s="470">
        <f>SUM(M3520:O3520)</f>
        <v>0</v>
      </c>
      <c r="I3523" s="470"/>
      <c r="J3523" s="470"/>
      <c r="K3523" s="470"/>
      <c r="L3523" s="470"/>
      <c r="M3523" s="470"/>
      <c r="N3523" s="470"/>
      <c r="O3523" s="470"/>
      <c r="P3523" s="102"/>
      <c r="Z3523" s="143"/>
      <c r="AA3523" s="143"/>
      <c r="AB3523" s="143"/>
      <c r="AC3523" s="37"/>
    </row>
    <row r="3524" spans="1:29">
      <c r="A3524" s="442"/>
      <c r="B3524" s="439" t="s">
        <v>721</v>
      </c>
      <c r="C3524" s="439"/>
      <c r="D3524" s="439"/>
      <c r="E3524" s="439"/>
      <c r="F3524" s="439"/>
      <c r="G3524" s="439"/>
      <c r="H3524" s="470">
        <f>SUM(H3521:O3523)</f>
        <v>1840</v>
      </c>
      <c r="I3524" s="470"/>
      <c r="J3524" s="470"/>
      <c r="K3524" s="470"/>
      <c r="L3524" s="470"/>
      <c r="M3524" s="470"/>
      <c r="N3524" s="470"/>
      <c r="O3524" s="470"/>
      <c r="P3524" s="102"/>
      <c r="Z3524" s="143"/>
      <c r="AA3524" s="143"/>
      <c r="AB3524" s="143"/>
      <c r="AC3524" s="37"/>
    </row>
    <row r="3525" spans="1:29">
      <c r="A3525" s="442"/>
      <c r="B3525" s="450" t="s">
        <v>749</v>
      </c>
      <c r="C3525" s="450"/>
      <c r="D3525" s="450"/>
      <c r="E3525" s="450"/>
      <c r="F3525" s="450"/>
      <c r="G3525" s="450"/>
      <c r="H3525" s="471">
        <f>H3524/G3513</f>
        <v>0.8</v>
      </c>
      <c r="I3525" s="471"/>
      <c r="J3525" s="471"/>
      <c r="K3525" s="471"/>
      <c r="L3525" s="471"/>
      <c r="M3525" s="471"/>
      <c r="N3525" s="471"/>
      <c r="O3525" s="471"/>
      <c r="P3525" s="102"/>
      <c r="Z3525" s="143"/>
      <c r="AA3525" s="143"/>
      <c r="AB3525" s="143"/>
      <c r="AC3525" s="37"/>
    </row>
    <row r="3526" spans="1:29" s="129" customFormat="1">
      <c r="A3526" s="121"/>
      <c r="B3526" s="121"/>
      <c r="C3526" s="121"/>
      <c r="D3526" s="121"/>
      <c r="E3526" s="121"/>
      <c r="F3526" s="122"/>
      <c r="G3526" s="122"/>
      <c r="H3526" s="123"/>
      <c r="I3526" s="124"/>
      <c r="J3526" s="124"/>
      <c r="K3526" s="124"/>
      <c r="L3526" s="125"/>
      <c r="M3526" s="125"/>
      <c r="N3526" s="127"/>
      <c r="O3526" s="127"/>
      <c r="P3526" s="127"/>
      <c r="Q3526" s="127"/>
      <c r="R3526" s="127"/>
      <c r="S3526" s="127"/>
      <c r="T3526" s="127"/>
      <c r="U3526" s="127"/>
      <c r="V3526" s="127"/>
      <c r="W3526" s="127"/>
      <c r="X3526" s="127"/>
      <c r="Y3526" s="127"/>
      <c r="Z3526" s="143"/>
      <c r="AA3526" s="143"/>
      <c r="AB3526" s="143"/>
      <c r="AC3526" s="37"/>
    </row>
    <row r="3527" spans="1:29" ht="15" customHeight="1">
      <c r="A3527" s="422" t="s">
        <v>678</v>
      </c>
      <c r="B3527" s="422" t="s">
        <v>679</v>
      </c>
      <c r="C3527" s="422" t="s">
        <v>680</v>
      </c>
      <c r="D3527" s="422" t="s">
        <v>681</v>
      </c>
      <c r="E3527" s="422" t="s">
        <v>682</v>
      </c>
      <c r="F3527" s="423" t="s">
        <v>683</v>
      </c>
      <c r="G3527" s="423" t="s">
        <v>684</v>
      </c>
      <c r="H3527" s="138">
        <v>0.7</v>
      </c>
      <c r="I3527" s="451">
        <v>0.1</v>
      </c>
      <c r="J3527" s="451"/>
      <c r="K3527" s="451"/>
      <c r="L3527" s="451"/>
      <c r="M3527" s="444">
        <v>0.1</v>
      </c>
      <c r="N3527" s="444"/>
      <c r="O3527" s="139">
        <v>0.1</v>
      </c>
      <c r="P3527" s="102"/>
      <c r="Z3527" s="143"/>
      <c r="AA3527" s="143"/>
      <c r="AB3527" s="143"/>
      <c r="AC3527" s="37"/>
    </row>
    <row r="3528" spans="1:29" ht="14.25" customHeight="1">
      <c r="A3528" s="422"/>
      <c r="B3528" s="422"/>
      <c r="C3528" s="422"/>
      <c r="D3528" s="422"/>
      <c r="E3528" s="422"/>
      <c r="F3528" s="422"/>
      <c r="G3528" s="422"/>
      <c r="H3528" s="445" t="s">
        <v>727</v>
      </c>
      <c r="I3528" s="452" t="s">
        <v>728</v>
      </c>
      <c r="J3528" s="452"/>
      <c r="K3528" s="452"/>
      <c r="L3528" s="452"/>
      <c r="M3528" s="446" t="s">
        <v>729</v>
      </c>
      <c r="N3528" s="446"/>
      <c r="O3528" s="447" t="s">
        <v>730</v>
      </c>
      <c r="P3528" s="102"/>
      <c r="Z3528" s="143"/>
      <c r="AA3528" s="143"/>
      <c r="AB3528" s="143"/>
      <c r="AC3528" s="37"/>
    </row>
    <row r="3529" spans="1:29" ht="67.5" customHeight="1">
      <c r="A3529" s="442" t="s">
        <v>504</v>
      </c>
      <c r="B3529" s="525" t="s">
        <v>807</v>
      </c>
      <c r="C3529" s="428">
        <v>1</v>
      </c>
      <c r="D3529" s="428">
        <v>1</v>
      </c>
      <c r="E3529" s="474" t="s">
        <v>618</v>
      </c>
      <c r="F3529" s="429">
        <v>3800</v>
      </c>
      <c r="G3529" s="429">
        <v>3800</v>
      </c>
      <c r="H3529" s="445"/>
      <c r="I3529" s="154" t="s">
        <v>732</v>
      </c>
      <c r="J3529" s="154" t="s">
        <v>733</v>
      </c>
      <c r="K3529" s="154" t="s">
        <v>734</v>
      </c>
      <c r="L3529" s="154" t="s">
        <v>735</v>
      </c>
      <c r="M3529" s="144" t="s">
        <v>736</v>
      </c>
      <c r="N3529" s="144" t="s">
        <v>737</v>
      </c>
      <c r="O3529" s="447"/>
      <c r="P3529" s="102"/>
      <c r="Z3529" s="143"/>
      <c r="AA3529" s="143"/>
      <c r="AB3529" s="143"/>
      <c r="AC3529" s="37"/>
    </row>
    <row r="3530" spans="1:29" ht="39" customHeight="1">
      <c r="A3530" s="442"/>
      <c r="B3530" s="525"/>
      <c r="C3530" s="525"/>
      <c r="D3530" s="525"/>
      <c r="E3530" s="525"/>
      <c r="F3530" s="525"/>
      <c r="G3530" s="525"/>
      <c r="H3530" s="525"/>
      <c r="I3530" s="153">
        <v>0.6</v>
      </c>
      <c r="J3530" s="153">
        <v>0.2</v>
      </c>
      <c r="K3530" s="153">
        <v>0.1</v>
      </c>
      <c r="L3530" s="153">
        <v>0.1</v>
      </c>
      <c r="M3530" s="144">
        <v>0.9</v>
      </c>
      <c r="N3530" s="144">
        <v>0.1</v>
      </c>
      <c r="O3530" s="447"/>
      <c r="P3530" s="102"/>
      <c r="Z3530" s="143"/>
      <c r="AA3530" s="143"/>
      <c r="AB3530" s="143"/>
      <c r="AC3530" s="37"/>
    </row>
    <row r="3531" spans="1:29">
      <c r="A3531" s="442"/>
      <c r="B3531" s="432"/>
      <c r="C3531" s="432"/>
      <c r="D3531" s="432"/>
      <c r="E3531" s="432"/>
      <c r="F3531" s="432"/>
      <c r="G3531" s="432"/>
      <c r="H3531" s="115"/>
      <c r="I3531" s="115"/>
      <c r="J3531" s="115"/>
      <c r="K3531" s="115"/>
      <c r="L3531" s="115"/>
      <c r="M3531" s="115"/>
      <c r="N3531" s="115"/>
      <c r="O3531" s="115"/>
      <c r="P3531" s="102"/>
      <c r="Z3531" s="143"/>
      <c r="AA3531" s="143"/>
      <c r="AB3531" s="143"/>
      <c r="AC3531" s="37"/>
    </row>
    <row r="3532" spans="1:29">
      <c r="A3532" s="442"/>
      <c r="B3532" s="433"/>
      <c r="C3532" s="433"/>
      <c r="D3532" s="433"/>
      <c r="E3532" s="433"/>
      <c r="F3532" s="433"/>
      <c r="G3532" s="433"/>
      <c r="H3532" s="115"/>
      <c r="I3532" s="115"/>
      <c r="J3532" s="115"/>
      <c r="K3532" s="115"/>
      <c r="L3532" s="115"/>
      <c r="M3532" s="115"/>
      <c r="N3532" s="115"/>
      <c r="O3532" s="115"/>
      <c r="P3532" s="102"/>
      <c r="Z3532" s="143"/>
      <c r="AA3532" s="143"/>
      <c r="AB3532" s="143"/>
      <c r="AC3532" s="37"/>
    </row>
    <row r="3533" spans="1:29">
      <c r="A3533" s="442"/>
      <c r="B3533" s="432"/>
      <c r="C3533" s="432"/>
      <c r="D3533" s="432"/>
      <c r="E3533" s="432"/>
      <c r="F3533" s="432"/>
      <c r="G3533" s="432"/>
      <c r="H3533" s="115"/>
      <c r="I3533" s="115"/>
      <c r="J3533" s="115"/>
      <c r="K3533" s="115"/>
      <c r="L3533" s="115"/>
      <c r="M3533" s="115"/>
      <c r="N3533" s="115"/>
      <c r="O3533" s="115"/>
      <c r="P3533" s="102"/>
      <c r="Z3533" s="143"/>
      <c r="AA3533" s="143"/>
      <c r="AB3533" s="143"/>
      <c r="AC3533" s="37"/>
    </row>
    <row r="3534" spans="1:29">
      <c r="A3534" s="442"/>
      <c r="B3534" s="433"/>
      <c r="C3534" s="433"/>
      <c r="D3534" s="433"/>
      <c r="E3534" s="433"/>
      <c r="F3534" s="433"/>
      <c r="G3534" s="433"/>
      <c r="H3534" s="115"/>
      <c r="I3534" s="115"/>
      <c r="J3534" s="115"/>
      <c r="K3534" s="115"/>
      <c r="L3534" s="115"/>
      <c r="M3534" s="115"/>
      <c r="N3534" s="115"/>
      <c r="O3534" s="115"/>
      <c r="P3534" s="102"/>
      <c r="Z3534" s="143"/>
      <c r="AA3534" s="143"/>
      <c r="AB3534" s="143"/>
      <c r="AC3534" s="37"/>
    </row>
    <row r="3535" spans="1:29">
      <c r="A3535" s="442"/>
      <c r="B3535" s="448" t="s">
        <v>720</v>
      </c>
      <c r="C3535" s="448"/>
      <c r="D3535" s="448"/>
      <c r="E3535" s="448"/>
      <c r="F3535" s="448"/>
      <c r="G3535" s="448"/>
      <c r="H3535" s="152">
        <f t="shared" ref="H3535:O3536" si="225">H3531+H3533</f>
        <v>0</v>
      </c>
      <c r="I3535" s="152">
        <f t="shared" si="225"/>
        <v>0</v>
      </c>
      <c r="J3535" s="152">
        <f t="shared" si="225"/>
        <v>0</v>
      </c>
      <c r="K3535" s="152">
        <f t="shared" si="225"/>
        <v>0</v>
      </c>
      <c r="L3535" s="152">
        <f t="shared" si="225"/>
        <v>0</v>
      </c>
      <c r="M3535" s="152">
        <f t="shared" si="225"/>
        <v>0</v>
      </c>
      <c r="N3535" s="152">
        <f t="shared" si="225"/>
        <v>0</v>
      </c>
      <c r="O3535" s="152">
        <f t="shared" si="225"/>
        <v>0</v>
      </c>
      <c r="P3535" s="102"/>
      <c r="Z3535" s="143"/>
      <c r="AA3535" s="143"/>
      <c r="AB3535" s="143"/>
      <c r="AC3535" s="37"/>
    </row>
    <row r="3536" spans="1:29">
      <c r="A3536" s="442"/>
      <c r="B3536" s="439" t="s">
        <v>695</v>
      </c>
      <c r="C3536" s="439"/>
      <c r="D3536" s="439"/>
      <c r="E3536" s="439"/>
      <c r="F3536" s="439"/>
      <c r="G3536" s="439"/>
      <c r="H3536" s="117">
        <f t="shared" si="225"/>
        <v>0</v>
      </c>
      <c r="I3536" s="117">
        <f t="shared" si="225"/>
        <v>0</v>
      </c>
      <c r="J3536" s="117">
        <f t="shared" si="225"/>
        <v>0</v>
      </c>
      <c r="K3536" s="117">
        <f t="shared" si="225"/>
        <v>0</v>
      </c>
      <c r="L3536" s="117">
        <f t="shared" si="225"/>
        <v>0</v>
      </c>
      <c r="M3536" s="117">
        <f t="shared" si="225"/>
        <v>0</v>
      </c>
      <c r="N3536" s="117">
        <f t="shared" si="225"/>
        <v>0</v>
      </c>
      <c r="O3536" s="117">
        <f t="shared" si="225"/>
        <v>0</v>
      </c>
      <c r="P3536" s="102"/>
      <c r="R3536" s="141"/>
      <c r="Z3536" s="143"/>
      <c r="AA3536" s="143"/>
      <c r="AB3536" s="143"/>
      <c r="AC3536" s="37"/>
    </row>
    <row r="3537" spans="1:29">
      <c r="A3537" s="442"/>
      <c r="B3537" s="449" t="s">
        <v>746</v>
      </c>
      <c r="C3537" s="449"/>
      <c r="D3537" s="449"/>
      <c r="E3537" s="449"/>
      <c r="F3537" s="449"/>
      <c r="G3537" s="449"/>
      <c r="H3537" s="470">
        <f>H3536</f>
        <v>0</v>
      </c>
      <c r="I3537" s="470"/>
      <c r="J3537" s="470"/>
      <c r="K3537" s="470"/>
      <c r="L3537" s="470"/>
      <c r="M3537" s="470"/>
      <c r="N3537" s="470"/>
      <c r="O3537" s="470"/>
      <c r="P3537" s="102"/>
      <c r="Z3537" s="143"/>
      <c r="AA3537" s="143"/>
      <c r="AB3537" s="143"/>
      <c r="AC3537" s="37"/>
    </row>
    <row r="3538" spans="1:29">
      <c r="A3538" s="442"/>
      <c r="B3538" s="449" t="s">
        <v>747</v>
      </c>
      <c r="C3538" s="449"/>
      <c r="D3538" s="449"/>
      <c r="E3538" s="449"/>
      <c r="F3538" s="449"/>
      <c r="G3538" s="449"/>
      <c r="H3538" s="470">
        <f>SUM(I3536:L3536)</f>
        <v>0</v>
      </c>
      <c r="I3538" s="470"/>
      <c r="J3538" s="470"/>
      <c r="K3538" s="470"/>
      <c r="L3538" s="470"/>
      <c r="M3538" s="470"/>
      <c r="N3538" s="470"/>
      <c r="O3538" s="470"/>
      <c r="P3538" s="102"/>
      <c r="Z3538" s="143"/>
      <c r="AA3538" s="143"/>
      <c r="AB3538" s="143"/>
      <c r="AC3538" s="37"/>
    </row>
    <row r="3539" spans="1:29">
      <c r="A3539" s="442"/>
      <c r="B3539" s="449" t="s">
        <v>748</v>
      </c>
      <c r="C3539" s="449"/>
      <c r="D3539" s="449"/>
      <c r="E3539" s="449"/>
      <c r="F3539" s="449"/>
      <c r="G3539" s="449"/>
      <c r="H3539" s="470">
        <f>SUM(M3536:O3536)</f>
        <v>0</v>
      </c>
      <c r="I3539" s="470"/>
      <c r="J3539" s="470"/>
      <c r="K3539" s="470"/>
      <c r="L3539" s="470"/>
      <c r="M3539" s="470"/>
      <c r="N3539" s="470"/>
      <c r="O3539" s="470"/>
      <c r="P3539" s="102"/>
      <c r="Z3539" s="143"/>
      <c r="AA3539" s="143"/>
      <c r="AB3539" s="143"/>
      <c r="AC3539" s="37"/>
    </row>
    <row r="3540" spans="1:29">
      <c r="A3540" s="442"/>
      <c r="B3540" s="439" t="s">
        <v>721</v>
      </c>
      <c r="C3540" s="439"/>
      <c r="D3540" s="439"/>
      <c r="E3540" s="439"/>
      <c r="F3540" s="439"/>
      <c r="G3540" s="439"/>
      <c r="H3540" s="470">
        <f>SUM(H3537:O3539)</f>
        <v>0</v>
      </c>
      <c r="I3540" s="470"/>
      <c r="J3540" s="470"/>
      <c r="K3540" s="470"/>
      <c r="L3540" s="470"/>
      <c r="M3540" s="470"/>
      <c r="N3540" s="470"/>
      <c r="O3540" s="470"/>
      <c r="P3540" s="102"/>
      <c r="Z3540" s="143"/>
      <c r="AA3540" s="143"/>
      <c r="AB3540" s="143"/>
      <c r="AC3540" s="37"/>
    </row>
    <row r="3541" spans="1:29">
      <c r="A3541" s="442"/>
      <c r="B3541" s="450" t="s">
        <v>749</v>
      </c>
      <c r="C3541" s="450"/>
      <c r="D3541" s="450"/>
      <c r="E3541" s="450"/>
      <c r="F3541" s="450"/>
      <c r="G3541" s="450"/>
      <c r="H3541" s="471">
        <f>H3540/G3529</f>
        <v>0</v>
      </c>
      <c r="I3541" s="471"/>
      <c r="J3541" s="471"/>
      <c r="K3541" s="471"/>
      <c r="L3541" s="471"/>
      <c r="M3541" s="471"/>
      <c r="N3541" s="471"/>
      <c r="O3541" s="471"/>
      <c r="P3541" s="102"/>
      <c r="Z3541" s="143"/>
      <c r="AA3541" s="143"/>
      <c r="AB3541" s="143"/>
      <c r="AC3541" s="37"/>
    </row>
    <row r="3542" spans="1:29" s="129" customFormat="1">
      <c r="A3542" s="121"/>
      <c r="B3542" s="121"/>
      <c r="C3542" s="121"/>
      <c r="D3542" s="121"/>
      <c r="E3542" s="121"/>
      <c r="F3542" s="122"/>
      <c r="G3542" s="122"/>
      <c r="H3542" s="123"/>
      <c r="I3542" s="124"/>
      <c r="J3542" s="124"/>
      <c r="K3542" s="124"/>
      <c r="L3542" s="125"/>
      <c r="M3542" s="125"/>
      <c r="N3542" s="127"/>
      <c r="O3542" s="127"/>
      <c r="P3542" s="127"/>
      <c r="Q3542" s="127"/>
      <c r="R3542" s="127"/>
      <c r="S3542" s="127"/>
      <c r="T3542" s="127"/>
      <c r="U3542" s="127"/>
      <c r="V3542" s="127"/>
      <c r="W3542" s="127"/>
      <c r="X3542" s="127"/>
      <c r="Y3542" s="127"/>
      <c r="Z3542" s="143"/>
      <c r="AA3542" s="143"/>
      <c r="AB3542" s="143"/>
      <c r="AC3542" s="37"/>
    </row>
    <row r="3543" spans="1:29" ht="15" customHeight="1">
      <c r="A3543" s="422" t="s">
        <v>678</v>
      </c>
      <c r="B3543" s="422" t="s">
        <v>679</v>
      </c>
      <c r="C3543" s="422" t="s">
        <v>680</v>
      </c>
      <c r="D3543" s="422" t="s">
        <v>681</v>
      </c>
      <c r="E3543" s="422" t="s">
        <v>682</v>
      </c>
      <c r="F3543" s="423" t="s">
        <v>683</v>
      </c>
      <c r="G3543" s="423" t="s">
        <v>684</v>
      </c>
      <c r="H3543" s="138">
        <v>0.55000000000000004</v>
      </c>
      <c r="I3543" s="451">
        <v>0.25</v>
      </c>
      <c r="J3543" s="451"/>
      <c r="K3543" s="451"/>
      <c r="L3543" s="451"/>
      <c r="M3543" s="451"/>
      <c r="N3543" s="444">
        <v>0.1</v>
      </c>
      <c r="O3543" s="444"/>
      <c r="P3543" s="139">
        <v>0.1</v>
      </c>
      <c r="Z3543" s="143"/>
      <c r="AA3543" s="143"/>
      <c r="AB3543" s="143"/>
      <c r="AC3543" s="37"/>
    </row>
    <row r="3544" spans="1:29" ht="14.25" customHeight="1">
      <c r="A3544" s="422"/>
      <c r="B3544" s="422"/>
      <c r="C3544" s="422"/>
      <c r="D3544" s="422"/>
      <c r="E3544" s="422"/>
      <c r="F3544" s="422"/>
      <c r="G3544" s="422"/>
      <c r="H3544" s="445" t="s">
        <v>727</v>
      </c>
      <c r="I3544" s="452" t="s">
        <v>728</v>
      </c>
      <c r="J3544" s="452"/>
      <c r="K3544" s="452"/>
      <c r="L3544" s="452"/>
      <c r="M3544" s="452"/>
      <c r="N3544" s="446" t="s">
        <v>729</v>
      </c>
      <c r="O3544" s="446"/>
      <c r="P3544" s="447" t="s">
        <v>730</v>
      </c>
      <c r="Z3544" s="143"/>
      <c r="AA3544" s="143"/>
      <c r="AB3544" s="143"/>
      <c r="AC3544" s="37"/>
    </row>
    <row r="3545" spans="1:29" ht="67.5" customHeight="1">
      <c r="A3545" s="442" t="s">
        <v>505</v>
      </c>
      <c r="B3545" s="525" t="s">
        <v>783</v>
      </c>
      <c r="C3545" s="428">
        <v>1</v>
      </c>
      <c r="D3545" s="428">
        <v>1</v>
      </c>
      <c r="E3545" s="474" t="s">
        <v>618</v>
      </c>
      <c r="F3545" s="429">
        <v>2600</v>
      </c>
      <c r="G3545" s="429">
        <v>2600</v>
      </c>
      <c r="H3545" s="445"/>
      <c r="I3545" s="154" t="s">
        <v>784</v>
      </c>
      <c r="J3545" s="154" t="s">
        <v>733</v>
      </c>
      <c r="K3545" s="154" t="s">
        <v>756</v>
      </c>
      <c r="L3545" s="154" t="s">
        <v>757</v>
      </c>
      <c r="M3545" s="154" t="s">
        <v>735</v>
      </c>
      <c r="N3545" s="144" t="s">
        <v>736</v>
      </c>
      <c r="O3545" s="144" t="s">
        <v>737</v>
      </c>
      <c r="P3545" s="447"/>
      <c r="Z3545" s="143"/>
      <c r="AA3545" s="143"/>
      <c r="AB3545" s="143"/>
      <c r="AC3545" s="37"/>
    </row>
    <row r="3546" spans="1:29" ht="39" customHeight="1">
      <c r="A3546" s="442"/>
      <c r="B3546" s="525"/>
      <c r="C3546" s="525"/>
      <c r="D3546" s="525"/>
      <c r="E3546" s="525"/>
      <c r="F3546" s="525"/>
      <c r="G3546" s="525"/>
      <c r="H3546" s="525"/>
      <c r="I3546" s="153">
        <v>0.5</v>
      </c>
      <c r="J3546" s="153">
        <v>0.2</v>
      </c>
      <c r="K3546" s="153">
        <v>0.1</v>
      </c>
      <c r="L3546" s="153">
        <v>0.1</v>
      </c>
      <c r="M3546" s="153">
        <v>0.1</v>
      </c>
      <c r="N3546" s="144">
        <v>0.9</v>
      </c>
      <c r="O3546" s="144">
        <v>0.1</v>
      </c>
      <c r="P3546" s="447"/>
      <c r="Z3546" s="143"/>
      <c r="AA3546" s="143"/>
      <c r="AB3546" s="143"/>
      <c r="AC3546" s="37"/>
    </row>
    <row r="3547" spans="1:29">
      <c r="A3547" s="442"/>
      <c r="B3547" s="432" t="s">
        <v>738</v>
      </c>
      <c r="C3547" s="432"/>
      <c r="D3547" s="432"/>
      <c r="E3547" s="432"/>
      <c r="F3547" s="432"/>
      <c r="G3547" s="432"/>
      <c r="H3547" s="158">
        <v>1</v>
      </c>
      <c r="I3547" s="115"/>
      <c r="J3547" s="115"/>
      <c r="K3547" s="115"/>
      <c r="L3547" s="115"/>
      <c r="M3547" s="115"/>
      <c r="N3547" s="115"/>
      <c r="O3547" s="115"/>
      <c r="P3547" s="115"/>
      <c r="Z3547" s="143"/>
      <c r="AA3547" s="143"/>
      <c r="AB3547" s="143"/>
      <c r="AC3547" s="37"/>
    </row>
    <row r="3548" spans="1:29">
      <c r="A3548" s="442"/>
      <c r="B3548" s="433" t="s">
        <v>739</v>
      </c>
      <c r="C3548" s="433"/>
      <c r="D3548" s="433"/>
      <c r="E3548" s="433"/>
      <c r="F3548" s="433"/>
      <c r="G3548" s="433"/>
      <c r="H3548" s="157">
        <f>(H3547/C3545)*G3545*H3543</f>
        <v>1430.0000000000002</v>
      </c>
      <c r="I3548" s="115"/>
      <c r="J3548" s="115"/>
      <c r="K3548" s="115"/>
      <c r="L3548" s="115"/>
      <c r="M3548" s="115"/>
      <c r="N3548" s="115"/>
      <c r="O3548" s="115"/>
      <c r="P3548" s="115"/>
      <c r="Z3548" s="143"/>
      <c r="AA3548" s="143"/>
      <c r="AB3548" s="143"/>
      <c r="AC3548" s="37"/>
    </row>
    <row r="3549" spans="1:29">
      <c r="A3549" s="442"/>
      <c r="B3549" s="432" t="s">
        <v>762</v>
      </c>
      <c r="C3549" s="432"/>
      <c r="D3549" s="432"/>
      <c r="E3549" s="432"/>
      <c r="F3549" s="432"/>
      <c r="G3549" s="432"/>
      <c r="H3549" s="115"/>
      <c r="I3549" s="130">
        <v>1</v>
      </c>
      <c r="J3549" s="115"/>
      <c r="K3549" s="130">
        <v>1</v>
      </c>
      <c r="L3549" s="130">
        <v>1</v>
      </c>
      <c r="M3549" s="115"/>
      <c r="N3549" s="115"/>
      <c r="O3549" s="115"/>
      <c r="P3549" s="115"/>
      <c r="Z3549" s="143"/>
      <c r="AA3549" s="143"/>
      <c r="AB3549" s="143"/>
      <c r="AC3549" s="37"/>
    </row>
    <row r="3550" spans="1:29">
      <c r="A3550" s="442"/>
      <c r="B3550" s="433" t="s">
        <v>763</v>
      </c>
      <c r="C3550" s="433"/>
      <c r="D3550" s="433"/>
      <c r="E3550" s="433"/>
      <c r="F3550" s="433"/>
      <c r="G3550" s="433"/>
      <c r="H3550" s="115"/>
      <c r="I3550" s="157">
        <f>(I3549/D3545)*G3545*I3543*I3546</f>
        <v>325</v>
      </c>
      <c r="J3550" s="115"/>
      <c r="K3550" s="157">
        <f>(K3549/D3545)*G3545*I3543*K3546</f>
        <v>65</v>
      </c>
      <c r="L3550" s="157">
        <f>(L3549/D3545)*G3545*I3543*L3546</f>
        <v>65</v>
      </c>
      <c r="M3550" s="115"/>
      <c r="N3550" s="115"/>
      <c r="O3550" s="115"/>
      <c r="P3550" s="115"/>
      <c r="Z3550" s="143"/>
      <c r="AA3550" s="143"/>
      <c r="AB3550" s="143"/>
      <c r="AC3550" s="37"/>
    </row>
    <row r="3551" spans="1:29">
      <c r="A3551" s="442"/>
      <c r="B3551" s="432" t="s">
        <v>742</v>
      </c>
      <c r="C3551" s="432"/>
      <c r="D3551" s="432"/>
      <c r="E3551" s="432"/>
      <c r="F3551" s="432"/>
      <c r="G3551" s="432"/>
      <c r="H3551" s="115"/>
      <c r="I3551" s="115"/>
      <c r="J3551" s="130">
        <v>1</v>
      </c>
      <c r="K3551" s="115"/>
      <c r="L3551" s="130">
        <v>1</v>
      </c>
      <c r="M3551" s="130">
        <v>1</v>
      </c>
      <c r="N3551" s="115"/>
      <c r="O3551" s="115"/>
      <c r="P3551" s="115"/>
      <c r="Z3551" s="143"/>
      <c r="AA3551" s="143"/>
      <c r="AB3551" s="143"/>
      <c r="AC3551" s="37"/>
    </row>
    <row r="3552" spans="1:29">
      <c r="A3552" s="442"/>
      <c r="B3552" s="433" t="s">
        <v>743</v>
      </c>
      <c r="C3552" s="433"/>
      <c r="D3552" s="433"/>
      <c r="E3552" s="433"/>
      <c r="F3552" s="433"/>
      <c r="G3552" s="433"/>
      <c r="H3552" s="115"/>
      <c r="I3552" s="115"/>
      <c r="J3552" s="157">
        <f>(J3551/D3545)*G3545*I3543*J3546</f>
        <v>130</v>
      </c>
      <c r="K3552" s="115"/>
      <c r="L3552" s="157">
        <f>(L3551/D3545)*G3545*I3543*L3546</f>
        <v>65</v>
      </c>
      <c r="M3552" s="157">
        <f>(M3551/D3545)*G3545*I3543*M3546</f>
        <v>65</v>
      </c>
      <c r="N3552" s="115"/>
      <c r="O3552" s="115"/>
      <c r="P3552" s="115"/>
      <c r="Z3552" s="143"/>
      <c r="AA3552" s="143"/>
      <c r="AB3552" s="143"/>
      <c r="AC3552" s="37"/>
    </row>
    <row r="3553" spans="1:29">
      <c r="A3553" s="442"/>
      <c r="B3553" s="432" t="s">
        <v>766</v>
      </c>
      <c r="C3553" s="432"/>
      <c r="D3553" s="432"/>
      <c r="E3553" s="432"/>
      <c r="F3553" s="432"/>
      <c r="G3553" s="432"/>
      <c r="H3553" s="115"/>
      <c r="I3553" s="115"/>
      <c r="J3553" s="115"/>
      <c r="K3553" s="115"/>
      <c r="L3553" s="130">
        <v>-1</v>
      </c>
      <c r="M3553" s="115"/>
      <c r="N3553" s="115"/>
      <c r="O3553" s="115"/>
      <c r="P3553" s="115"/>
      <c r="Z3553" s="143"/>
      <c r="AA3553" s="143"/>
      <c r="AB3553" s="143"/>
      <c r="AC3553" s="37"/>
    </row>
    <row r="3554" spans="1:29">
      <c r="A3554" s="442"/>
      <c r="B3554" s="433" t="s">
        <v>767</v>
      </c>
      <c r="C3554" s="433"/>
      <c r="D3554" s="433"/>
      <c r="E3554" s="433"/>
      <c r="F3554" s="433"/>
      <c r="G3554" s="433"/>
      <c r="H3554" s="115"/>
      <c r="I3554" s="115"/>
      <c r="J3554" s="115"/>
      <c r="K3554" s="115"/>
      <c r="L3554" s="157">
        <f>(L3553/D3545)*G3545*I3543*L3546</f>
        <v>-65</v>
      </c>
      <c r="M3554" s="115"/>
      <c r="N3554" s="115"/>
      <c r="O3554" s="115"/>
      <c r="P3554" s="115"/>
      <c r="Z3554" s="143"/>
      <c r="AA3554" s="143"/>
      <c r="AB3554" s="143"/>
      <c r="AC3554" s="37"/>
    </row>
    <row r="3555" spans="1:29">
      <c r="A3555" s="442"/>
      <c r="B3555" s="432"/>
      <c r="C3555" s="432"/>
      <c r="D3555" s="432"/>
      <c r="E3555" s="432"/>
      <c r="F3555" s="432"/>
      <c r="G3555" s="432"/>
      <c r="H3555" s="115"/>
      <c r="I3555" s="115"/>
      <c r="J3555" s="115"/>
      <c r="K3555" s="115"/>
      <c r="L3555" s="115"/>
      <c r="M3555" s="115"/>
      <c r="N3555" s="115"/>
      <c r="O3555" s="115"/>
      <c r="P3555" s="115"/>
      <c r="Z3555" s="143"/>
      <c r="AA3555" s="143"/>
      <c r="AB3555" s="143"/>
      <c r="AC3555" s="37"/>
    </row>
    <row r="3556" spans="1:29">
      <c r="A3556" s="442"/>
      <c r="B3556" s="433"/>
      <c r="C3556" s="433"/>
      <c r="D3556" s="433"/>
      <c r="E3556" s="433"/>
      <c r="F3556" s="433"/>
      <c r="G3556" s="433"/>
      <c r="H3556" s="115"/>
      <c r="I3556" s="115"/>
      <c r="J3556" s="115"/>
      <c r="K3556" s="115"/>
      <c r="L3556" s="115"/>
      <c r="M3556" s="115"/>
      <c r="N3556" s="115"/>
      <c r="O3556" s="115"/>
      <c r="P3556" s="115"/>
      <c r="Z3556" s="143"/>
      <c r="AA3556" s="143"/>
      <c r="AB3556" s="143"/>
      <c r="AC3556" s="37"/>
    </row>
    <row r="3557" spans="1:29">
      <c r="A3557" s="442"/>
      <c r="B3557" s="448" t="s">
        <v>720</v>
      </c>
      <c r="C3557" s="448"/>
      <c r="D3557" s="448"/>
      <c r="E3557" s="448"/>
      <c r="F3557" s="448"/>
      <c r="G3557" s="448"/>
      <c r="H3557" s="152">
        <f t="shared" ref="H3557:P3557" si="226">H3547+H3549+H3551+H3553+H3555</f>
        <v>1</v>
      </c>
      <c r="I3557" s="152">
        <f t="shared" si="226"/>
        <v>1</v>
      </c>
      <c r="J3557" s="152">
        <f t="shared" si="226"/>
        <v>1</v>
      </c>
      <c r="K3557" s="152">
        <f t="shared" si="226"/>
        <v>1</v>
      </c>
      <c r="L3557" s="152">
        <f t="shared" si="226"/>
        <v>1</v>
      </c>
      <c r="M3557" s="152">
        <f t="shared" si="226"/>
        <v>1</v>
      </c>
      <c r="N3557" s="152">
        <f t="shared" si="226"/>
        <v>0</v>
      </c>
      <c r="O3557" s="152">
        <f t="shared" si="226"/>
        <v>0</v>
      </c>
      <c r="P3557" s="152">
        <f t="shared" si="226"/>
        <v>0</v>
      </c>
      <c r="Z3557" s="143"/>
      <c r="AA3557" s="143"/>
      <c r="AB3557" s="143"/>
      <c r="AC3557" s="37"/>
    </row>
    <row r="3558" spans="1:29">
      <c r="A3558" s="442"/>
      <c r="B3558" s="439" t="s">
        <v>695</v>
      </c>
      <c r="C3558" s="439"/>
      <c r="D3558" s="439"/>
      <c r="E3558" s="439"/>
      <c r="F3558" s="439"/>
      <c r="G3558" s="439"/>
      <c r="H3558" s="117">
        <f t="shared" ref="H3558:P3558" si="227">H3548+H3550+H3552+H3554+H3556</f>
        <v>1430.0000000000002</v>
      </c>
      <c r="I3558" s="117">
        <f t="shared" si="227"/>
        <v>325</v>
      </c>
      <c r="J3558" s="117">
        <f t="shared" si="227"/>
        <v>130</v>
      </c>
      <c r="K3558" s="117">
        <f t="shared" si="227"/>
        <v>65</v>
      </c>
      <c r="L3558" s="117">
        <f t="shared" si="227"/>
        <v>65</v>
      </c>
      <c r="M3558" s="117">
        <f t="shared" si="227"/>
        <v>65</v>
      </c>
      <c r="N3558" s="117">
        <f t="shared" si="227"/>
        <v>0</v>
      </c>
      <c r="O3558" s="117">
        <f t="shared" si="227"/>
        <v>0</v>
      </c>
      <c r="P3558" s="117">
        <f t="shared" si="227"/>
        <v>0</v>
      </c>
      <c r="R3558" s="141"/>
      <c r="Z3558" s="143"/>
      <c r="AA3558" s="143"/>
      <c r="AB3558" s="143"/>
      <c r="AC3558" s="37"/>
    </row>
    <row r="3559" spans="1:29">
      <c r="A3559" s="442"/>
      <c r="B3559" s="449" t="s">
        <v>746</v>
      </c>
      <c r="C3559" s="449"/>
      <c r="D3559" s="449"/>
      <c r="E3559" s="449"/>
      <c r="F3559" s="449"/>
      <c r="G3559" s="449"/>
      <c r="H3559" s="470">
        <f>H3558</f>
        <v>1430.0000000000002</v>
      </c>
      <c r="I3559" s="470"/>
      <c r="J3559" s="470"/>
      <c r="K3559" s="470"/>
      <c r="L3559" s="470"/>
      <c r="M3559" s="470"/>
      <c r="N3559" s="470"/>
      <c r="O3559" s="470"/>
      <c r="P3559" s="470"/>
      <c r="Z3559" s="143"/>
      <c r="AA3559" s="143"/>
      <c r="AB3559" s="143"/>
      <c r="AC3559" s="37"/>
    </row>
    <row r="3560" spans="1:29">
      <c r="A3560" s="442"/>
      <c r="B3560" s="449" t="s">
        <v>747</v>
      </c>
      <c r="C3560" s="449"/>
      <c r="D3560" s="449"/>
      <c r="E3560" s="449"/>
      <c r="F3560" s="449"/>
      <c r="G3560" s="449"/>
      <c r="H3560" s="470">
        <f>SUM(I3558:M3558)</f>
        <v>650</v>
      </c>
      <c r="I3560" s="470"/>
      <c r="J3560" s="470"/>
      <c r="K3560" s="470"/>
      <c r="L3560" s="470"/>
      <c r="M3560" s="470"/>
      <c r="N3560" s="470"/>
      <c r="O3560" s="470"/>
      <c r="P3560" s="470"/>
      <c r="Z3560" s="143"/>
      <c r="AA3560" s="143"/>
      <c r="AB3560" s="143"/>
      <c r="AC3560" s="37"/>
    </row>
    <row r="3561" spans="1:29">
      <c r="A3561" s="442"/>
      <c r="B3561" s="449" t="s">
        <v>748</v>
      </c>
      <c r="C3561" s="449"/>
      <c r="D3561" s="449"/>
      <c r="E3561" s="449"/>
      <c r="F3561" s="449"/>
      <c r="G3561" s="449"/>
      <c r="H3561" s="470">
        <f>SUM(N3557:O3557)</f>
        <v>0</v>
      </c>
      <c r="I3561" s="470"/>
      <c r="J3561" s="470"/>
      <c r="K3561" s="470"/>
      <c r="L3561" s="470"/>
      <c r="M3561" s="470"/>
      <c r="N3561" s="470"/>
      <c r="O3561" s="470"/>
      <c r="P3561" s="470"/>
      <c r="Z3561" s="143"/>
      <c r="AA3561" s="143"/>
      <c r="AB3561" s="143"/>
      <c r="AC3561" s="37"/>
    </row>
    <row r="3562" spans="1:29">
      <c r="A3562" s="442"/>
      <c r="B3562" s="439" t="s">
        <v>721</v>
      </c>
      <c r="C3562" s="439"/>
      <c r="D3562" s="439"/>
      <c r="E3562" s="439"/>
      <c r="F3562" s="439"/>
      <c r="G3562" s="439"/>
      <c r="H3562" s="470">
        <f>SUM(H3559:O3561)</f>
        <v>2080</v>
      </c>
      <c r="I3562" s="470"/>
      <c r="J3562" s="470"/>
      <c r="K3562" s="470"/>
      <c r="L3562" s="470"/>
      <c r="M3562" s="470"/>
      <c r="N3562" s="470"/>
      <c r="O3562" s="470"/>
      <c r="P3562" s="470"/>
      <c r="Z3562" s="143"/>
      <c r="AA3562" s="143"/>
      <c r="AB3562" s="143"/>
      <c r="AC3562" s="37"/>
    </row>
    <row r="3563" spans="1:29">
      <c r="A3563" s="442"/>
      <c r="B3563" s="450" t="s">
        <v>749</v>
      </c>
      <c r="C3563" s="450"/>
      <c r="D3563" s="450"/>
      <c r="E3563" s="450"/>
      <c r="F3563" s="450"/>
      <c r="G3563" s="450"/>
      <c r="H3563" s="471">
        <f>H3562/G3545</f>
        <v>0.8</v>
      </c>
      <c r="I3563" s="471"/>
      <c r="J3563" s="471"/>
      <c r="K3563" s="471"/>
      <c r="L3563" s="471"/>
      <c r="M3563" s="471"/>
      <c r="N3563" s="471"/>
      <c r="O3563" s="471"/>
      <c r="P3563" s="471"/>
      <c r="Z3563" s="143"/>
      <c r="AA3563" s="143"/>
      <c r="AB3563" s="143"/>
      <c r="AC3563" s="37"/>
    </row>
    <row r="3564" spans="1:29" s="129" customFormat="1">
      <c r="A3564" s="121"/>
      <c r="B3564" s="121"/>
      <c r="C3564" s="121"/>
      <c r="D3564" s="121"/>
      <c r="E3564" s="121"/>
      <c r="F3564" s="122"/>
      <c r="G3564" s="122"/>
      <c r="H3564" s="123"/>
      <c r="I3564" s="124"/>
      <c r="J3564" s="124"/>
      <c r="K3564" s="124"/>
      <c r="L3564" s="125"/>
      <c r="M3564" s="127"/>
      <c r="N3564" s="125"/>
      <c r="O3564" s="127"/>
      <c r="P3564" s="127"/>
      <c r="Q3564" s="127"/>
      <c r="R3564" s="127"/>
      <c r="S3564" s="127"/>
      <c r="T3564" s="127"/>
      <c r="U3564" s="127"/>
      <c r="V3564" s="127"/>
      <c r="W3564" s="127"/>
      <c r="X3564" s="127"/>
      <c r="Y3564" s="127"/>
      <c r="Z3564" s="143"/>
      <c r="AA3564" s="143"/>
      <c r="AB3564" s="143"/>
      <c r="AC3564" s="37"/>
    </row>
    <row r="3565" spans="1:29" ht="15" customHeight="1">
      <c r="A3565" s="422" t="s">
        <v>678</v>
      </c>
      <c r="B3565" s="422" t="s">
        <v>679</v>
      </c>
      <c r="C3565" s="422" t="s">
        <v>680</v>
      </c>
      <c r="D3565" s="422" t="s">
        <v>681</v>
      </c>
      <c r="E3565" s="422" t="s">
        <v>682</v>
      </c>
      <c r="F3565" s="423" t="s">
        <v>683</v>
      </c>
      <c r="G3565" s="423" t="s">
        <v>684</v>
      </c>
      <c r="H3565" s="138">
        <v>0.55000000000000004</v>
      </c>
      <c r="I3565" s="451">
        <v>0.25</v>
      </c>
      <c r="J3565" s="451"/>
      <c r="K3565" s="451"/>
      <c r="L3565" s="451"/>
      <c r="M3565" s="451"/>
      <c r="N3565" s="444">
        <v>0.1</v>
      </c>
      <c r="O3565" s="444"/>
      <c r="P3565" s="139">
        <v>0.1</v>
      </c>
      <c r="Z3565" s="143"/>
      <c r="AA3565" s="143"/>
      <c r="AB3565" s="143"/>
      <c r="AC3565" s="37"/>
    </row>
    <row r="3566" spans="1:29" ht="14.25" customHeight="1">
      <c r="A3566" s="422"/>
      <c r="B3566" s="422"/>
      <c r="C3566" s="422"/>
      <c r="D3566" s="422"/>
      <c r="E3566" s="422"/>
      <c r="F3566" s="422"/>
      <c r="G3566" s="422"/>
      <c r="H3566" s="445" t="s">
        <v>727</v>
      </c>
      <c r="I3566" s="452" t="s">
        <v>728</v>
      </c>
      <c r="J3566" s="452"/>
      <c r="K3566" s="452"/>
      <c r="L3566" s="452"/>
      <c r="M3566" s="452"/>
      <c r="N3566" s="446" t="s">
        <v>729</v>
      </c>
      <c r="O3566" s="446"/>
      <c r="P3566" s="447" t="s">
        <v>730</v>
      </c>
      <c r="Z3566" s="143"/>
      <c r="AA3566" s="143"/>
      <c r="AB3566" s="143"/>
      <c r="AC3566" s="37"/>
    </row>
    <row r="3567" spans="1:29" ht="67.5" customHeight="1">
      <c r="A3567" s="442" t="s">
        <v>506</v>
      </c>
      <c r="B3567" s="525" t="s">
        <v>1067</v>
      </c>
      <c r="C3567" s="428">
        <v>2</v>
      </c>
      <c r="D3567" s="428">
        <v>3</v>
      </c>
      <c r="E3567" s="474" t="s">
        <v>618</v>
      </c>
      <c r="F3567" s="429">
        <v>56200</v>
      </c>
      <c r="G3567" s="429">
        <f>F3567*D3567</f>
        <v>168600</v>
      </c>
      <c r="H3567" s="445"/>
      <c r="I3567" s="154" t="s">
        <v>784</v>
      </c>
      <c r="J3567" s="154" t="s">
        <v>733</v>
      </c>
      <c r="K3567" s="154" t="s">
        <v>756</v>
      </c>
      <c r="L3567" s="154" t="s">
        <v>757</v>
      </c>
      <c r="M3567" s="154" t="s">
        <v>735</v>
      </c>
      <c r="N3567" s="144" t="s">
        <v>736</v>
      </c>
      <c r="O3567" s="144" t="s">
        <v>737</v>
      </c>
      <c r="P3567" s="447"/>
      <c r="Z3567" s="143"/>
      <c r="AA3567" s="143"/>
      <c r="AB3567" s="143"/>
      <c r="AC3567" s="37"/>
    </row>
    <row r="3568" spans="1:29" ht="39" customHeight="1">
      <c r="A3568" s="442"/>
      <c r="B3568" s="525"/>
      <c r="C3568" s="525"/>
      <c r="D3568" s="525"/>
      <c r="E3568" s="525"/>
      <c r="F3568" s="525"/>
      <c r="G3568" s="525"/>
      <c r="H3568" s="525"/>
      <c r="I3568" s="153">
        <v>0.5</v>
      </c>
      <c r="J3568" s="153">
        <v>0.2</v>
      </c>
      <c r="K3568" s="153">
        <v>0.1</v>
      </c>
      <c r="L3568" s="153">
        <v>0.1</v>
      </c>
      <c r="M3568" s="153">
        <v>0.1</v>
      </c>
      <c r="N3568" s="144">
        <v>0.9</v>
      </c>
      <c r="O3568" s="144">
        <v>0.1</v>
      </c>
      <c r="P3568" s="447"/>
      <c r="Z3568" s="143"/>
      <c r="AA3568" s="143"/>
      <c r="AB3568" s="143"/>
      <c r="AC3568" s="37"/>
    </row>
    <row r="3569" spans="1:29">
      <c r="A3569" s="442"/>
      <c r="B3569" s="432" t="s">
        <v>714</v>
      </c>
      <c r="C3569" s="432"/>
      <c r="D3569" s="432"/>
      <c r="E3569" s="432"/>
      <c r="F3569" s="432"/>
      <c r="G3569" s="432"/>
      <c r="H3569" s="158">
        <v>2</v>
      </c>
      <c r="I3569" s="115"/>
      <c r="J3569" s="115"/>
      <c r="K3569" s="115"/>
      <c r="L3569" s="115"/>
      <c r="M3569" s="115"/>
      <c r="N3569" s="115"/>
      <c r="O3569" s="115"/>
      <c r="P3569" s="115"/>
      <c r="Z3569" s="143"/>
      <c r="AA3569" s="143"/>
      <c r="AB3569" s="143"/>
      <c r="AC3569" s="37"/>
    </row>
    <row r="3570" spans="1:29">
      <c r="A3570" s="442"/>
      <c r="B3570" s="433" t="s">
        <v>715</v>
      </c>
      <c r="C3570" s="433"/>
      <c r="D3570" s="433"/>
      <c r="E3570" s="433"/>
      <c r="F3570" s="433"/>
      <c r="G3570" s="433"/>
      <c r="H3570" s="157">
        <f>(H3569/D3567)*G3567*H3565</f>
        <v>61820.000000000007</v>
      </c>
      <c r="I3570" s="115"/>
      <c r="J3570" s="115"/>
      <c r="K3570" s="115"/>
      <c r="L3570" s="115"/>
      <c r="M3570" s="115"/>
      <c r="N3570" s="115"/>
      <c r="O3570" s="115"/>
      <c r="P3570" s="115"/>
      <c r="Z3570" s="143"/>
      <c r="AA3570" s="143"/>
      <c r="AB3570" s="143"/>
      <c r="AC3570" s="37"/>
    </row>
    <row r="3571" spans="1:29">
      <c r="A3571" s="442"/>
      <c r="B3571" s="432" t="s">
        <v>762</v>
      </c>
      <c r="C3571" s="432"/>
      <c r="D3571" s="432"/>
      <c r="E3571" s="432"/>
      <c r="F3571" s="432"/>
      <c r="G3571" s="432"/>
      <c r="H3571" s="158">
        <v>1</v>
      </c>
      <c r="I3571" s="130">
        <v>3</v>
      </c>
      <c r="J3571" s="115"/>
      <c r="K3571" s="130">
        <v>3</v>
      </c>
      <c r="L3571" s="130">
        <v>3</v>
      </c>
      <c r="M3571" s="115"/>
      <c r="N3571" s="115"/>
      <c r="O3571" s="115"/>
      <c r="P3571" s="115"/>
      <c r="Z3571" s="143"/>
      <c r="AA3571" s="143"/>
      <c r="AB3571" s="143"/>
      <c r="AC3571" s="37"/>
    </row>
    <row r="3572" spans="1:29">
      <c r="A3572" s="442"/>
      <c r="B3572" s="433" t="s">
        <v>763</v>
      </c>
      <c r="C3572" s="433"/>
      <c r="D3572" s="433"/>
      <c r="E3572" s="433"/>
      <c r="F3572" s="433"/>
      <c r="G3572" s="433"/>
      <c r="H3572" s="157">
        <f>(H3571/D3567)*G3567*H3565</f>
        <v>30910.000000000004</v>
      </c>
      <c r="I3572" s="157">
        <f>(I3571/D3567)*G3567*I3565*I3568</f>
        <v>21075</v>
      </c>
      <c r="J3572" s="115"/>
      <c r="K3572" s="157">
        <f>(K3571/D3567)*G3567*I3565*K3568</f>
        <v>4215</v>
      </c>
      <c r="L3572" s="157">
        <f>(L3571/D3567)*G3567*I3565*L3568</f>
        <v>4215</v>
      </c>
      <c r="M3572" s="115"/>
      <c r="N3572" s="115"/>
      <c r="O3572" s="115"/>
      <c r="P3572" s="115"/>
      <c r="Z3572" s="143"/>
      <c r="AA3572" s="143"/>
      <c r="AB3572" s="143"/>
      <c r="AC3572" s="37"/>
    </row>
    <row r="3573" spans="1:29">
      <c r="A3573" s="442"/>
      <c r="B3573" s="432" t="s">
        <v>742</v>
      </c>
      <c r="C3573" s="432"/>
      <c r="D3573" s="432"/>
      <c r="E3573" s="432"/>
      <c r="F3573" s="432"/>
      <c r="G3573" s="432"/>
      <c r="H3573" s="115"/>
      <c r="I3573" s="115"/>
      <c r="J3573" s="115"/>
      <c r="K3573" s="115"/>
      <c r="L3573" s="130">
        <v>3</v>
      </c>
      <c r="M3573" s="115"/>
      <c r="N3573" s="115"/>
      <c r="O3573" s="115"/>
      <c r="P3573" s="115"/>
      <c r="Z3573" s="143"/>
      <c r="AA3573" s="143"/>
      <c r="AB3573" s="143"/>
      <c r="AC3573" s="37"/>
    </row>
    <row r="3574" spans="1:29">
      <c r="A3574" s="442"/>
      <c r="B3574" s="433" t="s">
        <v>743</v>
      </c>
      <c r="C3574" s="433"/>
      <c r="D3574" s="433"/>
      <c r="E3574" s="433"/>
      <c r="F3574" s="433"/>
      <c r="G3574" s="433"/>
      <c r="H3574" s="115"/>
      <c r="I3574" s="115"/>
      <c r="J3574" s="115"/>
      <c r="K3574" s="115"/>
      <c r="L3574" s="157">
        <f>(L3573/D3567)*G3567*I3565*L3568</f>
        <v>4215</v>
      </c>
      <c r="M3574" s="115"/>
      <c r="N3574" s="115"/>
      <c r="O3574" s="115"/>
      <c r="P3574" s="115"/>
      <c r="Z3574" s="143"/>
      <c r="AA3574" s="143"/>
      <c r="AB3574" s="143"/>
      <c r="AC3574" s="37"/>
    </row>
    <row r="3575" spans="1:29">
      <c r="A3575" s="442"/>
      <c r="B3575" s="432" t="s">
        <v>751</v>
      </c>
      <c r="C3575" s="432"/>
      <c r="D3575" s="432"/>
      <c r="E3575" s="432"/>
      <c r="F3575" s="432"/>
      <c r="G3575" s="432"/>
      <c r="H3575" s="115"/>
      <c r="I3575" s="115"/>
      <c r="J3575" s="115"/>
      <c r="K3575" s="115"/>
      <c r="L3575" s="130">
        <v>-3</v>
      </c>
      <c r="M3575" s="115"/>
      <c r="N3575" s="115"/>
      <c r="O3575" s="115"/>
      <c r="P3575" s="115"/>
      <c r="Z3575" s="143"/>
      <c r="AA3575" s="143"/>
      <c r="AB3575" s="143"/>
      <c r="AC3575" s="37"/>
    </row>
    <row r="3576" spans="1:29">
      <c r="A3576" s="442"/>
      <c r="B3576" s="433" t="s">
        <v>752</v>
      </c>
      <c r="C3576" s="433"/>
      <c r="D3576" s="433"/>
      <c r="E3576" s="433"/>
      <c r="F3576" s="433"/>
      <c r="G3576" s="433"/>
      <c r="H3576" s="115"/>
      <c r="I3576" s="115"/>
      <c r="J3576" s="115"/>
      <c r="K3576" s="115"/>
      <c r="L3576" s="157">
        <f>(L3575/D3567)*G3567*I3565*L3568</f>
        <v>-4215</v>
      </c>
      <c r="M3576" s="115"/>
      <c r="N3576" s="115"/>
      <c r="O3576" s="115"/>
      <c r="P3576" s="115"/>
      <c r="Z3576" s="143"/>
      <c r="AA3576" s="143"/>
      <c r="AB3576" s="143"/>
      <c r="AC3576" s="37"/>
    </row>
    <row r="3577" spans="1:29">
      <c r="A3577" s="442"/>
      <c r="B3577" s="432"/>
      <c r="C3577" s="432"/>
      <c r="D3577" s="432"/>
      <c r="E3577" s="432"/>
      <c r="F3577" s="432"/>
      <c r="G3577" s="432"/>
      <c r="H3577" s="115"/>
      <c r="I3577" s="115"/>
      <c r="J3577" s="115"/>
      <c r="K3577" s="115"/>
      <c r="L3577" s="115"/>
      <c r="M3577" s="115"/>
      <c r="N3577" s="115"/>
      <c r="O3577" s="115"/>
      <c r="P3577" s="115"/>
      <c r="Z3577" s="143"/>
      <c r="AA3577" s="143"/>
      <c r="AB3577" s="143"/>
      <c r="AC3577" s="37"/>
    </row>
    <row r="3578" spans="1:29">
      <c r="A3578" s="442"/>
      <c r="B3578" s="433"/>
      <c r="C3578" s="433"/>
      <c r="D3578" s="433"/>
      <c r="E3578" s="433"/>
      <c r="F3578" s="433"/>
      <c r="G3578" s="433"/>
      <c r="H3578" s="115"/>
      <c r="I3578" s="115"/>
      <c r="J3578" s="115"/>
      <c r="K3578" s="115"/>
      <c r="L3578" s="115"/>
      <c r="M3578" s="115"/>
      <c r="N3578" s="115"/>
      <c r="O3578" s="115"/>
      <c r="P3578" s="115"/>
      <c r="Z3578" s="143"/>
      <c r="AA3578" s="143"/>
      <c r="AB3578" s="143"/>
      <c r="AC3578" s="37"/>
    </row>
    <row r="3579" spans="1:29">
      <c r="A3579" s="442"/>
      <c r="B3579" s="448" t="s">
        <v>720</v>
      </c>
      <c r="C3579" s="448"/>
      <c r="D3579" s="448"/>
      <c r="E3579" s="448"/>
      <c r="F3579" s="448"/>
      <c r="G3579" s="448"/>
      <c r="H3579" s="152">
        <f t="shared" ref="H3579:P3579" si="228">H3569+H3571+H3573+H3575+H3577</f>
        <v>3</v>
      </c>
      <c r="I3579" s="152">
        <f t="shared" si="228"/>
        <v>3</v>
      </c>
      <c r="J3579" s="152">
        <f t="shared" si="228"/>
        <v>0</v>
      </c>
      <c r="K3579" s="152">
        <f t="shared" si="228"/>
        <v>3</v>
      </c>
      <c r="L3579" s="152">
        <f t="shared" si="228"/>
        <v>3</v>
      </c>
      <c r="M3579" s="152">
        <f t="shared" si="228"/>
        <v>0</v>
      </c>
      <c r="N3579" s="152">
        <f t="shared" si="228"/>
        <v>0</v>
      </c>
      <c r="O3579" s="152">
        <f t="shared" si="228"/>
        <v>0</v>
      </c>
      <c r="P3579" s="152">
        <f t="shared" si="228"/>
        <v>0</v>
      </c>
      <c r="Z3579" s="143"/>
      <c r="AA3579" s="143"/>
      <c r="AB3579" s="143"/>
      <c r="AC3579" s="37"/>
    </row>
    <row r="3580" spans="1:29">
      <c r="A3580" s="442"/>
      <c r="B3580" s="439" t="s">
        <v>695</v>
      </c>
      <c r="C3580" s="439"/>
      <c r="D3580" s="439"/>
      <c r="E3580" s="439"/>
      <c r="F3580" s="439"/>
      <c r="G3580" s="439"/>
      <c r="H3580" s="117">
        <f t="shared" ref="H3580:P3580" si="229">H3570+H3572+H3574+H3576+H3578</f>
        <v>92730.000000000015</v>
      </c>
      <c r="I3580" s="117">
        <f t="shared" si="229"/>
        <v>21075</v>
      </c>
      <c r="J3580" s="117">
        <f t="shared" si="229"/>
        <v>0</v>
      </c>
      <c r="K3580" s="117">
        <f t="shared" si="229"/>
        <v>4215</v>
      </c>
      <c r="L3580" s="117">
        <f t="shared" si="229"/>
        <v>4215</v>
      </c>
      <c r="M3580" s="117">
        <f t="shared" si="229"/>
        <v>0</v>
      </c>
      <c r="N3580" s="117">
        <f t="shared" si="229"/>
        <v>0</v>
      </c>
      <c r="O3580" s="117">
        <f t="shared" si="229"/>
        <v>0</v>
      </c>
      <c r="P3580" s="117">
        <f t="shared" si="229"/>
        <v>0</v>
      </c>
      <c r="Q3580" s="141"/>
      <c r="Z3580" s="143"/>
      <c r="AA3580" s="143"/>
      <c r="AB3580" s="143"/>
      <c r="AC3580" s="37"/>
    </row>
    <row r="3581" spans="1:29">
      <c r="A3581" s="442"/>
      <c r="B3581" s="449" t="s">
        <v>746</v>
      </c>
      <c r="C3581" s="449"/>
      <c r="D3581" s="449"/>
      <c r="E3581" s="449"/>
      <c r="F3581" s="449"/>
      <c r="G3581" s="449"/>
      <c r="H3581" s="470">
        <f>H3580</f>
        <v>92730.000000000015</v>
      </c>
      <c r="I3581" s="470"/>
      <c r="J3581" s="470"/>
      <c r="K3581" s="470"/>
      <c r="L3581" s="470"/>
      <c r="M3581" s="470"/>
      <c r="N3581" s="470"/>
      <c r="O3581" s="470"/>
      <c r="P3581" s="470"/>
      <c r="Z3581" s="143"/>
      <c r="AA3581" s="143"/>
      <c r="AB3581" s="143"/>
      <c r="AC3581" s="37"/>
    </row>
    <row r="3582" spans="1:29">
      <c r="A3582" s="442"/>
      <c r="B3582" s="449" t="s">
        <v>747</v>
      </c>
      <c r="C3582" s="449"/>
      <c r="D3582" s="449"/>
      <c r="E3582" s="449"/>
      <c r="F3582" s="449"/>
      <c r="G3582" s="449"/>
      <c r="H3582" s="470">
        <f>SUM(I3580:M3580)</f>
        <v>29505</v>
      </c>
      <c r="I3582" s="470"/>
      <c r="J3582" s="470"/>
      <c r="K3582" s="470"/>
      <c r="L3582" s="470"/>
      <c r="M3582" s="470"/>
      <c r="N3582" s="470"/>
      <c r="O3582" s="470"/>
      <c r="P3582" s="470"/>
      <c r="Z3582" s="143"/>
      <c r="AA3582" s="143"/>
      <c r="AB3582" s="143"/>
      <c r="AC3582" s="37"/>
    </row>
    <row r="3583" spans="1:29">
      <c r="A3583" s="442"/>
      <c r="B3583" s="449" t="s">
        <v>748</v>
      </c>
      <c r="C3583" s="449"/>
      <c r="D3583" s="449"/>
      <c r="E3583" s="449"/>
      <c r="F3583" s="449"/>
      <c r="G3583" s="449"/>
      <c r="H3583" s="470">
        <f>SUM(N3579:O3579)</f>
        <v>0</v>
      </c>
      <c r="I3583" s="470"/>
      <c r="J3583" s="470"/>
      <c r="K3583" s="470"/>
      <c r="L3583" s="470"/>
      <c r="M3583" s="470"/>
      <c r="N3583" s="470"/>
      <c r="O3583" s="470"/>
      <c r="P3583" s="470"/>
      <c r="Z3583" s="143"/>
      <c r="AA3583" s="143"/>
      <c r="AB3583" s="143"/>
      <c r="AC3583" s="37"/>
    </row>
    <row r="3584" spans="1:29">
      <c r="A3584" s="442"/>
      <c r="B3584" s="439" t="s">
        <v>721</v>
      </c>
      <c r="C3584" s="439"/>
      <c r="D3584" s="439"/>
      <c r="E3584" s="439"/>
      <c r="F3584" s="439"/>
      <c r="G3584" s="439"/>
      <c r="H3584" s="470">
        <f>SUM(H3581:O3583)</f>
        <v>122235.00000000001</v>
      </c>
      <c r="I3584" s="470"/>
      <c r="J3584" s="470"/>
      <c r="K3584" s="470"/>
      <c r="L3584" s="470"/>
      <c r="M3584" s="470"/>
      <c r="N3584" s="470"/>
      <c r="O3584" s="470"/>
      <c r="P3584" s="470"/>
      <c r="Z3584" s="143"/>
      <c r="AA3584" s="143"/>
      <c r="AB3584" s="143"/>
      <c r="AC3584" s="37"/>
    </row>
    <row r="3585" spans="1:29">
      <c r="A3585" s="442"/>
      <c r="B3585" s="450" t="s">
        <v>749</v>
      </c>
      <c r="C3585" s="450"/>
      <c r="D3585" s="450"/>
      <c r="E3585" s="450"/>
      <c r="F3585" s="450"/>
      <c r="G3585" s="450"/>
      <c r="H3585" s="471">
        <f>H3584/G3567</f>
        <v>0.72500000000000009</v>
      </c>
      <c r="I3585" s="471"/>
      <c r="J3585" s="471"/>
      <c r="K3585" s="471"/>
      <c r="L3585" s="471"/>
      <c r="M3585" s="471"/>
      <c r="N3585" s="471"/>
      <c r="O3585" s="471"/>
      <c r="P3585" s="471"/>
      <c r="Z3585" s="143"/>
      <c r="AA3585" s="143"/>
      <c r="AB3585" s="143"/>
      <c r="AC3585" s="37"/>
    </row>
    <row r="3586" spans="1:29" s="129" customFormat="1">
      <c r="A3586" s="121"/>
      <c r="B3586" s="121"/>
      <c r="C3586" s="121"/>
      <c r="D3586" s="121"/>
      <c r="E3586" s="121"/>
      <c r="F3586" s="122"/>
      <c r="G3586" s="122"/>
      <c r="H3586" s="123"/>
      <c r="I3586" s="124"/>
      <c r="J3586" s="124"/>
      <c r="K3586" s="124"/>
      <c r="L3586" s="125"/>
      <c r="M3586" s="125"/>
      <c r="N3586" s="127"/>
      <c r="O3586" s="127"/>
      <c r="P3586" s="127"/>
      <c r="Q3586" s="127"/>
      <c r="R3586" s="127"/>
      <c r="S3586" s="127"/>
      <c r="T3586" s="127"/>
      <c r="U3586" s="127"/>
      <c r="V3586" s="127"/>
      <c r="W3586" s="127"/>
      <c r="X3586" s="127"/>
      <c r="Y3586" s="127"/>
      <c r="Z3586" s="143"/>
      <c r="AA3586" s="143"/>
      <c r="AB3586" s="143"/>
      <c r="AC3586" s="37"/>
    </row>
    <row r="3587" spans="1:29" ht="15" customHeight="1">
      <c r="A3587" s="422" t="s">
        <v>678</v>
      </c>
      <c r="B3587" s="422" t="s">
        <v>679</v>
      </c>
      <c r="C3587" s="422" t="s">
        <v>680</v>
      </c>
      <c r="D3587" s="422" t="s">
        <v>681</v>
      </c>
      <c r="E3587" s="422" t="s">
        <v>682</v>
      </c>
      <c r="F3587" s="423" t="s">
        <v>683</v>
      </c>
      <c r="G3587" s="423" t="s">
        <v>684</v>
      </c>
      <c r="H3587" s="138">
        <v>0.55000000000000004</v>
      </c>
      <c r="I3587" s="451">
        <v>0.25</v>
      </c>
      <c r="J3587" s="451"/>
      <c r="K3587" s="451"/>
      <c r="L3587" s="451"/>
      <c r="M3587" s="444">
        <v>0.1</v>
      </c>
      <c r="N3587" s="444"/>
      <c r="O3587" s="139">
        <v>0.1</v>
      </c>
      <c r="P3587" s="102"/>
      <c r="Z3587" s="143"/>
      <c r="AA3587" s="143"/>
      <c r="AB3587" s="143"/>
      <c r="AC3587" s="37"/>
    </row>
    <row r="3588" spans="1:29" ht="14.25" customHeight="1">
      <c r="A3588" s="422"/>
      <c r="B3588" s="422"/>
      <c r="C3588" s="422"/>
      <c r="D3588" s="422"/>
      <c r="E3588" s="422"/>
      <c r="F3588" s="422"/>
      <c r="G3588" s="422"/>
      <c r="H3588" s="445" t="s">
        <v>727</v>
      </c>
      <c r="I3588" s="452" t="s">
        <v>728</v>
      </c>
      <c r="J3588" s="452"/>
      <c r="K3588" s="452"/>
      <c r="L3588" s="452"/>
      <c r="M3588" s="446" t="s">
        <v>729</v>
      </c>
      <c r="N3588" s="446"/>
      <c r="O3588" s="447" t="s">
        <v>730</v>
      </c>
      <c r="P3588" s="102"/>
      <c r="Z3588" s="143"/>
      <c r="AA3588" s="143"/>
      <c r="AB3588" s="143"/>
      <c r="AC3588" s="37"/>
    </row>
    <row r="3589" spans="1:29" ht="67.5" customHeight="1">
      <c r="A3589" s="442" t="s">
        <v>508</v>
      </c>
      <c r="B3589" s="525" t="s">
        <v>982</v>
      </c>
      <c r="C3589" s="428">
        <v>2</v>
      </c>
      <c r="D3589" s="428">
        <v>3</v>
      </c>
      <c r="E3589" s="474" t="s">
        <v>618</v>
      </c>
      <c r="F3589" s="429">
        <v>2100</v>
      </c>
      <c r="G3589" s="429">
        <f>D3589*F3589</f>
        <v>6300</v>
      </c>
      <c r="H3589" s="445"/>
      <c r="I3589" s="154" t="s">
        <v>732</v>
      </c>
      <c r="J3589" s="154" t="s">
        <v>800</v>
      </c>
      <c r="K3589" s="154" t="s">
        <v>734</v>
      </c>
      <c r="L3589" s="154" t="s">
        <v>735</v>
      </c>
      <c r="M3589" s="144" t="s">
        <v>736</v>
      </c>
      <c r="N3589" s="144" t="s">
        <v>737</v>
      </c>
      <c r="O3589" s="447"/>
      <c r="P3589" s="102"/>
      <c r="Z3589" s="143"/>
      <c r="AA3589" s="143"/>
      <c r="AB3589" s="143"/>
      <c r="AC3589" s="37"/>
    </row>
    <row r="3590" spans="1:29" ht="39" customHeight="1">
      <c r="A3590" s="442"/>
      <c r="B3590" s="525"/>
      <c r="C3590" s="525"/>
      <c r="D3590" s="525"/>
      <c r="E3590" s="525"/>
      <c r="F3590" s="525"/>
      <c r="G3590" s="525"/>
      <c r="H3590" s="525"/>
      <c r="I3590" s="153">
        <v>0.5</v>
      </c>
      <c r="J3590" s="153">
        <v>0.2</v>
      </c>
      <c r="K3590" s="153">
        <v>0.2</v>
      </c>
      <c r="L3590" s="153">
        <v>0.1</v>
      </c>
      <c r="M3590" s="144">
        <v>0.9</v>
      </c>
      <c r="N3590" s="144">
        <v>0.1</v>
      </c>
      <c r="O3590" s="447"/>
      <c r="P3590" s="102"/>
      <c r="Z3590" s="143"/>
      <c r="AA3590" s="143"/>
      <c r="AB3590" s="143"/>
      <c r="AC3590" s="37"/>
    </row>
    <row r="3591" spans="1:29">
      <c r="A3591" s="442"/>
      <c r="B3591" s="432" t="s">
        <v>718</v>
      </c>
      <c r="C3591" s="432"/>
      <c r="D3591" s="432"/>
      <c r="E3591" s="432"/>
      <c r="F3591" s="432"/>
      <c r="G3591" s="432"/>
      <c r="H3591" s="158">
        <v>2</v>
      </c>
      <c r="I3591" s="115"/>
      <c r="J3591" s="115"/>
      <c r="K3591" s="115"/>
      <c r="L3591" s="115"/>
      <c r="M3591" s="115"/>
      <c r="N3591" s="115"/>
      <c r="O3591" s="115"/>
      <c r="P3591" s="102"/>
      <c r="Z3591" s="143"/>
      <c r="AA3591" s="143"/>
      <c r="AB3591" s="143"/>
      <c r="AC3591" s="37"/>
    </row>
    <row r="3592" spans="1:29">
      <c r="A3592" s="442"/>
      <c r="B3592" s="433" t="s">
        <v>719</v>
      </c>
      <c r="C3592" s="433"/>
      <c r="D3592" s="433"/>
      <c r="E3592" s="433"/>
      <c r="F3592" s="433"/>
      <c r="G3592" s="433"/>
      <c r="H3592" s="157">
        <f>(H3591/D3589)*G3589*H3587</f>
        <v>2310</v>
      </c>
      <c r="I3592" s="115"/>
      <c r="J3592" s="115"/>
      <c r="K3592" s="115"/>
      <c r="L3592" s="115"/>
      <c r="M3592" s="115"/>
      <c r="N3592" s="115"/>
      <c r="O3592" s="115"/>
      <c r="P3592" s="102"/>
      <c r="Z3592" s="143"/>
      <c r="AA3592" s="143"/>
      <c r="AB3592" s="143"/>
      <c r="AC3592" s="37"/>
    </row>
    <row r="3593" spans="1:29">
      <c r="A3593" s="442"/>
      <c r="B3593" s="432"/>
      <c r="C3593" s="432"/>
      <c r="D3593" s="432"/>
      <c r="E3593" s="432"/>
      <c r="F3593" s="432"/>
      <c r="G3593" s="432"/>
      <c r="H3593" s="115"/>
      <c r="I3593" s="115"/>
      <c r="J3593" s="115"/>
      <c r="K3593" s="115"/>
      <c r="L3593" s="115"/>
      <c r="M3593" s="115"/>
      <c r="N3593" s="115"/>
      <c r="O3593" s="115"/>
      <c r="P3593" s="102"/>
      <c r="Z3593" s="143"/>
      <c r="AA3593" s="143"/>
      <c r="AB3593" s="143"/>
      <c r="AC3593" s="37"/>
    </row>
    <row r="3594" spans="1:29">
      <c r="A3594" s="442"/>
      <c r="B3594" s="433"/>
      <c r="C3594" s="433"/>
      <c r="D3594" s="433"/>
      <c r="E3594" s="433"/>
      <c r="F3594" s="433"/>
      <c r="G3594" s="433"/>
      <c r="H3594" s="115"/>
      <c r="I3594" s="115"/>
      <c r="J3594" s="115"/>
      <c r="K3594" s="115"/>
      <c r="L3594" s="115"/>
      <c r="M3594" s="115"/>
      <c r="N3594" s="115"/>
      <c r="O3594" s="115"/>
      <c r="P3594" s="102"/>
      <c r="Z3594" s="143"/>
      <c r="AA3594" s="143"/>
      <c r="AB3594" s="143"/>
      <c r="AC3594" s="37"/>
    </row>
    <row r="3595" spans="1:29">
      <c r="A3595" s="442"/>
      <c r="B3595" s="432"/>
      <c r="C3595" s="432"/>
      <c r="D3595" s="432"/>
      <c r="E3595" s="432"/>
      <c r="F3595" s="432"/>
      <c r="G3595" s="432"/>
      <c r="H3595" s="115"/>
      <c r="I3595" s="115"/>
      <c r="J3595" s="115"/>
      <c r="K3595" s="115"/>
      <c r="L3595" s="115"/>
      <c r="M3595" s="115"/>
      <c r="N3595" s="115"/>
      <c r="O3595" s="115"/>
      <c r="P3595" s="102"/>
      <c r="Z3595" s="143"/>
      <c r="AA3595" s="143"/>
      <c r="AB3595" s="143"/>
      <c r="AC3595" s="37"/>
    </row>
    <row r="3596" spans="1:29">
      <c r="A3596" s="442"/>
      <c r="B3596" s="433"/>
      <c r="C3596" s="433"/>
      <c r="D3596" s="433"/>
      <c r="E3596" s="433"/>
      <c r="F3596" s="433"/>
      <c r="G3596" s="433"/>
      <c r="H3596" s="115"/>
      <c r="I3596" s="115"/>
      <c r="J3596" s="115"/>
      <c r="K3596" s="115"/>
      <c r="L3596" s="115"/>
      <c r="M3596" s="115"/>
      <c r="N3596" s="115"/>
      <c r="O3596" s="115"/>
      <c r="P3596" s="102"/>
      <c r="Z3596" s="143"/>
      <c r="AA3596" s="143"/>
      <c r="AB3596" s="143"/>
      <c r="AC3596" s="37"/>
    </row>
    <row r="3597" spans="1:29">
      <c r="A3597" s="442"/>
      <c r="B3597" s="432"/>
      <c r="C3597" s="432"/>
      <c r="D3597" s="432"/>
      <c r="E3597" s="432"/>
      <c r="F3597" s="432"/>
      <c r="G3597" s="432"/>
      <c r="H3597" s="115"/>
      <c r="I3597" s="115"/>
      <c r="J3597" s="115"/>
      <c r="K3597" s="115"/>
      <c r="L3597" s="115"/>
      <c r="M3597" s="115"/>
      <c r="N3597" s="115"/>
      <c r="O3597" s="115"/>
      <c r="P3597" s="102"/>
      <c r="Z3597" s="143"/>
      <c r="AA3597" s="143"/>
      <c r="AB3597" s="143"/>
      <c r="AC3597" s="37"/>
    </row>
    <row r="3598" spans="1:29">
      <c r="A3598" s="442"/>
      <c r="B3598" s="433"/>
      <c r="C3598" s="433"/>
      <c r="D3598" s="433"/>
      <c r="E3598" s="433"/>
      <c r="F3598" s="433"/>
      <c r="G3598" s="433"/>
      <c r="H3598" s="115"/>
      <c r="I3598" s="115"/>
      <c r="J3598" s="115"/>
      <c r="K3598" s="115"/>
      <c r="L3598" s="115"/>
      <c r="M3598" s="115"/>
      <c r="N3598" s="115"/>
      <c r="O3598" s="115"/>
      <c r="P3598" s="102"/>
      <c r="Z3598" s="143"/>
      <c r="AA3598" s="143"/>
      <c r="AB3598" s="143"/>
      <c r="AC3598" s="37"/>
    </row>
    <row r="3599" spans="1:29">
      <c r="A3599" s="442"/>
      <c r="B3599" s="432"/>
      <c r="C3599" s="432"/>
      <c r="D3599" s="432"/>
      <c r="E3599" s="432"/>
      <c r="F3599" s="432"/>
      <c r="G3599" s="432"/>
      <c r="H3599" s="115"/>
      <c r="I3599" s="115"/>
      <c r="J3599" s="115"/>
      <c r="K3599" s="115"/>
      <c r="L3599" s="115"/>
      <c r="M3599" s="115"/>
      <c r="N3599" s="115"/>
      <c r="O3599" s="115"/>
      <c r="P3599" s="102"/>
      <c r="Z3599" s="143"/>
      <c r="AA3599" s="143"/>
      <c r="AB3599" s="143"/>
      <c r="AC3599" s="37"/>
    </row>
    <row r="3600" spans="1:29">
      <c r="A3600" s="442"/>
      <c r="B3600" s="433"/>
      <c r="C3600" s="433"/>
      <c r="D3600" s="433"/>
      <c r="E3600" s="433"/>
      <c r="F3600" s="433"/>
      <c r="G3600" s="433"/>
      <c r="H3600" s="115"/>
      <c r="I3600" s="115"/>
      <c r="J3600" s="115"/>
      <c r="K3600" s="115"/>
      <c r="L3600" s="115"/>
      <c r="M3600" s="115"/>
      <c r="N3600" s="115"/>
      <c r="O3600" s="115"/>
      <c r="P3600" s="102"/>
      <c r="Z3600" s="143"/>
      <c r="AA3600" s="143"/>
      <c r="AB3600" s="143"/>
      <c r="AC3600" s="37"/>
    </row>
    <row r="3601" spans="1:29">
      <c r="A3601" s="442"/>
      <c r="B3601" s="448" t="s">
        <v>720</v>
      </c>
      <c r="C3601" s="448"/>
      <c r="D3601" s="448"/>
      <c r="E3601" s="448"/>
      <c r="F3601" s="448"/>
      <c r="G3601" s="448"/>
      <c r="H3601" s="152">
        <f t="shared" ref="H3601:O3602" si="230">H3591+H3593+H3595+H3597+H3599</f>
        <v>2</v>
      </c>
      <c r="I3601" s="152">
        <f t="shared" si="230"/>
        <v>0</v>
      </c>
      <c r="J3601" s="152">
        <f t="shared" si="230"/>
        <v>0</v>
      </c>
      <c r="K3601" s="152">
        <f t="shared" si="230"/>
        <v>0</v>
      </c>
      <c r="L3601" s="152">
        <f t="shared" si="230"/>
        <v>0</v>
      </c>
      <c r="M3601" s="152">
        <f t="shared" si="230"/>
        <v>0</v>
      </c>
      <c r="N3601" s="152">
        <f t="shared" si="230"/>
        <v>0</v>
      </c>
      <c r="O3601" s="152">
        <f t="shared" si="230"/>
        <v>0</v>
      </c>
      <c r="P3601" s="102"/>
      <c r="Z3601" s="143"/>
      <c r="AA3601" s="143"/>
      <c r="AB3601" s="143"/>
      <c r="AC3601" s="37"/>
    </row>
    <row r="3602" spans="1:29">
      <c r="A3602" s="442"/>
      <c r="B3602" s="439" t="s">
        <v>695</v>
      </c>
      <c r="C3602" s="439"/>
      <c r="D3602" s="439"/>
      <c r="E3602" s="439"/>
      <c r="F3602" s="439"/>
      <c r="G3602" s="439"/>
      <c r="H3602" s="117">
        <f t="shared" si="230"/>
        <v>2310</v>
      </c>
      <c r="I3602" s="117">
        <f t="shared" si="230"/>
        <v>0</v>
      </c>
      <c r="J3602" s="117">
        <f t="shared" si="230"/>
        <v>0</v>
      </c>
      <c r="K3602" s="117">
        <f t="shared" si="230"/>
        <v>0</v>
      </c>
      <c r="L3602" s="117">
        <f t="shared" si="230"/>
        <v>0</v>
      </c>
      <c r="M3602" s="117">
        <f t="shared" si="230"/>
        <v>0</v>
      </c>
      <c r="N3602" s="117">
        <f t="shared" si="230"/>
        <v>0</v>
      </c>
      <c r="O3602" s="117">
        <f t="shared" si="230"/>
        <v>0</v>
      </c>
      <c r="P3602" s="141"/>
      <c r="Z3602" s="143"/>
      <c r="AA3602" s="143"/>
      <c r="AB3602" s="143"/>
      <c r="AC3602" s="37"/>
    </row>
    <row r="3603" spans="1:29">
      <c r="A3603" s="442"/>
      <c r="B3603" s="449" t="s">
        <v>746</v>
      </c>
      <c r="C3603" s="449"/>
      <c r="D3603" s="449"/>
      <c r="E3603" s="449"/>
      <c r="F3603" s="449"/>
      <c r="G3603" s="449"/>
      <c r="H3603" s="440">
        <f>H3602</f>
        <v>2310</v>
      </c>
      <c r="I3603" s="440"/>
      <c r="J3603" s="440"/>
      <c r="K3603" s="440"/>
      <c r="L3603" s="440"/>
      <c r="M3603" s="440"/>
      <c r="N3603" s="440"/>
      <c r="O3603" s="440"/>
      <c r="P3603" s="102"/>
      <c r="Z3603" s="143"/>
      <c r="AA3603" s="143"/>
      <c r="AB3603" s="143"/>
      <c r="AC3603" s="37"/>
    </row>
    <row r="3604" spans="1:29">
      <c r="A3604" s="442"/>
      <c r="B3604" s="449" t="s">
        <v>747</v>
      </c>
      <c r="C3604" s="449"/>
      <c r="D3604" s="449"/>
      <c r="E3604" s="449"/>
      <c r="F3604" s="449"/>
      <c r="G3604" s="449"/>
      <c r="H3604" s="440">
        <f>SUM(I3602:M3602)</f>
        <v>0</v>
      </c>
      <c r="I3604" s="440"/>
      <c r="J3604" s="440"/>
      <c r="K3604" s="440"/>
      <c r="L3604" s="440"/>
      <c r="M3604" s="440"/>
      <c r="N3604" s="440"/>
      <c r="O3604" s="440"/>
      <c r="P3604" s="102"/>
      <c r="Z3604" s="143"/>
      <c r="AA3604" s="143"/>
      <c r="AB3604" s="143"/>
      <c r="AC3604" s="37"/>
    </row>
    <row r="3605" spans="1:29">
      <c r="A3605" s="442"/>
      <c r="B3605" s="449" t="s">
        <v>748</v>
      </c>
      <c r="C3605" s="449"/>
      <c r="D3605" s="449"/>
      <c r="E3605" s="449"/>
      <c r="F3605" s="449"/>
      <c r="G3605" s="449"/>
      <c r="H3605" s="440">
        <f>SUM(N3601:O3601)</f>
        <v>0</v>
      </c>
      <c r="I3605" s="440"/>
      <c r="J3605" s="440"/>
      <c r="K3605" s="440"/>
      <c r="L3605" s="440"/>
      <c r="M3605" s="440"/>
      <c r="N3605" s="440"/>
      <c r="O3605" s="440"/>
      <c r="P3605" s="102"/>
      <c r="Z3605" s="143"/>
      <c r="AA3605" s="143"/>
      <c r="AB3605" s="143"/>
      <c r="AC3605" s="37"/>
    </row>
    <row r="3606" spans="1:29">
      <c r="A3606" s="442"/>
      <c r="B3606" s="439" t="s">
        <v>721</v>
      </c>
      <c r="C3606" s="439"/>
      <c r="D3606" s="439"/>
      <c r="E3606" s="439"/>
      <c r="F3606" s="439"/>
      <c r="G3606" s="439"/>
      <c r="H3606" s="440">
        <f>SUM(H3603:O3605)</f>
        <v>2310</v>
      </c>
      <c r="I3606" s="440"/>
      <c r="J3606" s="440"/>
      <c r="K3606" s="440"/>
      <c r="L3606" s="440"/>
      <c r="M3606" s="440"/>
      <c r="N3606" s="440"/>
      <c r="O3606" s="440"/>
      <c r="P3606" s="102"/>
      <c r="Z3606" s="143"/>
      <c r="AA3606" s="143"/>
      <c r="AB3606" s="143"/>
      <c r="AC3606" s="37"/>
    </row>
    <row r="3607" spans="1:29">
      <c r="A3607" s="442"/>
      <c r="B3607" s="450" t="s">
        <v>749</v>
      </c>
      <c r="C3607" s="450"/>
      <c r="D3607" s="450"/>
      <c r="E3607" s="450"/>
      <c r="F3607" s="450"/>
      <c r="G3607" s="450"/>
      <c r="H3607" s="443">
        <f>H3606/G3589</f>
        <v>0.36666666666666664</v>
      </c>
      <c r="I3607" s="443"/>
      <c r="J3607" s="443"/>
      <c r="K3607" s="443"/>
      <c r="L3607" s="443"/>
      <c r="M3607" s="443"/>
      <c r="N3607" s="443"/>
      <c r="O3607" s="443"/>
      <c r="P3607" s="102"/>
      <c r="Z3607" s="143"/>
      <c r="AA3607" s="143"/>
      <c r="AB3607" s="143"/>
      <c r="AC3607" s="37"/>
    </row>
    <row r="3608" spans="1:29" s="129" customFormat="1">
      <c r="A3608" s="121"/>
      <c r="B3608" s="121"/>
      <c r="C3608" s="121"/>
      <c r="D3608" s="121"/>
      <c r="E3608" s="121"/>
      <c r="F3608" s="122"/>
      <c r="G3608" s="122"/>
      <c r="H3608" s="123"/>
      <c r="I3608" s="124"/>
      <c r="J3608" s="124"/>
      <c r="K3608" s="124"/>
      <c r="L3608" s="125"/>
      <c r="M3608" s="125"/>
      <c r="N3608" s="127"/>
      <c r="O3608" s="127"/>
      <c r="P3608" s="127"/>
      <c r="Q3608" s="127"/>
      <c r="R3608" s="127"/>
      <c r="S3608" s="127"/>
      <c r="T3608" s="127"/>
      <c r="U3608" s="127"/>
      <c r="V3608" s="127"/>
      <c r="W3608" s="127"/>
      <c r="X3608" s="127"/>
      <c r="Y3608" s="127"/>
      <c r="Z3608" s="143"/>
      <c r="AA3608" s="143"/>
      <c r="AB3608" s="143"/>
      <c r="AC3608" s="37"/>
    </row>
    <row r="3609" spans="1:29" ht="15" customHeight="1">
      <c r="A3609" s="422" t="s">
        <v>678</v>
      </c>
      <c r="B3609" s="422" t="s">
        <v>679</v>
      </c>
      <c r="C3609" s="422" t="s">
        <v>680</v>
      </c>
      <c r="D3609" s="422" t="s">
        <v>681</v>
      </c>
      <c r="E3609" s="422" t="s">
        <v>682</v>
      </c>
      <c r="F3609" s="423" t="s">
        <v>683</v>
      </c>
      <c r="G3609" s="423" t="s">
        <v>684</v>
      </c>
      <c r="H3609" s="138">
        <v>0.55000000000000004</v>
      </c>
      <c r="I3609" s="451">
        <v>0.25</v>
      </c>
      <c r="J3609" s="451"/>
      <c r="K3609" s="451"/>
      <c r="L3609" s="451"/>
      <c r="M3609" s="444">
        <v>0.1</v>
      </c>
      <c r="N3609" s="444"/>
      <c r="O3609" s="139">
        <v>0.1</v>
      </c>
      <c r="P3609" s="102"/>
      <c r="Z3609" s="143"/>
      <c r="AA3609" s="143"/>
      <c r="AB3609" s="143"/>
      <c r="AC3609" s="37"/>
    </row>
    <row r="3610" spans="1:29" ht="14.25" customHeight="1">
      <c r="A3610" s="422"/>
      <c r="B3610" s="422"/>
      <c r="C3610" s="422"/>
      <c r="D3610" s="422"/>
      <c r="E3610" s="422"/>
      <c r="F3610" s="422"/>
      <c r="G3610" s="422"/>
      <c r="H3610" s="445" t="s">
        <v>727</v>
      </c>
      <c r="I3610" s="452" t="s">
        <v>728</v>
      </c>
      <c r="J3610" s="452"/>
      <c r="K3610" s="452"/>
      <c r="L3610" s="452"/>
      <c r="M3610" s="446" t="s">
        <v>729</v>
      </c>
      <c r="N3610" s="446"/>
      <c r="O3610" s="447" t="s">
        <v>730</v>
      </c>
      <c r="P3610" s="102"/>
      <c r="Z3610" s="143"/>
      <c r="AA3610" s="143"/>
      <c r="AB3610" s="143"/>
      <c r="AC3610" s="37"/>
    </row>
    <row r="3611" spans="1:29" ht="67.5" customHeight="1">
      <c r="A3611" s="442" t="s">
        <v>509</v>
      </c>
      <c r="B3611" s="525" t="s">
        <v>983</v>
      </c>
      <c r="C3611" s="428">
        <v>2</v>
      </c>
      <c r="D3611" s="428">
        <v>3</v>
      </c>
      <c r="E3611" s="474" t="s">
        <v>618</v>
      </c>
      <c r="F3611" s="429">
        <v>1600</v>
      </c>
      <c r="G3611" s="429">
        <f>D3611*F3611</f>
        <v>4800</v>
      </c>
      <c r="H3611" s="445"/>
      <c r="I3611" s="154" t="s">
        <v>732</v>
      </c>
      <c r="J3611" s="154" t="s">
        <v>800</v>
      </c>
      <c r="K3611" s="154" t="s">
        <v>734</v>
      </c>
      <c r="L3611" s="154" t="s">
        <v>735</v>
      </c>
      <c r="M3611" s="144" t="s">
        <v>736</v>
      </c>
      <c r="N3611" s="144" t="s">
        <v>737</v>
      </c>
      <c r="O3611" s="447"/>
      <c r="P3611" s="102"/>
      <c r="Z3611" s="143"/>
      <c r="AA3611" s="143"/>
      <c r="AB3611" s="143"/>
      <c r="AC3611" s="37"/>
    </row>
    <row r="3612" spans="1:29" ht="39" customHeight="1">
      <c r="A3612" s="442"/>
      <c r="B3612" s="525"/>
      <c r="C3612" s="525"/>
      <c r="D3612" s="525"/>
      <c r="E3612" s="525"/>
      <c r="F3612" s="525"/>
      <c r="G3612" s="525"/>
      <c r="H3612" s="525"/>
      <c r="I3612" s="153">
        <v>0.5</v>
      </c>
      <c r="J3612" s="153">
        <v>0.2</v>
      </c>
      <c r="K3612" s="153">
        <v>0.2</v>
      </c>
      <c r="L3612" s="153">
        <v>0.1</v>
      </c>
      <c r="M3612" s="144">
        <v>0.9</v>
      </c>
      <c r="N3612" s="144">
        <v>0.1</v>
      </c>
      <c r="O3612" s="447"/>
      <c r="P3612" s="102"/>
      <c r="Z3612" s="143"/>
      <c r="AA3612" s="143"/>
      <c r="AB3612" s="143"/>
      <c r="AC3612" s="37"/>
    </row>
    <row r="3613" spans="1:29">
      <c r="A3613" s="442"/>
      <c r="B3613" s="432"/>
      <c r="C3613" s="432"/>
      <c r="D3613" s="432"/>
      <c r="E3613" s="432"/>
      <c r="F3613" s="432"/>
      <c r="G3613" s="432"/>
      <c r="H3613" s="115"/>
      <c r="I3613" s="115"/>
      <c r="J3613" s="115"/>
      <c r="K3613" s="115"/>
      <c r="L3613" s="115"/>
      <c r="M3613" s="115"/>
      <c r="N3613" s="115"/>
      <c r="O3613" s="115"/>
      <c r="P3613" s="102"/>
      <c r="Z3613" s="143"/>
      <c r="AA3613" s="143"/>
      <c r="AB3613" s="143"/>
      <c r="AC3613" s="37"/>
    </row>
    <row r="3614" spans="1:29">
      <c r="A3614" s="442"/>
      <c r="B3614" s="433"/>
      <c r="C3614" s="433"/>
      <c r="D3614" s="433"/>
      <c r="E3614" s="433"/>
      <c r="F3614" s="433"/>
      <c r="G3614" s="433"/>
      <c r="H3614" s="115"/>
      <c r="I3614" s="115"/>
      <c r="J3614" s="115"/>
      <c r="K3614" s="115"/>
      <c r="L3614" s="115"/>
      <c r="M3614" s="115"/>
      <c r="N3614" s="115"/>
      <c r="O3614" s="115"/>
      <c r="P3614" s="102"/>
      <c r="Z3614" s="143"/>
      <c r="AA3614" s="143"/>
      <c r="AB3614" s="143"/>
      <c r="AC3614" s="37"/>
    </row>
    <row r="3615" spans="1:29">
      <c r="A3615" s="442"/>
      <c r="B3615" s="432"/>
      <c r="C3615" s="432"/>
      <c r="D3615" s="432"/>
      <c r="E3615" s="432"/>
      <c r="F3615" s="432"/>
      <c r="G3615" s="432"/>
      <c r="H3615" s="115"/>
      <c r="I3615" s="115"/>
      <c r="J3615" s="115"/>
      <c r="K3615" s="115"/>
      <c r="L3615" s="115"/>
      <c r="M3615" s="115"/>
      <c r="N3615" s="115"/>
      <c r="O3615" s="115"/>
      <c r="P3615" s="102"/>
      <c r="Z3615" s="143"/>
      <c r="AA3615" s="143"/>
      <c r="AB3615" s="143"/>
      <c r="AC3615" s="37"/>
    </row>
    <row r="3616" spans="1:29">
      <c r="A3616" s="442"/>
      <c r="B3616" s="433"/>
      <c r="C3616" s="433"/>
      <c r="D3616" s="433"/>
      <c r="E3616" s="433"/>
      <c r="F3616" s="433"/>
      <c r="G3616" s="433"/>
      <c r="H3616" s="115"/>
      <c r="I3616" s="115"/>
      <c r="J3616" s="115"/>
      <c r="K3616" s="115"/>
      <c r="L3616" s="115"/>
      <c r="M3616" s="115"/>
      <c r="N3616" s="115"/>
      <c r="O3616" s="115"/>
      <c r="P3616" s="102"/>
      <c r="Z3616" s="143"/>
      <c r="AA3616" s="143"/>
      <c r="AB3616" s="143"/>
      <c r="AC3616" s="37"/>
    </row>
    <row r="3617" spans="1:29">
      <c r="A3617" s="442"/>
      <c r="B3617" s="448" t="s">
        <v>720</v>
      </c>
      <c r="C3617" s="448"/>
      <c r="D3617" s="448"/>
      <c r="E3617" s="448"/>
      <c r="F3617" s="448"/>
      <c r="G3617" s="448"/>
      <c r="H3617" s="152">
        <f t="shared" ref="H3617:O3618" si="231">H3613+H3615</f>
        <v>0</v>
      </c>
      <c r="I3617" s="152">
        <f t="shared" si="231"/>
        <v>0</v>
      </c>
      <c r="J3617" s="152">
        <f t="shared" si="231"/>
        <v>0</v>
      </c>
      <c r="K3617" s="152">
        <f t="shared" si="231"/>
        <v>0</v>
      </c>
      <c r="L3617" s="152">
        <f t="shared" si="231"/>
        <v>0</v>
      </c>
      <c r="M3617" s="152">
        <f t="shared" si="231"/>
        <v>0</v>
      </c>
      <c r="N3617" s="152">
        <f t="shared" si="231"/>
        <v>0</v>
      </c>
      <c r="O3617" s="152">
        <f t="shared" si="231"/>
        <v>0</v>
      </c>
      <c r="P3617" s="102"/>
      <c r="Z3617" s="143"/>
      <c r="AA3617" s="143"/>
      <c r="AB3617" s="143"/>
      <c r="AC3617" s="37"/>
    </row>
    <row r="3618" spans="1:29">
      <c r="A3618" s="442"/>
      <c r="B3618" s="439" t="s">
        <v>695</v>
      </c>
      <c r="C3618" s="439"/>
      <c r="D3618" s="439"/>
      <c r="E3618" s="439"/>
      <c r="F3618" s="439"/>
      <c r="G3618" s="439"/>
      <c r="H3618" s="117">
        <f t="shared" si="231"/>
        <v>0</v>
      </c>
      <c r="I3618" s="117">
        <f t="shared" si="231"/>
        <v>0</v>
      </c>
      <c r="J3618" s="117">
        <f t="shared" si="231"/>
        <v>0</v>
      </c>
      <c r="K3618" s="117">
        <f t="shared" si="231"/>
        <v>0</v>
      </c>
      <c r="L3618" s="117">
        <f t="shared" si="231"/>
        <v>0</v>
      </c>
      <c r="M3618" s="117">
        <f t="shared" si="231"/>
        <v>0</v>
      </c>
      <c r="N3618" s="117">
        <f t="shared" si="231"/>
        <v>0</v>
      </c>
      <c r="O3618" s="117">
        <f t="shared" si="231"/>
        <v>0</v>
      </c>
      <c r="P3618" s="102"/>
      <c r="R3618" s="141"/>
      <c r="Z3618" s="143"/>
      <c r="AA3618" s="143"/>
      <c r="AB3618" s="143"/>
      <c r="AC3618" s="37"/>
    </row>
    <row r="3619" spans="1:29">
      <c r="A3619" s="442"/>
      <c r="B3619" s="449" t="s">
        <v>746</v>
      </c>
      <c r="C3619" s="449"/>
      <c r="D3619" s="449"/>
      <c r="E3619" s="449"/>
      <c r="F3619" s="449"/>
      <c r="G3619" s="449"/>
      <c r="H3619" s="470">
        <f>H3618</f>
        <v>0</v>
      </c>
      <c r="I3619" s="470"/>
      <c r="J3619" s="470"/>
      <c r="K3619" s="470"/>
      <c r="L3619" s="470"/>
      <c r="M3619" s="470"/>
      <c r="N3619" s="470"/>
      <c r="O3619" s="470"/>
      <c r="P3619" s="102"/>
      <c r="Z3619" s="143"/>
      <c r="AA3619" s="143"/>
      <c r="AB3619" s="143"/>
      <c r="AC3619" s="37"/>
    </row>
    <row r="3620" spans="1:29">
      <c r="A3620" s="442"/>
      <c r="B3620" s="449" t="s">
        <v>747</v>
      </c>
      <c r="C3620" s="449"/>
      <c r="D3620" s="449"/>
      <c r="E3620" s="449"/>
      <c r="F3620" s="449"/>
      <c r="G3620" s="449"/>
      <c r="H3620" s="470">
        <f>SUM(I3618:L3618)</f>
        <v>0</v>
      </c>
      <c r="I3620" s="470"/>
      <c r="J3620" s="470"/>
      <c r="K3620" s="470"/>
      <c r="L3620" s="470"/>
      <c r="M3620" s="470"/>
      <c r="N3620" s="470"/>
      <c r="O3620" s="470"/>
      <c r="P3620" s="102"/>
      <c r="Z3620" s="143"/>
      <c r="AA3620" s="143"/>
      <c r="AB3620" s="143"/>
      <c r="AC3620" s="37"/>
    </row>
    <row r="3621" spans="1:29">
      <c r="A3621" s="442"/>
      <c r="B3621" s="449" t="s">
        <v>748</v>
      </c>
      <c r="C3621" s="449"/>
      <c r="D3621" s="449"/>
      <c r="E3621" s="449"/>
      <c r="F3621" s="449"/>
      <c r="G3621" s="449"/>
      <c r="H3621" s="470">
        <f>SUM(M3618:O3618)</f>
        <v>0</v>
      </c>
      <c r="I3621" s="470"/>
      <c r="J3621" s="470"/>
      <c r="K3621" s="470"/>
      <c r="L3621" s="470"/>
      <c r="M3621" s="470"/>
      <c r="N3621" s="470"/>
      <c r="O3621" s="470"/>
      <c r="P3621" s="102"/>
      <c r="Z3621" s="143"/>
      <c r="AA3621" s="143"/>
      <c r="AB3621" s="143"/>
      <c r="AC3621" s="37"/>
    </row>
    <row r="3622" spans="1:29">
      <c r="A3622" s="442"/>
      <c r="B3622" s="439" t="s">
        <v>721</v>
      </c>
      <c r="C3622" s="439"/>
      <c r="D3622" s="439"/>
      <c r="E3622" s="439"/>
      <c r="F3622" s="439"/>
      <c r="G3622" s="439"/>
      <c r="H3622" s="470">
        <f>SUM(H3619:O3621)</f>
        <v>0</v>
      </c>
      <c r="I3622" s="470"/>
      <c r="J3622" s="470"/>
      <c r="K3622" s="470"/>
      <c r="L3622" s="470"/>
      <c r="M3622" s="470"/>
      <c r="N3622" s="470"/>
      <c r="O3622" s="470"/>
      <c r="P3622" s="102"/>
      <c r="Z3622" s="143"/>
      <c r="AA3622" s="143"/>
      <c r="AB3622" s="143"/>
      <c r="AC3622" s="37"/>
    </row>
    <row r="3623" spans="1:29">
      <c r="A3623" s="442"/>
      <c r="B3623" s="450" t="s">
        <v>749</v>
      </c>
      <c r="C3623" s="450"/>
      <c r="D3623" s="450"/>
      <c r="E3623" s="450"/>
      <c r="F3623" s="450"/>
      <c r="G3623" s="450"/>
      <c r="H3623" s="471">
        <f>H3622/G3611</f>
        <v>0</v>
      </c>
      <c r="I3623" s="471"/>
      <c r="J3623" s="471"/>
      <c r="K3623" s="471"/>
      <c r="L3623" s="471"/>
      <c r="M3623" s="471"/>
      <c r="N3623" s="471"/>
      <c r="O3623" s="471"/>
      <c r="P3623" s="102"/>
      <c r="Z3623" s="143"/>
      <c r="AA3623" s="143"/>
      <c r="AB3623" s="143"/>
      <c r="AC3623" s="37"/>
    </row>
    <row r="3624" spans="1:29" s="129" customFormat="1">
      <c r="A3624" s="121"/>
      <c r="B3624" s="121"/>
      <c r="C3624" s="121"/>
      <c r="D3624" s="121"/>
      <c r="E3624" s="121"/>
      <c r="F3624" s="122"/>
      <c r="G3624" s="122"/>
      <c r="H3624" s="123"/>
      <c r="I3624" s="124"/>
      <c r="J3624" s="124"/>
      <c r="K3624" s="124"/>
      <c r="L3624" s="125"/>
      <c r="M3624" s="125"/>
      <c r="N3624" s="127"/>
      <c r="O3624" s="127"/>
      <c r="P3624" s="127"/>
      <c r="Q3624" s="127"/>
      <c r="R3624" s="127"/>
      <c r="S3624" s="127"/>
      <c r="T3624" s="127"/>
      <c r="U3624" s="127"/>
      <c r="V3624" s="127"/>
      <c r="W3624" s="127"/>
      <c r="X3624" s="127"/>
      <c r="Y3624" s="127"/>
      <c r="Z3624" s="143"/>
      <c r="AA3624" s="143"/>
      <c r="AB3624" s="143"/>
      <c r="AC3624" s="37"/>
    </row>
    <row r="3625" spans="1:29" ht="15" customHeight="1">
      <c r="A3625" s="422" t="s">
        <v>678</v>
      </c>
      <c r="B3625" s="422" t="s">
        <v>679</v>
      </c>
      <c r="C3625" s="422" t="s">
        <v>680</v>
      </c>
      <c r="D3625" s="422" t="s">
        <v>681</v>
      </c>
      <c r="E3625" s="422" t="s">
        <v>682</v>
      </c>
      <c r="F3625" s="423" t="s">
        <v>683</v>
      </c>
      <c r="G3625" s="423" t="s">
        <v>684</v>
      </c>
      <c r="H3625" s="138">
        <v>0.55000000000000004</v>
      </c>
      <c r="I3625" s="451">
        <v>0.25</v>
      </c>
      <c r="J3625" s="451"/>
      <c r="K3625" s="451"/>
      <c r="L3625" s="451"/>
      <c r="M3625" s="444">
        <v>0.1</v>
      </c>
      <c r="N3625" s="444"/>
      <c r="O3625" s="139">
        <v>0.1</v>
      </c>
      <c r="P3625" s="102"/>
      <c r="Z3625" s="143"/>
      <c r="AA3625" s="143"/>
      <c r="AB3625" s="143"/>
      <c r="AC3625" s="37"/>
    </row>
    <row r="3626" spans="1:29" ht="14.25" customHeight="1">
      <c r="A3626" s="422"/>
      <c r="B3626" s="422"/>
      <c r="C3626" s="422"/>
      <c r="D3626" s="422"/>
      <c r="E3626" s="422"/>
      <c r="F3626" s="422"/>
      <c r="G3626" s="422"/>
      <c r="H3626" s="445" t="s">
        <v>727</v>
      </c>
      <c r="I3626" s="452" t="s">
        <v>728</v>
      </c>
      <c r="J3626" s="452"/>
      <c r="K3626" s="452"/>
      <c r="L3626" s="452"/>
      <c r="M3626" s="446" t="s">
        <v>729</v>
      </c>
      <c r="N3626" s="446"/>
      <c r="O3626" s="447" t="s">
        <v>730</v>
      </c>
      <c r="P3626" s="102"/>
      <c r="Z3626" s="143"/>
      <c r="AA3626" s="143"/>
      <c r="AB3626" s="143"/>
      <c r="AC3626" s="37"/>
    </row>
    <row r="3627" spans="1:29" ht="67.5" customHeight="1">
      <c r="A3627" s="442" t="s">
        <v>510</v>
      </c>
      <c r="B3627" s="525" t="s">
        <v>1068</v>
      </c>
      <c r="C3627" s="428">
        <v>2</v>
      </c>
      <c r="D3627" s="428">
        <v>3</v>
      </c>
      <c r="E3627" s="474" t="s">
        <v>618</v>
      </c>
      <c r="F3627" s="429">
        <v>1800</v>
      </c>
      <c r="G3627" s="429">
        <f>D3627*F3627</f>
        <v>5400</v>
      </c>
      <c r="H3627" s="445"/>
      <c r="I3627" s="154" t="s">
        <v>732</v>
      </c>
      <c r="J3627" s="154" t="s">
        <v>800</v>
      </c>
      <c r="K3627" s="154" t="s">
        <v>734</v>
      </c>
      <c r="L3627" s="154" t="s">
        <v>735</v>
      </c>
      <c r="M3627" s="144" t="s">
        <v>736</v>
      </c>
      <c r="N3627" s="144" t="s">
        <v>737</v>
      </c>
      <c r="O3627" s="447"/>
      <c r="P3627" s="102"/>
      <c r="Z3627" s="143"/>
      <c r="AA3627" s="143"/>
      <c r="AB3627" s="143"/>
      <c r="AC3627" s="37"/>
    </row>
    <row r="3628" spans="1:29" ht="39" customHeight="1">
      <c r="A3628" s="442"/>
      <c r="B3628" s="525"/>
      <c r="C3628" s="525"/>
      <c r="D3628" s="525"/>
      <c r="E3628" s="525"/>
      <c r="F3628" s="525"/>
      <c r="G3628" s="525"/>
      <c r="H3628" s="525"/>
      <c r="I3628" s="153">
        <v>0.5</v>
      </c>
      <c r="J3628" s="153">
        <v>0.2</v>
      </c>
      <c r="K3628" s="153">
        <v>0.2</v>
      </c>
      <c r="L3628" s="153">
        <v>0.1</v>
      </c>
      <c r="M3628" s="144">
        <v>0.9</v>
      </c>
      <c r="N3628" s="144">
        <v>0.1</v>
      </c>
      <c r="O3628" s="447"/>
      <c r="P3628" s="102"/>
      <c r="Z3628" s="143"/>
      <c r="AA3628" s="143"/>
      <c r="AB3628" s="143"/>
      <c r="AC3628" s="37"/>
    </row>
    <row r="3629" spans="1:29">
      <c r="A3629" s="442"/>
      <c r="B3629" s="432" t="s">
        <v>714</v>
      </c>
      <c r="C3629" s="432"/>
      <c r="D3629" s="432"/>
      <c r="E3629" s="432"/>
      <c r="F3629" s="432"/>
      <c r="G3629" s="432"/>
      <c r="H3629" s="158">
        <v>2</v>
      </c>
      <c r="I3629" s="115"/>
      <c r="J3629" s="115"/>
      <c r="K3629" s="115"/>
      <c r="L3629" s="115"/>
      <c r="M3629" s="115"/>
      <c r="N3629" s="115"/>
      <c r="O3629" s="115"/>
      <c r="P3629" s="102"/>
      <c r="Z3629" s="143"/>
      <c r="AA3629" s="143"/>
      <c r="AB3629" s="143"/>
      <c r="AC3629" s="37"/>
    </row>
    <row r="3630" spans="1:29">
      <c r="A3630" s="442"/>
      <c r="B3630" s="433" t="s">
        <v>715</v>
      </c>
      <c r="C3630" s="433"/>
      <c r="D3630" s="433"/>
      <c r="E3630" s="433"/>
      <c r="F3630" s="433"/>
      <c r="G3630" s="433"/>
      <c r="H3630" s="157">
        <f>(H3629/D3627)*G3627*H3625</f>
        <v>1980.0000000000002</v>
      </c>
      <c r="I3630" s="115"/>
      <c r="J3630" s="115"/>
      <c r="K3630" s="115"/>
      <c r="L3630" s="115"/>
      <c r="M3630" s="115"/>
      <c r="N3630" s="115"/>
      <c r="O3630" s="115"/>
      <c r="P3630" s="102"/>
      <c r="Z3630" s="143"/>
      <c r="AA3630" s="143"/>
      <c r="AB3630" s="143"/>
      <c r="AC3630" s="37"/>
    </row>
    <row r="3631" spans="1:29">
      <c r="A3631" s="442"/>
      <c r="B3631" s="432" t="s">
        <v>742</v>
      </c>
      <c r="C3631" s="432"/>
      <c r="D3631" s="432"/>
      <c r="E3631" s="432"/>
      <c r="F3631" s="432"/>
      <c r="G3631" s="432"/>
      <c r="H3631" s="158">
        <v>1</v>
      </c>
      <c r="I3631" s="115"/>
      <c r="J3631" s="115"/>
      <c r="K3631" s="115"/>
      <c r="L3631" s="115"/>
      <c r="M3631" s="115"/>
      <c r="N3631" s="115"/>
      <c r="O3631" s="115"/>
      <c r="P3631" s="102"/>
      <c r="Z3631" s="143"/>
      <c r="AA3631" s="143"/>
      <c r="AB3631" s="143"/>
      <c r="AC3631" s="37"/>
    </row>
    <row r="3632" spans="1:29">
      <c r="A3632" s="442"/>
      <c r="B3632" s="433" t="s">
        <v>743</v>
      </c>
      <c r="C3632" s="433"/>
      <c r="D3632" s="433"/>
      <c r="E3632" s="433"/>
      <c r="F3632" s="433"/>
      <c r="G3632" s="433"/>
      <c r="H3632" s="157">
        <f>(H3631/D3627)*G3627*H3625</f>
        <v>990.00000000000011</v>
      </c>
      <c r="I3632" s="115"/>
      <c r="J3632" s="115"/>
      <c r="K3632" s="115"/>
      <c r="L3632" s="115"/>
      <c r="M3632" s="115"/>
      <c r="N3632" s="115"/>
      <c r="O3632" s="115"/>
      <c r="P3632" s="102"/>
      <c r="Z3632" s="143"/>
      <c r="AA3632" s="143"/>
      <c r="AB3632" s="143"/>
      <c r="AC3632" s="37"/>
    </row>
    <row r="3633" spans="1:29">
      <c r="A3633" s="442"/>
      <c r="B3633" s="432"/>
      <c r="C3633" s="432"/>
      <c r="D3633" s="432"/>
      <c r="E3633" s="432"/>
      <c r="F3633" s="432"/>
      <c r="G3633" s="432"/>
      <c r="H3633" s="115"/>
      <c r="I3633" s="115"/>
      <c r="J3633" s="115"/>
      <c r="K3633" s="115"/>
      <c r="L3633" s="115"/>
      <c r="M3633" s="115"/>
      <c r="N3633" s="115"/>
      <c r="O3633" s="115"/>
      <c r="P3633" s="102"/>
      <c r="Z3633" s="143"/>
      <c r="AA3633" s="143"/>
      <c r="AB3633" s="143"/>
      <c r="AC3633" s="37"/>
    </row>
    <row r="3634" spans="1:29">
      <c r="A3634" s="442"/>
      <c r="B3634" s="433"/>
      <c r="C3634" s="433"/>
      <c r="D3634" s="433"/>
      <c r="E3634" s="433"/>
      <c r="F3634" s="433"/>
      <c r="G3634" s="433"/>
      <c r="H3634" s="115"/>
      <c r="I3634" s="115"/>
      <c r="J3634" s="115"/>
      <c r="K3634" s="115"/>
      <c r="L3634" s="115"/>
      <c r="M3634" s="115"/>
      <c r="N3634" s="115"/>
      <c r="O3634" s="115"/>
      <c r="P3634" s="102"/>
      <c r="Z3634" s="143"/>
      <c r="AA3634" s="143"/>
      <c r="AB3634" s="143"/>
      <c r="AC3634" s="37"/>
    </row>
    <row r="3635" spans="1:29">
      <c r="A3635" s="442"/>
      <c r="B3635" s="432"/>
      <c r="C3635" s="432"/>
      <c r="D3635" s="432"/>
      <c r="E3635" s="432"/>
      <c r="F3635" s="432"/>
      <c r="G3635" s="432"/>
      <c r="H3635" s="115"/>
      <c r="I3635" s="115"/>
      <c r="J3635" s="115"/>
      <c r="K3635" s="115"/>
      <c r="L3635" s="115"/>
      <c r="M3635" s="115"/>
      <c r="N3635" s="115"/>
      <c r="O3635" s="115"/>
      <c r="P3635" s="102"/>
      <c r="Z3635" s="143"/>
      <c r="AA3635" s="143"/>
      <c r="AB3635" s="143"/>
      <c r="AC3635" s="37"/>
    </row>
    <row r="3636" spans="1:29">
      <c r="A3636" s="442"/>
      <c r="B3636" s="433"/>
      <c r="C3636" s="433"/>
      <c r="D3636" s="433"/>
      <c r="E3636" s="433"/>
      <c r="F3636" s="433"/>
      <c r="G3636" s="433"/>
      <c r="H3636" s="115"/>
      <c r="I3636" s="115"/>
      <c r="J3636" s="115"/>
      <c r="K3636" s="115"/>
      <c r="L3636" s="115"/>
      <c r="M3636" s="115"/>
      <c r="N3636" s="115"/>
      <c r="O3636" s="115"/>
      <c r="P3636" s="102"/>
      <c r="Z3636" s="143"/>
      <c r="AA3636" s="143"/>
      <c r="AB3636" s="143"/>
      <c r="AC3636" s="37"/>
    </row>
    <row r="3637" spans="1:29">
      <c r="A3637" s="442"/>
      <c r="B3637" s="432"/>
      <c r="C3637" s="432"/>
      <c r="D3637" s="432"/>
      <c r="E3637" s="432"/>
      <c r="F3637" s="432"/>
      <c r="G3637" s="432"/>
      <c r="H3637" s="115"/>
      <c r="I3637" s="115"/>
      <c r="J3637" s="115"/>
      <c r="K3637" s="115"/>
      <c r="L3637" s="115"/>
      <c r="M3637" s="115"/>
      <c r="N3637" s="115"/>
      <c r="O3637" s="115"/>
      <c r="P3637" s="102"/>
      <c r="Z3637" s="143"/>
      <c r="AA3637" s="143"/>
      <c r="AB3637" s="143"/>
      <c r="AC3637" s="37"/>
    </row>
    <row r="3638" spans="1:29">
      <c r="A3638" s="442"/>
      <c r="B3638" s="433"/>
      <c r="C3638" s="433"/>
      <c r="D3638" s="433"/>
      <c r="E3638" s="433"/>
      <c r="F3638" s="433"/>
      <c r="G3638" s="433"/>
      <c r="H3638" s="115"/>
      <c r="I3638" s="115"/>
      <c r="J3638" s="115"/>
      <c r="K3638" s="115"/>
      <c r="L3638" s="115"/>
      <c r="M3638" s="115"/>
      <c r="N3638" s="115"/>
      <c r="O3638" s="115"/>
      <c r="P3638" s="102"/>
      <c r="Z3638" s="143"/>
      <c r="AA3638" s="143"/>
      <c r="AB3638" s="143"/>
      <c r="AC3638" s="37"/>
    </row>
    <row r="3639" spans="1:29">
      <c r="A3639" s="442"/>
      <c r="B3639" s="448" t="s">
        <v>720</v>
      </c>
      <c r="C3639" s="448"/>
      <c r="D3639" s="448"/>
      <c r="E3639" s="448"/>
      <c r="F3639" s="448"/>
      <c r="G3639" s="448"/>
      <c r="H3639" s="152">
        <f t="shared" ref="H3639:O3640" si="232">H3629+H3631+H3633+H3635+H3637</f>
        <v>3</v>
      </c>
      <c r="I3639" s="152">
        <f t="shared" si="232"/>
        <v>0</v>
      </c>
      <c r="J3639" s="152">
        <f t="shared" si="232"/>
        <v>0</v>
      </c>
      <c r="K3639" s="152">
        <f t="shared" si="232"/>
        <v>0</v>
      </c>
      <c r="L3639" s="152">
        <f t="shared" si="232"/>
        <v>0</v>
      </c>
      <c r="M3639" s="152">
        <f t="shared" si="232"/>
        <v>0</v>
      </c>
      <c r="N3639" s="152">
        <f t="shared" si="232"/>
        <v>0</v>
      </c>
      <c r="O3639" s="152">
        <f t="shared" si="232"/>
        <v>0</v>
      </c>
      <c r="P3639" s="102"/>
      <c r="Z3639" s="143"/>
      <c r="AA3639" s="143"/>
      <c r="AB3639" s="143"/>
      <c r="AC3639" s="37"/>
    </row>
    <row r="3640" spans="1:29">
      <c r="A3640" s="442"/>
      <c r="B3640" s="439" t="s">
        <v>695</v>
      </c>
      <c r="C3640" s="439"/>
      <c r="D3640" s="439"/>
      <c r="E3640" s="439"/>
      <c r="F3640" s="439"/>
      <c r="G3640" s="439"/>
      <c r="H3640" s="117">
        <f t="shared" si="232"/>
        <v>2970.0000000000005</v>
      </c>
      <c r="I3640" s="117">
        <f t="shared" si="232"/>
        <v>0</v>
      </c>
      <c r="J3640" s="117">
        <f t="shared" si="232"/>
        <v>0</v>
      </c>
      <c r="K3640" s="117">
        <f t="shared" si="232"/>
        <v>0</v>
      </c>
      <c r="L3640" s="117">
        <f t="shared" si="232"/>
        <v>0</v>
      </c>
      <c r="M3640" s="117">
        <f t="shared" si="232"/>
        <v>0</v>
      </c>
      <c r="N3640" s="117">
        <f t="shared" si="232"/>
        <v>0</v>
      </c>
      <c r="O3640" s="117">
        <f t="shared" si="232"/>
        <v>0</v>
      </c>
      <c r="P3640" s="141"/>
      <c r="Z3640" s="143"/>
      <c r="AA3640" s="143"/>
      <c r="AB3640" s="143"/>
      <c r="AC3640" s="37"/>
    </row>
    <row r="3641" spans="1:29">
      <c r="A3641" s="442"/>
      <c r="B3641" s="449" t="s">
        <v>746</v>
      </c>
      <c r="C3641" s="449"/>
      <c r="D3641" s="449"/>
      <c r="E3641" s="449"/>
      <c r="F3641" s="449"/>
      <c r="G3641" s="449"/>
      <c r="H3641" s="440">
        <f>H3640</f>
        <v>2970.0000000000005</v>
      </c>
      <c r="I3641" s="440"/>
      <c r="J3641" s="440"/>
      <c r="K3641" s="440"/>
      <c r="L3641" s="440"/>
      <c r="M3641" s="440"/>
      <c r="N3641" s="440"/>
      <c r="O3641" s="440"/>
      <c r="P3641" s="102"/>
      <c r="Z3641" s="143"/>
      <c r="AA3641" s="143"/>
      <c r="AB3641" s="143"/>
      <c r="AC3641" s="37"/>
    </row>
    <row r="3642" spans="1:29">
      <c r="A3642" s="442"/>
      <c r="B3642" s="449" t="s">
        <v>747</v>
      </c>
      <c r="C3642" s="449"/>
      <c r="D3642" s="449"/>
      <c r="E3642" s="449"/>
      <c r="F3642" s="449"/>
      <c r="G3642" s="449"/>
      <c r="H3642" s="440">
        <f>SUM(I3640:M3640)</f>
        <v>0</v>
      </c>
      <c r="I3642" s="440"/>
      <c r="J3642" s="440"/>
      <c r="K3642" s="440"/>
      <c r="L3642" s="440"/>
      <c r="M3642" s="440"/>
      <c r="N3642" s="440"/>
      <c r="O3642" s="440"/>
      <c r="P3642" s="102"/>
      <c r="Z3642" s="143"/>
      <c r="AA3642" s="143"/>
      <c r="AB3642" s="143"/>
      <c r="AC3642" s="37"/>
    </row>
    <row r="3643" spans="1:29">
      <c r="A3643" s="442"/>
      <c r="B3643" s="449" t="s">
        <v>748</v>
      </c>
      <c r="C3643" s="449"/>
      <c r="D3643" s="449"/>
      <c r="E3643" s="449"/>
      <c r="F3643" s="449"/>
      <c r="G3643" s="449"/>
      <c r="H3643" s="440">
        <f>SUM(N3639:O3639)</f>
        <v>0</v>
      </c>
      <c r="I3643" s="440"/>
      <c r="J3643" s="440"/>
      <c r="K3643" s="440"/>
      <c r="L3643" s="440"/>
      <c r="M3643" s="440"/>
      <c r="N3643" s="440"/>
      <c r="O3643" s="440"/>
      <c r="P3643" s="102"/>
      <c r="Z3643" s="143"/>
      <c r="AA3643" s="143"/>
      <c r="AB3643" s="143"/>
      <c r="AC3643" s="37"/>
    </row>
    <row r="3644" spans="1:29">
      <c r="A3644" s="442"/>
      <c r="B3644" s="439" t="s">
        <v>721</v>
      </c>
      <c r="C3644" s="439"/>
      <c r="D3644" s="439"/>
      <c r="E3644" s="439"/>
      <c r="F3644" s="439"/>
      <c r="G3644" s="439"/>
      <c r="H3644" s="440">
        <f>SUM(H3641:O3643)</f>
        <v>2970.0000000000005</v>
      </c>
      <c r="I3644" s="440"/>
      <c r="J3644" s="440"/>
      <c r="K3644" s="440"/>
      <c r="L3644" s="440"/>
      <c r="M3644" s="440"/>
      <c r="N3644" s="440"/>
      <c r="O3644" s="440"/>
      <c r="P3644" s="102"/>
      <c r="Z3644" s="143"/>
      <c r="AA3644" s="143"/>
      <c r="AB3644" s="143"/>
      <c r="AC3644" s="37"/>
    </row>
    <row r="3645" spans="1:29">
      <c r="A3645" s="442"/>
      <c r="B3645" s="450" t="s">
        <v>749</v>
      </c>
      <c r="C3645" s="450"/>
      <c r="D3645" s="450"/>
      <c r="E3645" s="450"/>
      <c r="F3645" s="450"/>
      <c r="G3645" s="450"/>
      <c r="H3645" s="443">
        <f>H3644/G3627</f>
        <v>0.55000000000000004</v>
      </c>
      <c r="I3645" s="443"/>
      <c r="J3645" s="443"/>
      <c r="K3645" s="443"/>
      <c r="L3645" s="443"/>
      <c r="M3645" s="443"/>
      <c r="N3645" s="443"/>
      <c r="O3645" s="443"/>
      <c r="P3645" s="102"/>
      <c r="Z3645" s="143"/>
      <c r="AA3645" s="143"/>
      <c r="AB3645" s="143"/>
      <c r="AC3645" s="37"/>
    </row>
    <row r="3646" spans="1:29" s="129" customFormat="1">
      <c r="A3646" s="121"/>
      <c r="B3646" s="121"/>
      <c r="C3646" s="121"/>
      <c r="D3646" s="121"/>
      <c r="E3646" s="121"/>
      <c r="F3646" s="122"/>
      <c r="G3646" s="122"/>
      <c r="H3646" s="123"/>
      <c r="I3646" s="124"/>
      <c r="J3646" s="124"/>
      <c r="K3646" s="124"/>
      <c r="L3646" s="125"/>
      <c r="M3646" s="125"/>
      <c r="N3646" s="127"/>
      <c r="O3646" s="127"/>
      <c r="P3646" s="127"/>
      <c r="Q3646" s="127"/>
      <c r="R3646" s="127"/>
      <c r="S3646" s="127"/>
      <c r="T3646" s="127"/>
      <c r="U3646" s="127"/>
      <c r="V3646" s="127"/>
      <c r="W3646" s="127"/>
      <c r="X3646" s="127"/>
      <c r="Y3646" s="127"/>
      <c r="Z3646" s="143"/>
      <c r="AA3646" s="143"/>
      <c r="AB3646" s="143"/>
      <c r="AC3646" s="37"/>
    </row>
    <row r="3647" spans="1:29" ht="15" customHeight="1">
      <c r="A3647" s="422" t="s">
        <v>678</v>
      </c>
      <c r="B3647" s="422" t="s">
        <v>679</v>
      </c>
      <c r="C3647" s="422" t="s">
        <v>680</v>
      </c>
      <c r="D3647" s="422" t="s">
        <v>681</v>
      </c>
      <c r="E3647" s="422" t="s">
        <v>682</v>
      </c>
      <c r="F3647" s="423" t="s">
        <v>683</v>
      </c>
      <c r="G3647" s="423" t="s">
        <v>684</v>
      </c>
      <c r="H3647" s="138">
        <v>0.55000000000000004</v>
      </c>
      <c r="I3647" s="451">
        <v>0.25</v>
      </c>
      <c r="J3647" s="451"/>
      <c r="K3647" s="451"/>
      <c r="L3647" s="451"/>
      <c r="M3647" s="451"/>
      <c r="N3647" s="444">
        <v>0.1</v>
      </c>
      <c r="O3647" s="444"/>
      <c r="P3647" s="139">
        <v>0.1</v>
      </c>
      <c r="Z3647" s="143"/>
      <c r="AA3647" s="143"/>
      <c r="AB3647" s="143"/>
      <c r="AC3647" s="37"/>
    </row>
    <row r="3648" spans="1:29" ht="14.25" customHeight="1">
      <c r="A3648" s="422"/>
      <c r="B3648" s="422"/>
      <c r="C3648" s="422"/>
      <c r="D3648" s="422"/>
      <c r="E3648" s="422"/>
      <c r="F3648" s="422"/>
      <c r="G3648" s="422"/>
      <c r="H3648" s="445" t="s">
        <v>727</v>
      </c>
      <c r="I3648" s="452" t="s">
        <v>728</v>
      </c>
      <c r="J3648" s="452"/>
      <c r="K3648" s="452"/>
      <c r="L3648" s="452"/>
      <c r="M3648" s="452"/>
      <c r="N3648" s="446" t="s">
        <v>729</v>
      </c>
      <c r="O3648" s="446"/>
      <c r="P3648" s="447" t="s">
        <v>730</v>
      </c>
      <c r="Z3648" s="143"/>
      <c r="AA3648" s="143"/>
      <c r="AB3648" s="143"/>
      <c r="AC3648" s="37"/>
    </row>
    <row r="3649" spans="1:29" ht="67.5" customHeight="1">
      <c r="A3649" s="442" t="s">
        <v>511</v>
      </c>
      <c r="B3649" s="525" t="s">
        <v>786</v>
      </c>
      <c r="C3649" s="428">
        <v>1</v>
      </c>
      <c r="D3649" s="428">
        <v>5</v>
      </c>
      <c r="E3649" s="474" t="s">
        <v>618</v>
      </c>
      <c r="F3649" s="429">
        <v>2900</v>
      </c>
      <c r="G3649" s="429">
        <f>D3649*F3649</f>
        <v>14500</v>
      </c>
      <c r="H3649" s="445"/>
      <c r="I3649" s="154" t="s">
        <v>784</v>
      </c>
      <c r="J3649" s="154" t="s">
        <v>733</v>
      </c>
      <c r="K3649" s="154" t="s">
        <v>756</v>
      </c>
      <c r="L3649" s="154" t="s">
        <v>757</v>
      </c>
      <c r="M3649" s="154" t="s">
        <v>735</v>
      </c>
      <c r="N3649" s="144" t="s">
        <v>736</v>
      </c>
      <c r="O3649" s="144" t="s">
        <v>737</v>
      </c>
      <c r="P3649" s="447"/>
      <c r="Z3649" s="143"/>
      <c r="AA3649" s="143"/>
      <c r="AB3649" s="143"/>
      <c r="AC3649" s="37"/>
    </row>
    <row r="3650" spans="1:29" ht="39" customHeight="1">
      <c r="A3650" s="442"/>
      <c r="B3650" s="525"/>
      <c r="C3650" s="525"/>
      <c r="D3650" s="525"/>
      <c r="E3650" s="525"/>
      <c r="F3650" s="525"/>
      <c r="G3650" s="525"/>
      <c r="H3650" s="525"/>
      <c r="I3650" s="153">
        <v>0.5</v>
      </c>
      <c r="J3650" s="153">
        <v>0.2</v>
      </c>
      <c r="K3650" s="153">
        <v>0.1</v>
      </c>
      <c r="L3650" s="153">
        <v>0.1</v>
      </c>
      <c r="M3650" s="153">
        <v>0.1</v>
      </c>
      <c r="N3650" s="144">
        <v>0.9</v>
      </c>
      <c r="O3650" s="144">
        <v>0.1</v>
      </c>
      <c r="P3650" s="447"/>
      <c r="Z3650" s="143"/>
      <c r="AA3650" s="143"/>
      <c r="AB3650" s="143"/>
      <c r="AC3650" s="37"/>
    </row>
    <row r="3651" spans="1:29">
      <c r="A3651" s="442"/>
      <c r="B3651" s="432" t="s">
        <v>710</v>
      </c>
      <c r="C3651" s="432"/>
      <c r="D3651" s="432"/>
      <c r="E3651" s="432"/>
      <c r="F3651" s="432"/>
      <c r="G3651" s="432"/>
      <c r="H3651" s="148">
        <v>1</v>
      </c>
      <c r="I3651" s="149"/>
      <c r="J3651" s="149"/>
      <c r="K3651" s="149"/>
      <c r="L3651" s="149"/>
      <c r="M3651" s="149"/>
      <c r="N3651" s="149"/>
      <c r="O3651" s="149"/>
      <c r="P3651" s="149"/>
      <c r="Z3651" s="143"/>
      <c r="AA3651" s="143"/>
      <c r="AB3651" s="143"/>
      <c r="AC3651" s="37"/>
    </row>
    <row r="3652" spans="1:29">
      <c r="A3652" s="442"/>
      <c r="B3652" s="433" t="s">
        <v>711</v>
      </c>
      <c r="C3652" s="433"/>
      <c r="D3652" s="433"/>
      <c r="E3652" s="433"/>
      <c r="F3652" s="433"/>
      <c r="G3652" s="433"/>
      <c r="H3652" s="150">
        <f>(H3651/D3649)*G3649*H3647</f>
        <v>1595.0000000000002</v>
      </c>
      <c r="I3652" s="149"/>
      <c r="J3652" s="149"/>
      <c r="K3652" s="149"/>
      <c r="L3652" s="149"/>
      <c r="M3652" s="149"/>
      <c r="N3652" s="149"/>
      <c r="O3652" s="149"/>
      <c r="P3652" s="149"/>
      <c r="Z3652" s="143"/>
      <c r="AA3652" s="143"/>
      <c r="AB3652" s="143"/>
      <c r="AC3652" s="37"/>
    </row>
    <row r="3653" spans="1:29">
      <c r="A3653" s="442"/>
      <c r="B3653" s="432" t="s">
        <v>762</v>
      </c>
      <c r="C3653" s="432"/>
      <c r="D3653" s="432"/>
      <c r="E3653" s="432"/>
      <c r="F3653" s="432"/>
      <c r="G3653" s="432"/>
      <c r="H3653" s="158">
        <v>4</v>
      </c>
      <c r="I3653" s="130">
        <v>1</v>
      </c>
      <c r="J3653" s="115"/>
      <c r="K3653" s="130">
        <v>1</v>
      </c>
      <c r="L3653" s="130">
        <v>1</v>
      </c>
      <c r="M3653" s="149"/>
      <c r="N3653" s="149"/>
      <c r="O3653" s="149"/>
      <c r="P3653" s="149"/>
      <c r="Z3653" s="143"/>
      <c r="AA3653" s="143"/>
      <c r="AB3653" s="143"/>
      <c r="AC3653" s="37"/>
    </row>
    <row r="3654" spans="1:29">
      <c r="A3654" s="442"/>
      <c r="B3654" s="433" t="s">
        <v>763</v>
      </c>
      <c r="C3654" s="433"/>
      <c r="D3654" s="433"/>
      <c r="E3654" s="433"/>
      <c r="F3654" s="433"/>
      <c r="G3654" s="433"/>
      <c r="H3654" s="157">
        <f>(H3653/D3649)*G3649*H3647</f>
        <v>6380.0000000000009</v>
      </c>
      <c r="I3654" s="157">
        <f>(I3653/D3649)*G3649*I3647*I3650</f>
        <v>362.5</v>
      </c>
      <c r="J3654" s="115"/>
      <c r="K3654" s="157">
        <f>(K3653/D3649)*G3649*I3647*K3650</f>
        <v>72.5</v>
      </c>
      <c r="L3654" s="157">
        <f>(L3653/D3649)*G3649*I3647*L3650</f>
        <v>72.5</v>
      </c>
      <c r="M3654" s="149"/>
      <c r="N3654" s="149"/>
      <c r="O3654" s="149"/>
      <c r="P3654" s="149"/>
      <c r="Z3654" s="143"/>
      <c r="AA3654" s="143"/>
      <c r="AB3654" s="143"/>
      <c r="AC3654" s="37"/>
    </row>
    <row r="3655" spans="1:29">
      <c r="A3655" s="442"/>
      <c r="B3655" s="432" t="s">
        <v>742</v>
      </c>
      <c r="C3655" s="432"/>
      <c r="D3655" s="432"/>
      <c r="E3655" s="432"/>
      <c r="F3655" s="432"/>
      <c r="G3655" s="432"/>
      <c r="H3655" s="149"/>
      <c r="I3655" s="149"/>
      <c r="J3655" s="130">
        <v>1</v>
      </c>
      <c r="K3655" s="149"/>
      <c r="L3655" s="149"/>
      <c r="M3655" s="130">
        <v>1</v>
      </c>
      <c r="N3655" s="149"/>
      <c r="O3655" s="149"/>
      <c r="P3655" s="149"/>
      <c r="Z3655" s="143"/>
      <c r="AA3655" s="143"/>
      <c r="AB3655" s="143"/>
      <c r="AC3655" s="37"/>
    </row>
    <row r="3656" spans="1:29">
      <c r="A3656" s="442"/>
      <c r="B3656" s="433" t="s">
        <v>743</v>
      </c>
      <c r="C3656" s="433"/>
      <c r="D3656" s="433"/>
      <c r="E3656" s="433"/>
      <c r="F3656" s="433"/>
      <c r="G3656" s="433"/>
      <c r="H3656" s="149"/>
      <c r="I3656" s="149"/>
      <c r="J3656" s="157">
        <f>(J3655/D3649)*G3649*I3647*J3650</f>
        <v>145</v>
      </c>
      <c r="K3656" s="149"/>
      <c r="L3656" s="149"/>
      <c r="M3656" s="157">
        <f>(M3655/D3649)*G3649*I3647*M3650</f>
        <v>72.5</v>
      </c>
      <c r="N3656" s="149"/>
      <c r="O3656" s="149"/>
      <c r="P3656" s="149"/>
      <c r="Z3656" s="143"/>
      <c r="AA3656" s="143"/>
      <c r="AB3656" s="143"/>
      <c r="AC3656" s="37"/>
    </row>
    <row r="3657" spans="1:29">
      <c r="A3657" s="442"/>
      <c r="B3657" s="432"/>
      <c r="C3657" s="432"/>
      <c r="D3657" s="432"/>
      <c r="E3657" s="432"/>
      <c r="F3657" s="432"/>
      <c r="G3657" s="432"/>
      <c r="H3657" s="149"/>
      <c r="I3657" s="149"/>
      <c r="J3657" s="149"/>
      <c r="K3657" s="149"/>
      <c r="L3657" s="149"/>
      <c r="M3657" s="149"/>
      <c r="N3657" s="149"/>
      <c r="O3657" s="149"/>
      <c r="P3657" s="149"/>
      <c r="Z3657" s="143"/>
      <c r="AA3657" s="143"/>
      <c r="AB3657" s="143"/>
      <c r="AC3657" s="37"/>
    </row>
    <row r="3658" spans="1:29">
      <c r="A3658" s="442"/>
      <c r="B3658" s="433"/>
      <c r="C3658" s="433"/>
      <c r="D3658" s="433"/>
      <c r="E3658" s="433"/>
      <c r="F3658" s="433"/>
      <c r="G3658" s="433"/>
      <c r="H3658" s="149"/>
      <c r="I3658" s="149"/>
      <c r="J3658" s="149"/>
      <c r="K3658" s="149"/>
      <c r="L3658" s="149"/>
      <c r="M3658" s="149"/>
      <c r="N3658" s="149"/>
      <c r="O3658" s="149"/>
      <c r="P3658" s="149"/>
      <c r="Z3658" s="143"/>
      <c r="AA3658" s="143"/>
      <c r="AB3658" s="143"/>
      <c r="AC3658" s="37"/>
    </row>
    <row r="3659" spans="1:29">
      <c r="A3659" s="442"/>
      <c r="B3659" s="432"/>
      <c r="C3659" s="432"/>
      <c r="D3659" s="432"/>
      <c r="E3659" s="432"/>
      <c r="F3659" s="432"/>
      <c r="G3659" s="432"/>
      <c r="H3659" s="149"/>
      <c r="I3659" s="149"/>
      <c r="J3659" s="149"/>
      <c r="K3659" s="149"/>
      <c r="L3659" s="149"/>
      <c r="M3659" s="149"/>
      <c r="N3659" s="149"/>
      <c r="O3659" s="149"/>
      <c r="P3659" s="149"/>
      <c r="Z3659" s="143"/>
      <c r="AA3659" s="143"/>
      <c r="AB3659" s="143"/>
      <c r="AC3659" s="37"/>
    </row>
    <row r="3660" spans="1:29">
      <c r="A3660" s="442"/>
      <c r="B3660" s="433"/>
      <c r="C3660" s="433"/>
      <c r="D3660" s="433"/>
      <c r="E3660" s="433"/>
      <c r="F3660" s="433"/>
      <c r="G3660" s="433"/>
      <c r="H3660" s="149"/>
      <c r="I3660" s="149"/>
      <c r="J3660" s="149"/>
      <c r="K3660" s="149"/>
      <c r="L3660" s="149"/>
      <c r="M3660" s="149"/>
      <c r="N3660" s="149"/>
      <c r="O3660" s="149"/>
      <c r="P3660" s="149"/>
      <c r="Z3660" s="143"/>
      <c r="AA3660" s="143"/>
      <c r="AB3660" s="143"/>
      <c r="AC3660" s="37"/>
    </row>
    <row r="3661" spans="1:29">
      <c r="A3661" s="442"/>
      <c r="B3661" s="448" t="s">
        <v>720</v>
      </c>
      <c r="C3661" s="448"/>
      <c r="D3661" s="448"/>
      <c r="E3661" s="448"/>
      <c r="F3661" s="448"/>
      <c r="G3661" s="448"/>
      <c r="H3661" s="152">
        <f t="shared" ref="H3661:P3661" si="233">H3651+H3653+H3655+H3657+H3659</f>
        <v>5</v>
      </c>
      <c r="I3661" s="152">
        <f t="shared" si="233"/>
        <v>1</v>
      </c>
      <c r="J3661" s="152">
        <f t="shared" si="233"/>
        <v>1</v>
      </c>
      <c r="K3661" s="152">
        <f t="shared" si="233"/>
        <v>1</v>
      </c>
      <c r="L3661" s="152">
        <f t="shared" si="233"/>
        <v>1</v>
      </c>
      <c r="M3661" s="152">
        <f t="shared" si="233"/>
        <v>1</v>
      </c>
      <c r="N3661" s="152">
        <f t="shared" si="233"/>
        <v>0</v>
      </c>
      <c r="O3661" s="152">
        <f t="shared" si="233"/>
        <v>0</v>
      </c>
      <c r="P3661" s="152">
        <f t="shared" si="233"/>
        <v>0</v>
      </c>
      <c r="Z3661" s="143"/>
      <c r="AA3661" s="143"/>
      <c r="AB3661" s="143"/>
      <c r="AC3661" s="37"/>
    </row>
    <row r="3662" spans="1:29">
      <c r="A3662" s="442"/>
      <c r="B3662" s="439" t="s">
        <v>695</v>
      </c>
      <c r="C3662" s="439"/>
      <c r="D3662" s="439"/>
      <c r="E3662" s="439"/>
      <c r="F3662" s="439"/>
      <c r="G3662" s="439"/>
      <c r="H3662" s="117">
        <f t="shared" ref="H3662:P3662" si="234">H3652+H3654+H3656+H3658+H3660</f>
        <v>7975.0000000000009</v>
      </c>
      <c r="I3662" s="117">
        <f t="shared" si="234"/>
        <v>362.5</v>
      </c>
      <c r="J3662" s="117">
        <f t="shared" si="234"/>
        <v>145</v>
      </c>
      <c r="K3662" s="117">
        <f t="shared" si="234"/>
        <v>72.5</v>
      </c>
      <c r="L3662" s="117">
        <f t="shared" si="234"/>
        <v>72.5</v>
      </c>
      <c r="M3662" s="117">
        <f t="shared" si="234"/>
        <v>72.5</v>
      </c>
      <c r="N3662" s="117">
        <f t="shared" si="234"/>
        <v>0</v>
      </c>
      <c r="O3662" s="117">
        <f t="shared" si="234"/>
        <v>0</v>
      </c>
      <c r="P3662" s="117">
        <f t="shared" si="234"/>
        <v>0</v>
      </c>
      <c r="U3662" s="141"/>
      <c r="Z3662" s="143"/>
      <c r="AA3662" s="143"/>
      <c r="AB3662" s="143"/>
      <c r="AC3662" s="37"/>
    </row>
    <row r="3663" spans="1:29">
      <c r="A3663" s="442"/>
      <c r="B3663" s="449" t="s">
        <v>746</v>
      </c>
      <c r="C3663" s="449"/>
      <c r="D3663" s="449"/>
      <c r="E3663" s="449"/>
      <c r="F3663" s="449"/>
      <c r="G3663" s="449"/>
      <c r="H3663" s="470">
        <f>H3662</f>
        <v>7975.0000000000009</v>
      </c>
      <c r="I3663" s="470"/>
      <c r="J3663" s="470"/>
      <c r="K3663" s="470"/>
      <c r="L3663" s="470"/>
      <c r="M3663" s="470"/>
      <c r="N3663" s="470"/>
      <c r="O3663" s="470"/>
      <c r="P3663" s="470"/>
      <c r="Z3663" s="143"/>
      <c r="AA3663" s="143"/>
      <c r="AB3663" s="143"/>
      <c r="AC3663" s="37"/>
    </row>
    <row r="3664" spans="1:29">
      <c r="A3664" s="442"/>
      <c r="B3664" s="449" t="s">
        <v>747</v>
      </c>
      <c r="C3664" s="449"/>
      <c r="D3664" s="449"/>
      <c r="E3664" s="449"/>
      <c r="F3664" s="449"/>
      <c r="G3664" s="449"/>
      <c r="H3664" s="470">
        <f>SUM(I3662:M3662)</f>
        <v>725</v>
      </c>
      <c r="I3664" s="470"/>
      <c r="J3664" s="470"/>
      <c r="K3664" s="470"/>
      <c r="L3664" s="470"/>
      <c r="M3664" s="470"/>
      <c r="N3664" s="470"/>
      <c r="O3664" s="470"/>
      <c r="P3664" s="470"/>
      <c r="Z3664" s="143"/>
      <c r="AA3664" s="143"/>
      <c r="AB3664" s="143"/>
      <c r="AC3664" s="37"/>
    </row>
    <row r="3665" spans="1:29">
      <c r="A3665" s="442"/>
      <c r="B3665" s="449" t="s">
        <v>748</v>
      </c>
      <c r="C3665" s="449"/>
      <c r="D3665" s="449"/>
      <c r="E3665" s="449"/>
      <c r="F3665" s="449"/>
      <c r="G3665" s="449"/>
      <c r="H3665" s="470">
        <f>SUM(N3661:P3661)</f>
        <v>0</v>
      </c>
      <c r="I3665" s="470"/>
      <c r="J3665" s="470"/>
      <c r="K3665" s="470"/>
      <c r="L3665" s="470"/>
      <c r="M3665" s="470"/>
      <c r="N3665" s="470"/>
      <c r="O3665" s="470"/>
      <c r="P3665" s="470"/>
      <c r="Z3665" s="143"/>
      <c r="AA3665" s="143"/>
      <c r="AB3665" s="143"/>
      <c r="AC3665" s="37"/>
    </row>
    <row r="3666" spans="1:29">
      <c r="A3666" s="442"/>
      <c r="B3666" s="439" t="s">
        <v>721</v>
      </c>
      <c r="C3666" s="439"/>
      <c r="D3666" s="439"/>
      <c r="E3666" s="439"/>
      <c r="F3666" s="439"/>
      <c r="G3666" s="439"/>
      <c r="H3666" s="470">
        <f>SUM(H3663:P3665)</f>
        <v>8700</v>
      </c>
      <c r="I3666" s="470"/>
      <c r="J3666" s="470"/>
      <c r="K3666" s="470"/>
      <c r="L3666" s="470"/>
      <c r="M3666" s="470"/>
      <c r="N3666" s="470"/>
      <c r="O3666" s="470"/>
      <c r="P3666" s="470"/>
      <c r="Z3666" s="143"/>
      <c r="AA3666" s="143"/>
      <c r="AB3666" s="143"/>
      <c r="AC3666" s="37"/>
    </row>
    <row r="3667" spans="1:29">
      <c r="A3667" s="442"/>
      <c r="B3667" s="450" t="s">
        <v>749</v>
      </c>
      <c r="C3667" s="450"/>
      <c r="D3667" s="450"/>
      <c r="E3667" s="450"/>
      <c r="F3667" s="450"/>
      <c r="G3667" s="450"/>
      <c r="H3667" s="471">
        <f>H3666/G3649</f>
        <v>0.6</v>
      </c>
      <c r="I3667" s="471"/>
      <c r="J3667" s="471"/>
      <c r="K3667" s="471"/>
      <c r="L3667" s="471"/>
      <c r="M3667" s="471"/>
      <c r="N3667" s="471"/>
      <c r="O3667" s="471"/>
      <c r="P3667" s="471"/>
      <c r="Z3667" s="143"/>
      <c r="AA3667" s="143"/>
      <c r="AB3667" s="143"/>
      <c r="AC3667" s="37"/>
    </row>
    <row r="3668" spans="1:29" s="129" customFormat="1">
      <c r="A3668" s="121"/>
      <c r="B3668" s="121"/>
      <c r="C3668" s="121"/>
      <c r="D3668" s="121"/>
      <c r="E3668" s="121"/>
      <c r="F3668" s="122"/>
      <c r="G3668" s="122"/>
      <c r="H3668" s="123"/>
      <c r="I3668" s="124"/>
      <c r="J3668" s="124"/>
      <c r="K3668" s="124"/>
      <c r="L3668" s="125"/>
      <c r="M3668" s="125"/>
      <c r="N3668" s="127"/>
      <c r="O3668" s="127"/>
      <c r="P3668" s="127"/>
      <c r="Q3668" s="127"/>
      <c r="R3668" s="127"/>
      <c r="S3668" s="127"/>
      <c r="T3668" s="127"/>
      <c r="U3668" s="127"/>
      <c r="V3668" s="127"/>
      <c r="W3668" s="127"/>
      <c r="X3668" s="127"/>
      <c r="Y3668" s="127"/>
      <c r="Z3668" s="143"/>
      <c r="AA3668" s="143"/>
      <c r="AB3668" s="143"/>
      <c r="AC3668" s="37"/>
    </row>
    <row r="3669" spans="1:29" ht="15" customHeight="1">
      <c r="A3669" s="422" t="s">
        <v>678</v>
      </c>
      <c r="B3669" s="422" t="s">
        <v>679</v>
      </c>
      <c r="C3669" s="422" t="s">
        <v>680</v>
      </c>
      <c r="D3669" s="422" t="s">
        <v>681</v>
      </c>
      <c r="E3669" s="422" t="s">
        <v>682</v>
      </c>
      <c r="F3669" s="423" t="s">
        <v>683</v>
      </c>
      <c r="G3669" s="423" t="s">
        <v>684</v>
      </c>
      <c r="H3669" s="138">
        <v>0.55000000000000004</v>
      </c>
      <c r="I3669" s="451">
        <v>0.25</v>
      </c>
      <c r="J3669" s="451"/>
      <c r="K3669" s="451"/>
      <c r="L3669" s="451"/>
      <c r="M3669" s="444">
        <v>0.1</v>
      </c>
      <c r="N3669" s="444"/>
      <c r="O3669" s="139">
        <v>0.1</v>
      </c>
      <c r="P3669" s="102"/>
      <c r="Z3669" s="143"/>
      <c r="AA3669" s="143"/>
      <c r="AB3669" s="143"/>
      <c r="AC3669" s="37"/>
    </row>
    <row r="3670" spans="1:29" ht="14.25" customHeight="1">
      <c r="A3670" s="422"/>
      <c r="B3670" s="422"/>
      <c r="C3670" s="422"/>
      <c r="D3670" s="422"/>
      <c r="E3670" s="422"/>
      <c r="F3670" s="422"/>
      <c r="G3670" s="422"/>
      <c r="H3670" s="445" t="s">
        <v>727</v>
      </c>
      <c r="I3670" s="452" t="s">
        <v>728</v>
      </c>
      <c r="J3670" s="452"/>
      <c r="K3670" s="452"/>
      <c r="L3670" s="452"/>
      <c r="M3670" s="446" t="s">
        <v>729</v>
      </c>
      <c r="N3670" s="446"/>
      <c r="O3670" s="447" t="s">
        <v>730</v>
      </c>
      <c r="P3670" s="102"/>
      <c r="Z3670" s="143"/>
      <c r="AA3670" s="143"/>
      <c r="AB3670" s="143"/>
      <c r="AC3670" s="37"/>
    </row>
    <row r="3671" spans="1:29" ht="67.5" customHeight="1">
      <c r="A3671" s="442" t="s">
        <v>512</v>
      </c>
      <c r="B3671" s="525" t="s">
        <v>986</v>
      </c>
      <c r="C3671" s="428">
        <v>4</v>
      </c>
      <c r="D3671" s="428">
        <v>6</v>
      </c>
      <c r="E3671" s="474" t="s">
        <v>618</v>
      </c>
      <c r="F3671" s="429">
        <v>1400</v>
      </c>
      <c r="G3671" s="429">
        <f>D3671*F3671</f>
        <v>8400</v>
      </c>
      <c r="H3671" s="445"/>
      <c r="I3671" s="154" t="s">
        <v>970</v>
      </c>
      <c r="J3671" s="154" t="s">
        <v>800</v>
      </c>
      <c r="K3671" s="154" t="s">
        <v>734</v>
      </c>
      <c r="L3671" s="154" t="s">
        <v>735</v>
      </c>
      <c r="M3671" s="144" t="s">
        <v>736</v>
      </c>
      <c r="N3671" s="144" t="s">
        <v>737</v>
      </c>
      <c r="O3671" s="447"/>
      <c r="P3671" s="102"/>
      <c r="Z3671" s="143"/>
      <c r="AA3671" s="143"/>
      <c r="AB3671" s="143"/>
      <c r="AC3671" s="37"/>
    </row>
    <row r="3672" spans="1:29" ht="39" customHeight="1">
      <c r="A3672" s="442"/>
      <c r="B3672" s="525"/>
      <c r="C3672" s="525"/>
      <c r="D3672" s="525"/>
      <c r="E3672" s="525"/>
      <c r="F3672" s="525"/>
      <c r="G3672" s="525"/>
      <c r="H3672" s="525"/>
      <c r="I3672" s="153">
        <v>0.5</v>
      </c>
      <c r="J3672" s="153">
        <v>0.2</v>
      </c>
      <c r="K3672" s="153">
        <v>0.2</v>
      </c>
      <c r="L3672" s="153">
        <v>0.1</v>
      </c>
      <c r="M3672" s="144">
        <v>0.9</v>
      </c>
      <c r="N3672" s="144">
        <v>0.1</v>
      </c>
      <c r="O3672" s="447"/>
      <c r="P3672" s="102"/>
      <c r="Z3672" s="143"/>
      <c r="AA3672" s="143"/>
      <c r="AB3672" s="143"/>
      <c r="AC3672" s="37"/>
    </row>
    <row r="3673" spans="1:29">
      <c r="A3673" s="442"/>
      <c r="B3673" s="432" t="s">
        <v>762</v>
      </c>
      <c r="C3673" s="432"/>
      <c r="D3673" s="432"/>
      <c r="E3673" s="432"/>
      <c r="F3673" s="432"/>
      <c r="G3673" s="432"/>
      <c r="H3673" s="148">
        <v>6</v>
      </c>
      <c r="I3673" s="130">
        <v>6</v>
      </c>
      <c r="J3673" s="115"/>
      <c r="K3673" s="130">
        <v>6</v>
      </c>
      <c r="L3673" s="115"/>
      <c r="M3673" s="115"/>
      <c r="N3673" s="115"/>
      <c r="O3673" s="115"/>
      <c r="P3673" s="102"/>
      <c r="Z3673" s="143"/>
      <c r="AA3673" s="143"/>
      <c r="AB3673" s="143"/>
      <c r="AC3673" s="37"/>
    </row>
    <row r="3674" spans="1:29">
      <c r="A3674" s="442"/>
      <c r="B3674" s="433" t="s">
        <v>763</v>
      </c>
      <c r="C3674" s="433"/>
      <c r="D3674" s="433"/>
      <c r="E3674" s="433"/>
      <c r="F3674" s="433"/>
      <c r="G3674" s="433"/>
      <c r="H3674" s="150">
        <f>(H3673/D3671)*G3671*H3669</f>
        <v>4620</v>
      </c>
      <c r="I3674" s="157">
        <f>(I3673/D3671)*G3671*I3669*I3672</f>
        <v>1050</v>
      </c>
      <c r="J3674" s="115"/>
      <c r="K3674" s="157">
        <f>(K3673/D3671)*G3671*I3669*K3672</f>
        <v>420</v>
      </c>
      <c r="L3674" s="115"/>
      <c r="M3674" s="115"/>
      <c r="N3674" s="115"/>
      <c r="O3674" s="115"/>
      <c r="P3674" s="102"/>
      <c r="Z3674" s="143"/>
      <c r="AA3674" s="143"/>
      <c r="AB3674" s="143"/>
      <c r="AC3674" s="37"/>
    </row>
    <row r="3675" spans="1:29">
      <c r="A3675" s="442"/>
      <c r="B3675" s="432" t="s">
        <v>766</v>
      </c>
      <c r="C3675" s="432"/>
      <c r="D3675" s="432"/>
      <c r="E3675" s="432"/>
      <c r="F3675" s="432"/>
      <c r="G3675" s="432"/>
      <c r="H3675" s="115"/>
      <c r="I3675" s="115"/>
      <c r="J3675" s="130">
        <v>6</v>
      </c>
      <c r="K3675" s="115"/>
      <c r="L3675" s="130">
        <v>6</v>
      </c>
      <c r="M3675" s="115"/>
      <c r="N3675" s="115"/>
      <c r="O3675" s="115"/>
      <c r="P3675" s="102"/>
      <c r="Z3675" s="143"/>
      <c r="AA3675" s="143"/>
      <c r="AB3675" s="143"/>
      <c r="AC3675" s="37"/>
    </row>
    <row r="3676" spans="1:29">
      <c r="A3676" s="442"/>
      <c r="B3676" s="433" t="s">
        <v>767</v>
      </c>
      <c r="C3676" s="433"/>
      <c r="D3676" s="433"/>
      <c r="E3676" s="433"/>
      <c r="F3676" s="433"/>
      <c r="G3676" s="433"/>
      <c r="H3676" s="115"/>
      <c r="I3676" s="115"/>
      <c r="J3676" s="157">
        <f>(J3675/D3671)*G3671*I3669*J3672</f>
        <v>420</v>
      </c>
      <c r="K3676" s="115"/>
      <c r="L3676" s="157">
        <f>(L3675/D3671)*G3671*I3669*L3672</f>
        <v>210</v>
      </c>
      <c r="M3676" s="115"/>
      <c r="N3676" s="115"/>
      <c r="O3676" s="115"/>
      <c r="P3676" s="102"/>
      <c r="Z3676" s="143"/>
      <c r="AA3676" s="143"/>
      <c r="AB3676" s="143"/>
      <c r="AC3676" s="37"/>
    </row>
    <row r="3677" spans="1:29">
      <c r="A3677" s="442"/>
      <c r="B3677" s="448" t="s">
        <v>720</v>
      </c>
      <c r="C3677" s="448"/>
      <c r="D3677" s="448"/>
      <c r="E3677" s="448"/>
      <c r="F3677" s="448"/>
      <c r="G3677" s="448"/>
      <c r="H3677" s="152">
        <f t="shared" ref="H3677:O3678" si="235">H3673+H3675</f>
        <v>6</v>
      </c>
      <c r="I3677" s="152">
        <f t="shared" si="235"/>
        <v>6</v>
      </c>
      <c r="J3677" s="152">
        <f t="shared" si="235"/>
        <v>6</v>
      </c>
      <c r="K3677" s="152">
        <f t="shared" si="235"/>
        <v>6</v>
      </c>
      <c r="L3677" s="152">
        <f t="shared" si="235"/>
        <v>6</v>
      </c>
      <c r="M3677" s="152">
        <f t="shared" si="235"/>
        <v>0</v>
      </c>
      <c r="N3677" s="152">
        <f t="shared" si="235"/>
        <v>0</v>
      </c>
      <c r="O3677" s="152">
        <f t="shared" si="235"/>
        <v>0</v>
      </c>
      <c r="P3677" s="102"/>
      <c r="Z3677" s="143"/>
      <c r="AA3677" s="143"/>
      <c r="AB3677" s="143"/>
      <c r="AC3677" s="37"/>
    </row>
    <row r="3678" spans="1:29">
      <c r="A3678" s="442"/>
      <c r="B3678" s="439" t="s">
        <v>695</v>
      </c>
      <c r="C3678" s="439"/>
      <c r="D3678" s="439"/>
      <c r="E3678" s="439"/>
      <c r="F3678" s="439"/>
      <c r="G3678" s="439"/>
      <c r="H3678" s="117">
        <f t="shared" si="235"/>
        <v>4620</v>
      </c>
      <c r="I3678" s="117">
        <f t="shared" si="235"/>
        <v>1050</v>
      </c>
      <c r="J3678" s="117">
        <f t="shared" si="235"/>
        <v>420</v>
      </c>
      <c r="K3678" s="117">
        <f t="shared" si="235"/>
        <v>420</v>
      </c>
      <c r="L3678" s="117">
        <f t="shared" si="235"/>
        <v>210</v>
      </c>
      <c r="M3678" s="117">
        <f t="shared" si="235"/>
        <v>0</v>
      </c>
      <c r="N3678" s="117">
        <f t="shared" si="235"/>
        <v>0</v>
      </c>
      <c r="O3678" s="117">
        <f t="shared" si="235"/>
        <v>0</v>
      </c>
      <c r="P3678" s="102"/>
      <c r="R3678" s="141"/>
      <c r="Z3678" s="143"/>
      <c r="AA3678" s="143"/>
      <c r="AB3678" s="143"/>
      <c r="AC3678" s="37"/>
    </row>
    <row r="3679" spans="1:29">
      <c r="A3679" s="442"/>
      <c r="B3679" s="449" t="s">
        <v>746</v>
      </c>
      <c r="C3679" s="449"/>
      <c r="D3679" s="449"/>
      <c r="E3679" s="449"/>
      <c r="F3679" s="449"/>
      <c r="G3679" s="449"/>
      <c r="H3679" s="470">
        <f>H3678</f>
        <v>4620</v>
      </c>
      <c r="I3679" s="470"/>
      <c r="J3679" s="470"/>
      <c r="K3679" s="470"/>
      <c r="L3679" s="470"/>
      <c r="M3679" s="470"/>
      <c r="N3679" s="470"/>
      <c r="O3679" s="470"/>
      <c r="P3679" s="102"/>
      <c r="Z3679" s="143"/>
      <c r="AA3679" s="143"/>
      <c r="AB3679" s="143"/>
      <c r="AC3679" s="37"/>
    </row>
    <row r="3680" spans="1:29">
      <c r="A3680" s="442"/>
      <c r="B3680" s="449" t="s">
        <v>747</v>
      </c>
      <c r="C3680" s="449"/>
      <c r="D3680" s="449"/>
      <c r="E3680" s="449"/>
      <c r="F3680" s="449"/>
      <c r="G3680" s="449"/>
      <c r="H3680" s="470">
        <f>SUM(I3678:L3678)</f>
        <v>2100</v>
      </c>
      <c r="I3680" s="470"/>
      <c r="J3680" s="470"/>
      <c r="K3680" s="470"/>
      <c r="L3680" s="470"/>
      <c r="M3680" s="470"/>
      <c r="N3680" s="470"/>
      <c r="O3680" s="470"/>
      <c r="P3680" s="102"/>
      <c r="Z3680" s="143"/>
      <c r="AA3680" s="143"/>
      <c r="AB3680" s="143"/>
      <c r="AC3680" s="37"/>
    </row>
    <row r="3681" spans="1:29">
      <c r="A3681" s="442"/>
      <c r="B3681" s="449" t="s">
        <v>748</v>
      </c>
      <c r="C3681" s="449"/>
      <c r="D3681" s="449"/>
      <c r="E3681" s="449"/>
      <c r="F3681" s="449"/>
      <c r="G3681" s="449"/>
      <c r="H3681" s="470">
        <f>SUM(M3678:O3678)</f>
        <v>0</v>
      </c>
      <c r="I3681" s="470"/>
      <c r="J3681" s="470"/>
      <c r="K3681" s="470"/>
      <c r="L3681" s="470"/>
      <c r="M3681" s="470"/>
      <c r="N3681" s="470"/>
      <c r="O3681" s="470"/>
      <c r="P3681" s="102"/>
      <c r="Z3681" s="143"/>
      <c r="AA3681" s="143"/>
      <c r="AB3681" s="143"/>
      <c r="AC3681" s="37"/>
    </row>
    <row r="3682" spans="1:29">
      <c r="A3682" s="442"/>
      <c r="B3682" s="439" t="s">
        <v>721</v>
      </c>
      <c r="C3682" s="439"/>
      <c r="D3682" s="439"/>
      <c r="E3682" s="439"/>
      <c r="F3682" s="439"/>
      <c r="G3682" s="439"/>
      <c r="H3682" s="470">
        <f>SUM(H3679:O3681)</f>
        <v>6720</v>
      </c>
      <c r="I3682" s="470"/>
      <c r="J3682" s="470"/>
      <c r="K3682" s="470"/>
      <c r="L3682" s="470"/>
      <c r="M3682" s="470"/>
      <c r="N3682" s="470"/>
      <c r="O3682" s="470"/>
      <c r="P3682" s="102"/>
      <c r="Z3682" s="143"/>
      <c r="AA3682" s="143"/>
      <c r="AB3682" s="143"/>
      <c r="AC3682" s="37"/>
    </row>
    <row r="3683" spans="1:29">
      <c r="A3683" s="442"/>
      <c r="B3683" s="450" t="s">
        <v>749</v>
      </c>
      <c r="C3683" s="450"/>
      <c r="D3683" s="450"/>
      <c r="E3683" s="450"/>
      <c r="F3683" s="450"/>
      <c r="G3683" s="450"/>
      <c r="H3683" s="471">
        <f>H3682/G3671</f>
        <v>0.8</v>
      </c>
      <c r="I3683" s="471"/>
      <c r="J3683" s="471"/>
      <c r="K3683" s="471"/>
      <c r="L3683" s="471"/>
      <c r="M3683" s="471"/>
      <c r="N3683" s="471"/>
      <c r="O3683" s="471"/>
      <c r="P3683" s="102"/>
      <c r="Z3683" s="143"/>
      <c r="AA3683" s="143"/>
      <c r="AB3683" s="143"/>
      <c r="AC3683" s="37"/>
    </row>
    <row r="3684" spans="1:29" s="129" customFormat="1">
      <c r="A3684" s="121"/>
      <c r="B3684" s="121"/>
      <c r="C3684" s="121"/>
      <c r="D3684" s="121"/>
      <c r="E3684" s="121"/>
      <c r="F3684" s="122"/>
      <c r="G3684" s="122"/>
      <c r="H3684" s="123"/>
      <c r="I3684" s="124"/>
      <c r="J3684" s="124"/>
      <c r="K3684" s="124"/>
      <c r="L3684" s="125"/>
      <c r="M3684" s="125"/>
      <c r="N3684" s="127"/>
      <c r="O3684" s="127"/>
      <c r="P3684" s="127"/>
      <c r="Q3684" s="127"/>
      <c r="R3684" s="127"/>
      <c r="S3684" s="127"/>
      <c r="T3684" s="127"/>
      <c r="U3684" s="127"/>
      <c r="V3684" s="127"/>
      <c r="W3684" s="127"/>
      <c r="X3684" s="127"/>
      <c r="Y3684" s="127"/>
      <c r="Z3684" s="143"/>
      <c r="AA3684" s="143"/>
      <c r="AB3684" s="143"/>
      <c r="AC3684" s="37"/>
    </row>
    <row r="3685" spans="1:29" ht="15" customHeight="1">
      <c r="A3685" s="422" t="s">
        <v>678</v>
      </c>
      <c r="B3685" s="422" t="s">
        <v>679</v>
      </c>
      <c r="C3685" s="422" t="s">
        <v>680</v>
      </c>
      <c r="D3685" s="422" t="s">
        <v>681</v>
      </c>
      <c r="E3685" s="422" t="s">
        <v>682</v>
      </c>
      <c r="F3685" s="423" t="s">
        <v>683</v>
      </c>
      <c r="G3685" s="423" t="s">
        <v>684</v>
      </c>
      <c r="H3685" s="138">
        <v>0.55000000000000004</v>
      </c>
      <c r="I3685" s="451">
        <v>0.25</v>
      </c>
      <c r="J3685" s="451"/>
      <c r="K3685" s="451"/>
      <c r="L3685" s="451"/>
      <c r="M3685" s="444">
        <v>0.1</v>
      </c>
      <c r="N3685" s="444"/>
      <c r="O3685" s="139">
        <v>0.1</v>
      </c>
      <c r="P3685" s="102"/>
      <c r="Z3685" s="143"/>
      <c r="AA3685" s="143"/>
      <c r="AB3685" s="143"/>
      <c r="AC3685" s="37"/>
    </row>
    <row r="3686" spans="1:29" ht="14.25" customHeight="1">
      <c r="A3686" s="422"/>
      <c r="B3686" s="422"/>
      <c r="C3686" s="422"/>
      <c r="D3686" s="422"/>
      <c r="E3686" s="422"/>
      <c r="F3686" s="422"/>
      <c r="G3686" s="422"/>
      <c r="H3686" s="445" t="s">
        <v>727</v>
      </c>
      <c r="I3686" s="452" t="s">
        <v>728</v>
      </c>
      <c r="J3686" s="452"/>
      <c r="K3686" s="452"/>
      <c r="L3686" s="452"/>
      <c r="M3686" s="446" t="s">
        <v>729</v>
      </c>
      <c r="N3686" s="446"/>
      <c r="O3686" s="447" t="s">
        <v>730</v>
      </c>
      <c r="P3686" s="102"/>
      <c r="Z3686" s="143"/>
      <c r="AA3686" s="143"/>
      <c r="AB3686" s="143"/>
      <c r="AC3686" s="37"/>
    </row>
    <row r="3687" spans="1:29" ht="67.5" customHeight="1">
      <c r="A3687" s="442" t="s">
        <v>513</v>
      </c>
      <c r="B3687" s="525" t="s">
        <v>987</v>
      </c>
      <c r="C3687" s="428">
        <v>4</v>
      </c>
      <c r="D3687" s="428">
        <v>6</v>
      </c>
      <c r="E3687" s="474" t="s">
        <v>618</v>
      </c>
      <c r="F3687" s="429">
        <v>1400</v>
      </c>
      <c r="G3687" s="429">
        <f>D3687*F3687</f>
        <v>8400</v>
      </c>
      <c r="H3687" s="445"/>
      <c r="I3687" s="154" t="s">
        <v>970</v>
      </c>
      <c r="J3687" s="154" t="s">
        <v>800</v>
      </c>
      <c r="K3687" s="154" t="s">
        <v>734</v>
      </c>
      <c r="L3687" s="154" t="s">
        <v>735</v>
      </c>
      <c r="M3687" s="144" t="s">
        <v>736</v>
      </c>
      <c r="N3687" s="144" t="s">
        <v>737</v>
      </c>
      <c r="O3687" s="447"/>
      <c r="P3687" s="102"/>
      <c r="Z3687" s="143"/>
      <c r="AA3687" s="143"/>
      <c r="AB3687" s="143"/>
      <c r="AC3687" s="37"/>
    </row>
    <row r="3688" spans="1:29" ht="39" customHeight="1">
      <c r="A3688" s="442"/>
      <c r="B3688" s="525"/>
      <c r="C3688" s="525"/>
      <c r="D3688" s="525"/>
      <c r="E3688" s="525"/>
      <c r="F3688" s="525"/>
      <c r="G3688" s="525"/>
      <c r="H3688" s="525"/>
      <c r="I3688" s="153">
        <v>0.5</v>
      </c>
      <c r="J3688" s="153">
        <v>0.2</v>
      </c>
      <c r="K3688" s="153">
        <v>0.2</v>
      </c>
      <c r="L3688" s="153">
        <v>0.1</v>
      </c>
      <c r="M3688" s="144">
        <v>0.9</v>
      </c>
      <c r="N3688" s="144">
        <v>0.1</v>
      </c>
      <c r="O3688" s="447"/>
      <c r="P3688" s="102"/>
      <c r="Z3688" s="143"/>
      <c r="AA3688" s="143"/>
      <c r="AB3688" s="143"/>
      <c r="AC3688" s="37"/>
    </row>
    <row r="3689" spans="1:29">
      <c r="A3689" s="442"/>
      <c r="B3689" s="432" t="s">
        <v>762</v>
      </c>
      <c r="C3689" s="432"/>
      <c r="D3689" s="432"/>
      <c r="E3689" s="432"/>
      <c r="F3689" s="432"/>
      <c r="G3689" s="432"/>
      <c r="H3689" s="148">
        <v>6</v>
      </c>
      <c r="I3689" s="130">
        <v>6</v>
      </c>
      <c r="J3689" s="115"/>
      <c r="K3689" s="130">
        <v>6</v>
      </c>
      <c r="L3689" s="115"/>
      <c r="M3689" s="115"/>
      <c r="N3689" s="115"/>
      <c r="O3689" s="115"/>
      <c r="P3689" s="102"/>
      <c r="Z3689" s="143"/>
      <c r="AA3689" s="143"/>
      <c r="AB3689" s="143"/>
      <c r="AC3689" s="37"/>
    </row>
    <row r="3690" spans="1:29">
      <c r="A3690" s="442"/>
      <c r="B3690" s="433" t="s">
        <v>763</v>
      </c>
      <c r="C3690" s="433"/>
      <c r="D3690" s="433"/>
      <c r="E3690" s="433"/>
      <c r="F3690" s="433"/>
      <c r="G3690" s="433"/>
      <c r="H3690" s="150">
        <f>(H3689/D3687)*G3687*H3685</f>
        <v>4620</v>
      </c>
      <c r="I3690" s="157">
        <f>(I3689/D3687)*G3687*I3685*I3688</f>
        <v>1050</v>
      </c>
      <c r="J3690" s="115"/>
      <c r="K3690" s="157">
        <f>(K3689/D3687)*G3687*I3685*K3688</f>
        <v>420</v>
      </c>
      <c r="L3690" s="115"/>
      <c r="M3690" s="115"/>
      <c r="N3690" s="115"/>
      <c r="O3690" s="115"/>
      <c r="P3690" s="102"/>
      <c r="Z3690" s="143"/>
      <c r="AA3690" s="143"/>
      <c r="AB3690" s="143"/>
      <c r="AC3690" s="37"/>
    </row>
    <row r="3691" spans="1:29">
      <c r="A3691" s="442"/>
      <c r="B3691" s="432"/>
      <c r="C3691" s="432"/>
      <c r="D3691" s="432"/>
      <c r="E3691" s="432"/>
      <c r="F3691" s="432"/>
      <c r="G3691" s="432"/>
      <c r="H3691" s="115"/>
      <c r="I3691" s="115"/>
      <c r="J3691" s="115"/>
      <c r="K3691" s="115"/>
      <c r="L3691" s="115"/>
      <c r="M3691" s="115"/>
      <c r="N3691" s="115"/>
      <c r="O3691" s="115"/>
      <c r="P3691" s="102"/>
      <c r="Z3691" s="143"/>
      <c r="AA3691" s="143"/>
      <c r="AB3691" s="143"/>
      <c r="AC3691" s="37"/>
    </row>
    <row r="3692" spans="1:29">
      <c r="A3692" s="442"/>
      <c r="B3692" s="433"/>
      <c r="C3692" s="433"/>
      <c r="D3692" s="433"/>
      <c r="E3692" s="433"/>
      <c r="F3692" s="433"/>
      <c r="G3692" s="433"/>
      <c r="H3692" s="115"/>
      <c r="I3692" s="115"/>
      <c r="J3692" s="115"/>
      <c r="K3692" s="115"/>
      <c r="L3692" s="115"/>
      <c r="M3692" s="115"/>
      <c r="N3692" s="115"/>
      <c r="O3692" s="115"/>
      <c r="P3692" s="102"/>
      <c r="Z3692" s="143"/>
      <c r="AA3692" s="143"/>
      <c r="AB3692" s="143"/>
      <c r="AC3692" s="37"/>
    </row>
    <row r="3693" spans="1:29">
      <c r="A3693" s="442"/>
      <c r="B3693" s="448" t="s">
        <v>720</v>
      </c>
      <c r="C3693" s="448"/>
      <c r="D3693" s="448"/>
      <c r="E3693" s="448"/>
      <c r="F3693" s="448"/>
      <c r="G3693" s="448"/>
      <c r="H3693" s="152">
        <f t="shared" ref="H3693:O3694" si="236">H3689+H3691</f>
        <v>6</v>
      </c>
      <c r="I3693" s="152">
        <f t="shared" si="236"/>
        <v>6</v>
      </c>
      <c r="J3693" s="152">
        <f t="shared" si="236"/>
        <v>0</v>
      </c>
      <c r="K3693" s="152">
        <f t="shared" si="236"/>
        <v>6</v>
      </c>
      <c r="L3693" s="152">
        <f t="shared" si="236"/>
        <v>0</v>
      </c>
      <c r="M3693" s="152">
        <f t="shared" si="236"/>
        <v>0</v>
      </c>
      <c r="N3693" s="152">
        <f t="shared" si="236"/>
        <v>0</v>
      </c>
      <c r="O3693" s="152">
        <f t="shared" si="236"/>
        <v>0</v>
      </c>
      <c r="P3693" s="102"/>
      <c r="Z3693" s="143"/>
      <c r="AA3693" s="143"/>
      <c r="AB3693" s="143"/>
      <c r="AC3693" s="37"/>
    </row>
    <row r="3694" spans="1:29">
      <c r="A3694" s="442"/>
      <c r="B3694" s="439" t="s">
        <v>695</v>
      </c>
      <c r="C3694" s="439"/>
      <c r="D3694" s="439"/>
      <c r="E3694" s="439"/>
      <c r="F3694" s="439"/>
      <c r="G3694" s="439"/>
      <c r="H3694" s="117">
        <f t="shared" si="236"/>
        <v>4620</v>
      </c>
      <c r="I3694" s="117">
        <f t="shared" si="236"/>
        <v>1050</v>
      </c>
      <c r="J3694" s="117">
        <f t="shared" si="236"/>
        <v>0</v>
      </c>
      <c r="K3694" s="117">
        <f t="shared" si="236"/>
        <v>420</v>
      </c>
      <c r="L3694" s="117">
        <f t="shared" si="236"/>
        <v>0</v>
      </c>
      <c r="M3694" s="117">
        <f t="shared" si="236"/>
        <v>0</v>
      </c>
      <c r="N3694" s="117">
        <f t="shared" si="236"/>
        <v>0</v>
      </c>
      <c r="O3694" s="117">
        <f t="shared" si="236"/>
        <v>0</v>
      </c>
      <c r="P3694" s="102"/>
      <c r="R3694" s="141"/>
      <c r="Z3694" s="143"/>
      <c r="AA3694" s="143"/>
      <c r="AB3694" s="143"/>
      <c r="AC3694" s="37"/>
    </row>
    <row r="3695" spans="1:29">
      <c r="A3695" s="442"/>
      <c r="B3695" s="449" t="s">
        <v>746</v>
      </c>
      <c r="C3695" s="449"/>
      <c r="D3695" s="449"/>
      <c r="E3695" s="449"/>
      <c r="F3695" s="449"/>
      <c r="G3695" s="449"/>
      <c r="H3695" s="470">
        <f>H3694</f>
        <v>4620</v>
      </c>
      <c r="I3695" s="470"/>
      <c r="J3695" s="470"/>
      <c r="K3695" s="470"/>
      <c r="L3695" s="470"/>
      <c r="M3695" s="470"/>
      <c r="N3695" s="470"/>
      <c r="O3695" s="470"/>
      <c r="P3695" s="102"/>
      <c r="Z3695" s="143"/>
      <c r="AA3695" s="143"/>
      <c r="AB3695" s="143"/>
      <c r="AC3695" s="37"/>
    </row>
    <row r="3696" spans="1:29">
      <c r="A3696" s="442"/>
      <c r="B3696" s="449" t="s">
        <v>747</v>
      </c>
      <c r="C3696" s="449"/>
      <c r="D3696" s="449"/>
      <c r="E3696" s="449"/>
      <c r="F3696" s="449"/>
      <c r="G3696" s="449"/>
      <c r="H3696" s="470">
        <f>SUM(I3694:L3694)</f>
        <v>1470</v>
      </c>
      <c r="I3696" s="470"/>
      <c r="J3696" s="470"/>
      <c r="K3696" s="470"/>
      <c r="L3696" s="470"/>
      <c r="M3696" s="470"/>
      <c r="N3696" s="470"/>
      <c r="O3696" s="470"/>
      <c r="P3696" s="102"/>
      <c r="Z3696" s="143"/>
      <c r="AA3696" s="143"/>
      <c r="AB3696" s="143"/>
      <c r="AC3696" s="37"/>
    </row>
    <row r="3697" spans="1:29">
      <c r="A3697" s="442"/>
      <c r="B3697" s="449" t="s">
        <v>748</v>
      </c>
      <c r="C3697" s="449"/>
      <c r="D3697" s="449"/>
      <c r="E3697" s="449"/>
      <c r="F3697" s="449"/>
      <c r="G3697" s="449"/>
      <c r="H3697" s="470">
        <f>SUM(M3694:O3694)</f>
        <v>0</v>
      </c>
      <c r="I3697" s="470"/>
      <c r="J3697" s="470"/>
      <c r="K3697" s="470"/>
      <c r="L3697" s="470"/>
      <c r="M3697" s="470"/>
      <c r="N3697" s="470"/>
      <c r="O3697" s="470"/>
      <c r="P3697" s="102"/>
      <c r="Z3697" s="143"/>
      <c r="AA3697" s="143"/>
      <c r="AB3697" s="143"/>
      <c r="AC3697" s="37"/>
    </row>
    <row r="3698" spans="1:29">
      <c r="A3698" s="442"/>
      <c r="B3698" s="439" t="s">
        <v>721</v>
      </c>
      <c r="C3698" s="439"/>
      <c r="D3698" s="439"/>
      <c r="E3698" s="439"/>
      <c r="F3698" s="439"/>
      <c r="G3698" s="439"/>
      <c r="H3698" s="470">
        <f>SUM(H3695:O3697)</f>
        <v>6090</v>
      </c>
      <c r="I3698" s="470"/>
      <c r="J3698" s="470"/>
      <c r="K3698" s="470"/>
      <c r="L3698" s="470"/>
      <c r="M3698" s="470"/>
      <c r="N3698" s="470"/>
      <c r="O3698" s="470"/>
      <c r="P3698" s="102"/>
      <c r="Z3698" s="143"/>
      <c r="AA3698" s="143"/>
      <c r="AB3698" s="143"/>
      <c r="AC3698" s="37"/>
    </row>
    <row r="3699" spans="1:29">
      <c r="A3699" s="442"/>
      <c r="B3699" s="450" t="s">
        <v>749</v>
      </c>
      <c r="C3699" s="450"/>
      <c r="D3699" s="450"/>
      <c r="E3699" s="450"/>
      <c r="F3699" s="450"/>
      <c r="G3699" s="450"/>
      <c r="H3699" s="471">
        <f>H3698/G3687</f>
        <v>0.72499999999999998</v>
      </c>
      <c r="I3699" s="471"/>
      <c r="J3699" s="471"/>
      <c r="K3699" s="471"/>
      <c r="L3699" s="471"/>
      <c r="M3699" s="471"/>
      <c r="N3699" s="471"/>
      <c r="O3699" s="471"/>
      <c r="P3699" s="102"/>
      <c r="Z3699" s="143"/>
      <c r="AA3699" s="143"/>
      <c r="AB3699" s="143"/>
      <c r="AC3699" s="37"/>
    </row>
    <row r="3700" spans="1:29" s="129" customFormat="1">
      <c r="A3700" s="121"/>
      <c r="B3700" s="121"/>
      <c r="C3700" s="121"/>
      <c r="D3700" s="121"/>
      <c r="E3700" s="121"/>
      <c r="F3700" s="122"/>
      <c r="G3700" s="122"/>
      <c r="H3700" s="123"/>
      <c r="I3700" s="124"/>
      <c r="J3700" s="124"/>
      <c r="K3700" s="124"/>
      <c r="L3700" s="125"/>
      <c r="M3700" s="125"/>
      <c r="N3700" s="127"/>
      <c r="O3700" s="127"/>
      <c r="P3700" s="127"/>
      <c r="Q3700" s="127"/>
      <c r="R3700" s="127"/>
      <c r="S3700" s="127"/>
      <c r="T3700" s="127"/>
      <c r="U3700" s="127"/>
      <c r="V3700" s="127"/>
      <c r="W3700" s="127"/>
      <c r="X3700" s="127"/>
      <c r="Y3700" s="127"/>
      <c r="Z3700" s="143"/>
      <c r="AA3700" s="143"/>
      <c r="AB3700" s="143"/>
      <c r="AC3700" s="37"/>
    </row>
    <row r="3701" spans="1:29" ht="15" customHeight="1">
      <c r="A3701" s="422" t="s">
        <v>678</v>
      </c>
      <c r="B3701" s="422" t="s">
        <v>679</v>
      </c>
      <c r="C3701" s="422" t="s">
        <v>680</v>
      </c>
      <c r="D3701" s="422" t="s">
        <v>681</v>
      </c>
      <c r="E3701" s="422" t="s">
        <v>682</v>
      </c>
      <c r="F3701" s="423" t="s">
        <v>683</v>
      </c>
      <c r="G3701" s="423" t="s">
        <v>684</v>
      </c>
      <c r="H3701" s="138">
        <v>0.6</v>
      </c>
      <c r="I3701" s="451">
        <v>0.2</v>
      </c>
      <c r="J3701" s="451"/>
      <c r="K3701" s="451"/>
      <c r="L3701" s="451"/>
      <c r="M3701" s="451"/>
      <c r="N3701" s="451"/>
      <c r="O3701" s="444">
        <v>0.1</v>
      </c>
      <c r="P3701" s="444"/>
      <c r="Q3701" s="139">
        <v>0.1</v>
      </c>
      <c r="Z3701" s="143"/>
      <c r="AA3701" s="143"/>
      <c r="AB3701" s="143"/>
      <c r="AC3701" s="37"/>
    </row>
    <row r="3702" spans="1:29" ht="14.25" customHeight="1">
      <c r="A3702" s="422"/>
      <c r="B3702" s="422"/>
      <c r="C3702" s="422"/>
      <c r="D3702" s="422"/>
      <c r="E3702" s="422"/>
      <c r="F3702" s="422"/>
      <c r="G3702" s="422"/>
      <c r="H3702" s="445" t="s">
        <v>727</v>
      </c>
      <c r="I3702" s="452" t="s">
        <v>728</v>
      </c>
      <c r="J3702" s="452"/>
      <c r="K3702" s="452"/>
      <c r="L3702" s="452"/>
      <c r="M3702" s="452"/>
      <c r="N3702" s="452"/>
      <c r="O3702" s="446" t="s">
        <v>729</v>
      </c>
      <c r="P3702" s="446"/>
      <c r="Q3702" s="447" t="s">
        <v>730</v>
      </c>
      <c r="Z3702" s="143"/>
      <c r="AA3702" s="143"/>
      <c r="AB3702" s="143"/>
      <c r="AC3702" s="37"/>
    </row>
    <row r="3703" spans="1:29" ht="67.5" customHeight="1">
      <c r="A3703" s="442" t="s">
        <v>514</v>
      </c>
      <c r="B3703" s="525" t="s">
        <v>925</v>
      </c>
      <c r="C3703" s="428">
        <v>4</v>
      </c>
      <c r="D3703" s="428">
        <v>6</v>
      </c>
      <c r="E3703" s="474" t="s">
        <v>618</v>
      </c>
      <c r="F3703" s="429">
        <v>1480</v>
      </c>
      <c r="G3703" s="429">
        <f>D3703*F3703</f>
        <v>8880</v>
      </c>
      <c r="H3703" s="445"/>
      <c r="I3703" s="154" t="s">
        <v>921</v>
      </c>
      <c r="J3703" s="154" t="s">
        <v>926</v>
      </c>
      <c r="K3703" s="154" t="s">
        <v>927</v>
      </c>
      <c r="L3703" s="154" t="s">
        <v>732</v>
      </c>
      <c r="M3703" s="154" t="s">
        <v>797</v>
      </c>
      <c r="N3703" s="154" t="s">
        <v>733</v>
      </c>
      <c r="O3703" s="144" t="s">
        <v>736</v>
      </c>
      <c r="P3703" s="144" t="s">
        <v>737</v>
      </c>
      <c r="Q3703" s="447"/>
      <c r="Z3703" s="143"/>
      <c r="AA3703" s="143"/>
      <c r="AB3703" s="143"/>
      <c r="AC3703" s="37"/>
    </row>
    <row r="3704" spans="1:29" ht="39" customHeight="1">
      <c r="A3704" s="442"/>
      <c r="B3704" s="525"/>
      <c r="C3704" s="525"/>
      <c r="D3704" s="525"/>
      <c r="E3704" s="525"/>
      <c r="F3704" s="525"/>
      <c r="G3704" s="525"/>
      <c r="H3704" s="525"/>
      <c r="I3704" s="153">
        <v>0.1</v>
      </c>
      <c r="J3704" s="153">
        <v>0.1</v>
      </c>
      <c r="K3704" s="153">
        <v>0.05</v>
      </c>
      <c r="L3704" s="153">
        <v>0.55000000000000004</v>
      </c>
      <c r="M3704" s="153">
        <v>0.1</v>
      </c>
      <c r="N3704" s="153">
        <v>0.1</v>
      </c>
      <c r="O3704" s="144">
        <v>0.9</v>
      </c>
      <c r="P3704" s="144">
        <v>0.1</v>
      </c>
      <c r="Q3704" s="447"/>
      <c r="Z3704" s="143"/>
      <c r="AA3704" s="143"/>
      <c r="AB3704" s="143"/>
      <c r="AC3704" s="37"/>
    </row>
    <row r="3705" spans="1:29">
      <c r="A3705" s="442"/>
      <c r="B3705" s="432" t="s">
        <v>714</v>
      </c>
      <c r="C3705" s="432"/>
      <c r="D3705" s="432"/>
      <c r="E3705" s="432"/>
      <c r="F3705" s="432"/>
      <c r="G3705" s="432"/>
      <c r="H3705" s="158">
        <v>4</v>
      </c>
      <c r="I3705" s="115"/>
      <c r="J3705" s="115"/>
      <c r="K3705" s="115"/>
      <c r="L3705" s="115"/>
      <c r="M3705" s="115"/>
      <c r="N3705" s="115"/>
      <c r="O3705" s="115"/>
      <c r="P3705" s="115"/>
      <c r="Q3705" s="115"/>
      <c r="Z3705" s="143"/>
      <c r="AA3705" s="143"/>
      <c r="AB3705" s="143"/>
      <c r="AC3705" s="37"/>
    </row>
    <row r="3706" spans="1:29">
      <c r="A3706" s="442"/>
      <c r="B3706" s="433" t="s">
        <v>715</v>
      </c>
      <c r="C3706" s="433"/>
      <c r="D3706" s="433"/>
      <c r="E3706" s="433"/>
      <c r="F3706" s="433"/>
      <c r="G3706" s="433"/>
      <c r="H3706" s="157">
        <f>(H3705/D3703)*G3703*H3701</f>
        <v>3552</v>
      </c>
      <c r="I3706" s="115"/>
      <c r="J3706" s="115"/>
      <c r="K3706" s="115"/>
      <c r="L3706" s="115"/>
      <c r="M3706" s="115"/>
      <c r="N3706" s="115"/>
      <c r="O3706" s="115"/>
      <c r="P3706" s="115"/>
      <c r="Q3706" s="115"/>
      <c r="Z3706" s="143"/>
      <c r="AA3706" s="143"/>
      <c r="AB3706" s="143"/>
      <c r="AC3706" s="37"/>
    </row>
    <row r="3707" spans="1:29">
      <c r="A3707" s="442"/>
      <c r="B3707" s="432" t="s">
        <v>762</v>
      </c>
      <c r="C3707" s="432"/>
      <c r="D3707" s="432"/>
      <c r="E3707" s="432"/>
      <c r="F3707" s="432"/>
      <c r="G3707" s="432"/>
      <c r="H3707" s="158">
        <v>-2</v>
      </c>
      <c r="I3707" s="115"/>
      <c r="J3707" s="115"/>
      <c r="K3707" s="115"/>
      <c r="L3707" s="115"/>
      <c r="M3707" s="115"/>
      <c r="N3707" s="115"/>
      <c r="O3707" s="115"/>
      <c r="P3707" s="115"/>
      <c r="Q3707" s="115"/>
      <c r="Z3707" s="143"/>
      <c r="AA3707" s="143"/>
      <c r="AB3707" s="143"/>
      <c r="AC3707" s="37"/>
    </row>
    <row r="3708" spans="1:29">
      <c r="A3708" s="442"/>
      <c r="B3708" s="433" t="s">
        <v>763</v>
      </c>
      <c r="C3708" s="433"/>
      <c r="D3708" s="433"/>
      <c r="E3708" s="433"/>
      <c r="F3708" s="433"/>
      <c r="G3708" s="433"/>
      <c r="H3708" s="157">
        <f>(H3707/D3703)*G3703*H3701</f>
        <v>-1776</v>
      </c>
      <c r="I3708" s="115"/>
      <c r="J3708" s="115"/>
      <c r="K3708" s="115"/>
      <c r="L3708" s="115"/>
      <c r="M3708" s="115"/>
      <c r="N3708" s="115"/>
      <c r="O3708" s="115"/>
      <c r="P3708" s="115"/>
      <c r="Q3708" s="115"/>
      <c r="Z3708" s="143"/>
      <c r="AA3708" s="143"/>
      <c r="AB3708" s="143"/>
      <c r="AC3708" s="37"/>
    </row>
    <row r="3709" spans="1:29">
      <c r="A3709" s="442"/>
      <c r="B3709" s="432" t="s">
        <v>766</v>
      </c>
      <c r="C3709" s="432"/>
      <c r="D3709" s="432"/>
      <c r="E3709" s="432"/>
      <c r="F3709" s="432"/>
      <c r="G3709" s="432"/>
      <c r="H3709" s="115"/>
      <c r="I3709" s="130">
        <v>2</v>
      </c>
      <c r="J3709" s="130">
        <v>2</v>
      </c>
      <c r="K3709" s="130">
        <v>2</v>
      </c>
      <c r="L3709" s="130">
        <v>2</v>
      </c>
      <c r="M3709" s="130">
        <v>2</v>
      </c>
      <c r="N3709" s="115"/>
      <c r="O3709" s="115"/>
      <c r="P3709" s="115"/>
      <c r="Q3709" s="115"/>
      <c r="Z3709" s="143"/>
      <c r="AA3709" s="143"/>
      <c r="AB3709" s="143"/>
      <c r="AC3709" s="37"/>
    </row>
    <row r="3710" spans="1:29">
      <c r="A3710" s="442"/>
      <c r="B3710" s="433" t="s">
        <v>767</v>
      </c>
      <c r="C3710" s="433"/>
      <c r="D3710" s="433"/>
      <c r="E3710" s="433"/>
      <c r="F3710" s="433"/>
      <c r="G3710" s="433"/>
      <c r="H3710" s="115"/>
      <c r="I3710" s="157">
        <f>(I3709/D3703)*G3703*I3701*I3704</f>
        <v>59.2</v>
      </c>
      <c r="J3710" s="157">
        <f>(J3709/D3703)*G3703*I3701*J3704</f>
        <v>59.2</v>
      </c>
      <c r="K3710" s="157">
        <f>(K3709/D3703)*G3703*I3701*K3704</f>
        <v>29.6</v>
      </c>
      <c r="L3710" s="157">
        <f>(L3709/D3703)*G3703*I3701*L3704</f>
        <v>325.60000000000002</v>
      </c>
      <c r="M3710" s="157">
        <f>(M3709/D3703)*G3703*I3701*M3704</f>
        <v>59.2</v>
      </c>
      <c r="N3710" s="115"/>
      <c r="O3710" s="115"/>
      <c r="P3710" s="115"/>
      <c r="Q3710" s="115"/>
      <c r="Z3710" s="143"/>
      <c r="AA3710" s="143"/>
      <c r="AB3710" s="143"/>
      <c r="AC3710" s="37"/>
    </row>
    <row r="3711" spans="1:29">
      <c r="A3711" s="442"/>
      <c r="B3711" s="432" t="s">
        <v>744</v>
      </c>
      <c r="C3711" s="432"/>
      <c r="D3711" s="432"/>
      <c r="E3711" s="432"/>
      <c r="F3711" s="432"/>
      <c r="G3711" s="432"/>
      <c r="H3711" s="158">
        <v>1</v>
      </c>
      <c r="I3711" s="115"/>
      <c r="J3711" s="115"/>
      <c r="K3711" s="115"/>
      <c r="L3711" s="115"/>
      <c r="M3711" s="115"/>
      <c r="N3711" s="115"/>
      <c r="O3711" s="115"/>
      <c r="P3711" s="115"/>
      <c r="Q3711" s="115"/>
      <c r="Z3711" s="143"/>
      <c r="AA3711" s="143"/>
      <c r="AB3711" s="143"/>
      <c r="AC3711" s="37"/>
    </row>
    <row r="3712" spans="1:29">
      <c r="A3712" s="442"/>
      <c r="B3712" s="433" t="s">
        <v>745</v>
      </c>
      <c r="C3712" s="433"/>
      <c r="D3712" s="433"/>
      <c r="E3712" s="433"/>
      <c r="F3712" s="433"/>
      <c r="G3712" s="433"/>
      <c r="H3712" s="157">
        <f>(H3711/D3703)*G3703*H3701</f>
        <v>888</v>
      </c>
      <c r="I3712" s="115"/>
      <c r="J3712" s="115"/>
      <c r="K3712" s="115"/>
      <c r="L3712" s="115"/>
      <c r="M3712" s="115"/>
      <c r="N3712" s="115"/>
      <c r="O3712" s="115"/>
      <c r="P3712" s="115"/>
      <c r="Q3712" s="115"/>
      <c r="Z3712" s="143"/>
      <c r="AA3712" s="143"/>
      <c r="AB3712" s="143"/>
      <c r="AC3712" s="37"/>
    </row>
    <row r="3713" spans="1:29">
      <c r="A3713" s="442"/>
      <c r="B3713" s="432"/>
      <c r="C3713" s="432"/>
      <c r="D3713" s="432"/>
      <c r="E3713" s="432"/>
      <c r="F3713" s="432"/>
      <c r="G3713" s="432"/>
      <c r="H3713" s="115"/>
      <c r="I3713" s="115"/>
      <c r="J3713" s="115"/>
      <c r="K3713" s="115"/>
      <c r="L3713" s="115"/>
      <c r="M3713" s="115"/>
      <c r="N3713" s="115"/>
      <c r="O3713" s="115"/>
      <c r="P3713" s="115"/>
      <c r="Q3713" s="115"/>
      <c r="Z3713" s="143"/>
      <c r="AA3713" s="143"/>
      <c r="AB3713" s="143"/>
      <c r="AC3713" s="37"/>
    </row>
    <row r="3714" spans="1:29">
      <c r="A3714" s="442"/>
      <c r="B3714" s="433"/>
      <c r="C3714" s="433"/>
      <c r="D3714" s="433"/>
      <c r="E3714" s="433"/>
      <c r="F3714" s="433"/>
      <c r="G3714" s="433"/>
      <c r="H3714" s="115"/>
      <c r="I3714" s="115"/>
      <c r="J3714" s="115"/>
      <c r="K3714" s="115"/>
      <c r="L3714" s="115"/>
      <c r="M3714" s="115"/>
      <c r="N3714" s="115"/>
      <c r="O3714" s="115"/>
      <c r="P3714" s="115"/>
      <c r="Q3714" s="115"/>
      <c r="Z3714" s="143"/>
      <c r="AA3714" s="143"/>
      <c r="AB3714" s="143"/>
      <c r="AC3714" s="37"/>
    </row>
    <row r="3715" spans="1:29">
      <c r="A3715" s="442"/>
      <c r="B3715" s="448" t="s">
        <v>720</v>
      </c>
      <c r="C3715" s="448"/>
      <c r="D3715" s="448"/>
      <c r="E3715" s="448"/>
      <c r="F3715" s="448"/>
      <c r="G3715" s="448"/>
      <c r="H3715" s="152">
        <f t="shared" ref="H3715:Q3715" si="237">H3705+H3707+H3709+H3711+H3713</f>
        <v>3</v>
      </c>
      <c r="I3715" s="152">
        <f t="shared" si="237"/>
        <v>2</v>
      </c>
      <c r="J3715" s="152">
        <f t="shared" si="237"/>
        <v>2</v>
      </c>
      <c r="K3715" s="152">
        <f t="shared" si="237"/>
        <v>2</v>
      </c>
      <c r="L3715" s="152">
        <f t="shared" si="237"/>
        <v>2</v>
      </c>
      <c r="M3715" s="152">
        <f t="shared" si="237"/>
        <v>2</v>
      </c>
      <c r="N3715" s="152">
        <f t="shared" si="237"/>
        <v>0</v>
      </c>
      <c r="O3715" s="152">
        <f t="shared" si="237"/>
        <v>0</v>
      </c>
      <c r="P3715" s="152">
        <f t="shared" si="237"/>
        <v>0</v>
      </c>
      <c r="Q3715" s="152">
        <f t="shared" si="237"/>
        <v>0</v>
      </c>
      <c r="Z3715" s="143"/>
      <c r="AA3715" s="143"/>
      <c r="AB3715" s="143"/>
      <c r="AC3715" s="37"/>
    </row>
    <row r="3716" spans="1:29">
      <c r="A3716" s="442"/>
      <c r="B3716" s="439" t="s">
        <v>695</v>
      </c>
      <c r="C3716" s="439"/>
      <c r="D3716" s="439"/>
      <c r="E3716" s="439"/>
      <c r="F3716" s="439"/>
      <c r="G3716" s="439"/>
      <c r="H3716" s="117">
        <f t="shared" ref="H3716:Q3716" si="238">H3706+H3708+H3710+H3712+H3714</f>
        <v>2664</v>
      </c>
      <c r="I3716" s="117">
        <f t="shared" si="238"/>
        <v>59.2</v>
      </c>
      <c r="J3716" s="117">
        <f t="shared" si="238"/>
        <v>59.2</v>
      </c>
      <c r="K3716" s="117">
        <f t="shared" si="238"/>
        <v>29.6</v>
      </c>
      <c r="L3716" s="117">
        <f t="shared" si="238"/>
        <v>325.60000000000002</v>
      </c>
      <c r="M3716" s="117">
        <f t="shared" si="238"/>
        <v>59.2</v>
      </c>
      <c r="N3716" s="117">
        <f t="shared" si="238"/>
        <v>0</v>
      </c>
      <c r="O3716" s="117">
        <f t="shared" si="238"/>
        <v>0</v>
      </c>
      <c r="P3716" s="117">
        <f t="shared" si="238"/>
        <v>0</v>
      </c>
      <c r="Q3716" s="117">
        <f t="shared" si="238"/>
        <v>0</v>
      </c>
      <c r="Z3716" s="143"/>
      <c r="AA3716" s="143"/>
      <c r="AB3716" s="143"/>
      <c r="AC3716" s="37"/>
    </row>
    <row r="3717" spans="1:29">
      <c r="A3717" s="442"/>
      <c r="B3717" s="449" t="s">
        <v>746</v>
      </c>
      <c r="C3717" s="449"/>
      <c r="D3717" s="449"/>
      <c r="E3717" s="449"/>
      <c r="F3717" s="449"/>
      <c r="G3717" s="449"/>
      <c r="H3717" s="470">
        <f>H3716</f>
        <v>2664</v>
      </c>
      <c r="I3717" s="470"/>
      <c r="J3717" s="470"/>
      <c r="K3717" s="470"/>
      <c r="L3717" s="470"/>
      <c r="M3717" s="470"/>
      <c r="N3717" s="470"/>
      <c r="O3717" s="470"/>
      <c r="P3717" s="470"/>
      <c r="Q3717" s="470"/>
      <c r="Z3717" s="143"/>
      <c r="AA3717" s="143"/>
      <c r="AB3717" s="143"/>
      <c r="AC3717" s="37"/>
    </row>
    <row r="3718" spans="1:29">
      <c r="A3718" s="442"/>
      <c r="B3718" s="449" t="s">
        <v>747</v>
      </c>
      <c r="C3718" s="449"/>
      <c r="D3718" s="449"/>
      <c r="E3718" s="449"/>
      <c r="F3718" s="449"/>
      <c r="G3718" s="449"/>
      <c r="H3718" s="470">
        <f>SUM(I3716:M3716)</f>
        <v>532.80000000000007</v>
      </c>
      <c r="I3718" s="470"/>
      <c r="J3718" s="470"/>
      <c r="K3718" s="470"/>
      <c r="L3718" s="470"/>
      <c r="M3718" s="470"/>
      <c r="N3718" s="470"/>
      <c r="O3718" s="470"/>
      <c r="P3718" s="470"/>
      <c r="Q3718" s="470"/>
      <c r="Z3718" s="143"/>
      <c r="AA3718" s="143"/>
      <c r="AB3718" s="143"/>
      <c r="AC3718" s="37"/>
    </row>
    <row r="3719" spans="1:29">
      <c r="A3719" s="442"/>
      <c r="B3719" s="449" t="s">
        <v>748</v>
      </c>
      <c r="C3719" s="449"/>
      <c r="D3719" s="449"/>
      <c r="E3719" s="449"/>
      <c r="F3719" s="449"/>
      <c r="G3719" s="449"/>
      <c r="H3719" s="470">
        <f>SUM(N3715:O3715)</f>
        <v>0</v>
      </c>
      <c r="I3719" s="470"/>
      <c r="J3719" s="470"/>
      <c r="K3719" s="470"/>
      <c r="L3719" s="470"/>
      <c r="M3719" s="470"/>
      <c r="N3719" s="470"/>
      <c r="O3719" s="470"/>
      <c r="P3719" s="470"/>
      <c r="Q3719" s="470"/>
      <c r="Z3719" s="143"/>
      <c r="AA3719" s="143"/>
      <c r="AB3719" s="143"/>
      <c r="AC3719" s="37"/>
    </row>
    <row r="3720" spans="1:29">
      <c r="A3720" s="442"/>
      <c r="B3720" s="439" t="s">
        <v>721</v>
      </c>
      <c r="C3720" s="439"/>
      <c r="D3720" s="439"/>
      <c r="E3720" s="439"/>
      <c r="F3720" s="439"/>
      <c r="G3720" s="439"/>
      <c r="H3720" s="470">
        <f>SUM(H3717:O3719)</f>
        <v>3196.8</v>
      </c>
      <c r="I3720" s="470"/>
      <c r="J3720" s="470"/>
      <c r="K3720" s="470"/>
      <c r="L3720" s="470"/>
      <c r="M3720" s="470"/>
      <c r="N3720" s="470"/>
      <c r="O3720" s="470"/>
      <c r="P3720" s="470"/>
      <c r="Q3720" s="470"/>
      <c r="Z3720" s="143"/>
      <c r="AA3720" s="143"/>
      <c r="AB3720" s="143"/>
      <c r="AC3720" s="37"/>
    </row>
    <row r="3721" spans="1:29">
      <c r="A3721" s="442"/>
      <c r="B3721" s="450" t="s">
        <v>749</v>
      </c>
      <c r="C3721" s="450"/>
      <c r="D3721" s="450"/>
      <c r="E3721" s="450"/>
      <c r="F3721" s="450"/>
      <c r="G3721" s="450"/>
      <c r="H3721" s="471">
        <f>H3720/G3703</f>
        <v>0.36000000000000004</v>
      </c>
      <c r="I3721" s="471"/>
      <c r="J3721" s="471"/>
      <c r="K3721" s="471"/>
      <c r="L3721" s="471"/>
      <c r="M3721" s="471"/>
      <c r="N3721" s="471"/>
      <c r="O3721" s="471"/>
      <c r="P3721" s="471"/>
      <c r="Q3721" s="471"/>
      <c r="Z3721" s="143"/>
      <c r="AA3721" s="143"/>
      <c r="AB3721" s="143"/>
      <c r="AC3721" s="37"/>
    </row>
    <row r="3722" spans="1:29" s="129" customFormat="1">
      <c r="A3722" s="121"/>
      <c r="B3722" s="121"/>
      <c r="C3722" s="121"/>
      <c r="D3722" s="121"/>
      <c r="E3722" s="121"/>
      <c r="F3722" s="122"/>
      <c r="G3722" s="122"/>
      <c r="H3722" s="123"/>
      <c r="I3722" s="124"/>
      <c r="J3722" s="124"/>
      <c r="K3722" s="124"/>
      <c r="L3722" s="125"/>
      <c r="M3722" s="125"/>
      <c r="N3722" s="127"/>
      <c r="O3722" s="127"/>
      <c r="P3722" s="127"/>
      <c r="Q3722" s="127"/>
      <c r="R3722" s="127"/>
      <c r="S3722" s="127"/>
      <c r="T3722" s="127"/>
      <c r="U3722" s="127"/>
      <c r="V3722" s="127"/>
      <c r="W3722" s="127"/>
      <c r="X3722" s="127"/>
      <c r="Y3722" s="127"/>
      <c r="Z3722" s="143"/>
      <c r="AA3722" s="143"/>
      <c r="AB3722" s="143"/>
      <c r="AC3722" s="37"/>
    </row>
    <row r="3723" spans="1:29" ht="15" customHeight="1">
      <c r="A3723" s="422" t="s">
        <v>678</v>
      </c>
      <c r="B3723" s="422" t="s">
        <v>679</v>
      </c>
      <c r="C3723" s="422" t="s">
        <v>680</v>
      </c>
      <c r="D3723" s="422" t="s">
        <v>681</v>
      </c>
      <c r="E3723" s="422" t="s">
        <v>682</v>
      </c>
      <c r="F3723" s="423" t="s">
        <v>683</v>
      </c>
      <c r="G3723" s="423" t="s">
        <v>684</v>
      </c>
      <c r="H3723" s="138">
        <v>0.55000000000000004</v>
      </c>
      <c r="I3723" s="451">
        <v>0.25</v>
      </c>
      <c r="J3723" s="451"/>
      <c r="K3723" s="451"/>
      <c r="L3723" s="451"/>
      <c r="M3723" s="444">
        <v>0.1</v>
      </c>
      <c r="N3723" s="444"/>
      <c r="O3723" s="139">
        <v>0.1</v>
      </c>
      <c r="P3723" s="102"/>
      <c r="Z3723" s="143"/>
      <c r="AA3723" s="143"/>
      <c r="AB3723" s="143"/>
      <c r="AC3723" s="37"/>
    </row>
    <row r="3724" spans="1:29" ht="14.25" customHeight="1">
      <c r="A3724" s="422"/>
      <c r="B3724" s="422"/>
      <c r="C3724" s="422"/>
      <c r="D3724" s="422"/>
      <c r="E3724" s="422"/>
      <c r="F3724" s="422"/>
      <c r="G3724" s="422"/>
      <c r="H3724" s="445" t="s">
        <v>727</v>
      </c>
      <c r="I3724" s="452" t="s">
        <v>728</v>
      </c>
      <c r="J3724" s="452"/>
      <c r="K3724" s="452"/>
      <c r="L3724" s="452"/>
      <c r="M3724" s="446" t="s">
        <v>729</v>
      </c>
      <c r="N3724" s="446"/>
      <c r="O3724" s="447" t="s">
        <v>730</v>
      </c>
      <c r="P3724" s="102"/>
      <c r="Z3724" s="143"/>
      <c r="AA3724" s="143"/>
      <c r="AB3724" s="143"/>
      <c r="AC3724" s="37"/>
    </row>
    <row r="3725" spans="1:29" ht="67.5" customHeight="1">
      <c r="A3725" s="442" t="s">
        <v>515</v>
      </c>
      <c r="B3725" s="525" t="s">
        <v>808</v>
      </c>
      <c r="C3725" s="428">
        <v>82</v>
      </c>
      <c r="D3725" s="428">
        <v>85</v>
      </c>
      <c r="E3725" s="474" t="s">
        <v>618</v>
      </c>
      <c r="F3725" s="429">
        <v>5900</v>
      </c>
      <c r="G3725" s="429">
        <f>D3725*F3725</f>
        <v>501500</v>
      </c>
      <c r="H3725" s="445"/>
      <c r="I3725" s="154" t="s">
        <v>809</v>
      </c>
      <c r="J3725" s="154" t="s">
        <v>810</v>
      </c>
      <c r="K3725" s="154" t="s">
        <v>811</v>
      </c>
      <c r="L3725" s="154" t="s">
        <v>812</v>
      </c>
      <c r="M3725" s="144" t="s">
        <v>736</v>
      </c>
      <c r="N3725" s="144" t="s">
        <v>737</v>
      </c>
      <c r="O3725" s="447"/>
      <c r="P3725" s="102"/>
      <c r="Z3725" s="143"/>
      <c r="AA3725" s="143"/>
      <c r="AB3725" s="143"/>
      <c r="AC3725" s="37"/>
    </row>
    <row r="3726" spans="1:29" ht="39" customHeight="1">
      <c r="A3726" s="442"/>
      <c r="B3726" s="525"/>
      <c r="C3726" s="525"/>
      <c r="D3726" s="525"/>
      <c r="E3726" s="525"/>
      <c r="F3726" s="525"/>
      <c r="G3726" s="525"/>
      <c r="H3726" s="525"/>
      <c r="I3726" s="153">
        <v>0.2</v>
      </c>
      <c r="J3726" s="153">
        <v>0.1</v>
      </c>
      <c r="K3726" s="153">
        <v>0.6</v>
      </c>
      <c r="L3726" s="153">
        <v>0.1</v>
      </c>
      <c r="M3726" s="144">
        <v>0.9</v>
      </c>
      <c r="N3726" s="144">
        <v>0.1</v>
      </c>
      <c r="O3726" s="447"/>
      <c r="P3726" s="102"/>
      <c r="Z3726" s="143"/>
      <c r="AA3726" s="143"/>
      <c r="AB3726" s="143"/>
      <c r="AC3726" s="37"/>
    </row>
    <row r="3727" spans="1:29">
      <c r="A3727" s="442"/>
      <c r="B3727" s="432" t="s">
        <v>818</v>
      </c>
      <c r="C3727" s="432"/>
      <c r="D3727" s="432"/>
      <c r="E3727" s="432"/>
      <c r="F3727" s="432"/>
      <c r="G3727" s="432"/>
      <c r="H3727" s="158">
        <v>82</v>
      </c>
      <c r="I3727" s="115"/>
      <c r="J3727" s="115"/>
      <c r="K3727" s="115"/>
      <c r="L3727" s="115"/>
      <c r="M3727" s="115"/>
      <c r="N3727" s="115"/>
      <c r="O3727" s="115"/>
      <c r="P3727" s="102"/>
      <c r="Z3727" s="143"/>
      <c r="AA3727" s="143"/>
      <c r="AB3727" s="143"/>
      <c r="AC3727" s="37"/>
    </row>
    <row r="3728" spans="1:29">
      <c r="A3728" s="442"/>
      <c r="B3728" s="433" t="s">
        <v>819</v>
      </c>
      <c r="C3728" s="433"/>
      <c r="D3728" s="433"/>
      <c r="E3728" s="433"/>
      <c r="F3728" s="433"/>
      <c r="G3728" s="433"/>
      <c r="H3728" s="157">
        <f>(H3727/D3725)*G3725*H3723</f>
        <v>266090</v>
      </c>
      <c r="I3728" s="115"/>
      <c r="J3728" s="115"/>
      <c r="K3728" s="115"/>
      <c r="L3728" s="115"/>
      <c r="M3728" s="115"/>
      <c r="N3728" s="115"/>
      <c r="O3728" s="115"/>
      <c r="P3728" s="102"/>
      <c r="Z3728" s="143"/>
      <c r="AA3728" s="143"/>
      <c r="AB3728" s="143"/>
      <c r="AC3728" s="37"/>
    </row>
    <row r="3729" spans="1:29" ht="14.25" customHeight="1">
      <c r="A3729" s="442"/>
      <c r="B3729" s="432" t="s">
        <v>760</v>
      </c>
      <c r="C3729" s="432"/>
      <c r="D3729" s="432"/>
      <c r="E3729" s="432"/>
      <c r="F3729" s="432"/>
      <c r="G3729" s="432"/>
      <c r="H3729" s="234">
        <f>-1</f>
        <v>-1</v>
      </c>
      <c r="I3729" s="130">
        <v>77</v>
      </c>
      <c r="J3729" s="130">
        <v>77</v>
      </c>
      <c r="K3729" s="130">
        <v>77</v>
      </c>
      <c r="L3729" s="115"/>
      <c r="M3729" s="170">
        <v>77</v>
      </c>
      <c r="N3729" s="170">
        <v>77</v>
      </c>
      <c r="O3729" s="115"/>
      <c r="P3729" s="102"/>
      <c r="Z3729" s="143"/>
      <c r="AA3729" s="143"/>
      <c r="AB3729" s="143"/>
      <c r="AC3729" s="37"/>
    </row>
    <row r="3730" spans="1:29">
      <c r="A3730" s="442"/>
      <c r="B3730" s="433" t="s">
        <v>761</v>
      </c>
      <c r="C3730" s="433"/>
      <c r="D3730" s="433"/>
      <c r="E3730" s="433"/>
      <c r="F3730" s="433"/>
      <c r="G3730" s="433"/>
      <c r="H3730" s="236">
        <f>(H3729/D3725)*G3725*H3723</f>
        <v>-3245.0000000000005</v>
      </c>
      <c r="I3730" s="157">
        <f>(I3729/D3725)*G3725*I3723*I3726</f>
        <v>22715</v>
      </c>
      <c r="J3730" s="157">
        <f>(J3729/D3725)*G3725*I3723*J3726</f>
        <v>11357.5</v>
      </c>
      <c r="K3730" s="157">
        <f>(K3729/D3725)*G3725*I3723*K3726</f>
        <v>68145</v>
      </c>
      <c r="L3730" s="280"/>
      <c r="M3730" s="157">
        <f>(M3729/D3725)*G3725*M3723*M3726</f>
        <v>40887</v>
      </c>
      <c r="N3730" s="157">
        <f>(N3729/D3725)*M3723*N3726*G3725</f>
        <v>4543</v>
      </c>
      <c r="O3730" s="280"/>
      <c r="P3730" s="141"/>
      <c r="Z3730" s="143"/>
      <c r="AA3730" s="143"/>
      <c r="AB3730" s="143"/>
      <c r="AC3730" s="37"/>
    </row>
    <row r="3731" spans="1:29">
      <c r="A3731" s="442"/>
      <c r="B3731" s="432" t="s">
        <v>762</v>
      </c>
      <c r="C3731" s="432"/>
      <c r="D3731" s="432"/>
      <c r="E3731" s="432"/>
      <c r="F3731" s="432"/>
      <c r="G3731" s="432"/>
      <c r="H3731" s="148"/>
      <c r="I3731" s="130">
        <v>4</v>
      </c>
      <c r="J3731" s="130">
        <v>4</v>
      </c>
      <c r="K3731" s="130">
        <v>4</v>
      </c>
      <c r="L3731" s="130">
        <v>81</v>
      </c>
      <c r="M3731" s="170">
        <v>4</v>
      </c>
      <c r="N3731" s="170">
        <v>4</v>
      </c>
      <c r="O3731" s="117"/>
      <c r="P3731" s="102"/>
      <c r="Z3731" s="143"/>
      <c r="AA3731" s="143"/>
      <c r="AB3731" s="143"/>
      <c r="AC3731" s="37"/>
    </row>
    <row r="3732" spans="1:29">
      <c r="A3732" s="442"/>
      <c r="B3732" s="433" t="s">
        <v>763</v>
      </c>
      <c r="C3732" s="433"/>
      <c r="D3732" s="433"/>
      <c r="E3732" s="433"/>
      <c r="F3732" s="433"/>
      <c r="G3732" s="433"/>
      <c r="H3732" s="150"/>
      <c r="I3732" s="157">
        <f>(I3731/D3725)*G3725*I3723*I3726</f>
        <v>1180</v>
      </c>
      <c r="J3732" s="157">
        <f>(J3731/D3725)*G3725*I3723*J3726</f>
        <v>590</v>
      </c>
      <c r="K3732" s="157">
        <f>(K3731/D3725)*G3725*I3723*K3726</f>
        <v>3540</v>
      </c>
      <c r="L3732" s="157">
        <f>(L3731/D3725)*G3725*I3723*L3726</f>
        <v>11947.5</v>
      </c>
      <c r="M3732" s="157">
        <f>(M3731/D3725)*G3725*M3723*M3726</f>
        <v>2124</v>
      </c>
      <c r="N3732" s="157">
        <f>(N3731/D3725)*G3725*M3723*N3726</f>
        <v>236</v>
      </c>
      <c r="O3732" s="115"/>
      <c r="P3732" s="102"/>
    </row>
    <row r="3733" spans="1:29">
      <c r="A3733" s="442"/>
      <c r="B3733" s="432" t="s">
        <v>764</v>
      </c>
      <c r="C3733" s="432"/>
      <c r="D3733" s="432"/>
      <c r="E3733" s="432"/>
      <c r="F3733" s="432"/>
      <c r="G3733" s="432"/>
      <c r="H3733" s="115"/>
      <c r="I3733" s="115"/>
      <c r="J3733" s="115"/>
      <c r="K3733" s="115"/>
      <c r="L3733" s="115"/>
      <c r="M3733" s="115"/>
      <c r="N3733" s="115"/>
      <c r="O3733" s="170">
        <v>81</v>
      </c>
      <c r="P3733" s="102"/>
    </row>
    <row r="3734" spans="1:29">
      <c r="A3734" s="442"/>
      <c r="B3734" s="433" t="s">
        <v>765</v>
      </c>
      <c r="C3734" s="433"/>
      <c r="D3734" s="433"/>
      <c r="E3734" s="433"/>
      <c r="F3734" s="433"/>
      <c r="G3734" s="433"/>
      <c r="H3734" s="115"/>
      <c r="I3734" s="115"/>
      <c r="J3734" s="115"/>
      <c r="K3734" s="115"/>
      <c r="L3734" s="115"/>
      <c r="M3734" s="115"/>
      <c r="N3734" s="115"/>
      <c r="O3734" s="157">
        <f>(O3733/D3725)*G3725*O3723</f>
        <v>47790</v>
      </c>
      <c r="P3734" s="102"/>
    </row>
    <row r="3735" spans="1:29">
      <c r="A3735" s="442"/>
      <c r="B3735" s="432"/>
      <c r="C3735" s="432"/>
      <c r="D3735" s="432"/>
      <c r="E3735" s="432"/>
      <c r="F3735" s="432"/>
      <c r="G3735" s="432"/>
      <c r="H3735" s="115"/>
      <c r="I3735" s="115"/>
      <c r="J3735" s="115"/>
      <c r="K3735" s="115"/>
      <c r="L3735" s="115"/>
      <c r="M3735" s="115"/>
      <c r="N3735" s="115"/>
      <c r="O3735" s="115"/>
      <c r="P3735" s="102"/>
    </row>
    <row r="3736" spans="1:29">
      <c r="A3736" s="442"/>
      <c r="B3736" s="433"/>
      <c r="C3736" s="433"/>
      <c r="D3736" s="433"/>
      <c r="E3736" s="433"/>
      <c r="F3736" s="433"/>
      <c r="G3736" s="433"/>
      <c r="H3736" s="115"/>
      <c r="I3736" s="115"/>
      <c r="J3736" s="115"/>
      <c r="K3736" s="115"/>
      <c r="L3736" s="115"/>
      <c r="M3736" s="115"/>
      <c r="N3736" s="115"/>
      <c r="O3736" s="115"/>
      <c r="P3736" s="102"/>
    </row>
    <row r="3737" spans="1:29">
      <c r="A3737" s="442"/>
      <c r="B3737" s="448" t="s">
        <v>720</v>
      </c>
      <c r="C3737" s="448"/>
      <c r="D3737" s="448"/>
      <c r="E3737" s="448"/>
      <c r="F3737" s="448"/>
      <c r="G3737" s="448"/>
      <c r="H3737" s="152">
        <f t="shared" ref="H3737:O3738" si="239">H3727+H3729+H3731+H3733+H3735</f>
        <v>81</v>
      </c>
      <c r="I3737" s="152">
        <f t="shared" si="239"/>
        <v>81</v>
      </c>
      <c r="J3737" s="152">
        <f t="shared" si="239"/>
        <v>81</v>
      </c>
      <c r="K3737" s="152">
        <f t="shared" si="239"/>
        <v>81</v>
      </c>
      <c r="L3737" s="152">
        <f t="shared" si="239"/>
        <v>81</v>
      </c>
      <c r="M3737" s="152">
        <f t="shared" si="239"/>
        <v>81</v>
      </c>
      <c r="N3737" s="152">
        <f t="shared" si="239"/>
        <v>81</v>
      </c>
      <c r="O3737" s="152">
        <f t="shared" si="239"/>
        <v>81</v>
      </c>
      <c r="P3737" s="102"/>
    </row>
    <row r="3738" spans="1:29">
      <c r="A3738" s="442"/>
      <c r="B3738" s="439" t="s">
        <v>695</v>
      </c>
      <c r="C3738" s="439"/>
      <c r="D3738" s="439"/>
      <c r="E3738" s="439"/>
      <c r="F3738" s="439"/>
      <c r="G3738" s="439"/>
      <c r="H3738" s="117">
        <f t="shared" si="239"/>
        <v>262845</v>
      </c>
      <c r="I3738" s="117">
        <f t="shared" si="239"/>
        <v>23895</v>
      </c>
      <c r="J3738" s="117">
        <f t="shared" si="239"/>
        <v>11947.5</v>
      </c>
      <c r="K3738" s="117">
        <f t="shared" si="239"/>
        <v>71685</v>
      </c>
      <c r="L3738" s="117">
        <f t="shared" si="239"/>
        <v>11947.5</v>
      </c>
      <c r="M3738" s="117">
        <f t="shared" si="239"/>
        <v>43011</v>
      </c>
      <c r="N3738" s="117">
        <f t="shared" si="239"/>
        <v>4779</v>
      </c>
      <c r="O3738" s="117">
        <f t="shared" si="239"/>
        <v>47790</v>
      </c>
      <c r="P3738" s="102"/>
    </row>
    <row r="3739" spans="1:29">
      <c r="A3739" s="442"/>
      <c r="B3739" s="449" t="s">
        <v>746</v>
      </c>
      <c r="C3739" s="449"/>
      <c r="D3739" s="449"/>
      <c r="E3739" s="449"/>
      <c r="F3739" s="449"/>
      <c r="G3739" s="449"/>
      <c r="H3739" s="440">
        <f>SUM(H3738)</f>
        <v>262845</v>
      </c>
      <c r="I3739" s="440"/>
      <c r="J3739" s="440"/>
      <c r="K3739" s="440"/>
      <c r="L3739" s="440"/>
      <c r="M3739" s="440"/>
      <c r="N3739" s="440"/>
      <c r="O3739" s="440"/>
      <c r="P3739" s="102"/>
    </row>
    <row r="3740" spans="1:29">
      <c r="A3740" s="442"/>
      <c r="B3740" s="449" t="s">
        <v>747</v>
      </c>
      <c r="C3740" s="449"/>
      <c r="D3740" s="449"/>
      <c r="E3740" s="449"/>
      <c r="F3740" s="449"/>
      <c r="G3740" s="449"/>
      <c r="H3740" s="440">
        <f>SUM(I3738:L3738)</f>
        <v>119475</v>
      </c>
      <c r="I3740" s="440"/>
      <c r="J3740" s="440"/>
      <c r="K3740" s="440"/>
      <c r="L3740" s="440"/>
      <c r="M3740" s="440"/>
      <c r="N3740" s="440"/>
      <c r="O3740" s="440"/>
      <c r="P3740" s="102"/>
    </row>
    <row r="3741" spans="1:29">
      <c r="A3741" s="442"/>
      <c r="B3741" s="449" t="s">
        <v>748</v>
      </c>
      <c r="C3741" s="449"/>
      <c r="D3741" s="449"/>
      <c r="E3741" s="449"/>
      <c r="F3741" s="449"/>
      <c r="G3741" s="449"/>
      <c r="H3741" s="440">
        <f>SUM(M3738:O3738)</f>
        <v>95580</v>
      </c>
      <c r="I3741" s="440"/>
      <c r="J3741" s="440"/>
      <c r="K3741" s="440"/>
      <c r="L3741" s="440"/>
      <c r="M3741" s="440"/>
      <c r="N3741" s="440"/>
      <c r="O3741" s="440"/>
      <c r="P3741" s="102"/>
    </row>
    <row r="3742" spans="1:29">
      <c r="A3742" s="442"/>
      <c r="B3742" s="439" t="s">
        <v>721</v>
      </c>
      <c r="C3742" s="439"/>
      <c r="D3742" s="439"/>
      <c r="E3742" s="439"/>
      <c r="F3742" s="439"/>
      <c r="G3742" s="439"/>
      <c r="H3742" s="440">
        <f>SUM(H3739:O3741)</f>
        <v>477900</v>
      </c>
      <c r="I3742" s="440"/>
      <c r="J3742" s="440"/>
      <c r="K3742" s="440"/>
      <c r="L3742" s="440"/>
      <c r="M3742" s="440"/>
      <c r="N3742" s="440"/>
      <c r="O3742" s="440"/>
      <c r="P3742" s="102"/>
    </row>
    <row r="3743" spans="1:29">
      <c r="A3743" s="442"/>
      <c r="B3743" s="450" t="s">
        <v>749</v>
      </c>
      <c r="C3743" s="450"/>
      <c r="D3743" s="450"/>
      <c r="E3743" s="450"/>
      <c r="F3743" s="450"/>
      <c r="G3743" s="450"/>
      <c r="H3743" s="443">
        <f>H3742/G3725</f>
        <v>0.95294117647058818</v>
      </c>
      <c r="I3743" s="443"/>
      <c r="J3743" s="443"/>
      <c r="K3743" s="443"/>
      <c r="L3743" s="443"/>
      <c r="M3743" s="443"/>
      <c r="N3743" s="443"/>
      <c r="O3743" s="443"/>
      <c r="P3743" s="102"/>
    </row>
    <row r="3744" spans="1:29" s="129" customFormat="1">
      <c r="A3744" s="121"/>
      <c r="B3744" s="121"/>
      <c r="C3744" s="121"/>
      <c r="D3744" s="121"/>
      <c r="E3744" s="121"/>
      <c r="F3744" s="122"/>
      <c r="G3744" s="122"/>
      <c r="H3744" s="123"/>
      <c r="I3744" s="124"/>
      <c r="J3744" s="124"/>
      <c r="K3744" s="124"/>
      <c r="L3744" s="125"/>
      <c r="M3744" s="125"/>
      <c r="N3744" s="127"/>
      <c r="O3744" s="127"/>
      <c r="P3744" s="127"/>
      <c r="Q3744" s="127"/>
      <c r="R3744" s="127"/>
      <c r="S3744" s="127"/>
      <c r="T3744" s="127"/>
      <c r="U3744" s="127"/>
      <c r="V3744" s="127"/>
      <c r="W3744" s="127"/>
      <c r="X3744" s="127"/>
      <c r="Y3744" s="127"/>
    </row>
    <row r="3745" spans="1:25" ht="21.75" customHeight="1">
      <c r="A3745" s="422" t="s">
        <v>678</v>
      </c>
      <c r="B3745" s="422" t="s">
        <v>679</v>
      </c>
      <c r="C3745" s="422" t="s">
        <v>680</v>
      </c>
      <c r="D3745" s="422" t="s">
        <v>681</v>
      </c>
      <c r="E3745" s="422" t="s">
        <v>682</v>
      </c>
      <c r="F3745" s="423" t="s">
        <v>683</v>
      </c>
      <c r="G3745" s="423" t="s">
        <v>684</v>
      </c>
      <c r="H3745" s="138">
        <v>0.15</v>
      </c>
      <c r="I3745" s="451">
        <v>0.65</v>
      </c>
      <c r="J3745" s="451"/>
      <c r="K3745" s="451"/>
      <c r="L3745" s="451"/>
      <c r="M3745" s="451"/>
      <c r="N3745" s="451"/>
      <c r="O3745" s="451"/>
      <c r="P3745" s="451"/>
      <c r="Q3745" s="451"/>
      <c r="R3745" s="451"/>
      <c r="S3745" s="451"/>
      <c r="T3745" s="451"/>
      <c r="U3745" s="451"/>
      <c r="V3745" s="451"/>
      <c r="W3745" s="444">
        <v>0.1</v>
      </c>
      <c r="X3745" s="444"/>
      <c r="Y3745" s="139">
        <v>0.1</v>
      </c>
    </row>
    <row r="3746" spans="1:25" ht="51.75" customHeight="1">
      <c r="A3746" s="422"/>
      <c r="B3746" s="422"/>
      <c r="C3746" s="422"/>
      <c r="D3746" s="422"/>
      <c r="E3746" s="422"/>
      <c r="F3746" s="422"/>
      <c r="G3746" s="422"/>
      <c r="H3746" s="445" t="s">
        <v>727</v>
      </c>
      <c r="I3746" s="153">
        <v>0.1</v>
      </c>
      <c r="J3746" s="451">
        <v>0.45</v>
      </c>
      <c r="K3746" s="451"/>
      <c r="L3746" s="451"/>
      <c r="M3746" s="451"/>
      <c r="N3746" s="451"/>
      <c r="O3746" s="451"/>
      <c r="P3746" s="451">
        <v>0.3</v>
      </c>
      <c r="Q3746" s="451"/>
      <c r="R3746" s="451"/>
      <c r="S3746" s="451"/>
      <c r="T3746" s="153">
        <v>0.05</v>
      </c>
      <c r="U3746" s="153">
        <v>0.05</v>
      </c>
      <c r="V3746" s="153">
        <v>0.05</v>
      </c>
      <c r="W3746" s="446" t="s">
        <v>729</v>
      </c>
      <c r="X3746" s="446"/>
      <c r="Y3746" s="447" t="s">
        <v>730</v>
      </c>
    </row>
    <row r="3747" spans="1:25" ht="83.25" customHeight="1">
      <c r="A3747" s="426" t="s">
        <v>516</v>
      </c>
      <c r="B3747" s="427" t="s">
        <v>989</v>
      </c>
      <c r="C3747" s="427">
        <v>1</v>
      </c>
      <c r="D3747" s="427">
        <v>1</v>
      </c>
      <c r="E3747" s="427" t="s">
        <v>618</v>
      </c>
      <c r="F3747" s="429">
        <v>1760000</v>
      </c>
      <c r="G3747" s="429">
        <v>1760000</v>
      </c>
      <c r="H3747" s="445"/>
      <c r="I3747" s="451" t="s">
        <v>990</v>
      </c>
      <c r="J3747" s="452" t="s">
        <v>991</v>
      </c>
      <c r="K3747" s="452"/>
      <c r="L3747" s="452"/>
      <c r="M3747" s="452"/>
      <c r="N3747" s="452"/>
      <c r="O3747" s="452"/>
      <c r="P3747" s="452" t="s">
        <v>992</v>
      </c>
      <c r="Q3747" s="452"/>
      <c r="R3747" s="452"/>
      <c r="S3747" s="452"/>
      <c r="T3747" s="452" t="s">
        <v>993</v>
      </c>
      <c r="U3747" s="451" t="s">
        <v>797</v>
      </c>
      <c r="V3747" s="451" t="s">
        <v>994</v>
      </c>
      <c r="W3747" s="144" t="s">
        <v>736</v>
      </c>
      <c r="X3747" s="144" t="s">
        <v>737</v>
      </c>
      <c r="Y3747" s="447"/>
    </row>
    <row r="3748" spans="1:25" ht="63.75" customHeight="1">
      <c r="A3748" s="426"/>
      <c r="B3748" s="426"/>
      <c r="C3748" s="426"/>
      <c r="D3748" s="426"/>
      <c r="E3748" s="426"/>
      <c r="F3748" s="426"/>
      <c r="G3748" s="426"/>
      <c r="H3748" s="426"/>
      <c r="I3748" s="426"/>
      <c r="J3748" s="153" t="s">
        <v>826</v>
      </c>
      <c r="K3748" s="153" t="s">
        <v>809</v>
      </c>
      <c r="L3748" s="153" t="s">
        <v>824</v>
      </c>
      <c r="M3748" s="153" t="s">
        <v>827</v>
      </c>
      <c r="N3748" s="153" t="s">
        <v>638</v>
      </c>
      <c r="O3748" s="153" t="s">
        <v>825</v>
      </c>
      <c r="P3748" s="153" t="s">
        <v>995</v>
      </c>
      <c r="Q3748" s="153" t="s">
        <v>996</v>
      </c>
      <c r="R3748" s="153" t="s">
        <v>997</v>
      </c>
      <c r="S3748" s="153" t="s">
        <v>998</v>
      </c>
      <c r="T3748" s="452"/>
      <c r="U3748" s="452"/>
      <c r="V3748" s="452"/>
      <c r="W3748" s="446">
        <v>0.9</v>
      </c>
      <c r="X3748" s="446">
        <v>0.1</v>
      </c>
      <c r="Y3748" s="447"/>
    </row>
    <row r="3749" spans="1:25" ht="39" customHeight="1">
      <c r="A3749" s="426"/>
      <c r="B3749" s="427"/>
      <c r="C3749" s="427"/>
      <c r="D3749" s="427"/>
      <c r="E3749" s="427"/>
      <c r="F3749" s="427"/>
      <c r="G3749" s="427"/>
      <c r="H3749" s="427"/>
      <c r="I3749" s="427"/>
      <c r="J3749" s="153">
        <v>0.03</v>
      </c>
      <c r="K3749" s="153">
        <v>7.0000000000000007E-2</v>
      </c>
      <c r="L3749" s="153">
        <v>0.2</v>
      </c>
      <c r="M3749" s="153">
        <v>0.2</v>
      </c>
      <c r="N3749" s="153">
        <v>0.1</v>
      </c>
      <c r="O3749" s="153">
        <v>0.4</v>
      </c>
      <c r="P3749" s="153">
        <v>0.1</v>
      </c>
      <c r="Q3749" s="153">
        <v>0.2</v>
      </c>
      <c r="R3749" s="153">
        <v>0.4</v>
      </c>
      <c r="S3749" s="153">
        <v>0.3</v>
      </c>
      <c r="T3749" s="452"/>
      <c r="U3749" s="452"/>
      <c r="V3749" s="452"/>
      <c r="W3749" s="452"/>
      <c r="X3749" s="452"/>
      <c r="Y3749" s="452"/>
    </row>
    <row r="3750" spans="1:25">
      <c r="A3750" s="426"/>
      <c r="B3750" s="432" t="s">
        <v>758</v>
      </c>
      <c r="C3750" s="432"/>
      <c r="D3750" s="432"/>
      <c r="E3750" s="432"/>
      <c r="F3750" s="432"/>
      <c r="G3750" s="432"/>
      <c r="H3750" s="112"/>
      <c r="I3750" s="130">
        <v>1</v>
      </c>
      <c r="J3750" s="130">
        <v>1</v>
      </c>
      <c r="K3750" s="130">
        <v>1</v>
      </c>
      <c r="L3750" s="130">
        <v>1</v>
      </c>
      <c r="M3750" s="115"/>
      <c r="N3750" s="115"/>
      <c r="O3750" s="115"/>
      <c r="P3750" s="130">
        <v>1</v>
      </c>
      <c r="Q3750" s="115"/>
      <c r="R3750" s="115"/>
      <c r="S3750" s="115"/>
      <c r="T3750" s="115"/>
      <c r="U3750" s="115"/>
      <c r="V3750" s="115"/>
      <c r="W3750" s="115"/>
      <c r="X3750" s="115"/>
      <c r="Y3750" s="115"/>
    </row>
    <row r="3751" spans="1:25">
      <c r="A3751" s="426"/>
      <c r="B3751" s="433" t="s">
        <v>759</v>
      </c>
      <c r="C3751" s="433"/>
      <c r="D3751" s="433"/>
      <c r="E3751" s="433"/>
      <c r="F3751" s="433"/>
      <c r="G3751" s="433"/>
      <c r="H3751" s="115"/>
      <c r="I3751" s="246">
        <f>(I3750/C3747)*G3747*I3745*I3746</f>
        <v>114400</v>
      </c>
      <c r="J3751" s="246">
        <f>(J3750/C3747)*G3747*I3745*J3746*J3749</f>
        <v>15444</v>
      </c>
      <c r="K3751" s="246">
        <f>(K3750/C3747)*G3747*I3745*J3746*K3749</f>
        <v>36036</v>
      </c>
      <c r="L3751" s="246">
        <f>(L3750/C3747)*G3747*I3745*J3746*L3749</f>
        <v>102960</v>
      </c>
      <c r="M3751" s="115"/>
      <c r="N3751" s="115"/>
      <c r="O3751" s="115"/>
      <c r="P3751" s="246">
        <v>10296</v>
      </c>
      <c r="Q3751" s="115"/>
      <c r="R3751" s="115"/>
      <c r="S3751" s="119"/>
      <c r="T3751" s="115"/>
      <c r="U3751" s="115"/>
      <c r="V3751" s="115"/>
      <c r="W3751" s="115"/>
      <c r="X3751" s="115"/>
      <c r="Y3751" s="115"/>
    </row>
    <row r="3752" spans="1:25">
      <c r="A3752" s="426"/>
      <c r="B3752" s="432" t="s">
        <v>828</v>
      </c>
      <c r="C3752" s="432"/>
      <c r="D3752" s="432"/>
      <c r="E3752" s="432"/>
      <c r="F3752" s="432"/>
      <c r="G3752" s="432"/>
      <c r="H3752" s="115"/>
      <c r="I3752" s="115"/>
      <c r="J3752" s="115"/>
      <c r="K3752" s="115"/>
      <c r="L3752" s="115"/>
      <c r="M3752" s="130">
        <v>1</v>
      </c>
      <c r="N3752" s="119"/>
      <c r="O3752" s="115"/>
      <c r="P3752" s="115"/>
      <c r="Q3752" s="130">
        <v>1</v>
      </c>
      <c r="R3752" s="115"/>
      <c r="S3752" s="115"/>
      <c r="T3752" s="115"/>
      <c r="U3752" s="115"/>
      <c r="V3752" s="115"/>
      <c r="W3752" s="115"/>
      <c r="X3752" s="115"/>
      <c r="Y3752" s="115"/>
    </row>
    <row r="3753" spans="1:25">
      <c r="A3753" s="426"/>
      <c r="B3753" s="433" t="s">
        <v>829</v>
      </c>
      <c r="C3753" s="433"/>
      <c r="D3753" s="433"/>
      <c r="E3753" s="433"/>
      <c r="F3753" s="433"/>
      <c r="G3753" s="433"/>
      <c r="H3753" s="115"/>
      <c r="I3753" s="115"/>
      <c r="J3753" s="115"/>
      <c r="K3753" s="115"/>
      <c r="L3753" s="119"/>
      <c r="M3753" s="246">
        <f>(M3752/C3747)*G3747*I3745*J3746*M3749</f>
        <v>102960</v>
      </c>
      <c r="N3753" s="115"/>
      <c r="O3753" s="115"/>
      <c r="P3753" s="115"/>
      <c r="Q3753" s="246">
        <v>13728</v>
      </c>
      <c r="R3753" s="115"/>
      <c r="S3753" s="115"/>
      <c r="T3753" s="115"/>
      <c r="U3753" s="115"/>
      <c r="V3753" s="115"/>
      <c r="W3753" s="115"/>
      <c r="X3753" s="115"/>
      <c r="Y3753" s="115"/>
    </row>
    <row r="3754" spans="1:25">
      <c r="A3754" s="426"/>
      <c r="B3754" s="432" t="s">
        <v>781</v>
      </c>
      <c r="C3754" s="432"/>
      <c r="D3754" s="432"/>
      <c r="E3754" s="432"/>
      <c r="F3754" s="432"/>
      <c r="G3754" s="432"/>
      <c r="H3754" s="115"/>
      <c r="I3754" s="115"/>
      <c r="J3754" s="115"/>
      <c r="K3754" s="115"/>
      <c r="L3754" s="115"/>
      <c r="M3754" s="115"/>
      <c r="N3754" s="130">
        <v>1</v>
      </c>
      <c r="O3754" s="115"/>
      <c r="P3754" s="115"/>
      <c r="Q3754" s="115"/>
      <c r="R3754" s="115"/>
      <c r="S3754" s="115"/>
      <c r="T3754" s="115"/>
      <c r="U3754" s="115"/>
      <c r="V3754" s="115"/>
      <c r="W3754" s="115"/>
      <c r="X3754" s="115"/>
      <c r="Y3754" s="115"/>
    </row>
    <row r="3755" spans="1:25">
      <c r="A3755" s="426"/>
      <c r="B3755" s="433" t="s">
        <v>782</v>
      </c>
      <c r="C3755" s="433"/>
      <c r="D3755" s="433"/>
      <c r="E3755" s="433"/>
      <c r="F3755" s="433"/>
      <c r="G3755" s="433"/>
      <c r="H3755" s="115"/>
      <c r="I3755" s="115"/>
      <c r="J3755" s="115"/>
      <c r="K3755" s="119"/>
      <c r="L3755" s="115"/>
      <c r="M3755" s="115"/>
      <c r="N3755" s="246">
        <f>(N3754/C3747)*G3747*I3745*J3746*N3749</f>
        <v>51480</v>
      </c>
      <c r="O3755" s="115"/>
      <c r="P3755" s="115"/>
      <c r="Q3755" s="115"/>
      <c r="R3755" s="115"/>
      <c r="S3755" s="115"/>
      <c r="T3755" s="115"/>
      <c r="U3755" s="115"/>
      <c r="V3755" s="115"/>
      <c r="W3755" s="115"/>
      <c r="X3755" s="115"/>
      <c r="Y3755" s="115"/>
    </row>
    <row r="3756" spans="1:25">
      <c r="A3756" s="426"/>
      <c r="B3756" s="432" t="s">
        <v>760</v>
      </c>
      <c r="C3756" s="432"/>
      <c r="D3756" s="432"/>
      <c r="E3756" s="432"/>
      <c r="F3756" s="432"/>
      <c r="G3756" s="432"/>
      <c r="H3756" s="115"/>
      <c r="I3756" s="115"/>
      <c r="J3756" s="115"/>
      <c r="K3756" s="115"/>
      <c r="L3756" s="115"/>
      <c r="M3756" s="115"/>
      <c r="N3756" s="115"/>
      <c r="O3756" s="130">
        <v>1</v>
      </c>
      <c r="P3756" s="115"/>
      <c r="Q3756" s="115"/>
      <c r="R3756" s="115"/>
      <c r="S3756" s="115"/>
      <c r="T3756" s="115"/>
      <c r="U3756" s="115"/>
      <c r="V3756" s="115"/>
      <c r="W3756" s="115"/>
      <c r="X3756" s="115"/>
      <c r="Y3756" s="115"/>
    </row>
    <row r="3757" spans="1:25">
      <c r="A3757" s="426"/>
      <c r="B3757" s="433" t="s">
        <v>761</v>
      </c>
      <c r="C3757" s="433"/>
      <c r="D3757" s="433"/>
      <c r="E3757" s="433"/>
      <c r="F3757" s="433"/>
      <c r="G3757" s="433"/>
      <c r="H3757" s="115"/>
      <c r="I3757" s="115"/>
      <c r="J3757" s="115"/>
      <c r="K3757" s="115"/>
      <c r="L3757" s="115"/>
      <c r="M3757" s="115"/>
      <c r="N3757" s="115"/>
      <c r="O3757" s="246">
        <f>J3785+J3787+J3788+J3789</f>
        <v>41184</v>
      </c>
      <c r="P3757" s="115"/>
      <c r="Q3757" s="115"/>
      <c r="R3757" s="115"/>
      <c r="S3757" s="115"/>
      <c r="T3757" s="115"/>
      <c r="U3757" s="115"/>
      <c r="V3757" s="115"/>
      <c r="W3757" s="115"/>
      <c r="X3757" s="115"/>
      <c r="Y3757" s="115"/>
    </row>
    <row r="3758" spans="1:25">
      <c r="A3758" s="426"/>
      <c r="B3758" s="432" t="s">
        <v>740</v>
      </c>
      <c r="C3758" s="432"/>
      <c r="D3758" s="432"/>
      <c r="E3758" s="432"/>
      <c r="F3758" s="432"/>
      <c r="G3758" s="432"/>
      <c r="H3758" s="158">
        <v>1</v>
      </c>
      <c r="I3758" s="115"/>
      <c r="J3758" s="115"/>
      <c r="K3758" s="115"/>
      <c r="L3758" s="115"/>
      <c r="M3758" s="115"/>
      <c r="N3758" s="115"/>
      <c r="O3758" s="130"/>
      <c r="P3758" s="115"/>
      <c r="Q3758" s="115"/>
      <c r="R3758" s="115"/>
      <c r="S3758" s="115"/>
      <c r="T3758" s="115"/>
      <c r="U3758" s="115"/>
      <c r="V3758" s="115"/>
      <c r="W3758" s="115"/>
      <c r="X3758" s="115"/>
      <c r="Y3758" s="115"/>
    </row>
    <row r="3759" spans="1:25">
      <c r="A3759" s="426"/>
      <c r="B3759" s="433" t="s">
        <v>741</v>
      </c>
      <c r="C3759" s="433"/>
      <c r="D3759" s="433"/>
      <c r="E3759" s="433"/>
      <c r="F3759" s="433"/>
      <c r="G3759" s="433"/>
      <c r="H3759" s="246">
        <f>SUM(F3785:F3802)</f>
        <v>264000</v>
      </c>
      <c r="I3759" s="115"/>
      <c r="J3759" s="115"/>
      <c r="K3759" s="115"/>
      <c r="L3759" s="115"/>
      <c r="M3759" s="115"/>
      <c r="N3759" s="115"/>
      <c r="O3759" s="246">
        <f>J3790+J3794+J3795+J3786+(J3791*L3791)</f>
        <v>43758</v>
      </c>
      <c r="P3759" s="115"/>
      <c r="Q3759" s="115"/>
      <c r="R3759" s="115"/>
      <c r="S3759" s="115"/>
      <c r="T3759" s="115"/>
      <c r="U3759" s="115"/>
      <c r="V3759" s="115"/>
      <c r="W3759" s="115"/>
      <c r="X3759" s="115"/>
      <c r="Y3759" s="115"/>
    </row>
    <row r="3760" spans="1:25">
      <c r="A3760" s="426"/>
      <c r="B3760" s="432" t="s">
        <v>718</v>
      </c>
      <c r="C3760" s="432"/>
      <c r="D3760" s="432"/>
      <c r="E3760" s="432"/>
      <c r="F3760" s="432"/>
      <c r="G3760" s="432"/>
      <c r="H3760" s="115"/>
      <c r="I3760" s="115"/>
      <c r="J3760" s="115"/>
      <c r="K3760" s="115"/>
      <c r="L3760" s="115"/>
      <c r="M3760" s="115"/>
      <c r="N3760" s="115"/>
      <c r="O3760" s="130"/>
      <c r="P3760" s="115"/>
      <c r="Q3760" s="115"/>
      <c r="R3760" s="115"/>
      <c r="S3760" s="115"/>
      <c r="T3760" s="115"/>
      <c r="U3760" s="115"/>
      <c r="V3760" s="115"/>
      <c r="W3760" s="115"/>
      <c r="X3760" s="115"/>
      <c r="Y3760" s="115"/>
    </row>
    <row r="3761" spans="1:29">
      <c r="A3761" s="426"/>
      <c r="B3761" s="433" t="s">
        <v>719</v>
      </c>
      <c r="C3761" s="433"/>
      <c r="D3761" s="433"/>
      <c r="E3761" s="433"/>
      <c r="F3761" s="433"/>
      <c r="G3761" s="433"/>
      <c r="H3761" s="115"/>
      <c r="I3761" s="115"/>
      <c r="J3761" s="115"/>
      <c r="K3761" s="115"/>
      <c r="L3761" s="115"/>
      <c r="M3761" s="115"/>
      <c r="N3761" s="115"/>
      <c r="O3761" s="246">
        <f>(J3791*N3791)+J3792+J3796+J3798</f>
        <v>39897</v>
      </c>
      <c r="P3761" s="115"/>
      <c r="Q3761" s="115"/>
      <c r="R3761" s="115"/>
      <c r="S3761" s="115"/>
      <c r="T3761" s="115"/>
      <c r="U3761" s="115"/>
      <c r="V3761" s="115"/>
      <c r="W3761" s="115"/>
      <c r="X3761" s="115"/>
      <c r="Y3761" s="115"/>
    </row>
    <row r="3762" spans="1:29">
      <c r="A3762" s="426"/>
      <c r="B3762" s="432" t="s">
        <v>762</v>
      </c>
      <c r="C3762" s="432"/>
      <c r="D3762" s="432"/>
      <c r="E3762" s="432"/>
      <c r="F3762" s="432"/>
      <c r="G3762" s="432"/>
      <c r="H3762" s="115"/>
      <c r="I3762" s="115"/>
      <c r="J3762" s="115"/>
      <c r="K3762" s="115"/>
      <c r="L3762" s="115"/>
      <c r="M3762" s="115"/>
      <c r="N3762" s="115"/>
      <c r="O3762" s="130"/>
      <c r="P3762" s="115"/>
      <c r="Q3762" s="115"/>
      <c r="R3762" s="115"/>
      <c r="S3762" s="115"/>
      <c r="T3762" s="130">
        <f>50%</f>
        <v>0.5</v>
      </c>
      <c r="U3762" s="130">
        <f>50%</f>
        <v>0.5</v>
      </c>
      <c r="V3762" s="115"/>
      <c r="W3762" s="170">
        <f>50%</f>
        <v>0.5</v>
      </c>
      <c r="X3762" s="170">
        <f>50%</f>
        <v>0.5</v>
      </c>
      <c r="Y3762" s="115"/>
    </row>
    <row r="3763" spans="1:29">
      <c r="A3763" s="426"/>
      <c r="B3763" s="433" t="s">
        <v>763</v>
      </c>
      <c r="C3763" s="433"/>
      <c r="D3763" s="433"/>
      <c r="E3763" s="433"/>
      <c r="F3763" s="433"/>
      <c r="G3763" s="433"/>
      <c r="H3763" s="115"/>
      <c r="I3763" s="115"/>
      <c r="J3763" s="115"/>
      <c r="K3763" s="115"/>
      <c r="L3763" s="115"/>
      <c r="M3763" s="115"/>
      <c r="N3763" s="115"/>
      <c r="O3763" s="246">
        <f>J3793+J3797+J3799+J3800+J3801</f>
        <v>65637</v>
      </c>
      <c r="P3763" s="115"/>
      <c r="Q3763" s="115"/>
      <c r="R3763" s="115"/>
      <c r="S3763" s="115"/>
      <c r="T3763" s="246">
        <f>(T3762/D3747)*G3747*I3745*T3746</f>
        <v>28600</v>
      </c>
      <c r="U3763" s="246">
        <f>(U3762/D3747)*G3747*I3745*U3746</f>
        <v>28600</v>
      </c>
      <c r="V3763" s="115"/>
      <c r="W3763" s="246">
        <f>(W3762/D3747)*G3747*W3745*W3748</f>
        <v>79200</v>
      </c>
      <c r="X3763" s="246">
        <f>(X3762/D3747)*G3747*W3745*X3748</f>
        <v>8800</v>
      </c>
      <c r="Y3763" s="115"/>
    </row>
    <row r="3764" spans="1:29">
      <c r="A3764" s="426"/>
      <c r="B3764" s="432" t="s">
        <v>742</v>
      </c>
      <c r="C3764" s="432"/>
      <c r="D3764" s="432"/>
      <c r="E3764" s="432"/>
      <c r="F3764" s="432"/>
      <c r="G3764" s="432"/>
      <c r="H3764" s="115"/>
      <c r="I3764" s="115"/>
      <c r="J3764" s="115"/>
      <c r="K3764" s="115"/>
      <c r="L3764" s="115"/>
      <c r="M3764" s="115"/>
      <c r="N3764" s="115"/>
      <c r="O3764" s="130"/>
      <c r="P3764" s="115"/>
      <c r="Q3764" s="115"/>
      <c r="R3764" s="130">
        <v>1</v>
      </c>
      <c r="S3764" s="130">
        <v>1</v>
      </c>
      <c r="T3764" s="130">
        <f>50%</f>
        <v>0.5</v>
      </c>
      <c r="U3764" s="130">
        <f>50%</f>
        <v>0.5</v>
      </c>
      <c r="V3764" s="130">
        <f>50%</f>
        <v>0.5</v>
      </c>
      <c r="W3764" s="170">
        <v>0.4</v>
      </c>
      <c r="X3764" s="170"/>
      <c r="Y3764" s="115"/>
    </row>
    <row r="3765" spans="1:29">
      <c r="A3765" s="426"/>
      <c r="B3765" s="433" t="s">
        <v>743</v>
      </c>
      <c r="C3765" s="433"/>
      <c r="D3765" s="433"/>
      <c r="E3765" s="433"/>
      <c r="F3765" s="433"/>
      <c r="G3765" s="433"/>
      <c r="H3765" s="115"/>
      <c r="I3765" s="115"/>
      <c r="J3765" s="115"/>
      <c r="K3765" s="115"/>
      <c r="L3765" s="115"/>
      <c r="M3765" s="115"/>
      <c r="N3765" s="115"/>
      <c r="O3765" s="246">
        <f>J3802</f>
        <v>15444</v>
      </c>
      <c r="P3765" s="115"/>
      <c r="Q3765" s="115"/>
      <c r="R3765" s="246">
        <v>68640</v>
      </c>
      <c r="S3765" s="246">
        <v>10296</v>
      </c>
      <c r="T3765" s="246">
        <f>(T3764/D3747)*G3747*I3745*T3746</f>
        <v>28600</v>
      </c>
      <c r="U3765" s="246">
        <f>(U3764/D3747)*G3747*I3745*U3746</f>
        <v>28600</v>
      </c>
      <c r="V3765" s="246">
        <f>(V3764/D3747)*G3747*I3745*V3746</f>
        <v>28600</v>
      </c>
      <c r="W3765" s="246">
        <f>(W3764/D3747)*G3747*W3745*W3748</f>
        <v>63360</v>
      </c>
      <c r="X3765" s="246"/>
      <c r="Y3765" s="115"/>
    </row>
    <row r="3766" spans="1:29">
      <c r="A3766" s="426"/>
      <c r="B3766" s="432" t="s">
        <v>751</v>
      </c>
      <c r="C3766" s="432"/>
      <c r="D3766" s="432"/>
      <c r="E3766" s="432"/>
      <c r="F3766" s="432"/>
      <c r="G3766" s="432"/>
      <c r="H3766" s="115"/>
      <c r="I3766" s="115"/>
      <c r="J3766" s="115"/>
      <c r="K3766" s="115"/>
      <c r="L3766" s="115"/>
      <c r="M3766" s="115"/>
      <c r="N3766" s="115"/>
      <c r="O3766" s="115"/>
      <c r="P3766" s="115"/>
      <c r="Q3766" s="115"/>
      <c r="R3766" s="115"/>
      <c r="S3766" s="115"/>
      <c r="T3766" s="115"/>
      <c r="U3766" s="115"/>
      <c r="V3766" s="130">
        <v>0.25</v>
      </c>
      <c r="W3766" s="115"/>
      <c r="X3766" s="170">
        <v>0.4</v>
      </c>
      <c r="Y3766" s="115"/>
    </row>
    <row r="3767" spans="1:29">
      <c r="A3767" s="426"/>
      <c r="B3767" s="433" t="s">
        <v>752</v>
      </c>
      <c r="C3767" s="433"/>
      <c r="D3767" s="433"/>
      <c r="E3767" s="433"/>
      <c r="F3767" s="433"/>
      <c r="G3767" s="433"/>
      <c r="H3767" s="115"/>
      <c r="I3767" s="115"/>
      <c r="J3767" s="115"/>
      <c r="K3767" s="115"/>
      <c r="L3767" s="115"/>
      <c r="M3767" s="115"/>
      <c r="N3767" s="115"/>
      <c r="O3767" s="115"/>
      <c r="P3767" s="115"/>
      <c r="Q3767" s="115"/>
      <c r="R3767" s="115"/>
      <c r="S3767" s="115"/>
      <c r="T3767" s="115"/>
      <c r="U3767" s="115"/>
      <c r="V3767" s="246">
        <f>(V3766/D3747)*G3747*I3745*V3746</f>
        <v>14300</v>
      </c>
      <c r="W3767" s="115"/>
      <c r="X3767" s="246">
        <f>(X3766/D3747)*G3747*W3745*X3748</f>
        <v>7040</v>
      </c>
      <c r="Y3767" s="115"/>
    </row>
    <row r="3768" spans="1:29">
      <c r="A3768" s="426"/>
      <c r="B3768" s="432" t="s">
        <v>766</v>
      </c>
      <c r="C3768" s="432"/>
      <c r="D3768" s="432"/>
      <c r="E3768" s="432"/>
      <c r="F3768" s="432"/>
      <c r="G3768" s="432"/>
      <c r="H3768" s="115"/>
      <c r="I3768" s="115"/>
      <c r="J3768" s="115"/>
      <c r="K3768" s="115"/>
      <c r="L3768" s="115"/>
      <c r="M3768" s="115"/>
      <c r="N3768" s="115"/>
      <c r="O3768" s="115"/>
      <c r="P3768" s="115"/>
      <c r="Q3768" s="115"/>
      <c r="R3768" s="115"/>
      <c r="S3768" s="115"/>
      <c r="T3768" s="115"/>
      <c r="U3768" s="115"/>
      <c r="V3768" s="130">
        <v>0.25</v>
      </c>
      <c r="W3768" s="115"/>
      <c r="X3768" s="115"/>
      <c r="Y3768" s="281">
        <v>0.9</v>
      </c>
    </row>
    <row r="3769" spans="1:29">
      <c r="A3769" s="426"/>
      <c r="B3769" s="433" t="s">
        <v>767</v>
      </c>
      <c r="C3769" s="433"/>
      <c r="D3769" s="433"/>
      <c r="E3769" s="433"/>
      <c r="F3769" s="433"/>
      <c r="G3769" s="433"/>
      <c r="H3769" s="115"/>
      <c r="I3769" s="115"/>
      <c r="J3769" s="115"/>
      <c r="K3769" s="115"/>
      <c r="L3769" s="115"/>
      <c r="M3769" s="115"/>
      <c r="N3769" s="115"/>
      <c r="O3769" s="115"/>
      <c r="P3769" s="115"/>
      <c r="Q3769" s="115"/>
      <c r="R3769" s="115"/>
      <c r="S3769" s="115"/>
      <c r="T3769" s="115"/>
      <c r="U3769" s="115"/>
      <c r="V3769" s="246">
        <f>(V3768/D3747)*G3747*I3745*V3746</f>
        <v>14300</v>
      </c>
      <c r="W3769" s="115"/>
      <c r="X3769" s="115"/>
      <c r="Y3769" s="246">
        <f>(Y3768/D3747)*G3747*Y3745</f>
        <v>158400</v>
      </c>
    </row>
    <row r="3770" spans="1:29">
      <c r="A3770" s="426"/>
      <c r="B3770" s="432" t="s">
        <v>744</v>
      </c>
      <c r="C3770" s="432"/>
      <c r="D3770" s="432"/>
      <c r="E3770" s="432"/>
      <c r="F3770" s="432"/>
      <c r="G3770" s="432"/>
      <c r="H3770" s="115"/>
      <c r="I3770" s="115"/>
      <c r="J3770" s="115"/>
      <c r="K3770" s="115"/>
      <c r="L3770" s="115"/>
      <c r="M3770" s="115"/>
      <c r="N3770" s="115"/>
      <c r="O3770" s="115"/>
      <c r="P3770" s="130"/>
      <c r="Q3770" s="130"/>
      <c r="R3770" s="130"/>
      <c r="S3770" s="130"/>
      <c r="T3770" s="115"/>
      <c r="U3770" s="115"/>
      <c r="V3770" s="115"/>
      <c r="W3770" s="115"/>
      <c r="X3770" s="115"/>
      <c r="Y3770" s="115"/>
      <c r="Z3770" s="143"/>
      <c r="AA3770" s="143"/>
      <c r="AB3770" s="143"/>
      <c r="AC3770" s="37"/>
    </row>
    <row r="3771" spans="1:29">
      <c r="A3771" s="426"/>
      <c r="B3771" s="433" t="s">
        <v>745</v>
      </c>
      <c r="C3771" s="433"/>
      <c r="D3771" s="433"/>
      <c r="E3771" s="433"/>
      <c r="F3771" s="433"/>
      <c r="G3771" s="433"/>
      <c r="H3771" s="115"/>
      <c r="I3771" s="115"/>
      <c r="J3771" s="115"/>
      <c r="K3771" s="115"/>
      <c r="L3771" s="115"/>
      <c r="M3771" s="115"/>
      <c r="N3771" s="115"/>
      <c r="O3771" s="115"/>
      <c r="P3771" s="246">
        <v>24024</v>
      </c>
      <c r="Q3771" s="246">
        <v>54912</v>
      </c>
      <c r="R3771" s="246">
        <v>68640</v>
      </c>
      <c r="S3771" s="246">
        <v>92664</v>
      </c>
      <c r="T3771" s="115"/>
      <c r="U3771" s="115"/>
      <c r="V3771" s="115"/>
      <c r="W3771" s="115"/>
      <c r="X3771" s="115"/>
      <c r="Y3771" s="115"/>
      <c r="Z3771" s="143"/>
      <c r="AA3771" s="143"/>
      <c r="AB3771" s="143"/>
      <c r="AC3771" s="37"/>
    </row>
    <row r="3772" spans="1:29">
      <c r="A3772" s="426"/>
      <c r="B3772" s="432" t="s">
        <v>1399</v>
      </c>
      <c r="C3772" s="432"/>
      <c r="D3772" s="432"/>
      <c r="E3772" s="432"/>
      <c r="F3772" s="432"/>
      <c r="G3772" s="432"/>
      <c r="H3772" s="115"/>
      <c r="I3772" s="115"/>
      <c r="J3772" s="115"/>
      <c r="K3772" s="115"/>
      <c r="L3772" s="115"/>
      <c r="M3772" s="115"/>
      <c r="N3772" s="115"/>
      <c r="O3772" s="115"/>
      <c r="P3772" s="115"/>
      <c r="Q3772" s="115"/>
      <c r="R3772" s="115"/>
      <c r="S3772" s="115"/>
      <c r="T3772" s="115"/>
      <c r="U3772" s="115"/>
      <c r="V3772" s="115"/>
      <c r="W3772" s="170">
        <v>0.1</v>
      </c>
      <c r="X3772" s="170">
        <v>0.1</v>
      </c>
      <c r="Y3772" s="115"/>
      <c r="Z3772" s="143"/>
      <c r="AA3772" s="143"/>
      <c r="AB3772" s="143"/>
      <c r="AC3772" s="37"/>
    </row>
    <row r="3773" spans="1:29">
      <c r="A3773" s="426"/>
      <c r="B3773" s="433" t="s">
        <v>1400</v>
      </c>
      <c r="C3773" s="433"/>
      <c r="D3773" s="433"/>
      <c r="E3773" s="433"/>
      <c r="F3773" s="433"/>
      <c r="G3773" s="433"/>
      <c r="H3773" s="115"/>
      <c r="I3773" s="115"/>
      <c r="J3773" s="115"/>
      <c r="K3773" s="115"/>
      <c r="L3773" s="115"/>
      <c r="M3773" s="115"/>
      <c r="N3773" s="115"/>
      <c r="O3773" s="115"/>
      <c r="P3773" s="115"/>
      <c r="Q3773" s="115"/>
      <c r="R3773" s="115"/>
      <c r="S3773" s="115"/>
      <c r="T3773" s="115"/>
      <c r="U3773" s="115"/>
      <c r="V3773" s="115"/>
      <c r="W3773" s="246">
        <f>(W3772/D3747)*G3747*W3745*W3748</f>
        <v>15840</v>
      </c>
      <c r="X3773" s="246">
        <f>(X3772/D3747)*G3747*W3745*X3748</f>
        <v>1760</v>
      </c>
      <c r="Y3773" s="115"/>
      <c r="Z3773" s="143"/>
      <c r="AA3773" s="143"/>
      <c r="AB3773" s="143"/>
      <c r="AC3773" s="37"/>
    </row>
    <row r="3774" spans="1:29">
      <c r="A3774" s="426"/>
      <c r="B3774" s="438" t="s">
        <v>720</v>
      </c>
      <c r="C3774" s="438"/>
      <c r="D3774" s="438"/>
      <c r="E3774" s="438"/>
      <c r="F3774" s="438"/>
      <c r="G3774" s="438"/>
      <c r="H3774" s="152">
        <f>H3750+H3752+H3754+H3756+H3758+H3760+H3762+H3764+H3766+H3770+H3768+H3772</f>
        <v>1</v>
      </c>
      <c r="I3774" s="152">
        <f t="shared" ref="I3774:Y3774" si="240">I3750+I3752+I3754+I3756+I3758+I3760+I3762+I3764+I3766+I3770+I3768+I3772</f>
        <v>1</v>
      </c>
      <c r="J3774" s="152">
        <f t="shared" si="240"/>
        <v>1</v>
      </c>
      <c r="K3774" s="152">
        <f t="shared" si="240"/>
        <v>1</v>
      </c>
      <c r="L3774" s="152">
        <f t="shared" si="240"/>
        <v>1</v>
      </c>
      <c r="M3774" s="152">
        <f t="shared" si="240"/>
        <v>1</v>
      </c>
      <c r="N3774" s="152">
        <f t="shared" si="240"/>
        <v>1</v>
      </c>
      <c r="O3774" s="152">
        <f t="shared" si="240"/>
        <v>1</v>
      </c>
      <c r="P3774" s="152">
        <f t="shared" si="240"/>
        <v>1</v>
      </c>
      <c r="Q3774" s="152">
        <f t="shared" si="240"/>
        <v>1</v>
      </c>
      <c r="R3774" s="152">
        <f t="shared" si="240"/>
        <v>1</v>
      </c>
      <c r="S3774" s="152">
        <f t="shared" si="240"/>
        <v>1</v>
      </c>
      <c r="T3774" s="152">
        <f t="shared" si="240"/>
        <v>1</v>
      </c>
      <c r="U3774" s="152">
        <f t="shared" si="240"/>
        <v>1</v>
      </c>
      <c r="V3774" s="152">
        <f t="shared" si="240"/>
        <v>1</v>
      </c>
      <c r="W3774" s="152">
        <f t="shared" si="240"/>
        <v>1</v>
      </c>
      <c r="X3774" s="152">
        <f t="shared" si="240"/>
        <v>1</v>
      </c>
      <c r="Y3774" s="152">
        <f t="shared" si="240"/>
        <v>0.9</v>
      </c>
      <c r="Z3774" s="143"/>
      <c r="AA3774" s="143"/>
      <c r="AB3774" s="143"/>
      <c r="AC3774" s="37"/>
    </row>
    <row r="3775" spans="1:29">
      <c r="A3775" s="426"/>
      <c r="B3775" s="434" t="s">
        <v>695</v>
      </c>
      <c r="C3775" s="434"/>
      <c r="D3775" s="434"/>
      <c r="E3775" s="434"/>
      <c r="F3775" s="434"/>
      <c r="G3775" s="434"/>
      <c r="H3775" s="159">
        <f>H3751+H3753+H3755+H3757+H3759+H3761+H3763+H3765+H3767+H3771+H3769+H3773</f>
        <v>264000</v>
      </c>
      <c r="I3775" s="159">
        <f t="shared" ref="I3775:Y3775" si="241">I3751+I3753+I3755+I3757+I3759+I3761+I3763+I3765+I3767+I3771+I3769+I3773</f>
        <v>114400</v>
      </c>
      <c r="J3775" s="159">
        <f t="shared" si="241"/>
        <v>15444</v>
      </c>
      <c r="K3775" s="159">
        <f t="shared" si="241"/>
        <v>36036</v>
      </c>
      <c r="L3775" s="159">
        <f t="shared" si="241"/>
        <v>102960</v>
      </c>
      <c r="M3775" s="159">
        <f t="shared" si="241"/>
        <v>102960</v>
      </c>
      <c r="N3775" s="159">
        <f t="shared" si="241"/>
        <v>51480</v>
      </c>
      <c r="O3775" s="159">
        <f t="shared" si="241"/>
        <v>205920</v>
      </c>
      <c r="P3775" s="159">
        <f t="shared" si="241"/>
        <v>34320</v>
      </c>
      <c r="Q3775" s="159">
        <f t="shared" si="241"/>
        <v>68640</v>
      </c>
      <c r="R3775" s="159">
        <f t="shared" si="241"/>
        <v>137280</v>
      </c>
      <c r="S3775" s="159">
        <f t="shared" si="241"/>
        <v>102960</v>
      </c>
      <c r="T3775" s="159">
        <f t="shared" si="241"/>
        <v>57200</v>
      </c>
      <c r="U3775" s="159">
        <f t="shared" si="241"/>
        <v>57200</v>
      </c>
      <c r="V3775" s="159">
        <f t="shared" si="241"/>
        <v>57200</v>
      </c>
      <c r="W3775" s="159">
        <f t="shared" si="241"/>
        <v>158400</v>
      </c>
      <c r="X3775" s="159">
        <f t="shared" si="241"/>
        <v>17600</v>
      </c>
      <c r="Y3775" s="159">
        <f t="shared" si="241"/>
        <v>158400</v>
      </c>
      <c r="Z3775" s="143"/>
      <c r="AA3775" s="143"/>
      <c r="AB3775" s="143"/>
      <c r="AC3775" s="37"/>
    </row>
    <row r="3776" spans="1:29" ht="30.75" customHeight="1">
      <c r="A3776" s="426"/>
      <c r="B3776" s="449" t="s">
        <v>746</v>
      </c>
      <c r="C3776" s="449"/>
      <c r="D3776" s="449"/>
      <c r="E3776" s="449"/>
      <c r="F3776" s="449"/>
      <c r="G3776" s="449"/>
      <c r="H3776" s="527">
        <f>H3775</f>
        <v>264000</v>
      </c>
      <c r="I3776" s="527"/>
      <c r="J3776" s="527"/>
      <c r="K3776" s="527"/>
      <c r="L3776" s="527"/>
      <c r="M3776" s="527"/>
      <c r="N3776" s="527"/>
      <c r="O3776" s="527"/>
      <c r="P3776" s="527"/>
      <c r="Q3776" s="527"/>
      <c r="R3776" s="527"/>
      <c r="S3776" s="527"/>
      <c r="T3776" s="527"/>
      <c r="U3776" s="527"/>
      <c r="V3776" s="527"/>
      <c r="W3776" s="527"/>
      <c r="X3776" s="527"/>
      <c r="Y3776" s="527"/>
      <c r="Z3776" s="143"/>
      <c r="AA3776" s="143"/>
      <c r="AB3776" s="143"/>
      <c r="AC3776" s="37"/>
    </row>
    <row r="3777" spans="1:29" ht="30.75" customHeight="1">
      <c r="A3777" s="426"/>
      <c r="B3777" s="449" t="s">
        <v>747</v>
      </c>
      <c r="C3777" s="449"/>
      <c r="D3777" s="449"/>
      <c r="E3777" s="449"/>
      <c r="F3777" s="449"/>
      <c r="G3777" s="449"/>
      <c r="H3777" s="528">
        <f>SUM(I3775:V3775)</f>
        <v>1144000</v>
      </c>
      <c r="I3777" s="528"/>
      <c r="J3777" s="528"/>
      <c r="K3777" s="528"/>
      <c r="L3777" s="528"/>
      <c r="M3777" s="528"/>
      <c r="N3777" s="528"/>
      <c r="O3777" s="528"/>
      <c r="P3777" s="528"/>
      <c r="Q3777" s="528"/>
      <c r="R3777" s="528"/>
      <c r="S3777" s="528"/>
      <c r="T3777" s="528"/>
      <c r="U3777" s="528"/>
      <c r="V3777" s="528"/>
      <c r="W3777" s="528"/>
      <c r="X3777" s="528"/>
      <c r="Y3777" s="528"/>
      <c r="Z3777" s="143"/>
      <c r="AA3777" s="143"/>
      <c r="AB3777" s="143"/>
      <c r="AC3777" s="37"/>
    </row>
    <row r="3778" spans="1:29" ht="30.75" customHeight="1">
      <c r="A3778" s="426"/>
      <c r="B3778" s="449" t="s">
        <v>748</v>
      </c>
      <c r="C3778" s="449"/>
      <c r="D3778" s="449"/>
      <c r="E3778" s="449"/>
      <c r="F3778" s="449"/>
      <c r="G3778" s="449"/>
      <c r="H3778" s="528">
        <f>SUM(W3775:Y3775)</f>
        <v>334400</v>
      </c>
      <c r="I3778" s="528"/>
      <c r="J3778" s="528"/>
      <c r="K3778" s="528"/>
      <c r="L3778" s="528"/>
      <c r="M3778" s="528"/>
      <c r="N3778" s="528"/>
      <c r="O3778" s="528"/>
      <c r="P3778" s="528"/>
      <c r="Q3778" s="528"/>
      <c r="R3778" s="528"/>
      <c r="S3778" s="528"/>
      <c r="T3778" s="528"/>
      <c r="U3778" s="528"/>
      <c r="V3778" s="528"/>
      <c r="W3778" s="528"/>
      <c r="X3778" s="528"/>
      <c r="Y3778" s="528"/>
      <c r="Z3778" s="143"/>
      <c r="AA3778" s="143"/>
      <c r="AB3778" s="143"/>
      <c r="AC3778" s="37"/>
    </row>
    <row r="3779" spans="1:29" ht="28.5" customHeight="1">
      <c r="A3779" s="426"/>
      <c r="B3779" s="450" t="s">
        <v>696</v>
      </c>
      <c r="C3779" s="450"/>
      <c r="D3779" s="450"/>
      <c r="E3779" s="450"/>
      <c r="F3779" s="450"/>
      <c r="G3779" s="450"/>
      <c r="H3779" s="524">
        <f>SUM(H3776:Y3778)</f>
        <v>1742400</v>
      </c>
      <c r="I3779" s="524"/>
      <c r="J3779" s="524"/>
      <c r="K3779" s="524"/>
      <c r="L3779" s="524"/>
      <c r="M3779" s="524"/>
      <c r="N3779" s="524"/>
      <c r="O3779" s="524"/>
      <c r="P3779" s="524"/>
      <c r="Q3779" s="524"/>
      <c r="R3779" s="524"/>
      <c r="S3779" s="524"/>
      <c r="T3779" s="524"/>
      <c r="U3779" s="524"/>
      <c r="V3779" s="524"/>
      <c r="W3779" s="524"/>
      <c r="X3779" s="524"/>
      <c r="Y3779" s="524"/>
      <c r="Z3779" s="143"/>
      <c r="AA3779" s="143"/>
      <c r="AB3779" s="143"/>
      <c r="AC3779" s="37"/>
    </row>
    <row r="3780" spans="1:29" ht="28.5" customHeight="1">
      <c r="A3780" s="426"/>
      <c r="B3780" s="450" t="s">
        <v>830</v>
      </c>
      <c r="C3780" s="450"/>
      <c r="D3780" s="450"/>
      <c r="E3780" s="450"/>
      <c r="F3780" s="450"/>
      <c r="G3780" s="450"/>
      <c r="H3780" s="469">
        <f>H3779/G3747</f>
        <v>0.99</v>
      </c>
      <c r="I3780" s="469"/>
      <c r="J3780" s="469"/>
      <c r="K3780" s="469"/>
      <c r="L3780" s="469"/>
      <c r="M3780" s="469"/>
      <c r="N3780" s="469"/>
      <c r="O3780" s="469"/>
      <c r="P3780" s="469"/>
      <c r="Q3780" s="469"/>
      <c r="R3780" s="469"/>
      <c r="S3780" s="469"/>
      <c r="T3780" s="469"/>
      <c r="U3780" s="469"/>
      <c r="V3780" s="469"/>
      <c r="W3780" s="469"/>
      <c r="X3780" s="469"/>
      <c r="Y3780" s="469"/>
      <c r="Z3780" s="143"/>
      <c r="AA3780" s="143"/>
      <c r="AB3780" s="143"/>
      <c r="AC3780" s="37"/>
    </row>
    <row r="3781" spans="1:29" s="129" customFormat="1">
      <c r="A3781" s="121"/>
      <c r="B3781" s="121"/>
      <c r="C3781" s="121"/>
      <c r="D3781" s="121"/>
      <c r="E3781" s="121"/>
      <c r="F3781" s="197"/>
      <c r="G3781" s="122" t="s">
        <v>1069</v>
      </c>
      <c r="H3781" s="123"/>
      <c r="I3781" s="124"/>
      <c r="J3781" s="124"/>
      <c r="K3781" s="124"/>
      <c r="L3781" s="125"/>
      <c r="M3781" s="125"/>
      <c r="N3781" s="125"/>
      <c r="O3781" s="126"/>
      <c r="P3781" s="126"/>
      <c r="Q3781" s="127"/>
      <c r="R3781" s="127"/>
      <c r="S3781" s="127"/>
      <c r="T3781" s="127"/>
      <c r="U3781" s="127"/>
      <c r="V3781" s="102"/>
      <c r="W3781" s="102"/>
      <c r="X3781" s="127"/>
      <c r="Y3781" s="127"/>
      <c r="Z3781" s="143"/>
      <c r="AA3781" s="143"/>
      <c r="AB3781" s="143"/>
      <c r="AC3781" s="37"/>
    </row>
    <row r="3782" spans="1:29">
      <c r="Z3782" s="143"/>
      <c r="AA3782" s="143"/>
      <c r="AB3782" s="143"/>
      <c r="AC3782" s="37"/>
    </row>
    <row r="3783" spans="1:29">
      <c r="A3783" s="479" t="s">
        <v>999</v>
      </c>
      <c r="B3783" s="479"/>
      <c r="C3783" s="479"/>
      <c r="D3783" s="479"/>
      <c r="E3783" s="479"/>
      <c r="F3783" s="479"/>
      <c r="G3783" s="248"/>
      <c r="H3783" s="507"/>
      <c r="I3783" s="507"/>
      <c r="J3783" s="507"/>
      <c r="K3783" s="102"/>
      <c r="L3783" s="102"/>
      <c r="M3783" s="102"/>
      <c r="N3783" s="102"/>
      <c r="O3783" s="102"/>
      <c r="P3783" s="102"/>
      <c r="Z3783" s="143"/>
      <c r="AA3783" s="143"/>
      <c r="AB3783" s="143"/>
      <c r="AC3783" s="37"/>
    </row>
    <row r="3784" spans="1:29">
      <c r="A3784" s="479"/>
      <c r="B3784" s="479"/>
      <c r="C3784" s="479"/>
      <c r="D3784" s="479"/>
      <c r="E3784" s="479"/>
      <c r="F3784" s="479"/>
      <c r="G3784" s="248"/>
      <c r="H3784" s="507"/>
      <c r="I3784" s="507"/>
      <c r="J3784" s="507"/>
      <c r="K3784" s="102"/>
      <c r="L3784" s="102"/>
      <c r="M3784" s="102"/>
      <c r="N3784" s="102"/>
      <c r="O3784" s="102"/>
      <c r="P3784" s="102"/>
      <c r="Z3784" s="143"/>
      <c r="AA3784" s="143"/>
      <c r="AB3784" s="143"/>
      <c r="AC3784" s="37"/>
    </row>
    <row r="3785" spans="1:29" ht="19.5" customHeight="1">
      <c r="A3785" s="508" t="s">
        <v>1000</v>
      </c>
      <c r="B3785" s="508"/>
      <c r="C3785" s="509">
        <v>0.05</v>
      </c>
      <c r="D3785" s="249"/>
      <c r="E3785" s="250">
        <v>0.25</v>
      </c>
      <c r="F3785" s="251">
        <v>22000</v>
      </c>
      <c r="G3785" s="248" t="s">
        <v>740</v>
      </c>
      <c r="H3785" s="510">
        <v>0.1</v>
      </c>
      <c r="I3785" s="252">
        <v>0.25</v>
      </c>
      <c r="J3785" s="253">
        <v>12870</v>
      </c>
      <c r="K3785" s="101" t="s">
        <v>760</v>
      </c>
      <c r="L3785" s="102"/>
      <c r="M3785" s="102"/>
      <c r="N3785" s="102"/>
      <c r="O3785" s="102"/>
      <c r="P3785" s="102"/>
      <c r="Z3785" s="143"/>
      <c r="AA3785" s="143"/>
      <c r="AB3785" s="143"/>
      <c r="AC3785" s="37"/>
    </row>
    <row r="3786" spans="1:29" ht="19.5" customHeight="1">
      <c r="A3786" s="508" t="s">
        <v>834</v>
      </c>
      <c r="B3786" s="508"/>
      <c r="C3786" s="509"/>
      <c r="D3786" s="255"/>
      <c r="E3786" s="250">
        <v>0.2</v>
      </c>
      <c r="F3786" s="251">
        <v>17600</v>
      </c>
      <c r="G3786" s="248" t="s">
        <v>740</v>
      </c>
      <c r="H3786" s="510"/>
      <c r="I3786" s="252">
        <v>0.2</v>
      </c>
      <c r="J3786" s="253">
        <v>10296</v>
      </c>
      <c r="K3786" s="101" t="s">
        <v>740</v>
      </c>
      <c r="L3786" s="102"/>
      <c r="M3786" s="102"/>
      <c r="N3786" s="102"/>
      <c r="O3786" s="102"/>
      <c r="P3786" s="102"/>
      <c r="Z3786" s="143"/>
      <c r="AA3786" s="143"/>
      <c r="AB3786" s="143"/>
      <c r="AC3786" s="37"/>
    </row>
    <row r="3787" spans="1:29" ht="19.5" customHeight="1">
      <c r="A3787" s="508" t="s">
        <v>641</v>
      </c>
      <c r="B3787" s="508"/>
      <c r="C3787" s="509"/>
      <c r="D3787" s="255"/>
      <c r="E3787" s="250">
        <v>0.2</v>
      </c>
      <c r="F3787" s="251">
        <v>17600</v>
      </c>
      <c r="G3787" s="248" t="s">
        <v>740</v>
      </c>
      <c r="H3787" s="510"/>
      <c r="I3787" s="252">
        <v>0.2</v>
      </c>
      <c r="J3787" s="253">
        <v>10296</v>
      </c>
      <c r="K3787" s="101" t="s">
        <v>760</v>
      </c>
      <c r="L3787" s="102"/>
      <c r="M3787" s="102"/>
      <c r="N3787" s="102"/>
      <c r="O3787" s="102"/>
      <c r="P3787" s="102"/>
      <c r="Z3787" s="143"/>
      <c r="AA3787" s="143"/>
      <c r="AB3787" s="143"/>
      <c r="AC3787" s="37"/>
    </row>
    <row r="3788" spans="1:29" ht="19.5" customHeight="1">
      <c r="A3788" s="508" t="s">
        <v>676</v>
      </c>
      <c r="B3788" s="508"/>
      <c r="C3788" s="509"/>
      <c r="D3788" s="255"/>
      <c r="E3788" s="250">
        <v>0.2</v>
      </c>
      <c r="F3788" s="251">
        <v>17600</v>
      </c>
      <c r="G3788" s="248" t="s">
        <v>740</v>
      </c>
      <c r="H3788" s="510"/>
      <c r="I3788" s="252">
        <v>0.2</v>
      </c>
      <c r="J3788" s="253">
        <v>10296</v>
      </c>
      <c r="K3788" s="101" t="s">
        <v>760</v>
      </c>
      <c r="L3788" s="102"/>
      <c r="M3788" s="102"/>
      <c r="N3788" s="102"/>
      <c r="O3788" s="102"/>
      <c r="P3788" s="102"/>
      <c r="Z3788" s="143"/>
      <c r="AA3788" s="143"/>
      <c r="AB3788" s="143"/>
      <c r="AC3788" s="37"/>
    </row>
    <row r="3789" spans="1:29" ht="19.5" customHeight="1">
      <c r="A3789" s="508" t="s">
        <v>838</v>
      </c>
      <c r="B3789" s="508"/>
      <c r="C3789" s="509"/>
      <c r="D3789" s="255"/>
      <c r="E3789" s="250">
        <v>0.15</v>
      </c>
      <c r="F3789" s="251">
        <v>13200</v>
      </c>
      <c r="G3789" s="248" t="s">
        <v>740</v>
      </c>
      <c r="H3789" s="510"/>
      <c r="I3789" s="252">
        <v>0.15</v>
      </c>
      <c r="J3789" s="253">
        <v>7722</v>
      </c>
      <c r="K3789" s="101" t="s">
        <v>760</v>
      </c>
      <c r="L3789" s="102"/>
      <c r="M3789" s="102"/>
      <c r="N3789" s="102"/>
      <c r="O3789" s="102"/>
      <c r="P3789" s="102"/>
      <c r="Z3789" s="143"/>
      <c r="AA3789" s="143"/>
      <c r="AB3789" s="143"/>
      <c r="AC3789" s="37"/>
    </row>
    <row r="3790" spans="1:29" ht="19.5" customHeight="1">
      <c r="A3790" s="508" t="s">
        <v>839</v>
      </c>
      <c r="B3790" s="508"/>
      <c r="C3790" s="511">
        <v>0.05</v>
      </c>
      <c r="D3790" s="256"/>
      <c r="E3790" s="257">
        <v>0.1</v>
      </c>
      <c r="F3790" s="258">
        <v>8800</v>
      </c>
      <c r="G3790" s="248" t="s">
        <v>740</v>
      </c>
      <c r="H3790" s="512">
        <v>0.15</v>
      </c>
      <c r="I3790" s="259">
        <v>0.1</v>
      </c>
      <c r="J3790" s="260">
        <v>7722</v>
      </c>
      <c r="K3790" s="100" t="s">
        <v>740</v>
      </c>
      <c r="L3790" s="102"/>
      <c r="M3790" s="102"/>
      <c r="N3790" s="102"/>
      <c r="O3790" s="102"/>
      <c r="P3790" s="102"/>
      <c r="Z3790" s="143"/>
      <c r="AA3790" s="143"/>
      <c r="AB3790" s="143"/>
      <c r="AC3790" s="37"/>
    </row>
    <row r="3791" spans="1:29" ht="19.5" customHeight="1">
      <c r="A3791" s="508" t="s">
        <v>840</v>
      </c>
      <c r="B3791" s="508"/>
      <c r="C3791" s="511"/>
      <c r="D3791" s="255"/>
      <c r="E3791" s="257">
        <v>0.1</v>
      </c>
      <c r="F3791" s="258">
        <v>8800</v>
      </c>
      <c r="G3791" s="248" t="s">
        <v>740</v>
      </c>
      <c r="H3791" s="512"/>
      <c r="I3791" s="259">
        <v>0.1</v>
      </c>
      <c r="J3791" s="260">
        <v>7722</v>
      </c>
      <c r="K3791" s="282" t="s">
        <v>1070</v>
      </c>
      <c r="L3791" s="101">
        <v>0.33333333333333298</v>
      </c>
      <c r="M3791" s="100" t="s">
        <v>1071</v>
      </c>
      <c r="N3791" s="101">
        <f>1-L3791</f>
        <v>0.66666666666666696</v>
      </c>
      <c r="O3791" s="102"/>
      <c r="P3791" s="102"/>
      <c r="Z3791" s="143"/>
      <c r="AA3791" s="143"/>
      <c r="AB3791" s="143"/>
      <c r="AC3791" s="37"/>
    </row>
    <row r="3792" spans="1:29" ht="19.5" customHeight="1">
      <c r="A3792" s="508" t="s">
        <v>1001</v>
      </c>
      <c r="B3792" s="508"/>
      <c r="C3792" s="511"/>
      <c r="D3792" s="255"/>
      <c r="E3792" s="257">
        <v>0.1</v>
      </c>
      <c r="F3792" s="258">
        <v>8800</v>
      </c>
      <c r="G3792" s="248" t="s">
        <v>740</v>
      </c>
      <c r="H3792" s="512"/>
      <c r="I3792" s="259">
        <v>0.1</v>
      </c>
      <c r="J3792" s="260">
        <v>7722</v>
      </c>
      <c r="K3792" s="282" t="s">
        <v>718</v>
      </c>
      <c r="L3792" s="102"/>
      <c r="M3792" s="102"/>
      <c r="N3792" s="102"/>
      <c r="O3792" s="102"/>
      <c r="P3792" s="102"/>
      <c r="Z3792" s="143"/>
      <c r="AA3792" s="143"/>
      <c r="AB3792" s="143"/>
      <c r="AC3792" s="37"/>
    </row>
    <row r="3793" spans="1:29" ht="19.5" customHeight="1">
      <c r="A3793" s="508" t="s">
        <v>842</v>
      </c>
      <c r="B3793" s="508"/>
      <c r="C3793" s="511"/>
      <c r="D3793" s="255"/>
      <c r="E3793" s="257">
        <v>0.1</v>
      </c>
      <c r="F3793" s="258">
        <v>8800</v>
      </c>
      <c r="G3793" s="248" t="s">
        <v>740</v>
      </c>
      <c r="H3793" s="512"/>
      <c r="I3793" s="259">
        <v>0.1</v>
      </c>
      <c r="J3793" s="260">
        <v>7722</v>
      </c>
      <c r="K3793" s="282" t="s">
        <v>762</v>
      </c>
      <c r="L3793" s="102"/>
      <c r="M3793" s="102"/>
      <c r="N3793" s="102"/>
      <c r="O3793" s="102"/>
      <c r="P3793" s="102"/>
      <c r="Z3793" s="143"/>
      <c r="AA3793" s="143"/>
      <c r="AB3793" s="143"/>
      <c r="AC3793" s="37"/>
    </row>
    <row r="3794" spans="1:29" ht="19.5" customHeight="1">
      <c r="A3794" s="508" t="s">
        <v>843</v>
      </c>
      <c r="B3794" s="508"/>
      <c r="C3794" s="511"/>
      <c r="D3794" s="255"/>
      <c r="E3794" s="257">
        <v>0.15</v>
      </c>
      <c r="F3794" s="258">
        <v>13200</v>
      </c>
      <c r="G3794" s="248" t="s">
        <v>740</v>
      </c>
      <c r="H3794" s="512"/>
      <c r="I3794" s="259">
        <v>0.15</v>
      </c>
      <c r="J3794" s="260">
        <v>11583</v>
      </c>
      <c r="K3794" s="100" t="s">
        <v>740</v>
      </c>
      <c r="L3794" s="102"/>
      <c r="M3794" s="102"/>
      <c r="N3794" s="102"/>
      <c r="O3794" s="102"/>
      <c r="P3794" s="102"/>
      <c r="Z3794" s="143"/>
      <c r="AA3794" s="143"/>
      <c r="AB3794" s="143"/>
      <c r="AC3794" s="37"/>
    </row>
    <row r="3795" spans="1:29" ht="19.5" customHeight="1">
      <c r="A3795" s="508" t="s">
        <v>642</v>
      </c>
      <c r="B3795" s="508"/>
      <c r="C3795" s="511"/>
      <c r="D3795" s="255"/>
      <c r="E3795" s="257">
        <v>0.15</v>
      </c>
      <c r="F3795" s="258">
        <v>13200</v>
      </c>
      <c r="G3795" s="248" t="s">
        <v>740</v>
      </c>
      <c r="H3795" s="512"/>
      <c r="I3795" s="259">
        <v>0.15</v>
      </c>
      <c r="J3795" s="260">
        <v>11583</v>
      </c>
      <c r="K3795" s="100" t="s">
        <v>740</v>
      </c>
      <c r="L3795" s="141"/>
      <c r="M3795" s="102"/>
      <c r="N3795" s="102"/>
      <c r="O3795" s="102"/>
      <c r="P3795" s="102"/>
      <c r="Z3795" s="143"/>
      <c r="AA3795" s="143"/>
      <c r="AB3795" s="143"/>
      <c r="AC3795" s="37"/>
    </row>
    <row r="3796" spans="1:29" ht="19.5" customHeight="1">
      <c r="A3796" s="508" t="s">
        <v>844</v>
      </c>
      <c r="B3796" s="508"/>
      <c r="C3796" s="511"/>
      <c r="D3796" s="255"/>
      <c r="E3796" s="257">
        <v>0.15</v>
      </c>
      <c r="F3796" s="258">
        <v>13200</v>
      </c>
      <c r="G3796" s="248" t="s">
        <v>740</v>
      </c>
      <c r="H3796" s="512"/>
      <c r="I3796" s="259">
        <v>0.15</v>
      </c>
      <c r="J3796" s="260">
        <v>11583</v>
      </c>
      <c r="K3796" s="282" t="s">
        <v>718</v>
      </c>
      <c r="L3796" s="102"/>
      <c r="M3796" s="141"/>
      <c r="N3796" s="102"/>
      <c r="O3796" s="102"/>
      <c r="P3796" s="102"/>
      <c r="Z3796" s="143"/>
      <c r="AA3796" s="143"/>
      <c r="AB3796" s="143"/>
      <c r="AC3796" s="37"/>
    </row>
    <row r="3797" spans="1:29" ht="19.5" customHeight="1">
      <c r="A3797" s="508" t="s">
        <v>847</v>
      </c>
      <c r="B3797" s="508"/>
      <c r="C3797" s="511"/>
      <c r="D3797" s="255"/>
      <c r="E3797" s="257">
        <v>0.15</v>
      </c>
      <c r="F3797" s="258">
        <v>13200</v>
      </c>
      <c r="G3797" s="248" t="s">
        <v>740</v>
      </c>
      <c r="H3797" s="512"/>
      <c r="I3797" s="259">
        <v>0.15</v>
      </c>
      <c r="J3797" s="260">
        <v>11583</v>
      </c>
      <c r="K3797" s="282" t="s">
        <v>762</v>
      </c>
      <c r="L3797" s="101"/>
      <c r="M3797" s="141"/>
      <c r="N3797" s="102"/>
      <c r="O3797" s="102"/>
      <c r="P3797" s="141"/>
      <c r="Z3797" s="143"/>
      <c r="AA3797" s="143"/>
      <c r="AB3797" s="143"/>
      <c r="AC3797" s="37"/>
    </row>
    <row r="3798" spans="1:29" ht="19.5" customHeight="1">
      <c r="A3798" s="508" t="s">
        <v>850</v>
      </c>
      <c r="B3798" s="508"/>
      <c r="C3798" s="513">
        <v>0.05</v>
      </c>
      <c r="D3798" s="262"/>
      <c r="E3798" s="263">
        <v>0.2</v>
      </c>
      <c r="F3798" s="264">
        <v>17600</v>
      </c>
      <c r="G3798" s="248" t="s">
        <v>740</v>
      </c>
      <c r="H3798" s="514">
        <v>0.15</v>
      </c>
      <c r="I3798" s="265">
        <v>0.2</v>
      </c>
      <c r="J3798" s="266">
        <v>15444</v>
      </c>
      <c r="K3798" s="282" t="s">
        <v>718</v>
      </c>
      <c r="L3798" s="102"/>
      <c r="M3798" s="141"/>
      <c r="N3798" s="102"/>
      <c r="O3798" s="141"/>
      <c r="P3798" s="102"/>
      <c r="Z3798" s="143"/>
      <c r="AA3798" s="143"/>
      <c r="AB3798" s="143"/>
      <c r="AC3798" s="37"/>
    </row>
    <row r="3799" spans="1:29" ht="19.5" customHeight="1">
      <c r="A3799" s="508" t="s">
        <v>1002</v>
      </c>
      <c r="B3799" s="508"/>
      <c r="C3799" s="513"/>
      <c r="D3799" s="255"/>
      <c r="E3799" s="263">
        <v>0.2</v>
      </c>
      <c r="F3799" s="264">
        <v>17600</v>
      </c>
      <c r="G3799" s="248" t="s">
        <v>740</v>
      </c>
      <c r="H3799" s="514"/>
      <c r="I3799" s="265">
        <v>0.2</v>
      </c>
      <c r="J3799" s="266">
        <v>15444</v>
      </c>
      <c r="K3799" s="282" t="s">
        <v>762</v>
      </c>
      <c r="L3799" s="102"/>
      <c r="M3799" s="102"/>
      <c r="N3799" s="141"/>
      <c r="O3799" s="141"/>
      <c r="P3799" s="102"/>
      <c r="Z3799" s="143"/>
      <c r="AA3799" s="143"/>
      <c r="AB3799" s="143"/>
      <c r="AC3799" s="37"/>
    </row>
    <row r="3800" spans="1:29" ht="19.5" customHeight="1">
      <c r="A3800" s="508" t="s">
        <v>854</v>
      </c>
      <c r="B3800" s="508"/>
      <c r="C3800" s="513"/>
      <c r="D3800" s="255"/>
      <c r="E3800" s="263">
        <v>0.2</v>
      </c>
      <c r="F3800" s="264">
        <v>17600</v>
      </c>
      <c r="G3800" s="248" t="s">
        <v>740</v>
      </c>
      <c r="H3800" s="514"/>
      <c r="I3800" s="265">
        <v>0.2</v>
      </c>
      <c r="J3800" s="266">
        <v>15444</v>
      </c>
      <c r="K3800" s="282" t="s">
        <v>762</v>
      </c>
      <c r="L3800" s="102"/>
      <c r="M3800" s="141"/>
      <c r="N3800" s="141"/>
      <c r="O3800" s="102"/>
      <c r="P3800" s="102"/>
      <c r="Z3800" s="143"/>
      <c r="AA3800" s="143"/>
      <c r="AB3800" s="143"/>
      <c r="AC3800" s="37"/>
    </row>
    <row r="3801" spans="1:29" ht="19.5" customHeight="1">
      <c r="A3801" s="508" t="s">
        <v>855</v>
      </c>
      <c r="B3801" s="508"/>
      <c r="C3801" s="513"/>
      <c r="D3801" s="255"/>
      <c r="E3801" s="263">
        <v>0.2</v>
      </c>
      <c r="F3801" s="264">
        <v>17600</v>
      </c>
      <c r="G3801" s="248" t="s">
        <v>740</v>
      </c>
      <c r="H3801" s="514"/>
      <c r="I3801" s="265">
        <v>0.2</v>
      </c>
      <c r="J3801" s="266">
        <v>15444</v>
      </c>
      <c r="K3801" s="282" t="s">
        <v>762</v>
      </c>
      <c r="L3801" s="102"/>
      <c r="M3801" s="102"/>
      <c r="N3801" s="102"/>
      <c r="O3801" s="102"/>
      <c r="P3801" s="102"/>
      <c r="Z3801" s="143"/>
      <c r="AA3801" s="143"/>
      <c r="AB3801" s="143"/>
      <c r="AC3801" s="37"/>
    </row>
    <row r="3802" spans="1:29" ht="19.5" customHeight="1">
      <c r="A3802" s="508" t="s">
        <v>856</v>
      </c>
      <c r="B3802" s="508"/>
      <c r="C3802" s="513"/>
      <c r="D3802" s="255"/>
      <c r="E3802" s="263">
        <v>0.2</v>
      </c>
      <c r="F3802" s="264">
        <v>17600</v>
      </c>
      <c r="G3802" s="248" t="s">
        <v>740</v>
      </c>
      <c r="H3802" s="514"/>
      <c r="I3802" s="265">
        <v>0.2</v>
      </c>
      <c r="J3802" s="266">
        <v>15444</v>
      </c>
      <c r="K3802" s="282" t="s">
        <v>742</v>
      </c>
      <c r="L3802" s="102"/>
      <c r="M3802" s="102"/>
      <c r="N3802" s="102"/>
      <c r="O3802" s="102"/>
      <c r="P3802" s="102"/>
      <c r="Z3802" s="143"/>
      <c r="AA3802" s="143"/>
      <c r="AB3802" s="143"/>
      <c r="AC3802" s="37"/>
    </row>
    <row r="3803" spans="1:29" ht="18" customHeight="1">
      <c r="A3803" s="515" t="s">
        <v>857</v>
      </c>
      <c r="B3803" s="515"/>
      <c r="C3803" s="516">
        <v>0.15</v>
      </c>
      <c r="D3803" s="516"/>
      <c r="E3803" s="516"/>
      <c r="F3803" s="267">
        <v>264000</v>
      </c>
      <c r="G3803" s="248"/>
      <c r="H3803" s="136">
        <v>0.4</v>
      </c>
      <c r="I3803" s="517">
        <f>SUM(J3785:J3802)</f>
        <v>205920</v>
      </c>
      <c r="J3803" s="517"/>
      <c r="K3803" s="102"/>
      <c r="L3803" s="102"/>
      <c r="M3803" s="102"/>
      <c r="N3803" s="102"/>
      <c r="O3803" s="102"/>
      <c r="P3803" s="102"/>
      <c r="Z3803" s="143"/>
      <c r="AA3803" s="143"/>
      <c r="AB3803" s="143"/>
      <c r="AC3803" s="37"/>
    </row>
    <row r="3804" spans="1:29" ht="18" customHeight="1">
      <c r="A3804" s="283"/>
      <c r="B3804" s="283"/>
      <c r="C3804" s="248"/>
      <c r="D3804" s="248"/>
      <c r="E3804" s="248"/>
      <c r="F3804" s="284"/>
      <c r="G3804" s="248"/>
      <c r="H3804" s="285"/>
      <c r="I3804" s="286"/>
      <c r="J3804" s="286"/>
      <c r="K3804" s="102"/>
      <c r="L3804" s="102"/>
      <c r="M3804" s="102"/>
      <c r="N3804" s="102"/>
      <c r="O3804" s="102"/>
      <c r="P3804" s="102"/>
      <c r="Z3804" s="143"/>
      <c r="AA3804" s="143"/>
      <c r="AB3804" s="143"/>
      <c r="AC3804" s="37"/>
    </row>
    <row r="3805" spans="1:29" ht="15" customHeight="1">
      <c r="A3805" s="422" t="s">
        <v>678</v>
      </c>
      <c r="B3805" s="422" t="s">
        <v>679</v>
      </c>
      <c r="C3805" s="422" t="s">
        <v>680</v>
      </c>
      <c r="D3805" s="422" t="s">
        <v>681</v>
      </c>
      <c r="E3805" s="422" t="s">
        <v>682</v>
      </c>
      <c r="F3805" s="423" t="s">
        <v>683</v>
      </c>
      <c r="G3805" s="423" t="s">
        <v>684</v>
      </c>
      <c r="H3805" s="138">
        <v>0.55000000000000004</v>
      </c>
      <c r="I3805" s="451">
        <v>0.25</v>
      </c>
      <c r="J3805" s="451"/>
      <c r="K3805" s="451"/>
      <c r="L3805" s="451"/>
      <c r="M3805" s="444">
        <v>0.1</v>
      </c>
      <c r="N3805" s="444"/>
      <c r="O3805" s="139">
        <v>0.1</v>
      </c>
      <c r="P3805" s="102"/>
      <c r="Z3805" s="143"/>
      <c r="AA3805" s="143"/>
      <c r="AB3805" s="143"/>
      <c r="AC3805" s="37"/>
    </row>
    <row r="3806" spans="1:29" ht="14.25" customHeight="1">
      <c r="A3806" s="422"/>
      <c r="B3806" s="422"/>
      <c r="C3806" s="422"/>
      <c r="D3806" s="422"/>
      <c r="E3806" s="422"/>
      <c r="F3806" s="422"/>
      <c r="G3806" s="422"/>
      <c r="H3806" s="445" t="s">
        <v>727</v>
      </c>
      <c r="I3806" s="452" t="s">
        <v>728</v>
      </c>
      <c r="J3806" s="452"/>
      <c r="K3806" s="452"/>
      <c r="L3806" s="452"/>
      <c r="M3806" s="446" t="s">
        <v>729</v>
      </c>
      <c r="N3806" s="446"/>
      <c r="O3806" s="447" t="s">
        <v>730</v>
      </c>
      <c r="P3806" s="102"/>
      <c r="Z3806" s="143"/>
      <c r="AA3806" s="143"/>
      <c r="AB3806" s="143"/>
      <c r="AC3806" s="37"/>
    </row>
    <row r="3807" spans="1:29" ht="67.5" customHeight="1">
      <c r="A3807" s="442" t="s">
        <v>1072</v>
      </c>
      <c r="B3807" s="427" t="s">
        <v>973</v>
      </c>
      <c r="C3807" s="428">
        <v>0</v>
      </c>
      <c r="D3807" s="428">
        <v>1</v>
      </c>
      <c r="E3807" s="474" t="s">
        <v>618</v>
      </c>
      <c r="F3807" s="429">
        <v>6200</v>
      </c>
      <c r="G3807" s="429">
        <v>6200</v>
      </c>
      <c r="H3807" s="445"/>
      <c r="I3807" s="154" t="s">
        <v>799</v>
      </c>
      <c r="J3807" s="154" t="s">
        <v>800</v>
      </c>
      <c r="K3807" s="154" t="s">
        <v>734</v>
      </c>
      <c r="L3807" s="154" t="s">
        <v>735</v>
      </c>
      <c r="M3807" s="144" t="s">
        <v>736</v>
      </c>
      <c r="N3807" s="144" t="s">
        <v>737</v>
      </c>
      <c r="O3807" s="447"/>
      <c r="P3807" s="102"/>
      <c r="Z3807" s="143"/>
      <c r="AA3807" s="143"/>
      <c r="AB3807" s="143"/>
      <c r="AC3807" s="37"/>
    </row>
    <row r="3808" spans="1:29" ht="39" customHeight="1">
      <c r="A3808" s="442"/>
      <c r="B3808" s="427"/>
      <c r="C3808" s="427"/>
      <c r="D3808" s="427"/>
      <c r="E3808" s="427"/>
      <c r="F3808" s="427"/>
      <c r="G3808" s="427"/>
      <c r="H3808" s="427"/>
      <c r="I3808" s="153">
        <v>0.5</v>
      </c>
      <c r="J3808" s="153">
        <v>0.2</v>
      </c>
      <c r="K3808" s="153">
        <v>0.2</v>
      </c>
      <c r="L3808" s="153">
        <v>0.1</v>
      </c>
      <c r="M3808" s="144">
        <v>0.9</v>
      </c>
      <c r="N3808" s="144">
        <v>0.1</v>
      </c>
      <c r="O3808" s="447"/>
      <c r="P3808" s="102"/>
      <c r="Z3808" s="143"/>
      <c r="AA3808" s="143"/>
      <c r="AB3808" s="143"/>
      <c r="AC3808" s="37"/>
    </row>
    <row r="3809" spans="1:29">
      <c r="A3809" s="442"/>
      <c r="B3809" s="432" t="s">
        <v>742</v>
      </c>
      <c r="C3809" s="432"/>
      <c r="D3809" s="432"/>
      <c r="E3809" s="432"/>
      <c r="F3809" s="432"/>
      <c r="G3809" s="432"/>
      <c r="H3809" s="158">
        <v>1</v>
      </c>
      <c r="I3809" s="130">
        <v>1</v>
      </c>
      <c r="J3809" s="130"/>
      <c r="K3809" s="130">
        <v>1</v>
      </c>
      <c r="L3809" s="149"/>
      <c r="M3809" s="149"/>
      <c r="N3809" s="149"/>
      <c r="O3809" s="149"/>
      <c r="P3809" s="102"/>
      <c r="Z3809" s="143"/>
      <c r="AA3809" s="143"/>
      <c r="AB3809" s="143"/>
      <c r="AC3809" s="37"/>
    </row>
    <row r="3810" spans="1:29">
      <c r="A3810" s="442"/>
      <c r="B3810" s="433" t="s">
        <v>743</v>
      </c>
      <c r="C3810" s="433"/>
      <c r="D3810" s="433"/>
      <c r="E3810" s="433"/>
      <c r="F3810" s="433"/>
      <c r="G3810" s="433"/>
      <c r="H3810" s="246">
        <f>(H3809/D3807)*G3807*H3805</f>
        <v>3410.0000000000005</v>
      </c>
      <c r="I3810" s="246">
        <f>(I3809/D3807)*G3807*I3805*I3808</f>
        <v>775</v>
      </c>
      <c r="J3810" s="246"/>
      <c r="K3810" s="246">
        <f>(K3809/D3807)*G3807*I3805*K3808</f>
        <v>310</v>
      </c>
      <c r="L3810" s="149"/>
      <c r="M3810" s="149"/>
      <c r="N3810" s="149"/>
      <c r="O3810" s="149"/>
      <c r="P3810" s="102"/>
      <c r="Z3810" s="143"/>
      <c r="AA3810" s="143"/>
      <c r="AB3810" s="143"/>
      <c r="AC3810" s="37"/>
    </row>
    <row r="3811" spans="1:29">
      <c r="A3811" s="442"/>
      <c r="B3811" s="432"/>
      <c r="C3811" s="432"/>
      <c r="D3811" s="432"/>
      <c r="E3811" s="432"/>
      <c r="F3811" s="432"/>
      <c r="G3811" s="432"/>
      <c r="H3811" s="149"/>
      <c r="I3811" s="149"/>
      <c r="J3811" s="149"/>
      <c r="K3811" s="149"/>
      <c r="L3811" s="149"/>
      <c r="M3811" s="149"/>
      <c r="N3811" s="149"/>
      <c r="O3811" s="149"/>
      <c r="P3811" s="102"/>
      <c r="Z3811" s="143"/>
      <c r="AA3811" s="143"/>
      <c r="AB3811" s="143"/>
      <c r="AC3811" s="37"/>
    </row>
    <row r="3812" spans="1:29">
      <c r="A3812" s="442"/>
      <c r="B3812" s="433"/>
      <c r="C3812" s="433"/>
      <c r="D3812" s="433"/>
      <c r="E3812" s="433"/>
      <c r="F3812" s="433"/>
      <c r="G3812" s="433"/>
      <c r="H3812" s="149"/>
      <c r="I3812" s="149"/>
      <c r="J3812" s="149"/>
      <c r="K3812" s="149"/>
      <c r="L3812" s="149"/>
      <c r="M3812" s="149"/>
      <c r="N3812" s="149"/>
      <c r="O3812" s="149"/>
      <c r="P3812" s="102"/>
      <c r="Z3812" s="143"/>
      <c r="AA3812" s="143"/>
      <c r="AB3812" s="143"/>
      <c r="AC3812" s="37"/>
    </row>
    <row r="3813" spans="1:29">
      <c r="A3813" s="442"/>
      <c r="B3813" s="432"/>
      <c r="C3813" s="432"/>
      <c r="D3813" s="432"/>
      <c r="E3813" s="432"/>
      <c r="F3813" s="432"/>
      <c r="G3813" s="432"/>
      <c r="H3813" s="149"/>
      <c r="I3813" s="149"/>
      <c r="J3813" s="149"/>
      <c r="K3813" s="149"/>
      <c r="L3813" s="149"/>
      <c r="M3813" s="149"/>
      <c r="N3813" s="149"/>
      <c r="O3813" s="149"/>
      <c r="P3813" s="102"/>
      <c r="Z3813" s="143"/>
      <c r="AA3813" s="143"/>
      <c r="AB3813" s="143"/>
      <c r="AC3813" s="37"/>
    </row>
    <row r="3814" spans="1:29">
      <c r="A3814" s="442"/>
      <c r="B3814" s="433"/>
      <c r="C3814" s="433"/>
      <c r="D3814" s="433"/>
      <c r="E3814" s="433"/>
      <c r="F3814" s="433"/>
      <c r="G3814" s="433"/>
      <c r="H3814" s="149"/>
      <c r="I3814" s="149"/>
      <c r="J3814" s="149"/>
      <c r="K3814" s="149"/>
      <c r="L3814" s="149"/>
      <c r="M3814" s="149"/>
      <c r="N3814" s="149"/>
      <c r="O3814" s="149"/>
      <c r="P3814" s="102"/>
      <c r="Z3814" s="143"/>
      <c r="AA3814" s="143"/>
      <c r="AB3814" s="143"/>
      <c r="AC3814" s="37"/>
    </row>
    <row r="3815" spans="1:29">
      <c r="A3815" s="442"/>
      <c r="B3815" s="432"/>
      <c r="C3815" s="432"/>
      <c r="D3815" s="432"/>
      <c r="E3815" s="432"/>
      <c r="F3815" s="432"/>
      <c r="G3815" s="432"/>
      <c r="H3815" s="149"/>
      <c r="I3815" s="149"/>
      <c r="J3815" s="149"/>
      <c r="K3815" s="149"/>
      <c r="L3815" s="149"/>
      <c r="M3815" s="149"/>
      <c r="N3815" s="149"/>
      <c r="O3815" s="149"/>
      <c r="P3815" s="102"/>
      <c r="Z3815" s="143"/>
      <c r="AA3815" s="143"/>
      <c r="AB3815" s="143"/>
      <c r="AC3815" s="37"/>
    </row>
    <row r="3816" spans="1:29">
      <c r="A3816" s="442"/>
      <c r="B3816" s="433"/>
      <c r="C3816" s="433"/>
      <c r="D3816" s="433"/>
      <c r="E3816" s="433"/>
      <c r="F3816" s="433"/>
      <c r="G3816" s="433"/>
      <c r="H3816" s="149"/>
      <c r="I3816" s="149"/>
      <c r="J3816" s="149"/>
      <c r="K3816" s="149"/>
      <c r="L3816" s="149"/>
      <c r="M3816" s="149"/>
      <c r="N3816" s="149"/>
      <c r="O3816" s="149"/>
      <c r="P3816" s="102"/>
      <c r="Z3816" s="143"/>
      <c r="AA3816" s="143"/>
      <c r="AB3816" s="143"/>
      <c r="AC3816" s="37"/>
    </row>
    <row r="3817" spans="1:29">
      <c r="A3817" s="442"/>
      <c r="B3817" s="432"/>
      <c r="C3817" s="432"/>
      <c r="D3817" s="432"/>
      <c r="E3817" s="432"/>
      <c r="F3817" s="432"/>
      <c r="G3817" s="432"/>
      <c r="H3817" s="149"/>
      <c r="I3817" s="149"/>
      <c r="J3817" s="149"/>
      <c r="K3817" s="149"/>
      <c r="L3817" s="149"/>
      <c r="M3817" s="149"/>
      <c r="N3817" s="149"/>
      <c r="O3817" s="149"/>
      <c r="P3817" s="102"/>
      <c r="Z3817" s="143"/>
      <c r="AA3817" s="143"/>
      <c r="AB3817" s="143"/>
      <c r="AC3817" s="37"/>
    </row>
    <row r="3818" spans="1:29">
      <c r="A3818" s="442"/>
      <c r="B3818" s="433"/>
      <c r="C3818" s="433"/>
      <c r="D3818" s="433"/>
      <c r="E3818" s="433"/>
      <c r="F3818" s="433"/>
      <c r="G3818" s="433"/>
      <c r="H3818" s="149"/>
      <c r="I3818" s="149"/>
      <c r="J3818" s="149"/>
      <c r="K3818" s="149"/>
      <c r="L3818" s="149"/>
      <c r="M3818" s="149"/>
      <c r="N3818" s="149"/>
      <c r="O3818" s="149"/>
      <c r="P3818" s="102"/>
      <c r="Z3818" s="143"/>
      <c r="AA3818" s="143"/>
      <c r="AB3818" s="143"/>
      <c r="AC3818" s="37"/>
    </row>
    <row r="3819" spans="1:29">
      <c r="A3819" s="442"/>
      <c r="B3819" s="448" t="s">
        <v>720</v>
      </c>
      <c r="C3819" s="448"/>
      <c r="D3819" s="448"/>
      <c r="E3819" s="448"/>
      <c r="F3819" s="448"/>
      <c r="G3819" s="448"/>
      <c r="H3819" s="152">
        <f t="shared" ref="H3819:O3820" si="242">H3809+H3811+H3813+H3815+H3817</f>
        <v>1</v>
      </c>
      <c r="I3819" s="152">
        <f t="shared" si="242"/>
        <v>1</v>
      </c>
      <c r="J3819" s="152">
        <f t="shared" si="242"/>
        <v>0</v>
      </c>
      <c r="K3819" s="152">
        <f t="shared" si="242"/>
        <v>1</v>
      </c>
      <c r="L3819" s="152">
        <f t="shared" si="242"/>
        <v>0</v>
      </c>
      <c r="M3819" s="152">
        <f t="shared" si="242"/>
        <v>0</v>
      </c>
      <c r="N3819" s="152">
        <f t="shared" si="242"/>
        <v>0</v>
      </c>
      <c r="O3819" s="152">
        <f t="shared" si="242"/>
        <v>0</v>
      </c>
      <c r="P3819" s="102"/>
      <c r="Z3819" s="143"/>
      <c r="AA3819" s="143"/>
      <c r="AB3819" s="143"/>
      <c r="AC3819" s="37"/>
    </row>
    <row r="3820" spans="1:29">
      <c r="A3820" s="442"/>
      <c r="B3820" s="439" t="s">
        <v>695</v>
      </c>
      <c r="C3820" s="439"/>
      <c r="D3820" s="439"/>
      <c r="E3820" s="439"/>
      <c r="F3820" s="439"/>
      <c r="G3820" s="439"/>
      <c r="H3820" s="117">
        <f t="shared" si="242"/>
        <v>3410.0000000000005</v>
      </c>
      <c r="I3820" s="117">
        <f t="shared" si="242"/>
        <v>775</v>
      </c>
      <c r="J3820" s="117">
        <f t="shared" si="242"/>
        <v>0</v>
      </c>
      <c r="K3820" s="117">
        <f t="shared" si="242"/>
        <v>310</v>
      </c>
      <c r="L3820" s="117">
        <f t="shared" si="242"/>
        <v>0</v>
      </c>
      <c r="M3820" s="117">
        <f t="shared" si="242"/>
        <v>0</v>
      </c>
      <c r="N3820" s="117">
        <f t="shared" si="242"/>
        <v>0</v>
      </c>
      <c r="O3820" s="117">
        <f t="shared" si="242"/>
        <v>0</v>
      </c>
      <c r="P3820" s="102"/>
      <c r="T3820" s="141"/>
      <c r="Z3820" s="143"/>
      <c r="AA3820" s="143"/>
      <c r="AB3820" s="143"/>
      <c r="AC3820" s="37"/>
    </row>
    <row r="3821" spans="1:29">
      <c r="A3821" s="442"/>
      <c r="B3821" s="449" t="s">
        <v>746</v>
      </c>
      <c r="C3821" s="449"/>
      <c r="D3821" s="449"/>
      <c r="E3821" s="449"/>
      <c r="F3821" s="449"/>
      <c r="G3821" s="449"/>
      <c r="H3821" s="440">
        <f>H3820</f>
        <v>3410.0000000000005</v>
      </c>
      <c r="I3821" s="440"/>
      <c r="J3821" s="440"/>
      <c r="K3821" s="440"/>
      <c r="L3821" s="440"/>
      <c r="M3821" s="440"/>
      <c r="N3821" s="440"/>
      <c r="O3821" s="440"/>
      <c r="P3821" s="102"/>
      <c r="Z3821" s="143"/>
      <c r="AA3821" s="143"/>
      <c r="AB3821" s="143"/>
      <c r="AC3821" s="37"/>
    </row>
    <row r="3822" spans="1:29">
      <c r="A3822" s="442"/>
      <c r="B3822" s="449" t="s">
        <v>747</v>
      </c>
      <c r="C3822" s="449"/>
      <c r="D3822" s="449"/>
      <c r="E3822" s="449"/>
      <c r="F3822" s="449"/>
      <c r="G3822" s="449"/>
      <c r="H3822" s="440">
        <f>SUM(I3820:M3820)</f>
        <v>1085</v>
      </c>
      <c r="I3822" s="440"/>
      <c r="J3822" s="440"/>
      <c r="K3822" s="440"/>
      <c r="L3822" s="440"/>
      <c r="M3822" s="440"/>
      <c r="N3822" s="440"/>
      <c r="O3822" s="440"/>
      <c r="P3822" s="102"/>
      <c r="Z3822" s="143"/>
      <c r="AA3822" s="143"/>
      <c r="AB3822" s="143"/>
      <c r="AC3822" s="37"/>
    </row>
    <row r="3823" spans="1:29">
      <c r="A3823" s="442"/>
      <c r="B3823" s="449" t="s">
        <v>748</v>
      </c>
      <c r="C3823" s="449"/>
      <c r="D3823" s="449"/>
      <c r="E3823" s="449"/>
      <c r="F3823" s="449"/>
      <c r="G3823" s="449"/>
      <c r="H3823" s="440">
        <f>SUM(N3819:O3819)</f>
        <v>0</v>
      </c>
      <c r="I3823" s="440"/>
      <c r="J3823" s="440"/>
      <c r="K3823" s="440"/>
      <c r="L3823" s="440"/>
      <c r="M3823" s="440"/>
      <c r="N3823" s="440"/>
      <c r="O3823" s="440"/>
      <c r="P3823" s="102"/>
      <c r="Z3823" s="143"/>
      <c r="AA3823" s="143"/>
      <c r="AB3823" s="143"/>
      <c r="AC3823" s="37"/>
    </row>
    <row r="3824" spans="1:29">
      <c r="A3824" s="442"/>
      <c r="B3824" s="439" t="s">
        <v>721</v>
      </c>
      <c r="C3824" s="439"/>
      <c r="D3824" s="439"/>
      <c r="E3824" s="439"/>
      <c r="F3824" s="439"/>
      <c r="G3824" s="439"/>
      <c r="H3824" s="440">
        <f>SUM(H3821:O3823)</f>
        <v>4495</v>
      </c>
      <c r="I3824" s="440"/>
      <c r="J3824" s="440"/>
      <c r="K3824" s="440"/>
      <c r="L3824" s="440"/>
      <c r="M3824" s="440"/>
      <c r="N3824" s="440"/>
      <c r="O3824" s="440"/>
      <c r="P3824" s="102"/>
      <c r="Z3824" s="143"/>
      <c r="AA3824" s="143"/>
      <c r="AB3824" s="143"/>
      <c r="AC3824" s="37"/>
    </row>
    <row r="3825" spans="1:29">
      <c r="A3825" s="442"/>
      <c r="B3825" s="450" t="s">
        <v>749</v>
      </c>
      <c r="C3825" s="450"/>
      <c r="D3825" s="450"/>
      <c r="E3825" s="450"/>
      <c r="F3825" s="450"/>
      <c r="G3825" s="450"/>
      <c r="H3825" s="443">
        <f>H3824/G3807</f>
        <v>0.72499999999999998</v>
      </c>
      <c r="I3825" s="443"/>
      <c r="J3825" s="443"/>
      <c r="K3825" s="443"/>
      <c r="L3825" s="443"/>
      <c r="M3825" s="443"/>
      <c r="N3825" s="443"/>
      <c r="O3825" s="443"/>
      <c r="P3825" s="102"/>
      <c r="Z3825" s="143"/>
      <c r="AA3825" s="143"/>
      <c r="AB3825" s="143"/>
      <c r="AC3825" s="37"/>
    </row>
    <row r="3826" spans="1:29" ht="18" customHeight="1">
      <c r="A3826" s="283"/>
      <c r="B3826" s="283"/>
      <c r="C3826" s="248"/>
      <c r="D3826" s="248"/>
      <c r="E3826" s="248"/>
      <c r="F3826" s="284"/>
      <c r="G3826" s="248"/>
      <c r="H3826" s="285"/>
      <c r="I3826" s="286"/>
      <c r="J3826" s="286"/>
      <c r="K3826" s="102"/>
      <c r="L3826" s="102"/>
      <c r="M3826" s="102"/>
      <c r="N3826" s="102"/>
      <c r="O3826" s="102"/>
      <c r="P3826" s="102"/>
      <c r="Z3826" s="143"/>
      <c r="AA3826" s="143"/>
      <c r="AB3826" s="143"/>
      <c r="AC3826" s="37"/>
    </row>
    <row r="3827" spans="1:29" ht="15" customHeight="1">
      <c r="A3827" s="422" t="s">
        <v>678</v>
      </c>
      <c r="B3827" s="422" t="s">
        <v>679</v>
      </c>
      <c r="C3827" s="422" t="s">
        <v>680</v>
      </c>
      <c r="D3827" s="422" t="s">
        <v>681</v>
      </c>
      <c r="E3827" s="422" t="s">
        <v>682</v>
      </c>
      <c r="F3827" s="423" t="s">
        <v>683</v>
      </c>
      <c r="G3827" s="423" t="s">
        <v>684</v>
      </c>
      <c r="H3827" s="138">
        <v>0.55000000000000004</v>
      </c>
      <c r="I3827" s="451">
        <v>0.25</v>
      </c>
      <c r="J3827" s="451"/>
      <c r="K3827" s="451"/>
      <c r="L3827" s="451"/>
      <c r="M3827" s="444">
        <v>0.1</v>
      </c>
      <c r="N3827" s="444"/>
      <c r="O3827" s="139">
        <v>0.1</v>
      </c>
      <c r="P3827" s="102"/>
      <c r="Z3827" s="143"/>
      <c r="AA3827" s="143"/>
      <c r="AB3827" s="143"/>
      <c r="AC3827" s="37"/>
    </row>
    <row r="3828" spans="1:29" ht="14.25" customHeight="1">
      <c r="A3828" s="422"/>
      <c r="B3828" s="422"/>
      <c r="C3828" s="422"/>
      <c r="D3828" s="422"/>
      <c r="E3828" s="422"/>
      <c r="F3828" s="422"/>
      <c r="G3828" s="422"/>
      <c r="H3828" s="445" t="s">
        <v>727</v>
      </c>
      <c r="I3828" s="452" t="s">
        <v>728</v>
      </c>
      <c r="J3828" s="452"/>
      <c r="K3828" s="452"/>
      <c r="L3828" s="452"/>
      <c r="M3828" s="446" t="s">
        <v>729</v>
      </c>
      <c r="N3828" s="446"/>
      <c r="O3828" s="447" t="s">
        <v>730</v>
      </c>
      <c r="P3828" s="102"/>
      <c r="Z3828" s="143"/>
      <c r="AA3828" s="143"/>
      <c r="AB3828" s="143"/>
      <c r="AC3828" s="37"/>
    </row>
    <row r="3829" spans="1:29" ht="67.5" customHeight="1">
      <c r="A3829" s="442" t="s">
        <v>1073</v>
      </c>
      <c r="B3829" s="427" t="s">
        <v>985</v>
      </c>
      <c r="C3829" s="428">
        <v>0</v>
      </c>
      <c r="D3829" s="428">
        <v>3</v>
      </c>
      <c r="E3829" s="474" t="s">
        <v>618</v>
      </c>
      <c r="F3829" s="429">
        <v>58000</v>
      </c>
      <c r="G3829" s="429">
        <f>D3829*F3829</f>
        <v>174000</v>
      </c>
      <c r="H3829" s="445"/>
      <c r="I3829" s="154" t="s">
        <v>732</v>
      </c>
      <c r="J3829" s="154" t="s">
        <v>733</v>
      </c>
      <c r="K3829" s="154" t="s">
        <v>734</v>
      </c>
      <c r="L3829" s="154" t="s">
        <v>735</v>
      </c>
      <c r="M3829" s="144" t="s">
        <v>736</v>
      </c>
      <c r="N3829" s="144" t="s">
        <v>737</v>
      </c>
      <c r="O3829" s="447"/>
      <c r="P3829" s="102"/>
      <c r="Z3829" s="143"/>
      <c r="AA3829" s="143"/>
      <c r="AB3829" s="143"/>
      <c r="AC3829" s="37"/>
    </row>
    <row r="3830" spans="1:29" ht="39" customHeight="1">
      <c r="A3830" s="442"/>
      <c r="B3830" s="427"/>
      <c r="C3830" s="427"/>
      <c r="D3830" s="427"/>
      <c r="E3830" s="427"/>
      <c r="F3830" s="427"/>
      <c r="G3830" s="427"/>
      <c r="H3830" s="427"/>
      <c r="I3830" s="153">
        <v>0.6</v>
      </c>
      <c r="J3830" s="153">
        <v>0.2</v>
      </c>
      <c r="K3830" s="153">
        <v>0.1</v>
      </c>
      <c r="L3830" s="153">
        <v>0.1</v>
      </c>
      <c r="M3830" s="144">
        <v>0.9</v>
      </c>
      <c r="N3830" s="144">
        <v>0.1</v>
      </c>
      <c r="O3830" s="447"/>
      <c r="P3830" s="102"/>
      <c r="Z3830" s="143"/>
      <c r="AA3830" s="143"/>
      <c r="AB3830" s="143"/>
      <c r="AC3830" s="37"/>
    </row>
    <row r="3831" spans="1:29">
      <c r="A3831" s="442"/>
      <c r="B3831" s="432"/>
      <c r="C3831" s="432"/>
      <c r="D3831" s="432"/>
      <c r="E3831" s="432"/>
      <c r="F3831" s="432"/>
      <c r="G3831" s="432"/>
      <c r="H3831" s="115"/>
      <c r="I3831" s="115"/>
      <c r="J3831" s="115"/>
      <c r="K3831" s="115"/>
      <c r="L3831" s="115"/>
      <c r="M3831" s="115"/>
      <c r="N3831" s="115"/>
      <c r="O3831" s="115"/>
      <c r="P3831" s="102"/>
      <c r="Z3831" s="143"/>
      <c r="AA3831" s="143"/>
      <c r="AB3831" s="143"/>
      <c r="AC3831" s="37"/>
    </row>
    <row r="3832" spans="1:29">
      <c r="A3832" s="442"/>
      <c r="B3832" s="433"/>
      <c r="C3832" s="433"/>
      <c r="D3832" s="433"/>
      <c r="E3832" s="433"/>
      <c r="F3832" s="433"/>
      <c r="G3832" s="433"/>
      <c r="H3832" s="115"/>
      <c r="I3832" s="115"/>
      <c r="J3832" s="115"/>
      <c r="K3832" s="115"/>
      <c r="L3832" s="115"/>
      <c r="M3832" s="115"/>
      <c r="N3832" s="115"/>
      <c r="O3832" s="115"/>
      <c r="P3832" s="102"/>
      <c r="Z3832" s="143"/>
      <c r="AA3832" s="143"/>
      <c r="AB3832" s="143"/>
      <c r="AC3832" s="37"/>
    </row>
    <row r="3833" spans="1:29">
      <c r="A3833" s="442"/>
      <c r="B3833" s="432"/>
      <c r="C3833" s="432"/>
      <c r="D3833" s="432"/>
      <c r="E3833" s="432"/>
      <c r="F3833" s="432"/>
      <c r="G3833" s="432"/>
      <c r="H3833" s="115"/>
      <c r="I3833" s="115"/>
      <c r="J3833" s="115"/>
      <c r="K3833" s="115"/>
      <c r="L3833" s="115"/>
      <c r="M3833" s="115"/>
      <c r="N3833" s="115"/>
      <c r="O3833" s="115"/>
      <c r="P3833" s="102"/>
      <c r="Z3833" s="143"/>
      <c r="AA3833" s="143"/>
      <c r="AB3833" s="143"/>
      <c r="AC3833" s="37"/>
    </row>
    <row r="3834" spans="1:29">
      <c r="A3834" s="442"/>
      <c r="B3834" s="433"/>
      <c r="C3834" s="433"/>
      <c r="D3834" s="433"/>
      <c r="E3834" s="433"/>
      <c r="F3834" s="433"/>
      <c r="G3834" s="433"/>
      <c r="H3834" s="115"/>
      <c r="I3834" s="115"/>
      <c r="J3834" s="115"/>
      <c r="K3834" s="115"/>
      <c r="L3834" s="115"/>
      <c r="M3834" s="115"/>
      <c r="N3834" s="115"/>
      <c r="O3834" s="115"/>
      <c r="P3834" s="102"/>
      <c r="Z3834" s="143"/>
      <c r="AA3834" s="143"/>
      <c r="AB3834" s="143"/>
      <c r="AC3834" s="37"/>
    </row>
    <row r="3835" spans="1:29">
      <c r="A3835" s="442"/>
      <c r="B3835" s="432"/>
      <c r="C3835" s="432"/>
      <c r="D3835" s="432"/>
      <c r="E3835" s="432"/>
      <c r="F3835" s="432"/>
      <c r="G3835" s="432"/>
      <c r="H3835" s="115"/>
      <c r="I3835" s="115"/>
      <c r="J3835" s="115"/>
      <c r="K3835" s="115"/>
      <c r="L3835" s="115"/>
      <c r="M3835" s="115"/>
      <c r="N3835" s="115"/>
      <c r="O3835" s="115"/>
      <c r="P3835" s="102"/>
      <c r="Z3835" s="143"/>
      <c r="AA3835" s="143"/>
      <c r="AB3835" s="143"/>
      <c r="AC3835" s="37"/>
    </row>
    <row r="3836" spans="1:29">
      <c r="A3836" s="442"/>
      <c r="B3836" s="433"/>
      <c r="C3836" s="433"/>
      <c r="D3836" s="433"/>
      <c r="E3836" s="433"/>
      <c r="F3836" s="433"/>
      <c r="G3836" s="433"/>
      <c r="H3836" s="115"/>
      <c r="I3836" s="115"/>
      <c r="J3836" s="115"/>
      <c r="K3836" s="115"/>
      <c r="L3836" s="115"/>
      <c r="M3836" s="115"/>
      <c r="N3836" s="115"/>
      <c r="O3836" s="115"/>
      <c r="P3836" s="102"/>
      <c r="Z3836" s="143"/>
      <c r="AA3836" s="143"/>
      <c r="AB3836" s="143"/>
      <c r="AC3836" s="37"/>
    </row>
    <row r="3837" spans="1:29">
      <c r="A3837" s="442"/>
      <c r="B3837" s="432"/>
      <c r="C3837" s="432"/>
      <c r="D3837" s="432"/>
      <c r="E3837" s="432"/>
      <c r="F3837" s="432"/>
      <c r="G3837" s="432"/>
      <c r="H3837" s="115"/>
      <c r="I3837" s="115"/>
      <c r="J3837" s="115"/>
      <c r="K3837" s="115"/>
      <c r="L3837" s="115"/>
      <c r="M3837" s="115"/>
      <c r="N3837" s="115"/>
      <c r="O3837" s="115"/>
      <c r="P3837" s="102"/>
      <c r="Z3837" s="143"/>
      <c r="AA3837" s="143"/>
      <c r="AB3837" s="143"/>
      <c r="AC3837" s="37"/>
    </row>
    <row r="3838" spans="1:29">
      <c r="A3838" s="442"/>
      <c r="B3838" s="433"/>
      <c r="C3838" s="433"/>
      <c r="D3838" s="433"/>
      <c r="E3838" s="433"/>
      <c r="F3838" s="433"/>
      <c r="G3838" s="433"/>
      <c r="H3838" s="115"/>
      <c r="I3838" s="115"/>
      <c r="J3838" s="115"/>
      <c r="K3838" s="115"/>
      <c r="L3838" s="115"/>
      <c r="M3838" s="115"/>
      <c r="N3838" s="115"/>
      <c r="O3838" s="115"/>
      <c r="P3838" s="102"/>
      <c r="Z3838" s="143"/>
      <c r="AA3838" s="143"/>
      <c r="AB3838" s="143"/>
      <c r="AC3838" s="37"/>
    </row>
    <row r="3839" spans="1:29">
      <c r="A3839" s="442"/>
      <c r="B3839" s="432"/>
      <c r="C3839" s="432"/>
      <c r="D3839" s="432"/>
      <c r="E3839" s="432"/>
      <c r="F3839" s="432"/>
      <c r="G3839" s="432"/>
      <c r="H3839" s="115"/>
      <c r="I3839" s="115"/>
      <c r="J3839" s="115"/>
      <c r="K3839" s="115"/>
      <c r="L3839" s="115"/>
      <c r="M3839" s="115"/>
      <c r="N3839" s="115"/>
      <c r="O3839" s="115"/>
      <c r="P3839" s="102"/>
      <c r="Z3839" s="143"/>
      <c r="AA3839" s="143"/>
      <c r="AB3839" s="143"/>
      <c r="AC3839" s="37"/>
    </row>
    <row r="3840" spans="1:29">
      <c r="A3840" s="442"/>
      <c r="B3840" s="433"/>
      <c r="C3840" s="433"/>
      <c r="D3840" s="433"/>
      <c r="E3840" s="433"/>
      <c r="F3840" s="433"/>
      <c r="G3840" s="433"/>
      <c r="H3840" s="115"/>
      <c r="I3840" s="115"/>
      <c r="J3840" s="115"/>
      <c r="K3840" s="115"/>
      <c r="L3840" s="115"/>
      <c r="M3840" s="115"/>
      <c r="N3840" s="115"/>
      <c r="O3840" s="115"/>
      <c r="P3840" s="102"/>
      <c r="Z3840" s="143"/>
      <c r="AA3840" s="143"/>
      <c r="AB3840" s="143"/>
      <c r="AC3840" s="37"/>
    </row>
    <row r="3841" spans="1:29">
      <c r="A3841" s="442"/>
      <c r="B3841" s="448" t="s">
        <v>720</v>
      </c>
      <c r="C3841" s="448"/>
      <c r="D3841" s="448"/>
      <c r="E3841" s="448"/>
      <c r="F3841" s="448"/>
      <c r="G3841" s="448"/>
      <c r="H3841" s="152">
        <f t="shared" ref="H3841:O3842" si="243">H3831+H3833+H3835+H3837+H3839</f>
        <v>0</v>
      </c>
      <c r="I3841" s="152">
        <f t="shared" si="243"/>
        <v>0</v>
      </c>
      <c r="J3841" s="152">
        <f t="shared" si="243"/>
        <v>0</v>
      </c>
      <c r="K3841" s="152">
        <f t="shared" si="243"/>
        <v>0</v>
      </c>
      <c r="L3841" s="152">
        <f t="shared" si="243"/>
        <v>0</v>
      </c>
      <c r="M3841" s="152">
        <f t="shared" si="243"/>
        <v>0</v>
      </c>
      <c r="N3841" s="152">
        <f t="shared" si="243"/>
        <v>0</v>
      </c>
      <c r="O3841" s="152">
        <f t="shared" si="243"/>
        <v>0</v>
      </c>
      <c r="P3841" s="102"/>
      <c r="Z3841" s="143"/>
      <c r="AA3841" s="143"/>
      <c r="AB3841" s="143"/>
      <c r="AC3841" s="37"/>
    </row>
    <row r="3842" spans="1:29">
      <c r="A3842" s="442"/>
      <c r="B3842" s="439" t="s">
        <v>695</v>
      </c>
      <c r="C3842" s="439"/>
      <c r="D3842" s="439"/>
      <c r="E3842" s="439"/>
      <c r="F3842" s="439"/>
      <c r="G3842" s="439"/>
      <c r="H3842" s="117">
        <f t="shared" si="243"/>
        <v>0</v>
      </c>
      <c r="I3842" s="117">
        <f t="shared" si="243"/>
        <v>0</v>
      </c>
      <c r="J3842" s="117">
        <f t="shared" si="243"/>
        <v>0</v>
      </c>
      <c r="K3842" s="117">
        <f t="shared" si="243"/>
        <v>0</v>
      </c>
      <c r="L3842" s="117">
        <f t="shared" si="243"/>
        <v>0</v>
      </c>
      <c r="M3842" s="117">
        <f t="shared" si="243"/>
        <v>0</v>
      </c>
      <c r="N3842" s="117">
        <f t="shared" si="243"/>
        <v>0</v>
      </c>
      <c r="O3842" s="117">
        <f t="shared" si="243"/>
        <v>0</v>
      </c>
      <c r="P3842" s="102"/>
      <c r="U3842" s="141"/>
      <c r="Z3842" s="143"/>
      <c r="AA3842" s="143"/>
      <c r="AB3842" s="143"/>
      <c r="AC3842" s="37"/>
    </row>
    <row r="3843" spans="1:29">
      <c r="A3843" s="442"/>
      <c r="B3843" s="449" t="s">
        <v>746</v>
      </c>
      <c r="C3843" s="449"/>
      <c r="D3843" s="449"/>
      <c r="E3843" s="449"/>
      <c r="F3843" s="449"/>
      <c r="G3843" s="449"/>
      <c r="H3843" s="440">
        <f>H3842</f>
        <v>0</v>
      </c>
      <c r="I3843" s="440"/>
      <c r="J3843" s="440"/>
      <c r="K3843" s="440"/>
      <c r="L3843" s="440"/>
      <c r="M3843" s="440"/>
      <c r="N3843" s="440"/>
      <c r="O3843" s="440"/>
      <c r="P3843" s="102"/>
      <c r="Z3843" s="143"/>
      <c r="AA3843" s="143"/>
      <c r="AB3843" s="143"/>
      <c r="AC3843" s="37"/>
    </row>
    <row r="3844" spans="1:29">
      <c r="A3844" s="442"/>
      <c r="B3844" s="449" t="s">
        <v>747</v>
      </c>
      <c r="C3844" s="449"/>
      <c r="D3844" s="449"/>
      <c r="E3844" s="449"/>
      <c r="F3844" s="449"/>
      <c r="G3844" s="449"/>
      <c r="H3844" s="440">
        <f>SUM(I3842:M3842)</f>
        <v>0</v>
      </c>
      <c r="I3844" s="440"/>
      <c r="J3844" s="440"/>
      <c r="K3844" s="440"/>
      <c r="L3844" s="440"/>
      <c r="M3844" s="440"/>
      <c r="N3844" s="440"/>
      <c r="O3844" s="440"/>
      <c r="P3844" s="102"/>
      <c r="Z3844" s="143"/>
      <c r="AA3844" s="143"/>
      <c r="AB3844" s="143"/>
      <c r="AC3844" s="37"/>
    </row>
    <row r="3845" spans="1:29">
      <c r="A3845" s="442"/>
      <c r="B3845" s="449" t="s">
        <v>748</v>
      </c>
      <c r="C3845" s="449"/>
      <c r="D3845" s="449"/>
      <c r="E3845" s="449"/>
      <c r="F3845" s="449"/>
      <c r="G3845" s="449"/>
      <c r="H3845" s="440">
        <f>SUM(N3841:P3841)</f>
        <v>0</v>
      </c>
      <c r="I3845" s="440"/>
      <c r="J3845" s="440"/>
      <c r="K3845" s="440"/>
      <c r="L3845" s="440"/>
      <c r="M3845" s="440"/>
      <c r="N3845" s="440"/>
      <c r="O3845" s="440"/>
      <c r="P3845" s="102"/>
      <c r="Z3845" s="143"/>
      <c r="AA3845" s="143"/>
      <c r="AB3845" s="143"/>
      <c r="AC3845" s="37"/>
    </row>
    <row r="3846" spans="1:29">
      <c r="A3846" s="442"/>
      <c r="B3846" s="439" t="s">
        <v>721</v>
      </c>
      <c r="C3846" s="439"/>
      <c r="D3846" s="439"/>
      <c r="E3846" s="439"/>
      <c r="F3846" s="439"/>
      <c r="G3846" s="439"/>
      <c r="H3846" s="440">
        <f>SUM(H3843:P3845)</f>
        <v>0</v>
      </c>
      <c r="I3846" s="440"/>
      <c r="J3846" s="440"/>
      <c r="K3846" s="440"/>
      <c r="L3846" s="440"/>
      <c r="M3846" s="440"/>
      <c r="N3846" s="440"/>
      <c r="O3846" s="440"/>
      <c r="P3846" s="102"/>
      <c r="Z3846" s="143"/>
      <c r="AA3846" s="143"/>
      <c r="AB3846" s="143"/>
      <c r="AC3846" s="37"/>
    </row>
    <row r="3847" spans="1:29">
      <c r="A3847" s="442"/>
      <c r="B3847" s="450" t="s">
        <v>749</v>
      </c>
      <c r="C3847" s="450"/>
      <c r="D3847" s="450"/>
      <c r="E3847" s="450"/>
      <c r="F3847" s="450"/>
      <c r="G3847" s="450"/>
      <c r="H3847" s="443">
        <f>H3846/G3829</f>
        <v>0</v>
      </c>
      <c r="I3847" s="443"/>
      <c r="J3847" s="443"/>
      <c r="K3847" s="443"/>
      <c r="L3847" s="443"/>
      <c r="M3847" s="443"/>
      <c r="N3847" s="443"/>
      <c r="O3847" s="443"/>
      <c r="P3847" s="102"/>
      <c r="Z3847" s="143"/>
      <c r="AA3847" s="143"/>
      <c r="AB3847" s="143"/>
      <c r="AC3847" s="37"/>
    </row>
    <row r="3848" spans="1:29" ht="18" customHeight="1">
      <c r="A3848" s="283"/>
      <c r="B3848" s="283"/>
      <c r="C3848" s="248"/>
      <c r="D3848" s="248"/>
      <c r="E3848" s="248"/>
      <c r="F3848" s="284"/>
      <c r="G3848" s="248"/>
      <c r="H3848" s="285"/>
      <c r="I3848" s="286"/>
      <c r="J3848" s="286"/>
      <c r="K3848" s="102"/>
      <c r="L3848" s="102"/>
      <c r="M3848" s="102"/>
      <c r="N3848" s="102"/>
      <c r="O3848" s="102"/>
      <c r="P3848" s="102"/>
      <c r="Z3848" s="143"/>
      <c r="AA3848" s="143"/>
      <c r="AB3848" s="143"/>
      <c r="AC3848" s="37"/>
    </row>
    <row r="3849" spans="1:29" ht="15" customHeight="1">
      <c r="A3849" s="422" t="s">
        <v>678</v>
      </c>
      <c r="B3849" s="422" t="s">
        <v>679</v>
      </c>
      <c r="C3849" s="422" t="s">
        <v>680</v>
      </c>
      <c r="D3849" s="422" t="s">
        <v>681</v>
      </c>
      <c r="E3849" s="422" t="s">
        <v>682</v>
      </c>
      <c r="F3849" s="423" t="s">
        <v>683</v>
      </c>
      <c r="G3849" s="423" t="s">
        <v>684</v>
      </c>
      <c r="H3849" s="138">
        <v>0.55000000000000004</v>
      </c>
      <c r="I3849" s="451">
        <v>0.25</v>
      </c>
      <c r="J3849" s="451"/>
      <c r="K3849" s="451"/>
      <c r="L3849" s="451"/>
      <c r="M3849" s="444">
        <v>0.1</v>
      </c>
      <c r="N3849" s="444"/>
      <c r="O3849" s="139">
        <v>0.1</v>
      </c>
      <c r="P3849" s="102"/>
      <c r="Z3849" s="143"/>
      <c r="AA3849" s="143"/>
      <c r="AB3849" s="143"/>
      <c r="AC3849" s="37"/>
    </row>
    <row r="3850" spans="1:29" ht="14.25" customHeight="1">
      <c r="A3850" s="422"/>
      <c r="B3850" s="422"/>
      <c r="C3850" s="422"/>
      <c r="D3850" s="422"/>
      <c r="E3850" s="422"/>
      <c r="F3850" s="422"/>
      <c r="G3850" s="422"/>
      <c r="H3850" s="445" t="s">
        <v>727</v>
      </c>
      <c r="I3850" s="452" t="s">
        <v>728</v>
      </c>
      <c r="J3850" s="452"/>
      <c r="K3850" s="452"/>
      <c r="L3850" s="452"/>
      <c r="M3850" s="446" t="s">
        <v>729</v>
      </c>
      <c r="N3850" s="446"/>
      <c r="O3850" s="447" t="s">
        <v>730</v>
      </c>
      <c r="P3850" s="102"/>
      <c r="Z3850" s="143"/>
      <c r="AA3850" s="143"/>
      <c r="AB3850" s="143"/>
      <c r="AC3850" s="37"/>
    </row>
    <row r="3851" spans="1:29" ht="67.5" customHeight="1">
      <c r="A3851" s="442" t="s">
        <v>1074</v>
      </c>
      <c r="B3851" s="427" t="s">
        <v>1003</v>
      </c>
      <c r="C3851" s="428">
        <v>0</v>
      </c>
      <c r="D3851" s="428">
        <v>1</v>
      </c>
      <c r="E3851" s="474" t="s">
        <v>618</v>
      </c>
      <c r="F3851" s="429">
        <v>116000</v>
      </c>
      <c r="G3851" s="429">
        <v>116000</v>
      </c>
      <c r="H3851" s="445"/>
      <c r="I3851" s="154" t="s">
        <v>1004</v>
      </c>
      <c r="J3851" s="154" t="s">
        <v>1005</v>
      </c>
      <c r="K3851" s="154" t="s">
        <v>1006</v>
      </c>
      <c r="L3851" s="154" t="s">
        <v>1007</v>
      </c>
      <c r="M3851" s="144" t="s">
        <v>736</v>
      </c>
      <c r="N3851" s="144" t="s">
        <v>737</v>
      </c>
      <c r="O3851" s="447"/>
      <c r="P3851" s="102"/>
      <c r="Z3851" s="143"/>
      <c r="AA3851" s="143"/>
      <c r="AB3851" s="143"/>
      <c r="AC3851" s="37"/>
    </row>
    <row r="3852" spans="1:29" ht="39" customHeight="1">
      <c r="A3852" s="442"/>
      <c r="B3852" s="427"/>
      <c r="C3852" s="427"/>
      <c r="D3852" s="427"/>
      <c r="E3852" s="427"/>
      <c r="F3852" s="427"/>
      <c r="G3852" s="427"/>
      <c r="H3852" s="427"/>
      <c r="I3852" s="153">
        <v>0.2</v>
      </c>
      <c r="J3852" s="153">
        <v>0.45</v>
      </c>
      <c r="K3852" s="153">
        <v>0.3</v>
      </c>
      <c r="L3852" s="153">
        <v>0.05</v>
      </c>
      <c r="M3852" s="144">
        <v>0.9</v>
      </c>
      <c r="N3852" s="144">
        <v>0.1</v>
      </c>
      <c r="O3852" s="447"/>
      <c r="P3852" s="102"/>
      <c r="Z3852" s="143"/>
      <c r="AA3852" s="143"/>
      <c r="AB3852" s="143"/>
      <c r="AC3852" s="37"/>
    </row>
    <row r="3853" spans="1:29">
      <c r="A3853" s="442"/>
      <c r="B3853" s="432" t="s">
        <v>762</v>
      </c>
      <c r="C3853" s="432"/>
      <c r="D3853" s="432"/>
      <c r="E3853" s="432"/>
      <c r="F3853" s="432"/>
      <c r="G3853" s="432"/>
      <c r="H3853" s="115"/>
      <c r="I3853" s="130">
        <v>1</v>
      </c>
      <c r="J3853" s="130">
        <v>1</v>
      </c>
      <c r="K3853" s="115"/>
      <c r="L3853" s="115"/>
      <c r="M3853" s="115"/>
      <c r="N3853" s="115"/>
      <c r="O3853" s="115"/>
      <c r="P3853" s="102"/>
      <c r="Z3853" s="143"/>
      <c r="AA3853" s="143"/>
      <c r="AB3853" s="143"/>
      <c r="AC3853" s="37"/>
    </row>
    <row r="3854" spans="1:29">
      <c r="A3854" s="442"/>
      <c r="B3854" s="433" t="s">
        <v>763</v>
      </c>
      <c r="C3854" s="433"/>
      <c r="D3854" s="433"/>
      <c r="E3854" s="433"/>
      <c r="F3854" s="433"/>
      <c r="G3854" s="433"/>
      <c r="H3854" s="115"/>
      <c r="I3854" s="246">
        <f>(I3853/D3851)*G3851*I3849*I3852</f>
        <v>5800</v>
      </c>
      <c r="J3854" s="246">
        <f>(J3853/D3851)*G3851*I3849*J3852</f>
        <v>13050</v>
      </c>
      <c r="K3854" s="115"/>
      <c r="L3854" s="115"/>
      <c r="M3854" s="115"/>
      <c r="N3854" s="115"/>
      <c r="O3854" s="115"/>
      <c r="P3854" s="102"/>
      <c r="Z3854" s="143"/>
      <c r="AA3854" s="143"/>
      <c r="AB3854" s="143"/>
      <c r="AC3854" s="37"/>
    </row>
    <row r="3855" spans="1:29">
      <c r="A3855" s="442"/>
      <c r="B3855" s="432" t="s">
        <v>751</v>
      </c>
      <c r="C3855" s="432"/>
      <c r="D3855" s="432"/>
      <c r="E3855" s="432"/>
      <c r="F3855" s="432"/>
      <c r="G3855" s="432"/>
      <c r="H3855" s="158">
        <v>1</v>
      </c>
      <c r="I3855" s="115"/>
      <c r="J3855" s="115"/>
      <c r="K3855" s="130">
        <v>1</v>
      </c>
      <c r="L3855" s="115"/>
      <c r="M3855" s="115"/>
      <c r="N3855" s="115"/>
      <c r="O3855" s="115"/>
      <c r="P3855" s="102"/>
      <c r="Z3855" s="143"/>
      <c r="AA3855" s="143"/>
      <c r="AB3855" s="143"/>
      <c r="AC3855" s="37"/>
    </row>
    <row r="3856" spans="1:29">
      <c r="A3856" s="442"/>
      <c r="B3856" s="433" t="s">
        <v>752</v>
      </c>
      <c r="C3856" s="433"/>
      <c r="D3856" s="433"/>
      <c r="E3856" s="433"/>
      <c r="F3856" s="433"/>
      <c r="G3856" s="433"/>
      <c r="H3856" s="246">
        <f>(H3855/D3851)*G3851*H3849</f>
        <v>63800.000000000007</v>
      </c>
      <c r="I3856" s="115"/>
      <c r="J3856" s="115"/>
      <c r="K3856" s="246">
        <f>(K3855/D3851)*G3851*I3849*K3852</f>
        <v>8700</v>
      </c>
      <c r="L3856" s="115"/>
      <c r="M3856" s="115"/>
      <c r="N3856" s="115"/>
      <c r="O3856" s="115"/>
      <c r="P3856" s="102"/>
      <c r="Z3856" s="143"/>
      <c r="AA3856" s="143"/>
      <c r="AB3856" s="143"/>
      <c r="AC3856" s="37"/>
    </row>
    <row r="3857" spans="1:29">
      <c r="A3857" s="442"/>
      <c r="B3857" s="432" t="s">
        <v>744</v>
      </c>
      <c r="C3857" s="432"/>
      <c r="D3857" s="432"/>
      <c r="E3857" s="432"/>
      <c r="F3857" s="432"/>
      <c r="G3857" s="432"/>
      <c r="H3857" s="115"/>
      <c r="I3857" s="115"/>
      <c r="J3857" s="115"/>
      <c r="K3857" s="115"/>
      <c r="L3857" s="130">
        <v>1</v>
      </c>
      <c r="M3857" s="170">
        <v>1</v>
      </c>
      <c r="N3857" s="170">
        <v>1</v>
      </c>
      <c r="O3857" s="115"/>
      <c r="P3857" s="102"/>
      <c r="Z3857" s="143"/>
      <c r="AA3857" s="143"/>
      <c r="AB3857" s="143"/>
      <c r="AC3857" s="37"/>
    </row>
    <row r="3858" spans="1:29">
      <c r="A3858" s="442"/>
      <c r="B3858" s="433" t="s">
        <v>745</v>
      </c>
      <c r="C3858" s="433"/>
      <c r="D3858" s="433"/>
      <c r="E3858" s="433"/>
      <c r="F3858" s="433"/>
      <c r="G3858" s="433"/>
      <c r="H3858" s="115"/>
      <c r="I3858" s="115"/>
      <c r="J3858" s="115"/>
      <c r="K3858" s="115"/>
      <c r="L3858" s="246">
        <f>(L3857/D3851)*G3851*I3849*L3852</f>
        <v>1450</v>
      </c>
      <c r="M3858" s="246">
        <f>(M3857/D3851)*G3851*M3849*M3852</f>
        <v>10440</v>
      </c>
      <c r="N3858" s="246">
        <f>(N3857/D3851)*G3851*M3849*N3852</f>
        <v>1160</v>
      </c>
      <c r="O3858" s="115"/>
      <c r="P3858" s="102"/>
      <c r="Z3858" s="143"/>
      <c r="AA3858" s="143"/>
      <c r="AB3858" s="143"/>
      <c r="AC3858" s="37"/>
    </row>
    <row r="3859" spans="1:29">
      <c r="A3859" s="442"/>
      <c r="B3859" s="448" t="s">
        <v>720</v>
      </c>
      <c r="C3859" s="448"/>
      <c r="D3859" s="448"/>
      <c r="E3859" s="448"/>
      <c r="F3859" s="448"/>
      <c r="G3859" s="448"/>
      <c r="H3859" s="152">
        <f t="shared" ref="H3859:O3860" si="244">H3853+H3855+H3857</f>
        <v>1</v>
      </c>
      <c r="I3859" s="152">
        <f t="shared" si="244"/>
        <v>1</v>
      </c>
      <c r="J3859" s="152">
        <f t="shared" si="244"/>
        <v>1</v>
      </c>
      <c r="K3859" s="152">
        <f t="shared" si="244"/>
        <v>1</v>
      </c>
      <c r="L3859" s="152">
        <f t="shared" si="244"/>
        <v>1</v>
      </c>
      <c r="M3859" s="152">
        <f t="shared" si="244"/>
        <v>1</v>
      </c>
      <c r="N3859" s="152">
        <f t="shared" si="244"/>
        <v>1</v>
      </c>
      <c r="O3859" s="152">
        <f t="shared" si="244"/>
        <v>0</v>
      </c>
      <c r="P3859" s="102"/>
      <c r="Z3859" s="143"/>
      <c r="AA3859" s="143"/>
      <c r="AB3859" s="143"/>
      <c r="AC3859" s="37"/>
    </row>
    <row r="3860" spans="1:29">
      <c r="A3860" s="442"/>
      <c r="B3860" s="439" t="s">
        <v>695</v>
      </c>
      <c r="C3860" s="439"/>
      <c r="D3860" s="439"/>
      <c r="E3860" s="439"/>
      <c r="F3860" s="439"/>
      <c r="G3860" s="439"/>
      <c r="H3860" s="117">
        <f t="shared" si="244"/>
        <v>63800.000000000007</v>
      </c>
      <c r="I3860" s="117">
        <f t="shared" si="244"/>
        <v>5800</v>
      </c>
      <c r="J3860" s="117">
        <f t="shared" si="244"/>
        <v>13050</v>
      </c>
      <c r="K3860" s="117">
        <f t="shared" si="244"/>
        <v>8700</v>
      </c>
      <c r="L3860" s="117">
        <f t="shared" si="244"/>
        <v>1450</v>
      </c>
      <c r="M3860" s="117">
        <f t="shared" si="244"/>
        <v>10440</v>
      </c>
      <c r="N3860" s="117">
        <f t="shared" si="244"/>
        <v>1160</v>
      </c>
      <c r="O3860" s="117">
        <f t="shared" si="244"/>
        <v>0</v>
      </c>
      <c r="P3860" s="102"/>
      <c r="U3860" s="141"/>
      <c r="Z3860" s="143"/>
      <c r="AA3860" s="143"/>
      <c r="AB3860" s="143"/>
      <c r="AC3860" s="37"/>
    </row>
    <row r="3861" spans="1:29">
      <c r="A3861" s="442"/>
      <c r="B3861" s="449" t="s">
        <v>746</v>
      </c>
      <c r="C3861" s="449"/>
      <c r="D3861" s="449"/>
      <c r="E3861" s="449"/>
      <c r="F3861" s="449"/>
      <c r="G3861" s="449"/>
      <c r="H3861" s="440">
        <f>H3860</f>
        <v>63800.000000000007</v>
      </c>
      <c r="I3861" s="440"/>
      <c r="J3861" s="440"/>
      <c r="K3861" s="440"/>
      <c r="L3861" s="440"/>
      <c r="M3861" s="440"/>
      <c r="N3861" s="440"/>
      <c r="O3861" s="440"/>
      <c r="P3861" s="102"/>
      <c r="Z3861" s="143"/>
      <c r="AA3861" s="143"/>
      <c r="AB3861" s="143"/>
      <c r="AC3861" s="37"/>
    </row>
    <row r="3862" spans="1:29">
      <c r="A3862" s="442"/>
      <c r="B3862" s="449" t="s">
        <v>747</v>
      </c>
      <c r="C3862" s="449"/>
      <c r="D3862" s="449"/>
      <c r="E3862" s="449"/>
      <c r="F3862" s="449"/>
      <c r="G3862" s="449"/>
      <c r="H3862" s="440">
        <f>SUM(I3860:L3860)</f>
        <v>29000</v>
      </c>
      <c r="I3862" s="440"/>
      <c r="J3862" s="440"/>
      <c r="K3862" s="440"/>
      <c r="L3862" s="440"/>
      <c r="M3862" s="440"/>
      <c r="N3862" s="440"/>
      <c r="O3862" s="440"/>
      <c r="P3862" s="102"/>
      <c r="Z3862" s="143"/>
      <c r="AA3862" s="143"/>
      <c r="AB3862" s="143"/>
      <c r="AC3862" s="37"/>
    </row>
    <row r="3863" spans="1:29">
      <c r="A3863" s="442"/>
      <c r="B3863" s="449" t="s">
        <v>748</v>
      </c>
      <c r="C3863" s="449"/>
      <c r="D3863" s="449"/>
      <c r="E3863" s="449"/>
      <c r="F3863" s="449"/>
      <c r="G3863" s="449"/>
      <c r="H3863" s="440">
        <f>SUM(M3860:O3860)</f>
        <v>11600</v>
      </c>
      <c r="I3863" s="440"/>
      <c r="J3863" s="440"/>
      <c r="K3863" s="440"/>
      <c r="L3863" s="440"/>
      <c r="M3863" s="440"/>
      <c r="N3863" s="440"/>
      <c r="O3863" s="440"/>
      <c r="P3863" s="102"/>
      <c r="Z3863" s="143"/>
      <c r="AA3863" s="143"/>
      <c r="AB3863" s="143"/>
      <c r="AC3863" s="37"/>
    </row>
    <row r="3864" spans="1:29">
      <c r="A3864" s="442"/>
      <c r="B3864" s="439" t="s">
        <v>721</v>
      </c>
      <c r="C3864" s="439"/>
      <c r="D3864" s="439"/>
      <c r="E3864" s="439"/>
      <c r="F3864" s="439"/>
      <c r="G3864" s="439"/>
      <c r="H3864" s="440">
        <f>SUM(H3861:P3863)</f>
        <v>104400</v>
      </c>
      <c r="I3864" s="440"/>
      <c r="J3864" s="440"/>
      <c r="K3864" s="440"/>
      <c r="L3864" s="440"/>
      <c r="M3864" s="440"/>
      <c r="N3864" s="440"/>
      <c r="O3864" s="440"/>
      <c r="P3864" s="102"/>
      <c r="Z3864" s="143"/>
      <c r="AA3864" s="143"/>
      <c r="AB3864" s="143"/>
      <c r="AC3864" s="37"/>
    </row>
    <row r="3865" spans="1:29">
      <c r="A3865" s="442"/>
      <c r="B3865" s="450" t="s">
        <v>749</v>
      </c>
      <c r="C3865" s="450"/>
      <c r="D3865" s="450"/>
      <c r="E3865" s="450"/>
      <c r="F3865" s="450"/>
      <c r="G3865" s="450"/>
      <c r="H3865" s="443">
        <f>H3864/G3851</f>
        <v>0.9</v>
      </c>
      <c r="I3865" s="443"/>
      <c r="J3865" s="443"/>
      <c r="K3865" s="443"/>
      <c r="L3865" s="443"/>
      <c r="M3865" s="443"/>
      <c r="N3865" s="443"/>
      <c r="O3865" s="443"/>
      <c r="P3865" s="102"/>
      <c r="Z3865" s="143"/>
      <c r="AA3865" s="143"/>
      <c r="AB3865" s="143"/>
      <c r="AC3865" s="37"/>
    </row>
    <row r="3866" spans="1:29" ht="18" customHeight="1">
      <c r="A3866" s="283"/>
      <c r="B3866" s="283"/>
      <c r="C3866" s="248"/>
      <c r="D3866" s="248"/>
      <c r="E3866" s="248"/>
      <c r="F3866" s="284"/>
      <c r="G3866" s="248"/>
      <c r="H3866" s="285"/>
      <c r="I3866" s="286"/>
      <c r="J3866" s="286"/>
      <c r="K3866" s="102"/>
      <c r="L3866" s="102"/>
      <c r="M3866" s="102"/>
      <c r="N3866" s="102"/>
      <c r="O3866" s="102"/>
      <c r="P3866" s="102"/>
      <c r="Z3866" s="143"/>
      <c r="AA3866" s="143"/>
      <c r="AB3866" s="143"/>
      <c r="AC3866" s="37"/>
    </row>
    <row r="3867" spans="1:29" ht="15" customHeight="1">
      <c r="A3867" s="422" t="s">
        <v>678</v>
      </c>
      <c r="B3867" s="422" t="s">
        <v>679</v>
      </c>
      <c r="C3867" s="422" t="s">
        <v>680</v>
      </c>
      <c r="D3867" s="422" t="s">
        <v>681</v>
      </c>
      <c r="E3867" s="422" t="s">
        <v>682</v>
      </c>
      <c r="F3867" s="423" t="s">
        <v>683</v>
      </c>
      <c r="G3867" s="423" t="s">
        <v>684</v>
      </c>
      <c r="H3867" s="138">
        <v>0.25</v>
      </c>
      <c r="I3867" s="451">
        <v>0.55000000000000004</v>
      </c>
      <c r="J3867" s="451"/>
      <c r="K3867" s="451"/>
      <c r="L3867" s="451"/>
      <c r="M3867" s="444">
        <v>0.1</v>
      </c>
      <c r="N3867" s="444"/>
      <c r="O3867" s="139">
        <v>0.1</v>
      </c>
      <c r="P3867" s="102"/>
      <c r="Z3867" s="143"/>
      <c r="AA3867" s="143"/>
      <c r="AB3867" s="143"/>
      <c r="AC3867" s="37"/>
    </row>
    <row r="3868" spans="1:29" ht="18" customHeight="1">
      <c r="A3868" s="422"/>
      <c r="B3868" s="422"/>
      <c r="C3868" s="422"/>
      <c r="D3868" s="422"/>
      <c r="E3868" s="422"/>
      <c r="F3868" s="422"/>
      <c r="G3868" s="422"/>
      <c r="H3868" s="445" t="s">
        <v>727</v>
      </c>
      <c r="I3868" s="452" t="s">
        <v>728</v>
      </c>
      <c r="J3868" s="452"/>
      <c r="K3868" s="452"/>
      <c r="L3868" s="452"/>
      <c r="M3868" s="446" t="s">
        <v>729</v>
      </c>
      <c r="N3868" s="446"/>
      <c r="O3868" s="447" t="s">
        <v>730</v>
      </c>
      <c r="P3868" s="102"/>
      <c r="Z3868" s="143"/>
      <c r="AA3868" s="143"/>
      <c r="AB3868" s="143"/>
      <c r="AC3868" s="37"/>
    </row>
    <row r="3869" spans="1:29" ht="72" customHeight="1">
      <c r="A3869" s="442" t="s">
        <v>1075</v>
      </c>
      <c r="B3869" s="490" t="s">
        <v>1076</v>
      </c>
      <c r="C3869" s="428">
        <v>0</v>
      </c>
      <c r="D3869" s="428">
        <v>2</v>
      </c>
      <c r="E3869" s="474" t="s">
        <v>618</v>
      </c>
      <c r="F3869" s="429">
        <v>200000</v>
      </c>
      <c r="G3869" s="429">
        <f>D3869*F3869</f>
        <v>400000</v>
      </c>
      <c r="H3869" s="445"/>
      <c r="I3869" s="153" t="s">
        <v>826</v>
      </c>
      <c r="J3869" s="153" t="s">
        <v>809</v>
      </c>
      <c r="K3869" s="153" t="s">
        <v>1077</v>
      </c>
      <c r="L3869" s="153" t="s">
        <v>825</v>
      </c>
      <c r="M3869" s="144" t="s">
        <v>736</v>
      </c>
      <c r="N3869" s="144" t="s">
        <v>737</v>
      </c>
      <c r="O3869" s="447"/>
      <c r="P3869" s="102"/>
      <c r="Z3869" s="143"/>
      <c r="AA3869" s="143"/>
      <c r="AB3869" s="143"/>
      <c r="AC3869" s="37"/>
    </row>
    <row r="3870" spans="1:29" ht="63" customHeight="1">
      <c r="A3870" s="442"/>
      <c r="B3870" s="490"/>
      <c r="C3870" s="490"/>
      <c r="D3870" s="490"/>
      <c r="E3870" s="490"/>
      <c r="F3870" s="490"/>
      <c r="G3870" s="490"/>
      <c r="H3870" s="490"/>
      <c r="I3870" s="153">
        <v>0.05</v>
      </c>
      <c r="J3870" s="153">
        <v>0.2</v>
      </c>
      <c r="K3870" s="153">
        <v>0.5</v>
      </c>
      <c r="L3870" s="153">
        <v>0.25</v>
      </c>
      <c r="M3870" s="144">
        <v>0.9</v>
      </c>
      <c r="N3870" s="144">
        <v>0.1</v>
      </c>
      <c r="O3870" s="447"/>
      <c r="P3870" s="102"/>
      <c r="Z3870" s="143"/>
      <c r="AA3870" s="143"/>
      <c r="AB3870" s="143"/>
      <c r="AC3870" s="37"/>
    </row>
    <row r="3871" spans="1:29">
      <c r="A3871" s="442"/>
      <c r="B3871" s="432" t="s">
        <v>762</v>
      </c>
      <c r="C3871" s="432"/>
      <c r="D3871" s="432"/>
      <c r="E3871" s="432"/>
      <c r="F3871" s="432"/>
      <c r="G3871" s="432"/>
      <c r="H3871" s="158">
        <v>2</v>
      </c>
      <c r="I3871" s="130">
        <v>2</v>
      </c>
      <c r="J3871" s="130">
        <v>2</v>
      </c>
      <c r="K3871" s="130">
        <v>2</v>
      </c>
      <c r="L3871" s="130">
        <v>1</v>
      </c>
      <c r="M3871" s="115"/>
      <c r="N3871" s="115"/>
      <c r="O3871" s="115"/>
      <c r="P3871" s="102"/>
      <c r="Z3871" s="143"/>
      <c r="AA3871" s="143"/>
      <c r="AB3871" s="143"/>
      <c r="AC3871" s="37"/>
    </row>
    <row r="3872" spans="1:29">
      <c r="A3872" s="442"/>
      <c r="B3872" s="433" t="s">
        <v>763</v>
      </c>
      <c r="C3872" s="433"/>
      <c r="D3872" s="433"/>
      <c r="E3872" s="433"/>
      <c r="F3872" s="433"/>
      <c r="G3872" s="433"/>
      <c r="H3872" s="246">
        <f>(H3871/D3869)*G3869*H3867</f>
        <v>100000</v>
      </c>
      <c r="I3872" s="246">
        <f>(I3871/D3869)*G3869*I3867*I3870</f>
        <v>11000.000000000002</v>
      </c>
      <c r="J3872" s="246">
        <f>(J3871/D3869)*G3869*I3867*J3870</f>
        <v>44000.000000000007</v>
      </c>
      <c r="K3872" s="246">
        <f>(K3871/D3869)*G3869*I3867*K3870</f>
        <v>110000.00000000001</v>
      </c>
      <c r="L3872" s="246">
        <f>(L3871/D3869)*G3869*I3867*L3870</f>
        <v>27500.000000000004</v>
      </c>
      <c r="M3872" s="115"/>
      <c r="N3872" s="115"/>
      <c r="O3872" s="115"/>
      <c r="P3872" s="102"/>
      <c r="Z3872" s="143"/>
      <c r="AA3872" s="143"/>
      <c r="AB3872" s="143"/>
      <c r="AC3872" s="37"/>
    </row>
    <row r="3873" spans="1:29">
      <c r="A3873" s="442"/>
      <c r="B3873" s="432" t="s">
        <v>742</v>
      </c>
      <c r="C3873" s="432"/>
      <c r="D3873" s="432"/>
      <c r="E3873" s="432"/>
      <c r="F3873" s="432"/>
      <c r="G3873" s="432"/>
      <c r="H3873" s="115"/>
      <c r="I3873" s="115"/>
      <c r="J3873" s="115"/>
      <c r="K3873" s="115"/>
      <c r="L3873" s="130">
        <v>1</v>
      </c>
      <c r="M3873" s="170">
        <v>1</v>
      </c>
      <c r="N3873" s="170">
        <v>1</v>
      </c>
      <c r="O3873" s="115"/>
      <c r="P3873" s="102"/>
      <c r="Z3873" s="143"/>
      <c r="AA3873" s="143"/>
      <c r="AB3873" s="143"/>
      <c r="AC3873" s="37"/>
    </row>
    <row r="3874" spans="1:29">
      <c r="A3874" s="442"/>
      <c r="B3874" s="433" t="s">
        <v>743</v>
      </c>
      <c r="C3874" s="433"/>
      <c r="D3874" s="433"/>
      <c r="E3874" s="433"/>
      <c r="F3874" s="433"/>
      <c r="G3874" s="433"/>
      <c r="H3874" s="115"/>
      <c r="I3874" s="115"/>
      <c r="J3874" s="115"/>
      <c r="K3874" s="115"/>
      <c r="L3874" s="246">
        <f>(L3873/D3869)*G3869*I3867*L3870</f>
        <v>27500.000000000004</v>
      </c>
      <c r="M3874" s="246">
        <f>(M3873/D3869)*G3869*M3867*M3870</f>
        <v>18000</v>
      </c>
      <c r="N3874" s="246">
        <f>(N3873/D3869)*G3869*M3867*N3870</f>
        <v>2000</v>
      </c>
      <c r="O3874" s="115"/>
      <c r="P3874" s="102"/>
      <c r="Z3874" s="143"/>
      <c r="AA3874" s="143"/>
      <c r="AB3874" s="143"/>
      <c r="AC3874" s="37"/>
    </row>
    <row r="3875" spans="1:29">
      <c r="A3875" s="442"/>
      <c r="B3875" s="432" t="s">
        <v>751</v>
      </c>
      <c r="C3875" s="432"/>
      <c r="D3875" s="432"/>
      <c r="E3875" s="432"/>
      <c r="F3875" s="432"/>
      <c r="G3875" s="432"/>
      <c r="H3875" s="115"/>
      <c r="I3875" s="115"/>
      <c r="J3875" s="115"/>
      <c r="K3875" s="115"/>
      <c r="L3875" s="130">
        <v>-1</v>
      </c>
      <c r="M3875" s="170">
        <v>-1</v>
      </c>
      <c r="N3875" s="170">
        <v>-1</v>
      </c>
      <c r="O3875" s="115"/>
      <c r="P3875" s="102"/>
      <c r="Z3875" s="143"/>
      <c r="AA3875" s="143"/>
      <c r="AB3875" s="143"/>
      <c r="AC3875" s="37"/>
    </row>
    <row r="3876" spans="1:29">
      <c r="A3876" s="442"/>
      <c r="B3876" s="433" t="s">
        <v>752</v>
      </c>
      <c r="C3876" s="433"/>
      <c r="D3876" s="433"/>
      <c r="E3876" s="433"/>
      <c r="F3876" s="433"/>
      <c r="G3876" s="433"/>
      <c r="H3876" s="115"/>
      <c r="I3876" s="115"/>
      <c r="J3876" s="115"/>
      <c r="K3876" s="115"/>
      <c r="L3876" s="246">
        <f>(L3875/D3869)*G3869*I3867*L3870</f>
        <v>-27500.000000000004</v>
      </c>
      <c r="M3876" s="246">
        <f>(M3875/D3869)*G3869*M3867*M3870</f>
        <v>-18000</v>
      </c>
      <c r="N3876" s="246">
        <f>(N3875/D3869)*G3869*M3867*N3870</f>
        <v>-2000</v>
      </c>
      <c r="O3876" s="115"/>
      <c r="P3876" s="102"/>
      <c r="Z3876" s="143"/>
      <c r="AA3876" s="143"/>
      <c r="AB3876" s="143"/>
      <c r="AC3876" s="37"/>
    </row>
    <row r="3877" spans="1:29">
      <c r="A3877" s="442"/>
      <c r="B3877" s="432" t="s">
        <v>764</v>
      </c>
      <c r="C3877" s="432"/>
      <c r="D3877" s="432"/>
      <c r="E3877" s="432"/>
      <c r="F3877" s="432"/>
      <c r="G3877" s="432"/>
      <c r="H3877" s="115"/>
      <c r="I3877" s="115"/>
      <c r="J3877" s="115"/>
      <c r="K3877" s="115"/>
      <c r="L3877" s="115"/>
      <c r="M3877" s="115"/>
      <c r="N3877" s="115"/>
      <c r="O3877" s="115"/>
      <c r="P3877" s="102"/>
      <c r="Z3877" s="143"/>
      <c r="AA3877" s="143"/>
      <c r="AB3877" s="143"/>
      <c r="AC3877" s="37"/>
    </row>
    <row r="3878" spans="1:29">
      <c r="A3878" s="442"/>
      <c r="B3878" s="433" t="s">
        <v>765</v>
      </c>
      <c r="C3878" s="433"/>
      <c r="D3878" s="433"/>
      <c r="E3878" s="433"/>
      <c r="F3878" s="433"/>
      <c r="G3878" s="433"/>
      <c r="H3878" s="115"/>
      <c r="I3878" s="115"/>
      <c r="J3878" s="115"/>
      <c r="K3878" s="115"/>
      <c r="L3878" s="115"/>
      <c r="N3878" s="115"/>
      <c r="O3878" s="115"/>
      <c r="P3878" s="102"/>
      <c r="Z3878" s="143"/>
      <c r="AA3878" s="143"/>
      <c r="AB3878" s="143"/>
      <c r="AC3878" s="37"/>
    </row>
    <row r="3879" spans="1:29">
      <c r="A3879" s="442"/>
      <c r="B3879" s="432" t="s">
        <v>1399</v>
      </c>
      <c r="C3879" s="432"/>
      <c r="D3879" s="432"/>
      <c r="E3879" s="432"/>
      <c r="F3879" s="432"/>
      <c r="G3879" s="432"/>
      <c r="H3879" s="115"/>
      <c r="I3879" s="115"/>
      <c r="J3879" s="115"/>
      <c r="K3879" s="115"/>
      <c r="L3879" s="130">
        <v>1</v>
      </c>
      <c r="M3879" s="170">
        <v>2</v>
      </c>
      <c r="N3879" s="170">
        <v>2</v>
      </c>
      <c r="O3879" s="115"/>
      <c r="P3879" s="102"/>
      <c r="Z3879" s="143"/>
      <c r="AA3879" s="143"/>
      <c r="AB3879" s="143"/>
      <c r="AC3879" s="37"/>
    </row>
    <row r="3880" spans="1:29">
      <c r="A3880" s="442"/>
      <c r="B3880" s="433" t="s">
        <v>1400</v>
      </c>
      <c r="C3880" s="433"/>
      <c r="D3880" s="433"/>
      <c r="E3880" s="433"/>
      <c r="F3880" s="433"/>
      <c r="G3880" s="433"/>
      <c r="H3880" s="115"/>
      <c r="I3880" s="115"/>
      <c r="J3880" s="115"/>
      <c r="K3880" s="115"/>
      <c r="L3880" s="246">
        <f>(L3879/D3869)*G3869*I3867*L3870</f>
        <v>27500.000000000004</v>
      </c>
      <c r="M3880" s="246">
        <f>(M3879/D3869)*G3869*M3867*M3870</f>
        <v>36000</v>
      </c>
      <c r="N3880" s="246">
        <f>(N3879/D3869)*G3869*M3867*N3870</f>
        <v>4000</v>
      </c>
      <c r="O3880" s="115"/>
      <c r="P3880" s="102"/>
      <c r="Z3880" s="143"/>
      <c r="AA3880" s="143"/>
      <c r="AB3880" s="143"/>
      <c r="AC3880" s="37"/>
    </row>
    <row r="3881" spans="1:29">
      <c r="A3881" s="442"/>
      <c r="B3881" s="448" t="s">
        <v>720</v>
      </c>
      <c r="C3881" s="448"/>
      <c r="D3881" s="448"/>
      <c r="E3881" s="448"/>
      <c r="F3881" s="448"/>
      <c r="G3881" s="448"/>
      <c r="H3881" s="152">
        <f>H3871+H3873+H3875+H3877+H3879</f>
        <v>2</v>
      </c>
      <c r="I3881" s="152">
        <f t="shared" ref="I3881:O3881" si="245">I3871+I3873+I3875+I3877+I3879</f>
        <v>2</v>
      </c>
      <c r="J3881" s="152">
        <f t="shared" si="245"/>
        <v>2</v>
      </c>
      <c r="K3881" s="152">
        <f t="shared" si="245"/>
        <v>2</v>
      </c>
      <c r="L3881" s="152">
        <f t="shared" si="245"/>
        <v>2</v>
      </c>
      <c r="M3881" s="152">
        <f t="shared" si="245"/>
        <v>2</v>
      </c>
      <c r="N3881" s="152">
        <f t="shared" si="245"/>
        <v>2</v>
      </c>
      <c r="O3881" s="152">
        <f t="shared" si="245"/>
        <v>0</v>
      </c>
      <c r="P3881" s="102"/>
      <c r="Z3881" s="143"/>
      <c r="AA3881" s="143"/>
      <c r="AB3881" s="143"/>
      <c r="AC3881" s="37"/>
    </row>
    <row r="3882" spans="1:29">
      <c r="A3882" s="442"/>
      <c r="B3882" s="439" t="s">
        <v>695</v>
      </c>
      <c r="C3882" s="439"/>
      <c r="D3882" s="439"/>
      <c r="E3882" s="439"/>
      <c r="F3882" s="439"/>
      <c r="G3882" s="439"/>
      <c r="H3882" s="117">
        <f>H3872+H3874+H3876+H3878+H3880</f>
        <v>100000</v>
      </c>
      <c r="I3882" s="117">
        <f t="shared" ref="I3882:O3882" si="246">I3872+I3874+I3876+I3878+I3880</f>
        <v>11000.000000000002</v>
      </c>
      <c r="J3882" s="117">
        <f t="shared" si="246"/>
        <v>44000.000000000007</v>
      </c>
      <c r="K3882" s="117">
        <f t="shared" si="246"/>
        <v>110000.00000000001</v>
      </c>
      <c r="L3882" s="117">
        <f t="shared" si="246"/>
        <v>55000.000000000007</v>
      </c>
      <c r="M3882" s="117">
        <f t="shared" si="246"/>
        <v>36000</v>
      </c>
      <c r="N3882" s="117">
        <f t="shared" si="246"/>
        <v>4000</v>
      </c>
      <c r="O3882" s="117">
        <f t="shared" si="246"/>
        <v>0</v>
      </c>
      <c r="P3882" s="102"/>
      <c r="U3882" s="141"/>
      <c r="Z3882" s="143"/>
      <c r="AA3882" s="143"/>
      <c r="AB3882" s="143"/>
      <c r="AC3882" s="37"/>
    </row>
    <row r="3883" spans="1:29">
      <c r="A3883" s="442"/>
      <c r="B3883" s="449" t="s">
        <v>746</v>
      </c>
      <c r="C3883" s="449"/>
      <c r="D3883" s="449"/>
      <c r="E3883" s="449"/>
      <c r="F3883" s="449"/>
      <c r="G3883" s="449"/>
      <c r="H3883" s="470">
        <f>H3882</f>
        <v>100000</v>
      </c>
      <c r="I3883" s="470"/>
      <c r="J3883" s="470"/>
      <c r="K3883" s="470"/>
      <c r="L3883" s="470"/>
      <c r="M3883" s="470"/>
      <c r="N3883" s="470"/>
      <c r="O3883" s="470"/>
      <c r="P3883" s="102"/>
      <c r="Z3883" s="143"/>
      <c r="AA3883" s="143"/>
      <c r="AB3883" s="143"/>
      <c r="AC3883" s="37"/>
    </row>
    <row r="3884" spans="1:29">
      <c r="A3884" s="442"/>
      <c r="B3884" s="449" t="s">
        <v>747</v>
      </c>
      <c r="C3884" s="449"/>
      <c r="D3884" s="449"/>
      <c r="E3884" s="449"/>
      <c r="F3884" s="449"/>
      <c r="G3884" s="449"/>
      <c r="H3884" s="470">
        <f>SUM(I3882:L3882)</f>
        <v>220000.00000000003</v>
      </c>
      <c r="I3884" s="470"/>
      <c r="J3884" s="470"/>
      <c r="K3884" s="470"/>
      <c r="L3884" s="470"/>
      <c r="M3884" s="470"/>
      <c r="N3884" s="470"/>
      <c r="O3884" s="470"/>
      <c r="P3884" s="102"/>
      <c r="Z3884" s="143"/>
      <c r="AA3884" s="143"/>
      <c r="AB3884" s="143"/>
      <c r="AC3884" s="37"/>
    </row>
    <row r="3885" spans="1:29">
      <c r="A3885" s="442"/>
      <c r="B3885" s="449" t="s">
        <v>748</v>
      </c>
      <c r="C3885" s="449"/>
      <c r="D3885" s="449"/>
      <c r="E3885" s="449"/>
      <c r="F3885" s="449"/>
      <c r="G3885" s="449"/>
      <c r="H3885" s="470">
        <f>SUM(M3882:O3882)</f>
        <v>40000</v>
      </c>
      <c r="I3885" s="470"/>
      <c r="J3885" s="470"/>
      <c r="K3885" s="470"/>
      <c r="L3885" s="470"/>
      <c r="M3885" s="470"/>
      <c r="N3885" s="470"/>
      <c r="O3885" s="470"/>
      <c r="P3885" s="102"/>
      <c r="Z3885" s="143"/>
      <c r="AA3885" s="143"/>
      <c r="AB3885" s="143"/>
      <c r="AC3885" s="37"/>
    </row>
    <row r="3886" spans="1:29">
      <c r="A3886" s="442"/>
      <c r="B3886" s="439" t="s">
        <v>721</v>
      </c>
      <c r="C3886" s="439"/>
      <c r="D3886" s="439"/>
      <c r="E3886" s="439"/>
      <c r="F3886" s="439"/>
      <c r="G3886" s="439"/>
      <c r="H3886" s="470">
        <f>SUM(H3883:P3885)</f>
        <v>360000</v>
      </c>
      <c r="I3886" s="470"/>
      <c r="J3886" s="470"/>
      <c r="K3886" s="470"/>
      <c r="L3886" s="470"/>
      <c r="M3886" s="470"/>
      <c r="N3886" s="470"/>
      <c r="O3886" s="470"/>
      <c r="P3886" s="102"/>
      <c r="Z3886" s="143"/>
      <c r="AA3886" s="143"/>
      <c r="AB3886" s="143"/>
      <c r="AC3886" s="37"/>
    </row>
    <row r="3887" spans="1:29">
      <c r="A3887" s="442"/>
      <c r="B3887" s="450" t="s">
        <v>749</v>
      </c>
      <c r="C3887" s="450"/>
      <c r="D3887" s="450"/>
      <c r="E3887" s="450"/>
      <c r="F3887" s="450"/>
      <c r="G3887" s="450"/>
      <c r="H3887" s="471">
        <f>H3886/G3869</f>
        <v>0.9</v>
      </c>
      <c r="I3887" s="471"/>
      <c r="J3887" s="471"/>
      <c r="K3887" s="471"/>
      <c r="L3887" s="471"/>
      <c r="M3887" s="471"/>
      <c r="N3887" s="471"/>
      <c r="O3887" s="471"/>
      <c r="P3887" s="102"/>
      <c r="Z3887" s="143"/>
      <c r="AA3887" s="143"/>
      <c r="AB3887" s="143"/>
      <c r="AC3887" s="37"/>
    </row>
    <row r="3888" spans="1:29" ht="18" customHeight="1">
      <c r="A3888" s="283"/>
      <c r="B3888" s="283"/>
      <c r="C3888" s="248"/>
      <c r="D3888" s="248"/>
      <c r="E3888" s="248"/>
      <c r="F3888" s="284"/>
      <c r="G3888" s="248"/>
      <c r="H3888" s="285"/>
      <c r="I3888" s="286"/>
      <c r="J3888" s="286"/>
      <c r="K3888" s="102"/>
      <c r="L3888" s="102"/>
      <c r="M3888" s="102"/>
      <c r="N3888" s="102"/>
      <c r="O3888" s="102"/>
      <c r="P3888" s="102"/>
      <c r="Z3888" s="143"/>
      <c r="AA3888" s="143"/>
      <c r="AB3888" s="143"/>
      <c r="AC3888" s="37"/>
    </row>
    <row r="3889" spans="1:29" ht="15" customHeight="1">
      <c r="A3889" s="422" t="s">
        <v>678</v>
      </c>
      <c r="B3889" s="422" t="s">
        <v>679</v>
      </c>
      <c r="C3889" s="422" t="s">
        <v>680</v>
      </c>
      <c r="D3889" s="422" t="s">
        <v>681</v>
      </c>
      <c r="E3889" s="422" t="s">
        <v>682</v>
      </c>
      <c r="F3889" s="423" t="s">
        <v>683</v>
      </c>
      <c r="G3889" s="423" t="s">
        <v>684</v>
      </c>
      <c r="H3889" s="138">
        <v>0.55000000000000004</v>
      </c>
      <c r="I3889" s="451">
        <v>0.25</v>
      </c>
      <c r="J3889" s="451"/>
      <c r="K3889" s="444">
        <v>0.1</v>
      </c>
      <c r="L3889" s="444"/>
      <c r="M3889" s="139">
        <v>0.1</v>
      </c>
      <c r="P3889" s="102"/>
      <c r="Z3889" s="143"/>
      <c r="AA3889" s="143"/>
      <c r="AB3889" s="143"/>
      <c r="AC3889" s="37"/>
    </row>
    <row r="3890" spans="1:29" ht="18" customHeight="1">
      <c r="A3890" s="422"/>
      <c r="B3890" s="422"/>
      <c r="C3890" s="422"/>
      <c r="D3890" s="422"/>
      <c r="E3890" s="422"/>
      <c r="F3890" s="422"/>
      <c r="G3890" s="422"/>
      <c r="H3890" s="445" t="s">
        <v>727</v>
      </c>
      <c r="I3890" s="452" t="s">
        <v>728</v>
      </c>
      <c r="J3890" s="452"/>
      <c r="K3890" s="446" t="s">
        <v>729</v>
      </c>
      <c r="L3890" s="446"/>
      <c r="M3890" s="447" t="s">
        <v>730</v>
      </c>
      <c r="P3890" s="102"/>
      <c r="Z3890" s="143"/>
      <c r="AA3890" s="143"/>
      <c r="AB3890" s="143"/>
      <c r="AC3890" s="37"/>
    </row>
    <row r="3891" spans="1:29" ht="72" customHeight="1">
      <c r="A3891" s="442" t="s">
        <v>1078</v>
      </c>
      <c r="B3891" s="427" t="s">
        <v>1079</v>
      </c>
      <c r="C3891" s="428">
        <v>0</v>
      </c>
      <c r="D3891" s="428">
        <v>1</v>
      </c>
      <c r="E3891" s="474" t="s">
        <v>618</v>
      </c>
      <c r="F3891" s="429">
        <v>8000</v>
      </c>
      <c r="G3891" s="429">
        <f>D3891*F3891</f>
        <v>8000</v>
      </c>
      <c r="H3891" s="445"/>
      <c r="I3891" s="153" t="s">
        <v>1080</v>
      </c>
      <c r="J3891" s="153" t="s">
        <v>1081</v>
      </c>
      <c r="K3891" s="144" t="s">
        <v>736</v>
      </c>
      <c r="L3891" s="144" t="s">
        <v>737</v>
      </c>
      <c r="M3891" s="447"/>
      <c r="P3891" s="102"/>
      <c r="Z3891" s="143"/>
      <c r="AA3891" s="143"/>
      <c r="AB3891" s="143"/>
      <c r="AC3891" s="37"/>
    </row>
    <row r="3892" spans="1:29" ht="63" customHeight="1">
      <c r="A3892" s="442"/>
      <c r="B3892" s="427"/>
      <c r="C3892" s="427"/>
      <c r="D3892" s="427"/>
      <c r="E3892" s="427"/>
      <c r="F3892" s="427"/>
      <c r="G3892" s="427"/>
      <c r="H3892" s="427"/>
      <c r="I3892" s="153">
        <v>0.2</v>
      </c>
      <c r="J3892" s="153">
        <v>0.8</v>
      </c>
      <c r="K3892" s="144">
        <v>0.9</v>
      </c>
      <c r="L3892" s="144">
        <v>0.1</v>
      </c>
      <c r="M3892" s="447"/>
      <c r="N3892" s="102"/>
      <c r="O3892" s="102"/>
      <c r="P3892" s="102"/>
      <c r="Z3892" s="143"/>
      <c r="AA3892" s="143"/>
      <c r="AB3892" s="143"/>
      <c r="AC3892" s="37"/>
    </row>
    <row r="3893" spans="1:29">
      <c r="A3893" s="442"/>
      <c r="B3893" s="432" t="s">
        <v>764</v>
      </c>
      <c r="C3893" s="432"/>
      <c r="D3893" s="432"/>
      <c r="E3893" s="432"/>
      <c r="F3893" s="432"/>
      <c r="G3893" s="432"/>
      <c r="H3893" s="115"/>
      <c r="I3893" s="115"/>
      <c r="J3893" s="115"/>
      <c r="K3893" s="115"/>
      <c r="L3893" s="115"/>
      <c r="M3893" s="115"/>
      <c r="N3893" s="102"/>
      <c r="O3893" s="102"/>
      <c r="P3893" s="102"/>
      <c r="Z3893" s="143"/>
      <c r="AA3893" s="143"/>
      <c r="AB3893" s="143"/>
      <c r="AC3893" s="37"/>
    </row>
    <row r="3894" spans="1:29">
      <c r="A3894" s="442"/>
      <c r="B3894" s="433" t="s">
        <v>765</v>
      </c>
      <c r="C3894" s="433"/>
      <c r="D3894" s="433"/>
      <c r="E3894" s="433"/>
      <c r="F3894" s="433"/>
      <c r="G3894" s="433"/>
      <c r="H3894" s="115"/>
      <c r="I3894" s="115"/>
      <c r="J3894" s="115"/>
      <c r="K3894" s="115"/>
      <c r="L3894" s="115"/>
      <c r="M3894" s="115"/>
      <c r="N3894" s="102"/>
      <c r="O3894" s="102"/>
      <c r="P3894" s="102"/>
      <c r="Z3894" s="143"/>
      <c r="AA3894" s="143"/>
      <c r="AB3894" s="143"/>
      <c r="AC3894" s="37"/>
    </row>
    <row r="3895" spans="1:29">
      <c r="A3895" s="442"/>
      <c r="B3895" s="448" t="s">
        <v>720</v>
      </c>
      <c r="C3895" s="448"/>
      <c r="D3895" s="448"/>
      <c r="E3895" s="448"/>
      <c r="F3895" s="448"/>
      <c r="G3895" s="448"/>
      <c r="H3895" s="152">
        <f t="shared" ref="H3895:M3896" si="247">H3893</f>
        <v>0</v>
      </c>
      <c r="I3895" s="152">
        <f t="shared" si="247"/>
        <v>0</v>
      </c>
      <c r="J3895" s="152">
        <f t="shared" si="247"/>
        <v>0</v>
      </c>
      <c r="K3895" s="152">
        <f t="shared" si="247"/>
        <v>0</v>
      </c>
      <c r="L3895" s="152">
        <f t="shared" si="247"/>
        <v>0</v>
      </c>
      <c r="M3895" s="152">
        <f t="shared" si="247"/>
        <v>0</v>
      </c>
      <c r="N3895" s="102"/>
      <c r="O3895" s="102"/>
      <c r="P3895" s="102"/>
      <c r="Z3895" s="143"/>
      <c r="AA3895" s="143"/>
      <c r="AB3895" s="143"/>
      <c r="AC3895" s="37"/>
    </row>
    <row r="3896" spans="1:29">
      <c r="A3896" s="442"/>
      <c r="B3896" s="439" t="s">
        <v>695</v>
      </c>
      <c r="C3896" s="439"/>
      <c r="D3896" s="439"/>
      <c r="E3896" s="439"/>
      <c r="F3896" s="439"/>
      <c r="G3896" s="439"/>
      <c r="H3896" s="117">
        <f t="shared" si="247"/>
        <v>0</v>
      </c>
      <c r="I3896" s="117">
        <f t="shared" si="247"/>
        <v>0</v>
      </c>
      <c r="J3896" s="117">
        <f t="shared" si="247"/>
        <v>0</v>
      </c>
      <c r="K3896" s="117">
        <f t="shared" si="247"/>
        <v>0</v>
      </c>
      <c r="L3896" s="117">
        <f t="shared" si="247"/>
        <v>0</v>
      </c>
      <c r="M3896" s="117">
        <f t="shared" si="247"/>
        <v>0</v>
      </c>
      <c r="N3896" s="102"/>
      <c r="O3896" s="102"/>
      <c r="P3896" s="102"/>
      <c r="U3896" s="141"/>
      <c r="Z3896" s="143"/>
      <c r="AA3896" s="143"/>
      <c r="AB3896" s="143"/>
      <c r="AC3896" s="37"/>
    </row>
    <row r="3897" spans="1:29">
      <c r="A3897" s="442"/>
      <c r="B3897" s="449" t="s">
        <v>746</v>
      </c>
      <c r="C3897" s="449"/>
      <c r="D3897" s="449"/>
      <c r="E3897" s="449"/>
      <c r="F3897" s="449"/>
      <c r="G3897" s="449"/>
      <c r="H3897" s="440">
        <f>SUM(H3896)</f>
        <v>0</v>
      </c>
      <c r="I3897" s="440"/>
      <c r="J3897" s="440"/>
      <c r="K3897" s="440"/>
      <c r="L3897" s="440"/>
      <c r="M3897" s="440"/>
      <c r="N3897" s="102"/>
      <c r="O3897" s="102"/>
      <c r="P3897" s="102"/>
      <c r="Z3897" s="143"/>
      <c r="AA3897" s="143"/>
      <c r="AB3897" s="143"/>
      <c r="AC3897" s="37"/>
    </row>
    <row r="3898" spans="1:29">
      <c r="A3898" s="442"/>
      <c r="B3898" s="449" t="s">
        <v>747</v>
      </c>
      <c r="C3898" s="449"/>
      <c r="D3898" s="449"/>
      <c r="E3898" s="449"/>
      <c r="F3898" s="449"/>
      <c r="G3898" s="449"/>
      <c r="H3898" s="440">
        <f>SUM(I3896:J3896)</f>
        <v>0</v>
      </c>
      <c r="I3898" s="440"/>
      <c r="J3898" s="440"/>
      <c r="K3898" s="440"/>
      <c r="L3898" s="440"/>
      <c r="M3898" s="440"/>
      <c r="N3898" s="102"/>
      <c r="O3898" s="102"/>
      <c r="P3898" s="102"/>
      <c r="Z3898" s="143"/>
      <c r="AA3898" s="143"/>
      <c r="AB3898" s="143"/>
      <c r="AC3898" s="37"/>
    </row>
    <row r="3899" spans="1:29">
      <c r="A3899" s="442"/>
      <c r="B3899" s="449" t="s">
        <v>748</v>
      </c>
      <c r="C3899" s="449"/>
      <c r="D3899" s="449"/>
      <c r="E3899" s="449"/>
      <c r="F3899" s="449"/>
      <c r="G3899" s="449"/>
      <c r="H3899" s="440">
        <f>SUM(K3896:M3896)</f>
        <v>0</v>
      </c>
      <c r="I3899" s="440"/>
      <c r="J3899" s="440"/>
      <c r="K3899" s="440"/>
      <c r="L3899" s="440"/>
      <c r="M3899" s="440"/>
      <c r="N3899" s="102"/>
      <c r="O3899" s="102"/>
      <c r="P3899" s="102"/>
      <c r="Z3899" s="143"/>
      <c r="AA3899" s="143"/>
      <c r="AB3899" s="143"/>
      <c r="AC3899" s="37"/>
    </row>
    <row r="3900" spans="1:29">
      <c r="A3900" s="442"/>
      <c r="B3900" s="439" t="s">
        <v>721</v>
      </c>
      <c r="C3900" s="439"/>
      <c r="D3900" s="439"/>
      <c r="E3900" s="439"/>
      <c r="F3900" s="439"/>
      <c r="G3900" s="439"/>
      <c r="H3900" s="440">
        <f>SUM(H3897:P3899)</f>
        <v>0</v>
      </c>
      <c r="I3900" s="440"/>
      <c r="J3900" s="440"/>
      <c r="K3900" s="440"/>
      <c r="L3900" s="440"/>
      <c r="M3900" s="440"/>
      <c r="N3900" s="102"/>
      <c r="O3900" s="102"/>
      <c r="P3900" s="102"/>
      <c r="Z3900" s="143"/>
      <c r="AA3900" s="143"/>
      <c r="AB3900" s="143"/>
      <c r="AC3900" s="37"/>
    </row>
    <row r="3901" spans="1:29">
      <c r="A3901" s="442"/>
      <c r="B3901" s="450" t="s">
        <v>749</v>
      </c>
      <c r="C3901" s="450"/>
      <c r="D3901" s="450"/>
      <c r="E3901" s="450"/>
      <c r="F3901" s="450"/>
      <c r="G3901" s="450"/>
      <c r="H3901" s="443">
        <f>H3900/G3891</f>
        <v>0</v>
      </c>
      <c r="I3901" s="443"/>
      <c r="J3901" s="443"/>
      <c r="K3901" s="443"/>
      <c r="L3901" s="443"/>
      <c r="M3901" s="443"/>
      <c r="N3901" s="102"/>
      <c r="O3901" s="102"/>
      <c r="P3901" s="102"/>
      <c r="Z3901" s="143"/>
      <c r="AA3901" s="143"/>
      <c r="AB3901" s="143"/>
      <c r="AC3901" s="37"/>
    </row>
    <row r="3902" spans="1:29" ht="18" customHeight="1">
      <c r="A3902" s="283"/>
      <c r="B3902" s="283"/>
      <c r="C3902" s="248"/>
      <c r="D3902" s="248"/>
      <c r="E3902" s="248"/>
      <c r="F3902" s="284"/>
      <c r="G3902" s="248"/>
      <c r="H3902" s="285"/>
      <c r="I3902" s="286"/>
      <c r="J3902" s="286"/>
      <c r="K3902" s="102"/>
      <c r="L3902" s="102"/>
      <c r="M3902" s="102"/>
      <c r="N3902" s="102"/>
      <c r="O3902" s="102"/>
      <c r="P3902" s="102"/>
      <c r="Z3902" s="143"/>
      <c r="AA3902" s="143"/>
      <c r="AB3902" s="143"/>
      <c r="AC3902" s="37"/>
    </row>
    <row r="3903" spans="1:29" ht="15" customHeight="1">
      <c r="A3903" s="422" t="s">
        <v>678</v>
      </c>
      <c r="B3903" s="422" t="s">
        <v>679</v>
      </c>
      <c r="C3903" s="422" t="s">
        <v>680</v>
      </c>
      <c r="D3903" s="422" t="s">
        <v>681</v>
      </c>
      <c r="E3903" s="422" t="s">
        <v>682</v>
      </c>
      <c r="F3903" s="423" t="s">
        <v>683</v>
      </c>
      <c r="G3903" s="423" t="s">
        <v>684</v>
      </c>
      <c r="H3903" s="138">
        <v>0.25</v>
      </c>
      <c r="I3903" s="451">
        <v>0.55000000000000004</v>
      </c>
      <c r="J3903" s="451"/>
      <c r="K3903" s="451"/>
      <c r="L3903" s="451"/>
      <c r="M3903" s="444">
        <v>0.1</v>
      </c>
      <c r="N3903" s="444"/>
      <c r="O3903" s="139">
        <v>0.1</v>
      </c>
      <c r="P3903" s="102"/>
      <c r="Z3903" s="143"/>
      <c r="AA3903" s="143"/>
      <c r="AB3903" s="143"/>
      <c r="AC3903" s="37"/>
    </row>
    <row r="3904" spans="1:29" ht="18" customHeight="1">
      <c r="A3904" s="422"/>
      <c r="B3904" s="422"/>
      <c r="C3904" s="422"/>
      <c r="D3904" s="422"/>
      <c r="E3904" s="422"/>
      <c r="F3904" s="422"/>
      <c r="G3904" s="422"/>
      <c r="H3904" s="445" t="s">
        <v>727</v>
      </c>
      <c r="I3904" s="452" t="s">
        <v>728</v>
      </c>
      <c r="J3904" s="452"/>
      <c r="K3904" s="452"/>
      <c r="L3904" s="452"/>
      <c r="M3904" s="446" t="s">
        <v>729</v>
      </c>
      <c r="N3904" s="446"/>
      <c r="O3904" s="447" t="s">
        <v>730</v>
      </c>
      <c r="P3904" s="102"/>
      <c r="Z3904" s="143"/>
      <c r="AA3904" s="143"/>
      <c r="AB3904" s="143"/>
      <c r="AC3904" s="37"/>
    </row>
    <row r="3905" spans="1:29" ht="72" customHeight="1">
      <c r="A3905" s="442" t="s">
        <v>1082</v>
      </c>
      <c r="B3905" s="427" t="s">
        <v>1083</v>
      </c>
      <c r="C3905" s="428">
        <v>0</v>
      </c>
      <c r="D3905" s="428">
        <v>52</v>
      </c>
      <c r="E3905" s="474" t="s">
        <v>1084</v>
      </c>
      <c r="F3905" s="429">
        <v>2850</v>
      </c>
      <c r="G3905" s="429">
        <f>D3905*F3905</f>
        <v>148200</v>
      </c>
      <c r="H3905" s="445"/>
      <c r="I3905" s="153" t="s">
        <v>809</v>
      </c>
      <c r="J3905" s="153" t="s">
        <v>1085</v>
      </c>
      <c r="K3905" s="153" t="s">
        <v>1077</v>
      </c>
      <c r="L3905" s="153" t="s">
        <v>812</v>
      </c>
      <c r="M3905" s="144" t="s">
        <v>736</v>
      </c>
      <c r="N3905" s="144" t="s">
        <v>737</v>
      </c>
      <c r="O3905" s="447"/>
      <c r="P3905" s="102"/>
      <c r="Z3905" s="143"/>
      <c r="AA3905" s="143"/>
      <c r="AB3905" s="143"/>
      <c r="AC3905" s="37"/>
    </row>
    <row r="3906" spans="1:29" ht="63" customHeight="1">
      <c r="A3906" s="442"/>
      <c r="B3906" s="427"/>
      <c r="C3906" s="427"/>
      <c r="D3906" s="427"/>
      <c r="E3906" s="427"/>
      <c r="F3906" s="427"/>
      <c r="G3906" s="427"/>
      <c r="H3906" s="427"/>
      <c r="I3906" s="153">
        <v>0.15</v>
      </c>
      <c r="J3906" s="153">
        <v>0.5</v>
      </c>
      <c r="K3906" s="153">
        <v>0.2</v>
      </c>
      <c r="L3906" s="153">
        <v>0.15</v>
      </c>
      <c r="M3906" s="144">
        <v>0.9</v>
      </c>
      <c r="N3906" s="144">
        <v>0.1</v>
      </c>
      <c r="O3906" s="447"/>
      <c r="P3906" s="102"/>
      <c r="Z3906" s="143"/>
      <c r="AA3906" s="143"/>
      <c r="AB3906" s="143"/>
      <c r="AC3906" s="37"/>
    </row>
    <row r="3907" spans="1:29">
      <c r="A3907" s="442"/>
      <c r="B3907" s="432"/>
      <c r="C3907" s="432"/>
      <c r="D3907" s="432"/>
      <c r="E3907" s="432"/>
      <c r="F3907" s="432"/>
      <c r="G3907" s="432"/>
      <c r="H3907" s="115"/>
      <c r="I3907" s="115"/>
      <c r="J3907" s="115"/>
      <c r="K3907" s="115"/>
      <c r="L3907" s="115"/>
      <c r="M3907" s="115"/>
      <c r="N3907" s="115"/>
      <c r="O3907" s="115"/>
      <c r="P3907" s="102"/>
      <c r="Z3907" s="143"/>
      <c r="AA3907" s="143"/>
      <c r="AB3907" s="143"/>
      <c r="AC3907" s="37"/>
    </row>
    <row r="3908" spans="1:29">
      <c r="A3908" s="442"/>
      <c r="B3908" s="433"/>
      <c r="C3908" s="433"/>
      <c r="D3908" s="433"/>
      <c r="E3908" s="433"/>
      <c r="F3908" s="433"/>
      <c r="G3908" s="433"/>
      <c r="H3908" s="115"/>
      <c r="I3908" s="115"/>
      <c r="J3908" s="115"/>
      <c r="K3908" s="115"/>
      <c r="L3908" s="115"/>
      <c r="M3908" s="115"/>
      <c r="N3908" s="115"/>
      <c r="O3908" s="115"/>
      <c r="P3908" s="102"/>
      <c r="Z3908" s="143"/>
      <c r="AA3908" s="143"/>
      <c r="AB3908" s="143"/>
      <c r="AC3908" s="37"/>
    </row>
    <row r="3909" spans="1:29">
      <c r="A3909" s="442"/>
      <c r="B3909" s="448" t="s">
        <v>720</v>
      </c>
      <c r="C3909" s="448"/>
      <c r="D3909" s="448"/>
      <c r="E3909" s="448"/>
      <c r="F3909" s="448"/>
      <c r="G3909" s="448"/>
      <c r="H3909" s="152">
        <f t="shared" ref="H3909:O3910" si="248">H3907</f>
        <v>0</v>
      </c>
      <c r="I3909" s="152">
        <f t="shared" si="248"/>
        <v>0</v>
      </c>
      <c r="J3909" s="152">
        <f t="shared" si="248"/>
        <v>0</v>
      </c>
      <c r="K3909" s="152">
        <f t="shared" si="248"/>
        <v>0</v>
      </c>
      <c r="L3909" s="152">
        <f t="shared" si="248"/>
        <v>0</v>
      </c>
      <c r="M3909" s="152">
        <f t="shared" si="248"/>
        <v>0</v>
      </c>
      <c r="N3909" s="152">
        <f t="shared" si="248"/>
        <v>0</v>
      </c>
      <c r="O3909" s="152">
        <f t="shared" si="248"/>
        <v>0</v>
      </c>
      <c r="P3909" s="102"/>
      <c r="Z3909" s="143"/>
      <c r="AA3909" s="143"/>
      <c r="AB3909" s="143"/>
      <c r="AC3909" s="37"/>
    </row>
    <row r="3910" spans="1:29">
      <c r="A3910" s="442"/>
      <c r="B3910" s="439" t="s">
        <v>695</v>
      </c>
      <c r="C3910" s="439"/>
      <c r="D3910" s="439"/>
      <c r="E3910" s="439"/>
      <c r="F3910" s="439"/>
      <c r="G3910" s="439"/>
      <c r="H3910" s="117">
        <f t="shared" si="248"/>
        <v>0</v>
      </c>
      <c r="I3910" s="117">
        <f t="shared" si="248"/>
        <v>0</v>
      </c>
      <c r="J3910" s="117">
        <f t="shared" si="248"/>
        <v>0</v>
      </c>
      <c r="K3910" s="117">
        <f t="shared" si="248"/>
        <v>0</v>
      </c>
      <c r="L3910" s="117">
        <f t="shared" si="248"/>
        <v>0</v>
      </c>
      <c r="M3910" s="117">
        <f t="shared" si="248"/>
        <v>0</v>
      </c>
      <c r="N3910" s="117">
        <f t="shared" si="248"/>
        <v>0</v>
      </c>
      <c r="O3910" s="117">
        <f t="shared" si="248"/>
        <v>0</v>
      </c>
      <c r="P3910" s="102"/>
      <c r="U3910" s="141"/>
      <c r="Z3910" s="143"/>
      <c r="AA3910" s="143"/>
      <c r="AB3910" s="143"/>
      <c r="AC3910" s="37"/>
    </row>
    <row r="3911" spans="1:29">
      <c r="A3911" s="442"/>
      <c r="B3911" s="449" t="s">
        <v>746</v>
      </c>
      <c r="C3911" s="449"/>
      <c r="D3911" s="449"/>
      <c r="E3911" s="449"/>
      <c r="F3911" s="449"/>
      <c r="G3911" s="449"/>
      <c r="H3911" s="440">
        <f>H3910</f>
        <v>0</v>
      </c>
      <c r="I3911" s="440"/>
      <c r="J3911" s="440"/>
      <c r="K3911" s="440"/>
      <c r="L3911" s="440"/>
      <c r="M3911" s="440"/>
      <c r="N3911" s="440"/>
      <c r="O3911" s="440"/>
      <c r="P3911" s="102"/>
      <c r="Z3911" s="143"/>
      <c r="AA3911" s="143"/>
      <c r="AB3911" s="143"/>
      <c r="AC3911" s="37"/>
    </row>
    <row r="3912" spans="1:29">
      <c r="A3912" s="442"/>
      <c r="B3912" s="449" t="s">
        <v>747</v>
      </c>
      <c r="C3912" s="449"/>
      <c r="D3912" s="449"/>
      <c r="E3912" s="449"/>
      <c r="F3912" s="449"/>
      <c r="G3912" s="449"/>
      <c r="H3912" s="440">
        <f>SUM(I3910:L3910)</f>
        <v>0</v>
      </c>
      <c r="I3912" s="440"/>
      <c r="J3912" s="440"/>
      <c r="K3912" s="440"/>
      <c r="L3912" s="440"/>
      <c r="M3912" s="440"/>
      <c r="N3912" s="440"/>
      <c r="O3912" s="440"/>
      <c r="P3912" s="102"/>
      <c r="Z3912" s="143"/>
      <c r="AA3912" s="143"/>
      <c r="AB3912" s="143"/>
      <c r="AC3912" s="37"/>
    </row>
    <row r="3913" spans="1:29">
      <c r="A3913" s="442"/>
      <c r="B3913" s="449" t="s">
        <v>748</v>
      </c>
      <c r="C3913" s="449"/>
      <c r="D3913" s="449"/>
      <c r="E3913" s="449"/>
      <c r="F3913" s="449"/>
      <c r="G3913" s="449"/>
      <c r="H3913" s="440">
        <f>SUM(M3910:O3910)</f>
        <v>0</v>
      </c>
      <c r="I3913" s="440"/>
      <c r="J3913" s="440"/>
      <c r="K3913" s="440"/>
      <c r="L3913" s="440"/>
      <c r="M3913" s="440"/>
      <c r="N3913" s="440"/>
      <c r="O3913" s="440"/>
      <c r="P3913" s="102"/>
      <c r="Z3913" s="143"/>
      <c r="AA3913" s="143"/>
      <c r="AB3913" s="143"/>
      <c r="AC3913" s="37"/>
    </row>
    <row r="3914" spans="1:29">
      <c r="A3914" s="442"/>
      <c r="B3914" s="439" t="s">
        <v>721</v>
      </c>
      <c r="C3914" s="439"/>
      <c r="D3914" s="439"/>
      <c r="E3914" s="439"/>
      <c r="F3914" s="439"/>
      <c r="G3914" s="439"/>
      <c r="H3914" s="440">
        <f>SUM(H3911:P3913)</f>
        <v>0</v>
      </c>
      <c r="I3914" s="440"/>
      <c r="J3914" s="440"/>
      <c r="K3914" s="440"/>
      <c r="L3914" s="440"/>
      <c r="M3914" s="440"/>
      <c r="N3914" s="440"/>
      <c r="O3914" s="440"/>
      <c r="P3914" s="102"/>
      <c r="Z3914" s="143"/>
      <c r="AA3914" s="143"/>
      <c r="AB3914" s="143"/>
      <c r="AC3914" s="37"/>
    </row>
    <row r="3915" spans="1:29">
      <c r="A3915" s="442"/>
      <c r="B3915" s="450" t="s">
        <v>749</v>
      </c>
      <c r="C3915" s="450"/>
      <c r="D3915" s="450"/>
      <c r="E3915" s="450"/>
      <c r="F3915" s="450"/>
      <c r="G3915" s="450"/>
      <c r="H3915" s="443">
        <f>H3914/G3905</f>
        <v>0</v>
      </c>
      <c r="I3915" s="443"/>
      <c r="J3915" s="443"/>
      <c r="K3915" s="443"/>
      <c r="L3915" s="443"/>
      <c r="M3915" s="443"/>
      <c r="N3915" s="443"/>
      <c r="O3915" s="443"/>
      <c r="P3915" s="102"/>
      <c r="Z3915" s="143"/>
      <c r="AA3915" s="143"/>
      <c r="AB3915" s="143"/>
      <c r="AC3915" s="37"/>
    </row>
    <row r="3916" spans="1:29" ht="18" customHeight="1">
      <c r="A3916" s="283"/>
      <c r="B3916" s="283"/>
      <c r="C3916" s="248"/>
      <c r="D3916" s="248"/>
      <c r="E3916" s="248"/>
      <c r="F3916" s="284"/>
      <c r="G3916" s="248"/>
      <c r="H3916" s="285"/>
      <c r="I3916" s="286"/>
      <c r="J3916" s="286"/>
      <c r="K3916" s="102"/>
      <c r="L3916" s="102"/>
      <c r="M3916" s="102"/>
      <c r="N3916" s="102"/>
      <c r="O3916" s="102"/>
      <c r="P3916" s="102"/>
      <c r="Z3916" s="143"/>
      <c r="AA3916" s="143"/>
      <c r="AB3916" s="143"/>
      <c r="AC3916" s="37"/>
    </row>
    <row r="3917" spans="1:29" ht="15" customHeight="1">
      <c r="A3917" s="422" t="s">
        <v>678</v>
      </c>
      <c r="B3917" s="422" t="s">
        <v>679</v>
      </c>
      <c r="C3917" s="422" t="s">
        <v>680</v>
      </c>
      <c r="D3917" s="422" t="s">
        <v>681</v>
      </c>
      <c r="E3917" s="422" t="s">
        <v>682</v>
      </c>
      <c r="F3917" s="423" t="s">
        <v>683</v>
      </c>
      <c r="G3917" s="423" t="s">
        <v>684</v>
      </c>
      <c r="H3917" s="138">
        <v>0.55000000000000004</v>
      </c>
      <c r="I3917" s="451">
        <v>0.25</v>
      </c>
      <c r="J3917" s="451"/>
      <c r="K3917" s="451"/>
      <c r="L3917" s="451"/>
      <c r="M3917" s="451"/>
      <c r="N3917" s="451"/>
      <c r="O3917" s="444">
        <v>0.1</v>
      </c>
      <c r="P3917" s="444"/>
      <c r="Q3917" s="139">
        <v>0.1</v>
      </c>
      <c r="Z3917" s="143"/>
      <c r="AA3917" s="143"/>
      <c r="AB3917" s="143"/>
      <c r="AC3917" s="37"/>
    </row>
    <row r="3918" spans="1:29" ht="18" customHeight="1">
      <c r="A3918" s="422"/>
      <c r="B3918" s="422"/>
      <c r="C3918" s="422"/>
      <c r="D3918" s="422"/>
      <c r="E3918" s="422"/>
      <c r="F3918" s="422"/>
      <c r="G3918" s="422"/>
      <c r="H3918" s="445" t="s">
        <v>727</v>
      </c>
      <c r="I3918" s="452" t="s">
        <v>728</v>
      </c>
      <c r="J3918" s="452"/>
      <c r="K3918" s="452"/>
      <c r="L3918" s="452"/>
      <c r="M3918" s="452"/>
      <c r="N3918" s="452"/>
      <c r="O3918" s="446" t="s">
        <v>729</v>
      </c>
      <c r="P3918" s="446"/>
      <c r="Q3918" s="447" t="s">
        <v>730</v>
      </c>
      <c r="Z3918" s="143"/>
      <c r="AA3918" s="143"/>
      <c r="AB3918" s="143"/>
      <c r="AC3918" s="37"/>
    </row>
    <row r="3919" spans="1:29" ht="105" customHeight="1">
      <c r="A3919" s="442" t="s">
        <v>1086</v>
      </c>
      <c r="B3919" s="490" t="s">
        <v>1087</v>
      </c>
      <c r="C3919" s="428">
        <v>0</v>
      </c>
      <c r="D3919" s="428">
        <v>840</v>
      </c>
      <c r="E3919" s="474" t="s">
        <v>618</v>
      </c>
      <c r="F3919" s="429">
        <v>733</v>
      </c>
      <c r="G3919" s="429">
        <f>D3919*F3919</f>
        <v>615720</v>
      </c>
      <c r="H3919" s="445"/>
      <c r="I3919" s="153" t="s">
        <v>1088</v>
      </c>
      <c r="J3919" s="153" t="s">
        <v>1089</v>
      </c>
      <c r="K3919" s="153" t="s">
        <v>1090</v>
      </c>
      <c r="L3919" s="153" t="s">
        <v>1091</v>
      </c>
      <c r="M3919" s="153" t="s">
        <v>1092</v>
      </c>
      <c r="N3919" s="153" t="s">
        <v>774</v>
      </c>
      <c r="O3919" s="144" t="s">
        <v>736</v>
      </c>
      <c r="P3919" s="144" t="s">
        <v>737</v>
      </c>
      <c r="Q3919" s="447"/>
      <c r="R3919" s="47"/>
      <c r="Z3919" s="143"/>
      <c r="AA3919" s="143"/>
      <c r="AB3919" s="143"/>
      <c r="AC3919" s="37"/>
    </row>
    <row r="3920" spans="1:29" ht="90.75" customHeight="1">
      <c r="A3920" s="442"/>
      <c r="B3920" s="490"/>
      <c r="C3920" s="490"/>
      <c r="D3920" s="490"/>
      <c r="E3920" s="490"/>
      <c r="F3920" s="490"/>
      <c r="G3920" s="490"/>
      <c r="H3920" s="490"/>
      <c r="I3920" s="153">
        <v>0.1</v>
      </c>
      <c r="J3920" s="153">
        <v>0.4</v>
      </c>
      <c r="K3920" s="153">
        <v>0.1</v>
      </c>
      <c r="L3920" s="153">
        <v>0.1</v>
      </c>
      <c r="M3920" s="153">
        <v>0.2</v>
      </c>
      <c r="N3920" s="153">
        <v>0.1</v>
      </c>
      <c r="O3920" s="144">
        <v>0.9</v>
      </c>
      <c r="P3920" s="144">
        <v>0.1</v>
      </c>
      <c r="Q3920" s="447"/>
      <c r="Z3920" s="143"/>
      <c r="AA3920" s="143"/>
      <c r="AB3920" s="143"/>
      <c r="AC3920" s="37"/>
    </row>
    <row r="3921" spans="1:29">
      <c r="A3921" s="442"/>
      <c r="B3921" s="432" t="s">
        <v>762</v>
      </c>
      <c r="C3921" s="432"/>
      <c r="D3921" s="432"/>
      <c r="E3921" s="432"/>
      <c r="F3921" s="432"/>
      <c r="G3921" s="432"/>
      <c r="H3921" s="158">
        <v>840</v>
      </c>
      <c r="I3921" s="130">
        <v>840</v>
      </c>
      <c r="J3921" s="130">
        <v>840</v>
      </c>
      <c r="K3921" s="130">
        <v>840</v>
      </c>
      <c r="L3921" s="130">
        <v>840</v>
      </c>
      <c r="M3921" s="130">
        <v>840</v>
      </c>
      <c r="N3921" s="115"/>
      <c r="O3921" s="170">
        <v>840</v>
      </c>
      <c r="P3921" s="115"/>
      <c r="Q3921" s="115"/>
      <c r="Z3921" s="143"/>
      <c r="AA3921" s="143"/>
      <c r="AB3921" s="143"/>
      <c r="AC3921" s="37"/>
    </row>
    <row r="3922" spans="1:29">
      <c r="A3922" s="442"/>
      <c r="B3922" s="433" t="s">
        <v>763</v>
      </c>
      <c r="C3922" s="433"/>
      <c r="D3922" s="433"/>
      <c r="E3922" s="433"/>
      <c r="F3922" s="433"/>
      <c r="G3922" s="433"/>
      <c r="H3922" s="246">
        <f>(H3921/D3919)*G3919*H3917</f>
        <v>338646</v>
      </c>
      <c r="I3922" s="246">
        <f>(I3921/D3919)*G3919*I3917*I3920</f>
        <v>15393</v>
      </c>
      <c r="J3922" s="246">
        <f>(J3921/D3919)*G3919*I3917*J3920</f>
        <v>61572</v>
      </c>
      <c r="K3922" s="246">
        <f>(K3921/D3919)*G3919*I3917*K3920</f>
        <v>15393</v>
      </c>
      <c r="L3922" s="246">
        <f>(L3921/D3919)*G3919*I3917*L3920</f>
        <v>15393</v>
      </c>
      <c r="M3922" s="246">
        <f>(M3921/D3919)*G3919*I3917*M3920</f>
        <v>30786</v>
      </c>
      <c r="N3922" s="115"/>
      <c r="O3922" s="246">
        <f>(O3921/D3919)*G3919*O3917*O3920</f>
        <v>55414.8</v>
      </c>
      <c r="P3922" s="115"/>
      <c r="Q3922" s="115"/>
      <c r="Z3922" s="143"/>
      <c r="AA3922" s="143"/>
      <c r="AB3922" s="143"/>
      <c r="AC3922" s="37"/>
    </row>
    <row r="3923" spans="1:29">
      <c r="A3923" s="442"/>
      <c r="B3923" s="432" t="s">
        <v>751</v>
      </c>
      <c r="C3923" s="432"/>
      <c r="D3923" s="432"/>
      <c r="E3923" s="432"/>
      <c r="F3923" s="432"/>
      <c r="G3923" s="432"/>
      <c r="H3923" s="115"/>
      <c r="I3923" s="115"/>
      <c r="J3923" s="115"/>
      <c r="K3923" s="115"/>
      <c r="L3923" s="115"/>
      <c r="M3923" s="115"/>
      <c r="N3923" s="115"/>
      <c r="O3923" s="115"/>
      <c r="P3923" s="170">
        <v>840</v>
      </c>
      <c r="Q3923" s="115"/>
      <c r="Z3923" s="143"/>
      <c r="AA3923" s="143"/>
      <c r="AB3923" s="143"/>
      <c r="AC3923" s="37"/>
    </row>
    <row r="3924" spans="1:29">
      <c r="A3924" s="442"/>
      <c r="B3924" s="433" t="s">
        <v>752</v>
      </c>
      <c r="C3924" s="433"/>
      <c r="D3924" s="433"/>
      <c r="E3924" s="433"/>
      <c r="F3924" s="433"/>
      <c r="G3924" s="433"/>
      <c r="H3924" s="115"/>
      <c r="I3924" s="115"/>
      <c r="J3924" s="115"/>
      <c r="K3924" s="115"/>
      <c r="L3924" s="115"/>
      <c r="M3924" s="115"/>
      <c r="N3924" s="115"/>
      <c r="O3924" s="115"/>
      <c r="P3924" s="246">
        <f>(P3923/D3919)*G3919*O3917*P3920</f>
        <v>6157.2000000000007</v>
      </c>
      <c r="Q3924" s="115"/>
      <c r="Z3924" s="143"/>
      <c r="AA3924" s="143"/>
      <c r="AB3924" s="143"/>
      <c r="AC3924" s="37"/>
    </row>
    <row r="3925" spans="1:29">
      <c r="A3925" s="442"/>
      <c r="B3925" s="432" t="s">
        <v>764</v>
      </c>
      <c r="C3925" s="432"/>
      <c r="D3925" s="432"/>
      <c r="E3925" s="432"/>
      <c r="F3925" s="432"/>
      <c r="G3925" s="432"/>
      <c r="H3925" s="115"/>
      <c r="I3925" s="115"/>
      <c r="J3925" s="115"/>
      <c r="K3925" s="115"/>
      <c r="L3925" s="115"/>
      <c r="M3925" s="115"/>
      <c r="N3925" s="115"/>
      <c r="O3925" s="115"/>
      <c r="P3925" s="115"/>
      <c r="Q3925" s="170">
        <v>840</v>
      </c>
      <c r="Z3925" s="143"/>
      <c r="AA3925" s="143"/>
      <c r="AB3925" s="143"/>
      <c r="AC3925" s="37"/>
    </row>
    <row r="3926" spans="1:29">
      <c r="A3926" s="442"/>
      <c r="B3926" s="433" t="s">
        <v>765</v>
      </c>
      <c r="C3926" s="433"/>
      <c r="D3926" s="433"/>
      <c r="E3926" s="433"/>
      <c r="F3926" s="433"/>
      <c r="G3926" s="433"/>
      <c r="H3926" s="115"/>
      <c r="I3926" s="115"/>
      <c r="J3926" s="115"/>
      <c r="K3926" s="115"/>
      <c r="L3926" s="115"/>
      <c r="M3926" s="115"/>
      <c r="N3926" s="115"/>
      <c r="O3926" s="115"/>
      <c r="P3926" s="115"/>
      <c r="Q3926" s="246">
        <f>(Q3925/D3919)*G3919*Q3917</f>
        <v>61572</v>
      </c>
      <c r="Z3926" s="143"/>
      <c r="AA3926" s="143"/>
      <c r="AB3926" s="143"/>
      <c r="AC3926" s="37"/>
    </row>
    <row r="3927" spans="1:29">
      <c r="A3927" s="442"/>
      <c r="B3927" s="448" t="s">
        <v>720</v>
      </c>
      <c r="C3927" s="448"/>
      <c r="D3927" s="448"/>
      <c r="E3927" s="448"/>
      <c r="F3927" s="448"/>
      <c r="G3927" s="448"/>
      <c r="H3927" s="152">
        <f t="shared" ref="H3927:Q3927" si="249">H3921+H3923+H3925</f>
        <v>840</v>
      </c>
      <c r="I3927" s="152">
        <f t="shared" si="249"/>
        <v>840</v>
      </c>
      <c r="J3927" s="152">
        <f t="shared" si="249"/>
        <v>840</v>
      </c>
      <c r="K3927" s="152">
        <f t="shared" si="249"/>
        <v>840</v>
      </c>
      <c r="L3927" s="152">
        <f t="shared" si="249"/>
        <v>840</v>
      </c>
      <c r="M3927" s="152">
        <f t="shared" si="249"/>
        <v>840</v>
      </c>
      <c r="N3927" s="152">
        <f t="shared" si="249"/>
        <v>0</v>
      </c>
      <c r="O3927" s="152">
        <f t="shared" si="249"/>
        <v>840</v>
      </c>
      <c r="P3927" s="152">
        <f t="shared" si="249"/>
        <v>840</v>
      </c>
      <c r="Q3927" s="152">
        <f t="shared" si="249"/>
        <v>840</v>
      </c>
      <c r="Z3927" s="143"/>
      <c r="AA3927" s="143"/>
      <c r="AB3927" s="143"/>
      <c r="AC3927" s="37"/>
    </row>
    <row r="3928" spans="1:29">
      <c r="A3928" s="442"/>
      <c r="B3928" s="439" t="s">
        <v>695</v>
      </c>
      <c r="C3928" s="439"/>
      <c r="D3928" s="439"/>
      <c r="E3928" s="439"/>
      <c r="F3928" s="439"/>
      <c r="G3928" s="439"/>
      <c r="H3928" s="117">
        <f t="shared" ref="H3928:Q3928" si="250">H3922+H3924+H3926</f>
        <v>338646</v>
      </c>
      <c r="I3928" s="117">
        <f t="shared" si="250"/>
        <v>15393</v>
      </c>
      <c r="J3928" s="117">
        <f t="shared" si="250"/>
        <v>61572</v>
      </c>
      <c r="K3928" s="117">
        <f t="shared" si="250"/>
        <v>15393</v>
      </c>
      <c r="L3928" s="117">
        <f t="shared" si="250"/>
        <v>15393</v>
      </c>
      <c r="M3928" s="117">
        <f t="shared" si="250"/>
        <v>30786</v>
      </c>
      <c r="N3928" s="117">
        <f t="shared" si="250"/>
        <v>0</v>
      </c>
      <c r="O3928" s="117">
        <f t="shared" si="250"/>
        <v>55414.8</v>
      </c>
      <c r="P3928" s="117">
        <f t="shared" si="250"/>
        <v>6157.2000000000007</v>
      </c>
      <c r="Q3928" s="117">
        <f t="shared" si="250"/>
        <v>61572</v>
      </c>
      <c r="U3928" s="141"/>
      <c r="Z3928" s="143"/>
      <c r="AA3928" s="143"/>
      <c r="AB3928" s="143"/>
      <c r="AC3928" s="37"/>
    </row>
    <row r="3929" spans="1:29" ht="21" customHeight="1">
      <c r="A3929" s="442"/>
      <c r="B3929" s="449" t="s">
        <v>746</v>
      </c>
      <c r="C3929" s="449"/>
      <c r="D3929" s="449"/>
      <c r="E3929" s="449"/>
      <c r="F3929" s="449"/>
      <c r="G3929" s="449"/>
      <c r="H3929" s="529">
        <f>H3928</f>
        <v>338646</v>
      </c>
      <c r="I3929" s="529"/>
      <c r="J3929" s="529"/>
      <c r="K3929" s="529"/>
      <c r="L3929" s="529"/>
      <c r="M3929" s="529"/>
      <c r="N3929" s="529"/>
      <c r="O3929" s="529"/>
      <c r="P3929" s="529"/>
      <c r="Q3929" s="529"/>
      <c r="Z3929" s="143"/>
      <c r="AA3929" s="143"/>
      <c r="AB3929" s="143"/>
      <c r="AC3929" s="37"/>
    </row>
    <row r="3930" spans="1:29" ht="21" customHeight="1">
      <c r="A3930" s="442"/>
      <c r="B3930" s="449" t="s">
        <v>747</v>
      </c>
      <c r="C3930" s="449"/>
      <c r="D3930" s="449"/>
      <c r="E3930" s="449"/>
      <c r="F3930" s="449"/>
      <c r="G3930" s="449"/>
      <c r="H3930" s="529">
        <f>SUM(I3928:N3928)</f>
        <v>138537</v>
      </c>
      <c r="I3930" s="529"/>
      <c r="J3930" s="529"/>
      <c r="K3930" s="529"/>
      <c r="L3930" s="529"/>
      <c r="M3930" s="529"/>
      <c r="N3930" s="529"/>
      <c r="O3930" s="529"/>
      <c r="P3930" s="529"/>
      <c r="Q3930" s="529"/>
      <c r="Z3930" s="143"/>
      <c r="AA3930" s="143"/>
      <c r="AB3930" s="143"/>
      <c r="AC3930" s="37"/>
    </row>
    <row r="3931" spans="1:29" ht="21" customHeight="1">
      <c r="A3931" s="442"/>
      <c r="B3931" s="449" t="s">
        <v>748</v>
      </c>
      <c r="C3931" s="449"/>
      <c r="D3931" s="449"/>
      <c r="E3931" s="449"/>
      <c r="F3931" s="449"/>
      <c r="G3931" s="449"/>
      <c r="H3931" s="529">
        <f>SUM(O3928:Q3928)</f>
        <v>123144</v>
      </c>
      <c r="I3931" s="529"/>
      <c r="J3931" s="529"/>
      <c r="K3931" s="529"/>
      <c r="L3931" s="529"/>
      <c r="M3931" s="529"/>
      <c r="N3931" s="529"/>
      <c r="O3931" s="529"/>
      <c r="P3931" s="529"/>
      <c r="Q3931" s="529"/>
      <c r="Z3931" s="143"/>
      <c r="AA3931" s="143"/>
      <c r="AB3931" s="143"/>
      <c r="AC3931" s="37"/>
    </row>
    <row r="3932" spans="1:29" ht="21" customHeight="1">
      <c r="A3932" s="442"/>
      <c r="B3932" s="439" t="s">
        <v>721</v>
      </c>
      <c r="C3932" s="439"/>
      <c r="D3932" s="439"/>
      <c r="E3932" s="439"/>
      <c r="F3932" s="439"/>
      <c r="G3932" s="439"/>
      <c r="H3932" s="529">
        <f>SUM(H3929:P3931)</f>
        <v>600327</v>
      </c>
      <c r="I3932" s="529"/>
      <c r="J3932" s="529"/>
      <c r="K3932" s="529"/>
      <c r="L3932" s="529"/>
      <c r="M3932" s="529"/>
      <c r="N3932" s="529"/>
      <c r="O3932" s="529"/>
      <c r="P3932" s="529"/>
      <c r="Q3932" s="529"/>
      <c r="Z3932" s="143"/>
      <c r="AA3932" s="143"/>
      <c r="AB3932" s="143"/>
      <c r="AC3932" s="37"/>
    </row>
    <row r="3933" spans="1:29" ht="21" customHeight="1">
      <c r="A3933" s="442"/>
      <c r="B3933" s="450" t="s">
        <v>749</v>
      </c>
      <c r="C3933" s="450"/>
      <c r="D3933" s="450"/>
      <c r="E3933" s="450"/>
      <c r="F3933" s="450"/>
      <c r="G3933" s="450"/>
      <c r="H3933" s="497">
        <f>H3932/G3919</f>
        <v>0.97499999999999998</v>
      </c>
      <c r="I3933" s="497"/>
      <c r="J3933" s="497"/>
      <c r="K3933" s="497"/>
      <c r="L3933" s="497"/>
      <c r="M3933" s="497"/>
      <c r="N3933" s="497"/>
      <c r="O3933" s="497"/>
      <c r="P3933" s="497"/>
      <c r="Q3933" s="497"/>
      <c r="Z3933" s="143"/>
      <c r="AA3933" s="143"/>
      <c r="AB3933" s="143"/>
      <c r="AC3933" s="37"/>
    </row>
    <row r="3934" spans="1:29" ht="18" customHeight="1">
      <c r="A3934" s="283"/>
      <c r="B3934" s="283"/>
      <c r="C3934" s="248"/>
      <c r="D3934" s="248"/>
      <c r="E3934" s="248"/>
      <c r="F3934" s="284"/>
      <c r="G3934" s="248"/>
      <c r="H3934" s="285"/>
      <c r="I3934" s="286"/>
      <c r="J3934" s="286"/>
      <c r="K3934" s="102"/>
      <c r="L3934" s="102"/>
      <c r="M3934" s="102"/>
      <c r="N3934" s="102"/>
      <c r="O3934" s="102"/>
      <c r="P3934" s="102"/>
      <c r="Z3934" s="143"/>
      <c r="AA3934" s="143"/>
      <c r="AB3934" s="143"/>
      <c r="AC3934" s="37"/>
    </row>
    <row r="3935" spans="1:29" ht="15" customHeight="1">
      <c r="A3935" s="422" t="s">
        <v>678</v>
      </c>
      <c r="B3935" s="422" t="s">
        <v>679</v>
      </c>
      <c r="C3935" s="422" t="s">
        <v>680</v>
      </c>
      <c r="D3935" s="422" t="s">
        <v>681</v>
      </c>
      <c r="E3935" s="422" t="s">
        <v>682</v>
      </c>
      <c r="F3935" s="423" t="s">
        <v>683</v>
      </c>
      <c r="G3935" s="423" t="s">
        <v>684</v>
      </c>
      <c r="H3935" s="138">
        <v>0.15</v>
      </c>
      <c r="I3935" s="451">
        <v>0.65</v>
      </c>
      <c r="J3935" s="451"/>
      <c r="K3935" s="451"/>
      <c r="L3935" s="451"/>
      <c r="M3935" s="444">
        <v>0.1</v>
      </c>
      <c r="N3935" s="444"/>
      <c r="O3935" s="139">
        <v>0.1</v>
      </c>
      <c r="P3935" s="102"/>
      <c r="Z3935" s="143"/>
      <c r="AA3935" s="143"/>
      <c r="AB3935" s="143"/>
      <c r="AC3935" s="37"/>
    </row>
    <row r="3936" spans="1:29" ht="18" customHeight="1">
      <c r="A3936" s="422"/>
      <c r="B3936" s="422"/>
      <c r="C3936" s="422"/>
      <c r="D3936" s="422"/>
      <c r="E3936" s="422"/>
      <c r="F3936" s="422"/>
      <c r="G3936" s="422"/>
      <c r="H3936" s="445" t="s">
        <v>727</v>
      </c>
      <c r="I3936" s="452" t="s">
        <v>728</v>
      </c>
      <c r="J3936" s="452"/>
      <c r="K3936" s="452"/>
      <c r="L3936" s="452"/>
      <c r="M3936" s="446" t="s">
        <v>729</v>
      </c>
      <c r="N3936" s="446"/>
      <c r="O3936" s="447" t="s">
        <v>730</v>
      </c>
      <c r="P3936" s="102"/>
      <c r="Z3936" s="143"/>
      <c r="AA3936" s="143"/>
      <c r="AB3936" s="143"/>
      <c r="AC3936" s="37"/>
    </row>
    <row r="3937" spans="1:29" ht="105" customHeight="1">
      <c r="A3937" s="442" t="s">
        <v>1093</v>
      </c>
      <c r="B3937" s="427" t="s">
        <v>1094</v>
      </c>
      <c r="C3937" s="428">
        <v>0</v>
      </c>
      <c r="D3937" s="428">
        <v>3</v>
      </c>
      <c r="E3937" s="474" t="s">
        <v>618</v>
      </c>
      <c r="F3937" s="429">
        <v>16600</v>
      </c>
      <c r="G3937" s="429">
        <f>D3937*F3937</f>
        <v>49800</v>
      </c>
      <c r="H3937" s="445"/>
      <c r="I3937" s="153" t="s">
        <v>809</v>
      </c>
      <c r="J3937" s="153" t="s">
        <v>1077</v>
      </c>
      <c r="K3937" s="153" t="s">
        <v>825</v>
      </c>
      <c r="L3937" s="153" t="s">
        <v>812</v>
      </c>
      <c r="M3937" s="144" t="s">
        <v>736</v>
      </c>
      <c r="N3937" s="144" t="s">
        <v>737</v>
      </c>
      <c r="O3937" s="447"/>
      <c r="P3937" s="102"/>
      <c r="Z3937" s="143"/>
      <c r="AA3937" s="143"/>
      <c r="AB3937" s="143"/>
      <c r="AC3937" s="37"/>
    </row>
    <row r="3938" spans="1:29" ht="90.75" customHeight="1">
      <c r="A3938" s="442"/>
      <c r="B3938" s="427"/>
      <c r="C3938" s="427"/>
      <c r="D3938" s="427"/>
      <c r="E3938" s="427"/>
      <c r="F3938" s="427"/>
      <c r="G3938" s="427"/>
      <c r="H3938" s="427"/>
      <c r="I3938" s="153">
        <v>0.15</v>
      </c>
      <c r="J3938" s="153">
        <v>0.5</v>
      </c>
      <c r="K3938" s="153">
        <v>0.2</v>
      </c>
      <c r="L3938" s="153">
        <v>0.15</v>
      </c>
      <c r="M3938" s="144">
        <v>0.9</v>
      </c>
      <c r="N3938" s="144">
        <v>0.1</v>
      </c>
      <c r="O3938" s="447"/>
      <c r="P3938" s="102"/>
      <c r="Z3938" s="143"/>
      <c r="AA3938" s="143"/>
      <c r="AB3938" s="143"/>
      <c r="AC3938" s="37"/>
    </row>
    <row r="3939" spans="1:29">
      <c r="A3939" s="442"/>
      <c r="B3939" s="432" t="s">
        <v>766</v>
      </c>
      <c r="C3939" s="432"/>
      <c r="D3939" s="432"/>
      <c r="E3939" s="432"/>
      <c r="F3939" s="432"/>
      <c r="G3939" s="432"/>
      <c r="H3939" s="158">
        <v>3</v>
      </c>
      <c r="I3939" s="130">
        <v>3</v>
      </c>
      <c r="J3939" s="130">
        <v>3</v>
      </c>
      <c r="K3939" s="130">
        <v>3</v>
      </c>
      <c r="L3939" s="130">
        <v>3</v>
      </c>
      <c r="M3939" s="170">
        <v>3</v>
      </c>
      <c r="N3939" s="170">
        <v>3</v>
      </c>
      <c r="O3939" s="170">
        <v>3</v>
      </c>
      <c r="P3939" s="102"/>
      <c r="Z3939" s="143"/>
      <c r="AA3939" s="143"/>
      <c r="AB3939" s="143"/>
      <c r="AC3939" s="37"/>
    </row>
    <row r="3940" spans="1:29">
      <c r="A3940" s="442"/>
      <c r="B3940" s="433" t="s">
        <v>767</v>
      </c>
      <c r="C3940" s="433"/>
      <c r="D3940" s="433"/>
      <c r="E3940" s="433"/>
      <c r="F3940" s="433"/>
      <c r="G3940" s="433"/>
      <c r="H3940" s="157">
        <f>(H3939/D3937)*G3937*H3935</f>
        <v>7470</v>
      </c>
      <c r="I3940" s="246">
        <f>(I3939/D3937)*G3937*I3935*I3938</f>
        <v>4855.5</v>
      </c>
      <c r="J3940" s="246">
        <f>(J3939/D3937)*G3937*I3935*J3938</f>
        <v>16185</v>
      </c>
      <c r="K3940" s="246">
        <f>(K3939/D3937)*G3937*I3935*K3938</f>
        <v>6474</v>
      </c>
      <c r="L3940" s="246">
        <f>(L3939/D3937)*G3937*I3935*L3938</f>
        <v>4855.5</v>
      </c>
      <c r="M3940" s="246">
        <f>(M3939/D3937)*G3937*M3935*M3938</f>
        <v>4482</v>
      </c>
      <c r="N3940" s="246">
        <f>(N3939/D3937)*G3937*M3935*N3938</f>
        <v>498</v>
      </c>
      <c r="O3940" s="246">
        <f>(O3939/D3937)*G3937*O3935</f>
        <v>4980</v>
      </c>
      <c r="P3940" s="102"/>
      <c r="Z3940" s="143"/>
      <c r="AA3940" s="143"/>
      <c r="AB3940" s="143"/>
      <c r="AC3940" s="37"/>
    </row>
    <row r="3941" spans="1:29">
      <c r="A3941" s="442"/>
      <c r="B3941" s="448" t="s">
        <v>720</v>
      </c>
      <c r="C3941" s="448"/>
      <c r="D3941" s="448"/>
      <c r="E3941" s="448"/>
      <c r="F3941" s="448"/>
      <c r="G3941" s="448"/>
      <c r="H3941" s="152">
        <f t="shared" ref="H3941:O3942" si="251">H3939</f>
        <v>3</v>
      </c>
      <c r="I3941" s="152">
        <f t="shared" si="251"/>
        <v>3</v>
      </c>
      <c r="J3941" s="152">
        <f t="shared" si="251"/>
        <v>3</v>
      </c>
      <c r="K3941" s="152">
        <f t="shared" si="251"/>
        <v>3</v>
      </c>
      <c r="L3941" s="152">
        <f t="shared" si="251"/>
        <v>3</v>
      </c>
      <c r="M3941" s="152">
        <f t="shared" si="251"/>
        <v>3</v>
      </c>
      <c r="N3941" s="152">
        <f t="shared" si="251"/>
        <v>3</v>
      </c>
      <c r="O3941" s="152">
        <f t="shared" si="251"/>
        <v>3</v>
      </c>
      <c r="P3941" s="102"/>
      <c r="Z3941" s="143"/>
      <c r="AA3941" s="143"/>
      <c r="AB3941" s="143"/>
      <c r="AC3941" s="37"/>
    </row>
    <row r="3942" spans="1:29">
      <c r="A3942" s="442"/>
      <c r="B3942" s="439" t="s">
        <v>695</v>
      </c>
      <c r="C3942" s="439"/>
      <c r="D3942" s="439"/>
      <c r="E3942" s="439"/>
      <c r="F3942" s="439"/>
      <c r="G3942" s="439"/>
      <c r="H3942" s="117">
        <f t="shared" si="251"/>
        <v>7470</v>
      </c>
      <c r="I3942" s="117">
        <f t="shared" si="251"/>
        <v>4855.5</v>
      </c>
      <c r="J3942" s="117">
        <f t="shared" si="251"/>
        <v>16185</v>
      </c>
      <c r="K3942" s="117">
        <f t="shared" si="251"/>
        <v>6474</v>
      </c>
      <c r="L3942" s="117">
        <f t="shared" si="251"/>
        <v>4855.5</v>
      </c>
      <c r="M3942" s="117">
        <f t="shared" si="251"/>
        <v>4482</v>
      </c>
      <c r="N3942" s="117">
        <f t="shared" si="251"/>
        <v>498</v>
      </c>
      <c r="O3942" s="117">
        <f t="shared" si="251"/>
        <v>4980</v>
      </c>
      <c r="P3942" s="102"/>
      <c r="U3942" s="141"/>
      <c r="Z3942" s="143"/>
      <c r="AA3942" s="143"/>
      <c r="AB3942" s="143"/>
      <c r="AC3942" s="37"/>
    </row>
    <row r="3943" spans="1:29">
      <c r="A3943" s="442"/>
      <c r="B3943" s="449" t="s">
        <v>746</v>
      </c>
      <c r="C3943" s="449"/>
      <c r="D3943" s="449"/>
      <c r="E3943" s="449"/>
      <c r="F3943" s="449"/>
      <c r="G3943" s="449"/>
      <c r="H3943" s="440">
        <f>H3942</f>
        <v>7470</v>
      </c>
      <c r="I3943" s="440"/>
      <c r="J3943" s="440"/>
      <c r="K3943" s="440"/>
      <c r="L3943" s="440"/>
      <c r="M3943" s="440"/>
      <c r="N3943" s="440"/>
      <c r="O3943" s="440"/>
      <c r="P3943" s="102"/>
      <c r="Z3943" s="143"/>
      <c r="AA3943" s="143"/>
      <c r="AB3943" s="143"/>
      <c r="AC3943" s="37"/>
    </row>
    <row r="3944" spans="1:29">
      <c r="A3944" s="442"/>
      <c r="B3944" s="449" t="s">
        <v>747</v>
      </c>
      <c r="C3944" s="449"/>
      <c r="D3944" s="449"/>
      <c r="E3944" s="449"/>
      <c r="F3944" s="449"/>
      <c r="G3944" s="449"/>
      <c r="H3944" s="440">
        <f>SUM(I3942:L3942)</f>
        <v>32370</v>
      </c>
      <c r="I3944" s="440"/>
      <c r="J3944" s="440"/>
      <c r="K3944" s="440"/>
      <c r="L3944" s="440"/>
      <c r="M3944" s="440"/>
      <c r="N3944" s="440"/>
      <c r="O3944" s="440"/>
      <c r="P3944" s="102"/>
      <c r="Z3944" s="143"/>
      <c r="AA3944" s="143"/>
      <c r="AB3944" s="143"/>
      <c r="AC3944" s="37"/>
    </row>
    <row r="3945" spans="1:29">
      <c r="A3945" s="442"/>
      <c r="B3945" s="449" t="s">
        <v>748</v>
      </c>
      <c r="C3945" s="449"/>
      <c r="D3945" s="449"/>
      <c r="E3945" s="449"/>
      <c r="F3945" s="449"/>
      <c r="G3945" s="449"/>
      <c r="H3945" s="440">
        <f>SUM(M3942:O3942)</f>
        <v>9960</v>
      </c>
      <c r="I3945" s="440"/>
      <c r="J3945" s="440"/>
      <c r="K3945" s="440"/>
      <c r="L3945" s="440"/>
      <c r="M3945" s="440"/>
      <c r="N3945" s="440"/>
      <c r="O3945" s="440"/>
      <c r="P3945" s="102"/>
      <c r="Z3945" s="143"/>
      <c r="AA3945" s="143"/>
      <c r="AB3945" s="143"/>
      <c r="AC3945" s="37"/>
    </row>
    <row r="3946" spans="1:29">
      <c r="A3946" s="442"/>
      <c r="B3946" s="439" t="s">
        <v>721</v>
      </c>
      <c r="C3946" s="439"/>
      <c r="D3946" s="439"/>
      <c r="E3946" s="439"/>
      <c r="F3946" s="439"/>
      <c r="G3946" s="439"/>
      <c r="H3946" s="440">
        <f>SUM(H3943:P3945)</f>
        <v>49800</v>
      </c>
      <c r="I3946" s="440"/>
      <c r="J3946" s="440"/>
      <c r="K3946" s="440"/>
      <c r="L3946" s="440"/>
      <c r="M3946" s="440"/>
      <c r="N3946" s="440"/>
      <c r="O3946" s="440"/>
      <c r="P3946" s="102"/>
      <c r="Z3946" s="143"/>
      <c r="AA3946" s="143"/>
      <c r="AB3946" s="143"/>
      <c r="AC3946" s="37"/>
    </row>
    <row r="3947" spans="1:29">
      <c r="A3947" s="442"/>
      <c r="B3947" s="450" t="s">
        <v>749</v>
      </c>
      <c r="C3947" s="450"/>
      <c r="D3947" s="450"/>
      <c r="E3947" s="450"/>
      <c r="F3947" s="450"/>
      <c r="G3947" s="450"/>
      <c r="H3947" s="443">
        <f>H3946/G3937</f>
        <v>1</v>
      </c>
      <c r="I3947" s="443"/>
      <c r="J3947" s="443"/>
      <c r="K3947" s="443"/>
      <c r="L3947" s="443"/>
      <c r="M3947" s="443"/>
      <c r="N3947" s="443"/>
      <c r="O3947" s="443"/>
      <c r="P3947" s="102"/>
      <c r="Z3947" s="143"/>
      <c r="AA3947" s="143"/>
      <c r="AB3947" s="143"/>
      <c r="AC3947" s="37"/>
    </row>
    <row r="3948" spans="1:29" ht="18" customHeight="1">
      <c r="A3948" s="283"/>
      <c r="B3948" s="283"/>
      <c r="C3948" s="248"/>
      <c r="D3948" s="248"/>
      <c r="E3948" s="248"/>
      <c r="F3948" s="284"/>
      <c r="G3948" s="248"/>
      <c r="H3948" s="285"/>
      <c r="I3948" s="286"/>
      <c r="J3948" s="286"/>
      <c r="K3948" s="102"/>
      <c r="L3948" s="102"/>
      <c r="M3948" s="102"/>
      <c r="N3948" s="102"/>
      <c r="O3948" s="102"/>
      <c r="P3948" s="102"/>
      <c r="Z3948" s="143"/>
      <c r="AA3948" s="143"/>
      <c r="AB3948" s="143"/>
      <c r="AC3948" s="37"/>
    </row>
    <row r="3949" spans="1:29" ht="15" customHeight="1">
      <c r="A3949" s="422" t="s">
        <v>678</v>
      </c>
      <c r="B3949" s="422" t="s">
        <v>679</v>
      </c>
      <c r="C3949" s="422" t="s">
        <v>680</v>
      </c>
      <c r="D3949" s="422" t="s">
        <v>681</v>
      </c>
      <c r="E3949" s="422" t="s">
        <v>682</v>
      </c>
      <c r="F3949" s="423" t="s">
        <v>683</v>
      </c>
      <c r="G3949" s="423" t="s">
        <v>684</v>
      </c>
      <c r="H3949" s="138">
        <v>0.15</v>
      </c>
      <c r="I3949" s="451">
        <v>0.65</v>
      </c>
      <c r="J3949" s="451"/>
      <c r="K3949" s="444">
        <v>0.1</v>
      </c>
      <c r="L3949" s="444"/>
      <c r="M3949" s="139">
        <v>0.1</v>
      </c>
      <c r="P3949" s="102"/>
      <c r="Z3949" s="143"/>
      <c r="AA3949" s="143"/>
      <c r="AB3949" s="143"/>
      <c r="AC3949" s="37"/>
    </row>
    <row r="3950" spans="1:29" ht="18" customHeight="1">
      <c r="A3950" s="422"/>
      <c r="B3950" s="422"/>
      <c r="C3950" s="422"/>
      <c r="D3950" s="422"/>
      <c r="E3950" s="422"/>
      <c r="F3950" s="422"/>
      <c r="G3950" s="422"/>
      <c r="H3950" s="445" t="s">
        <v>727</v>
      </c>
      <c r="I3950" s="452" t="s">
        <v>728</v>
      </c>
      <c r="J3950" s="452"/>
      <c r="K3950" s="446" t="s">
        <v>729</v>
      </c>
      <c r="L3950" s="446"/>
      <c r="M3950" s="447" t="s">
        <v>730</v>
      </c>
      <c r="P3950" s="102"/>
      <c r="Z3950" s="143"/>
      <c r="AA3950" s="143"/>
      <c r="AB3950" s="143"/>
      <c r="AC3950" s="37"/>
    </row>
    <row r="3951" spans="1:29" ht="105" customHeight="1">
      <c r="A3951" s="442" t="s">
        <v>1095</v>
      </c>
      <c r="B3951" s="427" t="s">
        <v>1096</v>
      </c>
      <c r="C3951" s="428">
        <v>0</v>
      </c>
      <c r="D3951" s="428">
        <v>8000</v>
      </c>
      <c r="E3951" s="474" t="s">
        <v>618</v>
      </c>
      <c r="F3951" s="429">
        <v>125</v>
      </c>
      <c r="G3951" s="429">
        <f>D3951*F3951</f>
        <v>1000000</v>
      </c>
      <c r="H3951" s="445"/>
      <c r="I3951" s="153" t="s">
        <v>933</v>
      </c>
      <c r="J3951" s="153" t="s">
        <v>812</v>
      </c>
      <c r="K3951" s="144" t="s">
        <v>736</v>
      </c>
      <c r="L3951" s="144" t="s">
        <v>737</v>
      </c>
      <c r="M3951" s="447"/>
      <c r="P3951" s="102"/>
      <c r="Z3951" s="143"/>
      <c r="AA3951" s="143"/>
      <c r="AB3951" s="143"/>
      <c r="AC3951" s="37"/>
    </row>
    <row r="3952" spans="1:29" ht="90.75" customHeight="1">
      <c r="A3952" s="442"/>
      <c r="B3952" s="427"/>
      <c r="C3952" s="427"/>
      <c r="D3952" s="427"/>
      <c r="E3952" s="427"/>
      <c r="F3952" s="427"/>
      <c r="G3952" s="427"/>
      <c r="H3952" s="427"/>
      <c r="I3952" s="153">
        <v>0.15</v>
      </c>
      <c r="J3952" s="153">
        <v>0.85</v>
      </c>
      <c r="K3952" s="144">
        <v>0.9</v>
      </c>
      <c r="L3952" s="144">
        <v>0.1</v>
      </c>
      <c r="M3952" s="447"/>
      <c r="P3952" s="102"/>
      <c r="Z3952" s="143"/>
      <c r="AA3952" s="143"/>
      <c r="AB3952" s="143"/>
      <c r="AC3952" s="37"/>
    </row>
    <row r="3953" spans="1:29">
      <c r="A3953" s="442"/>
      <c r="B3953" s="432" t="s">
        <v>762</v>
      </c>
      <c r="C3953" s="432"/>
      <c r="D3953" s="432"/>
      <c r="E3953" s="432"/>
      <c r="F3953" s="432"/>
      <c r="G3953" s="432"/>
      <c r="H3953" s="158">
        <v>6000</v>
      </c>
      <c r="I3953" s="130">
        <v>6000</v>
      </c>
      <c r="J3953" s="130">
        <v>6000</v>
      </c>
      <c r="K3953" s="170">
        <v>6000</v>
      </c>
      <c r="L3953" s="170">
        <v>6000</v>
      </c>
      <c r="M3953" s="115"/>
      <c r="N3953" s="102"/>
      <c r="O3953" s="102"/>
      <c r="P3953" s="102"/>
      <c r="Z3953" s="143"/>
      <c r="AA3953" s="143"/>
      <c r="AB3953" s="143"/>
      <c r="AC3953" s="37"/>
    </row>
    <row r="3954" spans="1:29">
      <c r="A3954" s="442"/>
      <c r="B3954" s="433" t="s">
        <v>763</v>
      </c>
      <c r="C3954" s="433"/>
      <c r="D3954" s="433"/>
      <c r="E3954" s="433"/>
      <c r="F3954" s="433"/>
      <c r="G3954" s="433"/>
      <c r="H3954" s="246">
        <f>(H3953/D3951)*G3951*H3949</f>
        <v>112500</v>
      </c>
      <c r="I3954" s="246">
        <f>(I3953/D3951)*G3951*I3949*I3952</f>
        <v>73125</v>
      </c>
      <c r="J3954" s="246">
        <f>(J3953/D3951)*G3951*I3949*J3952</f>
        <v>414375</v>
      </c>
      <c r="K3954" s="246">
        <f>(K3953/D3951)*G3951*K3949*K3952</f>
        <v>67500</v>
      </c>
      <c r="L3954" s="246">
        <f>(L3953/D3951)*G3951*K3949*L3952</f>
        <v>7500</v>
      </c>
      <c r="M3954" s="115"/>
      <c r="N3954" s="102"/>
      <c r="O3954" s="102"/>
      <c r="P3954" s="102"/>
      <c r="Z3954" s="143"/>
      <c r="AA3954" s="143"/>
      <c r="AB3954" s="143"/>
      <c r="AC3954" s="37"/>
    </row>
    <row r="3955" spans="1:29">
      <c r="A3955" s="442"/>
      <c r="B3955" s="432" t="s">
        <v>742</v>
      </c>
      <c r="C3955" s="432"/>
      <c r="D3955" s="432"/>
      <c r="E3955" s="432"/>
      <c r="F3955" s="432"/>
      <c r="G3955" s="432"/>
      <c r="H3955" s="158">
        <v>1703.5</v>
      </c>
      <c r="I3955" s="130">
        <v>1703.5</v>
      </c>
      <c r="J3955" s="130">
        <v>1703.5</v>
      </c>
      <c r="K3955" s="170">
        <v>1703.5</v>
      </c>
      <c r="L3955" s="170">
        <v>1703.5</v>
      </c>
      <c r="M3955" s="115"/>
      <c r="N3955" s="102"/>
      <c r="O3955" s="102"/>
      <c r="P3955" s="102"/>
      <c r="Z3955" s="143"/>
      <c r="AA3955" s="143"/>
      <c r="AB3955" s="143"/>
      <c r="AC3955" s="37"/>
    </row>
    <row r="3956" spans="1:29">
      <c r="A3956" s="442"/>
      <c r="B3956" s="433" t="s">
        <v>743</v>
      </c>
      <c r="C3956" s="433"/>
      <c r="D3956" s="433"/>
      <c r="E3956" s="433"/>
      <c r="F3956" s="433"/>
      <c r="G3956" s="433"/>
      <c r="H3956" s="246">
        <f>(H3955/D3951)*G3951*H3949</f>
        <v>31940.625</v>
      </c>
      <c r="I3956" s="246">
        <f>(I3955/D3951)*I3949*I3952*G3951</f>
        <v>20761.40625</v>
      </c>
      <c r="J3956" s="246">
        <f>(J3955/D3951)*G3951*I3949*J3952</f>
        <v>117647.96875</v>
      </c>
      <c r="K3956" s="246">
        <f>(K3955/D3951)*G3951*K3949*K3952</f>
        <v>19164.375</v>
      </c>
      <c r="L3956" s="246">
        <f>(L3955/D3951)*G3951*K3949*L3952</f>
        <v>2129.375</v>
      </c>
      <c r="M3956" s="115"/>
      <c r="N3956" s="141"/>
      <c r="O3956" s="102"/>
      <c r="P3956" s="102"/>
      <c r="Z3956" s="143"/>
      <c r="AA3956" s="143"/>
      <c r="AB3956" s="143"/>
      <c r="AC3956" s="37"/>
    </row>
    <row r="3957" spans="1:29">
      <c r="A3957" s="442"/>
      <c r="B3957" s="432" t="s">
        <v>764</v>
      </c>
      <c r="C3957" s="432"/>
      <c r="D3957" s="432"/>
      <c r="E3957" s="432"/>
      <c r="F3957" s="432"/>
      <c r="G3957" s="432"/>
      <c r="H3957" s="115"/>
      <c r="I3957" s="115"/>
      <c r="J3957" s="115"/>
      <c r="K3957" s="115"/>
      <c r="L3957" s="115"/>
      <c r="M3957" s="170">
        <v>7703.5</v>
      </c>
      <c r="N3957" s="102"/>
      <c r="O3957" s="102"/>
      <c r="P3957" s="102"/>
      <c r="Z3957" s="143"/>
      <c r="AA3957" s="143"/>
      <c r="AB3957" s="143"/>
      <c r="AC3957" s="37"/>
    </row>
    <row r="3958" spans="1:29">
      <c r="A3958" s="442"/>
      <c r="B3958" s="433" t="s">
        <v>765</v>
      </c>
      <c r="C3958" s="433"/>
      <c r="D3958" s="433"/>
      <c r="E3958" s="433"/>
      <c r="F3958" s="433"/>
      <c r="G3958" s="433"/>
      <c r="H3958" s="115"/>
      <c r="I3958" s="115"/>
      <c r="J3958" s="115"/>
      <c r="K3958" s="115"/>
      <c r="L3958" s="115"/>
      <c r="M3958" s="246">
        <f>(M3957/D3951)*G3951*M3949</f>
        <v>96293.75</v>
      </c>
      <c r="N3958" s="141"/>
      <c r="O3958" s="102"/>
      <c r="P3958" s="102"/>
      <c r="Z3958" s="143"/>
      <c r="AA3958" s="143"/>
      <c r="AB3958" s="143"/>
      <c r="AC3958" s="37"/>
    </row>
    <row r="3959" spans="1:29">
      <c r="A3959" s="442"/>
      <c r="B3959" s="432" t="s">
        <v>766</v>
      </c>
      <c r="C3959" s="432"/>
      <c r="D3959" s="432"/>
      <c r="E3959" s="432"/>
      <c r="F3959" s="432"/>
      <c r="G3959" s="432"/>
      <c r="H3959" s="158">
        <v>242</v>
      </c>
      <c r="I3959" s="130">
        <v>242</v>
      </c>
      <c r="J3959" s="130">
        <v>242</v>
      </c>
      <c r="K3959" s="170">
        <v>242</v>
      </c>
      <c r="L3959" s="170">
        <v>242</v>
      </c>
      <c r="M3959" s="170">
        <v>242</v>
      </c>
      <c r="N3959" s="102"/>
      <c r="O3959" s="102"/>
      <c r="P3959" s="102"/>
      <c r="Z3959" s="143"/>
      <c r="AA3959" s="143"/>
      <c r="AB3959" s="143"/>
      <c r="AC3959" s="37"/>
    </row>
    <row r="3960" spans="1:29">
      <c r="A3960" s="442"/>
      <c r="B3960" s="433" t="s">
        <v>767</v>
      </c>
      <c r="C3960" s="433"/>
      <c r="D3960" s="433"/>
      <c r="E3960" s="433"/>
      <c r="F3960" s="433"/>
      <c r="G3960" s="433"/>
      <c r="H3960" s="246">
        <f>(H3959/D3951)*G3951*H3949</f>
        <v>4537.5</v>
      </c>
      <c r="I3960" s="246">
        <f>(I3959/D3951)*G3951*I3949*I3952</f>
        <v>2949.375</v>
      </c>
      <c r="J3960" s="246">
        <f>(J3959/D3951)*G3951*I3949*J3952</f>
        <v>16713.125</v>
      </c>
      <c r="K3960" s="246">
        <f>(K3959/D3951)*G3951*K3949*K3952</f>
        <v>2722.5</v>
      </c>
      <c r="L3960" s="246">
        <f>(L3959/D3951)*G3951*K3949*L3952</f>
        <v>302.5</v>
      </c>
      <c r="M3960" s="246">
        <f>(M3959/D3951)*G3951*M3949</f>
        <v>3025</v>
      </c>
      <c r="N3960" s="141"/>
      <c r="O3960" s="102"/>
      <c r="P3960" s="102"/>
      <c r="Z3960" s="143"/>
      <c r="AA3960" s="143"/>
      <c r="AB3960" s="143"/>
      <c r="AC3960" s="37"/>
    </row>
    <row r="3961" spans="1:29">
      <c r="A3961" s="442"/>
      <c r="B3961" s="448" t="s">
        <v>720</v>
      </c>
      <c r="C3961" s="448"/>
      <c r="D3961" s="448"/>
      <c r="E3961" s="448"/>
      <c r="F3961" s="448"/>
      <c r="G3961" s="448"/>
      <c r="H3961" s="152">
        <f t="shared" ref="H3961:M3962" si="252">H3953+H3955+H3957+H3959</f>
        <v>7945.5</v>
      </c>
      <c r="I3961" s="152">
        <f t="shared" si="252"/>
        <v>7945.5</v>
      </c>
      <c r="J3961" s="152">
        <f t="shared" si="252"/>
        <v>7945.5</v>
      </c>
      <c r="K3961" s="152">
        <f t="shared" si="252"/>
        <v>7945.5</v>
      </c>
      <c r="L3961" s="152">
        <f t="shared" si="252"/>
        <v>7945.5</v>
      </c>
      <c r="M3961" s="152">
        <f t="shared" si="252"/>
        <v>7945.5</v>
      </c>
      <c r="N3961" s="102"/>
      <c r="O3961" s="102"/>
      <c r="P3961" s="102"/>
      <c r="Z3961" s="143"/>
      <c r="AA3961" s="143"/>
      <c r="AB3961" s="143"/>
      <c r="AC3961" s="37"/>
    </row>
    <row r="3962" spans="1:29">
      <c r="A3962" s="442"/>
      <c r="B3962" s="439" t="s">
        <v>695</v>
      </c>
      <c r="C3962" s="439"/>
      <c r="D3962" s="439"/>
      <c r="E3962" s="439"/>
      <c r="F3962" s="439"/>
      <c r="G3962" s="439"/>
      <c r="H3962" s="117">
        <f t="shared" si="252"/>
        <v>148978.125</v>
      </c>
      <c r="I3962" s="117">
        <f t="shared" si="252"/>
        <v>96835.78125</v>
      </c>
      <c r="J3962" s="117">
        <f t="shared" si="252"/>
        <v>548736.09375</v>
      </c>
      <c r="K3962" s="117">
        <f t="shared" si="252"/>
        <v>89386.875</v>
      </c>
      <c r="L3962" s="117">
        <f t="shared" si="252"/>
        <v>9931.875</v>
      </c>
      <c r="M3962" s="117">
        <f t="shared" si="252"/>
        <v>99318.75</v>
      </c>
      <c r="N3962" s="102"/>
      <c r="O3962" s="102"/>
      <c r="P3962" s="102"/>
      <c r="U3962" s="141"/>
      <c r="Z3962" s="143"/>
      <c r="AA3962" s="143"/>
      <c r="AB3962" s="143"/>
      <c r="AC3962" s="37"/>
    </row>
    <row r="3963" spans="1:29">
      <c r="A3963" s="442"/>
      <c r="B3963" s="449" t="s">
        <v>746</v>
      </c>
      <c r="C3963" s="449"/>
      <c r="D3963" s="449"/>
      <c r="E3963" s="449"/>
      <c r="F3963" s="449"/>
      <c r="G3963" s="449"/>
      <c r="H3963" s="440">
        <f>H3962</f>
        <v>148978.125</v>
      </c>
      <c r="I3963" s="440"/>
      <c r="J3963" s="440"/>
      <c r="K3963" s="440"/>
      <c r="L3963" s="440"/>
      <c r="M3963" s="440"/>
      <c r="N3963" s="102"/>
      <c r="O3963" s="102"/>
      <c r="P3963" s="102"/>
      <c r="Z3963" s="143"/>
      <c r="AA3963" s="143"/>
      <c r="AB3963" s="143"/>
      <c r="AC3963" s="37"/>
    </row>
    <row r="3964" spans="1:29">
      <c r="A3964" s="442"/>
      <c r="B3964" s="449" t="s">
        <v>747</v>
      </c>
      <c r="C3964" s="449"/>
      <c r="D3964" s="449"/>
      <c r="E3964" s="449"/>
      <c r="F3964" s="449"/>
      <c r="G3964" s="449"/>
      <c r="H3964" s="440">
        <f>I3962+J3962</f>
        <v>645571.875</v>
      </c>
      <c r="I3964" s="440"/>
      <c r="J3964" s="440"/>
      <c r="K3964" s="440"/>
      <c r="L3964" s="440"/>
      <c r="M3964" s="440"/>
      <c r="N3964" s="102"/>
      <c r="O3964" s="102"/>
      <c r="P3964" s="102"/>
      <c r="Z3964" s="143"/>
      <c r="AA3964" s="143"/>
      <c r="AB3964" s="143"/>
      <c r="AC3964" s="37"/>
    </row>
    <row r="3965" spans="1:29">
      <c r="A3965" s="442"/>
      <c r="B3965" s="449" t="s">
        <v>748</v>
      </c>
      <c r="C3965" s="449"/>
      <c r="D3965" s="449"/>
      <c r="E3965" s="449"/>
      <c r="F3965" s="449"/>
      <c r="G3965" s="449"/>
      <c r="H3965" s="440">
        <f>SUM(K3962:M3962)</f>
        <v>198637.5</v>
      </c>
      <c r="I3965" s="440"/>
      <c r="J3965" s="440"/>
      <c r="K3965" s="440"/>
      <c r="L3965" s="440"/>
      <c r="M3965" s="440"/>
      <c r="N3965" s="102"/>
      <c r="O3965" s="102"/>
      <c r="P3965" s="102"/>
      <c r="Z3965" s="143"/>
      <c r="AA3965" s="143"/>
      <c r="AB3965" s="143"/>
      <c r="AC3965" s="37"/>
    </row>
    <row r="3966" spans="1:29">
      <c r="A3966" s="442"/>
      <c r="B3966" s="439" t="s">
        <v>721</v>
      </c>
      <c r="C3966" s="439"/>
      <c r="D3966" s="439"/>
      <c r="E3966" s="439"/>
      <c r="F3966" s="439"/>
      <c r="G3966" s="439"/>
      <c r="H3966" s="440">
        <f>SUM(H3963:P3965)</f>
        <v>993187.5</v>
      </c>
      <c r="I3966" s="440"/>
      <c r="J3966" s="440"/>
      <c r="K3966" s="440"/>
      <c r="L3966" s="440"/>
      <c r="M3966" s="440"/>
      <c r="N3966" s="102"/>
      <c r="O3966" s="102"/>
      <c r="P3966" s="102"/>
      <c r="Z3966" s="143"/>
      <c r="AA3966" s="143"/>
      <c r="AB3966" s="143"/>
      <c r="AC3966" s="37"/>
    </row>
    <row r="3967" spans="1:29">
      <c r="A3967" s="442"/>
      <c r="B3967" s="450" t="s">
        <v>749</v>
      </c>
      <c r="C3967" s="450"/>
      <c r="D3967" s="450"/>
      <c r="E3967" s="450"/>
      <c r="F3967" s="450"/>
      <c r="G3967" s="450"/>
      <c r="H3967" s="443">
        <f>H3966/G3951</f>
        <v>0.9931875</v>
      </c>
      <c r="I3967" s="443"/>
      <c r="J3967" s="443"/>
      <c r="K3967" s="443"/>
      <c r="L3967" s="443"/>
      <c r="M3967" s="443"/>
      <c r="N3967" s="102"/>
      <c r="O3967" s="102"/>
      <c r="P3967" s="102"/>
      <c r="Z3967" s="143"/>
      <c r="AA3967" s="143"/>
      <c r="AB3967" s="143"/>
      <c r="AC3967" s="37"/>
    </row>
    <row r="3968" spans="1:29" ht="18" customHeight="1">
      <c r="A3968" s="283"/>
      <c r="B3968" s="283"/>
      <c r="C3968" s="248"/>
      <c r="D3968" s="248"/>
      <c r="E3968" s="248"/>
      <c r="F3968" s="284"/>
      <c r="G3968" s="248"/>
      <c r="H3968" s="285"/>
      <c r="I3968" s="286"/>
      <c r="J3968" s="286"/>
      <c r="K3968" s="102"/>
      <c r="L3968" s="102"/>
      <c r="M3968" s="102"/>
      <c r="N3968" s="102"/>
      <c r="O3968" s="102"/>
      <c r="P3968" s="102"/>
      <c r="Z3968" s="143"/>
      <c r="AA3968" s="143"/>
      <c r="AB3968" s="143"/>
      <c r="AC3968" s="37"/>
    </row>
    <row r="3969" spans="1:29" ht="15" customHeight="1">
      <c r="A3969" s="422" t="s">
        <v>678</v>
      </c>
      <c r="B3969" s="422" t="s">
        <v>679</v>
      </c>
      <c r="C3969" s="422" t="s">
        <v>680</v>
      </c>
      <c r="D3969" s="422" t="s">
        <v>681</v>
      </c>
      <c r="E3969" s="422" t="s">
        <v>682</v>
      </c>
      <c r="F3969" s="423" t="s">
        <v>683</v>
      </c>
      <c r="G3969" s="423" t="s">
        <v>684</v>
      </c>
      <c r="H3969" s="138">
        <v>0.15</v>
      </c>
      <c r="I3969" s="451">
        <v>0.65</v>
      </c>
      <c r="J3969" s="451"/>
      <c r="K3969" s="451"/>
      <c r="L3969" s="451"/>
      <c r="M3969" s="444">
        <v>0.1</v>
      </c>
      <c r="N3969" s="444"/>
      <c r="O3969" s="139">
        <v>0.1</v>
      </c>
      <c r="P3969" s="102"/>
      <c r="Z3969" s="143"/>
      <c r="AA3969" s="143"/>
      <c r="AB3969" s="143"/>
      <c r="AC3969" s="37"/>
    </row>
    <row r="3970" spans="1:29" ht="18" customHeight="1">
      <c r="A3970" s="422"/>
      <c r="B3970" s="422"/>
      <c r="C3970" s="422"/>
      <c r="D3970" s="422"/>
      <c r="E3970" s="422"/>
      <c r="F3970" s="422"/>
      <c r="G3970" s="422"/>
      <c r="H3970" s="445" t="s">
        <v>727</v>
      </c>
      <c r="I3970" s="452" t="s">
        <v>728</v>
      </c>
      <c r="J3970" s="452"/>
      <c r="K3970" s="452"/>
      <c r="L3970" s="452"/>
      <c r="M3970" s="446" t="s">
        <v>729</v>
      </c>
      <c r="N3970" s="446"/>
      <c r="O3970" s="447" t="s">
        <v>730</v>
      </c>
      <c r="P3970" s="102"/>
      <c r="Z3970" s="143"/>
      <c r="AA3970" s="143"/>
      <c r="AB3970" s="143"/>
      <c r="AC3970" s="37"/>
    </row>
    <row r="3971" spans="1:29" ht="105" customHeight="1">
      <c r="A3971" s="442" t="s">
        <v>1097</v>
      </c>
      <c r="B3971" s="427" t="s">
        <v>1098</v>
      </c>
      <c r="C3971" s="428">
        <v>0</v>
      </c>
      <c r="D3971" s="428">
        <v>1860</v>
      </c>
      <c r="E3971" s="474" t="s">
        <v>618</v>
      </c>
      <c r="F3971" s="429">
        <v>160</v>
      </c>
      <c r="G3971" s="429">
        <f>D3971*F3971</f>
        <v>297600</v>
      </c>
      <c r="H3971" s="445"/>
      <c r="I3971" s="153" t="s">
        <v>1099</v>
      </c>
      <c r="J3971" s="153" t="s">
        <v>1100</v>
      </c>
      <c r="K3971" s="153" t="s">
        <v>1101</v>
      </c>
      <c r="L3971" s="153" t="s">
        <v>1102</v>
      </c>
      <c r="M3971" s="144" t="s">
        <v>736</v>
      </c>
      <c r="N3971" s="144" t="s">
        <v>737</v>
      </c>
      <c r="O3971" s="447"/>
      <c r="P3971" s="102"/>
      <c r="Z3971" s="143"/>
      <c r="AA3971" s="143"/>
      <c r="AB3971" s="143"/>
      <c r="AC3971" s="37"/>
    </row>
    <row r="3972" spans="1:29" ht="90.75" customHeight="1">
      <c r="A3972" s="442"/>
      <c r="B3972" s="427"/>
      <c r="C3972" s="427"/>
      <c r="D3972" s="427"/>
      <c r="E3972" s="427"/>
      <c r="F3972" s="427"/>
      <c r="G3972" s="427"/>
      <c r="H3972" s="427"/>
      <c r="I3972" s="153">
        <v>0.05</v>
      </c>
      <c r="J3972" s="153">
        <v>0.5</v>
      </c>
      <c r="K3972" s="153">
        <v>0.05</v>
      </c>
      <c r="L3972" s="153">
        <v>0.4</v>
      </c>
      <c r="M3972" s="144">
        <v>0.9</v>
      </c>
      <c r="N3972" s="144">
        <v>0.1</v>
      </c>
      <c r="O3972" s="447"/>
      <c r="P3972" s="102"/>
      <c r="Z3972" s="143"/>
      <c r="AA3972" s="143"/>
      <c r="AB3972" s="143"/>
      <c r="AC3972" s="37"/>
    </row>
    <row r="3973" spans="1:29">
      <c r="A3973" s="442"/>
      <c r="B3973" s="432" t="s">
        <v>751</v>
      </c>
      <c r="C3973" s="432"/>
      <c r="D3973" s="432"/>
      <c r="E3973" s="432"/>
      <c r="F3973" s="432"/>
      <c r="G3973" s="432"/>
      <c r="H3973" s="158">
        <v>1799</v>
      </c>
      <c r="I3973" s="130">
        <v>1799</v>
      </c>
      <c r="J3973" s="130">
        <v>1799</v>
      </c>
      <c r="K3973" s="130">
        <v>1799</v>
      </c>
      <c r="L3973" s="130">
        <v>1799</v>
      </c>
      <c r="M3973" s="170">
        <v>1799</v>
      </c>
      <c r="N3973" s="170">
        <v>1799</v>
      </c>
      <c r="O3973" s="115"/>
      <c r="P3973" s="102"/>
      <c r="Z3973" s="143"/>
      <c r="AA3973" s="143"/>
      <c r="AB3973" s="143"/>
      <c r="AC3973" s="37"/>
    </row>
    <row r="3974" spans="1:29">
      <c r="A3974" s="442"/>
      <c r="B3974" s="433" t="s">
        <v>752</v>
      </c>
      <c r="C3974" s="433"/>
      <c r="D3974" s="433"/>
      <c r="E3974" s="433"/>
      <c r="F3974" s="433"/>
      <c r="G3974" s="433"/>
      <c r="H3974" s="246">
        <f>(H3973/D3971)*G3971*H3969</f>
        <v>43176</v>
      </c>
      <c r="I3974" s="246">
        <f>(I3973/D3971)*G3971*I3969*I3972</f>
        <v>9354.8000000000011</v>
      </c>
      <c r="J3974" s="246">
        <f>(J3973/D3971)*G3971*I3969*J3972</f>
        <v>93548</v>
      </c>
      <c r="K3974" s="246">
        <f>(K3973/D3971)*G3971*I3969*K3972</f>
        <v>9354.8000000000011</v>
      </c>
      <c r="L3974" s="246">
        <f>(L3973/D3971)*G3971*I3969*L3972</f>
        <v>74838.400000000009</v>
      </c>
      <c r="M3974" s="246">
        <f>(M3973/D3971)*G3971*M3969*M3972</f>
        <v>25905.600000000002</v>
      </c>
      <c r="N3974" s="246">
        <f>(N3973/D3971)*G3971*M3969*N3972</f>
        <v>2878.4</v>
      </c>
      <c r="O3974" s="115"/>
      <c r="P3974" s="102"/>
      <c r="Z3974" s="143"/>
      <c r="AA3974" s="143"/>
      <c r="AB3974" s="143"/>
      <c r="AC3974" s="37"/>
    </row>
    <row r="3975" spans="1:29">
      <c r="A3975" s="442"/>
      <c r="B3975" s="432" t="s">
        <v>744</v>
      </c>
      <c r="C3975" s="432"/>
      <c r="D3975" s="432"/>
      <c r="E3975" s="432"/>
      <c r="F3975" s="432"/>
      <c r="G3975" s="432"/>
      <c r="H3975" s="158">
        <v>61</v>
      </c>
      <c r="I3975" s="130">
        <v>61</v>
      </c>
      <c r="J3975" s="130">
        <v>61</v>
      </c>
      <c r="K3975" s="130">
        <v>61</v>
      </c>
      <c r="L3975" s="130">
        <v>61</v>
      </c>
      <c r="M3975" s="170">
        <v>61</v>
      </c>
      <c r="N3975" s="170">
        <v>61</v>
      </c>
      <c r="O3975" s="115"/>
      <c r="P3975" s="102"/>
      <c r="Z3975" s="143"/>
      <c r="AA3975" s="143"/>
      <c r="AB3975" s="143"/>
      <c r="AC3975" s="37"/>
    </row>
    <row r="3976" spans="1:29">
      <c r="A3976" s="442"/>
      <c r="B3976" s="433" t="s">
        <v>745</v>
      </c>
      <c r="C3976" s="433"/>
      <c r="D3976" s="433"/>
      <c r="E3976" s="433"/>
      <c r="F3976" s="433"/>
      <c r="G3976" s="433"/>
      <c r="H3976" s="246">
        <f>(H3975/D3971)*H3969*G3971</f>
        <v>1464.0000000000002</v>
      </c>
      <c r="I3976" s="246">
        <f>(I3975/D3971)*G3971*I3969*I3972</f>
        <v>317.20000000000005</v>
      </c>
      <c r="J3976" s="246">
        <f>(J3975/D3971)*G3971*I3969*J3972</f>
        <v>3172</v>
      </c>
      <c r="K3976" s="246">
        <f>(K3975/D3971)*G3971*I3969*K3972</f>
        <v>317.20000000000005</v>
      </c>
      <c r="L3976" s="246">
        <f>(L3975/D3971)*G3971*I3969*L3972</f>
        <v>2537.6000000000004</v>
      </c>
      <c r="M3976" s="246">
        <f>(M3975/D3971)*G3971*M3969*M3972</f>
        <v>878.4</v>
      </c>
      <c r="N3976" s="246">
        <f>(N3975/D3971)*G3971*M3969*N3972</f>
        <v>97.600000000000009</v>
      </c>
      <c r="O3976" s="115"/>
      <c r="P3976" s="141"/>
      <c r="Z3976" s="143"/>
      <c r="AA3976" s="143"/>
      <c r="AB3976" s="143"/>
      <c r="AC3976" s="37"/>
    </row>
    <row r="3977" spans="1:29">
      <c r="A3977" s="442"/>
      <c r="B3977" s="448" t="s">
        <v>720</v>
      </c>
      <c r="C3977" s="448"/>
      <c r="D3977" s="448"/>
      <c r="E3977" s="448"/>
      <c r="F3977" s="448"/>
      <c r="G3977" s="448"/>
      <c r="H3977" s="152">
        <f t="shared" ref="H3977:O3978" si="253">H3973+H3975</f>
        <v>1860</v>
      </c>
      <c r="I3977" s="152">
        <f t="shared" si="253"/>
        <v>1860</v>
      </c>
      <c r="J3977" s="152">
        <f t="shared" si="253"/>
        <v>1860</v>
      </c>
      <c r="K3977" s="152">
        <f t="shared" si="253"/>
        <v>1860</v>
      </c>
      <c r="L3977" s="152">
        <f t="shared" si="253"/>
        <v>1860</v>
      </c>
      <c r="M3977" s="152">
        <f t="shared" si="253"/>
        <v>1860</v>
      </c>
      <c r="N3977" s="152">
        <f t="shared" si="253"/>
        <v>1860</v>
      </c>
      <c r="O3977" s="152">
        <f t="shared" si="253"/>
        <v>0</v>
      </c>
      <c r="P3977" s="102"/>
      <c r="Z3977" s="143"/>
      <c r="AA3977" s="143"/>
      <c r="AB3977" s="143"/>
      <c r="AC3977" s="37"/>
    </row>
    <row r="3978" spans="1:29">
      <c r="A3978" s="442"/>
      <c r="B3978" s="439" t="s">
        <v>695</v>
      </c>
      <c r="C3978" s="439"/>
      <c r="D3978" s="439"/>
      <c r="E3978" s="439"/>
      <c r="F3978" s="439"/>
      <c r="G3978" s="439"/>
      <c r="H3978" s="117">
        <f t="shared" si="253"/>
        <v>44640</v>
      </c>
      <c r="I3978" s="117">
        <f t="shared" si="253"/>
        <v>9672.0000000000018</v>
      </c>
      <c r="J3978" s="117">
        <f t="shared" si="253"/>
        <v>96720</v>
      </c>
      <c r="K3978" s="117">
        <f t="shared" si="253"/>
        <v>9672.0000000000018</v>
      </c>
      <c r="L3978" s="117">
        <f t="shared" si="253"/>
        <v>77376.000000000015</v>
      </c>
      <c r="M3978" s="117">
        <f t="shared" si="253"/>
        <v>26784.000000000004</v>
      </c>
      <c r="N3978" s="117">
        <f t="shared" si="253"/>
        <v>2976</v>
      </c>
      <c r="O3978" s="117">
        <f t="shared" si="253"/>
        <v>0</v>
      </c>
      <c r="P3978" s="102"/>
      <c r="U3978" s="141"/>
      <c r="Z3978" s="143"/>
      <c r="AA3978" s="143"/>
      <c r="AB3978" s="143"/>
      <c r="AC3978" s="37"/>
    </row>
    <row r="3979" spans="1:29">
      <c r="A3979" s="442"/>
      <c r="B3979" s="449" t="s">
        <v>746</v>
      </c>
      <c r="C3979" s="449"/>
      <c r="D3979" s="449"/>
      <c r="E3979" s="449"/>
      <c r="F3979" s="449"/>
      <c r="G3979" s="449"/>
      <c r="H3979" s="440">
        <f>H3978</f>
        <v>44640</v>
      </c>
      <c r="I3979" s="440"/>
      <c r="J3979" s="440"/>
      <c r="K3979" s="440"/>
      <c r="L3979" s="440"/>
      <c r="M3979" s="440"/>
      <c r="N3979" s="440"/>
      <c r="O3979" s="440"/>
      <c r="P3979" s="102"/>
      <c r="Z3979" s="143"/>
      <c r="AA3979" s="143"/>
      <c r="AB3979" s="143"/>
      <c r="AC3979" s="37"/>
    </row>
    <row r="3980" spans="1:29">
      <c r="A3980" s="442"/>
      <c r="B3980" s="449" t="s">
        <v>747</v>
      </c>
      <c r="C3980" s="449"/>
      <c r="D3980" s="449"/>
      <c r="E3980" s="449"/>
      <c r="F3980" s="449"/>
      <c r="G3980" s="449"/>
      <c r="H3980" s="440">
        <f>SUM(I3978:L3978)</f>
        <v>193440</v>
      </c>
      <c r="I3980" s="440"/>
      <c r="J3980" s="440"/>
      <c r="K3980" s="440"/>
      <c r="L3980" s="440"/>
      <c r="M3980" s="440"/>
      <c r="N3980" s="440"/>
      <c r="O3980" s="440"/>
      <c r="P3980" s="102"/>
      <c r="Z3980" s="143"/>
      <c r="AA3980" s="143"/>
      <c r="AB3980" s="143"/>
      <c r="AC3980" s="37"/>
    </row>
    <row r="3981" spans="1:29">
      <c r="A3981" s="442"/>
      <c r="B3981" s="449" t="s">
        <v>748</v>
      </c>
      <c r="C3981" s="449"/>
      <c r="D3981" s="449"/>
      <c r="E3981" s="449"/>
      <c r="F3981" s="449"/>
      <c r="G3981" s="449"/>
      <c r="H3981" s="440">
        <f>SUM(M3978:O3978)</f>
        <v>29760.000000000004</v>
      </c>
      <c r="I3981" s="440"/>
      <c r="J3981" s="440"/>
      <c r="K3981" s="440"/>
      <c r="L3981" s="440"/>
      <c r="M3981" s="440"/>
      <c r="N3981" s="440"/>
      <c r="O3981" s="440"/>
      <c r="P3981" s="102"/>
      <c r="Z3981" s="143"/>
      <c r="AA3981" s="143"/>
      <c r="AB3981" s="143"/>
      <c r="AC3981" s="37"/>
    </row>
    <row r="3982" spans="1:29">
      <c r="A3982" s="442"/>
      <c r="B3982" s="439" t="s">
        <v>721</v>
      </c>
      <c r="C3982" s="439"/>
      <c r="D3982" s="439"/>
      <c r="E3982" s="439"/>
      <c r="F3982" s="439"/>
      <c r="G3982" s="439"/>
      <c r="H3982" s="440">
        <f>SUM(H3979:P3981)</f>
        <v>267840</v>
      </c>
      <c r="I3982" s="440"/>
      <c r="J3982" s="440"/>
      <c r="K3982" s="440"/>
      <c r="L3982" s="440"/>
      <c r="M3982" s="440"/>
      <c r="N3982" s="440"/>
      <c r="O3982" s="440"/>
      <c r="P3982" s="102"/>
      <c r="Z3982" s="143"/>
      <c r="AA3982" s="143"/>
      <c r="AB3982" s="143"/>
      <c r="AC3982" s="37"/>
    </row>
    <row r="3983" spans="1:29">
      <c r="A3983" s="442"/>
      <c r="B3983" s="450" t="s">
        <v>749</v>
      </c>
      <c r="C3983" s="450"/>
      <c r="D3983" s="450"/>
      <c r="E3983" s="450"/>
      <c r="F3983" s="450"/>
      <c r="G3983" s="450"/>
      <c r="H3983" s="443">
        <f>H3982/G3971</f>
        <v>0.9</v>
      </c>
      <c r="I3983" s="443"/>
      <c r="J3983" s="443"/>
      <c r="K3983" s="443"/>
      <c r="L3983" s="443"/>
      <c r="M3983" s="443"/>
      <c r="N3983" s="443"/>
      <c r="O3983" s="443"/>
      <c r="P3983" s="102"/>
      <c r="Z3983" s="143"/>
      <c r="AA3983" s="143"/>
      <c r="AB3983" s="143"/>
      <c r="AC3983" s="37"/>
    </row>
    <row r="3984" spans="1:29" s="129" customFormat="1">
      <c r="A3984" s="121"/>
      <c r="B3984" s="121"/>
      <c r="C3984" s="121"/>
      <c r="D3984" s="121"/>
      <c r="E3984" s="121"/>
      <c r="F3984" s="122"/>
      <c r="G3984" s="122"/>
      <c r="H3984" s="123"/>
      <c r="I3984" s="124"/>
      <c r="J3984" s="124"/>
      <c r="K3984" s="124"/>
      <c r="L3984" s="125"/>
      <c r="M3984" s="125"/>
      <c r="N3984" s="127"/>
      <c r="O3984" s="127"/>
      <c r="P3984" s="127"/>
      <c r="Q3984" s="102"/>
      <c r="R3984" s="102"/>
      <c r="S3984" s="102"/>
      <c r="T3984" s="102"/>
      <c r="U3984" s="102"/>
      <c r="V3984" s="102"/>
      <c r="W3984" s="102"/>
      <c r="X3984" s="102"/>
      <c r="Y3984" s="127"/>
      <c r="Z3984" s="143"/>
      <c r="AA3984" s="143"/>
      <c r="AB3984" s="143"/>
      <c r="AC3984" s="37"/>
    </row>
    <row r="3985" spans="1:29" ht="18" customHeight="1">
      <c r="A3985" s="422" t="s">
        <v>678</v>
      </c>
      <c r="B3985" s="422" t="s">
        <v>679</v>
      </c>
      <c r="C3985" s="422" t="s">
        <v>680</v>
      </c>
      <c r="D3985" s="422" t="s">
        <v>681</v>
      </c>
      <c r="E3985" s="422" t="s">
        <v>682</v>
      </c>
      <c r="F3985" s="423" t="s">
        <v>683</v>
      </c>
      <c r="G3985" s="423" t="s">
        <v>684</v>
      </c>
      <c r="H3985" s="138">
        <v>0.55000000000000004</v>
      </c>
      <c r="I3985" s="451">
        <v>0.25</v>
      </c>
      <c r="J3985" s="451"/>
      <c r="K3985" s="451"/>
      <c r="L3985" s="451"/>
      <c r="M3985" s="451"/>
      <c r="N3985" s="444">
        <v>0.1</v>
      </c>
      <c r="O3985" s="444"/>
      <c r="P3985" s="139">
        <v>0.1</v>
      </c>
      <c r="Z3985" s="143"/>
      <c r="AA3985" s="143"/>
      <c r="AB3985" s="143"/>
      <c r="AC3985" s="37"/>
    </row>
    <row r="3986" spans="1:29" ht="14.25" customHeight="1">
      <c r="A3986" s="422"/>
      <c r="B3986" s="422"/>
      <c r="C3986" s="422"/>
      <c r="D3986" s="422"/>
      <c r="E3986" s="422"/>
      <c r="F3986" s="422"/>
      <c r="G3986" s="422"/>
      <c r="H3986" s="445" t="s">
        <v>727</v>
      </c>
      <c r="I3986" s="452" t="s">
        <v>728</v>
      </c>
      <c r="J3986" s="452"/>
      <c r="K3986" s="452"/>
      <c r="L3986" s="452"/>
      <c r="M3986" s="452"/>
      <c r="N3986" s="446" t="s">
        <v>729</v>
      </c>
      <c r="O3986" s="446"/>
      <c r="P3986" s="447" t="s">
        <v>730</v>
      </c>
      <c r="Z3986" s="143"/>
      <c r="AA3986" s="143"/>
      <c r="AB3986" s="143"/>
      <c r="AC3986" s="37"/>
    </row>
    <row r="3987" spans="1:29" ht="67.5" customHeight="1">
      <c r="A3987" s="442" t="s">
        <v>517</v>
      </c>
      <c r="B3987" s="525" t="s">
        <v>783</v>
      </c>
      <c r="C3987" s="428">
        <v>6</v>
      </c>
      <c r="D3987" s="428">
        <v>6</v>
      </c>
      <c r="E3987" s="474" t="s">
        <v>618</v>
      </c>
      <c r="F3987" s="429">
        <v>2600</v>
      </c>
      <c r="G3987" s="429">
        <v>15600</v>
      </c>
      <c r="H3987" s="445"/>
      <c r="I3987" s="154" t="s">
        <v>784</v>
      </c>
      <c r="J3987" s="154" t="s">
        <v>733</v>
      </c>
      <c r="K3987" s="154" t="s">
        <v>756</v>
      </c>
      <c r="L3987" s="154" t="s">
        <v>757</v>
      </c>
      <c r="M3987" s="154" t="s">
        <v>735</v>
      </c>
      <c r="N3987" s="144" t="s">
        <v>736</v>
      </c>
      <c r="O3987" s="144" t="s">
        <v>737</v>
      </c>
      <c r="P3987" s="447"/>
      <c r="Z3987" s="143"/>
      <c r="AA3987" s="143"/>
      <c r="AB3987" s="143"/>
      <c r="AC3987" s="37"/>
    </row>
    <row r="3988" spans="1:29" ht="39" customHeight="1">
      <c r="A3988" s="442"/>
      <c r="B3988" s="525"/>
      <c r="C3988" s="525"/>
      <c r="D3988" s="525"/>
      <c r="E3988" s="525"/>
      <c r="F3988" s="525"/>
      <c r="G3988" s="525"/>
      <c r="H3988" s="525"/>
      <c r="I3988" s="153">
        <v>0.5</v>
      </c>
      <c r="J3988" s="153">
        <v>0.2</v>
      </c>
      <c r="K3988" s="153">
        <v>0.1</v>
      </c>
      <c r="L3988" s="153">
        <v>0.1</v>
      </c>
      <c r="M3988" s="153">
        <v>0.1</v>
      </c>
      <c r="N3988" s="144">
        <v>0.9</v>
      </c>
      <c r="O3988" s="144">
        <v>0.1</v>
      </c>
      <c r="P3988" s="447"/>
      <c r="Z3988" s="143"/>
      <c r="AA3988" s="143"/>
      <c r="AB3988" s="143"/>
      <c r="AC3988" s="37"/>
    </row>
    <row r="3989" spans="1:29">
      <c r="A3989" s="442"/>
      <c r="B3989" s="432" t="s">
        <v>738</v>
      </c>
      <c r="C3989" s="432"/>
      <c r="D3989" s="432"/>
      <c r="E3989" s="432"/>
      <c r="F3989" s="432"/>
      <c r="G3989" s="432"/>
      <c r="H3989" s="158">
        <v>6</v>
      </c>
      <c r="I3989" s="115"/>
      <c r="J3989" s="115"/>
      <c r="K3989" s="115"/>
      <c r="L3989" s="115"/>
      <c r="M3989" s="115"/>
      <c r="N3989" s="115"/>
      <c r="O3989" s="115"/>
      <c r="P3989" s="115"/>
      <c r="Z3989" s="143"/>
      <c r="AA3989" s="143"/>
      <c r="AB3989" s="143"/>
      <c r="AC3989" s="37"/>
    </row>
    <row r="3990" spans="1:29">
      <c r="A3990" s="442"/>
      <c r="B3990" s="433" t="s">
        <v>739</v>
      </c>
      <c r="C3990" s="433"/>
      <c r="D3990" s="433"/>
      <c r="E3990" s="433"/>
      <c r="F3990" s="433"/>
      <c r="G3990" s="433"/>
      <c r="H3990" s="157">
        <f>(H3989/C3987)*G3987*H3985</f>
        <v>8580</v>
      </c>
      <c r="I3990" s="115"/>
      <c r="J3990" s="115"/>
      <c r="K3990" s="115"/>
      <c r="L3990" s="115"/>
      <c r="M3990" s="115"/>
      <c r="N3990" s="115"/>
      <c r="O3990" s="115"/>
      <c r="P3990" s="115"/>
      <c r="Z3990" s="143"/>
      <c r="AA3990" s="143"/>
      <c r="AB3990" s="143"/>
      <c r="AC3990" s="37"/>
    </row>
    <row r="3991" spans="1:29">
      <c r="A3991" s="442"/>
      <c r="B3991" s="432" t="s">
        <v>762</v>
      </c>
      <c r="C3991" s="432"/>
      <c r="D3991" s="432"/>
      <c r="E3991" s="432"/>
      <c r="F3991" s="432"/>
      <c r="G3991" s="432"/>
      <c r="H3991" s="115"/>
      <c r="I3991" s="130">
        <v>6</v>
      </c>
      <c r="J3991" s="115"/>
      <c r="K3991" s="130">
        <v>6</v>
      </c>
      <c r="L3991" s="130">
        <v>6</v>
      </c>
      <c r="M3991" s="115"/>
      <c r="N3991" s="115"/>
      <c r="O3991" s="115"/>
      <c r="P3991" s="115"/>
      <c r="Z3991" s="143"/>
      <c r="AA3991" s="143"/>
      <c r="AB3991" s="143"/>
      <c r="AC3991" s="37"/>
    </row>
    <row r="3992" spans="1:29">
      <c r="A3992" s="442"/>
      <c r="B3992" s="433" t="s">
        <v>763</v>
      </c>
      <c r="C3992" s="433"/>
      <c r="D3992" s="433"/>
      <c r="E3992" s="433"/>
      <c r="F3992" s="433"/>
      <c r="G3992" s="433"/>
      <c r="H3992" s="115"/>
      <c r="I3992" s="246">
        <f>(I3991/D3987)*G3987*I3985*I3988</f>
        <v>1950</v>
      </c>
      <c r="J3992" s="115"/>
      <c r="K3992" s="246">
        <f>(K3991/D3987)*G3987*I3985*K3988</f>
        <v>390</v>
      </c>
      <c r="L3992" s="246">
        <f>(L3991/D3987)*G3987*I3985*L3988</f>
        <v>390</v>
      </c>
      <c r="M3992" s="115"/>
      <c r="N3992" s="115"/>
      <c r="O3992" s="115"/>
      <c r="P3992" s="115"/>
      <c r="Z3992" s="143"/>
      <c r="AA3992" s="143"/>
      <c r="AB3992" s="143"/>
      <c r="AC3992" s="37"/>
    </row>
    <row r="3993" spans="1:29">
      <c r="A3993" s="442"/>
      <c r="B3993" s="432" t="s">
        <v>742</v>
      </c>
      <c r="C3993" s="432"/>
      <c r="D3993" s="432"/>
      <c r="E3993" s="432"/>
      <c r="F3993" s="432"/>
      <c r="G3993" s="432"/>
      <c r="H3993" s="115"/>
      <c r="I3993" s="115"/>
      <c r="J3993" s="130">
        <v>6</v>
      </c>
      <c r="K3993" s="115"/>
      <c r="L3993" s="115"/>
      <c r="M3993" s="130">
        <v>6</v>
      </c>
      <c r="N3993" s="115"/>
      <c r="O3993" s="115"/>
      <c r="P3993" s="115"/>
      <c r="Z3993" s="143"/>
      <c r="AA3993" s="143"/>
      <c r="AB3993" s="143"/>
      <c r="AC3993" s="37"/>
    </row>
    <row r="3994" spans="1:29">
      <c r="A3994" s="442"/>
      <c r="B3994" s="433" t="s">
        <v>743</v>
      </c>
      <c r="C3994" s="433"/>
      <c r="D3994" s="433"/>
      <c r="E3994" s="433"/>
      <c r="F3994" s="433"/>
      <c r="G3994" s="433"/>
      <c r="H3994" s="115"/>
      <c r="I3994" s="115"/>
      <c r="J3994" s="246">
        <f>(J3993/D3987)*G3987*I3985*J3988</f>
        <v>780</v>
      </c>
      <c r="K3994" s="115"/>
      <c r="L3994" s="115"/>
      <c r="M3994" s="246">
        <f>(M3993/D3987)*G3987*I3985*M3988</f>
        <v>390</v>
      </c>
      <c r="N3994" s="115"/>
      <c r="O3994" s="115"/>
      <c r="P3994" s="115"/>
      <c r="Z3994" s="143"/>
      <c r="AA3994" s="143"/>
      <c r="AB3994" s="143"/>
      <c r="AC3994" s="37"/>
    </row>
    <row r="3995" spans="1:29">
      <c r="A3995" s="442"/>
      <c r="B3995" s="432"/>
      <c r="C3995" s="432"/>
      <c r="D3995" s="432"/>
      <c r="E3995" s="432"/>
      <c r="F3995" s="432"/>
      <c r="G3995" s="432"/>
      <c r="H3995" s="115"/>
      <c r="I3995" s="115"/>
      <c r="J3995" s="115"/>
      <c r="K3995" s="115"/>
      <c r="L3995" s="115"/>
      <c r="M3995" s="115"/>
      <c r="N3995" s="115"/>
      <c r="O3995" s="115"/>
      <c r="P3995" s="115"/>
      <c r="Z3995" s="143"/>
      <c r="AA3995" s="143"/>
      <c r="AB3995" s="143"/>
      <c r="AC3995" s="37"/>
    </row>
    <row r="3996" spans="1:29">
      <c r="A3996" s="442"/>
      <c r="B3996" s="433"/>
      <c r="C3996" s="433"/>
      <c r="D3996" s="433"/>
      <c r="E3996" s="433"/>
      <c r="F3996" s="433"/>
      <c r="G3996" s="433"/>
      <c r="H3996" s="115"/>
      <c r="I3996" s="115"/>
      <c r="J3996" s="115"/>
      <c r="K3996" s="115"/>
      <c r="L3996" s="115"/>
      <c r="M3996" s="115"/>
      <c r="N3996" s="115"/>
      <c r="O3996" s="115"/>
      <c r="P3996" s="115"/>
      <c r="Z3996" s="143"/>
      <c r="AA3996" s="143"/>
      <c r="AB3996" s="143"/>
      <c r="AC3996" s="37"/>
    </row>
    <row r="3997" spans="1:29">
      <c r="A3997" s="442"/>
      <c r="B3997" s="432"/>
      <c r="C3997" s="432"/>
      <c r="D3997" s="432"/>
      <c r="E3997" s="432"/>
      <c r="F3997" s="432"/>
      <c r="G3997" s="432"/>
      <c r="H3997" s="115"/>
      <c r="I3997" s="115"/>
      <c r="J3997" s="115"/>
      <c r="K3997" s="115"/>
      <c r="L3997" s="115"/>
      <c r="M3997" s="115"/>
      <c r="N3997" s="115"/>
      <c r="O3997" s="115"/>
      <c r="P3997" s="115"/>
      <c r="Z3997" s="143"/>
      <c r="AA3997" s="143"/>
      <c r="AB3997" s="143"/>
      <c r="AC3997" s="37"/>
    </row>
    <row r="3998" spans="1:29">
      <c r="A3998" s="442"/>
      <c r="B3998" s="433"/>
      <c r="C3998" s="433"/>
      <c r="D3998" s="433"/>
      <c r="E3998" s="433"/>
      <c r="F3998" s="433"/>
      <c r="G3998" s="433"/>
      <c r="H3998" s="115"/>
      <c r="I3998" s="115"/>
      <c r="J3998" s="115"/>
      <c r="K3998" s="115"/>
      <c r="L3998" s="115"/>
      <c r="M3998" s="115"/>
      <c r="N3998" s="115"/>
      <c r="O3998" s="115"/>
      <c r="P3998" s="115"/>
      <c r="Z3998" s="143"/>
      <c r="AA3998" s="143"/>
      <c r="AB3998" s="143"/>
      <c r="AC3998" s="37"/>
    </row>
    <row r="3999" spans="1:29">
      <c r="A3999" s="442"/>
      <c r="B3999" s="448" t="s">
        <v>720</v>
      </c>
      <c r="C3999" s="448"/>
      <c r="D3999" s="448"/>
      <c r="E3999" s="448"/>
      <c r="F3999" s="448"/>
      <c r="G3999" s="448"/>
      <c r="H3999" s="152">
        <f t="shared" ref="H3999:P3999" si="254">H3989+H3991+H3993+H3995+H3997</f>
        <v>6</v>
      </c>
      <c r="I3999" s="152">
        <f t="shared" si="254"/>
        <v>6</v>
      </c>
      <c r="J3999" s="152">
        <f t="shared" si="254"/>
        <v>6</v>
      </c>
      <c r="K3999" s="152">
        <f t="shared" si="254"/>
        <v>6</v>
      </c>
      <c r="L3999" s="152">
        <f t="shared" si="254"/>
        <v>6</v>
      </c>
      <c r="M3999" s="152">
        <f t="shared" si="254"/>
        <v>6</v>
      </c>
      <c r="N3999" s="152">
        <f t="shared" si="254"/>
        <v>0</v>
      </c>
      <c r="O3999" s="152">
        <f t="shared" si="254"/>
        <v>0</v>
      </c>
      <c r="P3999" s="152">
        <f t="shared" si="254"/>
        <v>0</v>
      </c>
      <c r="Z3999" s="143"/>
      <c r="AA3999" s="143"/>
      <c r="AB3999" s="143"/>
      <c r="AC3999" s="37"/>
    </row>
    <row r="4000" spans="1:29">
      <c r="A4000" s="442"/>
      <c r="B4000" s="439" t="s">
        <v>695</v>
      </c>
      <c r="C4000" s="439"/>
      <c r="D4000" s="439"/>
      <c r="E4000" s="439"/>
      <c r="F4000" s="439"/>
      <c r="G4000" s="439"/>
      <c r="H4000" s="117">
        <f t="shared" ref="H4000:P4000" si="255">H3990+H3992+H3994+H3996+H3998</f>
        <v>8580</v>
      </c>
      <c r="I4000" s="117">
        <f t="shared" si="255"/>
        <v>1950</v>
      </c>
      <c r="J4000" s="117">
        <f t="shared" si="255"/>
        <v>780</v>
      </c>
      <c r="K4000" s="117">
        <f t="shared" si="255"/>
        <v>390</v>
      </c>
      <c r="L4000" s="117">
        <f t="shared" si="255"/>
        <v>390</v>
      </c>
      <c r="M4000" s="117">
        <f t="shared" si="255"/>
        <v>390</v>
      </c>
      <c r="N4000" s="117">
        <f t="shared" si="255"/>
        <v>0</v>
      </c>
      <c r="O4000" s="117">
        <f t="shared" si="255"/>
        <v>0</v>
      </c>
      <c r="P4000" s="117">
        <f t="shared" si="255"/>
        <v>0</v>
      </c>
      <c r="R4000" s="141"/>
      <c r="Z4000" s="143"/>
      <c r="AA4000" s="143"/>
      <c r="AB4000" s="143"/>
      <c r="AC4000" s="37"/>
    </row>
    <row r="4001" spans="1:29">
      <c r="A4001" s="442"/>
      <c r="B4001" s="449" t="s">
        <v>746</v>
      </c>
      <c r="C4001" s="449"/>
      <c r="D4001" s="449"/>
      <c r="E4001" s="449"/>
      <c r="F4001" s="449"/>
      <c r="G4001" s="449"/>
      <c r="H4001" s="470">
        <f>H4000</f>
        <v>8580</v>
      </c>
      <c r="I4001" s="470"/>
      <c r="J4001" s="470"/>
      <c r="K4001" s="470"/>
      <c r="L4001" s="470"/>
      <c r="M4001" s="470"/>
      <c r="N4001" s="470"/>
      <c r="O4001" s="470"/>
      <c r="P4001" s="470"/>
      <c r="Z4001" s="143"/>
      <c r="AA4001" s="143"/>
      <c r="AB4001" s="143"/>
      <c r="AC4001" s="37"/>
    </row>
    <row r="4002" spans="1:29">
      <c r="A4002" s="442"/>
      <c r="B4002" s="449" t="s">
        <v>747</v>
      </c>
      <c r="C4002" s="449"/>
      <c r="D4002" s="449"/>
      <c r="E4002" s="449"/>
      <c r="F4002" s="449"/>
      <c r="G4002" s="449"/>
      <c r="H4002" s="470">
        <f>SUM(I4000:M4000)</f>
        <v>3900</v>
      </c>
      <c r="I4002" s="470"/>
      <c r="J4002" s="470"/>
      <c r="K4002" s="470"/>
      <c r="L4002" s="470"/>
      <c r="M4002" s="470"/>
      <c r="N4002" s="470"/>
      <c r="O4002" s="470"/>
      <c r="P4002" s="470"/>
      <c r="Z4002" s="143"/>
      <c r="AA4002" s="143"/>
      <c r="AB4002" s="143"/>
      <c r="AC4002" s="37"/>
    </row>
    <row r="4003" spans="1:29">
      <c r="A4003" s="442"/>
      <c r="B4003" s="449" t="s">
        <v>748</v>
      </c>
      <c r="C4003" s="449"/>
      <c r="D4003" s="449"/>
      <c r="E4003" s="449"/>
      <c r="F4003" s="449"/>
      <c r="G4003" s="449"/>
      <c r="H4003" s="470">
        <f>SUM(N3999:O3999)</f>
        <v>0</v>
      </c>
      <c r="I4003" s="470"/>
      <c r="J4003" s="470"/>
      <c r="K4003" s="470"/>
      <c r="L4003" s="470"/>
      <c r="M4003" s="470"/>
      <c r="N4003" s="470"/>
      <c r="O4003" s="470"/>
      <c r="P4003" s="470"/>
      <c r="Z4003" s="143"/>
      <c r="AA4003" s="143"/>
      <c r="AB4003" s="143"/>
      <c r="AC4003" s="37"/>
    </row>
    <row r="4004" spans="1:29">
      <c r="A4004" s="442"/>
      <c r="B4004" s="439" t="s">
        <v>721</v>
      </c>
      <c r="C4004" s="439"/>
      <c r="D4004" s="439"/>
      <c r="E4004" s="439"/>
      <c r="F4004" s="439"/>
      <c r="G4004" s="439"/>
      <c r="H4004" s="470">
        <f>SUM(H4001:O4003)</f>
        <v>12480</v>
      </c>
      <c r="I4004" s="470"/>
      <c r="J4004" s="470"/>
      <c r="K4004" s="470"/>
      <c r="L4004" s="470"/>
      <c r="M4004" s="470"/>
      <c r="N4004" s="470"/>
      <c r="O4004" s="470"/>
      <c r="P4004" s="470"/>
      <c r="Z4004" s="143"/>
      <c r="AA4004" s="143"/>
      <c r="AB4004" s="143"/>
      <c r="AC4004" s="37"/>
    </row>
    <row r="4005" spans="1:29">
      <c r="A4005" s="442"/>
      <c r="B4005" s="450" t="s">
        <v>749</v>
      </c>
      <c r="C4005" s="450"/>
      <c r="D4005" s="450"/>
      <c r="E4005" s="450"/>
      <c r="F4005" s="450"/>
      <c r="G4005" s="450"/>
      <c r="H4005" s="471">
        <f>H4004/G3987</f>
        <v>0.8</v>
      </c>
      <c r="I4005" s="471"/>
      <c r="J4005" s="471"/>
      <c r="K4005" s="471"/>
      <c r="L4005" s="471"/>
      <c r="M4005" s="471"/>
      <c r="N4005" s="471"/>
      <c r="O4005" s="471"/>
      <c r="P4005" s="471"/>
      <c r="Z4005" s="143"/>
      <c r="AA4005" s="143"/>
      <c r="AB4005" s="143"/>
      <c r="AC4005" s="37"/>
    </row>
    <row r="4006" spans="1:29" s="129" customFormat="1">
      <c r="A4006" s="121"/>
      <c r="B4006" s="121"/>
      <c r="C4006" s="121"/>
      <c r="D4006" s="121"/>
      <c r="E4006" s="121"/>
      <c r="F4006" s="122"/>
      <c r="G4006" s="122"/>
      <c r="H4006" s="123"/>
      <c r="I4006" s="124"/>
      <c r="J4006" s="124"/>
      <c r="K4006" s="124"/>
      <c r="L4006" s="125"/>
      <c r="M4006" s="125"/>
      <c r="N4006" s="127"/>
      <c r="O4006" s="127"/>
      <c r="P4006" s="127"/>
      <c r="Q4006" s="127"/>
      <c r="R4006" s="127"/>
      <c r="S4006" s="127"/>
      <c r="T4006" s="127"/>
      <c r="U4006" s="127"/>
      <c r="V4006" s="127"/>
      <c r="W4006" s="127"/>
      <c r="X4006" s="127"/>
      <c r="Y4006" s="127"/>
      <c r="Z4006" s="143"/>
      <c r="AA4006" s="143"/>
      <c r="AB4006" s="143"/>
      <c r="AC4006" s="37"/>
    </row>
    <row r="4007" spans="1:29" ht="15" customHeight="1">
      <c r="A4007" s="422" t="s">
        <v>678</v>
      </c>
      <c r="B4007" s="422" t="s">
        <v>679</v>
      </c>
      <c r="C4007" s="422" t="s">
        <v>680</v>
      </c>
      <c r="D4007" s="422" t="s">
        <v>681</v>
      </c>
      <c r="E4007" s="422" t="s">
        <v>682</v>
      </c>
      <c r="F4007" s="423" t="s">
        <v>683</v>
      </c>
      <c r="G4007" s="423" t="s">
        <v>684</v>
      </c>
      <c r="H4007" s="138">
        <v>0.55000000000000004</v>
      </c>
      <c r="I4007" s="451">
        <v>0.25</v>
      </c>
      <c r="J4007" s="451"/>
      <c r="K4007" s="451"/>
      <c r="L4007" s="451"/>
      <c r="M4007" s="451"/>
      <c r="N4007" s="444">
        <v>0.1</v>
      </c>
      <c r="O4007" s="444"/>
      <c r="P4007" s="139">
        <v>0.1</v>
      </c>
      <c r="Z4007" s="143"/>
      <c r="AA4007" s="143"/>
      <c r="AB4007" s="143"/>
      <c r="AC4007" s="37"/>
    </row>
    <row r="4008" spans="1:29" ht="14.25" customHeight="1">
      <c r="A4008" s="422"/>
      <c r="B4008" s="422"/>
      <c r="C4008" s="422"/>
      <c r="D4008" s="422"/>
      <c r="E4008" s="422"/>
      <c r="F4008" s="422"/>
      <c r="G4008" s="422"/>
      <c r="H4008" s="445" t="s">
        <v>727</v>
      </c>
      <c r="I4008" s="452" t="s">
        <v>728</v>
      </c>
      <c r="J4008" s="452"/>
      <c r="K4008" s="452"/>
      <c r="L4008" s="452"/>
      <c r="M4008" s="452"/>
      <c r="N4008" s="446" t="s">
        <v>729</v>
      </c>
      <c r="O4008" s="446"/>
      <c r="P4008" s="447" t="s">
        <v>730</v>
      </c>
      <c r="Z4008" s="143"/>
      <c r="AA4008" s="143"/>
      <c r="AB4008" s="143"/>
      <c r="AC4008" s="37"/>
    </row>
    <row r="4009" spans="1:29" ht="67.5" customHeight="1">
      <c r="A4009" s="442" t="s">
        <v>518</v>
      </c>
      <c r="B4009" s="525" t="s">
        <v>785</v>
      </c>
      <c r="C4009" s="428">
        <v>3</v>
      </c>
      <c r="D4009" s="428">
        <v>3</v>
      </c>
      <c r="E4009" s="474" t="s">
        <v>618</v>
      </c>
      <c r="F4009" s="429">
        <v>3200</v>
      </c>
      <c r="G4009" s="429">
        <v>9600</v>
      </c>
      <c r="H4009" s="445"/>
      <c r="I4009" s="154" t="s">
        <v>784</v>
      </c>
      <c r="J4009" s="154" t="s">
        <v>733</v>
      </c>
      <c r="K4009" s="154" t="s">
        <v>756</v>
      </c>
      <c r="L4009" s="154" t="s">
        <v>757</v>
      </c>
      <c r="M4009" s="154" t="s">
        <v>735</v>
      </c>
      <c r="N4009" s="144" t="s">
        <v>736</v>
      </c>
      <c r="O4009" s="144" t="s">
        <v>737</v>
      </c>
      <c r="P4009" s="447"/>
      <c r="Z4009" s="143"/>
      <c r="AA4009" s="143"/>
      <c r="AB4009" s="143"/>
      <c r="AC4009" s="37"/>
    </row>
    <row r="4010" spans="1:29" ht="39" customHeight="1">
      <c r="A4010" s="442"/>
      <c r="B4010" s="525"/>
      <c r="C4010" s="525"/>
      <c r="D4010" s="525"/>
      <c r="E4010" s="525"/>
      <c r="F4010" s="525"/>
      <c r="G4010" s="525"/>
      <c r="H4010" s="525"/>
      <c r="I4010" s="153">
        <v>0.5</v>
      </c>
      <c r="J4010" s="153">
        <v>0.2</v>
      </c>
      <c r="K4010" s="153">
        <v>0.1</v>
      </c>
      <c r="L4010" s="153">
        <v>0.1</v>
      </c>
      <c r="M4010" s="153">
        <v>0.1</v>
      </c>
      <c r="N4010" s="144">
        <v>0.9</v>
      </c>
      <c r="O4010" s="144">
        <v>0.1</v>
      </c>
      <c r="P4010" s="447"/>
      <c r="Z4010" s="143"/>
      <c r="AA4010" s="143"/>
      <c r="AB4010" s="143"/>
      <c r="AC4010" s="37"/>
    </row>
    <row r="4011" spans="1:29">
      <c r="A4011" s="442"/>
      <c r="B4011" s="432" t="s">
        <v>738</v>
      </c>
      <c r="C4011" s="432"/>
      <c r="D4011" s="432"/>
      <c r="E4011" s="432"/>
      <c r="F4011" s="432"/>
      <c r="G4011" s="432"/>
      <c r="H4011" s="158">
        <v>3</v>
      </c>
      <c r="I4011" s="115"/>
      <c r="J4011" s="115"/>
      <c r="K4011" s="115"/>
      <c r="L4011" s="115"/>
      <c r="M4011" s="115"/>
      <c r="N4011" s="115"/>
      <c r="O4011" s="115"/>
      <c r="P4011" s="115"/>
      <c r="Z4011" s="143"/>
      <c r="AA4011" s="143"/>
      <c r="AB4011" s="143"/>
      <c r="AC4011" s="37"/>
    </row>
    <row r="4012" spans="1:29">
      <c r="A4012" s="442"/>
      <c r="B4012" s="433" t="s">
        <v>739</v>
      </c>
      <c r="C4012" s="433"/>
      <c r="D4012" s="433"/>
      <c r="E4012" s="433"/>
      <c r="F4012" s="433"/>
      <c r="G4012" s="433"/>
      <c r="H4012" s="157">
        <f>(H4011/C4009)*G4009*H4007</f>
        <v>5280</v>
      </c>
      <c r="I4012" s="115"/>
      <c r="J4012" s="115"/>
      <c r="K4012" s="115"/>
      <c r="L4012" s="115"/>
      <c r="M4012" s="115"/>
      <c r="N4012" s="115"/>
      <c r="O4012" s="115"/>
      <c r="P4012" s="115"/>
      <c r="Z4012" s="143"/>
      <c r="AA4012" s="143"/>
      <c r="AB4012" s="143"/>
      <c r="AC4012" s="37"/>
    </row>
    <row r="4013" spans="1:29">
      <c r="A4013" s="442"/>
      <c r="B4013" s="432" t="s">
        <v>762</v>
      </c>
      <c r="C4013" s="432"/>
      <c r="D4013" s="432"/>
      <c r="E4013" s="432"/>
      <c r="F4013" s="432"/>
      <c r="G4013" s="432"/>
      <c r="H4013" s="115"/>
      <c r="I4013" s="130">
        <v>3</v>
      </c>
      <c r="J4013" s="115"/>
      <c r="K4013" s="130">
        <v>3</v>
      </c>
      <c r="L4013" s="130">
        <v>3</v>
      </c>
      <c r="M4013" s="115"/>
      <c r="N4013" s="115"/>
      <c r="O4013" s="115"/>
      <c r="P4013" s="115"/>
      <c r="Z4013" s="143"/>
      <c r="AA4013" s="143"/>
      <c r="AB4013" s="143"/>
      <c r="AC4013" s="37"/>
    </row>
    <row r="4014" spans="1:29">
      <c r="A4014" s="442"/>
      <c r="B4014" s="433" t="s">
        <v>763</v>
      </c>
      <c r="C4014" s="433"/>
      <c r="D4014" s="433"/>
      <c r="E4014" s="433"/>
      <c r="F4014" s="433"/>
      <c r="G4014" s="433"/>
      <c r="H4014" s="115"/>
      <c r="I4014" s="246">
        <f>(I4013/D4009)*G4009*I4007*I4010</f>
        <v>1200</v>
      </c>
      <c r="J4014" s="115"/>
      <c r="K4014" s="246">
        <f>(K4013/D4009)*G4009*I4007*K4010</f>
        <v>240</v>
      </c>
      <c r="L4014" s="246">
        <f>(L4013/D4009)*G4009*I4007*L4010</f>
        <v>240</v>
      </c>
      <c r="M4014" s="115"/>
      <c r="N4014" s="115"/>
      <c r="O4014" s="115"/>
      <c r="P4014" s="115"/>
      <c r="Z4014" s="143"/>
      <c r="AA4014" s="143"/>
      <c r="AB4014" s="143"/>
      <c r="AC4014" s="37"/>
    </row>
    <row r="4015" spans="1:29">
      <c r="A4015" s="442"/>
      <c r="B4015" s="432" t="s">
        <v>742</v>
      </c>
      <c r="C4015" s="432"/>
      <c r="D4015" s="432"/>
      <c r="E4015" s="432"/>
      <c r="F4015" s="432"/>
      <c r="G4015" s="432"/>
      <c r="H4015" s="115"/>
      <c r="I4015" s="115"/>
      <c r="J4015" s="130">
        <v>3</v>
      </c>
      <c r="K4015" s="115"/>
      <c r="L4015" s="115"/>
      <c r="M4015" s="130">
        <v>3</v>
      </c>
      <c r="N4015" s="115"/>
      <c r="O4015" s="115"/>
      <c r="P4015" s="115"/>
      <c r="Z4015" s="143"/>
      <c r="AA4015" s="143"/>
      <c r="AB4015" s="143"/>
      <c r="AC4015" s="37"/>
    </row>
    <row r="4016" spans="1:29">
      <c r="A4016" s="442"/>
      <c r="B4016" s="433" t="s">
        <v>743</v>
      </c>
      <c r="C4016" s="433"/>
      <c r="D4016" s="433"/>
      <c r="E4016" s="433"/>
      <c r="F4016" s="433"/>
      <c r="G4016" s="433"/>
      <c r="H4016" s="115"/>
      <c r="I4016" s="115"/>
      <c r="J4016" s="246">
        <f>(J4015/D4009)*G4009*I4007*J4010</f>
        <v>480</v>
      </c>
      <c r="K4016" s="115"/>
      <c r="L4016" s="115"/>
      <c r="M4016" s="246">
        <f>(M4015/D4009)*G4009*I4007*M4010</f>
        <v>240</v>
      </c>
      <c r="N4016" s="115"/>
      <c r="O4016" s="115"/>
      <c r="P4016" s="115"/>
      <c r="Z4016" s="143"/>
      <c r="AA4016" s="143"/>
      <c r="AB4016" s="143"/>
      <c r="AC4016" s="37"/>
    </row>
    <row r="4017" spans="1:29">
      <c r="A4017" s="442"/>
      <c r="B4017" s="432"/>
      <c r="C4017" s="432"/>
      <c r="D4017" s="432"/>
      <c r="E4017" s="432"/>
      <c r="F4017" s="432"/>
      <c r="G4017" s="432"/>
      <c r="H4017" s="115"/>
      <c r="I4017" s="115"/>
      <c r="J4017" s="115"/>
      <c r="K4017" s="115"/>
      <c r="L4017" s="115"/>
      <c r="M4017" s="115"/>
      <c r="N4017" s="115"/>
      <c r="O4017" s="115"/>
      <c r="P4017" s="115"/>
      <c r="Z4017" s="143"/>
      <c r="AA4017" s="143"/>
      <c r="AB4017" s="143"/>
      <c r="AC4017" s="37"/>
    </row>
    <row r="4018" spans="1:29">
      <c r="A4018" s="442"/>
      <c r="B4018" s="433"/>
      <c r="C4018" s="433"/>
      <c r="D4018" s="433"/>
      <c r="E4018" s="433"/>
      <c r="F4018" s="433"/>
      <c r="G4018" s="433"/>
      <c r="H4018" s="115"/>
      <c r="I4018" s="115"/>
      <c r="J4018" s="115"/>
      <c r="K4018" s="115"/>
      <c r="L4018" s="115"/>
      <c r="M4018" s="115"/>
      <c r="N4018" s="115"/>
      <c r="O4018" s="115"/>
      <c r="P4018" s="115"/>
      <c r="Z4018" s="143"/>
      <c r="AA4018" s="143"/>
      <c r="AB4018" s="143"/>
      <c r="AC4018" s="37"/>
    </row>
    <row r="4019" spans="1:29">
      <c r="A4019" s="442"/>
      <c r="B4019" s="432"/>
      <c r="C4019" s="432"/>
      <c r="D4019" s="432"/>
      <c r="E4019" s="432"/>
      <c r="F4019" s="432"/>
      <c r="G4019" s="432"/>
      <c r="H4019" s="115"/>
      <c r="I4019" s="115"/>
      <c r="J4019" s="115"/>
      <c r="K4019" s="115"/>
      <c r="L4019" s="115"/>
      <c r="M4019" s="115"/>
      <c r="N4019" s="115"/>
      <c r="O4019" s="115"/>
      <c r="P4019" s="115"/>
      <c r="Z4019" s="143"/>
      <c r="AA4019" s="143"/>
      <c r="AB4019" s="143"/>
      <c r="AC4019" s="37"/>
    </row>
    <row r="4020" spans="1:29">
      <c r="A4020" s="442"/>
      <c r="B4020" s="433"/>
      <c r="C4020" s="433"/>
      <c r="D4020" s="433"/>
      <c r="E4020" s="433"/>
      <c r="F4020" s="433"/>
      <c r="G4020" s="433"/>
      <c r="H4020" s="115"/>
      <c r="I4020" s="115"/>
      <c r="J4020" s="115"/>
      <c r="K4020" s="115"/>
      <c r="L4020" s="115"/>
      <c r="M4020" s="115"/>
      <c r="N4020" s="115"/>
      <c r="O4020" s="115"/>
      <c r="P4020" s="115"/>
      <c r="Z4020" s="143"/>
      <c r="AA4020" s="143"/>
      <c r="AB4020" s="143"/>
      <c r="AC4020" s="37"/>
    </row>
    <row r="4021" spans="1:29">
      <c r="A4021" s="442"/>
      <c r="B4021" s="448" t="s">
        <v>720</v>
      </c>
      <c r="C4021" s="448"/>
      <c r="D4021" s="448"/>
      <c r="E4021" s="448"/>
      <c r="F4021" s="448"/>
      <c r="G4021" s="448"/>
      <c r="H4021" s="152">
        <f t="shared" ref="H4021:P4021" si="256">H4011+H4013+H4015+H4017+H4019</f>
        <v>3</v>
      </c>
      <c r="I4021" s="152">
        <f t="shared" si="256"/>
        <v>3</v>
      </c>
      <c r="J4021" s="152">
        <f t="shared" si="256"/>
        <v>3</v>
      </c>
      <c r="K4021" s="152">
        <f t="shared" si="256"/>
        <v>3</v>
      </c>
      <c r="L4021" s="152">
        <f t="shared" si="256"/>
        <v>3</v>
      </c>
      <c r="M4021" s="152">
        <f t="shared" si="256"/>
        <v>3</v>
      </c>
      <c r="N4021" s="152">
        <f t="shared" si="256"/>
        <v>0</v>
      </c>
      <c r="O4021" s="152">
        <f t="shared" si="256"/>
        <v>0</v>
      </c>
      <c r="P4021" s="152">
        <f t="shared" si="256"/>
        <v>0</v>
      </c>
      <c r="Z4021" s="143"/>
      <c r="AA4021" s="143"/>
      <c r="AB4021" s="143"/>
      <c r="AC4021" s="37"/>
    </row>
    <row r="4022" spans="1:29">
      <c r="A4022" s="442"/>
      <c r="B4022" s="439" t="s">
        <v>695</v>
      </c>
      <c r="C4022" s="439"/>
      <c r="D4022" s="439"/>
      <c r="E4022" s="439"/>
      <c r="F4022" s="439"/>
      <c r="G4022" s="439"/>
      <c r="H4022" s="117">
        <f t="shared" ref="H4022:P4022" si="257">H4012+H4014+H4016+H4018+H4020</f>
        <v>5280</v>
      </c>
      <c r="I4022" s="117">
        <f t="shared" si="257"/>
        <v>1200</v>
      </c>
      <c r="J4022" s="117">
        <f t="shared" si="257"/>
        <v>480</v>
      </c>
      <c r="K4022" s="117">
        <f t="shared" si="257"/>
        <v>240</v>
      </c>
      <c r="L4022" s="117">
        <f t="shared" si="257"/>
        <v>240</v>
      </c>
      <c r="M4022" s="117">
        <f t="shared" si="257"/>
        <v>240</v>
      </c>
      <c r="N4022" s="117">
        <f t="shared" si="257"/>
        <v>0</v>
      </c>
      <c r="O4022" s="117">
        <f t="shared" si="257"/>
        <v>0</v>
      </c>
      <c r="P4022" s="117">
        <f t="shared" si="257"/>
        <v>0</v>
      </c>
      <c r="R4022" s="141"/>
      <c r="Z4022" s="143"/>
      <c r="AA4022" s="143"/>
      <c r="AB4022" s="143"/>
      <c r="AC4022" s="37"/>
    </row>
    <row r="4023" spans="1:29">
      <c r="A4023" s="442"/>
      <c r="B4023" s="449" t="s">
        <v>746</v>
      </c>
      <c r="C4023" s="449"/>
      <c r="D4023" s="449"/>
      <c r="E4023" s="449"/>
      <c r="F4023" s="449"/>
      <c r="G4023" s="449"/>
      <c r="H4023" s="470">
        <f>H4022</f>
        <v>5280</v>
      </c>
      <c r="I4023" s="470"/>
      <c r="J4023" s="470"/>
      <c r="K4023" s="470"/>
      <c r="L4023" s="470"/>
      <c r="M4023" s="470"/>
      <c r="N4023" s="470"/>
      <c r="O4023" s="470"/>
      <c r="P4023" s="470"/>
      <c r="Z4023" s="143"/>
      <c r="AA4023" s="143"/>
      <c r="AB4023" s="143"/>
      <c r="AC4023" s="37"/>
    </row>
    <row r="4024" spans="1:29">
      <c r="A4024" s="442"/>
      <c r="B4024" s="449" t="s">
        <v>747</v>
      </c>
      <c r="C4024" s="449"/>
      <c r="D4024" s="449"/>
      <c r="E4024" s="449"/>
      <c r="F4024" s="449"/>
      <c r="G4024" s="449"/>
      <c r="H4024" s="470">
        <f>SUM(I4022:M4022)</f>
        <v>2400</v>
      </c>
      <c r="I4024" s="470"/>
      <c r="J4024" s="470"/>
      <c r="K4024" s="470"/>
      <c r="L4024" s="470"/>
      <c r="M4024" s="470"/>
      <c r="N4024" s="470"/>
      <c r="O4024" s="470"/>
      <c r="P4024" s="470"/>
      <c r="Z4024" s="143"/>
      <c r="AA4024" s="143"/>
      <c r="AB4024" s="143"/>
      <c r="AC4024" s="37"/>
    </row>
    <row r="4025" spans="1:29">
      <c r="A4025" s="442"/>
      <c r="B4025" s="449" t="s">
        <v>748</v>
      </c>
      <c r="C4025" s="449"/>
      <c r="D4025" s="449"/>
      <c r="E4025" s="449"/>
      <c r="F4025" s="449"/>
      <c r="G4025" s="449"/>
      <c r="H4025" s="470">
        <f>SUM(N4021:O4021)</f>
        <v>0</v>
      </c>
      <c r="I4025" s="470"/>
      <c r="J4025" s="470"/>
      <c r="K4025" s="470"/>
      <c r="L4025" s="470"/>
      <c r="M4025" s="470"/>
      <c r="N4025" s="470"/>
      <c r="O4025" s="470"/>
      <c r="P4025" s="470"/>
      <c r="Z4025" s="143"/>
      <c r="AA4025" s="143"/>
      <c r="AB4025" s="143"/>
      <c r="AC4025" s="37"/>
    </row>
    <row r="4026" spans="1:29">
      <c r="A4026" s="442"/>
      <c r="B4026" s="439" t="s">
        <v>721</v>
      </c>
      <c r="C4026" s="439"/>
      <c r="D4026" s="439"/>
      <c r="E4026" s="439"/>
      <c r="F4026" s="439"/>
      <c r="G4026" s="439"/>
      <c r="H4026" s="470">
        <f>SUM(H4023:O4025)</f>
        <v>7680</v>
      </c>
      <c r="I4026" s="470"/>
      <c r="J4026" s="470"/>
      <c r="K4026" s="470"/>
      <c r="L4026" s="470"/>
      <c r="M4026" s="470"/>
      <c r="N4026" s="470"/>
      <c r="O4026" s="470"/>
      <c r="P4026" s="470"/>
      <c r="Z4026" s="143"/>
      <c r="AA4026" s="143"/>
      <c r="AB4026" s="143"/>
      <c r="AC4026" s="37"/>
    </row>
    <row r="4027" spans="1:29">
      <c r="A4027" s="442"/>
      <c r="B4027" s="450" t="s">
        <v>749</v>
      </c>
      <c r="C4027" s="450"/>
      <c r="D4027" s="450"/>
      <c r="E4027" s="450"/>
      <c r="F4027" s="450"/>
      <c r="G4027" s="450"/>
      <c r="H4027" s="471">
        <f>H4026/G4009</f>
        <v>0.8</v>
      </c>
      <c r="I4027" s="471"/>
      <c r="J4027" s="471"/>
      <c r="K4027" s="471"/>
      <c r="L4027" s="471"/>
      <c r="M4027" s="471"/>
      <c r="N4027" s="471"/>
      <c r="O4027" s="471"/>
      <c r="P4027" s="471"/>
      <c r="Z4027" s="143"/>
      <c r="AA4027" s="143"/>
      <c r="AB4027" s="143"/>
      <c r="AC4027" s="37"/>
    </row>
    <row r="4028" spans="1:29" s="129" customFormat="1">
      <c r="A4028" s="121"/>
      <c r="B4028" s="121"/>
      <c r="C4028" s="121"/>
      <c r="D4028" s="121"/>
      <c r="E4028" s="121"/>
      <c r="F4028" s="122"/>
      <c r="G4028" s="122"/>
      <c r="H4028" s="123"/>
      <c r="I4028" s="124"/>
      <c r="J4028" s="124"/>
      <c r="K4028" s="124"/>
      <c r="L4028" s="125"/>
      <c r="M4028" s="125"/>
      <c r="N4028" s="127"/>
      <c r="O4028" s="127"/>
      <c r="P4028" s="127"/>
      <c r="Q4028" s="127"/>
      <c r="R4028" s="127"/>
      <c r="S4028" s="127"/>
      <c r="T4028" s="127"/>
      <c r="U4028" s="127"/>
      <c r="V4028" s="127"/>
      <c r="W4028" s="127"/>
      <c r="X4028" s="127"/>
      <c r="Y4028" s="127"/>
      <c r="Z4028" s="143"/>
      <c r="AA4028" s="143"/>
      <c r="AB4028" s="143"/>
      <c r="AC4028" s="37"/>
    </row>
    <row r="4029" spans="1:29" ht="15" customHeight="1">
      <c r="A4029" s="422" t="s">
        <v>678</v>
      </c>
      <c r="B4029" s="422" t="s">
        <v>679</v>
      </c>
      <c r="C4029" s="422" t="s">
        <v>680</v>
      </c>
      <c r="D4029" s="422" t="s">
        <v>681</v>
      </c>
      <c r="E4029" s="422" t="s">
        <v>682</v>
      </c>
      <c r="F4029" s="423" t="s">
        <v>683</v>
      </c>
      <c r="G4029" s="423" t="s">
        <v>684</v>
      </c>
      <c r="H4029" s="138">
        <v>0.55000000000000004</v>
      </c>
      <c r="I4029" s="451">
        <v>0.25</v>
      </c>
      <c r="J4029" s="451"/>
      <c r="K4029" s="451"/>
      <c r="L4029" s="451"/>
      <c r="M4029" s="451"/>
      <c r="N4029" s="451"/>
      <c r="O4029" s="451"/>
      <c r="P4029" s="444">
        <v>0.1</v>
      </c>
      <c r="Q4029" s="444"/>
      <c r="R4029" s="139">
        <v>0.1</v>
      </c>
      <c r="Z4029" s="143"/>
      <c r="AA4029" s="143"/>
      <c r="AB4029" s="143"/>
      <c r="AC4029" s="37"/>
    </row>
    <row r="4030" spans="1:29" ht="14.25" customHeight="1">
      <c r="A4030" s="422"/>
      <c r="B4030" s="422"/>
      <c r="C4030" s="422"/>
      <c r="D4030" s="422"/>
      <c r="E4030" s="422"/>
      <c r="F4030" s="422"/>
      <c r="G4030" s="422"/>
      <c r="H4030" s="445" t="s">
        <v>727</v>
      </c>
      <c r="I4030" s="452" t="s">
        <v>728</v>
      </c>
      <c r="J4030" s="452"/>
      <c r="K4030" s="452"/>
      <c r="L4030" s="452"/>
      <c r="M4030" s="452"/>
      <c r="N4030" s="452"/>
      <c r="O4030" s="452"/>
      <c r="P4030" s="446" t="s">
        <v>729</v>
      </c>
      <c r="Q4030" s="446"/>
      <c r="R4030" s="447" t="s">
        <v>730</v>
      </c>
      <c r="Z4030" s="143"/>
      <c r="AA4030" s="143"/>
      <c r="AB4030" s="143"/>
      <c r="AC4030" s="37"/>
    </row>
    <row r="4031" spans="1:29" ht="67.5" customHeight="1">
      <c r="A4031" s="442" t="s">
        <v>519</v>
      </c>
      <c r="B4031" s="525" t="s">
        <v>920</v>
      </c>
      <c r="C4031" s="428">
        <v>3</v>
      </c>
      <c r="D4031" s="428">
        <v>3</v>
      </c>
      <c r="E4031" s="474" t="s">
        <v>618</v>
      </c>
      <c r="F4031" s="429">
        <v>1650</v>
      </c>
      <c r="G4031" s="429">
        <v>4950</v>
      </c>
      <c r="H4031" s="445"/>
      <c r="I4031" s="154" t="s">
        <v>921</v>
      </c>
      <c r="J4031" s="154" t="s">
        <v>809</v>
      </c>
      <c r="K4031" s="154" t="s">
        <v>922</v>
      </c>
      <c r="L4031" s="154" t="s">
        <v>923</v>
      </c>
      <c r="M4031" s="154" t="s">
        <v>902</v>
      </c>
      <c r="N4031" s="154" t="s">
        <v>885</v>
      </c>
      <c r="O4031" s="154" t="s">
        <v>924</v>
      </c>
      <c r="P4031" s="144" t="s">
        <v>736</v>
      </c>
      <c r="Q4031" s="144" t="s">
        <v>737</v>
      </c>
      <c r="R4031" s="447"/>
      <c r="Z4031" s="143"/>
      <c r="AA4031" s="143"/>
      <c r="AB4031" s="143"/>
      <c r="AC4031" s="37"/>
    </row>
    <row r="4032" spans="1:29" ht="39" customHeight="1">
      <c r="A4032" s="442"/>
      <c r="B4032" s="525"/>
      <c r="C4032" s="525"/>
      <c r="D4032" s="525"/>
      <c r="E4032" s="525"/>
      <c r="F4032" s="525"/>
      <c r="G4032" s="525"/>
      <c r="H4032" s="525"/>
      <c r="I4032" s="153">
        <v>0.2</v>
      </c>
      <c r="J4032" s="153">
        <v>0.2</v>
      </c>
      <c r="K4032" s="153">
        <v>0.1</v>
      </c>
      <c r="L4032" s="153">
        <v>0.1</v>
      </c>
      <c r="M4032" s="153">
        <v>0.25</v>
      </c>
      <c r="N4032" s="153">
        <v>0.1</v>
      </c>
      <c r="O4032" s="153">
        <v>0.05</v>
      </c>
      <c r="P4032" s="144">
        <v>0.9</v>
      </c>
      <c r="Q4032" s="144">
        <v>0.1</v>
      </c>
      <c r="R4032" s="447"/>
      <c r="Z4032" s="143"/>
      <c r="AA4032" s="143"/>
      <c r="AB4032" s="143"/>
      <c r="AC4032" s="37"/>
    </row>
    <row r="4033" spans="1:29">
      <c r="A4033" s="442"/>
      <c r="B4033" s="432" t="s">
        <v>781</v>
      </c>
      <c r="C4033" s="432"/>
      <c r="D4033" s="432"/>
      <c r="E4033" s="432"/>
      <c r="F4033" s="432"/>
      <c r="G4033" s="432"/>
      <c r="H4033" s="158">
        <v>3</v>
      </c>
      <c r="I4033" s="115"/>
      <c r="J4033" s="115"/>
      <c r="K4033" s="115"/>
      <c r="L4033" s="115"/>
      <c r="M4033" s="115"/>
      <c r="N4033" s="115"/>
      <c r="O4033" s="115"/>
      <c r="P4033" s="115"/>
      <c r="Q4033" s="115"/>
      <c r="R4033" s="115"/>
      <c r="Z4033" s="143"/>
      <c r="AA4033" s="143"/>
      <c r="AB4033" s="143"/>
      <c r="AC4033" s="37"/>
    </row>
    <row r="4034" spans="1:29">
      <c r="A4034" s="442"/>
      <c r="B4034" s="433" t="s">
        <v>782</v>
      </c>
      <c r="C4034" s="433"/>
      <c r="D4034" s="433"/>
      <c r="E4034" s="433"/>
      <c r="F4034" s="433"/>
      <c r="G4034" s="433"/>
      <c r="H4034" s="157">
        <f>(H4033/C4031)*G4031*H4029</f>
        <v>2722.5</v>
      </c>
      <c r="I4034" s="115"/>
      <c r="J4034" s="115"/>
      <c r="K4034" s="115"/>
      <c r="L4034" s="115"/>
      <c r="M4034" s="115"/>
      <c r="N4034" s="115"/>
      <c r="O4034" s="115"/>
      <c r="P4034" s="115"/>
      <c r="Q4034" s="115"/>
      <c r="R4034" s="115"/>
      <c r="Z4034" s="143"/>
      <c r="AA4034" s="143"/>
      <c r="AB4034" s="143"/>
      <c r="AC4034" s="37"/>
    </row>
    <row r="4035" spans="1:29">
      <c r="A4035" s="442"/>
      <c r="B4035" s="432" t="s">
        <v>762</v>
      </c>
      <c r="C4035" s="432"/>
      <c r="D4035" s="432"/>
      <c r="E4035" s="432"/>
      <c r="F4035" s="432"/>
      <c r="G4035" s="432"/>
      <c r="H4035" s="115"/>
      <c r="I4035" s="130">
        <v>3</v>
      </c>
      <c r="J4035" s="130">
        <v>3</v>
      </c>
      <c r="K4035" s="130">
        <v>3</v>
      </c>
      <c r="L4035" s="130">
        <v>3</v>
      </c>
      <c r="M4035" s="130">
        <v>3</v>
      </c>
      <c r="N4035" s="130">
        <v>3</v>
      </c>
      <c r="O4035" s="130">
        <v>3</v>
      </c>
      <c r="P4035" s="115"/>
      <c r="Q4035" s="115"/>
      <c r="R4035" s="115"/>
      <c r="Z4035" s="143"/>
      <c r="AA4035" s="143"/>
      <c r="AB4035" s="143"/>
      <c r="AC4035" s="37"/>
    </row>
    <row r="4036" spans="1:29">
      <c r="A4036" s="442"/>
      <c r="B4036" s="433" t="s">
        <v>763</v>
      </c>
      <c r="C4036" s="433"/>
      <c r="D4036" s="433"/>
      <c r="E4036" s="433"/>
      <c r="F4036" s="433"/>
      <c r="G4036" s="433"/>
      <c r="H4036" s="115"/>
      <c r="I4036" s="246">
        <f>(I4035/D4031)*G4031*I4029*I4032</f>
        <v>247.5</v>
      </c>
      <c r="J4036" s="246">
        <f>(J4035/D4031)*G4031*I4029*J4032</f>
        <v>247.5</v>
      </c>
      <c r="K4036" s="246">
        <f>(K4035/D4031)*G4031*I4029*K4032</f>
        <v>123.75</v>
      </c>
      <c r="L4036" s="246">
        <f>(L4035/D4031)*G4031*I4029*L4032</f>
        <v>123.75</v>
      </c>
      <c r="M4036" s="246">
        <f>(M4035/D4031)*G4031*I4029*M4032</f>
        <v>309.375</v>
      </c>
      <c r="N4036" s="246">
        <f>(N4035/D4031)*G4031*I4029*N4032</f>
        <v>123.75</v>
      </c>
      <c r="O4036" s="246">
        <f>(O4035/D4031)*G4031*I4029*O4032</f>
        <v>61.875</v>
      </c>
      <c r="P4036" s="115"/>
      <c r="Q4036" s="115"/>
      <c r="R4036" s="115"/>
      <c r="Z4036" s="143"/>
      <c r="AA4036" s="143"/>
      <c r="AB4036" s="143"/>
      <c r="AC4036" s="37"/>
    </row>
    <row r="4037" spans="1:29">
      <c r="A4037" s="442"/>
      <c r="B4037" s="432" t="s">
        <v>742</v>
      </c>
      <c r="C4037" s="432"/>
      <c r="D4037" s="432"/>
      <c r="E4037" s="432"/>
      <c r="F4037" s="432"/>
      <c r="G4037" s="432"/>
      <c r="H4037" s="115"/>
      <c r="I4037" s="115"/>
      <c r="J4037" s="115"/>
      <c r="K4037" s="115"/>
      <c r="L4037" s="115"/>
      <c r="M4037" s="115"/>
      <c r="N4037" s="115"/>
      <c r="O4037" s="115"/>
      <c r="P4037" s="170">
        <v>3</v>
      </c>
      <c r="Q4037" s="170">
        <v>3</v>
      </c>
      <c r="R4037" s="115"/>
      <c r="Z4037" s="143"/>
      <c r="AA4037" s="143"/>
      <c r="AB4037" s="143"/>
      <c r="AC4037" s="37"/>
    </row>
    <row r="4038" spans="1:29">
      <c r="A4038" s="442"/>
      <c r="B4038" s="433" t="s">
        <v>743</v>
      </c>
      <c r="C4038" s="433"/>
      <c r="D4038" s="433"/>
      <c r="E4038" s="433"/>
      <c r="F4038" s="433"/>
      <c r="G4038" s="433"/>
      <c r="H4038" s="115"/>
      <c r="I4038" s="115"/>
      <c r="J4038" s="115"/>
      <c r="K4038" s="115"/>
      <c r="L4038" s="115"/>
      <c r="M4038" s="115"/>
      <c r="N4038" s="115"/>
      <c r="O4038" s="115"/>
      <c r="P4038" s="246">
        <f>(P4037/D4031)*G4031*P4029*P4032</f>
        <v>445.5</v>
      </c>
      <c r="Q4038" s="246">
        <f>(Q4037/D4031)*G4031*P4029*Q4032</f>
        <v>49.5</v>
      </c>
      <c r="R4038" s="115"/>
      <c r="Z4038" s="143"/>
      <c r="AA4038" s="143"/>
      <c r="AB4038" s="143"/>
      <c r="AC4038" s="37"/>
    </row>
    <row r="4039" spans="1:29">
      <c r="A4039" s="442"/>
      <c r="B4039" s="432"/>
      <c r="C4039" s="432"/>
      <c r="D4039" s="432"/>
      <c r="E4039" s="432"/>
      <c r="F4039" s="432"/>
      <c r="G4039" s="432"/>
      <c r="H4039" s="115"/>
      <c r="I4039" s="115"/>
      <c r="J4039" s="115"/>
      <c r="K4039" s="115"/>
      <c r="L4039" s="115"/>
      <c r="M4039" s="115"/>
      <c r="N4039" s="115"/>
      <c r="O4039" s="115"/>
      <c r="P4039" s="115"/>
      <c r="Q4039" s="115"/>
      <c r="R4039" s="115"/>
      <c r="Z4039" s="143"/>
      <c r="AA4039" s="143"/>
      <c r="AB4039" s="143"/>
      <c r="AC4039" s="37"/>
    </row>
    <row r="4040" spans="1:29">
      <c r="A4040" s="442"/>
      <c r="B4040" s="433"/>
      <c r="C4040" s="433"/>
      <c r="D4040" s="433"/>
      <c r="E4040" s="433"/>
      <c r="F4040" s="433"/>
      <c r="G4040" s="433"/>
      <c r="H4040" s="115"/>
      <c r="I4040" s="115"/>
      <c r="J4040" s="115"/>
      <c r="K4040" s="115"/>
      <c r="L4040" s="115"/>
      <c r="M4040" s="115"/>
      <c r="N4040" s="115"/>
      <c r="O4040" s="115"/>
      <c r="P4040" s="115"/>
      <c r="Q4040" s="115"/>
      <c r="R4040" s="115"/>
      <c r="Z4040" s="143"/>
      <c r="AA4040" s="143"/>
      <c r="AB4040" s="143"/>
      <c r="AC4040" s="37"/>
    </row>
    <row r="4041" spans="1:29">
      <c r="A4041" s="442"/>
      <c r="B4041" s="432"/>
      <c r="C4041" s="432"/>
      <c r="D4041" s="432"/>
      <c r="E4041" s="432"/>
      <c r="F4041" s="432"/>
      <c r="G4041" s="432"/>
      <c r="H4041" s="115"/>
      <c r="I4041" s="115"/>
      <c r="J4041" s="115"/>
      <c r="K4041" s="115"/>
      <c r="L4041" s="115"/>
      <c r="M4041" s="115"/>
      <c r="N4041" s="115"/>
      <c r="O4041" s="115"/>
      <c r="P4041" s="115"/>
      <c r="Q4041" s="115"/>
      <c r="R4041" s="115"/>
      <c r="Z4041" s="143"/>
      <c r="AA4041" s="143"/>
      <c r="AB4041" s="143"/>
      <c r="AC4041" s="37"/>
    </row>
    <row r="4042" spans="1:29">
      <c r="A4042" s="442"/>
      <c r="B4042" s="433"/>
      <c r="C4042" s="433"/>
      <c r="D4042" s="433"/>
      <c r="E4042" s="433"/>
      <c r="F4042" s="433"/>
      <c r="G4042" s="433"/>
      <c r="H4042" s="115"/>
      <c r="I4042" s="115"/>
      <c r="J4042" s="115"/>
      <c r="K4042" s="115"/>
      <c r="L4042" s="115"/>
      <c r="M4042" s="115"/>
      <c r="N4042" s="115"/>
      <c r="O4042" s="115"/>
      <c r="P4042" s="115"/>
      <c r="Q4042" s="115"/>
      <c r="R4042" s="115"/>
      <c r="Z4042" s="143"/>
      <c r="AA4042" s="143"/>
      <c r="AB4042" s="143"/>
      <c r="AC4042" s="37"/>
    </row>
    <row r="4043" spans="1:29">
      <c r="A4043" s="442"/>
      <c r="B4043" s="448" t="s">
        <v>720</v>
      </c>
      <c r="C4043" s="448"/>
      <c r="D4043" s="448"/>
      <c r="E4043" s="448"/>
      <c r="F4043" s="448"/>
      <c r="G4043" s="448"/>
      <c r="H4043" s="152">
        <f t="shared" ref="H4043:R4043" si="258">H4033+H4035+H4037+H4039+H4041</f>
        <v>3</v>
      </c>
      <c r="I4043" s="152">
        <f t="shared" si="258"/>
        <v>3</v>
      </c>
      <c r="J4043" s="152">
        <f t="shared" si="258"/>
        <v>3</v>
      </c>
      <c r="K4043" s="152">
        <f t="shared" si="258"/>
        <v>3</v>
      </c>
      <c r="L4043" s="152">
        <f t="shared" si="258"/>
        <v>3</v>
      </c>
      <c r="M4043" s="152">
        <f t="shared" si="258"/>
        <v>3</v>
      </c>
      <c r="N4043" s="152">
        <f t="shared" si="258"/>
        <v>3</v>
      </c>
      <c r="O4043" s="152">
        <f t="shared" si="258"/>
        <v>3</v>
      </c>
      <c r="P4043" s="152">
        <f t="shared" si="258"/>
        <v>3</v>
      </c>
      <c r="Q4043" s="152">
        <f t="shared" si="258"/>
        <v>3</v>
      </c>
      <c r="R4043" s="152">
        <f t="shared" si="258"/>
        <v>0</v>
      </c>
      <c r="Z4043" s="143"/>
      <c r="AA4043" s="143"/>
      <c r="AB4043" s="143"/>
      <c r="AC4043" s="37"/>
    </row>
    <row r="4044" spans="1:29">
      <c r="A4044" s="442"/>
      <c r="B4044" s="439" t="s">
        <v>695</v>
      </c>
      <c r="C4044" s="439"/>
      <c r="D4044" s="439"/>
      <c r="E4044" s="439"/>
      <c r="F4044" s="439"/>
      <c r="G4044" s="439"/>
      <c r="H4044" s="117">
        <f t="shared" ref="H4044:R4044" si="259">H4034+H4036+H4038+H4040+H4042</f>
        <v>2722.5</v>
      </c>
      <c r="I4044" s="117">
        <f t="shared" si="259"/>
        <v>247.5</v>
      </c>
      <c r="J4044" s="117">
        <f t="shared" si="259"/>
        <v>247.5</v>
      </c>
      <c r="K4044" s="117">
        <f t="shared" si="259"/>
        <v>123.75</v>
      </c>
      <c r="L4044" s="117">
        <f t="shared" si="259"/>
        <v>123.75</v>
      </c>
      <c r="M4044" s="117">
        <f t="shared" si="259"/>
        <v>309.375</v>
      </c>
      <c r="N4044" s="117">
        <f t="shared" si="259"/>
        <v>123.75</v>
      </c>
      <c r="O4044" s="117">
        <f t="shared" si="259"/>
        <v>61.875</v>
      </c>
      <c r="P4044" s="117">
        <f t="shared" si="259"/>
        <v>445.5</v>
      </c>
      <c r="Q4044" s="117">
        <f t="shared" si="259"/>
        <v>49.5</v>
      </c>
      <c r="R4044" s="117">
        <f t="shared" si="259"/>
        <v>0</v>
      </c>
      <c r="Z4044" s="143"/>
      <c r="AA4044" s="143"/>
      <c r="AB4044" s="143"/>
      <c r="AC4044" s="37"/>
    </row>
    <row r="4045" spans="1:29" ht="23.25" customHeight="1">
      <c r="A4045" s="442"/>
      <c r="B4045" s="449" t="s">
        <v>746</v>
      </c>
      <c r="C4045" s="449"/>
      <c r="D4045" s="449"/>
      <c r="E4045" s="449"/>
      <c r="F4045" s="449"/>
      <c r="G4045" s="449"/>
      <c r="H4045" s="453">
        <f>H4044</f>
        <v>2722.5</v>
      </c>
      <c r="I4045" s="453"/>
      <c r="J4045" s="453"/>
      <c r="K4045" s="453"/>
      <c r="L4045" s="453"/>
      <c r="M4045" s="453"/>
      <c r="N4045" s="453"/>
      <c r="O4045" s="453"/>
      <c r="P4045" s="453"/>
      <c r="Q4045" s="453"/>
      <c r="R4045" s="453"/>
      <c r="Z4045" s="143"/>
      <c r="AA4045" s="143"/>
      <c r="AB4045" s="143"/>
      <c r="AC4045" s="37"/>
    </row>
    <row r="4046" spans="1:29" ht="23.25" customHeight="1">
      <c r="A4046" s="442"/>
      <c r="B4046" s="449" t="s">
        <v>747</v>
      </c>
      <c r="C4046" s="449"/>
      <c r="D4046" s="449"/>
      <c r="E4046" s="449"/>
      <c r="F4046" s="449"/>
      <c r="G4046" s="449"/>
      <c r="H4046" s="453">
        <f>SUM(I4044:O4044)</f>
        <v>1237.5</v>
      </c>
      <c r="I4046" s="453"/>
      <c r="J4046" s="453"/>
      <c r="K4046" s="453"/>
      <c r="L4046" s="453"/>
      <c r="M4046" s="453"/>
      <c r="N4046" s="453"/>
      <c r="O4046" s="453"/>
      <c r="P4046" s="453"/>
      <c r="Q4046" s="453"/>
      <c r="R4046" s="453"/>
      <c r="Z4046" s="143"/>
      <c r="AA4046" s="143"/>
      <c r="AB4046" s="143"/>
      <c r="AC4046" s="37"/>
    </row>
    <row r="4047" spans="1:29" ht="23.25" customHeight="1">
      <c r="A4047" s="442"/>
      <c r="B4047" s="449" t="s">
        <v>748</v>
      </c>
      <c r="C4047" s="449"/>
      <c r="D4047" s="449"/>
      <c r="E4047" s="449"/>
      <c r="F4047" s="449"/>
      <c r="G4047" s="449"/>
      <c r="H4047" s="453">
        <f>SUM(P4044:R4044)</f>
        <v>495</v>
      </c>
      <c r="I4047" s="453"/>
      <c r="J4047" s="453"/>
      <c r="K4047" s="453"/>
      <c r="L4047" s="453"/>
      <c r="M4047" s="453"/>
      <c r="N4047" s="453"/>
      <c r="O4047" s="453"/>
      <c r="P4047" s="453"/>
      <c r="Q4047" s="453"/>
      <c r="R4047" s="453"/>
      <c r="Z4047" s="143"/>
      <c r="AA4047" s="143"/>
      <c r="AB4047" s="143"/>
      <c r="AC4047" s="37"/>
    </row>
    <row r="4048" spans="1:29" ht="23.25" customHeight="1">
      <c r="A4048" s="442"/>
      <c r="B4048" s="439" t="s">
        <v>721</v>
      </c>
      <c r="C4048" s="439"/>
      <c r="D4048" s="439"/>
      <c r="E4048" s="439"/>
      <c r="F4048" s="439"/>
      <c r="G4048" s="439"/>
      <c r="H4048" s="453">
        <f>SUM(H4045:O4047)</f>
        <v>4455</v>
      </c>
      <c r="I4048" s="453"/>
      <c r="J4048" s="453"/>
      <c r="K4048" s="453"/>
      <c r="L4048" s="453"/>
      <c r="M4048" s="453"/>
      <c r="N4048" s="453"/>
      <c r="O4048" s="453"/>
      <c r="P4048" s="453"/>
      <c r="Q4048" s="453"/>
      <c r="R4048" s="453"/>
      <c r="Z4048" s="143"/>
      <c r="AA4048" s="143"/>
      <c r="AB4048" s="143"/>
      <c r="AC4048" s="37"/>
    </row>
    <row r="4049" spans="1:29" ht="23.25" customHeight="1">
      <c r="A4049" s="442"/>
      <c r="B4049" s="450" t="s">
        <v>749</v>
      </c>
      <c r="C4049" s="450"/>
      <c r="D4049" s="450"/>
      <c r="E4049" s="450"/>
      <c r="F4049" s="450"/>
      <c r="G4049" s="450"/>
      <c r="H4049" s="454">
        <f>H4048/G4031</f>
        <v>0.9</v>
      </c>
      <c r="I4049" s="454"/>
      <c r="J4049" s="454"/>
      <c r="K4049" s="454"/>
      <c r="L4049" s="454"/>
      <c r="M4049" s="454"/>
      <c r="N4049" s="454"/>
      <c r="O4049" s="454"/>
      <c r="P4049" s="454"/>
      <c r="Q4049" s="454"/>
      <c r="R4049" s="454"/>
      <c r="Z4049" s="143"/>
      <c r="AA4049" s="143"/>
      <c r="AB4049" s="143"/>
      <c r="AC4049" s="37"/>
    </row>
    <row r="4050" spans="1:29" s="129" customFormat="1">
      <c r="A4050" s="121"/>
      <c r="B4050" s="121"/>
      <c r="C4050" s="121"/>
      <c r="D4050" s="121"/>
      <c r="E4050" s="121"/>
      <c r="F4050" s="122"/>
      <c r="G4050" s="122"/>
      <c r="H4050" s="123"/>
      <c r="I4050" s="124"/>
      <c r="J4050" s="124"/>
      <c r="K4050" s="124"/>
      <c r="L4050" s="125"/>
      <c r="M4050" s="125"/>
      <c r="N4050" s="127"/>
      <c r="O4050" s="127"/>
      <c r="P4050" s="127"/>
      <c r="Q4050" s="127"/>
      <c r="R4050" s="127"/>
      <c r="S4050" s="127"/>
      <c r="T4050" s="127"/>
      <c r="U4050" s="127"/>
      <c r="V4050" s="127"/>
      <c r="W4050" s="127"/>
      <c r="X4050" s="127"/>
      <c r="Y4050" s="127"/>
      <c r="Z4050" s="143"/>
      <c r="AA4050" s="143"/>
      <c r="AB4050" s="143"/>
      <c r="AC4050" s="37"/>
    </row>
    <row r="4051" spans="1:29" ht="15" customHeight="1">
      <c r="A4051" s="422" t="s">
        <v>678</v>
      </c>
      <c r="B4051" s="422" t="s">
        <v>679</v>
      </c>
      <c r="C4051" s="422" t="s">
        <v>680</v>
      </c>
      <c r="D4051" s="422" t="s">
        <v>681</v>
      </c>
      <c r="E4051" s="422" t="s">
        <v>682</v>
      </c>
      <c r="F4051" s="423" t="s">
        <v>683</v>
      </c>
      <c r="G4051" s="423" t="s">
        <v>684</v>
      </c>
      <c r="H4051" s="138">
        <v>0.55000000000000004</v>
      </c>
      <c r="I4051" s="451">
        <v>0.25</v>
      </c>
      <c r="J4051" s="451"/>
      <c r="K4051" s="451"/>
      <c r="L4051" s="451"/>
      <c r="M4051" s="451"/>
      <c r="N4051" s="444">
        <v>0.1</v>
      </c>
      <c r="O4051" s="444"/>
      <c r="P4051" s="139">
        <v>0.1</v>
      </c>
      <c r="Z4051" s="143"/>
      <c r="AA4051" s="143"/>
      <c r="AB4051" s="143"/>
      <c r="AC4051" s="37"/>
    </row>
    <row r="4052" spans="1:29" ht="14.25" customHeight="1">
      <c r="A4052" s="422"/>
      <c r="B4052" s="422"/>
      <c r="C4052" s="422"/>
      <c r="D4052" s="422"/>
      <c r="E4052" s="422"/>
      <c r="F4052" s="422"/>
      <c r="G4052" s="422"/>
      <c r="H4052" s="445" t="s">
        <v>727</v>
      </c>
      <c r="I4052" s="452" t="s">
        <v>728</v>
      </c>
      <c r="J4052" s="452"/>
      <c r="K4052" s="452"/>
      <c r="L4052" s="452"/>
      <c r="M4052" s="452"/>
      <c r="N4052" s="446" t="s">
        <v>729</v>
      </c>
      <c r="O4052" s="446"/>
      <c r="P4052" s="447" t="s">
        <v>730</v>
      </c>
      <c r="Z4052" s="143"/>
      <c r="AA4052" s="143"/>
      <c r="AB4052" s="143"/>
      <c r="AC4052" s="37"/>
    </row>
    <row r="4053" spans="1:29" ht="67.5" customHeight="1">
      <c r="A4053" s="442" t="s">
        <v>520</v>
      </c>
      <c r="B4053" s="525" t="s">
        <v>1008</v>
      </c>
      <c r="C4053" s="428">
        <v>9</v>
      </c>
      <c r="D4053" s="428">
        <v>5</v>
      </c>
      <c r="E4053" s="474" t="s">
        <v>618</v>
      </c>
      <c r="F4053" s="429">
        <v>2900</v>
      </c>
      <c r="G4053" s="429">
        <f>D4053*F4053</f>
        <v>14500</v>
      </c>
      <c r="H4053" s="445"/>
      <c r="I4053" s="154" t="s">
        <v>784</v>
      </c>
      <c r="J4053" s="154" t="s">
        <v>733</v>
      </c>
      <c r="K4053" s="154" t="s">
        <v>756</v>
      </c>
      <c r="L4053" s="154" t="s">
        <v>757</v>
      </c>
      <c r="M4053" s="154" t="s">
        <v>735</v>
      </c>
      <c r="N4053" s="144" t="s">
        <v>736</v>
      </c>
      <c r="O4053" s="144" t="s">
        <v>737</v>
      </c>
      <c r="P4053" s="447"/>
      <c r="Z4053" s="143"/>
      <c r="AA4053" s="143"/>
      <c r="AB4053" s="143"/>
      <c r="AC4053" s="37"/>
    </row>
    <row r="4054" spans="1:29" ht="39" customHeight="1">
      <c r="A4054" s="442"/>
      <c r="B4054" s="525"/>
      <c r="C4054" s="525"/>
      <c r="D4054" s="525"/>
      <c r="E4054" s="525"/>
      <c r="F4054" s="525"/>
      <c r="G4054" s="525"/>
      <c r="H4054" s="525"/>
      <c r="I4054" s="153">
        <v>0.5</v>
      </c>
      <c r="J4054" s="153">
        <v>0.2</v>
      </c>
      <c r="K4054" s="153">
        <v>0.1</v>
      </c>
      <c r="L4054" s="153">
        <v>0.1</v>
      </c>
      <c r="M4054" s="153">
        <v>0.1</v>
      </c>
      <c r="N4054" s="144">
        <v>0.9</v>
      </c>
      <c r="O4054" s="144">
        <v>0.1</v>
      </c>
      <c r="P4054" s="447"/>
      <c r="Z4054" s="143"/>
      <c r="AA4054" s="143"/>
      <c r="AB4054" s="143"/>
      <c r="AC4054" s="37"/>
    </row>
    <row r="4055" spans="1:29">
      <c r="A4055" s="442"/>
      <c r="B4055" s="432" t="s">
        <v>760</v>
      </c>
      <c r="C4055" s="432"/>
      <c r="D4055" s="432"/>
      <c r="E4055" s="432"/>
      <c r="F4055" s="432"/>
      <c r="G4055" s="432"/>
      <c r="H4055" s="158">
        <v>5</v>
      </c>
      <c r="I4055" s="115"/>
      <c r="J4055" s="115"/>
      <c r="K4055" s="115"/>
      <c r="L4055" s="115"/>
      <c r="M4055" s="115"/>
      <c r="N4055" s="115"/>
      <c r="O4055" s="115"/>
      <c r="P4055" s="115"/>
      <c r="Z4055" s="143"/>
      <c r="AA4055" s="143"/>
      <c r="AB4055" s="143"/>
      <c r="AC4055" s="37"/>
    </row>
    <row r="4056" spans="1:29">
      <c r="A4056" s="442"/>
      <c r="B4056" s="433" t="s">
        <v>761</v>
      </c>
      <c r="C4056" s="433"/>
      <c r="D4056" s="433"/>
      <c r="E4056" s="433"/>
      <c r="F4056" s="433"/>
      <c r="G4056" s="433"/>
      <c r="H4056" s="157">
        <f>(H4055/D4053)*G4053*H4051</f>
        <v>7975.0000000000009</v>
      </c>
      <c r="I4056" s="115"/>
      <c r="J4056" s="115"/>
      <c r="K4056" s="115"/>
      <c r="L4056" s="115"/>
      <c r="M4056" s="115"/>
      <c r="N4056" s="115"/>
      <c r="O4056" s="115"/>
      <c r="P4056" s="115"/>
      <c r="Z4056" s="143"/>
      <c r="AA4056" s="143"/>
      <c r="AB4056" s="143"/>
      <c r="AC4056" s="37"/>
    </row>
    <row r="4057" spans="1:29">
      <c r="A4057" s="442"/>
      <c r="B4057" s="432" t="s">
        <v>762</v>
      </c>
      <c r="C4057" s="432"/>
      <c r="D4057" s="432"/>
      <c r="E4057" s="432"/>
      <c r="F4057" s="432"/>
      <c r="G4057" s="432"/>
      <c r="H4057" s="115"/>
      <c r="I4057" s="130">
        <v>5</v>
      </c>
      <c r="J4057" s="115"/>
      <c r="K4057" s="130">
        <v>3</v>
      </c>
      <c r="L4057" s="130">
        <v>3</v>
      </c>
      <c r="M4057" s="115"/>
      <c r="N4057" s="115"/>
      <c r="O4057" s="115"/>
      <c r="P4057" s="115"/>
      <c r="Z4057" s="143"/>
      <c r="AA4057" s="143"/>
      <c r="AB4057" s="143"/>
      <c r="AC4057" s="37"/>
    </row>
    <row r="4058" spans="1:29">
      <c r="A4058" s="442"/>
      <c r="B4058" s="433" t="s">
        <v>763</v>
      </c>
      <c r="C4058" s="433"/>
      <c r="D4058" s="433"/>
      <c r="E4058" s="433"/>
      <c r="F4058" s="433"/>
      <c r="G4058" s="433"/>
      <c r="H4058" s="115"/>
      <c r="I4058" s="246">
        <f>(I4057/D4053)*G4053*I4051*I4054</f>
        <v>1812.5</v>
      </c>
      <c r="J4058" s="115"/>
      <c r="K4058" s="246">
        <f>(K4057/D4053)*G4053*I4051*K4054</f>
        <v>217.5</v>
      </c>
      <c r="L4058" s="246">
        <f>(L4057/D4053)*G4053*I4051*L4054</f>
        <v>217.5</v>
      </c>
      <c r="M4058" s="115"/>
      <c r="N4058" s="115"/>
      <c r="O4058" s="115"/>
      <c r="P4058" s="115"/>
      <c r="Z4058" s="143"/>
      <c r="AA4058" s="143"/>
      <c r="AB4058" s="143"/>
      <c r="AC4058" s="37"/>
    </row>
    <row r="4059" spans="1:29">
      <c r="A4059" s="442"/>
      <c r="B4059" s="432" t="s">
        <v>742</v>
      </c>
      <c r="C4059" s="432"/>
      <c r="D4059" s="432"/>
      <c r="E4059" s="432"/>
      <c r="F4059" s="432"/>
      <c r="G4059" s="432"/>
      <c r="H4059" s="115"/>
      <c r="I4059" s="115"/>
      <c r="J4059" s="130">
        <v>3</v>
      </c>
      <c r="K4059" s="115"/>
      <c r="L4059" s="115"/>
      <c r="M4059" s="130">
        <v>3</v>
      </c>
      <c r="N4059" s="115"/>
      <c r="O4059" s="115"/>
      <c r="P4059" s="115"/>
      <c r="Z4059" s="143"/>
      <c r="AA4059" s="143"/>
      <c r="AB4059" s="143"/>
      <c r="AC4059" s="37"/>
    </row>
    <row r="4060" spans="1:29">
      <c r="A4060" s="442"/>
      <c r="B4060" s="433" t="s">
        <v>743</v>
      </c>
      <c r="C4060" s="433"/>
      <c r="D4060" s="433"/>
      <c r="E4060" s="433"/>
      <c r="F4060" s="433"/>
      <c r="G4060" s="433"/>
      <c r="H4060" s="115"/>
      <c r="I4060" s="115"/>
      <c r="J4060" s="246">
        <f>(J4059/D4053)*G4053*I4051*J4054</f>
        <v>435</v>
      </c>
      <c r="K4060" s="115"/>
      <c r="L4060" s="115"/>
      <c r="M4060" s="246">
        <f>(M4059/D4053)*G4053*I4051*M4054</f>
        <v>217.5</v>
      </c>
      <c r="N4060" s="115"/>
      <c r="O4060" s="115"/>
      <c r="P4060" s="115"/>
      <c r="Z4060" s="143"/>
      <c r="AA4060" s="143"/>
      <c r="AB4060" s="143"/>
      <c r="AC4060" s="37"/>
    </row>
    <row r="4061" spans="1:29">
      <c r="A4061" s="442"/>
      <c r="B4061" s="432"/>
      <c r="C4061" s="432"/>
      <c r="D4061" s="432"/>
      <c r="E4061" s="432"/>
      <c r="F4061" s="432"/>
      <c r="G4061" s="432"/>
      <c r="H4061" s="115"/>
      <c r="I4061" s="115"/>
      <c r="J4061" s="115"/>
      <c r="K4061" s="115"/>
      <c r="L4061" s="115"/>
      <c r="M4061" s="115"/>
      <c r="N4061" s="115"/>
      <c r="O4061" s="115"/>
      <c r="P4061" s="115"/>
      <c r="Z4061" s="143"/>
      <c r="AA4061" s="143"/>
      <c r="AB4061" s="143"/>
      <c r="AC4061" s="37"/>
    </row>
    <row r="4062" spans="1:29">
      <c r="A4062" s="442"/>
      <c r="B4062" s="433"/>
      <c r="C4062" s="433"/>
      <c r="D4062" s="433"/>
      <c r="E4062" s="433"/>
      <c r="F4062" s="433"/>
      <c r="G4062" s="433"/>
      <c r="H4062" s="115"/>
      <c r="I4062" s="115"/>
      <c r="J4062" s="115"/>
      <c r="K4062" s="115"/>
      <c r="L4062" s="115"/>
      <c r="M4062" s="115"/>
      <c r="N4062" s="115"/>
      <c r="O4062" s="115"/>
      <c r="P4062" s="115"/>
      <c r="Z4062" s="143"/>
      <c r="AA4062" s="143"/>
      <c r="AB4062" s="143"/>
      <c r="AC4062" s="37"/>
    </row>
    <row r="4063" spans="1:29">
      <c r="A4063" s="442"/>
      <c r="B4063" s="432"/>
      <c r="C4063" s="432"/>
      <c r="D4063" s="432"/>
      <c r="E4063" s="432"/>
      <c r="F4063" s="432"/>
      <c r="G4063" s="432"/>
      <c r="H4063" s="115"/>
      <c r="I4063" s="115"/>
      <c r="J4063" s="115"/>
      <c r="K4063" s="115"/>
      <c r="L4063" s="115"/>
      <c r="M4063" s="115"/>
      <c r="N4063" s="115"/>
      <c r="O4063" s="115"/>
      <c r="P4063" s="115"/>
      <c r="Z4063" s="143"/>
      <c r="AA4063" s="143"/>
      <c r="AB4063" s="143"/>
      <c r="AC4063" s="37"/>
    </row>
    <row r="4064" spans="1:29">
      <c r="A4064" s="442"/>
      <c r="B4064" s="433"/>
      <c r="C4064" s="433"/>
      <c r="D4064" s="433"/>
      <c r="E4064" s="433"/>
      <c r="F4064" s="433"/>
      <c r="G4064" s="433"/>
      <c r="H4064" s="115"/>
      <c r="I4064" s="115"/>
      <c r="J4064" s="115"/>
      <c r="K4064" s="115"/>
      <c r="L4064" s="115"/>
      <c r="M4064" s="115"/>
      <c r="N4064" s="115"/>
      <c r="O4064" s="115"/>
      <c r="P4064" s="115"/>
      <c r="Z4064" s="143"/>
      <c r="AA4064" s="143"/>
      <c r="AB4064" s="143"/>
      <c r="AC4064" s="37"/>
    </row>
    <row r="4065" spans="1:29">
      <c r="A4065" s="442"/>
      <c r="B4065" s="448" t="s">
        <v>720</v>
      </c>
      <c r="C4065" s="448"/>
      <c r="D4065" s="448"/>
      <c r="E4065" s="448"/>
      <c r="F4065" s="448"/>
      <c r="G4065" s="448"/>
      <c r="H4065" s="152">
        <f t="shared" ref="H4065:P4065" si="260">H4055+H4057+H4059+H4061+H4063</f>
        <v>5</v>
      </c>
      <c r="I4065" s="152">
        <f t="shared" si="260"/>
        <v>5</v>
      </c>
      <c r="J4065" s="152">
        <f t="shared" si="260"/>
        <v>3</v>
      </c>
      <c r="K4065" s="152">
        <f t="shared" si="260"/>
        <v>3</v>
      </c>
      <c r="L4065" s="152">
        <f t="shared" si="260"/>
        <v>3</v>
      </c>
      <c r="M4065" s="152">
        <f t="shared" si="260"/>
        <v>3</v>
      </c>
      <c r="N4065" s="152">
        <f t="shared" si="260"/>
        <v>0</v>
      </c>
      <c r="O4065" s="152">
        <f t="shared" si="260"/>
        <v>0</v>
      </c>
      <c r="P4065" s="152">
        <f t="shared" si="260"/>
        <v>0</v>
      </c>
      <c r="Z4065" s="143"/>
      <c r="AA4065" s="143"/>
      <c r="AB4065" s="143"/>
      <c r="AC4065" s="37"/>
    </row>
    <row r="4066" spans="1:29">
      <c r="A4066" s="442"/>
      <c r="B4066" s="439" t="s">
        <v>695</v>
      </c>
      <c r="C4066" s="439"/>
      <c r="D4066" s="439"/>
      <c r="E4066" s="439"/>
      <c r="F4066" s="439"/>
      <c r="G4066" s="439"/>
      <c r="H4066" s="117">
        <f t="shared" ref="H4066:P4066" si="261">H4056+H4058+H4060+H4062+H4064</f>
        <v>7975.0000000000009</v>
      </c>
      <c r="I4066" s="117">
        <f t="shared" si="261"/>
        <v>1812.5</v>
      </c>
      <c r="J4066" s="117">
        <f t="shared" si="261"/>
        <v>435</v>
      </c>
      <c r="K4066" s="117">
        <f t="shared" si="261"/>
        <v>217.5</v>
      </c>
      <c r="L4066" s="117">
        <f t="shared" si="261"/>
        <v>217.5</v>
      </c>
      <c r="M4066" s="117">
        <f t="shared" si="261"/>
        <v>217.5</v>
      </c>
      <c r="N4066" s="117">
        <f t="shared" si="261"/>
        <v>0</v>
      </c>
      <c r="O4066" s="117">
        <f t="shared" si="261"/>
        <v>0</v>
      </c>
      <c r="P4066" s="117">
        <f t="shared" si="261"/>
        <v>0</v>
      </c>
      <c r="R4066" s="141"/>
      <c r="Z4066" s="143"/>
      <c r="AA4066" s="143"/>
      <c r="AB4066" s="143"/>
      <c r="AC4066" s="37"/>
    </row>
    <row r="4067" spans="1:29">
      <c r="A4067" s="442"/>
      <c r="B4067" s="449" t="s">
        <v>746</v>
      </c>
      <c r="C4067" s="449"/>
      <c r="D4067" s="449"/>
      <c r="E4067" s="449"/>
      <c r="F4067" s="449"/>
      <c r="G4067" s="449"/>
      <c r="H4067" s="470">
        <f>H4066</f>
        <v>7975.0000000000009</v>
      </c>
      <c r="I4067" s="470"/>
      <c r="J4067" s="470"/>
      <c r="K4067" s="470"/>
      <c r="L4067" s="470"/>
      <c r="M4067" s="470"/>
      <c r="N4067" s="470"/>
      <c r="O4067" s="470"/>
      <c r="P4067" s="470"/>
      <c r="Z4067" s="143"/>
      <c r="AA4067" s="143"/>
      <c r="AB4067" s="143"/>
      <c r="AC4067" s="37"/>
    </row>
    <row r="4068" spans="1:29">
      <c r="A4068" s="442"/>
      <c r="B4068" s="449" t="s">
        <v>747</v>
      </c>
      <c r="C4068" s="449"/>
      <c r="D4068" s="449"/>
      <c r="E4068" s="449"/>
      <c r="F4068" s="449"/>
      <c r="G4068" s="449"/>
      <c r="H4068" s="470">
        <f>SUM(I4066:M4066)</f>
        <v>2900</v>
      </c>
      <c r="I4068" s="470"/>
      <c r="J4068" s="470"/>
      <c r="K4068" s="470"/>
      <c r="L4068" s="470"/>
      <c r="M4068" s="470"/>
      <c r="N4068" s="470"/>
      <c r="O4068" s="470"/>
      <c r="P4068" s="470"/>
      <c r="Z4068" s="143"/>
      <c r="AA4068" s="143"/>
      <c r="AB4068" s="143"/>
      <c r="AC4068" s="37"/>
    </row>
    <row r="4069" spans="1:29">
      <c r="A4069" s="442"/>
      <c r="B4069" s="449" t="s">
        <v>748</v>
      </c>
      <c r="C4069" s="449"/>
      <c r="D4069" s="449"/>
      <c r="E4069" s="449"/>
      <c r="F4069" s="449"/>
      <c r="G4069" s="449"/>
      <c r="H4069" s="470">
        <f>SUM(N4065:O4065)</f>
        <v>0</v>
      </c>
      <c r="I4069" s="470"/>
      <c r="J4069" s="470"/>
      <c r="K4069" s="470"/>
      <c r="L4069" s="470"/>
      <c r="M4069" s="470"/>
      <c r="N4069" s="470"/>
      <c r="O4069" s="470"/>
      <c r="P4069" s="470"/>
      <c r="Z4069" s="143"/>
      <c r="AA4069" s="143"/>
      <c r="AB4069" s="143"/>
      <c r="AC4069" s="37"/>
    </row>
    <row r="4070" spans="1:29">
      <c r="A4070" s="442"/>
      <c r="B4070" s="439" t="s">
        <v>721</v>
      </c>
      <c r="C4070" s="439"/>
      <c r="D4070" s="439"/>
      <c r="E4070" s="439"/>
      <c r="F4070" s="439"/>
      <c r="G4070" s="439"/>
      <c r="H4070" s="470">
        <f>SUM(H4067:O4069)</f>
        <v>10875</v>
      </c>
      <c r="I4070" s="470"/>
      <c r="J4070" s="470"/>
      <c r="K4070" s="470"/>
      <c r="L4070" s="470"/>
      <c r="M4070" s="470"/>
      <c r="N4070" s="470"/>
      <c r="O4070" s="470"/>
      <c r="P4070" s="470"/>
      <c r="Z4070" s="143"/>
      <c r="AA4070" s="143"/>
      <c r="AB4070" s="143"/>
      <c r="AC4070" s="37"/>
    </row>
    <row r="4071" spans="1:29">
      <c r="A4071" s="442"/>
      <c r="B4071" s="450" t="s">
        <v>749</v>
      </c>
      <c r="C4071" s="450"/>
      <c r="D4071" s="450"/>
      <c r="E4071" s="450"/>
      <c r="F4071" s="450"/>
      <c r="G4071" s="450"/>
      <c r="H4071" s="471">
        <f>H4070/G4053</f>
        <v>0.75</v>
      </c>
      <c r="I4071" s="471"/>
      <c r="J4071" s="471"/>
      <c r="K4071" s="471"/>
      <c r="L4071" s="471"/>
      <c r="M4071" s="471"/>
      <c r="N4071" s="471"/>
      <c r="O4071" s="471"/>
      <c r="P4071" s="471"/>
      <c r="Z4071" s="143"/>
      <c r="AA4071" s="143"/>
      <c r="AB4071" s="143"/>
      <c r="AC4071" s="37"/>
    </row>
    <row r="4072" spans="1:29" s="129" customFormat="1">
      <c r="A4072" s="121"/>
      <c r="B4072" s="121"/>
      <c r="C4072" s="121"/>
      <c r="D4072" s="121"/>
      <c r="E4072" s="121"/>
      <c r="F4072" s="122"/>
      <c r="G4072" s="122"/>
      <c r="H4072" s="123"/>
      <c r="I4072" s="124"/>
      <c r="J4072" s="124"/>
      <c r="K4072" s="124"/>
      <c r="L4072" s="125"/>
      <c r="M4072" s="125"/>
      <c r="N4072" s="127"/>
      <c r="O4072" s="127"/>
      <c r="P4072" s="127"/>
      <c r="Q4072" s="127"/>
      <c r="R4072" s="127"/>
      <c r="S4072" s="127"/>
      <c r="T4072" s="127"/>
      <c r="U4072" s="127"/>
      <c r="V4072" s="127"/>
      <c r="W4072" s="127"/>
      <c r="X4072" s="127"/>
      <c r="Y4072" s="127"/>
      <c r="Z4072" s="143"/>
      <c r="AA4072" s="143"/>
      <c r="AB4072" s="143"/>
      <c r="AC4072" s="37"/>
    </row>
    <row r="4073" spans="1:29" ht="15" customHeight="1">
      <c r="A4073" s="422" t="s">
        <v>678</v>
      </c>
      <c r="B4073" s="422" t="s">
        <v>679</v>
      </c>
      <c r="C4073" s="422" t="s">
        <v>680</v>
      </c>
      <c r="D4073" s="422" t="s">
        <v>681</v>
      </c>
      <c r="E4073" s="422" t="s">
        <v>682</v>
      </c>
      <c r="F4073" s="423" t="s">
        <v>683</v>
      </c>
      <c r="G4073" s="423" t="s">
        <v>684</v>
      </c>
      <c r="H4073" s="138">
        <v>0.55000000000000004</v>
      </c>
      <c r="I4073" s="451">
        <v>0.25</v>
      </c>
      <c r="J4073" s="451"/>
      <c r="K4073" s="451"/>
      <c r="L4073" s="451"/>
      <c r="M4073" s="444">
        <v>0.1</v>
      </c>
      <c r="N4073" s="444"/>
      <c r="O4073" s="139">
        <v>0.1</v>
      </c>
      <c r="P4073" s="102"/>
      <c r="Z4073" s="143"/>
      <c r="AA4073" s="143"/>
      <c r="AB4073" s="143"/>
      <c r="AC4073" s="37"/>
    </row>
    <row r="4074" spans="1:29" ht="14.25" customHeight="1">
      <c r="A4074" s="422"/>
      <c r="B4074" s="422"/>
      <c r="C4074" s="422"/>
      <c r="D4074" s="422"/>
      <c r="E4074" s="422"/>
      <c r="F4074" s="422"/>
      <c r="G4074" s="422"/>
      <c r="H4074" s="445" t="s">
        <v>727</v>
      </c>
      <c r="I4074" s="452" t="s">
        <v>728</v>
      </c>
      <c r="J4074" s="452"/>
      <c r="K4074" s="452"/>
      <c r="L4074" s="452"/>
      <c r="M4074" s="446" t="s">
        <v>729</v>
      </c>
      <c r="N4074" s="446"/>
      <c r="O4074" s="447" t="s">
        <v>730</v>
      </c>
      <c r="P4074" s="102"/>
      <c r="Z4074" s="143"/>
      <c r="AA4074" s="143"/>
      <c r="AB4074" s="143"/>
      <c r="AC4074" s="37"/>
    </row>
    <row r="4075" spans="1:29" ht="67.5" customHeight="1">
      <c r="A4075" s="442" t="s">
        <v>521</v>
      </c>
      <c r="B4075" s="525" t="s">
        <v>788</v>
      </c>
      <c r="C4075" s="428">
        <v>9</v>
      </c>
      <c r="D4075" s="428">
        <v>5</v>
      </c>
      <c r="E4075" s="474" t="s">
        <v>618</v>
      </c>
      <c r="F4075" s="429">
        <v>3160</v>
      </c>
      <c r="G4075" s="429">
        <f>D4075*F4075</f>
        <v>15800</v>
      </c>
      <c r="H4075" s="445"/>
      <c r="I4075" s="154" t="s">
        <v>732</v>
      </c>
      <c r="J4075" s="154" t="s">
        <v>800</v>
      </c>
      <c r="K4075" s="154" t="s">
        <v>734</v>
      </c>
      <c r="L4075" s="154" t="s">
        <v>735</v>
      </c>
      <c r="M4075" s="144" t="s">
        <v>736</v>
      </c>
      <c r="N4075" s="144" t="s">
        <v>737</v>
      </c>
      <c r="O4075" s="447"/>
      <c r="P4075" s="102"/>
      <c r="Z4075" s="143"/>
      <c r="AA4075" s="143"/>
      <c r="AB4075" s="143"/>
      <c r="AC4075" s="37"/>
    </row>
    <row r="4076" spans="1:29" ht="39" customHeight="1">
      <c r="A4076" s="442"/>
      <c r="B4076" s="525"/>
      <c r="C4076" s="525"/>
      <c r="D4076" s="525"/>
      <c r="E4076" s="525"/>
      <c r="F4076" s="525"/>
      <c r="G4076" s="525"/>
      <c r="H4076" s="525"/>
      <c r="I4076" s="153">
        <v>0.5</v>
      </c>
      <c r="J4076" s="153">
        <v>0.2</v>
      </c>
      <c r="K4076" s="153">
        <v>0.2</v>
      </c>
      <c r="L4076" s="153">
        <v>0.1</v>
      </c>
      <c r="M4076" s="144">
        <v>0.9</v>
      </c>
      <c r="N4076" s="144">
        <v>0.1</v>
      </c>
      <c r="O4076" s="447"/>
      <c r="P4076" s="102"/>
      <c r="Z4076" s="143"/>
      <c r="AA4076" s="143"/>
      <c r="AB4076" s="143"/>
      <c r="AC4076" s="37"/>
    </row>
    <row r="4077" spans="1:29">
      <c r="A4077" s="442"/>
      <c r="B4077" s="432" t="s">
        <v>738</v>
      </c>
      <c r="C4077" s="432"/>
      <c r="D4077" s="432"/>
      <c r="E4077" s="432"/>
      <c r="F4077" s="432"/>
      <c r="G4077" s="432"/>
      <c r="H4077" s="158">
        <v>5</v>
      </c>
      <c r="I4077" s="115"/>
      <c r="J4077" s="115"/>
      <c r="K4077" s="115"/>
      <c r="L4077" s="115"/>
      <c r="M4077" s="115"/>
      <c r="N4077" s="115"/>
      <c r="O4077" s="115"/>
      <c r="P4077" s="102"/>
      <c r="Z4077" s="143"/>
      <c r="AA4077" s="143"/>
      <c r="AB4077" s="143"/>
      <c r="AC4077" s="37"/>
    </row>
    <row r="4078" spans="1:29">
      <c r="A4078" s="442"/>
      <c r="B4078" s="433" t="s">
        <v>739</v>
      </c>
      <c r="C4078" s="433"/>
      <c r="D4078" s="433"/>
      <c r="E4078" s="433"/>
      <c r="F4078" s="433"/>
      <c r="G4078" s="433"/>
      <c r="H4078" s="157">
        <f>(H4077/D4075)*G4075*H4073</f>
        <v>8690</v>
      </c>
      <c r="I4078" s="115"/>
      <c r="J4078" s="115"/>
      <c r="K4078" s="115"/>
      <c r="L4078" s="115"/>
      <c r="M4078" s="115"/>
      <c r="N4078" s="115"/>
      <c r="O4078" s="115"/>
      <c r="P4078" s="102"/>
      <c r="Z4078" s="143"/>
      <c r="AA4078" s="143"/>
      <c r="AB4078" s="143"/>
      <c r="AC4078" s="37"/>
    </row>
    <row r="4079" spans="1:29">
      <c r="A4079" s="442"/>
      <c r="B4079" s="432" t="s">
        <v>762</v>
      </c>
      <c r="C4079" s="432"/>
      <c r="D4079" s="432"/>
      <c r="E4079" s="432"/>
      <c r="F4079" s="432"/>
      <c r="G4079" s="432"/>
      <c r="H4079" s="115"/>
      <c r="I4079" s="130">
        <v>5</v>
      </c>
      <c r="J4079" s="115"/>
      <c r="K4079" s="130">
        <v>3</v>
      </c>
      <c r="L4079" s="115"/>
      <c r="M4079" s="115"/>
      <c r="N4079" s="115"/>
      <c r="O4079" s="115"/>
      <c r="P4079" s="102"/>
      <c r="Z4079" s="143"/>
      <c r="AA4079" s="143"/>
      <c r="AB4079" s="143"/>
      <c r="AC4079" s="37"/>
    </row>
    <row r="4080" spans="1:29">
      <c r="A4080" s="442"/>
      <c r="B4080" s="433" t="s">
        <v>763</v>
      </c>
      <c r="C4080" s="433"/>
      <c r="D4080" s="433"/>
      <c r="E4080" s="433"/>
      <c r="F4080" s="433"/>
      <c r="G4080" s="433"/>
      <c r="H4080" s="115"/>
      <c r="I4080" s="246">
        <f>(I4079/D4075)*G4075*I4073*I4076</f>
        <v>1975</v>
      </c>
      <c r="J4080" s="115"/>
      <c r="K4080" s="246">
        <f>(K4079/D4075)*G4075*I4073*K4076</f>
        <v>474</v>
      </c>
      <c r="L4080" s="115"/>
      <c r="M4080" s="115"/>
      <c r="N4080" s="115"/>
      <c r="O4080" s="115"/>
      <c r="P4080" s="102"/>
      <c r="Z4080" s="143"/>
      <c r="AA4080" s="143"/>
      <c r="AB4080" s="143"/>
      <c r="AC4080" s="37"/>
    </row>
    <row r="4081" spans="1:29">
      <c r="A4081" s="442"/>
      <c r="B4081" s="432"/>
      <c r="C4081" s="432"/>
      <c r="D4081" s="432"/>
      <c r="E4081" s="432"/>
      <c r="F4081" s="432"/>
      <c r="G4081" s="432"/>
      <c r="H4081" s="115"/>
      <c r="I4081" s="115"/>
      <c r="J4081" s="115"/>
      <c r="K4081" s="115"/>
      <c r="L4081" s="115"/>
      <c r="M4081" s="115"/>
      <c r="N4081" s="115"/>
      <c r="O4081" s="115"/>
      <c r="P4081" s="102"/>
      <c r="Z4081" s="143"/>
      <c r="AA4081" s="143"/>
      <c r="AB4081" s="143"/>
      <c r="AC4081" s="37"/>
    </row>
    <row r="4082" spans="1:29">
      <c r="A4082" s="442"/>
      <c r="B4082" s="433"/>
      <c r="C4082" s="433"/>
      <c r="D4082" s="433"/>
      <c r="E4082" s="433"/>
      <c r="F4082" s="433"/>
      <c r="G4082" s="433"/>
      <c r="H4082" s="115"/>
      <c r="I4082" s="115"/>
      <c r="J4082" s="115"/>
      <c r="K4082" s="115"/>
      <c r="L4082" s="115"/>
      <c r="M4082" s="115"/>
      <c r="N4082" s="115"/>
      <c r="O4082" s="115"/>
      <c r="P4082" s="102"/>
      <c r="Z4082" s="143"/>
      <c r="AA4082" s="143"/>
      <c r="AB4082" s="143"/>
      <c r="AC4082" s="37"/>
    </row>
    <row r="4083" spans="1:29">
      <c r="A4083" s="442"/>
      <c r="B4083" s="432"/>
      <c r="C4083" s="432"/>
      <c r="D4083" s="432"/>
      <c r="E4083" s="432"/>
      <c r="F4083" s="432"/>
      <c r="G4083" s="432"/>
      <c r="H4083" s="115"/>
      <c r="I4083" s="115"/>
      <c r="J4083" s="115"/>
      <c r="K4083" s="115"/>
      <c r="L4083" s="115"/>
      <c r="M4083" s="115"/>
      <c r="N4083" s="115"/>
      <c r="O4083" s="115"/>
      <c r="P4083" s="102"/>
      <c r="Z4083" s="143"/>
      <c r="AA4083" s="143"/>
      <c r="AB4083" s="143"/>
      <c r="AC4083" s="37"/>
    </row>
    <row r="4084" spans="1:29">
      <c r="A4084" s="442"/>
      <c r="B4084" s="433"/>
      <c r="C4084" s="433"/>
      <c r="D4084" s="433"/>
      <c r="E4084" s="433"/>
      <c r="F4084" s="433"/>
      <c r="G4084" s="433"/>
      <c r="H4084" s="115"/>
      <c r="I4084" s="115"/>
      <c r="J4084" s="115"/>
      <c r="K4084" s="115"/>
      <c r="L4084" s="115"/>
      <c r="M4084" s="115"/>
      <c r="N4084" s="115"/>
      <c r="O4084" s="115"/>
      <c r="P4084" s="102"/>
      <c r="Z4084" s="143"/>
      <c r="AA4084" s="143"/>
      <c r="AB4084" s="143"/>
      <c r="AC4084" s="37"/>
    </row>
    <row r="4085" spans="1:29">
      <c r="A4085" s="442"/>
      <c r="B4085" s="432"/>
      <c r="C4085" s="432"/>
      <c r="D4085" s="432"/>
      <c r="E4085" s="432"/>
      <c r="F4085" s="432"/>
      <c r="G4085" s="432"/>
      <c r="H4085" s="115"/>
      <c r="I4085" s="115"/>
      <c r="J4085" s="115"/>
      <c r="K4085" s="115"/>
      <c r="L4085" s="115"/>
      <c r="M4085" s="115"/>
      <c r="N4085" s="115"/>
      <c r="O4085" s="115"/>
      <c r="P4085" s="102"/>
      <c r="Z4085" s="143"/>
      <c r="AA4085" s="143"/>
      <c r="AB4085" s="143"/>
      <c r="AC4085" s="37"/>
    </row>
    <row r="4086" spans="1:29">
      <c r="A4086" s="442"/>
      <c r="B4086" s="433"/>
      <c r="C4086" s="433"/>
      <c r="D4086" s="433"/>
      <c r="E4086" s="433"/>
      <c r="F4086" s="433"/>
      <c r="G4086" s="433"/>
      <c r="H4086" s="115"/>
      <c r="I4086" s="115"/>
      <c r="J4086" s="115"/>
      <c r="K4086" s="115"/>
      <c r="L4086" s="115"/>
      <c r="M4086" s="115"/>
      <c r="N4086" s="115"/>
      <c r="O4086" s="115"/>
      <c r="P4086" s="102"/>
      <c r="Z4086" s="143"/>
      <c r="AA4086" s="143"/>
      <c r="AB4086" s="143"/>
      <c r="AC4086" s="37"/>
    </row>
    <row r="4087" spans="1:29">
      <c r="A4087" s="442"/>
      <c r="B4087" s="448" t="s">
        <v>720</v>
      </c>
      <c r="C4087" s="448"/>
      <c r="D4087" s="448"/>
      <c r="E4087" s="448"/>
      <c r="F4087" s="448"/>
      <c r="G4087" s="448"/>
      <c r="H4087" s="152">
        <f t="shared" ref="H4087:O4088" si="262">H4077+H4079+H4081+H4083+H4085</f>
        <v>5</v>
      </c>
      <c r="I4087" s="152">
        <f t="shared" si="262"/>
        <v>5</v>
      </c>
      <c r="J4087" s="152">
        <f t="shared" si="262"/>
        <v>0</v>
      </c>
      <c r="K4087" s="152">
        <f t="shared" si="262"/>
        <v>3</v>
      </c>
      <c r="L4087" s="152">
        <f t="shared" si="262"/>
        <v>0</v>
      </c>
      <c r="M4087" s="152">
        <f t="shared" si="262"/>
        <v>0</v>
      </c>
      <c r="N4087" s="152">
        <f t="shared" si="262"/>
        <v>0</v>
      </c>
      <c r="O4087" s="152">
        <f t="shared" si="262"/>
        <v>0</v>
      </c>
      <c r="P4087" s="102"/>
      <c r="Z4087" s="143"/>
      <c r="AA4087" s="143"/>
      <c r="AB4087" s="143"/>
      <c r="AC4087" s="37"/>
    </row>
    <row r="4088" spans="1:29">
      <c r="A4088" s="442"/>
      <c r="B4088" s="439" t="s">
        <v>695</v>
      </c>
      <c r="C4088" s="439"/>
      <c r="D4088" s="439"/>
      <c r="E4088" s="439"/>
      <c r="F4088" s="439"/>
      <c r="G4088" s="439"/>
      <c r="H4088" s="117">
        <f t="shared" si="262"/>
        <v>8690</v>
      </c>
      <c r="I4088" s="117">
        <f t="shared" si="262"/>
        <v>1975</v>
      </c>
      <c r="J4088" s="117">
        <f t="shared" si="262"/>
        <v>0</v>
      </c>
      <c r="K4088" s="117">
        <f t="shared" si="262"/>
        <v>474</v>
      </c>
      <c r="L4088" s="117">
        <f t="shared" si="262"/>
        <v>0</v>
      </c>
      <c r="M4088" s="117">
        <f t="shared" si="262"/>
        <v>0</v>
      </c>
      <c r="N4088" s="117">
        <f t="shared" si="262"/>
        <v>0</v>
      </c>
      <c r="O4088" s="117">
        <f t="shared" si="262"/>
        <v>0</v>
      </c>
      <c r="P4088" s="102"/>
      <c r="Q4088" s="141"/>
      <c r="Z4088" s="143"/>
      <c r="AA4088" s="143"/>
      <c r="AB4088" s="143"/>
      <c r="AC4088" s="37"/>
    </row>
    <row r="4089" spans="1:29">
      <c r="A4089" s="442"/>
      <c r="B4089" s="449" t="s">
        <v>746</v>
      </c>
      <c r="C4089" s="449"/>
      <c r="D4089" s="449"/>
      <c r="E4089" s="449"/>
      <c r="F4089" s="449"/>
      <c r="G4089" s="449"/>
      <c r="H4089" s="440">
        <f>H4088</f>
        <v>8690</v>
      </c>
      <c r="I4089" s="440"/>
      <c r="J4089" s="440"/>
      <c r="K4089" s="440"/>
      <c r="L4089" s="440"/>
      <c r="M4089" s="440"/>
      <c r="N4089" s="440"/>
      <c r="O4089" s="440"/>
      <c r="P4089" s="102"/>
      <c r="Z4089" s="143"/>
      <c r="AA4089" s="143"/>
      <c r="AB4089" s="143"/>
      <c r="AC4089" s="37"/>
    </row>
    <row r="4090" spans="1:29">
      <c r="A4090" s="442"/>
      <c r="B4090" s="449" t="s">
        <v>747</v>
      </c>
      <c r="C4090" s="449"/>
      <c r="D4090" s="449"/>
      <c r="E4090" s="449"/>
      <c r="F4090" s="449"/>
      <c r="G4090" s="449"/>
      <c r="H4090" s="440">
        <f>SUM(I4088:M4088)</f>
        <v>2449</v>
      </c>
      <c r="I4090" s="440"/>
      <c r="J4090" s="440"/>
      <c r="K4090" s="440"/>
      <c r="L4090" s="440"/>
      <c r="M4090" s="440"/>
      <c r="N4090" s="440"/>
      <c r="O4090" s="440"/>
      <c r="P4090" s="102"/>
      <c r="Z4090" s="143"/>
      <c r="AA4090" s="143"/>
      <c r="AB4090" s="143"/>
      <c r="AC4090" s="37"/>
    </row>
    <row r="4091" spans="1:29">
      <c r="A4091" s="442"/>
      <c r="B4091" s="449" t="s">
        <v>748</v>
      </c>
      <c r="C4091" s="449"/>
      <c r="D4091" s="449"/>
      <c r="E4091" s="449"/>
      <c r="F4091" s="449"/>
      <c r="G4091" s="449"/>
      <c r="H4091" s="440">
        <f>SUM(N4087:O4087)</f>
        <v>0</v>
      </c>
      <c r="I4091" s="440"/>
      <c r="J4091" s="440"/>
      <c r="K4091" s="440"/>
      <c r="L4091" s="440"/>
      <c r="M4091" s="440"/>
      <c r="N4091" s="440"/>
      <c r="O4091" s="440"/>
      <c r="P4091" s="102"/>
      <c r="Z4091" s="143"/>
      <c r="AA4091" s="143"/>
      <c r="AB4091" s="143"/>
      <c r="AC4091" s="37"/>
    </row>
    <row r="4092" spans="1:29">
      <c r="A4092" s="442"/>
      <c r="B4092" s="439" t="s">
        <v>721</v>
      </c>
      <c r="C4092" s="439"/>
      <c r="D4092" s="439"/>
      <c r="E4092" s="439"/>
      <c r="F4092" s="439"/>
      <c r="G4092" s="439"/>
      <c r="H4092" s="440">
        <f>SUM(H4089:O4091)</f>
        <v>11139</v>
      </c>
      <c r="I4092" s="440"/>
      <c r="J4092" s="440"/>
      <c r="K4092" s="440"/>
      <c r="L4092" s="440"/>
      <c r="M4092" s="440"/>
      <c r="N4092" s="440"/>
      <c r="O4092" s="440"/>
      <c r="P4092" s="102"/>
      <c r="Z4092" s="143"/>
      <c r="AA4092" s="143"/>
      <c r="AB4092" s="143"/>
      <c r="AC4092" s="37"/>
    </row>
    <row r="4093" spans="1:29">
      <c r="A4093" s="442"/>
      <c r="B4093" s="450" t="s">
        <v>749</v>
      </c>
      <c r="C4093" s="450"/>
      <c r="D4093" s="450"/>
      <c r="E4093" s="450"/>
      <c r="F4093" s="450"/>
      <c r="G4093" s="450"/>
      <c r="H4093" s="443">
        <f>H4092/G4075</f>
        <v>0.70499999999999996</v>
      </c>
      <c r="I4093" s="443"/>
      <c r="J4093" s="443"/>
      <c r="K4093" s="443"/>
      <c r="L4093" s="443"/>
      <c r="M4093" s="443"/>
      <c r="N4093" s="443"/>
      <c r="O4093" s="443"/>
      <c r="P4093" s="102"/>
      <c r="Z4093" s="143"/>
      <c r="AA4093" s="143"/>
      <c r="AB4093" s="143"/>
      <c r="AC4093" s="37"/>
    </row>
    <row r="4094" spans="1:29" s="129" customFormat="1">
      <c r="A4094" s="121"/>
      <c r="B4094" s="121"/>
      <c r="C4094" s="121"/>
      <c r="D4094" s="121"/>
      <c r="E4094" s="121"/>
      <c r="F4094" s="122"/>
      <c r="G4094" s="122"/>
      <c r="H4094" s="123"/>
      <c r="I4094" s="124"/>
      <c r="J4094" s="124"/>
      <c r="K4094" s="124"/>
      <c r="L4094" s="125"/>
      <c r="M4094" s="125"/>
      <c r="N4094" s="127"/>
      <c r="O4094" s="127"/>
      <c r="P4094" s="127"/>
      <c r="Q4094" s="127"/>
      <c r="R4094" s="127"/>
      <c r="S4094" s="127"/>
      <c r="T4094" s="127"/>
      <c r="U4094" s="127"/>
      <c r="V4094" s="127"/>
      <c r="W4094" s="127"/>
      <c r="X4094" s="127"/>
      <c r="Y4094" s="127"/>
      <c r="Z4094" s="143"/>
      <c r="AA4094" s="143"/>
      <c r="AB4094" s="143"/>
      <c r="AC4094" s="37"/>
    </row>
    <row r="4095" spans="1:29" ht="15" customHeight="1">
      <c r="A4095" s="422" t="s">
        <v>678</v>
      </c>
      <c r="B4095" s="422" t="s">
        <v>679</v>
      </c>
      <c r="C4095" s="422" t="s">
        <v>680</v>
      </c>
      <c r="D4095" s="422" t="s">
        <v>681</v>
      </c>
      <c r="E4095" s="422" t="s">
        <v>682</v>
      </c>
      <c r="F4095" s="423" t="s">
        <v>683</v>
      </c>
      <c r="G4095" s="423" t="s">
        <v>684</v>
      </c>
      <c r="H4095" s="138">
        <v>0.55000000000000004</v>
      </c>
      <c r="I4095" s="451">
        <v>0.25</v>
      </c>
      <c r="J4095" s="451"/>
      <c r="K4095" s="451"/>
      <c r="L4095" s="451"/>
      <c r="M4095" s="444">
        <v>0.1</v>
      </c>
      <c r="N4095" s="444"/>
      <c r="O4095" s="139">
        <v>0.1</v>
      </c>
      <c r="P4095" s="102"/>
      <c r="Z4095" s="143"/>
      <c r="AA4095" s="143"/>
      <c r="AB4095" s="143"/>
      <c r="AC4095" s="37"/>
    </row>
    <row r="4096" spans="1:29" ht="14.25" customHeight="1">
      <c r="A4096" s="422"/>
      <c r="B4096" s="422"/>
      <c r="C4096" s="422"/>
      <c r="D4096" s="422"/>
      <c r="E4096" s="422"/>
      <c r="F4096" s="422"/>
      <c r="G4096" s="422"/>
      <c r="H4096" s="445" t="s">
        <v>727</v>
      </c>
      <c r="I4096" s="452" t="s">
        <v>728</v>
      </c>
      <c r="J4096" s="452"/>
      <c r="K4096" s="452"/>
      <c r="L4096" s="452"/>
      <c r="M4096" s="446" t="s">
        <v>729</v>
      </c>
      <c r="N4096" s="446"/>
      <c r="O4096" s="447" t="s">
        <v>730</v>
      </c>
      <c r="P4096" s="102"/>
      <c r="Z4096" s="143"/>
      <c r="AA4096" s="143"/>
      <c r="AB4096" s="143"/>
      <c r="AC4096" s="37"/>
    </row>
    <row r="4097" spans="1:29" ht="67.5" customHeight="1">
      <c r="A4097" s="442" t="s">
        <v>522</v>
      </c>
      <c r="B4097" s="525" t="s">
        <v>792</v>
      </c>
      <c r="C4097" s="428">
        <v>6</v>
      </c>
      <c r="D4097" s="428">
        <v>4</v>
      </c>
      <c r="E4097" s="474" t="s">
        <v>618</v>
      </c>
      <c r="F4097" s="429">
        <v>190</v>
      </c>
      <c r="G4097" s="429">
        <f>D4097*F4097</f>
        <v>760</v>
      </c>
      <c r="H4097" s="445"/>
      <c r="I4097" s="154" t="s">
        <v>732</v>
      </c>
      <c r="J4097" s="154" t="s">
        <v>800</v>
      </c>
      <c r="K4097" s="154" t="s">
        <v>734</v>
      </c>
      <c r="L4097" s="154" t="s">
        <v>735</v>
      </c>
      <c r="M4097" s="144" t="s">
        <v>736</v>
      </c>
      <c r="N4097" s="144" t="s">
        <v>737</v>
      </c>
      <c r="O4097" s="447"/>
      <c r="P4097" s="102"/>
      <c r="Z4097" s="143"/>
      <c r="AA4097" s="143"/>
      <c r="AB4097" s="143"/>
      <c r="AC4097" s="37"/>
    </row>
    <row r="4098" spans="1:29" ht="39" customHeight="1">
      <c r="A4098" s="442"/>
      <c r="B4098" s="525"/>
      <c r="C4098" s="525"/>
      <c r="D4098" s="525"/>
      <c r="E4098" s="525"/>
      <c r="F4098" s="525"/>
      <c r="G4098" s="525"/>
      <c r="H4098" s="525"/>
      <c r="I4098" s="153">
        <v>0.5</v>
      </c>
      <c r="J4098" s="153">
        <v>0.2</v>
      </c>
      <c r="K4098" s="153">
        <v>0.2</v>
      </c>
      <c r="L4098" s="153">
        <v>0.1</v>
      </c>
      <c r="M4098" s="144">
        <v>0.9</v>
      </c>
      <c r="N4098" s="144">
        <v>0.1</v>
      </c>
      <c r="O4098" s="447"/>
      <c r="P4098" s="102"/>
      <c r="Z4098" s="143"/>
      <c r="AA4098" s="143"/>
      <c r="AB4098" s="143"/>
      <c r="AC4098" s="37"/>
    </row>
    <row r="4099" spans="1:29">
      <c r="A4099" s="442"/>
      <c r="B4099" s="432" t="s">
        <v>712</v>
      </c>
      <c r="C4099" s="432"/>
      <c r="D4099" s="432"/>
      <c r="E4099" s="432"/>
      <c r="F4099" s="432"/>
      <c r="G4099" s="432"/>
      <c r="H4099" s="148">
        <v>6</v>
      </c>
      <c r="I4099" s="149"/>
      <c r="J4099" s="149"/>
      <c r="K4099" s="149"/>
      <c r="L4099" s="149"/>
      <c r="M4099" s="149"/>
      <c r="N4099" s="149"/>
      <c r="O4099" s="149"/>
      <c r="P4099" s="102"/>
      <c r="Z4099" s="143"/>
      <c r="AA4099" s="143"/>
      <c r="AB4099" s="143"/>
      <c r="AC4099" s="37"/>
    </row>
    <row r="4100" spans="1:29">
      <c r="A4100" s="442"/>
      <c r="B4100" s="433" t="s">
        <v>713</v>
      </c>
      <c r="C4100" s="433"/>
      <c r="D4100" s="433"/>
      <c r="E4100" s="433"/>
      <c r="F4100" s="433"/>
      <c r="G4100" s="433"/>
      <c r="H4100" s="150">
        <f>(H4099/D4097)*G4097*H4095</f>
        <v>627</v>
      </c>
      <c r="I4100" s="149"/>
      <c r="J4100" s="149"/>
      <c r="K4100" s="149"/>
      <c r="L4100" s="149"/>
      <c r="M4100" s="149"/>
      <c r="N4100" s="149"/>
      <c r="O4100" s="149"/>
      <c r="P4100" s="102"/>
      <c r="Z4100" s="143"/>
      <c r="AA4100" s="143"/>
      <c r="AB4100" s="143"/>
      <c r="AC4100" s="37"/>
    </row>
    <row r="4101" spans="1:29">
      <c r="A4101" s="442"/>
      <c r="B4101" s="432" t="s">
        <v>762</v>
      </c>
      <c r="C4101" s="432"/>
      <c r="D4101" s="432"/>
      <c r="E4101" s="432"/>
      <c r="F4101" s="432"/>
      <c r="G4101" s="432"/>
      <c r="H4101" s="287">
        <f>-2</f>
        <v>-2</v>
      </c>
      <c r="I4101" s="130">
        <v>4</v>
      </c>
      <c r="J4101" s="149"/>
      <c r="K4101" s="130">
        <v>4</v>
      </c>
      <c r="L4101" s="149"/>
      <c r="M4101" s="149"/>
      <c r="N4101" s="149"/>
      <c r="O4101" s="149"/>
      <c r="P4101" s="102"/>
      <c r="Z4101" s="143"/>
      <c r="AA4101" s="143"/>
      <c r="AB4101" s="143"/>
      <c r="AC4101" s="37"/>
    </row>
    <row r="4102" spans="1:29">
      <c r="A4102" s="442"/>
      <c r="B4102" s="433" t="s">
        <v>763</v>
      </c>
      <c r="C4102" s="433"/>
      <c r="D4102" s="433"/>
      <c r="E4102" s="433"/>
      <c r="F4102" s="433"/>
      <c r="G4102" s="433"/>
      <c r="H4102" s="150">
        <f>(H4101/D4097)*G4097*H4095</f>
        <v>-209.00000000000003</v>
      </c>
      <c r="I4102" s="246">
        <f>(I4101/D4097)*G4097*I4095*I4098</f>
        <v>95</v>
      </c>
      <c r="J4102" s="149"/>
      <c r="K4102" s="246">
        <f>(K4101/D4097)*G4097*I4095*K4098</f>
        <v>38</v>
      </c>
      <c r="L4102" s="149"/>
      <c r="M4102" s="149"/>
      <c r="N4102" s="149"/>
      <c r="O4102" s="149"/>
      <c r="P4102" s="102"/>
      <c r="Z4102" s="143"/>
      <c r="AA4102" s="143"/>
      <c r="AB4102" s="143"/>
      <c r="AC4102" s="37"/>
    </row>
    <row r="4103" spans="1:29">
      <c r="A4103" s="442"/>
      <c r="B4103" s="432" t="s">
        <v>766</v>
      </c>
      <c r="C4103" s="432"/>
      <c r="D4103" s="432"/>
      <c r="E4103" s="432"/>
      <c r="F4103" s="432"/>
      <c r="G4103" s="432"/>
      <c r="H4103" s="149"/>
      <c r="I4103" s="149"/>
      <c r="J4103" s="130">
        <v>4</v>
      </c>
      <c r="K4103" s="149"/>
      <c r="L4103" s="130">
        <v>4</v>
      </c>
      <c r="M4103" s="149"/>
      <c r="N4103" s="149"/>
      <c r="O4103" s="149"/>
      <c r="P4103" s="102"/>
      <c r="Z4103" s="143"/>
      <c r="AA4103" s="143"/>
      <c r="AB4103" s="143"/>
      <c r="AC4103" s="37"/>
    </row>
    <row r="4104" spans="1:29">
      <c r="A4104" s="442"/>
      <c r="B4104" s="433" t="s">
        <v>767</v>
      </c>
      <c r="C4104" s="433"/>
      <c r="D4104" s="433"/>
      <c r="E4104" s="433"/>
      <c r="F4104" s="433"/>
      <c r="G4104" s="433"/>
      <c r="H4104" s="149"/>
      <c r="I4104" s="149"/>
      <c r="J4104" s="246">
        <f>(J4103/D4097)*G4097*I4095*J4098</f>
        <v>38</v>
      </c>
      <c r="K4104" s="149"/>
      <c r="L4104" s="246">
        <f>(L4103/D4097)*G4097*I4095*L4098</f>
        <v>19</v>
      </c>
      <c r="M4104" s="149"/>
      <c r="N4104" s="149"/>
      <c r="O4104" s="149"/>
      <c r="P4104" s="102"/>
      <c r="Z4104" s="143"/>
      <c r="AA4104" s="143"/>
      <c r="AB4104" s="143"/>
      <c r="AC4104" s="37"/>
    </row>
    <row r="4105" spans="1:29">
      <c r="A4105" s="442"/>
      <c r="B4105" s="432"/>
      <c r="C4105" s="432"/>
      <c r="D4105" s="432"/>
      <c r="E4105" s="432"/>
      <c r="F4105" s="432"/>
      <c r="G4105" s="432"/>
      <c r="H4105" s="149"/>
      <c r="I4105" s="149"/>
      <c r="J4105" s="149"/>
      <c r="K4105" s="149"/>
      <c r="L4105" s="149"/>
      <c r="M4105" s="149"/>
      <c r="N4105" s="149"/>
      <c r="O4105" s="149"/>
      <c r="P4105" s="102"/>
      <c r="Z4105" s="143"/>
      <c r="AA4105" s="143"/>
      <c r="AB4105" s="143"/>
      <c r="AC4105" s="37"/>
    </row>
    <row r="4106" spans="1:29">
      <c r="A4106" s="442"/>
      <c r="B4106" s="433"/>
      <c r="C4106" s="433"/>
      <c r="D4106" s="433"/>
      <c r="E4106" s="433"/>
      <c r="F4106" s="433"/>
      <c r="G4106" s="433"/>
      <c r="H4106" s="149"/>
      <c r="I4106" s="149"/>
      <c r="J4106" s="149"/>
      <c r="K4106" s="149"/>
      <c r="L4106" s="149"/>
      <c r="M4106" s="149"/>
      <c r="N4106" s="149"/>
      <c r="O4106" s="149"/>
      <c r="P4106" s="102"/>
      <c r="Z4106" s="143"/>
      <c r="AA4106" s="143"/>
      <c r="AB4106" s="143"/>
      <c r="AC4106" s="37"/>
    </row>
    <row r="4107" spans="1:29">
      <c r="A4107" s="442"/>
      <c r="B4107" s="432"/>
      <c r="C4107" s="432"/>
      <c r="D4107" s="432"/>
      <c r="E4107" s="432"/>
      <c r="F4107" s="432"/>
      <c r="G4107" s="432"/>
      <c r="H4107" s="149"/>
      <c r="I4107" s="149"/>
      <c r="J4107" s="149"/>
      <c r="K4107" s="149"/>
      <c r="L4107" s="149"/>
      <c r="M4107" s="149"/>
      <c r="N4107" s="149"/>
      <c r="O4107" s="149"/>
      <c r="P4107" s="102"/>
      <c r="Z4107" s="143"/>
      <c r="AA4107" s="143"/>
      <c r="AB4107" s="143"/>
      <c r="AC4107" s="37"/>
    </row>
    <row r="4108" spans="1:29">
      <c r="A4108" s="442"/>
      <c r="B4108" s="433"/>
      <c r="C4108" s="433"/>
      <c r="D4108" s="433"/>
      <c r="E4108" s="433"/>
      <c r="F4108" s="433"/>
      <c r="G4108" s="433"/>
      <c r="H4108" s="149"/>
      <c r="I4108" s="149"/>
      <c r="J4108" s="149"/>
      <c r="K4108" s="149"/>
      <c r="L4108" s="149"/>
      <c r="M4108" s="149"/>
      <c r="N4108" s="149"/>
      <c r="O4108" s="149"/>
      <c r="P4108" s="102"/>
      <c r="Z4108" s="143"/>
      <c r="AA4108" s="143"/>
      <c r="AB4108" s="143"/>
      <c r="AC4108" s="37"/>
    </row>
    <row r="4109" spans="1:29">
      <c r="A4109" s="442"/>
      <c r="B4109" s="448" t="s">
        <v>720</v>
      </c>
      <c r="C4109" s="448"/>
      <c r="D4109" s="448"/>
      <c r="E4109" s="448"/>
      <c r="F4109" s="448"/>
      <c r="G4109" s="448"/>
      <c r="H4109" s="152">
        <f t="shared" ref="H4109:O4110" si="263">H4099+H4101+H4103+H4105+H4107</f>
        <v>4</v>
      </c>
      <c r="I4109" s="152">
        <f t="shared" si="263"/>
        <v>4</v>
      </c>
      <c r="J4109" s="152">
        <f t="shared" si="263"/>
        <v>4</v>
      </c>
      <c r="K4109" s="152">
        <f t="shared" si="263"/>
        <v>4</v>
      </c>
      <c r="L4109" s="152">
        <f t="shared" si="263"/>
        <v>4</v>
      </c>
      <c r="M4109" s="152">
        <f t="shared" si="263"/>
        <v>0</v>
      </c>
      <c r="N4109" s="152">
        <f t="shared" si="263"/>
        <v>0</v>
      </c>
      <c r="O4109" s="152">
        <f t="shared" si="263"/>
        <v>0</v>
      </c>
      <c r="P4109" s="102"/>
      <c r="Z4109" s="143"/>
      <c r="AA4109" s="143"/>
      <c r="AB4109" s="143"/>
      <c r="AC4109" s="37"/>
    </row>
    <row r="4110" spans="1:29">
      <c r="A4110" s="442"/>
      <c r="B4110" s="439" t="s">
        <v>695</v>
      </c>
      <c r="C4110" s="439"/>
      <c r="D4110" s="439"/>
      <c r="E4110" s="439"/>
      <c r="F4110" s="439"/>
      <c r="G4110" s="439"/>
      <c r="H4110" s="117">
        <f t="shared" si="263"/>
        <v>418</v>
      </c>
      <c r="I4110" s="117">
        <f t="shared" si="263"/>
        <v>95</v>
      </c>
      <c r="J4110" s="117">
        <f t="shared" si="263"/>
        <v>38</v>
      </c>
      <c r="K4110" s="117">
        <f t="shared" si="263"/>
        <v>38</v>
      </c>
      <c r="L4110" s="117">
        <f t="shared" si="263"/>
        <v>19</v>
      </c>
      <c r="M4110" s="117">
        <f t="shared" si="263"/>
        <v>0</v>
      </c>
      <c r="N4110" s="117">
        <f t="shared" si="263"/>
        <v>0</v>
      </c>
      <c r="O4110" s="117">
        <f t="shared" si="263"/>
        <v>0</v>
      </c>
      <c r="P4110" s="102"/>
      <c r="U4110" s="141"/>
      <c r="Z4110" s="143"/>
      <c r="AA4110" s="143"/>
      <c r="AB4110" s="143"/>
      <c r="AC4110" s="37"/>
    </row>
    <row r="4111" spans="1:29">
      <c r="A4111" s="442"/>
      <c r="B4111" s="449" t="s">
        <v>746</v>
      </c>
      <c r="C4111" s="449"/>
      <c r="D4111" s="449"/>
      <c r="E4111" s="449"/>
      <c r="F4111" s="449"/>
      <c r="G4111" s="449"/>
      <c r="H4111" s="440">
        <f>H4110</f>
        <v>418</v>
      </c>
      <c r="I4111" s="440"/>
      <c r="J4111" s="440"/>
      <c r="K4111" s="440"/>
      <c r="L4111" s="440"/>
      <c r="M4111" s="440"/>
      <c r="N4111" s="440"/>
      <c r="O4111" s="440"/>
      <c r="P4111" s="102"/>
      <c r="Z4111" s="143"/>
      <c r="AA4111" s="143"/>
      <c r="AB4111" s="143"/>
      <c r="AC4111" s="37"/>
    </row>
    <row r="4112" spans="1:29">
      <c r="A4112" s="442"/>
      <c r="B4112" s="449" t="s">
        <v>747</v>
      </c>
      <c r="C4112" s="449"/>
      <c r="D4112" s="449"/>
      <c r="E4112" s="449"/>
      <c r="F4112" s="449"/>
      <c r="G4112" s="449"/>
      <c r="H4112" s="440">
        <f>SUM(I4110:M4110)</f>
        <v>190</v>
      </c>
      <c r="I4112" s="440"/>
      <c r="J4112" s="440"/>
      <c r="K4112" s="440"/>
      <c r="L4112" s="440"/>
      <c r="M4112" s="440"/>
      <c r="N4112" s="440"/>
      <c r="O4112" s="440"/>
      <c r="P4112" s="102"/>
      <c r="Z4112" s="143"/>
      <c r="AA4112" s="143"/>
      <c r="AB4112" s="143"/>
      <c r="AC4112" s="37"/>
    </row>
    <row r="4113" spans="1:29">
      <c r="A4113" s="442"/>
      <c r="B4113" s="449" t="s">
        <v>748</v>
      </c>
      <c r="C4113" s="449"/>
      <c r="D4113" s="449"/>
      <c r="E4113" s="449"/>
      <c r="F4113" s="449"/>
      <c r="G4113" s="449"/>
      <c r="H4113" s="440">
        <f>SUM(N4109:P4109)</f>
        <v>0</v>
      </c>
      <c r="I4113" s="440"/>
      <c r="J4113" s="440"/>
      <c r="K4113" s="440"/>
      <c r="L4113" s="440"/>
      <c r="M4113" s="440"/>
      <c r="N4113" s="440"/>
      <c r="O4113" s="440"/>
      <c r="P4113" s="102"/>
      <c r="Z4113" s="143"/>
      <c r="AA4113" s="143"/>
      <c r="AB4113" s="143"/>
      <c r="AC4113" s="37"/>
    </row>
    <row r="4114" spans="1:29">
      <c r="A4114" s="442"/>
      <c r="B4114" s="439" t="s">
        <v>721</v>
      </c>
      <c r="C4114" s="439"/>
      <c r="D4114" s="439"/>
      <c r="E4114" s="439"/>
      <c r="F4114" s="439"/>
      <c r="G4114" s="439"/>
      <c r="H4114" s="440">
        <f>SUM(H4111:P4113)</f>
        <v>608</v>
      </c>
      <c r="I4114" s="440"/>
      <c r="J4114" s="440"/>
      <c r="K4114" s="440"/>
      <c r="L4114" s="440"/>
      <c r="M4114" s="440"/>
      <c r="N4114" s="440"/>
      <c r="O4114" s="440"/>
      <c r="P4114" s="102"/>
      <c r="Z4114" s="143"/>
      <c r="AA4114" s="143"/>
      <c r="AB4114" s="143"/>
      <c r="AC4114" s="37"/>
    </row>
    <row r="4115" spans="1:29">
      <c r="A4115" s="442"/>
      <c r="B4115" s="450" t="s">
        <v>749</v>
      </c>
      <c r="C4115" s="450"/>
      <c r="D4115" s="450"/>
      <c r="E4115" s="450"/>
      <c r="F4115" s="450"/>
      <c r="G4115" s="450"/>
      <c r="H4115" s="443">
        <f>H4114/G4097</f>
        <v>0.8</v>
      </c>
      <c r="I4115" s="443"/>
      <c r="J4115" s="443"/>
      <c r="K4115" s="443"/>
      <c r="L4115" s="443"/>
      <c r="M4115" s="443"/>
      <c r="N4115" s="443"/>
      <c r="O4115" s="443"/>
      <c r="P4115" s="102"/>
      <c r="Z4115" s="143"/>
      <c r="AA4115" s="143"/>
      <c r="AB4115" s="143"/>
      <c r="AC4115" s="37"/>
    </row>
    <row r="4116" spans="1:29" s="129" customFormat="1">
      <c r="A4116" s="121"/>
      <c r="B4116" s="121"/>
      <c r="C4116" s="121"/>
      <c r="D4116" s="121"/>
      <c r="E4116" s="121"/>
      <c r="F4116" s="122"/>
      <c r="G4116" s="122"/>
      <c r="H4116" s="123"/>
      <c r="I4116" s="124"/>
      <c r="J4116" s="124"/>
      <c r="K4116" s="124"/>
      <c r="L4116" s="125"/>
      <c r="M4116" s="125"/>
      <c r="N4116" s="127"/>
      <c r="O4116" s="127"/>
      <c r="P4116" s="127"/>
      <c r="Q4116" s="127"/>
      <c r="R4116" s="127"/>
      <c r="S4116" s="127"/>
      <c r="T4116" s="127"/>
      <c r="U4116" s="127"/>
      <c r="V4116" s="127"/>
      <c r="W4116" s="127"/>
      <c r="X4116" s="127"/>
      <c r="Y4116" s="127"/>
      <c r="Z4116" s="143"/>
      <c r="AA4116" s="143"/>
      <c r="AB4116" s="143"/>
      <c r="AC4116" s="37"/>
    </row>
    <row r="4117" spans="1:29" ht="15" customHeight="1">
      <c r="A4117" s="422" t="s">
        <v>678</v>
      </c>
      <c r="B4117" s="422" t="s">
        <v>679</v>
      </c>
      <c r="C4117" s="422" t="s">
        <v>680</v>
      </c>
      <c r="D4117" s="422" t="s">
        <v>681</v>
      </c>
      <c r="E4117" s="422" t="s">
        <v>682</v>
      </c>
      <c r="F4117" s="423" t="s">
        <v>683</v>
      </c>
      <c r="G4117" s="423" t="s">
        <v>684</v>
      </c>
      <c r="H4117" s="138">
        <v>0.55000000000000004</v>
      </c>
      <c r="I4117" s="451">
        <v>0.25</v>
      </c>
      <c r="J4117" s="451"/>
      <c r="K4117" s="451"/>
      <c r="L4117" s="451"/>
      <c r="M4117" s="444">
        <v>0.1</v>
      </c>
      <c r="N4117" s="444"/>
      <c r="O4117" s="139">
        <v>0.1</v>
      </c>
      <c r="P4117" s="102"/>
      <c r="Z4117" s="143"/>
      <c r="AA4117" s="143"/>
      <c r="AB4117" s="143"/>
      <c r="AC4117" s="37"/>
    </row>
    <row r="4118" spans="1:29" ht="14.25" customHeight="1">
      <c r="A4118" s="422"/>
      <c r="B4118" s="422"/>
      <c r="C4118" s="422"/>
      <c r="D4118" s="422"/>
      <c r="E4118" s="422"/>
      <c r="F4118" s="422"/>
      <c r="G4118" s="422"/>
      <c r="H4118" s="445" t="s">
        <v>727</v>
      </c>
      <c r="I4118" s="452" t="s">
        <v>728</v>
      </c>
      <c r="J4118" s="452"/>
      <c r="K4118" s="452"/>
      <c r="L4118" s="452"/>
      <c r="M4118" s="446" t="s">
        <v>729</v>
      </c>
      <c r="N4118" s="446"/>
      <c r="O4118" s="447" t="s">
        <v>730</v>
      </c>
      <c r="P4118" s="102"/>
      <c r="Z4118" s="143"/>
      <c r="AA4118" s="143"/>
      <c r="AB4118" s="143"/>
      <c r="AC4118" s="37"/>
    </row>
    <row r="4119" spans="1:29" ht="67.5" customHeight="1">
      <c r="A4119" s="442" t="s">
        <v>523</v>
      </c>
      <c r="B4119" s="525" t="s">
        <v>979</v>
      </c>
      <c r="C4119" s="428">
        <v>2</v>
      </c>
      <c r="D4119" s="428">
        <v>2</v>
      </c>
      <c r="E4119" s="474" t="s">
        <v>618</v>
      </c>
      <c r="F4119" s="429">
        <v>1200</v>
      </c>
      <c r="G4119" s="429">
        <v>2400</v>
      </c>
      <c r="H4119" s="445"/>
      <c r="I4119" s="154" t="s">
        <v>732</v>
      </c>
      <c r="J4119" s="154" t="s">
        <v>800</v>
      </c>
      <c r="K4119" s="154" t="s">
        <v>734</v>
      </c>
      <c r="L4119" s="154" t="s">
        <v>735</v>
      </c>
      <c r="M4119" s="144" t="s">
        <v>736</v>
      </c>
      <c r="N4119" s="144" t="s">
        <v>737</v>
      </c>
      <c r="O4119" s="447"/>
      <c r="P4119" s="102"/>
      <c r="Z4119" s="143"/>
      <c r="AA4119" s="143"/>
      <c r="AB4119" s="143"/>
      <c r="AC4119" s="37"/>
    </row>
    <row r="4120" spans="1:29" ht="39" customHeight="1">
      <c r="A4120" s="442"/>
      <c r="B4120" s="525"/>
      <c r="C4120" s="525"/>
      <c r="D4120" s="525"/>
      <c r="E4120" s="525"/>
      <c r="F4120" s="525"/>
      <c r="G4120" s="525"/>
      <c r="H4120" s="525"/>
      <c r="I4120" s="153">
        <v>0.5</v>
      </c>
      <c r="J4120" s="153">
        <v>0.2</v>
      </c>
      <c r="K4120" s="153">
        <v>0.2</v>
      </c>
      <c r="L4120" s="153">
        <v>0.1</v>
      </c>
      <c r="M4120" s="144">
        <v>0.9</v>
      </c>
      <c r="N4120" s="144">
        <v>0.1</v>
      </c>
      <c r="O4120" s="447"/>
      <c r="P4120" s="102"/>
      <c r="Z4120" s="143"/>
      <c r="AA4120" s="143"/>
      <c r="AB4120" s="143"/>
      <c r="AC4120" s="37"/>
    </row>
    <row r="4121" spans="1:29">
      <c r="A4121" s="442"/>
      <c r="B4121" s="432" t="s">
        <v>712</v>
      </c>
      <c r="C4121" s="432"/>
      <c r="D4121" s="432"/>
      <c r="E4121" s="432"/>
      <c r="F4121" s="432"/>
      <c r="G4121" s="432"/>
      <c r="H4121" s="148">
        <v>2</v>
      </c>
      <c r="I4121" s="149"/>
      <c r="J4121" s="149"/>
      <c r="K4121" s="149"/>
      <c r="L4121" s="149"/>
      <c r="M4121" s="149"/>
      <c r="N4121" s="149"/>
      <c r="O4121" s="149"/>
      <c r="P4121" s="102"/>
      <c r="Z4121" s="143"/>
      <c r="AA4121" s="143"/>
      <c r="AB4121" s="143"/>
      <c r="AC4121" s="37"/>
    </row>
    <row r="4122" spans="1:29">
      <c r="A4122" s="442"/>
      <c r="B4122" s="433" t="s">
        <v>713</v>
      </c>
      <c r="C4122" s="433"/>
      <c r="D4122" s="433"/>
      <c r="E4122" s="433"/>
      <c r="F4122" s="433"/>
      <c r="G4122" s="433"/>
      <c r="H4122" s="150">
        <f>(H4121/C4119)*G4119*H4117</f>
        <v>1320</v>
      </c>
      <c r="I4122" s="149"/>
      <c r="J4122" s="149"/>
      <c r="K4122" s="149"/>
      <c r="L4122" s="149"/>
      <c r="M4122" s="149"/>
      <c r="N4122" s="149"/>
      <c r="O4122" s="149"/>
      <c r="P4122" s="102"/>
      <c r="Z4122" s="143"/>
      <c r="AA4122" s="143"/>
      <c r="AB4122" s="143"/>
      <c r="AC4122" s="37"/>
    </row>
    <row r="4123" spans="1:29">
      <c r="A4123" s="442"/>
      <c r="B4123" s="432" t="s">
        <v>762</v>
      </c>
      <c r="C4123" s="432"/>
      <c r="D4123" s="432"/>
      <c r="E4123" s="432"/>
      <c r="F4123" s="432"/>
      <c r="G4123" s="432"/>
      <c r="H4123" s="149"/>
      <c r="I4123" s="130">
        <v>2</v>
      </c>
      <c r="J4123" s="149"/>
      <c r="K4123" s="130">
        <v>2</v>
      </c>
      <c r="L4123" s="149"/>
      <c r="M4123" s="149"/>
      <c r="N4123" s="149"/>
      <c r="O4123" s="149"/>
      <c r="P4123" s="102"/>
      <c r="Z4123" s="143"/>
      <c r="AA4123" s="143"/>
      <c r="AB4123" s="143"/>
      <c r="AC4123" s="37"/>
    </row>
    <row r="4124" spans="1:29">
      <c r="A4124" s="442"/>
      <c r="B4124" s="433" t="s">
        <v>763</v>
      </c>
      <c r="C4124" s="433"/>
      <c r="D4124" s="433"/>
      <c r="E4124" s="433"/>
      <c r="F4124" s="433"/>
      <c r="G4124" s="433"/>
      <c r="H4124" s="149"/>
      <c r="I4124" s="246">
        <f>(I4123/D4119)*G4119*I4117*I4120</f>
        <v>300</v>
      </c>
      <c r="J4124" s="149"/>
      <c r="K4124" s="246">
        <f>(K4123/D4119)*G4119*I4117*K4120</f>
        <v>120</v>
      </c>
      <c r="L4124" s="149"/>
      <c r="M4124" s="149"/>
      <c r="N4124" s="149"/>
      <c r="O4124" s="149"/>
      <c r="P4124" s="102"/>
      <c r="Z4124" s="143"/>
      <c r="AA4124" s="143"/>
      <c r="AB4124" s="143"/>
      <c r="AC4124" s="37"/>
    </row>
    <row r="4125" spans="1:29">
      <c r="A4125" s="442"/>
      <c r="B4125" s="432" t="s">
        <v>766</v>
      </c>
      <c r="C4125" s="432"/>
      <c r="D4125" s="432"/>
      <c r="E4125" s="432"/>
      <c r="F4125" s="432"/>
      <c r="G4125" s="432"/>
      <c r="H4125" s="149"/>
      <c r="I4125" s="149"/>
      <c r="J4125" s="130">
        <v>2</v>
      </c>
      <c r="K4125" s="149"/>
      <c r="L4125" s="130">
        <v>2</v>
      </c>
      <c r="M4125" s="149"/>
      <c r="N4125" s="149"/>
      <c r="O4125" s="149"/>
      <c r="P4125" s="102"/>
      <c r="Z4125" s="143"/>
      <c r="AA4125" s="143"/>
      <c r="AB4125" s="143"/>
      <c r="AC4125" s="37"/>
    </row>
    <row r="4126" spans="1:29">
      <c r="A4126" s="442"/>
      <c r="B4126" s="433" t="s">
        <v>767</v>
      </c>
      <c r="C4126" s="433"/>
      <c r="D4126" s="433"/>
      <c r="E4126" s="433"/>
      <c r="F4126" s="433"/>
      <c r="G4126" s="433"/>
      <c r="H4126" s="149"/>
      <c r="I4126" s="149"/>
      <c r="J4126" s="246">
        <f>(J4125/D4119)*G4119*I4117*J4120</f>
        <v>120</v>
      </c>
      <c r="K4126" s="149"/>
      <c r="L4126" s="246">
        <f>(L4125/D4119)*G4119*I4117*L4120</f>
        <v>60</v>
      </c>
      <c r="M4126" s="149"/>
      <c r="N4126" s="149"/>
      <c r="O4126" s="149"/>
      <c r="P4126" s="102"/>
      <c r="Z4126" s="143"/>
      <c r="AA4126" s="143"/>
      <c r="AB4126" s="143"/>
      <c r="AC4126" s="37"/>
    </row>
    <row r="4127" spans="1:29">
      <c r="A4127" s="442"/>
      <c r="B4127" s="432"/>
      <c r="C4127" s="432"/>
      <c r="D4127" s="432"/>
      <c r="E4127" s="432"/>
      <c r="F4127" s="432"/>
      <c r="G4127" s="432"/>
      <c r="H4127" s="149"/>
      <c r="I4127" s="149"/>
      <c r="J4127" s="149"/>
      <c r="K4127" s="149"/>
      <c r="L4127" s="149"/>
      <c r="M4127" s="149"/>
      <c r="N4127" s="149"/>
      <c r="O4127" s="149"/>
      <c r="P4127" s="102"/>
      <c r="Z4127" s="143"/>
      <c r="AA4127" s="143"/>
      <c r="AB4127" s="143"/>
      <c r="AC4127" s="37"/>
    </row>
    <row r="4128" spans="1:29">
      <c r="A4128" s="442"/>
      <c r="B4128" s="433"/>
      <c r="C4128" s="433"/>
      <c r="D4128" s="433"/>
      <c r="E4128" s="433"/>
      <c r="F4128" s="433"/>
      <c r="G4128" s="433"/>
      <c r="H4128" s="149"/>
      <c r="I4128" s="149"/>
      <c r="J4128" s="149"/>
      <c r="K4128" s="149"/>
      <c r="L4128" s="149"/>
      <c r="M4128" s="149"/>
      <c r="N4128" s="149"/>
      <c r="O4128" s="149"/>
      <c r="P4128" s="102"/>
      <c r="Z4128" s="143"/>
      <c r="AA4128" s="143"/>
      <c r="AB4128" s="143"/>
      <c r="AC4128" s="37"/>
    </row>
    <row r="4129" spans="1:29">
      <c r="A4129" s="442"/>
      <c r="B4129" s="432"/>
      <c r="C4129" s="432"/>
      <c r="D4129" s="432"/>
      <c r="E4129" s="432"/>
      <c r="F4129" s="432"/>
      <c r="G4129" s="432"/>
      <c r="H4129" s="149"/>
      <c r="I4129" s="149"/>
      <c r="J4129" s="149"/>
      <c r="K4129" s="149"/>
      <c r="L4129" s="149"/>
      <c r="M4129" s="149"/>
      <c r="N4129" s="149"/>
      <c r="O4129" s="149"/>
      <c r="P4129" s="102"/>
      <c r="Z4129" s="143"/>
      <c r="AA4129" s="143"/>
      <c r="AB4129" s="143"/>
      <c r="AC4129" s="37"/>
    </row>
    <row r="4130" spans="1:29">
      <c r="A4130" s="442"/>
      <c r="B4130" s="433"/>
      <c r="C4130" s="433"/>
      <c r="D4130" s="433"/>
      <c r="E4130" s="433"/>
      <c r="F4130" s="433"/>
      <c r="G4130" s="433"/>
      <c r="H4130" s="149"/>
      <c r="I4130" s="149"/>
      <c r="J4130" s="149"/>
      <c r="K4130" s="149"/>
      <c r="L4130" s="149"/>
      <c r="M4130" s="149"/>
      <c r="N4130" s="149"/>
      <c r="O4130" s="149"/>
      <c r="P4130" s="102"/>
      <c r="Z4130" s="143"/>
      <c r="AA4130" s="143"/>
      <c r="AB4130" s="143"/>
      <c r="AC4130" s="37"/>
    </row>
    <row r="4131" spans="1:29">
      <c r="A4131" s="442"/>
      <c r="B4131" s="448" t="s">
        <v>720</v>
      </c>
      <c r="C4131" s="448"/>
      <c r="D4131" s="448"/>
      <c r="E4131" s="448"/>
      <c r="F4131" s="448"/>
      <c r="G4131" s="448"/>
      <c r="H4131" s="152">
        <f t="shared" ref="H4131:O4132" si="264">H4121+H4123+H4125+H4127+H4129</f>
        <v>2</v>
      </c>
      <c r="I4131" s="152">
        <f t="shared" si="264"/>
        <v>2</v>
      </c>
      <c r="J4131" s="152">
        <f t="shared" si="264"/>
        <v>2</v>
      </c>
      <c r="K4131" s="152">
        <f t="shared" si="264"/>
        <v>2</v>
      </c>
      <c r="L4131" s="152">
        <f t="shared" si="264"/>
        <v>2</v>
      </c>
      <c r="M4131" s="152">
        <f t="shared" si="264"/>
        <v>0</v>
      </c>
      <c r="N4131" s="152">
        <f t="shared" si="264"/>
        <v>0</v>
      </c>
      <c r="O4131" s="152">
        <f t="shared" si="264"/>
        <v>0</v>
      </c>
      <c r="P4131" s="102"/>
      <c r="Z4131" s="143"/>
      <c r="AA4131" s="143"/>
      <c r="AB4131" s="143"/>
      <c r="AC4131" s="37"/>
    </row>
    <row r="4132" spans="1:29">
      <c r="A4132" s="442"/>
      <c r="B4132" s="439" t="s">
        <v>695</v>
      </c>
      <c r="C4132" s="439"/>
      <c r="D4132" s="439"/>
      <c r="E4132" s="439"/>
      <c r="F4132" s="439"/>
      <c r="G4132" s="439"/>
      <c r="H4132" s="117">
        <f t="shared" si="264"/>
        <v>1320</v>
      </c>
      <c r="I4132" s="117">
        <f t="shared" si="264"/>
        <v>300</v>
      </c>
      <c r="J4132" s="117">
        <f t="shared" si="264"/>
        <v>120</v>
      </c>
      <c r="K4132" s="117">
        <f t="shared" si="264"/>
        <v>120</v>
      </c>
      <c r="L4132" s="117">
        <f t="shared" si="264"/>
        <v>60</v>
      </c>
      <c r="M4132" s="117">
        <f t="shared" si="264"/>
        <v>0</v>
      </c>
      <c r="N4132" s="117">
        <f t="shared" si="264"/>
        <v>0</v>
      </c>
      <c r="O4132" s="117">
        <f t="shared" si="264"/>
        <v>0</v>
      </c>
      <c r="P4132" s="102"/>
      <c r="U4132" s="141"/>
      <c r="Z4132" s="143"/>
      <c r="AA4132" s="143"/>
      <c r="AB4132" s="143"/>
      <c r="AC4132" s="37"/>
    </row>
    <row r="4133" spans="1:29">
      <c r="A4133" s="442"/>
      <c r="B4133" s="449" t="s">
        <v>746</v>
      </c>
      <c r="C4133" s="449"/>
      <c r="D4133" s="449"/>
      <c r="E4133" s="449"/>
      <c r="F4133" s="449"/>
      <c r="G4133" s="449"/>
      <c r="H4133" s="440">
        <f>H4132</f>
        <v>1320</v>
      </c>
      <c r="I4133" s="440"/>
      <c r="J4133" s="440"/>
      <c r="K4133" s="440"/>
      <c r="L4133" s="440"/>
      <c r="M4133" s="440"/>
      <c r="N4133" s="440"/>
      <c r="O4133" s="440"/>
      <c r="P4133" s="102"/>
      <c r="Z4133" s="143"/>
      <c r="AA4133" s="143"/>
      <c r="AB4133" s="143"/>
      <c r="AC4133" s="37"/>
    </row>
    <row r="4134" spans="1:29">
      <c r="A4134" s="442"/>
      <c r="B4134" s="449" t="s">
        <v>747</v>
      </c>
      <c r="C4134" s="449"/>
      <c r="D4134" s="449"/>
      <c r="E4134" s="449"/>
      <c r="F4134" s="449"/>
      <c r="G4134" s="449"/>
      <c r="H4134" s="440">
        <f>SUM(I4132:M4132)</f>
        <v>600</v>
      </c>
      <c r="I4134" s="440"/>
      <c r="J4134" s="440"/>
      <c r="K4134" s="440"/>
      <c r="L4134" s="440"/>
      <c r="M4134" s="440"/>
      <c r="N4134" s="440"/>
      <c r="O4134" s="440"/>
      <c r="P4134" s="102"/>
      <c r="Z4134" s="143"/>
      <c r="AA4134" s="143"/>
      <c r="AB4134" s="143"/>
      <c r="AC4134" s="37"/>
    </row>
    <row r="4135" spans="1:29">
      <c r="A4135" s="442"/>
      <c r="B4135" s="449" t="s">
        <v>748</v>
      </c>
      <c r="C4135" s="449"/>
      <c r="D4135" s="449"/>
      <c r="E4135" s="449"/>
      <c r="F4135" s="449"/>
      <c r="G4135" s="449"/>
      <c r="H4135" s="440">
        <f>SUM(N4131:P4131)</f>
        <v>0</v>
      </c>
      <c r="I4135" s="440"/>
      <c r="J4135" s="440"/>
      <c r="K4135" s="440"/>
      <c r="L4135" s="440"/>
      <c r="M4135" s="440"/>
      <c r="N4135" s="440"/>
      <c r="O4135" s="440"/>
      <c r="P4135" s="102"/>
      <c r="Z4135" s="143"/>
      <c r="AA4135" s="143"/>
      <c r="AB4135" s="143"/>
      <c r="AC4135" s="37"/>
    </row>
    <row r="4136" spans="1:29">
      <c r="A4136" s="442"/>
      <c r="B4136" s="439" t="s">
        <v>721</v>
      </c>
      <c r="C4136" s="439"/>
      <c r="D4136" s="439"/>
      <c r="E4136" s="439"/>
      <c r="F4136" s="439"/>
      <c r="G4136" s="439"/>
      <c r="H4136" s="440">
        <f>SUM(H4133:P4135)</f>
        <v>1920</v>
      </c>
      <c r="I4136" s="440"/>
      <c r="J4136" s="440"/>
      <c r="K4136" s="440"/>
      <c r="L4136" s="440"/>
      <c r="M4136" s="440"/>
      <c r="N4136" s="440"/>
      <c r="O4136" s="440"/>
      <c r="P4136" s="102"/>
      <c r="Z4136" s="143"/>
      <c r="AA4136" s="143"/>
      <c r="AB4136" s="143"/>
      <c r="AC4136" s="37"/>
    </row>
    <row r="4137" spans="1:29">
      <c r="A4137" s="442"/>
      <c r="B4137" s="450" t="s">
        <v>749</v>
      </c>
      <c r="C4137" s="450"/>
      <c r="D4137" s="450"/>
      <c r="E4137" s="450"/>
      <c r="F4137" s="450"/>
      <c r="G4137" s="450"/>
      <c r="H4137" s="443">
        <f>H4136/G4119</f>
        <v>0.8</v>
      </c>
      <c r="I4137" s="443"/>
      <c r="J4137" s="443"/>
      <c r="K4137" s="443"/>
      <c r="L4137" s="443"/>
      <c r="M4137" s="443"/>
      <c r="N4137" s="443"/>
      <c r="O4137" s="443"/>
      <c r="P4137" s="102"/>
      <c r="Z4137" s="143"/>
      <c r="AA4137" s="143"/>
      <c r="AB4137" s="143"/>
      <c r="AC4137" s="37"/>
    </row>
    <row r="4138" spans="1:29" s="129" customFormat="1">
      <c r="A4138" s="121"/>
      <c r="B4138" s="121"/>
      <c r="C4138" s="121"/>
      <c r="D4138" s="121"/>
      <c r="E4138" s="121"/>
      <c r="F4138" s="122"/>
      <c r="G4138" s="122"/>
      <c r="H4138" s="123"/>
      <c r="I4138" s="124"/>
      <c r="J4138" s="124"/>
      <c r="K4138" s="124"/>
      <c r="L4138" s="125"/>
      <c r="M4138" s="125"/>
      <c r="N4138" s="127"/>
      <c r="O4138" s="127"/>
      <c r="P4138" s="127"/>
      <c r="Q4138" s="127"/>
      <c r="R4138" s="127"/>
      <c r="S4138" s="127"/>
      <c r="T4138" s="127"/>
      <c r="U4138" s="127"/>
      <c r="V4138" s="127"/>
      <c r="W4138" s="127"/>
      <c r="X4138" s="127"/>
      <c r="Y4138" s="127"/>
      <c r="Z4138" s="143"/>
      <c r="AA4138" s="143"/>
      <c r="AB4138" s="143"/>
      <c r="AC4138" s="37"/>
    </row>
    <row r="4139" spans="1:29" ht="15" customHeight="1">
      <c r="A4139" s="422" t="s">
        <v>678</v>
      </c>
      <c r="B4139" s="422" t="s">
        <v>679</v>
      </c>
      <c r="C4139" s="422" t="s">
        <v>680</v>
      </c>
      <c r="D4139" s="422" t="s">
        <v>681</v>
      </c>
      <c r="E4139" s="422" t="s">
        <v>682</v>
      </c>
      <c r="F4139" s="423" t="s">
        <v>683</v>
      </c>
      <c r="G4139" s="423" t="s">
        <v>684</v>
      </c>
      <c r="H4139" s="138">
        <v>0.55000000000000004</v>
      </c>
      <c r="I4139" s="451">
        <v>0.25</v>
      </c>
      <c r="J4139" s="451"/>
      <c r="K4139" s="451"/>
      <c r="L4139" s="451"/>
      <c r="M4139" s="444">
        <v>0.1</v>
      </c>
      <c r="N4139" s="444"/>
      <c r="O4139" s="139">
        <v>0.1</v>
      </c>
      <c r="P4139" s="102"/>
      <c r="Z4139" s="143"/>
      <c r="AA4139" s="143"/>
      <c r="AB4139" s="143"/>
      <c r="AC4139" s="37"/>
    </row>
    <row r="4140" spans="1:29" ht="14.25" customHeight="1">
      <c r="A4140" s="422"/>
      <c r="B4140" s="422"/>
      <c r="C4140" s="422"/>
      <c r="D4140" s="422"/>
      <c r="E4140" s="422"/>
      <c r="F4140" s="422"/>
      <c r="G4140" s="422"/>
      <c r="H4140" s="445" t="s">
        <v>727</v>
      </c>
      <c r="I4140" s="452" t="s">
        <v>728</v>
      </c>
      <c r="J4140" s="452"/>
      <c r="K4140" s="452"/>
      <c r="L4140" s="452"/>
      <c r="M4140" s="446" t="s">
        <v>729</v>
      </c>
      <c r="N4140" s="446"/>
      <c r="O4140" s="447" t="s">
        <v>730</v>
      </c>
      <c r="P4140" s="102"/>
      <c r="Z4140" s="143"/>
      <c r="AA4140" s="143"/>
      <c r="AB4140" s="143"/>
      <c r="AC4140" s="37"/>
    </row>
    <row r="4141" spans="1:29" ht="67.5" customHeight="1">
      <c r="A4141" s="442" t="s">
        <v>524</v>
      </c>
      <c r="B4141" s="525" t="s">
        <v>790</v>
      </c>
      <c r="C4141" s="428">
        <v>2</v>
      </c>
      <c r="D4141" s="428">
        <v>2</v>
      </c>
      <c r="E4141" s="474" t="s">
        <v>618</v>
      </c>
      <c r="F4141" s="429">
        <v>240</v>
      </c>
      <c r="G4141" s="429">
        <v>480</v>
      </c>
      <c r="H4141" s="445"/>
      <c r="I4141" s="154" t="s">
        <v>732</v>
      </c>
      <c r="J4141" s="154" t="s">
        <v>800</v>
      </c>
      <c r="K4141" s="154" t="s">
        <v>734</v>
      </c>
      <c r="L4141" s="154" t="s">
        <v>735</v>
      </c>
      <c r="M4141" s="144" t="s">
        <v>736</v>
      </c>
      <c r="N4141" s="144" t="s">
        <v>737</v>
      </c>
      <c r="O4141" s="447"/>
      <c r="P4141" s="102"/>
      <c r="Z4141" s="143"/>
      <c r="AA4141" s="143"/>
      <c r="AB4141" s="143"/>
      <c r="AC4141" s="37"/>
    </row>
    <row r="4142" spans="1:29" ht="39" customHeight="1">
      <c r="A4142" s="442"/>
      <c r="B4142" s="525"/>
      <c r="C4142" s="525"/>
      <c r="D4142" s="525"/>
      <c r="E4142" s="525"/>
      <c r="F4142" s="525"/>
      <c r="G4142" s="525"/>
      <c r="H4142" s="525"/>
      <c r="I4142" s="153">
        <v>0.5</v>
      </c>
      <c r="J4142" s="153">
        <v>0.2</v>
      </c>
      <c r="K4142" s="153">
        <v>0.2</v>
      </c>
      <c r="L4142" s="153">
        <v>0.1</v>
      </c>
      <c r="M4142" s="144">
        <v>0.9</v>
      </c>
      <c r="N4142" s="144">
        <v>0.1</v>
      </c>
      <c r="O4142" s="447"/>
      <c r="P4142" s="102"/>
      <c r="Z4142" s="143"/>
      <c r="AA4142" s="143"/>
      <c r="AB4142" s="143"/>
      <c r="AC4142" s="37"/>
    </row>
    <row r="4143" spans="1:29">
      <c r="A4143" s="442"/>
      <c r="B4143" s="432" t="s">
        <v>712</v>
      </c>
      <c r="C4143" s="432"/>
      <c r="D4143" s="432"/>
      <c r="E4143" s="432"/>
      <c r="F4143" s="432"/>
      <c r="G4143" s="432"/>
      <c r="H4143" s="148">
        <v>2</v>
      </c>
      <c r="I4143" s="149"/>
      <c r="J4143" s="149"/>
      <c r="K4143" s="149"/>
      <c r="L4143" s="149"/>
      <c r="M4143" s="149"/>
      <c r="N4143" s="149"/>
      <c r="O4143" s="149"/>
      <c r="P4143" s="102"/>
      <c r="Z4143" s="143"/>
      <c r="AA4143" s="143"/>
      <c r="AB4143" s="143"/>
      <c r="AC4143" s="37"/>
    </row>
    <row r="4144" spans="1:29">
      <c r="A4144" s="442"/>
      <c r="B4144" s="433" t="s">
        <v>713</v>
      </c>
      <c r="C4144" s="433"/>
      <c r="D4144" s="433"/>
      <c r="E4144" s="433"/>
      <c r="F4144" s="433"/>
      <c r="G4144" s="433"/>
      <c r="H4144" s="150">
        <f>(H4143/C4141)*G4141*H4139</f>
        <v>264</v>
      </c>
      <c r="I4144" s="149"/>
      <c r="J4144" s="149"/>
      <c r="K4144" s="149"/>
      <c r="L4144" s="149"/>
      <c r="M4144" s="149"/>
      <c r="N4144" s="149"/>
      <c r="O4144" s="149"/>
      <c r="P4144" s="102"/>
      <c r="Z4144" s="143"/>
      <c r="AA4144" s="143"/>
      <c r="AB4144" s="143"/>
      <c r="AC4144" s="37"/>
    </row>
    <row r="4145" spans="1:29">
      <c r="A4145" s="442"/>
      <c r="B4145" s="432" t="s">
        <v>766</v>
      </c>
      <c r="C4145" s="432"/>
      <c r="D4145" s="432"/>
      <c r="E4145" s="432"/>
      <c r="F4145" s="432"/>
      <c r="G4145" s="432"/>
      <c r="H4145" s="149"/>
      <c r="I4145" s="130">
        <v>2</v>
      </c>
      <c r="J4145" s="130">
        <v>2</v>
      </c>
      <c r="K4145" s="130">
        <v>2</v>
      </c>
      <c r="L4145" s="130">
        <v>2</v>
      </c>
      <c r="M4145" s="149"/>
      <c r="N4145" s="149"/>
      <c r="O4145" s="149"/>
      <c r="P4145" s="102"/>
      <c r="Z4145" s="143"/>
      <c r="AA4145" s="143"/>
      <c r="AB4145" s="143"/>
      <c r="AC4145" s="37"/>
    </row>
    <row r="4146" spans="1:29">
      <c r="A4146" s="442"/>
      <c r="B4146" s="433" t="s">
        <v>767</v>
      </c>
      <c r="C4146" s="433"/>
      <c r="D4146" s="433"/>
      <c r="E4146" s="433"/>
      <c r="F4146" s="433"/>
      <c r="G4146" s="433"/>
      <c r="H4146" s="149"/>
      <c r="I4146" s="246">
        <f>(I4145/D4141)*G4141*I4139*I4142</f>
        <v>60</v>
      </c>
      <c r="J4146" s="246">
        <f>(J4145/D4141)*G4141*I4139*J4142</f>
        <v>24</v>
      </c>
      <c r="K4146" s="246">
        <f>(K4145/D4141)*G4141*I4139*K4142</f>
        <v>24</v>
      </c>
      <c r="L4146" s="246">
        <f>(L4145/D4141)*G4141*I4139*L4142</f>
        <v>12</v>
      </c>
      <c r="M4146" s="149"/>
      <c r="N4146" s="149"/>
      <c r="O4146" s="149"/>
      <c r="P4146" s="102"/>
      <c r="Z4146" s="143"/>
      <c r="AA4146" s="143"/>
      <c r="AB4146" s="143"/>
      <c r="AC4146" s="37"/>
    </row>
    <row r="4147" spans="1:29">
      <c r="A4147" s="442"/>
      <c r="B4147" s="432"/>
      <c r="C4147" s="432"/>
      <c r="D4147" s="432"/>
      <c r="E4147" s="432"/>
      <c r="F4147" s="432"/>
      <c r="G4147" s="432"/>
      <c r="H4147" s="149"/>
      <c r="I4147" s="149"/>
      <c r="J4147" s="149"/>
      <c r="K4147" s="149"/>
      <c r="L4147" s="149"/>
      <c r="M4147" s="149"/>
      <c r="N4147" s="149"/>
      <c r="O4147" s="149"/>
      <c r="P4147" s="102"/>
      <c r="Z4147" s="143"/>
      <c r="AA4147" s="143"/>
      <c r="AB4147" s="143"/>
      <c r="AC4147" s="37"/>
    </row>
    <row r="4148" spans="1:29">
      <c r="A4148" s="442"/>
      <c r="B4148" s="433"/>
      <c r="C4148" s="433"/>
      <c r="D4148" s="433"/>
      <c r="E4148" s="433"/>
      <c r="F4148" s="433"/>
      <c r="G4148" s="433"/>
      <c r="H4148" s="149"/>
      <c r="I4148" s="149"/>
      <c r="J4148" s="149"/>
      <c r="K4148" s="149"/>
      <c r="L4148" s="149"/>
      <c r="M4148" s="149"/>
      <c r="N4148" s="149"/>
      <c r="O4148" s="149"/>
      <c r="P4148" s="102"/>
      <c r="Z4148" s="143"/>
      <c r="AA4148" s="143"/>
      <c r="AB4148" s="143"/>
      <c r="AC4148" s="37"/>
    </row>
    <row r="4149" spans="1:29">
      <c r="A4149" s="442"/>
      <c r="B4149" s="432"/>
      <c r="C4149" s="432"/>
      <c r="D4149" s="432"/>
      <c r="E4149" s="432"/>
      <c r="F4149" s="432"/>
      <c r="G4149" s="432"/>
      <c r="H4149" s="149"/>
      <c r="I4149" s="149"/>
      <c r="J4149" s="149"/>
      <c r="K4149" s="149"/>
      <c r="L4149" s="149"/>
      <c r="M4149" s="149"/>
      <c r="N4149" s="149"/>
      <c r="O4149" s="149"/>
      <c r="P4149" s="102"/>
      <c r="Z4149" s="143"/>
      <c r="AA4149" s="143"/>
      <c r="AB4149" s="143"/>
      <c r="AC4149" s="37"/>
    </row>
    <row r="4150" spans="1:29">
      <c r="A4150" s="442"/>
      <c r="B4150" s="433"/>
      <c r="C4150" s="433"/>
      <c r="D4150" s="433"/>
      <c r="E4150" s="433"/>
      <c r="F4150" s="433"/>
      <c r="G4150" s="433"/>
      <c r="H4150" s="149"/>
      <c r="I4150" s="149"/>
      <c r="J4150" s="149"/>
      <c r="K4150" s="149"/>
      <c r="L4150" s="149"/>
      <c r="M4150" s="149"/>
      <c r="N4150" s="149"/>
      <c r="O4150" s="149"/>
      <c r="P4150" s="102"/>
      <c r="Z4150" s="143"/>
      <c r="AA4150" s="143"/>
      <c r="AB4150" s="143"/>
      <c r="AC4150" s="37"/>
    </row>
    <row r="4151" spans="1:29">
      <c r="A4151" s="442"/>
      <c r="B4151" s="432"/>
      <c r="C4151" s="432"/>
      <c r="D4151" s="432"/>
      <c r="E4151" s="432"/>
      <c r="F4151" s="432"/>
      <c r="G4151" s="432"/>
      <c r="H4151" s="149"/>
      <c r="I4151" s="149"/>
      <c r="J4151" s="149"/>
      <c r="K4151" s="149"/>
      <c r="L4151" s="149"/>
      <c r="M4151" s="149"/>
      <c r="N4151" s="149"/>
      <c r="O4151" s="149"/>
      <c r="P4151" s="102"/>
      <c r="Z4151" s="143"/>
      <c r="AA4151" s="143"/>
      <c r="AB4151" s="143"/>
      <c r="AC4151" s="37"/>
    </row>
    <row r="4152" spans="1:29">
      <c r="A4152" s="442"/>
      <c r="B4152" s="433"/>
      <c r="C4152" s="433"/>
      <c r="D4152" s="433"/>
      <c r="E4152" s="433"/>
      <c r="F4152" s="433"/>
      <c r="G4152" s="433"/>
      <c r="H4152" s="149"/>
      <c r="I4152" s="149"/>
      <c r="J4152" s="149"/>
      <c r="K4152" s="149"/>
      <c r="L4152" s="149"/>
      <c r="M4152" s="149"/>
      <c r="N4152" s="149"/>
      <c r="O4152" s="149"/>
      <c r="P4152" s="102"/>
      <c r="Z4152" s="143"/>
      <c r="AA4152" s="143"/>
      <c r="AB4152" s="143"/>
      <c r="AC4152" s="37"/>
    </row>
    <row r="4153" spans="1:29">
      <c r="A4153" s="442"/>
      <c r="B4153" s="448" t="s">
        <v>720</v>
      </c>
      <c r="C4153" s="448"/>
      <c r="D4153" s="448"/>
      <c r="E4153" s="448"/>
      <c r="F4153" s="448"/>
      <c r="G4153" s="448"/>
      <c r="H4153" s="152">
        <f t="shared" ref="H4153:O4154" si="265">H4143+H4145+H4147+H4149+H4151</f>
        <v>2</v>
      </c>
      <c r="I4153" s="152">
        <f t="shared" si="265"/>
        <v>2</v>
      </c>
      <c r="J4153" s="152">
        <f t="shared" si="265"/>
        <v>2</v>
      </c>
      <c r="K4153" s="152">
        <f t="shared" si="265"/>
        <v>2</v>
      </c>
      <c r="L4153" s="152">
        <f t="shared" si="265"/>
        <v>2</v>
      </c>
      <c r="M4153" s="152">
        <f t="shared" si="265"/>
        <v>0</v>
      </c>
      <c r="N4153" s="152">
        <f t="shared" si="265"/>
        <v>0</v>
      </c>
      <c r="O4153" s="152">
        <f t="shared" si="265"/>
        <v>0</v>
      </c>
      <c r="P4153" s="102"/>
      <c r="Z4153" s="143"/>
      <c r="AA4153" s="143"/>
      <c r="AB4153" s="143"/>
      <c r="AC4153" s="37"/>
    </row>
    <row r="4154" spans="1:29">
      <c r="A4154" s="442"/>
      <c r="B4154" s="439" t="s">
        <v>695</v>
      </c>
      <c r="C4154" s="439"/>
      <c r="D4154" s="439"/>
      <c r="E4154" s="439"/>
      <c r="F4154" s="439"/>
      <c r="G4154" s="439"/>
      <c r="H4154" s="117">
        <f t="shared" si="265"/>
        <v>264</v>
      </c>
      <c r="I4154" s="117">
        <f t="shared" si="265"/>
        <v>60</v>
      </c>
      <c r="J4154" s="117">
        <f t="shared" si="265"/>
        <v>24</v>
      </c>
      <c r="K4154" s="117">
        <f t="shared" si="265"/>
        <v>24</v>
      </c>
      <c r="L4154" s="117">
        <f t="shared" si="265"/>
        <v>12</v>
      </c>
      <c r="M4154" s="117">
        <f t="shared" si="265"/>
        <v>0</v>
      </c>
      <c r="N4154" s="117">
        <f t="shared" si="265"/>
        <v>0</v>
      </c>
      <c r="O4154" s="117">
        <f t="shared" si="265"/>
        <v>0</v>
      </c>
      <c r="P4154" s="102"/>
      <c r="U4154" s="141"/>
      <c r="Z4154" s="143"/>
      <c r="AA4154" s="143"/>
      <c r="AB4154" s="143"/>
      <c r="AC4154" s="37"/>
    </row>
    <row r="4155" spans="1:29">
      <c r="A4155" s="442"/>
      <c r="B4155" s="449" t="s">
        <v>746</v>
      </c>
      <c r="C4155" s="449"/>
      <c r="D4155" s="449"/>
      <c r="E4155" s="449"/>
      <c r="F4155" s="449"/>
      <c r="G4155" s="449"/>
      <c r="H4155" s="440">
        <f>H4154</f>
        <v>264</v>
      </c>
      <c r="I4155" s="440"/>
      <c r="J4155" s="440"/>
      <c r="K4155" s="440"/>
      <c r="L4155" s="440"/>
      <c r="M4155" s="440"/>
      <c r="N4155" s="440"/>
      <c r="O4155" s="440"/>
      <c r="P4155" s="102"/>
      <c r="Z4155" s="143"/>
      <c r="AA4155" s="143"/>
      <c r="AB4155" s="143"/>
      <c r="AC4155" s="37"/>
    </row>
    <row r="4156" spans="1:29">
      <c r="A4156" s="442"/>
      <c r="B4156" s="449" t="s">
        <v>747</v>
      </c>
      <c r="C4156" s="449"/>
      <c r="D4156" s="449"/>
      <c r="E4156" s="449"/>
      <c r="F4156" s="449"/>
      <c r="G4156" s="449"/>
      <c r="H4156" s="440">
        <f>SUM(I4154:M4154)</f>
        <v>120</v>
      </c>
      <c r="I4156" s="440"/>
      <c r="J4156" s="440"/>
      <c r="K4156" s="440"/>
      <c r="L4156" s="440"/>
      <c r="M4156" s="440"/>
      <c r="N4156" s="440"/>
      <c r="O4156" s="440"/>
      <c r="P4156" s="102"/>
      <c r="Z4156" s="143"/>
      <c r="AA4156" s="143"/>
      <c r="AB4156" s="143"/>
      <c r="AC4156" s="37"/>
    </row>
    <row r="4157" spans="1:29">
      <c r="A4157" s="442"/>
      <c r="B4157" s="449" t="s">
        <v>748</v>
      </c>
      <c r="C4157" s="449"/>
      <c r="D4157" s="449"/>
      <c r="E4157" s="449"/>
      <c r="F4157" s="449"/>
      <c r="G4157" s="449"/>
      <c r="H4157" s="440">
        <f>SUM(N4153:P4153)</f>
        <v>0</v>
      </c>
      <c r="I4157" s="440"/>
      <c r="J4157" s="440"/>
      <c r="K4157" s="440"/>
      <c r="L4157" s="440"/>
      <c r="M4157" s="440"/>
      <c r="N4157" s="440"/>
      <c r="O4157" s="440"/>
      <c r="P4157" s="102"/>
      <c r="Z4157" s="143"/>
      <c r="AA4157" s="143"/>
      <c r="AB4157" s="143"/>
      <c r="AC4157" s="37"/>
    </row>
    <row r="4158" spans="1:29">
      <c r="A4158" s="442"/>
      <c r="B4158" s="439" t="s">
        <v>721</v>
      </c>
      <c r="C4158" s="439"/>
      <c r="D4158" s="439"/>
      <c r="E4158" s="439"/>
      <c r="F4158" s="439"/>
      <c r="G4158" s="439"/>
      <c r="H4158" s="440">
        <f>SUM(H4155:P4157)</f>
        <v>384</v>
      </c>
      <c r="I4158" s="440"/>
      <c r="J4158" s="440"/>
      <c r="K4158" s="440"/>
      <c r="L4158" s="440"/>
      <c r="M4158" s="440"/>
      <c r="N4158" s="440"/>
      <c r="O4158" s="440"/>
      <c r="P4158" s="102"/>
      <c r="Z4158" s="143"/>
      <c r="AA4158" s="143"/>
      <c r="AB4158" s="143"/>
      <c r="AC4158" s="37"/>
    </row>
    <row r="4159" spans="1:29">
      <c r="A4159" s="442"/>
      <c r="B4159" s="450" t="s">
        <v>749</v>
      </c>
      <c r="C4159" s="450"/>
      <c r="D4159" s="450"/>
      <c r="E4159" s="450"/>
      <c r="F4159" s="450"/>
      <c r="G4159" s="450"/>
      <c r="H4159" s="443">
        <f>H4158/G4141</f>
        <v>0.8</v>
      </c>
      <c r="I4159" s="443"/>
      <c r="J4159" s="443"/>
      <c r="K4159" s="443"/>
      <c r="L4159" s="443"/>
      <c r="M4159" s="443"/>
      <c r="N4159" s="443"/>
      <c r="O4159" s="443"/>
      <c r="P4159" s="102"/>
      <c r="Z4159" s="143"/>
      <c r="AA4159" s="143"/>
      <c r="AB4159" s="143"/>
      <c r="AC4159" s="37"/>
    </row>
    <row r="4160" spans="1:29" s="129" customFormat="1">
      <c r="A4160" s="121"/>
      <c r="B4160" s="121"/>
      <c r="C4160" s="121"/>
      <c r="D4160" s="121"/>
      <c r="E4160" s="121"/>
      <c r="F4160" s="122"/>
      <c r="G4160" s="122"/>
      <c r="H4160" s="123"/>
      <c r="I4160" s="124"/>
      <c r="J4160" s="124"/>
      <c r="K4160" s="124"/>
      <c r="L4160" s="125"/>
      <c r="M4160" s="125"/>
      <c r="N4160" s="127"/>
      <c r="O4160" s="127"/>
      <c r="P4160" s="127"/>
      <c r="Q4160" s="127"/>
      <c r="R4160" s="127"/>
      <c r="S4160" s="127"/>
      <c r="T4160" s="127"/>
      <c r="U4160" s="127"/>
      <c r="V4160" s="127"/>
      <c r="W4160" s="127"/>
      <c r="X4160" s="127"/>
      <c r="Y4160" s="127"/>
      <c r="Z4160" s="143"/>
      <c r="AA4160" s="143"/>
      <c r="AB4160" s="143"/>
      <c r="AC4160" s="37"/>
    </row>
    <row r="4161" spans="1:29" ht="15" customHeight="1">
      <c r="A4161" s="422" t="s">
        <v>678</v>
      </c>
      <c r="B4161" s="422" t="s">
        <v>679</v>
      </c>
      <c r="C4161" s="422" t="s">
        <v>680</v>
      </c>
      <c r="D4161" s="422" t="s">
        <v>681</v>
      </c>
      <c r="E4161" s="422" t="s">
        <v>682</v>
      </c>
      <c r="F4161" s="423" t="s">
        <v>683</v>
      </c>
      <c r="G4161" s="423" t="s">
        <v>684</v>
      </c>
      <c r="H4161" s="138">
        <v>0.55000000000000004</v>
      </c>
      <c r="I4161" s="451">
        <v>0.25</v>
      </c>
      <c r="J4161" s="451"/>
      <c r="K4161" s="451"/>
      <c r="L4161" s="451"/>
      <c r="M4161" s="444">
        <v>0.1</v>
      </c>
      <c r="N4161" s="444"/>
      <c r="O4161" s="139">
        <v>0.1</v>
      </c>
      <c r="P4161" s="102"/>
      <c r="Z4161" s="143"/>
      <c r="AA4161" s="143"/>
      <c r="AB4161" s="143"/>
      <c r="AC4161" s="37"/>
    </row>
    <row r="4162" spans="1:29" ht="14.25" customHeight="1">
      <c r="A4162" s="422"/>
      <c r="B4162" s="422"/>
      <c r="C4162" s="422"/>
      <c r="D4162" s="422"/>
      <c r="E4162" s="422"/>
      <c r="F4162" s="422"/>
      <c r="G4162" s="422"/>
      <c r="H4162" s="445" t="s">
        <v>727</v>
      </c>
      <c r="I4162" s="452" t="s">
        <v>728</v>
      </c>
      <c r="J4162" s="452"/>
      <c r="K4162" s="452"/>
      <c r="L4162" s="452"/>
      <c r="M4162" s="446" t="s">
        <v>729</v>
      </c>
      <c r="N4162" s="446"/>
      <c r="O4162" s="447" t="s">
        <v>730</v>
      </c>
      <c r="P4162" s="102"/>
      <c r="Z4162" s="143"/>
      <c r="AA4162" s="143"/>
      <c r="AB4162" s="143"/>
      <c r="AC4162" s="37"/>
    </row>
    <row r="4163" spans="1:29" ht="67.5" customHeight="1">
      <c r="A4163" s="442" t="s">
        <v>525</v>
      </c>
      <c r="B4163" s="525" t="s">
        <v>978</v>
      </c>
      <c r="C4163" s="428">
        <v>1</v>
      </c>
      <c r="D4163" s="428">
        <v>2</v>
      </c>
      <c r="E4163" s="474" t="s">
        <v>618</v>
      </c>
      <c r="F4163" s="429">
        <v>160</v>
      </c>
      <c r="G4163" s="429">
        <f>D4163*F4163</f>
        <v>320</v>
      </c>
      <c r="H4163" s="445"/>
      <c r="I4163" s="154" t="s">
        <v>732</v>
      </c>
      <c r="J4163" s="154" t="s">
        <v>800</v>
      </c>
      <c r="K4163" s="154" t="s">
        <v>734</v>
      </c>
      <c r="L4163" s="154" t="s">
        <v>735</v>
      </c>
      <c r="M4163" s="144" t="s">
        <v>736</v>
      </c>
      <c r="N4163" s="144" t="s">
        <v>737</v>
      </c>
      <c r="O4163" s="447"/>
      <c r="P4163" s="102"/>
      <c r="Z4163" s="143"/>
      <c r="AA4163" s="143"/>
      <c r="AB4163" s="143"/>
      <c r="AC4163" s="37"/>
    </row>
    <row r="4164" spans="1:29" ht="39" customHeight="1">
      <c r="A4164" s="442"/>
      <c r="B4164" s="525"/>
      <c r="C4164" s="525"/>
      <c r="D4164" s="525"/>
      <c r="E4164" s="525"/>
      <c r="F4164" s="525"/>
      <c r="G4164" s="525"/>
      <c r="H4164" s="525"/>
      <c r="I4164" s="153">
        <v>0.5</v>
      </c>
      <c r="J4164" s="153">
        <v>0.2</v>
      </c>
      <c r="K4164" s="153">
        <v>0.2</v>
      </c>
      <c r="L4164" s="153">
        <v>0.1</v>
      </c>
      <c r="M4164" s="144">
        <v>0.9</v>
      </c>
      <c r="N4164" s="144">
        <v>0.1</v>
      </c>
      <c r="O4164" s="447"/>
      <c r="P4164" s="102"/>
      <c r="Z4164" s="143"/>
      <c r="AA4164" s="143"/>
      <c r="AB4164" s="143"/>
      <c r="AC4164" s="37"/>
    </row>
    <row r="4165" spans="1:29">
      <c r="A4165" s="442"/>
      <c r="B4165" s="432" t="s">
        <v>712</v>
      </c>
      <c r="C4165" s="432"/>
      <c r="D4165" s="432"/>
      <c r="E4165" s="432"/>
      <c r="F4165" s="432"/>
      <c r="G4165" s="432"/>
      <c r="H4165" s="148">
        <v>1</v>
      </c>
      <c r="I4165" s="149"/>
      <c r="J4165" s="149"/>
      <c r="K4165" s="149"/>
      <c r="L4165" s="149"/>
      <c r="M4165" s="149"/>
      <c r="N4165" s="149"/>
      <c r="O4165" s="149"/>
      <c r="P4165" s="102"/>
      <c r="Z4165" s="143"/>
      <c r="AA4165" s="143"/>
      <c r="AB4165" s="143"/>
      <c r="AC4165" s="37"/>
    </row>
    <row r="4166" spans="1:29">
      <c r="A4166" s="442"/>
      <c r="B4166" s="433" t="s">
        <v>713</v>
      </c>
      <c r="C4166" s="433"/>
      <c r="D4166" s="433"/>
      <c r="E4166" s="433"/>
      <c r="F4166" s="433"/>
      <c r="G4166" s="433"/>
      <c r="H4166" s="150">
        <f>(H4165/D4163)*G4163*H4161</f>
        <v>88</v>
      </c>
      <c r="I4166" s="149"/>
      <c r="J4166" s="149"/>
      <c r="K4166" s="149"/>
      <c r="L4166" s="149"/>
      <c r="M4166" s="149"/>
      <c r="N4166" s="149"/>
      <c r="O4166" s="149"/>
      <c r="P4166" s="102"/>
      <c r="Z4166" s="143"/>
      <c r="AA4166" s="143"/>
      <c r="AB4166" s="143"/>
      <c r="AC4166" s="37"/>
    </row>
    <row r="4167" spans="1:29">
      <c r="A4167" s="442"/>
      <c r="B4167" s="432" t="s">
        <v>762</v>
      </c>
      <c r="C4167" s="432"/>
      <c r="D4167" s="432"/>
      <c r="E4167" s="432"/>
      <c r="F4167" s="432"/>
      <c r="G4167" s="432"/>
      <c r="H4167" s="149"/>
      <c r="I4167" s="130">
        <v>1</v>
      </c>
      <c r="J4167" s="149"/>
      <c r="K4167" s="130">
        <v>1</v>
      </c>
      <c r="L4167" s="149"/>
      <c r="M4167" s="149"/>
      <c r="N4167" s="149"/>
      <c r="O4167" s="149"/>
      <c r="P4167" s="102"/>
      <c r="Z4167" s="143"/>
      <c r="AA4167" s="143"/>
      <c r="AB4167" s="143"/>
      <c r="AC4167" s="37"/>
    </row>
    <row r="4168" spans="1:29">
      <c r="A4168" s="442"/>
      <c r="B4168" s="433" t="s">
        <v>763</v>
      </c>
      <c r="C4168" s="433"/>
      <c r="D4168" s="433"/>
      <c r="E4168" s="433"/>
      <c r="F4168" s="433"/>
      <c r="G4168" s="433"/>
      <c r="H4168" s="149"/>
      <c r="I4168" s="246">
        <f>(I4167/D4163)*G4163*I4161*I4164</f>
        <v>20</v>
      </c>
      <c r="J4168" s="149"/>
      <c r="K4168" s="246">
        <f>(K4167/D4163)*G4163*I4161*K4164</f>
        <v>8</v>
      </c>
      <c r="L4168" s="149"/>
      <c r="M4168" s="149"/>
      <c r="N4168" s="149"/>
      <c r="O4168" s="149"/>
      <c r="P4168" s="102"/>
      <c r="Z4168" s="143"/>
      <c r="AA4168" s="143"/>
      <c r="AB4168" s="143"/>
      <c r="AC4168" s="37"/>
    </row>
    <row r="4169" spans="1:29">
      <c r="A4169" s="442"/>
      <c r="B4169" s="432" t="s">
        <v>742</v>
      </c>
      <c r="C4169" s="432"/>
      <c r="D4169" s="432"/>
      <c r="E4169" s="432"/>
      <c r="F4169" s="432"/>
      <c r="G4169" s="432"/>
      <c r="H4169" s="148">
        <v>1</v>
      </c>
      <c r="I4169" s="149"/>
      <c r="J4169" s="149"/>
      <c r="K4169" s="149"/>
      <c r="L4169" s="149"/>
      <c r="M4169" s="149"/>
      <c r="N4169" s="149"/>
      <c r="O4169" s="149"/>
      <c r="P4169" s="102"/>
      <c r="Z4169" s="143"/>
      <c r="AA4169" s="143"/>
      <c r="AB4169" s="143"/>
      <c r="AC4169" s="37"/>
    </row>
    <row r="4170" spans="1:29">
      <c r="A4170" s="442"/>
      <c r="B4170" s="433" t="s">
        <v>743</v>
      </c>
      <c r="C4170" s="433"/>
      <c r="D4170" s="433"/>
      <c r="E4170" s="433"/>
      <c r="F4170" s="433"/>
      <c r="G4170" s="433"/>
      <c r="H4170" s="150">
        <f>(H4169/D4163)*G4163*H4161</f>
        <v>88</v>
      </c>
      <c r="I4170" s="149"/>
      <c r="J4170" s="149"/>
      <c r="K4170" s="149"/>
      <c r="L4170" s="149"/>
      <c r="M4170" s="149"/>
      <c r="N4170" s="149"/>
      <c r="O4170" s="149"/>
      <c r="P4170" s="102"/>
      <c r="Z4170" s="143"/>
      <c r="AA4170" s="143"/>
      <c r="AB4170" s="143"/>
      <c r="AC4170" s="37"/>
    </row>
    <row r="4171" spans="1:29">
      <c r="A4171" s="442"/>
      <c r="B4171" s="432" t="s">
        <v>766</v>
      </c>
      <c r="C4171" s="432"/>
      <c r="D4171" s="432"/>
      <c r="E4171" s="432"/>
      <c r="F4171" s="432"/>
      <c r="G4171" s="432"/>
      <c r="H4171" s="149"/>
      <c r="I4171" s="130">
        <v>1</v>
      </c>
      <c r="J4171" s="130">
        <v>2</v>
      </c>
      <c r="K4171" s="130">
        <v>1</v>
      </c>
      <c r="L4171" s="130">
        <v>2</v>
      </c>
      <c r="M4171" s="149"/>
      <c r="N4171" s="149"/>
      <c r="O4171" s="149"/>
      <c r="P4171" s="102"/>
      <c r="Z4171" s="143"/>
      <c r="AA4171" s="143"/>
      <c r="AB4171" s="143"/>
      <c r="AC4171" s="37"/>
    </row>
    <row r="4172" spans="1:29">
      <c r="A4172" s="442"/>
      <c r="B4172" s="433" t="s">
        <v>767</v>
      </c>
      <c r="C4172" s="433"/>
      <c r="D4172" s="433"/>
      <c r="E4172" s="433"/>
      <c r="F4172" s="433"/>
      <c r="G4172" s="433"/>
      <c r="H4172" s="149"/>
      <c r="I4172" s="246">
        <f>(I4171/D4163)*G4163*I4161*I4164</f>
        <v>20</v>
      </c>
      <c r="J4172" s="246">
        <f>(J4171/D4163)*G4163*I4161*J4164</f>
        <v>16</v>
      </c>
      <c r="K4172" s="246">
        <f>(K4171/D4163)*G4163*I4161*K4164</f>
        <v>8</v>
      </c>
      <c r="L4172" s="246">
        <f>(L4171/D4163)*G4163*I4161*L4164</f>
        <v>8</v>
      </c>
      <c r="M4172" s="149"/>
      <c r="N4172" s="149"/>
      <c r="O4172" s="149"/>
      <c r="P4172" s="102"/>
      <c r="Z4172" s="143"/>
      <c r="AA4172" s="143"/>
      <c r="AB4172" s="143"/>
      <c r="AC4172" s="37"/>
    </row>
    <row r="4173" spans="1:29">
      <c r="A4173" s="442"/>
      <c r="B4173" s="432"/>
      <c r="C4173" s="432"/>
      <c r="D4173" s="432"/>
      <c r="E4173" s="432"/>
      <c r="F4173" s="432"/>
      <c r="G4173" s="432"/>
      <c r="H4173" s="149"/>
      <c r="I4173" s="149"/>
      <c r="J4173" s="149"/>
      <c r="K4173" s="149"/>
      <c r="L4173" s="149"/>
      <c r="M4173" s="149"/>
      <c r="N4173" s="149"/>
      <c r="O4173" s="149"/>
      <c r="P4173" s="102"/>
      <c r="Z4173" s="143"/>
      <c r="AA4173" s="143"/>
      <c r="AB4173" s="143"/>
      <c r="AC4173" s="37"/>
    </row>
    <row r="4174" spans="1:29">
      <c r="A4174" s="442"/>
      <c r="B4174" s="433"/>
      <c r="C4174" s="433"/>
      <c r="D4174" s="433"/>
      <c r="E4174" s="433"/>
      <c r="F4174" s="433"/>
      <c r="G4174" s="433"/>
      <c r="H4174" s="149"/>
      <c r="I4174" s="149"/>
      <c r="J4174" s="149"/>
      <c r="K4174" s="149"/>
      <c r="L4174" s="149"/>
      <c r="M4174" s="149"/>
      <c r="N4174" s="149"/>
      <c r="O4174" s="149"/>
      <c r="P4174" s="102"/>
      <c r="Z4174" s="143"/>
      <c r="AA4174" s="143"/>
      <c r="AB4174" s="143"/>
      <c r="AC4174" s="37"/>
    </row>
    <row r="4175" spans="1:29">
      <c r="A4175" s="442"/>
      <c r="B4175" s="448" t="s">
        <v>720</v>
      </c>
      <c r="C4175" s="448"/>
      <c r="D4175" s="448"/>
      <c r="E4175" s="448"/>
      <c r="F4175" s="448"/>
      <c r="G4175" s="448"/>
      <c r="H4175" s="152">
        <f t="shared" ref="H4175:O4176" si="266">H4165+H4167+H4169+H4171+H4173</f>
        <v>2</v>
      </c>
      <c r="I4175" s="152">
        <f t="shared" si="266"/>
        <v>2</v>
      </c>
      <c r="J4175" s="152">
        <f t="shared" si="266"/>
        <v>2</v>
      </c>
      <c r="K4175" s="152">
        <f t="shared" si="266"/>
        <v>2</v>
      </c>
      <c r="L4175" s="152">
        <f t="shared" si="266"/>
        <v>2</v>
      </c>
      <c r="M4175" s="152">
        <f t="shared" si="266"/>
        <v>0</v>
      </c>
      <c r="N4175" s="152">
        <f t="shared" si="266"/>
        <v>0</v>
      </c>
      <c r="O4175" s="152">
        <f t="shared" si="266"/>
        <v>0</v>
      </c>
      <c r="P4175" s="102"/>
      <c r="Z4175" s="143"/>
      <c r="AA4175" s="143"/>
      <c r="AB4175" s="143"/>
      <c r="AC4175" s="37"/>
    </row>
    <row r="4176" spans="1:29">
      <c r="A4176" s="442"/>
      <c r="B4176" s="439" t="s">
        <v>695</v>
      </c>
      <c r="C4176" s="439"/>
      <c r="D4176" s="439"/>
      <c r="E4176" s="439"/>
      <c r="F4176" s="439"/>
      <c r="G4176" s="439"/>
      <c r="H4176" s="117">
        <f t="shared" si="266"/>
        <v>176</v>
      </c>
      <c r="I4176" s="117">
        <f t="shared" si="266"/>
        <v>40</v>
      </c>
      <c r="J4176" s="117">
        <f t="shared" si="266"/>
        <v>16</v>
      </c>
      <c r="K4176" s="117">
        <f t="shared" si="266"/>
        <v>16</v>
      </c>
      <c r="L4176" s="117">
        <f t="shared" si="266"/>
        <v>8</v>
      </c>
      <c r="M4176" s="117">
        <f t="shared" si="266"/>
        <v>0</v>
      </c>
      <c r="N4176" s="117">
        <f t="shared" si="266"/>
        <v>0</v>
      </c>
      <c r="O4176" s="117">
        <f t="shared" si="266"/>
        <v>0</v>
      </c>
      <c r="P4176" s="102"/>
      <c r="U4176" s="141"/>
      <c r="Z4176" s="143"/>
      <c r="AA4176" s="143"/>
      <c r="AB4176" s="143"/>
      <c r="AC4176" s="37"/>
    </row>
    <row r="4177" spans="1:29">
      <c r="A4177" s="442"/>
      <c r="B4177" s="449" t="s">
        <v>746</v>
      </c>
      <c r="C4177" s="449"/>
      <c r="D4177" s="449"/>
      <c r="E4177" s="449"/>
      <c r="F4177" s="449"/>
      <c r="G4177" s="449"/>
      <c r="H4177" s="440">
        <f>H4176</f>
        <v>176</v>
      </c>
      <c r="I4177" s="440"/>
      <c r="J4177" s="440"/>
      <c r="K4177" s="440"/>
      <c r="L4177" s="440"/>
      <c r="M4177" s="440"/>
      <c r="N4177" s="440"/>
      <c r="O4177" s="440"/>
      <c r="P4177" s="102"/>
      <c r="Z4177" s="143"/>
      <c r="AA4177" s="143"/>
      <c r="AB4177" s="143"/>
      <c r="AC4177" s="37"/>
    </row>
    <row r="4178" spans="1:29">
      <c r="A4178" s="442"/>
      <c r="B4178" s="449" t="s">
        <v>747</v>
      </c>
      <c r="C4178" s="449"/>
      <c r="D4178" s="449"/>
      <c r="E4178" s="449"/>
      <c r="F4178" s="449"/>
      <c r="G4178" s="449"/>
      <c r="H4178" s="440">
        <f>SUM(I4176:M4176)</f>
        <v>80</v>
      </c>
      <c r="I4178" s="440"/>
      <c r="J4178" s="440"/>
      <c r="K4178" s="440"/>
      <c r="L4178" s="440"/>
      <c r="M4178" s="440"/>
      <c r="N4178" s="440"/>
      <c r="O4178" s="440"/>
      <c r="P4178" s="102"/>
      <c r="Z4178" s="143"/>
      <c r="AA4178" s="143"/>
      <c r="AB4178" s="143"/>
      <c r="AC4178" s="37"/>
    </row>
    <row r="4179" spans="1:29">
      <c r="A4179" s="442"/>
      <c r="B4179" s="449" t="s">
        <v>748</v>
      </c>
      <c r="C4179" s="449"/>
      <c r="D4179" s="449"/>
      <c r="E4179" s="449"/>
      <c r="F4179" s="449"/>
      <c r="G4179" s="449"/>
      <c r="H4179" s="440">
        <f>SUM(N4175:P4175)</f>
        <v>0</v>
      </c>
      <c r="I4179" s="440"/>
      <c r="J4179" s="440"/>
      <c r="K4179" s="440"/>
      <c r="L4179" s="440"/>
      <c r="M4179" s="440"/>
      <c r="N4179" s="440"/>
      <c r="O4179" s="440"/>
      <c r="P4179" s="102"/>
      <c r="Z4179" s="143"/>
      <c r="AA4179" s="143"/>
      <c r="AB4179" s="143"/>
      <c r="AC4179" s="37"/>
    </row>
    <row r="4180" spans="1:29">
      <c r="A4180" s="442"/>
      <c r="B4180" s="439" t="s">
        <v>721</v>
      </c>
      <c r="C4180" s="439"/>
      <c r="D4180" s="439"/>
      <c r="E4180" s="439"/>
      <c r="F4180" s="439"/>
      <c r="G4180" s="439"/>
      <c r="H4180" s="440">
        <f>SUM(H4177:P4179)</f>
        <v>256</v>
      </c>
      <c r="I4180" s="440"/>
      <c r="J4180" s="440"/>
      <c r="K4180" s="440"/>
      <c r="L4180" s="440"/>
      <c r="M4180" s="440"/>
      <c r="N4180" s="440"/>
      <c r="O4180" s="440"/>
      <c r="P4180" s="102"/>
      <c r="Z4180" s="143"/>
      <c r="AA4180" s="143"/>
      <c r="AB4180" s="143"/>
      <c r="AC4180" s="37"/>
    </row>
    <row r="4181" spans="1:29">
      <c r="A4181" s="442"/>
      <c r="B4181" s="450" t="s">
        <v>749</v>
      </c>
      <c r="C4181" s="450"/>
      <c r="D4181" s="450"/>
      <c r="E4181" s="450"/>
      <c r="F4181" s="450"/>
      <c r="G4181" s="450"/>
      <c r="H4181" s="443">
        <f>H4180/G4163</f>
        <v>0.8</v>
      </c>
      <c r="I4181" s="443"/>
      <c r="J4181" s="443"/>
      <c r="K4181" s="443"/>
      <c r="L4181" s="443"/>
      <c r="M4181" s="443"/>
      <c r="N4181" s="443"/>
      <c r="O4181" s="443"/>
      <c r="P4181" s="102"/>
      <c r="Z4181" s="143"/>
      <c r="AA4181" s="143"/>
      <c r="AB4181" s="143"/>
      <c r="AC4181" s="37"/>
    </row>
    <row r="4182" spans="1:29" s="129" customFormat="1">
      <c r="A4182" s="121"/>
      <c r="B4182" s="121"/>
      <c r="C4182" s="121"/>
      <c r="D4182" s="121"/>
      <c r="E4182" s="121"/>
      <c r="F4182" s="122"/>
      <c r="G4182" s="122"/>
      <c r="H4182" s="123"/>
      <c r="I4182" s="127"/>
      <c r="J4182" s="127"/>
      <c r="K4182" s="127"/>
      <c r="L4182" s="127"/>
      <c r="M4182" s="127"/>
      <c r="N4182" s="127"/>
      <c r="O4182" s="127"/>
      <c r="P4182" s="127"/>
      <c r="Q4182" s="127"/>
      <c r="R4182" s="127"/>
      <c r="S4182" s="127"/>
      <c r="T4182" s="127"/>
      <c r="U4182" s="127"/>
      <c r="V4182" s="127"/>
      <c r="W4182" s="127"/>
      <c r="X4182" s="127"/>
      <c r="Y4182" s="127"/>
      <c r="Z4182" s="143"/>
      <c r="AA4182" s="143"/>
      <c r="AB4182" s="143"/>
      <c r="AC4182" s="37"/>
    </row>
    <row r="4183" spans="1:29" ht="15" customHeight="1">
      <c r="A4183" s="422" t="s">
        <v>678</v>
      </c>
      <c r="B4183" s="422" t="s">
        <v>679</v>
      </c>
      <c r="C4183" s="422" t="s">
        <v>680</v>
      </c>
      <c r="D4183" s="422" t="s">
        <v>681</v>
      </c>
      <c r="E4183" s="422" t="s">
        <v>682</v>
      </c>
      <c r="F4183" s="423" t="s">
        <v>683</v>
      </c>
      <c r="G4183" s="423" t="s">
        <v>684</v>
      </c>
      <c r="H4183" s="138">
        <v>0.7</v>
      </c>
      <c r="I4183" s="451">
        <v>0.1</v>
      </c>
      <c r="J4183" s="451"/>
      <c r="K4183" s="451"/>
      <c r="L4183" s="451"/>
      <c r="M4183" s="444">
        <v>0.1</v>
      </c>
      <c r="N4183" s="444"/>
      <c r="O4183" s="139">
        <v>0.1</v>
      </c>
      <c r="P4183" s="102"/>
      <c r="Z4183" s="143"/>
      <c r="AA4183" s="143"/>
      <c r="AB4183" s="143"/>
      <c r="AC4183" s="37"/>
    </row>
    <row r="4184" spans="1:29" ht="14.25" customHeight="1">
      <c r="A4184" s="422"/>
      <c r="B4184" s="422"/>
      <c r="C4184" s="422"/>
      <c r="D4184" s="422"/>
      <c r="E4184" s="422"/>
      <c r="F4184" s="422"/>
      <c r="G4184" s="422"/>
      <c r="H4184" s="445" t="s">
        <v>727</v>
      </c>
      <c r="I4184" s="452" t="s">
        <v>728</v>
      </c>
      <c r="J4184" s="452"/>
      <c r="K4184" s="452"/>
      <c r="L4184" s="452"/>
      <c r="M4184" s="446" t="s">
        <v>729</v>
      </c>
      <c r="N4184" s="446"/>
      <c r="O4184" s="447" t="s">
        <v>730</v>
      </c>
      <c r="P4184" s="102"/>
      <c r="Z4184" s="143"/>
      <c r="AA4184" s="143"/>
      <c r="AB4184" s="143"/>
      <c r="AC4184" s="37"/>
    </row>
    <row r="4185" spans="1:29" ht="67.5" customHeight="1">
      <c r="A4185" s="442" t="s">
        <v>526</v>
      </c>
      <c r="B4185" s="525" t="s">
        <v>1009</v>
      </c>
      <c r="C4185" s="428">
        <v>1</v>
      </c>
      <c r="D4185" s="428">
        <v>1</v>
      </c>
      <c r="E4185" s="474" t="s">
        <v>618</v>
      </c>
      <c r="F4185" s="429">
        <v>24000</v>
      </c>
      <c r="G4185" s="429">
        <v>24000</v>
      </c>
      <c r="H4185" s="445"/>
      <c r="I4185" s="154" t="s">
        <v>732</v>
      </c>
      <c r="J4185" s="154" t="s">
        <v>800</v>
      </c>
      <c r="K4185" s="154" t="s">
        <v>734</v>
      </c>
      <c r="L4185" s="154" t="s">
        <v>735</v>
      </c>
      <c r="M4185" s="144" t="s">
        <v>736</v>
      </c>
      <c r="N4185" s="144" t="s">
        <v>737</v>
      </c>
      <c r="O4185" s="447"/>
      <c r="P4185" s="102"/>
      <c r="Z4185" s="143"/>
      <c r="AA4185" s="143"/>
      <c r="AB4185" s="143"/>
      <c r="AC4185" s="37"/>
    </row>
    <row r="4186" spans="1:29" ht="39" customHeight="1">
      <c r="A4186" s="442"/>
      <c r="B4186" s="525"/>
      <c r="C4186" s="525"/>
      <c r="D4186" s="525"/>
      <c r="E4186" s="525"/>
      <c r="F4186" s="525"/>
      <c r="G4186" s="525"/>
      <c r="H4186" s="525"/>
      <c r="I4186" s="153">
        <v>0.5</v>
      </c>
      <c r="J4186" s="153">
        <v>0.2</v>
      </c>
      <c r="K4186" s="153">
        <v>0.2</v>
      </c>
      <c r="L4186" s="153">
        <v>0.1</v>
      </c>
      <c r="M4186" s="144">
        <v>0.9</v>
      </c>
      <c r="N4186" s="144">
        <v>0.1</v>
      </c>
      <c r="O4186" s="447"/>
      <c r="P4186" s="102"/>
      <c r="Z4186" s="143"/>
      <c r="AA4186" s="143"/>
      <c r="AB4186" s="143"/>
      <c r="AC4186" s="37"/>
    </row>
    <row r="4187" spans="1:29">
      <c r="A4187" s="442"/>
      <c r="B4187" s="432" t="s">
        <v>710</v>
      </c>
      <c r="C4187" s="432"/>
      <c r="D4187" s="432"/>
      <c r="E4187" s="432"/>
      <c r="F4187" s="432"/>
      <c r="G4187" s="432"/>
      <c r="H4187" s="158">
        <v>1</v>
      </c>
      <c r="I4187" s="115"/>
      <c r="J4187" s="115"/>
      <c r="K4187" s="115"/>
      <c r="L4187" s="115"/>
      <c r="M4187" s="115"/>
      <c r="N4187" s="115"/>
      <c r="O4187" s="115"/>
      <c r="P4187" s="102"/>
      <c r="Z4187" s="143"/>
      <c r="AA4187" s="143"/>
      <c r="AB4187" s="143"/>
      <c r="AC4187" s="37"/>
    </row>
    <row r="4188" spans="1:29">
      <c r="A4188" s="442"/>
      <c r="B4188" s="433" t="s">
        <v>711</v>
      </c>
      <c r="C4188" s="433"/>
      <c r="D4188" s="433"/>
      <c r="E4188" s="433"/>
      <c r="F4188" s="433"/>
      <c r="G4188" s="433"/>
      <c r="H4188" s="157">
        <f>(H4187/C4185)*G4185*H4183</f>
        <v>16800</v>
      </c>
      <c r="I4188" s="115"/>
      <c r="J4188" s="115"/>
      <c r="K4188" s="115"/>
      <c r="L4188" s="115"/>
      <c r="M4188" s="115"/>
      <c r="N4188" s="115"/>
      <c r="O4188" s="115"/>
      <c r="P4188" s="102"/>
      <c r="Z4188" s="143"/>
      <c r="AA4188" s="143"/>
      <c r="AB4188" s="143"/>
      <c r="AC4188" s="37"/>
    </row>
    <row r="4189" spans="1:29">
      <c r="A4189" s="442"/>
      <c r="B4189" s="432"/>
      <c r="C4189" s="432"/>
      <c r="D4189" s="432"/>
      <c r="E4189" s="432"/>
      <c r="F4189" s="432"/>
      <c r="G4189" s="432"/>
      <c r="H4189" s="115"/>
      <c r="I4189" s="115"/>
      <c r="J4189" s="115"/>
      <c r="K4189" s="115"/>
      <c r="L4189" s="115"/>
      <c r="M4189" s="115"/>
      <c r="N4189" s="115"/>
      <c r="O4189" s="115"/>
      <c r="P4189" s="102"/>
      <c r="Z4189" s="143"/>
      <c r="AA4189" s="143"/>
      <c r="AB4189" s="143"/>
      <c r="AC4189" s="37"/>
    </row>
    <row r="4190" spans="1:29">
      <c r="A4190" s="442"/>
      <c r="B4190" s="433"/>
      <c r="C4190" s="433"/>
      <c r="D4190" s="433"/>
      <c r="E4190" s="433"/>
      <c r="F4190" s="433"/>
      <c r="G4190" s="433"/>
      <c r="H4190" s="115"/>
      <c r="I4190" s="115"/>
      <c r="J4190" s="115"/>
      <c r="K4190" s="115"/>
      <c r="L4190" s="115"/>
      <c r="M4190" s="115"/>
      <c r="N4190" s="115"/>
      <c r="O4190" s="115"/>
      <c r="P4190" s="102"/>
      <c r="Z4190" s="143"/>
      <c r="AA4190" s="143"/>
      <c r="AB4190" s="143"/>
      <c r="AC4190" s="37"/>
    </row>
    <row r="4191" spans="1:29">
      <c r="A4191" s="442"/>
      <c r="B4191" s="432"/>
      <c r="C4191" s="432"/>
      <c r="D4191" s="432"/>
      <c r="E4191" s="432"/>
      <c r="F4191" s="432"/>
      <c r="G4191" s="432"/>
      <c r="H4191" s="115"/>
      <c r="I4191" s="115"/>
      <c r="J4191" s="115"/>
      <c r="K4191" s="115"/>
      <c r="L4191" s="115"/>
      <c r="M4191" s="115"/>
      <c r="N4191" s="115"/>
      <c r="O4191" s="115"/>
      <c r="P4191" s="102"/>
      <c r="Z4191" s="143"/>
      <c r="AA4191" s="143"/>
      <c r="AB4191" s="143"/>
      <c r="AC4191" s="37"/>
    </row>
    <row r="4192" spans="1:29">
      <c r="A4192" s="442"/>
      <c r="B4192" s="433"/>
      <c r="C4192" s="433"/>
      <c r="D4192" s="433"/>
      <c r="E4192" s="433"/>
      <c r="F4192" s="433"/>
      <c r="G4192" s="433"/>
      <c r="H4192" s="115"/>
      <c r="I4192" s="115"/>
      <c r="J4192" s="115"/>
      <c r="K4192" s="115"/>
      <c r="L4192" s="115"/>
      <c r="M4192" s="115"/>
      <c r="N4192" s="115"/>
      <c r="O4192" s="115"/>
      <c r="P4192" s="102"/>
      <c r="Z4192" s="143"/>
      <c r="AA4192" s="143"/>
      <c r="AB4192" s="143"/>
      <c r="AC4192" s="37"/>
    </row>
    <row r="4193" spans="1:29">
      <c r="A4193" s="442"/>
      <c r="B4193" s="432"/>
      <c r="C4193" s="432"/>
      <c r="D4193" s="432"/>
      <c r="E4193" s="432"/>
      <c r="F4193" s="432"/>
      <c r="G4193" s="432"/>
      <c r="H4193" s="115"/>
      <c r="I4193" s="115"/>
      <c r="J4193" s="115"/>
      <c r="K4193" s="115"/>
      <c r="L4193" s="115"/>
      <c r="M4193" s="115"/>
      <c r="N4193" s="115"/>
      <c r="O4193" s="115"/>
      <c r="P4193" s="102"/>
      <c r="Z4193" s="143"/>
      <c r="AA4193" s="143"/>
      <c r="AB4193" s="143"/>
      <c r="AC4193" s="37"/>
    </row>
    <row r="4194" spans="1:29">
      <c r="A4194" s="442"/>
      <c r="B4194" s="433"/>
      <c r="C4194" s="433"/>
      <c r="D4194" s="433"/>
      <c r="E4194" s="433"/>
      <c r="F4194" s="433"/>
      <c r="G4194" s="433"/>
      <c r="H4194" s="115"/>
      <c r="I4194" s="115"/>
      <c r="J4194" s="115"/>
      <c r="K4194" s="115"/>
      <c r="L4194" s="115"/>
      <c r="M4194" s="115"/>
      <c r="N4194" s="115"/>
      <c r="O4194" s="115"/>
      <c r="P4194" s="102"/>
      <c r="Z4194" s="143"/>
      <c r="AA4194" s="143"/>
      <c r="AB4194" s="143"/>
      <c r="AC4194" s="37"/>
    </row>
    <row r="4195" spans="1:29">
      <c r="A4195" s="442"/>
      <c r="B4195" s="432"/>
      <c r="C4195" s="432"/>
      <c r="D4195" s="432"/>
      <c r="E4195" s="432"/>
      <c r="F4195" s="432"/>
      <c r="G4195" s="432"/>
      <c r="H4195" s="115"/>
      <c r="I4195" s="115"/>
      <c r="J4195" s="115"/>
      <c r="K4195" s="115"/>
      <c r="L4195" s="115"/>
      <c r="M4195" s="115"/>
      <c r="N4195" s="115"/>
      <c r="O4195" s="115"/>
      <c r="P4195" s="102"/>
      <c r="Z4195" s="143"/>
      <c r="AA4195" s="143"/>
      <c r="AB4195" s="143"/>
      <c r="AC4195" s="37"/>
    </row>
    <row r="4196" spans="1:29">
      <c r="A4196" s="442"/>
      <c r="B4196" s="433"/>
      <c r="C4196" s="433"/>
      <c r="D4196" s="433"/>
      <c r="E4196" s="433"/>
      <c r="F4196" s="433"/>
      <c r="G4196" s="433"/>
      <c r="H4196" s="115"/>
      <c r="I4196" s="115"/>
      <c r="J4196" s="115"/>
      <c r="K4196" s="115"/>
      <c r="L4196" s="115"/>
      <c r="M4196" s="115"/>
      <c r="N4196" s="115"/>
      <c r="O4196" s="115"/>
      <c r="P4196" s="102"/>
      <c r="Z4196" s="143"/>
      <c r="AA4196" s="143"/>
      <c r="AB4196" s="143"/>
      <c r="AC4196" s="37"/>
    </row>
    <row r="4197" spans="1:29">
      <c r="A4197" s="442"/>
      <c r="B4197" s="448" t="s">
        <v>720</v>
      </c>
      <c r="C4197" s="448"/>
      <c r="D4197" s="448"/>
      <c r="E4197" s="448"/>
      <c r="F4197" s="448"/>
      <c r="G4197" s="448"/>
      <c r="H4197" s="152">
        <f t="shared" ref="H4197:O4198" si="267">H4187+H4189+H4191+H4193+H4195</f>
        <v>1</v>
      </c>
      <c r="I4197" s="152">
        <f t="shared" si="267"/>
        <v>0</v>
      </c>
      <c r="J4197" s="152">
        <f t="shared" si="267"/>
        <v>0</v>
      </c>
      <c r="K4197" s="152">
        <f t="shared" si="267"/>
        <v>0</v>
      </c>
      <c r="L4197" s="152">
        <f t="shared" si="267"/>
        <v>0</v>
      </c>
      <c r="M4197" s="152">
        <f t="shared" si="267"/>
        <v>0</v>
      </c>
      <c r="N4197" s="152">
        <f t="shared" si="267"/>
        <v>0</v>
      </c>
      <c r="O4197" s="152">
        <f t="shared" si="267"/>
        <v>0</v>
      </c>
      <c r="P4197" s="102"/>
      <c r="Z4197" s="143"/>
      <c r="AA4197" s="143"/>
      <c r="AB4197" s="143"/>
      <c r="AC4197" s="37"/>
    </row>
    <row r="4198" spans="1:29">
      <c r="A4198" s="442"/>
      <c r="B4198" s="439" t="s">
        <v>695</v>
      </c>
      <c r="C4198" s="439"/>
      <c r="D4198" s="439"/>
      <c r="E4198" s="439"/>
      <c r="F4198" s="439"/>
      <c r="G4198" s="439"/>
      <c r="H4198" s="117">
        <f t="shared" si="267"/>
        <v>16800</v>
      </c>
      <c r="I4198" s="117">
        <f t="shared" si="267"/>
        <v>0</v>
      </c>
      <c r="J4198" s="117">
        <f t="shared" si="267"/>
        <v>0</v>
      </c>
      <c r="K4198" s="117">
        <f t="shared" si="267"/>
        <v>0</v>
      </c>
      <c r="L4198" s="117">
        <f t="shared" si="267"/>
        <v>0</v>
      </c>
      <c r="M4198" s="117">
        <f t="shared" si="267"/>
        <v>0</v>
      </c>
      <c r="N4198" s="117">
        <f t="shared" si="267"/>
        <v>0</v>
      </c>
      <c r="O4198" s="117">
        <f t="shared" si="267"/>
        <v>0</v>
      </c>
      <c r="P4198" s="102"/>
      <c r="U4198" s="141"/>
      <c r="Z4198" s="143"/>
      <c r="AA4198" s="143"/>
      <c r="AB4198" s="143"/>
      <c r="AC4198" s="37"/>
    </row>
    <row r="4199" spans="1:29">
      <c r="A4199" s="442"/>
      <c r="B4199" s="449" t="s">
        <v>746</v>
      </c>
      <c r="C4199" s="449"/>
      <c r="D4199" s="449"/>
      <c r="E4199" s="449"/>
      <c r="F4199" s="449"/>
      <c r="G4199" s="449"/>
      <c r="H4199" s="470">
        <f>H4198</f>
        <v>16800</v>
      </c>
      <c r="I4199" s="470"/>
      <c r="J4199" s="470"/>
      <c r="K4199" s="470"/>
      <c r="L4199" s="470"/>
      <c r="M4199" s="470"/>
      <c r="N4199" s="470"/>
      <c r="O4199" s="470"/>
      <c r="P4199" s="102"/>
      <c r="Z4199" s="143"/>
      <c r="AA4199" s="143"/>
      <c r="AB4199" s="143"/>
      <c r="AC4199" s="37"/>
    </row>
    <row r="4200" spans="1:29">
      <c r="A4200" s="442"/>
      <c r="B4200" s="449" t="s">
        <v>747</v>
      </c>
      <c r="C4200" s="449"/>
      <c r="D4200" s="449"/>
      <c r="E4200" s="449"/>
      <c r="F4200" s="449"/>
      <c r="G4200" s="449"/>
      <c r="H4200" s="470">
        <f>SUM(I4198:M4198)</f>
        <v>0</v>
      </c>
      <c r="I4200" s="470"/>
      <c r="J4200" s="470"/>
      <c r="K4200" s="470"/>
      <c r="L4200" s="470"/>
      <c r="M4200" s="470"/>
      <c r="N4200" s="470"/>
      <c r="O4200" s="470"/>
      <c r="P4200" s="102"/>
      <c r="Z4200" s="143"/>
      <c r="AA4200" s="143"/>
      <c r="AB4200" s="143"/>
      <c r="AC4200" s="37"/>
    </row>
    <row r="4201" spans="1:29">
      <c r="A4201" s="442"/>
      <c r="B4201" s="449" t="s">
        <v>748</v>
      </c>
      <c r="C4201" s="449"/>
      <c r="D4201" s="449"/>
      <c r="E4201" s="449"/>
      <c r="F4201" s="449"/>
      <c r="G4201" s="449"/>
      <c r="H4201" s="470">
        <f>SUM(N4197:P4197)</f>
        <v>0</v>
      </c>
      <c r="I4201" s="470"/>
      <c r="J4201" s="470"/>
      <c r="K4201" s="470"/>
      <c r="L4201" s="470"/>
      <c r="M4201" s="470"/>
      <c r="N4201" s="470"/>
      <c r="O4201" s="470"/>
      <c r="P4201" s="102"/>
      <c r="Z4201" s="143"/>
      <c r="AA4201" s="143"/>
      <c r="AB4201" s="143"/>
      <c r="AC4201" s="37"/>
    </row>
    <row r="4202" spans="1:29">
      <c r="A4202" s="442"/>
      <c r="B4202" s="439" t="s">
        <v>721</v>
      </c>
      <c r="C4202" s="439"/>
      <c r="D4202" s="439"/>
      <c r="E4202" s="439"/>
      <c r="F4202" s="439"/>
      <c r="G4202" s="439"/>
      <c r="H4202" s="470">
        <f>SUM(H4199:P4201)</f>
        <v>16800</v>
      </c>
      <c r="I4202" s="470"/>
      <c r="J4202" s="470"/>
      <c r="K4202" s="470"/>
      <c r="L4202" s="470"/>
      <c r="M4202" s="470"/>
      <c r="N4202" s="470"/>
      <c r="O4202" s="470"/>
      <c r="P4202" s="102"/>
      <c r="Z4202" s="143"/>
      <c r="AA4202" s="143"/>
      <c r="AB4202" s="143"/>
      <c r="AC4202" s="37"/>
    </row>
    <row r="4203" spans="1:29">
      <c r="A4203" s="442"/>
      <c r="B4203" s="450" t="s">
        <v>749</v>
      </c>
      <c r="C4203" s="450"/>
      <c r="D4203" s="450"/>
      <c r="E4203" s="450"/>
      <c r="F4203" s="450"/>
      <c r="G4203" s="450"/>
      <c r="H4203" s="471">
        <f>H4202/G4185</f>
        <v>0.7</v>
      </c>
      <c r="I4203" s="471"/>
      <c r="J4203" s="471"/>
      <c r="K4203" s="471"/>
      <c r="L4203" s="471"/>
      <c r="M4203" s="471"/>
      <c r="N4203" s="471"/>
      <c r="O4203" s="471"/>
      <c r="P4203" s="102"/>
      <c r="Z4203" s="143"/>
      <c r="AA4203" s="143"/>
      <c r="AB4203" s="143"/>
      <c r="AC4203" s="37"/>
    </row>
    <row r="4204" spans="1:29" s="129" customFormat="1">
      <c r="A4204" s="121"/>
      <c r="B4204" s="121"/>
      <c r="C4204" s="121"/>
      <c r="D4204" s="121"/>
      <c r="E4204" s="121"/>
      <c r="F4204" s="122"/>
      <c r="G4204" s="122"/>
      <c r="H4204" s="123"/>
      <c r="I4204" s="127"/>
      <c r="J4204" s="127"/>
      <c r="K4204" s="127"/>
      <c r="L4204" s="127"/>
      <c r="M4204" s="127"/>
      <c r="N4204" s="127"/>
      <c r="O4204" s="127"/>
      <c r="P4204" s="127"/>
      <c r="Q4204" s="127"/>
      <c r="R4204" s="127"/>
      <c r="S4204" s="127"/>
      <c r="T4204" s="127"/>
      <c r="U4204" s="127"/>
      <c r="V4204" s="127"/>
      <c r="W4204" s="127"/>
      <c r="X4204" s="127"/>
      <c r="Y4204" s="127"/>
      <c r="Z4204" s="143"/>
      <c r="AA4204" s="143"/>
      <c r="AB4204" s="143"/>
      <c r="AC4204" s="37"/>
    </row>
    <row r="4205" spans="1:29" ht="15" customHeight="1">
      <c r="A4205" s="422" t="s">
        <v>678</v>
      </c>
      <c r="B4205" s="422" t="s">
        <v>679</v>
      </c>
      <c r="C4205" s="422" t="s">
        <v>680</v>
      </c>
      <c r="D4205" s="422" t="s">
        <v>681</v>
      </c>
      <c r="E4205" s="422" t="s">
        <v>682</v>
      </c>
      <c r="F4205" s="423" t="s">
        <v>683</v>
      </c>
      <c r="G4205" s="423" t="s">
        <v>684</v>
      </c>
      <c r="H4205" s="138">
        <v>0.55000000000000004</v>
      </c>
      <c r="I4205" s="451">
        <v>0.25</v>
      </c>
      <c r="J4205" s="451"/>
      <c r="K4205" s="451"/>
      <c r="L4205" s="451"/>
      <c r="M4205" s="444">
        <v>0.1</v>
      </c>
      <c r="N4205" s="444"/>
      <c r="O4205" s="139">
        <v>0.1</v>
      </c>
      <c r="P4205" s="102"/>
      <c r="Z4205" s="143"/>
      <c r="AA4205" s="143"/>
      <c r="AB4205" s="143"/>
      <c r="AC4205" s="37"/>
    </row>
    <row r="4206" spans="1:29" ht="14.25" customHeight="1">
      <c r="A4206" s="422"/>
      <c r="B4206" s="422"/>
      <c r="C4206" s="422"/>
      <c r="D4206" s="422"/>
      <c r="E4206" s="422"/>
      <c r="F4206" s="422"/>
      <c r="G4206" s="422"/>
      <c r="H4206" s="445" t="s">
        <v>727</v>
      </c>
      <c r="I4206" s="452" t="s">
        <v>728</v>
      </c>
      <c r="J4206" s="452"/>
      <c r="K4206" s="452"/>
      <c r="L4206" s="452"/>
      <c r="M4206" s="446" t="s">
        <v>729</v>
      </c>
      <c r="N4206" s="446"/>
      <c r="O4206" s="447" t="s">
        <v>730</v>
      </c>
      <c r="P4206" s="102"/>
      <c r="Z4206" s="143"/>
      <c r="AA4206" s="143"/>
      <c r="AB4206" s="143"/>
      <c r="AC4206" s="37"/>
    </row>
    <row r="4207" spans="1:29" ht="67.5" customHeight="1">
      <c r="A4207" s="442" t="s">
        <v>527</v>
      </c>
      <c r="B4207" s="525" t="s">
        <v>1010</v>
      </c>
      <c r="C4207" s="428">
        <v>3</v>
      </c>
      <c r="D4207" s="428">
        <v>3</v>
      </c>
      <c r="E4207" s="474" t="s">
        <v>618</v>
      </c>
      <c r="F4207" s="429">
        <v>50400</v>
      </c>
      <c r="G4207" s="429">
        <v>151200</v>
      </c>
      <c r="H4207" s="445"/>
      <c r="I4207" s="154" t="s">
        <v>732</v>
      </c>
      <c r="J4207" s="154" t="s">
        <v>800</v>
      </c>
      <c r="K4207" s="154" t="s">
        <v>734</v>
      </c>
      <c r="L4207" s="154" t="s">
        <v>735</v>
      </c>
      <c r="M4207" s="144" t="s">
        <v>736</v>
      </c>
      <c r="N4207" s="144" t="s">
        <v>737</v>
      </c>
      <c r="O4207" s="447"/>
      <c r="P4207" s="102"/>
      <c r="Z4207" s="143"/>
      <c r="AA4207" s="143"/>
      <c r="AB4207" s="143"/>
      <c r="AC4207" s="37"/>
    </row>
    <row r="4208" spans="1:29" ht="39" customHeight="1">
      <c r="A4208" s="442"/>
      <c r="B4208" s="525"/>
      <c r="C4208" s="525"/>
      <c r="D4208" s="525"/>
      <c r="E4208" s="525"/>
      <c r="F4208" s="525"/>
      <c r="G4208" s="525"/>
      <c r="H4208" s="525"/>
      <c r="I4208" s="153">
        <v>0.5</v>
      </c>
      <c r="J4208" s="153">
        <v>0.2</v>
      </c>
      <c r="K4208" s="153">
        <v>0.2</v>
      </c>
      <c r="L4208" s="153">
        <v>0.1</v>
      </c>
      <c r="M4208" s="144">
        <v>0.9</v>
      </c>
      <c r="N4208" s="144">
        <v>0.1</v>
      </c>
      <c r="O4208" s="447"/>
      <c r="P4208" s="102"/>
      <c r="Z4208" s="143"/>
      <c r="AA4208" s="143"/>
      <c r="AB4208" s="143"/>
      <c r="AC4208" s="37"/>
    </row>
    <row r="4209" spans="1:29">
      <c r="A4209" s="442"/>
      <c r="B4209" s="432" t="s">
        <v>760</v>
      </c>
      <c r="C4209" s="432"/>
      <c r="D4209" s="432"/>
      <c r="E4209" s="432"/>
      <c r="F4209" s="432"/>
      <c r="G4209" s="432"/>
      <c r="H4209" s="148">
        <v>1</v>
      </c>
      <c r="I4209" s="149"/>
      <c r="J4209" s="149"/>
      <c r="K4209" s="149"/>
      <c r="L4209" s="149"/>
      <c r="M4209" s="149"/>
      <c r="N4209" s="149"/>
      <c r="O4209" s="149"/>
      <c r="P4209" s="102"/>
      <c r="Z4209" s="143"/>
      <c r="AA4209" s="143"/>
      <c r="AB4209" s="143"/>
      <c r="AC4209" s="37"/>
    </row>
    <row r="4210" spans="1:29">
      <c r="A4210" s="442"/>
      <c r="B4210" s="433" t="s">
        <v>761</v>
      </c>
      <c r="C4210" s="433"/>
      <c r="D4210" s="433"/>
      <c r="E4210" s="433"/>
      <c r="F4210" s="433"/>
      <c r="G4210" s="433"/>
      <c r="H4210" s="150">
        <f>(H4209/C4207)*G4207*H4205</f>
        <v>27720.000000000004</v>
      </c>
      <c r="I4210" s="149"/>
      <c r="J4210" s="149"/>
      <c r="K4210" s="149"/>
      <c r="L4210" s="149"/>
      <c r="M4210" s="149"/>
      <c r="N4210" s="149"/>
      <c r="O4210" s="149"/>
      <c r="P4210" s="102"/>
      <c r="Z4210" s="143"/>
      <c r="AA4210" s="143"/>
      <c r="AB4210" s="143"/>
      <c r="AC4210" s="37"/>
    </row>
    <row r="4211" spans="1:29">
      <c r="A4211" s="442"/>
      <c r="B4211" s="432" t="s">
        <v>744</v>
      </c>
      <c r="C4211" s="432"/>
      <c r="D4211" s="432"/>
      <c r="E4211" s="432"/>
      <c r="F4211" s="432"/>
      <c r="G4211" s="432"/>
      <c r="H4211" s="148">
        <v>2</v>
      </c>
      <c r="I4211" s="149"/>
      <c r="J4211" s="149"/>
      <c r="K4211" s="149"/>
      <c r="L4211" s="149"/>
      <c r="M4211" s="149"/>
      <c r="N4211" s="149"/>
      <c r="O4211" s="149"/>
      <c r="P4211" s="102"/>
      <c r="Z4211" s="143"/>
      <c r="AA4211" s="143"/>
      <c r="AB4211" s="143"/>
      <c r="AC4211" s="37"/>
    </row>
    <row r="4212" spans="1:29">
      <c r="A4212" s="442"/>
      <c r="B4212" s="433" t="s">
        <v>745</v>
      </c>
      <c r="C4212" s="433"/>
      <c r="D4212" s="433"/>
      <c r="E4212" s="433"/>
      <c r="F4212" s="433"/>
      <c r="G4212" s="433"/>
      <c r="H4212" s="150">
        <f>(H4211/D4207)*G4207*H4205</f>
        <v>55440.000000000007</v>
      </c>
      <c r="I4212" s="149"/>
      <c r="J4212" s="149"/>
      <c r="K4212" s="149"/>
      <c r="L4212" s="149"/>
      <c r="M4212" s="149"/>
      <c r="N4212" s="149"/>
      <c r="O4212" s="149"/>
      <c r="P4212" s="102"/>
      <c r="Z4212" s="143"/>
      <c r="AA4212" s="143"/>
      <c r="AB4212" s="143"/>
      <c r="AC4212" s="37"/>
    </row>
    <row r="4213" spans="1:29">
      <c r="A4213" s="442"/>
      <c r="B4213" s="448" t="s">
        <v>720</v>
      </c>
      <c r="C4213" s="448"/>
      <c r="D4213" s="448"/>
      <c r="E4213" s="448"/>
      <c r="F4213" s="448"/>
      <c r="G4213" s="448"/>
      <c r="H4213" s="152">
        <f t="shared" ref="H4213:O4214" si="268">H4209+H4211</f>
        <v>3</v>
      </c>
      <c r="I4213" s="152">
        <f t="shared" si="268"/>
        <v>0</v>
      </c>
      <c r="J4213" s="152">
        <f t="shared" si="268"/>
        <v>0</v>
      </c>
      <c r="K4213" s="152">
        <f t="shared" si="268"/>
        <v>0</v>
      </c>
      <c r="L4213" s="152">
        <f t="shared" si="268"/>
        <v>0</v>
      </c>
      <c r="M4213" s="152">
        <f t="shared" si="268"/>
        <v>0</v>
      </c>
      <c r="N4213" s="152">
        <f t="shared" si="268"/>
        <v>0</v>
      </c>
      <c r="O4213" s="152">
        <f t="shared" si="268"/>
        <v>0</v>
      </c>
      <c r="P4213" s="102"/>
      <c r="Z4213" s="143"/>
      <c r="AA4213" s="143"/>
      <c r="AB4213" s="143"/>
      <c r="AC4213" s="37"/>
    </row>
    <row r="4214" spans="1:29">
      <c r="A4214" s="442"/>
      <c r="B4214" s="439" t="s">
        <v>695</v>
      </c>
      <c r="C4214" s="439"/>
      <c r="D4214" s="439"/>
      <c r="E4214" s="439"/>
      <c r="F4214" s="439"/>
      <c r="G4214" s="439"/>
      <c r="H4214" s="117">
        <f t="shared" si="268"/>
        <v>83160.000000000015</v>
      </c>
      <c r="I4214" s="117">
        <f t="shared" si="268"/>
        <v>0</v>
      </c>
      <c r="J4214" s="117">
        <f t="shared" si="268"/>
        <v>0</v>
      </c>
      <c r="K4214" s="117">
        <f t="shared" si="268"/>
        <v>0</v>
      </c>
      <c r="L4214" s="117">
        <f t="shared" si="268"/>
        <v>0</v>
      </c>
      <c r="M4214" s="117">
        <f t="shared" si="268"/>
        <v>0</v>
      </c>
      <c r="N4214" s="117">
        <f t="shared" si="268"/>
        <v>0</v>
      </c>
      <c r="O4214" s="117">
        <f t="shared" si="268"/>
        <v>0</v>
      </c>
      <c r="P4214" s="102"/>
      <c r="U4214" s="141"/>
      <c r="Z4214" s="143"/>
      <c r="AA4214" s="143"/>
      <c r="AB4214" s="143"/>
      <c r="AC4214" s="37"/>
    </row>
    <row r="4215" spans="1:29">
      <c r="A4215" s="442"/>
      <c r="B4215" s="449" t="s">
        <v>746</v>
      </c>
      <c r="C4215" s="449"/>
      <c r="D4215" s="449"/>
      <c r="E4215" s="449"/>
      <c r="F4215" s="449"/>
      <c r="G4215" s="449"/>
      <c r="H4215" s="440">
        <f>H4214</f>
        <v>83160.000000000015</v>
      </c>
      <c r="I4215" s="440"/>
      <c r="J4215" s="440"/>
      <c r="K4215" s="440"/>
      <c r="L4215" s="440"/>
      <c r="M4215" s="440"/>
      <c r="N4215" s="440"/>
      <c r="O4215" s="440"/>
      <c r="P4215" s="102"/>
      <c r="Z4215" s="143"/>
      <c r="AA4215" s="143"/>
      <c r="AB4215" s="143"/>
      <c r="AC4215" s="37"/>
    </row>
    <row r="4216" spans="1:29">
      <c r="A4216" s="442"/>
      <c r="B4216" s="449" t="s">
        <v>747</v>
      </c>
      <c r="C4216" s="449"/>
      <c r="D4216" s="449"/>
      <c r="E4216" s="449"/>
      <c r="F4216" s="449"/>
      <c r="G4216" s="449"/>
      <c r="H4216" s="440">
        <f>SUM(I4214:M4214)</f>
        <v>0</v>
      </c>
      <c r="I4216" s="440"/>
      <c r="J4216" s="440"/>
      <c r="K4216" s="440"/>
      <c r="L4216" s="440"/>
      <c r="M4216" s="440"/>
      <c r="N4216" s="440"/>
      <c r="O4216" s="440"/>
      <c r="P4216" s="102"/>
      <c r="Z4216" s="143"/>
      <c r="AA4216" s="143"/>
      <c r="AB4216" s="143"/>
      <c r="AC4216" s="37"/>
    </row>
    <row r="4217" spans="1:29">
      <c r="A4217" s="442"/>
      <c r="B4217" s="449" t="s">
        <v>748</v>
      </c>
      <c r="C4217" s="449"/>
      <c r="D4217" s="449"/>
      <c r="E4217" s="449"/>
      <c r="F4217" s="449"/>
      <c r="G4217" s="449"/>
      <c r="H4217" s="440">
        <f>SUM(N4213:P4213)</f>
        <v>0</v>
      </c>
      <c r="I4217" s="440"/>
      <c r="J4217" s="440"/>
      <c r="K4217" s="440"/>
      <c r="L4217" s="440"/>
      <c r="M4217" s="440"/>
      <c r="N4217" s="440"/>
      <c r="O4217" s="440"/>
      <c r="P4217" s="102"/>
      <c r="Z4217" s="143"/>
      <c r="AA4217" s="143"/>
      <c r="AB4217" s="143"/>
      <c r="AC4217" s="37"/>
    </row>
    <row r="4218" spans="1:29">
      <c r="A4218" s="442"/>
      <c r="B4218" s="439" t="s">
        <v>721</v>
      </c>
      <c r="C4218" s="439"/>
      <c r="D4218" s="439"/>
      <c r="E4218" s="439"/>
      <c r="F4218" s="439"/>
      <c r="G4218" s="439"/>
      <c r="H4218" s="440">
        <f>SUM(H4215:P4217)</f>
        <v>83160.000000000015</v>
      </c>
      <c r="I4218" s="440"/>
      <c r="J4218" s="440"/>
      <c r="K4218" s="440"/>
      <c r="L4218" s="440"/>
      <c r="M4218" s="440"/>
      <c r="N4218" s="440"/>
      <c r="O4218" s="440"/>
      <c r="P4218" s="102"/>
      <c r="Z4218" s="143"/>
      <c r="AA4218" s="143"/>
      <c r="AB4218" s="143"/>
      <c r="AC4218" s="37"/>
    </row>
    <row r="4219" spans="1:29">
      <c r="A4219" s="442"/>
      <c r="B4219" s="450" t="s">
        <v>749</v>
      </c>
      <c r="C4219" s="450"/>
      <c r="D4219" s="450"/>
      <c r="E4219" s="450"/>
      <c r="F4219" s="450"/>
      <c r="G4219" s="450"/>
      <c r="H4219" s="443">
        <f>H4218/G4207</f>
        <v>0.55000000000000004</v>
      </c>
      <c r="I4219" s="443"/>
      <c r="J4219" s="443"/>
      <c r="K4219" s="443"/>
      <c r="L4219" s="443"/>
      <c r="M4219" s="443"/>
      <c r="N4219" s="443"/>
      <c r="O4219" s="443"/>
      <c r="P4219" s="102"/>
      <c r="Z4219" s="143"/>
      <c r="AA4219" s="143"/>
      <c r="AB4219" s="143"/>
      <c r="AC4219" s="37"/>
    </row>
    <row r="4220" spans="1:29" s="129" customFormat="1">
      <c r="A4220" s="121"/>
      <c r="B4220" s="121"/>
      <c r="C4220" s="121"/>
      <c r="D4220" s="121"/>
      <c r="E4220" s="121"/>
      <c r="F4220" s="122"/>
      <c r="G4220" s="122"/>
      <c r="H4220" s="123"/>
      <c r="I4220" s="124"/>
      <c r="J4220" s="124"/>
      <c r="K4220" s="124"/>
      <c r="L4220" s="125"/>
      <c r="M4220" s="125"/>
      <c r="N4220" s="127"/>
      <c r="O4220" s="127"/>
      <c r="P4220" s="127"/>
      <c r="Q4220" s="127"/>
      <c r="R4220" s="127"/>
      <c r="S4220" s="127"/>
      <c r="T4220" s="127"/>
      <c r="U4220" s="127"/>
      <c r="V4220" s="127"/>
      <c r="W4220" s="127"/>
      <c r="X4220" s="127"/>
      <c r="Y4220" s="127"/>
      <c r="Z4220" s="143"/>
      <c r="AA4220" s="143"/>
      <c r="AB4220" s="143"/>
      <c r="AC4220" s="37"/>
    </row>
    <row r="4221" spans="1:29" ht="15" customHeight="1">
      <c r="A4221" s="422" t="s">
        <v>678</v>
      </c>
      <c r="B4221" s="422" t="s">
        <v>679</v>
      </c>
      <c r="C4221" s="422" t="s">
        <v>680</v>
      </c>
      <c r="D4221" s="422" t="s">
        <v>681</v>
      </c>
      <c r="E4221" s="422" t="s">
        <v>682</v>
      </c>
      <c r="F4221" s="423" t="s">
        <v>683</v>
      </c>
      <c r="G4221" s="423" t="s">
        <v>684</v>
      </c>
      <c r="H4221" s="138">
        <v>0.7</v>
      </c>
      <c r="I4221" s="451">
        <v>0.1</v>
      </c>
      <c r="J4221" s="451"/>
      <c r="K4221" s="451"/>
      <c r="L4221" s="451"/>
      <c r="M4221" s="444">
        <v>0.1</v>
      </c>
      <c r="N4221" s="444"/>
      <c r="O4221" s="139">
        <v>0.1</v>
      </c>
      <c r="P4221" s="102"/>
      <c r="Z4221" s="143"/>
      <c r="AA4221" s="143"/>
      <c r="AB4221" s="143"/>
      <c r="AC4221" s="37"/>
    </row>
    <row r="4222" spans="1:29" ht="14.25" customHeight="1">
      <c r="A4222" s="422"/>
      <c r="B4222" s="422"/>
      <c r="C4222" s="422"/>
      <c r="D4222" s="422"/>
      <c r="E4222" s="422"/>
      <c r="F4222" s="422"/>
      <c r="G4222" s="422"/>
      <c r="H4222" s="445" t="s">
        <v>727</v>
      </c>
      <c r="I4222" s="452" t="s">
        <v>728</v>
      </c>
      <c r="J4222" s="452"/>
      <c r="K4222" s="452"/>
      <c r="L4222" s="452"/>
      <c r="M4222" s="446" t="s">
        <v>729</v>
      </c>
      <c r="N4222" s="446"/>
      <c r="O4222" s="447" t="s">
        <v>730</v>
      </c>
      <c r="P4222" s="102"/>
      <c r="Z4222" s="143"/>
      <c r="AA4222" s="143"/>
      <c r="AB4222" s="143"/>
      <c r="AC4222" s="37"/>
    </row>
    <row r="4223" spans="1:29" ht="67.5" customHeight="1">
      <c r="A4223" s="442" t="s">
        <v>528</v>
      </c>
      <c r="B4223" s="525" t="s">
        <v>980</v>
      </c>
      <c r="C4223" s="428">
        <v>2</v>
      </c>
      <c r="D4223" s="428">
        <v>2</v>
      </c>
      <c r="E4223" s="474" t="s">
        <v>618</v>
      </c>
      <c r="F4223" s="429">
        <v>2300</v>
      </c>
      <c r="G4223" s="429">
        <v>4600</v>
      </c>
      <c r="H4223" s="445"/>
      <c r="I4223" s="154" t="s">
        <v>732</v>
      </c>
      <c r="J4223" s="154" t="s">
        <v>800</v>
      </c>
      <c r="K4223" s="154" t="s">
        <v>734</v>
      </c>
      <c r="L4223" s="154" t="s">
        <v>735</v>
      </c>
      <c r="M4223" s="144" t="s">
        <v>736</v>
      </c>
      <c r="N4223" s="144" t="s">
        <v>737</v>
      </c>
      <c r="O4223" s="447"/>
      <c r="P4223" s="102"/>
      <c r="Z4223" s="143"/>
      <c r="AA4223" s="143"/>
      <c r="AB4223" s="143"/>
      <c r="AC4223" s="37"/>
    </row>
    <row r="4224" spans="1:29" ht="39" customHeight="1">
      <c r="A4224" s="442"/>
      <c r="B4224" s="525"/>
      <c r="C4224" s="525"/>
      <c r="D4224" s="525"/>
      <c r="E4224" s="525"/>
      <c r="F4224" s="525"/>
      <c r="G4224" s="525"/>
      <c r="H4224" s="525"/>
      <c r="I4224" s="153">
        <v>0.5</v>
      </c>
      <c r="J4224" s="153">
        <v>0.2</v>
      </c>
      <c r="K4224" s="153">
        <v>0.2</v>
      </c>
      <c r="L4224" s="153">
        <v>0.1</v>
      </c>
      <c r="M4224" s="144">
        <v>0.9</v>
      </c>
      <c r="N4224" s="144">
        <v>0.1</v>
      </c>
      <c r="O4224" s="447"/>
      <c r="P4224" s="102"/>
      <c r="Z4224" s="143"/>
      <c r="AA4224" s="143"/>
      <c r="AB4224" s="143"/>
      <c r="AC4224" s="37"/>
    </row>
    <row r="4225" spans="1:29">
      <c r="A4225" s="442"/>
      <c r="B4225" s="432" t="s">
        <v>762</v>
      </c>
      <c r="C4225" s="432"/>
      <c r="D4225" s="432"/>
      <c r="E4225" s="432"/>
      <c r="F4225" s="432"/>
      <c r="G4225" s="432"/>
      <c r="H4225" s="148">
        <v>2</v>
      </c>
      <c r="I4225" s="149"/>
      <c r="J4225" s="130">
        <v>2</v>
      </c>
      <c r="K4225" s="149"/>
      <c r="L4225" s="149"/>
      <c r="M4225" s="149"/>
      <c r="N4225" s="149"/>
      <c r="O4225" s="149"/>
      <c r="P4225" s="102"/>
      <c r="Z4225" s="143"/>
      <c r="AA4225" s="143"/>
      <c r="AB4225" s="143"/>
      <c r="AC4225" s="37"/>
    </row>
    <row r="4226" spans="1:29">
      <c r="A4226" s="442"/>
      <c r="B4226" s="433" t="s">
        <v>763</v>
      </c>
      <c r="C4226" s="433"/>
      <c r="D4226" s="433"/>
      <c r="E4226" s="433"/>
      <c r="F4226" s="433"/>
      <c r="G4226" s="433"/>
      <c r="H4226" s="150">
        <f>(H4225/D4223)*G4223*H4221</f>
        <v>3220</v>
      </c>
      <c r="I4226" s="149"/>
      <c r="J4226" s="246">
        <f>(J4225/D4223)*G4223*I4221*J4224</f>
        <v>92</v>
      </c>
      <c r="K4226" s="149"/>
      <c r="L4226" s="149"/>
      <c r="M4226" s="149"/>
      <c r="N4226" s="149"/>
      <c r="O4226" s="149"/>
      <c r="P4226" s="102"/>
      <c r="Z4226" s="143"/>
      <c r="AA4226" s="143"/>
      <c r="AB4226" s="143"/>
      <c r="AC4226" s="37"/>
    </row>
    <row r="4227" spans="1:29">
      <c r="A4227" s="442"/>
      <c r="B4227" s="432" t="s">
        <v>742</v>
      </c>
      <c r="C4227" s="432"/>
      <c r="D4227" s="432"/>
      <c r="E4227" s="432"/>
      <c r="F4227" s="432"/>
      <c r="G4227" s="432"/>
      <c r="H4227" s="149"/>
      <c r="I4227" s="130">
        <v>1</v>
      </c>
      <c r="J4227" s="149"/>
      <c r="K4227" s="130">
        <v>1</v>
      </c>
      <c r="L4227" s="130">
        <v>1</v>
      </c>
      <c r="M4227" s="149"/>
      <c r="N4227" s="149"/>
      <c r="O4227" s="149"/>
      <c r="P4227" s="102"/>
      <c r="Z4227" s="143"/>
      <c r="AA4227" s="143"/>
      <c r="AB4227" s="143"/>
      <c r="AC4227" s="37"/>
    </row>
    <row r="4228" spans="1:29">
      <c r="A4228" s="442"/>
      <c r="B4228" s="433" t="s">
        <v>743</v>
      </c>
      <c r="C4228" s="433"/>
      <c r="D4228" s="433"/>
      <c r="E4228" s="433"/>
      <c r="F4228" s="433"/>
      <c r="G4228" s="433"/>
      <c r="H4228" s="149"/>
      <c r="I4228" s="246">
        <f>(I4227/D4223)*G4223*I4221*I4224</f>
        <v>115</v>
      </c>
      <c r="J4228" s="149"/>
      <c r="K4228" s="246">
        <f>(K4227/D4223)*G4223*I4221*K4224</f>
        <v>46</v>
      </c>
      <c r="L4228" s="246">
        <f>(L4227/D4223)*G4223*I4221*L4224</f>
        <v>23</v>
      </c>
      <c r="M4228" s="149"/>
      <c r="N4228" s="149"/>
      <c r="O4228" s="149"/>
      <c r="P4228" s="102"/>
      <c r="Z4228" s="143"/>
      <c r="AA4228" s="143"/>
      <c r="AB4228" s="143"/>
      <c r="AC4228" s="37"/>
    </row>
    <row r="4229" spans="1:29">
      <c r="A4229" s="442"/>
      <c r="B4229" s="448" t="s">
        <v>720</v>
      </c>
      <c r="C4229" s="448"/>
      <c r="D4229" s="448"/>
      <c r="E4229" s="448"/>
      <c r="F4229" s="448"/>
      <c r="G4229" s="448"/>
      <c r="H4229" s="152">
        <f t="shared" ref="H4229:O4230" si="269">H4225+H4227</f>
        <v>2</v>
      </c>
      <c r="I4229" s="152">
        <f t="shared" si="269"/>
        <v>1</v>
      </c>
      <c r="J4229" s="152">
        <f t="shared" si="269"/>
        <v>2</v>
      </c>
      <c r="K4229" s="152">
        <f t="shared" si="269"/>
        <v>1</v>
      </c>
      <c r="L4229" s="152">
        <f t="shared" si="269"/>
        <v>1</v>
      </c>
      <c r="M4229" s="152">
        <f t="shared" si="269"/>
        <v>0</v>
      </c>
      <c r="N4229" s="152">
        <f t="shared" si="269"/>
        <v>0</v>
      </c>
      <c r="O4229" s="152">
        <f t="shared" si="269"/>
        <v>0</v>
      </c>
      <c r="P4229" s="102"/>
      <c r="Z4229" s="143"/>
      <c r="AA4229" s="143"/>
      <c r="AB4229" s="143"/>
      <c r="AC4229" s="37"/>
    </row>
    <row r="4230" spans="1:29">
      <c r="A4230" s="442"/>
      <c r="B4230" s="439" t="s">
        <v>695</v>
      </c>
      <c r="C4230" s="439"/>
      <c r="D4230" s="439"/>
      <c r="E4230" s="439"/>
      <c r="F4230" s="439"/>
      <c r="G4230" s="439"/>
      <c r="H4230" s="117">
        <f t="shared" si="269"/>
        <v>3220</v>
      </c>
      <c r="I4230" s="117">
        <f t="shared" si="269"/>
        <v>115</v>
      </c>
      <c r="J4230" s="117">
        <f t="shared" si="269"/>
        <v>92</v>
      </c>
      <c r="K4230" s="117">
        <f t="shared" si="269"/>
        <v>46</v>
      </c>
      <c r="L4230" s="117">
        <f t="shared" si="269"/>
        <v>23</v>
      </c>
      <c r="M4230" s="117">
        <f t="shared" si="269"/>
        <v>0</v>
      </c>
      <c r="N4230" s="117">
        <f t="shared" si="269"/>
        <v>0</v>
      </c>
      <c r="O4230" s="117">
        <f t="shared" si="269"/>
        <v>0</v>
      </c>
      <c r="P4230" s="102"/>
      <c r="T4230" s="141"/>
      <c r="Z4230" s="143"/>
      <c r="AA4230" s="143"/>
      <c r="AB4230" s="143"/>
      <c r="AC4230" s="37"/>
    </row>
    <row r="4231" spans="1:29">
      <c r="A4231" s="442"/>
      <c r="B4231" s="449" t="s">
        <v>746</v>
      </c>
      <c r="C4231" s="449"/>
      <c r="D4231" s="449"/>
      <c r="E4231" s="449"/>
      <c r="F4231" s="449"/>
      <c r="G4231" s="449"/>
      <c r="H4231" s="440">
        <f>H4230</f>
        <v>3220</v>
      </c>
      <c r="I4231" s="440"/>
      <c r="J4231" s="440"/>
      <c r="K4231" s="440"/>
      <c r="L4231" s="440"/>
      <c r="M4231" s="440"/>
      <c r="N4231" s="440"/>
      <c r="O4231" s="440"/>
      <c r="P4231" s="102"/>
      <c r="Z4231" s="143"/>
      <c r="AA4231" s="143"/>
      <c r="AB4231" s="143"/>
      <c r="AC4231" s="37"/>
    </row>
    <row r="4232" spans="1:29">
      <c r="A4232" s="442"/>
      <c r="B4232" s="449" t="s">
        <v>747</v>
      </c>
      <c r="C4232" s="449"/>
      <c r="D4232" s="449"/>
      <c r="E4232" s="449"/>
      <c r="F4232" s="449"/>
      <c r="G4232" s="449"/>
      <c r="H4232" s="440">
        <f>SUM(I4230:L4230)</f>
        <v>276</v>
      </c>
      <c r="I4232" s="440"/>
      <c r="J4232" s="440"/>
      <c r="K4232" s="440"/>
      <c r="L4232" s="440"/>
      <c r="M4232" s="440"/>
      <c r="N4232" s="440"/>
      <c r="O4232" s="440"/>
      <c r="P4232" s="102"/>
      <c r="Z4232" s="143"/>
      <c r="AA4232" s="143"/>
      <c r="AB4232" s="143"/>
      <c r="AC4232" s="37"/>
    </row>
    <row r="4233" spans="1:29">
      <c r="A4233" s="442"/>
      <c r="B4233" s="449" t="s">
        <v>748</v>
      </c>
      <c r="C4233" s="449"/>
      <c r="D4233" s="449"/>
      <c r="E4233" s="449"/>
      <c r="F4233" s="449"/>
      <c r="G4233" s="449"/>
      <c r="H4233" s="440">
        <f>SUM(M4230:O4230)</f>
        <v>0</v>
      </c>
      <c r="I4233" s="440"/>
      <c r="J4233" s="440"/>
      <c r="K4233" s="440"/>
      <c r="L4233" s="440"/>
      <c r="M4233" s="440"/>
      <c r="N4233" s="440"/>
      <c r="O4233" s="440"/>
      <c r="P4233" s="102"/>
      <c r="Z4233" s="143"/>
      <c r="AA4233" s="143"/>
      <c r="AB4233" s="143"/>
      <c r="AC4233" s="37"/>
    </row>
    <row r="4234" spans="1:29">
      <c r="A4234" s="442"/>
      <c r="B4234" s="439" t="s">
        <v>721</v>
      </c>
      <c r="C4234" s="439"/>
      <c r="D4234" s="439"/>
      <c r="E4234" s="439"/>
      <c r="F4234" s="439"/>
      <c r="G4234" s="439"/>
      <c r="H4234" s="440">
        <f>SUM(H4231:O4233)</f>
        <v>3496</v>
      </c>
      <c r="I4234" s="440"/>
      <c r="J4234" s="440"/>
      <c r="K4234" s="440"/>
      <c r="L4234" s="440"/>
      <c r="M4234" s="440"/>
      <c r="N4234" s="440"/>
      <c r="O4234" s="440"/>
      <c r="P4234" s="102"/>
      <c r="Z4234" s="143"/>
      <c r="AA4234" s="143"/>
      <c r="AB4234" s="143"/>
      <c r="AC4234" s="37"/>
    </row>
    <row r="4235" spans="1:29">
      <c r="A4235" s="442"/>
      <c r="B4235" s="450" t="s">
        <v>749</v>
      </c>
      <c r="C4235" s="450"/>
      <c r="D4235" s="450"/>
      <c r="E4235" s="450"/>
      <c r="F4235" s="450"/>
      <c r="G4235" s="450"/>
      <c r="H4235" s="443">
        <f>H4234/G4223</f>
        <v>0.76</v>
      </c>
      <c r="I4235" s="443"/>
      <c r="J4235" s="443"/>
      <c r="K4235" s="443"/>
      <c r="L4235" s="443"/>
      <c r="M4235" s="443"/>
      <c r="N4235" s="443"/>
      <c r="O4235" s="443"/>
      <c r="P4235" s="102"/>
      <c r="Z4235" s="143"/>
      <c r="AA4235" s="143"/>
      <c r="AB4235" s="143"/>
      <c r="AC4235" s="37"/>
    </row>
    <row r="4236" spans="1:29" s="129" customFormat="1">
      <c r="A4236" s="121"/>
      <c r="B4236" s="121"/>
      <c r="C4236" s="121"/>
      <c r="D4236" s="121"/>
      <c r="E4236" s="121"/>
      <c r="F4236" s="122"/>
      <c r="G4236" s="122"/>
      <c r="H4236" s="123"/>
      <c r="I4236" s="124"/>
      <c r="J4236" s="124"/>
      <c r="K4236" s="124"/>
      <c r="L4236" s="125"/>
      <c r="M4236" s="125"/>
      <c r="N4236" s="127"/>
      <c r="O4236" s="127"/>
      <c r="P4236" s="127"/>
      <c r="Q4236" s="127"/>
      <c r="R4236" s="127"/>
      <c r="S4236" s="127"/>
      <c r="T4236" s="127"/>
      <c r="U4236" s="127"/>
      <c r="V4236" s="127"/>
      <c r="W4236" s="127"/>
      <c r="X4236" s="127"/>
      <c r="Y4236" s="127"/>
      <c r="Z4236" s="143"/>
      <c r="AA4236" s="143"/>
      <c r="AB4236" s="143"/>
      <c r="AC4236" s="37"/>
    </row>
    <row r="4237" spans="1:29" ht="15" customHeight="1">
      <c r="A4237" s="422" t="s">
        <v>678</v>
      </c>
      <c r="B4237" s="422" t="s">
        <v>679</v>
      </c>
      <c r="C4237" s="422" t="s">
        <v>680</v>
      </c>
      <c r="D4237" s="422" t="s">
        <v>681</v>
      </c>
      <c r="E4237" s="422" t="s">
        <v>682</v>
      </c>
      <c r="F4237" s="423" t="s">
        <v>683</v>
      </c>
      <c r="G4237" s="423" t="s">
        <v>684</v>
      </c>
      <c r="H4237" s="138">
        <v>0.7</v>
      </c>
      <c r="I4237" s="451">
        <v>0.1</v>
      </c>
      <c r="J4237" s="451"/>
      <c r="K4237" s="451"/>
      <c r="L4237" s="451"/>
      <c r="M4237" s="444">
        <v>0.1</v>
      </c>
      <c r="N4237" s="444"/>
      <c r="O4237" s="139">
        <v>0.1</v>
      </c>
      <c r="P4237" s="102"/>
      <c r="Z4237" s="143"/>
      <c r="AA4237" s="143"/>
      <c r="AB4237" s="143"/>
      <c r="AC4237" s="37"/>
    </row>
    <row r="4238" spans="1:29" ht="14.25" customHeight="1">
      <c r="A4238" s="422"/>
      <c r="B4238" s="422"/>
      <c r="C4238" s="422"/>
      <c r="D4238" s="422"/>
      <c r="E4238" s="422"/>
      <c r="F4238" s="422"/>
      <c r="G4238" s="422"/>
      <c r="H4238" s="445" t="s">
        <v>727</v>
      </c>
      <c r="I4238" s="452" t="s">
        <v>728</v>
      </c>
      <c r="J4238" s="452"/>
      <c r="K4238" s="452"/>
      <c r="L4238" s="452"/>
      <c r="M4238" s="446" t="s">
        <v>729</v>
      </c>
      <c r="N4238" s="446"/>
      <c r="O4238" s="447" t="s">
        <v>730</v>
      </c>
      <c r="P4238" s="102"/>
      <c r="Z4238" s="143"/>
      <c r="AA4238" s="143"/>
      <c r="AB4238" s="143"/>
      <c r="AC4238" s="37"/>
    </row>
    <row r="4239" spans="1:29" ht="67.5" customHeight="1">
      <c r="A4239" s="442" t="s">
        <v>529</v>
      </c>
      <c r="B4239" s="525" t="s">
        <v>806</v>
      </c>
      <c r="C4239" s="428">
        <v>1</v>
      </c>
      <c r="D4239" s="428">
        <v>1</v>
      </c>
      <c r="E4239" s="474" t="s">
        <v>618</v>
      </c>
      <c r="F4239" s="429">
        <v>2300</v>
      </c>
      <c r="G4239" s="429">
        <v>2300</v>
      </c>
      <c r="H4239" s="445"/>
      <c r="I4239" s="154" t="s">
        <v>732</v>
      </c>
      <c r="J4239" s="154" t="s">
        <v>733</v>
      </c>
      <c r="K4239" s="154" t="s">
        <v>734</v>
      </c>
      <c r="L4239" s="154" t="s">
        <v>735</v>
      </c>
      <c r="M4239" s="144" t="s">
        <v>736</v>
      </c>
      <c r="N4239" s="144" t="s">
        <v>737</v>
      </c>
      <c r="O4239" s="447"/>
      <c r="P4239" s="102"/>
      <c r="Z4239" s="143"/>
      <c r="AA4239" s="143"/>
      <c r="AB4239" s="143"/>
      <c r="AC4239" s="37"/>
    </row>
    <row r="4240" spans="1:29" ht="39" customHeight="1">
      <c r="A4240" s="442"/>
      <c r="B4240" s="525"/>
      <c r="C4240" s="525"/>
      <c r="D4240" s="525"/>
      <c r="E4240" s="525"/>
      <c r="F4240" s="525"/>
      <c r="G4240" s="525"/>
      <c r="H4240" s="525"/>
      <c r="I4240" s="153">
        <v>0.6</v>
      </c>
      <c r="J4240" s="153">
        <v>0.2</v>
      </c>
      <c r="K4240" s="153">
        <v>0.1</v>
      </c>
      <c r="L4240" s="153">
        <v>0.1</v>
      </c>
      <c r="M4240" s="144">
        <v>0.9</v>
      </c>
      <c r="N4240" s="144">
        <v>0.1</v>
      </c>
      <c r="O4240" s="447"/>
      <c r="P4240" s="102"/>
      <c r="Z4240" s="143"/>
      <c r="AA4240" s="143"/>
      <c r="AB4240" s="143"/>
      <c r="AC4240" s="37"/>
    </row>
    <row r="4241" spans="1:29">
      <c r="A4241" s="442"/>
      <c r="B4241" s="432" t="s">
        <v>762</v>
      </c>
      <c r="C4241" s="432"/>
      <c r="D4241" s="432"/>
      <c r="E4241" s="432"/>
      <c r="F4241" s="432"/>
      <c r="G4241" s="432"/>
      <c r="H4241" s="148">
        <v>1</v>
      </c>
      <c r="I4241" s="149"/>
      <c r="J4241" s="130">
        <v>1</v>
      </c>
      <c r="K4241" s="149"/>
      <c r="L4241" s="149"/>
      <c r="M4241" s="149"/>
      <c r="N4241" s="149"/>
      <c r="O4241" s="149"/>
      <c r="P4241" s="102"/>
      <c r="Z4241" s="143"/>
      <c r="AA4241" s="143"/>
      <c r="AB4241" s="143"/>
      <c r="AC4241" s="37"/>
    </row>
    <row r="4242" spans="1:29">
      <c r="A4242" s="442"/>
      <c r="B4242" s="433" t="s">
        <v>763</v>
      </c>
      <c r="C4242" s="433"/>
      <c r="D4242" s="433"/>
      <c r="E4242" s="433"/>
      <c r="F4242" s="433"/>
      <c r="G4242" s="433"/>
      <c r="H4242" s="150">
        <f>(H4241/D4239)*G4239*H4237</f>
        <v>1610</v>
      </c>
      <c r="I4242" s="149"/>
      <c r="J4242" s="246">
        <f>(J4241/D4239)*G4239*I4237*J4240</f>
        <v>46</v>
      </c>
      <c r="K4242" s="149"/>
      <c r="L4242" s="149"/>
      <c r="M4242" s="149"/>
      <c r="N4242" s="149"/>
      <c r="O4242" s="149"/>
      <c r="P4242" s="102"/>
      <c r="Z4242" s="143"/>
      <c r="AA4242" s="143"/>
      <c r="AB4242" s="143"/>
      <c r="AC4242" s="37"/>
    </row>
    <row r="4243" spans="1:29">
      <c r="A4243" s="442"/>
      <c r="B4243" s="432" t="s">
        <v>742</v>
      </c>
      <c r="C4243" s="432"/>
      <c r="D4243" s="432"/>
      <c r="E4243" s="432"/>
      <c r="F4243" s="432"/>
      <c r="G4243" s="432"/>
      <c r="H4243" s="149"/>
      <c r="I4243" s="130">
        <v>1</v>
      </c>
      <c r="J4243" s="149"/>
      <c r="K4243" s="130">
        <v>1</v>
      </c>
      <c r="L4243" s="130">
        <v>1</v>
      </c>
      <c r="M4243" s="149"/>
      <c r="N4243" s="149"/>
      <c r="O4243" s="149"/>
      <c r="P4243" s="102"/>
      <c r="Z4243" s="143"/>
      <c r="AA4243" s="143"/>
      <c r="AB4243" s="143"/>
      <c r="AC4243" s="37"/>
    </row>
    <row r="4244" spans="1:29">
      <c r="A4244" s="442"/>
      <c r="B4244" s="433" t="s">
        <v>743</v>
      </c>
      <c r="C4244" s="433"/>
      <c r="D4244" s="433"/>
      <c r="E4244" s="433"/>
      <c r="F4244" s="433"/>
      <c r="G4244" s="433"/>
      <c r="H4244" s="149"/>
      <c r="I4244" s="246">
        <f>(I4243/D4239)*G4239*I4237*I4240</f>
        <v>138</v>
      </c>
      <c r="J4244" s="149"/>
      <c r="K4244" s="246">
        <f>(K4243/D4239)*G4239*I4237*K4240</f>
        <v>23</v>
      </c>
      <c r="L4244" s="246">
        <f>(L4243/D4239)*G4239*I4237*L4240</f>
        <v>23</v>
      </c>
      <c r="M4244" s="149"/>
      <c r="N4244" s="149"/>
      <c r="O4244" s="149"/>
      <c r="P4244" s="102"/>
      <c r="Z4244" s="143"/>
      <c r="AA4244" s="143"/>
      <c r="AB4244" s="143"/>
      <c r="AC4244" s="37"/>
    </row>
    <row r="4245" spans="1:29">
      <c r="A4245" s="442"/>
      <c r="B4245" s="448" t="s">
        <v>720</v>
      </c>
      <c r="C4245" s="448"/>
      <c r="D4245" s="448"/>
      <c r="E4245" s="448"/>
      <c r="F4245" s="448"/>
      <c r="G4245" s="448"/>
      <c r="H4245" s="152">
        <f t="shared" ref="H4245:O4246" si="270">H4241+H4243</f>
        <v>1</v>
      </c>
      <c r="I4245" s="152">
        <f t="shared" si="270"/>
        <v>1</v>
      </c>
      <c r="J4245" s="152">
        <f t="shared" si="270"/>
        <v>1</v>
      </c>
      <c r="K4245" s="152">
        <f t="shared" si="270"/>
        <v>1</v>
      </c>
      <c r="L4245" s="152">
        <f t="shared" si="270"/>
        <v>1</v>
      </c>
      <c r="M4245" s="152">
        <f t="shared" si="270"/>
        <v>0</v>
      </c>
      <c r="N4245" s="152">
        <f t="shared" si="270"/>
        <v>0</v>
      </c>
      <c r="O4245" s="152">
        <f t="shared" si="270"/>
        <v>0</v>
      </c>
      <c r="P4245" s="102"/>
      <c r="Z4245" s="143"/>
      <c r="AA4245" s="143"/>
      <c r="AB4245" s="143"/>
      <c r="AC4245" s="37"/>
    </row>
    <row r="4246" spans="1:29">
      <c r="A4246" s="442"/>
      <c r="B4246" s="439" t="s">
        <v>695</v>
      </c>
      <c r="C4246" s="439"/>
      <c r="D4246" s="439"/>
      <c r="E4246" s="439"/>
      <c r="F4246" s="439"/>
      <c r="G4246" s="439"/>
      <c r="H4246" s="117">
        <f t="shared" si="270"/>
        <v>1610</v>
      </c>
      <c r="I4246" s="117">
        <f t="shared" si="270"/>
        <v>138</v>
      </c>
      <c r="J4246" s="117">
        <f t="shared" si="270"/>
        <v>46</v>
      </c>
      <c r="K4246" s="117">
        <f t="shared" si="270"/>
        <v>23</v>
      </c>
      <c r="L4246" s="117">
        <f t="shared" si="270"/>
        <v>23</v>
      </c>
      <c r="M4246" s="117">
        <f t="shared" si="270"/>
        <v>0</v>
      </c>
      <c r="N4246" s="117">
        <f t="shared" si="270"/>
        <v>0</v>
      </c>
      <c r="O4246" s="117">
        <f t="shared" si="270"/>
        <v>0</v>
      </c>
      <c r="P4246" s="102"/>
      <c r="T4246" s="141"/>
      <c r="Z4246" s="143"/>
      <c r="AA4246" s="143"/>
      <c r="AB4246" s="143"/>
      <c r="AC4246" s="37"/>
    </row>
    <row r="4247" spans="1:29">
      <c r="A4247" s="442"/>
      <c r="B4247" s="449" t="s">
        <v>746</v>
      </c>
      <c r="C4247" s="449"/>
      <c r="D4247" s="449"/>
      <c r="E4247" s="449"/>
      <c r="F4247" s="449"/>
      <c r="G4247" s="449"/>
      <c r="H4247" s="440">
        <f>H4246</f>
        <v>1610</v>
      </c>
      <c r="I4247" s="440"/>
      <c r="J4247" s="440"/>
      <c r="K4247" s="440"/>
      <c r="L4247" s="440"/>
      <c r="M4247" s="440"/>
      <c r="N4247" s="440"/>
      <c r="O4247" s="440"/>
      <c r="P4247" s="102"/>
      <c r="Z4247" s="143"/>
      <c r="AA4247" s="143"/>
      <c r="AB4247" s="143"/>
      <c r="AC4247" s="37"/>
    </row>
    <row r="4248" spans="1:29">
      <c r="A4248" s="442"/>
      <c r="B4248" s="449" t="s">
        <v>747</v>
      </c>
      <c r="C4248" s="449"/>
      <c r="D4248" s="449"/>
      <c r="E4248" s="449"/>
      <c r="F4248" s="449"/>
      <c r="G4248" s="449"/>
      <c r="H4248" s="440">
        <f>SUM(I4246:L4246)</f>
        <v>230</v>
      </c>
      <c r="I4248" s="440"/>
      <c r="J4248" s="440"/>
      <c r="K4248" s="440"/>
      <c r="L4248" s="440"/>
      <c r="M4248" s="440"/>
      <c r="N4248" s="440"/>
      <c r="O4248" s="440"/>
      <c r="P4248" s="102"/>
      <c r="Z4248" s="143"/>
      <c r="AA4248" s="143"/>
      <c r="AB4248" s="143"/>
      <c r="AC4248" s="37"/>
    </row>
    <row r="4249" spans="1:29">
      <c r="A4249" s="442"/>
      <c r="B4249" s="449" t="s">
        <v>748</v>
      </c>
      <c r="C4249" s="449"/>
      <c r="D4249" s="449"/>
      <c r="E4249" s="449"/>
      <c r="F4249" s="449"/>
      <c r="G4249" s="449"/>
      <c r="H4249" s="440">
        <f>SUM(M4246:O4246)</f>
        <v>0</v>
      </c>
      <c r="I4249" s="440"/>
      <c r="J4249" s="440"/>
      <c r="K4249" s="440"/>
      <c r="L4249" s="440"/>
      <c r="M4249" s="440"/>
      <c r="N4249" s="440"/>
      <c r="O4249" s="440"/>
      <c r="P4249" s="102"/>
      <c r="Z4249" s="143"/>
      <c r="AA4249" s="143"/>
      <c r="AB4249" s="143"/>
      <c r="AC4249" s="37"/>
    </row>
    <row r="4250" spans="1:29">
      <c r="A4250" s="442"/>
      <c r="B4250" s="439" t="s">
        <v>721</v>
      </c>
      <c r="C4250" s="439"/>
      <c r="D4250" s="439"/>
      <c r="E4250" s="439"/>
      <c r="F4250" s="439"/>
      <c r="G4250" s="439"/>
      <c r="H4250" s="440">
        <f>SUM(H4247:O4249)</f>
        <v>1840</v>
      </c>
      <c r="I4250" s="440"/>
      <c r="J4250" s="440"/>
      <c r="K4250" s="440"/>
      <c r="L4250" s="440"/>
      <c r="M4250" s="440"/>
      <c r="N4250" s="440"/>
      <c r="O4250" s="440"/>
      <c r="P4250" s="102"/>
      <c r="Z4250" s="143"/>
      <c r="AA4250" s="143"/>
      <c r="AB4250" s="143"/>
      <c r="AC4250" s="37"/>
    </row>
    <row r="4251" spans="1:29">
      <c r="A4251" s="442"/>
      <c r="B4251" s="450" t="s">
        <v>749</v>
      </c>
      <c r="C4251" s="450"/>
      <c r="D4251" s="450"/>
      <c r="E4251" s="450"/>
      <c r="F4251" s="450"/>
      <c r="G4251" s="450"/>
      <c r="H4251" s="443">
        <f>H4250/G4239</f>
        <v>0.8</v>
      </c>
      <c r="I4251" s="443"/>
      <c r="J4251" s="443"/>
      <c r="K4251" s="443"/>
      <c r="L4251" s="443"/>
      <c r="M4251" s="443"/>
      <c r="N4251" s="443"/>
      <c r="O4251" s="443"/>
      <c r="P4251" s="102"/>
      <c r="Z4251" s="143"/>
      <c r="AA4251" s="143"/>
      <c r="AB4251" s="143"/>
      <c r="AC4251" s="37"/>
    </row>
    <row r="4252" spans="1:29" s="129" customFormat="1">
      <c r="A4252" s="121"/>
      <c r="B4252" s="121"/>
      <c r="C4252" s="121"/>
      <c r="D4252" s="121"/>
      <c r="E4252" s="121"/>
      <c r="F4252" s="122"/>
      <c r="G4252" s="122"/>
      <c r="H4252" s="123"/>
      <c r="I4252" s="124"/>
      <c r="J4252" s="124"/>
      <c r="K4252" s="124"/>
      <c r="L4252" s="125"/>
      <c r="M4252" s="125"/>
      <c r="N4252" s="127"/>
      <c r="O4252" s="127"/>
      <c r="P4252" s="127"/>
      <c r="Q4252" s="127"/>
      <c r="R4252" s="127"/>
      <c r="S4252" s="127"/>
      <c r="T4252" s="127"/>
      <c r="U4252" s="127"/>
      <c r="V4252" s="127"/>
      <c r="W4252" s="127"/>
      <c r="X4252" s="127"/>
      <c r="Y4252" s="127"/>
      <c r="Z4252" s="143"/>
      <c r="AA4252" s="143"/>
      <c r="AB4252" s="143"/>
      <c r="AC4252" s="37"/>
    </row>
    <row r="4253" spans="1:29" ht="15" customHeight="1">
      <c r="A4253" s="422" t="s">
        <v>678</v>
      </c>
      <c r="B4253" s="422" t="s">
        <v>679</v>
      </c>
      <c r="C4253" s="422" t="s">
        <v>680</v>
      </c>
      <c r="D4253" s="422" t="s">
        <v>681</v>
      </c>
      <c r="E4253" s="422" t="s">
        <v>682</v>
      </c>
      <c r="F4253" s="423" t="s">
        <v>683</v>
      </c>
      <c r="G4253" s="423" t="s">
        <v>684</v>
      </c>
      <c r="H4253" s="138">
        <v>0.7</v>
      </c>
      <c r="I4253" s="451">
        <v>0.1</v>
      </c>
      <c r="J4253" s="451"/>
      <c r="K4253" s="451"/>
      <c r="L4253" s="451"/>
      <c r="M4253" s="444">
        <v>0.1</v>
      </c>
      <c r="N4253" s="444"/>
      <c r="O4253" s="139">
        <v>0.1</v>
      </c>
      <c r="P4253" s="102"/>
      <c r="Z4253" s="143"/>
      <c r="AA4253" s="143"/>
      <c r="AB4253" s="143"/>
      <c r="AC4253" s="37"/>
    </row>
    <row r="4254" spans="1:29" ht="14.25" customHeight="1">
      <c r="A4254" s="422"/>
      <c r="B4254" s="422"/>
      <c r="C4254" s="422"/>
      <c r="D4254" s="422"/>
      <c r="E4254" s="422"/>
      <c r="F4254" s="422"/>
      <c r="G4254" s="422"/>
      <c r="H4254" s="445" t="s">
        <v>727</v>
      </c>
      <c r="I4254" s="452" t="s">
        <v>728</v>
      </c>
      <c r="J4254" s="452"/>
      <c r="K4254" s="452"/>
      <c r="L4254" s="452"/>
      <c r="M4254" s="446" t="s">
        <v>729</v>
      </c>
      <c r="N4254" s="446"/>
      <c r="O4254" s="447" t="s">
        <v>730</v>
      </c>
      <c r="P4254" s="102"/>
      <c r="Z4254" s="143"/>
      <c r="AA4254" s="143"/>
      <c r="AB4254" s="143"/>
      <c r="AC4254" s="37"/>
    </row>
    <row r="4255" spans="1:29" ht="67.5" customHeight="1">
      <c r="A4255" s="442" t="s">
        <v>530</v>
      </c>
      <c r="B4255" s="525" t="s">
        <v>1103</v>
      </c>
      <c r="C4255" s="428">
        <v>1</v>
      </c>
      <c r="D4255" s="428">
        <v>1</v>
      </c>
      <c r="E4255" s="474" t="s">
        <v>618</v>
      </c>
      <c r="F4255" s="429">
        <v>3800</v>
      </c>
      <c r="G4255" s="429">
        <v>3800</v>
      </c>
      <c r="H4255" s="445"/>
      <c r="I4255" s="154" t="s">
        <v>732</v>
      </c>
      <c r="J4255" s="154" t="s">
        <v>733</v>
      </c>
      <c r="K4255" s="154" t="s">
        <v>734</v>
      </c>
      <c r="L4255" s="154" t="s">
        <v>735</v>
      </c>
      <c r="M4255" s="144" t="s">
        <v>736</v>
      </c>
      <c r="N4255" s="144" t="s">
        <v>737</v>
      </c>
      <c r="O4255" s="447"/>
      <c r="P4255" s="102"/>
      <c r="Z4255" s="143"/>
      <c r="AA4255" s="143"/>
      <c r="AB4255" s="143"/>
      <c r="AC4255" s="37"/>
    </row>
    <row r="4256" spans="1:29" ht="39" customHeight="1">
      <c r="A4256" s="442"/>
      <c r="B4256" s="525"/>
      <c r="C4256" s="525"/>
      <c r="D4256" s="525"/>
      <c r="E4256" s="525"/>
      <c r="F4256" s="525"/>
      <c r="G4256" s="525"/>
      <c r="H4256" s="525"/>
      <c r="I4256" s="153">
        <v>0.6</v>
      </c>
      <c r="J4256" s="153">
        <v>0.2</v>
      </c>
      <c r="K4256" s="153">
        <v>0.1</v>
      </c>
      <c r="L4256" s="153">
        <v>0.1</v>
      </c>
      <c r="M4256" s="144">
        <v>0.9</v>
      </c>
      <c r="N4256" s="144">
        <v>0.1</v>
      </c>
      <c r="O4256" s="447"/>
      <c r="P4256" s="102"/>
      <c r="Z4256" s="143"/>
      <c r="AA4256" s="143"/>
      <c r="AB4256" s="143"/>
      <c r="AC4256" s="37"/>
    </row>
    <row r="4257" spans="1:29">
      <c r="A4257" s="442"/>
      <c r="B4257" s="432"/>
      <c r="C4257" s="432"/>
      <c r="D4257" s="432"/>
      <c r="E4257" s="432"/>
      <c r="F4257" s="432"/>
      <c r="G4257" s="432"/>
      <c r="H4257" s="149"/>
      <c r="I4257" s="149"/>
      <c r="J4257" s="149"/>
      <c r="K4257" s="149"/>
      <c r="L4257" s="149"/>
      <c r="M4257" s="149"/>
      <c r="N4257" s="149"/>
      <c r="O4257" s="149"/>
      <c r="P4257" s="102"/>
      <c r="Z4257" s="143"/>
      <c r="AA4257" s="143"/>
      <c r="AB4257" s="143"/>
      <c r="AC4257" s="37"/>
    </row>
    <row r="4258" spans="1:29">
      <c r="A4258" s="442"/>
      <c r="B4258" s="433"/>
      <c r="C4258" s="433"/>
      <c r="D4258" s="433"/>
      <c r="E4258" s="433"/>
      <c r="F4258" s="433"/>
      <c r="G4258" s="433"/>
      <c r="H4258" s="149"/>
      <c r="I4258" s="149"/>
      <c r="J4258" s="149"/>
      <c r="K4258" s="149"/>
      <c r="L4258" s="149"/>
      <c r="M4258" s="149"/>
      <c r="N4258" s="149"/>
      <c r="O4258" s="149"/>
      <c r="P4258" s="102"/>
      <c r="Z4258" s="143"/>
      <c r="AA4258" s="143"/>
      <c r="AB4258" s="143"/>
      <c r="AC4258" s="37"/>
    </row>
    <row r="4259" spans="1:29">
      <c r="A4259" s="442"/>
      <c r="B4259" s="432"/>
      <c r="C4259" s="432"/>
      <c r="D4259" s="432"/>
      <c r="E4259" s="432"/>
      <c r="F4259" s="432"/>
      <c r="G4259" s="432"/>
      <c r="H4259" s="149"/>
      <c r="I4259" s="149"/>
      <c r="J4259" s="149"/>
      <c r="K4259" s="149"/>
      <c r="L4259" s="149"/>
      <c r="M4259" s="149"/>
      <c r="N4259" s="149"/>
      <c r="O4259" s="149"/>
      <c r="P4259" s="102"/>
      <c r="Z4259" s="143"/>
      <c r="AA4259" s="143"/>
      <c r="AB4259" s="143"/>
      <c r="AC4259" s="37"/>
    </row>
    <row r="4260" spans="1:29">
      <c r="A4260" s="442"/>
      <c r="B4260" s="433"/>
      <c r="C4260" s="433"/>
      <c r="D4260" s="433"/>
      <c r="E4260" s="433"/>
      <c r="F4260" s="433"/>
      <c r="G4260" s="433"/>
      <c r="H4260" s="149"/>
      <c r="I4260" s="149"/>
      <c r="J4260" s="149"/>
      <c r="K4260" s="149"/>
      <c r="L4260" s="149"/>
      <c r="M4260" s="149"/>
      <c r="N4260" s="149"/>
      <c r="O4260" s="149"/>
      <c r="P4260" s="102"/>
      <c r="Z4260" s="143"/>
      <c r="AA4260" s="143"/>
      <c r="AB4260" s="143"/>
      <c r="AC4260" s="37"/>
    </row>
    <row r="4261" spans="1:29">
      <c r="A4261" s="442"/>
      <c r="B4261" s="448" t="s">
        <v>720</v>
      </c>
      <c r="C4261" s="448"/>
      <c r="D4261" s="448"/>
      <c r="E4261" s="448"/>
      <c r="F4261" s="448"/>
      <c r="G4261" s="448"/>
      <c r="H4261" s="152">
        <f t="shared" ref="H4261:O4262" si="271">H4257+H4259</f>
        <v>0</v>
      </c>
      <c r="I4261" s="152">
        <f t="shared" si="271"/>
        <v>0</v>
      </c>
      <c r="J4261" s="152">
        <f t="shared" si="271"/>
        <v>0</v>
      </c>
      <c r="K4261" s="152">
        <f t="shared" si="271"/>
        <v>0</v>
      </c>
      <c r="L4261" s="152">
        <f t="shared" si="271"/>
        <v>0</v>
      </c>
      <c r="M4261" s="152">
        <f t="shared" si="271"/>
        <v>0</v>
      </c>
      <c r="N4261" s="152">
        <f t="shared" si="271"/>
        <v>0</v>
      </c>
      <c r="O4261" s="152">
        <f t="shared" si="271"/>
        <v>0</v>
      </c>
      <c r="P4261" s="102"/>
      <c r="Z4261" s="143"/>
      <c r="AA4261" s="143"/>
      <c r="AB4261" s="143"/>
      <c r="AC4261" s="37"/>
    </row>
    <row r="4262" spans="1:29">
      <c r="A4262" s="442"/>
      <c r="B4262" s="439" t="s">
        <v>695</v>
      </c>
      <c r="C4262" s="439"/>
      <c r="D4262" s="439"/>
      <c r="E4262" s="439"/>
      <c r="F4262" s="439"/>
      <c r="G4262" s="439"/>
      <c r="H4262" s="117">
        <f t="shared" si="271"/>
        <v>0</v>
      </c>
      <c r="I4262" s="117">
        <f t="shared" si="271"/>
        <v>0</v>
      </c>
      <c r="J4262" s="117">
        <f t="shared" si="271"/>
        <v>0</v>
      </c>
      <c r="K4262" s="117">
        <f t="shared" si="271"/>
        <v>0</v>
      </c>
      <c r="L4262" s="117">
        <f t="shared" si="271"/>
        <v>0</v>
      </c>
      <c r="M4262" s="117">
        <f t="shared" si="271"/>
        <v>0</v>
      </c>
      <c r="N4262" s="117">
        <f t="shared" si="271"/>
        <v>0</v>
      </c>
      <c r="O4262" s="117">
        <f t="shared" si="271"/>
        <v>0</v>
      </c>
      <c r="P4262" s="102"/>
      <c r="T4262" s="141"/>
      <c r="Z4262" s="143"/>
      <c r="AA4262" s="143"/>
      <c r="AB4262" s="143"/>
      <c r="AC4262" s="37"/>
    </row>
    <row r="4263" spans="1:29">
      <c r="A4263" s="442"/>
      <c r="B4263" s="449" t="s">
        <v>746</v>
      </c>
      <c r="C4263" s="449"/>
      <c r="D4263" s="449"/>
      <c r="E4263" s="449"/>
      <c r="F4263" s="449"/>
      <c r="G4263" s="449"/>
      <c r="H4263" s="440">
        <f>H4262</f>
        <v>0</v>
      </c>
      <c r="I4263" s="440"/>
      <c r="J4263" s="440"/>
      <c r="K4263" s="440"/>
      <c r="L4263" s="440"/>
      <c r="M4263" s="440"/>
      <c r="N4263" s="440"/>
      <c r="O4263" s="440"/>
      <c r="P4263" s="102"/>
      <c r="Z4263" s="143"/>
      <c r="AA4263" s="143"/>
      <c r="AB4263" s="143"/>
      <c r="AC4263" s="37"/>
    </row>
    <row r="4264" spans="1:29">
      <c r="A4264" s="442"/>
      <c r="B4264" s="449" t="s">
        <v>747</v>
      </c>
      <c r="C4264" s="449"/>
      <c r="D4264" s="449"/>
      <c r="E4264" s="449"/>
      <c r="F4264" s="449"/>
      <c r="G4264" s="449"/>
      <c r="H4264" s="440">
        <f>SUM(I4262:L4262)</f>
        <v>0</v>
      </c>
      <c r="I4264" s="440"/>
      <c r="J4264" s="440"/>
      <c r="K4264" s="440"/>
      <c r="L4264" s="440"/>
      <c r="M4264" s="440"/>
      <c r="N4264" s="440"/>
      <c r="O4264" s="440"/>
      <c r="P4264" s="102"/>
      <c r="Z4264" s="143"/>
      <c r="AA4264" s="143"/>
      <c r="AB4264" s="143"/>
      <c r="AC4264" s="37"/>
    </row>
    <row r="4265" spans="1:29">
      <c r="A4265" s="442"/>
      <c r="B4265" s="449" t="s">
        <v>748</v>
      </c>
      <c r="C4265" s="449"/>
      <c r="D4265" s="449"/>
      <c r="E4265" s="449"/>
      <c r="F4265" s="449"/>
      <c r="G4265" s="449"/>
      <c r="H4265" s="440">
        <f>SUM(M4262:O4262)</f>
        <v>0</v>
      </c>
      <c r="I4265" s="440"/>
      <c r="J4265" s="440"/>
      <c r="K4265" s="440"/>
      <c r="L4265" s="440"/>
      <c r="M4265" s="440"/>
      <c r="N4265" s="440"/>
      <c r="O4265" s="440"/>
      <c r="P4265" s="102"/>
      <c r="Z4265" s="143"/>
      <c r="AA4265" s="143"/>
      <c r="AB4265" s="143"/>
      <c r="AC4265" s="37"/>
    </row>
    <row r="4266" spans="1:29">
      <c r="A4266" s="442"/>
      <c r="B4266" s="439" t="s">
        <v>721</v>
      </c>
      <c r="C4266" s="439"/>
      <c r="D4266" s="439"/>
      <c r="E4266" s="439"/>
      <c r="F4266" s="439"/>
      <c r="G4266" s="439"/>
      <c r="H4266" s="440">
        <f>SUM(H4263:O4265)</f>
        <v>0</v>
      </c>
      <c r="I4266" s="440"/>
      <c r="J4266" s="440"/>
      <c r="K4266" s="440"/>
      <c r="L4266" s="440"/>
      <c r="M4266" s="440"/>
      <c r="N4266" s="440"/>
      <c r="O4266" s="440"/>
      <c r="P4266" s="102"/>
      <c r="Z4266" s="143"/>
      <c r="AA4266" s="143"/>
      <c r="AB4266" s="143"/>
      <c r="AC4266" s="37"/>
    </row>
    <row r="4267" spans="1:29">
      <c r="A4267" s="442"/>
      <c r="B4267" s="450" t="s">
        <v>749</v>
      </c>
      <c r="C4267" s="450"/>
      <c r="D4267" s="450"/>
      <c r="E4267" s="450"/>
      <c r="F4267" s="450"/>
      <c r="G4267" s="450"/>
      <c r="H4267" s="443">
        <f>H4266/G4255</f>
        <v>0</v>
      </c>
      <c r="I4267" s="443"/>
      <c r="J4267" s="443"/>
      <c r="K4267" s="443"/>
      <c r="L4267" s="443"/>
      <c r="M4267" s="443"/>
      <c r="N4267" s="443"/>
      <c r="O4267" s="443"/>
      <c r="P4267" s="102"/>
      <c r="Z4267" s="143"/>
      <c r="AA4267" s="143"/>
      <c r="AB4267" s="143"/>
      <c r="AC4267" s="37"/>
    </row>
    <row r="4268" spans="1:29" s="129" customFormat="1">
      <c r="A4268" s="121"/>
      <c r="B4268" s="121"/>
      <c r="C4268" s="121"/>
      <c r="D4268" s="121"/>
      <c r="E4268" s="121"/>
      <c r="F4268" s="122"/>
      <c r="G4268" s="122"/>
      <c r="H4268" s="123"/>
      <c r="I4268" s="124"/>
      <c r="J4268" s="124"/>
      <c r="K4268" s="124"/>
      <c r="L4268" s="125"/>
      <c r="M4268" s="125"/>
      <c r="N4268" s="127"/>
      <c r="O4268" s="127"/>
      <c r="P4268" s="127"/>
      <c r="Q4268" s="127"/>
      <c r="R4268" s="127"/>
      <c r="S4268" s="127"/>
      <c r="T4268" s="127"/>
      <c r="U4268" s="127"/>
      <c r="V4268" s="127"/>
      <c r="W4268" s="127"/>
      <c r="X4268" s="127"/>
      <c r="Y4268" s="127"/>
      <c r="Z4268" s="143"/>
      <c r="AA4268" s="143"/>
      <c r="AB4268" s="143"/>
      <c r="AC4268" s="37"/>
    </row>
    <row r="4269" spans="1:29" ht="15" customHeight="1">
      <c r="A4269" s="422" t="s">
        <v>678</v>
      </c>
      <c r="B4269" s="422" t="s">
        <v>679</v>
      </c>
      <c r="C4269" s="422" t="s">
        <v>680</v>
      </c>
      <c r="D4269" s="422" t="s">
        <v>681</v>
      </c>
      <c r="E4269" s="422" t="s">
        <v>682</v>
      </c>
      <c r="F4269" s="423" t="s">
        <v>683</v>
      </c>
      <c r="G4269" s="423" t="s">
        <v>684</v>
      </c>
      <c r="H4269" s="138">
        <v>0.7</v>
      </c>
      <c r="I4269" s="451">
        <v>0.1</v>
      </c>
      <c r="J4269" s="451"/>
      <c r="K4269" s="451"/>
      <c r="L4269" s="451"/>
      <c r="M4269" s="444">
        <v>0.1</v>
      </c>
      <c r="N4269" s="444"/>
      <c r="O4269" s="139">
        <v>0.1</v>
      </c>
      <c r="P4269" s="102"/>
      <c r="Z4269" s="143"/>
      <c r="AA4269" s="143"/>
      <c r="AB4269" s="143"/>
      <c r="AC4269" s="37"/>
    </row>
    <row r="4270" spans="1:29" ht="14.25" customHeight="1">
      <c r="A4270" s="422"/>
      <c r="B4270" s="422"/>
      <c r="C4270" s="422"/>
      <c r="D4270" s="422"/>
      <c r="E4270" s="422"/>
      <c r="F4270" s="422"/>
      <c r="G4270" s="422"/>
      <c r="H4270" s="445" t="s">
        <v>727</v>
      </c>
      <c r="I4270" s="452" t="s">
        <v>728</v>
      </c>
      <c r="J4270" s="452"/>
      <c r="K4270" s="452"/>
      <c r="L4270" s="452"/>
      <c r="M4270" s="446" t="s">
        <v>729</v>
      </c>
      <c r="N4270" s="446"/>
      <c r="O4270" s="447" t="s">
        <v>730</v>
      </c>
      <c r="P4270" s="102"/>
      <c r="Z4270" s="143"/>
      <c r="AA4270" s="143"/>
      <c r="AB4270" s="143"/>
      <c r="AC4270" s="37"/>
    </row>
    <row r="4271" spans="1:29" ht="67.5" customHeight="1">
      <c r="A4271" s="442" t="s">
        <v>532</v>
      </c>
      <c r="B4271" s="525" t="s">
        <v>1011</v>
      </c>
      <c r="C4271" s="428">
        <v>1</v>
      </c>
      <c r="D4271" s="428">
        <v>1</v>
      </c>
      <c r="E4271" s="474" t="s">
        <v>618</v>
      </c>
      <c r="F4271" s="429">
        <v>6200</v>
      </c>
      <c r="G4271" s="429">
        <v>6200</v>
      </c>
      <c r="H4271" s="445"/>
      <c r="I4271" s="154" t="s">
        <v>799</v>
      </c>
      <c r="J4271" s="154" t="s">
        <v>800</v>
      </c>
      <c r="K4271" s="154" t="s">
        <v>734</v>
      </c>
      <c r="L4271" s="154" t="s">
        <v>735</v>
      </c>
      <c r="M4271" s="144" t="s">
        <v>736</v>
      </c>
      <c r="N4271" s="144" t="s">
        <v>737</v>
      </c>
      <c r="O4271" s="447"/>
      <c r="P4271" s="102"/>
      <c r="Z4271" s="143"/>
      <c r="AA4271" s="143"/>
      <c r="AB4271" s="143"/>
      <c r="AC4271" s="37"/>
    </row>
    <row r="4272" spans="1:29" ht="39" customHeight="1">
      <c r="A4272" s="442"/>
      <c r="B4272" s="525"/>
      <c r="C4272" s="525"/>
      <c r="D4272" s="525"/>
      <c r="E4272" s="525"/>
      <c r="F4272" s="525"/>
      <c r="G4272" s="525"/>
      <c r="H4272" s="525"/>
      <c r="I4272" s="153">
        <v>0.5</v>
      </c>
      <c r="J4272" s="153">
        <v>0.2</v>
      </c>
      <c r="K4272" s="153">
        <v>0.2</v>
      </c>
      <c r="L4272" s="153">
        <v>0.1</v>
      </c>
      <c r="M4272" s="144">
        <v>0.9</v>
      </c>
      <c r="N4272" s="144">
        <v>0.1</v>
      </c>
      <c r="O4272" s="447"/>
      <c r="P4272" s="102"/>
      <c r="Z4272" s="143"/>
      <c r="AA4272" s="143"/>
      <c r="AB4272" s="143"/>
      <c r="AC4272" s="37"/>
    </row>
    <row r="4273" spans="1:29">
      <c r="A4273" s="442"/>
      <c r="B4273" s="432" t="s">
        <v>801</v>
      </c>
      <c r="C4273" s="432"/>
      <c r="D4273" s="432"/>
      <c r="E4273" s="432"/>
      <c r="F4273" s="432"/>
      <c r="G4273" s="432"/>
      <c r="H4273" s="148">
        <v>1</v>
      </c>
      <c r="I4273" s="149"/>
      <c r="J4273" s="149"/>
      <c r="K4273" s="149"/>
      <c r="L4273" s="149"/>
      <c r="M4273" s="149"/>
      <c r="N4273" s="149"/>
      <c r="O4273" s="149"/>
      <c r="P4273" s="102"/>
      <c r="Z4273" s="143"/>
      <c r="AA4273" s="143"/>
      <c r="AB4273" s="143"/>
      <c r="AC4273" s="37"/>
    </row>
    <row r="4274" spans="1:29">
      <c r="A4274" s="442"/>
      <c r="B4274" s="433" t="s">
        <v>802</v>
      </c>
      <c r="C4274" s="433"/>
      <c r="D4274" s="433"/>
      <c r="E4274" s="433"/>
      <c r="F4274" s="433"/>
      <c r="G4274" s="433"/>
      <c r="H4274" s="150">
        <f>(H4273/C4271)*G4271*H4269</f>
        <v>4340</v>
      </c>
      <c r="I4274" s="149"/>
      <c r="J4274" s="149"/>
      <c r="K4274" s="149"/>
      <c r="L4274" s="149"/>
      <c r="M4274" s="149"/>
      <c r="N4274" s="149"/>
      <c r="O4274" s="149"/>
      <c r="P4274" s="102"/>
      <c r="Z4274" s="143"/>
      <c r="AA4274" s="143"/>
      <c r="AB4274" s="143"/>
      <c r="AC4274" s="37"/>
    </row>
    <row r="4275" spans="1:29">
      <c r="A4275" s="442"/>
      <c r="B4275" s="432" t="s">
        <v>742</v>
      </c>
      <c r="C4275" s="432"/>
      <c r="D4275" s="432"/>
      <c r="E4275" s="432"/>
      <c r="F4275" s="432"/>
      <c r="G4275" s="432"/>
      <c r="H4275" s="149"/>
      <c r="I4275" s="151">
        <v>1</v>
      </c>
      <c r="J4275" s="149"/>
      <c r="K4275" s="151">
        <v>1</v>
      </c>
      <c r="L4275" s="149"/>
      <c r="M4275" s="149"/>
      <c r="N4275" s="149"/>
      <c r="O4275" s="149"/>
      <c r="P4275" s="102"/>
      <c r="Z4275" s="143"/>
      <c r="AA4275" s="143"/>
      <c r="AB4275" s="143"/>
      <c r="AC4275" s="37"/>
    </row>
    <row r="4276" spans="1:29">
      <c r="A4276" s="442"/>
      <c r="B4276" s="433" t="s">
        <v>743</v>
      </c>
      <c r="C4276" s="433"/>
      <c r="D4276" s="433"/>
      <c r="E4276" s="433"/>
      <c r="F4276" s="433"/>
      <c r="G4276" s="433"/>
      <c r="H4276" s="149"/>
      <c r="I4276" s="150">
        <f>(I4275/D4271)*G4271*I4269*I4272</f>
        <v>310</v>
      </c>
      <c r="J4276" s="149"/>
      <c r="K4276" s="150">
        <f>(K4275/D4271)*G4271*I4269*K4272</f>
        <v>124</v>
      </c>
      <c r="L4276" s="149"/>
      <c r="M4276" s="149"/>
      <c r="N4276" s="149"/>
      <c r="O4276" s="149"/>
      <c r="P4276" s="102"/>
      <c r="Z4276" s="143"/>
      <c r="AA4276" s="143"/>
      <c r="AB4276" s="143"/>
      <c r="AC4276" s="37"/>
    </row>
    <row r="4277" spans="1:29">
      <c r="A4277" s="442"/>
      <c r="B4277" s="432" t="s">
        <v>744</v>
      </c>
      <c r="C4277" s="432"/>
      <c r="D4277" s="432"/>
      <c r="E4277" s="432"/>
      <c r="F4277" s="432"/>
      <c r="G4277" s="432"/>
      <c r="H4277" s="149"/>
      <c r="I4277" s="149"/>
      <c r="J4277" s="151">
        <v>1</v>
      </c>
      <c r="K4277" s="149"/>
      <c r="L4277" s="151">
        <v>1</v>
      </c>
      <c r="M4277" s="149"/>
      <c r="N4277" s="149"/>
      <c r="O4277" s="149"/>
      <c r="P4277" s="102"/>
      <c r="Z4277" s="143"/>
      <c r="AA4277" s="143"/>
      <c r="AB4277" s="143"/>
      <c r="AC4277" s="37"/>
    </row>
    <row r="4278" spans="1:29">
      <c r="A4278" s="442"/>
      <c r="B4278" s="433" t="s">
        <v>745</v>
      </c>
      <c r="C4278" s="433"/>
      <c r="D4278" s="433"/>
      <c r="E4278" s="433"/>
      <c r="F4278" s="433"/>
      <c r="G4278" s="433"/>
      <c r="H4278" s="149"/>
      <c r="I4278" s="149"/>
      <c r="J4278" s="150">
        <f>(J4277/D4271)*G4271*I4269*J4272</f>
        <v>124</v>
      </c>
      <c r="K4278" s="149"/>
      <c r="L4278" s="150">
        <f>(L4277/D4271)*G4271*I4269*L4272</f>
        <v>62</v>
      </c>
      <c r="M4278" s="149"/>
      <c r="N4278" s="149"/>
      <c r="O4278" s="149"/>
      <c r="P4278" s="102"/>
      <c r="Z4278" s="143"/>
      <c r="AA4278" s="143"/>
      <c r="AB4278" s="143"/>
      <c r="AC4278" s="37"/>
    </row>
    <row r="4279" spans="1:29">
      <c r="A4279" s="442"/>
      <c r="B4279" s="448" t="s">
        <v>720</v>
      </c>
      <c r="C4279" s="448"/>
      <c r="D4279" s="448"/>
      <c r="E4279" s="448"/>
      <c r="F4279" s="448"/>
      <c r="G4279" s="448"/>
      <c r="H4279" s="152">
        <f t="shared" ref="H4279:O4280" si="272">H4273+H4275+H4277</f>
        <v>1</v>
      </c>
      <c r="I4279" s="152">
        <f t="shared" si="272"/>
        <v>1</v>
      </c>
      <c r="J4279" s="152">
        <f t="shared" si="272"/>
        <v>1</v>
      </c>
      <c r="K4279" s="152">
        <f t="shared" si="272"/>
        <v>1</v>
      </c>
      <c r="L4279" s="152">
        <f t="shared" si="272"/>
        <v>1</v>
      </c>
      <c r="M4279" s="152">
        <f t="shared" si="272"/>
        <v>0</v>
      </c>
      <c r="N4279" s="152">
        <f t="shared" si="272"/>
        <v>0</v>
      </c>
      <c r="O4279" s="152">
        <f t="shared" si="272"/>
        <v>0</v>
      </c>
      <c r="P4279" s="102"/>
      <c r="Z4279" s="143"/>
      <c r="AA4279" s="143"/>
      <c r="AB4279" s="143"/>
      <c r="AC4279" s="37"/>
    </row>
    <row r="4280" spans="1:29">
      <c r="A4280" s="442"/>
      <c r="B4280" s="439" t="s">
        <v>695</v>
      </c>
      <c r="C4280" s="439"/>
      <c r="D4280" s="439"/>
      <c r="E4280" s="439"/>
      <c r="F4280" s="439"/>
      <c r="G4280" s="439"/>
      <c r="H4280" s="117">
        <f t="shared" si="272"/>
        <v>4340</v>
      </c>
      <c r="I4280" s="117">
        <f t="shared" si="272"/>
        <v>310</v>
      </c>
      <c r="J4280" s="117">
        <f t="shared" si="272"/>
        <v>124</v>
      </c>
      <c r="K4280" s="117">
        <f t="shared" si="272"/>
        <v>124</v>
      </c>
      <c r="L4280" s="117">
        <f t="shared" si="272"/>
        <v>62</v>
      </c>
      <c r="M4280" s="117">
        <f t="shared" si="272"/>
        <v>0</v>
      </c>
      <c r="N4280" s="117">
        <f t="shared" si="272"/>
        <v>0</v>
      </c>
      <c r="O4280" s="117">
        <f t="shared" si="272"/>
        <v>0</v>
      </c>
      <c r="P4280" s="102"/>
      <c r="T4280" s="141"/>
      <c r="Z4280" s="143"/>
      <c r="AA4280" s="143"/>
      <c r="AB4280" s="143"/>
      <c r="AC4280" s="37"/>
    </row>
    <row r="4281" spans="1:29">
      <c r="A4281" s="442"/>
      <c r="B4281" s="449" t="s">
        <v>746</v>
      </c>
      <c r="C4281" s="449"/>
      <c r="D4281" s="449"/>
      <c r="E4281" s="449"/>
      <c r="F4281" s="449"/>
      <c r="G4281" s="449"/>
      <c r="H4281" s="440">
        <f>H4280</f>
        <v>4340</v>
      </c>
      <c r="I4281" s="440"/>
      <c r="J4281" s="440"/>
      <c r="K4281" s="440"/>
      <c r="L4281" s="440"/>
      <c r="M4281" s="440"/>
      <c r="N4281" s="440"/>
      <c r="O4281" s="440"/>
      <c r="P4281" s="102"/>
      <c r="Z4281" s="143"/>
      <c r="AA4281" s="143"/>
      <c r="AB4281" s="143"/>
      <c r="AC4281" s="37"/>
    </row>
    <row r="4282" spans="1:29">
      <c r="A4282" s="442"/>
      <c r="B4282" s="449" t="s">
        <v>747</v>
      </c>
      <c r="C4282" s="449"/>
      <c r="D4282" s="449"/>
      <c r="E4282" s="449"/>
      <c r="F4282" s="449"/>
      <c r="G4282" s="449"/>
      <c r="H4282" s="440">
        <f>SUM(I4280:M4280)</f>
        <v>620</v>
      </c>
      <c r="I4282" s="440"/>
      <c r="J4282" s="440"/>
      <c r="K4282" s="440"/>
      <c r="L4282" s="440"/>
      <c r="M4282" s="440"/>
      <c r="N4282" s="440"/>
      <c r="O4282" s="440"/>
      <c r="P4282" s="102"/>
      <c r="Z4282" s="143"/>
      <c r="AA4282" s="143"/>
      <c r="AB4282" s="143"/>
      <c r="AC4282" s="37"/>
    </row>
    <row r="4283" spans="1:29">
      <c r="A4283" s="442"/>
      <c r="B4283" s="449" t="s">
        <v>748</v>
      </c>
      <c r="C4283" s="449"/>
      <c r="D4283" s="449"/>
      <c r="E4283" s="449"/>
      <c r="F4283" s="449"/>
      <c r="G4283" s="449"/>
      <c r="H4283" s="440">
        <f>SUM(N4279:O4279)</f>
        <v>0</v>
      </c>
      <c r="I4283" s="440"/>
      <c r="J4283" s="440"/>
      <c r="K4283" s="440"/>
      <c r="L4283" s="440"/>
      <c r="M4283" s="440"/>
      <c r="N4283" s="440"/>
      <c r="O4283" s="440"/>
      <c r="P4283" s="102"/>
      <c r="Z4283" s="143"/>
      <c r="AA4283" s="143"/>
      <c r="AB4283" s="143"/>
      <c r="AC4283" s="37"/>
    </row>
    <row r="4284" spans="1:29">
      <c r="A4284" s="442"/>
      <c r="B4284" s="439" t="s">
        <v>721</v>
      </c>
      <c r="C4284" s="439"/>
      <c r="D4284" s="439"/>
      <c r="E4284" s="439"/>
      <c r="F4284" s="439"/>
      <c r="G4284" s="439"/>
      <c r="H4284" s="440">
        <f>SUM(H4281:O4283)</f>
        <v>4960</v>
      </c>
      <c r="I4284" s="440"/>
      <c r="J4284" s="440"/>
      <c r="K4284" s="440"/>
      <c r="L4284" s="440"/>
      <c r="M4284" s="440"/>
      <c r="N4284" s="440"/>
      <c r="O4284" s="440"/>
      <c r="P4284" s="102"/>
      <c r="Z4284" s="143"/>
      <c r="AA4284" s="143"/>
      <c r="AB4284" s="143"/>
      <c r="AC4284" s="37"/>
    </row>
    <row r="4285" spans="1:29">
      <c r="A4285" s="442"/>
      <c r="B4285" s="450" t="s">
        <v>749</v>
      </c>
      <c r="C4285" s="450"/>
      <c r="D4285" s="450"/>
      <c r="E4285" s="450"/>
      <c r="F4285" s="450"/>
      <c r="G4285" s="450"/>
      <c r="H4285" s="443">
        <f>H4284/G4271</f>
        <v>0.8</v>
      </c>
      <c r="I4285" s="443"/>
      <c r="J4285" s="443"/>
      <c r="K4285" s="443"/>
      <c r="L4285" s="443"/>
      <c r="M4285" s="443"/>
      <c r="N4285" s="443"/>
      <c r="O4285" s="443"/>
      <c r="P4285" s="102"/>
      <c r="Z4285" s="143"/>
      <c r="AA4285" s="143"/>
      <c r="AB4285" s="143"/>
      <c r="AC4285" s="37"/>
    </row>
    <row r="4286" spans="1:29" s="129" customFormat="1">
      <c r="A4286" s="121"/>
      <c r="B4286" s="121"/>
      <c r="C4286" s="121"/>
      <c r="D4286" s="121"/>
      <c r="E4286" s="121"/>
      <c r="F4286" s="122"/>
      <c r="G4286" s="122"/>
      <c r="H4286" s="123"/>
      <c r="I4286" s="124"/>
      <c r="J4286" s="124"/>
      <c r="K4286" s="124"/>
      <c r="L4286" s="125"/>
      <c r="M4286" s="125"/>
      <c r="N4286" s="127"/>
      <c r="O4286" s="127"/>
      <c r="P4286" s="127"/>
      <c r="Q4286" s="127"/>
      <c r="R4286" s="127"/>
      <c r="S4286" s="127"/>
      <c r="T4286" s="127"/>
      <c r="U4286" s="127"/>
      <c r="V4286" s="127"/>
      <c r="W4286" s="127"/>
      <c r="X4286" s="127"/>
      <c r="Y4286" s="127"/>
      <c r="Z4286" s="143"/>
      <c r="AA4286" s="143"/>
      <c r="AB4286" s="143"/>
      <c r="AC4286" s="37"/>
    </row>
    <row r="4287" spans="1:29" ht="15" customHeight="1">
      <c r="A4287" s="422" t="s">
        <v>678</v>
      </c>
      <c r="B4287" s="422" t="s">
        <v>679</v>
      </c>
      <c r="C4287" s="422" t="s">
        <v>680</v>
      </c>
      <c r="D4287" s="422" t="s">
        <v>681</v>
      </c>
      <c r="E4287" s="422" t="s">
        <v>682</v>
      </c>
      <c r="F4287" s="423" t="s">
        <v>683</v>
      </c>
      <c r="G4287" s="423" t="s">
        <v>684</v>
      </c>
      <c r="H4287" s="138">
        <v>0.55000000000000004</v>
      </c>
      <c r="I4287" s="451">
        <v>0.25</v>
      </c>
      <c r="J4287" s="451"/>
      <c r="K4287" s="451"/>
      <c r="L4287" s="451"/>
      <c r="M4287" s="451"/>
      <c r="N4287" s="444">
        <v>0.1</v>
      </c>
      <c r="O4287" s="444"/>
      <c r="P4287" s="139">
        <v>0.1</v>
      </c>
      <c r="Z4287" s="143"/>
      <c r="AA4287" s="143"/>
      <c r="AB4287" s="143"/>
      <c r="AC4287" s="37"/>
    </row>
    <row r="4288" spans="1:29" ht="14.25" customHeight="1">
      <c r="A4288" s="422"/>
      <c r="B4288" s="422"/>
      <c r="C4288" s="422"/>
      <c r="D4288" s="422"/>
      <c r="E4288" s="422"/>
      <c r="F4288" s="422"/>
      <c r="G4288" s="422"/>
      <c r="H4288" s="445" t="s">
        <v>727</v>
      </c>
      <c r="I4288" s="452" t="s">
        <v>728</v>
      </c>
      <c r="J4288" s="452"/>
      <c r="K4288" s="452"/>
      <c r="L4288" s="452"/>
      <c r="M4288" s="452"/>
      <c r="N4288" s="446" t="s">
        <v>729</v>
      </c>
      <c r="O4288" s="446"/>
      <c r="P4288" s="447" t="s">
        <v>730</v>
      </c>
      <c r="Z4288" s="143"/>
      <c r="AA4288" s="143"/>
      <c r="AB4288" s="143"/>
      <c r="AC4288" s="37"/>
    </row>
    <row r="4289" spans="1:29" ht="67.5" customHeight="1">
      <c r="A4289" s="442" t="s">
        <v>533</v>
      </c>
      <c r="B4289" s="525" t="s">
        <v>1012</v>
      </c>
      <c r="C4289" s="428">
        <v>1</v>
      </c>
      <c r="D4289" s="428">
        <v>1</v>
      </c>
      <c r="E4289" s="474" t="s">
        <v>618</v>
      </c>
      <c r="F4289" s="429">
        <v>1800</v>
      </c>
      <c r="G4289" s="429">
        <v>1800</v>
      </c>
      <c r="H4289" s="445"/>
      <c r="I4289" s="154" t="s">
        <v>784</v>
      </c>
      <c r="J4289" s="154" t="s">
        <v>733</v>
      </c>
      <c r="K4289" s="154" t="s">
        <v>756</v>
      </c>
      <c r="L4289" s="154" t="s">
        <v>757</v>
      </c>
      <c r="M4289" s="154" t="s">
        <v>735</v>
      </c>
      <c r="N4289" s="144" t="s">
        <v>736</v>
      </c>
      <c r="O4289" s="144" t="s">
        <v>737</v>
      </c>
      <c r="P4289" s="447"/>
      <c r="Z4289" s="143"/>
      <c r="AA4289" s="143"/>
      <c r="AB4289" s="143"/>
      <c r="AC4289" s="37"/>
    </row>
    <row r="4290" spans="1:29" ht="39" customHeight="1">
      <c r="A4290" s="442"/>
      <c r="B4290" s="525"/>
      <c r="C4290" s="525"/>
      <c r="D4290" s="525"/>
      <c r="E4290" s="525"/>
      <c r="F4290" s="525"/>
      <c r="G4290" s="525"/>
      <c r="H4290" s="525"/>
      <c r="I4290" s="153">
        <v>0.5</v>
      </c>
      <c r="J4290" s="153">
        <v>0.2</v>
      </c>
      <c r="K4290" s="153">
        <v>0.1</v>
      </c>
      <c r="L4290" s="153">
        <v>0.1</v>
      </c>
      <c r="M4290" s="153">
        <v>0.1</v>
      </c>
      <c r="N4290" s="144">
        <v>0.9</v>
      </c>
      <c r="O4290" s="144">
        <v>0.1</v>
      </c>
      <c r="P4290" s="447"/>
      <c r="Z4290" s="143"/>
      <c r="AA4290" s="143"/>
      <c r="AB4290" s="143"/>
      <c r="AC4290" s="37"/>
    </row>
    <row r="4291" spans="1:29">
      <c r="A4291" s="442"/>
      <c r="B4291" s="432" t="s">
        <v>742</v>
      </c>
      <c r="C4291" s="432"/>
      <c r="D4291" s="432"/>
      <c r="E4291" s="432"/>
      <c r="F4291" s="432"/>
      <c r="G4291" s="432"/>
      <c r="H4291" s="148">
        <v>1</v>
      </c>
      <c r="I4291" s="115"/>
      <c r="J4291" s="115"/>
      <c r="K4291" s="115"/>
      <c r="L4291" s="115"/>
      <c r="M4291" s="115"/>
      <c r="N4291" s="115"/>
      <c r="O4291" s="115"/>
      <c r="P4291" s="115"/>
      <c r="Z4291" s="143"/>
      <c r="AA4291" s="143"/>
      <c r="AB4291" s="143"/>
      <c r="AC4291" s="37"/>
    </row>
    <row r="4292" spans="1:29">
      <c r="A4292" s="442"/>
      <c r="B4292" s="433" t="s">
        <v>743</v>
      </c>
      <c r="C4292" s="433"/>
      <c r="D4292" s="433"/>
      <c r="E4292" s="433"/>
      <c r="F4292" s="433"/>
      <c r="G4292" s="433"/>
      <c r="H4292" s="150">
        <f>(H4291/C4289)*G4289*H4287</f>
        <v>990.00000000000011</v>
      </c>
      <c r="I4292" s="115"/>
      <c r="J4292" s="115"/>
      <c r="K4292" s="115"/>
      <c r="L4292" s="115"/>
      <c r="M4292" s="115"/>
      <c r="N4292" s="115"/>
      <c r="O4292" s="115"/>
      <c r="P4292" s="115"/>
      <c r="Z4292" s="143"/>
      <c r="AA4292" s="143"/>
      <c r="AB4292" s="143"/>
      <c r="AC4292" s="37"/>
    </row>
    <row r="4293" spans="1:29">
      <c r="A4293" s="442"/>
      <c r="B4293" s="432"/>
      <c r="C4293" s="432"/>
      <c r="D4293" s="432"/>
      <c r="E4293" s="432"/>
      <c r="F4293" s="432"/>
      <c r="G4293" s="432"/>
      <c r="H4293" s="115"/>
      <c r="I4293" s="115"/>
      <c r="J4293" s="115"/>
      <c r="K4293" s="115"/>
      <c r="L4293" s="115"/>
      <c r="M4293" s="115"/>
      <c r="N4293" s="115"/>
      <c r="O4293" s="115"/>
      <c r="P4293" s="115"/>
      <c r="Z4293" s="143"/>
      <c r="AA4293" s="143"/>
      <c r="AB4293" s="143"/>
      <c r="AC4293" s="37"/>
    </row>
    <row r="4294" spans="1:29">
      <c r="A4294" s="442"/>
      <c r="B4294" s="433"/>
      <c r="C4294" s="433"/>
      <c r="D4294" s="433"/>
      <c r="E4294" s="433"/>
      <c r="F4294" s="433"/>
      <c r="G4294" s="433"/>
      <c r="H4294" s="115"/>
      <c r="I4294" s="115"/>
      <c r="J4294" s="115"/>
      <c r="K4294" s="115"/>
      <c r="L4294" s="115"/>
      <c r="M4294" s="115"/>
      <c r="N4294" s="115"/>
      <c r="O4294" s="115"/>
      <c r="P4294" s="115"/>
      <c r="Z4294" s="143"/>
      <c r="AA4294" s="143"/>
      <c r="AB4294" s="143"/>
      <c r="AC4294" s="37"/>
    </row>
    <row r="4295" spans="1:29">
      <c r="A4295" s="442"/>
      <c r="B4295" s="448" t="s">
        <v>720</v>
      </c>
      <c r="C4295" s="448"/>
      <c r="D4295" s="448"/>
      <c r="E4295" s="448"/>
      <c r="F4295" s="448"/>
      <c r="G4295" s="448"/>
      <c r="H4295" s="152">
        <f t="shared" ref="H4295:P4295" si="273">H4291+H4293</f>
        <v>1</v>
      </c>
      <c r="I4295" s="152">
        <f t="shared" si="273"/>
        <v>0</v>
      </c>
      <c r="J4295" s="152">
        <f t="shared" si="273"/>
        <v>0</v>
      </c>
      <c r="K4295" s="152">
        <f t="shared" si="273"/>
        <v>0</v>
      </c>
      <c r="L4295" s="152">
        <f t="shared" si="273"/>
        <v>0</v>
      </c>
      <c r="M4295" s="152">
        <f t="shared" si="273"/>
        <v>0</v>
      </c>
      <c r="N4295" s="152">
        <f t="shared" si="273"/>
        <v>0</v>
      </c>
      <c r="O4295" s="152">
        <f t="shared" si="273"/>
        <v>0</v>
      </c>
      <c r="P4295" s="152">
        <f t="shared" si="273"/>
        <v>0</v>
      </c>
      <c r="Z4295" s="143"/>
      <c r="AA4295" s="143"/>
      <c r="AB4295" s="143"/>
      <c r="AC4295" s="37"/>
    </row>
    <row r="4296" spans="1:29">
      <c r="A4296" s="442"/>
      <c r="B4296" s="439" t="s">
        <v>695</v>
      </c>
      <c r="C4296" s="439"/>
      <c r="D4296" s="439"/>
      <c r="E4296" s="439"/>
      <c r="F4296" s="439"/>
      <c r="G4296" s="439"/>
      <c r="H4296" s="117">
        <f t="shared" ref="H4296:P4296" si="274">H4292+H4294</f>
        <v>990.00000000000011</v>
      </c>
      <c r="I4296" s="117">
        <f t="shared" si="274"/>
        <v>0</v>
      </c>
      <c r="J4296" s="117">
        <f t="shared" si="274"/>
        <v>0</v>
      </c>
      <c r="K4296" s="117">
        <f t="shared" si="274"/>
        <v>0</v>
      </c>
      <c r="L4296" s="117">
        <f t="shared" si="274"/>
        <v>0</v>
      </c>
      <c r="M4296" s="117">
        <f t="shared" si="274"/>
        <v>0</v>
      </c>
      <c r="N4296" s="117">
        <f t="shared" si="274"/>
        <v>0</v>
      </c>
      <c r="O4296" s="117">
        <f t="shared" si="274"/>
        <v>0</v>
      </c>
      <c r="P4296" s="117">
        <f t="shared" si="274"/>
        <v>0</v>
      </c>
      <c r="T4296" s="141"/>
      <c r="Z4296" s="143"/>
      <c r="AA4296" s="143"/>
      <c r="AB4296" s="143"/>
      <c r="AC4296" s="37"/>
    </row>
    <row r="4297" spans="1:29">
      <c r="A4297" s="442"/>
      <c r="B4297" s="449" t="s">
        <v>746</v>
      </c>
      <c r="C4297" s="449"/>
      <c r="D4297" s="449"/>
      <c r="E4297" s="449"/>
      <c r="F4297" s="449"/>
      <c r="G4297" s="449"/>
      <c r="H4297" s="470">
        <f>H4296</f>
        <v>990.00000000000011</v>
      </c>
      <c r="I4297" s="470"/>
      <c r="J4297" s="470"/>
      <c r="K4297" s="470"/>
      <c r="L4297" s="470"/>
      <c r="M4297" s="470"/>
      <c r="N4297" s="470"/>
      <c r="O4297" s="470"/>
      <c r="P4297" s="470"/>
      <c r="Z4297" s="143"/>
      <c r="AA4297" s="143"/>
      <c r="AB4297" s="143"/>
      <c r="AC4297" s="37"/>
    </row>
    <row r="4298" spans="1:29">
      <c r="A4298" s="442"/>
      <c r="B4298" s="449" t="s">
        <v>747</v>
      </c>
      <c r="C4298" s="449"/>
      <c r="D4298" s="449"/>
      <c r="E4298" s="449"/>
      <c r="F4298" s="449"/>
      <c r="G4298" s="449"/>
      <c r="H4298" s="470">
        <f>SUM(I4296:M4296)</f>
        <v>0</v>
      </c>
      <c r="I4298" s="470"/>
      <c r="J4298" s="470"/>
      <c r="K4298" s="470"/>
      <c r="L4298" s="470"/>
      <c r="M4298" s="470"/>
      <c r="N4298" s="470"/>
      <c r="O4298" s="470"/>
      <c r="P4298" s="470"/>
      <c r="Z4298" s="143"/>
      <c r="AA4298" s="143"/>
      <c r="AB4298" s="143"/>
      <c r="AC4298" s="37"/>
    </row>
    <row r="4299" spans="1:29">
      <c r="A4299" s="442"/>
      <c r="B4299" s="449" t="s">
        <v>748</v>
      </c>
      <c r="C4299" s="449"/>
      <c r="D4299" s="449"/>
      <c r="E4299" s="449"/>
      <c r="F4299" s="449"/>
      <c r="G4299" s="449"/>
      <c r="H4299" s="470">
        <f>SUM(N4296:P4296)</f>
        <v>0</v>
      </c>
      <c r="I4299" s="470"/>
      <c r="J4299" s="470"/>
      <c r="K4299" s="470"/>
      <c r="L4299" s="470"/>
      <c r="M4299" s="470"/>
      <c r="N4299" s="470"/>
      <c r="O4299" s="470"/>
      <c r="P4299" s="470"/>
      <c r="Z4299" s="143"/>
      <c r="AA4299" s="143"/>
      <c r="AB4299" s="143"/>
      <c r="AC4299" s="37"/>
    </row>
    <row r="4300" spans="1:29">
      <c r="A4300" s="442"/>
      <c r="B4300" s="439" t="s">
        <v>721</v>
      </c>
      <c r="C4300" s="439"/>
      <c r="D4300" s="439"/>
      <c r="E4300" s="439"/>
      <c r="F4300" s="439"/>
      <c r="G4300" s="439"/>
      <c r="H4300" s="470">
        <f>SUM(H4297:O4299)</f>
        <v>990.00000000000011</v>
      </c>
      <c r="I4300" s="470"/>
      <c r="J4300" s="470"/>
      <c r="K4300" s="470"/>
      <c r="L4300" s="470"/>
      <c r="M4300" s="470"/>
      <c r="N4300" s="470"/>
      <c r="O4300" s="470"/>
      <c r="P4300" s="470"/>
      <c r="Z4300" s="143"/>
      <c r="AA4300" s="143"/>
      <c r="AB4300" s="143"/>
      <c r="AC4300" s="37"/>
    </row>
    <row r="4301" spans="1:29">
      <c r="A4301" s="442"/>
      <c r="B4301" s="450" t="s">
        <v>749</v>
      </c>
      <c r="C4301" s="450"/>
      <c r="D4301" s="450"/>
      <c r="E4301" s="450"/>
      <c r="F4301" s="450"/>
      <c r="G4301" s="450"/>
      <c r="H4301" s="471">
        <f>H4300/G4289</f>
        <v>0.55000000000000004</v>
      </c>
      <c r="I4301" s="471"/>
      <c r="J4301" s="471"/>
      <c r="K4301" s="471"/>
      <c r="L4301" s="471"/>
      <c r="M4301" s="471"/>
      <c r="N4301" s="471"/>
      <c r="O4301" s="471"/>
      <c r="P4301" s="471"/>
      <c r="Z4301" s="143"/>
      <c r="AA4301" s="143"/>
      <c r="AB4301" s="143"/>
      <c r="AC4301" s="37"/>
    </row>
    <row r="4302" spans="1:29" s="129" customFormat="1">
      <c r="A4302" s="121"/>
      <c r="B4302" s="121"/>
      <c r="C4302" s="121"/>
      <c r="D4302" s="121"/>
      <c r="E4302" s="121"/>
      <c r="F4302" s="122"/>
      <c r="G4302" s="122"/>
      <c r="H4302" s="123"/>
      <c r="I4302" s="124"/>
      <c r="J4302" s="124"/>
      <c r="K4302" s="124"/>
      <c r="L4302" s="125"/>
      <c r="M4302" s="125"/>
      <c r="N4302" s="127"/>
      <c r="O4302" s="127"/>
      <c r="P4302" s="127"/>
      <c r="Q4302" s="127"/>
      <c r="R4302" s="127"/>
      <c r="S4302" s="127"/>
      <c r="T4302" s="127"/>
      <c r="U4302" s="127"/>
      <c r="V4302" s="127"/>
      <c r="W4302" s="127"/>
      <c r="X4302" s="127"/>
      <c r="Y4302" s="127"/>
      <c r="Z4302" s="143"/>
      <c r="AA4302" s="143"/>
      <c r="AB4302" s="143"/>
      <c r="AC4302" s="37"/>
    </row>
    <row r="4303" spans="1:29" ht="15" customHeight="1">
      <c r="A4303" s="422" t="s">
        <v>678</v>
      </c>
      <c r="B4303" s="422" t="s">
        <v>679</v>
      </c>
      <c r="C4303" s="422" t="s">
        <v>680</v>
      </c>
      <c r="D4303" s="422" t="s">
        <v>681</v>
      </c>
      <c r="E4303" s="422" t="s">
        <v>682</v>
      </c>
      <c r="F4303" s="423" t="s">
        <v>683</v>
      </c>
      <c r="G4303" s="423" t="s">
        <v>684</v>
      </c>
      <c r="H4303" s="138">
        <v>0.7</v>
      </c>
      <c r="I4303" s="451">
        <v>0.1</v>
      </c>
      <c r="J4303" s="451"/>
      <c r="K4303" s="451"/>
      <c r="L4303" s="451"/>
      <c r="M4303" s="444">
        <v>0.1</v>
      </c>
      <c r="N4303" s="444"/>
      <c r="O4303" s="139">
        <v>0.1</v>
      </c>
      <c r="P4303" s="102"/>
      <c r="Z4303" s="143"/>
      <c r="AA4303" s="143"/>
      <c r="AB4303" s="143"/>
      <c r="AC4303" s="37"/>
    </row>
    <row r="4304" spans="1:29" ht="14.25" customHeight="1">
      <c r="A4304" s="422"/>
      <c r="B4304" s="422"/>
      <c r="C4304" s="422"/>
      <c r="D4304" s="422"/>
      <c r="E4304" s="422"/>
      <c r="F4304" s="422"/>
      <c r="G4304" s="422"/>
      <c r="H4304" s="445" t="s">
        <v>727</v>
      </c>
      <c r="I4304" s="452" t="s">
        <v>728</v>
      </c>
      <c r="J4304" s="452"/>
      <c r="K4304" s="452"/>
      <c r="L4304" s="452"/>
      <c r="M4304" s="446" t="s">
        <v>729</v>
      </c>
      <c r="N4304" s="446"/>
      <c r="O4304" s="447" t="s">
        <v>730</v>
      </c>
      <c r="P4304" s="102"/>
      <c r="Z4304" s="143"/>
      <c r="AA4304" s="143"/>
      <c r="AB4304" s="143"/>
      <c r="AC4304" s="37"/>
    </row>
    <row r="4305" spans="1:29" ht="67.5" customHeight="1">
      <c r="A4305" s="442" t="s">
        <v>534</v>
      </c>
      <c r="B4305" s="525" t="s">
        <v>1013</v>
      </c>
      <c r="C4305" s="428">
        <v>1</v>
      </c>
      <c r="D4305" s="428">
        <v>1</v>
      </c>
      <c r="E4305" s="474" t="s">
        <v>618</v>
      </c>
      <c r="F4305" s="429">
        <v>1650</v>
      </c>
      <c r="G4305" s="429">
        <v>1650</v>
      </c>
      <c r="H4305" s="445"/>
      <c r="I4305" s="154" t="s">
        <v>732</v>
      </c>
      <c r="J4305" s="154" t="s">
        <v>800</v>
      </c>
      <c r="K4305" s="154" t="s">
        <v>734</v>
      </c>
      <c r="L4305" s="154" t="s">
        <v>735</v>
      </c>
      <c r="M4305" s="144" t="s">
        <v>736</v>
      </c>
      <c r="N4305" s="144" t="s">
        <v>737</v>
      </c>
      <c r="O4305" s="447"/>
      <c r="P4305" s="102"/>
      <c r="Z4305" s="143"/>
      <c r="AA4305" s="143"/>
      <c r="AB4305" s="143"/>
      <c r="AC4305" s="37"/>
    </row>
    <row r="4306" spans="1:29" ht="39" customHeight="1">
      <c r="A4306" s="442"/>
      <c r="B4306" s="525"/>
      <c r="C4306" s="525"/>
      <c r="D4306" s="525"/>
      <c r="E4306" s="525"/>
      <c r="F4306" s="525"/>
      <c r="G4306" s="525"/>
      <c r="H4306" s="525"/>
      <c r="I4306" s="153">
        <v>0.5</v>
      </c>
      <c r="J4306" s="153">
        <v>0.2</v>
      </c>
      <c r="K4306" s="153">
        <v>0.2</v>
      </c>
      <c r="L4306" s="153">
        <v>0.1</v>
      </c>
      <c r="M4306" s="144">
        <v>0.9</v>
      </c>
      <c r="N4306" s="144">
        <v>0.1</v>
      </c>
      <c r="O4306" s="447"/>
      <c r="P4306" s="102"/>
      <c r="Z4306" s="143"/>
      <c r="AA4306" s="143"/>
      <c r="AB4306" s="143"/>
      <c r="AC4306" s="37"/>
    </row>
    <row r="4307" spans="1:29">
      <c r="A4307" s="442"/>
      <c r="B4307" s="432" t="s">
        <v>712</v>
      </c>
      <c r="C4307" s="432"/>
      <c r="D4307" s="432"/>
      <c r="E4307" s="432"/>
      <c r="F4307" s="432"/>
      <c r="G4307" s="432"/>
      <c r="H4307" s="148">
        <v>1</v>
      </c>
      <c r="I4307" s="149"/>
      <c r="J4307" s="149"/>
      <c r="K4307" s="149"/>
      <c r="L4307" s="149"/>
      <c r="M4307" s="149"/>
      <c r="N4307" s="149"/>
      <c r="O4307" s="149"/>
      <c r="P4307" s="102"/>
      <c r="Z4307" s="143"/>
      <c r="AA4307" s="143"/>
      <c r="AB4307" s="143"/>
      <c r="AC4307" s="37"/>
    </row>
    <row r="4308" spans="1:29">
      <c r="A4308" s="442"/>
      <c r="B4308" s="433" t="s">
        <v>713</v>
      </c>
      <c r="C4308" s="433"/>
      <c r="D4308" s="433"/>
      <c r="E4308" s="433"/>
      <c r="F4308" s="433"/>
      <c r="G4308" s="433"/>
      <c r="H4308" s="150">
        <f>(H4307/C4305)*G4305*H4303</f>
        <v>1155</v>
      </c>
      <c r="I4308" s="149"/>
      <c r="J4308" s="149"/>
      <c r="K4308" s="149"/>
      <c r="L4308" s="149"/>
      <c r="M4308" s="149"/>
      <c r="N4308" s="149"/>
      <c r="O4308" s="149"/>
      <c r="P4308" s="102"/>
      <c r="Z4308" s="143"/>
      <c r="AA4308" s="143"/>
      <c r="AB4308" s="143"/>
      <c r="AC4308" s="37"/>
    </row>
    <row r="4309" spans="1:29">
      <c r="A4309" s="442"/>
      <c r="B4309" s="432"/>
      <c r="C4309" s="432"/>
      <c r="D4309" s="432"/>
      <c r="E4309" s="432"/>
      <c r="F4309" s="432"/>
      <c r="G4309" s="432"/>
      <c r="H4309" s="149"/>
      <c r="I4309" s="149"/>
      <c r="J4309" s="149"/>
      <c r="K4309" s="149"/>
      <c r="L4309" s="149"/>
      <c r="M4309" s="149"/>
      <c r="N4309" s="149"/>
      <c r="O4309" s="149"/>
      <c r="P4309" s="102"/>
      <c r="Z4309" s="143"/>
      <c r="AA4309" s="143"/>
      <c r="AB4309" s="143"/>
      <c r="AC4309" s="37"/>
    </row>
    <row r="4310" spans="1:29">
      <c r="A4310" s="442"/>
      <c r="B4310" s="433"/>
      <c r="C4310" s="433"/>
      <c r="D4310" s="433"/>
      <c r="E4310" s="433"/>
      <c r="F4310" s="433"/>
      <c r="G4310" s="433"/>
      <c r="H4310" s="149"/>
      <c r="I4310" s="149"/>
      <c r="J4310" s="149"/>
      <c r="K4310" s="149"/>
      <c r="L4310" s="149"/>
      <c r="M4310" s="149"/>
      <c r="N4310" s="149"/>
      <c r="O4310" s="149"/>
      <c r="P4310" s="102"/>
      <c r="Z4310" s="143"/>
      <c r="AA4310" s="143"/>
      <c r="AB4310" s="143"/>
      <c r="AC4310" s="37"/>
    </row>
    <row r="4311" spans="1:29">
      <c r="A4311" s="442"/>
      <c r="B4311" s="432"/>
      <c r="C4311" s="432"/>
      <c r="D4311" s="432"/>
      <c r="E4311" s="432"/>
      <c r="F4311" s="432"/>
      <c r="G4311" s="432"/>
      <c r="H4311" s="149"/>
      <c r="I4311" s="149"/>
      <c r="J4311" s="149"/>
      <c r="K4311" s="149"/>
      <c r="L4311" s="149"/>
      <c r="M4311" s="149"/>
      <c r="N4311" s="149"/>
      <c r="O4311" s="149"/>
      <c r="P4311" s="102"/>
      <c r="Z4311" s="143"/>
      <c r="AA4311" s="143"/>
      <c r="AB4311" s="143"/>
      <c r="AC4311" s="37"/>
    </row>
    <row r="4312" spans="1:29">
      <c r="A4312" s="442"/>
      <c r="B4312" s="433"/>
      <c r="C4312" s="433"/>
      <c r="D4312" s="433"/>
      <c r="E4312" s="433"/>
      <c r="F4312" s="433"/>
      <c r="G4312" s="433"/>
      <c r="H4312" s="149"/>
      <c r="I4312" s="149"/>
      <c r="J4312" s="149"/>
      <c r="K4312" s="149"/>
      <c r="L4312" s="149"/>
      <c r="M4312" s="149"/>
      <c r="N4312" s="149"/>
      <c r="O4312" s="149"/>
      <c r="P4312" s="102"/>
      <c r="Z4312" s="143"/>
      <c r="AA4312" s="143"/>
      <c r="AB4312" s="143"/>
      <c r="AC4312" s="37"/>
    </row>
    <row r="4313" spans="1:29">
      <c r="A4313" s="442"/>
      <c r="B4313" s="432"/>
      <c r="C4313" s="432"/>
      <c r="D4313" s="432"/>
      <c r="E4313" s="432"/>
      <c r="F4313" s="432"/>
      <c r="G4313" s="432"/>
      <c r="H4313" s="149"/>
      <c r="I4313" s="149"/>
      <c r="J4313" s="149"/>
      <c r="K4313" s="149"/>
      <c r="L4313" s="149"/>
      <c r="M4313" s="149"/>
      <c r="N4313" s="149"/>
      <c r="O4313" s="149"/>
      <c r="P4313" s="102"/>
      <c r="Z4313" s="143"/>
      <c r="AA4313" s="143"/>
      <c r="AB4313" s="143"/>
      <c r="AC4313" s="37"/>
    </row>
    <row r="4314" spans="1:29">
      <c r="A4314" s="442"/>
      <c r="B4314" s="433"/>
      <c r="C4314" s="433"/>
      <c r="D4314" s="433"/>
      <c r="E4314" s="433"/>
      <c r="F4314" s="433"/>
      <c r="G4314" s="433"/>
      <c r="H4314" s="149"/>
      <c r="I4314" s="149"/>
      <c r="J4314" s="149"/>
      <c r="K4314" s="149"/>
      <c r="L4314" s="149"/>
      <c r="M4314" s="149"/>
      <c r="N4314" s="149"/>
      <c r="O4314" s="149"/>
      <c r="P4314" s="102"/>
      <c r="Z4314" s="143"/>
      <c r="AA4314" s="143"/>
      <c r="AB4314" s="143"/>
      <c r="AC4314" s="37"/>
    </row>
    <row r="4315" spans="1:29">
      <c r="A4315" s="442"/>
      <c r="B4315" s="432"/>
      <c r="C4315" s="432"/>
      <c r="D4315" s="432"/>
      <c r="E4315" s="432"/>
      <c r="F4315" s="432"/>
      <c r="G4315" s="432"/>
      <c r="H4315" s="149"/>
      <c r="I4315" s="149"/>
      <c r="J4315" s="149"/>
      <c r="K4315" s="149"/>
      <c r="L4315" s="149"/>
      <c r="M4315" s="149"/>
      <c r="N4315" s="149"/>
      <c r="O4315" s="149"/>
      <c r="P4315" s="102"/>
      <c r="Z4315" s="143"/>
      <c r="AA4315" s="143"/>
      <c r="AB4315" s="143"/>
      <c r="AC4315" s="37"/>
    </row>
    <row r="4316" spans="1:29">
      <c r="A4316" s="442"/>
      <c r="B4316" s="433"/>
      <c r="C4316" s="433"/>
      <c r="D4316" s="433"/>
      <c r="E4316" s="433"/>
      <c r="F4316" s="433"/>
      <c r="G4316" s="433"/>
      <c r="H4316" s="149"/>
      <c r="I4316" s="149"/>
      <c r="J4316" s="149"/>
      <c r="K4316" s="149"/>
      <c r="L4316" s="149"/>
      <c r="M4316" s="149"/>
      <c r="N4316" s="149"/>
      <c r="O4316" s="149"/>
      <c r="P4316" s="102"/>
      <c r="Z4316" s="143"/>
      <c r="AA4316" s="143"/>
      <c r="AB4316" s="143"/>
      <c r="AC4316" s="37"/>
    </row>
    <row r="4317" spans="1:29">
      <c r="A4317" s="442"/>
      <c r="B4317" s="448" t="s">
        <v>720</v>
      </c>
      <c r="C4317" s="448"/>
      <c r="D4317" s="448"/>
      <c r="E4317" s="448"/>
      <c r="F4317" s="448"/>
      <c r="G4317" s="448"/>
      <c r="H4317" s="152">
        <f t="shared" ref="H4317:O4318" si="275">H4307+H4309+H4311+H4313+H4315</f>
        <v>1</v>
      </c>
      <c r="I4317" s="152">
        <f t="shared" si="275"/>
        <v>0</v>
      </c>
      <c r="J4317" s="152">
        <f t="shared" si="275"/>
        <v>0</v>
      </c>
      <c r="K4317" s="152">
        <f t="shared" si="275"/>
        <v>0</v>
      </c>
      <c r="L4317" s="152">
        <f t="shared" si="275"/>
        <v>0</v>
      </c>
      <c r="M4317" s="152">
        <f t="shared" si="275"/>
        <v>0</v>
      </c>
      <c r="N4317" s="152">
        <f t="shared" si="275"/>
        <v>0</v>
      </c>
      <c r="O4317" s="152">
        <f t="shared" si="275"/>
        <v>0</v>
      </c>
      <c r="P4317" s="102"/>
      <c r="Z4317" s="143"/>
      <c r="AA4317" s="143"/>
      <c r="AB4317" s="143"/>
      <c r="AC4317" s="37"/>
    </row>
    <row r="4318" spans="1:29">
      <c r="A4318" s="442"/>
      <c r="B4318" s="439" t="s">
        <v>695</v>
      </c>
      <c r="C4318" s="439"/>
      <c r="D4318" s="439"/>
      <c r="E4318" s="439"/>
      <c r="F4318" s="439"/>
      <c r="G4318" s="439"/>
      <c r="H4318" s="117">
        <f t="shared" si="275"/>
        <v>1155</v>
      </c>
      <c r="I4318" s="117">
        <f t="shared" si="275"/>
        <v>0</v>
      </c>
      <c r="J4318" s="117">
        <f t="shared" si="275"/>
        <v>0</v>
      </c>
      <c r="K4318" s="117">
        <f t="shared" si="275"/>
        <v>0</v>
      </c>
      <c r="L4318" s="117">
        <f t="shared" si="275"/>
        <v>0</v>
      </c>
      <c r="M4318" s="117">
        <f t="shared" si="275"/>
        <v>0</v>
      </c>
      <c r="N4318" s="117">
        <f t="shared" si="275"/>
        <v>0</v>
      </c>
      <c r="O4318" s="117">
        <f t="shared" si="275"/>
        <v>0</v>
      </c>
      <c r="P4318" s="102"/>
      <c r="U4318" s="141"/>
      <c r="Z4318" s="143"/>
      <c r="AA4318" s="143"/>
      <c r="AB4318" s="143"/>
      <c r="AC4318" s="37"/>
    </row>
    <row r="4319" spans="1:29">
      <c r="A4319" s="442"/>
      <c r="B4319" s="449" t="s">
        <v>746</v>
      </c>
      <c r="C4319" s="449"/>
      <c r="D4319" s="449"/>
      <c r="E4319" s="449"/>
      <c r="F4319" s="449"/>
      <c r="G4319" s="449"/>
      <c r="H4319" s="440">
        <f>H4318</f>
        <v>1155</v>
      </c>
      <c r="I4319" s="440"/>
      <c r="J4319" s="440"/>
      <c r="K4319" s="440"/>
      <c r="L4319" s="440"/>
      <c r="M4319" s="440"/>
      <c r="N4319" s="440"/>
      <c r="O4319" s="440"/>
      <c r="P4319" s="102"/>
      <c r="Z4319" s="143"/>
      <c r="AA4319" s="143"/>
      <c r="AB4319" s="143"/>
      <c r="AC4319" s="37"/>
    </row>
    <row r="4320" spans="1:29">
      <c r="A4320" s="442"/>
      <c r="B4320" s="449" t="s">
        <v>747</v>
      </c>
      <c r="C4320" s="449"/>
      <c r="D4320" s="449"/>
      <c r="E4320" s="449"/>
      <c r="F4320" s="449"/>
      <c r="G4320" s="449"/>
      <c r="H4320" s="440">
        <f>SUM(I4318:M4318)</f>
        <v>0</v>
      </c>
      <c r="I4320" s="440"/>
      <c r="J4320" s="440"/>
      <c r="K4320" s="440"/>
      <c r="L4320" s="440"/>
      <c r="M4320" s="440"/>
      <c r="N4320" s="440"/>
      <c r="O4320" s="440"/>
      <c r="P4320" s="102"/>
      <c r="Z4320" s="143"/>
      <c r="AA4320" s="143"/>
      <c r="AB4320" s="143"/>
      <c r="AC4320" s="37"/>
    </row>
    <row r="4321" spans="1:29">
      <c r="A4321" s="442"/>
      <c r="B4321" s="449" t="s">
        <v>748</v>
      </c>
      <c r="C4321" s="449"/>
      <c r="D4321" s="449"/>
      <c r="E4321" s="449"/>
      <c r="F4321" s="449"/>
      <c r="G4321" s="449"/>
      <c r="H4321" s="440">
        <f>SUM(N4317:P4317)</f>
        <v>0</v>
      </c>
      <c r="I4321" s="440"/>
      <c r="J4321" s="440"/>
      <c r="K4321" s="440"/>
      <c r="L4321" s="440"/>
      <c r="M4321" s="440"/>
      <c r="N4321" s="440"/>
      <c r="O4321" s="440"/>
      <c r="P4321" s="102"/>
      <c r="Z4321" s="143"/>
      <c r="AA4321" s="143"/>
      <c r="AB4321" s="143"/>
      <c r="AC4321" s="37"/>
    </row>
    <row r="4322" spans="1:29">
      <c r="A4322" s="442"/>
      <c r="B4322" s="439" t="s">
        <v>721</v>
      </c>
      <c r="C4322" s="439"/>
      <c r="D4322" s="439"/>
      <c r="E4322" s="439"/>
      <c r="F4322" s="439"/>
      <c r="G4322" s="439"/>
      <c r="H4322" s="440">
        <f>SUM(H4319:P4321)</f>
        <v>1155</v>
      </c>
      <c r="I4322" s="440"/>
      <c r="J4322" s="440"/>
      <c r="K4322" s="440"/>
      <c r="L4322" s="440"/>
      <c r="M4322" s="440"/>
      <c r="N4322" s="440"/>
      <c r="O4322" s="440"/>
      <c r="P4322" s="102"/>
      <c r="Z4322" s="143"/>
      <c r="AA4322" s="143"/>
      <c r="AB4322" s="143"/>
      <c r="AC4322" s="37"/>
    </row>
    <row r="4323" spans="1:29">
      <c r="A4323" s="442"/>
      <c r="B4323" s="450" t="s">
        <v>749</v>
      </c>
      <c r="C4323" s="450"/>
      <c r="D4323" s="450"/>
      <c r="E4323" s="450"/>
      <c r="F4323" s="450"/>
      <c r="G4323" s="450"/>
      <c r="H4323" s="443">
        <f>H4322/G4305</f>
        <v>0.7</v>
      </c>
      <c r="I4323" s="443"/>
      <c r="J4323" s="443"/>
      <c r="K4323" s="443"/>
      <c r="L4323" s="443"/>
      <c r="M4323" s="443"/>
      <c r="N4323" s="443"/>
      <c r="O4323" s="443"/>
      <c r="P4323" s="102"/>
      <c r="Z4323" s="143"/>
      <c r="AA4323" s="143"/>
      <c r="AB4323" s="143"/>
      <c r="AC4323" s="37"/>
    </row>
    <row r="4324" spans="1:29" s="129" customFormat="1">
      <c r="A4324" s="121"/>
      <c r="B4324" s="121"/>
      <c r="C4324" s="121"/>
      <c r="D4324" s="121"/>
      <c r="E4324" s="121"/>
      <c r="F4324" s="122"/>
      <c r="G4324" s="122"/>
      <c r="H4324" s="123"/>
      <c r="I4324" s="127"/>
      <c r="J4324" s="127"/>
      <c r="K4324" s="127"/>
      <c r="L4324" s="127"/>
      <c r="M4324" s="127"/>
      <c r="N4324" s="127"/>
      <c r="O4324" s="127"/>
      <c r="P4324" s="127"/>
      <c r="Q4324" s="127"/>
      <c r="R4324" s="127"/>
      <c r="S4324" s="127"/>
      <c r="T4324" s="127"/>
      <c r="U4324" s="127"/>
      <c r="V4324" s="127"/>
      <c r="W4324" s="127"/>
      <c r="X4324" s="127"/>
      <c r="Y4324" s="127"/>
      <c r="Z4324" s="143"/>
      <c r="AA4324" s="143"/>
      <c r="AB4324" s="143"/>
      <c r="AC4324" s="37"/>
    </row>
    <row r="4325" spans="1:29" ht="15" customHeight="1">
      <c r="A4325" s="422" t="s">
        <v>678</v>
      </c>
      <c r="B4325" s="422" t="s">
        <v>679</v>
      </c>
      <c r="C4325" s="422" t="s">
        <v>680</v>
      </c>
      <c r="D4325" s="422" t="s">
        <v>681</v>
      </c>
      <c r="E4325" s="422" t="s">
        <v>682</v>
      </c>
      <c r="F4325" s="423" t="s">
        <v>683</v>
      </c>
      <c r="G4325" s="423" t="s">
        <v>684</v>
      </c>
      <c r="H4325" s="138">
        <v>0.7</v>
      </c>
      <c r="I4325" s="451">
        <v>0.1</v>
      </c>
      <c r="J4325" s="451"/>
      <c r="K4325" s="451"/>
      <c r="L4325" s="451"/>
      <c r="M4325" s="444">
        <v>0.1</v>
      </c>
      <c r="N4325" s="444"/>
      <c r="O4325" s="139">
        <v>0.1</v>
      </c>
      <c r="P4325" s="102"/>
      <c r="Z4325" s="143"/>
      <c r="AA4325" s="143"/>
      <c r="AB4325" s="143"/>
      <c r="AC4325" s="37"/>
    </row>
    <row r="4326" spans="1:29" ht="14.25" customHeight="1">
      <c r="A4326" s="422"/>
      <c r="B4326" s="422"/>
      <c r="C4326" s="422"/>
      <c r="D4326" s="422"/>
      <c r="E4326" s="422"/>
      <c r="F4326" s="422"/>
      <c r="G4326" s="422"/>
      <c r="H4326" s="445" t="s">
        <v>727</v>
      </c>
      <c r="I4326" s="452" t="s">
        <v>728</v>
      </c>
      <c r="J4326" s="452"/>
      <c r="K4326" s="452"/>
      <c r="L4326" s="452"/>
      <c r="M4326" s="446" t="s">
        <v>729</v>
      </c>
      <c r="N4326" s="446"/>
      <c r="O4326" s="447" t="s">
        <v>730</v>
      </c>
      <c r="P4326" s="102"/>
      <c r="Z4326" s="143"/>
      <c r="AA4326" s="143"/>
      <c r="AB4326" s="143"/>
      <c r="AC4326" s="37"/>
    </row>
    <row r="4327" spans="1:29" ht="67.5" customHeight="1">
      <c r="A4327" s="442" t="s">
        <v>535</v>
      </c>
      <c r="B4327" s="525" t="s">
        <v>1014</v>
      </c>
      <c r="C4327" s="428">
        <v>1</v>
      </c>
      <c r="D4327" s="428">
        <v>1</v>
      </c>
      <c r="E4327" s="474" t="s">
        <v>618</v>
      </c>
      <c r="F4327" s="429">
        <v>19400</v>
      </c>
      <c r="G4327" s="429">
        <v>19400</v>
      </c>
      <c r="H4327" s="445"/>
      <c r="I4327" s="154" t="s">
        <v>732</v>
      </c>
      <c r="J4327" s="154" t="s">
        <v>733</v>
      </c>
      <c r="K4327" s="154" t="s">
        <v>734</v>
      </c>
      <c r="L4327" s="154" t="s">
        <v>735</v>
      </c>
      <c r="M4327" s="144" t="s">
        <v>736</v>
      </c>
      <c r="N4327" s="144" t="s">
        <v>737</v>
      </c>
      <c r="O4327" s="447"/>
      <c r="P4327" s="102"/>
      <c r="Z4327" s="143"/>
      <c r="AA4327" s="143"/>
      <c r="AB4327" s="143"/>
      <c r="AC4327" s="37"/>
    </row>
    <row r="4328" spans="1:29" ht="39" customHeight="1">
      <c r="A4328" s="442"/>
      <c r="B4328" s="525"/>
      <c r="C4328" s="525"/>
      <c r="D4328" s="525"/>
      <c r="E4328" s="525"/>
      <c r="F4328" s="525"/>
      <c r="G4328" s="525"/>
      <c r="H4328" s="525"/>
      <c r="I4328" s="153">
        <v>0.6</v>
      </c>
      <c r="J4328" s="153">
        <v>0.2</v>
      </c>
      <c r="K4328" s="153">
        <v>0.1</v>
      </c>
      <c r="L4328" s="153">
        <v>0.1</v>
      </c>
      <c r="M4328" s="144">
        <v>0.9</v>
      </c>
      <c r="N4328" s="144">
        <v>0.1</v>
      </c>
      <c r="O4328" s="447"/>
      <c r="P4328" s="102"/>
      <c r="Z4328" s="143"/>
      <c r="AA4328" s="143"/>
      <c r="AB4328" s="143"/>
      <c r="AC4328" s="37"/>
    </row>
    <row r="4329" spans="1:29">
      <c r="A4329" s="442"/>
      <c r="B4329" s="432" t="s">
        <v>738</v>
      </c>
      <c r="C4329" s="432"/>
      <c r="D4329" s="432"/>
      <c r="E4329" s="432"/>
      <c r="F4329" s="432"/>
      <c r="G4329" s="432"/>
      <c r="H4329" s="158">
        <v>1</v>
      </c>
      <c r="I4329" s="115"/>
      <c r="J4329" s="115"/>
      <c r="K4329" s="115"/>
      <c r="L4329" s="115"/>
      <c r="M4329" s="115"/>
      <c r="N4329" s="115"/>
      <c r="O4329" s="115"/>
      <c r="P4329" s="102"/>
      <c r="Z4329" s="143"/>
      <c r="AA4329" s="143"/>
      <c r="AB4329" s="143"/>
      <c r="AC4329" s="37"/>
    </row>
    <row r="4330" spans="1:29">
      <c r="A4330" s="442"/>
      <c r="B4330" s="433" t="s">
        <v>739</v>
      </c>
      <c r="C4330" s="433"/>
      <c r="D4330" s="433"/>
      <c r="E4330" s="433"/>
      <c r="F4330" s="433"/>
      <c r="G4330" s="433"/>
      <c r="H4330" s="157">
        <f>(H4329/C4327)*G4327*H4325</f>
        <v>13580</v>
      </c>
      <c r="I4330" s="115"/>
      <c r="J4330" s="115"/>
      <c r="K4330" s="115"/>
      <c r="L4330" s="115"/>
      <c r="M4330" s="115"/>
      <c r="N4330" s="115"/>
      <c r="O4330" s="115"/>
      <c r="P4330" s="102"/>
      <c r="Z4330" s="143"/>
      <c r="AA4330" s="143"/>
      <c r="AB4330" s="143"/>
      <c r="AC4330" s="37"/>
    </row>
    <row r="4331" spans="1:29">
      <c r="A4331" s="442"/>
      <c r="B4331" s="432" t="s">
        <v>742</v>
      </c>
      <c r="C4331" s="432"/>
      <c r="D4331" s="432"/>
      <c r="E4331" s="432"/>
      <c r="F4331" s="432"/>
      <c r="G4331" s="432"/>
      <c r="H4331" s="115"/>
      <c r="I4331" s="130">
        <v>1</v>
      </c>
      <c r="J4331" s="115"/>
      <c r="K4331" s="130">
        <v>1</v>
      </c>
      <c r="L4331" s="115"/>
      <c r="M4331" s="115"/>
      <c r="N4331" s="115"/>
      <c r="O4331" s="115"/>
      <c r="P4331" s="102"/>
      <c r="Z4331" s="143"/>
      <c r="AA4331" s="143"/>
      <c r="AB4331" s="143"/>
      <c r="AC4331" s="37"/>
    </row>
    <row r="4332" spans="1:29">
      <c r="A4332" s="442"/>
      <c r="B4332" s="433" t="s">
        <v>743</v>
      </c>
      <c r="C4332" s="433"/>
      <c r="D4332" s="433"/>
      <c r="E4332" s="433"/>
      <c r="F4332" s="433"/>
      <c r="G4332" s="433"/>
      <c r="H4332" s="115"/>
      <c r="I4332" s="157">
        <f>(I4331/D4327)*G4327*I4325*I4328</f>
        <v>1164</v>
      </c>
      <c r="J4332" s="115"/>
      <c r="K4332" s="157">
        <f>(K4331/D4327)*G4327*I4325*K4328</f>
        <v>194</v>
      </c>
      <c r="L4332" s="115"/>
      <c r="M4332" s="115"/>
      <c r="N4332" s="115"/>
      <c r="O4332" s="115"/>
      <c r="P4332" s="141"/>
      <c r="Z4332" s="143"/>
      <c r="AA4332" s="143"/>
      <c r="AB4332" s="143"/>
      <c r="AC4332" s="37"/>
    </row>
    <row r="4333" spans="1:29">
      <c r="A4333" s="442"/>
      <c r="B4333" s="432" t="s">
        <v>744</v>
      </c>
      <c r="C4333" s="432"/>
      <c r="D4333" s="432"/>
      <c r="E4333" s="432"/>
      <c r="F4333" s="432"/>
      <c r="G4333" s="432"/>
      <c r="H4333" s="115"/>
      <c r="I4333" s="115"/>
      <c r="J4333" s="130">
        <v>1</v>
      </c>
      <c r="K4333" s="115"/>
      <c r="L4333" s="130">
        <v>1</v>
      </c>
      <c r="M4333" s="115"/>
      <c r="N4333" s="115"/>
      <c r="O4333" s="115"/>
      <c r="P4333" s="102"/>
      <c r="Z4333" s="143"/>
      <c r="AA4333" s="143"/>
      <c r="AB4333" s="143"/>
      <c r="AC4333" s="37"/>
    </row>
    <row r="4334" spans="1:29">
      <c r="A4334" s="442"/>
      <c r="B4334" s="433" t="s">
        <v>745</v>
      </c>
      <c r="C4334" s="433"/>
      <c r="D4334" s="433"/>
      <c r="E4334" s="433"/>
      <c r="F4334" s="433"/>
      <c r="G4334" s="433"/>
      <c r="H4334" s="115"/>
      <c r="I4334" s="115"/>
      <c r="J4334" s="157">
        <f>(J4333/D4327)*G4327*I4325*J4328</f>
        <v>388</v>
      </c>
      <c r="K4334" s="115"/>
      <c r="L4334" s="157">
        <f>(L4333/D4327)*G4327*I4325*L4328</f>
        <v>194</v>
      </c>
      <c r="M4334" s="115"/>
      <c r="N4334" s="115"/>
      <c r="O4334" s="115"/>
      <c r="P4334" s="102"/>
      <c r="Z4334" s="143"/>
      <c r="AA4334" s="143"/>
      <c r="AB4334" s="143"/>
      <c r="AC4334" s="37"/>
    </row>
    <row r="4335" spans="1:29">
      <c r="A4335" s="442"/>
      <c r="B4335" s="448" t="s">
        <v>720</v>
      </c>
      <c r="C4335" s="448"/>
      <c r="D4335" s="448"/>
      <c r="E4335" s="448"/>
      <c r="F4335" s="448"/>
      <c r="G4335" s="448"/>
      <c r="H4335" s="152">
        <f t="shared" ref="H4335:O4336" si="276">H4329+H4331+H4333</f>
        <v>1</v>
      </c>
      <c r="I4335" s="152">
        <f t="shared" si="276"/>
        <v>1</v>
      </c>
      <c r="J4335" s="152">
        <f t="shared" si="276"/>
        <v>1</v>
      </c>
      <c r="K4335" s="152">
        <f t="shared" si="276"/>
        <v>1</v>
      </c>
      <c r="L4335" s="152">
        <f t="shared" si="276"/>
        <v>1</v>
      </c>
      <c r="M4335" s="152">
        <f t="shared" si="276"/>
        <v>0</v>
      </c>
      <c r="N4335" s="152">
        <f t="shared" si="276"/>
        <v>0</v>
      </c>
      <c r="O4335" s="152">
        <f t="shared" si="276"/>
        <v>0</v>
      </c>
      <c r="P4335" s="102"/>
      <c r="Z4335" s="143"/>
      <c r="AA4335" s="143"/>
      <c r="AB4335" s="143"/>
      <c r="AC4335" s="37"/>
    </row>
    <row r="4336" spans="1:29">
      <c r="A4336" s="442"/>
      <c r="B4336" s="439" t="s">
        <v>695</v>
      </c>
      <c r="C4336" s="439"/>
      <c r="D4336" s="439"/>
      <c r="E4336" s="439"/>
      <c r="F4336" s="439"/>
      <c r="G4336" s="439"/>
      <c r="H4336" s="117">
        <f t="shared" si="276"/>
        <v>13580</v>
      </c>
      <c r="I4336" s="117">
        <f t="shared" si="276"/>
        <v>1164</v>
      </c>
      <c r="J4336" s="117">
        <f t="shared" si="276"/>
        <v>388</v>
      </c>
      <c r="K4336" s="117">
        <f t="shared" si="276"/>
        <v>194</v>
      </c>
      <c r="L4336" s="117">
        <f t="shared" si="276"/>
        <v>194</v>
      </c>
      <c r="M4336" s="117">
        <f t="shared" si="276"/>
        <v>0</v>
      </c>
      <c r="N4336" s="117">
        <f t="shared" si="276"/>
        <v>0</v>
      </c>
      <c r="O4336" s="117">
        <f t="shared" si="276"/>
        <v>0</v>
      </c>
      <c r="P4336" s="102"/>
      <c r="Q4336" s="141"/>
      <c r="Z4336" s="143"/>
      <c r="AA4336" s="143"/>
      <c r="AB4336" s="143"/>
      <c r="AC4336" s="37"/>
    </row>
    <row r="4337" spans="1:29">
      <c r="A4337" s="442"/>
      <c r="B4337" s="449" t="s">
        <v>746</v>
      </c>
      <c r="C4337" s="449"/>
      <c r="D4337" s="449"/>
      <c r="E4337" s="449"/>
      <c r="F4337" s="449"/>
      <c r="G4337" s="449"/>
      <c r="H4337" s="440">
        <f>H4336</f>
        <v>13580</v>
      </c>
      <c r="I4337" s="440"/>
      <c r="J4337" s="440"/>
      <c r="K4337" s="440"/>
      <c r="L4337" s="440"/>
      <c r="M4337" s="440"/>
      <c r="N4337" s="440"/>
      <c r="O4337" s="440"/>
      <c r="P4337" s="102"/>
      <c r="Z4337" s="143"/>
      <c r="AA4337" s="143"/>
      <c r="AB4337" s="143"/>
      <c r="AC4337" s="37"/>
    </row>
    <row r="4338" spans="1:29">
      <c r="A4338" s="442"/>
      <c r="B4338" s="449" t="s">
        <v>747</v>
      </c>
      <c r="C4338" s="449"/>
      <c r="D4338" s="449"/>
      <c r="E4338" s="449"/>
      <c r="F4338" s="449"/>
      <c r="G4338" s="449"/>
      <c r="H4338" s="440">
        <f>SUM(I4336:M4336)</f>
        <v>1940</v>
      </c>
      <c r="I4338" s="440"/>
      <c r="J4338" s="440"/>
      <c r="K4338" s="440"/>
      <c r="L4338" s="440"/>
      <c r="M4338" s="440"/>
      <c r="N4338" s="440"/>
      <c r="O4338" s="440"/>
      <c r="P4338" s="102"/>
      <c r="Z4338" s="143"/>
      <c r="AA4338" s="143"/>
      <c r="AB4338" s="143"/>
      <c r="AC4338" s="37"/>
    </row>
    <row r="4339" spans="1:29">
      <c r="A4339" s="442"/>
      <c r="B4339" s="449" t="s">
        <v>748</v>
      </c>
      <c r="C4339" s="449"/>
      <c r="D4339" s="449"/>
      <c r="E4339" s="449"/>
      <c r="F4339" s="449"/>
      <c r="G4339" s="449"/>
      <c r="H4339" s="440">
        <f>SUM(N4335:O4335)</f>
        <v>0</v>
      </c>
      <c r="I4339" s="440"/>
      <c r="J4339" s="440"/>
      <c r="K4339" s="440"/>
      <c r="L4339" s="440"/>
      <c r="M4339" s="440"/>
      <c r="N4339" s="440"/>
      <c r="O4339" s="440"/>
      <c r="P4339" s="102"/>
      <c r="Z4339" s="143"/>
      <c r="AA4339" s="143"/>
      <c r="AB4339" s="143"/>
      <c r="AC4339" s="37"/>
    </row>
    <row r="4340" spans="1:29">
      <c r="A4340" s="442"/>
      <c r="B4340" s="439" t="s">
        <v>721</v>
      </c>
      <c r="C4340" s="439"/>
      <c r="D4340" s="439"/>
      <c r="E4340" s="439"/>
      <c r="F4340" s="439"/>
      <c r="G4340" s="439"/>
      <c r="H4340" s="440">
        <f>SUM(H4337:O4339)</f>
        <v>15520</v>
      </c>
      <c r="I4340" s="440"/>
      <c r="J4340" s="440"/>
      <c r="K4340" s="440"/>
      <c r="L4340" s="440"/>
      <c r="M4340" s="440"/>
      <c r="N4340" s="440"/>
      <c r="O4340" s="440"/>
      <c r="P4340" s="102"/>
      <c r="Z4340" s="143"/>
      <c r="AA4340" s="143"/>
      <c r="AB4340" s="143"/>
      <c r="AC4340" s="37"/>
    </row>
    <row r="4341" spans="1:29">
      <c r="A4341" s="442"/>
      <c r="B4341" s="450" t="s">
        <v>749</v>
      </c>
      <c r="C4341" s="450"/>
      <c r="D4341" s="450"/>
      <c r="E4341" s="450"/>
      <c r="F4341" s="450"/>
      <c r="G4341" s="450"/>
      <c r="H4341" s="443">
        <f>H4340/G4327</f>
        <v>0.8</v>
      </c>
      <c r="I4341" s="443"/>
      <c r="J4341" s="443"/>
      <c r="K4341" s="443"/>
      <c r="L4341" s="443"/>
      <c r="M4341" s="443"/>
      <c r="N4341" s="443"/>
      <c r="O4341" s="443"/>
      <c r="P4341" s="102"/>
      <c r="Z4341" s="143"/>
      <c r="AA4341" s="143"/>
      <c r="AB4341" s="143"/>
      <c r="AC4341" s="37"/>
    </row>
    <row r="4342" spans="1:29" s="129" customFormat="1">
      <c r="A4342" s="121"/>
      <c r="B4342" s="121"/>
      <c r="C4342" s="121"/>
      <c r="D4342" s="121"/>
      <c r="E4342" s="121"/>
      <c r="F4342" s="122"/>
      <c r="G4342" s="122"/>
      <c r="H4342" s="123"/>
      <c r="I4342" s="127"/>
      <c r="J4342" s="127"/>
      <c r="K4342" s="127"/>
      <c r="L4342" s="127"/>
      <c r="M4342" s="127"/>
      <c r="N4342" s="127"/>
      <c r="O4342" s="127"/>
      <c r="P4342" s="127"/>
      <c r="Q4342" s="127"/>
      <c r="R4342" s="127"/>
      <c r="S4342" s="127"/>
      <c r="T4342" s="127"/>
      <c r="U4342" s="127"/>
      <c r="V4342" s="127"/>
      <c r="W4342" s="127"/>
      <c r="X4342" s="127"/>
      <c r="Y4342" s="127"/>
      <c r="Z4342" s="143"/>
      <c r="AA4342" s="143"/>
      <c r="AB4342" s="143"/>
      <c r="AC4342" s="37"/>
    </row>
    <row r="4343" spans="1:29" ht="15" customHeight="1">
      <c r="A4343" s="422" t="s">
        <v>678</v>
      </c>
      <c r="B4343" s="422" t="s">
        <v>679</v>
      </c>
      <c r="C4343" s="422" t="s">
        <v>680</v>
      </c>
      <c r="D4343" s="422" t="s">
        <v>681</v>
      </c>
      <c r="E4343" s="422" t="s">
        <v>682</v>
      </c>
      <c r="F4343" s="423" t="s">
        <v>683</v>
      </c>
      <c r="G4343" s="423" t="s">
        <v>684</v>
      </c>
      <c r="H4343" s="138">
        <v>0.7</v>
      </c>
      <c r="I4343" s="451">
        <v>0.1</v>
      </c>
      <c r="J4343" s="451"/>
      <c r="K4343" s="451"/>
      <c r="L4343" s="451"/>
      <c r="M4343" s="444">
        <v>0.1</v>
      </c>
      <c r="N4343" s="444"/>
      <c r="O4343" s="139">
        <v>0.1</v>
      </c>
      <c r="P4343" s="102"/>
      <c r="Z4343" s="143"/>
      <c r="AA4343" s="143"/>
      <c r="AB4343" s="143"/>
      <c r="AC4343" s="37"/>
    </row>
    <row r="4344" spans="1:29" ht="14.25" customHeight="1">
      <c r="A4344" s="422"/>
      <c r="B4344" s="422"/>
      <c r="C4344" s="422"/>
      <c r="D4344" s="422"/>
      <c r="E4344" s="422"/>
      <c r="F4344" s="422"/>
      <c r="G4344" s="422"/>
      <c r="H4344" s="445" t="s">
        <v>727</v>
      </c>
      <c r="I4344" s="452" t="s">
        <v>728</v>
      </c>
      <c r="J4344" s="452"/>
      <c r="K4344" s="452"/>
      <c r="L4344" s="452"/>
      <c r="M4344" s="446" t="s">
        <v>729</v>
      </c>
      <c r="N4344" s="446"/>
      <c r="O4344" s="447" t="s">
        <v>730</v>
      </c>
      <c r="P4344" s="102"/>
      <c r="Z4344" s="143"/>
      <c r="AA4344" s="143"/>
      <c r="AB4344" s="143"/>
      <c r="AC4344" s="37"/>
    </row>
    <row r="4345" spans="1:29" ht="67.5" customHeight="1">
      <c r="A4345" s="442" t="s">
        <v>536</v>
      </c>
      <c r="B4345" s="525" t="s">
        <v>1015</v>
      </c>
      <c r="C4345" s="428">
        <v>1</v>
      </c>
      <c r="D4345" s="428">
        <v>1</v>
      </c>
      <c r="E4345" s="474" t="s">
        <v>618</v>
      </c>
      <c r="F4345" s="429">
        <v>152000</v>
      </c>
      <c r="G4345" s="429">
        <v>152000</v>
      </c>
      <c r="H4345" s="445"/>
      <c r="I4345" s="154" t="s">
        <v>732</v>
      </c>
      <c r="J4345" s="154" t="s">
        <v>733</v>
      </c>
      <c r="K4345" s="154" t="s">
        <v>734</v>
      </c>
      <c r="L4345" s="154" t="s">
        <v>735</v>
      </c>
      <c r="M4345" s="144" t="s">
        <v>736</v>
      </c>
      <c r="N4345" s="144" t="s">
        <v>737</v>
      </c>
      <c r="O4345" s="447"/>
      <c r="P4345" s="102"/>
      <c r="Z4345" s="143"/>
      <c r="AA4345" s="143"/>
      <c r="AB4345" s="143"/>
      <c r="AC4345" s="37"/>
    </row>
    <row r="4346" spans="1:29" ht="39" customHeight="1">
      <c r="A4346" s="442"/>
      <c r="B4346" s="525"/>
      <c r="C4346" s="525"/>
      <c r="D4346" s="525"/>
      <c r="E4346" s="525"/>
      <c r="F4346" s="525"/>
      <c r="G4346" s="525"/>
      <c r="H4346" s="525"/>
      <c r="I4346" s="153">
        <v>0.6</v>
      </c>
      <c r="J4346" s="153">
        <v>0.2</v>
      </c>
      <c r="K4346" s="153">
        <v>0.1</v>
      </c>
      <c r="L4346" s="153">
        <v>0.1</v>
      </c>
      <c r="M4346" s="144">
        <v>0.9</v>
      </c>
      <c r="N4346" s="144">
        <v>0.1</v>
      </c>
      <c r="O4346" s="447"/>
      <c r="P4346" s="102"/>
      <c r="Z4346" s="143"/>
      <c r="AA4346" s="143"/>
      <c r="AB4346" s="143"/>
      <c r="AC4346" s="37"/>
    </row>
    <row r="4347" spans="1:29">
      <c r="A4347" s="442"/>
      <c r="B4347" s="491" t="s">
        <v>706</v>
      </c>
      <c r="C4347" s="491"/>
      <c r="D4347" s="491"/>
      <c r="E4347" s="491"/>
      <c r="F4347" s="491"/>
      <c r="G4347" s="491"/>
      <c r="H4347" s="288">
        <v>1</v>
      </c>
      <c r="I4347" s="212"/>
      <c r="J4347" s="212"/>
      <c r="K4347" s="212"/>
      <c r="L4347" s="212"/>
      <c r="M4347" s="212"/>
      <c r="N4347" s="212"/>
      <c r="O4347" s="212"/>
      <c r="P4347" s="102"/>
      <c r="U4347" s="141"/>
      <c r="Z4347" s="143"/>
      <c r="AA4347" s="143"/>
      <c r="AB4347" s="143"/>
      <c r="AC4347" s="37"/>
    </row>
    <row r="4348" spans="1:29">
      <c r="A4348" s="442"/>
      <c r="B4348" s="492" t="s">
        <v>707</v>
      </c>
      <c r="C4348" s="492"/>
      <c r="D4348" s="492"/>
      <c r="E4348" s="492"/>
      <c r="F4348" s="492"/>
      <c r="G4348" s="492"/>
      <c r="H4348" s="271">
        <f>(H4347/C4345)*G4345*H4343</f>
        <v>106400</v>
      </c>
      <c r="I4348" s="212"/>
      <c r="J4348" s="212"/>
      <c r="K4348" s="212"/>
      <c r="L4348" s="212"/>
      <c r="M4348" s="212"/>
      <c r="N4348" s="212"/>
      <c r="O4348" s="212"/>
      <c r="P4348" s="102"/>
      <c r="Z4348" s="143"/>
      <c r="AA4348" s="143"/>
      <c r="AB4348" s="143"/>
      <c r="AC4348" s="37"/>
    </row>
    <row r="4349" spans="1:29">
      <c r="A4349" s="442"/>
      <c r="B4349" s="491"/>
      <c r="C4349" s="491"/>
      <c r="D4349" s="491"/>
      <c r="E4349" s="491"/>
      <c r="F4349" s="491"/>
      <c r="G4349" s="491"/>
      <c r="H4349" s="212"/>
      <c r="I4349" s="212"/>
      <c r="J4349" s="212"/>
      <c r="K4349" s="212"/>
      <c r="L4349" s="212"/>
      <c r="M4349" s="212"/>
      <c r="N4349" s="212"/>
      <c r="O4349" s="212"/>
      <c r="P4349" s="102"/>
      <c r="U4349" s="141"/>
      <c r="Z4349" s="143"/>
      <c r="AA4349" s="143"/>
      <c r="AB4349" s="143"/>
      <c r="AC4349" s="37"/>
    </row>
    <row r="4350" spans="1:29">
      <c r="A4350" s="442"/>
      <c r="B4350" s="492"/>
      <c r="C4350" s="492"/>
      <c r="D4350" s="492"/>
      <c r="E4350" s="492"/>
      <c r="F4350" s="492"/>
      <c r="G4350" s="492"/>
      <c r="H4350" s="212"/>
      <c r="I4350" s="212"/>
      <c r="J4350" s="212"/>
      <c r="K4350" s="212"/>
      <c r="L4350" s="212"/>
      <c r="M4350" s="212"/>
      <c r="N4350" s="212"/>
      <c r="O4350" s="212"/>
      <c r="P4350" s="102"/>
      <c r="Z4350" s="143"/>
      <c r="AA4350" s="143"/>
      <c r="AB4350" s="143"/>
      <c r="AC4350" s="37"/>
    </row>
    <row r="4351" spans="1:29">
      <c r="A4351" s="442"/>
      <c r="B4351" s="491"/>
      <c r="C4351" s="491"/>
      <c r="D4351" s="491"/>
      <c r="E4351" s="491"/>
      <c r="F4351" s="491"/>
      <c r="G4351" s="491"/>
      <c r="H4351" s="212"/>
      <c r="I4351" s="212"/>
      <c r="J4351" s="212"/>
      <c r="K4351" s="212"/>
      <c r="L4351" s="212"/>
      <c r="M4351" s="212"/>
      <c r="N4351" s="212"/>
      <c r="O4351" s="212"/>
      <c r="P4351" s="102"/>
      <c r="U4351" s="141"/>
      <c r="Z4351" s="143"/>
      <c r="AA4351" s="143"/>
      <c r="AB4351" s="143"/>
      <c r="AC4351" s="37"/>
    </row>
    <row r="4352" spans="1:29">
      <c r="A4352" s="442"/>
      <c r="B4352" s="492"/>
      <c r="C4352" s="492"/>
      <c r="D4352" s="492"/>
      <c r="E4352" s="492"/>
      <c r="F4352" s="492"/>
      <c r="G4352" s="492"/>
      <c r="H4352" s="212"/>
      <c r="I4352" s="212"/>
      <c r="J4352" s="212"/>
      <c r="K4352" s="212"/>
      <c r="L4352" s="212"/>
      <c r="M4352" s="212"/>
      <c r="N4352" s="212"/>
      <c r="O4352" s="212"/>
      <c r="P4352" s="102"/>
      <c r="Z4352" s="143"/>
      <c r="AA4352" s="143"/>
      <c r="AB4352" s="143"/>
      <c r="AC4352" s="37"/>
    </row>
    <row r="4353" spans="1:29">
      <c r="A4353" s="442"/>
      <c r="B4353" s="448" t="s">
        <v>720</v>
      </c>
      <c r="C4353" s="448"/>
      <c r="D4353" s="448"/>
      <c r="E4353" s="448"/>
      <c r="F4353" s="448"/>
      <c r="G4353" s="448"/>
      <c r="H4353" s="152">
        <f t="shared" ref="H4353:O4354" si="277">H4347+H4349+H4351</f>
        <v>1</v>
      </c>
      <c r="I4353" s="152">
        <f t="shared" si="277"/>
        <v>0</v>
      </c>
      <c r="J4353" s="152">
        <f t="shared" si="277"/>
        <v>0</v>
      </c>
      <c r="K4353" s="152">
        <f t="shared" si="277"/>
        <v>0</v>
      </c>
      <c r="L4353" s="152">
        <f t="shared" si="277"/>
        <v>0</v>
      </c>
      <c r="M4353" s="152">
        <f t="shared" si="277"/>
        <v>0</v>
      </c>
      <c r="N4353" s="152">
        <f t="shared" si="277"/>
        <v>0</v>
      </c>
      <c r="O4353" s="152">
        <f t="shared" si="277"/>
        <v>0</v>
      </c>
      <c r="P4353" s="102"/>
      <c r="Z4353" s="143"/>
      <c r="AA4353" s="143"/>
      <c r="AB4353" s="143"/>
      <c r="AC4353" s="37"/>
    </row>
    <row r="4354" spans="1:29">
      <c r="A4354" s="442"/>
      <c r="B4354" s="439" t="s">
        <v>695</v>
      </c>
      <c r="C4354" s="439"/>
      <c r="D4354" s="439"/>
      <c r="E4354" s="439"/>
      <c r="F4354" s="439"/>
      <c r="G4354" s="439"/>
      <c r="H4354" s="117">
        <f t="shared" si="277"/>
        <v>106400</v>
      </c>
      <c r="I4354" s="117">
        <f t="shared" si="277"/>
        <v>0</v>
      </c>
      <c r="J4354" s="117">
        <f t="shared" si="277"/>
        <v>0</v>
      </c>
      <c r="K4354" s="117">
        <f t="shared" si="277"/>
        <v>0</v>
      </c>
      <c r="L4354" s="117">
        <f t="shared" si="277"/>
        <v>0</v>
      </c>
      <c r="M4354" s="117">
        <f t="shared" si="277"/>
        <v>0</v>
      </c>
      <c r="N4354" s="117">
        <f t="shared" si="277"/>
        <v>0</v>
      </c>
      <c r="O4354" s="117">
        <f t="shared" si="277"/>
        <v>0</v>
      </c>
      <c r="P4354" s="102"/>
      <c r="U4354" s="141"/>
      <c r="Z4354" s="143"/>
      <c r="AA4354" s="143"/>
      <c r="AB4354" s="143"/>
      <c r="AC4354" s="37"/>
    </row>
    <row r="4355" spans="1:29">
      <c r="A4355" s="442"/>
      <c r="B4355" s="449" t="s">
        <v>746</v>
      </c>
      <c r="C4355" s="449"/>
      <c r="D4355" s="449"/>
      <c r="E4355" s="449"/>
      <c r="F4355" s="449"/>
      <c r="G4355" s="449"/>
      <c r="H4355" s="440">
        <f>H4354+I4354+J4354+K4354</f>
        <v>106400</v>
      </c>
      <c r="I4355" s="440"/>
      <c r="J4355" s="440"/>
      <c r="K4355" s="440"/>
      <c r="L4355" s="440"/>
      <c r="M4355" s="440"/>
      <c r="N4355" s="440"/>
      <c r="O4355" s="440"/>
      <c r="P4355" s="102"/>
      <c r="Z4355" s="143"/>
      <c r="AA4355" s="143"/>
      <c r="AB4355" s="143"/>
      <c r="AC4355" s="37"/>
    </row>
    <row r="4356" spans="1:29">
      <c r="A4356" s="442"/>
      <c r="B4356" s="449" t="s">
        <v>747</v>
      </c>
      <c r="C4356" s="449"/>
      <c r="D4356" s="449"/>
      <c r="E4356" s="449"/>
      <c r="F4356" s="449"/>
      <c r="G4356" s="449"/>
      <c r="H4356" s="440">
        <f>L4354+M4354+N4354+O4354+P4354+Q4354</f>
        <v>0</v>
      </c>
      <c r="I4356" s="440"/>
      <c r="J4356" s="440"/>
      <c r="K4356" s="440"/>
      <c r="L4356" s="440"/>
      <c r="M4356" s="440"/>
      <c r="N4356" s="440"/>
      <c r="O4356" s="440"/>
      <c r="P4356" s="102"/>
      <c r="Z4356" s="143"/>
      <c r="AA4356" s="143"/>
      <c r="AB4356" s="143"/>
      <c r="AC4356" s="37"/>
    </row>
    <row r="4357" spans="1:29">
      <c r="A4357" s="442"/>
      <c r="B4357" s="449" t="s">
        <v>748</v>
      </c>
      <c r="C4357" s="449"/>
      <c r="D4357" s="449"/>
      <c r="E4357" s="449"/>
      <c r="F4357" s="449"/>
      <c r="G4357" s="449"/>
      <c r="H4357" s="440">
        <f>R4354+S4354+T4354</f>
        <v>0</v>
      </c>
      <c r="I4357" s="440"/>
      <c r="J4357" s="440"/>
      <c r="K4357" s="440"/>
      <c r="L4357" s="440"/>
      <c r="M4357" s="440"/>
      <c r="N4357" s="440"/>
      <c r="O4357" s="440"/>
      <c r="P4357" s="102"/>
      <c r="Z4357" s="143"/>
      <c r="AA4357" s="143"/>
      <c r="AB4357" s="143"/>
      <c r="AC4357" s="37"/>
    </row>
    <row r="4358" spans="1:29">
      <c r="A4358" s="442"/>
      <c r="B4358" s="439" t="s">
        <v>721</v>
      </c>
      <c r="C4358" s="439"/>
      <c r="D4358" s="439"/>
      <c r="E4358" s="439"/>
      <c r="F4358" s="439"/>
      <c r="G4358" s="439"/>
      <c r="H4358" s="440">
        <f>SUM(H4355:T4357)</f>
        <v>106400</v>
      </c>
      <c r="I4358" s="440"/>
      <c r="J4358" s="440"/>
      <c r="K4358" s="440"/>
      <c r="L4358" s="440"/>
      <c r="M4358" s="440"/>
      <c r="N4358" s="440"/>
      <c r="O4358" s="440"/>
      <c r="P4358" s="102"/>
      <c r="Z4358" s="143"/>
      <c r="AA4358" s="143"/>
      <c r="AB4358" s="143"/>
      <c r="AC4358" s="37"/>
    </row>
    <row r="4359" spans="1:29">
      <c r="A4359" s="442"/>
      <c r="B4359" s="450" t="s">
        <v>830</v>
      </c>
      <c r="C4359" s="450"/>
      <c r="D4359" s="450"/>
      <c r="E4359" s="450"/>
      <c r="F4359" s="450"/>
      <c r="G4359" s="450"/>
      <c r="H4359" s="440">
        <f>H4358/G4305</f>
        <v>64.484848484848484</v>
      </c>
      <c r="I4359" s="440"/>
      <c r="J4359" s="440"/>
      <c r="K4359" s="440"/>
      <c r="L4359" s="440"/>
      <c r="M4359" s="440"/>
      <c r="N4359" s="440"/>
      <c r="O4359" s="440"/>
      <c r="P4359" s="102"/>
      <c r="Z4359" s="143"/>
      <c r="AA4359" s="143"/>
      <c r="AB4359" s="143"/>
      <c r="AC4359" s="37"/>
    </row>
    <row r="4360" spans="1:29" s="129" customFormat="1">
      <c r="A4360" s="121"/>
      <c r="B4360" s="121"/>
      <c r="C4360" s="121"/>
      <c r="D4360" s="121"/>
      <c r="E4360" s="121"/>
      <c r="F4360" s="122"/>
      <c r="G4360" s="122"/>
      <c r="H4360" s="123"/>
      <c r="I4360" s="124"/>
      <c r="J4360" s="124"/>
      <c r="K4360" s="124"/>
      <c r="L4360" s="125"/>
      <c r="M4360" s="125"/>
      <c r="N4360" s="127"/>
      <c r="O4360" s="127"/>
      <c r="P4360" s="127"/>
      <c r="Q4360" s="127"/>
      <c r="R4360" s="127"/>
      <c r="S4360" s="127"/>
      <c r="T4360" s="127"/>
      <c r="U4360" s="127"/>
      <c r="V4360" s="127"/>
      <c r="W4360" s="127"/>
      <c r="X4360" s="127"/>
      <c r="Y4360" s="127"/>
      <c r="Z4360" s="143"/>
      <c r="AA4360" s="143"/>
      <c r="AB4360" s="143"/>
      <c r="AC4360" s="37"/>
    </row>
    <row r="4361" spans="1:29" ht="15" customHeight="1">
      <c r="A4361" s="422" t="s">
        <v>678</v>
      </c>
      <c r="B4361" s="422" t="s">
        <v>679</v>
      </c>
      <c r="C4361" s="422" t="s">
        <v>680</v>
      </c>
      <c r="D4361" s="422" t="s">
        <v>681</v>
      </c>
      <c r="E4361" s="422" t="s">
        <v>682</v>
      </c>
      <c r="F4361" s="423" t="s">
        <v>683</v>
      </c>
      <c r="G4361" s="423" t="s">
        <v>684</v>
      </c>
      <c r="H4361" s="138">
        <v>0.7</v>
      </c>
      <c r="I4361" s="451">
        <v>0.1</v>
      </c>
      <c r="J4361" s="451"/>
      <c r="K4361" s="451"/>
      <c r="L4361" s="451"/>
      <c r="M4361" s="444">
        <v>0.1</v>
      </c>
      <c r="N4361" s="444"/>
      <c r="O4361" s="139">
        <v>0.1</v>
      </c>
      <c r="P4361" s="102"/>
      <c r="Z4361" s="143"/>
      <c r="AA4361" s="143"/>
      <c r="AB4361" s="143"/>
      <c r="AC4361" s="37"/>
    </row>
    <row r="4362" spans="1:29" ht="14.25" customHeight="1">
      <c r="A4362" s="422"/>
      <c r="B4362" s="422"/>
      <c r="C4362" s="422"/>
      <c r="D4362" s="422"/>
      <c r="E4362" s="422"/>
      <c r="F4362" s="422"/>
      <c r="G4362" s="422"/>
      <c r="H4362" s="445" t="s">
        <v>727</v>
      </c>
      <c r="I4362" s="452" t="s">
        <v>728</v>
      </c>
      <c r="J4362" s="452"/>
      <c r="K4362" s="452"/>
      <c r="L4362" s="452"/>
      <c r="M4362" s="446" t="s">
        <v>729</v>
      </c>
      <c r="N4362" s="446"/>
      <c r="O4362" s="447" t="s">
        <v>730</v>
      </c>
      <c r="P4362" s="102"/>
      <c r="Z4362" s="143"/>
      <c r="AA4362" s="143"/>
      <c r="AB4362" s="143"/>
      <c r="AC4362" s="37"/>
    </row>
    <row r="4363" spans="1:29" ht="67.5" customHeight="1">
      <c r="A4363" s="442" t="s">
        <v>537</v>
      </c>
      <c r="B4363" s="525" t="s">
        <v>977</v>
      </c>
      <c r="C4363" s="428">
        <v>1</v>
      </c>
      <c r="D4363" s="428">
        <v>1</v>
      </c>
      <c r="E4363" s="474" t="s">
        <v>618</v>
      </c>
      <c r="F4363" s="429">
        <v>132000</v>
      </c>
      <c r="G4363" s="429">
        <v>132000</v>
      </c>
      <c r="H4363" s="445"/>
      <c r="I4363" s="154" t="s">
        <v>732</v>
      </c>
      <c r="J4363" s="154" t="s">
        <v>733</v>
      </c>
      <c r="K4363" s="154" t="s">
        <v>734</v>
      </c>
      <c r="L4363" s="154" t="s">
        <v>735</v>
      </c>
      <c r="M4363" s="144" t="s">
        <v>736</v>
      </c>
      <c r="N4363" s="144" t="s">
        <v>737</v>
      </c>
      <c r="O4363" s="447"/>
      <c r="P4363" s="102"/>
      <c r="Z4363" s="143"/>
      <c r="AA4363" s="143"/>
      <c r="AB4363" s="143"/>
      <c r="AC4363" s="37"/>
    </row>
    <row r="4364" spans="1:29" ht="39" customHeight="1">
      <c r="A4364" s="442"/>
      <c r="B4364" s="525"/>
      <c r="C4364" s="525"/>
      <c r="D4364" s="525"/>
      <c r="E4364" s="525"/>
      <c r="F4364" s="525"/>
      <c r="G4364" s="525"/>
      <c r="H4364" s="525"/>
      <c r="I4364" s="153">
        <v>0.6</v>
      </c>
      <c r="J4364" s="153">
        <v>0.2</v>
      </c>
      <c r="K4364" s="153">
        <v>0.1</v>
      </c>
      <c r="L4364" s="153">
        <v>0.1</v>
      </c>
      <c r="M4364" s="144">
        <v>0.9</v>
      </c>
      <c r="N4364" s="144">
        <v>0.1</v>
      </c>
      <c r="O4364" s="447"/>
      <c r="P4364" s="102"/>
      <c r="Z4364" s="143"/>
      <c r="AA4364" s="143"/>
      <c r="AB4364" s="143"/>
      <c r="AC4364" s="37"/>
    </row>
    <row r="4365" spans="1:29">
      <c r="A4365" s="442"/>
      <c r="B4365" s="432" t="s">
        <v>758</v>
      </c>
      <c r="C4365" s="432"/>
      <c r="D4365" s="432"/>
      <c r="E4365" s="432"/>
      <c r="F4365" s="432"/>
      <c r="G4365" s="432"/>
      <c r="H4365" s="148">
        <v>1</v>
      </c>
      <c r="I4365" s="149"/>
      <c r="J4365" s="149"/>
      <c r="K4365" s="149"/>
      <c r="L4365" s="149"/>
      <c r="M4365" s="149"/>
      <c r="N4365" s="149"/>
      <c r="O4365" s="149"/>
      <c r="P4365" s="102"/>
      <c r="Z4365" s="143"/>
      <c r="AA4365" s="143"/>
      <c r="AB4365" s="143"/>
      <c r="AC4365" s="37"/>
    </row>
    <row r="4366" spans="1:29">
      <c r="A4366" s="442"/>
      <c r="B4366" s="433" t="s">
        <v>759</v>
      </c>
      <c r="C4366" s="433"/>
      <c r="D4366" s="433"/>
      <c r="E4366" s="433"/>
      <c r="F4366" s="433"/>
      <c r="G4366" s="433"/>
      <c r="H4366" s="150">
        <f>(H4365/C4363)*G4363*H4361</f>
        <v>92400</v>
      </c>
      <c r="I4366" s="149"/>
      <c r="J4366" s="149"/>
      <c r="K4366" s="149"/>
      <c r="L4366" s="149"/>
      <c r="M4366" s="149"/>
      <c r="N4366" s="149"/>
      <c r="O4366" s="149"/>
      <c r="P4366" s="102"/>
      <c r="Z4366" s="143"/>
      <c r="AA4366" s="143"/>
      <c r="AB4366" s="143"/>
      <c r="AC4366" s="37"/>
    </row>
    <row r="4367" spans="1:29">
      <c r="A4367" s="442"/>
      <c r="B4367" s="432" t="s">
        <v>766</v>
      </c>
      <c r="C4367" s="432"/>
      <c r="D4367" s="432"/>
      <c r="E4367" s="432"/>
      <c r="F4367" s="432"/>
      <c r="G4367" s="432"/>
      <c r="H4367" s="149"/>
      <c r="I4367" s="130">
        <v>1</v>
      </c>
      <c r="J4367" s="149"/>
      <c r="K4367" s="130">
        <v>1</v>
      </c>
      <c r="L4367" s="149"/>
      <c r="M4367" s="149"/>
      <c r="N4367" s="149"/>
      <c r="O4367" s="149"/>
      <c r="P4367" s="102"/>
      <c r="Z4367" s="143"/>
      <c r="AA4367" s="143"/>
      <c r="AB4367" s="143"/>
      <c r="AC4367" s="37"/>
    </row>
    <row r="4368" spans="1:29">
      <c r="A4368" s="442"/>
      <c r="B4368" s="433" t="s">
        <v>767</v>
      </c>
      <c r="C4368" s="433"/>
      <c r="D4368" s="433"/>
      <c r="E4368" s="433"/>
      <c r="F4368" s="433"/>
      <c r="G4368" s="433"/>
      <c r="H4368" s="149"/>
      <c r="I4368" s="246">
        <f>(I4367/D4363)*G4363*I4361*I4364</f>
        <v>7920</v>
      </c>
      <c r="J4368" s="149"/>
      <c r="K4368" s="246">
        <f>(K4367/D4363)*G4363*I4361*K4364</f>
        <v>1320</v>
      </c>
      <c r="L4368" s="149"/>
      <c r="M4368" s="149"/>
      <c r="N4368" s="149"/>
      <c r="O4368" s="149"/>
      <c r="P4368" s="102"/>
      <c r="Z4368" s="143"/>
      <c r="AA4368" s="143"/>
      <c r="AB4368" s="143"/>
      <c r="AC4368" s="37"/>
    </row>
    <row r="4369" spans="1:29">
      <c r="A4369" s="442"/>
      <c r="B4369" s="432"/>
      <c r="C4369" s="432"/>
      <c r="D4369" s="432"/>
      <c r="E4369" s="432"/>
      <c r="F4369" s="432"/>
      <c r="G4369" s="432"/>
      <c r="H4369" s="149"/>
      <c r="I4369" s="149"/>
      <c r="J4369" s="149"/>
      <c r="K4369" s="149"/>
      <c r="L4369" s="149"/>
      <c r="M4369" s="149"/>
      <c r="N4369" s="149"/>
      <c r="O4369" s="149"/>
      <c r="P4369" s="102"/>
      <c r="Z4369" s="143"/>
      <c r="AA4369" s="143"/>
      <c r="AB4369" s="143"/>
      <c r="AC4369" s="37"/>
    </row>
    <row r="4370" spans="1:29">
      <c r="A4370" s="442"/>
      <c r="B4370" s="433"/>
      <c r="C4370" s="433"/>
      <c r="D4370" s="433"/>
      <c r="E4370" s="433"/>
      <c r="F4370" s="433"/>
      <c r="G4370" s="433"/>
      <c r="H4370" s="149"/>
      <c r="I4370" s="149"/>
      <c r="J4370" s="149"/>
      <c r="K4370" s="149"/>
      <c r="L4370" s="149"/>
      <c r="M4370" s="149"/>
      <c r="N4370" s="149"/>
      <c r="O4370" s="149"/>
      <c r="P4370" s="102"/>
      <c r="Z4370" s="143"/>
      <c r="AA4370" s="143"/>
      <c r="AB4370" s="143"/>
      <c r="AC4370" s="37"/>
    </row>
    <row r="4371" spans="1:29">
      <c r="A4371" s="442"/>
      <c r="B4371" s="432"/>
      <c r="C4371" s="432"/>
      <c r="D4371" s="432"/>
      <c r="E4371" s="432"/>
      <c r="F4371" s="432"/>
      <c r="G4371" s="432"/>
      <c r="H4371" s="149"/>
      <c r="I4371" s="149"/>
      <c r="J4371" s="149"/>
      <c r="K4371" s="149"/>
      <c r="L4371" s="149"/>
      <c r="M4371" s="149"/>
      <c r="N4371" s="149"/>
      <c r="O4371" s="149"/>
      <c r="P4371" s="102"/>
      <c r="Z4371" s="143"/>
      <c r="AA4371" s="143"/>
      <c r="AB4371" s="143"/>
      <c r="AC4371" s="37"/>
    </row>
    <row r="4372" spans="1:29">
      <c r="A4372" s="442"/>
      <c r="B4372" s="433"/>
      <c r="C4372" s="433"/>
      <c r="D4372" s="433"/>
      <c r="E4372" s="433"/>
      <c r="F4372" s="433"/>
      <c r="G4372" s="433"/>
      <c r="H4372" s="149"/>
      <c r="I4372" s="149"/>
      <c r="J4372" s="149"/>
      <c r="K4372" s="149"/>
      <c r="L4372" s="149"/>
      <c r="M4372" s="149"/>
      <c r="N4372" s="149"/>
      <c r="O4372" s="149"/>
      <c r="P4372" s="102"/>
      <c r="Z4372" s="143"/>
      <c r="AA4372" s="143"/>
      <c r="AB4372" s="143"/>
      <c r="AC4372" s="37"/>
    </row>
    <row r="4373" spans="1:29">
      <c r="A4373" s="442"/>
      <c r="B4373" s="432"/>
      <c r="C4373" s="432"/>
      <c r="D4373" s="432"/>
      <c r="E4373" s="432"/>
      <c r="F4373" s="432"/>
      <c r="G4373" s="432"/>
      <c r="H4373" s="149"/>
      <c r="I4373" s="149"/>
      <c r="J4373" s="149"/>
      <c r="K4373" s="149"/>
      <c r="L4373" s="149"/>
      <c r="M4373" s="149"/>
      <c r="N4373" s="149"/>
      <c r="O4373" s="149"/>
      <c r="P4373" s="102"/>
      <c r="Z4373" s="143"/>
      <c r="AA4373" s="143"/>
      <c r="AB4373" s="143"/>
      <c r="AC4373" s="37"/>
    </row>
    <row r="4374" spans="1:29">
      <c r="A4374" s="442"/>
      <c r="B4374" s="433"/>
      <c r="C4374" s="433"/>
      <c r="D4374" s="433"/>
      <c r="E4374" s="433"/>
      <c r="F4374" s="433"/>
      <c r="G4374" s="433"/>
      <c r="H4374" s="149"/>
      <c r="I4374" s="149"/>
      <c r="J4374" s="149"/>
      <c r="K4374" s="149"/>
      <c r="L4374" s="149"/>
      <c r="M4374" s="149"/>
      <c r="N4374" s="149"/>
      <c r="O4374" s="149"/>
      <c r="P4374" s="102"/>
      <c r="Z4374" s="143"/>
      <c r="AA4374" s="143"/>
      <c r="AB4374" s="143"/>
      <c r="AC4374" s="37"/>
    </row>
    <row r="4375" spans="1:29">
      <c r="A4375" s="442"/>
      <c r="B4375" s="448" t="s">
        <v>720</v>
      </c>
      <c r="C4375" s="448"/>
      <c r="D4375" s="448"/>
      <c r="E4375" s="448"/>
      <c r="F4375" s="448"/>
      <c r="G4375" s="448"/>
      <c r="H4375" s="152">
        <f t="shared" ref="H4375:O4376" si="278">H4365+H4367+H4369+H4371+H4373</f>
        <v>1</v>
      </c>
      <c r="I4375" s="152">
        <f t="shared" si="278"/>
        <v>1</v>
      </c>
      <c r="J4375" s="152">
        <f t="shared" si="278"/>
        <v>0</v>
      </c>
      <c r="K4375" s="152">
        <f t="shared" si="278"/>
        <v>1</v>
      </c>
      <c r="L4375" s="152">
        <f t="shared" si="278"/>
        <v>0</v>
      </c>
      <c r="M4375" s="152">
        <f t="shared" si="278"/>
        <v>0</v>
      </c>
      <c r="N4375" s="152">
        <f t="shared" si="278"/>
        <v>0</v>
      </c>
      <c r="O4375" s="152">
        <f t="shared" si="278"/>
        <v>0</v>
      </c>
      <c r="P4375" s="102"/>
      <c r="Z4375" s="143"/>
      <c r="AA4375" s="143"/>
      <c r="AB4375" s="143"/>
      <c r="AC4375" s="37"/>
    </row>
    <row r="4376" spans="1:29">
      <c r="A4376" s="442"/>
      <c r="B4376" s="439" t="s">
        <v>695</v>
      </c>
      <c r="C4376" s="439"/>
      <c r="D4376" s="439"/>
      <c r="E4376" s="439"/>
      <c r="F4376" s="439"/>
      <c r="G4376" s="439"/>
      <c r="H4376" s="117">
        <f t="shared" si="278"/>
        <v>92400</v>
      </c>
      <c r="I4376" s="117">
        <f t="shared" si="278"/>
        <v>7920</v>
      </c>
      <c r="J4376" s="117">
        <f t="shared" si="278"/>
        <v>0</v>
      </c>
      <c r="K4376" s="117">
        <f t="shared" si="278"/>
        <v>1320</v>
      </c>
      <c r="L4376" s="117">
        <f t="shared" si="278"/>
        <v>0</v>
      </c>
      <c r="M4376" s="117">
        <f t="shared" si="278"/>
        <v>0</v>
      </c>
      <c r="N4376" s="117">
        <f t="shared" si="278"/>
        <v>0</v>
      </c>
      <c r="O4376" s="117">
        <f t="shared" si="278"/>
        <v>0</v>
      </c>
      <c r="P4376" s="102"/>
      <c r="U4376" s="141"/>
      <c r="Z4376" s="143"/>
      <c r="AA4376" s="143"/>
      <c r="AB4376" s="143"/>
      <c r="AC4376" s="37"/>
    </row>
    <row r="4377" spans="1:29">
      <c r="A4377" s="442"/>
      <c r="B4377" s="449" t="s">
        <v>746</v>
      </c>
      <c r="C4377" s="449"/>
      <c r="D4377" s="449"/>
      <c r="E4377" s="449"/>
      <c r="F4377" s="449"/>
      <c r="G4377" s="449"/>
      <c r="H4377" s="440">
        <f>H4376</f>
        <v>92400</v>
      </c>
      <c r="I4377" s="440"/>
      <c r="J4377" s="440"/>
      <c r="K4377" s="440"/>
      <c r="L4377" s="440"/>
      <c r="M4377" s="440"/>
      <c r="N4377" s="440"/>
      <c r="O4377" s="440"/>
      <c r="P4377" s="102"/>
      <c r="Z4377" s="143"/>
      <c r="AA4377" s="143"/>
      <c r="AB4377" s="143"/>
      <c r="AC4377" s="37"/>
    </row>
    <row r="4378" spans="1:29">
      <c r="A4378" s="442"/>
      <c r="B4378" s="449" t="s">
        <v>747</v>
      </c>
      <c r="C4378" s="449"/>
      <c r="D4378" s="449"/>
      <c r="E4378" s="449"/>
      <c r="F4378" s="449"/>
      <c r="G4378" s="449"/>
      <c r="H4378" s="440">
        <f>SUM(I4376:M4376)</f>
        <v>9240</v>
      </c>
      <c r="I4378" s="440"/>
      <c r="J4378" s="440"/>
      <c r="K4378" s="440"/>
      <c r="L4378" s="440"/>
      <c r="M4378" s="440"/>
      <c r="N4378" s="440"/>
      <c r="O4378" s="440"/>
      <c r="P4378" s="102"/>
      <c r="Z4378" s="143"/>
      <c r="AA4378" s="143"/>
      <c r="AB4378" s="143"/>
      <c r="AC4378" s="37"/>
    </row>
    <row r="4379" spans="1:29">
      <c r="A4379" s="442"/>
      <c r="B4379" s="449" t="s">
        <v>748</v>
      </c>
      <c r="C4379" s="449"/>
      <c r="D4379" s="449"/>
      <c r="E4379" s="449"/>
      <c r="F4379" s="449"/>
      <c r="G4379" s="449"/>
      <c r="H4379" s="440">
        <f>SUM(N4375:P4375)</f>
        <v>0</v>
      </c>
      <c r="I4379" s="440"/>
      <c r="J4379" s="440"/>
      <c r="K4379" s="440"/>
      <c r="L4379" s="440"/>
      <c r="M4379" s="440"/>
      <c r="N4379" s="440"/>
      <c r="O4379" s="440"/>
      <c r="P4379" s="102"/>
      <c r="Z4379" s="143"/>
      <c r="AA4379" s="143"/>
      <c r="AB4379" s="143"/>
      <c r="AC4379" s="37"/>
    </row>
    <row r="4380" spans="1:29">
      <c r="A4380" s="442"/>
      <c r="B4380" s="439" t="s">
        <v>721</v>
      </c>
      <c r="C4380" s="439"/>
      <c r="D4380" s="439"/>
      <c r="E4380" s="439"/>
      <c r="F4380" s="439"/>
      <c r="G4380" s="439"/>
      <c r="H4380" s="440">
        <f>SUM(H4377:P4379)</f>
        <v>101640</v>
      </c>
      <c r="I4380" s="440"/>
      <c r="J4380" s="440"/>
      <c r="K4380" s="440"/>
      <c r="L4380" s="440"/>
      <c r="M4380" s="440"/>
      <c r="N4380" s="440"/>
      <c r="O4380" s="440"/>
      <c r="P4380" s="102"/>
      <c r="Z4380" s="143"/>
      <c r="AA4380" s="143"/>
      <c r="AB4380" s="143"/>
      <c r="AC4380" s="37"/>
    </row>
    <row r="4381" spans="1:29">
      <c r="A4381" s="442"/>
      <c r="B4381" s="450" t="s">
        <v>749</v>
      </c>
      <c r="C4381" s="450"/>
      <c r="D4381" s="450"/>
      <c r="E4381" s="450"/>
      <c r="F4381" s="450"/>
      <c r="G4381" s="450"/>
      <c r="H4381" s="443">
        <f>H4380/G4363</f>
        <v>0.77</v>
      </c>
      <c r="I4381" s="443"/>
      <c r="J4381" s="443"/>
      <c r="K4381" s="443"/>
      <c r="L4381" s="443"/>
      <c r="M4381" s="443"/>
      <c r="N4381" s="443"/>
      <c r="O4381" s="443"/>
      <c r="P4381" s="102"/>
      <c r="Z4381" s="143"/>
      <c r="AA4381" s="143"/>
      <c r="AB4381" s="143"/>
      <c r="AC4381" s="37"/>
    </row>
    <row r="4382" spans="1:29" s="129" customFormat="1">
      <c r="A4382" s="121"/>
      <c r="B4382" s="121"/>
      <c r="C4382" s="121"/>
      <c r="D4382" s="121"/>
      <c r="E4382" s="121"/>
      <c r="F4382" s="122"/>
      <c r="G4382" s="122"/>
      <c r="H4382" s="123"/>
      <c r="I4382" s="124"/>
      <c r="J4382" s="124"/>
      <c r="K4382" s="124"/>
      <c r="L4382" s="125"/>
      <c r="M4382" s="125"/>
      <c r="N4382" s="127"/>
      <c r="O4382" s="127"/>
      <c r="P4382" s="127"/>
      <c r="Q4382" s="127"/>
      <c r="R4382" s="127"/>
      <c r="S4382" s="127"/>
      <c r="T4382" s="127"/>
      <c r="U4382" s="127"/>
      <c r="V4382" s="127"/>
      <c r="W4382" s="127"/>
      <c r="X4382" s="127"/>
      <c r="Y4382" s="127"/>
      <c r="Z4382" s="143"/>
      <c r="AA4382" s="143"/>
      <c r="AB4382" s="143"/>
      <c r="AC4382" s="37"/>
    </row>
    <row r="4383" spans="1:29" ht="15" customHeight="1">
      <c r="A4383" s="422" t="s">
        <v>678</v>
      </c>
      <c r="B4383" s="422" t="s">
        <v>679</v>
      </c>
      <c r="C4383" s="422" t="s">
        <v>680</v>
      </c>
      <c r="D4383" s="422" t="s">
        <v>681</v>
      </c>
      <c r="E4383" s="422" t="s">
        <v>682</v>
      </c>
      <c r="F4383" s="423" t="s">
        <v>683</v>
      </c>
      <c r="G4383" s="423" t="s">
        <v>684</v>
      </c>
      <c r="H4383" s="138">
        <v>0.7</v>
      </c>
      <c r="I4383" s="451">
        <v>0.1</v>
      </c>
      <c r="J4383" s="451"/>
      <c r="K4383" s="451"/>
      <c r="L4383" s="451"/>
      <c r="M4383" s="444">
        <v>0.1</v>
      </c>
      <c r="N4383" s="444"/>
      <c r="O4383" s="139">
        <v>0.1</v>
      </c>
      <c r="P4383" s="102"/>
      <c r="Z4383" s="143"/>
      <c r="AA4383" s="143"/>
      <c r="AB4383" s="143"/>
      <c r="AC4383" s="37"/>
    </row>
    <row r="4384" spans="1:29" ht="14.25" customHeight="1">
      <c r="A4384" s="422"/>
      <c r="B4384" s="422"/>
      <c r="C4384" s="422"/>
      <c r="D4384" s="422"/>
      <c r="E4384" s="422"/>
      <c r="F4384" s="422"/>
      <c r="G4384" s="422"/>
      <c r="H4384" s="445" t="s">
        <v>727</v>
      </c>
      <c r="I4384" s="452" t="s">
        <v>728</v>
      </c>
      <c r="J4384" s="452"/>
      <c r="K4384" s="452"/>
      <c r="L4384" s="452"/>
      <c r="M4384" s="446" t="s">
        <v>729</v>
      </c>
      <c r="N4384" s="446"/>
      <c r="O4384" s="447" t="s">
        <v>730</v>
      </c>
      <c r="P4384" s="102"/>
      <c r="Z4384" s="143"/>
      <c r="AA4384" s="143"/>
      <c r="AB4384" s="143"/>
      <c r="AC4384" s="37"/>
    </row>
    <row r="4385" spans="1:29" ht="67.5" customHeight="1">
      <c r="A4385" s="442" t="s">
        <v>538</v>
      </c>
      <c r="B4385" s="525" t="s">
        <v>1016</v>
      </c>
      <c r="C4385" s="428">
        <v>1</v>
      </c>
      <c r="D4385" s="428">
        <v>1</v>
      </c>
      <c r="E4385" s="474" t="s">
        <v>618</v>
      </c>
      <c r="F4385" s="429">
        <v>1300</v>
      </c>
      <c r="G4385" s="429">
        <v>1300</v>
      </c>
      <c r="H4385" s="445"/>
      <c r="I4385" s="154" t="s">
        <v>732</v>
      </c>
      <c r="J4385" s="154" t="s">
        <v>733</v>
      </c>
      <c r="K4385" s="154" t="s">
        <v>734</v>
      </c>
      <c r="L4385" s="154" t="s">
        <v>735</v>
      </c>
      <c r="M4385" s="144" t="s">
        <v>736</v>
      </c>
      <c r="N4385" s="144" t="s">
        <v>737</v>
      </c>
      <c r="O4385" s="447"/>
      <c r="P4385" s="102"/>
      <c r="Z4385" s="143"/>
      <c r="AA4385" s="143"/>
      <c r="AB4385" s="143"/>
      <c r="AC4385" s="37"/>
    </row>
    <row r="4386" spans="1:29" ht="39" customHeight="1">
      <c r="A4386" s="442"/>
      <c r="B4386" s="525"/>
      <c r="C4386" s="525"/>
      <c r="D4386" s="525"/>
      <c r="E4386" s="525"/>
      <c r="F4386" s="525"/>
      <c r="G4386" s="525"/>
      <c r="H4386" s="525"/>
      <c r="I4386" s="153">
        <v>0.6</v>
      </c>
      <c r="J4386" s="153">
        <v>0.2</v>
      </c>
      <c r="K4386" s="153">
        <v>0.1</v>
      </c>
      <c r="L4386" s="153">
        <v>0.1</v>
      </c>
      <c r="M4386" s="144">
        <v>0.9</v>
      </c>
      <c r="N4386" s="144">
        <v>0.1</v>
      </c>
      <c r="O4386" s="447"/>
      <c r="P4386" s="102"/>
      <c r="Z4386" s="143"/>
      <c r="AA4386" s="143"/>
      <c r="AB4386" s="143"/>
      <c r="AC4386" s="37"/>
    </row>
    <row r="4387" spans="1:29">
      <c r="A4387" s="442"/>
      <c r="B4387" s="432" t="s">
        <v>710</v>
      </c>
      <c r="C4387" s="432"/>
      <c r="D4387" s="432"/>
      <c r="E4387" s="432"/>
      <c r="F4387" s="432"/>
      <c r="G4387" s="432"/>
      <c r="H4387" s="148">
        <v>1</v>
      </c>
      <c r="I4387" s="149"/>
      <c r="J4387" s="149"/>
      <c r="K4387" s="149"/>
      <c r="L4387" s="149"/>
      <c r="M4387" s="149"/>
      <c r="N4387" s="149"/>
      <c r="O4387" s="149"/>
      <c r="P4387" s="102"/>
      <c r="Z4387" s="143"/>
      <c r="AA4387" s="143"/>
      <c r="AB4387" s="143"/>
      <c r="AC4387" s="37"/>
    </row>
    <row r="4388" spans="1:29">
      <c r="A4388" s="442"/>
      <c r="B4388" s="433" t="s">
        <v>711</v>
      </c>
      <c r="C4388" s="433"/>
      <c r="D4388" s="433"/>
      <c r="E4388" s="433"/>
      <c r="F4388" s="433"/>
      <c r="G4388" s="433"/>
      <c r="H4388" s="150">
        <f>(H4387/C4385)*G4385*H4383</f>
        <v>909.99999999999989</v>
      </c>
      <c r="I4388" s="149"/>
      <c r="J4388" s="149"/>
      <c r="K4388" s="149"/>
      <c r="L4388" s="149"/>
      <c r="M4388" s="149"/>
      <c r="N4388" s="149"/>
      <c r="O4388" s="149"/>
      <c r="P4388" s="102"/>
      <c r="Z4388" s="143"/>
      <c r="AA4388" s="143"/>
      <c r="AB4388" s="143"/>
      <c r="AC4388" s="37"/>
    </row>
    <row r="4389" spans="1:29">
      <c r="A4389" s="442"/>
      <c r="B4389" s="432" t="s">
        <v>766</v>
      </c>
      <c r="C4389" s="432"/>
      <c r="D4389" s="432"/>
      <c r="E4389" s="432"/>
      <c r="F4389" s="432"/>
      <c r="G4389" s="432"/>
      <c r="H4389" s="149"/>
      <c r="I4389" s="130">
        <v>1</v>
      </c>
      <c r="J4389" s="149"/>
      <c r="K4389" s="130">
        <v>1</v>
      </c>
      <c r="L4389" s="149"/>
      <c r="M4389" s="149"/>
      <c r="N4389" s="149"/>
      <c r="O4389" s="149"/>
      <c r="P4389" s="102"/>
      <c r="Z4389" s="143"/>
      <c r="AA4389" s="143"/>
      <c r="AB4389" s="143"/>
      <c r="AC4389" s="37"/>
    </row>
    <row r="4390" spans="1:29">
      <c r="A4390" s="442"/>
      <c r="B4390" s="433" t="s">
        <v>767</v>
      </c>
      <c r="C4390" s="433"/>
      <c r="D4390" s="433"/>
      <c r="E4390" s="433"/>
      <c r="F4390" s="433"/>
      <c r="G4390" s="433"/>
      <c r="H4390" s="149"/>
      <c r="I4390" s="246">
        <f>(I4389/D4385)*G4385*I4383*I4386</f>
        <v>78</v>
      </c>
      <c r="J4390" s="149"/>
      <c r="K4390" s="246">
        <f>(K4389/D4385)*G4385*I4383*K4386</f>
        <v>13</v>
      </c>
      <c r="L4390" s="149"/>
      <c r="M4390" s="149"/>
      <c r="N4390" s="149"/>
      <c r="O4390" s="149"/>
      <c r="P4390" s="102"/>
      <c r="Z4390" s="143"/>
      <c r="AA4390" s="143"/>
      <c r="AB4390" s="143"/>
      <c r="AC4390" s="37"/>
    </row>
    <row r="4391" spans="1:29">
      <c r="A4391" s="442"/>
      <c r="B4391" s="432"/>
      <c r="C4391" s="432"/>
      <c r="D4391" s="432"/>
      <c r="E4391" s="432"/>
      <c r="F4391" s="432"/>
      <c r="G4391" s="432"/>
      <c r="H4391" s="149"/>
      <c r="I4391" s="149"/>
      <c r="J4391" s="149"/>
      <c r="K4391" s="149"/>
      <c r="L4391" s="149"/>
      <c r="M4391" s="149"/>
      <c r="N4391" s="149"/>
      <c r="O4391" s="149"/>
      <c r="P4391" s="102"/>
      <c r="Z4391" s="143"/>
      <c r="AA4391" s="143"/>
      <c r="AB4391" s="143"/>
      <c r="AC4391" s="37"/>
    </row>
    <row r="4392" spans="1:29">
      <c r="A4392" s="442"/>
      <c r="B4392" s="433"/>
      <c r="C4392" s="433"/>
      <c r="D4392" s="433"/>
      <c r="E4392" s="433"/>
      <c r="F4392" s="433"/>
      <c r="G4392" s="433"/>
      <c r="H4392" s="149"/>
      <c r="I4392" s="149"/>
      <c r="J4392" s="149"/>
      <c r="K4392" s="149"/>
      <c r="L4392" s="149"/>
      <c r="M4392" s="149"/>
      <c r="N4392" s="149"/>
      <c r="O4392" s="149"/>
      <c r="P4392" s="102"/>
      <c r="Z4392" s="143"/>
      <c r="AA4392" s="143"/>
      <c r="AB4392" s="143"/>
      <c r="AC4392" s="37"/>
    </row>
    <row r="4393" spans="1:29">
      <c r="A4393" s="442"/>
      <c r="B4393" s="432"/>
      <c r="C4393" s="432"/>
      <c r="D4393" s="432"/>
      <c r="E4393" s="432"/>
      <c r="F4393" s="432"/>
      <c r="G4393" s="432"/>
      <c r="H4393" s="149"/>
      <c r="I4393" s="149"/>
      <c r="J4393" s="149"/>
      <c r="K4393" s="149"/>
      <c r="L4393" s="149"/>
      <c r="M4393" s="149"/>
      <c r="N4393" s="149"/>
      <c r="O4393" s="149"/>
      <c r="P4393" s="102"/>
      <c r="Z4393" s="143"/>
      <c r="AA4393" s="143"/>
      <c r="AB4393" s="143"/>
      <c r="AC4393" s="37"/>
    </row>
    <row r="4394" spans="1:29">
      <c r="A4394" s="442"/>
      <c r="B4394" s="433"/>
      <c r="C4394" s="433"/>
      <c r="D4394" s="433"/>
      <c r="E4394" s="433"/>
      <c r="F4394" s="433"/>
      <c r="G4394" s="433"/>
      <c r="H4394" s="149"/>
      <c r="I4394" s="149"/>
      <c r="J4394" s="149"/>
      <c r="K4394" s="149"/>
      <c r="L4394" s="149"/>
      <c r="M4394" s="149"/>
      <c r="N4394" s="149"/>
      <c r="O4394" s="149"/>
      <c r="P4394" s="102"/>
      <c r="Z4394" s="143"/>
      <c r="AA4394" s="143"/>
      <c r="AB4394" s="143"/>
      <c r="AC4394" s="37"/>
    </row>
    <row r="4395" spans="1:29">
      <c r="A4395" s="442"/>
      <c r="B4395" s="432"/>
      <c r="C4395" s="432"/>
      <c r="D4395" s="432"/>
      <c r="E4395" s="432"/>
      <c r="F4395" s="432"/>
      <c r="G4395" s="432"/>
      <c r="H4395" s="149"/>
      <c r="I4395" s="149"/>
      <c r="J4395" s="149"/>
      <c r="K4395" s="149"/>
      <c r="L4395" s="149"/>
      <c r="M4395" s="149"/>
      <c r="N4395" s="149"/>
      <c r="O4395" s="149"/>
      <c r="P4395" s="102"/>
      <c r="Z4395" s="143"/>
      <c r="AA4395" s="143"/>
      <c r="AB4395" s="143"/>
      <c r="AC4395" s="37"/>
    </row>
    <row r="4396" spans="1:29">
      <c r="A4396" s="442"/>
      <c r="B4396" s="433"/>
      <c r="C4396" s="433"/>
      <c r="D4396" s="433"/>
      <c r="E4396" s="433"/>
      <c r="F4396" s="433"/>
      <c r="G4396" s="433"/>
      <c r="H4396" s="149"/>
      <c r="I4396" s="149"/>
      <c r="J4396" s="149"/>
      <c r="K4396" s="149"/>
      <c r="L4396" s="149"/>
      <c r="M4396" s="149"/>
      <c r="N4396" s="149"/>
      <c r="O4396" s="149"/>
      <c r="P4396" s="102"/>
      <c r="Z4396" s="143"/>
      <c r="AA4396" s="143"/>
      <c r="AB4396" s="143"/>
      <c r="AC4396" s="37"/>
    </row>
    <row r="4397" spans="1:29">
      <c r="A4397" s="442"/>
      <c r="B4397" s="448" t="s">
        <v>720</v>
      </c>
      <c r="C4397" s="448"/>
      <c r="D4397" s="448"/>
      <c r="E4397" s="448"/>
      <c r="F4397" s="448"/>
      <c r="G4397" s="448"/>
      <c r="H4397" s="152">
        <f t="shared" ref="H4397:O4398" si="279">H4387+H4389+H4391+H4393+H4395</f>
        <v>1</v>
      </c>
      <c r="I4397" s="152">
        <f t="shared" si="279"/>
        <v>1</v>
      </c>
      <c r="J4397" s="152">
        <f t="shared" si="279"/>
        <v>0</v>
      </c>
      <c r="K4397" s="152">
        <f t="shared" si="279"/>
        <v>1</v>
      </c>
      <c r="L4397" s="152">
        <f t="shared" si="279"/>
        <v>0</v>
      </c>
      <c r="M4397" s="152">
        <f t="shared" si="279"/>
        <v>0</v>
      </c>
      <c r="N4397" s="152">
        <f t="shared" si="279"/>
        <v>0</v>
      </c>
      <c r="O4397" s="152">
        <f t="shared" si="279"/>
        <v>0</v>
      </c>
      <c r="P4397" s="102"/>
      <c r="Z4397" s="143"/>
      <c r="AA4397" s="143"/>
      <c r="AB4397" s="143"/>
      <c r="AC4397" s="37"/>
    </row>
    <row r="4398" spans="1:29">
      <c r="A4398" s="442"/>
      <c r="B4398" s="439" t="s">
        <v>695</v>
      </c>
      <c r="C4398" s="439"/>
      <c r="D4398" s="439"/>
      <c r="E4398" s="439"/>
      <c r="F4398" s="439"/>
      <c r="G4398" s="439"/>
      <c r="H4398" s="117">
        <f t="shared" si="279"/>
        <v>909.99999999999989</v>
      </c>
      <c r="I4398" s="117">
        <f t="shared" si="279"/>
        <v>78</v>
      </c>
      <c r="J4398" s="117">
        <f t="shared" si="279"/>
        <v>0</v>
      </c>
      <c r="K4398" s="117">
        <f t="shared" si="279"/>
        <v>13</v>
      </c>
      <c r="L4398" s="117">
        <f t="shared" si="279"/>
        <v>0</v>
      </c>
      <c r="M4398" s="117">
        <f t="shared" si="279"/>
        <v>0</v>
      </c>
      <c r="N4398" s="117">
        <f t="shared" si="279"/>
        <v>0</v>
      </c>
      <c r="O4398" s="117">
        <f t="shared" si="279"/>
        <v>0</v>
      </c>
      <c r="P4398" s="102"/>
      <c r="U4398" s="141"/>
      <c r="Z4398" s="143"/>
      <c r="AA4398" s="143"/>
      <c r="AB4398" s="143"/>
      <c r="AC4398" s="37"/>
    </row>
    <row r="4399" spans="1:29">
      <c r="A4399" s="442"/>
      <c r="B4399" s="449" t="s">
        <v>746</v>
      </c>
      <c r="C4399" s="449"/>
      <c r="D4399" s="449"/>
      <c r="E4399" s="449"/>
      <c r="F4399" s="449"/>
      <c r="G4399" s="449"/>
      <c r="H4399" s="440">
        <f>H4398</f>
        <v>909.99999999999989</v>
      </c>
      <c r="I4399" s="440"/>
      <c r="J4399" s="440"/>
      <c r="K4399" s="440"/>
      <c r="L4399" s="440"/>
      <c r="M4399" s="440"/>
      <c r="N4399" s="440"/>
      <c r="O4399" s="440"/>
      <c r="P4399" s="102"/>
      <c r="Z4399" s="143"/>
      <c r="AA4399" s="143"/>
      <c r="AB4399" s="143"/>
      <c r="AC4399" s="37"/>
    </row>
    <row r="4400" spans="1:29">
      <c r="A4400" s="442"/>
      <c r="B4400" s="449" t="s">
        <v>747</v>
      </c>
      <c r="C4400" s="449"/>
      <c r="D4400" s="449"/>
      <c r="E4400" s="449"/>
      <c r="F4400" s="449"/>
      <c r="G4400" s="449"/>
      <c r="H4400" s="440">
        <f>SUM(I4398:M4398)</f>
        <v>91</v>
      </c>
      <c r="I4400" s="440"/>
      <c r="J4400" s="440"/>
      <c r="K4400" s="440"/>
      <c r="L4400" s="440"/>
      <c r="M4400" s="440"/>
      <c r="N4400" s="440"/>
      <c r="O4400" s="440"/>
      <c r="P4400" s="102"/>
      <c r="Z4400" s="143"/>
      <c r="AA4400" s="143"/>
      <c r="AB4400" s="143"/>
      <c r="AC4400" s="37"/>
    </row>
    <row r="4401" spans="1:29">
      <c r="A4401" s="442"/>
      <c r="B4401" s="449" t="s">
        <v>748</v>
      </c>
      <c r="C4401" s="449"/>
      <c r="D4401" s="449"/>
      <c r="E4401" s="449"/>
      <c r="F4401" s="449"/>
      <c r="G4401" s="449"/>
      <c r="H4401" s="440">
        <f>SUM(N4397:P4397)</f>
        <v>0</v>
      </c>
      <c r="I4401" s="440"/>
      <c r="J4401" s="440"/>
      <c r="K4401" s="440"/>
      <c r="L4401" s="440"/>
      <c r="M4401" s="440"/>
      <c r="N4401" s="440"/>
      <c r="O4401" s="440"/>
      <c r="P4401" s="102"/>
      <c r="Z4401" s="143"/>
      <c r="AA4401" s="143"/>
      <c r="AB4401" s="143"/>
      <c r="AC4401" s="37"/>
    </row>
    <row r="4402" spans="1:29">
      <c r="A4402" s="442"/>
      <c r="B4402" s="439" t="s">
        <v>721</v>
      </c>
      <c r="C4402" s="439"/>
      <c r="D4402" s="439"/>
      <c r="E4402" s="439"/>
      <c r="F4402" s="439"/>
      <c r="G4402" s="439"/>
      <c r="H4402" s="440">
        <f>SUM(H4399:P4401)</f>
        <v>1000.9999999999999</v>
      </c>
      <c r="I4402" s="440"/>
      <c r="J4402" s="440"/>
      <c r="K4402" s="440"/>
      <c r="L4402" s="440"/>
      <c r="M4402" s="440"/>
      <c r="N4402" s="440"/>
      <c r="O4402" s="440"/>
      <c r="P4402" s="102"/>
      <c r="Z4402" s="143"/>
      <c r="AA4402" s="143"/>
      <c r="AB4402" s="143"/>
      <c r="AC4402" s="37"/>
    </row>
    <row r="4403" spans="1:29">
      <c r="A4403" s="442"/>
      <c r="B4403" s="450" t="s">
        <v>749</v>
      </c>
      <c r="C4403" s="450"/>
      <c r="D4403" s="450"/>
      <c r="E4403" s="450"/>
      <c r="F4403" s="450"/>
      <c r="G4403" s="450"/>
      <c r="H4403" s="443">
        <f>H4402/G4385</f>
        <v>0.76999999999999991</v>
      </c>
      <c r="I4403" s="443"/>
      <c r="J4403" s="443"/>
      <c r="K4403" s="443"/>
      <c r="L4403" s="443"/>
      <c r="M4403" s="443"/>
      <c r="N4403" s="443"/>
      <c r="O4403" s="443"/>
      <c r="P4403" s="102"/>
      <c r="Z4403" s="143"/>
      <c r="AA4403" s="143"/>
      <c r="AB4403" s="143"/>
      <c r="AC4403" s="37"/>
    </row>
    <row r="4404" spans="1:29" s="129" customFormat="1">
      <c r="A4404" s="121"/>
      <c r="B4404" s="121"/>
      <c r="C4404" s="121"/>
      <c r="D4404" s="121"/>
      <c r="E4404" s="121"/>
      <c r="F4404" s="122"/>
      <c r="G4404" s="122"/>
      <c r="H4404" s="123"/>
      <c r="I4404" s="124"/>
      <c r="J4404" s="124"/>
      <c r="K4404" s="124"/>
      <c r="L4404" s="125"/>
      <c r="M4404" s="125"/>
      <c r="N4404" s="127"/>
      <c r="O4404" s="127"/>
      <c r="P4404" s="127"/>
      <c r="Q4404" s="127"/>
      <c r="R4404" s="127"/>
      <c r="S4404" s="127"/>
      <c r="T4404" s="127"/>
      <c r="U4404" s="127"/>
      <c r="V4404" s="127"/>
      <c r="W4404" s="127"/>
      <c r="X4404" s="127"/>
      <c r="Y4404" s="127"/>
      <c r="Z4404" s="143"/>
      <c r="AA4404" s="143"/>
      <c r="AB4404" s="143"/>
      <c r="AC4404" s="37"/>
    </row>
    <row r="4405" spans="1:29" ht="15" customHeight="1">
      <c r="A4405" s="422" t="s">
        <v>678</v>
      </c>
      <c r="B4405" s="422" t="s">
        <v>679</v>
      </c>
      <c r="C4405" s="422" t="s">
        <v>680</v>
      </c>
      <c r="D4405" s="422" t="s">
        <v>681</v>
      </c>
      <c r="E4405" s="422" t="s">
        <v>682</v>
      </c>
      <c r="F4405" s="423" t="s">
        <v>683</v>
      </c>
      <c r="G4405" s="423" t="s">
        <v>684</v>
      </c>
      <c r="H4405" s="138">
        <v>0.7</v>
      </c>
      <c r="I4405" s="451">
        <v>0.1</v>
      </c>
      <c r="J4405" s="451"/>
      <c r="K4405" s="451"/>
      <c r="L4405" s="451"/>
      <c r="M4405" s="451"/>
      <c r="N4405" s="444">
        <v>0.1</v>
      </c>
      <c r="O4405" s="444"/>
      <c r="P4405" s="139">
        <v>0.1</v>
      </c>
      <c r="Z4405" s="143"/>
      <c r="AA4405" s="143"/>
      <c r="AB4405" s="143"/>
      <c r="AC4405" s="37"/>
    </row>
    <row r="4406" spans="1:29" ht="14.25" customHeight="1">
      <c r="A4406" s="422"/>
      <c r="B4406" s="422"/>
      <c r="C4406" s="422"/>
      <c r="D4406" s="422"/>
      <c r="E4406" s="422"/>
      <c r="F4406" s="422"/>
      <c r="G4406" s="422"/>
      <c r="H4406" s="445" t="s">
        <v>727</v>
      </c>
      <c r="I4406" s="452" t="s">
        <v>728</v>
      </c>
      <c r="J4406" s="452"/>
      <c r="K4406" s="452"/>
      <c r="L4406" s="452"/>
      <c r="M4406" s="452"/>
      <c r="N4406" s="446" t="s">
        <v>729</v>
      </c>
      <c r="O4406" s="446"/>
      <c r="P4406" s="447" t="s">
        <v>730</v>
      </c>
      <c r="Z4406" s="143"/>
      <c r="AA4406" s="143"/>
      <c r="AB4406" s="143"/>
      <c r="AC4406" s="37"/>
    </row>
    <row r="4407" spans="1:29" ht="67.5" customHeight="1">
      <c r="A4407" s="442" t="s">
        <v>539</v>
      </c>
      <c r="B4407" s="525" t="s">
        <v>793</v>
      </c>
      <c r="C4407" s="428">
        <v>1</v>
      </c>
      <c r="D4407" s="428">
        <v>1</v>
      </c>
      <c r="E4407" s="474" t="s">
        <v>618</v>
      </c>
      <c r="F4407" s="429">
        <v>29700</v>
      </c>
      <c r="G4407" s="429">
        <v>29700</v>
      </c>
      <c r="H4407" s="445"/>
      <c r="I4407" s="154" t="s">
        <v>794</v>
      </c>
      <c r="J4407" s="154" t="s">
        <v>795</v>
      </c>
      <c r="K4407" s="154" t="s">
        <v>796</v>
      </c>
      <c r="L4407" s="154" t="s">
        <v>797</v>
      </c>
      <c r="M4407" s="154" t="s">
        <v>735</v>
      </c>
      <c r="N4407" s="144" t="s">
        <v>736</v>
      </c>
      <c r="O4407" s="144" t="s">
        <v>737</v>
      </c>
      <c r="P4407" s="447"/>
      <c r="Z4407" s="143"/>
      <c r="AA4407" s="143"/>
      <c r="AB4407" s="143"/>
      <c r="AC4407" s="37"/>
    </row>
    <row r="4408" spans="1:29" ht="39" customHeight="1">
      <c r="A4408" s="442"/>
      <c r="B4408" s="525"/>
      <c r="C4408" s="525"/>
      <c r="D4408" s="525"/>
      <c r="E4408" s="525"/>
      <c r="F4408" s="525"/>
      <c r="G4408" s="525"/>
      <c r="H4408" s="525"/>
      <c r="I4408" s="153">
        <v>0.3</v>
      </c>
      <c r="J4408" s="153">
        <v>0.3</v>
      </c>
      <c r="K4408" s="153">
        <v>0.2</v>
      </c>
      <c r="L4408" s="153">
        <v>0.1</v>
      </c>
      <c r="M4408" s="153">
        <v>0.1</v>
      </c>
      <c r="N4408" s="144">
        <v>0.9</v>
      </c>
      <c r="O4408" s="144">
        <v>0.1</v>
      </c>
      <c r="P4408" s="447"/>
      <c r="Z4408" s="143"/>
      <c r="AA4408" s="143"/>
      <c r="AB4408" s="143"/>
      <c r="AC4408" s="37"/>
    </row>
    <row r="4409" spans="1:29">
      <c r="A4409" s="442"/>
      <c r="B4409" s="432" t="s">
        <v>740</v>
      </c>
      <c r="C4409" s="432"/>
      <c r="D4409" s="432"/>
      <c r="E4409" s="432"/>
      <c r="F4409" s="432"/>
      <c r="G4409" s="432"/>
      <c r="H4409" s="158">
        <v>1</v>
      </c>
      <c r="I4409" s="115"/>
      <c r="J4409" s="115"/>
      <c r="K4409" s="115"/>
      <c r="L4409" s="115"/>
      <c r="M4409" s="115"/>
      <c r="N4409" s="115"/>
      <c r="O4409" s="115"/>
      <c r="P4409" s="115"/>
      <c r="Z4409" s="143"/>
      <c r="AA4409" s="143"/>
      <c r="AB4409" s="143"/>
      <c r="AC4409" s="37"/>
    </row>
    <row r="4410" spans="1:29">
      <c r="A4410" s="442"/>
      <c r="B4410" s="433" t="s">
        <v>741</v>
      </c>
      <c r="C4410" s="433"/>
      <c r="D4410" s="433"/>
      <c r="E4410" s="433"/>
      <c r="F4410" s="433"/>
      <c r="G4410" s="433"/>
      <c r="H4410" s="157">
        <f>(H4409/C4407)*G4407*H4405</f>
        <v>20790</v>
      </c>
      <c r="I4410" s="115"/>
      <c r="J4410" s="115"/>
      <c r="K4410" s="115"/>
      <c r="L4410" s="115"/>
      <c r="M4410" s="115"/>
      <c r="N4410" s="115"/>
      <c r="O4410" s="115"/>
      <c r="P4410" s="115"/>
      <c r="Z4410" s="143"/>
      <c r="AA4410" s="143"/>
      <c r="AB4410" s="143"/>
      <c r="AC4410" s="37"/>
    </row>
    <row r="4411" spans="1:29">
      <c r="A4411" s="442"/>
      <c r="B4411" s="432" t="s">
        <v>764</v>
      </c>
      <c r="C4411" s="432"/>
      <c r="D4411" s="432"/>
      <c r="E4411" s="432"/>
      <c r="F4411" s="432"/>
      <c r="G4411" s="432"/>
      <c r="H4411" s="115"/>
      <c r="I4411" s="130">
        <v>1</v>
      </c>
      <c r="J4411" s="130">
        <v>1</v>
      </c>
      <c r="K4411" s="130">
        <v>1</v>
      </c>
      <c r="L4411" s="130">
        <v>1</v>
      </c>
      <c r="M4411" s="130">
        <v>1</v>
      </c>
      <c r="N4411" s="115"/>
      <c r="O4411" s="115"/>
      <c r="P4411" s="115"/>
      <c r="Z4411" s="143"/>
      <c r="AA4411" s="143"/>
      <c r="AB4411" s="143"/>
      <c r="AC4411" s="37"/>
    </row>
    <row r="4412" spans="1:29">
      <c r="A4412" s="442"/>
      <c r="B4412" s="433" t="s">
        <v>765</v>
      </c>
      <c r="C4412" s="433"/>
      <c r="D4412" s="433"/>
      <c r="E4412" s="433"/>
      <c r="F4412" s="433"/>
      <c r="G4412" s="433"/>
      <c r="H4412" s="115"/>
      <c r="I4412" s="157">
        <f>(I4411/D4407)*G4407*I4405*I4408</f>
        <v>891</v>
      </c>
      <c r="J4412" s="157">
        <f>(J4411/D4407)*G4407*I4405*J4408</f>
        <v>891</v>
      </c>
      <c r="K4412" s="157">
        <f>(K4411/D4407)*G4407*I4405*K4408</f>
        <v>594</v>
      </c>
      <c r="L4412" s="157">
        <f>(L4411/D4407)*G4407*I4405*L4408</f>
        <v>297</v>
      </c>
      <c r="M4412" s="157">
        <f>(M4411/D4407)*G4407*I4405*M4408</f>
        <v>297</v>
      </c>
      <c r="N4412" s="115"/>
      <c r="O4412" s="115"/>
      <c r="P4412" s="115"/>
      <c r="Z4412" s="143"/>
      <c r="AA4412" s="143"/>
      <c r="AB4412" s="143"/>
      <c r="AC4412" s="37"/>
    </row>
    <row r="4413" spans="1:29">
      <c r="A4413" s="442"/>
      <c r="B4413" s="432"/>
      <c r="C4413" s="432"/>
      <c r="D4413" s="432"/>
      <c r="E4413" s="432"/>
      <c r="F4413" s="432"/>
      <c r="G4413" s="432"/>
      <c r="H4413" s="115"/>
      <c r="I4413" s="115"/>
      <c r="J4413" s="115"/>
      <c r="K4413" s="115"/>
      <c r="L4413" s="115"/>
      <c r="M4413" s="115"/>
      <c r="N4413" s="115"/>
      <c r="O4413" s="115"/>
      <c r="P4413" s="115"/>
      <c r="Z4413" s="143"/>
      <c r="AA4413" s="143"/>
      <c r="AB4413" s="143"/>
      <c r="AC4413" s="37"/>
    </row>
    <row r="4414" spans="1:29">
      <c r="A4414" s="442"/>
      <c r="B4414" s="433"/>
      <c r="C4414" s="433"/>
      <c r="D4414" s="433"/>
      <c r="E4414" s="433"/>
      <c r="F4414" s="433"/>
      <c r="G4414" s="433"/>
      <c r="H4414" s="115"/>
      <c r="I4414" s="115"/>
      <c r="J4414" s="115"/>
      <c r="K4414" s="115"/>
      <c r="L4414" s="115"/>
      <c r="M4414" s="115"/>
      <c r="N4414" s="115"/>
      <c r="O4414" s="115"/>
      <c r="P4414" s="115"/>
      <c r="Z4414" s="143"/>
      <c r="AA4414" s="143"/>
      <c r="AB4414" s="143"/>
      <c r="AC4414" s="37"/>
    </row>
    <row r="4415" spans="1:29">
      <c r="A4415" s="442"/>
      <c r="B4415" s="432"/>
      <c r="C4415" s="432"/>
      <c r="D4415" s="432"/>
      <c r="E4415" s="432"/>
      <c r="F4415" s="432"/>
      <c r="G4415" s="432"/>
      <c r="H4415" s="115"/>
      <c r="I4415" s="115"/>
      <c r="J4415" s="115"/>
      <c r="K4415" s="115"/>
      <c r="L4415" s="115"/>
      <c r="M4415" s="115"/>
      <c r="N4415" s="115"/>
      <c r="O4415" s="115"/>
      <c r="P4415" s="115"/>
      <c r="Z4415" s="143"/>
      <c r="AA4415" s="143"/>
      <c r="AB4415" s="143"/>
      <c r="AC4415" s="37"/>
    </row>
    <row r="4416" spans="1:29">
      <c r="A4416" s="442"/>
      <c r="B4416" s="433"/>
      <c r="C4416" s="433"/>
      <c r="D4416" s="433"/>
      <c r="E4416" s="433"/>
      <c r="F4416" s="433"/>
      <c r="G4416" s="433"/>
      <c r="H4416" s="115"/>
      <c r="I4416" s="115"/>
      <c r="J4416" s="115"/>
      <c r="K4416" s="115"/>
      <c r="L4416" s="115"/>
      <c r="M4416" s="115"/>
      <c r="N4416" s="115"/>
      <c r="O4416" s="115"/>
      <c r="P4416" s="115"/>
      <c r="Z4416" s="143"/>
      <c r="AA4416" s="143"/>
      <c r="AB4416" s="143"/>
      <c r="AC4416" s="37"/>
    </row>
    <row r="4417" spans="1:29">
      <c r="A4417" s="442"/>
      <c r="B4417" s="432"/>
      <c r="C4417" s="432"/>
      <c r="D4417" s="432"/>
      <c r="E4417" s="432"/>
      <c r="F4417" s="432"/>
      <c r="G4417" s="432"/>
      <c r="H4417" s="115"/>
      <c r="I4417" s="115"/>
      <c r="J4417" s="115"/>
      <c r="K4417" s="115"/>
      <c r="L4417" s="115"/>
      <c r="M4417" s="115"/>
      <c r="N4417" s="115"/>
      <c r="O4417" s="115"/>
      <c r="P4417" s="115"/>
      <c r="Z4417" s="143"/>
      <c r="AA4417" s="143"/>
      <c r="AB4417" s="143"/>
      <c r="AC4417" s="37"/>
    </row>
    <row r="4418" spans="1:29">
      <c r="A4418" s="442"/>
      <c r="B4418" s="433"/>
      <c r="C4418" s="433"/>
      <c r="D4418" s="433"/>
      <c r="E4418" s="433"/>
      <c r="F4418" s="433"/>
      <c r="G4418" s="433"/>
      <c r="H4418" s="115"/>
      <c r="I4418" s="115"/>
      <c r="J4418" s="115"/>
      <c r="K4418" s="115"/>
      <c r="L4418" s="115"/>
      <c r="M4418" s="115"/>
      <c r="N4418" s="115"/>
      <c r="O4418" s="115"/>
      <c r="P4418" s="115"/>
      <c r="Z4418" s="143"/>
      <c r="AA4418" s="143"/>
      <c r="AB4418" s="143"/>
      <c r="AC4418" s="37"/>
    </row>
    <row r="4419" spans="1:29">
      <c r="A4419" s="442"/>
      <c r="B4419" s="448" t="s">
        <v>720</v>
      </c>
      <c r="C4419" s="448"/>
      <c r="D4419" s="448"/>
      <c r="E4419" s="448"/>
      <c r="F4419" s="448"/>
      <c r="G4419" s="448"/>
      <c r="H4419" s="152">
        <f t="shared" ref="H4419:P4419" si="280">H4409+H4411+H4413+H4415+H4417</f>
        <v>1</v>
      </c>
      <c r="I4419" s="152">
        <f t="shared" si="280"/>
        <v>1</v>
      </c>
      <c r="J4419" s="152">
        <f t="shared" si="280"/>
        <v>1</v>
      </c>
      <c r="K4419" s="152">
        <f t="shared" si="280"/>
        <v>1</v>
      </c>
      <c r="L4419" s="152">
        <f t="shared" si="280"/>
        <v>1</v>
      </c>
      <c r="M4419" s="152">
        <f t="shared" si="280"/>
        <v>1</v>
      </c>
      <c r="N4419" s="152">
        <f t="shared" si="280"/>
        <v>0</v>
      </c>
      <c r="O4419" s="152">
        <f t="shared" si="280"/>
        <v>0</v>
      </c>
      <c r="P4419" s="152">
        <f t="shared" si="280"/>
        <v>0</v>
      </c>
      <c r="Z4419" s="143"/>
      <c r="AA4419" s="143"/>
      <c r="AB4419" s="143"/>
      <c r="AC4419" s="37"/>
    </row>
    <row r="4420" spans="1:29">
      <c r="A4420" s="442"/>
      <c r="B4420" s="439" t="s">
        <v>695</v>
      </c>
      <c r="C4420" s="439"/>
      <c r="D4420" s="439"/>
      <c r="E4420" s="439"/>
      <c r="F4420" s="439"/>
      <c r="G4420" s="439"/>
      <c r="H4420" s="117">
        <f t="shared" ref="H4420:P4420" si="281">H4410+H4412+H4414+H4416+H4418</f>
        <v>20790</v>
      </c>
      <c r="I4420" s="117">
        <f t="shared" si="281"/>
        <v>891</v>
      </c>
      <c r="J4420" s="117">
        <f t="shared" si="281"/>
        <v>891</v>
      </c>
      <c r="K4420" s="117">
        <f t="shared" si="281"/>
        <v>594</v>
      </c>
      <c r="L4420" s="117">
        <f t="shared" si="281"/>
        <v>297</v>
      </c>
      <c r="M4420" s="117">
        <f t="shared" si="281"/>
        <v>297</v>
      </c>
      <c r="N4420" s="117">
        <f t="shared" si="281"/>
        <v>0</v>
      </c>
      <c r="O4420" s="117">
        <f t="shared" si="281"/>
        <v>0</v>
      </c>
      <c r="P4420" s="117">
        <f t="shared" si="281"/>
        <v>0</v>
      </c>
      <c r="U4420" s="141"/>
      <c r="Z4420" s="143"/>
      <c r="AA4420" s="143"/>
      <c r="AB4420" s="143"/>
      <c r="AC4420" s="37"/>
    </row>
    <row r="4421" spans="1:29">
      <c r="A4421" s="442"/>
      <c r="B4421" s="449" t="s">
        <v>746</v>
      </c>
      <c r="C4421" s="449"/>
      <c r="D4421" s="449"/>
      <c r="E4421" s="449"/>
      <c r="F4421" s="449"/>
      <c r="G4421" s="449"/>
      <c r="H4421" s="470">
        <f>H4420</f>
        <v>20790</v>
      </c>
      <c r="I4421" s="470"/>
      <c r="J4421" s="470"/>
      <c r="K4421" s="470"/>
      <c r="L4421" s="470"/>
      <c r="M4421" s="470"/>
      <c r="N4421" s="470"/>
      <c r="O4421" s="470"/>
      <c r="P4421" s="470"/>
      <c r="Z4421" s="143"/>
      <c r="AA4421" s="143"/>
      <c r="AB4421" s="143"/>
      <c r="AC4421" s="37"/>
    </row>
    <row r="4422" spans="1:29">
      <c r="A4422" s="442"/>
      <c r="B4422" s="449" t="s">
        <v>747</v>
      </c>
      <c r="C4422" s="449"/>
      <c r="D4422" s="449"/>
      <c r="E4422" s="449"/>
      <c r="F4422" s="449"/>
      <c r="G4422" s="449"/>
      <c r="H4422" s="470">
        <f>SUM(I4420:M4420)</f>
        <v>2970</v>
      </c>
      <c r="I4422" s="470"/>
      <c r="J4422" s="470"/>
      <c r="K4422" s="470"/>
      <c r="L4422" s="470"/>
      <c r="M4422" s="470"/>
      <c r="N4422" s="470"/>
      <c r="O4422" s="470"/>
      <c r="P4422" s="470"/>
      <c r="Z4422" s="143"/>
      <c r="AA4422" s="143"/>
      <c r="AB4422" s="143"/>
      <c r="AC4422" s="37"/>
    </row>
    <row r="4423" spans="1:29">
      <c r="A4423" s="442"/>
      <c r="B4423" s="449" t="s">
        <v>748</v>
      </c>
      <c r="C4423" s="449"/>
      <c r="D4423" s="449"/>
      <c r="E4423" s="449"/>
      <c r="F4423" s="449"/>
      <c r="G4423" s="449"/>
      <c r="H4423" s="470">
        <f>SUM(N4419:P4419)</f>
        <v>0</v>
      </c>
      <c r="I4423" s="470"/>
      <c r="J4423" s="470"/>
      <c r="K4423" s="470"/>
      <c r="L4423" s="470"/>
      <c r="M4423" s="470"/>
      <c r="N4423" s="470"/>
      <c r="O4423" s="470"/>
      <c r="P4423" s="470"/>
      <c r="Z4423" s="143"/>
      <c r="AA4423" s="143"/>
      <c r="AB4423" s="143"/>
      <c r="AC4423" s="37"/>
    </row>
    <row r="4424" spans="1:29">
      <c r="A4424" s="442"/>
      <c r="B4424" s="439" t="s">
        <v>721</v>
      </c>
      <c r="C4424" s="439"/>
      <c r="D4424" s="439"/>
      <c r="E4424" s="439"/>
      <c r="F4424" s="439"/>
      <c r="G4424" s="439"/>
      <c r="H4424" s="470">
        <f>SUM(H4421:P4423)</f>
        <v>23760</v>
      </c>
      <c r="I4424" s="470"/>
      <c r="J4424" s="470"/>
      <c r="K4424" s="470"/>
      <c r="L4424" s="470"/>
      <c r="M4424" s="470"/>
      <c r="N4424" s="470"/>
      <c r="O4424" s="470"/>
      <c r="P4424" s="470"/>
      <c r="Z4424" s="143"/>
      <c r="AA4424" s="143"/>
      <c r="AB4424" s="143"/>
      <c r="AC4424" s="37"/>
    </row>
    <row r="4425" spans="1:29">
      <c r="A4425" s="442"/>
      <c r="B4425" s="450" t="s">
        <v>749</v>
      </c>
      <c r="C4425" s="450"/>
      <c r="D4425" s="450"/>
      <c r="E4425" s="450"/>
      <c r="F4425" s="450"/>
      <c r="G4425" s="450"/>
      <c r="H4425" s="471">
        <f>H4424/G4407</f>
        <v>0.8</v>
      </c>
      <c r="I4425" s="471"/>
      <c r="J4425" s="471"/>
      <c r="K4425" s="471"/>
      <c r="L4425" s="471"/>
      <c r="M4425" s="471"/>
      <c r="N4425" s="471"/>
      <c r="O4425" s="471"/>
      <c r="P4425" s="471"/>
      <c r="Z4425" s="143"/>
      <c r="AA4425" s="143"/>
      <c r="AB4425" s="143"/>
      <c r="AC4425" s="37"/>
    </row>
    <row r="4426" spans="1:29" s="129" customFormat="1">
      <c r="A4426" s="121"/>
      <c r="B4426" s="121"/>
      <c r="C4426" s="121"/>
      <c r="D4426" s="121"/>
      <c r="E4426" s="121"/>
      <c r="F4426" s="122"/>
      <c r="G4426" s="122"/>
      <c r="H4426" s="123"/>
      <c r="I4426" s="124"/>
      <c r="J4426" s="124"/>
      <c r="K4426" s="124"/>
      <c r="L4426" s="125"/>
      <c r="M4426" s="125"/>
      <c r="N4426" s="127"/>
      <c r="O4426" s="127"/>
      <c r="P4426" s="127"/>
      <c r="Q4426" s="127"/>
      <c r="R4426" s="127"/>
      <c r="S4426" s="127"/>
      <c r="T4426" s="127"/>
      <c r="U4426" s="127"/>
      <c r="V4426" s="127"/>
      <c r="W4426" s="127"/>
      <c r="X4426" s="127"/>
      <c r="Y4426" s="127"/>
      <c r="Z4426" s="143"/>
      <c r="AA4426" s="143"/>
      <c r="AB4426" s="143"/>
      <c r="AC4426" s="37"/>
    </row>
    <row r="4427" spans="1:29" ht="15" customHeight="1">
      <c r="A4427" s="422" t="s">
        <v>678</v>
      </c>
      <c r="B4427" s="422" t="s">
        <v>679</v>
      </c>
      <c r="C4427" s="422" t="s">
        <v>680</v>
      </c>
      <c r="D4427" s="422" t="s">
        <v>681</v>
      </c>
      <c r="E4427" s="422" t="s">
        <v>682</v>
      </c>
      <c r="F4427" s="423" t="s">
        <v>683</v>
      </c>
      <c r="G4427" s="423" t="s">
        <v>684</v>
      </c>
      <c r="H4427" s="138">
        <v>0.55000000000000004</v>
      </c>
      <c r="I4427" s="451">
        <v>0.25</v>
      </c>
      <c r="J4427" s="451"/>
      <c r="K4427" s="444">
        <v>0.1</v>
      </c>
      <c r="L4427" s="444"/>
      <c r="M4427" s="139">
        <v>0.1</v>
      </c>
      <c r="N4427" s="102"/>
      <c r="O4427" s="102"/>
      <c r="P4427" s="102"/>
      <c r="Z4427" s="143"/>
      <c r="AA4427" s="143"/>
      <c r="AB4427" s="143"/>
      <c r="AC4427" s="37"/>
    </row>
    <row r="4428" spans="1:29" ht="14.25" customHeight="1">
      <c r="A4428" s="422"/>
      <c r="B4428" s="422"/>
      <c r="C4428" s="422"/>
      <c r="D4428" s="422"/>
      <c r="E4428" s="422"/>
      <c r="F4428" s="422"/>
      <c r="G4428" s="422"/>
      <c r="H4428" s="445" t="s">
        <v>727</v>
      </c>
      <c r="I4428" s="452" t="s">
        <v>728</v>
      </c>
      <c r="J4428" s="452"/>
      <c r="K4428" s="446" t="s">
        <v>729</v>
      </c>
      <c r="L4428" s="446"/>
      <c r="M4428" s="447" t="s">
        <v>730</v>
      </c>
      <c r="N4428" s="102"/>
      <c r="O4428" s="102"/>
      <c r="P4428" s="102"/>
      <c r="Z4428" s="143"/>
      <c r="AA4428" s="143"/>
      <c r="AB4428" s="143"/>
      <c r="AC4428" s="37"/>
    </row>
    <row r="4429" spans="1:29" ht="67.5" customHeight="1">
      <c r="A4429" s="442" t="s">
        <v>540</v>
      </c>
      <c r="B4429" s="525" t="s">
        <v>1104</v>
      </c>
      <c r="C4429" s="428">
        <v>2</v>
      </c>
      <c r="D4429" s="428">
        <v>2</v>
      </c>
      <c r="E4429" s="474" t="s">
        <v>618</v>
      </c>
      <c r="F4429" s="429">
        <v>11355</v>
      </c>
      <c r="G4429" s="429">
        <v>22710</v>
      </c>
      <c r="H4429" s="445"/>
      <c r="I4429" s="154" t="s">
        <v>816</v>
      </c>
      <c r="J4429" s="154" t="s">
        <v>817</v>
      </c>
      <c r="K4429" s="144" t="s">
        <v>736</v>
      </c>
      <c r="L4429" s="144" t="s">
        <v>737</v>
      </c>
      <c r="M4429" s="447"/>
      <c r="N4429" s="102"/>
      <c r="O4429" s="102"/>
      <c r="P4429" s="102"/>
      <c r="Z4429" s="143"/>
      <c r="AA4429" s="143"/>
      <c r="AB4429" s="143"/>
      <c r="AC4429" s="37"/>
    </row>
    <row r="4430" spans="1:29" ht="39" customHeight="1">
      <c r="A4430" s="442"/>
      <c r="B4430" s="525"/>
      <c r="C4430" s="525"/>
      <c r="D4430" s="525"/>
      <c r="E4430" s="525"/>
      <c r="F4430" s="525"/>
      <c r="G4430" s="525"/>
      <c r="H4430" s="525"/>
      <c r="I4430" s="153">
        <v>0.4</v>
      </c>
      <c r="J4430" s="153">
        <v>0.6</v>
      </c>
      <c r="K4430" s="144">
        <v>0.9</v>
      </c>
      <c r="L4430" s="144">
        <v>0.1</v>
      </c>
      <c r="M4430" s="447"/>
      <c r="N4430" s="102"/>
      <c r="O4430" s="102"/>
      <c r="P4430" s="102"/>
      <c r="Z4430" s="143"/>
      <c r="AA4430" s="143"/>
      <c r="AB4430" s="143"/>
      <c r="AC4430" s="37"/>
    </row>
    <row r="4431" spans="1:29">
      <c r="A4431" s="442"/>
      <c r="B4431" s="432" t="s">
        <v>813</v>
      </c>
      <c r="C4431" s="432"/>
      <c r="D4431" s="432"/>
      <c r="E4431" s="432"/>
      <c r="F4431" s="432"/>
      <c r="G4431" s="432"/>
      <c r="H4431" s="158">
        <v>2</v>
      </c>
      <c r="I4431" s="115"/>
      <c r="J4431" s="115"/>
      <c r="K4431" s="115"/>
      <c r="L4431" s="115"/>
      <c r="M4431" s="115"/>
      <c r="N4431" s="102"/>
      <c r="O4431" s="102"/>
      <c r="P4431" s="102"/>
      <c r="Z4431" s="143"/>
      <c r="AA4431" s="143"/>
      <c r="AB4431" s="143"/>
      <c r="AC4431" s="37"/>
    </row>
    <row r="4432" spans="1:29">
      <c r="A4432" s="442"/>
      <c r="B4432" s="433" t="s">
        <v>814</v>
      </c>
      <c r="C4432" s="433"/>
      <c r="D4432" s="433"/>
      <c r="E4432" s="433"/>
      <c r="F4432" s="433"/>
      <c r="G4432" s="433"/>
      <c r="H4432" s="157">
        <f>(H4431/C4429)*G4429*H4427</f>
        <v>12490.500000000002</v>
      </c>
      <c r="I4432" s="115"/>
      <c r="J4432" s="115"/>
      <c r="K4432" s="115"/>
      <c r="L4432" s="115"/>
      <c r="M4432" s="115"/>
      <c r="N4432" s="102"/>
      <c r="O4432" s="102"/>
      <c r="P4432" s="102"/>
      <c r="Z4432" s="143"/>
      <c r="AA4432" s="143"/>
      <c r="AB4432" s="143"/>
      <c r="AC4432" s="37"/>
    </row>
    <row r="4433" spans="1:29">
      <c r="A4433" s="442"/>
      <c r="B4433" s="432" t="s">
        <v>760</v>
      </c>
      <c r="C4433" s="432"/>
      <c r="D4433" s="432"/>
      <c r="E4433" s="432"/>
      <c r="F4433" s="432"/>
      <c r="G4433" s="432"/>
      <c r="H4433" s="115"/>
      <c r="I4433" s="115"/>
      <c r="J4433" s="115"/>
      <c r="K4433" s="170">
        <v>2</v>
      </c>
      <c r="L4433" s="170">
        <v>2</v>
      </c>
      <c r="M4433" s="115"/>
      <c r="N4433" s="102"/>
      <c r="O4433" s="102"/>
      <c r="P4433" s="102"/>
      <c r="Z4433" s="143"/>
      <c r="AA4433" s="143"/>
      <c r="AB4433" s="143"/>
      <c r="AC4433" s="37"/>
    </row>
    <row r="4434" spans="1:29">
      <c r="A4434" s="442"/>
      <c r="B4434" s="433" t="s">
        <v>761</v>
      </c>
      <c r="C4434" s="433"/>
      <c r="D4434" s="433"/>
      <c r="E4434" s="433"/>
      <c r="F4434" s="433"/>
      <c r="G4434" s="433"/>
      <c r="H4434" s="115"/>
      <c r="I4434" s="115"/>
      <c r="J4434" s="115"/>
      <c r="K4434" s="157">
        <f>(K4433/C4429)*G4429*K4427*K4430</f>
        <v>2043.9</v>
      </c>
      <c r="L4434" s="157">
        <f>(L4433/C4429)*G4429*K4427*L4430</f>
        <v>227.10000000000002</v>
      </c>
      <c r="M4434" s="119"/>
      <c r="N4434" s="102"/>
      <c r="O4434" s="102"/>
      <c r="P4434" s="102"/>
      <c r="Z4434" s="143"/>
      <c r="AA4434" s="143"/>
      <c r="AB4434" s="143"/>
      <c r="AC4434" s="37"/>
    </row>
    <row r="4435" spans="1:29">
      <c r="A4435" s="442"/>
      <c r="B4435" s="432" t="s">
        <v>740</v>
      </c>
      <c r="C4435" s="432"/>
      <c r="D4435" s="432"/>
      <c r="E4435" s="432"/>
      <c r="F4435" s="432"/>
      <c r="G4435" s="432"/>
      <c r="H4435" s="115"/>
      <c r="I4435" s="130">
        <v>2</v>
      </c>
      <c r="J4435" s="130">
        <v>2</v>
      </c>
      <c r="K4435" s="115"/>
      <c r="L4435" s="115"/>
      <c r="M4435" s="115"/>
      <c r="N4435" s="102"/>
      <c r="O4435" s="102"/>
      <c r="P4435" s="102"/>
      <c r="Z4435" s="143"/>
      <c r="AA4435" s="143"/>
      <c r="AB4435" s="143"/>
      <c r="AC4435" s="37"/>
    </row>
    <row r="4436" spans="1:29">
      <c r="A4436" s="442"/>
      <c r="B4436" s="433" t="s">
        <v>741</v>
      </c>
      <c r="C4436" s="433"/>
      <c r="D4436" s="433"/>
      <c r="E4436" s="433"/>
      <c r="F4436" s="433"/>
      <c r="G4436" s="433"/>
      <c r="H4436" s="115"/>
      <c r="I4436" s="157">
        <f>(I4435/C4429)*G4429*I4427*I4430</f>
        <v>2271</v>
      </c>
      <c r="J4436" s="157">
        <f>(J4435/C4429)*G4429*I4427*J4430</f>
        <v>3406.5</v>
      </c>
      <c r="K4436" s="115"/>
      <c r="L4436" s="115"/>
      <c r="M4436" s="115"/>
      <c r="N4436" s="102"/>
      <c r="O4436" s="102"/>
      <c r="P4436" s="102"/>
      <c r="Z4436" s="143"/>
      <c r="AA4436" s="143"/>
      <c r="AB4436" s="143"/>
      <c r="AC4436" s="37"/>
    </row>
    <row r="4437" spans="1:29">
      <c r="A4437" s="442"/>
      <c r="B4437" s="432" t="s">
        <v>764</v>
      </c>
      <c r="C4437" s="432"/>
      <c r="D4437" s="432"/>
      <c r="E4437" s="432"/>
      <c r="F4437" s="432"/>
      <c r="G4437" s="432"/>
      <c r="H4437" s="115"/>
      <c r="I4437" s="115"/>
      <c r="J4437" s="115"/>
      <c r="K4437" s="115"/>
      <c r="L4437" s="115"/>
      <c r="M4437" s="170">
        <v>2</v>
      </c>
      <c r="N4437" s="102"/>
      <c r="O4437" s="102"/>
      <c r="P4437" s="102"/>
      <c r="Z4437" s="143"/>
      <c r="AA4437" s="143"/>
      <c r="AB4437" s="143"/>
      <c r="AC4437" s="37"/>
    </row>
    <row r="4438" spans="1:29">
      <c r="A4438" s="442"/>
      <c r="B4438" s="433" t="s">
        <v>765</v>
      </c>
      <c r="C4438" s="433"/>
      <c r="D4438" s="433"/>
      <c r="E4438" s="433"/>
      <c r="F4438" s="433"/>
      <c r="G4438" s="433"/>
      <c r="H4438" s="115"/>
      <c r="I4438" s="115"/>
      <c r="J4438" s="115"/>
      <c r="K4438" s="115"/>
      <c r="L4438" s="115"/>
      <c r="M4438" s="157">
        <f>(M4437/D4429)*G4429*M4427</f>
        <v>2271</v>
      </c>
      <c r="N4438" s="102"/>
      <c r="O4438" s="102"/>
      <c r="P4438" s="102"/>
      <c r="Z4438" s="143"/>
      <c r="AA4438" s="143"/>
      <c r="AB4438" s="143"/>
      <c r="AC4438" s="37"/>
    </row>
    <row r="4439" spans="1:29">
      <c r="A4439" s="442"/>
      <c r="B4439" s="432"/>
      <c r="C4439" s="432"/>
      <c r="D4439" s="432"/>
      <c r="E4439" s="432"/>
      <c r="F4439" s="432"/>
      <c r="G4439" s="432"/>
      <c r="H4439" s="115"/>
      <c r="I4439" s="115"/>
      <c r="J4439" s="115"/>
      <c r="K4439" s="115"/>
      <c r="L4439" s="115"/>
      <c r="M4439" s="115"/>
      <c r="N4439" s="102"/>
      <c r="O4439" s="102"/>
      <c r="P4439" s="102"/>
      <c r="Z4439" s="143"/>
      <c r="AA4439" s="143"/>
      <c r="AB4439" s="143"/>
      <c r="AC4439" s="37"/>
    </row>
    <row r="4440" spans="1:29">
      <c r="A4440" s="442"/>
      <c r="B4440" s="433"/>
      <c r="C4440" s="433"/>
      <c r="D4440" s="433"/>
      <c r="E4440" s="433"/>
      <c r="F4440" s="433"/>
      <c r="G4440" s="433"/>
      <c r="H4440" s="115"/>
      <c r="I4440" s="115"/>
      <c r="J4440" s="115"/>
      <c r="K4440" s="115"/>
      <c r="L4440" s="115"/>
      <c r="M4440" s="115"/>
      <c r="N4440" s="102"/>
      <c r="O4440" s="102"/>
      <c r="P4440" s="102"/>
      <c r="Z4440" s="143"/>
      <c r="AA4440" s="143"/>
      <c r="AB4440" s="143"/>
      <c r="AC4440" s="37"/>
    </row>
    <row r="4441" spans="1:29">
      <c r="A4441" s="442"/>
      <c r="B4441" s="448" t="s">
        <v>720</v>
      </c>
      <c r="C4441" s="448"/>
      <c r="D4441" s="448"/>
      <c r="E4441" s="448"/>
      <c r="F4441" s="448"/>
      <c r="G4441" s="448"/>
      <c r="H4441" s="152">
        <f t="shared" ref="H4441:M4442" si="282">H4431+H4433+H4435+H4437+H4439</f>
        <v>2</v>
      </c>
      <c r="I4441" s="152">
        <f t="shared" si="282"/>
        <v>2</v>
      </c>
      <c r="J4441" s="152">
        <f t="shared" si="282"/>
        <v>2</v>
      </c>
      <c r="K4441" s="152">
        <f t="shared" si="282"/>
        <v>2</v>
      </c>
      <c r="L4441" s="152">
        <f t="shared" si="282"/>
        <v>2</v>
      </c>
      <c r="M4441" s="152">
        <f t="shared" si="282"/>
        <v>2</v>
      </c>
      <c r="N4441" s="102"/>
      <c r="O4441" s="102"/>
      <c r="P4441" s="102"/>
      <c r="Z4441" s="143"/>
      <c r="AA4441" s="143"/>
      <c r="AB4441" s="143"/>
      <c r="AC4441" s="37"/>
    </row>
    <row r="4442" spans="1:29">
      <c r="A4442" s="442"/>
      <c r="B4442" s="439" t="s">
        <v>695</v>
      </c>
      <c r="C4442" s="439"/>
      <c r="D4442" s="439"/>
      <c r="E4442" s="439"/>
      <c r="F4442" s="439"/>
      <c r="G4442" s="439"/>
      <c r="H4442" s="117">
        <f t="shared" si="282"/>
        <v>12490.500000000002</v>
      </c>
      <c r="I4442" s="117">
        <f t="shared" si="282"/>
        <v>2271</v>
      </c>
      <c r="J4442" s="117">
        <f t="shared" si="282"/>
        <v>3406.5</v>
      </c>
      <c r="K4442" s="117">
        <f t="shared" si="282"/>
        <v>2043.9</v>
      </c>
      <c r="L4442" s="117">
        <f t="shared" si="282"/>
        <v>227.10000000000002</v>
      </c>
      <c r="M4442" s="117">
        <f t="shared" si="282"/>
        <v>2271</v>
      </c>
      <c r="N4442" s="102"/>
      <c r="O4442" s="102"/>
      <c r="P4442" s="102"/>
      <c r="Q4442" s="141"/>
      <c r="Z4442" s="143"/>
      <c r="AA4442" s="143"/>
      <c r="AB4442" s="143"/>
      <c r="AC4442" s="37"/>
    </row>
    <row r="4443" spans="1:29">
      <c r="A4443" s="442"/>
      <c r="B4443" s="449" t="s">
        <v>746</v>
      </c>
      <c r="C4443" s="449"/>
      <c r="D4443" s="449"/>
      <c r="E4443" s="449"/>
      <c r="F4443" s="449"/>
      <c r="G4443" s="449"/>
      <c r="H4443" s="440">
        <f>SUM(H4442)</f>
        <v>12490.500000000002</v>
      </c>
      <c r="I4443" s="440"/>
      <c r="J4443" s="440"/>
      <c r="K4443" s="440"/>
      <c r="L4443" s="440"/>
      <c r="M4443" s="440"/>
      <c r="N4443" s="102"/>
      <c r="O4443" s="102"/>
      <c r="P4443" s="102"/>
      <c r="Z4443" s="143"/>
      <c r="AA4443" s="143"/>
      <c r="AB4443" s="143"/>
      <c r="AC4443" s="37"/>
    </row>
    <row r="4444" spans="1:29">
      <c r="A4444" s="442"/>
      <c r="B4444" s="449" t="s">
        <v>747</v>
      </c>
      <c r="C4444" s="449"/>
      <c r="D4444" s="449"/>
      <c r="E4444" s="449"/>
      <c r="F4444" s="449"/>
      <c r="G4444" s="449"/>
      <c r="H4444" s="440">
        <f>SUM(I4442:J4442)</f>
        <v>5677.5</v>
      </c>
      <c r="I4444" s="440"/>
      <c r="J4444" s="440"/>
      <c r="K4444" s="440"/>
      <c r="L4444" s="440"/>
      <c r="M4444" s="440"/>
      <c r="N4444" s="102"/>
      <c r="O4444" s="102"/>
      <c r="P4444" s="102"/>
      <c r="Z4444" s="143"/>
      <c r="AA4444" s="143"/>
      <c r="AB4444" s="143"/>
      <c r="AC4444" s="37"/>
    </row>
    <row r="4445" spans="1:29">
      <c r="A4445" s="442"/>
      <c r="B4445" s="449" t="s">
        <v>748</v>
      </c>
      <c r="C4445" s="449"/>
      <c r="D4445" s="449"/>
      <c r="E4445" s="449"/>
      <c r="F4445" s="449"/>
      <c r="G4445" s="449"/>
      <c r="H4445" s="440">
        <f>SUM(K4442:M4442)</f>
        <v>4542</v>
      </c>
      <c r="I4445" s="440"/>
      <c r="J4445" s="440"/>
      <c r="K4445" s="440"/>
      <c r="L4445" s="440"/>
      <c r="M4445" s="440"/>
      <c r="N4445" s="102"/>
      <c r="O4445" s="102"/>
      <c r="P4445" s="102"/>
      <c r="Z4445" s="143"/>
      <c r="AA4445" s="143"/>
      <c r="AB4445" s="143"/>
      <c r="AC4445" s="37"/>
    </row>
    <row r="4446" spans="1:29">
      <c r="A4446" s="442"/>
      <c r="B4446" s="439" t="s">
        <v>721</v>
      </c>
      <c r="C4446" s="439"/>
      <c r="D4446" s="439"/>
      <c r="E4446" s="439"/>
      <c r="F4446" s="439"/>
      <c r="G4446" s="439"/>
      <c r="H4446" s="440">
        <f>SUM(H4443:O4445)</f>
        <v>22710</v>
      </c>
      <c r="I4446" s="440"/>
      <c r="J4446" s="440"/>
      <c r="K4446" s="440"/>
      <c r="L4446" s="440"/>
      <c r="M4446" s="440"/>
      <c r="N4446" s="102"/>
      <c r="O4446" s="102"/>
      <c r="P4446" s="102"/>
      <c r="Z4446" s="143"/>
      <c r="AA4446" s="143"/>
      <c r="AB4446" s="143"/>
      <c r="AC4446" s="37"/>
    </row>
    <row r="4447" spans="1:29">
      <c r="A4447" s="442"/>
      <c r="B4447" s="450" t="s">
        <v>749</v>
      </c>
      <c r="C4447" s="450"/>
      <c r="D4447" s="450"/>
      <c r="E4447" s="450"/>
      <c r="F4447" s="450"/>
      <c r="G4447" s="450"/>
      <c r="H4447" s="443">
        <f>H4446/G4429</f>
        <v>1</v>
      </c>
      <c r="I4447" s="443"/>
      <c r="J4447" s="443"/>
      <c r="K4447" s="443"/>
      <c r="L4447" s="443"/>
      <c r="M4447" s="443"/>
      <c r="N4447" s="102"/>
      <c r="O4447" s="102"/>
      <c r="P4447" s="102"/>
      <c r="R4447" s="141"/>
      <c r="Z4447" s="143"/>
      <c r="AA4447" s="143"/>
      <c r="AB4447" s="143"/>
      <c r="AC4447" s="37"/>
    </row>
    <row r="4448" spans="1:29" s="129" customFormat="1">
      <c r="A4448" s="121"/>
      <c r="B4448" s="121"/>
      <c r="C4448" s="121"/>
      <c r="D4448" s="121"/>
      <c r="E4448" s="121"/>
      <c r="F4448" s="122"/>
      <c r="G4448" s="122"/>
      <c r="H4448" s="123"/>
      <c r="I4448" s="124"/>
      <c r="J4448" s="124"/>
      <c r="K4448" s="124"/>
      <c r="L4448" s="125"/>
      <c r="M4448" s="125"/>
      <c r="N4448" s="127"/>
      <c r="O4448" s="127"/>
      <c r="P4448" s="127"/>
      <c r="Q4448" s="127"/>
      <c r="R4448" s="127"/>
      <c r="S4448" s="189"/>
      <c r="T4448" s="127"/>
      <c r="U4448" s="127"/>
      <c r="V4448" s="127"/>
      <c r="W4448" s="127"/>
      <c r="X4448" s="127"/>
      <c r="Y4448" s="127"/>
      <c r="Z4448" s="143"/>
      <c r="AA4448" s="143"/>
      <c r="AB4448" s="143"/>
      <c r="AC4448" s="37"/>
    </row>
    <row r="4449" spans="1:29" ht="32.25" customHeight="1">
      <c r="A4449" s="422" t="s">
        <v>678</v>
      </c>
      <c r="B4449" s="422" t="s">
        <v>679</v>
      </c>
      <c r="C4449" s="422" t="s">
        <v>680</v>
      </c>
      <c r="D4449" s="422" t="s">
        <v>681</v>
      </c>
      <c r="E4449" s="422" t="s">
        <v>682</v>
      </c>
      <c r="F4449" s="423" t="s">
        <v>683</v>
      </c>
      <c r="G4449" s="423" t="s">
        <v>684</v>
      </c>
      <c r="H4449" s="476">
        <v>0.15</v>
      </c>
      <c r="I4449" s="476"/>
      <c r="J4449" s="476"/>
      <c r="K4449" s="476"/>
      <c r="L4449" s="498">
        <v>0.65</v>
      </c>
      <c r="M4449" s="498"/>
      <c r="N4449" s="498"/>
      <c r="O4449" s="498"/>
      <c r="P4449" s="498"/>
      <c r="Q4449" s="498"/>
      <c r="R4449" s="498"/>
      <c r="S4449" s="498"/>
      <c r="T4449" s="498"/>
      <c r="U4449" s="498"/>
      <c r="V4449" s="444">
        <v>0.1</v>
      </c>
      <c r="W4449" s="444"/>
      <c r="X4449" s="139">
        <v>0.1</v>
      </c>
      <c r="Z4449" s="143"/>
      <c r="AA4449" s="143"/>
      <c r="AB4449" s="143"/>
      <c r="AC4449" s="37"/>
    </row>
    <row r="4450" spans="1:29" ht="36" customHeight="1">
      <c r="A4450" s="422"/>
      <c r="B4450" s="422"/>
      <c r="C4450" s="422"/>
      <c r="D4450" s="422"/>
      <c r="E4450" s="422"/>
      <c r="F4450" s="422"/>
      <c r="G4450" s="422"/>
      <c r="H4450" s="476" t="s">
        <v>727</v>
      </c>
      <c r="I4450" s="476"/>
      <c r="J4450" s="476"/>
      <c r="K4450" s="476"/>
      <c r="L4450" s="153">
        <v>0.05</v>
      </c>
      <c r="M4450" s="451">
        <v>0.75</v>
      </c>
      <c r="N4450" s="451"/>
      <c r="O4450" s="451"/>
      <c r="P4450" s="451"/>
      <c r="Q4450" s="451"/>
      <c r="R4450" s="451"/>
      <c r="S4450" s="153">
        <v>0.1</v>
      </c>
      <c r="T4450" s="153">
        <v>0.05</v>
      </c>
      <c r="U4450" s="153">
        <v>0.05</v>
      </c>
      <c r="V4450" s="446" t="s">
        <v>729</v>
      </c>
      <c r="W4450" s="446"/>
      <c r="X4450" s="447" t="s">
        <v>730</v>
      </c>
      <c r="Z4450" s="143"/>
      <c r="AA4450" s="143"/>
      <c r="AB4450" s="143"/>
      <c r="AC4450" s="37"/>
    </row>
    <row r="4451" spans="1:29" ht="41.25" customHeight="1">
      <c r="A4451" s="442" t="s">
        <v>542</v>
      </c>
      <c r="B4451" s="427" t="s">
        <v>1019</v>
      </c>
      <c r="C4451" s="428">
        <v>1</v>
      </c>
      <c r="D4451" s="428">
        <v>1</v>
      </c>
      <c r="E4451" s="427" t="s">
        <v>618</v>
      </c>
      <c r="F4451" s="429">
        <v>2340000</v>
      </c>
      <c r="G4451" s="429">
        <v>2340000</v>
      </c>
      <c r="H4451" s="161" t="s">
        <v>824</v>
      </c>
      <c r="I4451" s="161" t="s">
        <v>637</v>
      </c>
      <c r="J4451" s="161" t="s">
        <v>638</v>
      </c>
      <c r="K4451" s="161" t="s">
        <v>825</v>
      </c>
      <c r="L4451" s="452" t="s">
        <v>990</v>
      </c>
      <c r="M4451" s="451" t="s">
        <v>1105</v>
      </c>
      <c r="N4451" s="451"/>
      <c r="O4451" s="451"/>
      <c r="P4451" s="451"/>
      <c r="Q4451" s="451"/>
      <c r="R4451" s="451"/>
      <c r="S4451" s="452" t="s">
        <v>1106</v>
      </c>
      <c r="T4451" s="452" t="s">
        <v>797</v>
      </c>
      <c r="U4451" s="452" t="s">
        <v>825</v>
      </c>
      <c r="V4451" s="144" t="s">
        <v>736</v>
      </c>
      <c r="W4451" s="144" t="s">
        <v>737</v>
      </c>
      <c r="X4451" s="447"/>
      <c r="Z4451" s="143"/>
      <c r="AA4451" s="143"/>
      <c r="AB4451" s="143"/>
      <c r="AC4451" s="37"/>
    </row>
    <row r="4452" spans="1:29" ht="66" customHeight="1">
      <c r="A4452" s="442"/>
      <c r="B4452" s="427"/>
      <c r="C4452" s="427"/>
      <c r="D4452" s="427"/>
      <c r="E4452" s="427"/>
      <c r="F4452" s="427"/>
      <c r="G4452" s="427"/>
      <c r="H4452" s="161">
        <v>0.2</v>
      </c>
      <c r="I4452" s="161">
        <v>0.3</v>
      </c>
      <c r="J4452" s="161">
        <v>0.1</v>
      </c>
      <c r="K4452" s="161">
        <v>0.4</v>
      </c>
      <c r="L4452" s="452"/>
      <c r="M4452" s="153" t="s">
        <v>826</v>
      </c>
      <c r="N4452" s="153" t="s">
        <v>809</v>
      </c>
      <c r="O4452" s="153" t="s">
        <v>824</v>
      </c>
      <c r="P4452" s="153" t="s">
        <v>827</v>
      </c>
      <c r="Q4452" s="153" t="s">
        <v>638</v>
      </c>
      <c r="R4452" s="153" t="s">
        <v>1020</v>
      </c>
      <c r="S4452" s="452"/>
      <c r="T4452" s="452"/>
      <c r="U4452" s="452"/>
      <c r="V4452" s="446">
        <v>0.9</v>
      </c>
      <c r="W4452" s="446">
        <v>0.1</v>
      </c>
      <c r="X4452" s="447"/>
      <c r="Z4452" s="143"/>
      <c r="AC4452" s="37"/>
    </row>
    <row r="4453" spans="1:29" ht="30" customHeight="1">
      <c r="A4453" s="442"/>
      <c r="B4453" s="240"/>
      <c r="C4453" s="289"/>
      <c r="D4453" s="289"/>
      <c r="E4453" s="241"/>
      <c r="F4453" s="242"/>
      <c r="G4453" s="243"/>
      <c r="H4453" s="161"/>
      <c r="I4453" s="161"/>
      <c r="J4453" s="161"/>
      <c r="K4453" s="161"/>
      <c r="L4453" s="452"/>
      <c r="M4453" s="153">
        <v>0.03</v>
      </c>
      <c r="N4453" s="153">
        <v>0.1</v>
      </c>
      <c r="O4453" s="153">
        <v>0.25</v>
      </c>
      <c r="P4453" s="153">
        <v>0.2</v>
      </c>
      <c r="Q4453" s="153">
        <v>0.1</v>
      </c>
      <c r="R4453" s="153">
        <v>0.32</v>
      </c>
      <c r="S4453" s="452"/>
      <c r="T4453" s="452"/>
      <c r="U4453" s="452"/>
      <c r="V4453" s="452"/>
      <c r="W4453" s="452"/>
      <c r="X4453" s="145"/>
      <c r="Z4453" s="143"/>
      <c r="AC4453" s="37"/>
    </row>
    <row r="4454" spans="1:29">
      <c r="A4454" s="442"/>
      <c r="B4454" s="432" t="s">
        <v>758</v>
      </c>
      <c r="C4454" s="432"/>
      <c r="D4454" s="432"/>
      <c r="E4454" s="432"/>
      <c r="F4454" s="432"/>
      <c r="G4454" s="432"/>
      <c r="H4454" s="112"/>
      <c r="I4454" s="112"/>
      <c r="J4454" s="112"/>
      <c r="K4454" s="115"/>
      <c r="L4454" s="130">
        <v>1</v>
      </c>
      <c r="M4454" s="130">
        <v>1</v>
      </c>
      <c r="N4454" s="130">
        <v>1</v>
      </c>
      <c r="O4454" s="130">
        <v>1</v>
      </c>
      <c r="P4454" s="115"/>
      <c r="Q4454" s="115"/>
      <c r="R4454" s="115"/>
      <c r="S4454" s="115"/>
      <c r="T4454" s="115"/>
      <c r="U4454" s="115"/>
      <c r="V4454" s="115"/>
      <c r="W4454" s="115"/>
      <c r="X4454" s="115"/>
      <c r="AC4454" s="37"/>
    </row>
    <row r="4455" spans="1:29">
      <c r="A4455" s="442"/>
      <c r="B4455" s="433" t="s">
        <v>759</v>
      </c>
      <c r="C4455" s="433"/>
      <c r="D4455" s="433"/>
      <c r="E4455" s="433"/>
      <c r="F4455" s="433"/>
      <c r="G4455" s="433"/>
      <c r="H4455" s="115"/>
      <c r="I4455" s="115"/>
      <c r="J4455" s="115"/>
      <c r="K4455" s="115"/>
      <c r="L4455" s="246">
        <f>(L4454/C4451)*G4451*L4449*L4450</f>
        <v>76050</v>
      </c>
      <c r="M4455" s="246">
        <f>(M4454/C4451)*G4451*L4449*M4450*M4453</f>
        <v>34222.5</v>
      </c>
      <c r="N4455" s="246">
        <f>(N4454/C4451)*G4451*L4449*M4450*N4453</f>
        <v>114075</v>
      </c>
      <c r="O4455" s="246">
        <f>(O4454/C4451)*G4451*L4449*M4450*O4453</f>
        <v>285187.5</v>
      </c>
      <c r="P4455" s="119"/>
      <c r="Q4455" s="115"/>
      <c r="R4455" s="115"/>
      <c r="S4455" s="115"/>
      <c r="T4455" s="115"/>
      <c r="U4455" s="115"/>
      <c r="V4455" s="115"/>
      <c r="W4455" s="115"/>
      <c r="X4455" s="115"/>
      <c r="AC4455" s="37"/>
    </row>
    <row r="4456" spans="1:29">
      <c r="A4456" s="442"/>
      <c r="B4456" s="432" t="s">
        <v>828</v>
      </c>
      <c r="C4456" s="432"/>
      <c r="D4456" s="432"/>
      <c r="E4456" s="432"/>
      <c r="F4456" s="432"/>
      <c r="G4456" s="432"/>
      <c r="H4456" s="158">
        <v>1</v>
      </c>
      <c r="I4456" s="158">
        <v>1</v>
      </c>
      <c r="J4456" s="115"/>
      <c r="K4456" s="115"/>
      <c r="L4456" s="115"/>
      <c r="M4456" s="115"/>
      <c r="N4456" s="115"/>
      <c r="O4456" s="115"/>
      <c r="P4456" s="130">
        <v>1</v>
      </c>
      <c r="Q4456" s="115"/>
      <c r="R4456" s="115"/>
      <c r="S4456" s="115"/>
      <c r="T4456" s="115"/>
      <c r="U4456" s="115"/>
      <c r="V4456" s="115"/>
      <c r="W4456" s="115"/>
      <c r="X4456" s="115"/>
      <c r="AC4456" s="37"/>
    </row>
    <row r="4457" spans="1:29">
      <c r="A4457" s="442"/>
      <c r="B4457" s="433" t="s">
        <v>829</v>
      </c>
      <c r="C4457" s="433"/>
      <c r="D4457" s="433"/>
      <c r="E4457" s="433"/>
      <c r="F4457" s="433"/>
      <c r="G4457" s="433"/>
      <c r="H4457" s="246">
        <f>(H4456/C4451)*G4451*H4449*H4452</f>
        <v>70200</v>
      </c>
      <c r="I4457" s="246">
        <f>(I4456/C4451)*G4451*H4449*I4452</f>
        <v>105300</v>
      </c>
      <c r="J4457" s="119"/>
      <c r="K4457" s="115"/>
      <c r="L4457" s="115"/>
      <c r="M4457" s="115"/>
      <c r="N4457" s="115"/>
      <c r="O4457" s="115"/>
      <c r="P4457" s="246">
        <f>(P4456/C4451)*G4451*L4449*M4450*P4453</f>
        <v>228150</v>
      </c>
      <c r="Q4457" s="115"/>
      <c r="R4457" s="115"/>
      <c r="S4457" s="115"/>
      <c r="T4457" s="115"/>
      <c r="U4457" s="115"/>
      <c r="V4457" s="115"/>
      <c r="W4457" s="115"/>
      <c r="X4457" s="115"/>
      <c r="AC4457" s="37"/>
    </row>
    <row r="4458" spans="1:29">
      <c r="A4458" s="442"/>
      <c r="B4458" s="432" t="s">
        <v>781</v>
      </c>
      <c r="C4458" s="432"/>
      <c r="D4458" s="432"/>
      <c r="E4458" s="432"/>
      <c r="F4458" s="432"/>
      <c r="G4458" s="432"/>
      <c r="H4458" s="115"/>
      <c r="I4458" s="115"/>
      <c r="J4458" s="115"/>
      <c r="K4458" s="115"/>
      <c r="L4458" s="115"/>
      <c r="M4458" s="115"/>
      <c r="N4458" s="115"/>
      <c r="O4458" s="115"/>
      <c r="P4458" s="115"/>
      <c r="Q4458" s="130">
        <v>1</v>
      </c>
      <c r="R4458" s="115"/>
      <c r="S4458" s="115"/>
      <c r="T4458" s="115"/>
      <c r="U4458" s="115"/>
      <c r="V4458" s="115"/>
      <c r="W4458" s="115"/>
      <c r="X4458" s="115"/>
      <c r="AC4458" s="37"/>
    </row>
    <row r="4459" spans="1:29">
      <c r="A4459" s="442"/>
      <c r="B4459" s="433" t="s">
        <v>782</v>
      </c>
      <c r="C4459" s="433"/>
      <c r="D4459" s="433"/>
      <c r="E4459" s="433"/>
      <c r="F4459" s="433"/>
      <c r="G4459" s="433"/>
      <c r="H4459" s="115"/>
      <c r="I4459" s="115"/>
      <c r="J4459" s="115"/>
      <c r="K4459" s="115"/>
      <c r="L4459" s="115"/>
      <c r="M4459" s="115"/>
      <c r="N4459" s="115"/>
      <c r="O4459" s="115"/>
      <c r="P4459" s="115"/>
      <c r="Q4459" s="246">
        <f>(Q4458/C4451)*G4451*L4449*M4450*Q4453</f>
        <v>114075</v>
      </c>
      <c r="R4459" s="115"/>
      <c r="S4459" s="115"/>
      <c r="T4459" s="115"/>
      <c r="U4459" s="115"/>
      <c r="V4459" s="115"/>
      <c r="W4459" s="115"/>
      <c r="X4459" s="115"/>
      <c r="AC4459" s="37"/>
    </row>
    <row r="4460" spans="1:29">
      <c r="A4460" s="442"/>
      <c r="B4460" s="432" t="s">
        <v>760</v>
      </c>
      <c r="C4460" s="432"/>
      <c r="D4460" s="432"/>
      <c r="E4460" s="432"/>
      <c r="F4460" s="432"/>
      <c r="G4460" s="432"/>
      <c r="H4460" s="115"/>
      <c r="I4460" s="115"/>
      <c r="J4460" s="158">
        <v>1</v>
      </c>
      <c r="K4460" s="158">
        <v>1</v>
      </c>
      <c r="L4460" s="115"/>
      <c r="M4460" s="115"/>
      <c r="N4460" s="115"/>
      <c r="O4460" s="115"/>
      <c r="P4460" s="115"/>
      <c r="Q4460" s="115"/>
      <c r="R4460" s="130">
        <v>1</v>
      </c>
      <c r="S4460" s="115"/>
      <c r="T4460" s="115"/>
      <c r="U4460" s="115"/>
      <c r="V4460" s="115"/>
      <c r="W4460" s="115"/>
      <c r="X4460" s="115"/>
      <c r="AC4460" s="37"/>
    </row>
    <row r="4461" spans="1:29">
      <c r="A4461" s="442"/>
      <c r="B4461" s="433" t="s">
        <v>761</v>
      </c>
      <c r="C4461" s="433"/>
      <c r="D4461" s="433"/>
      <c r="E4461" s="433"/>
      <c r="F4461" s="433"/>
      <c r="G4461" s="433"/>
      <c r="H4461" s="115"/>
      <c r="I4461" s="115"/>
      <c r="J4461" s="246">
        <f>(J4460/C4451)*G4451*H4449*J4452</f>
        <v>35100</v>
      </c>
      <c r="K4461" s="246">
        <f>F4486+F4487+F4488+F4489+F4490+F4492+F4495</f>
        <v>33345</v>
      </c>
      <c r="L4461" s="115"/>
      <c r="M4461" s="115"/>
      <c r="N4461" s="115"/>
      <c r="O4461" s="115"/>
      <c r="P4461" s="115"/>
      <c r="Q4461" s="115"/>
      <c r="R4461" s="246">
        <f>O4486+O4487+O4488+O4489+O4490+O4492+O4495</f>
        <v>108371.25</v>
      </c>
      <c r="S4461" s="115"/>
      <c r="T4461" s="115"/>
      <c r="U4461" s="115"/>
      <c r="V4461" s="115"/>
      <c r="W4461" s="115"/>
      <c r="X4461" s="115"/>
      <c r="AA4461" s="143"/>
      <c r="AC4461" s="37"/>
    </row>
    <row r="4462" spans="1:29">
      <c r="A4462" s="442"/>
      <c r="B4462" s="432" t="s">
        <v>740</v>
      </c>
      <c r="C4462" s="432"/>
      <c r="D4462" s="432"/>
      <c r="E4462" s="432"/>
      <c r="F4462" s="432"/>
      <c r="G4462" s="432"/>
      <c r="H4462" s="115"/>
      <c r="I4462" s="115"/>
      <c r="J4462" s="115"/>
      <c r="K4462" s="158"/>
      <c r="L4462" s="115"/>
      <c r="M4462" s="115"/>
      <c r="N4462" s="115"/>
      <c r="O4462" s="115"/>
      <c r="P4462" s="115"/>
      <c r="Q4462" s="115"/>
      <c r="R4462" s="130"/>
      <c r="S4462" s="115"/>
      <c r="T4462" s="115"/>
      <c r="U4462" s="115"/>
      <c r="V4462" s="115"/>
      <c r="W4462" s="115"/>
      <c r="X4462" s="115"/>
      <c r="AC4462" s="37"/>
    </row>
    <row r="4463" spans="1:29">
      <c r="A4463" s="442"/>
      <c r="B4463" s="433" t="s">
        <v>741</v>
      </c>
      <c r="C4463" s="433"/>
      <c r="D4463" s="433"/>
      <c r="E4463" s="433"/>
      <c r="F4463" s="433"/>
      <c r="G4463" s="433"/>
      <c r="H4463" s="115"/>
      <c r="I4463" s="115"/>
      <c r="J4463" s="115"/>
      <c r="K4463" s="246">
        <f>F4485+F4491+F4496+F4497</f>
        <v>19305</v>
      </c>
      <c r="L4463" s="115"/>
      <c r="M4463" s="115"/>
      <c r="N4463" s="115"/>
      <c r="O4463" s="115"/>
      <c r="P4463" s="115"/>
      <c r="Q4463" s="115"/>
      <c r="R4463" s="246">
        <f>O4485+O4491+O4496+O4497</f>
        <v>74148.75</v>
      </c>
      <c r="S4463" s="115"/>
      <c r="T4463" s="115"/>
      <c r="U4463" s="115"/>
      <c r="V4463" s="115"/>
      <c r="W4463" s="115"/>
      <c r="X4463" s="115"/>
      <c r="AC4463" s="37"/>
    </row>
    <row r="4464" spans="1:29">
      <c r="A4464" s="442"/>
      <c r="B4464" s="432" t="s">
        <v>718</v>
      </c>
      <c r="C4464" s="432"/>
      <c r="D4464" s="432"/>
      <c r="E4464" s="432"/>
      <c r="F4464" s="432"/>
      <c r="G4464" s="432"/>
      <c r="H4464" s="115"/>
      <c r="I4464" s="115"/>
      <c r="J4464" s="115"/>
      <c r="K4464" s="158"/>
      <c r="L4464" s="115"/>
      <c r="M4464" s="115"/>
      <c r="N4464" s="115"/>
      <c r="O4464" s="119"/>
      <c r="P4464" s="115"/>
      <c r="Q4464" s="115"/>
      <c r="R4464" s="130"/>
      <c r="S4464" s="130">
        <v>1</v>
      </c>
      <c r="T4464" s="115"/>
      <c r="U4464" s="115"/>
      <c r="V4464" s="115"/>
      <c r="W4464" s="115"/>
      <c r="X4464" s="115"/>
      <c r="AC4464" s="37"/>
    </row>
    <row r="4465" spans="1:29">
      <c r="A4465" s="442"/>
      <c r="B4465" s="433" t="s">
        <v>719</v>
      </c>
      <c r="C4465" s="433"/>
      <c r="D4465" s="433"/>
      <c r="E4465" s="433"/>
      <c r="F4465" s="433"/>
      <c r="G4465" s="433"/>
      <c r="H4465" s="115"/>
      <c r="I4465" s="115"/>
      <c r="J4465" s="115"/>
      <c r="K4465" s="246">
        <f>F4493+F4501+F4502+F4503+F4504</f>
        <v>59670</v>
      </c>
      <c r="L4465" s="115"/>
      <c r="M4465" s="115"/>
      <c r="N4465" s="115"/>
      <c r="O4465" s="115"/>
      <c r="P4465" s="115"/>
      <c r="Q4465" s="115"/>
      <c r="R4465" s="246">
        <f>O4493+O4501+O4502+O4503+O4504</f>
        <v>114075</v>
      </c>
      <c r="S4465" s="246">
        <f>(S4464/C4451)*G4451*L4449*S4450</f>
        <v>152100</v>
      </c>
      <c r="T4465" s="115"/>
      <c r="U4465" s="115"/>
      <c r="V4465" s="115"/>
      <c r="W4465" s="115"/>
      <c r="X4465" s="115"/>
      <c r="AC4465" s="37"/>
    </row>
    <row r="4466" spans="1:29">
      <c r="A4466" s="442"/>
      <c r="B4466" s="432" t="s">
        <v>762</v>
      </c>
      <c r="C4466" s="432"/>
      <c r="D4466" s="432"/>
      <c r="E4466" s="432"/>
      <c r="F4466" s="432"/>
      <c r="G4466" s="432"/>
      <c r="H4466" s="115"/>
      <c r="I4466" s="115"/>
      <c r="J4466" s="115"/>
      <c r="K4466" s="158"/>
      <c r="L4466" s="115"/>
      <c r="M4466" s="115"/>
      <c r="N4466" s="115"/>
      <c r="O4466" s="119"/>
      <c r="P4466" s="115"/>
      <c r="Q4466" s="115"/>
      <c r="R4466" s="130"/>
      <c r="S4466" s="115"/>
      <c r="T4466" s="130">
        <v>1</v>
      </c>
      <c r="U4466" s="130">
        <v>1</v>
      </c>
      <c r="V4466" s="170">
        <v>0.5</v>
      </c>
      <c r="W4466" s="170">
        <v>0.5</v>
      </c>
      <c r="X4466" s="115"/>
      <c r="AC4466" s="37"/>
    </row>
    <row r="4467" spans="1:29">
      <c r="A4467" s="442"/>
      <c r="B4467" s="433" t="s">
        <v>763</v>
      </c>
      <c r="C4467" s="433"/>
      <c r="D4467" s="433"/>
      <c r="E4467" s="433"/>
      <c r="F4467" s="433"/>
      <c r="G4467" s="433"/>
      <c r="H4467" s="115"/>
      <c r="I4467" s="115"/>
      <c r="J4467" s="115"/>
      <c r="K4467" s="246">
        <f>F4494+F4498+F4499+F4500+F4505</f>
        <v>28080</v>
      </c>
      <c r="L4467" s="115"/>
      <c r="M4467" s="115"/>
      <c r="N4467" s="115"/>
      <c r="O4467" s="115"/>
      <c r="P4467" s="115"/>
      <c r="Q4467" s="115"/>
      <c r="R4467" s="246">
        <f>O4494+O4498+O4499+O4500</f>
        <v>47911.5</v>
      </c>
      <c r="S4467" s="115"/>
      <c r="T4467" s="246">
        <f>(T4466/D4451)*G4451*L4449*T4450</f>
        <v>76050</v>
      </c>
      <c r="U4467" s="246">
        <f>(U4466/D4451)*G4451*L4449*U4450</f>
        <v>76050</v>
      </c>
      <c r="V4467" s="246">
        <f>(V4466/D4451)*G4451*V4449*V4452</f>
        <v>105300</v>
      </c>
      <c r="W4467" s="246">
        <f>(W4466/D4451)*G4451*V4449*W4452</f>
        <v>11700</v>
      </c>
      <c r="X4467" s="115"/>
      <c r="AC4467" s="37"/>
    </row>
    <row r="4468" spans="1:29">
      <c r="A4468" s="442"/>
      <c r="B4468" s="432" t="s">
        <v>742</v>
      </c>
      <c r="C4468" s="432"/>
      <c r="D4468" s="432"/>
      <c r="E4468" s="432"/>
      <c r="F4468" s="432"/>
      <c r="G4468" s="432"/>
      <c r="H4468" s="115"/>
      <c r="I4468" s="115"/>
      <c r="J4468" s="115"/>
      <c r="K4468" s="115"/>
      <c r="L4468" s="115"/>
      <c r="M4468" s="115"/>
      <c r="N4468" s="115"/>
      <c r="O4468" s="119"/>
      <c r="P4468" s="115"/>
      <c r="Q4468" s="115"/>
      <c r="R4468" s="130"/>
      <c r="S4468" s="115"/>
      <c r="T4468" s="115"/>
      <c r="U4468" s="115"/>
      <c r="V4468" s="170">
        <v>0.25</v>
      </c>
      <c r="W4468" s="170">
        <v>0.25</v>
      </c>
      <c r="X4468" s="115"/>
      <c r="AC4468" s="37"/>
    </row>
    <row r="4469" spans="1:29">
      <c r="A4469" s="442"/>
      <c r="B4469" s="433" t="s">
        <v>743</v>
      </c>
      <c r="C4469" s="433"/>
      <c r="D4469" s="433"/>
      <c r="E4469" s="433"/>
      <c r="F4469" s="433"/>
      <c r="G4469" s="433"/>
      <c r="H4469" s="115"/>
      <c r="I4469" s="115"/>
      <c r="J4469" s="115"/>
      <c r="K4469" s="115"/>
      <c r="L4469" s="115"/>
      <c r="M4469" s="115"/>
      <c r="N4469" s="115"/>
      <c r="O4469" s="115"/>
      <c r="P4469" s="115"/>
      <c r="Q4469" s="115"/>
      <c r="R4469" s="246"/>
      <c r="S4469" s="115"/>
      <c r="T4469" s="115"/>
      <c r="U4469" s="115"/>
      <c r="V4469" s="246">
        <f>(V4468/D4451)*G4451*V4449*V4452</f>
        <v>52650</v>
      </c>
      <c r="W4469" s="246">
        <f>(W4468/D4451)*V4449*W4452*G4451</f>
        <v>5850.0000000000009</v>
      </c>
      <c r="X4469" s="115"/>
      <c r="AC4469" s="37"/>
    </row>
    <row r="4470" spans="1:29">
      <c r="A4470" s="442"/>
      <c r="B4470" s="432" t="s">
        <v>751</v>
      </c>
      <c r="C4470" s="432"/>
      <c r="D4470" s="432"/>
      <c r="E4470" s="432"/>
      <c r="F4470" s="432"/>
      <c r="G4470" s="432"/>
      <c r="H4470" s="115"/>
      <c r="I4470" s="115"/>
      <c r="J4470" s="115"/>
      <c r="K4470" s="115"/>
      <c r="L4470" s="115"/>
      <c r="M4470" s="115"/>
      <c r="N4470" s="115"/>
      <c r="O4470" s="119"/>
      <c r="P4470" s="115"/>
      <c r="Q4470" s="115"/>
      <c r="R4470" s="130"/>
      <c r="S4470" s="115"/>
      <c r="T4470" s="115"/>
      <c r="U4470" s="115"/>
      <c r="V4470" s="170">
        <v>0.15</v>
      </c>
      <c r="W4470" s="170">
        <v>0.15</v>
      </c>
      <c r="X4470" s="115"/>
      <c r="AC4470" s="37"/>
    </row>
    <row r="4471" spans="1:29">
      <c r="A4471" s="442"/>
      <c r="B4471" s="433" t="s">
        <v>752</v>
      </c>
      <c r="C4471" s="433"/>
      <c r="D4471" s="433"/>
      <c r="E4471" s="433"/>
      <c r="F4471" s="433"/>
      <c r="G4471" s="433"/>
      <c r="H4471" s="115"/>
      <c r="I4471" s="115"/>
      <c r="J4471" s="115"/>
      <c r="K4471" s="115"/>
      <c r="L4471" s="115"/>
      <c r="M4471" s="115"/>
      <c r="N4471" s="115"/>
      <c r="O4471" s="115"/>
      <c r="P4471" s="115"/>
      <c r="Q4471" s="115"/>
      <c r="R4471" s="246">
        <f>O4505</f>
        <v>20533.5</v>
      </c>
      <c r="S4471" s="115"/>
      <c r="T4471" s="115"/>
      <c r="U4471" s="115"/>
      <c r="V4471" s="246">
        <f>(V4470/D4451)*G4451*V4449*V4452</f>
        <v>31590</v>
      </c>
      <c r="W4471" s="246">
        <f>(W4470/D4451)*G4451*V4449*W4452</f>
        <v>3510</v>
      </c>
      <c r="X4471" s="115"/>
      <c r="AC4471" s="37"/>
    </row>
    <row r="4472" spans="1:29">
      <c r="A4472" s="442"/>
      <c r="B4472" s="432" t="s">
        <v>766</v>
      </c>
      <c r="C4472" s="432"/>
      <c r="D4472" s="432"/>
      <c r="E4472" s="432"/>
      <c r="F4472" s="432"/>
      <c r="G4472" s="432"/>
      <c r="H4472" s="115"/>
      <c r="I4472" s="115"/>
      <c r="J4472" s="115"/>
      <c r="K4472" s="115"/>
      <c r="L4472" s="115"/>
      <c r="M4472" s="115"/>
      <c r="N4472" s="115"/>
      <c r="O4472" s="119"/>
      <c r="P4472" s="115"/>
      <c r="Q4472" s="115"/>
      <c r="R4472" s="115"/>
      <c r="S4472" s="115"/>
      <c r="T4472" s="115"/>
      <c r="U4472" s="115"/>
      <c r="V4472" s="115"/>
      <c r="W4472" s="115"/>
      <c r="X4472" s="170">
        <v>0.9</v>
      </c>
      <c r="AC4472" s="37"/>
    </row>
    <row r="4473" spans="1:29">
      <c r="A4473" s="442"/>
      <c r="B4473" s="433" t="s">
        <v>767</v>
      </c>
      <c r="C4473" s="433"/>
      <c r="D4473" s="433"/>
      <c r="E4473" s="433"/>
      <c r="F4473" s="433"/>
      <c r="G4473" s="433"/>
      <c r="H4473" s="115"/>
      <c r="I4473" s="115"/>
      <c r="J4473" s="115"/>
      <c r="K4473" s="115"/>
      <c r="L4473" s="115"/>
      <c r="M4473" s="115"/>
      <c r="N4473" s="115"/>
      <c r="O4473" s="115"/>
      <c r="P4473" s="115"/>
      <c r="Q4473" s="115"/>
      <c r="R4473" s="115"/>
      <c r="S4473" s="115"/>
      <c r="T4473" s="115"/>
      <c r="U4473" s="115"/>
      <c r="V4473" s="115"/>
      <c r="W4473" s="115"/>
      <c r="X4473" s="246">
        <f>(X4472/D4451)*G4451*X4449</f>
        <v>210600</v>
      </c>
      <c r="AC4473" s="37"/>
    </row>
    <row r="4474" spans="1:29">
      <c r="A4474" s="442"/>
      <c r="B4474" s="432" t="s">
        <v>1399</v>
      </c>
      <c r="C4474" s="432"/>
      <c r="D4474" s="432"/>
      <c r="E4474" s="432"/>
      <c r="F4474" s="432"/>
      <c r="G4474" s="432"/>
      <c r="H4474" s="115"/>
      <c r="I4474" s="115"/>
      <c r="J4474" s="115"/>
      <c r="K4474" s="115"/>
      <c r="L4474" s="115"/>
      <c r="M4474" s="115"/>
      <c r="N4474" s="115"/>
      <c r="O4474" s="119"/>
      <c r="P4474" s="115"/>
      <c r="Q4474" s="115"/>
      <c r="R4474" s="115"/>
      <c r="S4474" s="115"/>
      <c r="T4474" s="115"/>
      <c r="U4474" s="115"/>
      <c r="V4474" s="170">
        <v>0.1</v>
      </c>
      <c r="W4474" s="170">
        <v>0.1</v>
      </c>
      <c r="X4474" s="115"/>
      <c r="AC4474" s="37"/>
    </row>
    <row r="4475" spans="1:29">
      <c r="A4475" s="442"/>
      <c r="B4475" s="433" t="s">
        <v>1400</v>
      </c>
      <c r="C4475" s="433"/>
      <c r="D4475" s="433"/>
      <c r="E4475" s="433"/>
      <c r="F4475" s="433"/>
      <c r="G4475" s="433"/>
      <c r="H4475" s="115"/>
      <c r="I4475" s="115"/>
      <c r="J4475" s="115"/>
      <c r="K4475" s="115"/>
      <c r="L4475" s="115"/>
      <c r="M4475" s="115"/>
      <c r="N4475" s="115"/>
      <c r="O4475" s="115"/>
      <c r="P4475" s="115"/>
      <c r="Q4475" s="115"/>
      <c r="R4475" s="115"/>
      <c r="S4475" s="115"/>
      <c r="T4475" s="115"/>
      <c r="U4475" s="115"/>
      <c r="V4475" s="246">
        <f>(V4474/D4451)*G4451*V4449*V4452</f>
        <v>21060</v>
      </c>
      <c r="W4475" s="246">
        <f>(W4474/D4451)*G4451*V4449*W4452</f>
        <v>2340</v>
      </c>
      <c r="X4475" s="115"/>
      <c r="AC4475" s="37"/>
    </row>
    <row r="4476" spans="1:29">
      <c r="A4476" s="442"/>
      <c r="B4476" s="448" t="s">
        <v>720</v>
      </c>
      <c r="C4476" s="448"/>
      <c r="D4476" s="448"/>
      <c r="E4476" s="448"/>
      <c r="F4476" s="448"/>
      <c r="G4476" s="448"/>
      <c r="H4476" s="152">
        <f>H4454+H4456+H4458+H4460+H4462+H4464+H4466+H4468+H4470+H4472+H4474</f>
        <v>1</v>
      </c>
      <c r="I4476" s="152">
        <f t="shared" ref="I4476:X4476" si="283">I4454+I4456+I4458+I4460+I4462+I4464+I4466+I4468+I4470+I4472+I4474</f>
        <v>1</v>
      </c>
      <c r="J4476" s="152">
        <f t="shared" si="283"/>
        <v>1</v>
      </c>
      <c r="K4476" s="152">
        <f t="shared" si="283"/>
        <v>1</v>
      </c>
      <c r="L4476" s="152">
        <f t="shared" si="283"/>
        <v>1</v>
      </c>
      <c r="M4476" s="152">
        <f t="shared" si="283"/>
        <v>1</v>
      </c>
      <c r="N4476" s="152">
        <f t="shared" si="283"/>
        <v>1</v>
      </c>
      <c r="O4476" s="152">
        <f t="shared" si="283"/>
        <v>1</v>
      </c>
      <c r="P4476" s="152">
        <f t="shared" si="283"/>
        <v>1</v>
      </c>
      <c r="Q4476" s="152">
        <f t="shared" si="283"/>
        <v>1</v>
      </c>
      <c r="R4476" s="152">
        <f t="shared" si="283"/>
        <v>1</v>
      </c>
      <c r="S4476" s="152">
        <f t="shared" si="283"/>
        <v>1</v>
      </c>
      <c r="T4476" s="152">
        <f t="shared" si="283"/>
        <v>1</v>
      </c>
      <c r="U4476" s="152">
        <f t="shared" si="283"/>
        <v>1</v>
      </c>
      <c r="V4476" s="152">
        <f t="shared" si="283"/>
        <v>1</v>
      </c>
      <c r="W4476" s="152">
        <f t="shared" si="283"/>
        <v>1</v>
      </c>
      <c r="X4476" s="152">
        <f t="shared" si="283"/>
        <v>0.9</v>
      </c>
      <c r="AC4476" s="37"/>
    </row>
    <row r="4477" spans="1:29">
      <c r="A4477" s="442"/>
      <c r="B4477" s="439" t="s">
        <v>695</v>
      </c>
      <c r="C4477" s="439"/>
      <c r="D4477" s="439"/>
      <c r="E4477" s="439"/>
      <c r="F4477" s="439"/>
      <c r="G4477" s="439"/>
      <c r="H4477" s="159">
        <f>H4455+H4457+H4459+H4461+H4463+H4465+H4467+H4469+H4471+H4473+H4475</f>
        <v>70200</v>
      </c>
      <c r="I4477" s="159">
        <f t="shared" ref="I4477:X4477" si="284">I4455+I4457+I4459+I4461+I4463+I4465+I4467+I4469+I4471+I4473+I4475</f>
        <v>105300</v>
      </c>
      <c r="J4477" s="159">
        <f t="shared" si="284"/>
        <v>35100</v>
      </c>
      <c r="K4477" s="159">
        <f t="shared" si="284"/>
        <v>140400</v>
      </c>
      <c r="L4477" s="159">
        <f t="shared" si="284"/>
        <v>76050</v>
      </c>
      <c r="M4477" s="159">
        <f t="shared" si="284"/>
        <v>34222.5</v>
      </c>
      <c r="N4477" s="159">
        <f t="shared" si="284"/>
        <v>114075</v>
      </c>
      <c r="O4477" s="159">
        <f t="shared" si="284"/>
        <v>285187.5</v>
      </c>
      <c r="P4477" s="159">
        <f t="shared" si="284"/>
        <v>228150</v>
      </c>
      <c r="Q4477" s="159">
        <f t="shared" si="284"/>
        <v>114075</v>
      </c>
      <c r="R4477" s="159">
        <f t="shared" si="284"/>
        <v>365040</v>
      </c>
      <c r="S4477" s="159">
        <f t="shared" si="284"/>
        <v>152100</v>
      </c>
      <c r="T4477" s="159">
        <f t="shared" si="284"/>
        <v>76050</v>
      </c>
      <c r="U4477" s="159">
        <f t="shared" si="284"/>
        <v>76050</v>
      </c>
      <c r="V4477" s="159">
        <f t="shared" si="284"/>
        <v>210600</v>
      </c>
      <c r="W4477" s="159">
        <f t="shared" si="284"/>
        <v>23400</v>
      </c>
      <c r="X4477" s="159">
        <f t="shared" si="284"/>
        <v>210600</v>
      </c>
      <c r="AC4477" s="37"/>
    </row>
    <row r="4478" spans="1:29" ht="28.5" customHeight="1">
      <c r="A4478" s="442"/>
      <c r="B4478" s="449" t="s">
        <v>746</v>
      </c>
      <c r="C4478" s="449"/>
      <c r="D4478" s="449"/>
      <c r="E4478" s="449"/>
      <c r="F4478" s="449"/>
      <c r="G4478" s="449"/>
      <c r="H4478" s="530">
        <f>SUM(H4477:K4477)</f>
        <v>351000</v>
      </c>
      <c r="I4478" s="530"/>
      <c r="J4478" s="530"/>
      <c r="K4478" s="530"/>
      <c r="L4478" s="530"/>
      <c r="M4478" s="530"/>
      <c r="N4478" s="530"/>
      <c r="O4478" s="530"/>
      <c r="P4478" s="530"/>
      <c r="Q4478" s="530"/>
      <c r="R4478" s="530"/>
      <c r="S4478" s="530"/>
      <c r="T4478" s="530"/>
      <c r="U4478" s="530"/>
      <c r="V4478" s="530"/>
      <c r="W4478" s="530"/>
      <c r="X4478" s="530"/>
      <c r="AC4478" s="37"/>
    </row>
    <row r="4479" spans="1:29" ht="28.5" customHeight="1">
      <c r="A4479" s="442"/>
      <c r="B4479" s="449" t="s">
        <v>747</v>
      </c>
      <c r="C4479" s="449"/>
      <c r="D4479" s="449"/>
      <c r="E4479" s="449"/>
      <c r="F4479" s="449"/>
      <c r="G4479" s="449"/>
      <c r="H4479" s="531">
        <f>SUM(L4477:U4477)</f>
        <v>1521000</v>
      </c>
      <c r="I4479" s="531"/>
      <c r="J4479" s="531"/>
      <c r="K4479" s="531"/>
      <c r="L4479" s="531"/>
      <c r="M4479" s="531"/>
      <c r="N4479" s="531"/>
      <c r="O4479" s="531"/>
      <c r="P4479" s="531"/>
      <c r="Q4479" s="531"/>
      <c r="R4479" s="531"/>
      <c r="S4479" s="531"/>
      <c r="T4479" s="531"/>
      <c r="U4479" s="531"/>
      <c r="V4479" s="531"/>
      <c r="W4479" s="531"/>
      <c r="X4479" s="531"/>
      <c r="AC4479" s="37"/>
    </row>
    <row r="4480" spans="1:29" ht="28.5" customHeight="1">
      <c r="A4480" s="442"/>
      <c r="B4480" s="449" t="s">
        <v>748</v>
      </c>
      <c r="C4480" s="449"/>
      <c r="D4480" s="449"/>
      <c r="E4480" s="449"/>
      <c r="F4480" s="449"/>
      <c r="G4480" s="449"/>
      <c r="H4480" s="531">
        <f>SUM(V4477:X4477)</f>
        <v>444600</v>
      </c>
      <c r="I4480" s="531"/>
      <c r="J4480" s="531"/>
      <c r="K4480" s="531"/>
      <c r="L4480" s="531"/>
      <c r="M4480" s="531"/>
      <c r="N4480" s="531"/>
      <c r="O4480" s="531"/>
      <c r="P4480" s="531"/>
      <c r="Q4480" s="531"/>
      <c r="R4480" s="531"/>
      <c r="S4480" s="531"/>
      <c r="T4480" s="531"/>
      <c r="U4480" s="531"/>
      <c r="V4480" s="531"/>
      <c r="W4480" s="531"/>
      <c r="X4480" s="531"/>
      <c r="AC4480" s="37"/>
    </row>
    <row r="4481" spans="1:29" ht="28.5" customHeight="1">
      <c r="A4481" s="442"/>
      <c r="B4481" s="450" t="s">
        <v>696</v>
      </c>
      <c r="C4481" s="450"/>
      <c r="D4481" s="450"/>
      <c r="E4481" s="450"/>
      <c r="F4481" s="450"/>
      <c r="G4481" s="450"/>
      <c r="H4481" s="531">
        <f>SUM(H4478:T4480)</f>
        <v>2316600</v>
      </c>
      <c r="I4481" s="531"/>
      <c r="J4481" s="531"/>
      <c r="K4481" s="531"/>
      <c r="L4481" s="531"/>
      <c r="M4481" s="531"/>
      <c r="N4481" s="531"/>
      <c r="O4481" s="531"/>
      <c r="P4481" s="531"/>
      <c r="Q4481" s="531"/>
      <c r="R4481" s="531"/>
      <c r="S4481" s="531"/>
      <c r="T4481" s="531"/>
      <c r="U4481" s="531"/>
      <c r="V4481" s="531"/>
      <c r="W4481" s="531"/>
      <c r="X4481" s="531"/>
      <c r="Z4481" s="143"/>
      <c r="AA4481" s="143"/>
      <c r="AB4481" s="143"/>
      <c r="AC4481" s="37"/>
    </row>
    <row r="4482" spans="1:29" ht="28.5" customHeight="1">
      <c r="A4482" s="442"/>
      <c r="B4482" s="450" t="s">
        <v>830</v>
      </c>
      <c r="C4482" s="450"/>
      <c r="D4482" s="450"/>
      <c r="E4482" s="450"/>
      <c r="F4482" s="450"/>
      <c r="G4482" s="450"/>
      <c r="H4482" s="531">
        <f>H4481/G4451</f>
        <v>0.99</v>
      </c>
      <c r="I4482" s="531"/>
      <c r="J4482" s="531"/>
      <c r="K4482" s="531"/>
      <c r="L4482" s="531"/>
      <c r="M4482" s="531"/>
      <c r="N4482" s="531"/>
      <c r="O4482" s="531"/>
      <c r="P4482" s="531"/>
      <c r="Q4482" s="531"/>
      <c r="R4482" s="531"/>
      <c r="S4482" s="531"/>
      <c r="T4482" s="531"/>
      <c r="U4482" s="531"/>
      <c r="V4482" s="531"/>
      <c r="W4482" s="531"/>
      <c r="X4482" s="531"/>
      <c r="Z4482" s="143"/>
      <c r="AA4482" s="143"/>
      <c r="AB4482" s="143"/>
      <c r="AC4482" s="37"/>
    </row>
    <row r="4483" spans="1:29" s="129" customFormat="1">
      <c r="A4483" s="121"/>
      <c r="B4483" s="121"/>
      <c r="C4483" s="121"/>
      <c r="D4483" s="121"/>
      <c r="E4483" s="121"/>
      <c r="F4483" s="122"/>
      <c r="G4483" s="122"/>
      <c r="H4483" s="123"/>
      <c r="I4483" s="124"/>
      <c r="J4483" s="124"/>
      <c r="K4483" s="124"/>
      <c r="L4483" s="125"/>
      <c r="M4483" s="125"/>
      <c r="N4483" s="125"/>
      <c r="O4483" s="126"/>
      <c r="P4483" s="126"/>
      <c r="Q4483" s="127"/>
      <c r="R4483" s="127"/>
      <c r="S4483" s="127"/>
      <c r="T4483" s="127"/>
      <c r="U4483" s="127"/>
      <c r="V4483" s="127"/>
      <c r="W4483" s="127"/>
      <c r="X4483" s="127"/>
      <c r="Y4483" s="127"/>
      <c r="Z4483" s="143"/>
      <c r="AA4483" s="143"/>
      <c r="AB4483" s="143"/>
      <c r="AC4483" s="37"/>
    </row>
    <row r="4484" spans="1:29" s="129" customFormat="1" ht="21.75" customHeight="1">
      <c r="A4484" s="121"/>
      <c r="B4484" s="479" t="s">
        <v>1021</v>
      </c>
      <c r="C4484" s="479"/>
      <c r="D4484" s="479"/>
      <c r="E4484" s="479"/>
      <c r="F4484" s="479"/>
      <c r="G4484" s="180"/>
      <c r="H4484" s="124"/>
      <c r="I4484" s="124"/>
      <c r="J4484" s="480" t="s">
        <v>1022</v>
      </c>
      <c r="K4484" s="480"/>
      <c r="L4484" s="480"/>
      <c r="M4484" s="480"/>
      <c r="N4484" s="480"/>
      <c r="O4484" s="480"/>
      <c r="P4484" s="124"/>
      <c r="Q4484" s="124"/>
      <c r="R4484" s="127"/>
      <c r="S4484" s="127"/>
      <c r="T4484" s="127"/>
      <c r="U4484" s="127"/>
      <c r="V4484" s="127"/>
      <c r="W4484" s="127"/>
      <c r="X4484" s="127"/>
      <c r="Y4484" s="127"/>
      <c r="Z4484" s="143"/>
      <c r="AA4484" s="143"/>
      <c r="AB4484" s="143"/>
      <c r="AC4484" s="37"/>
    </row>
    <row r="4485" spans="1:29" s="129" customFormat="1" ht="21.75" customHeight="1">
      <c r="A4485" s="121"/>
      <c r="B4485" s="181" t="s">
        <v>833</v>
      </c>
      <c r="C4485" s="481">
        <v>0.1</v>
      </c>
      <c r="D4485" s="182"/>
      <c r="E4485" s="183">
        <v>0.25</v>
      </c>
      <c r="F4485" s="184">
        <v>8775</v>
      </c>
      <c r="G4485" s="180" t="s">
        <v>740</v>
      </c>
      <c r="H4485" s="124"/>
      <c r="I4485" s="124"/>
      <c r="J4485" s="482" t="s">
        <v>833</v>
      </c>
      <c r="K4485" s="482"/>
      <c r="L4485" s="482"/>
      <c r="M4485" s="483">
        <v>0.1</v>
      </c>
      <c r="N4485" s="187">
        <v>0.25</v>
      </c>
      <c r="O4485" s="188">
        <v>28518.75</v>
      </c>
      <c r="P4485" s="484" t="s">
        <v>740</v>
      </c>
      <c r="Q4485" s="484"/>
      <c r="R4485" s="127"/>
      <c r="S4485" s="127"/>
      <c r="T4485" s="127"/>
      <c r="U4485" s="127"/>
      <c r="V4485" s="127"/>
      <c r="W4485" s="127"/>
      <c r="X4485" s="127"/>
      <c r="Y4485" s="127"/>
      <c r="Z4485" s="143"/>
      <c r="AA4485" s="143"/>
      <c r="AB4485" s="143"/>
      <c r="AC4485" s="37"/>
    </row>
    <row r="4486" spans="1:29" s="129" customFormat="1" ht="21.75" customHeight="1">
      <c r="A4486" s="121"/>
      <c r="B4486" s="181" t="s">
        <v>677</v>
      </c>
      <c r="C4486" s="481"/>
      <c r="D4486" s="182"/>
      <c r="E4486" s="183">
        <v>0.15</v>
      </c>
      <c r="F4486" s="184">
        <v>5265</v>
      </c>
      <c r="G4486" s="180" t="s">
        <v>760</v>
      </c>
      <c r="H4486" s="124"/>
      <c r="I4486" s="124"/>
      <c r="J4486" s="482" t="s">
        <v>677</v>
      </c>
      <c r="K4486" s="482"/>
      <c r="L4486" s="482"/>
      <c r="M4486" s="483"/>
      <c r="N4486" s="187">
        <v>0.15</v>
      </c>
      <c r="O4486" s="188">
        <v>17111.25</v>
      </c>
      <c r="P4486" s="484" t="s">
        <v>760</v>
      </c>
      <c r="Q4486" s="484"/>
      <c r="R4486" s="127"/>
      <c r="S4486" s="127"/>
      <c r="T4486" s="127"/>
      <c r="U4486" s="127"/>
      <c r="V4486" s="127"/>
      <c r="W4486" s="127"/>
      <c r="X4486" s="127"/>
      <c r="Y4486" s="127"/>
      <c r="Z4486" s="143"/>
      <c r="AA4486" s="143"/>
      <c r="AB4486" s="143"/>
      <c r="AC4486" s="37"/>
    </row>
    <row r="4487" spans="1:29" s="129" customFormat="1" ht="21.75" customHeight="1">
      <c r="A4487" s="121"/>
      <c r="B4487" s="181" t="s">
        <v>834</v>
      </c>
      <c r="C4487" s="481"/>
      <c r="D4487" s="182"/>
      <c r="E4487" s="183">
        <v>0.15</v>
      </c>
      <c r="F4487" s="184">
        <v>5265</v>
      </c>
      <c r="G4487" s="180" t="s">
        <v>760</v>
      </c>
      <c r="H4487" s="124"/>
      <c r="I4487" s="124"/>
      <c r="J4487" s="482" t="s">
        <v>834</v>
      </c>
      <c r="K4487" s="482"/>
      <c r="L4487" s="482"/>
      <c r="M4487" s="483"/>
      <c r="N4487" s="187">
        <v>0.15</v>
      </c>
      <c r="O4487" s="188">
        <v>17111.25</v>
      </c>
      <c r="P4487" s="484" t="s">
        <v>760</v>
      </c>
      <c r="Q4487" s="484"/>
      <c r="R4487" s="127"/>
      <c r="S4487" s="127"/>
      <c r="T4487" s="127"/>
      <c r="U4487" s="127"/>
      <c r="V4487" s="127"/>
      <c r="W4487" s="127"/>
      <c r="X4487" s="127"/>
      <c r="Y4487" s="127"/>
      <c r="Z4487" s="143"/>
      <c r="AA4487" s="143"/>
      <c r="AB4487" s="143"/>
      <c r="AC4487" s="37"/>
    </row>
    <row r="4488" spans="1:29" s="129" customFormat="1" ht="21.75" customHeight="1">
      <c r="A4488" s="121"/>
      <c r="B4488" s="181" t="s">
        <v>641</v>
      </c>
      <c r="C4488" s="481"/>
      <c r="D4488" s="182"/>
      <c r="E4488" s="183">
        <v>0.15</v>
      </c>
      <c r="F4488" s="184">
        <v>5265</v>
      </c>
      <c r="G4488" s="180" t="s">
        <v>760</v>
      </c>
      <c r="H4488" s="124"/>
      <c r="I4488" s="124"/>
      <c r="J4488" s="482" t="s">
        <v>641</v>
      </c>
      <c r="K4488" s="482"/>
      <c r="L4488" s="482"/>
      <c r="M4488" s="483"/>
      <c r="N4488" s="187">
        <v>0.15</v>
      </c>
      <c r="O4488" s="188">
        <v>17111.25</v>
      </c>
      <c r="P4488" s="484" t="s">
        <v>760</v>
      </c>
      <c r="Q4488" s="484"/>
      <c r="R4488" s="127"/>
      <c r="S4488" s="127"/>
      <c r="T4488" s="127"/>
      <c r="U4488" s="127"/>
      <c r="V4488" s="127"/>
      <c r="W4488" s="127"/>
      <c r="X4488" s="127"/>
      <c r="Y4488" s="127"/>
      <c r="Z4488" s="143"/>
      <c r="AA4488" s="143"/>
      <c r="AB4488" s="143"/>
      <c r="AC4488" s="37"/>
    </row>
    <row r="4489" spans="1:29" s="129" customFormat="1" ht="21.75" customHeight="1">
      <c r="A4489" s="121"/>
      <c r="B4489" s="181" t="s">
        <v>676</v>
      </c>
      <c r="C4489" s="481"/>
      <c r="D4489" s="182"/>
      <c r="E4489" s="183">
        <v>0.15</v>
      </c>
      <c r="F4489" s="184">
        <v>5265</v>
      </c>
      <c r="G4489" s="180" t="s">
        <v>760</v>
      </c>
      <c r="H4489" s="124"/>
      <c r="I4489" s="124"/>
      <c r="J4489" s="482" t="s">
        <v>676</v>
      </c>
      <c r="K4489" s="482"/>
      <c r="L4489" s="482"/>
      <c r="M4489" s="483"/>
      <c r="N4489" s="187">
        <v>0.15</v>
      </c>
      <c r="O4489" s="188">
        <v>17111.25</v>
      </c>
      <c r="P4489" s="484" t="s">
        <v>760</v>
      </c>
      <c r="Q4489" s="484"/>
      <c r="R4489" s="127"/>
      <c r="S4489" s="127"/>
      <c r="T4489" s="127"/>
      <c r="U4489" s="127"/>
      <c r="V4489" s="127"/>
      <c r="W4489" s="127"/>
      <c r="X4489" s="127"/>
      <c r="Y4489" s="127"/>
      <c r="Z4489" s="143"/>
      <c r="AA4489" s="143"/>
      <c r="AB4489" s="143"/>
      <c r="AC4489" s="37"/>
    </row>
    <row r="4490" spans="1:29" s="129" customFormat="1" ht="21.75" customHeight="1">
      <c r="A4490" s="121"/>
      <c r="B4490" s="181" t="s">
        <v>1107</v>
      </c>
      <c r="C4490" s="481"/>
      <c r="D4490" s="182"/>
      <c r="E4490" s="183">
        <v>0.15</v>
      </c>
      <c r="F4490" s="184">
        <v>5265</v>
      </c>
      <c r="G4490" s="180" t="s">
        <v>760</v>
      </c>
      <c r="H4490" s="124"/>
      <c r="I4490" s="124"/>
      <c r="J4490" s="482" t="s">
        <v>1107</v>
      </c>
      <c r="K4490" s="482"/>
      <c r="L4490" s="482"/>
      <c r="M4490" s="483"/>
      <c r="N4490" s="187">
        <v>0.15</v>
      </c>
      <c r="O4490" s="188">
        <v>17111.25</v>
      </c>
      <c r="P4490" s="484" t="s">
        <v>760</v>
      </c>
      <c r="Q4490" s="484"/>
      <c r="R4490" s="127"/>
      <c r="S4490" s="127"/>
      <c r="T4490" s="127"/>
      <c r="U4490" s="127"/>
      <c r="V4490" s="127"/>
      <c r="W4490" s="127"/>
      <c r="X4490" s="127"/>
      <c r="Y4490" s="127"/>
      <c r="Z4490" s="143"/>
      <c r="AA4490" s="143"/>
      <c r="AB4490" s="143"/>
      <c r="AC4490" s="37"/>
    </row>
    <row r="4491" spans="1:29" s="129" customFormat="1" ht="21.75" customHeight="1">
      <c r="A4491" s="121"/>
      <c r="B4491" s="181" t="s">
        <v>839</v>
      </c>
      <c r="C4491" s="481">
        <v>0.1</v>
      </c>
      <c r="D4491" s="182"/>
      <c r="E4491" s="183">
        <v>0.1</v>
      </c>
      <c r="F4491" s="184">
        <v>3510</v>
      </c>
      <c r="G4491" s="180" t="s">
        <v>740</v>
      </c>
      <c r="H4491" s="124"/>
      <c r="I4491" s="124"/>
      <c r="J4491" s="482" t="s">
        <v>839</v>
      </c>
      <c r="K4491" s="482"/>
      <c r="L4491" s="482"/>
      <c r="M4491" s="483">
        <v>0.1</v>
      </c>
      <c r="N4491" s="187">
        <v>0.1</v>
      </c>
      <c r="O4491" s="188">
        <v>11407.5</v>
      </c>
      <c r="P4491" s="484" t="s">
        <v>740</v>
      </c>
      <c r="Q4491" s="484"/>
      <c r="R4491" s="127"/>
      <c r="S4491" s="127"/>
      <c r="T4491" s="127"/>
      <c r="U4491" s="127"/>
      <c r="V4491" s="127"/>
      <c r="W4491" s="127"/>
      <c r="X4491" s="127"/>
      <c r="Y4491" s="127"/>
      <c r="Z4491" s="143"/>
      <c r="AA4491" s="143"/>
      <c r="AB4491" s="143"/>
      <c r="AC4491" s="37"/>
    </row>
    <row r="4492" spans="1:29" s="129" customFormat="1" ht="21.75" customHeight="1">
      <c r="A4492" s="121"/>
      <c r="B4492" s="181" t="s">
        <v>840</v>
      </c>
      <c r="C4492" s="481"/>
      <c r="D4492" s="182"/>
      <c r="E4492" s="183">
        <v>0.1</v>
      </c>
      <c r="F4492" s="184">
        <v>3510</v>
      </c>
      <c r="G4492" s="180" t="s">
        <v>760</v>
      </c>
      <c r="H4492" s="124"/>
      <c r="I4492" s="124"/>
      <c r="J4492" s="482" t="s">
        <v>840</v>
      </c>
      <c r="K4492" s="482"/>
      <c r="L4492" s="482"/>
      <c r="M4492" s="483"/>
      <c r="N4492" s="187">
        <v>0.1</v>
      </c>
      <c r="O4492" s="188">
        <v>11407.5</v>
      </c>
      <c r="P4492" s="484" t="s">
        <v>760</v>
      </c>
      <c r="Q4492" s="484"/>
      <c r="R4492" s="127"/>
      <c r="S4492" s="127"/>
      <c r="T4492" s="127"/>
      <c r="U4492" s="127"/>
      <c r="V4492" s="127"/>
      <c r="W4492" s="127"/>
      <c r="X4492" s="127"/>
      <c r="Y4492" s="127"/>
      <c r="Z4492" s="143"/>
      <c r="AA4492" s="143"/>
      <c r="AB4492" s="143"/>
      <c r="AC4492" s="37"/>
    </row>
    <row r="4493" spans="1:29" s="129" customFormat="1" ht="21.75" customHeight="1">
      <c r="A4493" s="121"/>
      <c r="B4493" s="181" t="s">
        <v>841</v>
      </c>
      <c r="C4493" s="481"/>
      <c r="D4493" s="182"/>
      <c r="E4493" s="183">
        <v>0.2</v>
      </c>
      <c r="F4493" s="184">
        <v>7020</v>
      </c>
      <c r="G4493" s="180" t="s">
        <v>718</v>
      </c>
      <c r="H4493" s="124"/>
      <c r="I4493" s="124"/>
      <c r="J4493" s="482" t="s">
        <v>841</v>
      </c>
      <c r="K4493" s="482"/>
      <c r="L4493" s="482"/>
      <c r="M4493" s="483"/>
      <c r="N4493" s="187">
        <v>0.1</v>
      </c>
      <c r="O4493" s="188">
        <v>11407.5</v>
      </c>
      <c r="P4493" s="484" t="s">
        <v>718</v>
      </c>
      <c r="Q4493" s="484"/>
      <c r="R4493" s="127"/>
      <c r="S4493" s="127"/>
      <c r="T4493" s="127"/>
      <c r="U4493" s="127"/>
      <c r="V4493" s="127"/>
      <c r="W4493" s="127"/>
      <c r="X4493" s="127"/>
      <c r="Y4493" s="127"/>
      <c r="Z4493" s="143"/>
      <c r="AA4493" s="143"/>
      <c r="AB4493" s="143"/>
      <c r="AC4493" s="37"/>
    </row>
    <row r="4494" spans="1:29" s="129" customFormat="1" ht="21.75" customHeight="1">
      <c r="A4494" s="121"/>
      <c r="B4494" s="181" t="s">
        <v>842</v>
      </c>
      <c r="C4494" s="481"/>
      <c r="D4494" s="182"/>
      <c r="E4494" s="183">
        <v>0.1</v>
      </c>
      <c r="F4494" s="184">
        <v>3510</v>
      </c>
      <c r="G4494" s="484" t="s">
        <v>762</v>
      </c>
      <c r="H4494" s="484"/>
      <c r="I4494" s="124"/>
      <c r="J4494" s="482" t="s">
        <v>842</v>
      </c>
      <c r="K4494" s="482"/>
      <c r="L4494" s="482"/>
      <c r="M4494" s="483"/>
      <c r="N4494" s="187">
        <v>0.1</v>
      </c>
      <c r="O4494" s="188">
        <v>11407.5</v>
      </c>
      <c r="P4494" s="484" t="s">
        <v>762</v>
      </c>
      <c r="Q4494" s="484"/>
      <c r="R4494" s="124"/>
      <c r="S4494" s="124"/>
      <c r="T4494" s="127"/>
      <c r="U4494" s="127"/>
      <c r="V4494" s="127"/>
      <c r="W4494" s="127"/>
      <c r="X4494" s="127"/>
      <c r="Y4494" s="127"/>
      <c r="Z4494" s="143"/>
      <c r="AA4494" s="143"/>
      <c r="AB4494" s="143"/>
      <c r="AC4494" s="37"/>
    </row>
    <row r="4495" spans="1:29" s="129" customFormat="1" ht="21.75" customHeight="1">
      <c r="A4495" s="121"/>
      <c r="B4495" s="181" t="s">
        <v>843</v>
      </c>
      <c r="C4495" s="481"/>
      <c r="D4495" s="182"/>
      <c r="E4495" s="183">
        <v>0.1</v>
      </c>
      <c r="F4495" s="184">
        <v>3510</v>
      </c>
      <c r="G4495" s="180" t="s">
        <v>760</v>
      </c>
      <c r="H4495" s="124"/>
      <c r="I4495" s="124"/>
      <c r="J4495" s="482" t="s">
        <v>843</v>
      </c>
      <c r="K4495" s="482"/>
      <c r="L4495" s="482"/>
      <c r="M4495" s="483"/>
      <c r="N4495" s="187">
        <v>0.1</v>
      </c>
      <c r="O4495" s="188">
        <v>11407.5</v>
      </c>
      <c r="P4495" s="484" t="s">
        <v>760</v>
      </c>
      <c r="Q4495" s="484"/>
      <c r="R4495" s="124"/>
      <c r="S4495" s="124"/>
      <c r="T4495" s="127"/>
      <c r="U4495" s="127"/>
      <c r="V4495" s="127"/>
      <c r="W4495" s="127"/>
      <c r="X4495" s="127"/>
      <c r="Y4495" s="127"/>
      <c r="Z4495" s="143"/>
      <c r="AA4495" s="143"/>
      <c r="AB4495" s="143"/>
      <c r="AC4495" s="37"/>
    </row>
    <row r="4496" spans="1:29" s="129" customFormat="1" ht="21.75" customHeight="1">
      <c r="A4496" s="121"/>
      <c r="B4496" s="181" t="s">
        <v>642</v>
      </c>
      <c r="C4496" s="481"/>
      <c r="D4496" s="182"/>
      <c r="E4496" s="183">
        <v>0.1</v>
      </c>
      <c r="F4496" s="184">
        <v>3510</v>
      </c>
      <c r="G4496" s="180" t="s">
        <v>740</v>
      </c>
      <c r="H4496" s="124"/>
      <c r="I4496" s="124"/>
      <c r="J4496" s="482" t="s">
        <v>642</v>
      </c>
      <c r="K4496" s="482"/>
      <c r="L4496" s="482"/>
      <c r="M4496" s="483"/>
      <c r="N4496" s="187">
        <v>0.15</v>
      </c>
      <c r="O4496" s="188">
        <v>17111.25</v>
      </c>
      <c r="P4496" s="484" t="s">
        <v>740</v>
      </c>
      <c r="Q4496" s="484"/>
      <c r="R4496" s="124"/>
      <c r="S4496" s="124"/>
      <c r="T4496" s="127"/>
      <c r="U4496" s="127"/>
      <c r="V4496" s="127"/>
      <c r="W4496" s="127"/>
      <c r="X4496" s="127"/>
      <c r="Y4496" s="127"/>
      <c r="Z4496" s="143"/>
      <c r="AA4496" s="143"/>
      <c r="AB4496" s="143"/>
      <c r="AC4496" s="37"/>
    </row>
    <row r="4497" spans="1:29" s="129" customFormat="1" ht="21.75" customHeight="1">
      <c r="A4497" s="121"/>
      <c r="B4497" s="181" t="s">
        <v>844</v>
      </c>
      <c r="C4497" s="481"/>
      <c r="D4497" s="182"/>
      <c r="E4497" s="183">
        <v>0.1</v>
      </c>
      <c r="F4497" s="184">
        <v>3510</v>
      </c>
      <c r="G4497" s="180" t="s">
        <v>740</v>
      </c>
      <c r="H4497" s="124"/>
      <c r="I4497" s="124"/>
      <c r="J4497" s="482" t="s">
        <v>844</v>
      </c>
      <c r="K4497" s="482"/>
      <c r="L4497" s="482"/>
      <c r="M4497" s="483"/>
      <c r="N4497" s="187">
        <v>0.15</v>
      </c>
      <c r="O4497" s="188">
        <v>17111.25</v>
      </c>
      <c r="P4497" s="484" t="s">
        <v>740</v>
      </c>
      <c r="Q4497" s="484"/>
      <c r="R4497" s="124"/>
      <c r="S4497" s="124"/>
      <c r="T4497" s="127"/>
      <c r="U4497" s="127"/>
      <c r="V4497" s="127"/>
      <c r="W4497" s="127"/>
      <c r="X4497" s="127"/>
      <c r="Y4497" s="127"/>
      <c r="Z4497" s="143"/>
      <c r="AA4497" s="143"/>
      <c r="AB4497" s="143"/>
      <c r="AC4497" s="37"/>
    </row>
    <row r="4498" spans="1:29" s="129" customFormat="1" ht="21.75" customHeight="1">
      <c r="A4498" s="121"/>
      <c r="B4498" s="181" t="s">
        <v>845</v>
      </c>
      <c r="C4498" s="481"/>
      <c r="D4498" s="182"/>
      <c r="E4498" s="183">
        <v>0.1</v>
      </c>
      <c r="F4498" s="184">
        <v>3510</v>
      </c>
      <c r="G4498" s="484" t="s">
        <v>762</v>
      </c>
      <c r="H4498" s="484"/>
      <c r="I4498" s="124"/>
      <c r="J4498" s="482" t="s">
        <v>845</v>
      </c>
      <c r="K4498" s="482"/>
      <c r="L4498" s="482"/>
      <c r="M4498" s="483"/>
      <c r="N4498" s="187">
        <v>0.1</v>
      </c>
      <c r="O4498" s="188">
        <v>11407.5</v>
      </c>
      <c r="P4498" s="484" t="s">
        <v>762</v>
      </c>
      <c r="Q4498" s="484"/>
      <c r="R4498" s="124"/>
      <c r="S4498" s="124"/>
      <c r="T4498" s="127"/>
      <c r="U4498" s="127"/>
      <c r="V4498" s="127"/>
      <c r="W4498" s="127"/>
      <c r="X4498" s="127"/>
      <c r="Y4498" s="127"/>
      <c r="Z4498" s="143"/>
      <c r="AA4498" s="143"/>
      <c r="AB4498" s="143"/>
      <c r="AC4498" s="37"/>
    </row>
    <row r="4499" spans="1:29" s="129" customFormat="1" ht="21.75" customHeight="1">
      <c r="A4499" s="121"/>
      <c r="B4499" s="181" t="s">
        <v>847</v>
      </c>
      <c r="C4499" s="486">
        <v>0.2</v>
      </c>
      <c r="D4499" s="183"/>
      <c r="E4499" s="183">
        <v>0.1</v>
      </c>
      <c r="F4499" s="184">
        <v>3510</v>
      </c>
      <c r="G4499" s="484" t="s">
        <v>762</v>
      </c>
      <c r="H4499" s="484"/>
      <c r="I4499" s="124"/>
      <c r="J4499" s="482" t="s">
        <v>847</v>
      </c>
      <c r="K4499" s="482"/>
      <c r="L4499" s="482"/>
      <c r="M4499" s="487">
        <v>0.12</v>
      </c>
      <c r="N4499" s="187">
        <v>0.1</v>
      </c>
      <c r="O4499" s="188">
        <v>11407.5</v>
      </c>
      <c r="P4499" s="484" t="s">
        <v>762</v>
      </c>
      <c r="Q4499" s="484"/>
      <c r="R4499" s="124"/>
      <c r="S4499" s="124"/>
      <c r="T4499" s="127"/>
      <c r="U4499" s="127"/>
      <c r="V4499" s="127"/>
      <c r="W4499" s="127"/>
      <c r="X4499" s="127"/>
      <c r="Y4499" s="127"/>
      <c r="Z4499" s="143"/>
      <c r="AA4499" s="143"/>
      <c r="AB4499" s="143"/>
      <c r="AC4499" s="37"/>
    </row>
    <row r="4500" spans="1:29" s="129" customFormat="1" ht="21.75" customHeight="1">
      <c r="A4500" s="121"/>
      <c r="B4500" s="181" t="s">
        <v>848</v>
      </c>
      <c r="C4500" s="486"/>
      <c r="D4500" s="183"/>
      <c r="E4500" s="183">
        <v>0.1</v>
      </c>
      <c r="F4500" s="184">
        <v>7020</v>
      </c>
      <c r="G4500" s="484" t="s">
        <v>762</v>
      </c>
      <c r="H4500" s="484"/>
      <c r="I4500" s="124"/>
      <c r="J4500" s="482" t="s">
        <v>848</v>
      </c>
      <c r="K4500" s="482"/>
      <c r="L4500" s="482"/>
      <c r="M4500" s="487"/>
      <c r="N4500" s="187">
        <v>0.1</v>
      </c>
      <c r="O4500" s="188">
        <v>13689</v>
      </c>
      <c r="P4500" s="484" t="s">
        <v>762</v>
      </c>
      <c r="Q4500" s="484"/>
      <c r="R4500" s="124"/>
      <c r="S4500" s="124"/>
      <c r="T4500" s="127"/>
      <c r="U4500" s="127"/>
      <c r="V4500" s="127"/>
      <c r="W4500" s="127"/>
      <c r="X4500" s="127"/>
      <c r="Y4500" s="127"/>
      <c r="Z4500" s="143"/>
      <c r="AA4500" s="143"/>
      <c r="AB4500" s="143"/>
      <c r="AC4500" s="37"/>
    </row>
    <row r="4501" spans="1:29" s="129" customFormat="1" ht="21.75" customHeight="1">
      <c r="A4501" s="121"/>
      <c r="B4501" s="181" t="s">
        <v>849</v>
      </c>
      <c r="C4501" s="486"/>
      <c r="D4501" s="183"/>
      <c r="E4501" s="183">
        <v>0.15</v>
      </c>
      <c r="F4501" s="184">
        <v>10530</v>
      </c>
      <c r="G4501" s="180" t="s">
        <v>718</v>
      </c>
      <c r="H4501" s="124"/>
      <c r="I4501" s="124"/>
      <c r="J4501" s="482" t="s">
        <v>849</v>
      </c>
      <c r="K4501" s="482"/>
      <c r="L4501" s="482"/>
      <c r="M4501" s="487"/>
      <c r="N4501" s="187">
        <v>0.15</v>
      </c>
      <c r="O4501" s="188">
        <v>20533.5</v>
      </c>
      <c r="P4501" s="484" t="s">
        <v>718</v>
      </c>
      <c r="Q4501" s="484"/>
      <c r="R4501" s="124"/>
      <c r="S4501" s="124"/>
      <c r="T4501" s="127"/>
      <c r="U4501" s="127"/>
      <c r="V4501" s="127"/>
      <c r="W4501" s="127"/>
      <c r="X4501" s="127"/>
      <c r="Y4501" s="127"/>
      <c r="Z4501" s="143"/>
      <c r="AA4501" s="143"/>
      <c r="AB4501" s="143"/>
      <c r="AC4501" s="37"/>
    </row>
    <row r="4502" spans="1:29" s="129" customFormat="1" ht="21.75" customHeight="1">
      <c r="A4502" s="121"/>
      <c r="B4502" s="181" t="s">
        <v>850</v>
      </c>
      <c r="C4502" s="486"/>
      <c r="D4502" s="183"/>
      <c r="E4502" s="183">
        <v>0.2</v>
      </c>
      <c r="F4502" s="184">
        <v>14040</v>
      </c>
      <c r="G4502" s="180" t="s">
        <v>718</v>
      </c>
      <c r="H4502" s="124"/>
      <c r="I4502" s="124"/>
      <c r="J4502" s="482" t="s">
        <v>850</v>
      </c>
      <c r="K4502" s="482"/>
      <c r="L4502" s="482"/>
      <c r="M4502" s="487"/>
      <c r="N4502" s="187">
        <v>0.15</v>
      </c>
      <c r="O4502" s="188">
        <v>20533.5</v>
      </c>
      <c r="P4502" s="484" t="s">
        <v>718</v>
      </c>
      <c r="Q4502" s="484"/>
      <c r="R4502" s="124"/>
      <c r="S4502" s="124"/>
      <c r="T4502" s="127"/>
      <c r="U4502" s="127"/>
      <c r="V4502" s="127"/>
      <c r="W4502" s="127"/>
      <c r="X4502" s="127"/>
      <c r="Y4502" s="127"/>
      <c r="Z4502" s="143"/>
      <c r="AA4502" s="143"/>
      <c r="AB4502" s="143"/>
      <c r="AC4502" s="37"/>
    </row>
    <row r="4503" spans="1:29" ht="21.75" customHeight="1">
      <c r="B4503" s="181" t="s">
        <v>853</v>
      </c>
      <c r="C4503" s="486"/>
      <c r="D4503" s="183"/>
      <c r="E4503" s="183">
        <v>0.2</v>
      </c>
      <c r="F4503" s="184">
        <v>14040</v>
      </c>
      <c r="G4503" s="180" t="s">
        <v>718</v>
      </c>
      <c r="J4503" s="482" t="s">
        <v>853</v>
      </c>
      <c r="K4503" s="482"/>
      <c r="L4503" s="482"/>
      <c r="M4503" s="487"/>
      <c r="N4503" s="187">
        <v>0.15</v>
      </c>
      <c r="O4503" s="188">
        <v>20533.5</v>
      </c>
      <c r="P4503" s="484" t="s">
        <v>718</v>
      </c>
      <c r="Q4503" s="484"/>
      <c r="Z4503" s="143"/>
      <c r="AA4503" s="143"/>
      <c r="AB4503" s="143"/>
      <c r="AC4503" s="37"/>
    </row>
    <row r="4504" spans="1:29" s="129" customFormat="1" ht="21.75" customHeight="1">
      <c r="A4504" s="121"/>
      <c r="B4504" s="181" t="s">
        <v>1108</v>
      </c>
      <c r="C4504" s="486"/>
      <c r="D4504" s="183"/>
      <c r="E4504" s="183">
        <v>0.2</v>
      </c>
      <c r="F4504" s="184">
        <v>14040</v>
      </c>
      <c r="G4504" s="180" t="s">
        <v>718</v>
      </c>
      <c r="H4504" s="123"/>
      <c r="I4504" s="124"/>
      <c r="J4504" s="482" t="s">
        <v>1108</v>
      </c>
      <c r="K4504" s="482"/>
      <c r="L4504" s="482"/>
      <c r="M4504" s="487"/>
      <c r="N4504" s="187">
        <v>0.3</v>
      </c>
      <c r="O4504" s="188">
        <v>41067</v>
      </c>
      <c r="P4504" s="484" t="s">
        <v>718</v>
      </c>
      <c r="Q4504" s="484"/>
      <c r="R4504" s="127"/>
      <c r="S4504" s="127"/>
      <c r="T4504" s="127"/>
      <c r="U4504" s="127"/>
      <c r="V4504" s="127"/>
      <c r="W4504" s="127"/>
      <c r="X4504" s="127"/>
      <c r="Y4504" s="127"/>
      <c r="Z4504" s="143"/>
      <c r="AA4504" s="143"/>
      <c r="AB4504" s="143"/>
      <c r="AC4504" s="37"/>
    </row>
    <row r="4505" spans="1:29" s="129" customFormat="1" ht="21.75" customHeight="1">
      <c r="A4505" s="121"/>
      <c r="B4505" s="181" t="s">
        <v>856</v>
      </c>
      <c r="C4505" s="486"/>
      <c r="D4505" s="183"/>
      <c r="E4505" s="183">
        <v>0.15</v>
      </c>
      <c r="F4505" s="184">
        <v>10530</v>
      </c>
      <c r="G4505" s="484" t="s">
        <v>762</v>
      </c>
      <c r="H4505" s="484"/>
      <c r="I4505" s="124"/>
      <c r="J4505" s="482" t="s">
        <v>856</v>
      </c>
      <c r="K4505" s="482"/>
      <c r="L4505" s="482"/>
      <c r="M4505" s="487"/>
      <c r="N4505" s="187">
        <v>0.15</v>
      </c>
      <c r="O4505" s="188">
        <v>20533.5</v>
      </c>
      <c r="P4505" s="484" t="s">
        <v>751</v>
      </c>
      <c r="Q4505" s="484"/>
      <c r="R4505" s="127"/>
      <c r="S4505" s="127"/>
      <c r="T4505" s="127"/>
      <c r="U4505" s="127"/>
      <c r="V4505" s="127"/>
      <c r="W4505" s="127"/>
      <c r="X4505" s="127"/>
      <c r="Y4505" s="127"/>
      <c r="Z4505" s="143"/>
      <c r="AA4505" s="143"/>
      <c r="AB4505" s="143"/>
      <c r="AC4505" s="37"/>
    </row>
    <row r="4506" spans="1:29" s="129" customFormat="1" ht="21.75" customHeight="1">
      <c r="A4506" s="121"/>
      <c r="B4506" s="181" t="s">
        <v>857</v>
      </c>
      <c r="C4506" s="488">
        <v>0.4</v>
      </c>
      <c r="D4506" s="488"/>
      <c r="E4506" s="488"/>
      <c r="F4506" s="194">
        <f>SUM(F4485:F4505)</f>
        <v>140400</v>
      </c>
      <c r="G4506" s="195"/>
      <c r="H4506" s="127"/>
      <c r="I4506" s="127"/>
      <c r="J4506" s="482" t="s">
        <v>857</v>
      </c>
      <c r="K4506" s="482"/>
      <c r="L4506" s="482"/>
      <c r="M4506" s="451">
        <v>0.32</v>
      </c>
      <c r="N4506" s="451"/>
      <c r="O4506" s="196">
        <f>SUM(O4485:O4505)</f>
        <v>365040</v>
      </c>
      <c r="P4506" s="127"/>
      <c r="Q4506" s="127"/>
      <c r="R4506" s="127"/>
      <c r="S4506" s="127"/>
      <c r="T4506" s="127"/>
      <c r="U4506" s="127"/>
      <c r="V4506" s="127"/>
      <c r="W4506" s="127"/>
      <c r="X4506" s="127"/>
      <c r="Y4506" s="127"/>
      <c r="Z4506" s="143"/>
      <c r="AA4506" s="143"/>
      <c r="AB4506" s="143"/>
      <c r="AC4506" s="37"/>
    </row>
    <row r="4507" spans="1:29" s="129" customFormat="1" ht="21.75" customHeight="1">
      <c r="A4507" s="121"/>
      <c r="B4507" s="127"/>
      <c r="C4507" s="127"/>
      <c r="D4507" s="127"/>
      <c r="E4507" s="127"/>
      <c r="F4507" s="127"/>
      <c r="G4507" s="127"/>
      <c r="H4507" s="127"/>
      <c r="I4507" s="127"/>
      <c r="J4507" s="127"/>
      <c r="K4507" s="127"/>
      <c r="L4507" s="127"/>
      <c r="M4507" s="127"/>
      <c r="N4507" s="127"/>
      <c r="O4507" s="127"/>
      <c r="P4507" s="127"/>
      <c r="Q4507" s="127"/>
      <c r="R4507" s="127"/>
      <c r="S4507" s="127"/>
      <c r="T4507" s="127"/>
      <c r="U4507" s="127"/>
      <c r="V4507" s="127"/>
      <c r="W4507" s="127"/>
      <c r="X4507" s="127"/>
      <c r="Y4507" s="127"/>
      <c r="Z4507" s="143"/>
      <c r="AA4507" s="143"/>
      <c r="AB4507" s="143"/>
      <c r="AC4507" s="37"/>
    </row>
    <row r="4508" spans="1:29" ht="18" customHeight="1">
      <c r="A4508" s="422" t="s">
        <v>678</v>
      </c>
      <c r="B4508" s="422" t="s">
        <v>679</v>
      </c>
      <c r="C4508" s="422" t="s">
        <v>680</v>
      </c>
      <c r="D4508" s="422" t="s">
        <v>681</v>
      </c>
      <c r="E4508" s="422" t="s">
        <v>682</v>
      </c>
      <c r="F4508" s="423" t="s">
        <v>683</v>
      </c>
      <c r="G4508" s="423" t="s">
        <v>684</v>
      </c>
      <c r="H4508" s="138">
        <v>0.15</v>
      </c>
      <c r="I4508" s="451">
        <v>0.65</v>
      </c>
      <c r="J4508" s="451"/>
      <c r="K4508" s="451"/>
      <c r="L4508" s="444">
        <v>0.1</v>
      </c>
      <c r="M4508" s="444"/>
      <c r="N4508" s="139">
        <v>0.1</v>
      </c>
      <c r="Z4508" s="143"/>
      <c r="AA4508" s="143"/>
      <c r="AB4508" s="143"/>
      <c r="AC4508" s="37"/>
    </row>
    <row r="4509" spans="1:29" ht="14.25" customHeight="1">
      <c r="A4509" s="422"/>
      <c r="B4509" s="422"/>
      <c r="C4509" s="422"/>
      <c r="D4509" s="422"/>
      <c r="E4509" s="422"/>
      <c r="F4509" s="422"/>
      <c r="G4509" s="422"/>
      <c r="H4509" s="445" t="s">
        <v>727</v>
      </c>
      <c r="I4509" s="452" t="s">
        <v>728</v>
      </c>
      <c r="J4509" s="452"/>
      <c r="K4509" s="452"/>
      <c r="L4509" s="446" t="s">
        <v>729</v>
      </c>
      <c r="M4509" s="446"/>
      <c r="N4509" s="447" t="s">
        <v>730</v>
      </c>
      <c r="Z4509" s="143"/>
      <c r="AA4509" s="143"/>
      <c r="AB4509" s="143"/>
      <c r="AC4509" s="37"/>
    </row>
    <row r="4510" spans="1:29" ht="134.25" customHeight="1">
      <c r="A4510" s="442" t="s">
        <v>1109</v>
      </c>
      <c r="B4510" s="427" t="s">
        <v>1028</v>
      </c>
      <c r="C4510" s="428">
        <v>0</v>
      </c>
      <c r="D4510" s="428">
        <v>1</v>
      </c>
      <c r="E4510" s="474" t="s">
        <v>618</v>
      </c>
      <c r="F4510" s="429">
        <v>27462</v>
      </c>
      <c r="G4510" s="429">
        <f>D4510*F4510</f>
        <v>27462</v>
      </c>
      <c r="H4510" s="445"/>
      <c r="I4510" s="153" t="s">
        <v>826</v>
      </c>
      <c r="J4510" s="154" t="s">
        <v>809</v>
      </c>
      <c r="K4510" s="154" t="s">
        <v>812</v>
      </c>
      <c r="L4510" s="144" t="s">
        <v>736</v>
      </c>
      <c r="M4510" s="144" t="s">
        <v>737</v>
      </c>
      <c r="N4510" s="447"/>
      <c r="Z4510" s="143"/>
      <c r="AA4510" s="143"/>
      <c r="AB4510" s="143"/>
      <c r="AC4510" s="37"/>
    </row>
    <row r="4511" spans="1:29" ht="87.75" customHeight="1">
      <c r="A4511" s="442"/>
      <c r="B4511" s="427"/>
      <c r="C4511" s="427"/>
      <c r="D4511" s="427"/>
      <c r="E4511" s="427"/>
      <c r="F4511" s="427"/>
      <c r="G4511" s="427"/>
      <c r="H4511" s="427"/>
      <c r="I4511" s="153">
        <v>0.2</v>
      </c>
      <c r="J4511" s="153">
        <v>0.3</v>
      </c>
      <c r="K4511" s="153">
        <v>0.5</v>
      </c>
      <c r="L4511" s="144">
        <v>0.9</v>
      </c>
      <c r="M4511" s="144">
        <v>0.1</v>
      </c>
      <c r="N4511" s="447"/>
      <c r="Z4511" s="143"/>
      <c r="AA4511" s="143"/>
      <c r="AB4511" s="143"/>
      <c r="AC4511" s="37"/>
    </row>
    <row r="4512" spans="1:29">
      <c r="A4512" s="442"/>
      <c r="B4512" s="432" t="s">
        <v>762</v>
      </c>
      <c r="C4512" s="432"/>
      <c r="D4512" s="432"/>
      <c r="E4512" s="432"/>
      <c r="F4512" s="432"/>
      <c r="G4512" s="432"/>
      <c r="H4512" s="158">
        <v>1</v>
      </c>
      <c r="I4512" s="130">
        <v>1</v>
      </c>
      <c r="J4512" s="130">
        <v>1</v>
      </c>
      <c r="K4512" s="130">
        <v>1</v>
      </c>
      <c r="L4512" s="170">
        <v>1</v>
      </c>
      <c r="M4512" s="170">
        <v>1</v>
      </c>
      <c r="N4512" s="115"/>
      <c r="Z4512" s="143"/>
      <c r="AA4512" s="143"/>
      <c r="AB4512" s="143"/>
      <c r="AC4512" s="37"/>
    </row>
    <row r="4513" spans="1:29">
      <c r="A4513" s="442"/>
      <c r="B4513" s="433" t="s">
        <v>763</v>
      </c>
      <c r="C4513" s="433"/>
      <c r="D4513" s="433"/>
      <c r="E4513" s="433"/>
      <c r="F4513" s="433"/>
      <c r="G4513" s="433"/>
      <c r="H4513" s="246">
        <f>(H4512/D4510)*G4510*H4508</f>
        <v>4119.3</v>
      </c>
      <c r="I4513" s="246">
        <f>(I4512/D4510)*G4510*I4508*I4511</f>
        <v>3570.06</v>
      </c>
      <c r="J4513" s="246">
        <f>(J4512/D4510)*G4510*I4508*J4511</f>
        <v>5355.0899999999992</v>
      </c>
      <c r="K4513" s="246">
        <f>(K4512/D4510)*G4510*I4508*K4511</f>
        <v>8925.15</v>
      </c>
      <c r="L4513" s="246">
        <f>(L4512/D4510)*L4511*G4510*L4508</f>
        <v>2471.58</v>
      </c>
      <c r="M4513" s="246">
        <f>(M4512/D4510)*M4511*G4510*L4508</f>
        <v>274.62000000000006</v>
      </c>
      <c r="N4513" s="115"/>
      <c r="O4513" s="140"/>
      <c r="Z4513" s="143"/>
      <c r="AA4513" s="143"/>
      <c r="AB4513" s="143"/>
      <c r="AC4513" s="37"/>
    </row>
    <row r="4514" spans="1:29">
      <c r="A4514" s="442"/>
      <c r="B4514" s="432" t="s">
        <v>766</v>
      </c>
      <c r="C4514" s="432"/>
      <c r="D4514" s="432"/>
      <c r="E4514" s="432"/>
      <c r="F4514" s="432"/>
      <c r="G4514" s="432"/>
      <c r="H4514" s="115"/>
      <c r="I4514" s="115"/>
      <c r="J4514" s="115"/>
      <c r="K4514" s="115"/>
      <c r="L4514" s="115"/>
      <c r="M4514" s="115"/>
      <c r="N4514" s="170">
        <v>1</v>
      </c>
      <c r="Z4514" s="143"/>
      <c r="AA4514" s="143"/>
      <c r="AB4514" s="143"/>
      <c r="AC4514" s="37"/>
    </row>
    <row r="4515" spans="1:29">
      <c r="A4515" s="442"/>
      <c r="B4515" s="433" t="s">
        <v>767</v>
      </c>
      <c r="C4515" s="433"/>
      <c r="D4515" s="433"/>
      <c r="E4515" s="433"/>
      <c r="F4515" s="433"/>
      <c r="G4515" s="433"/>
      <c r="H4515" s="115"/>
      <c r="I4515" s="115"/>
      <c r="J4515" s="115"/>
      <c r="K4515" s="115"/>
      <c r="L4515" s="115"/>
      <c r="M4515" s="115"/>
      <c r="N4515" s="246">
        <f>(N4514/D4510)*G4510*N4508</f>
        <v>2746.2000000000003</v>
      </c>
      <c r="Z4515" s="143"/>
      <c r="AA4515" s="143"/>
      <c r="AB4515" s="143"/>
      <c r="AC4515" s="37"/>
    </row>
    <row r="4516" spans="1:29">
      <c r="A4516" s="442"/>
      <c r="B4516" s="432"/>
      <c r="C4516" s="432"/>
      <c r="D4516" s="432"/>
      <c r="E4516" s="432"/>
      <c r="F4516" s="432"/>
      <c r="G4516" s="432"/>
      <c r="H4516" s="115"/>
      <c r="I4516" s="115"/>
      <c r="J4516" s="115"/>
      <c r="K4516" s="115"/>
      <c r="L4516" s="115"/>
      <c r="M4516" s="115"/>
      <c r="N4516" s="115"/>
      <c r="Z4516" s="143"/>
      <c r="AA4516" s="143"/>
      <c r="AB4516" s="143"/>
      <c r="AC4516" s="37"/>
    </row>
    <row r="4517" spans="1:29">
      <c r="A4517" s="442"/>
      <c r="B4517" s="433"/>
      <c r="C4517" s="433"/>
      <c r="D4517" s="433"/>
      <c r="E4517" s="433"/>
      <c r="F4517" s="433"/>
      <c r="G4517" s="433"/>
      <c r="H4517" s="115"/>
      <c r="I4517" s="115"/>
      <c r="J4517" s="115"/>
      <c r="K4517" s="115"/>
      <c r="L4517" s="115"/>
      <c r="M4517" s="115"/>
      <c r="N4517" s="115"/>
      <c r="Z4517" s="143"/>
      <c r="AA4517" s="143"/>
      <c r="AB4517" s="143"/>
      <c r="AC4517" s="37"/>
    </row>
    <row r="4518" spans="1:29">
      <c r="A4518" s="442"/>
      <c r="B4518" s="432"/>
      <c r="C4518" s="432"/>
      <c r="D4518" s="432"/>
      <c r="E4518" s="432"/>
      <c r="F4518" s="432"/>
      <c r="G4518" s="432"/>
      <c r="H4518" s="115"/>
      <c r="I4518" s="115"/>
      <c r="J4518" s="115"/>
      <c r="K4518" s="115"/>
      <c r="L4518" s="115"/>
      <c r="M4518" s="115"/>
      <c r="N4518" s="115"/>
      <c r="Z4518" s="143"/>
      <c r="AA4518" s="143"/>
      <c r="AB4518" s="143"/>
      <c r="AC4518" s="37"/>
    </row>
    <row r="4519" spans="1:29">
      <c r="A4519" s="442"/>
      <c r="B4519" s="433"/>
      <c r="C4519" s="433"/>
      <c r="D4519" s="433"/>
      <c r="E4519" s="433"/>
      <c r="F4519" s="433"/>
      <c r="G4519" s="433"/>
      <c r="H4519" s="115"/>
      <c r="I4519" s="115"/>
      <c r="J4519" s="115"/>
      <c r="K4519" s="115"/>
      <c r="L4519" s="115"/>
      <c r="M4519" s="115"/>
      <c r="N4519" s="115"/>
      <c r="Z4519" s="143"/>
      <c r="AA4519" s="143"/>
      <c r="AB4519" s="143"/>
      <c r="AC4519" s="37"/>
    </row>
    <row r="4520" spans="1:29">
      <c r="A4520" s="442"/>
      <c r="B4520" s="432"/>
      <c r="C4520" s="432"/>
      <c r="D4520" s="432"/>
      <c r="E4520" s="432"/>
      <c r="F4520" s="432"/>
      <c r="G4520" s="432"/>
      <c r="H4520" s="115"/>
      <c r="I4520" s="115"/>
      <c r="J4520" s="115"/>
      <c r="K4520" s="115"/>
      <c r="L4520" s="115"/>
      <c r="M4520" s="115"/>
      <c r="N4520" s="115"/>
      <c r="Z4520" s="143"/>
      <c r="AA4520" s="143"/>
      <c r="AB4520" s="143"/>
      <c r="AC4520" s="37"/>
    </row>
    <row r="4521" spans="1:29">
      <c r="A4521" s="442"/>
      <c r="B4521" s="433"/>
      <c r="C4521" s="433"/>
      <c r="D4521" s="433"/>
      <c r="E4521" s="433"/>
      <c r="F4521" s="433"/>
      <c r="G4521" s="433"/>
      <c r="H4521" s="115"/>
      <c r="I4521" s="115"/>
      <c r="J4521" s="115"/>
      <c r="K4521" s="115"/>
      <c r="L4521" s="115"/>
      <c r="M4521" s="115"/>
      <c r="N4521" s="115"/>
      <c r="Z4521" s="143"/>
      <c r="AA4521" s="143"/>
      <c r="AB4521" s="143"/>
      <c r="AC4521" s="37"/>
    </row>
    <row r="4522" spans="1:29">
      <c r="A4522" s="442"/>
      <c r="B4522" s="448" t="s">
        <v>720</v>
      </c>
      <c r="C4522" s="448"/>
      <c r="D4522" s="448"/>
      <c r="E4522" s="448"/>
      <c r="F4522" s="448"/>
      <c r="G4522" s="448"/>
      <c r="H4522" s="152">
        <f t="shared" ref="H4522:N4523" si="285">H4512+H4514+H4516+H4518+H4520</f>
        <v>1</v>
      </c>
      <c r="I4522" s="152">
        <f t="shared" si="285"/>
        <v>1</v>
      </c>
      <c r="J4522" s="152">
        <f t="shared" si="285"/>
        <v>1</v>
      </c>
      <c r="K4522" s="152">
        <f t="shared" si="285"/>
        <v>1</v>
      </c>
      <c r="L4522" s="152">
        <f t="shared" si="285"/>
        <v>1</v>
      </c>
      <c r="M4522" s="152">
        <f t="shared" si="285"/>
        <v>1</v>
      </c>
      <c r="N4522" s="152">
        <f t="shared" si="285"/>
        <v>1</v>
      </c>
      <c r="O4522" s="102"/>
      <c r="P4522" s="102"/>
      <c r="Z4522" s="143"/>
      <c r="AA4522" s="143"/>
      <c r="AB4522" s="143"/>
      <c r="AC4522" s="37"/>
    </row>
    <row r="4523" spans="1:29">
      <c r="A4523" s="442"/>
      <c r="B4523" s="439" t="s">
        <v>695</v>
      </c>
      <c r="C4523" s="439"/>
      <c r="D4523" s="439"/>
      <c r="E4523" s="439"/>
      <c r="F4523" s="439"/>
      <c r="G4523" s="439"/>
      <c r="H4523" s="117">
        <f t="shared" si="285"/>
        <v>4119.3</v>
      </c>
      <c r="I4523" s="117">
        <f t="shared" si="285"/>
        <v>3570.06</v>
      </c>
      <c r="J4523" s="117">
        <f t="shared" si="285"/>
        <v>5355.0899999999992</v>
      </c>
      <c r="K4523" s="117">
        <f t="shared" si="285"/>
        <v>8925.15</v>
      </c>
      <c r="L4523" s="117">
        <f t="shared" si="285"/>
        <v>2471.58</v>
      </c>
      <c r="M4523" s="117">
        <f t="shared" si="285"/>
        <v>274.62000000000006</v>
      </c>
      <c r="N4523" s="117">
        <f t="shared" si="285"/>
        <v>2746.2000000000003</v>
      </c>
      <c r="O4523" s="102"/>
      <c r="P4523" s="102"/>
      <c r="U4523" s="141"/>
      <c r="Z4523" s="143"/>
      <c r="AA4523" s="143"/>
      <c r="AB4523" s="143"/>
      <c r="AC4523" s="37"/>
    </row>
    <row r="4524" spans="1:29">
      <c r="A4524" s="442"/>
      <c r="B4524" s="449" t="s">
        <v>746</v>
      </c>
      <c r="C4524" s="449"/>
      <c r="D4524" s="449"/>
      <c r="E4524" s="449"/>
      <c r="F4524" s="449"/>
      <c r="G4524" s="449"/>
      <c r="H4524" s="470">
        <f>SUM(H4523)</f>
        <v>4119.3</v>
      </c>
      <c r="I4524" s="470"/>
      <c r="J4524" s="470"/>
      <c r="K4524" s="470"/>
      <c r="L4524" s="470"/>
      <c r="M4524" s="470"/>
      <c r="N4524" s="470"/>
      <c r="O4524" s="102"/>
      <c r="P4524" s="102"/>
      <c r="Z4524" s="143"/>
      <c r="AA4524" s="143"/>
      <c r="AB4524" s="143"/>
      <c r="AC4524" s="37"/>
    </row>
    <row r="4525" spans="1:29">
      <c r="A4525" s="442"/>
      <c r="B4525" s="449" t="s">
        <v>747</v>
      </c>
      <c r="C4525" s="449"/>
      <c r="D4525" s="449"/>
      <c r="E4525" s="449"/>
      <c r="F4525" s="449"/>
      <c r="G4525" s="449"/>
      <c r="H4525" s="470">
        <f>SUM(I4523:K4523)</f>
        <v>17850.3</v>
      </c>
      <c r="I4525" s="470"/>
      <c r="J4525" s="470"/>
      <c r="K4525" s="470"/>
      <c r="L4525" s="470"/>
      <c r="M4525" s="470"/>
      <c r="N4525" s="470"/>
      <c r="O4525" s="102"/>
      <c r="P4525" s="102"/>
      <c r="Z4525" s="143"/>
      <c r="AA4525" s="143"/>
      <c r="AB4525" s="143"/>
      <c r="AC4525" s="37"/>
    </row>
    <row r="4526" spans="1:29">
      <c r="A4526" s="442"/>
      <c r="B4526" s="449" t="s">
        <v>748</v>
      </c>
      <c r="C4526" s="449"/>
      <c r="D4526" s="449"/>
      <c r="E4526" s="449"/>
      <c r="F4526" s="449"/>
      <c r="G4526" s="449"/>
      <c r="H4526" s="470">
        <f>SUM(L4523:N4523)</f>
        <v>5492.4</v>
      </c>
      <c r="I4526" s="470"/>
      <c r="J4526" s="470"/>
      <c r="K4526" s="470"/>
      <c r="L4526" s="470"/>
      <c r="M4526" s="470"/>
      <c r="N4526" s="470"/>
      <c r="O4526" s="102"/>
      <c r="P4526" s="102"/>
      <c r="Z4526" s="143"/>
      <c r="AA4526" s="143"/>
      <c r="AB4526" s="143"/>
      <c r="AC4526" s="37"/>
    </row>
    <row r="4527" spans="1:29">
      <c r="A4527" s="442"/>
      <c r="B4527" s="439" t="s">
        <v>721</v>
      </c>
      <c r="C4527" s="439"/>
      <c r="D4527" s="439"/>
      <c r="E4527" s="439"/>
      <c r="F4527" s="439"/>
      <c r="G4527" s="439"/>
      <c r="H4527" s="470">
        <f>SUM(H4524:P4526)</f>
        <v>27462</v>
      </c>
      <c r="I4527" s="470"/>
      <c r="J4527" s="470"/>
      <c r="K4527" s="470"/>
      <c r="L4527" s="470"/>
      <c r="M4527" s="470"/>
      <c r="N4527" s="470"/>
      <c r="O4527" s="102"/>
      <c r="P4527" s="102"/>
      <c r="Z4527" s="143"/>
      <c r="AA4527" s="143"/>
      <c r="AB4527" s="143"/>
      <c r="AC4527" s="37"/>
    </row>
    <row r="4528" spans="1:29">
      <c r="A4528" s="442"/>
      <c r="B4528" s="450" t="s">
        <v>749</v>
      </c>
      <c r="C4528" s="450"/>
      <c r="D4528" s="450"/>
      <c r="E4528" s="450"/>
      <c r="F4528" s="450"/>
      <c r="G4528" s="450"/>
      <c r="H4528" s="471">
        <f>H4527/G4510</f>
        <v>1</v>
      </c>
      <c r="I4528" s="471"/>
      <c r="J4528" s="471"/>
      <c r="K4528" s="471"/>
      <c r="L4528" s="471"/>
      <c r="M4528" s="471"/>
      <c r="N4528" s="471"/>
      <c r="O4528" s="102"/>
      <c r="P4528" s="102"/>
      <c r="Z4528" s="143"/>
      <c r="AA4528" s="143"/>
      <c r="AB4528" s="143"/>
      <c r="AC4528" s="37"/>
    </row>
    <row r="4529" spans="1:29" s="102" customFormat="1" ht="15" customHeight="1">
      <c r="Z4529" s="143"/>
      <c r="AA4529" s="143"/>
      <c r="AB4529" s="143"/>
      <c r="AC4529" s="37"/>
    </row>
    <row r="4530" spans="1:29" ht="18" customHeight="1">
      <c r="A4530" s="422" t="s">
        <v>678</v>
      </c>
      <c r="B4530" s="422" t="s">
        <v>679</v>
      </c>
      <c r="C4530" s="422" t="s">
        <v>680</v>
      </c>
      <c r="D4530" s="422" t="s">
        <v>681</v>
      </c>
      <c r="E4530" s="422" t="s">
        <v>682</v>
      </c>
      <c r="F4530" s="423" t="s">
        <v>683</v>
      </c>
      <c r="G4530" s="423" t="s">
        <v>684</v>
      </c>
      <c r="H4530" s="138">
        <v>0.15</v>
      </c>
      <c r="I4530" s="451">
        <v>0.65</v>
      </c>
      <c r="J4530" s="451"/>
      <c r="K4530" s="451"/>
      <c r="L4530" s="451"/>
      <c r="M4530" s="444">
        <v>0.1</v>
      </c>
      <c r="N4530" s="444"/>
      <c r="O4530" s="139">
        <v>0.1</v>
      </c>
      <c r="Z4530" s="143"/>
      <c r="AA4530" s="143"/>
      <c r="AB4530" s="143"/>
      <c r="AC4530" s="37"/>
    </row>
    <row r="4531" spans="1:29" ht="14.25" customHeight="1">
      <c r="A4531" s="422"/>
      <c r="B4531" s="422"/>
      <c r="C4531" s="422"/>
      <c r="D4531" s="422"/>
      <c r="E4531" s="422"/>
      <c r="F4531" s="422"/>
      <c r="G4531" s="422"/>
      <c r="H4531" s="445" t="s">
        <v>727</v>
      </c>
      <c r="I4531" s="452" t="s">
        <v>728</v>
      </c>
      <c r="J4531" s="452"/>
      <c r="K4531" s="452"/>
      <c r="L4531" s="452"/>
      <c r="M4531" s="446" t="s">
        <v>729</v>
      </c>
      <c r="N4531" s="446"/>
      <c r="O4531" s="447" t="s">
        <v>730</v>
      </c>
      <c r="Z4531" s="143"/>
      <c r="AA4531" s="143"/>
      <c r="AB4531" s="143"/>
      <c r="AC4531" s="37"/>
    </row>
    <row r="4532" spans="1:29" ht="134.25" customHeight="1">
      <c r="A4532" s="426" t="s">
        <v>1110</v>
      </c>
      <c r="B4532" s="427" t="s">
        <v>1030</v>
      </c>
      <c r="C4532" s="428">
        <v>0</v>
      </c>
      <c r="D4532" s="428">
        <v>1</v>
      </c>
      <c r="E4532" s="474" t="s">
        <v>618</v>
      </c>
      <c r="F4532" s="429">
        <v>27462</v>
      </c>
      <c r="G4532" s="429">
        <f>D4532*F4532</f>
        <v>27462</v>
      </c>
      <c r="H4532" s="445"/>
      <c r="I4532" s="153" t="s">
        <v>1031</v>
      </c>
      <c r="J4532" s="153" t="s">
        <v>1032</v>
      </c>
      <c r="K4532" s="153" t="s">
        <v>1033</v>
      </c>
      <c r="L4532" s="153" t="s">
        <v>1034</v>
      </c>
      <c r="M4532" s="144" t="s">
        <v>736</v>
      </c>
      <c r="N4532" s="144" t="s">
        <v>737</v>
      </c>
      <c r="O4532" s="447"/>
      <c r="P4532" s="100"/>
      <c r="Q4532" s="47"/>
      <c r="Z4532" s="143"/>
      <c r="AA4532" s="143"/>
      <c r="AB4532" s="143"/>
      <c r="AC4532" s="37"/>
    </row>
    <row r="4533" spans="1:29" ht="87.75" customHeight="1">
      <c r="A4533" s="426"/>
      <c r="B4533" s="427"/>
      <c r="C4533" s="427"/>
      <c r="D4533" s="427"/>
      <c r="E4533" s="427"/>
      <c r="F4533" s="427"/>
      <c r="G4533" s="427"/>
      <c r="H4533" s="427"/>
      <c r="I4533" s="153">
        <v>0.25</v>
      </c>
      <c r="J4533" s="153">
        <v>0.25</v>
      </c>
      <c r="K4533" s="153">
        <v>0.15</v>
      </c>
      <c r="L4533" s="153">
        <v>0.35</v>
      </c>
      <c r="M4533" s="144">
        <v>0.9</v>
      </c>
      <c r="N4533" s="144">
        <v>0.1</v>
      </c>
      <c r="O4533" s="447"/>
      <c r="P4533" s="100"/>
      <c r="Q4533" s="47"/>
      <c r="Z4533" s="143"/>
      <c r="AA4533" s="143"/>
      <c r="AB4533" s="143"/>
      <c r="AC4533" s="37"/>
    </row>
    <row r="4534" spans="1:29">
      <c r="A4534" s="426"/>
      <c r="B4534" s="432" t="s">
        <v>762</v>
      </c>
      <c r="C4534" s="432"/>
      <c r="D4534" s="432"/>
      <c r="E4534" s="432"/>
      <c r="F4534" s="432"/>
      <c r="G4534" s="432"/>
      <c r="H4534" s="158">
        <v>1</v>
      </c>
      <c r="I4534" s="130">
        <v>1</v>
      </c>
      <c r="J4534" s="130">
        <v>1</v>
      </c>
      <c r="K4534" s="130">
        <v>1</v>
      </c>
      <c r="L4534" s="130">
        <v>1</v>
      </c>
      <c r="M4534" s="170">
        <v>1</v>
      </c>
      <c r="N4534" s="170">
        <v>1</v>
      </c>
      <c r="O4534" s="115"/>
      <c r="Z4534" s="143"/>
      <c r="AA4534" s="143"/>
      <c r="AB4534" s="143"/>
      <c r="AC4534" s="37"/>
    </row>
    <row r="4535" spans="1:29">
      <c r="A4535" s="426"/>
      <c r="B4535" s="433" t="s">
        <v>763</v>
      </c>
      <c r="C4535" s="433"/>
      <c r="D4535" s="433"/>
      <c r="E4535" s="433"/>
      <c r="F4535" s="433"/>
      <c r="G4535" s="433"/>
      <c r="H4535" s="246">
        <f>(H4534/D4532)*G4532*H4530</f>
        <v>4119.3</v>
      </c>
      <c r="I4535" s="246">
        <f>(I4534/D4532)*G4532*I4530*I4533</f>
        <v>4462.5749999999998</v>
      </c>
      <c r="J4535" s="246">
        <f>(J4534/D4532)*G4532*I4530*J4533</f>
        <v>4462.5749999999998</v>
      </c>
      <c r="K4535" s="246">
        <f>(K4534/D4532)*G4532*I4530*K4533</f>
        <v>2677.5449999999996</v>
      </c>
      <c r="L4535" s="246">
        <f>(L4534/D4532)*G4532*I4530*L4533</f>
        <v>6247.6049999999996</v>
      </c>
      <c r="M4535" s="246">
        <f>(M4534/D4532)*M4533*G4532*M4530</f>
        <v>2471.58</v>
      </c>
      <c r="N4535" s="246">
        <f>(N4534/D4532)*N4533*G4532*M4530</f>
        <v>274.62000000000006</v>
      </c>
      <c r="O4535" s="115"/>
      <c r="Z4535" s="143"/>
      <c r="AA4535" s="143"/>
      <c r="AB4535" s="143"/>
      <c r="AC4535" s="37"/>
    </row>
    <row r="4536" spans="1:29">
      <c r="A4536" s="426"/>
      <c r="B4536" s="432" t="s">
        <v>766</v>
      </c>
      <c r="C4536" s="432"/>
      <c r="D4536" s="432"/>
      <c r="E4536" s="432"/>
      <c r="F4536" s="432"/>
      <c r="G4536" s="432"/>
      <c r="H4536" s="115"/>
      <c r="I4536" s="115"/>
      <c r="J4536" s="115"/>
      <c r="K4536" s="115"/>
      <c r="L4536" s="115"/>
      <c r="M4536" s="115"/>
      <c r="N4536" s="115"/>
      <c r="O4536" s="170">
        <v>1</v>
      </c>
      <c r="Z4536" s="143"/>
      <c r="AA4536" s="143"/>
      <c r="AB4536" s="143"/>
      <c r="AC4536" s="37"/>
    </row>
    <row r="4537" spans="1:29">
      <c r="A4537" s="426"/>
      <c r="B4537" s="433" t="s">
        <v>767</v>
      </c>
      <c r="C4537" s="433"/>
      <c r="D4537" s="433"/>
      <c r="E4537" s="433"/>
      <c r="F4537" s="433"/>
      <c r="G4537" s="433"/>
      <c r="H4537" s="115"/>
      <c r="I4537" s="115"/>
      <c r="J4537" s="115"/>
      <c r="K4537" s="115"/>
      <c r="L4537" s="115"/>
      <c r="M4537" s="115"/>
      <c r="N4537" s="115"/>
      <c r="O4537" s="246">
        <f>(O4536/D4532)*G4532*O4530</f>
        <v>2746.2000000000003</v>
      </c>
      <c r="Z4537" s="143"/>
      <c r="AA4537" s="143"/>
      <c r="AB4537" s="143"/>
      <c r="AC4537" s="37"/>
    </row>
    <row r="4538" spans="1:29">
      <c r="A4538" s="426"/>
      <c r="B4538" s="438" t="s">
        <v>720</v>
      </c>
      <c r="C4538" s="438"/>
      <c r="D4538" s="438"/>
      <c r="E4538" s="438"/>
      <c r="F4538" s="438"/>
      <c r="G4538" s="438"/>
      <c r="H4538" s="152">
        <f t="shared" ref="H4538:O4539" si="286">H4534+H4536</f>
        <v>1</v>
      </c>
      <c r="I4538" s="152">
        <f t="shared" si="286"/>
        <v>1</v>
      </c>
      <c r="J4538" s="152">
        <f t="shared" si="286"/>
        <v>1</v>
      </c>
      <c r="K4538" s="152">
        <f t="shared" si="286"/>
        <v>1</v>
      </c>
      <c r="L4538" s="152">
        <f t="shared" si="286"/>
        <v>1</v>
      </c>
      <c r="M4538" s="152">
        <f t="shared" si="286"/>
        <v>1</v>
      </c>
      <c r="N4538" s="152">
        <f t="shared" si="286"/>
        <v>1</v>
      </c>
      <c r="O4538" s="152">
        <f t="shared" si="286"/>
        <v>1</v>
      </c>
      <c r="P4538" s="102"/>
      <c r="Z4538" s="143"/>
      <c r="AA4538" s="143"/>
      <c r="AB4538" s="143"/>
      <c r="AC4538" s="37"/>
    </row>
    <row r="4539" spans="1:29">
      <c r="A4539" s="426"/>
      <c r="B4539" s="434" t="s">
        <v>695</v>
      </c>
      <c r="C4539" s="434"/>
      <c r="D4539" s="434"/>
      <c r="E4539" s="434"/>
      <c r="F4539" s="434"/>
      <c r="G4539" s="434"/>
      <c r="H4539" s="117">
        <f t="shared" si="286"/>
        <v>4119.3</v>
      </c>
      <c r="I4539" s="117">
        <f t="shared" si="286"/>
        <v>4462.5749999999998</v>
      </c>
      <c r="J4539" s="117">
        <f t="shared" si="286"/>
        <v>4462.5749999999998</v>
      </c>
      <c r="K4539" s="117">
        <f t="shared" si="286"/>
        <v>2677.5449999999996</v>
      </c>
      <c r="L4539" s="117">
        <f t="shared" si="286"/>
        <v>6247.6049999999996</v>
      </c>
      <c r="M4539" s="117">
        <f t="shared" si="286"/>
        <v>2471.58</v>
      </c>
      <c r="N4539" s="117">
        <f t="shared" si="286"/>
        <v>274.62000000000006</v>
      </c>
      <c r="O4539" s="117">
        <f t="shared" si="286"/>
        <v>2746.2000000000003</v>
      </c>
      <c r="P4539" s="102"/>
      <c r="Z4539" s="143"/>
      <c r="AA4539" s="143"/>
      <c r="AB4539" s="143"/>
      <c r="AC4539" s="37"/>
    </row>
    <row r="4540" spans="1:29">
      <c r="A4540" s="426"/>
      <c r="B4540" s="523" t="s">
        <v>746</v>
      </c>
      <c r="C4540" s="523"/>
      <c r="D4540" s="523"/>
      <c r="E4540" s="523"/>
      <c r="F4540" s="523"/>
      <c r="G4540" s="523"/>
      <c r="H4540" s="470">
        <f>SUM(H4539)</f>
        <v>4119.3</v>
      </c>
      <c r="I4540" s="470"/>
      <c r="J4540" s="470"/>
      <c r="K4540" s="470"/>
      <c r="L4540" s="470"/>
      <c r="M4540" s="470"/>
      <c r="N4540" s="470"/>
      <c r="O4540" s="470"/>
      <c r="P4540" s="102"/>
      <c r="Z4540" s="143"/>
      <c r="AA4540" s="143"/>
      <c r="AB4540" s="143"/>
      <c r="AC4540" s="37"/>
    </row>
    <row r="4541" spans="1:29">
      <c r="A4541" s="426"/>
      <c r="B4541" s="523" t="s">
        <v>747</v>
      </c>
      <c r="C4541" s="523"/>
      <c r="D4541" s="523"/>
      <c r="E4541" s="523"/>
      <c r="F4541" s="523"/>
      <c r="G4541" s="523"/>
      <c r="H4541" s="470">
        <f>I4539+J4539+K4539+L4539</f>
        <v>17850.3</v>
      </c>
      <c r="I4541" s="470"/>
      <c r="J4541" s="470"/>
      <c r="K4541" s="470"/>
      <c r="L4541" s="470"/>
      <c r="M4541" s="470"/>
      <c r="N4541" s="470"/>
      <c r="O4541" s="470"/>
      <c r="P4541" s="102"/>
      <c r="Z4541" s="143"/>
      <c r="AA4541" s="143"/>
      <c r="AB4541" s="143"/>
      <c r="AC4541" s="37"/>
    </row>
    <row r="4542" spans="1:29">
      <c r="A4542" s="426"/>
      <c r="B4542" s="523" t="s">
        <v>748</v>
      </c>
      <c r="C4542" s="523"/>
      <c r="D4542" s="523"/>
      <c r="E4542" s="523"/>
      <c r="F4542" s="523"/>
      <c r="G4542" s="523"/>
      <c r="H4542" s="470">
        <f>M4539+N4539+O4539</f>
        <v>5492.4</v>
      </c>
      <c r="I4542" s="470"/>
      <c r="J4542" s="470"/>
      <c r="K4542" s="470"/>
      <c r="L4542" s="470"/>
      <c r="M4542" s="470"/>
      <c r="N4542" s="470"/>
      <c r="O4542" s="470"/>
      <c r="P4542" s="102"/>
      <c r="Z4542" s="143"/>
      <c r="AA4542" s="143"/>
      <c r="AB4542" s="143"/>
      <c r="AC4542" s="37"/>
    </row>
    <row r="4543" spans="1:29">
      <c r="A4543" s="426"/>
      <c r="B4543" s="434" t="s">
        <v>721</v>
      </c>
      <c r="C4543" s="434"/>
      <c r="D4543" s="434"/>
      <c r="E4543" s="434"/>
      <c r="F4543" s="434"/>
      <c r="G4543" s="434"/>
      <c r="H4543" s="470">
        <f>SUM(H4540:P4542)</f>
        <v>27462</v>
      </c>
      <c r="I4543" s="470"/>
      <c r="J4543" s="470"/>
      <c r="K4543" s="470"/>
      <c r="L4543" s="470"/>
      <c r="M4543" s="470"/>
      <c r="N4543" s="470"/>
      <c r="O4543" s="470"/>
      <c r="P4543" s="102"/>
      <c r="Z4543" s="143"/>
      <c r="AA4543" s="143"/>
      <c r="AB4543" s="143"/>
      <c r="AC4543" s="37"/>
    </row>
    <row r="4544" spans="1:29">
      <c r="A4544" s="426"/>
      <c r="B4544" s="436" t="s">
        <v>749</v>
      </c>
      <c r="C4544" s="436"/>
      <c r="D4544" s="436"/>
      <c r="E4544" s="436"/>
      <c r="F4544" s="436"/>
      <c r="G4544" s="436"/>
      <c r="H4544" s="471">
        <f>H4543/G4532</f>
        <v>1</v>
      </c>
      <c r="I4544" s="471"/>
      <c r="J4544" s="471"/>
      <c r="K4544" s="471"/>
      <c r="L4544" s="471"/>
      <c r="M4544" s="471"/>
      <c r="N4544" s="471"/>
      <c r="O4544" s="471"/>
      <c r="P4544" s="102"/>
      <c r="Z4544" s="143"/>
      <c r="AA4544" s="143"/>
      <c r="AB4544" s="143"/>
      <c r="AC4544" s="37"/>
    </row>
    <row r="4545" spans="1:29" s="102" customFormat="1" ht="15" customHeight="1">
      <c r="Z4545" s="143"/>
      <c r="AA4545" s="143"/>
      <c r="AB4545" s="143"/>
      <c r="AC4545" s="37"/>
    </row>
    <row r="4546" spans="1:29" ht="18" customHeight="1">
      <c r="A4546" s="422" t="s">
        <v>678</v>
      </c>
      <c r="B4546" s="422" t="s">
        <v>679</v>
      </c>
      <c r="C4546" s="422" t="s">
        <v>680</v>
      </c>
      <c r="D4546" s="422" t="s">
        <v>681</v>
      </c>
      <c r="E4546" s="422" t="s">
        <v>682</v>
      </c>
      <c r="F4546" s="423" t="s">
        <v>683</v>
      </c>
      <c r="G4546" s="423" t="s">
        <v>684</v>
      </c>
      <c r="H4546" s="138">
        <v>0.15</v>
      </c>
      <c r="I4546" s="451">
        <v>0.65</v>
      </c>
      <c r="J4546" s="451"/>
      <c r="K4546" s="444">
        <v>0.1</v>
      </c>
      <c r="L4546" s="444"/>
      <c r="M4546" s="139">
        <v>0.1</v>
      </c>
      <c r="Z4546" s="143"/>
      <c r="AA4546" s="143"/>
      <c r="AB4546" s="143"/>
      <c r="AC4546" s="37"/>
    </row>
    <row r="4547" spans="1:29" ht="14.25" customHeight="1">
      <c r="A4547" s="422"/>
      <c r="B4547" s="422"/>
      <c r="C4547" s="422"/>
      <c r="D4547" s="422"/>
      <c r="E4547" s="422"/>
      <c r="F4547" s="422"/>
      <c r="G4547" s="422"/>
      <c r="H4547" s="445" t="s">
        <v>727</v>
      </c>
      <c r="I4547" s="452" t="s">
        <v>728</v>
      </c>
      <c r="J4547" s="452"/>
      <c r="K4547" s="446" t="s">
        <v>729</v>
      </c>
      <c r="L4547" s="446"/>
      <c r="M4547" s="447" t="s">
        <v>730</v>
      </c>
      <c r="Z4547" s="143"/>
      <c r="AA4547" s="143"/>
      <c r="AB4547" s="143"/>
      <c r="AC4547" s="37"/>
    </row>
    <row r="4548" spans="1:29" ht="134.25" customHeight="1">
      <c r="A4548" s="442" t="s">
        <v>1111</v>
      </c>
      <c r="B4548" s="427" t="s">
        <v>1036</v>
      </c>
      <c r="C4548" s="428">
        <v>0</v>
      </c>
      <c r="D4548" s="428">
        <v>1</v>
      </c>
      <c r="E4548" s="474" t="s">
        <v>618</v>
      </c>
      <c r="F4548" s="429">
        <v>41192</v>
      </c>
      <c r="G4548" s="429">
        <f>D4548*F4548</f>
        <v>41192</v>
      </c>
      <c r="H4548" s="445"/>
      <c r="I4548" s="153" t="s">
        <v>827</v>
      </c>
      <c r="J4548" s="153" t="s">
        <v>1037</v>
      </c>
      <c r="K4548" s="144" t="s">
        <v>736</v>
      </c>
      <c r="L4548" s="144" t="s">
        <v>737</v>
      </c>
      <c r="M4548" s="447"/>
      <c r="Z4548" s="143"/>
      <c r="AA4548" s="143"/>
      <c r="AB4548" s="143"/>
      <c r="AC4548" s="37"/>
    </row>
    <row r="4549" spans="1:29" ht="87.75" customHeight="1">
      <c r="A4549" s="442"/>
      <c r="B4549" s="427"/>
      <c r="C4549" s="427"/>
      <c r="D4549" s="427"/>
      <c r="E4549" s="427"/>
      <c r="F4549" s="427"/>
      <c r="G4549" s="427"/>
      <c r="H4549" s="427"/>
      <c r="I4549" s="153">
        <v>0.7</v>
      </c>
      <c r="J4549" s="153">
        <v>0.3</v>
      </c>
      <c r="K4549" s="144">
        <v>0.9</v>
      </c>
      <c r="L4549" s="144">
        <v>0.1</v>
      </c>
      <c r="M4549" s="447"/>
      <c r="Z4549" s="143"/>
      <c r="AA4549" s="143"/>
      <c r="AB4549" s="143"/>
      <c r="AC4549" s="37"/>
    </row>
    <row r="4550" spans="1:29">
      <c r="A4550" s="442"/>
      <c r="B4550" s="432" t="s">
        <v>762</v>
      </c>
      <c r="C4550" s="432"/>
      <c r="D4550" s="432"/>
      <c r="E4550" s="432"/>
      <c r="F4550" s="432"/>
      <c r="G4550" s="432"/>
      <c r="H4550" s="158">
        <v>1</v>
      </c>
      <c r="I4550" s="130">
        <v>1</v>
      </c>
      <c r="J4550" s="130">
        <v>1</v>
      </c>
      <c r="K4550" s="170">
        <v>1</v>
      </c>
      <c r="L4550" s="170">
        <v>1</v>
      </c>
      <c r="M4550" s="115"/>
      <c r="Z4550" s="143"/>
      <c r="AA4550" s="143"/>
      <c r="AB4550" s="143"/>
      <c r="AC4550" s="37"/>
    </row>
    <row r="4551" spans="1:29">
      <c r="A4551" s="442"/>
      <c r="B4551" s="433" t="s">
        <v>763</v>
      </c>
      <c r="C4551" s="433"/>
      <c r="D4551" s="433"/>
      <c r="E4551" s="433"/>
      <c r="F4551" s="433"/>
      <c r="G4551" s="433"/>
      <c r="H4551" s="246">
        <f>(H4550/D4548)*G4548*H4546</f>
        <v>6178.8</v>
      </c>
      <c r="I4551" s="246">
        <f>(I4550/D4548)*G4548*I4546*I4549</f>
        <v>18742.359999999997</v>
      </c>
      <c r="J4551" s="246">
        <f>(J4550/D4548)*G4548*I4546*J4549</f>
        <v>8032.44</v>
      </c>
      <c r="K4551" s="246">
        <f>(K4550/D4548)*K4549*G4548*K4546</f>
        <v>3707.2800000000007</v>
      </c>
      <c r="L4551" s="246">
        <f>(L4550/D4548)*L4549*G4548*K4546</f>
        <v>411.92</v>
      </c>
      <c r="M4551" s="115"/>
      <c r="Z4551" s="143"/>
      <c r="AA4551" s="143"/>
      <c r="AB4551" s="143"/>
      <c r="AC4551" s="37"/>
    </row>
    <row r="4552" spans="1:29">
      <c r="A4552" s="442"/>
      <c r="B4552" s="432" t="s">
        <v>766</v>
      </c>
      <c r="C4552" s="432"/>
      <c r="D4552" s="432"/>
      <c r="E4552" s="432"/>
      <c r="F4552" s="432"/>
      <c r="G4552" s="432"/>
      <c r="H4552" s="115"/>
      <c r="I4552" s="115"/>
      <c r="J4552" s="115"/>
      <c r="K4552" s="115"/>
      <c r="L4552" s="115"/>
      <c r="M4552" s="170">
        <v>1</v>
      </c>
      <c r="N4552" s="101"/>
      <c r="Z4552" s="143"/>
      <c r="AA4552" s="143"/>
      <c r="AB4552" s="143"/>
      <c r="AC4552" s="37"/>
    </row>
    <row r="4553" spans="1:29">
      <c r="A4553" s="442"/>
      <c r="B4553" s="433" t="s">
        <v>767</v>
      </c>
      <c r="C4553" s="433"/>
      <c r="D4553" s="433"/>
      <c r="E4553" s="433"/>
      <c r="F4553" s="433"/>
      <c r="G4553" s="433"/>
      <c r="H4553" s="115"/>
      <c r="I4553" s="115"/>
      <c r="J4553" s="115"/>
      <c r="K4553" s="115"/>
      <c r="L4553" s="115"/>
      <c r="M4553" s="246">
        <f>(M4552/D4548)*G4548*M4546</f>
        <v>4119.2</v>
      </c>
      <c r="N4553" s="101"/>
      <c r="Z4553" s="143"/>
      <c r="AA4553" s="143"/>
      <c r="AB4553" s="143"/>
      <c r="AC4553" s="37"/>
    </row>
    <row r="4554" spans="1:29">
      <c r="A4554" s="442"/>
      <c r="B4554" s="448" t="s">
        <v>720</v>
      </c>
      <c r="C4554" s="448"/>
      <c r="D4554" s="448"/>
      <c r="E4554" s="448"/>
      <c r="F4554" s="448"/>
      <c r="G4554" s="448"/>
      <c r="H4554" s="152">
        <f t="shared" ref="H4554:M4555" si="287">H4550+H4552</f>
        <v>1</v>
      </c>
      <c r="I4554" s="152">
        <f t="shared" si="287"/>
        <v>1</v>
      </c>
      <c r="J4554" s="152">
        <f t="shared" si="287"/>
        <v>1</v>
      </c>
      <c r="K4554" s="152">
        <f t="shared" si="287"/>
        <v>1</v>
      </c>
      <c r="L4554" s="152">
        <f t="shared" si="287"/>
        <v>1</v>
      </c>
      <c r="M4554" s="152">
        <f t="shared" si="287"/>
        <v>1</v>
      </c>
      <c r="N4554" s="102"/>
      <c r="O4554" s="102"/>
      <c r="P4554" s="102"/>
      <c r="Z4554" s="143"/>
      <c r="AA4554" s="143"/>
      <c r="AB4554" s="143"/>
      <c r="AC4554" s="37"/>
    </row>
    <row r="4555" spans="1:29">
      <c r="A4555" s="442"/>
      <c r="B4555" s="439" t="s">
        <v>695</v>
      </c>
      <c r="C4555" s="439"/>
      <c r="D4555" s="439"/>
      <c r="E4555" s="439"/>
      <c r="F4555" s="439"/>
      <c r="G4555" s="439"/>
      <c r="H4555" s="117">
        <f t="shared" si="287"/>
        <v>6178.8</v>
      </c>
      <c r="I4555" s="117">
        <f t="shared" si="287"/>
        <v>18742.359999999997</v>
      </c>
      <c r="J4555" s="117">
        <f t="shared" si="287"/>
        <v>8032.44</v>
      </c>
      <c r="K4555" s="117">
        <f t="shared" si="287"/>
        <v>3707.2800000000007</v>
      </c>
      <c r="L4555" s="117">
        <f t="shared" si="287"/>
        <v>411.92</v>
      </c>
      <c r="M4555" s="117">
        <f t="shared" si="287"/>
        <v>4119.2</v>
      </c>
      <c r="N4555" s="102"/>
      <c r="O4555" s="102"/>
      <c r="P4555" s="102"/>
      <c r="U4555" s="141"/>
      <c r="Z4555" s="143"/>
      <c r="AA4555" s="143"/>
      <c r="AB4555" s="143"/>
      <c r="AC4555" s="37"/>
    </row>
    <row r="4556" spans="1:29">
      <c r="A4556" s="442"/>
      <c r="B4556" s="449" t="s">
        <v>746</v>
      </c>
      <c r="C4556" s="449"/>
      <c r="D4556" s="449"/>
      <c r="E4556" s="449"/>
      <c r="F4556" s="449"/>
      <c r="G4556" s="449"/>
      <c r="H4556" s="470">
        <f>SUM(H4555)</f>
        <v>6178.8</v>
      </c>
      <c r="I4556" s="470"/>
      <c r="J4556" s="470"/>
      <c r="K4556" s="470"/>
      <c r="L4556" s="470"/>
      <c r="M4556" s="470"/>
      <c r="N4556" s="102"/>
      <c r="O4556" s="102"/>
      <c r="P4556" s="102"/>
      <c r="Z4556" s="143"/>
      <c r="AA4556" s="143"/>
      <c r="AB4556" s="143"/>
      <c r="AC4556" s="37"/>
    </row>
    <row r="4557" spans="1:29">
      <c r="A4557" s="442"/>
      <c r="B4557" s="449" t="s">
        <v>747</v>
      </c>
      <c r="C4557" s="449"/>
      <c r="D4557" s="449"/>
      <c r="E4557" s="449"/>
      <c r="F4557" s="449"/>
      <c r="G4557" s="449"/>
      <c r="H4557" s="470">
        <f>SUM(I4555:J4555)</f>
        <v>26774.799999999996</v>
      </c>
      <c r="I4557" s="470"/>
      <c r="J4557" s="470"/>
      <c r="K4557" s="470"/>
      <c r="L4557" s="470"/>
      <c r="M4557" s="470"/>
      <c r="N4557" s="102"/>
      <c r="O4557" s="102"/>
      <c r="P4557" s="102"/>
      <c r="Z4557" s="143"/>
      <c r="AA4557" s="143"/>
      <c r="AB4557" s="143"/>
      <c r="AC4557" s="37"/>
    </row>
    <row r="4558" spans="1:29">
      <c r="A4558" s="442"/>
      <c r="B4558" s="449" t="s">
        <v>748</v>
      </c>
      <c r="C4558" s="449"/>
      <c r="D4558" s="449"/>
      <c r="E4558" s="449"/>
      <c r="F4558" s="449"/>
      <c r="G4558" s="449"/>
      <c r="H4558" s="470">
        <f>SUM(K4555:M4555)</f>
        <v>8238.4000000000015</v>
      </c>
      <c r="I4558" s="470"/>
      <c r="J4558" s="470"/>
      <c r="K4558" s="470"/>
      <c r="L4558" s="470"/>
      <c r="M4558" s="470"/>
      <c r="N4558" s="102"/>
      <c r="O4558" s="102"/>
      <c r="P4558" s="102"/>
      <c r="Z4558" s="143"/>
      <c r="AA4558" s="143"/>
      <c r="AB4558" s="143"/>
      <c r="AC4558" s="37"/>
    </row>
    <row r="4559" spans="1:29">
      <c r="A4559" s="442"/>
      <c r="B4559" s="439" t="s">
        <v>721</v>
      </c>
      <c r="C4559" s="439"/>
      <c r="D4559" s="439"/>
      <c r="E4559" s="439"/>
      <c r="F4559" s="439"/>
      <c r="G4559" s="439"/>
      <c r="H4559" s="470">
        <f>SUM(H4556:P4558)</f>
        <v>41192</v>
      </c>
      <c r="I4559" s="470"/>
      <c r="J4559" s="470"/>
      <c r="K4559" s="470"/>
      <c r="L4559" s="470"/>
      <c r="M4559" s="470"/>
      <c r="N4559" s="102"/>
      <c r="O4559" s="102"/>
      <c r="P4559" s="102"/>
      <c r="Z4559" s="143"/>
      <c r="AA4559" s="143"/>
      <c r="AB4559" s="143"/>
      <c r="AC4559" s="37"/>
    </row>
    <row r="4560" spans="1:29">
      <c r="A4560" s="442"/>
      <c r="B4560" s="450" t="s">
        <v>749</v>
      </c>
      <c r="C4560" s="450"/>
      <c r="D4560" s="450"/>
      <c r="E4560" s="450"/>
      <c r="F4560" s="450"/>
      <c r="G4560" s="450"/>
      <c r="H4560" s="471">
        <f>H4559/G4548</f>
        <v>1</v>
      </c>
      <c r="I4560" s="471"/>
      <c r="J4560" s="471"/>
      <c r="K4560" s="471"/>
      <c r="L4560" s="471"/>
      <c r="M4560" s="471"/>
      <c r="N4560" s="102"/>
      <c r="O4560" s="102"/>
      <c r="P4560" s="102"/>
      <c r="Z4560" s="143"/>
      <c r="AA4560" s="143"/>
      <c r="AB4560" s="143"/>
      <c r="AC4560" s="37"/>
    </row>
    <row r="4561" spans="1:29" s="102" customFormat="1" ht="15" customHeight="1">
      <c r="Z4561" s="143"/>
      <c r="AA4561" s="143"/>
      <c r="AB4561" s="143"/>
      <c r="AC4561" s="37"/>
    </row>
    <row r="4562" spans="1:29" ht="18" customHeight="1">
      <c r="A4562" s="422" t="s">
        <v>678</v>
      </c>
      <c r="B4562" s="422" t="s">
        <v>679</v>
      </c>
      <c r="C4562" s="422" t="s">
        <v>680</v>
      </c>
      <c r="D4562" s="422" t="s">
        <v>681</v>
      </c>
      <c r="E4562" s="422" t="s">
        <v>682</v>
      </c>
      <c r="F4562" s="423" t="s">
        <v>683</v>
      </c>
      <c r="G4562" s="423" t="s">
        <v>684</v>
      </c>
      <c r="H4562" s="138">
        <v>0.15</v>
      </c>
      <c r="I4562" s="451">
        <v>0.65</v>
      </c>
      <c r="J4562" s="451"/>
      <c r="K4562" s="444">
        <v>0.1</v>
      </c>
      <c r="L4562" s="444"/>
      <c r="M4562" s="139">
        <v>0.1</v>
      </c>
      <c r="Z4562" s="143"/>
      <c r="AA4562" s="143"/>
      <c r="AB4562" s="143"/>
      <c r="AC4562" s="37"/>
    </row>
    <row r="4563" spans="1:29" ht="14.25" customHeight="1">
      <c r="A4563" s="422"/>
      <c r="B4563" s="422"/>
      <c r="C4563" s="422"/>
      <c r="D4563" s="422"/>
      <c r="E4563" s="422"/>
      <c r="F4563" s="422"/>
      <c r="G4563" s="422"/>
      <c r="H4563" s="445" t="s">
        <v>727</v>
      </c>
      <c r="I4563" s="452" t="s">
        <v>728</v>
      </c>
      <c r="J4563" s="452"/>
      <c r="K4563" s="446" t="s">
        <v>729</v>
      </c>
      <c r="L4563" s="446"/>
      <c r="M4563" s="447" t="s">
        <v>730</v>
      </c>
      <c r="Z4563" s="143"/>
      <c r="AA4563" s="143"/>
      <c r="AB4563" s="143"/>
      <c r="AC4563" s="37"/>
    </row>
    <row r="4564" spans="1:29" ht="134.25" customHeight="1">
      <c r="A4564" s="442" t="s">
        <v>1112</v>
      </c>
      <c r="B4564" s="427" t="s">
        <v>1039</v>
      </c>
      <c r="C4564" s="428">
        <v>0</v>
      </c>
      <c r="D4564" s="428">
        <v>1</v>
      </c>
      <c r="E4564" s="474" t="s">
        <v>618</v>
      </c>
      <c r="F4564" s="429">
        <v>13731</v>
      </c>
      <c r="G4564" s="429">
        <f>D4564*F4564</f>
        <v>13731</v>
      </c>
      <c r="H4564" s="445"/>
      <c r="I4564" s="153" t="s">
        <v>1040</v>
      </c>
      <c r="J4564" s="153" t="s">
        <v>1041</v>
      </c>
      <c r="K4564" s="144" t="s">
        <v>736</v>
      </c>
      <c r="L4564" s="144" t="s">
        <v>737</v>
      </c>
      <c r="M4564" s="447"/>
      <c r="Z4564" s="143"/>
      <c r="AA4564" s="143"/>
      <c r="AB4564" s="143"/>
      <c r="AC4564" s="37"/>
    </row>
    <row r="4565" spans="1:29" ht="87.75" customHeight="1">
      <c r="A4565" s="442"/>
      <c r="B4565" s="427"/>
      <c r="C4565" s="427"/>
      <c r="D4565" s="427"/>
      <c r="E4565" s="427"/>
      <c r="F4565" s="427"/>
      <c r="G4565" s="427"/>
      <c r="H4565" s="427"/>
      <c r="I4565" s="153">
        <v>0.2</v>
      </c>
      <c r="J4565" s="153">
        <v>0.8</v>
      </c>
      <c r="K4565" s="144">
        <v>0.9</v>
      </c>
      <c r="L4565" s="144">
        <v>0.1</v>
      </c>
      <c r="M4565" s="447"/>
      <c r="Z4565" s="143"/>
      <c r="AA4565" s="143"/>
      <c r="AB4565" s="143"/>
      <c r="AC4565" s="37"/>
    </row>
    <row r="4566" spans="1:29">
      <c r="A4566" s="442"/>
      <c r="B4566" s="432" t="s">
        <v>762</v>
      </c>
      <c r="C4566" s="432"/>
      <c r="D4566" s="432"/>
      <c r="E4566" s="432"/>
      <c r="F4566" s="432"/>
      <c r="G4566" s="432"/>
      <c r="H4566" s="158">
        <v>1</v>
      </c>
      <c r="I4566" s="130">
        <v>1</v>
      </c>
      <c r="J4566" s="130">
        <v>1</v>
      </c>
      <c r="K4566" s="170">
        <v>1</v>
      </c>
      <c r="L4566" s="170">
        <v>1</v>
      </c>
      <c r="M4566" s="115"/>
      <c r="Z4566" s="143"/>
      <c r="AA4566" s="143"/>
      <c r="AB4566" s="143"/>
      <c r="AC4566" s="37"/>
    </row>
    <row r="4567" spans="1:29">
      <c r="A4567" s="442"/>
      <c r="B4567" s="433" t="s">
        <v>763</v>
      </c>
      <c r="C4567" s="433"/>
      <c r="D4567" s="433"/>
      <c r="E4567" s="433"/>
      <c r="F4567" s="433"/>
      <c r="G4567" s="433"/>
      <c r="H4567" s="246">
        <f>(H4566/D4564)*G4564*H4562</f>
        <v>2059.65</v>
      </c>
      <c r="I4567" s="246">
        <f>(I4566/D4564)*G4564*I4562*I4565</f>
        <v>1785.03</v>
      </c>
      <c r="J4567" s="246">
        <f>(J4566/D4564)*G4564*I4562*J4565</f>
        <v>7140.12</v>
      </c>
      <c r="K4567" s="246">
        <f>(K4566/D4564)*K4565*G4564*K4562</f>
        <v>1235.79</v>
      </c>
      <c r="L4567" s="246">
        <f>(L4566/D4564)*L4565*G4564*K4562</f>
        <v>137.31000000000003</v>
      </c>
      <c r="M4567" s="115"/>
      <c r="Z4567" s="143"/>
      <c r="AA4567" s="143"/>
      <c r="AB4567" s="143"/>
      <c r="AC4567" s="37"/>
    </row>
    <row r="4568" spans="1:29">
      <c r="A4568" s="442"/>
      <c r="B4568" s="432" t="s">
        <v>766</v>
      </c>
      <c r="C4568" s="432"/>
      <c r="D4568" s="432"/>
      <c r="E4568" s="432"/>
      <c r="F4568" s="432"/>
      <c r="G4568" s="432"/>
      <c r="H4568" s="115"/>
      <c r="I4568" s="115"/>
      <c r="J4568" s="115"/>
      <c r="K4568" s="115"/>
      <c r="L4568" s="115"/>
      <c r="M4568" s="170">
        <v>1</v>
      </c>
      <c r="Z4568" s="143"/>
      <c r="AA4568" s="143"/>
      <c r="AB4568" s="143"/>
      <c r="AC4568" s="37"/>
    </row>
    <row r="4569" spans="1:29">
      <c r="A4569" s="442"/>
      <c r="B4569" s="433" t="s">
        <v>767</v>
      </c>
      <c r="C4569" s="433"/>
      <c r="D4569" s="433"/>
      <c r="E4569" s="433"/>
      <c r="F4569" s="433"/>
      <c r="G4569" s="433"/>
      <c r="H4569" s="115"/>
      <c r="I4569" s="115"/>
      <c r="J4569" s="115"/>
      <c r="K4569" s="115"/>
      <c r="L4569" s="115"/>
      <c r="M4569" s="246">
        <f>(M4568/D4564)*G4564*M4562</f>
        <v>1373.1000000000001</v>
      </c>
      <c r="Z4569" s="143"/>
      <c r="AA4569" s="143"/>
      <c r="AB4569" s="143"/>
      <c r="AC4569" s="37"/>
    </row>
    <row r="4570" spans="1:29">
      <c r="A4570" s="442"/>
      <c r="B4570" s="448" t="s">
        <v>720</v>
      </c>
      <c r="C4570" s="448"/>
      <c r="D4570" s="448"/>
      <c r="E4570" s="448"/>
      <c r="F4570" s="448"/>
      <c r="G4570" s="448"/>
      <c r="H4570" s="152">
        <f t="shared" ref="H4570:M4571" si="288">H4566+H4568</f>
        <v>1</v>
      </c>
      <c r="I4570" s="152">
        <f t="shared" si="288"/>
        <v>1</v>
      </c>
      <c r="J4570" s="152">
        <f t="shared" si="288"/>
        <v>1</v>
      </c>
      <c r="K4570" s="152">
        <f t="shared" si="288"/>
        <v>1</v>
      </c>
      <c r="L4570" s="152">
        <f t="shared" si="288"/>
        <v>1</v>
      </c>
      <c r="M4570" s="152">
        <f t="shared" si="288"/>
        <v>1</v>
      </c>
      <c r="N4570" s="102"/>
      <c r="O4570" s="102"/>
      <c r="P4570" s="102"/>
      <c r="Z4570" s="143"/>
      <c r="AA4570" s="143"/>
      <c r="AB4570" s="143"/>
      <c r="AC4570" s="37"/>
    </row>
    <row r="4571" spans="1:29">
      <c r="A4571" s="442"/>
      <c r="B4571" s="439" t="s">
        <v>695</v>
      </c>
      <c r="C4571" s="439"/>
      <c r="D4571" s="439"/>
      <c r="E4571" s="439"/>
      <c r="F4571" s="439"/>
      <c r="G4571" s="439"/>
      <c r="H4571" s="117">
        <f t="shared" si="288"/>
        <v>2059.65</v>
      </c>
      <c r="I4571" s="117">
        <f t="shared" si="288"/>
        <v>1785.03</v>
      </c>
      <c r="J4571" s="117">
        <f t="shared" si="288"/>
        <v>7140.12</v>
      </c>
      <c r="K4571" s="117">
        <f t="shared" si="288"/>
        <v>1235.79</v>
      </c>
      <c r="L4571" s="117">
        <f t="shared" si="288"/>
        <v>137.31000000000003</v>
      </c>
      <c r="M4571" s="117">
        <f t="shared" si="288"/>
        <v>1373.1000000000001</v>
      </c>
      <c r="N4571" s="102"/>
      <c r="O4571" s="102"/>
      <c r="P4571" s="102"/>
      <c r="U4571" s="141"/>
      <c r="Z4571" s="143"/>
      <c r="AA4571" s="143"/>
      <c r="AB4571" s="143"/>
      <c r="AC4571" s="37"/>
    </row>
    <row r="4572" spans="1:29">
      <c r="A4572" s="442"/>
      <c r="B4572" s="449" t="s">
        <v>746</v>
      </c>
      <c r="C4572" s="449"/>
      <c r="D4572" s="449"/>
      <c r="E4572" s="449"/>
      <c r="F4572" s="449"/>
      <c r="G4572" s="449"/>
      <c r="H4572" s="470">
        <f>SUM(H4571)</f>
        <v>2059.65</v>
      </c>
      <c r="I4572" s="470"/>
      <c r="J4572" s="470"/>
      <c r="K4572" s="470"/>
      <c r="L4572" s="470"/>
      <c r="M4572" s="470"/>
      <c r="N4572" s="102"/>
      <c r="O4572" s="102"/>
      <c r="P4572" s="102"/>
      <c r="Z4572" s="143"/>
      <c r="AA4572" s="143"/>
      <c r="AB4572" s="143"/>
      <c r="AC4572" s="37"/>
    </row>
    <row r="4573" spans="1:29">
      <c r="A4573" s="442"/>
      <c r="B4573" s="449" t="s">
        <v>747</v>
      </c>
      <c r="C4573" s="449"/>
      <c r="D4573" s="449"/>
      <c r="E4573" s="449"/>
      <c r="F4573" s="449"/>
      <c r="G4573" s="449"/>
      <c r="H4573" s="470">
        <f>SUM(I4571:J4571)</f>
        <v>8925.15</v>
      </c>
      <c r="I4573" s="470"/>
      <c r="J4573" s="470"/>
      <c r="K4573" s="470"/>
      <c r="L4573" s="470"/>
      <c r="M4573" s="470"/>
      <c r="N4573" s="102"/>
      <c r="O4573" s="102"/>
      <c r="P4573" s="102"/>
      <c r="Z4573" s="143"/>
      <c r="AA4573" s="143"/>
      <c r="AB4573" s="143"/>
      <c r="AC4573" s="37"/>
    </row>
    <row r="4574" spans="1:29">
      <c r="A4574" s="442"/>
      <c r="B4574" s="449" t="s">
        <v>748</v>
      </c>
      <c r="C4574" s="449"/>
      <c r="D4574" s="449"/>
      <c r="E4574" s="449"/>
      <c r="F4574" s="449"/>
      <c r="G4574" s="449"/>
      <c r="H4574" s="470">
        <f>SUM(K4571:M4571)</f>
        <v>2746.2</v>
      </c>
      <c r="I4574" s="470"/>
      <c r="J4574" s="470"/>
      <c r="K4574" s="470"/>
      <c r="L4574" s="470"/>
      <c r="M4574" s="470"/>
      <c r="N4574" s="102"/>
      <c r="O4574" s="102"/>
      <c r="P4574" s="102"/>
      <c r="Z4574" s="143"/>
      <c r="AA4574" s="143"/>
      <c r="AB4574" s="143"/>
      <c r="AC4574" s="37"/>
    </row>
    <row r="4575" spans="1:29">
      <c r="A4575" s="442"/>
      <c r="B4575" s="439" t="s">
        <v>721</v>
      </c>
      <c r="C4575" s="439"/>
      <c r="D4575" s="439"/>
      <c r="E4575" s="439"/>
      <c r="F4575" s="439"/>
      <c r="G4575" s="439"/>
      <c r="H4575" s="470">
        <f>SUM(H4572:P4574)</f>
        <v>13731</v>
      </c>
      <c r="I4575" s="470"/>
      <c r="J4575" s="470"/>
      <c r="K4575" s="470"/>
      <c r="L4575" s="470"/>
      <c r="M4575" s="470"/>
      <c r="N4575" s="102"/>
      <c r="O4575" s="102"/>
      <c r="P4575" s="102"/>
      <c r="Z4575" s="143"/>
      <c r="AA4575" s="143"/>
      <c r="AB4575" s="143"/>
      <c r="AC4575" s="37"/>
    </row>
    <row r="4576" spans="1:29">
      <c r="A4576" s="442"/>
      <c r="B4576" s="450" t="s">
        <v>749</v>
      </c>
      <c r="C4576" s="450"/>
      <c r="D4576" s="450"/>
      <c r="E4576" s="450"/>
      <c r="F4576" s="450"/>
      <c r="G4576" s="450"/>
      <c r="H4576" s="471">
        <f>H4575/G4564</f>
        <v>1</v>
      </c>
      <c r="I4576" s="471"/>
      <c r="J4576" s="471"/>
      <c r="K4576" s="471"/>
      <c r="L4576" s="471"/>
      <c r="M4576" s="471"/>
      <c r="N4576" s="102"/>
      <c r="O4576" s="102"/>
      <c r="P4576" s="102"/>
      <c r="Z4576" s="143"/>
      <c r="AA4576" s="143"/>
      <c r="AB4576" s="143"/>
      <c r="AC4576" s="37"/>
    </row>
    <row r="4577" spans="1:29" s="102" customFormat="1" ht="15" customHeight="1">
      <c r="Z4577" s="143"/>
      <c r="AA4577" s="143"/>
      <c r="AB4577" s="143"/>
      <c r="AC4577" s="37"/>
    </row>
    <row r="4578" spans="1:29" ht="18" customHeight="1">
      <c r="A4578" s="422" t="s">
        <v>678</v>
      </c>
      <c r="B4578" s="422" t="s">
        <v>679</v>
      </c>
      <c r="C4578" s="422" t="s">
        <v>680</v>
      </c>
      <c r="D4578" s="422" t="s">
        <v>681</v>
      </c>
      <c r="E4578" s="422" t="s">
        <v>682</v>
      </c>
      <c r="F4578" s="423" t="s">
        <v>683</v>
      </c>
      <c r="G4578" s="423" t="s">
        <v>684</v>
      </c>
      <c r="H4578" s="138">
        <v>0.15</v>
      </c>
      <c r="I4578" s="451">
        <v>0.65</v>
      </c>
      <c r="J4578" s="451"/>
      <c r="K4578" s="444">
        <v>0.1</v>
      </c>
      <c r="L4578" s="444"/>
      <c r="M4578" s="139">
        <v>0.1</v>
      </c>
      <c r="Z4578" s="143"/>
      <c r="AA4578" s="143"/>
      <c r="AB4578" s="143"/>
      <c r="AC4578" s="37"/>
    </row>
    <row r="4579" spans="1:29" ht="14.25" customHeight="1">
      <c r="A4579" s="422"/>
      <c r="B4579" s="422"/>
      <c r="C4579" s="422"/>
      <c r="D4579" s="422"/>
      <c r="E4579" s="422"/>
      <c r="F4579" s="422"/>
      <c r="G4579" s="422"/>
      <c r="H4579" s="445" t="s">
        <v>727</v>
      </c>
      <c r="I4579" s="452" t="s">
        <v>728</v>
      </c>
      <c r="J4579" s="452"/>
      <c r="K4579" s="446" t="s">
        <v>729</v>
      </c>
      <c r="L4579" s="446"/>
      <c r="M4579" s="447" t="s">
        <v>730</v>
      </c>
      <c r="Z4579" s="143"/>
      <c r="AA4579" s="143"/>
      <c r="AB4579" s="143"/>
      <c r="AC4579" s="37"/>
    </row>
    <row r="4580" spans="1:29" ht="134.25" customHeight="1">
      <c r="A4580" s="442" t="s">
        <v>1113</v>
      </c>
      <c r="B4580" s="427" t="s">
        <v>1043</v>
      </c>
      <c r="C4580" s="428">
        <v>0</v>
      </c>
      <c r="D4580" s="428">
        <v>1</v>
      </c>
      <c r="E4580" s="474" t="s">
        <v>618</v>
      </c>
      <c r="F4580" s="429">
        <v>27462</v>
      </c>
      <c r="G4580" s="429">
        <f>D4580*F4580</f>
        <v>27462</v>
      </c>
      <c r="H4580" s="445"/>
      <c r="I4580" s="153" t="s">
        <v>1040</v>
      </c>
      <c r="J4580" s="153" t="s">
        <v>638</v>
      </c>
      <c r="K4580" s="144" t="s">
        <v>736</v>
      </c>
      <c r="L4580" s="144" t="s">
        <v>737</v>
      </c>
      <c r="M4580" s="447"/>
      <c r="Z4580" s="143"/>
      <c r="AA4580" s="143"/>
      <c r="AB4580" s="143"/>
      <c r="AC4580" s="37"/>
    </row>
    <row r="4581" spans="1:29" ht="87.75" customHeight="1">
      <c r="A4581" s="442"/>
      <c r="B4581" s="427"/>
      <c r="C4581" s="427"/>
      <c r="D4581" s="427"/>
      <c r="E4581" s="427"/>
      <c r="F4581" s="427"/>
      <c r="G4581" s="427"/>
      <c r="H4581" s="427"/>
      <c r="I4581" s="153">
        <v>0.2</v>
      </c>
      <c r="J4581" s="153">
        <v>0.8</v>
      </c>
      <c r="K4581" s="144">
        <v>0.9</v>
      </c>
      <c r="L4581" s="144">
        <v>0.1</v>
      </c>
      <c r="M4581" s="447"/>
      <c r="Z4581" s="143"/>
      <c r="AA4581" s="143"/>
      <c r="AB4581" s="143"/>
      <c r="AC4581" s="37"/>
    </row>
    <row r="4582" spans="1:29">
      <c r="A4582" s="442"/>
      <c r="B4582" s="432" t="s">
        <v>762</v>
      </c>
      <c r="C4582" s="432"/>
      <c r="D4582" s="432"/>
      <c r="E4582" s="432"/>
      <c r="F4582" s="432"/>
      <c r="G4582" s="432"/>
      <c r="H4582" s="158">
        <v>1</v>
      </c>
      <c r="I4582" s="130">
        <v>1</v>
      </c>
      <c r="J4582" s="130">
        <v>1</v>
      </c>
      <c r="K4582" s="170">
        <v>1</v>
      </c>
      <c r="L4582" s="170">
        <v>1</v>
      </c>
      <c r="M4582" s="115"/>
      <c r="Z4582" s="143"/>
      <c r="AA4582" s="143"/>
      <c r="AB4582" s="143"/>
      <c r="AC4582" s="37"/>
    </row>
    <row r="4583" spans="1:29">
      <c r="A4583" s="442"/>
      <c r="B4583" s="433" t="s">
        <v>763</v>
      </c>
      <c r="C4583" s="433"/>
      <c r="D4583" s="433"/>
      <c r="E4583" s="433"/>
      <c r="F4583" s="433"/>
      <c r="G4583" s="433"/>
      <c r="H4583" s="246">
        <f>(H4582/D4580)*G4580*H4578</f>
        <v>4119.3</v>
      </c>
      <c r="I4583" s="246">
        <f>(I4582/D4580)*G4580*I4578*I4581</f>
        <v>3570.06</v>
      </c>
      <c r="J4583" s="246">
        <f>(J4582/D4580)*G4580*I4578*J4581</f>
        <v>14280.24</v>
      </c>
      <c r="K4583" s="246">
        <f>(K4582/D4580)*K4581*G4580*K4578</f>
        <v>2471.58</v>
      </c>
      <c r="L4583" s="246">
        <f>(L4582/D4580)*L4581*G4580*K4578</f>
        <v>274.62000000000006</v>
      </c>
      <c r="M4583" s="115"/>
      <c r="Z4583" s="143"/>
      <c r="AA4583" s="143"/>
      <c r="AB4583" s="143"/>
      <c r="AC4583" s="37"/>
    </row>
    <row r="4584" spans="1:29">
      <c r="A4584" s="442"/>
      <c r="B4584" s="432" t="s">
        <v>766</v>
      </c>
      <c r="C4584" s="432"/>
      <c r="D4584" s="432"/>
      <c r="E4584" s="432"/>
      <c r="F4584" s="432"/>
      <c r="G4584" s="432"/>
      <c r="H4584" s="115"/>
      <c r="I4584" s="115"/>
      <c r="J4584" s="115"/>
      <c r="K4584" s="115"/>
      <c r="L4584" s="115"/>
      <c r="M4584" s="170">
        <v>1</v>
      </c>
      <c r="Z4584" s="143"/>
      <c r="AA4584" s="143"/>
      <c r="AB4584" s="143"/>
      <c r="AC4584" s="37"/>
    </row>
    <row r="4585" spans="1:29">
      <c r="A4585" s="442"/>
      <c r="B4585" s="433" t="s">
        <v>767</v>
      </c>
      <c r="C4585" s="433"/>
      <c r="D4585" s="433"/>
      <c r="E4585" s="433"/>
      <c r="F4585" s="433"/>
      <c r="G4585" s="433"/>
      <c r="H4585" s="115"/>
      <c r="I4585" s="115"/>
      <c r="J4585" s="115"/>
      <c r="K4585" s="115"/>
      <c r="L4585" s="115"/>
      <c r="M4585" s="246">
        <f>(M4584/D4580)*G4580*M4578</f>
        <v>2746.2000000000003</v>
      </c>
      <c r="Z4585" s="143"/>
      <c r="AA4585" s="143"/>
      <c r="AB4585" s="143"/>
      <c r="AC4585" s="37"/>
    </row>
    <row r="4586" spans="1:29">
      <c r="A4586" s="442"/>
      <c r="B4586" s="448" t="s">
        <v>720</v>
      </c>
      <c r="C4586" s="448"/>
      <c r="D4586" s="448"/>
      <c r="E4586" s="448"/>
      <c r="F4586" s="448"/>
      <c r="G4586" s="448"/>
      <c r="H4586" s="152">
        <f t="shared" ref="H4586:M4587" si="289">H4582+H4584</f>
        <v>1</v>
      </c>
      <c r="I4586" s="152">
        <f t="shared" si="289"/>
        <v>1</v>
      </c>
      <c r="J4586" s="152">
        <f t="shared" si="289"/>
        <v>1</v>
      </c>
      <c r="K4586" s="152">
        <f t="shared" si="289"/>
        <v>1</v>
      </c>
      <c r="L4586" s="152">
        <f t="shared" si="289"/>
        <v>1</v>
      </c>
      <c r="M4586" s="152">
        <f t="shared" si="289"/>
        <v>1</v>
      </c>
      <c r="N4586" s="102"/>
      <c r="O4586" s="102"/>
      <c r="P4586" s="102"/>
      <c r="Z4586" s="143"/>
      <c r="AA4586" s="143"/>
      <c r="AB4586" s="143"/>
      <c r="AC4586" s="37"/>
    </row>
    <row r="4587" spans="1:29">
      <c r="A4587" s="442"/>
      <c r="B4587" s="439" t="s">
        <v>695</v>
      </c>
      <c r="C4587" s="439"/>
      <c r="D4587" s="439"/>
      <c r="E4587" s="439"/>
      <c r="F4587" s="439"/>
      <c r="G4587" s="439"/>
      <c r="H4587" s="117">
        <f t="shared" si="289"/>
        <v>4119.3</v>
      </c>
      <c r="I4587" s="117">
        <f t="shared" si="289"/>
        <v>3570.06</v>
      </c>
      <c r="J4587" s="117">
        <f t="shared" si="289"/>
        <v>14280.24</v>
      </c>
      <c r="K4587" s="117">
        <f t="shared" si="289"/>
        <v>2471.58</v>
      </c>
      <c r="L4587" s="117">
        <f t="shared" si="289"/>
        <v>274.62000000000006</v>
      </c>
      <c r="M4587" s="117">
        <f t="shared" si="289"/>
        <v>2746.2000000000003</v>
      </c>
      <c r="N4587" s="102"/>
      <c r="O4587" s="102"/>
      <c r="P4587" s="102"/>
      <c r="U4587" s="141"/>
      <c r="Z4587" s="143"/>
      <c r="AA4587" s="143"/>
      <c r="AB4587" s="143"/>
      <c r="AC4587" s="37"/>
    </row>
    <row r="4588" spans="1:29">
      <c r="A4588" s="442"/>
      <c r="B4588" s="449" t="s">
        <v>746</v>
      </c>
      <c r="C4588" s="449"/>
      <c r="D4588" s="449"/>
      <c r="E4588" s="449"/>
      <c r="F4588" s="449"/>
      <c r="G4588" s="449"/>
      <c r="H4588" s="470">
        <f>SUM(H4587)</f>
        <v>4119.3</v>
      </c>
      <c r="I4588" s="470"/>
      <c r="J4588" s="470"/>
      <c r="K4588" s="470"/>
      <c r="L4588" s="470"/>
      <c r="M4588" s="470"/>
      <c r="N4588" s="102"/>
      <c r="O4588" s="102"/>
      <c r="P4588" s="102"/>
      <c r="Z4588" s="143"/>
      <c r="AA4588" s="143"/>
      <c r="AB4588" s="143"/>
      <c r="AC4588" s="37"/>
    </row>
    <row r="4589" spans="1:29">
      <c r="A4589" s="442"/>
      <c r="B4589" s="449" t="s">
        <v>747</v>
      </c>
      <c r="C4589" s="449"/>
      <c r="D4589" s="449"/>
      <c r="E4589" s="449"/>
      <c r="F4589" s="449"/>
      <c r="G4589" s="449"/>
      <c r="H4589" s="470">
        <f>SUM(I4587:J4587)</f>
        <v>17850.3</v>
      </c>
      <c r="I4589" s="470"/>
      <c r="J4589" s="470"/>
      <c r="K4589" s="470"/>
      <c r="L4589" s="470"/>
      <c r="M4589" s="470"/>
      <c r="N4589" s="102"/>
      <c r="O4589" s="102"/>
      <c r="P4589" s="102"/>
      <c r="Z4589" s="143"/>
      <c r="AA4589" s="143"/>
      <c r="AB4589" s="143"/>
      <c r="AC4589" s="37"/>
    </row>
    <row r="4590" spans="1:29">
      <c r="A4590" s="442"/>
      <c r="B4590" s="449" t="s">
        <v>748</v>
      </c>
      <c r="C4590" s="449"/>
      <c r="D4590" s="449"/>
      <c r="E4590" s="449"/>
      <c r="F4590" s="449"/>
      <c r="G4590" s="449"/>
      <c r="H4590" s="470">
        <f>SUM(K4587:M4587)</f>
        <v>5492.4</v>
      </c>
      <c r="I4590" s="470"/>
      <c r="J4590" s="470"/>
      <c r="K4590" s="470"/>
      <c r="L4590" s="470"/>
      <c r="M4590" s="470"/>
      <c r="N4590" s="102"/>
      <c r="O4590" s="102"/>
      <c r="P4590" s="102"/>
      <c r="Z4590" s="143"/>
      <c r="AA4590" s="143"/>
      <c r="AB4590" s="143"/>
      <c r="AC4590" s="37"/>
    </row>
    <row r="4591" spans="1:29">
      <c r="A4591" s="442"/>
      <c r="B4591" s="439" t="s">
        <v>721</v>
      </c>
      <c r="C4591" s="439"/>
      <c r="D4591" s="439"/>
      <c r="E4591" s="439"/>
      <c r="F4591" s="439"/>
      <c r="G4591" s="439"/>
      <c r="H4591" s="470">
        <f>SUM(H4588:P4590)</f>
        <v>27462</v>
      </c>
      <c r="I4591" s="470"/>
      <c r="J4591" s="470"/>
      <c r="K4591" s="470"/>
      <c r="L4591" s="470"/>
      <c r="M4591" s="470"/>
      <c r="N4591" s="102"/>
      <c r="O4591" s="102"/>
      <c r="P4591" s="102"/>
      <c r="Z4591" s="143"/>
      <c r="AA4591" s="143"/>
      <c r="AB4591" s="143"/>
      <c r="AC4591" s="37"/>
    </row>
    <row r="4592" spans="1:29">
      <c r="A4592" s="442"/>
      <c r="B4592" s="450" t="s">
        <v>749</v>
      </c>
      <c r="C4592" s="450"/>
      <c r="D4592" s="450"/>
      <c r="E4592" s="450"/>
      <c r="F4592" s="450"/>
      <c r="G4592" s="450"/>
      <c r="H4592" s="471">
        <f>H4591/G4580</f>
        <v>1</v>
      </c>
      <c r="I4592" s="471"/>
      <c r="J4592" s="471"/>
      <c r="K4592" s="471"/>
      <c r="L4592" s="471"/>
      <c r="M4592" s="471"/>
      <c r="N4592" s="102"/>
      <c r="O4592" s="102"/>
      <c r="P4592" s="102"/>
      <c r="Z4592" s="143"/>
      <c r="AA4592" s="143"/>
      <c r="AB4592" s="143"/>
      <c r="AC4592" s="37"/>
    </row>
    <row r="4593" spans="1:29" s="102" customFormat="1" ht="15" customHeight="1">
      <c r="Z4593" s="143"/>
      <c r="AA4593" s="143"/>
      <c r="AB4593" s="143"/>
      <c r="AC4593" s="37"/>
    </row>
    <row r="4594" spans="1:29" ht="18" customHeight="1">
      <c r="A4594" s="422" t="s">
        <v>678</v>
      </c>
      <c r="B4594" s="422" t="s">
        <v>679</v>
      </c>
      <c r="C4594" s="422" t="s">
        <v>680</v>
      </c>
      <c r="D4594" s="422" t="s">
        <v>681</v>
      </c>
      <c r="E4594" s="422" t="s">
        <v>682</v>
      </c>
      <c r="F4594" s="423" t="s">
        <v>683</v>
      </c>
      <c r="G4594" s="423" t="s">
        <v>684</v>
      </c>
      <c r="H4594" s="445">
        <v>0.15</v>
      </c>
      <c r="I4594" s="445"/>
      <c r="J4594" s="445"/>
      <c r="K4594" s="445"/>
      <c r="L4594" s="445"/>
      <c r="M4594" s="445"/>
      <c r="N4594" s="445"/>
      <c r="O4594" s="480">
        <v>0.65</v>
      </c>
      <c r="P4594" s="480"/>
      <c r="Q4594" s="480"/>
      <c r="R4594" s="480"/>
      <c r="S4594" s="480"/>
      <c r="T4594" s="480"/>
      <c r="U4594" s="480"/>
      <c r="V4594" s="444">
        <v>0.1</v>
      </c>
      <c r="W4594" s="444"/>
      <c r="X4594" s="139">
        <v>0.1</v>
      </c>
      <c r="Z4594" s="143"/>
      <c r="AA4594" s="143"/>
      <c r="AB4594" s="143"/>
      <c r="AC4594" s="37"/>
    </row>
    <row r="4595" spans="1:29" ht="29.25" customHeight="1">
      <c r="A4595" s="422"/>
      <c r="B4595" s="422"/>
      <c r="C4595" s="422"/>
      <c r="D4595" s="422"/>
      <c r="E4595" s="422"/>
      <c r="F4595" s="422"/>
      <c r="G4595" s="422"/>
      <c r="H4595" s="445" t="s">
        <v>727</v>
      </c>
      <c r="I4595" s="445"/>
      <c r="J4595" s="445"/>
      <c r="K4595" s="445"/>
      <c r="L4595" s="445"/>
      <c r="M4595" s="445"/>
      <c r="N4595" s="445"/>
      <c r="O4595" s="480" t="s">
        <v>728</v>
      </c>
      <c r="P4595" s="480"/>
      <c r="Q4595" s="480"/>
      <c r="R4595" s="480"/>
      <c r="S4595" s="480"/>
      <c r="T4595" s="480"/>
      <c r="U4595" s="480"/>
      <c r="V4595" s="446" t="s">
        <v>729</v>
      </c>
      <c r="W4595" s="446"/>
      <c r="X4595" s="447" t="s">
        <v>730</v>
      </c>
      <c r="Z4595" s="143"/>
      <c r="AA4595" s="143"/>
      <c r="AB4595" s="143"/>
      <c r="AC4595" s="37"/>
    </row>
    <row r="4596" spans="1:29" ht="134.25" customHeight="1">
      <c r="A4596" s="442" t="s">
        <v>1114</v>
      </c>
      <c r="B4596" s="427" t="s">
        <v>1045</v>
      </c>
      <c r="C4596" s="428">
        <v>0</v>
      </c>
      <c r="D4596" s="428">
        <v>1</v>
      </c>
      <c r="E4596" s="474" t="s">
        <v>618</v>
      </c>
      <c r="F4596" s="429">
        <v>54923</v>
      </c>
      <c r="G4596" s="429">
        <f>D4596*F4596</f>
        <v>54923</v>
      </c>
      <c r="H4596" s="161" t="s">
        <v>839</v>
      </c>
      <c r="I4596" s="161" t="s">
        <v>840</v>
      </c>
      <c r="J4596" s="181" t="s">
        <v>841</v>
      </c>
      <c r="K4596" s="181" t="s">
        <v>842</v>
      </c>
      <c r="L4596" s="181" t="s">
        <v>843</v>
      </c>
      <c r="M4596" s="181" t="s">
        <v>844</v>
      </c>
      <c r="N4596" s="181" t="s">
        <v>856</v>
      </c>
      <c r="O4596" s="153" t="s">
        <v>839</v>
      </c>
      <c r="P4596" s="153" t="s">
        <v>840</v>
      </c>
      <c r="Q4596" s="276" t="s">
        <v>841</v>
      </c>
      <c r="R4596" s="276" t="s">
        <v>842</v>
      </c>
      <c r="S4596" s="276" t="s">
        <v>843</v>
      </c>
      <c r="T4596" s="276" t="s">
        <v>844</v>
      </c>
      <c r="U4596" s="276" t="s">
        <v>856</v>
      </c>
      <c r="V4596" s="144" t="s">
        <v>736</v>
      </c>
      <c r="W4596" s="144" t="s">
        <v>737</v>
      </c>
      <c r="X4596" s="447"/>
      <c r="Z4596" s="143"/>
      <c r="AA4596" s="143"/>
      <c r="AB4596" s="143"/>
      <c r="AC4596" s="37"/>
    </row>
    <row r="4597" spans="1:29" ht="30" customHeight="1">
      <c r="A4597" s="442"/>
      <c r="B4597" s="427"/>
      <c r="C4597" s="427"/>
      <c r="D4597" s="427"/>
      <c r="E4597" s="427"/>
      <c r="F4597" s="427"/>
      <c r="G4597" s="427"/>
      <c r="H4597" s="161">
        <v>0.1</v>
      </c>
      <c r="I4597" s="161">
        <v>0.15</v>
      </c>
      <c r="J4597" s="161">
        <v>0.15</v>
      </c>
      <c r="K4597" s="161">
        <v>0.1</v>
      </c>
      <c r="L4597" s="161">
        <v>0.15</v>
      </c>
      <c r="M4597" s="161">
        <v>0.15</v>
      </c>
      <c r="N4597" s="161">
        <v>0.2</v>
      </c>
      <c r="O4597" s="153">
        <v>0.1</v>
      </c>
      <c r="P4597" s="153">
        <v>0.15</v>
      </c>
      <c r="Q4597" s="153">
        <v>0.15</v>
      </c>
      <c r="R4597" s="153">
        <v>0.1</v>
      </c>
      <c r="S4597" s="153">
        <v>0.15</v>
      </c>
      <c r="T4597" s="153">
        <v>0.15</v>
      </c>
      <c r="U4597" s="153">
        <v>0.2</v>
      </c>
      <c r="V4597" s="156">
        <v>0.9</v>
      </c>
      <c r="W4597" s="156">
        <v>0.1</v>
      </c>
      <c r="X4597" s="447"/>
      <c r="Z4597" s="143"/>
      <c r="AA4597" s="143"/>
      <c r="AB4597" s="143"/>
      <c r="AC4597" s="37"/>
    </row>
    <row r="4598" spans="1:29">
      <c r="A4598" s="442"/>
      <c r="B4598" s="432" t="s">
        <v>762</v>
      </c>
      <c r="C4598" s="432"/>
      <c r="D4598" s="432"/>
      <c r="E4598" s="432"/>
      <c r="F4598" s="432"/>
      <c r="G4598" s="432"/>
      <c r="H4598" s="158">
        <v>1</v>
      </c>
      <c r="I4598" s="158">
        <v>1</v>
      </c>
      <c r="J4598" s="158">
        <v>1</v>
      </c>
      <c r="K4598" s="158">
        <v>1</v>
      </c>
      <c r="L4598" s="158">
        <v>1</v>
      </c>
      <c r="M4598" s="158">
        <v>1</v>
      </c>
      <c r="N4598" s="158">
        <v>1</v>
      </c>
      <c r="O4598" s="130">
        <v>1</v>
      </c>
      <c r="P4598" s="130">
        <v>1</v>
      </c>
      <c r="Q4598" s="130">
        <v>1</v>
      </c>
      <c r="R4598" s="130">
        <v>1</v>
      </c>
      <c r="S4598" s="130">
        <v>1</v>
      </c>
      <c r="T4598" s="130">
        <v>1</v>
      </c>
      <c r="U4598" s="130">
        <v>1</v>
      </c>
      <c r="V4598" s="170">
        <v>1</v>
      </c>
      <c r="W4598" s="170">
        <v>1</v>
      </c>
      <c r="X4598" s="115"/>
      <c r="Z4598" s="143"/>
      <c r="AA4598" s="143"/>
      <c r="AB4598" s="143"/>
      <c r="AC4598" s="37"/>
    </row>
    <row r="4599" spans="1:29">
      <c r="A4599" s="442"/>
      <c r="B4599" s="433" t="s">
        <v>763</v>
      </c>
      <c r="C4599" s="433"/>
      <c r="D4599" s="433"/>
      <c r="E4599" s="433"/>
      <c r="F4599" s="433"/>
      <c r="G4599" s="433"/>
      <c r="H4599" s="246">
        <f>(H4598/D4596)*G4596*H4594*H4597</f>
        <v>823.84499999999991</v>
      </c>
      <c r="I4599" s="246">
        <f>(I4598/D4596)*G4596*H4594*I4597</f>
        <v>1235.7674999999997</v>
      </c>
      <c r="J4599" s="246">
        <f>(J4598/D4596)*G4596*H4594*J4597</f>
        <v>1235.7674999999997</v>
      </c>
      <c r="K4599" s="246">
        <f>(K4598/D4596)*G4596*H4594*K4597</f>
        <v>823.84499999999991</v>
      </c>
      <c r="L4599" s="246">
        <f>(L4598/D4596)*G4596*H4594*L4597</f>
        <v>1235.7674999999997</v>
      </c>
      <c r="M4599" s="246">
        <f>(M4598/D4596)*G4596*H4594*M4597</f>
        <v>1235.7674999999997</v>
      </c>
      <c r="N4599" s="246">
        <f>(N4598/D4596)*G4596*H4594*N4597</f>
        <v>1647.6899999999998</v>
      </c>
      <c r="O4599" s="246">
        <f>(O4598/D4596)*G4596*O4594*O4597</f>
        <v>3569.9950000000008</v>
      </c>
      <c r="P4599" s="246">
        <f>(P4598/D4596)*G4596*O4594*P4597</f>
        <v>5354.9925000000003</v>
      </c>
      <c r="Q4599" s="246">
        <f>(Q4598/D4596)*G4596*O4594*Q4597</f>
        <v>5354.9925000000003</v>
      </c>
      <c r="R4599" s="246">
        <f>(R4598/D4596)*G4596*O4594*R4597</f>
        <v>3569.9950000000008</v>
      </c>
      <c r="S4599" s="246">
        <f>(S4598/D4596)*G4596*O4594*S4597</f>
        <v>5354.9925000000003</v>
      </c>
      <c r="T4599" s="246">
        <f>(T4598/D4596)*O4594*T4597*G4596</f>
        <v>5354.9925000000003</v>
      </c>
      <c r="U4599" s="246">
        <f>(U4598/D4596)*G4596*O4594*U4597</f>
        <v>7139.9900000000016</v>
      </c>
      <c r="V4599" s="246">
        <f>(V4598/D4596)*G4596*V4594*V4597</f>
        <v>4943.0700000000006</v>
      </c>
      <c r="W4599" s="246">
        <f>(W4598/D4596)*G4596*V4594*W4597</f>
        <v>549.23</v>
      </c>
      <c r="X4599" s="115"/>
      <c r="Z4599" s="143"/>
      <c r="AA4599" s="143"/>
      <c r="AB4599" s="143"/>
      <c r="AC4599" s="37"/>
    </row>
    <row r="4600" spans="1:29">
      <c r="A4600" s="442"/>
      <c r="B4600" s="432" t="s">
        <v>766</v>
      </c>
      <c r="C4600" s="432"/>
      <c r="D4600" s="432"/>
      <c r="E4600" s="432"/>
      <c r="F4600" s="432"/>
      <c r="G4600" s="432"/>
      <c r="H4600" s="115"/>
      <c r="I4600" s="115"/>
      <c r="J4600" s="115"/>
      <c r="K4600" s="115"/>
      <c r="L4600" s="115"/>
      <c r="M4600" s="115"/>
      <c r="N4600" s="115"/>
      <c r="O4600" s="115"/>
      <c r="P4600" s="115"/>
      <c r="Q4600" s="115"/>
      <c r="R4600" s="115"/>
      <c r="S4600" s="115"/>
      <c r="T4600" s="115"/>
      <c r="U4600" s="115"/>
      <c r="V4600" s="115"/>
      <c r="W4600" s="115"/>
      <c r="X4600" s="170">
        <v>1</v>
      </c>
      <c r="Z4600" s="143"/>
      <c r="AA4600" s="143"/>
      <c r="AB4600" s="143"/>
      <c r="AC4600" s="37"/>
    </row>
    <row r="4601" spans="1:29">
      <c r="A4601" s="442"/>
      <c r="B4601" s="433" t="s">
        <v>767</v>
      </c>
      <c r="C4601" s="433"/>
      <c r="D4601" s="433"/>
      <c r="E4601" s="433"/>
      <c r="F4601" s="433"/>
      <c r="G4601" s="433"/>
      <c r="H4601" s="115"/>
      <c r="I4601" s="115"/>
      <c r="J4601" s="115"/>
      <c r="K4601" s="115"/>
      <c r="L4601" s="115"/>
      <c r="M4601" s="115"/>
      <c r="N4601" s="115"/>
      <c r="O4601" s="115"/>
      <c r="P4601" s="115"/>
      <c r="Q4601" s="115"/>
      <c r="R4601" s="115"/>
      <c r="S4601" s="115"/>
      <c r="T4601" s="115"/>
      <c r="U4601" s="115"/>
      <c r="V4601" s="115"/>
      <c r="W4601" s="115"/>
      <c r="X4601" s="246">
        <f>(X4600/D4596)*G4596*X4594</f>
        <v>5492.3</v>
      </c>
      <c r="Z4601" s="143"/>
      <c r="AA4601" s="143"/>
      <c r="AB4601" s="143"/>
      <c r="AC4601" s="37"/>
    </row>
    <row r="4602" spans="1:29">
      <c r="A4602" s="442"/>
      <c r="B4602" s="448" t="s">
        <v>720</v>
      </c>
      <c r="C4602" s="448"/>
      <c r="D4602" s="448"/>
      <c r="E4602" s="448"/>
      <c r="F4602" s="448"/>
      <c r="G4602" s="448"/>
      <c r="H4602" s="152">
        <f t="shared" ref="H4602:X4602" si="290">H4598+H4600</f>
        <v>1</v>
      </c>
      <c r="I4602" s="152">
        <f t="shared" si="290"/>
        <v>1</v>
      </c>
      <c r="J4602" s="152">
        <f t="shared" si="290"/>
        <v>1</v>
      </c>
      <c r="K4602" s="152">
        <f t="shared" si="290"/>
        <v>1</v>
      </c>
      <c r="L4602" s="152">
        <f t="shared" si="290"/>
        <v>1</v>
      </c>
      <c r="M4602" s="152">
        <f t="shared" si="290"/>
        <v>1</v>
      </c>
      <c r="N4602" s="152">
        <f t="shared" si="290"/>
        <v>1</v>
      </c>
      <c r="O4602" s="152">
        <f t="shared" si="290"/>
        <v>1</v>
      </c>
      <c r="P4602" s="152">
        <f t="shared" si="290"/>
        <v>1</v>
      </c>
      <c r="Q4602" s="152">
        <f t="shared" si="290"/>
        <v>1</v>
      </c>
      <c r="R4602" s="152">
        <f t="shared" si="290"/>
        <v>1</v>
      </c>
      <c r="S4602" s="152">
        <f t="shared" si="290"/>
        <v>1</v>
      </c>
      <c r="T4602" s="152">
        <f t="shared" si="290"/>
        <v>1</v>
      </c>
      <c r="U4602" s="152">
        <f t="shared" si="290"/>
        <v>1</v>
      </c>
      <c r="V4602" s="152">
        <f t="shared" si="290"/>
        <v>1</v>
      </c>
      <c r="W4602" s="152">
        <f t="shared" si="290"/>
        <v>1</v>
      </c>
      <c r="X4602" s="152">
        <f t="shared" si="290"/>
        <v>1</v>
      </c>
      <c r="Z4602" s="143"/>
      <c r="AA4602" s="143"/>
      <c r="AB4602" s="143"/>
      <c r="AC4602" s="37"/>
    </row>
    <row r="4603" spans="1:29">
      <c r="A4603" s="442"/>
      <c r="B4603" s="439" t="s">
        <v>695</v>
      </c>
      <c r="C4603" s="439"/>
      <c r="D4603" s="439"/>
      <c r="E4603" s="439"/>
      <c r="F4603" s="439"/>
      <c r="G4603" s="439"/>
      <c r="H4603" s="117">
        <f t="shared" ref="H4603:X4603" si="291">H4599+H4601</f>
        <v>823.84499999999991</v>
      </c>
      <c r="I4603" s="117">
        <f t="shared" si="291"/>
        <v>1235.7674999999997</v>
      </c>
      <c r="J4603" s="117">
        <f t="shared" si="291"/>
        <v>1235.7674999999997</v>
      </c>
      <c r="K4603" s="117">
        <f t="shared" si="291"/>
        <v>823.84499999999991</v>
      </c>
      <c r="L4603" s="117">
        <f t="shared" si="291"/>
        <v>1235.7674999999997</v>
      </c>
      <c r="M4603" s="117">
        <f t="shared" si="291"/>
        <v>1235.7674999999997</v>
      </c>
      <c r="N4603" s="117">
        <f t="shared" si="291"/>
        <v>1647.6899999999998</v>
      </c>
      <c r="O4603" s="117">
        <f t="shared" si="291"/>
        <v>3569.9950000000008</v>
      </c>
      <c r="P4603" s="117">
        <f t="shared" si="291"/>
        <v>5354.9925000000003</v>
      </c>
      <c r="Q4603" s="117">
        <f t="shared" si="291"/>
        <v>5354.9925000000003</v>
      </c>
      <c r="R4603" s="117">
        <f t="shared" si="291"/>
        <v>3569.9950000000008</v>
      </c>
      <c r="S4603" s="117">
        <f t="shared" si="291"/>
        <v>5354.9925000000003</v>
      </c>
      <c r="T4603" s="117">
        <f t="shared" si="291"/>
        <v>5354.9925000000003</v>
      </c>
      <c r="U4603" s="117">
        <f t="shared" si="291"/>
        <v>7139.9900000000016</v>
      </c>
      <c r="V4603" s="117">
        <f t="shared" si="291"/>
        <v>4943.0700000000006</v>
      </c>
      <c r="W4603" s="117">
        <f t="shared" si="291"/>
        <v>549.23</v>
      </c>
      <c r="X4603" s="117">
        <f t="shared" si="291"/>
        <v>5492.3</v>
      </c>
      <c r="Z4603" s="143"/>
      <c r="AA4603" s="143"/>
      <c r="AB4603" s="143"/>
      <c r="AC4603" s="37"/>
    </row>
    <row r="4604" spans="1:29" ht="28.5" customHeight="1">
      <c r="A4604" s="442"/>
      <c r="B4604" s="449" t="s">
        <v>746</v>
      </c>
      <c r="C4604" s="449"/>
      <c r="D4604" s="449"/>
      <c r="E4604" s="449"/>
      <c r="F4604" s="449"/>
      <c r="G4604" s="449"/>
      <c r="H4604" s="524">
        <f>SUM(H4603:N4603)</f>
        <v>8238.4499999999989</v>
      </c>
      <c r="I4604" s="524"/>
      <c r="J4604" s="524"/>
      <c r="K4604" s="524"/>
      <c r="L4604" s="524"/>
      <c r="M4604" s="524"/>
      <c r="N4604" s="524"/>
      <c r="O4604" s="524"/>
      <c r="P4604" s="524"/>
      <c r="Q4604" s="524"/>
      <c r="R4604" s="524"/>
      <c r="S4604" s="524"/>
      <c r="T4604" s="524"/>
      <c r="U4604" s="524"/>
      <c r="V4604" s="524"/>
      <c r="W4604" s="524"/>
      <c r="X4604" s="524"/>
      <c r="Z4604" s="143"/>
      <c r="AA4604" s="143"/>
      <c r="AB4604" s="143"/>
      <c r="AC4604" s="37"/>
    </row>
    <row r="4605" spans="1:29" ht="28.5" customHeight="1">
      <c r="A4605" s="442"/>
      <c r="B4605" s="449" t="s">
        <v>747</v>
      </c>
      <c r="C4605" s="449"/>
      <c r="D4605" s="449"/>
      <c r="E4605" s="449"/>
      <c r="F4605" s="449"/>
      <c r="G4605" s="449"/>
      <c r="H4605" s="524">
        <f>SUM(O4603:U4603)</f>
        <v>35699.950000000004</v>
      </c>
      <c r="I4605" s="524"/>
      <c r="J4605" s="524"/>
      <c r="K4605" s="524"/>
      <c r="L4605" s="524"/>
      <c r="M4605" s="524"/>
      <c r="N4605" s="524"/>
      <c r="O4605" s="524"/>
      <c r="P4605" s="524"/>
      <c r="Q4605" s="524"/>
      <c r="R4605" s="524"/>
      <c r="S4605" s="524"/>
      <c r="T4605" s="524"/>
      <c r="U4605" s="524"/>
      <c r="V4605" s="524"/>
      <c r="W4605" s="524"/>
      <c r="X4605" s="524"/>
      <c r="Z4605" s="143"/>
      <c r="AA4605" s="143"/>
      <c r="AB4605" s="143"/>
      <c r="AC4605" s="37"/>
    </row>
    <row r="4606" spans="1:29" ht="28.5" customHeight="1">
      <c r="A4606" s="442"/>
      <c r="B4606" s="449" t="s">
        <v>748</v>
      </c>
      <c r="C4606" s="449"/>
      <c r="D4606" s="449"/>
      <c r="E4606" s="449"/>
      <c r="F4606" s="449"/>
      <c r="G4606" s="449"/>
      <c r="H4606" s="524">
        <f>SUM(V4603:X4603)</f>
        <v>10984.600000000002</v>
      </c>
      <c r="I4606" s="524"/>
      <c r="J4606" s="524"/>
      <c r="K4606" s="524"/>
      <c r="L4606" s="524"/>
      <c r="M4606" s="524"/>
      <c r="N4606" s="524"/>
      <c r="O4606" s="524"/>
      <c r="P4606" s="524"/>
      <c r="Q4606" s="524"/>
      <c r="R4606" s="524"/>
      <c r="S4606" s="524"/>
      <c r="T4606" s="524"/>
      <c r="U4606" s="524"/>
      <c r="V4606" s="524"/>
      <c r="W4606" s="524"/>
      <c r="X4606" s="524"/>
      <c r="Z4606" s="143"/>
      <c r="AA4606" s="143"/>
      <c r="AB4606" s="143"/>
      <c r="AC4606" s="37"/>
    </row>
    <row r="4607" spans="1:29" ht="28.5" customHeight="1">
      <c r="A4607" s="442"/>
      <c r="B4607" s="439" t="s">
        <v>721</v>
      </c>
      <c r="C4607" s="439"/>
      <c r="D4607" s="439"/>
      <c r="E4607" s="439"/>
      <c r="F4607" s="439"/>
      <c r="G4607" s="439"/>
      <c r="H4607" s="524">
        <f>SUM(H4604:X4606)</f>
        <v>54923</v>
      </c>
      <c r="I4607" s="524"/>
      <c r="J4607" s="524"/>
      <c r="K4607" s="524"/>
      <c r="L4607" s="524"/>
      <c r="M4607" s="524"/>
      <c r="N4607" s="524"/>
      <c r="O4607" s="524"/>
      <c r="P4607" s="524"/>
      <c r="Q4607" s="524"/>
      <c r="R4607" s="524"/>
      <c r="S4607" s="524"/>
      <c r="T4607" s="524"/>
      <c r="U4607" s="524"/>
      <c r="V4607" s="524"/>
      <c r="W4607" s="524"/>
      <c r="X4607" s="524"/>
      <c r="Z4607" s="143"/>
      <c r="AA4607" s="143"/>
      <c r="AB4607" s="143"/>
      <c r="AC4607" s="37"/>
    </row>
    <row r="4608" spans="1:29" ht="28.5" customHeight="1">
      <c r="A4608" s="442"/>
      <c r="B4608" s="450" t="s">
        <v>749</v>
      </c>
      <c r="C4608" s="450"/>
      <c r="D4608" s="450"/>
      <c r="E4608" s="450"/>
      <c r="F4608" s="450"/>
      <c r="G4608" s="450"/>
      <c r="H4608" s="469">
        <f>H4607/G4596</f>
        <v>1</v>
      </c>
      <c r="I4608" s="469"/>
      <c r="J4608" s="469"/>
      <c r="K4608" s="469"/>
      <c r="L4608" s="469"/>
      <c r="M4608" s="469"/>
      <c r="N4608" s="469"/>
      <c r="O4608" s="469"/>
      <c r="P4608" s="469"/>
      <c r="Q4608" s="469"/>
      <c r="R4608" s="469"/>
      <c r="S4608" s="469"/>
      <c r="T4608" s="469"/>
      <c r="U4608" s="469"/>
      <c r="V4608" s="469"/>
      <c r="W4608" s="469"/>
      <c r="X4608" s="469"/>
      <c r="Z4608" s="143"/>
      <c r="AA4608" s="143"/>
      <c r="AB4608" s="143"/>
      <c r="AC4608" s="37"/>
    </row>
    <row r="4609" spans="1:29" s="102" customFormat="1" ht="15" customHeight="1">
      <c r="Z4609" s="143"/>
      <c r="AA4609" s="143"/>
      <c r="AB4609" s="143"/>
      <c r="AC4609" s="37"/>
    </row>
    <row r="4610" spans="1:29" ht="18" customHeight="1">
      <c r="A4610" s="422" t="s">
        <v>678</v>
      </c>
      <c r="B4610" s="422" t="s">
        <v>679</v>
      </c>
      <c r="C4610" s="422" t="s">
        <v>680</v>
      </c>
      <c r="D4610" s="422" t="s">
        <v>681</v>
      </c>
      <c r="E4610" s="422" t="s">
        <v>682</v>
      </c>
      <c r="F4610" s="423" t="s">
        <v>683</v>
      </c>
      <c r="G4610" s="423" t="s">
        <v>684</v>
      </c>
      <c r="H4610" s="445">
        <v>0.25</v>
      </c>
      <c r="I4610" s="445"/>
      <c r="J4610" s="451">
        <v>0.55000000000000004</v>
      </c>
      <c r="K4610" s="451"/>
      <c r="L4610" s="444">
        <v>0.1</v>
      </c>
      <c r="M4610" s="444"/>
      <c r="N4610" s="139">
        <v>0.1</v>
      </c>
      <c r="Z4610" s="143"/>
      <c r="AA4610" s="143"/>
      <c r="AB4610" s="143"/>
      <c r="AC4610" s="37"/>
    </row>
    <row r="4611" spans="1:29" ht="29.25" customHeight="1">
      <c r="A4611" s="422"/>
      <c r="B4611" s="422"/>
      <c r="C4611" s="422"/>
      <c r="D4611" s="422"/>
      <c r="E4611" s="422"/>
      <c r="F4611" s="422"/>
      <c r="G4611" s="422"/>
      <c r="H4611" s="445" t="s">
        <v>727</v>
      </c>
      <c r="I4611" s="445"/>
      <c r="J4611" s="452" t="s">
        <v>728</v>
      </c>
      <c r="K4611" s="452"/>
      <c r="L4611" s="446" t="s">
        <v>729</v>
      </c>
      <c r="M4611" s="446"/>
      <c r="N4611" s="447" t="s">
        <v>730</v>
      </c>
      <c r="Z4611" s="143"/>
      <c r="AA4611" s="143"/>
      <c r="AB4611" s="143"/>
      <c r="AC4611" s="37"/>
    </row>
    <row r="4612" spans="1:29" ht="134.25" customHeight="1">
      <c r="A4612" s="442" t="s">
        <v>1115</v>
      </c>
      <c r="B4612" s="427" t="s">
        <v>1047</v>
      </c>
      <c r="C4612" s="428">
        <v>0</v>
      </c>
      <c r="D4612" s="428">
        <v>1</v>
      </c>
      <c r="E4612" s="474" t="s">
        <v>618</v>
      </c>
      <c r="F4612" s="429">
        <v>32954</v>
      </c>
      <c r="G4612" s="429">
        <f>D4612*F4612</f>
        <v>32954</v>
      </c>
      <c r="H4612" s="161" t="s">
        <v>847</v>
      </c>
      <c r="I4612" s="161" t="s">
        <v>848</v>
      </c>
      <c r="J4612" s="153" t="s">
        <v>847</v>
      </c>
      <c r="K4612" s="153" t="s">
        <v>848</v>
      </c>
      <c r="L4612" s="144" t="s">
        <v>736</v>
      </c>
      <c r="M4612" s="144" t="s">
        <v>737</v>
      </c>
      <c r="N4612" s="447"/>
      <c r="Q4612" s="101"/>
      <c r="Z4612" s="143"/>
      <c r="AA4612" s="143"/>
      <c r="AB4612" s="143"/>
      <c r="AC4612" s="37"/>
    </row>
    <row r="4613" spans="1:29" ht="30" customHeight="1">
      <c r="A4613" s="442"/>
      <c r="B4613" s="427"/>
      <c r="C4613" s="427"/>
      <c r="D4613" s="427"/>
      <c r="E4613" s="427"/>
      <c r="F4613" s="427"/>
      <c r="G4613" s="427"/>
      <c r="H4613" s="161">
        <v>0.7</v>
      </c>
      <c r="I4613" s="161">
        <v>0.3</v>
      </c>
      <c r="J4613" s="153">
        <v>0.5</v>
      </c>
      <c r="K4613" s="153">
        <v>0.5</v>
      </c>
      <c r="L4613" s="144">
        <v>0.9</v>
      </c>
      <c r="M4613" s="144">
        <v>0.1</v>
      </c>
      <c r="N4613" s="199"/>
      <c r="Q4613" s="101"/>
      <c r="Z4613" s="143"/>
      <c r="AA4613" s="143"/>
      <c r="AB4613" s="143"/>
      <c r="AC4613" s="37"/>
    </row>
    <row r="4614" spans="1:29">
      <c r="A4614" s="442"/>
      <c r="B4614" s="432" t="s">
        <v>762</v>
      </c>
      <c r="C4614" s="432"/>
      <c r="D4614" s="432"/>
      <c r="E4614" s="432"/>
      <c r="F4614" s="432"/>
      <c r="G4614" s="432"/>
      <c r="H4614" s="158">
        <v>1</v>
      </c>
      <c r="I4614" s="158">
        <v>1</v>
      </c>
      <c r="J4614" s="130">
        <v>1</v>
      </c>
      <c r="K4614" s="130">
        <v>1</v>
      </c>
      <c r="L4614" s="170">
        <v>1</v>
      </c>
      <c r="M4614" s="170">
        <v>1</v>
      </c>
      <c r="N4614" s="115"/>
      <c r="Q4614" s="101"/>
      <c r="Z4614" s="143"/>
      <c r="AA4614" s="143"/>
      <c r="AB4614" s="143"/>
      <c r="AC4614" s="37"/>
    </row>
    <row r="4615" spans="1:29">
      <c r="A4615" s="442"/>
      <c r="B4615" s="433" t="s">
        <v>763</v>
      </c>
      <c r="C4615" s="433"/>
      <c r="D4615" s="433"/>
      <c r="E4615" s="433"/>
      <c r="F4615" s="433"/>
      <c r="G4615" s="433"/>
      <c r="H4615" s="246">
        <f>(H4614/D4612)*G4612*H4610*H4613</f>
        <v>5766.95</v>
      </c>
      <c r="I4615" s="246">
        <f>(I4614/D4612)*G4612*H4610*I4613</f>
        <v>2471.5499999999997</v>
      </c>
      <c r="J4615" s="246">
        <f>(J4614/D4612)*G4612*J4610*J4613</f>
        <v>9062.35</v>
      </c>
      <c r="K4615" s="246">
        <f>(K4614/D4612)*G4612*J4610*K4613</f>
        <v>9062.35</v>
      </c>
      <c r="L4615" s="246">
        <f>(L4614/D4612)*G4612*L4613*L4610</f>
        <v>2965.8600000000006</v>
      </c>
      <c r="M4615" s="246">
        <f>(M4614/D4612)*G4612*L4610*M4613</f>
        <v>329.54</v>
      </c>
      <c r="N4615" s="115"/>
      <c r="Q4615" s="101"/>
      <c r="Z4615" s="143"/>
      <c r="AA4615" s="143"/>
      <c r="AB4615" s="143"/>
      <c r="AC4615" s="37"/>
    </row>
    <row r="4616" spans="1:29">
      <c r="A4616" s="442"/>
      <c r="B4616" s="432" t="s">
        <v>766</v>
      </c>
      <c r="C4616" s="432"/>
      <c r="D4616" s="432"/>
      <c r="E4616" s="432"/>
      <c r="F4616" s="432"/>
      <c r="G4616" s="432"/>
      <c r="H4616" s="115"/>
      <c r="I4616" s="115"/>
      <c r="J4616" s="115"/>
      <c r="K4616" s="115"/>
      <c r="L4616" s="115"/>
      <c r="M4616" s="115"/>
      <c r="N4616" s="170">
        <v>1</v>
      </c>
      <c r="Q4616" s="101"/>
      <c r="R4616" s="101"/>
      <c r="Z4616" s="143"/>
      <c r="AA4616" s="143"/>
      <c r="AB4616" s="143"/>
      <c r="AC4616" s="37"/>
    </row>
    <row r="4617" spans="1:29">
      <c r="A4617" s="442"/>
      <c r="B4617" s="433" t="s">
        <v>767</v>
      </c>
      <c r="C4617" s="433"/>
      <c r="D4617" s="433"/>
      <c r="E4617" s="433"/>
      <c r="F4617" s="433"/>
      <c r="G4617" s="433"/>
      <c r="H4617" s="115"/>
      <c r="I4617" s="115"/>
      <c r="J4617" s="115"/>
      <c r="K4617" s="115"/>
      <c r="L4617" s="115"/>
      <c r="M4617" s="115"/>
      <c r="N4617" s="246">
        <f>(N4616/D4612)*G4612*N4610</f>
        <v>3295.4</v>
      </c>
      <c r="Q4617" s="101"/>
      <c r="R4617" s="101"/>
      <c r="Z4617" s="143"/>
      <c r="AA4617" s="143"/>
      <c r="AB4617" s="143"/>
      <c r="AC4617" s="37"/>
    </row>
    <row r="4618" spans="1:29">
      <c r="A4618" s="442"/>
      <c r="B4618" s="448" t="s">
        <v>720</v>
      </c>
      <c r="C4618" s="448"/>
      <c r="D4618" s="448"/>
      <c r="E4618" s="448"/>
      <c r="F4618" s="448"/>
      <c r="G4618" s="448"/>
      <c r="H4618" s="152">
        <f t="shared" ref="H4618:N4619" si="292">H4614+H4616</f>
        <v>1</v>
      </c>
      <c r="I4618" s="152">
        <f t="shared" si="292"/>
        <v>1</v>
      </c>
      <c r="J4618" s="152">
        <f t="shared" si="292"/>
        <v>1</v>
      </c>
      <c r="K4618" s="152">
        <f t="shared" si="292"/>
        <v>1</v>
      </c>
      <c r="L4618" s="152">
        <f t="shared" si="292"/>
        <v>1</v>
      </c>
      <c r="M4618" s="152">
        <f t="shared" si="292"/>
        <v>1</v>
      </c>
      <c r="N4618" s="152">
        <f t="shared" si="292"/>
        <v>1</v>
      </c>
      <c r="O4618" s="140"/>
      <c r="Z4618" s="143"/>
      <c r="AA4618" s="143"/>
      <c r="AB4618" s="143"/>
      <c r="AC4618" s="37"/>
    </row>
    <row r="4619" spans="1:29">
      <c r="A4619" s="442"/>
      <c r="B4619" s="439" t="s">
        <v>695</v>
      </c>
      <c r="C4619" s="439"/>
      <c r="D4619" s="439"/>
      <c r="E4619" s="439"/>
      <c r="F4619" s="439"/>
      <c r="G4619" s="439"/>
      <c r="H4619" s="117">
        <f t="shared" si="292"/>
        <v>5766.95</v>
      </c>
      <c r="I4619" s="117">
        <f t="shared" si="292"/>
        <v>2471.5499999999997</v>
      </c>
      <c r="J4619" s="117">
        <f t="shared" si="292"/>
        <v>9062.35</v>
      </c>
      <c r="K4619" s="117">
        <f t="shared" si="292"/>
        <v>9062.35</v>
      </c>
      <c r="L4619" s="117">
        <f t="shared" si="292"/>
        <v>2965.8600000000006</v>
      </c>
      <c r="M4619" s="117">
        <f t="shared" si="292"/>
        <v>329.54</v>
      </c>
      <c r="N4619" s="117">
        <f t="shared" si="292"/>
        <v>3295.4</v>
      </c>
      <c r="Z4619" s="143"/>
      <c r="AA4619" s="143"/>
      <c r="AB4619" s="143"/>
      <c r="AC4619" s="37"/>
    </row>
    <row r="4620" spans="1:29">
      <c r="A4620" s="442"/>
      <c r="B4620" s="449" t="s">
        <v>746</v>
      </c>
      <c r="C4620" s="449"/>
      <c r="D4620" s="449"/>
      <c r="E4620" s="449"/>
      <c r="F4620" s="449"/>
      <c r="G4620" s="449"/>
      <c r="H4620" s="470">
        <f>H4619+I4619</f>
        <v>8238.5</v>
      </c>
      <c r="I4620" s="470"/>
      <c r="J4620" s="470"/>
      <c r="K4620" s="470"/>
      <c r="L4620" s="470"/>
      <c r="M4620" s="470"/>
      <c r="N4620" s="470"/>
      <c r="O4620" s="141"/>
      <c r="P4620" s="102"/>
      <c r="Z4620" s="143"/>
      <c r="AA4620" s="143"/>
      <c r="AB4620" s="143"/>
      <c r="AC4620" s="37"/>
    </row>
    <row r="4621" spans="1:29">
      <c r="A4621" s="442"/>
      <c r="B4621" s="449" t="s">
        <v>747</v>
      </c>
      <c r="C4621" s="449"/>
      <c r="D4621" s="449"/>
      <c r="E4621" s="449"/>
      <c r="F4621" s="449"/>
      <c r="G4621" s="449"/>
      <c r="H4621" s="473">
        <f>SUM(J4619:K4619)</f>
        <v>18124.7</v>
      </c>
      <c r="I4621" s="473"/>
      <c r="J4621" s="473"/>
      <c r="K4621" s="473"/>
      <c r="L4621" s="473"/>
      <c r="M4621" s="473"/>
      <c r="N4621" s="473"/>
      <c r="O4621" s="141"/>
      <c r="P4621" s="102"/>
      <c r="Z4621" s="143"/>
      <c r="AA4621" s="143"/>
      <c r="AB4621" s="143"/>
      <c r="AC4621" s="37"/>
    </row>
    <row r="4622" spans="1:29">
      <c r="A4622" s="442"/>
      <c r="B4622" s="449" t="s">
        <v>748</v>
      </c>
      <c r="C4622" s="449"/>
      <c r="D4622" s="449"/>
      <c r="E4622" s="449"/>
      <c r="F4622" s="449"/>
      <c r="G4622" s="449"/>
      <c r="H4622" s="473">
        <f>SUM(L4619:N4619)</f>
        <v>6590.8000000000011</v>
      </c>
      <c r="I4622" s="473"/>
      <c r="J4622" s="473"/>
      <c r="K4622" s="473"/>
      <c r="L4622" s="473"/>
      <c r="M4622" s="473"/>
      <c r="N4622" s="473"/>
      <c r="O4622" s="102"/>
      <c r="P4622" s="102"/>
      <c r="Z4622" s="143"/>
      <c r="AA4622" s="143"/>
      <c r="AB4622" s="143"/>
      <c r="AC4622" s="37"/>
    </row>
    <row r="4623" spans="1:29">
      <c r="A4623" s="442"/>
      <c r="B4623" s="439" t="s">
        <v>721</v>
      </c>
      <c r="C4623" s="439"/>
      <c r="D4623" s="439"/>
      <c r="E4623" s="439"/>
      <c r="F4623" s="439"/>
      <c r="G4623" s="439"/>
      <c r="H4623" s="473">
        <f>SUM(H4620:N4622)</f>
        <v>32954</v>
      </c>
      <c r="I4623" s="473"/>
      <c r="J4623" s="473"/>
      <c r="K4623" s="473"/>
      <c r="L4623" s="473"/>
      <c r="M4623" s="473"/>
      <c r="N4623" s="473"/>
      <c r="O4623" s="102"/>
      <c r="P4623" s="102"/>
      <c r="Z4623" s="143"/>
      <c r="AA4623" s="143"/>
      <c r="AB4623" s="143"/>
      <c r="AC4623" s="37"/>
    </row>
    <row r="4624" spans="1:29">
      <c r="A4624" s="442"/>
      <c r="B4624" s="450" t="s">
        <v>749</v>
      </c>
      <c r="C4624" s="450"/>
      <c r="D4624" s="450"/>
      <c r="E4624" s="450"/>
      <c r="F4624" s="450"/>
      <c r="G4624" s="450"/>
      <c r="H4624" s="471">
        <f>H4623/G4612</f>
        <v>1</v>
      </c>
      <c r="I4624" s="471"/>
      <c r="J4624" s="471"/>
      <c r="K4624" s="471"/>
      <c r="L4624" s="471"/>
      <c r="M4624" s="471"/>
      <c r="N4624" s="471"/>
      <c r="O4624" s="102"/>
      <c r="P4624" s="102"/>
      <c r="Z4624" s="143"/>
      <c r="AA4624" s="143"/>
      <c r="AB4624" s="143"/>
      <c r="AC4624" s="37"/>
    </row>
    <row r="4625" spans="1:29" s="102" customFormat="1" ht="15" customHeight="1">
      <c r="Z4625" s="143"/>
      <c r="AA4625" s="143"/>
      <c r="AB4625" s="143"/>
      <c r="AC4625" s="37"/>
    </row>
    <row r="4626" spans="1:29" ht="18" customHeight="1">
      <c r="A4626" s="422" t="s">
        <v>678</v>
      </c>
      <c r="B4626" s="422" t="s">
        <v>679</v>
      </c>
      <c r="C4626" s="422" t="s">
        <v>680</v>
      </c>
      <c r="D4626" s="422" t="s">
        <v>681</v>
      </c>
      <c r="E4626" s="422" t="s">
        <v>682</v>
      </c>
      <c r="F4626" s="423" t="s">
        <v>683</v>
      </c>
      <c r="G4626" s="423" t="s">
        <v>684</v>
      </c>
      <c r="H4626" s="445">
        <v>0.55000000000000004</v>
      </c>
      <c r="I4626" s="445"/>
      <c r="J4626" s="451">
        <v>0.25</v>
      </c>
      <c r="K4626" s="451"/>
      <c r="L4626" s="444">
        <v>0.1</v>
      </c>
      <c r="M4626" s="444"/>
      <c r="N4626" s="139">
        <v>0.1</v>
      </c>
      <c r="Z4626" s="143"/>
      <c r="AA4626" s="143"/>
      <c r="AB4626" s="143"/>
      <c r="AC4626" s="37"/>
    </row>
    <row r="4627" spans="1:29" ht="29.25" customHeight="1">
      <c r="A4627" s="422"/>
      <c r="B4627" s="422"/>
      <c r="C4627" s="422"/>
      <c r="D4627" s="422"/>
      <c r="E4627" s="422"/>
      <c r="F4627" s="422"/>
      <c r="G4627" s="422"/>
      <c r="H4627" s="445" t="s">
        <v>727</v>
      </c>
      <c r="I4627" s="445"/>
      <c r="J4627" s="452" t="s">
        <v>728</v>
      </c>
      <c r="K4627" s="452"/>
      <c r="L4627" s="446" t="s">
        <v>729</v>
      </c>
      <c r="M4627" s="446"/>
      <c r="N4627" s="447" t="s">
        <v>730</v>
      </c>
      <c r="Z4627" s="143"/>
      <c r="AA4627" s="143"/>
      <c r="AB4627" s="143"/>
      <c r="AC4627" s="37"/>
    </row>
    <row r="4628" spans="1:29" ht="134.25" customHeight="1">
      <c r="A4628" s="442" t="s">
        <v>1116</v>
      </c>
      <c r="B4628" s="427" t="s">
        <v>1051</v>
      </c>
      <c r="C4628" s="428">
        <v>0</v>
      </c>
      <c r="D4628" s="428">
        <v>1</v>
      </c>
      <c r="E4628" s="474" t="s">
        <v>618</v>
      </c>
      <c r="F4628" s="429">
        <v>30208</v>
      </c>
      <c r="G4628" s="429">
        <f>D4628*F4628</f>
        <v>30208</v>
      </c>
      <c r="H4628" s="161" t="s">
        <v>1052</v>
      </c>
      <c r="I4628" s="161" t="s">
        <v>1053</v>
      </c>
      <c r="J4628" s="153" t="s">
        <v>1052</v>
      </c>
      <c r="K4628" s="153" t="s">
        <v>1053</v>
      </c>
      <c r="L4628" s="144" t="s">
        <v>736</v>
      </c>
      <c r="M4628" s="144" t="s">
        <v>737</v>
      </c>
      <c r="N4628" s="447"/>
      <c r="Q4628" s="101"/>
      <c r="R4628" s="101"/>
      <c r="Z4628" s="143"/>
      <c r="AA4628" s="143"/>
      <c r="AB4628" s="143"/>
      <c r="AC4628" s="37"/>
    </row>
    <row r="4629" spans="1:29" ht="30" customHeight="1">
      <c r="A4629" s="442"/>
      <c r="B4629" s="427"/>
      <c r="C4629" s="427"/>
      <c r="D4629" s="427"/>
      <c r="E4629" s="427"/>
      <c r="F4629" s="427"/>
      <c r="G4629" s="427"/>
      <c r="H4629" s="161">
        <v>0.6</v>
      </c>
      <c r="I4629" s="161">
        <v>0.4</v>
      </c>
      <c r="J4629" s="153">
        <v>0.6</v>
      </c>
      <c r="K4629" s="153">
        <v>0.4</v>
      </c>
      <c r="L4629" s="144">
        <v>0.9</v>
      </c>
      <c r="M4629" s="144">
        <v>0.1</v>
      </c>
      <c r="N4629" s="199"/>
      <c r="Q4629" s="101"/>
      <c r="R4629" s="101"/>
      <c r="Z4629" s="143"/>
      <c r="AA4629" s="143"/>
      <c r="AB4629" s="143"/>
      <c r="AC4629" s="37"/>
    </row>
    <row r="4630" spans="1:29">
      <c r="A4630" s="442"/>
      <c r="B4630" s="432" t="s">
        <v>762</v>
      </c>
      <c r="C4630" s="432"/>
      <c r="D4630" s="432"/>
      <c r="E4630" s="432"/>
      <c r="F4630" s="432"/>
      <c r="G4630" s="432"/>
      <c r="H4630" s="158">
        <v>1</v>
      </c>
      <c r="I4630" s="158">
        <v>1</v>
      </c>
      <c r="J4630" s="130">
        <v>1</v>
      </c>
      <c r="K4630" s="130">
        <v>1</v>
      </c>
      <c r="L4630" s="115"/>
      <c r="M4630" s="115"/>
      <c r="N4630" s="115"/>
      <c r="Q4630" s="101"/>
      <c r="R4630" s="101"/>
      <c r="Z4630" s="143"/>
      <c r="AA4630" s="143"/>
      <c r="AB4630" s="143"/>
      <c r="AC4630" s="37"/>
    </row>
    <row r="4631" spans="1:29">
      <c r="A4631" s="442"/>
      <c r="B4631" s="433" t="s">
        <v>763</v>
      </c>
      <c r="C4631" s="433"/>
      <c r="D4631" s="433"/>
      <c r="E4631" s="433"/>
      <c r="F4631" s="433"/>
      <c r="G4631" s="433"/>
      <c r="H4631" s="246">
        <f>(H4630/D4628)*G4628*H4626*H4629</f>
        <v>9968.6400000000012</v>
      </c>
      <c r="I4631" s="246">
        <f>(I4630/D4628)*G4628*H4626*I4629</f>
        <v>6645.7600000000011</v>
      </c>
      <c r="J4631" s="246">
        <f>(J4630/D4628)*G4628*J4626*J4629</f>
        <v>4531.2</v>
      </c>
      <c r="K4631" s="246">
        <f>(K4630/D4628)*G4628*J4626*K4629</f>
        <v>3020.8</v>
      </c>
      <c r="L4631" s="115"/>
      <c r="M4631" s="115"/>
      <c r="N4631" s="115"/>
      <c r="Q4631" s="101"/>
      <c r="R4631" s="101"/>
      <c r="Z4631" s="143"/>
      <c r="AA4631" s="143"/>
      <c r="AB4631" s="143"/>
      <c r="AC4631" s="37"/>
    </row>
    <row r="4632" spans="1:29">
      <c r="A4632" s="442"/>
      <c r="B4632" s="432" t="s">
        <v>742</v>
      </c>
      <c r="C4632" s="432"/>
      <c r="D4632" s="432"/>
      <c r="E4632" s="432"/>
      <c r="F4632" s="432"/>
      <c r="G4632" s="432"/>
      <c r="H4632" s="115"/>
      <c r="I4632" s="115"/>
      <c r="J4632" s="115"/>
      <c r="K4632" s="115"/>
      <c r="L4632" s="170">
        <v>1</v>
      </c>
      <c r="M4632" s="170">
        <v>1</v>
      </c>
      <c r="N4632" s="115"/>
      <c r="Z4632" s="143"/>
      <c r="AA4632" s="143"/>
      <c r="AB4632" s="143"/>
      <c r="AC4632" s="37"/>
    </row>
    <row r="4633" spans="1:29">
      <c r="A4633" s="442"/>
      <c r="B4633" s="433" t="s">
        <v>743</v>
      </c>
      <c r="C4633" s="433"/>
      <c r="D4633" s="433"/>
      <c r="E4633" s="433"/>
      <c r="F4633" s="433"/>
      <c r="G4633" s="433"/>
      <c r="H4633" s="115"/>
      <c r="I4633" s="115"/>
      <c r="J4633" s="115"/>
      <c r="K4633" s="115"/>
      <c r="L4633" s="246">
        <f>(L4632/D4628)*G4628*L4626*L4629</f>
        <v>2718.7200000000003</v>
      </c>
      <c r="M4633" s="246">
        <f>(M4632*D4628)*G4628*L4626*M4629</f>
        <v>302.08000000000004</v>
      </c>
      <c r="N4633" s="115"/>
      <c r="Z4633" s="143"/>
      <c r="AA4633" s="143"/>
      <c r="AB4633" s="143"/>
      <c r="AC4633" s="37"/>
    </row>
    <row r="4634" spans="1:29">
      <c r="A4634" s="442"/>
      <c r="B4634" s="432" t="s">
        <v>766</v>
      </c>
      <c r="C4634" s="432"/>
      <c r="D4634" s="432"/>
      <c r="E4634" s="432"/>
      <c r="F4634" s="432"/>
      <c r="G4634" s="432"/>
      <c r="H4634" s="115"/>
      <c r="I4634" s="115"/>
      <c r="J4634" s="115"/>
      <c r="K4634" s="115"/>
      <c r="L4634" s="115"/>
      <c r="M4634" s="115"/>
      <c r="N4634" s="170">
        <v>1</v>
      </c>
      <c r="Q4634" s="101"/>
      <c r="R4634" s="101"/>
      <c r="Z4634" s="143"/>
      <c r="AA4634" s="143"/>
      <c r="AB4634" s="143"/>
      <c r="AC4634" s="37"/>
    </row>
    <row r="4635" spans="1:29">
      <c r="A4635" s="442"/>
      <c r="B4635" s="433" t="s">
        <v>767</v>
      </c>
      <c r="C4635" s="433"/>
      <c r="D4635" s="433"/>
      <c r="E4635" s="433"/>
      <c r="F4635" s="433"/>
      <c r="G4635" s="433"/>
      <c r="H4635" s="115"/>
      <c r="I4635" s="115"/>
      <c r="J4635" s="115"/>
      <c r="K4635" s="115"/>
      <c r="L4635" s="115"/>
      <c r="M4635" s="115"/>
      <c r="N4635" s="246">
        <f>(N4634/D4628)*G4628*N4626</f>
        <v>3020.8</v>
      </c>
      <c r="Q4635" s="101"/>
      <c r="R4635" s="101"/>
      <c r="Z4635" s="143"/>
      <c r="AA4635" s="143"/>
      <c r="AB4635" s="143"/>
      <c r="AC4635" s="37"/>
    </row>
    <row r="4636" spans="1:29">
      <c r="A4636" s="442"/>
      <c r="B4636" s="448" t="s">
        <v>720</v>
      </c>
      <c r="C4636" s="448"/>
      <c r="D4636" s="448"/>
      <c r="E4636" s="448"/>
      <c r="F4636" s="448"/>
      <c r="G4636" s="448"/>
      <c r="H4636" s="152">
        <f t="shared" ref="H4636:N4637" si="293">H4630+H4632+H4634</f>
        <v>1</v>
      </c>
      <c r="I4636" s="152">
        <f t="shared" si="293"/>
        <v>1</v>
      </c>
      <c r="J4636" s="152">
        <f t="shared" si="293"/>
        <v>1</v>
      </c>
      <c r="K4636" s="152">
        <f t="shared" si="293"/>
        <v>1</v>
      </c>
      <c r="L4636" s="152">
        <f t="shared" si="293"/>
        <v>1</v>
      </c>
      <c r="M4636" s="152">
        <f t="shared" si="293"/>
        <v>1</v>
      </c>
      <c r="N4636" s="152">
        <f t="shared" si="293"/>
        <v>1</v>
      </c>
      <c r="O4636" s="140"/>
      <c r="Z4636" s="143"/>
      <c r="AA4636" s="143"/>
      <c r="AB4636" s="143"/>
      <c r="AC4636" s="37"/>
    </row>
    <row r="4637" spans="1:29">
      <c r="A4637" s="442"/>
      <c r="B4637" s="439" t="s">
        <v>695</v>
      </c>
      <c r="C4637" s="439"/>
      <c r="D4637" s="439"/>
      <c r="E4637" s="439"/>
      <c r="F4637" s="439"/>
      <c r="G4637" s="439"/>
      <c r="H4637" s="117">
        <f t="shared" si="293"/>
        <v>9968.6400000000012</v>
      </c>
      <c r="I4637" s="117">
        <f t="shared" si="293"/>
        <v>6645.7600000000011</v>
      </c>
      <c r="J4637" s="117">
        <f t="shared" si="293"/>
        <v>4531.2</v>
      </c>
      <c r="K4637" s="117">
        <f t="shared" si="293"/>
        <v>3020.8</v>
      </c>
      <c r="L4637" s="117">
        <f t="shared" si="293"/>
        <v>2718.7200000000003</v>
      </c>
      <c r="M4637" s="117">
        <f t="shared" si="293"/>
        <v>302.08000000000004</v>
      </c>
      <c r="N4637" s="117">
        <f t="shared" si="293"/>
        <v>3020.8</v>
      </c>
      <c r="Z4637" s="143"/>
      <c r="AA4637" s="143"/>
      <c r="AB4637" s="143"/>
      <c r="AC4637" s="37"/>
    </row>
    <row r="4638" spans="1:29">
      <c r="A4638" s="442"/>
      <c r="B4638" s="449" t="s">
        <v>746</v>
      </c>
      <c r="C4638" s="449"/>
      <c r="D4638" s="449"/>
      <c r="E4638" s="449"/>
      <c r="F4638" s="449"/>
      <c r="G4638" s="449"/>
      <c r="H4638" s="470">
        <f>H4631+I4631</f>
        <v>16614.400000000001</v>
      </c>
      <c r="I4638" s="470"/>
      <c r="J4638" s="470"/>
      <c r="K4638" s="470"/>
      <c r="L4638" s="470"/>
      <c r="M4638" s="470"/>
      <c r="N4638" s="470"/>
      <c r="O4638" s="141"/>
      <c r="P4638" s="102"/>
      <c r="Z4638" s="143"/>
      <c r="AA4638" s="143"/>
      <c r="AB4638" s="143"/>
      <c r="AC4638" s="37"/>
    </row>
    <row r="4639" spans="1:29">
      <c r="A4639" s="442"/>
      <c r="B4639" s="449" t="s">
        <v>747</v>
      </c>
      <c r="C4639" s="449"/>
      <c r="D4639" s="449"/>
      <c r="E4639" s="449"/>
      <c r="F4639" s="449"/>
      <c r="G4639" s="449"/>
      <c r="H4639" s="473">
        <f>J4637+K4637</f>
        <v>7552</v>
      </c>
      <c r="I4639" s="473"/>
      <c r="J4639" s="473"/>
      <c r="K4639" s="473"/>
      <c r="L4639" s="473"/>
      <c r="M4639" s="473"/>
      <c r="N4639" s="473"/>
      <c r="O4639" s="141"/>
      <c r="P4639" s="102"/>
      <c r="Z4639" s="143"/>
      <c r="AA4639" s="143"/>
      <c r="AB4639" s="143"/>
      <c r="AC4639" s="37"/>
    </row>
    <row r="4640" spans="1:29">
      <c r="A4640" s="442"/>
      <c r="B4640" s="449" t="s">
        <v>748</v>
      </c>
      <c r="C4640" s="449"/>
      <c r="D4640" s="449"/>
      <c r="E4640" s="449"/>
      <c r="F4640" s="449"/>
      <c r="G4640" s="449"/>
      <c r="H4640" s="473">
        <f>L4637+M4637+N4637</f>
        <v>6041.6</v>
      </c>
      <c r="I4640" s="473"/>
      <c r="J4640" s="473"/>
      <c r="K4640" s="473"/>
      <c r="L4640" s="473"/>
      <c r="M4640" s="473"/>
      <c r="N4640" s="473"/>
      <c r="O4640" s="102"/>
      <c r="P4640" s="102"/>
      <c r="Z4640" s="143"/>
      <c r="AA4640" s="143"/>
      <c r="AB4640" s="143"/>
      <c r="AC4640" s="37"/>
    </row>
    <row r="4641" spans="1:29">
      <c r="A4641" s="442"/>
      <c r="B4641" s="439" t="s">
        <v>721</v>
      </c>
      <c r="C4641" s="439"/>
      <c r="D4641" s="439"/>
      <c r="E4641" s="439"/>
      <c r="F4641" s="439"/>
      <c r="G4641" s="439"/>
      <c r="H4641" s="473">
        <f>SUM(H4638:P4640)</f>
        <v>30208</v>
      </c>
      <c r="I4641" s="473"/>
      <c r="J4641" s="473"/>
      <c r="K4641" s="473"/>
      <c r="L4641" s="473"/>
      <c r="M4641" s="473"/>
      <c r="N4641" s="473"/>
      <c r="O4641" s="102"/>
      <c r="P4641" s="102"/>
      <c r="Z4641" s="143"/>
      <c r="AA4641" s="143"/>
      <c r="AB4641" s="143"/>
      <c r="AC4641" s="37"/>
    </row>
    <row r="4642" spans="1:29">
      <c r="A4642" s="442"/>
      <c r="B4642" s="450" t="s">
        <v>749</v>
      </c>
      <c r="C4642" s="450"/>
      <c r="D4642" s="450"/>
      <c r="E4642" s="450"/>
      <c r="F4642" s="450"/>
      <c r="G4642" s="450"/>
      <c r="H4642" s="471">
        <f>H4641/G4628</f>
        <v>1</v>
      </c>
      <c r="I4642" s="471"/>
      <c r="J4642" s="471"/>
      <c r="K4642" s="471"/>
      <c r="L4642" s="471"/>
      <c r="M4642" s="471"/>
      <c r="N4642" s="471"/>
      <c r="O4642" s="102"/>
      <c r="P4642" s="102"/>
      <c r="Z4642" s="143"/>
      <c r="AA4642" s="143"/>
      <c r="AB4642" s="143"/>
      <c r="AC4642" s="37"/>
    </row>
    <row r="4643" spans="1:29" s="102" customFormat="1" ht="15" customHeight="1">
      <c r="Z4643" s="143"/>
      <c r="AA4643" s="143"/>
      <c r="AB4643" s="143"/>
      <c r="AC4643" s="37"/>
    </row>
    <row r="4644" spans="1:29" ht="18" customHeight="1">
      <c r="A4644" s="422" t="s">
        <v>678</v>
      </c>
      <c r="B4644" s="422" t="s">
        <v>679</v>
      </c>
      <c r="C4644" s="422" t="s">
        <v>680</v>
      </c>
      <c r="D4644" s="422" t="s">
        <v>681</v>
      </c>
      <c r="E4644" s="422" t="s">
        <v>682</v>
      </c>
      <c r="F4644" s="423" t="s">
        <v>683</v>
      </c>
      <c r="G4644" s="423" t="s">
        <v>684</v>
      </c>
      <c r="H4644" s="445">
        <v>0.15</v>
      </c>
      <c r="I4644" s="445"/>
      <c r="J4644" s="445"/>
      <c r="K4644" s="480">
        <v>0.65</v>
      </c>
      <c r="L4644" s="480"/>
      <c r="M4644" s="480"/>
      <c r="N4644" s="444">
        <v>0.1</v>
      </c>
      <c r="O4644" s="444"/>
      <c r="P4644" s="139">
        <v>0.1</v>
      </c>
      <c r="Z4644" s="143"/>
      <c r="AA4644" s="143"/>
      <c r="AB4644" s="143"/>
      <c r="AC4644" s="37"/>
    </row>
    <row r="4645" spans="1:29" ht="29.25" customHeight="1">
      <c r="A4645" s="422"/>
      <c r="B4645" s="422"/>
      <c r="C4645" s="422"/>
      <c r="D4645" s="422"/>
      <c r="E4645" s="422"/>
      <c r="F4645" s="422"/>
      <c r="G4645" s="422"/>
      <c r="H4645" s="445" t="s">
        <v>727</v>
      </c>
      <c r="I4645" s="445"/>
      <c r="J4645" s="445"/>
      <c r="K4645" s="480" t="s">
        <v>728</v>
      </c>
      <c r="L4645" s="480"/>
      <c r="M4645" s="480"/>
      <c r="N4645" s="446" t="s">
        <v>729</v>
      </c>
      <c r="O4645" s="446"/>
      <c r="P4645" s="447" t="s">
        <v>730</v>
      </c>
      <c r="Z4645" s="143"/>
      <c r="AA4645" s="143"/>
      <c r="AB4645" s="143"/>
      <c r="AC4645" s="37"/>
    </row>
    <row r="4646" spans="1:29" ht="134.25" customHeight="1">
      <c r="A4646" s="442" t="s">
        <v>1117</v>
      </c>
      <c r="B4646" s="427" t="s">
        <v>1055</v>
      </c>
      <c r="C4646" s="428">
        <v>0</v>
      </c>
      <c r="D4646" s="428">
        <v>1</v>
      </c>
      <c r="E4646" s="474" t="s">
        <v>618</v>
      </c>
      <c r="F4646" s="429">
        <v>10985</v>
      </c>
      <c r="G4646" s="429">
        <f>D4646*F4646</f>
        <v>10985</v>
      </c>
      <c r="H4646" s="161" t="s">
        <v>1056</v>
      </c>
      <c r="I4646" s="181" t="s">
        <v>1057</v>
      </c>
      <c r="J4646" s="181" t="s">
        <v>1058</v>
      </c>
      <c r="K4646" s="153" t="s">
        <v>1056</v>
      </c>
      <c r="L4646" s="276" t="s">
        <v>1057</v>
      </c>
      <c r="M4646" s="276" t="s">
        <v>1058</v>
      </c>
      <c r="N4646" s="156" t="s">
        <v>736</v>
      </c>
      <c r="O4646" s="156" t="s">
        <v>737</v>
      </c>
      <c r="P4646" s="447"/>
      <c r="Z4646" s="143"/>
      <c r="AA4646" s="143"/>
      <c r="AB4646" s="143"/>
      <c r="AC4646" s="37"/>
    </row>
    <row r="4647" spans="1:29" ht="30" customHeight="1">
      <c r="A4647" s="442"/>
      <c r="B4647" s="427"/>
      <c r="C4647" s="427"/>
      <c r="D4647" s="427"/>
      <c r="E4647" s="427"/>
      <c r="F4647" s="427"/>
      <c r="G4647" s="427"/>
      <c r="H4647" s="161">
        <v>0.3</v>
      </c>
      <c r="I4647" s="161">
        <v>0.3</v>
      </c>
      <c r="J4647" s="161">
        <v>0.4</v>
      </c>
      <c r="K4647" s="153">
        <v>0.3</v>
      </c>
      <c r="L4647" s="153">
        <v>0.3</v>
      </c>
      <c r="M4647" s="153">
        <v>0.4</v>
      </c>
      <c r="N4647" s="144">
        <v>0.9</v>
      </c>
      <c r="O4647" s="144">
        <v>0.1</v>
      </c>
      <c r="P4647" s="447"/>
      <c r="Z4647" s="143"/>
      <c r="AA4647" s="143"/>
      <c r="AB4647" s="143"/>
      <c r="AC4647" s="37"/>
    </row>
    <row r="4648" spans="1:29">
      <c r="A4648" s="442"/>
      <c r="B4648" s="432" t="s">
        <v>762</v>
      </c>
      <c r="C4648" s="432"/>
      <c r="D4648" s="432"/>
      <c r="E4648" s="432"/>
      <c r="F4648" s="432"/>
      <c r="G4648" s="432"/>
      <c r="H4648" s="158">
        <v>1</v>
      </c>
      <c r="I4648" s="158">
        <v>1</v>
      </c>
      <c r="J4648" s="158">
        <v>1</v>
      </c>
      <c r="K4648" s="130">
        <v>1</v>
      </c>
      <c r="L4648" s="130">
        <v>1</v>
      </c>
      <c r="M4648" s="130">
        <v>1</v>
      </c>
      <c r="N4648" s="115"/>
      <c r="O4648" s="115"/>
      <c r="P4648" s="115"/>
      <c r="Z4648" s="143"/>
      <c r="AA4648" s="143"/>
      <c r="AB4648" s="143"/>
      <c r="AC4648" s="37"/>
    </row>
    <row r="4649" spans="1:29">
      <c r="A4649" s="442"/>
      <c r="B4649" s="433" t="s">
        <v>763</v>
      </c>
      <c r="C4649" s="433"/>
      <c r="D4649" s="433"/>
      <c r="E4649" s="433"/>
      <c r="F4649" s="433"/>
      <c r="G4649" s="433"/>
      <c r="H4649" s="246">
        <f>(H4648/D4646)*G4646*H4644*H4647</f>
        <v>494.32499999999999</v>
      </c>
      <c r="I4649" s="246">
        <f>(I4648/D4646)*G4646*H4644*I4647</f>
        <v>494.32499999999999</v>
      </c>
      <c r="J4649" s="246">
        <f>(J4648/D4646)*G4646*H4644*J4647</f>
        <v>659.1</v>
      </c>
      <c r="K4649" s="246">
        <f>(K4648/D4646)*G4646*K4644*K4647</f>
        <v>2142.0749999999998</v>
      </c>
      <c r="L4649" s="246">
        <f>(L4648/D4646)*G4646*K4644*L4647</f>
        <v>2142.0749999999998</v>
      </c>
      <c r="M4649" s="246">
        <f>(M4648/D4646)*G4646*K4644*M4647</f>
        <v>2856.1000000000004</v>
      </c>
      <c r="N4649" s="115"/>
      <c r="O4649" s="115"/>
      <c r="P4649" s="115"/>
      <c r="Z4649" s="143"/>
      <c r="AA4649" s="143"/>
      <c r="AB4649" s="143"/>
      <c r="AC4649" s="37"/>
    </row>
    <row r="4650" spans="1:29">
      <c r="A4650" s="442"/>
      <c r="B4650" s="432" t="s">
        <v>742</v>
      </c>
      <c r="C4650" s="432"/>
      <c r="D4650" s="432"/>
      <c r="E4650" s="432"/>
      <c r="F4650" s="432"/>
      <c r="G4650" s="432"/>
      <c r="H4650" s="115"/>
      <c r="I4650" s="115"/>
      <c r="J4650" s="115"/>
      <c r="K4650" s="115"/>
      <c r="L4650" s="115"/>
      <c r="M4650" s="115"/>
      <c r="N4650" s="170">
        <v>1</v>
      </c>
      <c r="O4650" s="170">
        <v>1</v>
      </c>
      <c r="P4650" s="115"/>
      <c r="Z4650" s="143"/>
      <c r="AA4650" s="143"/>
      <c r="AB4650" s="143"/>
      <c r="AC4650" s="37"/>
    </row>
    <row r="4651" spans="1:29">
      <c r="A4651" s="442"/>
      <c r="B4651" s="433" t="s">
        <v>743</v>
      </c>
      <c r="C4651" s="433"/>
      <c r="D4651" s="433"/>
      <c r="E4651" s="433"/>
      <c r="F4651" s="433"/>
      <c r="G4651" s="433"/>
      <c r="H4651" s="115"/>
      <c r="I4651" s="115"/>
      <c r="J4651" s="115"/>
      <c r="K4651" s="115"/>
      <c r="L4651" s="115"/>
      <c r="M4651" s="115"/>
      <c r="N4651" s="246">
        <f>(N4650/D4646)*G4646*N4644*N4647</f>
        <v>988.65</v>
      </c>
      <c r="O4651" s="246">
        <f>(O4650/D4646)*G4646*N4644*O4647</f>
        <v>109.85000000000001</v>
      </c>
      <c r="P4651" s="115"/>
      <c r="Z4651" s="143"/>
      <c r="AA4651" s="143"/>
      <c r="AB4651" s="143"/>
      <c r="AC4651" s="37"/>
    </row>
    <row r="4652" spans="1:29">
      <c r="A4652" s="442"/>
      <c r="B4652" s="432" t="s">
        <v>766</v>
      </c>
      <c r="C4652" s="432"/>
      <c r="D4652" s="432"/>
      <c r="E4652" s="432"/>
      <c r="F4652" s="432"/>
      <c r="G4652" s="432"/>
      <c r="H4652" s="115"/>
      <c r="I4652" s="115"/>
      <c r="J4652" s="115"/>
      <c r="K4652" s="115"/>
      <c r="L4652" s="115"/>
      <c r="M4652" s="115"/>
      <c r="N4652" s="115"/>
      <c r="O4652" s="115"/>
      <c r="P4652" s="170">
        <v>1</v>
      </c>
      <c r="Q4652" s="101"/>
      <c r="R4652" s="101"/>
      <c r="Z4652" s="143"/>
      <c r="AA4652" s="143"/>
      <c r="AB4652" s="143"/>
      <c r="AC4652" s="37"/>
    </row>
    <row r="4653" spans="1:29">
      <c r="A4653" s="442"/>
      <c r="B4653" s="433" t="s">
        <v>767</v>
      </c>
      <c r="C4653" s="433"/>
      <c r="D4653" s="433"/>
      <c r="E4653" s="433"/>
      <c r="F4653" s="433"/>
      <c r="G4653" s="433"/>
      <c r="H4653" s="115"/>
      <c r="I4653" s="115"/>
      <c r="J4653" s="115"/>
      <c r="K4653" s="115"/>
      <c r="L4653" s="115"/>
      <c r="M4653" s="115"/>
      <c r="N4653" s="115"/>
      <c r="O4653" s="115"/>
      <c r="P4653" s="246">
        <f>(P4652/D4646)*G4646*P4644</f>
        <v>1098.5</v>
      </c>
      <c r="Q4653" s="101"/>
      <c r="R4653" s="101"/>
      <c r="Z4653" s="143"/>
      <c r="AA4653" s="143"/>
      <c r="AB4653" s="143"/>
      <c r="AC4653" s="37"/>
    </row>
    <row r="4654" spans="1:29">
      <c r="A4654" s="442"/>
      <c r="B4654" s="438" t="s">
        <v>720</v>
      </c>
      <c r="C4654" s="438"/>
      <c r="D4654" s="438"/>
      <c r="E4654" s="438"/>
      <c r="F4654" s="438"/>
      <c r="G4654" s="438"/>
      <c r="H4654" s="152">
        <f t="shared" ref="H4654:P4654" si="294">H4648+H4650+H4652</f>
        <v>1</v>
      </c>
      <c r="I4654" s="152">
        <f t="shared" si="294"/>
        <v>1</v>
      </c>
      <c r="J4654" s="152">
        <f t="shared" si="294"/>
        <v>1</v>
      </c>
      <c r="K4654" s="152">
        <f t="shared" si="294"/>
        <v>1</v>
      </c>
      <c r="L4654" s="152">
        <f t="shared" si="294"/>
        <v>1</v>
      </c>
      <c r="M4654" s="152">
        <f t="shared" si="294"/>
        <v>1</v>
      </c>
      <c r="N4654" s="152">
        <f t="shared" si="294"/>
        <v>1</v>
      </c>
      <c r="O4654" s="152">
        <f t="shared" si="294"/>
        <v>1</v>
      </c>
      <c r="P4654" s="152">
        <f t="shared" si="294"/>
        <v>1</v>
      </c>
      <c r="Z4654" s="143"/>
      <c r="AA4654" s="143"/>
      <c r="AB4654" s="143"/>
      <c r="AC4654" s="37"/>
    </row>
    <row r="4655" spans="1:29">
      <c r="A4655" s="442"/>
      <c r="B4655" s="434" t="s">
        <v>695</v>
      </c>
      <c r="C4655" s="434"/>
      <c r="D4655" s="434"/>
      <c r="E4655" s="434"/>
      <c r="F4655" s="434"/>
      <c r="G4655" s="434"/>
      <c r="H4655" s="117">
        <f t="shared" ref="H4655:P4655" si="295">H4649+H4651+H4653</f>
        <v>494.32499999999999</v>
      </c>
      <c r="I4655" s="117">
        <f t="shared" si="295"/>
        <v>494.32499999999999</v>
      </c>
      <c r="J4655" s="117">
        <f t="shared" si="295"/>
        <v>659.1</v>
      </c>
      <c r="K4655" s="117">
        <f t="shared" si="295"/>
        <v>2142.0749999999998</v>
      </c>
      <c r="L4655" s="117">
        <f t="shared" si="295"/>
        <v>2142.0749999999998</v>
      </c>
      <c r="M4655" s="117">
        <f t="shared" si="295"/>
        <v>2856.1000000000004</v>
      </c>
      <c r="N4655" s="117">
        <f t="shared" si="295"/>
        <v>988.65</v>
      </c>
      <c r="O4655" s="117">
        <f t="shared" si="295"/>
        <v>109.85000000000001</v>
      </c>
      <c r="P4655" s="117">
        <f t="shared" si="295"/>
        <v>1098.5</v>
      </c>
      <c r="Z4655" s="143"/>
      <c r="AA4655" s="143"/>
      <c r="AB4655" s="143"/>
      <c r="AC4655" s="37"/>
    </row>
    <row r="4656" spans="1:29" ht="28.5" customHeight="1">
      <c r="A4656" s="442"/>
      <c r="B4656" s="523" t="s">
        <v>746</v>
      </c>
      <c r="C4656" s="523"/>
      <c r="D4656" s="523"/>
      <c r="E4656" s="523"/>
      <c r="F4656" s="523"/>
      <c r="G4656" s="523"/>
      <c r="H4656" s="467">
        <f>H4655+I4655+J4655</f>
        <v>1647.75</v>
      </c>
      <c r="I4656" s="467"/>
      <c r="J4656" s="467"/>
      <c r="K4656" s="467"/>
      <c r="L4656" s="467"/>
      <c r="M4656" s="467"/>
      <c r="N4656" s="467"/>
      <c r="O4656" s="467"/>
      <c r="P4656" s="467"/>
      <c r="Z4656" s="143"/>
      <c r="AA4656" s="143"/>
      <c r="AB4656" s="143"/>
      <c r="AC4656" s="37"/>
    </row>
    <row r="4657" spans="1:29" ht="28.5" customHeight="1">
      <c r="A4657" s="442"/>
      <c r="B4657" s="523" t="s">
        <v>747</v>
      </c>
      <c r="C4657" s="523"/>
      <c r="D4657" s="523"/>
      <c r="E4657" s="523"/>
      <c r="F4657" s="523"/>
      <c r="G4657" s="523"/>
      <c r="H4657" s="467">
        <f>K4655+L4655+M4655</f>
        <v>7140.25</v>
      </c>
      <c r="I4657" s="467"/>
      <c r="J4657" s="467"/>
      <c r="K4657" s="467"/>
      <c r="L4657" s="467"/>
      <c r="M4657" s="467"/>
      <c r="N4657" s="467"/>
      <c r="O4657" s="467"/>
      <c r="P4657" s="467"/>
      <c r="Z4657" s="143"/>
      <c r="AA4657" s="143"/>
      <c r="AB4657" s="143"/>
      <c r="AC4657" s="37"/>
    </row>
    <row r="4658" spans="1:29" ht="28.5" customHeight="1">
      <c r="A4658" s="442"/>
      <c r="B4658" s="523" t="s">
        <v>748</v>
      </c>
      <c r="C4658" s="523"/>
      <c r="D4658" s="523"/>
      <c r="E4658" s="523"/>
      <c r="F4658" s="523"/>
      <c r="G4658" s="523"/>
      <c r="H4658" s="467">
        <f>N4655+O4655+P4655</f>
        <v>2197</v>
      </c>
      <c r="I4658" s="467"/>
      <c r="J4658" s="467"/>
      <c r="K4658" s="467"/>
      <c r="L4658" s="467"/>
      <c r="M4658" s="467"/>
      <c r="N4658" s="467"/>
      <c r="O4658" s="467"/>
      <c r="P4658" s="467"/>
      <c r="Z4658" s="143"/>
      <c r="AA4658" s="143"/>
      <c r="AB4658" s="143"/>
      <c r="AC4658" s="37"/>
    </row>
    <row r="4659" spans="1:29" ht="28.5" customHeight="1">
      <c r="A4659" s="442"/>
      <c r="B4659" s="434" t="s">
        <v>721</v>
      </c>
      <c r="C4659" s="434"/>
      <c r="D4659" s="434"/>
      <c r="E4659" s="434"/>
      <c r="F4659" s="434"/>
      <c r="G4659" s="434"/>
      <c r="H4659" s="467">
        <f>SUM(H4656:P4658)</f>
        <v>10985</v>
      </c>
      <c r="I4659" s="467"/>
      <c r="J4659" s="467"/>
      <c r="K4659" s="467"/>
      <c r="L4659" s="467"/>
      <c r="M4659" s="467"/>
      <c r="N4659" s="467"/>
      <c r="O4659" s="467"/>
      <c r="P4659" s="467"/>
      <c r="Z4659" s="143"/>
      <c r="AA4659" s="143"/>
      <c r="AB4659" s="143"/>
      <c r="AC4659" s="37"/>
    </row>
    <row r="4660" spans="1:29" ht="28.5" customHeight="1">
      <c r="A4660" s="442"/>
      <c r="B4660" s="436" t="s">
        <v>749</v>
      </c>
      <c r="C4660" s="436"/>
      <c r="D4660" s="436"/>
      <c r="E4660" s="436"/>
      <c r="F4660" s="436"/>
      <c r="G4660" s="436"/>
      <c r="H4660" s="469">
        <f>H4659/G4646</f>
        <v>1</v>
      </c>
      <c r="I4660" s="469"/>
      <c r="J4660" s="469"/>
      <c r="K4660" s="469"/>
      <c r="L4660" s="469"/>
      <c r="M4660" s="469"/>
      <c r="N4660" s="469"/>
      <c r="O4660" s="469"/>
      <c r="P4660" s="469"/>
      <c r="Z4660" s="143"/>
      <c r="AA4660" s="143"/>
      <c r="AB4660" s="143"/>
      <c r="AC4660" s="37"/>
    </row>
    <row r="4661" spans="1:29" s="102" customFormat="1" ht="15" customHeight="1">
      <c r="Z4661" s="143"/>
      <c r="AA4661" s="143"/>
      <c r="AB4661" s="143"/>
      <c r="AC4661" s="37"/>
    </row>
    <row r="4662" spans="1:29" ht="18" customHeight="1">
      <c r="A4662" s="422" t="s">
        <v>678</v>
      </c>
      <c r="B4662" s="422" t="s">
        <v>679</v>
      </c>
      <c r="C4662" s="422" t="s">
        <v>680</v>
      </c>
      <c r="D4662" s="422" t="s">
        <v>681</v>
      </c>
      <c r="E4662" s="422" t="s">
        <v>682</v>
      </c>
      <c r="F4662" s="423" t="s">
        <v>683</v>
      </c>
      <c r="G4662" s="423" t="s">
        <v>684</v>
      </c>
      <c r="H4662" s="445">
        <v>0.15</v>
      </c>
      <c r="I4662" s="445"/>
      <c r="J4662" s="480">
        <v>0.65</v>
      </c>
      <c r="K4662" s="480"/>
      <c r="L4662" s="444">
        <v>0.1</v>
      </c>
      <c r="M4662" s="444"/>
      <c r="N4662" s="139">
        <v>0.1</v>
      </c>
      <c r="Z4662" s="143"/>
      <c r="AA4662" s="143"/>
      <c r="AB4662" s="143"/>
      <c r="AC4662" s="37"/>
    </row>
    <row r="4663" spans="1:29" ht="29.25" customHeight="1">
      <c r="A4663" s="422"/>
      <c r="B4663" s="422"/>
      <c r="C4663" s="422"/>
      <c r="D4663" s="422"/>
      <c r="E4663" s="422"/>
      <c r="F4663" s="422"/>
      <c r="G4663" s="422"/>
      <c r="H4663" s="445" t="s">
        <v>727</v>
      </c>
      <c r="I4663" s="445"/>
      <c r="J4663" s="480" t="s">
        <v>728</v>
      </c>
      <c r="K4663" s="480"/>
      <c r="L4663" s="446" t="s">
        <v>729</v>
      </c>
      <c r="M4663" s="446"/>
      <c r="N4663" s="447" t="s">
        <v>730</v>
      </c>
      <c r="Z4663" s="143"/>
      <c r="AA4663" s="143"/>
      <c r="AB4663" s="143"/>
      <c r="AC4663" s="37"/>
    </row>
    <row r="4664" spans="1:29" ht="134.25" customHeight="1">
      <c r="A4664" s="442" t="s">
        <v>1118</v>
      </c>
      <c r="B4664" s="427" t="s">
        <v>1060</v>
      </c>
      <c r="C4664" s="428">
        <v>0</v>
      </c>
      <c r="D4664" s="428">
        <v>1</v>
      </c>
      <c r="E4664" s="474" t="s">
        <v>618</v>
      </c>
      <c r="F4664" s="429">
        <v>8238</v>
      </c>
      <c r="G4664" s="429">
        <f>D4664*F4664</f>
        <v>8238</v>
      </c>
      <c r="H4664" s="161" t="s">
        <v>834</v>
      </c>
      <c r="I4664" s="181" t="s">
        <v>850</v>
      </c>
      <c r="J4664" s="153" t="s">
        <v>834</v>
      </c>
      <c r="K4664" s="276" t="s">
        <v>850</v>
      </c>
      <c r="L4664" s="156" t="s">
        <v>736</v>
      </c>
      <c r="M4664" s="156" t="s">
        <v>737</v>
      </c>
      <c r="N4664" s="447"/>
      <c r="Z4664" s="143"/>
      <c r="AA4664" s="143"/>
      <c r="AB4664" s="143"/>
      <c r="AC4664" s="37"/>
    </row>
    <row r="4665" spans="1:29" ht="30" customHeight="1">
      <c r="A4665" s="442"/>
      <c r="B4665" s="427"/>
      <c r="C4665" s="427"/>
      <c r="D4665" s="427"/>
      <c r="E4665" s="427"/>
      <c r="F4665" s="427"/>
      <c r="G4665" s="427"/>
      <c r="H4665" s="161">
        <v>0.5</v>
      </c>
      <c r="I4665" s="161">
        <v>0.5</v>
      </c>
      <c r="J4665" s="153">
        <v>0.5</v>
      </c>
      <c r="K4665" s="153">
        <v>0.5</v>
      </c>
      <c r="L4665" s="144">
        <v>0.9</v>
      </c>
      <c r="M4665" s="144">
        <v>0.1</v>
      </c>
      <c r="N4665" s="447"/>
      <c r="Z4665" s="143"/>
      <c r="AA4665" s="143"/>
      <c r="AB4665" s="143"/>
      <c r="AC4665" s="37"/>
    </row>
    <row r="4666" spans="1:29">
      <c r="A4666" s="442"/>
      <c r="B4666" s="432" t="s">
        <v>762</v>
      </c>
      <c r="C4666" s="432"/>
      <c r="D4666" s="432"/>
      <c r="E4666" s="432"/>
      <c r="F4666" s="432"/>
      <c r="G4666" s="432"/>
      <c r="H4666" s="158">
        <v>1</v>
      </c>
      <c r="I4666" s="158">
        <v>1</v>
      </c>
      <c r="J4666" s="290">
        <v>1</v>
      </c>
      <c r="K4666" s="290">
        <v>1</v>
      </c>
      <c r="L4666" s="115"/>
      <c r="M4666" s="115"/>
      <c r="N4666" s="115"/>
      <c r="Z4666" s="143"/>
      <c r="AA4666" s="143"/>
      <c r="AB4666" s="143"/>
      <c r="AC4666" s="37"/>
    </row>
    <row r="4667" spans="1:29">
      <c r="A4667" s="442"/>
      <c r="B4667" s="433" t="s">
        <v>763</v>
      </c>
      <c r="C4667" s="433"/>
      <c r="D4667" s="433"/>
      <c r="E4667" s="433"/>
      <c r="F4667" s="433"/>
      <c r="G4667" s="433"/>
      <c r="H4667" s="246">
        <f>(H4666/D4664)*G4664*H4662*H4665</f>
        <v>617.85</v>
      </c>
      <c r="I4667" s="246">
        <f>(I4666/D4664)*G4664*H4662*I4665</f>
        <v>617.85</v>
      </c>
      <c r="J4667" s="246">
        <f>(J4666/D4664)*G4664*J4662*J4665</f>
        <v>2677.35</v>
      </c>
      <c r="K4667" s="246">
        <f>(K4666/D4664)*G4664*J4662*K4665</f>
        <v>2677.35</v>
      </c>
      <c r="L4667" s="115"/>
      <c r="M4667" s="115"/>
      <c r="N4667" s="115"/>
      <c r="Z4667" s="143"/>
      <c r="AA4667" s="143"/>
      <c r="AB4667" s="143"/>
      <c r="AC4667" s="37"/>
    </row>
    <row r="4668" spans="1:29">
      <c r="A4668" s="442"/>
      <c r="B4668" s="432" t="s">
        <v>764</v>
      </c>
      <c r="C4668" s="432"/>
      <c r="D4668" s="432"/>
      <c r="E4668" s="432"/>
      <c r="F4668" s="432"/>
      <c r="G4668" s="432"/>
      <c r="H4668" s="115"/>
      <c r="I4668" s="115"/>
      <c r="J4668" s="115"/>
      <c r="K4668" s="115"/>
      <c r="L4668" s="170">
        <v>1</v>
      </c>
      <c r="M4668" s="170">
        <v>1</v>
      </c>
      <c r="N4668" s="115"/>
      <c r="Z4668" s="143"/>
      <c r="AA4668" s="143"/>
      <c r="AB4668" s="143"/>
      <c r="AC4668" s="37"/>
    </row>
    <row r="4669" spans="1:29">
      <c r="A4669" s="442"/>
      <c r="B4669" s="433" t="s">
        <v>765</v>
      </c>
      <c r="C4669" s="433"/>
      <c r="D4669" s="433"/>
      <c r="E4669" s="433"/>
      <c r="F4669" s="433"/>
      <c r="G4669" s="433"/>
      <c r="H4669" s="115"/>
      <c r="I4669" s="115"/>
      <c r="J4669" s="115"/>
      <c r="K4669" s="115"/>
      <c r="L4669" s="246">
        <f>(L4668/D4664)*G4664*L4662*L4665</f>
        <v>741.42000000000007</v>
      </c>
      <c r="M4669" s="246">
        <f>(M4668/D4664)*G4664*L4662*M4665</f>
        <v>82.38000000000001</v>
      </c>
      <c r="N4669" s="115"/>
      <c r="Z4669" s="143"/>
      <c r="AA4669" s="143"/>
      <c r="AB4669" s="143"/>
      <c r="AC4669" s="37"/>
    </row>
    <row r="4670" spans="1:29">
      <c r="A4670" s="442"/>
      <c r="B4670" s="432" t="s">
        <v>766</v>
      </c>
      <c r="C4670" s="432"/>
      <c r="D4670" s="432"/>
      <c r="E4670" s="432"/>
      <c r="F4670" s="432"/>
      <c r="G4670" s="432"/>
      <c r="H4670" s="115"/>
      <c r="I4670" s="115"/>
      <c r="J4670" s="115"/>
      <c r="K4670" s="115"/>
      <c r="L4670" s="115"/>
      <c r="M4670" s="115"/>
      <c r="N4670" s="170">
        <v>1</v>
      </c>
      <c r="Q4670" s="101"/>
      <c r="R4670" s="101"/>
      <c r="Z4670" s="143"/>
      <c r="AA4670" s="143"/>
      <c r="AB4670" s="143"/>
      <c r="AC4670" s="37"/>
    </row>
    <row r="4671" spans="1:29">
      <c r="A4671" s="442"/>
      <c r="B4671" s="433" t="s">
        <v>767</v>
      </c>
      <c r="C4671" s="433"/>
      <c r="D4671" s="433"/>
      <c r="E4671" s="433"/>
      <c r="F4671" s="433"/>
      <c r="G4671" s="433"/>
      <c r="H4671" s="115"/>
      <c r="I4671" s="115"/>
      <c r="J4671" s="115"/>
      <c r="K4671" s="115"/>
      <c r="L4671" s="115"/>
      <c r="M4671" s="115"/>
      <c r="N4671" s="246">
        <f>(N4670/D4664)*G4664*N4662</f>
        <v>823.80000000000007</v>
      </c>
      <c r="Q4671" s="101"/>
      <c r="R4671" s="101"/>
      <c r="Z4671" s="143"/>
      <c r="AA4671" s="143"/>
      <c r="AB4671" s="143"/>
      <c r="AC4671" s="37"/>
    </row>
    <row r="4672" spans="1:29">
      <c r="A4672" s="442"/>
      <c r="B4672" s="438" t="s">
        <v>720</v>
      </c>
      <c r="C4672" s="438"/>
      <c r="D4672" s="438"/>
      <c r="E4672" s="438"/>
      <c r="F4672" s="438"/>
      <c r="G4672" s="438"/>
      <c r="H4672" s="152">
        <f t="shared" ref="H4672:N4673" si="296">H4666+H4668+H4670</f>
        <v>1</v>
      </c>
      <c r="I4672" s="152">
        <f t="shared" si="296"/>
        <v>1</v>
      </c>
      <c r="J4672" s="152">
        <f t="shared" si="296"/>
        <v>1</v>
      </c>
      <c r="K4672" s="152">
        <f t="shared" si="296"/>
        <v>1</v>
      </c>
      <c r="L4672" s="152">
        <f t="shared" si="296"/>
        <v>1</v>
      </c>
      <c r="M4672" s="152">
        <f t="shared" si="296"/>
        <v>1</v>
      </c>
      <c r="N4672" s="152">
        <f t="shared" si="296"/>
        <v>1</v>
      </c>
      <c r="O4672" s="102"/>
      <c r="P4672" s="102"/>
      <c r="Z4672" s="143"/>
      <c r="AA4672" s="143"/>
      <c r="AB4672" s="143"/>
      <c r="AC4672" s="37"/>
    </row>
    <row r="4673" spans="1:29">
      <c r="A4673" s="442"/>
      <c r="B4673" s="434" t="s">
        <v>695</v>
      </c>
      <c r="C4673" s="434"/>
      <c r="D4673" s="434"/>
      <c r="E4673" s="434"/>
      <c r="F4673" s="434"/>
      <c r="G4673" s="434"/>
      <c r="H4673" s="117">
        <f t="shared" si="296"/>
        <v>617.85</v>
      </c>
      <c r="I4673" s="117">
        <f t="shared" si="296"/>
        <v>617.85</v>
      </c>
      <c r="J4673" s="117">
        <f t="shared" si="296"/>
        <v>2677.35</v>
      </c>
      <c r="K4673" s="117">
        <f t="shared" si="296"/>
        <v>2677.35</v>
      </c>
      <c r="L4673" s="117">
        <f t="shared" si="296"/>
        <v>741.42000000000007</v>
      </c>
      <c r="M4673" s="117">
        <f t="shared" si="296"/>
        <v>82.38000000000001</v>
      </c>
      <c r="N4673" s="117">
        <f t="shared" si="296"/>
        <v>823.80000000000007</v>
      </c>
      <c r="O4673" s="102"/>
      <c r="P4673" s="102"/>
      <c r="Z4673" s="143"/>
      <c r="AA4673" s="143"/>
      <c r="AB4673" s="143"/>
      <c r="AC4673" s="37"/>
    </row>
    <row r="4674" spans="1:29" ht="28.5" customHeight="1">
      <c r="A4674" s="442"/>
      <c r="B4674" s="523" t="s">
        <v>746</v>
      </c>
      <c r="C4674" s="523"/>
      <c r="D4674" s="523"/>
      <c r="E4674" s="523"/>
      <c r="F4674" s="523"/>
      <c r="G4674" s="523"/>
      <c r="H4674" s="524">
        <f>H4673+I4673</f>
        <v>1235.7</v>
      </c>
      <c r="I4674" s="524"/>
      <c r="J4674" s="524"/>
      <c r="K4674" s="524"/>
      <c r="L4674" s="524"/>
      <c r="M4674" s="524"/>
      <c r="N4674" s="524"/>
      <c r="O4674" s="102"/>
      <c r="P4674" s="102"/>
      <c r="Z4674" s="143"/>
      <c r="AA4674" s="143"/>
      <c r="AB4674" s="143"/>
      <c r="AC4674" s="37"/>
    </row>
    <row r="4675" spans="1:29" ht="28.5" customHeight="1">
      <c r="A4675" s="442"/>
      <c r="B4675" s="523" t="s">
        <v>747</v>
      </c>
      <c r="C4675" s="523"/>
      <c r="D4675" s="523"/>
      <c r="E4675" s="523"/>
      <c r="F4675" s="523"/>
      <c r="G4675" s="523"/>
      <c r="H4675" s="524">
        <f>J4673+K4673</f>
        <v>5354.7</v>
      </c>
      <c r="I4675" s="524"/>
      <c r="J4675" s="524"/>
      <c r="K4675" s="524"/>
      <c r="L4675" s="524"/>
      <c r="M4675" s="524"/>
      <c r="N4675" s="524"/>
      <c r="O4675" s="102"/>
      <c r="P4675" s="102"/>
      <c r="Z4675" s="143"/>
      <c r="AA4675" s="143"/>
      <c r="AB4675" s="143"/>
      <c r="AC4675" s="37"/>
    </row>
    <row r="4676" spans="1:29" ht="28.5" customHeight="1">
      <c r="A4676" s="442"/>
      <c r="B4676" s="523" t="s">
        <v>748</v>
      </c>
      <c r="C4676" s="523"/>
      <c r="D4676" s="523"/>
      <c r="E4676" s="523"/>
      <c r="F4676" s="523"/>
      <c r="G4676" s="523"/>
      <c r="H4676" s="524">
        <f>L4673+M4673+N4673</f>
        <v>1647.6000000000001</v>
      </c>
      <c r="I4676" s="524"/>
      <c r="J4676" s="524"/>
      <c r="K4676" s="524"/>
      <c r="L4676" s="524"/>
      <c r="M4676" s="524"/>
      <c r="N4676" s="524"/>
      <c r="O4676" s="102"/>
      <c r="P4676" s="102"/>
      <c r="Z4676" s="143"/>
      <c r="AA4676" s="143"/>
      <c r="AB4676" s="143"/>
      <c r="AC4676" s="37"/>
    </row>
    <row r="4677" spans="1:29" ht="28.5" customHeight="1">
      <c r="A4677" s="442"/>
      <c r="B4677" s="434" t="s">
        <v>721</v>
      </c>
      <c r="C4677" s="434"/>
      <c r="D4677" s="434"/>
      <c r="E4677" s="434"/>
      <c r="F4677" s="434"/>
      <c r="G4677" s="434"/>
      <c r="H4677" s="524">
        <f>SUM(H4674:N4676)</f>
        <v>8238</v>
      </c>
      <c r="I4677" s="524"/>
      <c r="J4677" s="524"/>
      <c r="K4677" s="524"/>
      <c r="L4677" s="524"/>
      <c r="M4677" s="524"/>
      <c r="N4677" s="524"/>
      <c r="O4677" s="102"/>
      <c r="P4677" s="102"/>
      <c r="Z4677" s="143"/>
      <c r="AA4677" s="143"/>
      <c r="AB4677" s="143"/>
      <c r="AC4677" s="37"/>
    </row>
    <row r="4678" spans="1:29" ht="28.5" customHeight="1">
      <c r="A4678" s="442"/>
      <c r="B4678" s="436" t="s">
        <v>749</v>
      </c>
      <c r="C4678" s="436"/>
      <c r="D4678" s="436"/>
      <c r="E4678" s="436"/>
      <c r="F4678" s="436"/>
      <c r="G4678" s="436"/>
      <c r="H4678" s="469">
        <f>H4677/G4664</f>
        <v>1</v>
      </c>
      <c r="I4678" s="469"/>
      <c r="J4678" s="469"/>
      <c r="K4678" s="469"/>
      <c r="L4678" s="469"/>
      <c r="M4678" s="469"/>
      <c r="N4678" s="469"/>
      <c r="O4678" s="102"/>
      <c r="P4678" s="102"/>
      <c r="Z4678" s="143"/>
      <c r="AA4678" s="143"/>
      <c r="AB4678" s="143"/>
      <c r="AC4678" s="37"/>
    </row>
    <row r="4679" spans="1:29" s="129" customFormat="1">
      <c r="A4679" s="121"/>
      <c r="B4679" s="121"/>
      <c r="C4679" s="121"/>
      <c r="D4679" s="121"/>
      <c r="E4679" s="121"/>
      <c r="F4679" s="122"/>
      <c r="G4679" s="122"/>
      <c r="H4679" s="123"/>
      <c r="I4679" s="124"/>
      <c r="J4679" s="124"/>
      <c r="K4679" s="124"/>
      <c r="L4679" s="125"/>
      <c r="M4679" s="125"/>
      <c r="N4679" s="127"/>
      <c r="O4679" s="127"/>
      <c r="P4679" s="127"/>
      <c r="Q4679" s="127"/>
      <c r="R4679" s="127"/>
      <c r="S4679" s="127"/>
      <c r="T4679" s="127"/>
      <c r="U4679" s="127"/>
      <c r="V4679" s="127"/>
      <c r="W4679" s="127"/>
      <c r="X4679" s="127"/>
      <c r="Y4679" s="127"/>
      <c r="Z4679" s="143"/>
      <c r="AA4679" s="143"/>
      <c r="AB4679" s="143"/>
      <c r="AC4679" s="37"/>
    </row>
    <row r="4680" spans="1:29" ht="15" customHeight="1">
      <c r="A4680" s="422" t="s">
        <v>678</v>
      </c>
      <c r="B4680" s="422" t="s">
        <v>679</v>
      </c>
      <c r="C4680" s="422" t="s">
        <v>680</v>
      </c>
      <c r="D4680" s="422" t="s">
        <v>681</v>
      </c>
      <c r="E4680" s="422" t="s">
        <v>682</v>
      </c>
      <c r="F4680" s="423" t="s">
        <v>683</v>
      </c>
      <c r="G4680" s="423" t="s">
        <v>684</v>
      </c>
      <c r="H4680" s="138">
        <v>0.55000000000000004</v>
      </c>
      <c r="I4680" s="451">
        <v>0.25</v>
      </c>
      <c r="J4680" s="451"/>
      <c r="K4680" s="451"/>
      <c r="L4680" s="451"/>
      <c r="M4680" s="451"/>
      <c r="N4680" s="444">
        <v>0.1</v>
      </c>
      <c r="O4680" s="444"/>
      <c r="P4680" s="139">
        <v>0.1</v>
      </c>
      <c r="Z4680" s="143"/>
      <c r="AA4680" s="143"/>
      <c r="AB4680" s="143"/>
      <c r="AC4680" s="37"/>
    </row>
    <row r="4681" spans="1:29" ht="14.25" customHeight="1">
      <c r="A4681" s="422"/>
      <c r="B4681" s="422"/>
      <c r="C4681" s="422"/>
      <c r="D4681" s="422"/>
      <c r="E4681" s="422"/>
      <c r="F4681" s="422"/>
      <c r="G4681" s="422"/>
      <c r="H4681" s="445" t="s">
        <v>727</v>
      </c>
      <c r="I4681" s="452" t="s">
        <v>728</v>
      </c>
      <c r="J4681" s="452"/>
      <c r="K4681" s="452"/>
      <c r="L4681" s="452"/>
      <c r="M4681" s="452"/>
      <c r="N4681" s="446" t="s">
        <v>729</v>
      </c>
      <c r="O4681" s="446"/>
      <c r="P4681" s="447" t="s">
        <v>730</v>
      </c>
      <c r="Z4681" s="143"/>
      <c r="AA4681" s="143"/>
      <c r="AB4681" s="143"/>
      <c r="AC4681" s="37"/>
    </row>
    <row r="4682" spans="1:29" ht="67.5" customHeight="1">
      <c r="A4682" s="442" t="s">
        <v>1119</v>
      </c>
      <c r="B4682" s="525" t="s">
        <v>786</v>
      </c>
      <c r="C4682" s="428">
        <v>0</v>
      </c>
      <c r="D4682" s="428">
        <v>1</v>
      </c>
      <c r="E4682" s="474" t="s">
        <v>618</v>
      </c>
      <c r="F4682" s="429">
        <v>2900</v>
      </c>
      <c r="G4682" s="429">
        <f>D4682*F4682</f>
        <v>2900</v>
      </c>
      <c r="H4682" s="445"/>
      <c r="I4682" s="154" t="s">
        <v>784</v>
      </c>
      <c r="J4682" s="154" t="s">
        <v>733</v>
      </c>
      <c r="K4682" s="154" t="s">
        <v>756</v>
      </c>
      <c r="L4682" s="154" t="s">
        <v>757</v>
      </c>
      <c r="M4682" s="154" t="s">
        <v>735</v>
      </c>
      <c r="N4682" s="144" t="s">
        <v>736</v>
      </c>
      <c r="O4682" s="144" t="s">
        <v>737</v>
      </c>
      <c r="P4682" s="447"/>
      <c r="Z4682" s="143"/>
      <c r="AA4682" s="143"/>
      <c r="AB4682" s="143"/>
      <c r="AC4682" s="37"/>
    </row>
    <row r="4683" spans="1:29" ht="39" customHeight="1">
      <c r="A4683" s="442"/>
      <c r="B4683" s="525"/>
      <c r="C4683" s="525"/>
      <c r="D4683" s="525"/>
      <c r="E4683" s="525"/>
      <c r="F4683" s="525"/>
      <c r="G4683" s="525"/>
      <c r="H4683" s="525"/>
      <c r="I4683" s="153">
        <v>0.5</v>
      </c>
      <c r="J4683" s="153">
        <v>0.2</v>
      </c>
      <c r="K4683" s="153">
        <v>0.1</v>
      </c>
      <c r="L4683" s="153">
        <v>0.1</v>
      </c>
      <c r="M4683" s="153">
        <v>0.1</v>
      </c>
      <c r="N4683" s="144">
        <v>0.9</v>
      </c>
      <c r="O4683" s="144">
        <v>0.1</v>
      </c>
      <c r="P4683" s="447"/>
      <c r="Z4683" s="143"/>
      <c r="AA4683" s="143"/>
      <c r="AB4683" s="143"/>
      <c r="AC4683" s="37"/>
    </row>
    <row r="4684" spans="1:29">
      <c r="A4684" s="442"/>
      <c r="B4684" s="432" t="s">
        <v>762</v>
      </c>
      <c r="C4684" s="432"/>
      <c r="D4684" s="432"/>
      <c r="E4684" s="432"/>
      <c r="F4684" s="432"/>
      <c r="G4684" s="432"/>
      <c r="H4684" s="158">
        <v>1</v>
      </c>
      <c r="I4684" s="290">
        <v>1</v>
      </c>
      <c r="J4684" s="115"/>
      <c r="K4684" s="290">
        <v>1</v>
      </c>
      <c r="L4684" s="290">
        <v>1</v>
      </c>
      <c r="M4684" s="115"/>
      <c r="N4684" s="115"/>
      <c r="O4684" s="115"/>
      <c r="P4684" s="115"/>
      <c r="Z4684" s="143"/>
      <c r="AA4684" s="143"/>
      <c r="AB4684" s="143"/>
      <c r="AC4684" s="37"/>
    </row>
    <row r="4685" spans="1:29">
      <c r="A4685" s="442"/>
      <c r="B4685" s="433" t="s">
        <v>763</v>
      </c>
      <c r="C4685" s="433"/>
      <c r="D4685" s="433"/>
      <c r="E4685" s="433"/>
      <c r="F4685" s="433"/>
      <c r="G4685" s="433"/>
      <c r="H4685" s="246">
        <f>(H4684/D4682)*G4682*H4680</f>
        <v>1595.0000000000002</v>
      </c>
      <c r="I4685" s="246">
        <f>(I4684/D4682)*G4682*I4680*I4683</f>
        <v>362.5</v>
      </c>
      <c r="J4685" s="115"/>
      <c r="K4685" s="246">
        <f>(K4684/D4682)*G4682*I4680*K4683</f>
        <v>72.5</v>
      </c>
      <c r="L4685" s="246">
        <f>(L4684/D4682)*G4682*I4680*L4683</f>
        <v>72.5</v>
      </c>
      <c r="M4685" s="115"/>
      <c r="N4685" s="115"/>
      <c r="O4685" s="115"/>
      <c r="P4685" s="115"/>
      <c r="Z4685" s="143"/>
      <c r="AA4685" s="143"/>
      <c r="AB4685" s="143"/>
      <c r="AC4685" s="37"/>
    </row>
    <row r="4686" spans="1:29">
      <c r="A4686" s="442"/>
      <c r="B4686" s="432" t="s">
        <v>742</v>
      </c>
      <c r="C4686" s="432"/>
      <c r="D4686" s="432"/>
      <c r="E4686" s="432"/>
      <c r="F4686" s="432"/>
      <c r="G4686" s="432"/>
      <c r="H4686" s="115"/>
      <c r="I4686" s="115"/>
      <c r="J4686" s="290">
        <v>1</v>
      </c>
      <c r="K4686" s="115"/>
      <c r="L4686" s="115"/>
      <c r="M4686" s="290">
        <v>1</v>
      </c>
      <c r="N4686" s="115"/>
      <c r="O4686" s="115"/>
      <c r="P4686" s="115"/>
      <c r="Z4686" s="143"/>
      <c r="AA4686" s="143"/>
      <c r="AB4686" s="143"/>
      <c r="AC4686" s="37"/>
    </row>
    <row r="4687" spans="1:29">
      <c r="A4687" s="442"/>
      <c r="B4687" s="433" t="s">
        <v>743</v>
      </c>
      <c r="C4687" s="433"/>
      <c r="D4687" s="433"/>
      <c r="E4687" s="433"/>
      <c r="F4687" s="433"/>
      <c r="G4687" s="433"/>
      <c r="H4687" s="115"/>
      <c r="I4687" s="115"/>
      <c r="J4687" s="246">
        <f>(J4686/D4682)*G4682*I4680*J4683</f>
        <v>145</v>
      </c>
      <c r="K4687" s="115"/>
      <c r="L4687" s="115"/>
      <c r="M4687" s="246">
        <f>(M4686/D4682)*G4682*I4680*M4683</f>
        <v>72.5</v>
      </c>
      <c r="N4687" s="115"/>
      <c r="O4687" s="115"/>
      <c r="P4687" s="115"/>
      <c r="Z4687" s="143"/>
      <c r="AA4687" s="143"/>
      <c r="AB4687" s="143"/>
      <c r="AC4687" s="37"/>
    </row>
    <row r="4688" spans="1:29">
      <c r="A4688" s="442"/>
      <c r="B4688" s="448" t="s">
        <v>720</v>
      </c>
      <c r="C4688" s="448"/>
      <c r="D4688" s="448"/>
      <c r="E4688" s="448"/>
      <c r="F4688" s="448"/>
      <c r="G4688" s="448"/>
      <c r="H4688" s="152">
        <f t="shared" ref="H4688:P4688" si="297">H4684+H4686</f>
        <v>1</v>
      </c>
      <c r="I4688" s="152">
        <f t="shared" si="297"/>
        <v>1</v>
      </c>
      <c r="J4688" s="152">
        <f t="shared" si="297"/>
        <v>1</v>
      </c>
      <c r="K4688" s="152">
        <f t="shared" si="297"/>
        <v>1</v>
      </c>
      <c r="L4688" s="152">
        <f t="shared" si="297"/>
        <v>1</v>
      </c>
      <c r="M4688" s="152">
        <f t="shared" si="297"/>
        <v>1</v>
      </c>
      <c r="N4688" s="152">
        <f t="shared" si="297"/>
        <v>0</v>
      </c>
      <c r="O4688" s="152">
        <f t="shared" si="297"/>
        <v>0</v>
      </c>
      <c r="P4688" s="152">
        <f t="shared" si="297"/>
        <v>0</v>
      </c>
      <c r="Z4688" s="143"/>
      <c r="AA4688" s="143"/>
      <c r="AB4688" s="143"/>
      <c r="AC4688" s="37"/>
    </row>
    <row r="4689" spans="1:29">
      <c r="A4689" s="442"/>
      <c r="B4689" s="439" t="s">
        <v>695</v>
      </c>
      <c r="C4689" s="439"/>
      <c r="D4689" s="439"/>
      <c r="E4689" s="439"/>
      <c r="F4689" s="439"/>
      <c r="G4689" s="439"/>
      <c r="H4689" s="117">
        <f t="shared" ref="H4689:P4689" si="298">H4685+H4687</f>
        <v>1595.0000000000002</v>
      </c>
      <c r="I4689" s="117">
        <f t="shared" si="298"/>
        <v>362.5</v>
      </c>
      <c r="J4689" s="117">
        <f t="shared" si="298"/>
        <v>145</v>
      </c>
      <c r="K4689" s="117">
        <f t="shared" si="298"/>
        <v>72.5</v>
      </c>
      <c r="L4689" s="117">
        <f t="shared" si="298"/>
        <v>72.5</v>
      </c>
      <c r="M4689" s="117">
        <f t="shared" si="298"/>
        <v>72.5</v>
      </c>
      <c r="N4689" s="117">
        <f t="shared" si="298"/>
        <v>0</v>
      </c>
      <c r="O4689" s="117">
        <f t="shared" si="298"/>
        <v>0</v>
      </c>
      <c r="P4689" s="117">
        <f t="shared" si="298"/>
        <v>0</v>
      </c>
      <c r="U4689" s="141"/>
      <c r="Z4689" s="143"/>
      <c r="AA4689" s="143"/>
      <c r="AB4689" s="143"/>
      <c r="AC4689" s="37"/>
    </row>
    <row r="4690" spans="1:29">
      <c r="A4690" s="442"/>
      <c r="B4690" s="449" t="s">
        <v>746</v>
      </c>
      <c r="C4690" s="449"/>
      <c r="D4690" s="449"/>
      <c r="E4690" s="449"/>
      <c r="F4690" s="449"/>
      <c r="G4690" s="449"/>
      <c r="H4690" s="470">
        <f>H4689</f>
        <v>1595.0000000000002</v>
      </c>
      <c r="I4690" s="470"/>
      <c r="J4690" s="470"/>
      <c r="K4690" s="470"/>
      <c r="L4690" s="470"/>
      <c r="M4690" s="470"/>
      <c r="N4690" s="470"/>
      <c r="O4690" s="470"/>
      <c r="P4690" s="470"/>
      <c r="Z4690" s="143"/>
      <c r="AA4690" s="143"/>
      <c r="AB4690" s="143"/>
      <c r="AC4690" s="37"/>
    </row>
    <row r="4691" spans="1:29">
      <c r="A4691" s="442"/>
      <c r="B4691" s="449" t="s">
        <v>747</v>
      </c>
      <c r="C4691" s="449"/>
      <c r="D4691" s="449"/>
      <c r="E4691" s="449"/>
      <c r="F4691" s="449"/>
      <c r="G4691" s="449"/>
      <c r="H4691" s="470">
        <f>I4689+J4689+K4689+L4689+M4689</f>
        <v>725</v>
      </c>
      <c r="I4691" s="470"/>
      <c r="J4691" s="470"/>
      <c r="K4691" s="470"/>
      <c r="L4691" s="470"/>
      <c r="M4691" s="470"/>
      <c r="N4691" s="470"/>
      <c r="O4691" s="470"/>
      <c r="P4691" s="470"/>
      <c r="Z4691" s="143"/>
      <c r="AA4691" s="143"/>
      <c r="AB4691" s="143"/>
      <c r="AC4691" s="37"/>
    </row>
    <row r="4692" spans="1:29">
      <c r="A4692" s="442"/>
      <c r="B4692" s="449" t="s">
        <v>748</v>
      </c>
      <c r="C4692" s="449"/>
      <c r="D4692" s="449"/>
      <c r="E4692" s="449"/>
      <c r="F4692" s="449"/>
      <c r="G4692" s="449"/>
      <c r="H4692" s="470">
        <f>N4689+O4689+P4689</f>
        <v>0</v>
      </c>
      <c r="I4692" s="470"/>
      <c r="J4692" s="470"/>
      <c r="K4692" s="470"/>
      <c r="L4692" s="470"/>
      <c r="M4692" s="470"/>
      <c r="N4692" s="470"/>
      <c r="O4692" s="470"/>
      <c r="P4692" s="470"/>
      <c r="Z4692" s="143"/>
      <c r="AA4692" s="143"/>
      <c r="AB4692" s="143"/>
      <c r="AC4692" s="37"/>
    </row>
    <row r="4693" spans="1:29">
      <c r="A4693" s="442"/>
      <c r="B4693" s="439" t="s">
        <v>721</v>
      </c>
      <c r="C4693" s="439"/>
      <c r="D4693" s="439"/>
      <c r="E4693" s="439"/>
      <c r="F4693" s="439"/>
      <c r="G4693" s="439"/>
      <c r="H4693" s="470">
        <f>SUM(H4690:P4692)</f>
        <v>2320</v>
      </c>
      <c r="I4693" s="470"/>
      <c r="J4693" s="470"/>
      <c r="K4693" s="470"/>
      <c r="L4693" s="470"/>
      <c r="M4693" s="470"/>
      <c r="N4693" s="470"/>
      <c r="O4693" s="470"/>
      <c r="P4693" s="470"/>
      <c r="Z4693" s="143"/>
      <c r="AA4693" s="143"/>
      <c r="AB4693" s="143"/>
      <c r="AC4693" s="37"/>
    </row>
    <row r="4694" spans="1:29">
      <c r="A4694" s="442"/>
      <c r="B4694" s="450" t="s">
        <v>749</v>
      </c>
      <c r="C4694" s="450"/>
      <c r="D4694" s="450"/>
      <c r="E4694" s="450"/>
      <c r="F4694" s="450"/>
      <c r="G4694" s="450"/>
      <c r="H4694" s="471">
        <f>H4693/G4682</f>
        <v>0.8</v>
      </c>
      <c r="I4694" s="471"/>
      <c r="J4694" s="471"/>
      <c r="K4694" s="471"/>
      <c r="L4694" s="471"/>
      <c r="M4694" s="471"/>
      <c r="N4694" s="471"/>
      <c r="O4694" s="471"/>
      <c r="P4694" s="471"/>
      <c r="Z4694" s="143"/>
      <c r="AA4694" s="143"/>
      <c r="AB4694" s="143"/>
      <c r="AC4694" s="37"/>
    </row>
    <row r="4695" spans="1:29" s="129" customFormat="1">
      <c r="A4695" s="121"/>
      <c r="B4695" s="121"/>
      <c r="C4695" s="121"/>
      <c r="D4695" s="121"/>
      <c r="E4695" s="121"/>
      <c r="F4695" s="122"/>
      <c r="G4695" s="122"/>
      <c r="H4695" s="123"/>
      <c r="I4695" s="124"/>
      <c r="J4695" s="124"/>
      <c r="K4695" s="124"/>
      <c r="L4695" s="125"/>
      <c r="M4695" s="125"/>
      <c r="N4695" s="127"/>
      <c r="O4695" s="127"/>
      <c r="P4695" s="127"/>
      <c r="Q4695" s="127"/>
      <c r="R4695" s="127"/>
      <c r="S4695" s="127"/>
      <c r="T4695" s="127"/>
      <c r="U4695" s="127"/>
      <c r="V4695" s="127"/>
      <c r="W4695" s="127"/>
      <c r="X4695" s="127"/>
      <c r="Y4695" s="127"/>
      <c r="Z4695" s="143"/>
      <c r="AA4695" s="143"/>
      <c r="AB4695" s="143"/>
      <c r="AC4695" s="37"/>
    </row>
    <row r="4696" spans="1:29" ht="15" customHeight="1">
      <c r="A4696" s="422" t="s">
        <v>678</v>
      </c>
      <c r="B4696" s="422" t="s">
        <v>679</v>
      </c>
      <c r="C4696" s="422" t="s">
        <v>680</v>
      </c>
      <c r="D4696" s="422" t="s">
        <v>681</v>
      </c>
      <c r="E4696" s="422" t="s">
        <v>682</v>
      </c>
      <c r="F4696" s="423" t="s">
        <v>683</v>
      </c>
      <c r="G4696" s="423" t="s">
        <v>684</v>
      </c>
      <c r="H4696" s="138">
        <v>0.55000000000000004</v>
      </c>
      <c r="I4696" s="451">
        <v>0.25</v>
      </c>
      <c r="J4696" s="451"/>
      <c r="K4696" s="451"/>
      <c r="L4696" s="451"/>
      <c r="M4696" s="444">
        <v>0.1</v>
      </c>
      <c r="N4696" s="444"/>
      <c r="O4696" s="139">
        <v>0.1</v>
      </c>
      <c r="P4696" s="102"/>
      <c r="Z4696" s="143"/>
      <c r="AA4696" s="143"/>
      <c r="AB4696" s="143"/>
      <c r="AC4696" s="37"/>
    </row>
    <row r="4697" spans="1:29" ht="14.25" customHeight="1">
      <c r="A4697" s="422"/>
      <c r="B4697" s="422"/>
      <c r="C4697" s="422"/>
      <c r="D4697" s="422"/>
      <c r="E4697" s="422"/>
      <c r="F4697" s="422"/>
      <c r="G4697" s="422"/>
      <c r="H4697" s="445" t="s">
        <v>727</v>
      </c>
      <c r="I4697" s="452" t="s">
        <v>728</v>
      </c>
      <c r="J4697" s="452"/>
      <c r="K4697" s="452"/>
      <c r="L4697" s="452"/>
      <c r="M4697" s="446" t="s">
        <v>729</v>
      </c>
      <c r="N4697" s="446"/>
      <c r="O4697" s="447" t="s">
        <v>730</v>
      </c>
      <c r="P4697" s="102"/>
      <c r="Z4697" s="143"/>
      <c r="AA4697" s="143"/>
      <c r="AB4697" s="143"/>
      <c r="AC4697" s="37"/>
    </row>
    <row r="4698" spans="1:29" ht="67.5" customHeight="1">
      <c r="A4698" s="442" t="s">
        <v>1120</v>
      </c>
      <c r="B4698" s="525" t="s">
        <v>788</v>
      </c>
      <c r="C4698" s="428">
        <v>0</v>
      </c>
      <c r="D4698" s="428">
        <v>1</v>
      </c>
      <c r="E4698" s="474" t="s">
        <v>618</v>
      </c>
      <c r="F4698" s="429">
        <v>3160</v>
      </c>
      <c r="G4698" s="429">
        <f>D4698*F4698</f>
        <v>3160</v>
      </c>
      <c r="H4698" s="445"/>
      <c r="I4698" s="154" t="s">
        <v>732</v>
      </c>
      <c r="J4698" s="154" t="s">
        <v>800</v>
      </c>
      <c r="K4698" s="154" t="s">
        <v>734</v>
      </c>
      <c r="L4698" s="154" t="s">
        <v>735</v>
      </c>
      <c r="M4698" s="144" t="s">
        <v>736</v>
      </c>
      <c r="N4698" s="144" t="s">
        <v>737</v>
      </c>
      <c r="O4698" s="447"/>
      <c r="P4698" s="102"/>
      <c r="Z4698" s="143"/>
      <c r="AA4698" s="143"/>
      <c r="AB4698" s="143"/>
      <c r="AC4698" s="37"/>
    </row>
    <row r="4699" spans="1:29" ht="39" customHeight="1">
      <c r="A4699" s="442"/>
      <c r="B4699" s="525"/>
      <c r="C4699" s="525"/>
      <c r="D4699" s="525"/>
      <c r="E4699" s="525"/>
      <c r="F4699" s="525"/>
      <c r="G4699" s="525"/>
      <c r="H4699" s="525"/>
      <c r="I4699" s="153">
        <v>0.5</v>
      </c>
      <c r="J4699" s="153">
        <v>0.2</v>
      </c>
      <c r="K4699" s="153">
        <v>0.2</v>
      </c>
      <c r="L4699" s="153">
        <v>0.1</v>
      </c>
      <c r="M4699" s="144">
        <v>0.9</v>
      </c>
      <c r="N4699" s="144">
        <v>0.1</v>
      </c>
      <c r="O4699" s="447"/>
      <c r="P4699" s="102"/>
      <c r="Z4699" s="143"/>
      <c r="AA4699" s="143"/>
      <c r="AB4699" s="143"/>
      <c r="AC4699" s="37"/>
    </row>
    <row r="4700" spans="1:29">
      <c r="A4700" s="442"/>
      <c r="B4700" s="432" t="s">
        <v>762</v>
      </c>
      <c r="C4700" s="432"/>
      <c r="D4700" s="432"/>
      <c r="E4700" s="432"/>
      <c r="F4700" s="432"/>
      <c r="G4700" s="432"/>
      <c r="H4700" s="158">
        <v>1</v>
      </c>
      <c r="I4700" s="290">
        <v>1</v>
      </c>
      <c r="J4700" s="115"/>
      <c r="K4700" s="290">
        <v>1</v>
      </c>
      <c r="L4700" s="115"/>
      <c r="M4700" s="115"/>
      <c r="N4700" s="115"/>
      <c r="O4700" s="115"/>
      <c r="P4700" s="102"/>
      <c r="Z4700" s="143"/>
      <c r="AA4700" s="143"/>
      <c r="AB4700" s="143"/>
      <c r="AC4700" s="37"/>
    </row>
    <row r="4701" spans="1:29">
      <c r="A4701" s="442"/>
      <c r="B4701" s="433" t="s">
        <v>763</v>
      </c>
      <c r="C4701" s="433"/>
      <c r="D4701" s="433"/>
      <c r="E4701" s="433"/>
      <c r="F4701" s="433"/>
      <c r="G4701" s="433"/>
      <c r="H4701" s="246">
        <f>(H4700/D4698)*G4698*H4696</f>
        <v>1738.0000000000002</v>
      </c>
      <c r="I4701" s="246">
        <f>(I4700/D4698)*G4698*I4696*I4699</f>
        <v>395</v>
      </c>
      <c r="J4701" s="115"/>
      <c r="K4701" s="246">
        <f>(K4700/D4698)*G4698*I4696*K4699</f>
        <v>158</v>
      </c>
      <c r="L4701" s="115"/>
      <c r="M4701" s="115"/>
      <c r="N4701" s="115"/>
      <c r="O4701" s="115"/>
      <c r="P4701" s="102"/>
      <c r="Z4701" s="143"/>
      <c r="AA4701" s="143"/>
      <c r="AB4701" s="143"/>
      <c r="AC4701" s="37"/>
    </row>
    <row r="4702" spans="1:29">
      <c r="A4702" s="442"/>
      <c r="B4702" s="432" t="s">
        <v>766</v>
      </c>
      <c r="C4702" s="432"/>
      <c r="D4702" s="432"/>
      <c r="E4702" s="432"/>
      <c r="F4702" s="432"/>
      <c r="G4702" s="432"/>
      <c r="H4702" s="115"/>
      <c r="I4702" s="115"/>
      <c r="J4702" s="290">
        <v>1</v>
      </c>
      <c r="K4702" s="115"/>
      <c r="L4702" s="115"/>
      <c r="M4702" s="115"/>
      <c r="N4702" s="115"/>
      <c r="O4702" s="115"/>
      <c r="Q4702" s="101"/>
      <c r="R4702" s="101"/>
      <c r="Z4702" s="143"/>
      <c r="AA4702" s="143"/>
      <c r="AB4702" s="143"/>
      <c r="AC4702" s="37"/>
    </row>
    <row r="4703" spans="1:29">
      <c r="A4703" s="442"/>
      <c r="B4703" s="433" t="s">
        <v>767</v>
      </c>
      <c r="C4703" s="433"/>
      <c r="D4703" s="433"/>
      <c r="E4703" s="433"/>
      <c r="F4703" s="433"/>
      <c r="G4703" s="433"/>
      <c r="H4703" s="115"/>
      <c r="I4703" s="115"/>
      <c r="J4703" s="246">
        <f>(J4702/D4698)*G4698*I4696*J4699</f>
        <v>158</v>
      </c>
      <c r="K4703" s="115"/>
      <c r="L4703" s="115"/>
      <c r="M4703" s="115"/>
      <c r="N4703" s="115"/>
      <c r="O4703" s="115"/>
      <c r="Q4703" s="101"/>
      <c r="R4703" s="101"/>
      <c r="Z4703" s="143"/>
      <c r="AA4703" s="143"/>
      <c r="AB4703" s="143"/>
      <c r="AC4703" s="37"/>
    </row>
    <row r="4704" spans="1:29">
      <c r="A4704" s="442"/>
      <c r="B4704" s="432" t="s">
        <v>744</v>
      </c>
      <c r="C4704" s="432"/>
      <c r="D4704" s="432"/>
      <c r="E4704" s="432"/>
      <c r="F4704" s="432"/>
      <c r="G4704" s="432"/>
      <c r="H4704" s="115"/>
      <c r="I4704" s="115"/>
      <c r="J4704" s="115"/>
      <c r="K4704" s="115"/>
      <c r="L4704" s="290">
        <v>1</v>
      </c>
      <c r="M4704" s="115"/>
      <c r="N4704" s="115"/>
      <c r="O4704" s="115"/>
      <c r="P4704" s="102"/>
      <c r="Z4704" s="143"/>
      <c r="AA4704" s="143"/>
      <c r="AB4704" s="143"/>
      <c r="AC4704" s="37"/>
    </row>
    <row r="4705" spans="1:29">
      <c r="A4705" s="442"/>
      <c r="B4705" s="433" t="s">
        <v>745</v>
      </c>
      <c r="C4705" s="433"/>
      <c r="D4705" s="433"/>
      <c r="E4705" s="433"/>
      <c r="F4705" s="433"/>
      <c r="G4705" s="433"/>
      <c r="H4705" s="115"/>
      <c r="I4705" s="115"/>
      <c r="J4705" s="115"/>
      <c r="K4705" s="115"/>
      <c r="L4705" s="246">
        <f>(L4704/D4698)*I4696*L4699*G4698</f>
        <v>79</v>
      </c>
      <c r="M4705" s="115"/>
      <c r="N4705" s="115"/>
      <c r="O4705" s="115"/>
      <c r="P4705" s="102"/>
      <c r="Z4705" s="143"/>
      <c r="AA4705" s="143"/>
      <c r="AB4705" s="143"/>
      <c r="AC4705" s="37"/>
    </row>
    <row r="4706" spans="1:29">
      <c r="A4706" s="442"/>
      <c r="B4706" s="448" t="s">
        <v>720</v>
      </c>
      <c r="C4706" s="448"/>
      <c r="D4706" s="448"/>
      <c r="E4706" s="448"/>
      <c r="F4706" s="448"/>
      <c r="G4706" s="448"/>
      <c r="H4706" s="152">
        <f t="shared" ref="H4706:O4707" si="299">H4700+H4702+H4704</f>
        <v>1</v>
      </c>
      <c r="I4706" s="152">
        <f t="shared" si="299"/>
        <v>1</v>
      </c>
      <c r="J4706" s="152">
        <f t="shared" si="299"/>
        <v>1</v>
      </c>
      <c r="K4706" s="152">
        <f t="shared" si="299"/>
        <v>1</v>
      </c>
      <c r="L4706" s="152">
        <f t="shared" si="299"/>
        <v>1</v>
      </c>
      <c r="M4706" s="152">
        <f t="shared" si="299"/>
        <v>0</v>
      </c>
      <c r="N4706" s="152">
        <f t="shared" si="299"/>
        <v>0</v>
      </c>
      <c r="O4706" s="152">
        <f t="shared" si="299"/>
        <v>0</v>
      </c>
      <c r="P4706" s="102"/>
      <c r="Z4706" s="143"/>
      <c r="AA4706" s="143"/>
      <c r="AB4706" s="143"/>
      <c r="AC4706" s="37"/>
    </row>
    <row r="4707" spans="1:29">
      <c r="A4707" s="442"/>
      <c r="B4707" s="439" t="s">
        <v>695</v>
      </c>
      <c r="C4707" s="439"/>
      <c r="D4707" s="439"/>
      <c r="E4707" s="439"/>
      <c r="F4707" s="439"/>
      <c r="G4707" s="439"/>
      <c r="H4707" s="117">
        <f t="shared" si="299"/>
        <v>1738.0000000000002</v>
      </c>
      <c r="I4707" s="117">
        <f t="shared" si="299"/>
        <v>395</v>
      </c>
      <c r="J4707" s="117">
        <f t="shared" si="299"/>
        <v>158</v>
      </c>
      <c r="K4707" s="117">
        <f t="shared" si="299"/>
        <v>158</v>
      </c>
      <c r="L4707" s="117">
        <f t="shared" si="299"/>
        <v>79</v>
      </c>
      <c r="M4707" s="117">
        <f t="shared" si="299"/>
        <v>0</v>
      </c>
      <c r="N4707" s="117">
        <f t="shared" si="299"/>
        <v>0</v>
      </c>
      <c r="O4707" s="117">
        <f t="shared" si="299"/>
        <v>0</v>
      </c>
      <c r="P4707" s="141"/>
      <c r="Z4707" s="143"/>
      <c r="AA4707" s="143"/>
      <c r="AB4707" s="143"/>
      <c r="AC4707" s="37"/>
    </row>
    <row r="4708" spans="1:29">
      <c r="A4708" s="442"/>
      <c r="B4708" s="449" t="s">
        <v>746</v>
      </c>
      <c r="C4708" s="449"/>
      <c r="D4708" s="449"/>
      <c r="E4708" s="449"/>
      <c r="F4708" s="449"/>
      <c r="G4708" s="449"/>
      <c r="H4708" s="440">
        <f>H4707</f>
        <v>1738.0000000000002</v>
      </c>
      <c r="I4708" s="440"/>
      <c r="J4708" s="440"/>
      <c r="K4708" s="440"/>
      <c r="L4708" s="440"/>
      <c r="M4708" s="440"/>
      <c r="N4708" s="440"/>
      <c r="O4708" s="440"/>
      <c r="P4708" s="102"/>
      <c r="Z4708" s="143"/>
      <c r="AA4708" s="143"/>
      <c r="AB4708" s="143"/>
      <c r="AC4708" s="37"/>
    </row>
    <row r="4709" spans="1:29">
      <c r="A4709" s="442"/>
      <c r="B4709" s="449" t="s">
        <v>747</v>
      </c>
      <c r="C4709" s="449"/>
      <c r="D4709" s="449"/>
      <c r="E4709" s="449"/>
      <c r="F4709" s="449"/>
      <c r="G4709" s="449"/>
      <c r="H4709" s="440">
        <f>SUM(I4707:L4707)</f>
        <v>790</v>
      </c>
      <c r="I4709" s="440"/>
      <c r="J4709" s="440"/>
      <c r="K4709" s="440"/>
      <c r="L4709" s="440"/>
      <c r="M4709" s="440"/>
      <c r="N4709" s="440"/>
      <c r="O4709" s="440"/>
      <c r="P4709" s="102"/>
      <c r="Z4709" s="143"/>
      <c r="AA4709" s="143"/>
      <c r="AB4709" s="143"/>
      <c r="AC4709" s="37"/>
    </row>
    <row r="4710" spans="1:29">
      <c r="A4710" s="442"/>
      <c r="B4710" s="449" t="s">
        <v>748</v>
      </c>
      <c r="C4710" s="449"/>
      <c r="D4710" s="449"/>
      <c r="E4710" s="449"/>
      <c r="F4710" s="449"/>
      <c r="G4710" s="449"/>
      <c r="H4710" s="440">
        <f>SUM(M4707:O4707)</f>
        <v>0</v>
      </c>
      <c r="I4710" s="440"/>
      <c r="J4710" s="440"/>
      <c r="K4710" s="440"/>
      <c r="L4710" s="440"/>
      <c r="M4710" s="440"/>
      <c r="N4710" s="440"/>
      <c r="O4710" s="440"/>
      <c r="P4710" s="102"/>
      <c r="Z4710" s="143"/>
      <c r="AA4710" s="143"/>
      <c r="AB4710" s="143"/>
      <c r="AC4710" s="37"/>
    </row>
    <row r="4711" spans="1:29">
      <c r="A4711" s="442"/>
      <c r="B4711" s="439" t="s">
        <v>721</v>
      </c>
      <c r="C4711" s="439"/>
      <c r="D4711" s="439"/>
      <c r="E4711" s="439"/>
      <c r="F4711" s="439"/>
      <c r="G4711" s="439"/>
      <c r="H4711" s="440">
        <f>SUM(H4708:O4710)</f>
        <v>2528</v>
      </c>
      <c r="I4711" s="440"/>
      <c r="J4711" s="440"/>
      <c r="K4711" s="440"/>
      <c r="L4711" s="440"/>
      <c r="M4711" s="440"/>
      <c r="N4711" s="440"/>
      <c r="O4711" s="440"/>
      <c r="P4711" s="102"/>
      <c r="Z4711" s="143"/>
      <c r="AA4711" s="143"/>
      <c r="AB4711" s="143"/>
      <c r="AC4711" s="37"/>
    </row>
    <row r="4712" spans="1:29">
      <c r="A4712" s="442"/>
      <c r="B4712" s="450" t="s">
        <v>749</v>
      </c>
      <c r="C4712" s="450"/>
      <c r="D4712" s="450"/>
      <c r="E4712" s="450"/>
      <c r="F4712" s="450"/>
      <c r="G4712" s="450"/>
      <c r="H4712" s="443">
        <f>H4711/G4698</f>
        <v>0.8</v>
      </c>
      <c r="I4712" s="443"/>
      <c r="J4712" s="443"/>
      <c r="K4712" s="443"/>
      <c r="L4712" s="443"/>
      <c r="M4712" s="443"/>
      <c r="N4712" s="443"/>
      <c r="O4712" s="443"/>
      <c r="P4712" s="102"/>
      <c r="Z4712" s="143"/>
      <c r="AA4712" s="143"/>
      <c r="AB4712" s="143"/>
      <c r="AC4712" s="37"/>
    </row>
    <row r="4713" spans="1:29" s="129" customFormat="1">
      <c r="A4713" s="121"/>
      <c r="B4713" s="121"/>
      <c r="C4713" s="121"/>
      <c r="D4713" s="121"/>
      <c r="E4713" s="121"/>
      <c r="F4713" s="122"/>
      <c r="G4713" s="122"/>
      <c r="H4713" s="123"/>
      <c r="I4713" s="124"/>
      <c r="J4713" s="124"/>
      <c r="K4713" s="124"/>
      <c r="L4713" s="125"/>
      <c r="M4713" s="125"/>
      <c r="N4713" s="127"/>
      <c r="O4713" s="127"/>
      <c r="P4713" s="127"/>
      <c r="Q4713" s="102"/>
      <c r="R4713" s="102"/>
      <c r="S4713" s="102"/>
      <c r="T4713" s="102"/>
      <c r="U4713" s="102"/>
      <c r="V4713" s="127"/>
      <c r="W4713" s="127"/>
      <c r="X4713" s="127"/>
      <c r="Y4713" s="127"/>
      <c r="Z4713" s="143"/>
      <c r="AA4713" s="143"/>
      <c r="AB4713" s="143"/>
      <c r="AC4713" s="37"/>
    </row>
    <row r="4714" spans="1:29" ht="15" customHeight="1">
      <c r="A4714" s="422" t="s">
        <v>678</v>
      </c>
      <c r="B4714" s="422" t="s">
        <v>679</v>
      </c>
      <c r="C4714" s="422" t="s">
        <v>680</v>
      </c>
      <c r="D4714" s="422" t="s">
        <v>681</v>
      </c>
      <c r="E4714" s="422" t="s">
        <v>682</v>
      </c>
      <c r="F4714" s="423" t="s">
        <v>683</v>
      </c>
      <c r="G4714" s="423" t="s">
        <v>684</v>
      </c>
      <c r="H4714" s="138">
        <v>0.55000000000000004</v>
      </c>
      <c r="I4714" s="451">
        <v>0.25</v>
      </c>
      <c r="J4714" s="451"/>
      <c r="K4714" s="451"/>
      <c r="L4714" s="451"/>
      <c r="M4714" s="444">
        <v>0.1</v>
      </c>
      <c r="N4714" s="444"/>
      <c r="O4714" s="139">
        <v>0.1</v>
      </c>
      <c r="P4714" s="102"/>
      <c r="Z4714" s="143"/>
      <c r="AA4714" s="143"/>
      <c r="AB4714" s="143"/>
      <c r="AC4714" s="37"/>
    </row>
    <row r="4715" spans="1:29" ht="14.25" customHeight="1">
      <c r="A4715" s="422"/>
      <c r="B4715" s="422"/>
      <c r="C4715" s="422"/>
      <c r="D4715" s="422"/>
      <c r="E4715" s="422"/>
      <c r="F4715" s="422"/>
      <c r="G4715" s="422"/>
      <c r="H4715" s="445" t="s">
        <v>727</v>
      </c>
      <c r="I4715" s="452" t="s">
        <v>728</v>
      </c>
      <c r="J4715" s="452"/>
      <c r="K4715" s="452"/>
      <c r="L4715" s="452"/>
      <c r="M4715" s="446" t="s">
        <v>729</v>
      </c>
      <c r="N4715" s="446"/>
      <c r="O4715" s="447" t="s">
        <v>730</v>
      </c>
      <c r="P4715" s="102"/>
      <c r="Z4715" s="143"/>
      <c r="AA4715" s="143"/>
      <c r="AB4715" s="143"/>
      <c r="AC4715" s="37"/>
    </row>
    <row r="4716" spans="1:29" ht="67.5" customHeight="1">
      <c r="A4716" s="442" t="s">
        <v>1121</v>
      </c>
      <c r="B4716" s="525" t="s">
        <v>792</v>
      </c>
      <c r="C4716" s="428">
        <v>0</v>
      </c>
      <c r="D4716" s="428">
        <v>1</v>
      </c>
      <c r="E4716" s="474" t="s">
        <v>618</v>
      </c>
      <c r="F4716" s="429">
        <v>190</v>
      </c>
      <c r="G4716" s="429">
        <f>D4716*F4716</f>
        <v>190</v>
      </c>
      <c r="H4716" s="445"/>
      <c r="I4716" s="154" t="s">
        <v>732</v>
      </c>
      <c r="J4716" s="154" t="s">
        <v>800</v>
      </c>
      <c r="K4716" s="154" t="s">
        <v>734</v>
      </c>
      <c r="L4716" s="154" t="s">
        <v>735</v>
      </c>
      <c r="M4716" s="144" t="s">
        <v>736</v>
      </c>
      <c r="N4716" s="144" t="s">
        <v>737</v>
      </c>
      <c r="O4716" s="447"/>
      <c r="P4716" s="102"/>
      <c r="Z4716" s="143"/>
      <c r="AA4716" s="143"/>
      <c r="AB4716" s="143"/>
      <c r="AC4716" s="37"/>
    </row>
    <row r="4717" spans="1:29" ht="39" customHeight="1">
      <c r="A4717" s="442"/>
      <c r="B4717" s="525"/>
      <c r="C4717" s="525"/>
      <c r="D4717" s="525"/>
      <c r="E4717" s="525"/>
      <c r="F4717" s="525"/>
      <c r="G4717" s="525"/>
      <c r="H4717" s="525"/>
      <c r="I4717" s="153">
        <v>0.5</v>
      </c>
      <c r="J4717" s="153">
        <v>0.2</v>
      </c>
      <c r="K4717" s="153">
        <v>0.2</v>
      </c>
      <c r="L4717" s="153">
        <v>0.1</v>
      </c>
      <c r="M4717" s="144">
        <v>0.9</v>
      </c>
      <c r="N4717" s="144">
        <v>0.1</v>
      </c>
      <c r="O4717" s="447"/>
      <c r="P4717" s="102"/>
      <c r="Z4717" s="143"/>
      <c r="AA4717" s="143"/>
      <c r="AB4717" s="143"/>
      <c r="AC4717" s="37"/>
    </row>
    <row r="4718" spans="1:29">
      <c r="A4718" s="442"/>
      <c r="B4718" s="432" t="s">
        <v>762</v>
      </c>
      <c r="C4718" s="432"/>
      <c r="D4718" s="432"/>
      <c r="E4718" s="432"/>
      <c r="F4718" s="432"/>
      <c r="G4718" s="432"/>
      <c r="H4718" s="158">
        <v>1</v>
      </c>
      <c r="I4718" s="290">
        <v>1</v>
      </c>
      <c r="J4718" s="115"/>
      <c r="K4718" s="290">
        <v>1</v>
      </c>
      <c r="L4718" s="149"/>
      <c r="M4718" s="149"/>
      <c r="N4718" s="149"/>
      <c r="O4718" s="149"/>
      <c r="P4718" s="102"/>
      <c r="Z4718" s="143"/>
      <c r="AA4718" s="143"/>
      <c r="AB4718" s="143"/>
      <c r="AC4718" s="37"/>
    </row>
    <row r="4719" spans="1:29">
      <c r="A4719" s="442"/>
      <c r="B4719" s="433" t="s">
        <v>763</v>
      </c>
      <c r="C4719" s="433"/>
      <c r="D4719" s="433"/>
      <c r="E4719" s="433"/>
      <c r="F4719" s="433"/>
      <c r="G4719" s="433"/>
      <c r="H4719" s="246">
        <f>(H4718/D4716)*G4716*H4714</f>
        <v>104.50000000000001</v>
      </c>
      <c r="I4719" s="246">
        <f>(I4718/D4716)*G4716*I4714*I4717</f>
        <v>23.75</v>
      </c>
      <c r="J4719" s="115"/>
      <c r="K4719" s="246">
        <f>(K4718/D4716)*G4716*I4714*K4717</f>
        <v>9.5</v>
      </c>
      <c r="L4719" s="149"/>
      <c r="M4719" s="149"/>
      <c r="N4719" s="149"/>
      <c r="O4719" s="149"/>
      <c r="P4719" s="102"/>
      <c r="Z4719" s="143"/>
      <c r="AA4719" s="143"/>
      <c r="AB4719" s="143"/>
      <c r="AC4719" s="37"/>
    </row>
    <row r="4720" spans="1:29">
      <c r="A4720" s="442"/>
      <c r="B4720" s="432" t="s">
        <v>766</v>
      </c>
      <c r="C4720" s="432"/>
      <c r="D4720" s="432"/>
      <c r="E4720" s="432"/>
      <c r="F4720" s="432"/>
      <c r="G4720" s="432"/>
      <c r="H4720" s="115"/>
      <c r="I4720" s="115"/>
      <c r="J4720" s="290">
        <v>1</v>
      </c>
      <c r="K4720" s="149"/>
      <c r="L4720" s="149"/>
      <c r="M4720" s="149"/>
      <c r="N4720" s="149"/>
      <c r="O4720" s="149"/>
      <c r="P4720" s="102"/>
      <c r="Z4720" s="143"/>
      <c r="AA4720" s="143"/>
      <c r="AB4720" s="143"/>
      <c r="AC4720" s="37"/>
    </row>
    <row r="4721" spans="1:29">
      <c r="A4721" s="442"/>
      <c r="B4721" s="433" t="s">
        <v>767</v>
      </c>
      <c r="C4721" s="433"/>
      <c r="D4721" s="433"/>
      <c r="E4721" s="433"/>
      <c r="F4721" s="433"/>
      <c r="G4721" s="433"/>
      <c r="H4721" s="115"/>
      <c r="I4721" s="115"/>
      <c r="J4721" s="246">
        <f>(J4720/D4716)*G4716*I4714*J4717</f>
        <v>9.5</v>
      </c>
      <c r="K4721" s="149"/>
      <c r="L4721" s="149"/>
      <c r="M4721" s="149"/>
      <c r="N4721" s="149"/>
      <c r="O4721" s="149"/>
      <c r="P4721" s="102"/>
      <c r="Z4721" s="143"/>
      <c r="AA4721" s="143"/>
      <c r="AB4721" s="143"/>
      <c r="AC4721" s="37"/>
    </row>
    <row r="4722" spans="1:29">
      <c r="A4722" s="442"/>
      <c r="B4722" s="432" t="s">
        <v>744</v>
      </c>
      <c r="C4722" s="432"/>
      <c r="D4722" s="432"/>
      <c r="E4722" s="432"/>
      <c r="F4722" s="432"/>
      <c r="G4722" s="432"/>
      <c r="H4722" s="115"/>
      <c r="I4722" s="115"/>
      <c r="J4722" s="115"/>
      <c r="K4722" s="115"/>
      <c r="L4722" s="290">
        <v>1</v>
      </c>
      <c r="M4722" s="149"/>
      <c r="N4722" s="149"/>
      <c r="O4722" s="149"/>
      <c r="P4722" s="102"/>
      <c r="Z4722" s="143"/>
      <c r="AA4722" s="143"/>
      <c r="AB4722" s="143"/>
      <c r="AC4722" s="37"/>
    </row>
    <row r="4723" spans="1:29">
      <c r="A4723" s="442"/>
      <c r="B4723" s="433" t="s">
        <v>745</v>
      </c>
      <c r="C4723" s="433"/>
      <c r="D4723" s="433"/>
      <c r="E4723" s="433"/>
      <c r="F4723" s="433"/>
      <c r="G4723" s="433"/>
      <c r="H4723" s="115"/>
      <c r="I4723" s="115"/>
      <c r="J4723" s="115"/>
      <c r="K4723" s="115"/>
      <c r="L4723" s="246">
        <f>(L4722/D4716)*I4714*L4717*G4716</f>
        <v>4.75</v>
      </c>
      <c r="M4723" s="149"/>
      <c r="N4723" s="149"/>
      <c r="O4723" s="149"/>
      <c r="P4723" s="102"/>
      <c r="Z4723" s="143"/>
      <c r="AA4723" s="143"/>
      <c r="AB4723" s="143"/>
      <c r="AC4723" s="37"/>
    </row>
    <row r="4724" spans="1:29">
      <c r="A4724" s="442"/>
      <c r="B4724" s="432"/>
      <c r="C4724" s="432"/>
      <c r="D4724" s="432"/>
      <c r="E4724" s="432"/>
      <c r="F4724" s="432"/>
      <c r="G4724" s="432"/>
      <c r="H4724" s="149"/>
      <c r="I4724" s="149"/>
      <c r="J4724" s="149"/>
      <c r="K4724" s="149"/>
      <c r="L4724" s="149"/>
      <c r="M4724" s="149"/>
      <c r="N4724" s="149"/>
      <c r="O4724" s="149"/>
      <c r="P4724" s="102"/>
      <c r="Z4724" s="143"/>
      <c r="AA4724" s="143"/>
      <c r="AB4724" s="143"/>
      <c r="AC4724" s="37"/>
    </row>
    <row r="4725" spans="1:29">
      <c r="A4725" s="442"/>
      <c r="B4725" s="433"/>
      <c r="C4725" s="433"/>
      <c r="D4725" s="433"/>
      <c r="E4725" s="433"/>
      <c r="F4725" s="433"/>
      <c r="G4725" s="433"/>
      <c r="H4725" s="149"/>
      <c r="I4725" s="149"/>
      <c r="J4725" s="149"/>
      <c r="K4725" s="149"/>
      <c r="L4725" s="149"/>
      <c r="M4725" s="149"/>
      <c r="N4725" s="149"/>
      <c r="O4725" s="149"/>
      <c r="P4725" s="102"/>
      <c r="Z4725" s="143"/>
      <c r="AA4725" s="143"/>
      <c r="AB4725" s="143"/>
      <c r="AC4725" s="37"/>
    </row>
    <row r="4726" spans="1:29">
      <c r="A4726" s="442"/>
      <c r="B4726" s="432"/>
      <c r="C4726" s="432"/>
      <c r="D4726" s="432"/>
      <c r="E4726" s="432"/>
      <c r="F4726" s="432"/>
      <c r="G4726" s="432"/>
      <c r="H4726" s="149"/>
      <c r="I4726" s="149"/>
      <c r="J4726" s="149"/>
      <c r="K4726" s="149"/>
      <c r="L4726" s="149"/>
      <c r="M4726" s="149"/>
      <c r="N4726" s="149"/>
      <c r="O4726" s="149"/>
      <c r="P4726" s="102"/>
      <c r="Z4726" s="143"/>
      <c r="AA4726" s="143"/>
      <c r="AB4726" s="143"/>
      <c r="AC4726" s="37"/>
    </row>
    <row r="4727" spans="1:29">
      <c r="A4727" s="442"/>
      <c r="B4727" s="433"/>
      <c r="C4727" s="433"/>
      <c r="D4727" s="433"/>
      <c r="E4727" s="433"/>
      <c r="F4727" s="433"/>
      <c r="G4727" s="433"/>
      <c r="H4727" s="149"/>
      <c r="I4727" s="149"/>
      <c r="J4727" s="149"/>
      <c r="K4727" s="149"/>
      <c r="L4727" s="149"/>
      <c r="M4727" s="149"/>
      <c r="N4727" s="149"/>
      <c r="O4727" s="149"/>
      <c r="P4727" s="102"/>
      <c r="Z4727" s="143"/>
      <c r="AA4727" s="143"/>
      <c r="AB4727" s="143"/>
      <c r="AC4727" s="37"/>
    </row>
    <row r="4728" spans="1:29">
      <c r="A4728" s="442"/>
      <c r="B4728" s="448" t="s">
        <v>720</v>
      </c>
      <c r="C4728" s="448"/>
      <c r="D4728" s="448"/>
      <c r="E4728" s="448"/>
      <c r="F4728" s="448"/>
      <c r="G4728" s="448"/>
      <c r="H4728" s="152">
        <f t="shared" ref="H4728:O4729" si="300">H4718+H4720+H4722+H4724+H4726</f>
        <v>1</v>
      </c>
      <c r="I4728" s="152">
        <f t="shared" si="300"/>
        <v>1</v>
      </c>
      <c r="J4728" s="152">
        <f t="shared" si="300"/>
        <v>1</v>
      </c>
      <c r="K4728" s="152">
        <f t="shared" si="300"/>
        <v>1</v>
      </c>
      <c r="L4728" s="152">
        <f t="shared" si="300"/>
        <v>1</v>
      </c>
      <c r="M4728" s="152">
        <f t="shared" si="300"/>
        <v>0</v>
      </c>
      <c r="N4728" s="152">
        <f t="shared" si="300"/>
        <v>0</v>
      </c>
      <c r="O4728" s="152">
        <f t="shared" si="300"/>
        <v>0</v>
      </c>
      <c r="P4728" s="102"/>
      <c r="Z4728" s="143"/>
      <c r="AA4728" s="143"/>
      <c r="AB4728" s="143"/>
      <c r="AC4728" s="37"/>
    </row>
    <row r="4729" spans="1:29">
      <c r="A4729" s="442"/>
      <c r="B4729" s="439" t="s">
        <v>695</v>
      </c>
      <c r="C4729" s="439"/>
      <c r="D4729" s="439"/>
      <c r="E4729" s="439"/>
      <c r="F4729" s="439"/>
      <c r="G4729" s="439"/>
      <c r="H4729" s="117">
        <f t="shared" si="300"/>
        <v>104.50000000000001</v>
      </c>
      <c r="I4729" s="117">
        <f t="shared" si="300"/>
        <v>23.75</v>
      </c>
      <c r="J4729" s="117">
        <f t="shared" si="300"/>
        <v>9.5</v>
      </c>
      <c r="K4729" s="117">
        <f t="shared" si="300"/>
        <v>9.5</v>
      </c>
      <c r="L4729" s="117">
        <f t="shared" si="300"/>
        <v>4.75</v>
      </c>
      <c r="M4729" s="117">
        <f t="shared" si="300"/>
        <v>0</v>
      </c>
      <c r="N4729" s="117">
        <f t="shared" si="300"/>
        <v>0</v>
      </c>
      <c r="O4729" s="117">
        <f t="shared" si="300"/>
        <v>0</v>
      </c>
      <c r="P4729" s="102"/>
      <c r="Z4729" s="143"/>
      <c r="AA4729" s="143"/>
      <c r="AB4729" s="143"/>
      <c r="AC4729" s="37"/>
    </row>
    <row r="4730" spans="1:29">
      <c r="A4730" s="442"/>
      <c r="B4730" s="449" t="s">
        <v>746</v>
      </c>
      <c r="C4730" s="449"/>
      <c r="D4730" s="449"/>
      <c r="E4730" s="449"/>
      <c r="F4730" s="449"/>
      <c r="G4730" s="449"/>
      <c r="H4730" s="440">
        <f>H4729</f>
        <v>104.50000000000001</v>
      </c>
      <c r="I4730" s="440"/>
      <c r="J4730" s="440"/>
      <c r="K4730" s="440"/>
      <c r="L4730" s="440"/>
      <c r="M4730" s="440"/>
      <c r="N4730" s="440"/>
      <c r="O4730" s="440"/>
      <c r="P4730" s="102"/>
      <c r="Z4730" s="143"/>
      <c r="AA4730" s="143"/>
      <c r="AB4730" s="143"/>
      <c r="AC4730" s="37"/>
    </row>
    <row r="4731" spans="1:29">
      <c r="A4731" s="442"/>
      <c r="B4731" s="449" t="s">
        <v>747</v>
      </c>
      <c r="C4731" s="449"/>
      <c r="D4731" s="449"/>
      <c r="E4731" s="449"/>
      <c r="F4731" s="449"/>
      <c r="G4731" s="449"/>
      <c r="H4731" s="440">
        <f>SUM(I4729:M4729)</f>
        <v>47.5</v>
      </c>
      <c r="I4731" s="440"/>
      <c r="J4731" s="440"/>
      <c r="K4731" s="440"/>
      <c r="L4731" s="440"/>
      <c r="M4731" s="440"/>
      <c r="N4731" s="440"/>
      <c r="O4731" s="440"/>
      <c r="P4731" s="102"/>
      <c r="Z4731" s="143"/>
      <c r="AA4731" s="143"/>
      <c r="AB4731" s="143"/>
      <c r="AC4731" s="37"/>
    </row>
    <row r="4732" spans="1:29">
      <c r="A4732" s="442"/>
      <c r="B4732" s="449" t="s">
        <v>748</v>
      </c>
      <c r="C4732" s="449"/>
      <c r="D4732" s="449"/>
      <c r="E4732" s="449"/>
      <c r="F4732" s="449"/>
      <c r="G4732" s="449"/>
      <c r="H4732" s="440">
        <f>SUM(N4728:P4728)</f>
        <v>0</v>
      </c>
      <c r="I4732" s="440"/>
      <c r="J4732" s="440"/>
      <c r="K4732" s="440"/>
      <c r="L4732" s="440"/>
      <c r="M4732" s="440"/>
      <c r="N4732" s="440"/>
      <c r="O4732" s="440"/>
      <c r="P4732" s="102"/>
      <c r="Z4732" s="143"/>
      <c r="AA4732" s="143"/>
      <c r="AB4732" s="143"/>
      <c r="AC4732" s="37"/>
    </row>
    <row r="4733" spans="1:29">
      <c r="A4733" s="442"/>
      <c r="B4733" s="439" t="s">
        <v>721</v>
      </c>
      <c r="C4733" s="439"/>
      <c r="D4733" s="439"/>
      <c r="E4733" s="439"/>
      <c r="F4733" s="439"/>
      <c r="G4733" s="439"/>
      <c r="H4733" s="440">
        <f>SUM(H4730:P4732)</f>
        <v>152</v>
      </c>
      <c r="I4733" s="440"/>
      <c r="J4733" s="440"/>
      <c r="K4733" s="440"/>
      <c r="L4733" s="440"/>
      <c r="M4733" s="440"/>
      <c r="N4733" s="440"/>
      <c r="O4733" s="440"/>
      <c r="P4733" s="102"/>
      <c r="Z4733" s="143"/>
      <c r="AA4733" s="143"/>
      <c r="AB4733" s="143"/>
      <c r="AC4733" s="37"/>
    </row>
    <row r="4734" spans="1:29">
      <c r="A4734" s="442"/>
      <c r="B4734" s="450" t="s">
        <v>749</v>
      </c>
      <c r="C4734" s="450"/>
      <c r="D4734" s="450"/>
      <c r="E4734" s="450"/>
      <c r="F4734" s="450"/>
      <c r="G4734" s="450"/>
      <c r="H4734" s="443">
        <f>H4733/G4716</f>
        <v>0.8</v>
      </c>
      <c r="I4734" s="443"/>
      <c r="J4734" s="443"/>
      <c r="K4734" s="443"/>
      <c r="L4734" s="443"/>
      <c r="M4734" s="443"/>
      <c r="N4734" s="443"/>
      <c r="O4734" s="443"/>
      <c r="P4734" s="102"/>
      <c r="Z4734" s="143"/>
      <c r="AA4734" s="143"/>
      <c r="AB4734" s="143"/>
      <c r="AC4734" s="37"/>
    </row>
    <row r="4735" spans="1:29" s="129" customFormat="1">
      <c r="A4735" s="121"/>
      <c r="B4735" s="121"/>
      <c r="C4735" s="121"/>
      <c r="D4735" s="121"/>
      <c r="E4735" s="121"/>
      <c r="F4735" s="122"/>
      <c r="G4735" s="122"/>
      <c r="H4735" s="123"/>
      <c r="I4735" s="127"/>
      <c r="J4735" s="127"/>
      <c r="K4735" s="127"/>
      <c r="L4735" s="127"/>
      <c r="M4735" s="127"/>
      <c r="N4735" s="127"/>
      <c r="O4735" s="127"/>
      <c r="P4735" s="127"/>
      <c r="Q4735" s="102"/>
      <c r="R4735" s="102"/>
      <c r="S4735" s="102"/>
      <c r="T4735" s="102"/>
      <c r="U4735" s="102"/>
      <c r="V4735" s="127"/>
      <c r="W4735" s="127"/>
      <c r="X4735" s="127"/>
      <c r="Y4735" s="127"/>
      <c r="Z4735" s="143"/>
      <c r="AA4735" s="143"/>
      <c r="AB4735" s="143"/>
      <c r="AC4735" s="37"/>
    </row>
    <row r="4736" spans="1:29" ht="15" customHeight="1">
      <c r="A4736" s="422" t="s">
        <v>678</v>
      </c>
      <c r="B4736" s="422" t="s">
        <v>679</v>
      </c>
      <c r="C4736" s="422" t="s">
        <v>680</v>
      </c>
      <c r="D4736" s="422" t="s">
        <v>681</v>
      </c>
      <c r="E4736" s="422" t="s">
        <v>682</v>
      </c>
      <c r="F4736" s="423" t="s">
        <v>683</v>
      </c>
      <c r="G4736" s="423" t="s">
        <v>684</v>
      </c>
      <c r="H4736" s="138">
        <v>0.55000000000000004</v>
      </c>
      <c r="I4736" s="451">
        <v>0.25</v>
      </c>
      <c r="J4736" s="451"/>
      <c r="K4736" s="451"/>
      <c r="L4736" s="451"/>
      <c r="M4736" s="444">
        <v>0.1</v>
      </c>
      <c r="N4736" s="444"/>
      <c r="O4736" s="139">
        <v>0.1</v>
      </c>
      <c r="P4736" s="102"/>
      <c r="Z4736" s="143"/>
      <c r="AA4736" s="143"/>
      <c r="AB4736" s="143"/>
      <c r="AC4736" s="37"/>
    </row>
    <row r="4737" spans="1:29" ht="14.25" customHeight="1">
      <c r="A4737" s="422"/>
      <c r="B4737" s="422"/>
      <c r="C4737" s="422"/>
      <c r="D4737" s="422"/>
      <c r="E4737" s="422"/>
      <c r="F4737" s="422"/>
      <c r="G4737" s="422"/>
      <c r="H4737" s="445" t="s">
        <v>727</v>
      </c>
      <c r="I4737" s="452" t="s">
        <v>728</v>
      </c>
      <c r="J4737" s="452"/>
      <c r="K4737" s="452"/>
      <c r="L4737" s="452"/>
      <c r="M4737" s="446" t="s">
        <v>729</v>
      </c>
      <c r="N4737" s="446"/>
      <c r="O4737" s="447" t="s">
        <v>730</v>
      </c>
      <c r="P4737" s="102"/>
      <c r="Z4737" s="143"/>
      <c r="AA4737" s="143"/>
      <c r="AB4737" s="143"/>
      <c r="AC4737" s="37"/>
    </row>
    <row r="4738" spans="1:29" ht="67.5" customHeight="1">
      <c r="A4738" s="442" t="s">
        <v>1122</v>
      </c>
      <c r="B4738" s="525" t="s">
        <v>979</v>
      </c>
      <c r="C4738" s="428">
        <v>5</v>
      </c>
      <c r="D4738" s="428">
        <v>1</v>
      </c>
      <c r="E4738" s="474" t="s">
        <v>618</v>
      </c>
      <c r="F4738" s="429">
        <v>1200</v>
      </c>
      <c r="G4738" s="429">
        <f>D4738*F4738</f>
        <v>1200</v>
      </c>
      <c r="H4738" s="445"/>
      <c r="I4738" s="154" t="s">
        <v>732</v>
      </c>
      <c r="J4738" s="154" t="s">
        <v>800</v>
      </c>
      <c r="K4738" s="154" t="s">
        <v>734</v>
      </c>
      <c r="L4738" s="154" t="s">
        <v>735</v>
      </c>
      <c r="M4738" s="144" t="s">
        <v>736</v>
      </c>
      <c r="N4738" s="144" t="s">
        <v>737</v>
      </c>
      <c r="O4738" s="447"/>
      <c r="P4738" s="102"/>
      <c r="Z4738" s="143"/>
      <c r="AA4738" s="143"/>
      <c r="AB4738" s="143"/>
      <c r="AC4738" s="37"/>
    </row>
    <row r="4739" spans="1:29" ht="39" customHeight="1">
      <c r="A4739" s="442"/>
      <c r="B4739" s="525"/>
      <c r="C4739" s="525"/>
      <c r="D4739" s="525"/>
      <c r="E4739" s="525"/>
      <c r="F4739" s="525"/>
      <c r="G4739" s="525"/>
      <c r="H4739" s="525"/>
      <c r="I4739" s="153">
        <v>0.5</v>
      </c>
      <c r="J4739" s="153">
        <v>0.2</v>
      </c>
      <c r="K4739" s="153">
        <v>0.2</v>
      </c>
      <c r="L4739" s="153">
        <v>0.1</v>
      </c>
      <c r="M4739" s="144">
        <v>0.9</v>
      </c>
      <c r="N4739" s="144">
        <v>0.1</v>
      </c>
      <c r="O4739" s="447"/>
      <c r="P4739" s="102"/>
      <c r="Z4739" s="143"/>
      <c r="AA4739" s="143"/>
      <c r="AB4739" s="143"/>
      <c r="AC4739" s="37"/>
    </row>
    <row r="4740" spans="1:29">
      <c r="A4740" s="442"/>
      <c r="B4740" s="432" t="s">
        <v>762</v>
      </c>
      <c r="C4740" s="432"/>
      <c r="D4740" s="432"/>
      <c r="E4740" s="432"/>
      <c r="F4740" s="432"/>
      <c r="G4740" s="432"/>
      <c r="H4740" s="158">
        <v>1</v>
      </c>
      <c r="I4740" s="290">
        <v>1</v>
      </c>
      <c r="J4740" s="115"/>
      <c r="K4740" s="290">
        <v>1</v>
      </c>
      <c r="L4740" s="149"/>
      <c r="M4740" s="149"/>
      <c r="N4740" s="149"/>
      <c r="O4740" s="149"/>
      <c r="P4740" s="102"/>
      <c r="Z4740" s="143"/>
      <c r="AA4740" s="143"/>
      <c r="AB4740" s="143"/>
      <c r="AC4740" s="37"/>
    </row>
    <row r="4741" spans="1:29">
      <c r="A4741" s="442"/>
      <c r="B4741" s="433" t="s">
        <v>763</v>
      </c>
      <c r="C4741" s="433"/>
      <c r="D4741" s="433"/>
      <c r="E4741" s="433"/>
      <c r="F4741" s="433"/>
      <c r="G4741" s="433"/>
      <c r="H4741" s="246">
        <f>(H4740/D4738)*G4738*H4736</f>
        <v>660</v>
      </c>
      <c r="I4741" s="246">
        <f>(I4740/D4738)*G4738*I4736*I4739</f>
        <v>150</v>
      </c>
      <c r="J4741" s="115"/>
      <c r="K4741" s="246">
        <f>(K4740/D4738)*G4738*I4736*K4739</f>
        <v>60</v>
      </c>
      <c r="L4741" s="149"/>
      <c r="M4741" s="149"/>
      <c r="N4741" s="149"/>
      <c r="O4741" s="149"/>
      <c r="P4741" s="102"/>
      <c r="Z4741" s="143"/>
      <c r="AA4741" s="143"/>
      <c r="AB4741" s="143"/>
      <c r="AC4741" s="37"/>
    </row>
    <row r="4742" spans="1:29">
      <c r="A4742" s="442"/>
      <c r="B4742" s="432" t="s">
        <v>766</v>
      </c>
      <c r="C4742" s="432"/>
      <c r="D4742" s="432"/>
      <c r="E4742" s="432"/>
      <c r="F4742" s="432"/>
      <c r="G4742" s="432"/>
      <c r="H4742" s="115"/>
      <c r="I4742" s="115"/>
      <c r="J4742" s="290">
        <v>1</v>
      </c>
      <c r="K4742" s="149"/>
      <c r="L4742" s="149"/>
      <c r="M4742" s="149"/>
      <c r="N4742" s="149"/>
      <c r="O4742" s="149"/>
      <c r="P4742" s="102"/>
      <c r="Z4742" s="143"/>
      <c r="AA4742" s="143"/>
      <c r="AB4742" s="143"/>
      <c r="AC4742" s="37"/>
    </row>
    <row r="4743" spans="1:29">
      <c r="A4743" s="442"/>
      <c r="B4743" s="433" t="s">
        <v>767</v>
      </c>
      <c r="C4743" s="433"/>
      <c r="D4743" s="433"/>
      <c r="E4743" s="433"/>
      <c r="F4743" s="433"/>
      <c r="G4743" s="433"/>
      <c r="H4743" s="115"/>
      <c r="I4743" s="115"/>
      <c r="J4743" s="246">
        <f>(J4742/D4738)*G4738*I4736*J4739</f>
        <v>60</v>
      </c>
      <c r="K4743" s="149"/>
      <c r="L4743" s="149"/>
      <c r="M4743" s="149"/>
      <c r="N4743" s="149"/>
      <c r="O4743" s="149"/>
      <c r="P4743" s="102"/>
      <c r="Z4743" s="143"/>
      <c r="AA4743" s="143"/>
      <c r="AB4743" s="143"/>
      <c r="AC4743" s="37"/>
    </row>
    <row r="4744" spans="1:29">
      <c r="A4744" s="442"/>
      <c r="B4744" s="432" t="s">
        <v>744</v>
      </c>
      <c r="C4744" s="432"/>
      <c r="D4744" s="432"/>
      <c r="E4744" s="432"/>
      <c r="F4744" s="432"/>
      <c r="G4744" s="432"/>
      <c r="H4744" s="115"/>
      <c r="I4744" s="115"/>
      <c r="J4744" s="115"/>
      <c r="K4744" s="115"/>
      <c r="L4744" s="290">
        <v>1</v>
      </c>
      <c r="M4744" s="149"/>
      <c r="N4744" s="149"/>
      <c r="O4744" s="149"/>
      <c r="P4744" s="102"/>
      <c r="Z4744" s="143"/>
      <c r="AA4744" s="143"/>
      <c r="AB4744" s="143"/>
      <c r="AC4744" s="37"/>
    </row>
    <row r="4745" spans="1:29">
      <c r="A4745" s="442"/>
      <c r="B4745" s="433" t="s">
        <v>745</v>
      </c>
      <c r="C4745" s="433"/>
      <c r="D4745" s="433"/>
      <c r="E4745" s="433"/>
      <c r="F4745" s="433"/>
      <c r="G4745" s="433"/>
      <c r="H4745" s="115"/>
      <c r="I4745" s="115"/>
      <c r="J4745" s="115"/>
      <c r="K4745" s="115"/>
      <c r="L4745" s="246">
        <f>(L4744/D4738)*I4736*L4739*G4738</f>
        <v>30</v>
      </c>
      <c r="M4745" s="149"/>
      <c r="N4745" s="149"/>
      <c r="O4745" s="149"/>
      <c r="P4745" s="102"/>
      <c r="Z4745" s="143"/>
      <c r="AA4745" s="143"/>
      <c r="AB4745" s="143"/>
      <c r="AC4745" s="37"/>
    </row>
    <row r="4746" spans="1:29">
      <c r="A4746" s="442"/>
      <c r="B4746" s="448" t="s">
        <v>720</v>
      </c>
      <c r="C4746" s="448"/>
      <c r="D4746" s="448"/>
      <c r="E4746" s="448"/>
      <c r="F4746" s="448"/>
      <c r="G4746" s="448"/>
      <c r="H4746" s="152">
        <f t="shared" ref="H4746:O4747" si="301">H4740+H4742+H4744</f>
        <v>1</v>
      </c>
      <c r="I4746" s="152">
        <f t="shared" si="301"/>
        <v>1</v>
      </c>
      <c r="J4746" s="152">
        <f t="shared" si="301"/>
        <v>1</v>
      </c>
      <c r="K4746" s="152">
        <f t="shared" si="301"/>
        <v>1</v>
      </c>
      <c r="L4746" s="152">
        <f t="shared" si="301"/>
        <v>1</v>
      </c>
      <c r="M4746" s="152">
        <f t="shared" si="301"/>
        <v>0</v>
      </c>
      <c r="N4746" s="152">
        <f t="shared" si="301"/>
        <v>0</v>
      </c>
      <c r="O4746" s="152">
        <f t="shared" si="301"/>
        <v>0</v>
      </c>
      <c r="P4746" s="102"/>
      <c r="Z4746" s="143"/>
      <c r="AA4746" s="143"/>
      <c r="AB4746" s="143"/>
      <c r="AC4746" s="37"/>
    </row>
    <row r="4747" spans="1:29">
      <c r="A4747" s="442"/>
      <c r="B4747" s="439" t="s">
        <v>695</v>
      </c>
      <c r="C4747" s="439"/>
      <c r="D4747" s="439"/>
      <c r="E4747" s="439"/>
      <c r="F4747" s="439"/>
      <c r="G4747" s="439"/>
      <c r="H4747" s="117">
        <f t="shared" si="301"/>
        <v>660</v>
      </c>
      <c r="I4747" s="117">
        <f t="shared" si="301"/>
        <v>150</v>
      </c>
      <c r="J4747" s="117">
        <f t="shared" si="301"/>
        <v>60</v>
      </c>
      <c r="K4747" s="117">
        <f t="shared" si="301"/>
        <v>60</v>
      </c>
      <c r="L4747" s="117">
        <f t="shared" si="301"/>
        <v>30</v>
      </c>
      <c r="M4747" s="117">
        <f t="shared" si="301"/>
        <v>0</v>
      </c>
      <c r="N4747" s="117">
        <f t="shared" si="301"/>
        <v>0</v>
      </c>
      <c r="O4747" s="117">
        <f t="shared" si="301"/>
        <v>0</v>
      </c>
      <c r="P4747" s="102"/>
      <c r="Z4747" s="143"/>
      <c r="AA4747" s="143"/>
      <c r="AB4747" s="143"/>
      <c r="AC4747" s="37"/>
    </row>
    <row r="4748" spans="1:29">
      <c r="A4748" s="442"/>
      <c r="B4748" s="449" t="s">
        <v>746</v>
      </c>
      <c r="C4748" s="449"/>
      <c r="D4748" s="449"/>
      <c r="E4748" s="449"/>
      <c r="F4748" s="449"/>
      <c r="G4748" s="449"/>
      <c r="H4748" s="440">
        <f>H4747</f>
        <v>660</v>
      </c>
      <c r="I4748" s="440"/>
      <c r="J4748" s="440"/>
      <c r="K4748" s="440"/>
      <c r="L4748" s="440"/>
      <c r="M4748" s="440"/>
      <c r="N4748" s="440"/>
      <c r="O4748" s="440"/>
      <c r="P4748" s="102"/>
      <c r="Z4748" s="143"/>
      <c r="AA4748" s="143"/>
      <c r="AB4748" s="143"/>
      <c r="AC4748" s="37"/>
    </row>
    <row r="4749" spans="1:29">
      <c r="A4749" s="442"/>
      <c r="B4749" s="449" t="s">
        <v>747</v>
      </c>
      <c r="C4749" s="449"/>
      <c r="D4749" s="449"/>
      <c r="E4749" s="449"/>
      <c r="F4749" s="449"/>
      <c r="G4749" s="449"/>
      <c r="H4749" s="440">
        <f>SUM(I4747:M4747)</f>
        <v>300</v>
      </c>
      <c r="I4749" s="440"/>
      <c r="J4749" s="440"/>
      <c r="K4749" s="440"/>
      <c r="L4749" s="440"/>
      <c r="M4749" s="440"/>
      <c r="N4749" s="440"/>
      <c r="O4749" s="440"/>
      <c r="P4749" s="102"/>
      <c r="Z4749" s="143"/>
      <c r="AA4749" s="143"/>
      <c r="AB4749" s="143"/>
      <c r="AC4749" s="37"/>
    </row>
    <row r="4750" spans="1:29">
      <c r="A4750" s="442"/>
      <c r="B4750" s="449" t="s">
        <v>748</v>
      </c>
      <c r="C4750" s="449"/>
      <c r="D4750" s="449"/>
      <c r="E4750" s="449"/>
      <c r="F4750" s="449"/>
      <c r="G4750" s="449"/>
      <c r="H4750" s="440">
        <f>SUM(N4746:P4746)</f>
        <v>0</v>
      </c>
      <c r="I4750" s="440"/>
      <c r="J4750" s="440"/>
      <c r="K4750" s="440"/>
      <c r="L4750" s="440"/>
      <c r="M4750" s="440"/>
      <c r="N4750" s="440"/>
      <c r="O4750" s="440"/>
      <c r="P4750" s="102"/>
      <c r="Z4750" s="143"/>
      <c r="AA4750" s="143"/>
      <c r="AB4750" s="143"/>
      <c r="AC4750" s="37"/>
    </row>
    <row r="4751" spans="1:29">
      <c r="A4751" s="442"/>
      <c r="B4751" s="439" t="s">
        <v>721</v>
      </c>
      <c r="C4751" s="439"/>
      <c r="D4751" s="439"/>
      <c r="E4751" s="439"/>
      <c r="F4751" s="439"/>
      <c r="G4751" s="439"/>
      <c r="H4751" s="440">
        <f>SUM(H4748:P4750)</f>
        <v>960</v>
      </c>
      <c r="I4751" s="440"/>
      <c r="J4751" s="440"/>
      <c r="K4751" s="440"/>
      <c r="L4751" s="440"/>
      <c r="M4751" s="440"/>
      <c r="N4751" s="440"/>
      <c r="O4751" s="440"/>
      <c r="P4751" s="102"/>
      <c r="Z4751" s="143"/>
      <c r="AA4751" s="143"/>
      <c r="AB4751" s="143"/>
      <c r="AC4751" s="37"/>
    </row>
    <row r="4752" spans="1:29">
      <c r="A4752" s="442"/>
      <c r="B4752" s="450" t="s">
        <v>749</v>
      </c>
      <c r="C4752" s="450"/>
      <c r="D4752" s="450"/>
      <c r="E4752" s="450"/>
      <c r="F4752" s="450"/>
      <c r="G4752" s="450"/>
      <c r="H4752" s="443">
        <f>H4751/G4738</f>
        <v>0.8</v>
      </c>
      <c r="I4752" s="443"/>
      <c r="J4752" s="443"/>
      <c r="K4752" s="443"/>
      <c r="L4752" s="443"/>
      <c r="M4752" s="443"/>
      <c r="N4752" s="443"/>
      <c r="O4752" s="443"/>
      <c r="P4752" s="102"/>
      <c r="Z4752" s="143"/>
      <c r="AA4752" s="143"/>
      <c r="AB4752" s="143"/>
      <c r="AC4752" s="37"/>
    </row>
    <row r="4753" spans="1:29" s="129" customFormat="1">
      <c r="A4753" s="121"/>
      <c r="B4753" s="121"/>
      <c r="C4753" s="121"/>
      <c r="D4753" s="121"/>
      <c r="E4753" s="121"/>
      <c r="F4753" s="122"/>
      <c r="G4753" s="122"/>
      <c r="H4753" s="123"/>
      <c r="I4753" s="127"/>
      <c r="J4753" s="127"/>
      <c r="K4753" s="127"/>
      <c r="L4753" s="127"/>
      <c r="M4753" s="127"/>
      <c r="N4753" s="127"/>
      <c r="O4753" s="127"/>
      <c r="P4753" s="127"/>
      <c r="Q4753" s="127"/>
      <c r="R4753" s="127"/>
      <c r="S4753" s="127"/>
      <c r="T4753" s="127"/>
      <c r="U4753" s="127"/>
      <c r="V4753" s="127"/>
      <c r="W4753" s="127"/>
      <c r="X4753" s="127"/>
      <c r="Y4753" s="127"/>
      <c r="Z4753" s="143"/>
      <c r="AA4753" s="143"/>
      <c r="AB4753" s="143"/>
      <c r="AC4753" s="37"/>
    </row>
    <row r="4754" spans="1:29" ht="15" customHeight="1">
      <c r="A4754" s="422" t="s">
        <v>678</v>
      </c>
      <c r="B4754" s="422" t="s">
        <v>679</v>
      </c>
      <c r="C4754" s="422" t="s">
        <v>680</v>
      </c>
      <c r="D4754" s="422" t="s">
        <v>681</v>
      </c>
      <c r="E4754" s="422" t="s">
        <v>682</v>
      </c>
      <c r="F4754" s="423" t="s">
        <v>683</v>
      </c>
      <c r="G4754" s="423" t="s">
        <v>684</v>
      </c>
      <c r="H4754" s="138">
        <v>0.55000000000000004</v>
      </c>
      <c r="I4754" s="451">
        <v>0.25</v>
      </c>
      <c r="J4754" s="451"/>
      <c r="K4754" s="451"/>
      <c r="L4754" s="451"/>
      <c r="M4754" s="444">
        <v>0.1</v>
      </c>
      <c r="N4754" s="444"/>
      <c r="O4754" s="139">
        <v>0.1</v>
      </c>
      <c r="P4754" s="102"/>
      <c r="Z4754" s="143"/>
      <c r="AA4754" s="143"/>
      <c r="AB4754" s="143"/>
      <c r="AC4754" s="37"/>
    </row>
    <row r="4755" spans="1:29" ht="14.25" customHeight="1">
      <c r="A4755" s="422"/>
      <c r="B4755" s="422"/>
      <c r="C4755" s="422"/>
      <c r="D4755" s="422"/>
      <c r="E4755" s="422"/>
      <c r="F4755" s="422"/>
      <c r="G4755" s="422"/>
      <c r="H4755" s="445" t="s">
        <v>727</v>
      </c>
      <c r="I4755" s="452" t="s">
        <v>728</v>
      </c>
      <c r="J4755" s="452"/>
      <c r="K4755" s="452"/>
      <c r="L4755" s="452"/>
      <c r="M4755" s="446" t="s">
        <v>729</v>
      </c>
      <c r="N4755" s="446"/>
      <c r="O4755" s="447" t="s">
        <v>730</v>
      </c>
      <c r="P4755" s="102"/>
      <c r="Z4755" s="143"/>
      <c r="AA4755" s="143"/>
      <c r="AB4755" s="143"/>
      <c r="AC4755" s="37"/>
    </row>
    <row r="4756" spans="1:29" ht="67.5" customHeight="1">
      <c r="A4756" s="442" t="s">
        <v>1123</v>
      </c>
      <c r="B4756" s="525" t="s">
        <v>978</v>
      </c>
      <c r="C4756" s="428">
        <v>0</v>
      </c>
      <c r="D4756" s="428">
        <v>1</v>
      </c>
      <c r="E4756" s="474" t="s">
        <v>618</v>
      </c>
      <c r="F4756" s="429">
        <v>160</v>
      </c>
      <c r="G4756" s="429">
        <f>D4756*F4756</f>
        <v>160</v>
      </c>
      <c r="H4756" s="445"/>
      <c r="I4756" s="154" t="s">
        <v>732</v>
      </c>
      <c r="J4756" s="154" t="s">
        <v>800</v>
      </c>
      <c r="K4756" s="154" t="s">
        <v>734</v>
      </c>
      <c r="L4756" s="154" t="s">
        <v>735</v>
      </c>
      <c r="M4756" s="144" t="s">
        <v>736</v>
      </c>
      <c r="N4756" s="144" t="s">
        <v>737</v>
      </c>
      <c r="O4756" s="447"/>
      <c r="P4756" s="102"/>
      <c r="Z4756" s="143"/>
      <c r="AA4756" s="143"/>
      <c r="AB4756" s="143"/>
      <c r="AC4756" s="37"/>
    </row>
    <row r="4757" spans="1:29" ht="39" customHeight="1">
      <c r="A4757" s="442"/>
      <c r="B4757" s="525"/>
      <c r="C4757" s="525"/>
      <c r="D4757" s="525"/>
      <c r="E4757" s="525"/>
      <c r="F4757" s="525"/>
      <c r="G4757" s="525"/>
      <c r="H4757" s="525"/>
      <c r="I4757" s="153">
        <v>0.5</v>
      </c>
      <c r="J4757" s="153">
        <v>0.2</v>
      </c>
      <c r="K4757" s="153">
        <v>0.2</v>
      </c>
      <c r="L4757" s="153">
        <v>0.1</v>
      </c>
      <c r="M4757" s="144">
        <v>0.9</v>
      </c>
      <c r="N4757" s="144">
        <v>0.1</v>
      </c>
      <c r="O4757" s="447"/>
      <c r="P4757" s="102"/>
      <c r="Z4757" s="143"/>
      <c r="AA4757" s="143"/>
      <c r="AB4757" s="143"/>
      <c r="AC4757" s="37"/>
    </row>
    <row r="4758" spans="1:29">
      <c r="A4758" s="442"/>
      <c r="B4758" s="432" t="s">
        <v>742</v>
      </c>
      <c r="C4758" s="432"/>
      <c r="D4758" s="432"/>
      <c r="E4758" s="432"/>
      <c r="F4758" s="432"/>
      <c r="G4758" s="432"/>
      <c r="H4758" s="158">
        <v>1</v>
      </c>
      <c r="I4758" s="149"/>
      <c r="J4758" s="149"/>
      <c r="K4758" s="149"/>
      <c r="L4758" s="149"/>
      <c r="M4758" s="149"/>
      <c r="N4758" s="149"/>
      <c r="O4758" s="149"/>
      <c r="P4758" s="102"/>
      <c r="Z4758" s="143"/>
      <c r="AA4758" s="143"/>
      <c r="AB4758" s="143"/>
      <c r="AC4758" s="37"/>
    </row>
    <row r="4759" spans="1:29">
      <c r="A4759" s="442"/>
      <c r="B4759" s="433" t="s">
        <v>743</v>
      </c>
      <c r="C4759" s="433"/>
      <c r="D4759" s="433"/>
      <c r="E4759" s="433"/>
      <c r="F4759" s="433"/>
      <c r="G4759" s="433"/>
      <c r="H4759" s="246">
        <f>(H4758/D4756)*G4756*H4754</f>
        <v>88</v>
      </c>
      <c r="I4759" s="149"/>
      <c r="J4759" s="149"/>
      <c r="K4759" s="149"/>
      <c r="L4759" s="149"/>
      <c r="M4759" s="149"/>
      <c r="N4759" s="149"/>
      <c r="O4759" s="149"/>
      <c r="P4759" s="102"/>
      <c r="Z4759" s="143"/>
      <c r="AA4759" s="143"/>
      <c r="AB4759" s="143"/>
      <c r="AC4759" s="37"/>
    </row>
    <row r="4760" spans="1:29">
      <c r="A4760" s="442"/>
      <c r="B4760" s="432" t="s">
        <v>766</v>
      </c>
      <c r="C4760" s="432"/>
      <c r="D4760" s="432"/>
      <c r="E4760" s="432"/>
      <c r="F4760" s="432"/>
      <c r="G4760" s="432"/>
      <c r="H4760" s="115"/>
      <c r="I4760" s="290">
        <v>1</v>
      </c>
      <c r="J4760" s="290">
        <v>1</v>
      </c>
      <c r="K4760" s="290">
        <v>1</v>
      </c>
      <c r="L4760" s="290">
        <v>1</v>
      </c>
      <c r="M4760" s="149"/>
      <c r="N4760" s="149"/>
      <c r="O4760" s="149"/>
      <c r="P4760" s="102"/>
      <c r="Z4760" s="143"/>
      <c r="AA4760" s="143"/>
      <c r="AB4760" s="143"/>
      <c r="AC4760" s="37"/>
    </row>
    <row r="4761" spans="1:29">
      <c r="A4761" s="442"/>
      <c r="B4761" s="433" t="s">
        <v>767</v>
      </c>
      <c r="C4761" s="433"/>
      <c r="D4761" s="433"/>
      <c r="E4761" s="433"/>
      <c r="F4761" s="433"/>
      <c r="G4761" s="433"/>
      <c r="H4761" s="115"/>
      <c r="I4761" s="246">
        <f>(I4760/D4756)*G4756*I4754*I4757</f>
        <v>20</v>
      </c>
      <c r="J4761" s="246">
        <f>(J4760/D4756)*G4756*I4754*J4757</f>
        <v>8</v>
      </c>
      <c r="K4761" s="246">
        <f>(K4760/D4756)*G4756*I4754*K4757</f>
        <v>8</v>
      </c>
      <c r="L4761" s="246">
        <f>(L4760/D4756)*G4756*I4754*L4757</f>
        <v>4</v>
      </c>
      <c r="M4761" s="149"/>
      <c r="N4761" s="149"/>
      <c r="O4761" s="149"/>
      <c r="P4761" s="102"/>
      <c r="Z4761" s="143"/>
      <c r="AA4761" s="143"/>
      <c r="AB4761" s="143"/>
      <c r="AC4761" s="37"/>
    </row>
    <row r="4762" spans="1:29">
      <c r="A4762" s="442"/>
      <c r="B4762" s="432"/>
      <c r="C4762" s="432"/>
      <c r="D4762" s="432"/>
      <c r="E4762" s="432"/>
      <c r="F4762" s="432"/>
      <c r="G4762" s="432"/>
      <c r="H4762" s="149"/>
      <c r="I4762" s="149"/>
      <c r="J4762" s="149"/>
      <c r="K4762" s="149"/>
      <c r="L4762" s="149"/>
      <c r="M4762" s="149"/>
      <c r="N4762" s="149"/>
      <c r="O4762" s="149"/>
      <c r="P4762" s="102"/>
      <c r="Z4762" s="143"/>
      <c r="AA4762" s="143"/>
      <c r="AB4762" s="143"/>
      <c r="AC4762" s="37"/>
    </row>
    <row r="4763" spans="1:29">
      <c r="A4763" s="442"/>
      <c r="B4763" s="433"/>
      <c r="C4763" s="433"/>
      <c r="D4763" s="433"/>
      <c r="E4763" s="433"/>
      <c r="F4763" s="433"/>
      <c r="G4763" s="433"/>
      <c r="H4763" s="149"/>
      <c r="I4763" s="149"/>
      <c r="J4763" s="149"/>
      <c r="K4763" s="149"/>
      <c r="L4763" s="149"/>
      <c r="M4763" s="149"/>
      <c r="N4763" s="149"/>
      <c r="O4763" s="149"/>
      <c r="P4763" s="102"/>
      <c r="Z4763" s="143"/>
      <c r="AA4763" s="143"/>
      <c r="AB4763" s="143"/>
      <c r="AC4763" s="37"/>
    </row>
    <row r="4764" spans="1:29">
      <c r="A4764" s="442"/>
      <c r="B4764" s="432"/>
      <c r="C4764" s="432"/>
      <c r="D4764" s="432"/>
      <c r="E4764" s="432"/>
      <c r="F4764" s="432"/>
      <c r="G4764" s="432"/>
      <c r="H4764" s="149"/>
      <c r="I4764" s="149"/>
      <c r="J4764" s="149"/>
      <c r="K4764" s="149"/>
      <c r="L4764" s="149"/>
      <c r="M4764" s="149"/>
      <c r="N4764" s="149"/>
      <c r="O4764" s="149"/>
      <c r="P4764" s="102"/>
      <c r="Z4764" s="143"/>
      <c r="AA4764" s="143"/>
      <c r="AB4764" s="143"/>
      <c r="AC4764" s="37"/>
    </row>
    <row r="4765" spans="1:29">
      <c r="A4765" s="442"/>
      <c r="B4765" s="433"/>
      <c r="C4765" s="433"/>
      <c r="D4765" s="433"/>
      <c r="E4765" s="433"/>
      <c r="F4765" s="433"/>
      <c r="G4765" s="433"/>
      <c r="H4765" s="149"/>
      <c r="I4765" s="149"/>
      <c r="J4765" s="149"/>
      <c r="K4765" s="149"/>
      <c r="L4765" s="149"/>
      <c r="M4765" s="149"/>
      <c r="N4765" s="149"/>
      <c r="O4765" s="149"/>
      <c r="P4765" s="102"/>
      <c r="Z4765" s="143"/>
      <c r="AA4765" s="143"/>
      <c r="AB4765" s="143"/>
      <c r="AC4765" s="37"/>
    </row>
    <row r="4766" spans="1:29">
      <c r="A4766" s="442"/>
      <c r="B4766" s="432"/>
      <c r="C4766" s="432"/>
      <c r="D4766" s="432"/>
      <c r="E4766" s="432"/>
      <c r="F4766" s="432"/>
      <c r="G4766" s="432"/>
      <c r="H4766" s="149"/>
      <c r="I4766" s="149"/>
      <c r="J4766" s="149"/>
      <c r="K4766" s="149"/>
      <c r="L4766" s="149"/>
      <c r="M4766" s="149"/>
      <c r="N4766" s="149"/>
      <c r="O4766" s="149"/>
      <c r="P4766" s="102"/>
      <c r="Z4766" s="143"/>
      <c r="AA4766" s="143"/>
      <c r="AB4766" s="143"/>
      <c r="AC4766" s="37"/>
    </row>
    <row r="4767" spans="1:29">
      <c r="A4767" s="442"/>
      <c r="B4767" s="433"/>
      <c r="C4767" s="433"/>
      <c r="D4767" s="433"/>
      <c r="E4767" s="433"/>
      <c r="F4767" s="433"/>
      <c r="G4767" s="433"/>
      <c r="H4767" s="149"/>
      <c r="I4767" s="149"/>
      <c r="J4767" s="149"/>
      <c r="K4767" s="149"/>
      <c r="L4767" s="149"/>
      <c r="M4767" s="149"/>
      <c r="N4767" s="149"/>
      <c r="O4767" s="149"/>
      <c r="P4767" s="102"/>
      <c r="Z4767" s="143"/>
      <c r="AA4767" s="143"/>
      <c r="AB4767" s="143"/>
      <c r="AC4767" s="37"/>
    </row>
    <row r="4768" spans="1:29">
      <c r="A4768" s="442"/>
      <c r="B4768" s="448" t="s">
        <v>720</v>
      </c>
      <c r="C4768" s="448"/>
      <c r="D4768" s="448"/>
      <c r="E4768" s="448"/>
      <c r="F4768" s="448"/>
      <c r="G4768" s="448"/>
      <c r="H4768" s="152">
        <f t="shared" ref="H4768:O4769" si="302">H4758+H4760+H4762+H4764+H4766</f>
        <v>1</v>
      </c>
      <c r="I4768" s="152">
        <f t="shared" si="302"/>
        <v>1</v>
      </c>
      <c r="J4768" s="152">
        <f t="shared" si="302"/>
        <v>1</v>
      </c>
      <c r="K4768" s="152">
        <f t="shared" si="302"/>
        <v>1</v>
      </c>
      <c r="L4768" s="152">
        <f t="shared" si="302"/>
        <v>1</v>
      </c>
      <c r="M4768" s="152">
        <f t="shared" si="302"/>
        <v>0</v>
      </c>
      <c r="N4768" s="152">
        <f t="shared" si="302"/>
        <v>0</v>
      </c>
      <c r="O4768" s="152">
        <f t="shared" si="302"/>
        <v>0</v>
      </c>
      <c r="P4768" s="102"/>
      <c r="Z4768" s="143"/>
      <c r="AA4768" s="143"/>
      <c r="AB4768" s="143"/>
      <c r="AC4768" s="37"/>
    </row>
    <row r="4769" spans="1:29">
      <c r="A4769" s="442"/>
      <c r="B4769" s="439" t="s">
        <v>695</v>
      </c>
      <c r="C4769" s="439"/>
      <c r="D4769" s="439"/>
      <c r="E4769" s="439"/>
      <c r="F4769" s="439"/>
      <c r="G4769" s="439"/>
      <c r="H4769" s="117">
        <f t="shared" si="302"/>
        <v>88</v>
      </c>
      <c r="I4769" s="117">
        <f t="shared" si="302"/>
        <v>20</v>
      </c>
      <c r="J4769" s="117">
        <f t="shared" si="302"/>
        <v>8</v>
      </c>
      <c r="K4769" s="117">
        <f t="shared" si="302"/>
        <v>8</v>
      </c>
      <c r="L4769" s="117">
        <f t="shared" si="302"/>
        <v>4</v>
      </c>
      <c r="M4769" s="117">
        <f t="shared" si="302"/>
        <v>0</v>
      </c>
      <c r="N4769" s="117">
        <f t="shared" si="302"/>
        <v>0</v>
      </c>
      <c r="O4769" s="117">
        <f t="shared" si="302"/>
        <v>0</v>
      </c>
      <c r="P4769" s="102"/>
      <c r="U4769" s="141"/>
      <c r="Z4769" s="143"/>
      <c r="AA4769" s="143"/>
      <c r="AB4769" s="143"/>
      <c r="AC4769" s="37"/>
    </row>
    <row r="4770" spans="1:29">
      <c r="A4770" s="442"/>
      <c r="B4770" s="449" t="s">
        <v>746</v>
      </c>
      <c r="C4770" s="449"/>
      <c r="D4770" s="449"/>
      <c r="E4770" s="449"/>
      <c r="F4770" s="449"/>
      <c r="G4770" s="449"/>
      <c r="H4770" s="440">
        <f>H4769</f>
        <v>88</v>
      </c>
      <c r="I4770" s="440"/>
      <c r="J4770" s="440"/>
      <c r="K4770" s="440"/>
      <c r="L4770" s="440"/>
      <c r="M4770" s="440"/>
      <c r="N4770" s="440"/>
      <c r="O4770" s="440"/>
      <c r="P4770" s="102"/>
      <c r="Z4770" s="143"/>
      <c r="AA4770" s="143"/>
      <c r="AB4770" s="143"/>
      <c r="AC4770" s="37"/>
    </row>
    <row r="4771" spans="1:29">
      <c r="A4771" s="442"/>
      <c r="B4771" s="449" t="s">
        <v>747</v>
      </c>
      <c r="C4771" s="449"/>
      <c r="D4771" s="449"/>
      <c r="E4771" s="449"/>
      <c r="F4771" s="449"/>
      <c r="G4771" s="449"/>
      <c r="H4771" s="440">
        <f>SUM(I4769:M4769)</f>
        <v>40</v>
      </c>
      <c r="I4771" s="440"/>
      <c r="J4771" s="440"/>
      <c r="K4771" s="440"/>
      <c r="L4771" s="440"/>
      <c r="M4771" s="440"/>
      <c r="N4771" s="440"/>
      <c r="O4771" s="440"/>
      <c r="P4771" s="102"/>
      <c r="Z4771" s="143"/>
      <c r="AA4771" s="143"/>
      <c r="AB4771" s="143"/>
      <c r="AC4771" s="37"/>
    </row>
    <row r="4772" spans="1:29">
      <c r="A4772" s="442"/>
      <c r="B4772" s="449" t="s">
        <v>748</v>
      </c>
      <c r="C4772" s="449"/>
      <c r="D4772" s="449"/>
      <c r="E4772" s="449"/>
      <c r="F4772" s="449"/>
      <c r="G4772" s="449"/>
      <c r="H4772" s="440">
        <f>SUM(N4768:P4768)</f>
        <v>0</v>
      </c>
      <c r="I4772" s="440"/>
      <c r="J4772" s="440"/>
      <c r="K4772" s="440"/>
      <c r="L4772" s="440"/>
      <c r="M4772" s="440"/>
      <c r="N4772" s="440"/>
      <c r="O4772" s="440"/>
      <c r="P4772" s="102"/>
      <c r="Z4772" s="143"/>
      <c r="AA4772" s="143"/>
      <c r="AB4772" s="143"/>
      <c r="AC4772" s="37"/>
    </row>
    <row r="4773" spans="1:29">
      <c r="A4773" s="442"/>
      <c r="B4773" s="439" t="s">
        <v>721</v>
      </c>
      <c r="C4773" s="439"/>
      <c r="D4773" s="439"/>
      <c r="E4773" s="439"/>
      <c r="F4773" s="439"/>
      <c r="G4773" s="439"/>
      <c r="H4773" s="440">
        <f>SUM(H4770:P4772)</f>
        <v>128</v>
      </c>
      <c r="I4773" s="440"/>
      <c r="J4773" s="440"/>
      <c r="K4773" s="440"/>
      <c r="L4773" s="440"/>
      <c r="M4773" s="440"/>
      <c r="N4773" s="440"/>
      <c r="O4773" s="440"/>
      <c r="P4773" s="102"/>
      <c r="Z4773" s="143"/>
      <c r="AA4773" s="143"/>
      <c r="AB4773" s="143"/>
      <c r="AC4773" s="37"/>
    </row>
    <row r="4774" spans="1:29">
      <c r="A4774" s="442"/>
      <c r="B4774" s="450" t="s">
        <v>749</v>
      </c>
      <c r="C4774" s="450"/>
      <c r="D4774" s="450"/>
      <c r="E4774" s="450"/>
      <c r="F4774" s="450"/>
      <c r="G4774" s="450"/>
      <c r="H4774" s="443">
        <f>H4773/G4756</f>
        <v>0.8</v>
      </c>
      <c r="I4774" s="443"/>
      <c r="J4774" s="443"/>
      <c r="K4774" s="443"/>
      <c r="L4774" s="443"/>
      <c r="M4774" s="443"/>
      <c r="N4774" s="443"/>
      <c r="O4774" s="443"/>
      <c r="P4774" s="102"/>
      <c r="Z4774" s="143"/>
      <c r="AA4774" s="143"/>
      <c r="AB4774" s="143"/>
      <c r="AC4774" s="37"/>
    </row>
    <row r="4775" spans="1:29" s="129" customFormat="1">
      <c r="A4775" s="121"/>
      <c r="B4775" s="121"/>
      <c r="C4775" s="121"/>
      <c r="D4775" s="121"/>
      <c r="E4775" s="121"/>
      <c r="F4775" s="122"/>
      <c r="G4775" s="122"/>
      <c r="H4775" s="123"/>
      <c r="I4775" s="124"/>
      <c r="J4775" s="124"/>
      <c r="K4775" s="124"/>
      <c r="L4775" s="125"/>
      <c r="M4775" s="125"/>
      <c r="N4775" s="127"/>
      <c r="O4775" s="127"/>
      <c r="P4775" s="127"/>
      <c r="Q4775" s="127"/>
      <c r="R4775" s="127"/>
      <c r="S4775" s="127"/>
      <c r="T4775" s="127"/>
      <c r="U4775" s="127"/>
      <c r="V4775" s="127"/>
      <c r="W4775" s="127"/>
      <c r="X4775" s="127"/>
      <c r="Y4775" s="127"/>
      <c r="Z4775" s="143"/>
      <c r="AA4775" s="143"/>
      <c r="AB4775" s="143"/>
      <c r="AC4775" s="37"/>
    </row>
    <row r="4776" spans="1:29" ht="15" customHeight="1">
      <c r="A4776" s="422" t="s">
        <v>678</v>
      </c>
      <c r="B4776" s="422" t="s">
        <v>679</v>
      </c>
      <c r="C4776" s="422" t="s">
        <v>680</v>
      </c>
      <c r="D4776" s="422" t="s">
        <v>681</v>
      </c>
      <c r="E4776" s="422" t="s">
        <v>682</v>
      </c>
      <c r="F4776" s="423" t="s">
        <v>683</v>
      </c>
      <c r="G4776" s="423" t="s">
        <v>684</v>
      </c>
      <c r="H4776" s="138">
        <v>0.55000000000000004</v>
      </c>
      <c r="I4776" s="472">
        <v>0.25</v>
      </c>
      <c r="J4776" s="472"/>
      <c r="K4776" s="472"/>
      <c r="L4776" s="472"/>
      <c r="M4776" s="472"/>
      <c r="N4776" s="444">
        <v>0.1</v>
      </c>
      <c r="O4776" s="444"/>
      <c r="P4776" s="139">
        <v>0.1</v>
      </c>
      <c r="Z4776" s="143"/>
      <c r="AA4776" s="143"/>
      <c r="AB4776" s="143"/>
      <c r="AC4776" s="37"/>
    </row>
    <row r="4777" spans="1:29" ht="14.25" customHeight="1">
      <c r="A4777" s="422"/>
      <c r="B4777" s="422"/>
      <c r="C4777" s="422"/>
      <c r="D4777" s="422"/>
      <c r="E4777" s="422"/>
      <c r="F4777" s="422"/>
      <c r="G4777" s="422"/>
      <c r="H4777" s="445" t="s">
        <v>727</v>
      </c>
      <c r="I4777" s="452" t="s">
        <v>728</v>
      </c>
      <c r="J4777" s="452"/>
      <c r="K4777" s="452"/>
      <c r="L4777" s="452"/>
      <c r="M4777" s="452"/>
      <c r="N4777" s="446" t="s">
        <v>729</v>
      </c>
      <c r="O4777" s="446"/>
      <c r="P4777" s="447" t="s">
        <v>730</v>
      </c>
      <c r="Z4777" s="143"/>
      <c r="AA4777" s="143"/>
      <c r="AB4777" s="143"/>
      <c r="AC4777" s="37"/>
    </row>
    <row r="4778" spans="1:29" ht="83.25" customHeight="1">
      <c r="A4778" s="442" t="s">
        <v>1124</v>
      </c>
      <c r="B4778" s="427" t="s">
        <v>785</v>
      </c>
      <c r="C4778" s="428">
        <v>0</v>
      </c>
      <c r="D4778" s="428">
        <v>1</v>
      </c>
      <c r="E4778" s="427" t="s">
        <v>618</v>
      </c>
      <c r="F4778" s="429">
        <v>3200</v>
      </c>
      <c r="G4778" s="429">
        <f>D4778*F4778</f>
        <v>3200</v>
      </c>
      <c r="H4778" s="445"/>
      <c r="I4778" s="154" t="s">
        <v>784</v>
      </c>
      <c r="J4778" s="154" t="s">
        <v>733</v>
      </c>
      <c r="K4778" s="154" t="s">
        <v>756</v>
      </c>
      <c r="L4778" s="154" t="s">
        <v>757</v>
      </c>
      <c r="M4778" s="153" t="s">
        <v>735</v>
      </c>
      <c r="N4778" s="146" t="s">
        <v>736</v>
      </c>
      <c r="O4778" s="146" t="s">
        <v>737</v>
      </c>
      <c r="P4778" s="447"/>
      <c r="R4778" s="101"/>
      <c r="S4778" s="101"/>
      <c r="Z4778" s="143"/>
      <c r="AA4778" s="143"/>
      <c r="AB4778" s="143"/>
      <c r="AC4778" s="37"/>
    </row>
    <row r="4779" spans="1:29" ht="39" customHeight="1">
      <c r="A4779" s="442"/>
      <c r="B4779" s="427"/>
      <c r="C4779" s="427"/>
      <c r="D4779" s="427"/>
      <c r="E4779" s="427"/>
      <c r="F4779" s="427"/>
      <c r="G4779" s="427"/>
      <c r="H4779" s="427"/>
      <c r="I4779" s="153">
        <v>0.5</v>
      </c>
      <c r="J4779" s="153">
        <v>0.2</v>
      </c>
      <c r="K4779" s="153">
        <v>0.1</v>
      </c>
      <c r="L4779" s="153">
        <v>0.1</v>
      </c>
      <c r="M4779" s="153">
        <v>0.1</v>
      </c>
      <c r="N4779" s="144">
        <v>0.9</v>
      </c>
      <c r="O4779" s="144">
        <v>0.1</v>
      </c>
      <c r="P4779" s="447"/>
      <c r="Z4779" s="143"/>
      <c r="AA4779" s="143"/>
      <c r="AB4779" s="143"/>
      <c r="AC4779" s="37"/>
    </row>
    <row r="4780" spans="1:29">
      <c r="A4780" s="442"/>
      <c r="B4780" s="432" t="s">
        <v>742</v>
      </c>
      <c r="C4780" s="432"/>
      <c r="D4780" s="432"/>
      <c r="E4780" s="432"/>
      <c r="F4780" s="432"/>
      <c r="G4780" s="432"/>
      <c r="H4780" s="158">
        <v>1</v>
      </c>
      <c r="I4780" s="115"/>
      <c r="J4780" s="115"/>
      <c r="K4780" s="115"/>
      <c r="L4780" s="115"/>
      <c r="M4780" s="115"/>
      <c r="N4780" s="115"/>
      <c r="O4780" s="115"/>
      <c r="P4780" s="115"/>
      <c r="Z4780" s="143"/>
      <c r="AA4780" s="143"/>
      <c r="AB4780" s="143"/>
      <c r="AC4780" s="37"/>
    </row>
    <row r="4781" spans="1:29">
      <c r="A4781" s="442"/>
      <c r="B4781" s="433" t="s">
        <v>743</v>
      </c>
      <c r="C4781" s="433"/>
      <c r="D4781" s="433"/>
      <c r="E4781" s="433"/>
      <c r="F4781" s="433"/>
      <c r="G4781" s="433"/>
      <c r="H4781" s="246">
        <f>(H4780/D4778)*G4778*H4776</f>
        <v>1760.0000000000002</v>
      </c>
      <c r="I4781" s="115"/>
      <c r="J4781" s="115"/>
      <c r="K4781" s="115"/>
      <c r="L4781" s="115"/>
      <c r="M4781" s="115"/>
      <c r="N4781" s="115"/>
      <c r="O4781" s="115"/>
      <c r="P4781" s="115"/>
      <c r="Z4781" s="143"/>
      <c r="AA4781" s="143"/>
      <c r="AB4781" s="143"/>
      <c r="AC4781" s="37"/>
    </row>
    <row r="4782" spans="1:29">
      <c r="A4782" s="442"/>
      <c r="B4782" s="432" t="s">
        <v>766</v>
      </c>
      <c r="C4782" s="432"/>
      <c r="D4782" s="432"/>
      <c r="E4782" s="432"/>
      <c r="F4782" s="432"/>
      <c r="G4782" s="432"/>
      <c r="H4782" s="115"/>
      <c r="I4782" s="290">
        <v>1</v>
      </c>
      <c r="J4782" s="290">
        <v>1</v>
      </c>
      <c r="K4782" s="290">
        <v>1</v>
      </c>
      <c r="L4782" s="290">
        <v>1</v>
      </c>
      <c r="M4782" s="290">
        <v>1</v>
      </c>
      <c r="N4782" s="115"/>
      <c r="O4782" s="115"/>
      <c r="P4782" s="115"/>
      <c r="Z4782" s="143"/>
      <c r="AA4782" s="143"/>
      <c r="AB4782" s="143"/>
      <c r="AC4782" s="37"/>
    </row>
    <row r="4783" spans="1:29">
      <c r="A4783" s="442"/>
      <c r="B4783" s="433" t="s">
        <v>767</v>
      </c>
      <c r="C4783" s="433"/>
      <c r="D4783" s="433"/>
      <c r="E4783" s="433"/>
      <c r="F4783" s="433"/>
      <c r="G4783" s="433"/>
      <c r="H4783" s="115"/>
      <c r="I4783" s="246">
        <f>(I4782/D4778)*G4778*I4776*I4779</f>
        <v>400</v>
      </c>
      <c r="J4783" s="246">
        <f>(J4782/D4778)*G4778*I4776*J4779</f>
        <v>160</v>
      </c>
      <c r="K4783" s="246">
        <f>(K4782/D4778)*G4778*I4776*K4779</f>
        <v>80</v>
      </c>
      <c r="L4783" s="246">
        <f>(L4782/D4778)*G4778*I4776*L4779</f>
        <v>80</v>
      </c>
      <c r="M4783" s="246">
        <f>(M4782/D4778)*G4778*I4776*M4779</f>
        <v>80</v>
      </c>
      <c r="N4783" s="115"/>
      <c r="O4783" s="115"/>
      <c r="P4783" s="115"/>
      <c r="Z4783" s="143"/>
      <c r="AA4783" s="143"/>
      <c r="AB4783" s="143"/>
      <c r="AC4783" s="37"/>
    </row>
    <row r="4784" spans="1:29">
      <c r="A4784" s="442"/>
      <c r="B4784" s="432"/>
      <c r="C4784" s="432"/>
      <c r="D4784" s="432"/>
      <c r="E4784" s="432"/>
      <c r="F4784" s="432"/>
      <c r="G4784" s="432"/>
      <c r="H4784" s="115"/>
      <c r="I4784" s="115"/>
      <c r="J4784" s="115"/>
      <c r="K4784" s="115"/>
      <c r="L4784" s="115"/>
      <c r="M4784" s="115"/>
      <c r="N4784" s="115"/>
      <c r="O4784" s="115"/>
      <c r="P4784" s="115"/>
      <c r="Z4784" s="143"/>
      <c r="AA4784" s="143"/>
      <c r="AB4784" s="143"/>
      <c r="AC4784" s="37"/>
    </row>
    <row r="4785" spans="1:29">
      <c r="A4785" s="442"/>
      <c r="B4785" s="433"/>
      <c r="C4785" s="433"/>
      <c r="D4785" s="433"/>
      <c r="E4785" s="433"/>
      <c r="F4785" s="433"/>
      <c r="G4785" s="433"/>
      <c r="H4785" s="115"/>
      <c r="I4785" s="115"/>
      <c r="J4785" s="115"/>
      <c r="K4785" s="115"/>
      <c r="L4785" s="115"/>
      <c r="M4785" s="115"/>
      <c r="N4785" s="115"/>
      <c r="O4785" s="115"/>
      <c r="P4785" s="115"/>
      <c r="Z4785" s="143"/>
      <c r="AA4785" s="143"/>
      <c r="AB4785" s="143"/>
      <c r="AC4785" s="37"/>
    </row>
    <row r="4786" spans="1:29">
      <c r="A4786" s="442"/>
      <c r="B4786" s="432"/>
      <c r="C4786" s="432"/>
      <c r="D4786" s="432"/>
      <c r="E4786" s="432"/>
      <c r="F4786" s="432"/>
      <c r="G4786" s="432"/>
      <c r="H4786" s="115"/>
      <c r="I4786" s="115"/>
      <c r="J4786" s="115"/>
      <c r="K4786" s="115"/>
      <c r="L4786" s="115"/>
      <c r="M4786" s="115"/>
      <c r="N4786" s="115"/>
      <c r="O4786" s="115"/>
      <c r="P4786" s="115"/>
      <c r="Z4786" s="143"/>
      <c r="AA4786" s="143"/>
      <c r="AB4786" s="143"/>
      <c r="AC4786" s="37"/>
    </row>
    <row r="4787" spans="1:29">
      <c r="A4787" s="442"/>
      <c r="B4787" s="433"/>
      <c r="C4787" s="433"/>
      <c r="D4787" s="433"/>
      <c r="E4787" s="433"/>
      <c r="F4787" s="433"/>
      <c r="G4787" s="433"/>
      <c r="H4787" s="115"/>
      <c r="I4787" s="115"/>
      <c r="J4787" s="115"/>
      <c r="K4787" s="115"/>
      <c r="L4787" s="115"/>
      <c r="M4787" s="115"/>
      <c r="N4787" s="115"/>
      <c r="O4787" s="115"/>
      <c r="P4787" s="115"/>
      <c r="Z4787" s="143"/>
      <c r="AA4787" s="143"/>
      <c r="AB4787" s="143"/>
      <c r="AC4787" s="37"/>
    </row>
    <row r="4788" spans="1:29">
      <c r="A4788" s="442"/>
      <c r="B4788" s="432"/>
      <c r="C4788" s="432"/>
      <c r="D4788" s="432"/>
      <c r="E4788" s="432"/>
      <c r="F4788" s="432"/>
      <c r="G4788" s="432"/>
      <c r="H4788" s="115"/>
      <c r="I4788" s="115"/>
      <c r="J4788" s="115"/>
      <c r="K4788" s="115"/>
      <c r="L4788" s="115"/>
      <c r="M4788" s="115"/>
      <c r="N4788" s="115"/>
      <c r="O4788" s="115"/>
      <c r="P4788" s="115"/>
      <c r="Z4788" s="143"/>
      <c r="AA4788" s="143"/>
      <c r="AB4788" s="143"/>
      <c r="AC4788" s="37"/>
    </row>
    <row r="4789" spans="1:29">
      <c r="A4789" s="442"/>
      <c r="B4789" s="433"/>
      <c r="C4789" s="433"/>
      <c r="D4789" s="433"/>
      <c r="E4789" s="433"/>
      <c r="F4789" s="433"/>
      <c r="G4789" s="433"/>
      <c r="H4789" s="115"/>
      <c r="I4789" s="115"/>
      <c r="J4789" s="115"/>
      <c r="K4789" s="115"/>
      <c r="L4789" s="115"/>
      <c r="M4789" s="115"/>
      <c r="N4789" s="115"/>
      <c r="O4789" s="115"/>
      <c r="P4789" s="115"/>
      <c r="Z4789" s="143"/>
      <c r="AA4789" s="143"/>
      <c r="AB4789" s="143"/>
      <c r="AC4789" s="37"/>
    </row>
    <row r="4790" spans="1:29">
      <c r="A4790" s="442"/>
      <c r="B4790" s="448" t="s">
        <v>720</v>
      </c>
      <c r="C4790" s="448"/>
      <c r="D4790" s="448"/>
      <c r="E4790" s="448"/>
      <c r="F4790" s="448"/>
      <c r="G4790" s="448"/>
      <c r="H4790" s="152">
        <f t="shared" ref="H4790:P4790" si="303">H4780+H4782+H4784+H4786+H4788</f>
        <v>1</v>
      </c>
      <c r="I4790" s="152">
        <f t="shared" si="303"/>
        <v>1</v>
      </c>
      <c r="J4790" s="152">
        <f t="shared" si="303"/>
        <v>1</v>
      </c>
      <c r="K4790" s="152">
        <f t="shared" si="303"/>
        <v>1</v>
      </c>
      <c r="L4790" s="152">
        <f t="shared" si="303"/>
        <v>1</v>
      </c>
      <c r="M4790" s="152">
        <f t="shared" si="303"/>
        <v>1</v>
      </c>
      <c r="N4790" s="152">
        <f t="shared" si="303"/>
        <v>0</v>
      </c>
      <c r="O4790" s="152">
        <f t="shared" si="303"/>
        <v>0</v>
      </c>
      <c r="P4790" s="152">
        <f t="shared" si="303"/>
        <v>0</v>
      </c>
      <c r="Z4790" s="143"/>
      <c r="AA4790" s="143"/>
      <c r="AB4790" s="143"/>
      <c r="AC4790" s="37"/>
    </row>
    <row r="4791" spans="1:29">
      <c r="A4791" s="442"/>
      <c r="B4791" s="439" t="s">
        <v>695</v>
      </c>
      <c r="C4791" s="439"/>
      <c r="D4791" s="439"/>
      <c r="E4791" s="439"/>
      <c r="F4791" s="439"/>
      <c r="G4791" s="439"/>
      <c r="H4791" s="117">
        <f t="shared" ref="H4791:P4791" si="304">H4781+H4783+H4785+H4787+H4789</f>
        <v>1760.0000000000002</v>
      </c>
      <c r="I4791" s="117">
        <f t="shared" si="304"/>
        <v>400</v>
      </c>
      <c r="J4791" s="117">
        <f t="shared" si="304"/>
        <v>160</v>
      </c>
      <c r="K4791" s="117">
        <f t="shared" si="304"/>
        <v>80</v>
      </c>
      <c r="L4791" s="117">
        <f t="shared" si="304"/>
        <v>80</v>
      </c>
      <c r="M4791" s="117">
        <f t="shared" si="304"/>
        <v>80</v>
      </c>
      <c r="N4791" s="117">
        <f t="shared" si="304"/>
        <v>0</v>
      </c>
      <c r="O4791" s="117">
        <f t="shared" si="304"/>
        <v>0</v>
      </c>
      <c r="P4791" s="117">
        <f t="shared" si="304"/>
        <v>0</v>
      </c>
      <c r="U4791" s="141"/>
      <c r="Z4791" s="143"/>
      <c r="AA4791" s="143"/>
      <c r="AB4791" s="143"/>
      <c r="AC4791" s="37"/>
    </row>
    <row r="4792" spans="1:29">
      <c r="A4792" s="442"/>
      <c r="B4792" s="449" t="s">
        <v>746</v>
      </c>
      <c r="C4792" s="449"/>
      <c r="D4792" s="449"/>
      <c r="E4792" s="449"/>
      <c r="F4792" s="449"/>
      <c r="G4792" s="449"/>
      <c r="H4792" s="470">
        <f>H4791</f>
        <v>1760.0000000000002</v>
      </c>
      <c r="I4792" s="470"/>
      <c r="J4792" s="470"/>
      <c r="K4792" s="470"/>
      <c r="L4792" s="470"/>
      <c r="M4792" s="470"/>
      <c r="N4792" s="470"/>
      <c r="O4792" s="470"/>
      <c r="P4792" s="470"/>
      <c r="Z4792" s="143"/>
      <c r="AA4792" s="143"/>
      <c r="AB4792" s="143"/>
      <c r="AC4792" s="37"/>
    </row>
    <row r="4793" spans="1:29">
      <c r="A4793" s="442"/>
      <c r="B4793" s="449" t="s">
        <v>747</v>
      </c>
      <c r="C4793" s="449"/>
      <c r="D4793" s="449"/>
      <c r="E4793" s="449"/>
      <c r="F4793" s="449"/>
      <c r="G4793" s="449"/>
      <c r="H4793" s="470">
        <f>SUM(I4791:M4791)</f>
        <v>800</v>
      </c>
      <c r="I4793" s="470"/>
      <c r="J4793" s="470"/>
      <c r="K4793" s="470"/>
      <c r="L4793" s="470"/>
      <c r="M4793" s="470"/>
      <c r="N4793" s="470"/>
      <c r="O4793" s="470"/>
      <c r="P4793" s="470"/>
      <c r="Z4793" s="143"/>
      <c r="AA4793" s="143"/>
      <c r="AB4793" s="143"/>
      <c r="AC4793" s="37"/>
    </row>
    <row r="4794" spans="1:29">
      <c r="A4794" s="442"/>
      <c r="B4794" s="449" t="s">
        <v>748</v>
      </c>
      <c r="C4794" s="449"/>
      <c r="D4794" s="449"/>
      <c r="E4794" s="449"/>
      <c r="F4794" s="449"/>
      <c r="G4794" s="449"/>
      <c r="H4794" s="470">
        <f>SUM(N4790:P4790)</f>
        <v>0</v>
      </c>
      <c r="I4794" s="470"/>
      <c r="J4794" s="470"/>
      <c r="K4794" s="470"/>
      <c r="L4794" s="470"/>
      <c r="M4794" s="470"/>
      <c r="N4794" s="470"/>
      <c r="O4794" s="470"/>
      <c r="P4794" s="470"/>
      <c r="Z4794" s="143"/>
      <c r="AA4794" s="143"/>
      <c r="AB4794" s="143"/>
      <c r="AC4794" s="37"/>
    </row>
    <row r="4795" spans="1:29">
      <c r="A4795" s="442"/>
      <c r="B4795" s="439" t="s">
        <v>721</v>
      </c>
      <c r="C4795" s="439"/>
      <c r="D4795" s="439"/>
      <c r="E4795" s="439"/>
      <c r="F4795" s="439"/>
      <c r="G4795" s="439"/>
      <c r="H4795" s="470">
        <f>SUM(H4792:P4794)</f>
        <v>2560</v>
      </c>
      <c r="I4795" s="470"/>
      <c r="J4795" s="470"/>
      <c r="K4795" s="470"/>
      <c r="L4795" s="470"/>
      <c r="M4795" s="470"/>
      <c r="N4795" s="470"/>
      <c r="O4795" s="470"/>
      <c r="P4795" s="470"/>
      <c r="Z4795" s="143"/>
      <c r="AA4795" s="143"/>
      <c r="AB4795" s="143"/>
      <c r="AC4795" s="37"/>
    </row>
    <row r="4796" spans="1:29">
      <c r="A4796" s="442"/>
      <c r="B4796" s="450" t="s">
        <v>749</v>
      </c>
      <c r="C4796" s="450"/>
      <c r="D4796" s="450"/>
      <c r="E4796" s="450"/>
      <c r="F4796" s="450"/>
      <c r="G4796" s="450"/>
      <c r="H4796" s="471">
        <f>H4795/G4778</f>
        <v>0.8</v>
      </c>
      <c r="I4796" s="471"/>
      <c r="J4796" s="471"/>
      <c r="K4796" s="471"/>
      <c r="L4796" s="471"/>
      <c r="M4796" s="471"/>
      <c r="N4796" s="471"/>
      <c r="O4796" s="471"/>
      <c r="P4796" s="471"/>
      <c r="Z4796" s="143"/>
      <c r="AA4796" s="143"/>
      <c r="AB4796" s="143"/>
      <c r="AC4796" s="37"/>
    </row>
    <row r="4797" spans="1:29" s="129" customFormat="1">
      <c r="A4797" s="121"/>
      <c r="B4797" s="121"/>
      <c r="C4797" s="121"/>
      <c r="D4797" s="121"/>
      <c r="E4797" s="121"/>
      <c r="F4797" s="122"/>
      <c r="G4797" s="122"/>
      <c r="H4797" s="123"/>
      <c r="I4797" s="124"/>
      <c r="J4797" s="124"/>
      <c r="K4797" s="124"/>
      <c r="L4797" s="125"/>
      <c r="M4797" s="125"/>
      <c r="N4797" s="127"/>
      <c r="O4797" s="127"/>
      <c r="P4797" s="127"/>
      <c r="Q4797" s="127"/>
      <c r="R4797" s="127"/>
      <c r="S4797" s="127"/>
      <c r="T4797" s="127"/>
      <c r="U4797" s="127"/>
      <c r="V4797" s="127"/>
      <c r="W4797" s="127"/>
      <c r="X4797" s="127"/>
      <c r="Y4797" s="127"/>
      <c r="Z4797" s="143"/>
      <c r="AA4797" s="143"/>
      <c r="AB4797" s="143"/>
      <c r="AC4797" s="37"/>
    </row>
    <row r="4798" spans="1:29" ht="15" customHeight="1">
      <c r="A4798" s="422" t="s">
        <v>678</v>
      </c>
      <c r="B4798" s="422" t="s">
        <v>679</v>
      </c>
      <c r="C4798" s="422" t="s">
        <v>680</v>
      </c>
      <c r="D4798" s="422" t="s">
        <v>681</v>
      </c>
      <c r="E4798" s="422" t="s">
        <v>682</v>
      </c>
      <c r="F4798" s="423" t="s">
        <v>683</v>
      </c>
      <c r="G4798" s="423" t="s">
        <v>684</v>
      </c>
      <c r="H4798" s="138">
        <v>0.55000000000000004</v>
      </c>
      <c r="I4798" s="451">
        <v>0.25</v>
      </c>
      <c r="J4798" s="451"/>
      <c r="K4798" s="451"/>
      <c r="L4798" s="451"/>
      <c r="M4798" s="451"/>
      <c r="N4798" s="451"/>
      <c r="O4798" s="451"/>
      <c r="P4798" s="444">
        <v>0.1</v>
      </c>
      <c r="Q4798" s="444"/>
      <c r="R4798" s="139">
        <v>0.1</v>
      </c>
      <c r="Z4798" s="143"/>
      <c r="AA4798" s="143"/>
      <c r="AB4798" s="143"/>
      <c r="AC4798" s="37"/>
    </row>
    <row r="4799" spans="1:29" ht="14.25" customHeight="1">
      <c r="A4799" s="422"/>
      <c r="B4799" s="422"/>
      <c r="C4799" s="422"/>
      <c r="D4799" s="422"/>
      <c r="E4799" s="422"/>
      <c r="F4799" s="422"/>
      <c r="G4799" s="422"/>
      <c r="H4799" s="445" t="s">
        <v>727</v>
      </c>
      <c r="I4799" s="451" t="s">
        <v>728</v>
      </c>
      <c r="J4799" s="451"/>
      <c r="K4799" s="451"/>
      <c r="L4799" s="451"/>
      <c r="M4799" s="451"/>
      <c r="N4799" s="451"/>
      <c r="O4799" s="451"/>
      <c r="P4799" s="446" t="s">
        <v>729</v>
      </c>
      <c r="Q4799" s="446"/>
      <c r="R4799" s="447" t="s">
        <v>730</v>
      </c>
      <c r="Z4799" s="143"/>
      <c r="AA4799" s="143"/>
      <c r="AB4799" s="143"/>
      <c r="AC4799" s="37"/>
    </row>
    <row r="4800" spans="1:29" ht="67.5" customHeight="1">
      <c r="A4800" s="442" t="s">
        <v>1125</v>
      </c>
      <c r="B4800" s="525" t="s">
        <v>920</v>
      </c>
      <c r="C4800" s="428">
        <v>0</v>
      </c>
      <c r="D4800" s="428">
        <v>1</v>
      </c>
      <c r="E4800" s="474" t="s">
        <v>618</v>
      </c>
      <c r="F4800" s="429">
        <v>1650</v>
      </c>
      <c r="G4800" s="429">
        <f>D4800*F4800</f>
        <v>1650</v>
      </c>
      <c r="H4800" s="445"/>
      <c r="I4800" s="154" t="s">
        <v>921</v>
      </c>
      <c r="J4800" s="154" t="s">
        <v>809</v>
      </c>
      <c r="K4800" s="154" t="s">
        <v>922</v>
      </c>
      <c r="L4800" s="154" t="s">
        <v>923</v>
      </c>
      <c r="M4800" s="154" t="s">
        <v>902</v>
      </c>
      <c r="N4800" s="154" t="s">
        <v>885</v>
      </c>
      <c r="O4800" s="154" t="s">
        <v>924</v>
      </c>
      <c r="P4800" s="144" t="s">
        <v>736</v>
      </c>
      <c r="Q4800" s="144" t="s">
        <v>737</v>
      </c>
      <c r="R4800" s="447"/>
      <c r="Z4800" s="143"/>
      <c r="AA4800" s="143"/>
      <c r="AB4800" s="143"/>
      <c r="AC4800" s="37"/>
    </row>
    <row r="4801" spans="1:29" ht="39" customHeight="1">
      <c r="A4801" s="442"/>
      <c r="B4801" s="525"/>
      <c r="C4801" s="525"/>
      <c r="D4801" s="525"/>
      <c r="E4801" s="525"/>
      <c r="F4801" s="525"/>
      <c r="G4801" s="525"/>
      <c r="H4801" s="525"/>
      <c r="I4801" s="153">
        <v>0.2</v>
      </c>
      <c r="J4801" s="153">
        <v>0.2</v>
      </c>
      <c r="K4801" s="153">
        <v>0.1</v>
      </c>
      <c r="L4801" s="153">
        <v>0.1</v>
      </c>
      <c r="M4801" s="153">
        <v>0.25</v>
      </c>
      <c r="N4801" s="153">
        <v>0.1</v>
      </c>
      <c r="O4801" s="153">
        <v>0.05</v>
      </c>
      <c r="P4801" s="144">
        <v>0.9</v>
      </c>
      <c r="Q4801" s="144">
        <v>0.1</v>
      </c>
      <c r="R4801" s="447"/>
      <c r="Z4801" s="143"/>
      <c r="AA4801" s="143"/>
      <c r="AB4801" s="143"/>
      <c r="AC4801" s="37"/>
    </row>
    <row r="4802" spans="1:29">
      <c r="A4802" s="442"/>
      <c r="B4802" s="432" t="s">
        <v>762</v>
      </c>
      <c r="C4802" s="432"/>
      <c r="D4802" s="432"/>
      <c r="E4802" s="432"/>
      <c r="F4802" s="432"/>
      <c r="G4802" s="432"/>
      <c r="H4802" s="158">
        <v>1</v>
      </c>
      <c r="I4802" s="115"/>
      <c r="J4802" s="115"/>
      <c r="K4802" s="115"/>
      <c r="L4802" s="115"/>
      <c r="M4802" s="115"/>
      <c r="N4802" s="115"/>
      <c r="O4802" s="115"/>
      <c r="P4802" s="115"/>
      <c r="Q4802" s="115"/>
      <c r="R4802" s="115"/>
      <c r="Z4802" s="143"/>
      <c r="AA4802" s="143"/>
      <c r="AB4802" s="143"/>
      <c r="AC4802" s="37"/>
    </row>
    <row r="4803" spans="1:29">
      <c r="A4803" s="442"/>
      <c r="B4803" s="433" t="s">
        <v>763</v>
      </c>
      <c r="C4803" s="433"/>
      <c r="D4803" s="433"/>
      <c r="E4803" s="433"/>
      <c r="F4803" s="433"/>
      <c r="G4803" s="433"/>
      <c r="H4803" s="157">
        <f>(H4802/D4800)*G4800*H4798</f>
        <v>907.50000000000011</v>
      </c>
      <c r="I4803" s="115"/>
      <c r="J4803" s="115"/>
      <c r="K4803" s="115"/>
      <c r="L4803" s="115"/>
      <c r="M4803" s="115"/>
      <c r="N4803" s="115"/>
      <c r="O4803" s="115"/>
      <c r="P4803" s="115"/>
      <c r="Q4803" s="115"/>
      <c r="R4803" s="115"/>
      <c r="Z4803" s="143"/>
      <c r="AA4803" s="143"/>
      <c r="AB4803" s="143"/>
      <c r="AC4803" s="37"/>
    </row>
    <row r="4804" spans="1:29">
      <c r="A4804" s="442"/>
      <c r="B4804" s="432" t="s">
        <v>766</v>
      </c>
      <c r="C4804" s="432"/>
      <c r="D4804" s="432"/>
      <c r="E4804" s="432"/>
      <c r="F4804" s="432"/>
      <c r="G4804" s="432"/>
      <c r="H4804" s="115"/>
      <c r="I4804" s="290">
        <v>1</v>
      </c>
      <c r="J4804" s="290">
        <v>1</v>
      </c>
      <c r="K4804" s="290">
        <v>1</v>
      </c>
      <c r="L4804" s="290">
        <v>1</v>
      </c>
      <c r="M4804" s="290">
        <v>1</v>
      </c>
      <c r="N4804" s="290">
        <v>1</v>
      </c>
      <c r="O4804" s="290">
        <v>1</v>
      </c>
      <c r="P4804" s="290">
        <v>1</v>
      </c>
      <c r="Q4804" s="290">
        <v>1</v>
      </c>
      <c r="R4804" s="115"/>
      <c r="Z4804" s="143"/>
      <c r="AA4804" s="143"/>
      <c r="AB4804" s="143"/>
      <c r="AC4804" s="37"/>
    </row>
    <row r="4805" spans="1:29">
      <c r="A4805" s="442"/>
      <c r="B4805" s="433" t="s">
        <v>767</v>
      </c>
      <c r="C4805" s="433"/>
      <c r="D4805" s="433"/>
      <c r="E4805" s="433"/>
      <c r="F4805" s="433"/>
      <c r="G4805" s="433"/>
      <c r="H4805" s="115"/>
      <c r="I4805" s="246">
        <f>(I4804/D4800)*G4800*I4798*I4801</f>
        <v>82.5</v>
      </c>
      <c r="J4805" s="246">
        <f>(J4804/D4800)*G4800*I4798*J4801</f>
        <v>82.5</v>
      </c>
      <c r="K4805" s="246">
        <f>(K4804/D4800)*G4800*I4798*K4801</f>
        <v>41.25</v>
      </c>
      <c r="L4805" s="246">
        <f>(L4804/D4800)*G4800*I4798*L4801</f>
        <v>41.25</v>
      </c>
      <c r="M4805" s="246">
        <f>(M4804/D4800)*G4800*I4798*M4801</f>
        <v>103.125</v>
      </c>
      <c r="N4805" s="246">
        <f>(N4804/D4800)*G4800*I4798*N4801</f>
        <v>41.25</v>
      </c>
      <c r="O4805" s="246">
        <f>(O4804/D4800)*G4800*I4798*O4801</f>
        <v>20.625</v>
      </c>
      <c r="P4805" s="246">
        <f>(P4804/D4800)*G4800*P4798*P4801</f>
        <v>148.5</v>
      </c>
      <c r="Q4805" s="246">
        <f>(Q4804/D4800)*G4800*P4798*Q4801</f>
        <v>16.5</v>
      </c>
      <c r="R4805" s="119"/>
      <c r="Z4805" s="143"/>
      <c r="AA4805" s="143"/>
      <c r="AB4805" s="143"/>
      <c r="AC4805" s="37"/>
    </row>
    <row r="4806" spans="1:29">
      <c r="A4806" s="442"/>
      <c r="B4806" s="432" t="s">
        <v>744</v>
      </c>
      <c r="C4806" s="432"/>
      <c r="D4806" s="432"/>
      <c r="E4806" s="432"/>
      <c r="F4806" s="432"/>
      <c r="G4806" s="432"/>
      <c r="H4806" s="115"/>
      <c r="I4806" s="115"/>
      <c r="J4806" s="115"/>
      <c r="K4806" s="115"/>
      <c r="L4806" s="115"/>
      <c r="M4806" s="115"/>
      <c r="N4806" s="115"/>
      <c r="O4806" s="115"/>
      <c r="P4806" s="115"/>
      <c r="Q4806" s="115"/>
      <c r="R4806" s="290">
        <v>1</v>
      </c>
      <c r="Z4806" s="143"/>
      <c r="AA4806" s="143"/>
      <c r="AB4806" s="143"/>
      <c r="AC4806" s="37"/>
    </row>
    <row r="4807" spans="1:29">
      <c r="A4807" s="442"/>
      <c r="B4807" s="433" t="s">
        <v>745</v>
      </c>
      <c r="C4807" s="433"/>
      <c r="D4807" s="433"/>
      <c r="E4807" s="433"/>
      <c r="F4807" s="433"/>
      <c r="G4807" s="433"/>
      <c r="H4807" s="115"/>
      <c r="I4807" s="115"/>
      <c r="J4807" s="115"/>
      <c r="K4807" s="115"/>
      <c r="L4807" s="115"/>
      <c r="M4807" s="115"/>
      <c r="N4807" s="115"/>
      <c r="O4807" s="115"/>
      <c r="P4807" s="115"/>
      <c r="Q4807" s="115"/>
      <c r="R4807" s="246">
        <f>(R4806/D4800)*G4800*R4798</f>
        <v>165</v>
      </c>
      <c r="Z4807" s="143"/>
      <c r="AA4807" s="143"/>
      <c r="AB4807" s="143"/>
      <c r="AC4807" s="37"/>
    </row>
    <row r="4808" spans="1:29">
      <c r="A4808" s="442"/>
      <c r="B4808" s="432"/>
      <c r="C4808" s="432"/>
      <c r="D4808" s="432"/>
      <c r="E4808" s="432"/>
      <c r="F4808" s="432"/>
      <c r="G4808" s="432"/>
      <c r="H4808" s="115"/>
      <c r="I4808" s="115"/>
      <c r="J4808" s="115"/>
      <c r="K4808" s="115"/>
      <c r="L4808" s="115"/>
      <c r="M4808" s="115"/>
      <c r="N4808" s="115"/>
      <c r="O4808" s="115"/>
      <c r="P4808" s="115"/>
      <c r="Q4808" s="115"/>
      <c r="R4808" s="115"/>
      <c r="Z4808" s="143"/>
      <c r="AA4808" s="143"/>
      <c r="AB4808" s="143"/>
      <c r="AC4808" s="37"/>
    </row>
    <row r="4809" spans="1:29">
      <c r="A4809" s="442"/>
      <c r="B4809" s="433"/>
      <c r="C4809" s="433"/>
      <c r="D4809" s="433"/>
      <c r="E4809" s="433"/>
      <c r="F4809" s="433"/>
      <c r="G4809" s="433"/>
      <c r="H4809" s="115"/>
      <c r="I4809" s="115"/>
      <c r="J4809" s="115"/>
      <c r="K4809" s="115"/>
      <c r="L4809" s="115"/>
      <c r="M4809" s="115"/>
      <c r="N4809" s="115"/>
      <c r="O4809" s="115"/>
      <c r="P4809" s="115"/>
      <c r="Q4809" s="115"/>
      <c r="R4809" s="115"/>
      <c r="Z4809" s="143"/>
      <c r="AA4809" s="143"/>
      <c r="AB4809" s="143"/>
      <c r="AC4809" s="37"/>
    </row>
    <row r="4810" spans="1:29">
      <c r="A4810" s="442"/>
      <c r="B4810" s="432"/>
      <c r="C4810" s="432"/>
      <c r="D4810" s="432"/>
      <c r="E4810" s="432"/>
      <c r="F4810" s="432"/>
      <c r="G4810" s="432"/>
      <c r="H4810" s="115"/>
      <c r="I4810" s="115"/>
      <c r="J4810" s="115"/>
      <c r="K4810" s="115"/>
      <c r="L4810" s="115"/>
      <c r="M4810" s="115"/>
      <c r="N4810" s="115"/>
      <c r="O4810" s="115"/>
      <c r="P4810" s="115"/>
      <c r="Q4810" s="115"/>
      <c r="R4810" s="115"/>
      <c r="Z4810" s="143"/>
      <c r="AA4810" s="143"/>
      <c r="AB4810" s="143"/>
      <c r="AC4810" s="37"/>
    </row>
    <row r="4811" spans="1:29">
      <c r="A4811" s="442"/>
      <c r="B4811" s="433"/>
      <c r="C4811" s="433"/>
      <c r="D4811" s="433"/>
      <c r="E4811" s="433"/>
      <c r="F4811" s="433"/>
      <c r="G4811" s="433"/>
      <c r="H4811" s="115"/>
      <c r="I4811" s="115"/>
      <c r="J4811" s="115"/>
      <c r="K4811" s="115"/>
      <c r="L4811" s="115"/>
      <c r="M4811" s="115"/>
      <c r="N4811" s="115"/>
      <c r="O4811" s="115"/>
      <c r="P4811" s="115"/>
      <c r="Q4811" s="115"/>
      <c r="R4811" s="115"/>
      <c r="Z4811" s="143"/>
      <c r="AA4811" s="143"/>
      <c r="AB4811" s="143"/>
      <c r="AC4811" s="37"/>
    </row>
    <row r="4812" spans="1:29">
      <c r="A4812" s="442"/>
      <c r="B4812" s="448" t="s">
        <v>720</v>
      </c>
      <c r="C4812" s="448"/>
      <c r="D4812" s="448"/>
      <c r="E4812" s="448"/>
      <c r="F4812" s="448"/>
      <c r="G4812" s="448"/>
      <c r="H4812" s="152">
        <f t="shared" ref="H4812:R4812" si="305">H4802+H4804+H4806+H4808+H4810</f>
        <v>1</v>
      </c>
      <c r="I4812" s="152">
        <f t="shared" si="305"/>
        <v>1</v>
      </c>
      <c r="J4812" s="152">
        <f t="shared" si="305"/>
        <v>1</v>
      </c>
      <c r="K4812" s="152">
        <f t="shared" si="305"/>
        <v>1</v>
      </c>
      <c r="L4812" s="152">
        <f t="shared" si="305"/>
        <v>1</v>
      </c>
      <c r="M4812" s="152">
        <f t="shared" si="305"/>
        <v>1</v>
      </c>
      <c r="N4812" s="152">
        <f t="shared" si="305"/>
        <v>1</v>
      </c>
      <c r="O4812" s="152">
        <f t="shared" si="305"/>
        <v>1</v>
      </c>
      <c r="P4812" s="152">
        <f t="shared" si="305"/>
        <v>1</v>
      </c>
      <c r="Q4812" s="152">
        <f t="shared" si="305"/>
        <v>1</v>
      </c>
      <c r="R4812" s="152">
        <f t="shared" si="305"/>
        <v>1</v>
      </c>
      <c r="Z4812" s="143"/>
      <c r="AA4812" s="143"/>
      <c r="AB4812" s="143"/>
      <c r="AC4812" s="37"/>
    </row>
    <row r="4813" spans="1:29">
      <c r="A4813" s="442"/>
      <c r="B4813" s="439" t="s">
        <v>695</v>
      </c>
      <c r="C4813" s="439"/>
      <c r="D4813" s="439"/>
      <c r="E4813" s="439"/>
      <c r="F4813" s="439"/>
      <c r="G4813" s="439"/>
      <c r="H4813" s="117">
        <f t="shared" ref="H4813:R4813" si="306">H4803+H4805+H4807+H4809+H4811</f>
        <v>907.50000000000011</v>
      </c>
      <c r="I4813" s="117">
        <f t="shared" si="306"/>
        <v>82.5</v>
      </c>
      <c r="J4813" s="117">
        <f t="shared" si="306"/>
        <v>82.5</v>
      </c>
      <c r="K4813" s="117">
        <f t="shared" si="306"/>
        <v>41.25</v>
      </c>
      <c r="L4813" s="117">
        <f t="shared" si="306"/>
        <v>41.25</v>
      </c>
      <c r="M4813" s="117">
        <f t="shared" si="306"/>
        <v>103.125</v>
      </c>
      <c r="N4813" s="117">
        <f t="shared" si="306"/>
        <v>41.25</v>
      </c>
      <c r="O4813" s="117">
        <f t="shared" si="306"/>
        <v>20.625</v>
      </c>
      <c r="P4813" s="117">
        <f t="shared" si="306"/>
        <v>148.5</v>
      </c>
      <c r="Q4813" s="117">
        <f t="shared" si="306"/>
        <v>16.5</v>
      </c>
      <c r="R4813" s="117">
        <f t="shared" si="306"/>
        <v>165</v>
      </c>
      <c r="Z4813" s="143"/>
      <c r="AA4813" s="143"/>
      <c r="AB4813" s="143"/>
      <c r="AC4813" s="37"/>
    </row>
    <row r="4814" spans="1:29">
      <c r="A4814" s="442"/>
      <c r="B4814" s="449" t="s">
        <v>746</v>
      </c>
      <c r="C4814" s="449"/>
      <c r="D4814" s="449"/>
      <c r="E4814" s="449"/>
      <c r="F4814" s="449"/>
      <c r="G4814" s="449"/>
      <c r="H4814" s="532">
        <f>H4813</f>
        <v>907.50000000000011</v>
      </c>
      <c r="I4814" s="532"/>
      <c r="J4814" s="532"/>
      <c r="K4814" s="532"/>
      <c r="L4814" s="532"/>
      <c r="M4814" s="532"/>
      <c r="N4814" s="532"/>
      <c r="O4814" s="532"/>
      <c r="P4814" s="532"/>
      <c r="Q4814" s="532"/>
      <c r="R4814" s="532"/>
      <c r="Z4814" s="143"/>
      <c r="AA4814" s="143"/>
      <c r="AB4814" s="143"/>
      <c r="AC4814" s="37"/>
    </row>
    <row r="4815" spans="1:29">
      <c r="A4815" s="442"/>
      <c r="B4815" s="449" t="s">
        <v>747</v>
      </c>
      <c r="C4815" s="449"/>
      <c r="D4815" s="449"/>
      <c r="E4815" s="449"/>
      <c r="F4815" s="449"/>
      <c r="G4815" s="449"/>
      <c r="H4815" s="532">
        <f>SUM(I4813:O4813)</f>
        <v>412.5</v>
      </c>
      <c r="I4815" s="532"/>
      <c r="J4815" s="532"/>
      <c r="K4815" s="532"/>
      <c r="L4815" s="532"/>
      <c r="M4815" s="532"/>
      <c r="N4815" s="532"/>
      <c r="O4815" s="532"/>
      <c r="P4815" s="532"/>
      <c r="Q4815" s="532"/>
      <c r="R4815" s="532"/>
      <c r="Z4815" s="143"/>
      <c r="AA4815" s="143"/>
      <c r="AB4815" s="143"/>
      <c r="AC4815" s="37"/>
    </row>
    <row r="4816" spans="1:29">
      <c r="A4816" s="442"/>
      <c r="B4816" s="449" t="s">
        <v>748</v>
      </c>
      <c r="C4816" s="449"/>
      <c r="D4816" s="449"/>
      <c r="E4816" s="449"/>
      <c r="F4816" s="449"/>
      <c r="G4816" s="449"/>
      <c r="H4816" s="532">
        <f>SUM(P4813:R4813)</f>
        <v>330</v>
      </c>
      <c r="I4816" s="532"/>
      <c r="J4816" s="532"/>
      <c r="K4816" s="532"/>
      <c r="L4816" s="532"/>
      <c r="M4816" s="532"/>
      <c r="N4816" s="532"/>
      <c r="O4816" s="532"/>
      <c r="P4816" s="532"/>
      <c r="Q4816" s="532"/>
      <c r="R4816" s="532"/>
      <c r="Z4816" s="143"/>
      <c r="AA4816" s="143"/>
      <c r="AB4816" s="143"/>
      <c r="AC4816" s="37"/>
    </row>
    <row r="4817" spans="1:29">
      <c r="A4817" s="442"/>
      <c r="B4817" s="439" t="s">
        <v>721</v>
      </c>
      <c r="C4817" s="439"/>
      <c r="D4817" s="439"/>
      <c r="E4817" s="439"/>
      <c r="F4817" s="439"/>
      <c r="G4817" s="439"/>
      <c r="H4817" s="532">
        <f>SUM(H4814:O4816)</f>
        <v>1650</v>
      </c>
      <c r="I4817" s="532"/>
      <c r="J4817" s="532"/>
      <c r="K4817" s="532"/>
      <c r="L4817" s="532"/>
      <c r="M4817" s="532"/>
      <c r="N4817" s="532"/>
      <c r="O4817" s="532"/>
      <c r="P4817" s="532"/>
      <c r="Q4817" s="532"/>
      <c r="R4817" s="532"/>
      <c r="Z4817" s="143"/>
      <c r="AA4817" s="143"/>
      <c r="AB4817" s="143"/>
      <c r="AC4817" s="37"/>
    </row>
    <row r="4818" spans="1:29">
      <c r="A4818" s="442"/>
      <c r="B4818" s="450" t="s">
        <v>749</v>
      </c>
      <c r="C4818" s="450"/>
      <c r="D4818" s="450"/>
      <c r="E4818" s="450"/>
      <c r="F4818" s="450"/>
      <c r="G4818" s="450"/>
      <c r="H4818" s="533">
        <f>H4817/G4800</f>
        <v>1</v>
      </c>
      <c r="I4818" s="533"/>
      <c r="J4818" s="533"/>
      <c r="K4818" s="533"/>
      <c r="L4818" s="533"/>
      <c r="M4818" s="533"/>
      <c r="N4818" s="533"/>
      <c r="O4818" s="533"/>
      <c r="P4818" s="533"/>
      <c r="Q4818" s="533"/>
      <c r="R4818" s="533"/>
      <c r="Z4818" s="143"/>
      <c r="AA4818" s="143"/>
      <c r="AB4818" s="143"/>
      <c r="AC4818" s="37"/>
    </row>
    <row r="4819" spans="1:29" s="129" customFormat="1">
      <c r="A4819" s="121"/>
      <c r="B4819" s="121"/>
      <c r="C4819" s="121"/>
      <c r="D4819" s="121"/>
      <c r="E4819" s="121"/>
      <c r="F4819" s="122"/>
      <c r="G4819" s="122"/>
      <c r="H4819" s="123"/>
      <c r="I4819" s="124"/>
      <c r="J4819" s="124"/>
      <c r="K4819" s="124"/>
      <c r="L4819" s="125"/>
      <c r="M4819" s="125"/>
      <c r="N4819" s="127"/>
      <c r="O4819" s="127"/>
      <c r="P4819" s="127"/>
      <c r="Q4819" s="127"/>
      <c r="R4819" s="127"/>
      <c r="S4819" s="127"/>
      <c r="T4819" s="127"/>
      <c r="U4819" s="127"/>
      <c r="V4819" s="127"/>
      <c r="W4819" s="127"/>
      <c r="X4819" s="127"/>
      <c r="Y4819" s="127"/>
      <c r="Z4819" s="143"/>
      <c r="AA4819" s="143"/>
      <c r="AB4819" s="143"/>
      <c r="AC4819" s="37"/>
    </row>
    <row r="4820" spans="1:29" ht="15" customHeight="1">
      <c r="A4820" s="422" t="s">
        <v>678</v>
      </c>
      <c r="B4820" s="422" t="s">
        <v>679</v>
      </c>
      <c r="C4820" s="422" t="s">
        <v>680</v>
      </c>
      <c r="D4820" s="422" t="s">
        <v>681</v>
      </c>
      <c r="E4820" s="422" t="s">
        <v>682</v>
      </c>
      <c r="F4820" s="423" t="s">
        <v>683</v>
      </c>
      <c r="G4820" s="423" t="s">
        <v>684</v>
      </c>
      <c r="H4820" s="138">
        <v>0.55000000000000004</v>
      </c>
      <c r="I4820" s="451">
        <v>0.25</v>
      </c>
      <c r="J4820" s="451"/>
      <c r="K4820" s="451"/>
      <c r="L4820" s="451"/>
      <c r="M4820" s="451"/>
      <c r="N4820" s="444">
        <v>0.1</v>
      </c>
      <c r="O4820" s="444"/>
      <c r="P4820" s="139">
        <v>0.1</v>
      </c>
      <c r="R4820" s="127"/>
      <c r="S4820" s="127"/>
      <c r="T4820" s="127"/>
      <c r="U4820" s="127"/>
      <c r="V4820" s="127"/>
      <c r="Z4820" s="143"/>
      <c r="AA4820" s="143"/>
      <c r="AB4820" s="143"/>
      <c r="AC4820" s="37"/>
    </row>
    <row r="4821" spans="1:29" ht="14.25" customHeight="1">
      <c r="A4821" s="422"/>
      <c r="B4821" s="422"/>
      <c r="C4821" s="422"/>
      <c r="D4821" s="422"/>
      <c r="E4821" s="422"/>
      <c r="F4821" s="422"/>
      <c r="G4821" s="422"/>
      <c r="H4821" s="445" t="s">
        <v>727</v>
      </c>
      <c r="I4821" s="452" t="s">
        <v>728</v>
      </c>
      <c r="J4821" s="452"/>
      <c r="K4821" s="452"/>
      <c r="L4821" s="452"/>
      <c r="M4821" s="452"/>
      <c r="N4821" s="446" t="s">
        <v>729</v>
      </c>
      <c r="O4821" s="446"/>
      <c r="P4821" s="447" t="s">
        <v>730</v>
      </c>
      <c r="R4821" s="127"/>
      <c r="S4821" s="127"/>
      <c r="T4821" s="127"/>
      <c r="U4821" s="127"/>
      <c r="V4821" s="127"/>
      <c r="Z4821" s="143"/>
      <c r="AA4821" s="143"/>
      <c r="AB4821" s="143"/>
      <c r="AC4821" s="37"/>
    </row>
    <row r="4822" spans="1:29" ht="67.5" customHeight="1">
      <c r="A4822" s="442" t="s">
        <v>543</v>
      </c>
      <c r="B4822" s="525" t="s">
        <v>1126</v>
      </c>
      <c r="C4822" s="428">
        <v>1</v>
      </c>
      <c r="D4822" s="428">
        <v>2</v>
      </c>
      <c r="E4822" s="474" t="s">
        <v>618</v>
      </c>
      <c r="F4822" s="429">
        <v>3500</v>
      </c>
      <c r="G4822" s="429">
        <f>D4822*F4822</f>
        <v>7000</v>
      </c>
      <c r="H4822" s="445"/>
      <c r="I4822" s="154" t="s">
        <v>784</v>
      </c>
      <c r="J4822" s="154" t="s">
        <v>733</v>
      </c>
      <c r="K4822" s="154" t="s">
        <v>756</v>
      </c>
      <c r="L4822" s="154" t="s">
        <v>757</v>
      </c>
      <c r="M4822" s="154" t="s">
        <v>735</v>
      </c>
      <c r="N4822" s="144" t="s">
        <v>736</v>
      </c>
      <c r="O4822" s="144" t="s">
        <v>737</v>
      </c>
      <c r="P4822" s="447"/>
      <c r="Z4822" s="143"/>
      <c r="AA4822" s="143"/>
      <c r="AB4822" s="143"/>
      <c r="AC4822" s="37"/>
    </row>
    <row r="4823" spans="1:29" ht="39" customHeight="1">
      <c r="A4823" s="442"/>
      <c r="B4823" s="525"/>
      <c r="C4823" s="525"/>
      <c r="D4823" s="525"/>
      <c r="E4823" s="525"/>
      <c r="F4823" s="525"/>
      <c r="G4823" s="525"/>
      <c r="H4823" s="525"/>
      <c r="I4823" s="153">
        <v>0.5</v>
      </c>
      <c r="J4823" s="153">
        <v>0.2</v>
      </c>
      <c r="K4823" s="153">
        <v>0.1</v>
      </c>
      <c r="L4823" s="153">
        <v>0.1</v>
      </c>
      <c r="M4823" s="153">
        <v>0.1</v>
      </c>
      <c r="N4823" s="144">
        <v>0.9</v>
      </c>
      <c r="O4823" s="144">
        <v>0.1</v>
      </c>
      <c r="P4823" s="447"/>
      <c r="Z4823" s="143"/>
      <c r="AA4823" s="143"/>
      <c r="AB4823" s="143"/>
      <c r="AC4823" s="37"/>
    </row>
    <row r="4824" spans="1:29">
      <c r="A4824" s="442"/>
      <c r="B4824" s="432" t="s">
        <v>762</v>
      </c>
      <c r="C4824" s="432"/>
      <c r="D4824" s="432"/>
      <c r="E4824" s="432"/>
      <c r="F4824" s="432"/>
      <c r="G4824" s="432"/>
      <c r="H4824" s="158">
        <v>2</v>
      </c>
      <c r="I4824" s="112"/>
      <c r="J4824" s="112"/>
      <c r="K4824" s="112"/>
      <c r="L4824" s="223"/>
      <c r="M4824" s="223"/>
      <c r="N4824" s="112"/>
      <c r="O4824" s="115"/>
      <c r="P4824" s="115"/>
      <c r="Z4824" s="143"/>
      <c r="AA4824" s="143"/>
      <c r="AB4824" s="143"/>
      <c r="AC4824" s="37"/>
    </row>
    <row r="4825" spans="1:29">
      <c r="A4825" s="442"/>
      <c r="B4825" s="433" t="s">
        <v>763</v>
      </c>
      <c r="C4825" s="433"/>
      <c r="D4825" s="433"/>
      <c r="E4825" s="433"/>
      <c r="F4825" s="433"/>
      <c r="G4825" s="433"/>
      <c r="H4825" s="157">
        <f>(H4824/D4822)*G4822*H4820</f>
        <v>3850.0000000000005</v>
      </c>
      <c r="I4825" s="112"/>
      <c r="J4825" s="112"/>
      <c r="K4825" s="112"/>
      <c r="L4825" s="223"/>
      <c r="M4825" s="223"/>
      <c r="N4825" s="112"/>
      <c r="O4825" s="115"/>
      <c r="P4825" s="115"/>
      <c r="Z4825" s="143"/>
      <c r="AA4825" s="143"/>
      <c r="AB4825" s="143"/>
      <c r="AC4825" s="37"/>
    </row>
    <row r="4826" spans="1:29">
      <c r="A4826" s="442"/>
      <c r="B4826" s="448" t="s">
        <v>720</v>
      </c>
      <c r="C4826" s="448"/>
      <c r="D4826" s="448"/>
      <c r="E4826" s="448"/>
      <c r="F4826" s="448"/>
      <c r="G4826" s="448"/>
      <c r="H4826" s="152">
        <f t="shared" ref="H4826:P4826" si="307">H4824</f>
        <v>2</v>
      </c>
      <c r="I4826" s="152">
        <f t="shared" si="307"/>
        <v>0</v>
      </c>
      <c r="J4826" s="152">
        <f t="shared" si="307"/>
        <v>0</v>
      </c>
      <c r="K4826" s="152">
        <f t="shared" si="307"/>
        <v>0</v>
      </c>
      <c r="L4826" s="152">
        <f t="shared" si="307"/>
        <v>0</v>
      </c>
      <c r="M4826" s="152">
        <f t="shared" si="307"/>
        <v>0</v>
      </c>
      <c r="N4826" s="152">
        <f t="shared" si="307"/>
        <v>0</v>
      </c>
      <c r="O4826" s="152">
        <f t="shared" si="307"/>
        <v>0</v>
      </c>
      <c r="P4826" s="152">
        <f t="shared" si="307"/>
        <v>0</v>
      </c>
      <c r="Z4826" s="143"/>
      <c r="AA4826" s="143"/>
      <c r="AB4826" s="143"/>
      <c r="AC4826" s="37"/>
    </row>
    <row r="4827" spans="1:29">
      <c r="A4827" s="442"/>
      <c r="B4827" s="439" t="s">
        <v>695</v>
      </c>
      <c r="C4827" s="439"/>
      <c r="D4827" s="439"/>
      <c r="E4827" s="439"/>
      <c r="F4827" s="439"/>
      <c r="G4827" s="439"/>
      <c r="H4827" s="117">
        <f t="shared" ref="H4827:P4827" si="308">H4825</f>
        <v>3850.0000000000005</v>
      </c>
      <c r="I4827" s="117">
        <f t="shared" si="308"/>
        <v>0</v>
      </c>
      <c r="J4827" s="117">
        <f t="shared" si="308"/>
        <v>0</v>
      </c>
      <c r="K4827" s="117">
        <f t="shared" si="308"/>
        <v>0</v>
      </c>
      <c r="L4827" s="117">
        <f t="shared" si="308"/>
        <v>0</v>
      </c>
      <c r="M4827" s="117">
        <f t="shared" si="308"/>
        <v>0</v>
      </c>
      <c r="N4827" s="117">
        <f t="shared" si="308"/>
        <v>0</v>
      </c>
      <c r="O4827" s="117">
        <f t="shared" si="308"/>
        <v>0</v>
      </c>
      <c r="P4827" s="117">
        <f t="shared" si="308"/>
        <v>0</v>
      </c>
      <c r="Z4827" s="143"/>
      <c r="AA4827" s="143"/>
      <c r="AB4827" s="143"/>
      <c r="AC4827" s="37"/>
    </row>
    <row r="4828" spans="1:29">
      <c r="A4828" s="442"/>
      <c r="B4828" s="449" t="s">
        <v>746</v>
      </c>
      <c r="C4828" s="449"/>
      <c r="D4828" s="449"/>
      <c r="E4828" s="449"/>
      <c r="F4828" s="449"/>
      <c r="G4828" s="449"/>
      <c r="H4828" s="532">
        <f>H4827</f>
        <v>3850.0000000000005</v>
      </c>
      <c r="I4828" s="532"/>
      <c r="J4828" s="532"/>
      <c r="K4828" s="532"/>
      <c r="L4828" s="532"/>
      <c r="M4828" s="532"/>
      <c r="N4828" s="532"/>
      <c r="O4828" s="532"/>
      <c r="P4828" s="532"/>
      <c r="Z4828" s="143"/>
      <c r="AA4828" s="143"/>
      <c r="AB4828" s="143"/>
      <c r="AC4828" s="37"/>
    </row>
    <row r="4829" spans="1:29">
      <c r="A4829" s="442"/>
      <c r="B4829" s="449" t="s">
        <v>747</v>
      </c>
      <c r="C4829" s="449"/>
      <c r="D4829" s="449"/>
      <c r="E4829" s="449"/>
      <c r="F4829" s="449"/>
      <c r="G4829" s="449"/>
      <c r="H4829" s="534">
        <f>SUM(I4827:O4827)</f>
        <v>0</v>
      </c>
      <c r="I4829" s="534"/>
      <c r="J4829" s="534"/>
      <c r="K4829" s="534"/>
      <c r="L4829" s="534"/>
      <c r="M4829" s="534"/>
      <c r="N4829" s="534"/>
      <c r="O4829" s="534"/>
      <c r="P4829" s="534"/>
      <c r="Z4829" s="143"/>
      <c r="AA4829" s="143"/>
      <c r="AB4829" s="143"/>
      <c r="AC4829" s="37"/>
    </row>
    <row r="4830" spans="1:29">
      <c r="A4830" s="442"/>
      <c r="B4830" s="449" t="s">
        <v>748</v>
      </c>
      <c r="C4830" s="449"/>
      <c r="D4830" s="449"/>
      <c r="E4830" s="449"/>
      <c r="F4830" s="449"/>
      <c r="G4830" s="449"/>
      <c r="H4830" s="534">
        <f>SUM(P4827:R4827)</f>
        <v>0</v>
      </c>
      <c r="I4830" s="534"/>
      <c r="J4830" s="534"/>
      <c r="K4830" s="534"/>
      <c r="L4830" s="534"/>
      <c r="M4830" s="534"/>
      <c r="N4830" s="534"/>
      <c r="O4830" s="534"/>
      <c r="P4830" s="534"/>
      <c r="Z4830" s="143"/>
      <c r="AA4830" s="143"/>
      <c r="AB4830" s="143"/>
      <c r="AC4830" s="37"/>
    </row>
    <row r="4831" spans="1:29">
      <c r="A4831" s="442"/>
      <c r="B4831" s="439" t="s">
        <v>721</v>
      </c>
      <c r="C4831" s="439"/>
      <c r="D4831" s="439"/>
      <c r="E4831" s="439"/>
      <c r="F4831" s="439"/>
      <c r="G4831" s="439"/>
      <c r="H4831" s="534">
        <f>SUM(H4828:P4830)</f>
        <v>3850.0000000000005</v>
      </c>
      <c r="I4831" s="534"/>
      <c r="J4831" s="534"/>
      <c r="K4831" s="534"/>
      <c r="L4831" s="534"/>
      <c r="M4831" s="534"/>
      <c r="N4831" s="534"/>
      <c r="O4831" s="534"/>
      <c r="P4831" s="534"/>
      <c r="Z4831" s="143"/>
      <c r="AA4831" s="143"/>
      <c r="AB4831" s="143"/>
      <c r="AC4831" s="37"/>
    </row>
    <row r="4832" spans="1:29">
      <c r="A4832" s="442"/>
      <c r="B4832" s="450" t="s">
        <v>749</v>
      </c>
      <c r="C4832" s="450"/>
      <c r="D4832" s="450"/>
      <c r="E4832" s="450"/>
      <c r="F4832" s="450"/>
      <c r="G4832" s="450"/>
      <c r="H4832" s="533">
        <f>H4831/G4822</f>
        <v>0.55000000000000004</v>
      </c>
      <c r="I4832" s="533"/>
      <c r="J4832" s="533"/>
      <c r="K4832" s="533"/>
      <c r="L4832" s="533"/>
      <c r="M4832" s="533"/>
      <c r="N4832" s="533"/>
      <c r="O4832" s="533"/>
      <c r="P4832" s="533"/>
      <c r="Z4832" s="143"/>
      <c r="AA4832" s="143"/>
      <c r="AB4832" s="143"/>
      <c r="AC4832" s="37"/>
    </row>
    <row r="4833" spans="1:29" s="129" customFormat="1">
      <c r="A4833" s="121"/>
      <c r="B4833" s="121"/>
      <c r="C4833" s="121"/>
      <c r="D4833" s="121"/>
      <c r="E4833" s="121"/>
      <c r="F4833" s="122"/>
      <c r="G4833" s="122"/>
      <c r="H4833" s="123"/>
      <c r="I4833" s="124"/>
      <c r="J4833" s="124"/>
      <c r="K4833" s="124"/>
      <c r="L4833" s="125"/>
      <c r="M4833" s="125"/>
      <c r="N4833" s="127"/>
      <c r="O4833" s="127"/>
      <c r="P4833" s="127"/>
      <c r="Q4833" s="127"/>
      <c r="R4833" s="127"/>
      <c r="S4833" s="127"/>
      <c r="T4833" s="127"/>
      <c r="U4833" s="127"/>
      <c r="V4833" s="127"/>
      <c r="W4833" s="127"/>
      <c r="X4833" s="127"/>
      <c r="Y4833" s="127"/>
      <c r="Z4833" s="143"/>
      <c r="AA4833" s="143"/>
      <c r="AB4833" s="143"/>
      <c r="AC4833" s="37"/>
    </row>
    <row r="4834" spans="1:29" ht="15" customHeight="1">
      <c r="A4834" s="422" t="s">
        <v>678</v>
      </c>
      <c r="B4834" s="422" t="s">
        <v>679</v>
      </c>
      <c r="C4834" s="422" t="s">
        <v>680</v>
      </c>
      <c r="D4834" s="422" t="s">
        <v>681</v>
      </c>
      <c r="E4834" s="422" t="s">
        <v>682</v>
      </c>
      <c r="F4834" s="423" t="s">
        <v>683</v>
      </c>
      <c r="G4834" s="423" t="s">
        <v>684</v>
      </c>
      <c r="H4834" s="138">
        <v>0.55000000000000004</v>
      </c>
      <c r="I4834" s="451">
        <v>0.25</v>
      </c>
      <c r="J4834" s="451"/>
      <c r="K4834" s="451"/>
      <c r="L4834" s="451"/>
      <c r="M4834" s="451"/>
      <c r="N4834" s="451"/>
      <c r="O4834" s="451"/>
      <c r="P4834" s="444">
        <v>0.1</v>
      </c>
      <c r="Q4834" s="444"/>
      <c r="R4834" s="139">
        <v>0.1</v>
      </c>
      <c r="Z4834" s="143"/>
      <c r="AA4834" s="143"/>
      <c r="AB4834" s="143"/>
      <c r="AC4834" s="37"/>
    </row>
    <row r="4835" spans="1:29" ht="14.25" customHeight="1">
      <c r="A4835" s="422"/>
      <c r="B4835" s="422"/>
      <c r="C4835" s="422"/>
      <c r="D4835" s="422"/>
      <c r="E4835" s="422"/>
      <c r="F4835" s="422"/>
      <c r="G4835" s="422"/>
      <c r="H4835" s="445" t="s">
        <v>727</v>
      </c>
      <c r="I4835" s="451" t="s">
        <v>728</v>
      </c>
      <c r="J4835" s="451"/>
      <c r="K4835" s="451"/>
      <c r="L4835" s="451"/>
      <c r="M4835" s="451"/>
      <c r="N4835" s="451"/>
      <c r="O4835" s="451"/>
      <c r="P4835" s="446" t="s">
        <v>729</v>
      </c>
      <c r="Q4835" s="446"/>
      <c r="R4835" s="447" t="s">
        <v>730</v>
      </c>
      <c r="Z4835" s="143"/>
      <c r="AA4835" s="143"/>
      <c r="AB4835" s="143"/>
      <c r="AC4835" s="37"/>
    </row>
    <row r="4836" spans="1:29" ht="67.5" customHeight="1">
      <c r="A4836" s="442" t="s">
        <v>545</v>
      </c>
      <c r="B4836" s="525" t="s">
        <v>920</v>
      </c>
      <c r="C4836" s="428">
        <v>1</v>
      </c>
      <c r="D4836" s="428">
        <v>2</v>
      </c>
      <c r="E4836" s="474" t="s">
        <v>618</v>
      </c>
      <c r="F4836" s="429">
        <v>1650</v>
      </c>
      <c r="G4836" s="429">
        <f>D4836*F4836</f>
        <v>3300</v>
      </c>
      <c r="H4836" s="445"/>
      <c r="I4836" s="154" t="s">
        <v>921</v>
      </c>
      <c r="J4836" s="154" t="s">
        <v>809</v>
      </c>
      <c r="K4836" s="154" t="s">
        <v>922</v>
      </c>
      <c r="L4836" s="154" t="s">
        <v>923</v>
      </c>
      <c r="M4836" s="154" t="s">
        <v>902</v>
      </c>
      <c r="N4836" s="154" t="s">
        <v>885</v>
      </c>
      <c r="O4836" s="154" t="s">
        <v>924</v>
      </c>
      <c r="P4836" s="144" t="s">
        <v>736</v>
      </c>
      <c r="Q4836" s="144" t="s">
        <v>737</v>
      </c>
      <c r="R4836" s="447"/>
      <c r="Z4836" s="143"/>
      <c r="AA4836" s="143"/>
      <c r="AB4836" s="143"/>
      <c r="AC4836" s="37"/>
    </row>
    <row r="4837" spans="1:29" ht="39" customHeight="1">
      <c r="A4837" s="442"/>
      <c r="B4837" s="525"/>
      <c r="C4837" s="525"/>
      <c r="D4837" s="525"/>
      <c r="E4837" s="525"/>
      <c r="F4837" s="525"/>
      <c r="G4837" s="525"/>
      <c r="H4837" s="525"/>
      <c r="I4837" s="153">
        <v>0.2</v>
      </c>
      <c r="J4837" s="153">
        <v>0.2</v>
      </c>
      <c r="K4837" s="153">
        <v>0.1</v>
      </c>
      <c r="L4837" s="153">
        <v>0.1</v>
      </c>
      <c r="M4837" s="153">
        <v>0.25</v>
      </c>
      <c r="N4837" s="153">
        <v>0.1</v>
      </c>
      <c r="O4837" s="153">
        <v>0.05</v>
      </c>
      <c r="P4837" s="144">
        <v>0.9</v>
      </c>
      <c r="Q4837" s="144">
        <v>0.1</v>
      </c>
      <c r="R4837" s="447"/>
      <c r="Z4837" s="143"/>
      <c r="AA4837" s="143"/>
      <c r="AB4837" s="143"/>
      <c r="AC4837" s="37"/>
    </row>
    <row r="4838" spans="1:29">
      <c r="A4838" s="442"/>
      <c r="B4838" s="432" t="s">
        <v>781</v>
      </c>
      <c r="C4838" s="432"/>
      <c r="D4838" s="432"/>
      <c r="E4838" s="432"/>
      <c r="F4838" s="432"/>
      <c r="G4838" s="432"/>
      <c r="H4838" s="158">
        <v>1</v>
      </c>
      <c r="I4838" s="115"/>
      <c r="J4838" s="115"/>
      <c r="K4838" s="115"/>
      <c r="L4838" s="115"/>
      <c r="M4838" s="115"/>
      <c r="N4838" s="115"/>
      <c r="O4838" s="115"/>
      <c r="P4838" s="115"/>
      <c r="Q4838" s="115"/>
      <c r="R4838" s="115"/>
      <c r="Z4838" s="143"/>
      <c r="AA4838" s="143"/>
      <c r="AB4838" s="143"/>
      <c r="AC4838" s="37"/>
    </row>
    <row r="4839" spans="1:29">
      <c r="A4839" s="442"/>
      <c r="B4839" s="433" t="s">
        <v>782</v>
      </c>
      <c r="C4839" s="433"/>
      <c r="D4839" s="433"/>
      <c r="E4839" s="433"/>
      <c r="F4839" s="433"/>
      <c r="G4839" s="433"/>
      <c r="H4839" s="157">
        <f>(H4838/D4836)*G4836*H4834</f>
        <v>907.50000000000011</v>
      </c>
      <c r="I4839" s="115"/>
      <c r="J4839" s="115"/>
      <c r="K4839" s="115"/>
      <c r="L4839" s="115"/>
      <c r="M4839" s="115"/>
      <c r="N4839" s="115"/>
      <c r="O4839" s="115"/>
      <c r="P4839" s="115"/>
      <c r="Q4839" s="115"/>
      <c r="R4839" s="115"/>
      <c r="Z4839" s="143"/>
      <c r="AA4839" s="143"/>
      <c r="AB4839" s="143"/>
      <c r="AC4839" s="37"/>
    </row>
    <row r="4840" spans="1:29">
      <c r="A4840" s="442"/>
      <c r="B4840" s="432" t="s">
        <v>762</v>
      </c>
      <c r="C4840" s="432"/>
      <c r="D4840" s="432"/>
      <c r="E4840" s="432"/>
      <c r="F4840" s="432"/>
      <c r="G4840" s="432"/>
      <c r="H4840" s="158">
        <v>1</v>
      </c>
      <c r="I4840" s="115"/>
      <c r="J4840" s="115"/>
      <c r="K4840" s="115"/>
      <c r="L4840" s="115"/>
      <c r="M4840" s="115"/>
      <c r="N4840" s="115"/>
      <c r="O4840" s="115"/>
      <c r="P4840" s="115"/>
      <c r="Q4840" s="115"/>
      <c r="R4840" s="115"/>
      <c r="Z4840" s="143"/>
      <c r="AA4840" s="143"/>
      <c r="AB4840" s="143"/>
      <c r="AC4840" s="37"/>
    </row>
    <row r="4841" spans="1:29">
      <c r="A4841" s="442"/>
      <c r="B4841" s="433" t="s">
        <v>763</v>
      </c>
      <c r="C4841" s="433"/>
      <c r="D4841" s="433"/>
      <c r="E4841" s="433"/>
      <c r="F4841" s="433"/>
      <c r="G4841" s="433"/>
      <c r="H4841" s="157">
        <f>(H4840/D4836)*H4834*G4836</f>
        <v>907.50000000000011</v>
      </c>
      <c r="I4841" s="115"/>
      <c r="J4841" s="115"/>
      <c r="K4841" s="115"/>
      <c r="L4841" s="115"/>
      <c r="M4841" s="115"/>
      <c r="N4841" s="115"/>
      <c r="O4841" s="115"/>
      <c r="P4841" s="115"/>
      <c r="Q4841" s="115"/>
      <c r="R4841" s="115"/>
      <c r="Z4841" s="143"/>
      <c r="AA4841" s="143"/>
      <c r="AB4841" s="143"/>
      <c r="AC4841" s="37"/>
    </row>
    <row r="4842" spans="1:29">
      <c r="A4842" s="442"/>
      <c r="B4842" s="432"/>
      <c r="C4842" s="432"/>
      <c r="D4842" s="432"/>
      <c r="E4842" s="432"/>
      <c r="F4842" s="432"/>
      <c r="G4842" s="432"/>
      <c r="H4842" s="115"/>
      <c r="I4842" s="115"/>
      <c r="J4842" s="115"/>
      <c r="K4842" s="115"/>
      <c r="L4842" s="115"/>
      <c r="M4842" s="115"/>
      <c r="N4842" s="115"/>
      <c r="O4842" s="115"/>
      <c r="P4842" s="115"/>
      <c r="Q4842" s="115"/>
      <c r="R4842" s="115"/>
      <c r="Z4842" s="143"/>
      <c r="AA4842" s="143"/>
      <c r="AB4842" s="143"/>
      <c r="AC4842" s="37"/>
    </row>
    <row r="4843" spans="1:29">
      <c r="A4843" s="442"/>
      <c r="B4843" s="433"/>
      <c r="C4843" s="433"/>
      <c r="D4843" s="433"/>
      <c r="E4843" s="433"/>
      <c r="F4843" s="433"/>
      <c r="G4843" s="433"/>
      <c r="H4843" s="115"/>
      <c r="I4843" s="115"/>
      <c r="J4843" s="115"/>
      <c r="K4843" s="115"/>
      <c r="L4843" s="115"/>
      <c r="M4843" s="115"/>
      <c r="N4843" s="115"/>
      <c r="O4843" s="115"/>
      <c r="P4843" s="115"/>
      <c r="Q4843" s="115"/>
      <c r="R4843" s="115"/>
      <c r="Z4843" s="143"/>
      <c r="AA4843" s="143"/>
      <c r="AB4843" s="143"/>
      <c r="AC4843" s="37"/>
    </row>
    <row r="4844" spans="1:29">
      <c r="A4844" s="442"/>
      <c r="B4844" s="432"/>
      <c r="C4844" s="432"/>
      <c r="D4844" s="432"/>
      <c r="E4844" s="432"/>
      <c r="F4844" s="432"/>
      <c r="G4844" s="432"/>
      <c r="H4844" s="115"/>
      <c r="I4844" s="115"/>
      <c r="J4844" s="115"/>
      <c r="K4844" s="115"/>
      <c r="L4844" s="115"/>
      <c r="M4844" s="115"/>
      <c r="N4844" s="115"/>
      <c r="O4844" s="115"/>
      <c r="P4844" s="115"/>
      <c r="Q4844" s="115"/>
      <c r="R4844" s="115"/>
      <c r="Z4844" s="143"/>
      <c r="AA4844" s="143"/>
      <c r="AB4844" s="143"/>
      <c r="AC4844" s="37"/>
    </row>
    <row r="4845" spans="1:29">
      <c r="A4845" s="442"/>
      <c r="B4845" s="433"/>
      <c r="C4845" s="433"/>
      <c r="D4845" s="433"/>
      <c r="E4845" s="433"/>
      <c r="F4845" s="433"/>
      <c r="G4845" s="433"/>
      <c r="H4845" s="115"/>
      <c r="I4845" s="115"/>
      <c r="J4845" s="115"/>
      <c r="K4845" s="115"/>
      <c r="L4845" s="115"/>
      <c r="M4845" s="115"/>
      <c r="N4845" s="115"/>
      <c r="O4845" s="115"/>
      <c r="P4845" s="115"/>
      <c r="Q4845" s="115"/>
      <c r="R4845" s="115"/>
      <c r="Z4845" s="143"/>
      <c r="AA4845" s="143"/>
      <c r="AB4845" s="143"/>
      <c r="AC4845" s="37"/>
    </row>
    <row r="4846" spans="1:29">
      <c r="A4846" s="442"/>
      <c r="B4846" s="432"/>
      <c r="C4846" s="432"/>
      <c r="D4846" s="432"/>
      <c r="E4846" s="432"/>
      <c r="F4846" s="432"/>
      <c r="G4846" s="432"/>
      <c r="H4846" s="115"/>
      <c r="I4846" s="115"/>
      <c r="J4846" s="115"/>
      <c r="K4846" s="115"/>
      <c r="L4846" s="115"/>
      <c r="M4846" s="115"/>
      <c r="N4846" s="115"/>
      <c r="O4846" s="115"/>
      <c r="P4846" s="115"/>
      <c r="Q4846" s="115"/>
      <c r="R4846" s="115"/>
      <c r="Z4846" s="143"/>
      <c r="AA4846" s="143"/>
      <c r="AB4846" s="143"/>
      <c r="AC4846" s="37"/>
    </row>
    <row r="4847" spans="1:29">
      <c r="A4847" s="442"/>
      <c r="B4847" s="433"/>
      <c r="C4847" s="433"/>
      <c r="D4847" s="433"/>
      <c r="E4847" s="433"/>
      <c r="F4847" s="433"/>
      <c r="G4847" s="433"/>
      <c r="H4847" s="115"/>
      <c r="I4847" s="115"/>
      <c r="J4847" s="115"/>
      <c r="K4847" s="115"/>
      <c r="L4847" s="115"/>
      <c r="M4847" s="115"/>
      <c r="N4847" s="115"/>
      <c r="O4847" s="115"/>
      <c r="P4847" s="115"/>
      <c r="Q4847" s="115"/>
      <c r="R4847" s="115"/>
      <c r="Z4847" s="143"/>
      <c r="AA4847" s="143"/>
      <c r="AB4847" s="143"/>
      <c r="AC4847" s="37"/>
    </row>
    <row r="4848" spans="1:29">
      <c r="A4848" s="442"/>
      <c r="B4848" s="448" t="s">
        <v>720</v>
      </c>
      <c r="C4848" s="448"/>
      <c r="D4848" s="448"/>
      <c r="E4848" s="448"/>
      <c r="F4848" s="448"/>
      <c r="G4848" s="448"/>
      <c r="H4848" s="152">
        <f t="shared" ref="H4848:R4848" si="309">H4838+H4840+H4842+H4844+H4846</f>
        <v>2</v>
      </c>
      <c r="I4848" s="152">
        <f t="shared" si="309"/>
        <v>0</v>
      </c>
      <c r="J4848" s="152">
        <f t="shared" si="309"/>
        <v>0</v>
      </c>
      <c r="K4848" s="152">
        <f t="shared" si="309"/>
        <v>0</v>
      </c>
      <c r="L4848" s="152">
        <f t="shared" si="309"/>
        <v>0</v>
      </c>
      <c r="M4848" s="152">
        <f t="shared" si="309"/>
        <v>0</v>
      </c>
      <c r="N4848" s="152">
        <f t="shared" si="309"/>
        <v>0</v>
      </c>
      <c r="O4848" s="152">
        <f t="shared" si="309"/>
        <v>0</v>
      </c>
      <c r="P4848" s="152">
        <f t="shared" si="309"/>
        <v>0</v>
      </c>
      <c r="Q4848" s="152">
        <f t="shared" si="309"/>
        <v>0</v>
      </c>
      <c r="R4848" s="152">
        <f t="shared" si="309"/>
        <v>0</v>
      </c>
      <c r="Z4848" s="143"/>
      <c r="AA4848" s="143"/>
      <c r="AB4848" s="143"/>
      <c r="AC4848" s="37"/>
    </row>
    <row r="4849" spans="1:29">
      <c r="A4849" s="442"/>
      <c r="B4849" s="439" t="s">
        <v>695</v>
      </c>
      <c r="C4849" s="439"/>
      <c r="D4849" s="439"/>
      <c r="E4849" s="439"/>
      <c r="F4849" s="439"/>
      <c r="G4849" s="439"/>
      <c r="H4849" s="117">
        <f t="shared" ref="H4849:R4849" si="310">H4839+H4841+H4843+H4845+H4847</f>
        <v>1815.0000000000002</v>
      </c>
      <c r="I4849" s="117">
        <f t="shared" si="310"/>
        <v>0</v>
      </c>
      <c r="J4849" s="117">
        <f t="shared" si="310"/>
        <v>0</v>
      </c>
      <c r="K4849" s="117">
        <f t="shared" si="310"/>
        <v>0</v>
      </c>
      <c r="L4849" s="117">
        <f t="shared" si="310"/>
        <v>0</v>
      </c>
      <c r="M4849" s="117">
        <f t="shared" si="310"/>
        <v>0</v>
      </c>
      <c r="N4849" s="117">
        <f t="shared" si="310"/>
        <v>0</v>
      </c>
      <c r="O4849" s="117">
        <f t="shared" si="310"/>
        <v>0</v>
      </c>
      <c r="P4849" s="117">
        <f t="shared" si="310"/>
        <v>0</v>
      </c>
      <c r="Q4849" s="117">
        <f t="shared" si="310"/>
        <v>0</v>
      </c>
      <c r="R4849" s="117">
        <f t="shared" si="310"/>
        <v>0</v>
      </c>
      <c r="Z4849" s="143"/>
      <c r="AA4849" s="143"/>
      <c r="AB4849" s="143"/>
      <c r="AC4849" s="37"/>
    </row>
    <row r="4850" spans="1:29">
      <c r="A4850" s="442"/>
      <c r="B4850" s="449" t="s">
        <v>746</v>
      </c>
      <c r="C4850" s="449"/>
      <c r="D4850" s="449"/>
      <c r="E4850" s="449"/>
      <c r="F4850" s="449"/>
      <c r="G4850" s="449"/>
      <c r="H4850" s="532">
        <f>H4849</f>
        <v>1815.0000000000002</v>
      </c>
      <c r="I4850" s="532"/>
      <c r="J4850" s="532"/>
      <c r="K4850" s="532"/>
      <c r="L4850" s="532"/>
      <c r="M4850" s="532"/>
      <c r="N4850" s="532"/>
      <c r="O4850" s="532"/>
      <c r="P4850" s="532"/>
      <c r="Q4850" s="532"/>
      <c r="R4850" s="532"/>
      <c r="Z4850" s="143"/>
      <c r="AA4850" s="143"/>
      <c r="AB4850" s="143"/>
      <c r="AC4850" s="37"/>
    </row>
    <row r="4851" spans="1:29">
      <c r="A4851" s="442"/>
      <c r="B4851" s="449" t="s">
        <v>747</v>
      </c>
      <c r="C4851" s="449"/>
      <c r="D4851" s="449"/>
      <c r="E4851" s="449"/>
      <c r="F4851" s="449"/>
      <c r="G4851" s="449"/>
      <c r="H4851" s="532">
        <f>SUM(I4849:M4849)</f>
        <v>0</v>
      </c>
      <c r="I4851" s="532"/>
      <c r="J4851" s="532"/>
      <c r="K4851" s="532"/>
      <c r="L4851" s="532"/>
      <c r="M4851" s="532"/>
      <c r="N4851" s="532"/>
      <c r="O4851" s="532"/>
      <c r="P4851" s="532"/>
      <c r="Q4851" s="532"/>
      <c r="R4851" s="532"/>
      <c r="Z4851" s="143"/>
      <c r="AA4851" s="143"/>
      <c r="AB4851" s="143"/>
      <c r="AC4851" s="37"/>
    </row>
    <row r="4852" spans="1:29">
      <c r="A4852" s="442"/>
      <c r="B4852" s="449" t="s">
        <v>748</v>
      </c>
      <c r="C4852" s="449"/>
      <c r="D4852" s="449"/>
      <c r="E4852" s="449"/>
      <c r="F4852" s="449"/>
      <c r="G4852" s="449"/>
      <c r="H4852" s="532">
        <f>SUM(N4848:O4848)</f>
        <v>0</v>
      </c>
      <c r="I4852" s="532"/>
      <c r="J4852" s="532"/>
      <c r="K4852" s="532"/>
      <c r="L4852" s="532"/>
      <c r="M4852" s="532"/>
      <c r="N4852" s="532"/>
      <c r="O4852" s="532"/>
      <c r="P4852" s="532"/>
      <c r="Q4852" s="532"/>
      <c r="R4852" s="532"/>
      <c r="Z4852" s="143"/>
      <c r="AA4852" s="143"/>
      <c r="AB4852" s="143"/>
      <c r="AC4852" s="37"/>
    </row>
    <row r="4853" spans="1:29">
      <c r="A4853" s="442"/>
      <c r="B4853" s="439" t="s">
        <v>721</v>
      </c>
      <c r="C4853" s="439"/>
      <c r="D4853" s="439"/>
      <c r="E4853" s="439"/>
      <c r="F4853" s="439"/>
      <c r="G4853" s="439"/>
      <c r="H4853" s="532">
        <f>SUM(H4850:O4852)</f>
        <v>1815.0000000000002</v>
      </c>
      <c r="I4853" s="532"/>
      <c r="J4853" s="532"/>
      <c r="K4853" s="532"/>
      <c r="L4853" s="532"/>
      <c r="M4853" s="532"/>
      <c r="N4853" s="532"/>
      <c r="O4853" s="532"/>
      <c r="P4853" s="532"/>
      <c r="Q4853" s="532"/>
      <c r="R4853" s="532"/>
      <c r="Z4853" s="143"/>
      <c r="AA4853" s="143"/>
      <c r="AB4853" s="143"/>
      <c r="AC4853" s="37"/>
    </row>
    <row r="4854" spans="1:29">
      <c r="A4854" s="442"/>
      <c r="B4854" s="450" t="s">
        <v>749</v>
      </c>
      <c r="C4854" s="450"/>
      <c r="D4854" s="450"/>
      <c r="E4854" s="450"/>
      <c r="F4854" s="450"/>
      <c r="G4854" s="450"/>
      <c r="H4854" s="533">
        <f>H4853/G4836</f>
        <v>0.55000000000000004</v>
      </c>
      <c r="I4854" s="533"/>
      <c r="J4854" s="533"/>
      <c r="K4854" s="533"/>
      <c r="L4854" s="533"/>
      <c r="M4854" s="533"/>
      <c r="N4854" s="533"/>
      <c r="O4854" s="533"/>
      <c r="P4854" s="533"/>
      <c r="Q4854" s="533"/>
      <c r="R4854" s="533"/>
      <c r="Z4854" s="143"/>
      <c r="AA4854" s="143"/>
      <c r="AB4854" s="143"/>
      <c r="AC4854" s="37"/>
    </row>
    <row r="4855" spans="1:29" s="129" customFormat="1">
      <c r="A4855" s="121"/>
      <c r="B4855" s="121"/>
      <c r="C4855" s="121"/>
      <c r="D4855" s="121"/>
      <c r="E4855" s="121"/>
      <c r="F4855" s="122"/>
      <c r="G4855" s="122"/>
      <c r="H4855" s="123"/>
      <c r="I4855" s="127"/>
      <c r="J4855" s="127"/>
      <c r="K4855" s="127"/>
      <c r="L4855" s="127"/>
      <c r="M4855" s="127"/>
      <c r="N4855" s="127"/>
      <c r="O4855" s="127"/>
      <c r="P4855" s="127"/>
      <c r="Q4855" s="127"/>
      <c r="R4855" s="127"/>
      <c r="S4855" s="127"/>
      <c r="T4855" s="127"/>
      <c r="U4855" s="127"/>
      <c r="V4855" s="127"/>
      <c r="W4855" s="127"/>
      <c r="X4855" s="127"/>
      <c r="Y4855" s="127"/>
      <c r="Z4855" s="143"/>
      <c r="AA4855" s="143"/>
      <c r="AB4855" s="143"/>
      <c r="AC4855" s="37"/>
    </row>
    <row r="4856" spans="1:29" ht="15" customHeight="1">
      <c r="A4856" s="422" t="s">
        <v>678</v>
      </c>
      <c r="B4856" s="422" t="s">
        <v>679</v>
      </c>
      <c r="C4856" s="422" t="s">
        <v>680</v>
      </c>
      <c r="D4856" s="422" t="s">
        <v>681</v>
      </c>
      <c r="E4856" s="422" t="s">
        <v>682</v>
      </c>
      <c r="F4856" s="423" t="s">
        <v>683</v>
      </c>
      <c r="G4856" s="423" t="s">
        <v>684</v>
      </c>
      <c r="H4856" s="138">
        <v>0.55000000000000004</v>
      </c>
      <c r="I4856" s="451">
        <v>0.25</v>
      </c>
      <c r="J4856" s="451"/>
      <c r="K4856" s="451"/>
      <c r="L4856" s="451"/>
      <c r="M4856" s="451"/>
      <c r="N4856" s="451"/>
      <c r="O4856" s="444">
        <v>0.1</v>
      </c>
      <c r="P4856" s="444"/>
      <c r="Q4856" s="139">
        <v>0.1</v>
      </c>
      <c r="Z4856" s="143"/>
      <c r="AA4856" s="143"/>
      <c r="AB4856" s="143"/>
      <c r="AC4856" s="37"/>
    </row>
    <row r="4857" spans="1:29" ht="14.25" customHeight="1">
      <c r="A4857" s="422"/>
      <c r="B4857" s="422"/>
      <c r="C4857" s="422"/>
      <c r="D4857" s="422"/>
      <c r="E4857" s="422"/>
      <c r="F4857" s="422"/>
      <c r="G4857" s="422"/>
      <c r="H4857" s="445" t="s">
        <v>727</v>
      </c>
      <c r="I4857" s="451" t="s">
        <v>728</v>
      </c>
      <c r="J4857" s="451"/>
      <c r="K4857" s="451"/>
      <c r="L4857" s="451"/>
      <c r="M4857" s="451"/>
      <c r="N4857" s="451"/>
      <c r="O4857" s="446" t="s">
        <v>729</v>
      </c>
      <c r="P4857" s="446"/>
      <c r="Q4857" s="447" t="s">
        <v>730</v>
      </c>
      <c r="Z4857" s="143"/>
      <c r="AA4857" s="143"/>
      <c r="AB4857" s="143"/>
      <c r="AC4857" s="37"/>
    </row>
    <row r="4858" spans="1:29" ht="67.5" customHeight="1">
      <c r="A4858" s="442" t="s">
        <v>546</v>
      </c>
      <c r="B4858" s="525" t="s">
        <v>1127</v>
      </c>
      <c r="C4858" s="428">
        <v>1</v>
      </c>
      <c r="D4858" s="428">
        <v>1</v>
      </c>
      <c r="E4858" s="474" t="s">
        <v>618</v>
      </c>
      <c r="F4858" s="429">
        <v>49850</v>
      </c>
      <c r="G4858" s="429">
        <v>49850</v>
      </c>
      <c r="H4858" s="445"/>
      <c r="I4858" s="154" t="s">
        <v>809</v>
      </c>
      <c r="J4858" s="154" t="s">
        <v>882</v>
      </c>
      <c r="K4858" s="154" t="s">
        <v>956</v>
      </c>
      <c r="L4858" s="154" t="s">
        <v>812</v>
      </c>
      <c r="M4858" s="154" t="s">
        <v>797</v>
      </c>
      <c r="N4858" s="154" t="s">
        <v>735</v>
      </c>
      <c r="O4858" s="144" t="s">
        <v>736</v>
      </c>
      <c r="P4858" s="144" t="s">
        <v>737</v>
      </c>
      <c r="Q4858" s="447"/>
      <c r="Z4858" s="143"/>
      <c r="AA4858" s="143"/>
      <c r="AB4858" s="143"/>
      <c r="AC4858" s="37"/>
    </row>
    <row r="4859" spans="1:29" ht="39" customHeight="1">
      <c r="A4859" s="442"/>
      <c r="B4859" s="525"/>
      <c r="C4859" s="525"/>
      <c r="D4859" s="525"/>
      <c r="E4859" s="525"/>
      <c r="F4859" s="525"/>
      <c r="G4859" s="525"/>
      <c r="H4859" s="525"/>
      <c r="I4859" s="153">
        <v>0.25</v>
      </c>
      <c r="J4859" s="153">
        <v>0.15</v>
      </c>
      <c r="K4859" s="153">
        <v>0.2</v>
      </c>
      <c r="L4859" s="153">
        <v>0.2</v>
      </c>
      <c r="M4859" s="153">
        <v>0.1</v>
      </c>
      <c r="N4859" s="153">
        <v>0.1</v>
      </c>
      <c r="O4859" s="144">
        <v>0.9</v>
      </c>
      <c r="P4859" s="144">
        <v>0.1</v>
      </c>
      <c r="Q4859" s="447"/>
      <c r="Z4859" s="143"/>
      <c r="AA4859" s="143"/>
      <c r="AB4859" s="143"/>
      <c r="AC4859" s="37"/>
    </row>
    <row r="4860" spans="1:29">
      <c r="A4860" s="442"/>
      <c r="B4860" s="432" t="s">
        <v>762</v>
      </c>
      <c r="C4860" s="432"/>
      <c r="D4860" s="432"/>
      <c r="E4860" s="432"/>
      <c r="F4860" s="432"/>
      <c r="G4860" s="432"/>
      <c r="H4860" s="158">
        <v>1</v>
      </c>
      <c r="I4860" s="115"/>
      <c r="J4860" s="115"/>
      <c r="K4860" s="115"/>
      <c r="L4860" s="115"/>
      <c r="M4860" s="115"/>
      <c r="N4860" s="115"/>
      <c r="O4860" s="115"/>
      <c r="P4860" s="115"/>
      <c r="Q4860" s="115"/>
      <c r="Z4860" s="143"/>
      <c r="AA4860" s="143"/>
      <c r="AB4860" s="143"/>
      <c r="AC4860" s="37"/>
    </row>
    <row r="4861" spans="1:29">
      <c r="A4861" s="442"/>
      <c r="B4861" s="433" t="s">
        <v>763</v>
      </c>
      <c r="C4861" s="433"/>
      <c r="D4861" s="433"/>
      <c r="E4861" s="433"/>
      <c r="F4861" s="433"/>
      <c r="G4861" s="433"/>
      <c r="H4861" s="246">
        <f>(H4860/D4858)*G4858*H4856</f>
        <v>27417.500000000004</v>
      </c>
      <c r="I4861" s="115"/>
      <c r="J4861" s="115"/>
      <c r="K4861" s="115"/>
      <c r="L4861" s="115"/>
      <c r="M4861" s="115"/>
      <c r="N4861" s="115"/>
      <c r="O4861" s="115"/>
      <c r="P4861" s="115"/>
      <c r="Q4861" s="115"/>
      <c r="Z4861" s="143"/>
      <c r="AA4861" s="143"/>
      <c r="AB4861" s="143"/>
      <c r="AC4861" s="37"/>
    </row>
    <row r="4862" spans="1:29">
      <c r="A4862" s="442"/>
      <c r="B4862" s="432" t="s">
        <v>744</v>
      </c>
      <c r="C4862" s="432"/>
      <c r="D4862" s="432"/>
      <c r="E4862" s="432"/>
      <c r="F4862" s="432"/>
      <c r="G4862" s="432"/>
      <c r="H4862" s="115"/>
      <c r="I4862" s="290">
        <v>1</v>
      </c>
      <c r="J4862" s="290">
        <v>1</v>
      </c>
      <c r="K4862" s="115"/>
      <c r="L4862" s="290">
        <v>1</v>
      </c>
      <c r="M4862" s="115"/>
      <c r="N4862" s="115"/>
      <c r="O4862" s="115"/>
      <c r="P4862" s="115"/>
      <c r="Q4862" s="115"/>
      <c r="Z4862" s="143"/>
      <c r="AA4862" s="143"/>
      <c r="AB4862" s="143"/>
      <c r="AC4862" s="37"/>
    </row>
    <row r="4863" spans="1:29">
      <c r="A4863" s="442"/>
      <c r="B4863" s="433" t="s">
        <v>745</v>
      </c>
      <c r="C4863" s="433"/>
      <c r="D4863" s="433"/>
      <c r="E4863" s="433"/>
      <c r="F4863" s="433"/>
      <c r="G4863" s="433"/>
      <c r="H4863" s="115"/>
      <c r="I4863" s="246">
        <f>(I4862/D4858)*G4858*I4856*I4859</f>
        <v>3115.625</v>
      </c>
      <c r="J4863" s="246">
        <f>(J4862/D4858)*G4858*I4856*J4859</f>
        <v>1869.375</v>
      </c>
      <c r="K4863" s="115"/>
      <c r="L4863" s="246">
        <f>(L4862/D4858)*G4858*I4856*L4859</f>
        <v>2492.5</v>
      </c>
      <c r="M4863" s="115"/>
      <c r="N4863" s="115"/>
      <c r="O4863" s="115"/>
      <c r="P4863" s="115"/>
      <c r="Q4863" s="115"/>
      <c r="Z4863" s="143"/>
      <c r="AA4863" s="143"/>
      <c r="AB4863" s="143"/>
      <c r="AC4863" s="37"/>
    </row>
    <row r="4864" spans="1:29">
      <c r="A4864" s="442"/>
      <c r="B4864" s="432"/>
      <c r="C4864" s="432"/>
      <c r="D4864" s="432"/>
      <c r="E4864" s="432"/>
      <c r="F4864" s="432"/>
      <c r="G4864" s="432"/>
      <c r="H4864" s="115"/>
      <c r="I4864" s="115"/>
      <c r="J4864" s="115"/>
      <c r="K4864" s="115"/>
      <c r="L4864" s="115"/>
      <c r="M4864" s="115"/>
      <c r="N4864" s="115"/>
      <c r="O4864" s="115"/>
      <c r="P4864" s="115"/>
      <c r="Q4864" s="115"/>
      <c r="Z4864" s="143"/>
      <c r="AA4864" s="143"/>
      <c r="AB4864" s="143"/>
      <c r="AC4864" s="37"/>
    </row>
    <row r="4865" spans="1:29">
      <c r="A4865" s="442"/>
      <c r="B4865" s="433"/>
      <c r="C4865" s="433"/>
      <c r="D4865" s="433"/>
      <c r="E4865" s="433"/>
      <c r="F4865" s="433"/>
      <c r="G4865" s="433"/>
      <c r="H4865" s="115"/>
      <c r="I4865" s="115"/>
      <c r="J4865" s="115"/>
      <c r="K4865" s="115"/>
      <c r="L4865" s="115"/>
      <c r="M4865" s="115"/>
      <c r="N4865" s="115"/>
      <c r="O4865" s="115"/>
      <c r="P4865" s="115"/>
      <c r="Q4865" s="115"/>
      <c r="Z4865" s="143"/>
      <c r="AA4865" s="143"/>
      <c r="AB4865" s="143"/>
      <c r="AC4865" s="37"/>
    </row>
    <row r="4866" spans="1:29">
      <c r="A4866" s="442"/>
      <c r="B4866" s="448" t="s">
        <v>720</v>
      </c>
      <c r="C4866" s="448"/>
      <c r="D4866" s="448"/>
      <c r="E4866" s="448"/>
      <c r="F4866" s="448"/>
      <c r="G4866" s="448"/>
      <c r="H4866" s="152">
        <f t="shared" ref="H4866:Q4866" si="311">H4860+H4862+H4864</f>
        <v>1</v>
      </c>
      <c r="I4866" s="152">
        <f t="shared" si="311"/>
        <v>1</v>
      </c>
      <c r="J4866" s="152">
        <f t="shared" si="311"/>
        <v>1</v>
      </c>
      <c r="K4866" s="152">
        <f t="shared" si="311"/>
        <v>0</v>
      </c>
      <c r="L4866" s="152">
        <f t="shared" si="311"/>
        <v>1</v>
      </c>
      <c r="M4866" s="152">
        <f t="shared" si="311"/>
        <v>0</v>
      </c>
      <c r="N4866" s="152">
        <f t="shared" si="311"/>
        <v>0</v>
      </c>
      <c r="O4866" s="152">
        <f t="shared" si="311"/>
        <v>0</v>
      </c>
      <c r="P4866" s="152">
        <f t="shared" si="311"/>
        <v>0</v>
      </c>
      <c r="Q4866" s="152">
        <f t="shared" si="311"/>
        <v>0</v>
      </c>
      <c r="Z4866" s="143"/>
      <c r="AA4866" s="143"/>
      <c r="AB4866" s="143"/>
      <c r="AC4866" s="37"/>
    </row>
    <row r="4867" spans="1:29">
      <c r="A4867" s="442"/>
      <c r="B4867" s="439" t="s">
        <v>695</v>
      </c>
      <c r="C4867" s="439"/>
      <c r="D4867" s="439"/>
      <c r="E4867" s="439"/>
      <c r="F4867" s="439"/>
      <c r="G4867" s="439"/>
      <c r="H4867" s="117">
        <f t="shared" ref="H4867:Q4867" si="312">H4861+H4863+H4865</f>
        <v>27417.500000000004</v>
      </c>
      <c r="I4867" s="117">
        <f t="shared" si="312"/>
        <v>3115.625</v>
      </c>
      <c r="J4867" s="117">
        <f t="shared" si="312"/>
        <v>1869.375</v>
      </c>
      <c r="K4867" s="117">
        <f t="shared" si="312"/>
        <v>0</v>
      </c>
      <c r="L4867" s="117">
        <f t="shared" si="312"/>
        <v>2492.5</v>
      </c>
      <c r="M4867" s="117">
        <f t="shared" si="312"/>
        <v>0</v>
      </c>
      <c r="N4867" s="117">
        <f t="shared" si="312"/>
        <v>0</v>
      </c>
      <c r="O4867" s="117">
        <f t="shared" si="312"/>
        <v>0</v>
      </c>
      <c r="P4867" s="117">
        <f t="shared" si="312"/>
        <v>0</v>
      </c>
      <c r="Q4867" s="117">
        <f t="shared" si="312"/>
        <v>0</v>
      </c>
      <c r="Z4867" s="143"/>
      <c r="AA4867" s="143"/>
      <c r="AB4867" s="143"/>
      <c r="AC4867" s="37"/>
    </row>
    <row r="4868" spans="1:29">
      <c r="A4868" s="442"/>
      <c r="B4868" s="449" t="s">
        <v>746</v>
      </c>
      <c r="C4868" s="449"/>
      <c r="D4868" s="449"/>
      <c r="E4868" s="449"/>
      <c r="F4868" s="449"/>
      <c r="G4868" s="449"/>
      <c r="H4868" s="473">
        <f>H4867</f>
        <v>27417.500000000004</v>
      </c>
      <c r="I4868" s="473"/>
      <c r="J4868" s="473"/>
      <c r="K4868" s="473"/>
      <c r="L4868" s="473"/>
      <c r="M4868" s="473"/>
      <c r="N4868" s="473"/>
      <c r="O4868" s="473"/>
      <c r="P4868" s="473"/>
      <c r="Q4868" s="473"/>
      <c r="Z4868" s="143"/>
      <c r="AA4868" s="143"/>
      <c r="AB4868" s="143"/>
      <c r="AC4868" s="37"/>
    </row>
    <row r="4869" spans="1:29">
      <c r="A4869" s="442"/>
      <c r="B4869" s="449" t="s">
        <v>747</v>
      </c>
      <c r="C4869" s="449"/>
      <c r="D4869" s="449"/>
      <c r="E4869" s="449"/>
      <c r="F4869" s="449"/>
      <c r="G4869" s="449"/>
      <c r="H4869" s="473">
        <f>SUM(I4867:M4867)</f>
        <v>7477.5</v>
      </c>
      <c r="I4869" s="473"/>
      <c r="J4869" s="473"/>
      <c r="K4869" s="473"/>
      <c r="L4869" s="473"/>
      <c r="M4869" s="473"/>
      <c r="N4869" s="473"/>
      <c r="O4869" s="473"/>
      <c r="P4869" s="473"/>
      <c r="Q4869" s="473"/>
      <c r="Z4869" s="143"/>
      <c r="AA4869" s="143"/>
      <c r="AB4869" s="143"/>
      <c r="AC4869" s="37"/>
    </row>
    <row r="4870" spans="1:29">
      <c r="A4870" s="442"/>
      <c r="B4870" s="449" t="s">
        <v>748</v>
      </c>
      <c r="C4870" s="449"/>
      <c r="D4870" s="449"/>
      <c r="E4870" s="449"/>
      <c r="F4870" s="449"/>
      <c r="G4870" s="449"/>
      <c r="H4870" s="473">
        <f>SUM(N4866:P4866)</f>
        <v>0</v>
      </c>
      <c r="I4870" s="473"/>
      <c r="J4870" s="473"/>
      <c r="K4870" s="473"/>
      <c r="L4870" s="473"/>
      <c r="M4870" s="473"/>
      <c r="N4870" s="473"/>
      <c r="O4870" s="473"/>
      <c r="P4870" s="473"/>
      <c r="Q4870" s="473"/>
      <c r="Z4870" s="143"/>
      <c r="AA4870" s="143"/>
      <c r="AB4870" s="143"/>
      <c r="AC4870" s="37"/>
    </row>
    <row r="4871" spans="1:29">
      <c r="A4871" s="442"/>
      <c r="B4871" s="439" t="s">
        <v>721</v>
      </c>
      <c r="C4871" s="439"/>
      <c r="D4871" s="439"/>
      <c r="E4871" s="439"/>
      <c r="F4871" s="439"/>
      <c r="G4871" s="439"/>
      <c r="H4871" s="473">
        <f>SUM(H4868:P4870)</f>
        <v>34895</v>
      </c>
      <c r="I4871" s="473"/>
      <c r="J4871" s="473"/>
      <c r="K4871" s="473"/>
      <c r="L4871" s="473"/>
      <c r="M4871" s="473"/>
      <c r="N4871" s="473"/>
      <c r="O4871" s="473"/>
      <c r="P4871" s="473"/>
      <c r="Q4871" s="473"/>
      <c r="Z4871" s="143"/>
      <c r="AA4871" s="143"/>
      <c r="AB4871" s="143"/>
      <c r="AC4871" s="37"/>
    </row>
    <row r="4872" spans="1:29">
      <c r="A4872" s="442"/>
      <c r="B4872" s="450" t="s">
        <v>749</v>
      </c>
      <c r="C4872" s="450"/>
      <c r="D4872" s="450"/>
      <c r="E4872" s="450"/>
      <c r="F4872" s="450"/>
      <c r="G4872" s="450"/>
      <c r="H4872" s="471">
        <f>H4871/G4858</f>
        <v>0.7</v>
      </c>
      <c r="I4872" s="471"/>
      <c r="J4872" s="471"/>
      <c r="K4872" s="471"/>
      <c r="L4872" s="471"/>
      <c r="M4872" s="471"/>
      <c r="N4872" s="471"/>
      <c r="O4872" s="471"/>
      <c r="P4872" s="471"/>
      <c r="Q4872" s="471"/>
      <c r="Z4872" s="143"/>
      <c r="AA4872" s="143"/>
      <c r="AB4872" s="143"/>
      <c r="AC4872" s="37"/>
    </row>
    <row r="4873" spans="1:29" s="129" customFormat="1">
      <c r="A4873" s="121"/>
      <c r="B4873" s="121"/>
      <c r="C4873" s="121"/>
      <c r="D4873" s="121"/>
      <c r="E4873" s="121"/>
      <c r="F4873" s="122"/>
      <c r="G4873" s="122"/>
      <c r="H4873" s="123"/>
      <c r="I4873" s="127"/>
      <c r="J4873" s="127"/>
      <c r="K4873" s="127"/>
      <c r="L4873" s="127"/>
      <c r="M4873" s="127"/>
      <c r="N4873" s="127"/>
      <c r="O4873" s="127"/>
      <c r="P4873" s="127"/>
      <c r="Q4873" s="127"/>
      <c r="R4873" s="127"/>
      <c r="S4873" s="127"/>
      <c r="T4873" s="127"/>
      <c r="U4873" s="127"/>
      <c r="V4873" s="127"/>
      <c r="W4873" s="127"/>
      <c r="X4873" s="127"/>
      <c r="Y4873" s="127"/>
      <c r="Z4873" s="143"/>
      <c r="AA4873" s="143"/>
      <c r="AB4873" s="143"/>
      <c r="AC4873" s="37"/>
    </row>
    <row r="4874" spans="1:29" ht="15" customHeight="1">
      <c r="A4874" s="422" t="s">
        <v>678</v>
      </c>
      <c r="B4874" s="422" t="s">
        <v>679</v>
      </c>
      <c r="C4874" s="422" t="s">
        <v>680</v>
      </c>
      <c r="D4874" s="422" t="s">
        <v>681</v>
      </c>
      <c r="E4874" s="422" t="s">
        <v>682</v>
      </c>
      <c r="F4874" s="423" t="s">
        <v>683</v>
      </c>
      <c r="G4874" s="423" t="s">
        <v>684</v>
      </c>
      <c r="H4874" s="138">
        <v>0.55000000000000004</v>
      </c>
      <c r="I4874" s="451">
        <v>0.25</v>
      </c>
      <c r="J4874" s="451"/>
      <c r="K4874" s="451"/>
      <c r="L4874" s="444">
        <v>0.1</v>
      </c>
      <c r="M4874" s="444"/>
      <c r="N4874" s="139">
        <v>0.1</v>
      </c>
      <c r="O4874" s="102"/>
      <c r="P4874" s="102"/>
      <c r="Z4874" s="143"/>
      <c r="AA4874" s="143"/>
      <c r="AB4874" s="143"/>
      <c r="AC4874" s="37"/>
    </row>
    <row r="4875" spans="1:29" ht="14.25" customHeight="1">
      <c r="A4875" s="422"/>
      <c r="B4875" s="422"/>
      <c r="C4875" s="422"/>
      <c r="D4875" s="422"/>
      <c r="E4875" s="422"/>
      <c r="F4875" s="422"/>
      <c r="G4875" s="422"/>
      <c r="H4875" s="445" t="s">
        <v>727</v>
      </c>
      <c r="I4875" s="452" t="s">
        <v>728</v>
      </c>
      <c r="J4875" s="452"/>
      <c r="K4875" s="452"/>
      <c r="L4875" s="446" t="s">
        <v>729</v>
      </c>
      <c r="M4875" s="446"/>
      <c r="N4875" s="447" t="s">
        <v>730</v>
      </c>
      <c r="O4875" s="102"/>
      <c r="P4875" s="102"/>
      <c r="Z4875" s="143"/>
      <c r="AA4875" s="143"/>
      <c r="AB4875" s="143"/>
      <c r="AC4875" s="37"/>
    </row>
    <row r="4876" spans="1:29" ht="67.5" customHeight="1">
      <c r="A4876" s="442" t="s">
        <v>549</v>
      </c>
      <c r="B4876" s="525" t="s">
        <v>1128</v>
      </c>
      <c r="C4876" s="428">
        <v>2</v>
      </c>
      <c r="D4876" s="428">
        <v>2</v>
      </c>
      <c r="E4876" s="474" t="s">
        <v>618</v>
      </c>
      <c r="F4876" s="429">
        <v>2300</v>
      </c>
      <c r="G4876" s="429">
        <v>4600</v>
      </c>
      <c r="H4876" s="445"/>
      <c r="I4876" s="154" t="s">
        <v>964</v>
      </c>
      <c r="J4876" s="154" t="s">
        <v>965</v>
      </c>
      <c r="K4876" s="154" t="s">
        <v>966</v>
      </c>
      <c r="L4876" s="144" t="s">
        <v>736</v>
      </c>
      <c r="M4876" s="144" t="s">
        <v>737</v>
      </c>
      <c r="N4876" s="447"/>
      <c r="O4876" s="102"/>
      <c r="P4876" s="102"/>
      <c r="Z4876" s="143"/>
      <c r="AA4876" s="143"/>
      <c r="AB4876" s="143"/>
      <c r="AC4876" s="37"/>
    </row>
    <row r="4877" spans="1:29" ht="39" customHeight="1">
      <c r="A4877" s="442"/>
      <c r="B4877" s="525"/>
      <c r="C4877" s="525"/>
      <c r="D4877" s="525"/>
      <c r="E4877" s="525"/>
      <c r="F4877" s="525"/>
      <c r="G4877" s="525"/>
      <c r="H4877" s="525"/>
      <c r="I4877" s="153">
        <v>0.1</v>
      </c>
      <c r="J4877" s="153">
        <v>0.8</v>
      </c>
      <c r="K4877" s="153">
        <v>0.1</v>
      </c>
      <c r="L4877" s="144">
        <v>0.9</v>
      </c>
      <c r="M4877" s="144">
        <v>0.1</v>
      </c>
      <c r="N4877" s="447"/>
      <c r="O4877" s="102"/>
      <c r="P4877" s="102"/>
      <c r="Z4877" s="143"/>
      <c r="AA4877" s="143"/>
      <c r="AB4877" s="143"/>
      <c r="AC4877" s="37"/>
    </row>
    <row r="4878" spans="1:29">
      <c r="A4878" s="442"/>
      <c r="B4878" s="432" t="s">
        <v>828</v>
      </c>
      <c r="C4878" s="432"/>
      <c r="D4878" s="432"/>
      <c r="E4878" s="432"/>
      <c r="F4878" s="432"/>
      <c r="G4878" s="432"/>
      <c r="H4878" s="158">
        <v>2</v>
      </c>
      <c r="I4878" s="115"/>
      <c r="J4878" s="115"/>
      <c r="K4878" s="115"/>
      <c r="L4878" s="115"/>
      <c r="M4878" s="115"/>
      <c r="N4878" s="115"/>
      <c r="O4878" s="102"/>
      <c r="P4878" s="102"/>
      <c r="Z4878" s="143"/>
      <c r="AA4878" s="143"/>
      <c r="AB4878" s="143"/>
      <c r="AC4878" s="37"/>
    </row>
    <row r="4879" spans="1:29">
      <c r="A4879" s="442"/>
      <c r="B4879" s="433" t="s">
        <v>829</v>
      </c>
      <c r="C4879" s="433"/>
      <c r="D4879" s="433"/>
      <c r="E4879" s="433"/>
      <c r="F4879" s="433"/>
      <c r="G4879" s="433"/>
      <c r="H4879" s="157">
        <f>(H4878/C4876)*G4876*H4874</f>
        <v>2530</v>
      </c>
      <c r="I4879" s="115"/>
      <c r="J4879" s="115"/>
      <c r="K4879" s="115"/>
      <c r="L4879" s="115"/>
      <c r="M4879" s="115"/>
      <c r="N4879" s="115"/>
      <c r="O4879" s="102"/>
      <c r="P4879" s="102"/>
      <c r="Z4879" s="143"/>
      <c r="AA4879" s="143"/>
      <c r="AB4879" s="143"/>
      <c r="AC4879" s="37"/>
    </row>
    <row r="4880" spans="1:29">
      <c r="A4880" s="442"/>
      <c r="B4880" s="448" t="s">
        <v>720</v>
      </c>
      <c r="C4880" s="448"/>
      <c r="D4880" s="448"/>
      <c r="E4880" s="448"/>
      <c r="F4880" s="448"/>
      <c r="G4880" s="448"/>
      <c r="H4880" s="152">
        <f t="shared" ref="H4880:N4881" si="313">H4878</f>
        <v>2</v>
      </c>
      <c r="I4880" s="152">
        <f t="shared" si="313"/>
        <v>0</v>
      </c>
      <c r="J4880" s="152">
        <f t="shared" si="313"/>
        <v>0</v>
      </c>
      <c r="K4880" s="152">
        <f t="shared" si="313"/>
        <v>0</v>
      </c>
      <c r="L4880" s="152">
        <f t="shared" si="313"/>
        <v>0</v>
      </c>
      <c r="M4880" s="152">
        <f t="shared" si="313"/>
        <v>0</v>
      </c>
      <c r="N4880" s="152">
        <f t="shared" si="313"/>
        <v>0</v>
      </c>
      <c r="O4880" s="102"/>
      <c r="P4880" s="102"/>
      <c r="Z4880" s="143"/>
      <c r="AA4880" s="143"/>
      <c r="AB4880" s="143"/>
      <c r="AC4880" s="37"/>
    </row>
    <row r="4881" spans="1:29">
      <c r="A4881" s="442"/>
      <c r="B4881" s="439" t="s">
        <v>695</v>
      </c>
      <c r="C4881" s="439"/>
      <c r="D4881" s="439"/>
      <c r="E4881" s="439"/>
      <c r="F4881" s="439"/>
      <c r="G4881" s="439"/>
      <c r="H4881" s="117">
        <f t="shared" si="313"/>
        <v>2530</v>
      </c>
      <c r="I4881" s="117">
        <f t="shared" si="313"/>
        <v>0</v>
      </c>
      <c r="J4881" s="117">
        <f t="shared" si="313"/>
        <v>0</v>
      </c>
      <c r="K4881" s="117">
        <f t="shared" si="313"/>
        <v>0</v>
      </c>
      <c r="L4881" s="117">
        <f t="shared" si="313"/>
        <v>0</v>
      </c>
      <c r="M4881" s="117">
        <f t="shared" si="313"/>
        <v>0</v>
      </c>
      <c r="N4881" s="117">
        <f t="shared" si="313"/>
        <v>0</v>
      </c>
      <c r="O4881" s="102"/>
      <c r="P4881" s="102"/>
      <c r="Q4881" s="141"/>
      <c r="Z4881" s="143"/>
      <c r="AA4881" s="143"/>
      <c r="AB4881" s="143"/>
      <c r="AC4881" s="37"/>
    </row>
    <row r="4882" spans="1:29">
      <c r="A4882" s="442"/>
      <c r="B4882" s="449" t="s">
        <v>746</v>
      </c>
      <c r="C4882" s="449"/>
      <c r="D4882" s="449"/>
      <c r="E4882" s="449"/>
      <c r="F4882" s="449"/>
      <c r="G4882" s="449"/>
      <c r="H4882" s="440">
        <f>H4881</f>
        <v>2530</v>
      </c>
      <c r="I4882" s="440"/>
      <c r="J4882" s="440"/>
      <c r="K4882" s="440"/>
      <c r="L4882" s="440"/>
      <c r="M4882" s="440"/>
      <c r="N4882" s="440"/>
      <c r="O4882" s="102"/>
      <c r="P4882" s="102"/>
      <c r="Z4882" s="143"/>
      <c r="AA4882" s="143"/>
      <c r="AB4882" s="143"/>
      <c r="AC4882" s="37"/>
    </row>
    <row r="4883" spans="1:29">
      <c r="A4883" s="442"/>
      <c r="B4883" s="449" t="s">
        <v>747</v>
      </c>
      <c r="C4883" s="449"/>
      <c r="D4883" s="449"/>
      <c r="E4883" s="449"/>
      <c r="F4883" s="449"/>
      <c r="G4883" s="449"/>
      <c r="H4883" s="440">
        <f>SUM(I4881:M4881)</f>
        <v>0</v>
      </c>
      <c r="I4883" s="440"/>
      <c r="J4883" s="440"/>
      <c r="K4883" s="440"/>
      <c r="L4883" s="440"/>
      <c r="M4883" s="440"/>
      <c r="N4883" s="440"/>
      <c r="O4883" s="102"/>
      <c r="P4883" s="102"/>
      <c r="Z4883" s="143"/>
      <c r="AA4883" s="143"/>
      <c r="AB4883" s="143"/>
      <c r="AC4883" s="37"/>
    </row>
    <row r="4884" spans="1:29">
      <c r="A4884" s="442"/>
      <c r="B4884" s="449" t="s">
        <v>748</v>
      </c>
      <c r="C4884" s="449"/>
      <c r="D4884" s="449"/>
      <c r="E4884" s="449"/>
      <c r="F4884" s="449"/>
      <c r="G4884" s="449"/>
      <c r="H4884" s="440">
        <f>SUM(N4880:O4880)</f>
        <v>0</v>
      </c>
      <c r="I4884" s="440"/>
      <c r="J4884" s="440"/>
      <c r="K4884" s="440"/>
      <c r="L4884" s="440"/>
      <c r="M4884" s="440"/>
      <c r="N4884" s="440"/>
      <c r="O4884" s="102"/>
      <c r="P4884" s="102"/>
      <c r="Z4884" s="143"/>
      <c r="AA4884" s="143"/>
      <c r="AB4884" s="143"/>
      <c r="AC4884" s="37"/>
    </row>
    <row r="4885" spans="1:29">
      <c r="A4885" s="442"/>
      <c r="B4885" s="439" t="s">
        <v>721</v>
      </c>
      <c r="C4885" s="439"/>
      <c r="D4885" s="439"/>
      <c r="E4885" s="439"/>
      <c r="F4885" s="439"/>
      <c r="G4885" s="439"/>
      <c r="H4885" s="440">
        <f>SUM(H4882:O4884)</f>
        <v>2530</v>
      </c>
      <c r="I4885" s="440"/>
      <c r="J4885" s="440"/>
      <c r="K4885" s="440"/>
      <c r="L4885" s="440"/>
      <c r="M4885" s="440"/>
      <c r="N4885" s="440"/>
      <c r="O4885" s="102"/>
      <c r="P4885" s="102"/>
      <c r="Z4885" s="143"/>
      <c r="AA4885" s="143"/>
      <c r="AB4885" s="143"/>
      <c r="AC4885" s="37"/>
    </row>
    <row r="4886" spans="1:29">
      <c r="A4886" s="442"/>
      <c r="B4886" s="450" t="s">
        <v>749</v>
      </c>
      <c r="C4886" s="450"/>
      <c r="D4886" s="450"/>
      <c r="E4886" s="450"/>
      <c r="F4886" s="450"/>
      <c r="G4886" s="450"/>
      <c r="H4886" s="443">
        <f>H4885/G4876</f>
        <v>0.55000000000000004</v>
      </c>
      <c r="I4886" s="443"/>
      <c r="J4886" s="443"/>
      <c r="K4886" s="443"/>
      <c r="L4886" s="443"/>
      <c r="M4886" s="443"/>
      <c r="N4886" s="443"/>
      <c r="O4886" s="102"/>
      <c r="P4886" s="102"/>
      <c r="Z4886" s="143"/>
      <c r="AA4886" s="143"/>
      <c r="AB4886" s="143"/>
      <c r="AC4886" s="37"/>
    </row>
    <row r="4887" spans="1:29" s="129" customFormat="1">
      <c r="A4887" s="121"/>
      <c r="B4887" s="121"/>
      <c r="C4887" s="121"/>
      <c r="D4887" s="121"/>
      <c r="E4887" s="121"/>
      <c r="F4887" s="122"/>
      <c r="G4887" s="122"/>
      <c r="H4887" s="123"/>
      <c r="I4887" s="124"/>
      <c r="J4887" s="124"/>
      <c r="K4887" s="124"/>
      <c r="L4887" s="125"/>
      <c r="M4887" s="125"/>
      <c r="N4887" s="127"/>
      <c r="O4887" s="127"/>
      <c r="P4887" s="127"/>
      <c r="Q4887" s="127"/>
      <c r="R4887" s="127"/>
      <c r="S4887" s="127"/>
      <c r="T4887" s="127"/>
      <c r="U4887" s="127"/>
      <c r="V4887" s="127"/>
      <c r="W4887" s="127"/>
      <c r="X4887" s="127"/>
      <c r="Y4887" s="127"/>
      <c r="Z4887" s="143"/>
      <c r="AA4887" s="143"/>
      <c r="AB4887" s="143"/>
      <c r="AC4887" s="37"/>
    </row>
    <row r="4888" spans="1:29" ht="15" customHeight="1">
      <c r="A4888" s="422" t="s">
        <v>678</v>
      </c>
      <c r="B4888" s="422" t="s">
        <v>679</v>
      </c>
      <c r="C4888" s="422" t="s">
        <v>680</v>
      </c>
      <c r="D4888" s="422" t="s">
        <v>681</v>
      </c>
      <c r="E4888" s="422" t="s">
        <v>682</v>
      </c>
      <c r="F4888" s="423" t="s">
        <v>683</v>
      </c>
      <c r="G4888" s="423" t="s">
        <v>684</v>
      </c>
      <c r="H4888" s="138">
        <v>0.55000000000000004</v>
      </c>
      <c r="I4888" s="451">
        <v>0.25</v>
      </c>
      <c r="J4888" s="451"/>
      <c r="K4888" s="451"/>
      <c r="L4888" s="451"/>
      <c r="M4888" s="451"/>
      <c r="N4888" s="451"/>
      <c r="O4888" s="444">
        <v>0.1</v>
      </c>
      <c r="P4888" s="444"/>
      <c r="Q4888" s="139">
        <v>0.1</v>
      </c>
      <c r="Z4888" s="143"/>
      <c r="AA4888" s="143"/>
      <c r="AB4888" s="143"/>
      <c r="AC4888" s="37"/>
    </row>
    <row r="4889" spans="1:29" ht="14.25" customHeight="1">
      <c r="A4889" s="422"/>
      <c r="B4889" s="422"/>
      <c r="C4889" s="422"/>
      <c r="D4889" s="422"/>
      <c r="E4889" s="422"/>
      <c r="F4889" s="422"/>
      <c r="G4889" s="422"/>
      <c r="H4889" s="445" t="s">
        <v>727</v>
      </c>
      <c r="I4889" s="451" t="s">
        <v>728</v>
      </c>
      <c r="J4889" s="451"/>
      <c r="K4889" s="451"/>
      <c r="L4889" s="451"/>
      <c r="M4889" s="451"/>
      <c r="N4889" s="451"/>
      <c r="O4889" s="446" t="s">
        <v>729</v>
      </c>
      <c r="P4889" s="446"/>
      <c r="Q4889" s="447" t="s">
        <v>730</v>
      </c>
      <c r="Z4889" s="143"/>
      <c r="AA4889" s="143"/>
      <c r="AB4889" s="143"/>
      <c r="AC4889" s="37"/>
    </row>
    <row r="4890" spans="1:29" ht="67.5" customHeight="1">
      <c r="A4890" s="442" t="s">
        <v>551</v>
      </c>
      <c r="B4890" s="525" t="s">
        <v>1129</v>
      </c>
      <c r="C4890" s="428">
        <v>1</v>
      </c>
      <c r="D4890" s="428">
        <v>1</v>
      </c>
      <c r="E4890" s="474" t="s">
        <v>618</v>
      </c>
      <c r="F4890" s="429">
        <v>207915</v>
      </c>
      <c r="G4890" s="429">
        <v>207915</v>
      </c>
      <c r="H4890" s="445"/>
      <c r="I4890" s="154" t="s">
        <v>809</v>
      </c>
      <c r="J4890" s="154" t="s">
        <v>882</v>
      </c>
      <c r="K4890" s="154" t="s">
        <v>958</v>
      </c>
      <c r="L4890" s="154" t="s">
        <v>812</v>
      </c>
      <c r="M4890" s="154" t="s">
        <v>797</v>
      </c>
      <c r="N4890" s="154" t="s">
        <v>735</v>
      </c>
      <c r="O4890" s="144" t="s">
        <v>736</v>
      </c>
      <c r="P4890" s="144" t="s">
        <v>737</v>
      </c>
      <c r="Q4890" s="447"/>
      <c r="Z4890" s="143"/>
      <c r="AA4890" s="143"/>
      <c r="AB4890" s="143"/>
      <c r="AC4890" s="37"/>
    </row>
    <row r="4891" spans="1:29" ht="39" customHeight="1">
      <c r="A4891" s="442"/>
      <c r="B4891" s="525"/>
      <c r="C4891" s="525"/>
      <c r="D4891" s="525"/>
      <c r="E4891" s="525"/>
      <c r="F4891" s="525"/>
      <c r="G4891" s="525"/>
      <c r="H4891" s="525"/>
      <c r="I4891" s="153">
        <v>0.25</v>
      </c>
      <c r="J4891" s="153">
        <v>0.15</v>
      </c>
      <c r="K4891" s="153">
        <v>0.2</v>
      </c>
      <c r="L4891" s="153">
        <v>0.2</v>
      </c>
      <c r="M4891" s="153">
        <v>0.1</v>
      </c>
      <c r="N4891" s="153">
        <v>0.1</v>
      </c>
      <c r="O4891" s="144">
        <v>0.9</v>
      </c>
      <c r="P4891" s="144">
        <v>0.1</v>
      </c>
      <c r="Q4891" s="447"/>
      <c r="Z4891" s="143"/>
      <c r="AA4891" s="143"/>
      <c r="AB4891" s="143"/>
      <c r="AC4891" s="37"/>
    </row>
    <row r="4892" spans="1:29">
      <c r="A4892" s="442"/>
      <c r="B4892" s="432" t="s">
        <v>762</v>
      </c>
      <c r="C4892" s="432"/>
      <c r="D4892" s="432"/>
      <c r="E4892" s="432"/>
      <c r="F4892" s="432"/>
      <c r="G4892" s="432"/>
      <c r="H4892" s="158">
        <v>1</v>
      </c>
      <c r="I4892" s="115"/>
      <c r="J4892" s="115"/>
      <c r="K4892" s="115"/>
      <c r="L4892" s="115"/>
      <c r="M4892" s="149"/>
      <c r="N4892" s="149"/>
      <c r="O4892" s="149"/>
      <c r="P4892" s="149"/>
      <c r="Q4892" s="149"/>
      <c r="Z4892" s="143"/>
      <c r="AA4892" s="143"/>
      <c r="AB4892" s="143"/>
      <c r="AC4892" s="37"/>
    </row>
    <row r="4893" spans="1:29">
      <c r="A4893" s="442"/>
      <c r="B4893" s="433" t="s">
        <v>763</v>
      </c>
      <c r="C4893" s="433"/>
      <c r="D4893" s="433"/>
      <c r="E4893" s="433"/>
      <c r="F4893" s="433"/>
      <c r="G4893" s="433"/>
      <c r="H4893" s="246">
        <f>(H4892/D4890)*G4890*H4888</f>
        <v>114353.25000000001</v>
      </c>
      <c r="I4893" s="115"/>
      <c r="J4893" s="115"/>
      <c r="K4893" s="115"/>
      <c r="L4893" s="115"/>
      <c r="M4893" s="149"/>
      <c r="N4893" s="149"/>
      <c r="O4893" s="149"/>
      <c r="P4893" s="149"/>
      <c r="Q4893" s="149"/>
      <c r="Z4893" s="143"/>
      <c r="AA4893" s="143"/>
      <c r="AB4893" s="143"/>
      <c r="AC4893" s="37"/>
    </row>
    <row r="4894" spans="1:29">
      <c r="A4894" s="442"/>
      <c r="B4894" s="432" t="s">
        <v>744</v>
      </c>
      <c r="C4894" s="432"/>
      <c r="D4894" s="432"/>
      <c r="E4894" s="432"/>
      <c r="F4894" s="432"/>
      <c r="G4894" s="432"/>
      <c r="H4894" s="115"/>
      <c r="I4894" s="290">
        <v>1</v>
      </c>
      <c r="J4894" s="290">
        <v>1</v>
      </c>
      <c r="K4894" s="115"/>
      <c r="L4894" s="290">
        <v>1</v>
      </c>
      <c r="M4894" s="149"/>
      <c r="N4894" s="149"/>
      <c r="O4894" s="149"/>
      <c r="P4894" s="149"/>
      <c r="Q4894" s="149"/>
      <c r="Z4894" s="143"/>
      <c r="AA4894" s="143"/>
      <c r="AB4894" s="143"/>
      <c r="AC4894" s="37"/>
    </row>
    <row r="4895" spans="1:29">
      <c r="A4895" s="442"/>
      <c r="B4895" s="433" t="s">
        <v>745</v>
      </c>
      <c r="C4895" s="433"/>
      <c r="D4895" s="433"/>
      <c r="E4895" s="433"/>
      <c r="F4895" s="433"/>
      <c r="G4895" s="433"/>
      <c r="H4895" s="115"/>
      <c r="I4895" s="246">
        <f>(I4894/D4890)*G4890*I4888*I4891</f>
        <v>12994.6875</v>
      </c>
      <c r="J4895" s="246">
        <f>(J4894/D4890)*G4890*I4888*J4891</f>
        <v>7796.8125</v>
      </c>
      <c r="K4895" s="115"/>
      <c r="L4895" s="246">
        <f>(L4894/D4890)*G4890*I4888*L4891</f>
        <v>10395.75</v>
      </c>
      <c r="M4895" s="149"/>
      <c r="N4895" s="149"/>
      <c r="O4895" s="149"/>
      <c r="P4895" s="149"/>
      <c r="Q4895" s="149"/>
      <c r="Z4895" s="143"/>
      <c r="AA4895" s="143"/>
      <c r="AB4895" s="143"/>
      <c r="AC4895" s="37"/>
    </row>
    <row r="4896" spans="1:29">
      <c r="A4896" s="442"/>
      <c r="B4896" s="448" t="s">
        <v>720</v>
      </c>
      <c r="C4896" s="448"/>
      <c r="D4896" s="448"/>
      <c r="E4896" s="448"/>
      <c r="F4896" s="448"/>
      <c r="G4896" s="448"/>
      <c r="H4896" s="152">
        <f t="shared" ref="H4896:Q4896" si="314">H4892+H4894</f>
        <v>1</v>
      </c>
      <c r="I4896" s="152">
        <f t="shared" si="314"/>
        <v>1</v>
      </c>
      <c r="J4896" s="152">
        <f t="shared" si="314"/>
        <v>1</v>
      </c>
      <c r="K4896" s="152">
        <f t="shared" si="314"/>
        <v>0</v>
      </c>
      <c r="L4896" s="152">
        <f t="shared" si="314"/>
        <v>1</v>
      </c>
      <c r="M4896" s="152">
        <f t="shared" si="314"/>
        <v>0</v>
      </c>
      <c r="N4896" s="152">
        <f t="shared" si="314"/>
        <v>0</v>
      </c>
      <c r="O4896" s="152">
        <f t="shared" si="314"/>
        <v>0</v>
      </c>
      <c r="P4896" s="152">
        <f t="shared" si="314"/>
        <v>0</v>
      </c>
      <c r="Q4896" s="152">
        <f t="shared" si="314"/>
        <v>0</v>
      </c>
      <c r="Z4896" s="143"/>
      <c r="AA4896" s="143"/>
      <c r="AB4896" s="143"/>
      <c r="AC4896" s="37"/>
    </row>
    <row r="4897" spans="1:29">
      <c r="A4897" s="442"/>
      <c r="B4897" s="439" t="s">
        <v>695</v>
      </c>
      <c r="C4897" s="439"/>
      <c r="D4897" s="439"/>
      <c r="E4897" s="439"/>
      <c r="F4897" s="439"/>
      <c r="G4897" s="439"/>
      <c r="H4897" s="117">
        <f t="shared" ref="H4897:Q4897" si="315">H4893+H4895</f>
        <v>114353.25000000001</v>
      </c>
      <c r="I4897" s="117">
        <f t="shared" si="315"/>
        <v>12994.6875</v>
      </c>
      <c r="J4897" s="117">
        <f t="shared" si="315"/>
        <v>7796.8125</v>
      </c>
      <c r="K4897" s="117">
        <f t="shared" si="315"/>
        <v>0</v>
      </c>
      <c r="L4897" s="117">
        <f t="shared" si="315"/>
        <v>10395.75</v>
      </c>
      <c r="M4897" s="117">
        <f t="shared" si="315"/>
        <v>0</v>
      </c>
      <c r="N4897" s="117">
        <f t="shared" si="315"/>
        <v>0</v>
      </c>
      <c r="O4897" s="117">
        <f t="shared" si="315"/>
        <v>0</v>
      </c>
      <c r="P4897" s="117">
        <f t="shared" si="315"/>
        <v>0</v>
      </c>
      <c r="Q4897" s="117">
        <f t="shared" si="315"/>
        <v>0</v>
      </c>
      <c r="Z4897" s="143"/>
      <c r="AA4897" s="143"/>
      <c r="AB4897" s="143"/>
      <c r="AC4897" s="37"/>
    </row>
    <row r="4898" spans="1:29">
      <c r="A4898" s="442"/>
      <c r="B4898" s="449" t="s">
        <v>746</v>
      </c>
      <c r="C4898" s="449"/>
      <c r="D4898" s="449"/>
      <c r="E4898" s="449"/>
      <c r="F4898" s="449"/>
      <c r="G4898" s="449"/>
      <c r="H4898" s="440">
        <f>H4897</f>
        <v>114353.25000000001</v>
      </c>
      <c r="I4898" s="440"/>
      <c r="J4898" s="440"/>
      <c r="K4898" s="440"/>
      <c r="L4898" s="440"/>
      <c r="M4898" s="440"/>
      <c r="N4898" s="440"/>
      <c r="O4898" s="440"/>
      <c r="P4898" s="440"/>
      <c r="Q4898" s="440"/>
      <c r="Z4898" s="143"/>
      <c r="AA4898" s="143"/>
      <c r="AB4898" s="143"/>
      <c r="AC4898" s="37"/>
    </row>
    <row r="4899" spans="1:29">
      <c r="A4899" s="442"/>
      <c r="B4899" s="449" t="s">
        <v>747</v>
      </c>
      <c r="C4899" s="449"/>
      <c r="D4899" s="449"/>
      <c r="E4899" s="449"/>
      <c r="F4899" s="449"/>
      <c r="G4899" s="449"/>
      <c r="H4899" s="440">
        <f>SUM(I4897:M4897)</f>
        <v>31187.25</v>
      </c>
      <c r="I4899" s="440"/>
      <c r="J4899" s="440"/>
      <c r="K4899" s="440"/>
      <c r="L4899" s="440"/>
      <c r="M4899" s="440"/>
      <c r="N4899" s="440"/>
      <c r="O4899" s="440"/>
      <c r="P4899" s="440"/>
      <c r="Q4899" s="440"/>
      <c r="Z4899" s="143"/>
      <c r="AA4899" s="143"/>
      <c r="AB4899" s="143"/>
      <c r="AC4899" s="37"/>
    </row>
    <row r="4900" spans="1:29">
      <c r="A4900" s="442"/>
      <c r="B4900" s="449" t="s">
        <v>748</v>
      </c>
      <c r="C4900" s="449"/>
      <c r="D4900" s="449"/>
      <c r="E4900" s="449"/>
      <c r="F4900" s="449"/>
      <c r="G4900" s="449"/>
      <c r="H4900" s="440">
        <f>SUM(N4896:P4896)</f>
        <v>0</v>
      </c>
      <c r="I4900" s="440"/>
      <c r="J4900" s="440"/>
      <c r="K4900" s="440"/>
      <c r="L4900" s="440"/>
      <c r="M4900" s="440"/>
      <c r="N4900" s="440"/>
      <c r="O4900" s="440"/>
      <c r="P4900" s="440"/>
      <c r="Q4900" s="440"/>
      <c r="Z4900" s="143"/>
      <c r="AA4900" s="143"/>
      <c r="AB4900" s="143"/>
      <c r="AC4900" s="37"/>
    </row>
    <row r="4901" spans="1:29">
      <c r="A4901" s="442"/>
      <c r="B4901" s="439" t="s">
        <v>721</v>
      </c>
      <c r="C4901" s="439"/>
      <c r="D4901" s="439"/>
      <c r="E4901" s="439"/>
      <c r="F4901" s="439"/>
      <c r="G4901" s="439"/>
      <c r="H4901" s="440">
        <f>SUM(H4898:P4900)</f>
        <v>145540.5</v>
      </c>
      <c r="I4901" s="440"/>
      <c r="J4901" s="440"/>
      <c r="K4901" s="440"/>
      <c r="L4901" s="440"/>
      <c r="M4901" s="440"/>
      <c r="N4901" s="440"/>
      <c r="O4901" s="440"/>
      <c r="P4901" s="440"/>
      <c r="Q4901" s="440"/>
      <c r="Z4901" s="143"/>
      <c r="AA4901" s="143"/>
      <c r="AB4901" s="143"/>
      <c r="AC4901" s="37"/>
    </row>
    <row r="4902" spans="1:29">
      <c r="A4902" s="442"/>
      <c r="B4902" s="450" t="s">
        <v>749</v>
      </c>
      <c r="C4902" s="450"/>
      <c r="D4902" s="450"/>
      <c r="E4902" s="450"/>
      <c r="F4902" s="450"/>
      <c r="G4902" s="450"/>
      <c r="H4902" s="443">
        <f>H4901/G4890</f>
        <v>0.7</v>
      </c>
      <c r="I4902" s="443"/>
      <c r="J4902" s="443"/>
      <c r="K4902" s="443"/>
      <c r="L4902" s="443"/>
      <c r="M4902" s="443"/>
      <c r="N4902" s="443"/>
      <c r="O4902" s="443"/>
      <c r="P4902" s="443"/>
      <c r="Q4902" s="443"/>
      <c r="Z4902" s="143"/>
      <c r="AA4902" s="143"/>
      <c r="AB4902" s="143"/>
      <c r="AC4902" s="37"/>
    </row>
    <row r="4903" spans="1:29" ht="15" customHeight="1">
      <c r="A4903" s="100"/>
      <c r="B4903" s="100"/>
      <c r="C4903" s="100"/>
      <c r="D4903" s="100"/>
      <c r="E4903" s="100"/>
      <c r="F4903" s="100"/>
      <c r="G4903" s="100"/>
      <c r="O4903" s="100"/>
      <c r="P4903" s="99"/>
      <c r="Q4903" s="99"/>
      <c r="Z4903" s="143"/>
      <c r="AA4903" s="143"/>
      <c r="AB4903" s="143"/>
      <c r="AC4903" s="37"/>
    </row>
    <row r="4904" spans="1:29" ht="15" customHeight="1">
      <c r="A4904" s="422" t="s">
        <v>678</v>
      </c>
      <c r="B4904" s="422" t="s">
        <v>679</v>
      </c>
      <c r="C4904" s="422" t="s">
        <v>680</v>
      </c>
      <c r="D4904" s="422" t="s">
        <v>681</v>
      </c>
      <c r="E4904" s="422" t="s">
        <v>682</v>
      </c>
      <c r="F4904" s="423" t="s">
        <v>683</v>
      </c>
      <c r="G4904" s="423" t="s">
        <v>684</v>
      </c>
      <c r="H4904" s="138">
        <v>0.55000000000000004</v>
      </c>
      <c r="I4904" s="451">
        <v>0.25</v>
      </c>
      <c r="J4904" s="451"/>
      <c r="K4904" s="451"/>
      <c r="L4904" s="451"/>
      <c r="M4904" s="451"/>
      <c r="N4904" s="451"/>
      <c r="O4904" s="444">
        <v>0.1</v>
      </c>
      <c r="P4904" s="444"/>
      <c r="Q4904" s="139">
        <v>0.1</v>
      </c>
      <c r="Z4904" s="143"/>
      <c r="AA4904" s="143"/>
      <c r="AB4904" s="143"/>
      <c r="AC4904" s="37"/>
    </row>
    <row r="4905" spans="1:29" ht="14.25" customHeight="1">
      <c r="A4905" s="422"/>
      <c r="B4905" s="422"/>
      <c r="C4905" s="422"/>
      <c r="D4905" s="422"/>
      <c r="E4905" s="422"/>
      <c r="F4905" s="422"/>
      <c r="G4905" s="422"/>
      <c r="H4905" s="445" t="s">
        <v>727</v>
      </c>
      <c r="I4905" s="451" t="s">
        <v>728</v>
      </c>
      <c r="J4905" s="451"/>
      <c r="K4905" s="451"/>
      <c r="L4905" s="451"/>
      <c r="M4905" s="451"/>
      <c r="N4905" s="451"/>
      <c r="O4905" s="446" t="s">
        <v>729</v>
      </c>
      <c r="P4905" s="446"/>
      <c r="Q4905" s="447" t="s">
        <v>730</v>
      </c>
      <c r="Z4905" s="143"/>
      <c r="AA4905" s="143"/>
      <c r="AB4905" s="143"/>
      <c r="AC4905" s="37"/>
    </row>
    <row r="4906" spans="1:29" ht="67.5" customHeight="1">
      <c r="A4906" s="442" t="s">
        <v>1130</v>
      </c>
      <c r="B4906" s="526" t="s">
        <v>1131</v>
      </c>
      <c r="C4906" s="428">
        <v>0</v>
      </c>
      <c r="D4906" s="428">
        <v>1</v>
      </c>
      <c r="E4906" s="474" t="s">
        <v>618</v>
      </c>
      <c r="F4906" s="429">
        <v>39500</v>
      </c>
      <c r="G4906" s="429">
        <f>D4906*F4906</f>
        <v>39500</v>
      </c>
      <c r="H4906" s="445"/>
      <c r="I4906" s="154" t="s">
        <v>809</v>
      </c>
      <c r="J4906" s="154" t="s">
        <v>1132</v>
      </c>
      <c r="K4906" s="154" t="s">
        <v>903</v>
      </c>
      <c r="L4906" s="154" t="s">
        <v>784</v>
      </c>
      <c r="M4906" s="154" t="s">
        <v>797</v>
      </c>
      <c r="N4906" s="154" t="s">
        <v>1133</v>
      </c>
      <c r="O4906" s="144" t="s">
        <v>736</v>
      </c>
      <c r="P4906" s="144" t="s">
        <v>737</v>
      </c>
      <c r="Q4906" s="447"/>
      <c r="Z4906" s="143"/>
      <c r="AA4906" s="143"/>
      <c r="AB4906" s="143"/>
      <c r="AC4906" s="37"/>
    </row>
    <row r="4907" spans="1:29" ht="39" customHeight="1">
      <c r="A4907" s="442"/>
      <c r="B4907" s="526"/>
      <c r="C4907" s="526"/>
      <c r="D4907" s="526"/>
      <c r="E4907" s="526"/>
      <c r="F4907" s="526"/>
      <c r="G4907" s="526"/>
      <c r="H4907" s="526"/>
      <c r="I4907" s="153">
        <v>0.1</v>
      </c>
      <c r="J4907" s="153">
        <v>0.2</v>
      </c>
      <c r="K4907" s="153">
        <v>0.1</v>
      </c>
      <c r="L4907" s="153">
        <v>0.4</v>
      </c>
      <c r="M4907" s="153">
        <v>0.1</v>
      </c>
      <c r="N4907" s="153">
        <v>0.1</v>
      </c>
      <c r="O4907" s="144">
        <v>0.9</v>
      </c>
      <c r="P4907" s="144">
        <v>0.1</v>
      </c>
      <c r="Q4907" s="447"/>
      <c r="Z4907" s="143"/>
      <c r="AA4907" s="143"/>
      <c r="AB4907" s="143"/>
      <c r="AC4907" s="37"/>
    </row>
    <row r="4908" spans="1:29">
      <c r="A4908" s="442"/>
      <c r="B4908" s="432" t="s">
        <v>1134</v>
      </c>
      <c r="C4908" s="432"/>
      <c r="D4908" s="432"/>
      <c r="E4908" s="432"/>
      <c r="F4908" s="432"/>
      <c r="G4908" s="432"/>
      <c r="H4908" s="158">
        <v>1</v>
      </c>
      <c r="I4908" s="112"/>
      <c r="J4908" s="112"/>
      <c r="K4908" s="112"/>
      <c r="L4908" s="223"/>
      <c r="M4908" s="223"/>
      <c r="N4908" s="223"/>
      <c r="O4908" s="112"/>
      <c r="P4908" s="115"/>
      <c r="Q4908" s="115"/>
      <c r="Z4908" s="143"/>
      <c r="AA4908" s="143"/>
      <c r="AB4908" s="143"/>
      <c r="AC4908" s="37"/>
    </row>
    <row r="4909" spans="1:29">
      <c r="A4909" s="442"/>
      <c r="B4909" s="433" t="s">
        <v>1135</v>
      </c>
      <c r="C4909" s="433"/>
      <c r="D4909" s="433"/>
      <c r="E4909" s="433"/>
      <c r="F4909" s="433"/>
      <c r="G4909" s="433"/>
      <c r="H4909" s="246">
        <f>(H4908/D4906)*G4906*H4904</f>
        <v>21725</v>
      </c>
      <c r="I4909" s="112"/>
      <c r="J4909" s="112"/>
      <c r="K4909" s="112"/>
      <c r="L4909" s="223"/>
      <c r="M4909" s="223"/>
      <c r="N4909" s="223"/>
      <c r="O4909" s="112"/>
      <c r="P4909" s="115"/>
      <c r="Q4909" s="115"/>
      <c r="Z4909" s="143"/>
      <c r="AA4909" s="143"/>
      <c r="AB4909" s="143"/>
      <c r="AC4909" s="37"/>
    </row>
    <row r="4910" spans="1:29">
      <c r="A4910" s="442"/>
      <c r="B4910" s="448" t="s">
        <v>720</v>
      </c>
      <c r="C4910" s="448"/>
      <c r="D4910" s="448"/>
      <c r="E4910" s="448"/>
      <c r="F4910" s="448"/>
      <c r="G4910" s="448"/>
      <c r="H4910" s="152">
        <f t="shared" ref="H4910:Q4910" si="316">H4908</f>
        <v>1</v>
      </c>
      <c r="I4910" s="152">
        <f t="shared" si="316"/>
        <v>0</v>
      </c>
      <c r="J4910" s="152">
        <f t="shared" si="316"/>
        <v>0</v>
      </c>
      <c r="K4910" s="152">
        <f t="shared" si="316"/>
        <v>0</v>
      </c>
      <c r="L4910" s="152">
        <f t="shared" si="316"/>
        <v>0</v>
      </c>
      <c r="M4910" s="152">
        <f t="shared" si="316"/>
        <v>0</v>
      </c>
      <c r="N4910" s="152">
        <f t="shared" si="316"/>
        <v>0</v>
      </c>
      <c r="O4910" s="152">
        <f t="shared" si="316"/>
        <v>0</v>
      </c>
      <c r="P4910" s="152">
        <f t="shared" si="316"/>
        <v>0</v>
      </c>
      <c r="Q4910" s="152">
        <f t="shared" si="316"/>
        <v>0</v>
      </c>
      <c r="Z4910" s="143"/>
      <c r="AA4910" s="143"/>
      <c r="AB4910" s="143"/>
      <c r="AC4910" s="37"/>
    </row>
    <row r="4911" spans="1:29">
      <c r="A4911" s="442"/>
      <c r="B4911" s="439" t="s">
        <v>695</v>
      </c>
      <c r="C4911" s="439"/>
      <c r="D4911" s="439"/>
      <c r="E4911" s="439"/>
      <c r="F4911" s="439"/>
      <c r="G4911" s="439"/>
      <c r="H4911" s="117">
        <f t="shared" ref="H4911:Q4911" si="317">H4909</f>
        <v>21725</v>
      </c>
      <c r="I4911" s="117">
        <f t="shared" si="317"/>
        <v>0</v>
      </c>
      <c r="J4911" s="117">
        <f t="shared" si="317"/>
        <v>0</v>
      </c>
      <c r="K4911" s="117">
        <f t="shared" si="317"/>
        <v>0</v>
      </c>
      <c r="L4911" s="117">
        <f t="shared" si="317"/>
        <v>0</v>
      </c>
      <c r="M4911" s="117">
        <f t="shared" si="317"/>
        <v>0</v>
      </c>
      <c r="N4911" s="117">
        <f t="shared" si="317"/>
        <v>0</v>
      </c>
      <c r="O4911" s="117">
        <f t="shared" si="317"/>
        <v>0</v>
      </c>
      <c r="P4911" s="117">
        <f t="shared" si="317"/>
        <v>0</v>
      </c>
      <c r="Q4911" s="117">
        <f t="shared" si="317"/>
        <v>0</v>
      </c>
      <c r="Z4911" s="143"/>
      <c r="AA4911" s="143"/>
      <c r="AB4911" s="143"/>
      <c r="AC4911" s="37"/>
    </row>
    <row r="4912" spans="1:29" ht="21" customHeight="1">
      <c r="A4912" s="442"/>
      <c r="B4912" s="449" t="s">
        <v>746</v>
      </c>
      <c r="C4912" s="449"/>
      <c r="D4912" s="449"/>
      <c r="E4912" s="449"/>
      <c r="F4912" s="449"/>
      <c r="G4912" s="449"/>
      <c r="H4912" s="529">
        <f>H4911</f>
        <v>21725</v>
      </c>
      <c r="I4912" s="529"/>
      <c r="J4912" s="529"/>
      <c r="K4912" s="529"/>
      <c r="L4912" s="529"/>
      <c r="M4912" s="529"/>
      <c r="N4912" s="529"/>
      <c r="O4912" s="529"/>
      <c r="P4912" s="529"/>
      <c r="Q4912" s="529"/>
      <c r="Z4912" s="143"/>
      <c r="AA4912" s="143"/>
      <c r="AB4912" s="143"/>
      <c r="AC4912" s="37"/>
    </row>
    <row r="4913" spans="1:29" ht="21" customHeight="1">
      <c r="A4913" s="442"/>
      <c r="B4913" s="449" t="s">
        <v>747</v>
      </c>
      <c r="C4913" s="449"/>
      <c r="D4913" s="449"/>
      <c r="E4913" s="449"/>
      <c r="F4913" s="449"/>
      <c r="G4913" s="449"/>
      <c r="H4913" s="529">
        <f>SUM(I4911:N4911)</f>
        <v>0</v>
      </c>
      <c r="I4913" s="529"/>
      <c r="J4913" s="529"/>
      <c r="K4913" s="529"/>
      <c r="L4913" s="529"/>
      <c r="M4913" s="529"/>
      <c r="N4913" s="529"/>
      <c r="O4913" s="529"/>
      <c r="P4913" s="529"/>
      <c r="Q4913" s="529"/>
      <c r="Z4913" s="143"/>
      <c r="AA4913" s="143"/>
      <c r="AB4913" s="143"/>
      <c r="AC4913" s="37"/>
    </row>
    <row r="4914" spans="1:29" ht="21" customHeight="1">
      <c r="A4914" s="442"/>
      <c r="B4914" s="449" t="s">
        <v>748</v>
      </c>
      <c r="C4914" s="449"/>
      <c r="D4914" s="449"/>
      <c r="E4914" s="449"/>
      <c r="F4914" s="449"/>
      <c r="G4914" s="449"/>
      <c r="H4914" s="529">
        <f>SUM(O4911:Q4911)</f>
        <v>0</v>
      </c>
      <c r="I4914" s="529"/>
      <c r="J4914" s="529"/>
      <c r="K4914" s="529"/>
      <c r="L4914" s="529"/>
      <c r="M4914" s="529"/>
      <c r="N4914" s="529"/>
      <c r="O4914" s="529"/>
      <c r="P4914" s="529"/>
      <c r="Q4914" s="529"/>
      <c r="Z4914" s="143"/>
      <c r="AA4914" s="143"/>
      <c r="AB4914" s="143"/>
      <c r="AC4914" s="37"/>
    </row>
    <row r="4915" spans="1:29" ht="21" customHeight="1">
      <c r="A4915" s="442"/>
      <c r="B4915" s="439" t="s">
        <v>721</v>
      </c>
      <c r="C4915" s="439"/>
      <c r="D4915" s="439"/>
      <c r="E4915" s="439"/>
      <c r="F4915" s="439"/>
      <c r="G4915" s="439"/>
      <c r="H4915" s="529">
        <f>SUM(H4912:P4914)</f>
        <v>21725</v>
      </c>
      <c r="I4915" s="529"/>
      <c r="J4915" s="529"/>
      <c r="K4915" s="529"/>
      <c r="L4915" s="529"/>
      <c r="M4915" s="529"/>
      <c r="N4915" s="529"/>
      <c r="O4915" s="529"/>
      <c r="P4915" s="529"/>
      <c r="Q4915" s="529"/>
      <c r="Z4915" s="143"/>
      <c r="AA4915" s="143"/>
      <c r="AB4915" s="143"/>
      <c r="AC4915" s="37"/>
    </row>
    <row r="4916" spans="1:29" ht="21" customHeight="1">
      <c r="A4916" s="442"/>
      <c r="B4916" s="450" t="s">
        <v>749</v>
      </c>
      <c r="C4916" s="450"/>
      <c r="D4916" s="450"/>
      <c r="E4916" s="450"/>
      <c r="F4916" s="450"/>
      <c r="G4916" s="450"/>
      <c r="H4916" s="497">
        <f>H4915/G4906</f>
        <v>0.55000000000000004</v>
      </c>
      <c r="I4916" s="497"/>
      <c r="J4916" s="497"/>
      <c r="K4916" s="497"/>
      <c r="L4916" s="497"/>
      <c r="M4916" s="497"/>
      <c r="N4916" s="497"/>
      <c r="O4916" s="497"/>
      <c r="P4916" s="497"/>
      <c r="Q4916" s="497"/>
      <c r="Z4916" s="143"/>
      <c r="AA4916" s="143"/>
      <c r="AB4916" s="143"/>
      <c r="AC4916" s="37"/>
    </row>
    <row r="4917" spans="1:29" ht="15" customHeight="1">
      <c r="A4917" s="100"/>
      <c r="B4917" s="100"/>
      <c r="C4917" s="100"/>
      <c r="D4917" s="100"/>
      <c r="E4917" s="100"/>
      <c r="F4917" s="100"/>
      <c r="G4917" s="100"/>
      <c r="O4917" s="100"/>
      <c r="P4917" s="99"/>
      <c r="Q4917" s="99"/>
      <c r="Z4917" s="143"/>
      <c r="AA4917" s="143"/>
      <c r="AB4917" s="143"/>
      <c r="AC4917" s="37"/>
    </row>
    <row r="4918" spans="1:29" ht="15" customHeight="1">
      <c r="A4918" s="422" t="s">
        <v>678</v>
      </c>
      <c r="B4918" s="422" t="s">
        <v>679</v>
      </c>
      <c r="C4918" s="422" t="s">
        <v>680</v>
      </c>
      <c r="D4918" s="422" t="s">
        <v>681</v>
      </c>
      <c r="E4918" s="422" t="s">
        <v>682</v>
      </c>
      <c r="F4918" s="423" t="s">
        <v>683</v>
      </c>
      <c r="G4918" s="423" t="s">
        <v>684</v>
      </c>
      <c r="H4918" s="138">
        <v>0.55000000000000004</v>
      </c>
      <c r="I4918" s="451">
        <v>0.25</v>
      </c>
      <c r="J4918" s="451"/>
      <c r="K4918" s="451"/>
      <c r="L4918" s="451"/>
      <c r="M4918" s="451"/>
      <c r="N4918" s="444">
        <v>0.1</v>
      </c>
      <c r="O4918" s="444"/>
      <c r="P4918" s="139">
        <v>0.1</v>
      </c>
      <c r="Z4918" s="143"/>
      <c r="AA4918" s="143"/>
      <c r="AB4918" s="143"/>
      <c r="AC4918" s="37"/>
    </row>
    <row r="4919" spans="1:29" ht="14.25" customHeight="1">
      <c r="A4919" s="422"/>
      <c r="B4919" s="422"/>
      <c r="C4919" s="422"/>
      <c r="D4919" s="422"/>
      <c r="E4919" s="422"/>
      <c r="F4919" s="422"/>
      <c r="G4919" s="422"/>
      <c r="H4919" s="445" t="s">
        <v>727</v>
      </c>
      <c r="I4919" s="452" t="s">
        <v>728</v>
      </c>
      <c r="J4919" s="452"/>
      <c r="K4919" s="452"/>
      <c r="L4919" s="452"/>
      <c r="M4919" s="452"/>
      <c r="N4919" s="446" t="s">
        <v>729</v>
      </c>
      <c r="O4919" s="446"/>
      <c r="P4919" s="447" t="s">
        <v>730</v>
      </c>
      <c r="Z4919" s="143"/>
      <c r="AA4919" s="143"/>
      <c r="AB4919" s="143"/>
      <c r="AC4919" s="37"/>
    </row>
    <row r="4920" spans="1:29" ht="67.5" customHeight="1">
      <c r="A4920" s="442" t="s">
        <v>554</v>
      </c>
      <c r="B4920" s="525" t="s">
        <v>1136</v>
      </c>
      <c r="C4920" s="428">
        <v>1</v>
      </c>
      <c r="D4920" s="428">
        <v>4</v>
      </c>
      <c r="E4920" s="474" t="s">
        <v>618</v>
      </c>
      <c r="F4920" s="429">
        <v>2600</v>
      </c>
      <c r="G4920" s="429">
        <f>D4920*F4920</f>
        <v>10400</v>
      </c>
      <c r="H4920" s="445"/>
      <c r="I4920" s="154" t="s">
        <v>784</v>
      </c>
      <c r="J4920" s="154" t="s">
        <v>733</v>
      </c>
      <c r="K4920" s="154" t="s">
        <v>756</v>
      </c>
      <c r="L4920" s="154" t="s">
        <v>757</v>
      </c>
      <c r="M4920" s="154" t="s">
        <v>735</v>
      </c>
      <c r="N4920" s="144" t="s">
        <v>736</v>
      </c>
      <c r="O4920" s="144" t="s">
        <v>737</v>
      </c>
      <c r="P4920" s="447"/>
      <c r="Z4920" s="143"/>
      <c r="AA4920" s="143"/>
      <c r="AB4920" s="143"/>
      <c r="AC4920" s="37"/>
    </row>
    <row r="4921" spans="1:29" ht="39" customHeight="1">
      <c r="A4921" s="442"/>
      <c r="B4921" s="525"/>
      <c r="C4921" s="525"/>
      <c r="D4921" s="525"/>
      <c r="E4921" s="525"/>
      <c r="F4921" s="525"/>
      <c r="G4921" s="525"/>
      <c r="H4921" s="525"/>
      <c r="I4921" s="153">
        <v>0.5</v>
      </c>
      <c r="J4921" s="153">
        <v>0.2</v>
      </c>
      <c r="K4921" s="153">
        <v>0.1</v>
      </c>
      <c r="L4921" s="153">
        <v>0.1</v>
      </c>
      <c r="M4921" s="153">
        <v>0.1</v>
      </c>
      <c r="N4921" s="144">
        <v>0.9</v>
      </c>
      <c r="O4921" s="144">
        <v>0.1</v>
      </c>
      <c r="P4921" s="447"/>
      <c r="Z4921" s="143"/>
      <c r="AA4921" s="143"/>
      <c r="AB4921" s="143"/>
      <c r="AC4921" s="37"/>
    </row>
    <row r="4922" spans="1:29">
      <c r="A4922" s="442"/>
      <c r="B4922" s="432" t="s">
        <v>738</v>
      </c>
      <c r="C4922" s="432"/>
      <c r="D4922" s="432"/>
      <c r="E4922" s="432"/>
      <c r="F4922" s="432"/>
      <c r="G4922" s="432"/>
      <c r="H4922" s="158">
        <v>1</v>
      </c>
      <c r="I4922" s="115"/>
      <c r="J4922" s="115"/>
      <c r="K4922" s="115"/>
      <c r="L4922" s="115"/>
      <c r="M4922" s="115"/>
      <c r="N4922" s="115"/>
      <c r="O4922" s="115"/>
      <c r="P4922" s="115"/>
      <c r="Q4922" s="141"/>
      <c r="Z4922" s="143"/>
      <c r="AA4922" s="143"/>
      <c r="AB4922" s="143"/>
      <c r="AC4922" s="37"/>
    </row>
    <row r="4923" spans="1:29">
      <c r="A4923" s="442"/>
      <c r="B4923" s="433" t="s">
        <v>739</v>
      </c>
      <c r="C4923" s="433"/>
      <c r="D4923" s="433"/>
      <c r="E4923" s="433"/>
      <c r="F4923" s="433"/>
      <c r="G4923" s="433"/>
      <c r="H4923" s="157">
        <f>(H4922/D4920)*G4920*H4918</f>
        <v>1430.0000000000002</v>
      </c>
      <c r="I4923" s="115"/>
      <c r="J4923" s="115"/>
      <c r="K4923" s="115"/>
      <c r="L4923" s="115"/>
      <c r="M4923" s="115"/>
      <c r="N4923" s="115"/>
      <c r="O4923" s="115"/>
      <c r="P4923" s="115"/>
      <c r="Z4923" s="143"/>
      <c r="AA4923" s="143"/>
      <c r="AB4923" s="143"/>
      <c r="AC4923" s="37"/>
    </row>
    <row r="4924" spans="1:29">
      <c r="A4924" s="442"/>
      <c r="B4924" s="432" t="s">
        <v>740</v>
      </c>
      <c r="C4924" s="432"/>
      <c r="D4924" s="432"/>
      <c r="E4924" s="432"/>
      <c r="F4924" s="432"/>
      <c r="G4924" s="432"/>
      <c r="H4924" s="115"/>
      <c r="I4924" s="130">
        <v>1</v>
      </c>
      <c r="J4924" s="115"/>
      <c r="K4924" s="130">
        <v>1</v>
      </c>
      <c r="L4924" s="115"/>
      <c r="M4924" s="115"/>
      <c r="N4924" s="115"/>
      <c r="O4924" s="115"/>
      <c r="P4924" s="115"/>
      <c r="Z4924" s="143"/>
      <c r="AA4924" s="143"/>
      <c r="AB4924" s="143"/>
      <c r="AC4924" s="37"/>
    </row>
    <row r="4925" spans="1:29">
      <c r="A4925" s="442"/>
      <c r="B4925" s="433" t="s">
        <v>741</v>
      </c>
      <c r="C4925" s="433"/>
      <c r="D4925" s="433"/>
      <c r="E4925" s="433"/>
      <c r="F4925" s="433"/>
      <c r="G4925" s="433"/>
      <c r="H4925" s="115"/>
      <c r="I4925" s="157">
        <f>(I4924/D4920)*G4920*I4918*I4921</f>
        <v>325</v>
      </c>
      <c r="J4925" s="115"/>
      <c r="K4925" s="157">
        <f>(K4924/D4920)*G4920*I4918*K4921</f>
        <v>65</v>
      </c>
      <c r="L4925" s="115"/>
      <c r="M4925" s="115"/>
      <c r="N4925" s="115"/>
      <c r="O4925" s="115"/>
      <c r="P4925" s="115"/>
      <c r="Z4925" s="143"/>
      <c r="AA4925" s="143"/>
      <c r="AB4925" s="143"/>
      <c r="AC4925" s="37"/>
    </row>
    <row r="4926" spans="1:29">
      <c r="A4926" s="442"/>
      <c r="B4926" s="432" t="s">
        <v>1134</v>
      </c>
      <c r="C4926" s="432"/>
      <c r="D4926" s="432"/>
      <c r="E4926" s="432"/>
      <c r="F4926" s="432"/>
      <c r="G4926" s="432"/>
      <c r="H4926" s="158">
        <v>3</v>
      </c>
      <c r="I4926" s="130">
        <v>3</v>
      </c>
      <c r="J4926" s="115"/>
      <c r="K4926" s="130">
        <v>3</v>
      </c>
      <c r="L4926" s="130">
        <v>4</v>
      </c>
      <c r="M4926" s="115"/>
      <c r="N4926" s="115"/>
      <c r="O4926" s="115"/>
      <c r="P4926" s="115"/>
      <c r="Z4926" s="143"/>
      <c r="AA4926" s="143"/>
      <c r="AB4926" s="143"/>
      <c r="AC4926" s="37"/>
    </row>
    <row r="4927" spans="1:29">
      <c r="A4927" s="442"/>
      <c r="B4927" s="433" t="s">
        <v>1135</v>
      </c>
      <c r="C4927" s="433"/>
      <c r="D4927" s="433"/>
      <c r="E4927" s="433"/>
      <c r="F4927" s="433"/>
      <c r="G4927" s="433"/>
      <c r="H4927" s="246">
        <f>(H4926/D4920)*G4920*H4918</f>
        <v>4290</v>
      </c>
      <c r="I4927" s="157">
        <f>(I4926/D4920)*G4920*I4918*I4921</f>
        <v>975</v>
      </c>
      <c r="J4927" s="115"/>
      <c r="K4927" s="157">
        <f>(K4926/D4920)*G4920*I4918*K4921</f>
        <v>195</v>
      </c>
      <c r="L4927" s="157">
        <f>(L4926/D4920)*G4920*I4918*L4921</f>
        <v>260</v>
      </c>
      <c r="M4927" s="115"/>
      <c r="N4927" s="115"/>
      <c r="O4927" s="115"/>
      <c r="P4927" s="115"/>
      <c r="Q4927" s="141"/>
      <c r="Z4927" s="143"/>
      <c r="AA4927" s="143"/>
      <c r="AB4927" s="143"/>
      <c r="AC4927" s="37"/>
    </row>
    <row r="4928" spans="1:29">
      <c r="A4928" s="442"/>
      <c r="B4928" s="432" t="s">
        <v>1137</v>
      </c>
      <c r="C4928" s="432"/>
      <c r="D4928" s="432"/>
      <c r="E4928" s="432"/>
      <c r="F4928" s="432"/>
      <c r="G4928" s="432"/>
      <c r="H4928" s="115"/>
      <c r="I4928" s="115"/>
      <c r="J4928" s="130">
        <v>4</v>
      </c>
      <c r="K4928" s="115"/>
      <c r="L4928" s="115"/>
      <c r="M4928" s="130">
        <v>4</v>
      </c>
      <c r="N4928" s="115"/>
      <c r="O4928" s="115"/>
      <c r="P4928" s="115"/>
      <c r="Z4928" s="143"/>
      <c r="AA4928" s="143"/>
      <c r="AB4928" s="143"/>
      <c r="AC4928" s="37"/>
    </row>
    <row r="4929" spans="1:29">
      <c r="A4929" s="442"/>
      <c r="B4929" s="433" t="s">
        <v>1138</v>
      </c>
      <c r="C4929" s="433"/>
      <c r="D4929" s="433"/>
      <c r="E4929" s="433"/>
      <c r="F4929" s="433"/>
      <c r="G4929" s="433"/>
      <c r="H4929" s="115"/>
      <c r="I4929" s="115"/>
      <c r="J4929" s="157">
        <f>(J4928/D4920)*G4920*I4918*J4921</f>
        <v>520</v>
      </c>
      <c r="K4929" s="115"/>
      <c r="L4929" s="115"/>
      <c r="M4929" s="157">
        <f>(M4928/D4920)*G4920*I4918*M4921</f>
        <v>260</v>
      </c>
      <c r="N4929" s="115"/>
      <c r="O4929" s="115"/>
      <c r="P4929" s="115"/>
      <c r="Z4929" s="143"/>
      <c r="AA4929" s="143"/>
      <c r="AB4929" s="143"/>
      <c r="AC4929" s="37"/>
    </row>
    <row r="4930" spans="1:29">
      <c r="A4930" s="442"/>
      <c r="B4930" s="432"/>
      <c r="C4930" s="432"/>
      <c r="D4930" s="432"/>
      <c r="E4930" s="432"/>
      <c r="F4930" s="432"/>
      <c r="G4930" s="432"/>
      <c r="H4930" s="115"/>
      <c r="I4930" s="115"/>
      <c r="J4930" s="115"/>
      <c r="K4930" s="115"/>
      <c r="L4930" s="115"/>
      <c r="M4930" s="115"/>
      <c r="N4930" s="115"/>
      <c r="O4930" s="115"/>
      <c r="P4930" s="115"/>
      <c r="Z4930" s="143"/>
      <c r="AA4930" s="143"/>
      <c r="AB4930" s="143"/>
      <c r="AC4930" s="37"/>
    </row>
    <row r="4931" spans="1:29">
      <c r="A4931" s="442"/>
      <c r="B4931" s="433"/>
      <c r="C4931" s="433"/>
      <c r="D4931" s="433"/>
      <c r="E4931" s="433"/>
      <c r="F4931" s="433"/>
      <c r="G4931" s="433"/>
      <c r="H4931" s="115"/>
      <c r="I4931" s="115"/>
      <c r="J4931" s="115"/>
      <c r="K4931" s="115"/>
      <c r="L4931" s="115"/>
      <c r="M4931" s="115"/>
      <c r="N4931" s="115"/>
      <c r="O4931" s="115"/>
      <c r="P4931" s="115"/>
      <c r="Z4931" s="143"/>
      <c r="AA4931" s="143"/>
      <c r="AB4931" s="143"/>
      <c r="AC4931" s="37"/>
    </row>
    <row r="4932" spans="1:29">
      <c r="A4932" s="442"/>
      <c r="B4932" s="448" t="s">
        <v>720</v>
      </c>
      <c r="C4932" s="448"/>
      <c r="D4932" s="448"/>
      <c r="E4932" s="448"/>
      <c r="F4932" s="448"/>
      <c r="G4932" s="448"/>
      <c r="H4932" s="152">
        <f t="shared" ref="H4932:P4932" si="318">H4922+H4924+H4926+H4928+H4930</f>
        <v>4</v>
      </c>
      <c r="I4932" s="152">
        <f t="shared" si="318"/>
        <v>4</v>
      </c>
      <c r="J4932" s="152">
        <f t="shared" si="318"/>
        <v>4</v>
      </c>
      <c r="K4932" s="152">
        <f t="shared" si="318"/>
        <v>4</v>
      </c>
      <c r="L4932" s="152">
        <f t="shared" si="318"/>
        <v>4</v>
      </c>
      <c r="M4932" s="152">
        <f t="shared" si="318"/>
        <v>4</v>
      </c>
      <c r="N4932" s="152">
        <f t="shared" si="318"/>
        <v>0</v>
      </c>
      <c r="O4932" s="152">
        <f t="shared" si="318"/>
        <v>0</v>
      </c>
      <c r="P4932" s="152">
        <f t="shared" si="318"/>
        <v>0</v>
      </c>
      <c r="Z4932" s="143"/>
      <c r="AA4932" s="143"/>
      <c r="AB4932" s="143"/>
      <c r="AC4932" s="37"/>
    </row>
    <row r="4933" spans="1:29">
      <c r="A4933" s="442"/>
      <c r="B4933" s="439" t="s">
        <v>695</v>
      </c>
      <c r="C4933" s="439"/>
      <c r="D4933" s="439"/>
      <c r="E4933" s="439"/>
      <c r="F4933" s="439"/>
      <c r="G4933" s="439"/>
      <c r="H4933" s="117">
        <f t="shared" ref="H4933:P4933" si="319">H4923+H4925+H4927+H4929+H4931</f>
        <v>5720</v>
      </c>
      <c r="I4933" s="117">
        <f t="shared" si="319"/>
        <v>1300</v>
      </c>
      <c r="J4933" s="117">
        <f t="shared" si="319"/>
        <v>520</v>
      </c>
      <c r="K4933" s="117">
        <f t="shared" si="319"/>
        <v>260</v>
      </c>
      <c r="L4933" s="117">
        <f t="shared" si="319"/>
        <v>260</v>
      </c>
      <c r="M4933" s="117">
        <f t="shared" si="319"/>
        <v>260</v>
      </c>
      <c r="N4933" s="117">
        <f t="shared" si="319"/>
        <v>0</v>
      </c>
      <c r="O4933" s="117">
        <f t="shared" si="319"/>
        <v>0</v>
      </c>
      <c r="P4933" s="117">
        <f t="shared" si="319"/>
        <v>0</v>
      </c>
      <c r="Q4933" s="141"/>
      <c r="Z4933" s="143"/>
      <c r="AA4933" s="143"/>
      <c r="AB4933" s="143"/>
      <c r="AC4933" s="37"/>
    </row>
    <row r="4934" spans="1:29">
      <c r="A4934" s="442"/>
      <c r="B4934" s="449" t="s">
        <v>746</v>
      </c>
      <c r="C4934" s="449"/>
      <c r="D4934" s="449"/>
      <c r="E4934" s="449"/>
      <c r="F4934" s="449"/>
      <c r="G4934" s="449"/>
      <c r="H4934" s="470">
        <f>H4933</f>
        <v>5720</v>
      </c>
      <c r="I4934" s="470"/>
      <c r="J4934" s="470"/>
      <c r="K4934" s="470"/>
      <c r="L4934" s="470"/>
      <c r="M4934" s="470"/>
      <c r="N4934" s="470"/>
      <c r="O4934" s="470"/>
      <c r="P4934" s="470"/>
      <c r="Z4934" s="143"/>
      <c r="AA4934" s="143"/>
      <c r="AB4934" s="143"/>
      <c r="AC4934" s="37"/>
    </row>
    <row r="4935" spans="1:29">
      <c r="A4935" s="442"/>
      <c r="B4935" s="449" t="s">
        <v>747</v>
      </c>
      <c r="C4935" s="449"/>
      <c r="D4935" s="449"/>
      <c r="E4935" s="449"/>
      <c r="F4935" s="449"/>
      <c r="G4935" s="449"/>
      <c r="H4935" s="470">
        <f>SUM(I4933:M4933)</f>
        <v>2600</v>
      </c>
      <c r="I4935" s="470"/>
      <c r="J4935" s="470"/>
      <c r="K4935" s="470"/>
      <c r="L4935" s="470"/>
      <c r="M4935" s="470"/>
      <c r="N4935" s="470"/>
      <c r="O4935" s="470"/>
      <c r="P4935" s="470"/>
      <c r="Z4935" s="143"/>
      <c r="AA4935" s="143"/>
      <c r="AB4935" s="143"/>
      <c r="AC4935" s="37"/>
    </row>
    <row r="4936" spans="1:29">
      <c r="A4936" s="442"/>
      <c r="B4936" s="449" t="s">
        <v>748</v>
      </c>
      <c r="C4936" s="449"/>
      <c r="D4936" s="449"/>
      <c r="E4936" s="449"/>
      <c r="F4936" s="449"/>
      <c r="G4936" s="449"/>
      <c r="H4936" s="470">
        <f>SUM(N4932:O4932)</f>
        <v>0</v>
      </c>
      <c r="I4936" s="470"/>
      <c r="J4936" s="470"/>
      <c r="K4936" s="470"/>
      <c r="L4936" s="470"/>
      <c r="M4936" s="470"/>
      <c r="N4936" s="470"/>
      <c r="O4936" s="470"/>
      <c r="P4936" s="470"/>
      <c r="Z4936" s="143"/>
      <c r="AA4936" s="143"/>
      <c r="AB4936" s="143"/>
      <c r="AC4936" s="37"/>
    </row>
    <row r="4937" spans="1:29">
      <c r="A4937" s="442"/>
      <c r="B4937" s="439" t="s">
        <v>721</v>
      </c>
      <c r="C4937" s="439"/>
      <c r="D4937" s="439"/>
      <c r="E4937" s="439"/>
      <c r="F4937" s="439"/>
      <c r="G4937" s="439"/>
      <c r="H4937" s="470">
        <f>SUM(H4934:O4936)</f>
        <v>8320</v>
      </c>
      <c r="I4937" s="470"/>
      <c r="J4937" s="470"/>
      <c r="K4937" s="470"/>
      <c r="L4937" s="470"/>
      <c r="M4937" s="470"/>
      <c r="N4937" s="470"/>
      <c r="O4937" s="470"/>
      <c r="P4937" s="470"/>
      <c r="Z4937" s="143"/>
      <c r="AA4937" s="143"/>
      <c r="AB4937" s="143"/>
      <c r="AC4937" s="37"/>
    </row>
    <row r="4938" spans="1:29">
      <c r="A4938" s="442"/>
      <c r="B4938" s="450" t="s">
        <v>749</v>
      </c>
      <c r="C4938" s="450"/>
      <c r="D4938" s="450"/>
      <c r="E4938" s="450"/>
      <c r="F4938" s="450"/>
      <c r="G4938" s="450"/>
      <c r="H4938" s="471">
        <f>H4937/G4920</f>
        <v>0.8</v>
      </c>
      <c r="I4938" s="471"/>
      <c r="J4938" s="471"/>
      <c r="K4938" s="471"/>
      <c r="L4938" s="471"/>
      <c r="M4938" s="471"/>
      <c r="N4938" s="471"/>
      <c r="O4938" s="471"/>
      <c r="P4938" s="471"/>
      <c r="Z4938" s="143"/>
      <c r="AA4938" s="143"/>
      <c r="AB4938" s="143"/>
      <c r="AC4938" s="37"/>
    </row>
    <row r="4939" spans="1:29" s="129" customFormat="1">
      <c r="A4939" s="121"/>
      <c r="B4939" s="121"/>
      <c r="C4939" s="121"/>
      <c r="D4939" s="121"/>
      <c r="E4939" s="121"/>
      <c r="F4939" s="122"/>
      <c r="G4939" s="122"/>
      <c r="H4939" s="123"/>
      <c r="I4939" s="124"/>
      <c r="J4939" s="124"/>
      <c r="K4939" s="124"/>
      <c r="L4939" s="125"/>
      <c r="M4939" s="125"/>
      <c r="N4939" s="127"/>
      <c r="O4939" s="127"/>
      <c r="P4939" s="127"/>
      <c r="Q4939" s="127"/>
      <c r="R4939" s="127"/>
      <c r="S4939" s="127"/>
      <c r="T4939" s="127"/>
      <c r="U4939" s="127"/>
      <c r="V4939" s="127"/>
      <c r="W4939" s="127"/>
      <c r="X4939" s="127"/>
      <c r="Y4939" s="127"/>
      <c r="Z4939" s="143"/>
      <c r="AA4939" s="143"/>
      <c r="AB4939" s="143"/>
      <c r="AC4939" s="37"/>
    </row>
    <row r="4940" spans="1:29" ht="15" customHeight="1">
      <c r="A4940" s="422" t="s">
        <v>678</v>
      </c>
      <c r="B4940" s="422" t="s">
        <v>679</v>
      </c>
      <c r="C4940" s="422" t="s">
        <v>680</v>
      </c>
      <c r="D4940" s="422" t="s">
        <v>681</v>
      </c>
      <c r="E4940" s="422" t="s">
        <v>682</v>
      </c>
      <c r="F4940" s="423" t="s">
        <v>683</v>
      </c>
      <c r="G4940" s="423" t="s">
        <v>684</v>
      </c>
      <c r="H4940" s="138">
        <v>0.55000000000000004</v>
      </c>
      <c r="I4940" s="451">
        <v>0.25</v>
      </c>
      <c r="J4940" s="451"/>
      <c r="K4940" s="451"/>
      <c r="L4940" s="451"/>
      <c r="M4940" s="451"/>
      <c r="N4940" s="444">
        <v>0.1</v>
      </c>
      <c r="O4940" s="444"/>
      <c r="P4940" s="139">
        <v>0.1</v>
      </c>
      <c r="Z4940" s="143"/>
      <c r="AA4940" s="143"/>
      <c r="AB4940" s="143"/>
      <c r="AC4940" s="37"/>
    </row>
    <row r="4941" spans="1:29" ht="14.25" customHeight="1">
      <c r="A4941" s="422"/>
      <c r="B4941" s="422"/>
      <c r="C4941" s="422"/>
      <c r="D4941" s="422"/>
      <c r="E4941" s="422"/>
      <c r="F4941" s="422"/>
      <c r="G4941" s="422"/>
      <c r="H4941" s="445" t="s">
        <v>727</v>
      </c>
      <c r="I4941" s="452" t="s">
        <v>728</v>
      </c>
      <c r="J4941" s="452"/>
      <c r="K4941" s="452"/>
      <c r="L4941" s="452"/>
      <c r="M4941" s="452"/>
      <c r="N4941" s="446" t="s">
        <v>729</v>
      </c>
      <c r="O4941" s="446"/>
      <c r="P4941" s="447" t="s">
        <v>730</v>
      </c>
      <c r="Z4941" s="143"/>
      <c r="AA4941" s="143"/>
      <c r="AB4941" s="143"/>
      <c r="AC4941" s="37"/>
    </row>
    <row r="4942" spans="1:29" ht="67.5" customHeight="1">
      <c r="A4942" s="442" t="s">
        <v>556</v>
      </c>
      <c r="B4942" s="525" t="s">
        <v>786</v>
      </c>
      <c r="C4942" s="428">
        <v>9</v>
      </c>
      <c r="D4942" s="428">
        <v>9</v>
      </c>
      <c r="E4942" s="474" t="s">
        <v>618</v>
      </c>
      <c r="F4942" s="429">
        <v>2900</v>
      </c>
      <c r="G4942" s="429">
        <v>26100</v>
      </c>
      <c r="H4942" s="445"/>
      <c r="I4942" s="154" t="s">
        <v>784</v>
      </c>
      <c r="J4942" s="154" t="s">
        <v>733</v>
      </c>
      <c r="K4942" s="154" t="s">
        <v>756</v>
      </c>
      <c r="L4942" s="154" t="s">
        <v>757</v>
      </c>
      <c r="M4942" s="154" t="s">
        <v>735</v>
      </c>
      <c r="N4942" s="144" t="s">
        <v>736</v>
      </c>
      <c r="O4942" s="144" t="s">
        <v>737</v>
      </c>
      <c r="P4942" s="447"/>
      <c r="Z4942" s="143"/>
      <c r="AA4942" s="143"/>
      <c r="AB4942" s="143"/>
      <c r="AC4942" s="37"/>
    </row>
    <row r="4943" spans="1:29" ht="39" customHeight="1">
      <c r="A4943" s="442"/>
      <c r="B4943" s="525"/>
      <c r="C4943" s="525"/>
      <c r="D4943" s="525"/>
      <c r="E4943" s="525"/>
      <c r="F4943" s="525"/>
      <c r="G4943" s="525"/>
      <c r="H4943" s="525"/>
      <c r="I4943" s="153">
        <v>0.5</v>
      </c>
      <c r="J4943" s="153">
        <v>0.2</v>
      </c>
      <c r="K4943" s="153">
        <v>0.1</v>
      </c>
      <c r="L4943" s="153">
        <v>0.1</v>
      </c>
      <c r="M4943" s="153">
        <v>0.1</v>
      </c>
      <c r="N4943" s="144">
        <v>0.9</v>
      </c>
      <c r="O4943" s="144">
        <v>0.1</v>
      </c>
      <c r="P4943" s="447"/>
      <c r="Z4943" s="143"/>
      <c r="AA4943" s="143"/>
      <c r="AB4943" s="143"/>
      <c r="AC4943" s="37"/>
    </row>
    <row r="4944" spans="1:29">
      <c r="A4944" s="442"/>
      <c r="B4944" s="432" t="s">
        <v>710</v>
      </c>
      <c r="C4944" s="432"/>
      <c r="D4944" s="432"/>
      <c r="E4944" s="432"/>
      <c r="F4944" s="432"/>
      <c r="G4944" s="432"/>
      <c r="H4944" s="158">
        <v>9</v>
      </c>
      <c r="I4944" s="115"/>
      <c r="J4944" s="115"/>
      <c r="K4944" s="115"/>
      <c r="L4944" s="115"/>
      <c r="M4944" s="115"/>
      <c r="N4944" s="115"/>
      <c r="O4944" s="115"/>
      <c r="P4944" s="115"/>
      <c r="Z4944" s="143"/>
      <c r="AA4944" s="143"/>
      <c r="AB4944" s="143"/>
      <c r="AC4944" s="37"/>
    </row>
    <row r="4945" spans="1:29">
      <c r="A4945" s="442"/>
      <c r="B4945" s="433" t="s">
        <v>711</v>
      </c>
      <c r="C4945" s="433"/>
      <c r="D4945" s="433"/>
      <c r="E4945" s="433"/>
      <c r="F4945" s="433"/>
      <c r="G4945" s="433"/>
      <c r="H4945" s="157">
        <f>(H4944/C4942)*G4942*H4940</f>
        <v>14355.000000000002</v>
      </c>
      <c r="I4945" s="115"/>
      <c r="J4945" s="115"/>
      <c r="K4945" s="115"/>
      <c r="L4945" s="115"/>
      <c r="M4945" s="115"/>
      <c r="N4945" s="115"/>
      <c r="O4945" s="115"/>
      <c r="P4945" s="115"/>
      <c r="Z4945" s="143"/>
      <c r="AA4945" s="143"/>
      <c r="AB4945" s="143"/>
      <c r="AC4945" s="37"/>
    </row>
    <row r="4946" spans="1:29">
      <c r="A4946" s="442"/>
      <c r="B4946" s="432" t="s">
        <v>740</v>
      </c>
      <c r="C4946" s="432"/>
      <c r="D4946" s="432"/>
      <c r="E4946" s="432"/>
      <c r="F4946" s="432"/>
      <c r="G4946" s="432"/>
      <c r="H4946" s="115"/>
      <c r="I4946" s="130">
        <v>9</v>
      </c>
      <c r="J4946" s="115"/>
      <c r="K4946" s="130">
        <v>9</v>
      </c>
      <c r="L4946" s="115"/>
      <c r="M4946" s="115"/>
      <c r="N4946" s="115"/>
      <c r="O4946" s="115"/>
      <c r="P4946" s="115"/>
      <c r="Z4946" s="143"/>
      <c r="AA4946" s="143"/>
      <c r="AB4946" s="143"/>
      <c r="AC4946" s="37"/>
    </row>
    <row r="4947" spans="1:29">
      <c r="A4947" s="442"/>
      <c r="B4947" s="433" t="s">
        <v>741</v>
      </c>
      <c r="C4947" s="433"/>
      <c r="D4947" s="433"/>
      <c r="E4947" s="433"/>
      <c r="F4947" s="433"/>
      <c r="G4947" s="433"/>
      <c r="H4947" s="115"/>
      <c r="I4947" s="157">
        <f>(I4946/C4942)*G4942*I4940*I4943</f>
        <v>3262.5</v>
      </c>
      <c r="J4947" s="115"/>
      <c r="K4947" s="157">
        <f>(K4946/C4942)*G4942*I4940*K4943</f>
        <v>652.5</v>
      </c>
      <c r="L4947" s="115"/>
      <c r="M4947" s="115"/>
      <c r="N4947" s="115"/>
      <c r="O4947" s="115"/>
      <c r="P4947" s="115"/>
      <c r="Z4947" s="143"/>
      <c r="AA4947" s="143"/>
      <c r="AB4947" s="143"/>
      <c r="AC4947" s="37"/>
    </row>
    <row r="4948" spans="1:29">
      <c r="A4948" s="442"/>
      <c r="B4948" s="432" t="s">
        <v>1137</v>
      </c>
      <c r="C4948" s="432"/>
      <c r="D4948" s="432"/>
      <c r="E4948" s="432"/>
      <c r="F4948" s="432"/>
      <c r="G4948" s="432"/>
      <c r="H4948" s="115"/>
      <c r="I4948" s="115"/>
      <c r="J4948" s="130">
        <v>9</v>
      </c>
      <c r="K4948" s="115"/>
      <c r="L4948" s="130">
        <v>9</v>
      </c>
      <c r="M4948" s="130">
        <v>9</v>
      </c>
      <c r="N4948" s="115"/>
      <c r="O4948" s="115"/>
      <c r="P4948" s="115"/>
      <c r="Z4948" s="143"/>
      <c r="AA4948" s="143"/>
      <c r="AB4948" s="143"/>
      <c r="AC4948" s="37"/>
    </row>
    <row r="4949" spans="1:29">
      <c r="A4949" s="442"/>
      <c r="B4949" s="433" t="s">
        <v>1138</v>
      </c>
      <c r="C4949" s="433"/>
      <c r="D4949" s="433"/>
      <c r="E4949" s="433"/>
      <c r="F4949" s="433"/>
      <c r="G4949" s="433"/>
      <c r="H4949" s="115"/>
      <c r="I4949" s="115"/>
      <c r="J4949" s="157">
        <f>(J4948/D4942)*G4942*I4940*J4943</f>
        <v>1305</v>
      </c>
      <c r="K4949" s="115"/>
      <c r="L4949" s="157">
        <f>(L4948/D4942)*G4942*I4940*L4943</f>
        <v>652.5</v>
      </c>
      <c r="M4949" s="157">
        <f>(M4948/D4942)*G4942*I4940*M4943</f>
        <v>652.5</v>
      </c>
      <c r="N4949" s="115"/>
      <c r="O4949" s="115"/>
      <c r="P4949" s="115"/>
      <c r="Z4949" s="143"/>
      <c r="AA4949" s="143"/>
      <c r="AB4949" s="143"/>
      <c r="AC4949" s="37"/>
    </row>
    <row r="4950" spans="1:29">
      <c r="A4950" s="442"/>
      <c r="B4950" s="432"/>
      <c r="C4950" s="432"/>
      <c r="D4950" s="432"/>
      <c r="E4950" s="432"/>
      <c r="F4950" s="432"/>
      <c r="G4950" s="432"/>
      <c r="H4950" s="115"/>
      <c r="I4950" s="115"/>
      <c r="J4950" s="115"/>
      <c r="K4950" s="115"/>
      <c r="L4950" s="115"/>
      <c r="M4950" s="115"/>
      <c r="N4950" s="115"/>
      <c r="O4950" s="115"/>
      <c r="P4950" s="115"/>
      <c r="Z4950" s="143"/>
      <c r="AA4950" s="143"/>
      <c r="AB4950" s="143"/>
      <c r="AC4950" s="37"/>
    </row>
    <row r="4951" spans="1:29">
      <c r="A4951" s="442"/>
      <c r="B4951" s="433"/>
      <c r="C4951" s="433"/>
      <c r="D4951" s="433"/>
      <c r="E4951" s="433"/>
      <c r="F4951" s="433"/>
      <c r="G4951" s="433"/>
      <c r="H4951" s="115"/>
      <c r="I4951" s="115"/>
      <c r="J4951" s="115"/>
      <c r="K4951" s="115"/>
      <c r="L4951" s="115"/>
      <c r="M4951" s="115"/>
      <c r="N4951" s="115"/>
      <c r="O4951" s="115"/>
      <c r="P4951" s="115"/>
      <c r="Z4951" s="143"/>
      <c r="AA4951" s="143"/>
      <c r="AB4951" s="143"/>
      <c r="AC4951" s="37"/>
    </row>
    <row r="4952" spans="1:29">
      <c r="A4952" s="442"/>
      <c r="B4952" s="432"/>
      <c r="C4952" s="432"/>
      <c r="D4952" s="432"/>
      <c r="E4952" s="432"/>
      <c r="F4952" s="432"/>
      <c r="G4952" s="432"/>
      <c r="H4952" s="115"/>
      <c r="I4952" s="115"/>
      <c r="J4952" s="115"/>
      <c r="K4952" s="115"/>
      <c r="L4952" s="115"/>
      <c r="M4952" s="115"/>
      <c r="N4952" s="115"/>
      <c r="O4952" s="115"/>
      <c r="P4952" s="115"/>
      <c r="Z4952" s="143"/>
      <c r="AA4952" s="143"/>
      <c r="AB4952" s="143"/>
      <c r="AC4952" s="37"/>
    </row>
    <row r="4953" spans="1:29">
      <c r="A4953" s="442"/>
      <c r="B4953" s="433"/>
      <c r="C4953" s="433"/>
      <c r="D4953" s="433"/>
      <c r="E4953" s="433"/>
      <c r="F4953" s="433"/>
      <c r="G4953" s="433"/>
      <c r="H4953" s="115"/>
      <c r="I4953" s="115"/>
      <c r="J4953" s="115"/>
      <c r="K4953" s="115"/>
      <c r="L4953" s="115"/>
      <c r="M4953" s="115"/>
      <c r="N4953" s="115"/>
      <c r="O4953" s="115"/>
      <c r="P4953" s="115"/>
      <c r="Z4953" s="143"/>
      <c r="AA4953" s="143"/>
      <c r="AB4953" s="143"/>
      <c r="AC4953" s="37"/>
    </row>
    <row r="4954" spans="1:29">
      <c r="A4954" s="442"/>
      <c r="B4954" s="448" t="s">
        <v>720</v>
      </c>
      <c r="C4954" s="448"/>
      <c r="D4954" s="448"/>
      <c r="E4954" s="448"/>
      <c r="F4954" s="448"/>
      <c r="G4954" s="448"/>
      <c r="H4954" s="152">
        <f t="shared" ref="H4954:P4954" si="320">H4944+H4946+H4948+H4950+H4952</f>
        <v>9</v>
      </c>
      <c r="I4954" s="152">
        <f t="shared" si="320"/>
        <v>9</v>
      </c>
      <c r="J4954" s="152">
        <f t="shared" si="320"/>
        <v>9</v>
      </c>
      <c r="K4954" s="152">
        <f t="shared" si="320"/>
        <v>9</v>
      </c>
      <c r="L4954" s="152">
        <f t="shared" si="320"/>
        <v>9</v>
      </c>
      <c r="M4954" s="152">
        <f t="shared" si="320"/>
        <v>9</v>
      </c>
      <c r="N4954" s="152">
        <f t="shared" si="320"/>
        <v>0</v>
      </c>
      <c r="O4954" s="152">
        <f t="shared" si="320"/>
        <v>0</v>
      </c>
      <c r="P4954" s="152">
        <f t="shared" si="320"/>
        <v>0</v>
      </c>
      <c r="Z4954" s="143"/>
      <c r="AA4954" s="143"/>
      <c r="AB4954" s="143"/>
      <c r="AC4954" s="37"/>
    </row>
    <row r="4955" spans="1:29">
      <c r="A4955" s="442"/>
      <c r="B4955" s="439" t="s">
        <v>695</v>
      </c>
      <c r="C4955" s="439"/>
      <c r="D4955" s="439"/>
      <c r="E4955" s="439"/>
      <c r="F4955" s="439"/>
      <c r="G4955" s="439"/>
      <c r="H4955" s="117">
        <f t="shared" ref="H4955:P4955" si="321">H4945+H4947+H4949+H4951+H4953</f>
        <v>14355.000000000002</v>
      </c>
      <c r="I4955" s="117">
        <f t="shared" si="321"/>
        <v>3262.5</v>
      </c>
      <c r="J4955" s="117">
        <f t="shared" si="321"/>
        <v>1305</v>
      </c>
      <c r="K4955" s="117">
        <f t="shared" si="321"/>
        <v>652.5</v>
      </c>
      <c r="L4955" s="117">
        <f t="shared" si="321"/>
        <v>652.5</v>
      </c>
      <c r="M4955" s="117">
        <f t="shared" si="321"/>
        <v>652.5</v>
      </c>
      <c r="N4955" s="117">
        <f t="shared" si="321"/>
        <v>0</v>
      </c>
      <c r="O4955" s="117">
        <f t="shared" si="321"/>
        <v>0</v>
      </c>
      <c r="P4955" s="117">
        <f t="shared" si="321"/>
        <v>0</v>
      </c>
      <c r="U4955" s="141"/>
      <c r="Z4955" s="143"/>
      <c r="AA4955" s="143"/>
      <c r="AB4955" s="143"/>
      <c r="AC4955" s="37"/>
    </row>
    <row r="4956" spans="1:29">
      <c r="A4956" s="442"/>
      <c r="B4956" s="449" t="s">
        <v>746</v>
      </c>
      <c r="C4956" s="449"/>
      <c r="D4956" s="449"/>
      <c r="E4956" s="449"/>
      <c r="F4956" s="449"/>
      <c r="G4956" s="449"/>
      <c r="H4956" s="470">
        <f>H4955</f>
        <v>14355.000000000002</v>
      </c>
      <c r="I4956" s="470"/>
      <c r="J4956" s="470"/>
      <c r="K4956" s="470"/>
      <c r="L4956" s="470"/>
      <c r="M4956" s="470"/>
      <c r="N4956" s="470"/>
      <c r="O4956" s="470"/>
      <c r="P4956" s="470"/>
      <c r="Z4956" s="143"/>
      <c r="AA4956" s="143"/>
      <c r="AB4956" s="143"/>
      <c r="AC4956" s="37"/>
    </row>
    <row r="4957" spans="1:29">
      <c r="A4957" s="442"/>
      <c r="B4957" s="449" t="s">
        <v>747</v>
      </c>
      <c r="C4957" s="449"/>
      <c r="D4957" s="449"/>
      <c r="E4957" s="449"/>
      <c r="F4957" s="449"/>
      <c r="G4957" s="449"/>
      <c r="H4957" s="470">
        <f>SUM(I4955:M4955)</f>
        <v>6525</v>
      </c>
      <c r="I4957" s="470"/>
      <c r="J4957" s="470"/>
      <c r="K4957" s="470"/>
      <c r="L4957" s="470"/>
      <c r="M4957" s="470"/>
      <c r="N4957" s="470"/>
      <c r="O4957" s="470"/>
      <c r="P4957" s="470"/>
      <c r="Z4957" s="143"/>
      <c r="AA4957" s="143"/>
      <c r="AB4957" s="143"/>
      <c r="AC4957" s="37"/>
    </row>
    <row r="4958" spans="1:29">
      <c r="A4958" s="442"/>
      <c r="B4958" s="449" t="s">
        <v>748</v>
      </c>
      <c r="C4958" s="449"/>
      <c r="D4958" s="449"/>
      <c r="E4958" s="449"/>
      <c r="F4958" s="449"/>
      <c r="G4958" s="449"/>
      <c r="H4958" s="470">
        <f>SUM(N4954:P4954)</f>
        <v>0</v>
      </c>
      <c r="I4958" s="470"/>
      <c r="J4958" s="470"/>
      <c r="K4958" s="470"/>
      <c r="L4958" s="470"/>
      <c r="M4958" s="470"/>
      <c r="N4958" s="470"/>
      <c r="O4958" s="470"/>
      <c r="P4958" s="470"/>
      <c r="Z4958" s="143"/>
      <c r="AA4958" s="143"/>
      <c r="AB4958" s="143"/>
      <c r="AC4958" s="37"/>
    </row>
    <row r="4959" spans="1:29">
      <c r="A4959" s="442"/>
      <c r="B4959" s="439" t="s">
        <v>721</v>
      </c>
      <c r="C4959" s="439"/>
      <c r="D4959" s="439"/>
      <c r="E4959" s="439"/>
      <c r="F4959" s="439"/>
      <c r="G4959" s="439"/>
      <c r="H4959" s="470">
        <f>SUM(H4956:P4958)</f>
        <v>20880</v>
      </c>
      <c r="I4959" s="470"/>
      <c r="J4959" s="470"/>
      <c r="K4959" s="470"/>
      <c r="L4959" s="470"/>
      <c r="M4959" s="470"/>
      <c r="N4959" s="470"/>
      <c r="O4959" s="470"/>
      <c r="P4959" s="470"/>
      <c r="Z4959" s="143"/>
      <c r="AA4959" s="143"/>
      <c r="AB4959" s="143"/>
      <c r="AC4959" s="37"/>
    </row>
    <row r="4960" spans="1:29">
      <c r="A4960" s="442"/>
      <c r="B4960" s="450" t="s">
        <v>749</v>
      </c>
      <c r="C4960" s="450"/>
      <c r="D4960" s="450"/>
      <c r="E4960" s="450"/>
      <c r="F4960" s="450"/>
      <c r="G4960" s="450"/>
      <c r="H4960" s="471">
        <f>H4959/G4942</f>
        <v>0.8</v>
      </c>
      <c r="I4960" s="471"/>
      <c r="J4960" s="471"/>
      <c r="K4960" s="471"/>
      <c r="L4960" s="471"/>
      <c r="M4960" s="471"/>
      <c r="N4960" s="471"/>
      <c r="O4960" s="471"/>
      <c r="P4960" s="471"/>
      <c r="Z4960" s="143"/>
      <c r="AA4960" s="143"/>
      <c r="AB4960" s="143"/>
      <c r="AC4960" s="37"/>
    </row>
    <row r="4961" spans="1:29" s="129" customFormat="1">
      <c r="A4961" s="121"/>
      <c r="B4961" s="121"/>
      <c r="C4961" s="121"/>
      <c r="D4961" s="121"/>
      <c r="E4961" s="121"/>
      <c r="F4961" s="122"/>
      <c r="G4961" s="122"/>
      <c r="H4961" s="123"/>
      <c r="I4961" s="124"/>
      <c r="J4961" s="124"/>
      <c r="K4961" s="124"/>
      <c r="L4961" s="125"/>
      <c r="M4961" s="125"/>
      <c r="N4961" s="127"/>
      <c r="O4961" s="127"/>
      <c r="P4961" s="127"/>
      <c r="Q4961" s="127"/>
      <c r="R4961" s="127"/>
      <c r="S4961" s="127"/>
      <c r="T4961" s="127"/>
      <c r="U4961" s="127"/>
      <c r="V4961" s="127"/>
      <c r="W4961" s="127"/>
      <c r="X4961" s="127"/>
      <c r="Y4961" s="127"/>
      <c r="Z4961" s="143"/>
      <c r="AA4961" s="143"/>
      <c r="AB4961" s="143"/>
      <c r="AC4961" s="37"/>
    </row>
    <row r="4962" spans="1:29" ht="15" customHeight="1">
      <c r="A4962" s="422" t="s">
        <v>678</v>
      </c>
      <c r="B4962" s="422" t="s">
        <v>679</v>
      </c>
      <c r="C4962" s="422" t="s">
        <v>680</v>
      </c>
      <c r="D4962" s="422" t="s">
        <v>681</v>
      </c>
      <c r="E4962" s="422" t="s">
        <v>682</v>
      </c>
      <c r="F4962" s="423" t="s">
        <v>683</v>
      </c>
      <c r="G4962" s="423" t="s">
        <v>684</v>
      </c>
      <c r="H4962" s="138">
        <v>0.55000000000000004</v>
      </c>
      <c r="I4962" s="451">
        <v>0.25</v>
      </c>
      <c r="J4962" s="451"/>
      <c r="K4962" s="451"/>
      <c r="L4962" s="451"/>
      <c r="M4962" s="444">
        <v>0.1</v>
      </c>
      <c r="N4962" s="444"/>
      <c r="O4962" s="139">
        <v>0.1</v>
      </c>
      <c r="P4962" s="102"/>
      <c r="Z4962" s="143"/>
      <c r="AA4962" s="143"/>
      <c r="AB4962" s="143"/>
      <c r="AC4962" s="37"/>
    </row>
    <row r="4963" spans="1:29" ht="14.25" customHeight="1">
      <c r="A4963" s="422"/>
      <c r="B4963" s="422"/>
      <c r="C4963" s="422"/>
      <c r="D4963" s="422"/>
      <c r="E4963" s="422"/>
      <c r="F4963" s="422"/>
      <c r="G4963" s="422"/>
      <c r="H4963" s="445" t="s">
        <v>727</v>
      </c>
      <c r="I4963" s="452" t="s">
        <v>728</v>
      </c>
      <c r="J4963" s="452"/>
      <c r="K4963" s="452"/>
      <c r="L4963" s="452"/>
      <c r="M4963" s="446" t="s">
        <v>729</v>
      </c>
      <c r="N4963" s="446"/>
      <c r="O4963" s="447" t="s">
        <v>730</v>
      </c>
      <c r="P4963" s="102"/>
      <c r="Z4963" s="143"/>
      <c r="AA4963" s="143"/>
      <c r="AB4963" s="143"/>
      <c r="AC4963" s="37"/>
    </row>
    <row r="4964" spans="1:29" ht="67.5" customHeight="1">
      <c r="A4964" s="442" t="s">
        <v>557</v>
      </c>
      <c r="B4964" s="525" t="s">
        <v>788</v>
      </c>
      <c r="C4964" s="428">
        <v>10</v>
      </c>
      <c r="D4964" s="428">
        <v>6</v>
      </c>
      <c r="E4964" s="474" t="s">
        <v>618</v>
      </c>
      <c r="F4964" s="429">
        <v>3160</v>
      </c>
      <c r="G4964" s="429">
        <f>D4964*F4964</f>
        <v>18960</v>
      </c>
      <c r="H4964" s="445"/>
      <c r="I4964" s="154" t="s">
        <v>732</v>
      </c>
      <c r="J4964" s="154" t="s">
        <v>800</v>
      </c>
      <c r="K4964" s="154" t="s">
        <v>734</v>
      </c>
      <c r="L4964" s="154" t="s">
        <v>735</v>
      </c>
      <c r="M4964" s="144" t="s">
        <v>736</v>
      </c>
      <c r="N4964" s="144" t="s">
        <v>737</v>
      </c>
      <c r="O4964" s="447"/>
      <c r="P4964" s="102"/>
      <c r="Z4964" s="143"/>
      <c r="AA4964" s="143"/>
      <c r="AB4964" s="143"/>
      <c r="AC4964" s="37"/>
    </row>
    <row r="4965" spans="1:29" ht="39" customHeight="1">
      <c r="A4965" s="442"/>
      <c r="B4965" s="525"/>
      <c r="C4965" s="525"/>
      <c r="D4965" s="525"/>
      <c r="E4965" s="525"/>
      <c r="F4965" s="525"/>
      <c r="G4965" s="525"/>
      <c r="H4965" s="525"/>
      <c r="I4965" s="153">
        <v>0.5</v>
      </c>
      <c r="J4965" s="153">
        <v>0.2</v>
      </c>
      <c r="K4965" s="153">
        <v>0.2</v>
      </c>
      <c r="L4965" s="153">
        <v>0.1</v>
      </c>
      <c r="M4965" s="144">
        <v>0.9</v>
      </c>
      <c r="N4965" s="144">
        <v>0.1</v>
      </c>
      <c r="O4965" s="447"/>
      <c r="P4965" s="102"/>
      <c r="Z4965" s="143"/>
      <c r="AA4965" s="143"/>
      <c r="AB4965" s="143"/>
      <c r="AC4965" s="37"/>
    </row>
    <row r="4966" spans="1:29">
      <c r="A4966" s="442"/>
      <c r="B4966" s="432" t="s">
        <v>738</v>
      </c>
      <c r="C4966" s="432"/>
      <c r="D4966" s="432"/>
      <c r="E4966" s="432"/>
      <c r="F4966" s="432"/>
      <c r="G4966" s="432"/>
      <c r="H4966" s="158">
        <v>10</v>
      </c>
      <c r="I4966" s="115"/>
      <c r="J4966" s="115"/>
      <c r="K4966" s="115"/>
      <c r="L4966" s="115"/>
      <c r="M4966" s="115"/>
      <c r="N4966" s="115"/>
      <c r="O4966" s="115"/>
      <c r="P4966" s="102"/>
      <c r="Q4966" s="127"/>
      <c r="Z4966" s="143"/>
      <c r="AA4966" s="143"/>
      <c r="AB4966" s="143"/>
      <c r="AC4966" s="37"/>
    </row>
    <row r="4967" spans="1:29">
      <c r="A4967" s="442"/>
      <c r="B4967" s="433" t="s">
        <v>739</v>
      </c>
      <c r="C4967" s="433"/>
      <c r="D4967" s="433"/>
      <c r="E4967" s="433"/>
      <c r="F4967" s="433"/>
      <c r="G4967" s="433"/>
      <c r="H4967" s="157">
        <f>(H4966/D4964)*G4964*H4962</f>
        <v>17380</v>
      </c>
      <c r="I4967" s="115"/>
      <c r="J4967" s="115"/>
      <c r="K4967" s="115"/>
      <c r="L4967" s="115"/>
      <c r="M4967" s="115"/>
      <c r="N4967" s="115"/>
      <c r="O4967" s="115"/>
      <c r="P4967" s="102"/>
      <c r="Q4967" s="127"/>
      <c r="R4967" s="127"/>
      <c r="S4967" s="127"/>
      <c r="Z4967" s="143"/>
      <c r="AA4967" s="143"/>
      <c r="AB4967" s="143"/>
      <c r="AC4967" s="37"/>
    </row>
    <row r="4968" spans="1:29">
      <c r="A4968" s="442"/>
      <c r="B4968" s="432" t="s">
        <v>740</v>
      </c>
      <c r="C4968" s="432"/>
      <c r="D4968" s="432"/>
      <c r="E4968" s="432"/>
      <c r="F4968" s="432"/>
      <c r="G4968" s="432"/>
      <c r="H4968" s="115"/>
      <c r="I4968" s="130">
        <v>10</v>
      </c>
      <c r="J4968" s="115"/>
      <c r="K4968" s="130">
        <v>10</v>
      </c>
      <c r="L4968" s="115"/>
      <c r="M4968" s="115"/>
      <c r="N4968" s="115"/>
      <c r="O4968" s="115"/>
      <c r="P4968" s="102"/>
      <c r="Q4968" s="127"/>
      <c r="R4968" s="127"/>
      <c r="S4968" s="127"/>
      <c r="Z4968" s="143"/>
      <c r="AA4968" s="143"/>
      <c r="AB4968" s="143"/>
      <c r="AC4968" s="37"/>
    </row>
    <row r="4969" spans="1:29">
      <c r="A4969" s="442"/>
      <c r="B4969" s="433" t="s">
        <v>741</v>
      </c>
      <c r="C4969" s="433"/>
      <c r="D4969" s="433"/>
      <c r="E4969" s="433"/>
      <c r="F4969" s="433"/>
      <c r="G4969" s="433"/>
      <c r="H4969" s="115"/>
      <c r="I4969" s="157">
        <f>(I4968/D4964)*G4964*I4962*I4965</f>
        <v>3950</v>
      </c>
      <c r="J4969" s="115"/>
      <c r="K4969" s="157">
        <f>(K4968/D4964)*G4964*I4962*K4965</f>
        <v>1580</v>
      </c>
      <c r="L4969" s="115"/>
      <c r="M4969" s="115"/>
      <c r="N4969" s="115"/>
      <c r="O4969" s="115"/>
      <c r="P4969" s="102"/>
      <c r="Q4969" s="127"/>
      <c r="R4969" s="127"/>
      <c r="S4969" s="127"/>
      <c r="Z4969" s="143"/>
      <c r="AA4969" s="143"/>
      <c r="AB4969" s="143"/>
      <c r="AC4969" s="37"/>
    </row>
    <row r="4970" spans="1:29">
      <c r="A4970" s="442"/>
      <c r="B4970" s="432" t="s">
        <v>1137</v>
      </c>
      <c r="C4970" s="432"/>
      <c r="D4970" s="432"/>
      <c r="E4970" s="432"/>
      <c r="F4970" s="432"/>
      <c r="G4970" s="432"/>
      <c r="H4970" s="158">
        <v>-4</v>
      </c>
      <c r="I4970" s="130">
        <v>-4</v>
      </c>
      <c r="J4970" s="115"/>
      <c r="K4970" s="130">
        <v>-4</v>
      </c>
      <c r="L4970" s="115"/>
      <c r="M4970" s="115"/>
      <c r="N4970" s="115"/>
      <c r="O4970" s="115"/>
      <c r="P4970" s="102"/>
      <c r="Q4970" s="127"/>
      <c r="R4970" s="127"/>
      <c r="S4970" s="127"/>
      <c r="Z4970" s="143"/>
      <c r="AA4970" s="143"/>
      <c r="AB4970" s="143"/>
      <c r="AC4970" s="37"/>
    </row>
    <row r="4971" spans="1:29">
      <c r="A4971" s="442"/>
      <c r="B4971" s="433" t="s">
        <v>1138</v>
      </c>
      <c r="C4971" s="433"/>
      <c r="D4971" s="433"/>
      <c r="E4971" s="433"/>
      <c r="F4971" s="433"/>
      <c r="G4971" s="433"/>
      <c r="H4971" s="157">
        <f>(H4970/D4964)*G4964*H4962</f>
        <v>-6952.0000000000009</v>
      </c>
      <c r="I4971" s="157">
        <f>(I4970/D4964)*G4964*I4962*I4965</f>
        <v>-1580</v>
      </c>
      <c r="J4971" s="115"/>
      <c r="K4971" s="157">
        <f>(K4970/D4964)*G4964*I4962*K4965</f>
        <v>-632</v>
      </c>
      <c r="L4971" s="115"/>
      <c r="M4971" s="115"/>
      <c r="N4971" s="115"/>
      <c r="O4971" s="115"/>
      <c r="P4971" s="102"/>
      <c r="Q4971" s="127"/>
      <c r="R4971" s="127"/>
      <c r="S4971" s="127"/>
      <c r="Z4971" s="143"/>
      <c r="AA4971" s="143"/>
      <c r="AB4971" s="143"/>
      <c r="AC4971" s="37"/>
    </row>
    <row r="4972" spans="1:29">
      <c r="A4972" s="442"/>
      <c r="B4972" s="432" t="s">
        <v>1401</v>
      </c>
      <c r="C4972" s="432"/>
      <c r="D4972" s="432"/>
      <c r="E4972" s="432"/>
      <c r="F4972" s="432"/>
      <c r="G4972" s="432"/>
      <c r="H4972" s="115"/>
      <c r="I4972" s="115"/>
      <c r="J4972" s="130">
        <v>6</v>
      </c>
      <c r="K4972" s="115"/>
      <c r="L4972" s="130">
        <v>6</v>
      </c>
      <c r="M4972" s="115"/>
      <c r="N4972" s="115"/>
      <c r="O4972" s="115"/>
      <c r="P4972" s="102"/>
      <c r="Q4972" s="127"/>
      <c r="R4972" s="127"/>
      <c r="S4972" s="127"/>
      <c r="Z4972" s="143"/>
      <c r="AA4972" s="143"/>
      <c r="AB4972" s="143"/>
      <c r="AC4972" s="37"/>
    </row>
    <row r="4973" spans="1:29">
      <c r="A4973" s="442"/>
      <c r="B4973" s="433" t="s">
        <v>1402</v>
      </c>
      <c r="C4973" s="433"/>
      <c r="D4973" s="433"/>
      <c r="E4973" s="433"/>
      <c r="F4973" s="433"/>
      <c r="G4973" s="433"/>
      <c r="H4973" s="115"/>
      <c r="I4973" s="115"/>
      <c r="J4973" s="157">
        <f>(J4972/D4964)*G4964*I4962*J4965</f>
        <v>948</v>
      </c>
      <c r="K4973" s="115"/>
      <c r="L4973" s="157">
        <f>(L4972/D4964)*G4964*I4962*L4965</f>
        <v>474</v>
      </c>
      <c r="M4973" s="115"/>
      <c r="N4973" s="115"/>
      <c r="O4973" s="115"/>
      <c r="P4973" s="102"/>
      <c r="Q4973" s="127"/>
      <c r="R4973" s="127"/>
      <c r="S4973" s="127"/>
      <c r="Z4973" s="143"/>
      <c r="AA4973" s="143"/>
      <c r="AB4973" s="143"/>
      <c r="AC4973" s="37"/>
    </row>
    <row r="4974" spans="1:29">
      <c r="A4974" s="442"/>
      <c r="B4974" s="448" t="s">
        <v>720</v>
      </c>
      <c r="C4974" s="448"/>
      <c r="D4974" s="448"/>
      <c r="E4974" s="448"/>
      <c r="F4974" s="448"/>
      <c r="G4974" s="448"/>
      <c r="H4974" s="152">
        <f>H4966+H4968+H4970+H4972</f>
        <v>6</v>
      </c>
      <c r="I4974" s="152">
        <f t="shared" ref="I4974:O4974" si="322">I4966+I4968+I4970+I4972</f>
        <v>6</v>
      </c>
      <c r="J4974" s="152">
        <f t="shared" si="322"/>
        <v>6</v>
      </c>
      <c r="K4974" s="152">
        <f t="shared" si="322"/>
        <v>6</v>
      </c>
      <c r="L4974" s="152">
        <f t="shared" si="322"/>
        <v>6</v>
      </c>
      <c r="M4974" s="152">
        <f t="shared" si="322"/>
        <v>0</v>
      </c>
      <c r="N4974" s="152">
        <f t="shared" si="322"/>
        <v>0</v>
      </c>
      <c r="O4974" s="152">
        <f t="shared" si="322"/>
        <v>0</v>
      </c>
      <c r="P4974" s="102"/>
      <c r="Q4974" s="127"/>
      <c r="R4974" s="127"/>
      <c r="S4974" s="127"/>
      <c r="Z4974" s="143"/>
      <c r="AA4974" s="143"/>
      <c r="AB4974" s="143"/>
      <c r="AC4974" s="37"/>
    </row>
    <row r="4975" spans="1:29">
      <c r="A4975" s="442"/>
      <c r="B4975" s="439" t="s">
        <v>695</v>
      </c>
      <c r="C4975" s="439"/>
      <c r="D4975" s="439"/>
      <c r="E4975" s="439"/>
      <c r="F4975" s="439"/>
      <c r="G4975" s="439"/>
      <c r="H4975" s="117">
        <f>H4967+H4969+H4971+H4973</f>
        <v>10428</v>
      </c>
      <c r="I4975" s="117">
        <f t="shared" ref="I4975:O4975" si="323">I4967+I4969+I4971+I4973</f>
        <v>2370</v>
      </c>
      <c r="J4975" s="117">
        <f t="shared" si="323"/>
        <v>948</v>
      </c>
      <c r="K4975" s="117">
        <f t="shared" si="323"/>
        <v>948</v>
      </c>
      <c r="L4975" s="117">
        <f t="shared" si="323"/>
        <v>474</v>
      </c>
      <c r="M4975" s="117">
        <f t="shared" si="323"/>
        <v>0</v>
      </c>
      <c r="N4975" s="117">
        <f t="shared" si="323"/>
        <v>0</v>
      </c>
      <c r="O4975" s="117">
        <f t="shared" si="323"/>
        <v>0</v>
      </c>
      <c r="P4975" s="141"/>
      <c r="Q4975" s="127"/>
      <c r="R4975" s="127"/>
      <c r="S4975" s="127"/>
      <c r="Z4975" s="143"/>
      <c r="AA4975" s="143"/>
      <c r="AB4975" s="143"/>
      <c r="AC4975" s="37"/>
    </row>
    <row r="4976" spans="1:29">
      <c r="A4976" s="442"/>
      <c r="B4976" s="449" t="s">
        <v>746</v>
      </c>
      <c r="C4976" s="449"/>
      <c r="D4976" s="449"/>
      <c r="E4976" s="449"/>
      <c r="F4976" s="449"/>
      <c r="G4976" s="449"/>
      <c r="H4976" s="470">
        <f>H4975</f>
        <v>10428</v>
      </c>
      <c r="I4976" s="470"/>
      <c r="J4976" s="470"/>
      <c r="K4976" s="470"/>
      <c r="L4976" s="470"/>
      <c r="M4976" s="470"/>
      <c r="N4976" s="470"/>
      <c r="O4976" s="470"/>
      <c r="P4976" s="102"/>
      <c r="Q4976" s="127"/>
      <c r="R4976" s="127"/>
      <c r="S4976" s="127"/>
      <c r="Z4976" s="143"/>
      <c r="AA4976" s="143"/>
      <c r="AB4976" s="143"/>
      <c r="AC4976" s="37"/>
    </row>
    <row r="4977" spans="1:29">
      <c r="A4977" s="442"/>
      <c r="B4977" s="449" t="s">
        <v>747</v>
      </c>
      <c r="C4977" s="449"/>
      <c r="D4977" s="449"/>
      <c r="E4977" s="449"/>
      <c r="F4977" s="449"/>
      <c r="G4977" s="449"/>
      <c r="H4977" s="470">
        <f>SUM(I4975:M4975)</f>
        <v>4740</v>
      </c>
      <c r="I4977" s="470"/>
      <c r="J4977" s="470"/>
      <c r="K4977" s="470"/>
      <c r="L4977" s="470"/>
      <c r="M4977" s="470"/>
      <c r="N4977" s="470"/>
      <c r="O4977" s="470"/>
      <c r="P4977" s="102"/>
      <c r="Q4977" s="127"/>
      <c r="R4977" s="127"/>
      <c r="S4977" s="127"/>
      <c r="Z4977" s="143"/>
      <c r="AA4977" s="143"/>
      <c r="AB4977" s="143"/>
      <c r="AC4977" s="37"/>
    </row>
    <row r="4978" spans="1:29">
      <c r="A4978" s="442"/>
      <c r="B4978" s="449" t="s">
        <v>748</v>
      </c>
      <c r="C4978" s="449"/>
      <c r="D4978" s="449"/>
      <c r="E4978" s="449"/>
      <c r="F4978" s="449"/>
      <c r="G4978" s="449"/>
      <c r="H4978" s="470">
        <f>SUM(N4974:O4974)</f>
        <v>0</v>
      </c>
      <c r="I4978" s="470"/>
      <c r="J4978" s="470"/>
      <c r="K4978" s="470"/>
      <c r="L4978" s="470"/>
      <c r="M4978" s="470"/>
      <c r="N4978" s="470"/>
      <c r="O4978" s="470"/>
      <c r="P4978" s="102"/>
      <c r="Q4978" s="127"/>
      <c r="R4978" s="127"/>
      <c r="S4978" s="127"/>
      <c r="Z4978" s="143"/>
      <c r="AA4978" s="143"/>
      <c r="AB4978" s="143"/>
      <c r="AC4978" s="37"/>
    </row>
    <row r="4979" spans="1:29">
      <c r="A4979" s="442"/>
      <c r="B4979" s="439" t="s">
        <v>721</v>
      </c>
      <c r="C4979" s="439"/>
      <c r="D4979" s="439"/>
      <c r="E4979" s="439"/>
      <c r="F4979" s="439"/>
      <c r="G4979" s="439"/>
      <c r="H4979" s="470">
        <f>SUM(H4976:O4978)</f>
        <v>15168</v>
      </c>
      <c r="I4979" s="470"/>
      <c r="J4979" s="470"/>
      <c r="K4979" s="470"/>
      <c r="L4979" s="470"/>
      <c r="M4979" s="470"/>
      <c r="N4979" s="470"/>
      <c r="O4979" s="470"/>
      <c r="P4979" s="102"/>
      <c r="Q4979" s="127"/>
      <c r="R4979" s="127"/>
      <c r="S4979" s="127"/>
      <c r="Z4979" s="143"/>
      <c r="AA4979" s="143"/>
      <c r="AB4979" s="143"/>
      <c r="AC4979" s="37"/>
    </row>
    <row r="4980" spans="1:29">
      <c r="A4980" s="442"/>
      <c r="B4980" s="450" t="s">
        <v>749</v>
      </c>
      <c r="C4980" s="450"/>
      <c r="D4980" s="450"/>
      <c r="E4980" s="450"/>
      <c r="F4980" s="450"/>
      <c r="G4980" s="450"/>
      <c r="H4980" s="471">
        <f>H4979/G4964</f>
        <v>0.8</v>
      </c>
      <c r="I4980" s="471"/>
      <c r="J4980" s="471"/>
      <c r="K4980" s="471"/>
      <c r="L4980" s="471"/>
      <c r="M4980" s="471"/>
      <c r="N4980" s="471"/>
      <c r="O4980" s="471"/>
      <c r="P4980" s="102"/>
      <c r="Q4980" s="127"/>
      <c r="R4980" s="127"/>
      <c r="S4980" s="127"/>
      <c r="Z4980" s="143"/>
      <c r="AA4980" s="143"/>
      <c r="AB4980" s="143"/>
      <c r="AC4980" s="37"/>
    </row>
    <row r="4981" spans="1:29" s="129" customFormat="1">
      <c r="A4981" s="121"/>
      <c r="B4981" s="121"/>
      <c r="C4981" s="121"/>
      <c r="D4981" s="121"/>
      <c r="E4981" s="121"/>
      <c r="F4981" s="122"/>
      <c r="G4981" s="122"/>
      <c r="H4981" s="123"/>
      <c r="I4981" s="124"/>
      <c r="J4981" s="124"/>
      <c r="K4981" s="124"/>
      <c r="L4981" s="125"/>
      <c r="M4981" s="125"/>
      <c r="N4981" s="127"/>
      <c r="O4981" s="127"/>
      <c r="P4981" s="127"/>
      <c r="Q4981" s="127"/>
      <c r="R4981" s="127"/>
      <c r="S4981" s="127"/>
      <c r="T4981" s="127"/>
      <c r="U4981" s="127"/>
      <c r="V4981" s="127"/>
      <c r="W4981" s="127"/>
      <c r="X4981" s="127"/>
      <c r="Y4981" s="127"/>
      <c r="Z4981" s="143"/>
      <c r="AA4981" s="143"/>
      <c r="AB4981" s="143"/>
      <c r="AC4981" s="37"/>
    </row>
    <row r="4982" spans="1:29" ht="15" customHeight="1">
      <c r="A4982" s="422" t="s">
        <v>678</v>
      </c>
      <c r="B4982" s="422" t="s">
        <v>679</v>
      </c>
      <c r="C4982" s="422" t="s">
        <v>680</v>
      </c>
      <c r="D4982" s="422" t="s">
        <v>681</v>
      </c>
      <c r="E4982" s="422" t="s">
        <v>682</v>
      </c>
      <c r="F4982" s="423" t="s">
        <v>683</v>
      </c>
      <c r="G4982" s="423" t="s">
        <v>684</v>
      </c>
      <c r="H4982" s="138">
        <v>0.55000000000000004</v>
      </c>
      <c r="I4982" s="451">
        <v>0.25</v>
      </c>
      <c r="J4982" s="451"/>
      <c r="K4982" s="451"/>
      <c r="L4982" s="451"/>
      <c r="M4982" s="444">
        <v>0.1</v>
      </c>
      <c r="N4982" s="444"/>
      <c r="O4982" s="139">
        <v>0.1</v>
      </c>
      <c r="P4982" s="102"/>
      <c r="Q4982" s="127"/>
      <c r="R4982" s="127"/>
      <c r="S4982" s="127"/>
      <c r="Z4982" s="143"/>
      <c r="AA4982" s="143"/>
      <c r="AB4982" s="143"/>
      <c r="AC4982" s="37"/>
    </row>
    <row r="4983" spans="1:29" ht="14.25" customHeight="1">
      <c r="A4983" s="422"/>
      <c r="B4983" s="422"/>
      <c r="C4983" s="422"/>
      <c r="D4983" s="422"/>
      <c r="E4983" s="422"/>
      <c r="F4983" s="422"/>
      <c r="G4983" s="422"/>
      <c r="H4983" s="445" t="s">
        <v>727</v>
      </c>
      <c r="I4983" s="452" t="s">
        <v>728</v>
      </c>
      <c r="J4983" s="452"/>
      <c r="K4983" s="452"/>
      <c r="L4983" s="452"/>
      <c r="M4983" s="446" t="s">
        <v>729</v>
      </c>
      <c r="N4983" s="446"/>
      <c r="O4983" s="447" t="s">
        <v>730</v>
      </c>
      <c r="P4983" s="102"/>
      <c r="Q4983" s="127"/>
      <c r="R4983" s="127"/>
      <c r="S4983" s="127"/>
      <c r="Z4983" s="143"/>
      <c r="AA4983" s="143"/>
      <c r="AB4983" s="143"/>
      <c r="AC4983" s="37"/>
    </row>
    <row r="4984" spans="1:29" ht="67.5" customHeight="1">
      <c r="A4984" s="442" t="s">
        <v>558</v>
      </c>
      <c r="B4984" s="525" t="s">
        <v>979</v>
      </c>
      <c r="C4984" s="428">
        <v>5</v>
      </c>
      <c r="D4984" s="428">
        <v>4</v>
      </c>
      <c r="E4984" s="474" t="s">
        <v>618</v>
      </c>
      <c r="F4984" s="429">
        <v>1200</v>
      </c>
      <c r="G4984" s="429">
        <f>D4984*F4984</f>
        <v>4800</v>
      </c>
      <c r="H4984" s="445"/>
      <c r="I4984" s="154" t="s">
        <v>732</v>
      </c>
      <c r="J4984" s="154" t="s">
        <v>800</v>
      </c>
      <c r="K4984" s="154" t="s">
        <v>734</v>
      </c>
      <c r="L4984" s="154" t="s">
        <v>735</v>
      </c>
      <c r="M4984" s="144" t="s">
        <v>736</v>
      </c>
      <c r="N4984" s="144" t="s">
        <v>737</v>
      </c>
      <c r="O4984" s="447"/>
      <c r="P4984" s="102"/>
      <c r="Q4984" s="127"/>
      <c r="R4984" s="127"/>
      <c r="S4984" s="127"/>
      <c r="Z4984" s="143"/>
      <c r="AA4984" s="143"/>
      <c r="AB4984" s="143"/>
      <c r="AC4984" s="37"/>
    </row>
    <row r="4985" spans="1:29" ht="39" customHeight="1">
      <c r="A4985" s="442"/>
      <c r="B4985" s="525"/>
      <c r="C4985" s="525"/>
      <c r="D4985" s="525"/>
      <c r="E4985" s="525"/>
      <c r="F4985" s="525"/>
      <c r="G4985" s="525"/>
      <c r="H4985" s="525"/>
      <c r="I4985" s="153">
        <v>0.5</v>
      </c>
      <c r="J4985" s="153">
        <v>0.2</v>
      </c>
      <c r="K4985" s="153">
        <v>0.2</v>
      </c>
      <c r="L4985" s="153">
        <v>0.1</v>
      </c>
      <c r="M4985" s="144">
        <v>0.9</v>
      </c>
      <c r="N4985" s="144">
        <v>0.1</v>
      </c>
      <c r="O4985" s="447"/>
      <c r="P4985" s="102"/>
      <c r="Q4985" s="127"/>
      <c r="R4985" s="127"/>
      <c r="S4985" s="127"/>
      <c r="Z4985" s="143"/>
      <c r="AA4985" s="143"/>
      <c r="AB4985" s="143"/>
      <c r="AC4985" s="37"/>
    </row>
    <row r="4986" spans="1:29">
      <c r="A4986" s="442"/>
      <c r="B4986" s="432" t="s">
        <v>712</v>
      </c>
      <c r="C4986" s="432"/>
      <c r="D4986" s="432"/>
      <c r="E4986" s="432"/>
      <c r="F4986" s="432"/>
      <c r="G4986" s="432"/>
      <c r="H4986" s="148">
        <v>5</v>
      </c>
      <c r="I4986" s="149"/>
      <c r="J4986" s="149"/>
      <c r="K4986" s="149"/>
      <c r="L4986" s="149"/>
      <c r="M4986" s="149"/>
      <c r="N4986" s="149"/>
      <c r="O4986" s="149"/>
      <c r="P4986" s="102"/>
      <c r="Q4986" s="127"/>
      <c r="R4986" s="127"/>
      <c r="S4986" s="127"/>
      <c r="Z4986" s="143"/>
      <c r="AA4986" s="143"/>
      <c r="AB4986" s="143"/>
      <c r="AC4986" s="37"/>
    </row>
    <row r="4987" spans="1:29">
      <c r="A4987" s="442"/>
      <c r="B4987" s="433" t="s">
        <v>713</v>
      </c>
      <c r="C4987" s="433"/>
      <c r="D4987" s="433"/>
      <c r="E4987" s="433"/>
      <c r="F4987" s="433"/>
      <c r="G4987" s="433"/>
      <c r="H4987" s="150">
        <f>(H4986/D4984)*G4984*H4982</f>
        <v>3300.0000000000005</v>
      </c>
      <c r="I4987" s="149"/>
      <c r="J4987" s="149"/>
      <c r="K4987" s="149"/>
      <c r="L4987" s="149"/>
      <c r="M4987" s="149"/>
      <c r="N4987" s="149"/>
      <c r="O4987" s="149"/>
      <c r="P4987" s="102"/>
      <c r="Q4987" s="127"/>
      <c r="R4987" s="127"/>
      <c r="S4987" s="127"/>
      <c r="Z4987" s="143"/>
      <c r="AA4987" s="143"/>
      <c r="AB4987" s="143"/>
      <c r="AC4987" s="37"/>
    </row>
    <row r="4988" spans="1:29">
      <c r="A4988" s="442"/>
      <c r="B4988" s="432" t="s">
        <v>740</v>
      </c>
      <c r="C4988" s="432"/>
      <c r="D4988" s="432"/>
      <c r="E4988" s="432"/>
      <c r="F4988" s="432"/>
      <c r="G4988" s="432"/>
      <c r="H4988" s="115"/>
      <c r="I4988" s="130">
        <v>5</v>
      </c>
      <c r="J4988" s="115"/>
      <c r="K4988" s="130">
        <v>5</v>
      </c>
      <c r="L4988" s="149"/>
      <c r="M4988" s="149"/>
      <c r="N4988" s="149"/>
      <c r="O4988" s="149"/>
      <c r="P4988" s="102"/>
      <c r="Q4988" s="127"/>
      <c r="R4988" s="127"/>
      <c r="S4988" s="127"/>
      <c r="Z4988" s="143"/>
      <c r="AA4988" s="143"/>
      <c r="AB4988" s="143"/>
      <c r="AC4988" s="37"/>
    </row>
    <row r="4989" spans="1:29">
      <c r="A4989" s="442"/>
      <c r="B4989" s="433" t="s">
        <v>741</v>
      </c>
      <c r="C4989" s="433"/>
      <c r="D4989" s="433"/>
      <c r="E4989" s="433"/>
      <c r="F4989" s="433"/>
      <c r="G4989" s="433"/>
      <c r="H4989" s="115"/>
      <c r="I4989" s="157">
        <f>(I4988/D4984)*G4984*I4982*I4985</f>
        <v>750</v>
      </c>
      <c r="J4989" s="115"/>
      <c r="K4989" s="157">
        <f>(K4988/D4984)*G4984*I4982*K4985</f>
        <v>300</v>
      </c>
      <c r="L4989" s="149"/>
      <c r="M4989" s="149"/>
      <c r="N4989" s="149"/>
      <c r="O4989" s="149"/>
      <c r="P4989" s="102"/>
      <c r="Q4989" s="127"/>
      <c r="R4989" s="127"/>
      <c r="S4989" s="127"/>
      <c r="Z4989" s="143"/>
      <c r="AA4989" s="143"/>
      <c r="AB4989" s="143"/>
      <c r="AC4989" s="37"/>
    </row>
    <row r="4990" spans="1:29">
      <c r="A4990" s="442"/>
      <c r="B4990" s="432" t="s">
        <v>1137</v>
      </c>
      <c r="C4990" s="432"/>
      <c r="D4990" s="432"/>
      <c r="E4990" s="432"/>
      <c r="F4990" s="432"/>
      <c r="G4990" s="432"/>
      <c r="H4990" s="158">
        <v>-1</v>
      </c>
      <c r="I4990" s="130">
        <v>-1</v>
      </c>
      <c r="J4990" s="115"/>
      <c r="K4990" s="130">
        <v>-1</v>
      </c>
      <c r="L4990" s="115"/>
      <c r="M4990" s="115"/>
      <c r="N4990" s="115"/>
      <c r="O4990" s="115"/>
      <c r="P4990" s="102"/>
      <c r="Q4990" s="127"/>
      <c r="R4990" s="127"/>
      <c r="S4990" s="127"/>
      <c r="Z4990" s="143"/>
      <c r="AA4990" s="143"/>
      <c r="AB4990" s="143"/>
      <c r="AC4990" s="37"/>
    </row>
    <row r="4991" spans="1:29">
      <c r="A4991" s="442"/>
      <c r="B4991" s="433" t="s">
        <v>1138</v>
      </c>
      <c r="C4991" s="433"/>
      <c r="D4991" s="433"/>
      <c r="E4991" s="433"/>
      <c r="F4991" s="433"/>
      <c r="G4991" s="433"/>
      <c r="H4991" s="157">
        <f>(H4990/D4984)*G4984*H4982</f>
        <v>-660</v>
      </c>
      <c r="I4991" s="157">
        <f>(I4990/D4984)*G4984*I4982*I4985</f>
        <v>-150</v>
      </c>
      <c r="J4991" s="115"/>
      <c r="K4991" s="157">
        <f>(K4990/D4984)*G4984*I4982*K4985</f>
        <v>-60</v>
      </c>
      <c r="L4991" s="115"/>
      <c r="M4991" s="115"/>
      <c r="N4991" s="115"/>
      <c r="O4991" s="115"/>
      <c r="P4991" s="102"/>
      <c r="Q4991" s="127"/>
      <c r="R4991" s="127"/>
      <c r="S4991" s="127"/>
      <c r="Z4991" s="143"/>
      <c r="AA4991" s="143"/>
      <c r="AB4991" s="143"/>
      <c r="AC4991" s="37"/>
    </row>
    <row r="4992" spans="1:29">
      <c r="A4992" s="442"/>
      <c r="B4992" s="432" t="s">
        <v>1401</v>
      </c>
      <c r="C4992" s="432"/>
      <c r="D4992" s="432"/>
      <c r="E4992" s="432"/>
      <c r="F4992" s="432"/>
      <c r="G4992" s="432"/>
      <c r="H4992" s="115"/>
      <c r="I4992" s="115"/>
      <c r="J4992" s="130">
        <v>4</v>
      </c>
      <c r="K4992" s="115"/>
      <c r="L4992" s="130">
        <v>4</v>
      </c>
      <c r="M4992" s="115"/>
      <c r="N4992" s="115"/>
      <c r="O4992" s="115"/>
      <c r="P4992" s="102"/>
      <c r="Q4992" s="127"/>
      <c r="R4992" s="127"/>
      <c r="S4992" s="127"/>
      <c r="Z4992" s="143"/>
      <c r="AA4992" s="143"/>
      <c r="AB4992" s="143"/>
      <c r="AC4992" s="37"/>
    </row>
    <row r="4993" spans="1:29">
      <c r="A4993" s="442"/>
      <c r="B4993" s="433" t="s">
        <v>1402</v>
      </c>
      <c r="C4993" s="433"/>
      <c r="D4993" s="433"/>
      <c r="E4993" s="433"/>
      <c r="F4993" s="433"/>
      <c r="G4993" s="433"/>
      <c r="H4993" s="115"/>
      <c r="I4993" s="115"/>
      <c r="J4993" s="157">
        <f>(J4992/D4984)*G4984*I4982*J4985</f>
        <v>240</v>
      </c>
      <c r="K4993" s="115"/>
      <c r="L4993" s="157">
        <f>(L4992/D4984)*G4984*I4982*L4985</f>
        <v>120</v>
      </c>
      <c r="M4993" s="115"/>
      <c r="N4993" s="115"/>
      <c r="O4993" s="115"/>
      <c r="P4993" s="102"/>
      <c r="Q4993" s="127"/>
      <c r="R4993" s="127"/>
      <c r="S4993" s="127"/>
      <c r="Z4993" s="143"/>
      <c r="AA4993" s="143"/>
      <c r="AB4993" s="143"/>
      <c r="AC4993" s="37"/>
    </row>
    <row r="4994" spans="1:29">
      <c r="A4994" s="442"/>
      <c r="B4994" s="448" t="s">
        <v>720</v>
      </c>
      <c r="C4994" s="448"/>
      <c r="D4994" s="448"/>
      <c r="E4994" s="448"/>
      <c r="F4994" s="448"/>
      <c r="G4994" s="448"/>
      <c r="H4994" s="152">
        <f>H4986+H4988+H4990+H4992</f>
        <v>4</v>
      </c>
      <c r="I4994" s="152">
        <f t="shared" ref="I4994:O4994" si="324">I4986+I4988+I4990+I4992</f>
        <v>4</v>
      </c>
      <c r="J4994" s="152">
        <f t="shared" si="324"/>
        <v>4</v>
      </c>
      <c r="K4994" s="152">
        <f t="shared" si="324"/>
        <v>4</v>
      </c>
      <c r="L4994" s="152">
        <f t="shared" si="324"/>
        <v>4</v>
      </c>
      <c r="M4994" s="152">
        <f t="shared" si="324"/>
        <v>0</v>
      </c>
      <c r="N4994" s="152">
        <f t="shared" si="324"/>
        <v>0</v>
      </c>
      <c r="O4994" s="152">
        <f t="shared" si="324"/>
        <v>0</v>
      </c>
      <c r="P4994" s="102"/>
      <c r="Q4994" s="127"/>
      <c r="R4994" s="127"/>
      <c r="S4994" s="127"/>
      <c r="Z4994" s="143"/>
      <c r="AA4994" s="143"/>
      <c r="AB4994" s="143"/>
      <c r="AC4994" s="37"/>
    </row>
    <row r="4995" spans="1:29">
      <c r="A4995" s="442"/>
      <c r="B4995" s="439" t="s">
        <v>695</v>
      </c>
      <c r="C4995" s="439"/>
      <c r="D4995" s="439"/>
      <c r="E4995" s="439"/>
      <c r="F4995" s="439"/>
      <c r="G4995" s="439"/>
      <c r="H4995" s="117">
        <f>H4987+H4989+H4991+H4993</f>
        <v>2640.0000000000005</v>
      </c>
      <c r="I4995" s="117">
        <f t="shared" ref="I4995:O4995" si="325">I4987+I4989+I4991+I4993</f>
        <v>600</v>
      </c>
      <c r="J4995" s="117">
        <f t="shared" si="325"/>
        <v>240</v>
      </c>
      <c r="K4995" s="117">
        <f t="shared" si="325"/>
        <v>240</v>
      </c>
      <c r="L4995" s="117">
        <f t="shared" si="325"/>
        <v>120</v>
      </c>
      <c r="M4995" s="117">
        <f t="shared" si="325"/>
        <v>0</v>
      </c>
      <c r="N4995" s="117">
        <f t="shared" si="325"/>
        <v>0</v>
      </c>
      <c r="O4995" s="117">
        <f t="shared" si="325"/>
        <v>0</v>
      </c>
      <c r="P4995" s="141"/>
      <c r="Q4995" s="127"/>
      <c r="R4995" s="127"/>
      <c r="S4995" s="127"/>
      <c r="Z4995" s="143"/>
      <c r="AA4995" s="143"/>
      <c r="AB4995" s="143"/>
      <c r="AC4995" s="37"/>
    </row>
    <row r="4996" spans="1:29">
      <c r="A4996" s="442"/>
      <c r="B4996" s="449" t="s">
        <v>746</v>
      </c>
      <c r="C4996" s="449"/>
      <c r="D4996" s="449"/>
      <c r="E4996" s="449"/>
      <c r="F4996" s="449"/>
      <c r="G4996" s="449"/>
      <c r="H4996" s="470">
        <f>H4995</f>
        <v>2640.0000000000005</v>
      </c>
      <c r="I4996" s="470"/>
      <c r="J4996" s="470"/>
      <c r="K4996" s="470"/>
      <c r="L4996" s="470"/>
      <c r="M4996" s="470"/>
      <c r="N4996" s="470"/>
      <c r="O4996" s="470"/>
      <c r="P4996" s="102"/>
      <c r="Q4996" s="127"/>
      <c r="R4996" s="127"/>
      <c r="S4996" s="127"/>
      <c r="Z4996" s="143"/>
      <c r="AA4996" s="143"/>
      <c r="AB4996" s="143"/>
      <c r="AC4996" s="37"/>
    </row>
    <row r="4997" spans="1:29">
      <c r="A4997" s="442"/>
      <c r="B4997" s="449" t="s">
        <v>747</v>
      </c>
      <c r="C4997" s="449"/>
      <c r="D4997" s="449"/>
      <c r="E4997" s="449"/>
      <c r="F4997" s="449"/>
      <c r="G4997" s="449"/>
      <c r="H4997" s="470">
        <f>SUM(I4995:M4995)</f>
        <v>1200</v>
      </c>
      <c r="I4997" s="470"/>
      <c r="J4997" s="470"/>
      <c r="K4997" s="470"/>
      <c r="L4997" s="470"/>
      <c r="M4997" s="470"/>
      <c r="N4997" s="470"/>
      <c r="O4997" s="470"/>
      <c r="P4997" s="102"/>
      <c r="Q4997" s="127"/>
      <c r="R4997" s="127"/>
      <c r="S4997" s="127"/>
      <c r="Z4997" s="143"/>
      <c r="AA4997" s="143"/>
      <c r="AB4997" s="143"/>
      <c r="AC4997" s="37"/>
    </row>
    <row r="4998" spans="1:29">
      <c r="A4998" s="442"/>
      <c r="B4998" s="449" t="s">
        <v>748</v>
      </c>
      <c r="C4998" s="449"/>
      <c r="D4998" s="449"/>
      <c r="E4998" s="449"/>
      <c r="F4998" s="449"/>
      <c r="G4998" s="449"/>
      <c r="H4998" s="470">
        <f>SUM(N4994:P4994)</f>
        <v>0</v>
      </c>
      <c r="I4998" s="470"/>
      <c r="J4998" s="470"/>
      <c r="K4998" s="470"/>
      <c r="L4998" s="470"/>
      <c r="M4998" s="470"/>
      <c r="N4998" s="470"/>
      <c r="O4998" s="470"/>
      <c r="P4998" s="102"/>
      <c r="Q4998" s="127"/>
      <c r="R4998" s="127"/>
      <c r="S4998" s="127"/>
      <c r="Z4998" s="143"/>
      <c r="AA4998" s="143"/>
      <c r="AB4998" s="143"/>
      <c r="AC4998" s="37"/>
    </row>
    <row r="4999" spans="1:29">
      <c r="A4999" s="442"/>
      <c r="B4999" s="439" t="s">
        <v>721</v>
      </c>
      <c r="C4999" s="439"/>
      <c r="D4999" s="439"/>
      <c r="E4999" s="439"/>
      <c r="F4999" s="439"/>
      <c r="G4999" s="439"/>
      <c r="H4999" s="470">
        <f>SUM(H4996:P4998)</f>
        <v>3840.0000000000005</v>
      </c>
      <c r="I4999" s="470"/>
      <c r="J4999" s="470"/>
      <c r="K4999" s="470"/>
      <c r="L4999" s="470"/>
      <c r="M4999" s="470"/>
      <c r="N4999" s="470"/>
      <c r="O4999" s="470"/>
      <c r="P4999" s="102"/>
      <c r="Q4999" s="127"/>
      <c r="R4999" s="127"/>
      <c r="S4999" s="127"/>
      <c r="Z4999" s="143"/>
      <c r="AA4999" s="143"/>
      <c r="AB4999" s="143"/>
      <c r="AC4999" s="37"/>
    </row>
    <row r="5000" spans="1:29">
      <c r="A5000" s="442"/>
      <c r="B5000" s="450" t="s">
        <v>749</v>
      </c>
      <c r="C5000" s="450"/>
      <c r="D5000" s="450"/>
      <c r="E5000" s="450"/>
      <c r="F5000" s="450"/>
      <c r="G5000" s="450"/>
      <c r="H5000" s="471">
        <f>H4999/G4984</f>
        <v>0.8</v>
      </c>
      <c r="I5000" s="471"/>
      <c r="J5000" s="471"/>
      <c r="K5000" s="471"/>
      <c r="L5000" s="471"/>
      <c r="M5000" s="471"/>
      <c r="N5000" s="471"/>
      <c r="O5000" s="471"/>
      <c r="P5000" s="102"/>
      <c r="Q5000" s="127"/>
      <c r="R5000" s="127"/>
      <c r="S5000" s="127"/>
      <c r="Z5000" s="143"/>
      <c r="AA5000" s="143"/>
      <c r="AB5000" s="143"/>
      <c r="AC5000" s="37"/>
    </row>
    <row r="5001" spans="1:29" s="129" customFormat="1">
      <c r="A5001" s="121"/>
      <c r="B5001" s="121"/>
      <c r="C5001" s="121"/>
      <c r="D5001" s="121"/>
      <c r="E5001" s="121"/>
      <c r="F5001" s="122"/>
      <c r="G5001" s="122"/>
      <c r="H5001" s="123"/>
      <c r="I5001" s="124"/>
      <c r="J5001" s="124"/>
      <c r="K5001" s="124"/>
      <c r="L5001" s="125"/>
      <c r="M5001" s="125"/>
      <c r="N5001" s="127"/>
      <c r="O5001" s="127"/>
      <c r="P5001" s="127"/>
      <c r="Q5001" s="127"/>
      <c r="R5001" s="127"/>
      <c r="S5001" s="127"/>
      <c r="T5001" s="127"/>
      <c r="U5001" s="127"/>
      <c r="V5001" s="127"/>
      <c r="W5001" s="127"/>
      <c r="X5001" s="127"/>
      <c r="Y5001" s="127"/>
      <c r="Z5001" s="143"/>
      <c r="AA5001" s="143"/>
      <c r="AB5001" s="143"/>
      <c r="AC5001" s="37"/>
    </row>
    <row r="5002" spans="1:29" ht="15" customHeight="1">
      <c r="A5002" s="422" t="s">
        <v>678</v>
      </c>
      <c r="B5002" s="422" t="s">
        <v>679</v>
      </c>
      <c r="C5002" s="422" t="s">
        <v>680</v>
      </c>
      <c r="D5002" s="422" t="s">
        <v>681</v>
      </c>
      <c r="E5002" s="422" t="s">
        <v>682</v>
      </c>
      <c r="F5002" s="423" t="s">
        <v>683</v>
      </c>
      <c r="G5002" s="423" t="s">
        <v>684</v>
      </c>
      <c r="H5002" s="138">
        <v>0.55000000000000004</v>
      </c>
      <c r="I5002" s="451">
        <v>0.25</v>
      </c>
      <c r="J5002" s="451"/>
      <c r="K5002" s="451"/>
      <c r="L5002" s="451"/>
      <c r="M5002" s="444">
        <v>0.1</v>
      </c>
      <c r="N5002" s="444"/>
      <c r="O5002" s="139">
        <v>0.1</v>
      </c>
      <c r="P5002" s="102"/>
      <c r="Q5002" s="127"/>
      <c r="R5002" s="127"/>
      <c r="S5002" s="127"/>
      <c r="Z5002" s="143"/>
      <c r="AA5002" s="143"/>
      <c r="AB5002" s="143"/>
      <c r="AC5002" s="37"/>
    </row>
    <row r="5003" spans="1:29" ht="14.25" customHeight="1">
      <c r="A5003" s="422"/>
      <c r="B5003" s="422"/>
      <c r="C5003" s="422"/>
      <c r="D5003" s="422"/>
      <c r="E5003" s="422"/>
      <c r="F5003" s="422"/>
      <c r="G5003" s="422"/>
      <c r="H5003" s="445" t="s">
        <v>727</v>
      </c>
      <c r="I5003" s="452" t="s">
        <v>728</v>
      </c>
      <c r="J5003" s="452"/>
      <c r="K5003" s="452"/>
      <c r="L5003" s="452"/>
      <c r="M5003" s="446" t="s">
        <v>729</v>
      </c>
      <c r="N5003" s="446"/>
      <c r="O5003" s="447" t="s">
        <v>730</v>
      </c>
      <c r="P5003" s="102"/>
      <c r="Q5003" s="127"/>
      <c r="R5003" s="127"/>
      <c r="S5003" s="127"/>
      <c r="Z5003" s="143"/>
      <c r="AA5003" s="143"/>
      <c r="AB5003" s="143"/>
      <c r="AC5003" s="37"/>
    </row>
    <row r="5004" spans="1:29" ht="67.5" customHeight="1">
      <c r="A5004" s="442" t="s">
        <v>559</v>
      </c>
      <c r="B5004" s="525" t="s">
        <v>790</v>
      </c>
      <c r="C5004" s="428">
        <v>5</v>
      </c>
      <c r="D5004" s="428">
        <v>4</v>
      </c>
      <c r="E5004" s="474" t="s">
        <v>618</v>
      </c>
      <c r="F5004" s="429">
        <v>240</v>
      </c>
      <c r="G5004" s="429">
        <f>D5004*F5004</f>
        <v>960</v>
      </c>
      <c r="H5004" s="445"/>
      <c r="I5004" s="154" t="s">
        <v>732</v>
      </c>
      <c r="J5004" s="154" t="s">
        <v>800</v>
      </c>
      <c r="K5004" s="154" t="s">
        <v>734</v>
      </c>
      <c r="L5004" s="154" t="s">
        <v>735</v>
      </c>
      <c r="M5004" s="144" t="s">
        <v>736</v>
      </c>
      <c r="N5004" s="144" t="s">
        <v>737</v>
      </c>
      <c r="O5004" s="447"/>
      <c r="P5004" s="102"/>
      <c r="Q5004" s="127"/>
      <c r="R5004" s="127"/>
      <c r="S5004" s="127"/>
      <c r="Z5004" s="143"/>
      <c r="AA5004" s="143"/>
      <c r="AB5004" s="143"/>
      <c r="AC5004" s="37"/>
    </row>
    <row r="5005" spans="1:29" ht="39" customHeight="1">
      <c r="A5005" s="442"/>
      <c r="B5005" s="525"/>
      <c r="C5005" s="525"/>
      <c r="D5005" s="525"/>
      <c r="E5005" s="525"/>
      <c r="F5005" s="525"/>
      <c r="G5005" s="525"/>
      <c r="H5005" s="525"/>
      <c r="I5005" s="153">
        <v>0.5</v>
      </c>
      <c r="J5005" s="153">
        <v>0.2</v>
      </c>
      <c r="K5005" s="153">
        <v>0.2</v>
      </c>
      <c r="L5005" s="153">
        <v>0.1</v>
      </c>
      <c r="M5005" s="144">
        <v>0.9</v>
      </c>
      <c r="N5005" s="144">
        <v>0.1</v>
      </c>
      <c r="O5005" s="447"/>
      <c r="P5005" s="102"/>
      <c r="Q5005" s="127"/>
      <c r="R5005" s="127"/>
      <c r="S5005" s="127"/>
      <c r="Z5005" s="143"/>
      <c r="AA5005" s="143"/>
      <c r="AB5005" s="143"/>
      <c r="AC5005" s="37"/>
    </row>
    <row r="5006" spans="1:29">
      <c r="A5006" s="442"/>
      <c r="B5006" s="432" t="s">
        <v>712</v>
      </c>
      <c r="C5006" s="432"/>
      <c r="D5006" s="432"/>
      <c r="E5006" s="432"/>
      <c r="F5006" s="432"/>
      <c r="G5006" s="432"/>
      <c r="H5006" s="148">
        <v>5</v>
      </c>
      <c r="I5006" s="149"/>
      <c r="J5006" s="149"/>
      <c r="K5006" s="149"/>
      <c r="L5006" s="149"/>
      <c r="M5006" s="149"/>
      <c r="N5006" s="149"/>
      <c r="O5006" s="149"/>
      <c r="P5006" s="102"/>
      <c r="Q5006" s="127"/>
      <c r="R5006" s="127"/>
      <c r="S5006" s="127"/>
      <c r="Z5006" s="143"/>
      <c r="AA5006" s="143"/>
      <c r="AB5006" s="143"/>
      <c r="AC5006" s="37"/>
    </row>
    <row r="5007" spans="1:29">
      <c r="A5007" s="442"/>
      <c r="B5007" s="433" t="s">
        <v>713</v>
      </c>
      <c r="C5007" s="433"/>
      <c r="D5007" s="433"/>
      <c r="E5007" s="433"/>
      <c r="F5007" s="433"/>
      <c r="G5007" s="433"/>
      <c r="H5007" s="150">
        <f>(H5006/D5004)*G5004*H5002</f>
        <v>660</v>
      </c>
      <c r="I5007" s="149"/>
      <c r="J5007" s="149"/>
      <c r="K5007" s="149"/>
      <c r="L5007" s="149"/>
      <c r="M5007" s="149"/>
      <c r="N5007" s="149"/>
      <c r="O5007" s="149"/>
      <c r="P5007" s="102"/>
      <c r="Q5007" s="127"/>
      <c r="R5007" s="127"/>
      <c r="S5007" s="127"/>
      <c r="Z5007" s="143"/>
      <c r="AA5007" s="143"/>
      <c r="AB5007" s="143"/>
      <c r="AC5007" s="37"/>
    </row>
    <row r="5008" spans="1:29">
      <c r="A5008" s="442"/>
      <c r="B5008" s="432" t="s">
        <v>740</v>
      </c>
      <c r="C5008" s="432"/>
      <c r="D5008" s="432"/>
      <c r="E5008" s="432"/>
      <c r="F5008" s="432"/>
      <c r="G5008" s="432"/>
      <c r="H5008" s="115"/>
      <c r="I5008" s="130">
        <v>4</v>
      </c>
      <c r="J5008" s="115"/>
      <c r="K5008" s="130">
        <v>4</v>
      </c>
      <c r="L5008" s="149"/>
      <c r="M5008" s="149"/>
      <c r="N5008" s="149"/>
      <c r="O5008" s="149"/>
      <c r="P5008" s="102"/>
      <c r="Q5008" s="127"/>
      <c r="R5008" s="127"/>
      <c r="S5008" s="127"/>
      <c r="Z5008" s="143"/>
      <c r="AA5008" s="143"/>
      <c r="AB5008" s="143"/>
      <c r="AC5008" s="37"/>
    </row>
    <row r="5009" spans="1:29">
      <c r="A5009" s="442"/>
      <c r="B5009" s="433" t="s">
        <v>741</v>
      </c>
      <c r="C5009" s="433"/>
      <c r="D5009" s="433"/>
      <c r="E5009" s="433"/>
      <c r="F5009" s="433"/>
      <c r="G5009" s="433"/>
      <c r="H5009" s="115"/>
      <c r="I5009" s="157">
        <f>(I5008/D5004)*G5004*I5002*I5005</f>
        <v>120</v>
      </c>
      <c r="J5009" s="115"/>
      <c r="K5009" s="157">
        <f>(K5008/D5004)*G5004*I5002*K5005</f>
        <v>48</v>
      </c>
      <c r="L5009" s="149"/>
      <c r="M5009" s="149"/>
      <c r="N5009" s="149"/>
      <c r="O5009" s="149"/>
      <c r="P5009" s="102"/>
      <c r="Q5009" s="127"/>
      <c r="R5009" s="127"/>
      <c r="S5009" s="127"/>
      <c r="Z5009" s="143"/>
      <c r="AA5009" s="143"/>
      <c r="AB5009" s="143"/>
      <c r="AC5009" s="37"/>
    </row>
    <row r="5010" spans="1:29">
      <c r="A5010" s="442"/>
      <c r="B5010" s="432" t="s">
        <v>1137</v>
      </c>
      <c r="C5010" s="432"/>
      <c r="D5010" s="432"/>
      <c r="E5010" s="432"/>
      <c r="F5010" s="432"/>
      <c r="G5010" s="432"/>
      <c r="H5010" s="158">
        <v>-1</v>
      </c>
      <c r="I5010" s="115"/>
      <c r="J5010" s="115"/>
      <c r="K5010" s="115"/>
      <c r="L5010" s="115"/>
      <c r="M5010" s="115"/>
      <c r="N5010" s="115"/>
      <c r="O5010" s="115"/>
      <c r="P5010" s="102"/>
      <c r="Q5010" s="127"/>
      <c r="R5010" s="127"/>
      <c r="S5010" s="127"/>
      <c r="Z5010" s="143"/>
      <c r="AA5010" s="143"/>
      <c r="AB5010" s="143"/>
      <c r="AC5010" s="37"/>
    </row>
    <row r="5011" spans="1:29">
      <c r="A5011" s="442"/>
      <c r="B5011" s="433" t="s">
        <v>1138</v>
      </c>
      <c r="C5011" s="433"/>
      <c r="D5011" s="433"/>
      <c r="E5011" s="433"/>
      <c r="F5011" s="433"/>
      <c r="G5011" s="433"/>
      <c r="H5011" s="157">
        <f>(H5010/D5004)*G5004*H5002</f>
        <v>-132</v>
      </c>
      <c r="I5011" s="115"/>
      <c r="J5011" s="115"/>
      <c r="K5011" s="115"/>
      <c r="L5011" s="115"/>
      <c r="M5011" s="115"/>
      <c r="N5011" s="115"/>
      <c r="O5011" s="115"/>
      <c r="P5011" s="102"/>
      <c r="Q5011" s="127"/>
      <c r="R5011" s="127"/>
      <c r="S5011" s="127"/>
      <c r="Z5011" s="143"/>
      <c r="AA5011" s="143"/>
      <c r="AB5011" s="143"/>
      <c r="AC5011" s="37"/>
    </row>
    <row r="5012" spans="1:29">
      <c r="A5012" s="442"/>
      <c r="B5012" s="432" t="s">
        <v>1401</v>
      </c>
      <c r="C5012" s="432"/>
      <c r="D5012" s="432"/>
      <c r="E5012" s="432"/>
      <c r="F5012" s="432"/>
      <c r="G5012" s="432"/>
      <c r="H5012" s="115"/>
      <c r="I5012" s="115"/>
      <c r="J5012" s="130">
        <v>4</v>
      </c>
      <c r="K5012" s="115"/>
      <c r="L5012" s="130">
        <v>4</v>
      </c>
      <c r="M5012" s="115"/>
      <c r="N5012" s="115"/>
      <c r="O5012" s="115"/>
      <c r="P5012" s="102"/>
      <c r="Q5012" s="127"/>
      <c r="R5012" s="127"/>
      <c r="S5012" s="127"/>
      <c r="Z5012" s="143"/>
      <c r="AA5012" s="143"/>
      <c r="AB5012" s="143"/>
      <c r="AC5012" s="37"/>
    </row>
    <row r="5013" spans="1:29">
      <c r="A5013" s="442"/>
      <c r="B5013" s="433" t="s">
        <v>1402</v>
      </c>
      <c r="C5013" s="433"/>
      <c r="D5013" s="433"/>
      <c r="E5013" s="433"/>
      <c r="F5013" s="433"/>
      <c r="G5013" s="433"/>
      <c r="H5013" s="115"/>
      <c r="I5013" s="115"/>
      <c r="J5013" s="157">
        <f>(J5012/D5004)*G5004*I5002*J5005</f>
        <v>48</v>
      </c>
      <c r="K5013" s="115"/>
      <c r="L5013" s="157">
        <f>(L5012/D5004)*G5004*I5002*L5005</f>
        <v>24</v>
      </c>
      <c r="M5013" s="115"/>
      <c r="N5013" s="115"/>
      <c r="O5013" s="115"/>
      <c r="P5013" s="102"/>
      <c r="Q5013" s="127"/>
      <c r="R5013" s="127"/>
      <c r="S5013" s="127"/>
      <c r="Z5013" s="143"/>
      <c r="AA5013" s="143"/>
      <c r="AB5013" s="143"/>
      <c r="AC5013" s="37"/>
    </row>
    <row r="5014" spans="1:29">
      <c r="A5014" s="442"/>
      <c r="B5014" s="448" t="s">
        <v>720</v>
      </c>
      <c r="C5014" s="448"/>
      <c r="D5014" s="448"/>
      <c r="E5014" s="448"/>
      <c r="F5014" s="448"/>
      <c r="G5014" s="448"/>
      <c r="H5014" s="152">
        <f>H5006+H5008+H5010+H5012</f>
        <v>4</v>
      </c>
      <c r="I5014" s="152">
        <f t="shared" ref="I5014:O5014" si="326">I5006+I5008+I5010+I5012</f>
        <v>4</v>
      </c>
      <c r="J5014" s="152">
        <f t="shared" si="326"/>
        <v>4</v>
      </c>
      <c r="K5014" s="152">
        <f t="shared" si="326"/>
        <v>4</v>
      </c>
      <c r="L5014" s="152">
        <f t="shared" si="326"/>
        <v>4</v>
      </c>
      <c r="M5014" s="152">
        <f t="shared" si="326"/>
        <v>0</v>
      </c>
      <c r="N5014" s="152">
        <f t="shared" si="326"/>
        <v>0</v>
      </c>
      <c r="O5014" s="152">
        <f t="shared" si="326"/>
        <v>0</v>
      </c>
      <c r="P5014" s="102"/>
      <c r="Q5014" s="127"/>
      <c r="R5014" s="127"/>
      <c r="S5014" s="127"/>
      <c r="Z5014" s="143"/>
      <c r="AA5014" s="143"/>
      <c r="AB5014" s="143"/>
      <c r="AC5014" s="37"/>
    </row>
    <row r="5015" spans="1:29">
      <c r="A5015" s="442"/>
      <c r="B5015" s="439" t="s">
        <v>695</v>
      </c>
      <c r="C5015" s="439"/>
      <c r="D5015" s="439"/>
      <c r="E5015" s="439"/>
      <c r="F5015" s="439"/>
      <c r="G5015" s="439"/>
      <c r="H5015" s="117">
        <f>H5007+H5009+H5011+H5013</f>
        <v>528</v>
      </c>
      <c r="I5015" s="117">
        <f t="shared" ref="I5015:O5015" si="327">I5007+I5009+I5011+I5013</f>
        <v>120</v>
      </c>
      <c r="J5015" s="117">
        <f t="shared" si="327"/>
        <v>48</v>
      </c>
      <c r="K5015" s="117">
        <f t="shared" si="327"/>
        <v>48</v>
      </c>
      <c r="L5015" s="117">
        <f t="shared" si="327"/>
        <v>24</v>
      </c>
      <c r="M5015" s="117">
        <f t="shared" si="327"/>
        <v>0</v>
      </c>
      <c r="N5015" s="117">
        <f t="shared" si="327"/>
        <v>0</v>
      </c>
      <c r="O5015" s="117">
        <f t="shared" si="327"/>
        <v>0</v>
      </c>
      <c r="P5015" s="102"/>
      <c r="Q5015" s="127"/>
      <c r="R5015" s="127"/>
      <c r="S5015" s="127"/>
      <c r="U5015" s="141"/>
      <c r="Z5015" s="143"/>
      <c r="AA5015" s="143"/>
      <c r="AB5015" s="143"/>
      <c r="AC5015" s="37"/>
    </row>
    <row r="5016" spans="1:29">
      <c r="A5016" s="442"/>
      <c r="B5016" s="449" t="s">
        <v>746</v>
      </c>
      <c r="C5016" s="449"/>
      <c r="D5016" s="449"/>
      <c r="E5016" s="449"/>
      <c r="F5016" s="449"/>
      <c r="G5016" s="449"/>
      <c r="H5016" s="470">
        <f>H5015</f>
        <v>528</v>
      </c>
      <c r="I5016" s="470"/>
      <c r="J5016" s="470"/>
      <c r="K5016" s="470"/>
      <c r="L5016" s="470"/>
      <c r="M5016" s="470"/>
      <c r="N5016" s="470"/>
      <c r="O5016" s="470"/>
      <c r="P5016" s="102"/>
      <c r="Q5016" s="127"/>
      <c r="R5016" s="127"/>
      <c r="S5016" s="127"/>
      <c r="Z5016" s="143"/>
      <c r="AA5016" s="143"/>
      <c r="AB5016" s="143"/>
      <c r="AC5016" s="37"/>
    </row>
    <row r="5017" spans="1:29">
      <c r="A5017" s="442"/>
      <c r="B5017" s="449" t="s">
        <v>747</v>
      </c>
      <c r="C5017" s="449"/>
      <c r="D5017" s="449"/>
      <c r="E5017" s="449"/>
      <c r="F5017" s="449"/>
      <c r="G5017" s="449"/>
      <c r="H5017" s="470">
        <f>SUM(I5015:M5015)</f>
        <v>240</v>
      </c>
      <c r="I5017" s="470"/>
      <c r="J5017" s="470"/>
      <c r="K5017" s="470"/>
      <c r="L5017" s="470"/>
      <c r="M5017" s="470"/>
      <c r="N5017" s="470"/>
      <c r="O5017" s="470"/>
      <c r="P5017" s="102"/>
      <c r="Q5017" s="127"/>
      <c r="R5017" s="127"/>
      <c r="S5017" s="127"/>
      <c r="Z5017" s="143"/>
      <c r="AA5017" s="143"/>
      <c r="AB5017" s="143"/>
      <c r="AC5017" s="37"/>
    </row>
    <row r="5018" spans="1:29">
      <c r="A5018" s="442"/>
      <c r="B5018" s="449" t="s">
        <v>748</v>
      </c>
      <c r="C5018" s="449"/>
      <c r="D5018" s="449"/>
      <c r="E5018" s="449"/>
      <c r="F5018" s="449"/>
      <c r="G5018" s="449"/>
      <c r="H5018" s="470">
        <f>SUM(N5014:P5014)</f>
        <v>0</v>
      </c>
      <c r="I5018" s="470"/>
      <c r="J5018" s="470"/>
      <c r="K5018" s="470"/>
      <c r="L5018" s="470"/>
      <c r="M5018" s="470"/>
      <c r="N5018" s="470"/>
      <c r="O5018" s="470"/>
      <c r="P5018" s="102"/>
      <c r="Q5018" s="127"/>
      <c r="R5018" s="127"/>
      <c r="S5018" s="127"/>
      <c r="Z5018" s="143"/>
      <c r="AA5018" s="143"/>
      <c r="AB5018" s="143"/>
      <c r="AC5018" s="37"/>
    </row>
    <row r="5019" spans="1:29">
      <c r="A5019" s="442"/>
      <c r="B5019" s="439" t="s">
        <v>721</v>
      </c>
      <c r="C5019" s="439"/>
      <c r="D5019" s="439"/>
      <c r="E5019" s="439"/>
      <c r="F5019" s="439"/>
      <c r="G5019" s="439"/>
      <c r="H5019" s="470">
        <f>SUM(H5016:P5018)</f>
        <v>768</v>
      </c>
      <c r="I5019" s="470"/>
      <c r="J5019" s="470"/>
      <c r="K5019" s="470"/>
      <c r="L5019" s="470"/>
      <c r="M5019" s="470"/>
      <c r="N5019" s="470"/>
      <c r="O5019" s="470"/>
      <c r="P5019" s="102"/>
      <c r="Q5019" s="127"/>
      <c r="R5019" s="127"/>
      <c r="S5019" s="127"/>
      <c r="Z5019" s="143"/>
      <c r="AA5019" s="143"/>
      <c r="AB5019" s="143"/>
      <c r="AC5019" s="37"/>
    </row>
    <row r="5020" spans="1:29">
      <c r="A5020" s="442"/>
      <c r="B5020" s="450" t="s">
        <v>749</v>
      </c>
      <c r="C5020" s="450"/>
      <c r="D5020" s="450"/>
      <c r="E5020" s="450"/>
      <c r="F5020" s="450"/>
      <c r="G5020" s="450"/>
      <c r="H5020" s="471">
        <f>H5019/G5004</f>
        <v>0.8</v>
      </c>
      <c r="I5020" s="471"/>
      <c r="J5020" s="471"/>
      <c r="K5020" s="471"/>
      <c r="L5020" s="471"/>
      <c r="M5020" s="471"/>
      <c r="N5020" s="471"/>
      <c r="O5020" s="471"/>
      <c r="P5020" s="102"/>
      <c r="Q5020" s="127"/>
      <c r="R5020" s="127"/>
      <c r="S5020" s="127"/>
      <c r="Z5020" s="143"/>
      <c r="AA5020" s="143"/>
      <c r="AB5020" s="143"/>
      <c r="AC5020" s="37"/>
    </row>
    <row r="5021" spans="1:29" s="129" customFormat="1">
      <c r="A5021" s="121"/>
      <c r="B5021" s="121"/>
      <c r="C5021" s="121"/>
      <c r="D5021" s="121"/>
      <c r="E5021" s="121"/>
      <c r="F5021" s="122"/>
      <c r="G5021" s="122"/>
      <c r="H5021" s="123"/>
      <c r="I5021" s="124"/>
      <c r="J5021" s="124"/>
      <c r="K5021" s="124"/>
      <c r="L5021" s="125"/>
      <c r="M5021" s="125"/>
      <c r="N5021" s="127"/>
      <c r="O5021" s="127"/>
      <c r="P5021" s="127"/>
      <c r="Q5021" s="127"/>
      <c r="R5021" s="127"/>
      <c r="S5021" s="127"/>
      <c r="T5021" s="127"/>
      <c r="U5021" s="127"/>
      <c r="V5021" s="127"/>
      <c r="W5021" s="127"/>
      <c r="X5021" s="127"/>
      <c r="Y5021" s="127"/>
      <c r="Z5021" s="143"/>
      <c r="AA5021" s="143"/>
      <c r="AB5021" s="143"/>
      <c r="AC5021" s="37"/>
    </row>
    <row r="5022" spans="1:29" ht="15" customHeight="1">
      <c r="A5022" s="422" t="s">
        <v>678</v>
      </c>
      <c r="B5022" s="422" t="s">
        <v>679</v>
      </c>
      <c r="C5022" s="422" t="s">
        <v>680</v>
      </c>
      <c r="D5022" s="422" t="s">
        <v>681</v>
      </c>
      <c r="E5022" s="422" t="s">
        <v>682</v>
      </c>
      <c r="F5022" s="423" t="s">
        <v>683</v>
      </c>
      <c r="G5022" s="423" t="s">
        <v>684</v>
      </c>
      <c r="H5022" s="138">
        <v>0.55000000000000004</v>
      </c>
      <c r="I5022" s="451">
        <v>0.25</v>
      </c>
      <c r="J5022" s="451"/>
      <c r="K5022" s="451"/>
      <c r="L5022" s="451"/>
      <c r="M5022" s="444">
        <v>0.1</v>
      </c>
      <c r="N5022" s="444"/>
      <c r="O5022" s="139">
        <v>0.1</v>
      </c>
      <c r="P5022" s="102"/>
      <c r="Q5022" s="127"/>
      <c r="R5022" s="127"/>
      <c r="S5022" s="127"/>
      <c r="Z5022" s="143"/>
      <c r="AA5022" s="143"/>
      <c r="AB5022" s="143"/>
      <c r="AC5022" s="37"/>
    </row>
    <row r="5023" spans="1:29" ht="14.25" customHeight="1">
      <c r="A5023" s="422"/>
      <c r="B5023" s="422"/>
      <c r="C5023" s="422"/>
      <c r="D5023" s="422"/>
      <c r="E5023" s="422"/>
      <c r="F5023" s="422"/>
      <c r="G5023" s="422"/>
      <c r="H5023" s="445" t="s">
        <v>727</v>
      </c>
      <c r="I5023" s="452" t="s">
        <v>728</v>
      </c>
      <c r="J5023" s="452"/>
      <c r="K5023" s="452"/>
      <c r="L5023" s="452"/>
      <c r="M5023" s="446" t="s">
        <v>729</v>
      </c>
      <c r="N5023" s="446"/>
      <c r="O5023" s="447" t="s">
        <v>730</v>
      </c>
      <c r="P5023" s="102"/>
      <c r="Q5023" s="127"/>
      <c r="R5023" s="127"/>
      <c r="S5023" s="127"/>
      <c r="Z5023" s="143"/>
      <c r="AA5023" s="143"/>
      <c r="AB5023" s="143"/>
      <c r="AC5023" s="37"/>
    </row>
    <row r="5024" spans="1:29" ht="67.5" customHeight="1">
      <c r="A5024" s="442" t="s">
        <v>560</v>
      </c>
      <c r="B5024" s="525" t="s">
        <v>792</v>
      </c>
      <c r="C5024" s="428">
        <v>12</v>
      </c>
      <c r="D5024" s="428">
        <v>7</v>
      </c>
      <c r="E5024" s="474" t="s">
        <v>618</v>
      </c>
      <c r="F5024" s="429">
        <v>190</v>
      </c>
      <c r="G5024" s="429">
        <f>D5024*F5024</f>
        <v>1330</v>
      </c>
      <c r="H5024" s="445"/>
      <c r="I5024" s="154" t="s">
        <v>732</v>
      </c>
      <c r="J5024" s="154" t="s">
        <v>800</v>
      </c>
      <c r="K5024" s="154" t="s">
        <v>734</v>
      </c>
      <c r="L5024" s="154" t="s">
        <v>735</v>
      </c>
      <c r="M5024" s="144" t="s">
        <v>736</v>
      </c>
      <c r="N5024" s="144" t="s">
        <v>737</v>
      </c>
      <c r="O5024" s="447"/>
      <c r="P5024" s="102"/>
      <c r="Q5024" s="127"/>
      <c r="R5024" s="127"/>
      <c r="S5024" s="127"/>
      <c r="Z5024" s="143"/>
      <c r="AA5024" s="143"/>
      <c r="AB5024" s="143"/>
      <c r="AC5024" s="37"/>
    </row>
    <row r="5025" spans="1:29" ht="39" customHeight="1">
      <c r="A5025" s="442"/>
      <c r="B5025" s="525"/>
      <c r="C5025" s="525"/>
      <c r="D5025" s="525"/>
      <c r="E5025" s="525"/>
      <c r="F5025" s="525"/>
      <c r="G5025" s="525"/>
      <c r="H5025" s="525"/>
      <c r="I5025" s="153">
        <v>0.5</v>
      </c>
      <c r="J5025" s="153">
        <v>0.2</v>
      </c>
      <c r="K5025" s="153">
        <v>0.2</v>
      </c>
      <c r="L5025" s="153">
        <v>0.1</v>
      </c>
      <c r="M5025" s="144">
        <v>0.9</v>
      </c>
      <c r="N5025" s="144">
        <v>0.1</v>
      </c>
      <c r="O5025" s="447"/>
      <c r="P5025" s="102"/>
      <c r="Q5025" s="127"/>
      <c r="R5025" s="127"/>
      <c r="S5025" s="127"/>
      <c r="Z5025" s="143"/>
      <c r="AA5025" s="143"/>
      <c r="AB5025" s="143"/>
      <c r="AC5025" s="37"/>
    </row>
    <row r="5026" spans="1:29">
      <c r="A5026" s="442"/>
      <c r="B5026" s="432" t="s">
        <v>712</v>
      </c>
      <c r="C5026" s="432"/>
      <c r="D5026" s="432"/>
      <c r="E5026" s="432"/>
      <c r="F5026" s="432"/>
      <c r="G5026" s="432"/>
      <c r="H5026" s="148">
        <v>12</v>
      </c>
      <c r="I5026" s="149"/>
      <c r="J5026" s="149"/>
      <c r="K5026" s="149"/>
      <c r="L5026" s="149"/>
      <c r="M5026" s="149"/>
      <c r="N5026" s="149"/>
      <c r="O5026" s="149"/>
      <c r="P5026" s="102"/>
      <c r="Q5026" s="127"/>
      <c r="R5026" s="127"/>
      <c r="S5026" s="127"/>
      <c r="Z5026" s="143"/>
      <c r="AA5026" s="143"/>
      <c r="AB5026" s="143"/>
      <c r="AC5026" s="37"/>
    </row>
    <row r="5027" spans="1:29">
      <c r="A5027" s="442"/>
      <c r="B5027" s="433" t="s">
        <v>713</v>
      </c>
      <c r="C5027" s="433"/>
      <c r="D5027" s="433"/>
      <c r="E5027" s="433"/>
      <c r="F5027" s="433"/>
      <c r="G5027" s="433"/>
      <c r="H5027" s="150">
        <f>(H5026/D5024)*G5024*H5022</f>
        <v>1254</v>
      </c>
      <c r="I5027" s="149"/>
      <c r="J5027" s="149"/>
      <c r="K5027" s="149"/>
      <c r="L5027" s="149"/>
      <c r="M5027" s="149"/>
      <c r="N5027" s="149"/>
      <c r="O5027" s="149"/>
      <c r="P5027" s="102"/>
      <c r="Q5027" s="127"/>
      <c r="R5027" s="127"/>
      <c r="S5027" s="127"/>
      <c r="Z5027" s="143"/>
      <c r="AA5027" s="143"/>
      <c r="AB5027" s="143"/>
      <c r="AC5027" s="37"/>
    </row>
    <row r="5028" spans="1:29">
      <c r="A5028" s="442"/>
      <c r="B5028" s="432" t="s">
        <v>740</v>
      </c>
      <c r="C5028" s="432"/>
      <c r="D5028" s="432"/>
      <c r="E5028" s="432"/>
      <c r="F5028" s="432"/>
      <c r="G5028" s="432"/>
      <c r="H5028" s="115"/>
      <c r="I5028" s="130">
        <v>11</v>
      </c>
      <c r="J5028" s="115"/>
      <c r="K5028" s="130">
        <v>11</v>
      </c>
      <c r="L5028" s="149"/>
      <c r="M5028" s="149"/>
      <c r="N5028" s="149"/>
      <c r="O5028" s="149"/>
      <c r="P5028" s="102"/>
      <c r="Q5028" s="127"/>
      <c r="R5028" s="127"/>
      <c r="S5028" s="127"/>
      <c r="Z5028" s="143"/>
      <c r="AA5028" s="143"/>
      <c r="AB5028" s="143"/>
      <c r="AC5028" s="37"/>
    </row>
    <row r="5029" spans="1:29">
      <c r="A5029" s="442"/>
      <c r="B5029" s="433" t="s">
        <v>741</v>
      </c>
      <c r="C5029" s="433"/>
      <c r="D5029" s="433"/>
      <c r="E5029" s="433"/>
      <c r="F5029" s="433"/>
      <c r="G5029" s="433"/>
      <c r="H5029" s="115"/>
      <c r="I5029" s="157">
        <f>(I5028/D5024)*G5024*I5022*I5025</f>
        <v>261.25</v>
      </c>
      <c r="J5029" s="115"/>
      <c r="K5029" s="157">
        <f>(K5028/D5024)*G5024*I5022*K5025</f>
        <v>104.5</v>
      </c>
      <c r="L5029" s="149"/>
      <c r="M5029" s="149"/>
      <c r="N5029" s="149"/>
      <c r="O5029" s="149"/>
      <c r="P5029" s="102"/>
      <c r="Q5029" s="127"/>
      <c r="R5029" s="127"/>
      <c r="S5029" s="127"/>
      <c r="Z5029" s="143"/>
      <c r="AA5029" s="143"/>
      <c r="AB5029" s="143"/>
      <c r="AC5029" s="37"/>
    </row>
    <row r="5030" spans="1:29">
      <c r="A5030" s="442"/>
      <c r="B5030" s="432" t="s">
        <v>1137</v>
      </c>
      <c r="C5030" s="432"/>
      <c r="D5030" s="432"/>
      <c r="E5030" s="432"/>
      <c r="F5030" s="432"/>
      <c r="G5030" s="432"/>
      <c r="H5030" s="158">
        <v>-5</v>
      </c>
      <c r="I5030" s="130">
        <v>-5</v>
      </c>
      <c r="J5030" s="115"/>
      <c r="K5030" s="130">
        <v>-5</v>
      </c>
      <c r="L5030" s="115"/>
      <c r="M5030" s="115"/>
      <c r="N5030" s="115"/>
      <c r="O5030" s="115"/>
      <c r="P5030" s="102"/>
      <c r="Q5030" s="127"/>
      <c r="R5030" s="127"/>
      <c r="S5030" s="127"/>
      <c r="Z5030" s="143"/>
      <c r="AA5030" s="143"/>
      <c r="AB5030" s="143"/>
      <c r="AC5030" s="37"/>
    </row>
    <row r="5031" spans="1:29">
      <c r="A5031" s="442"/>
      <c r="B5031" s="433" t="s">
        <v>1138</v>
      </c>
      <c r="C5031" s="433"/>
      <c r="D5031" s="433"/>
      <c r="E5031" s="433"/>
      <c r="F5031" s="433"/>
      <c r="G5031" s="433"/>
      <c r="H5031" s="157">
        <f>(H5030/D5024)*G5024*H5022</f>
        <v>-522.5</v>
      </c>
      <c r="I5031" s="291">
        <v>-69.27</v>
      </c>
      <c r="J5031" s="115"/>
      <c r="K5031" s="157">
        <v>-27.71</v>
      </c>
      <c r="L5031" s="115"/>
      <c r="M5031" s="115"/>
      <c r="N5031" s="115"/>
      <c r="O5031" s="115"/>
      <c r="P5031" s="102"/>
      <c r="Q5031" s="127"/>
      <c r="R5031" s="127"/>
      <c r="S5031" s="127"/>
      <c r="Z5031" s="143"/>
      <c r="AA5031" s="143"/>
      <c r="AB5031" s="143"/>
      <c r="AC5031" s="37"/>
    </row>
    <row r="5032" spans="1:29">
      <c r="A5032" s="442"/>
      <c r="B5032" s="432" t="s">
        <v>1139</v>
      </c>
      <c r="C5032" s="432"/>
      <c r="D5032" s="432"/>
      <c r="E5032" s="432"/>
      <c r="F5032" s="432"/>
      <c r="G5032" s="432"/>
      <c r="H5032" s="149"/>
      <c r="I5032" s="149"/>
      <c r="J5032" s="149"/>
      <c r="K5032" s="149"/>
      <c r="L5032" s="149"/>
      <c r="M5032" s="149"/>
      <c r="N5032" s="149"/>
      <c r="O5032" s="149"/>
      <c r="P5032" s="102"/>
      <c r="Q5032" s="127"/>
      <c r="R5032" s="127"/>
      <c r="S5032" s="127"/>
      <c r="Z5032" s="143"/>
      <c r="AA5032" s="143"/>
      <c r="AB5032" s="143"/>
      <c r="AC5032" s="37"/>
    </row>
    <row r="5033" spans="1:29">
      <c r="A5033" s="442"/>
      <c r="B5033" s="433" t="s">
        <v>1140</v>
      </c>
      <c r="C5033" s="433"/>
      <c r="D5033" s="433"/>
      <c r="E5033" s="433"/>
      <c r="F5033" s="433"/>
      <c r="G5033" s="433"/>
      <c r="H5033" s="149"/>
      <c r="I5033" s="291">
        <f>-(69.27)</f>
        <v>-69.27</v>
      </c>
      <c r="J5033" s="149"/>
      <c r="K5033" s="149"/>
      <c r="L5033" s="149"/>
      <c r="M5033" s="149"/>
      <c r="N5033" s="149"/>
      <c r="O5033" s="149"/>
      <c r="P5033" s="102"/>
      <c r="Q5033" s="127"/>
      <c r="R5033" s="127"/>
      <c r="S5033" s="127"/>
      <c r="Z5033" s="143"/>
      <c r="AA5033" s="143"/>
      <c r="AB5033" s="143"/>
      <c r="AC5033" s="37"/>
    </row>
    <row r="5034" spans="1:29">
      <c r="A5034" s="442"/>
      <c r="B5034" s="432" t="s">
        <v>1401</v>
      </c>
      <c r="C5034" s="432"/>
      <c r="D5034" s="432"/>
      <c r="E5034" s="432"/>
      <c r="F5034" s="432"/>
      <c r="G5034" s="432"/>
      <c r="H5034" s="149"/>
      <c r="I5034" s="130">
        <v>1</v>
      </c>
      <c r="J5034" s="130">
        <v>7</v>
      </c>
      <c r="K5034" s="130">
        <v>1</v>
      </c>
      <c r="L5034" s="130">
        <v>7</v>
      </c>
      <c r="M5034" s="149"/>
      <c r="N5034" s="149"/>
      <c r="O5034" s="149"/>
      <c r="P5034" s="102"/>
      <c r="Q5034" s="127"/>
      <c r="R5034" s="127"/>
      <c r="S5034" s="127"/>
      <c r="Z5034" s="143"/>
      <c r="AA5034" s="143"/>
      <c r="AB5034" s="143"/>
      <c r="AC5034" s="37"/>
    </row>
    <row r="5035" spans="1:29">
      <c r="A5035" s="442"/>
      <c r="B5035" s="433" t="s">
        <v>1402</v>
      </c>
      <c r="C5035" s="433"/>
      <c r="D5035" s="433"/>
      <c r="E5035" s="433"/>
      <c r="F5035" s="433"/>
      <c r="G5035" s="433"/>
      <c r="H5035" s="149"/>
      <c r="I5035" s="291">
        <f>(I5034/D5024)*G5024*I5022*I5025</f>
        <v>23.75</v>
      </c>
      <c r="J5035" s="291">
        <f>(J5034/D5024)*G5024*I5022*J5025</f>
        <v>66.5</v>
      </c>
      <c r="K5035" s="291">
        <f>(K5034/D5024)*G5024*I5022*K5025</f>
        <v>9.5</v>
      </c>
      <c r="L5035" s="291">
        <f>(L5034/D5024)*G5024*I5022*L5025</f>
        <v>33.25</v>
      </c>
      <c r="M5035" s="149"/>
      <c r="N5035" s="149"/>
      <c r="O5035" s="149"/>
      <c r="P5035" s="102"/>
      <c r="Q5035" s="127"/>
      <c r="R5035" s="127"/>
      <c r="S5035" s="127"/>
      <c r="Z5035" s="143"/>
      <c r="AA5035" s="143"/>
      <c r="AB5035" s="143"/>
      <c r="AC5035" s="37"/>
    </row>
    <row r="5036" spans="1:29">
      <c r="A5036" s="442"/>
      <c r="B5036" s="448" t="s">
        <v>720</v>
      </c>
      <c r="C5036" s="448"/>
      <c r="D5036" s="448"/>
      <c r="E5036" s="448"/>
      <c r="F5036" s="448"/>
      <c r="G5036" s="448"/>
      <c r="H5036" s="152">
        <f t="shared" ref="H5036:O5037" si="328">H5026+H5028+H5030+H5032+H5034</f>
        <v>7</v>
      </c>
      <c r="I5036" s="152">
        <f t="shared" si="328"/>
        <v>7</v>
      </c>
      <c r="J5036" s="152">
        <f t="shared" si="328"/>
        <v>7</v>
      </c>
      <c r="K5036" s="152">
        <f t="shared" si="328"/>
        <v>7</v>
      </c>
      <c r="L5036" s="152">
        <f t="shared" si="328"/>
        <v>7</v>
      </c>
      <c r="M5036" s="152">
        <f t="shared" si="328"/>
        <v>0</v>
      </c>
      <c r="N5036" s="152">
        <f t="shared" si="328"/>
        <v>0</v>
      </c>
      <c r="O5036" s="152">
        <f t="shared" si="328"/>
        <v>0</v>
      </c>
      <c r="P5036" s="102"/>
      <c r="Q5036" s="127"/>
      <c r="R5036" s="127"/>
      <c r="S5036" s="127"/>
      <c r="Z5036" s="143"/>
      <c r="AA5036" s="143"/>
      <c r="AB5036" s="143"/>
      <c r="AC5036" s="37"/>
    </row>
    <row r="5037" spans="1:29">
      <c r="A5037" s="442"/>
      <c r="B5037" s="439" t="s">
        <v>695</v>
      </c>
      <c r="C5037" s="439"/>
      <c r="D5037" s="439"/>
      <c r="E5037" s="439"/>
      <c r="F5037" s="439"/>
      <c r="G5037" s="439"/>
      <c r="H5037" s="117">
        <f t="shared" si="328"/>
        <v>731.5</v>
      </c>
      <c r="I5037" s="117">
        <f t="shared" si="328"/>
        <v>146.46000000000004</v>
      </c>
      <c r="J5037" s="117">
        <f t="shared" si="328"/>
        <v>66.5</v>
      </c>
      <c r="K5037" s="117">
        <f t="shared" si="328"/>
        <v>86.289999999999992</v>
      </c>
      <c r="L5037" s="117">
        <f t="shared" si="328"/>
        <v>33.25</v>
      </c>
      <c r="M5037" s="117">
        <f t="shared" si="328"/>
        <v>0</v>
      </c>
      <c r="N5037" s="117">
        <f t="shared" si="328"/>
        <v>0</v>
      </c>
      <c r="O5037" s="117">
        <f t="shared" si="328"/>
        <v>0</v>
      </c>
      <c r="P5037" s="102"/>
      <c r="Q5037" s="127"/>
      <c r="R5037" s="127"/>
      <c r="S5037" s="127"/>
      <c r="U5037" s="141"/>
      <c r="Z5037" s="143"/>
      <c r="AA5037" s="143"/>
      <c r="AB5037" s="143"/>
      <c r="AC5037" s="37"/>
    </row>
    <row r="5038" spans="1:29">
      <c r="A5038" s="442"/>
      <c r="B5038" s="449" t="s">
        <v>746</v>
      </c>
      <c r="C5038" s="449"/>
      <c r="D5038" s="449"/>
      <c r="E5038" s="449"/>
      <c r="F5038" s="449"/>
      <c r="G5038" s="449"/>
      <c r="H5038" s="470">
        <f>H5037</f>
        <v>731.5</v>
      </c>
      <c r="I5038" s="470"/>
      <c r="J5038" s="470"/>
      <c r="K5038" s="470"/>
      <c r="L5038" s="470"/>
      <c r="M5038" s="470"/>
      <c r="N5038" s="470"/>
      <c r="O5038" s="470"/>
      <c r="P5038" s="102"/>
      <c r="Q5038" s="127"/>
      <c r="R5038" s="127"/>
      <c r="S5038" s="127"/>
      <c r="Z5038" s="143"/>
      <c r="AA5038" s="143"/>
      <c r="AB5038" s="143"/>
      <c r="AC5038" s="37"/>
    </row>
    <row r="5039" spans="1:29">
      <c r="A5039" s="442"/>
      <c r="B5039" s="449" t="s">
        <v>747</v>
      </c>
      <c r="C5039" s="449"/>
      <c r="D5039" s="449"/>
      <c r="E5039" s="449"/>
      <c r="F5039" s="449"/>
      <c r="G5039" s="449"/>
      <c r="H5039" s="470">
        <f>SUM(I5037:M5037)</f>
        <v>332.5</v>
      </c>
      <c r="I5039" s="470"/>
      <c r="J5039" s="470"/>
      <c r="K5039" s="470"/>
      <c r="L5039" s="470"/>
      <c r="M5039" s="470"/>
      <c r="N5039" s="470"/>
      <c r="O5039" s="470"/>
      <c r="P5039" s="102"/>
      <c r="Q5039" s="127"/>
      <c r="R5039" s="127"/>
      <c r="S5039" s="127"/>
      <c r="Z5039" s="143"/>
      <c r="AA5039" s="143"/>
      <c r="AB5039" s="143"/>
      <c r="AC5039" s="37"/>
    </row>
    <row r="5040" spans="1:29">
      <c r="A5040" s="442"/>
      <c r="B5040" s="449" t="s">
        <v>748</v>
      </c>
      <c r="C5040" s="449"/>
      <c r="D5040" s="449"/>
      <c r="E5040" s="449"/>
      <c r="F5040" s="449"/>
      <c r="G5040" s="449"/>
      <c r="H5040" s="470">
        <f>SUM(N5036:P5036)</f>
        <v>0</v>
      </c>
      <c r="I5040" s="470"/>
      <c r="J5040" s="470"/>
      <c r="K5040" s="470"/>
      <c r="L5040" s="470"/>
      <c r="M5040" s="470"/>
      <c r="N5040" s="470"/>
      <c r="O5040" s="470"/>
      <c r="P5040" s="102"/>
      <c r="Q5040" s="127"/>
      <c r="R5040" s="127"/>
      <c r="S5040" s="127"/>
      <c r="Z5040" s="143"/>
      <c r="AA5040" s="143"/>
      <c r="AB5040" s="143"/>
      <c r="AC5040" s="37"/>
    </row>
    <row r="5041" spans="1:29">
      <c r="A5041" s="442"/>
      <c r="B5041" s="439" t="s">
        <v>721</v>
      </c>
      <c r="C5041" s="439"/>
      <c r="D5041" s="439"/>
      <c r="E5041" s="439"/>
      <c r="F5041" s="439"/>
      <c r="G5041" s="439"/>
      <c r="H5041" s="470">
        <f>SUM(H5038:P5040)</f>
        <v>1064</v>
      </c>
      <c r="I5041" s="470"/>
      <c r="J5041" s="470"/>
      <c r="K5041" s="470"/>
      <c r="L5041" s="470"/>
      <c r="M5041" s="470"/>
      <c r="N5041" s="470"/>
      <c r="O5041" s="470"/>
      <c r="P5041" s="102"/>
      <c r="Q5041" s="127"/>
      <c r="Z5041" s="143"/>
      <c r="AA5041" s="143"/>
      <c r="AB5041" s="143"/>
      <c r="AC5041" s="37"/>
    </row>
    <row r="5042" spans="1:29">
      <c r="A5042" s="442"/>
      <c r="B5042" s="450" t="s">
        <v>749</v>
      </c>
      <c r="C5042" s="450"/>
      <c r="D5042" s="450"/>
      <c r="E5042" s="450"/>
      <c r="F5042" s="450"/>
      <c r="G5042" s="450"/>
      <c r="H5042" s="471">
        <f>H5041/G5024</f>
        <v>0.8</v>
      </c>
      <c r="I5042" s="471"/>
      <c r="J5042" s="471"/>
      <c r="K5042" s="471"/>
      <c r="L5042" s="471"/>
      <c r="M5042" s="471"/>
      <c r="N5042" s="471"/>
      <c r="O5042" s="471"/>
      <c r="P5042" s="102"/>
      <c r="Q5042" s="127"/>
      <c r="Z5042" s="143"/>
      <c r="AA5042" s="143"/>
      <c r="AB5042" s="143"/>
      <c r="AC5042" s="37"/>
    </row>
    <row r="5043" spans="1:29" s="129" customFormat="1">
      <c r="A5043" s="121"/>
      <c r="B5043" s="121"/>
      <c r="C5043" s="121"/>
      <c r="D5043" s="121"/>
      <c r="E5043" s="121"/>
      <c r="F5043" s="122"/>
      <c r="G5043" s="122"/>
      <c r="H5043" s="123"/>
      <c r="I5043" s="127"/>
      <c r="J5043" s="127"/>
      <c r="K5043" s="127"/>
      <c r="L5043" s="127"/>
      <c r="M5043" s="127"/>
      <c r="N5043" s="127"/>
      <c r="O5043" s="127"/>
      <c r="P5043" s="127"/>
      <c r="Q5043" s="127"/>
      <c r="R5043" s="127"/>
      <c r="S5043" s="127"/>
      <c r="T5043" s="127"/>
      <c r="U5043" s="127"/>
      <c r="V5043" s="127"/>
      <c r="W5043" s="127"/>
      <c r="X5043" s="127"/>
      <c r="Y5043" s="127"/>
      <c r="Z5043" s="143"/>
      <c r="AA5043" s="143"/>
      <c r="AB5043" s="143"/>
      <c r="AC5043" s="37"/>
    </row>
    <row r="5044" spans="1:29" ht="15" customHeight="1">
      <c r="A5044" s="422" t="s">
        <v>678</v>
      </c>
      <c r="B5044" s="422" t="s">
        <v>679</v>
      </c>
      <c r="C5044" s="422" t="s">
        <v>680</v>
      </c>
      <c r="D5044" s="422" t="s">
        <v>681</v>
      </c>
      <c r="E5044" s="422" t="s">
        <v>682</v>
      </c>
      <c r="F5044" s="423" t="s">
        <v>683</v>
      </c>
      <c r="G5044" s="423" t="s">
        <v>684</v>
      </c>
      <c r="H5044" s="138">
        <v>0.55000000000000004</v>
      </c>
      <c r="I5044" s="451">
        <v>0.25</v>
      </c>
      <c r="J5044" s="451"/>
      <c r="K5044" s="451"/>
      <c r="L5044" s="451"/>
      <c r="M5044" s="444">
        <v>0.1</v>
      </c>
      <c r="N5044" s="444"/>
      <c r="O5044" s="139">
        <v>0.1</v>
      </c>
      <c r="P5044" s="102"/>
      <c r="Q5044" s="127"/>
      <c r="Z5044" s="143"/>
      <c r="AA5044" s="143"/>
      <c r="AB5044" s="143"/>
      <c r="AC5044" s="37"/>
    </row>
    <row r="5045" spans="1:29" ht="14.25" customHeight="1">
      <c r="A5045" s="422"/>
      <c r="B5045" s="422"/>
      <c r="C5045" s="422"/>
      <c r="D5045" s="422"/>
      <c r="E5045" s="422"/>
      <c r="F5045" s="422"/>
      <c r="G5045" s="422"/>
      <c r="H5045" s="445" t="s">
        <v>727</v>
      </c>
      <c r="I5045" s="452" t="s">
        <v>728</v>
      </c>
      <c r="J5045" s="452"/>
      <c r="K5045" s="452"/>
      <c r="L5045" s="452"/>
      <c r="M5045" s="446" t="s">
        <v>729</v>
      </c>
      <c r="N5045" s="446"/>
      <c r="O5045" s="447" t="s">
        <v>730</v>
      </c>
      <c r="P5045" s="102"/>
      <c r="Q5045" s="127"/>
      <c r="Z5045" s="143"/>
      <c r="AA5045" s="143"/>
      <c r="AB5045" s="143"/>
      <c r="AC5045" s="37"/>
    </row>
    <row r="5046" spans="1:29" ht="67.5" customHeight="1">
      <c r="A5046" s="442" t="s">
        <v>561</v>
      </c>
      <c r="B5046" s="525" t="s">
        <v>978</v>
      </c>
      <c r="C5046" s="428">
        <v>1</v>
      </c>
      <c r="D5046" s="428">
        <v>2</v>
      </c>
      <c r="E5046" s="474" t="s">
        <v>618</v>
      </c>
      <c r="F5046" s="429">
        <v>160</v>
      </c>
      <c r="G5046" s="429">
        <f>D5046*F5046</f>
        <v>320</v>
      </c>
      <c r="H5046" s="445"/>
      <c r="I5046" s="154" t="s">
        <v>732</v>
      </c>
      <c r="J5046" s="154" t="s">
        <v>800</v>
      </c>
      <c r="K5046" s="154" t="s">
        <v>734</v>
      </c>
      <c r="L5046" s="154" t="s">
        <v>735</v>
      </c>
      <c r="M5046" s="144" t="s">
        <v>736</v>
      </c>
      <c r="N5046" s="144" t="s">
        <v>737</v>
      </c>
      <c r="O5046" s="447"/>
      <c r="P5046" s="102"/>
      <c r="Q5046" s="127"/>
      <c r="Z5046" s="143"/>
      <c r="AA5046" s="143"/>
      <c r="AB5046" s="143"/>
      <c r="AC5046" s="37"/>
    </row>
    <row r="5047" spans="1:29" ht="39" customHeight="1">
      <c r="A5047" s="442"/>
      <c r="B5047" s="525"/>
      <c r="C5047" s="525"/>
      <c r="D5047" s="525"/>
      <c r="E5047" s="525"/>
      <c r="F5047" s="525"/>
      <c r="G5047" s="525"/>
      <c r="H5047" s="525"/>
      <c r="I5047" s="153">
        <v>0.5</v>
      </c>
      <c r="J5047" s="153">
        <v>0.2</v>
      </c>
      <c r="K5047" s="153">
        <v>0.2</v>
      </c>
      <c r="L5047" s="153">
        <v>0.1</v>
      </c>
      <c r="M5047" s="144">
        <v>0.9</v>
      </c>
      <c r="N5047" s="144">
        <v>0.1</v>
      </c>
      <c r="O5047" s="447"/>
      <c r="P5047" s="102"/>
      <c r="Q5047" s="127"/>
      <c r="Z5047" s="143"/>
      <c r="AA5047" s="143"/>
      <c r="AB5047" s="143"/>
      <c r="AC5047" s="37"/>
    </row>
    <row r="5048" spans="1:29">
      <c r="A5048" s="442"/>
      <c r="B5048" s="432" t="s">
        <v>712</v>
      </c>
      <c r="C5048" s="432"/>
      <c r="D5048" s="432"/>
      <c r="E5048" s="432"/>
      <c r="F5048" s="432"/>
      <c r="G5048" s="432"/>
      <c r="H5048" s="148">
        <v>1</v>
      </c>
      <c r="I5048" s="149"/>
      <c r="J5048" s="149"/>
      <c r="K5048" s="149"/>
      <c r="L5048" s="149"/>
      <c r="M5048" s="149"/>
      <c r="N5048" s="149"/>
      <c r="O5048" s="149"/>
      <c r="P5048" s="102"/>
      <c r="Q5048" s="127"/>
      <c r="Z5048" s="143"/>
      <c r="AA5048" s="143"/>
      <c r="AB5048" s="143"/>
      <c r="AC5048" s="37"/>
    </row>
    <row r="5049" spans="1:29">
      <c r="A5049" s="442"/>
      <c r="B5049" s="433" t="s">
        <v>713</v>
      </c>
      <c r="C5049" s="433"/>
      <c r="D5049" s="433"/>
      <c r="E5049" s="433"/>
      <c r="F5049" s="433"/>
      <c r="G5049" s="433"/>
      <c r="H5049" s="150">
        <f>(H5048/D5046)*G5046*H5044</f>
        <v>88</v>
      </c>
      <c r="I5049" s="149"/>
      <c r="J5049" s="149"/>
      <c r="K5049" s="149"/>
      <c r="L5049" s="149"/>
      <c r="M5049" s="149"/>
      <c r="N5049" s="149"/>
      <c r="O5049" s="149"/>
      <c r="P5049" s="102"/>
      <c r="Q5049" s="127"/>
      <c r="Z5049" s="143"/>
      <c r="AA5049" s="143"/>
      <c r="AB5049" s="143"/>
      <c r="AC5049" s="37"/>
    </row>
    <row r="5050" spans="1:29">
      <c r="A5050" s="442"/>
      <c r="B5050" s="432" t="s">
        <v>740</v>
      </c>
      <c r="C5050" s="432"/>
      <c r="D5050" s="432"/>
      <c r="E5050" s="432"/>
      <c r="F5050" s="432"/>
      <c r="G5050" s="432"/>
      <c r="H5050" s="115"/>
      <c r="I5050" s="130">
        <v>1</v>
      </c>
      <c r="J5050" s="115"/>
      <c r="K5050" s="130">
        <v>1</v>
      </c>
      <c r="L5050" s="149"/>
      <c r="M5050" s="149"/>
      <c r="N5050" s="149"/>
      <c r="O5050" s="149"/>
      <c r="P5050" s="102"/>
      <c r="Q5050" s="127"/>
      <c r="Z5050" s="143"/>
      <c r="AA5050" s="143"/>
      <c r="AB5050" s="143"/>
      <c r="AC5050" s="37"/>
    </row>
    <row r="5051" spans="1:29">
      <c r="A5051" s="442"/>
      <c r="B5051" s="433" t="s">
        <v>741</v>
      </c>
      <c r="C5051" s="433"/>
      <c r="D5051" s="433"/>
      <c r="E5051" s="433"/>
      <c r="F5051" s="433"/>
      <c r="G5051" s="433"/>
      <c r="H5051" s="115"/>
      <c r="I5051" s="157">
        <f>(I5050/D5046)*G5046*I5044*I5047</f>
        <v>20</v>
      </c>
      <c r="J5051" s="115"/>
      <c r="K5051" s="157">
        <f>(K5050/D5046)*G5046*I5044*K5047</f>
        <v>8</v>
      </c>
      <c r="L5051" s="149"/>
      <c r="M5051" s="149"/>
      <c r="N5051" s="149"/>
      <c r="O5051" s="149"/>
      <c r="P5051" s="102"/>
      <c r="Q5051" s="127"/>
      <c r="Z5051" s="143"/>
      <c r="AA5051" s="143"/>
      <c r="AB5051" s="143"/>
      <c r="AC5051" s="37"/>
    </row>
    <row r="5052" spans="1:29">
      <c r="A5052" s="442"/>
      <c r="B5052" s="432" t="s">
        <v>762</v>
      </c>
      <c r="C5052" s="432"/>
      <c r="D5052" s="432"/>
      <c r="E5052" s="432"/>
      <c r="F5052" s="432"/>
      <c r="G5052" s="432"/>
      <c r="H5052" s="148">
        <v>1</v>
      </c>
      <c r="I5052" s="130">
        <v>1</v>
      </c>
      <c r="J5052" s="149"/>
      <c r="K5052" s="130">
        <v>1</v>
      </c>
      <c r="L5052" s="149"/>
      <c r="M5052" s="149"/>
      <c r="N5052" s="149"/>
      <c r="O5052" s="149"/>
      <c r="P5052" s="102"/>
      <c r="Q5052" s="127"/>
      <c r="Z5052" s="143"/>
      <c r="AA5052" s="143"/>
      <c r="AB5052" s="143"/>
      <c r="AC5052" s="37"/>
    </row>
    <row r="5053" spans="1:29">
      <c r="A5053" s="442"/>
      <c r="B5053" s="433" t="s">
        <v>763</v>
      </c>
      <c r="C5053" s="433"/>
      <c r="D5053" s="433"/>
      <c r="E5053" s="433"/>
      <c r="F5053" s="433"/>
      <c r="G5053" s="433"/>
      <c r="H5053" s="150">
        <f>(H5052/D5046)*G5046*H5044</f>
        <v>88</v>
      </c>
      <c r="I5053" s="157">
        <f>(I5052/D5046)*G5046*I5044*I5047</f>
        <v>20</v>
      </c>
      <c r="J5053" s="149"/>
      <c r="K5053" s="157">
        <f>(K5052/D5046)*K5047*G5046*I5044</f>
        <v>8</v>
      </c>
      <c r="L5053" s="149"/>
      <c r="M5053" s="149"/>
      <c r="N5053" s="149"/>
      <c r="O5053" s="149"/>
      <c r="P5053" s="102"/>
      <c r="Q5053" s="127"/>
      <c r="Z5053" s="143"/>
      <c r="AA5053" s="143"/>
      <c r="AB5053" s="143"/>
      <c r="AC5053" s="37"/>
    </row>
    <row r="5054" spans="1:29">
      <c r="A5054" s="442"/>
      <c r="B5054" s="432" t="s">
        <v>1401</v>
      </c>
      <c r="C5054" s="432"/>
      <c r="D5054" s="432"/>
      <c r="E5054" s="432"/>
      <c r="F5054" s="432"/>
      <c r="G5054" s="432"/>
      <c r="H5054" s="115"/>
      <c r="I5054" s="115"/>
      <c r="J5054" s="130">
        <v>2</v>
      </c>
      <c r="K5054" s="115"/>
      <c r="L5054" s="130">
        <v>2</v>
      </c>
      <c r="M5054" s="115"/>
      <c r="N5054" s="115"/>
      <c r="O5054" s="115"/>
      <c r="P5054" s="102"/>
      <c r="Q5054" s="127"/>
      <c r="R5054" s="127"/>
      <c r="S5054" s="127"/>
      <c r="Z5054" s="143"/>
      <c r="AA5054" s="143"/>
      <c r="AB5054" s="143"/>
      <c r="AC5054" s="37"/>
    </row>
    <row r="5055" spans="1:29">
      <c r="A5055" s="442"/>
      <c r="B5055" s="433" t="s">
        <v>1402</v>
      </c>
      <c r="C5055" s="433"/>
      <c r="D5055" s="433"/>
      <c r="E5055" s="433"/>
      <c r="F5055" s="433"/>
      <c r="G5055" s="433"/>
      <c r="H5055" s="115"/>
      <c r="I5055" s="115"/>
      <c r="J5055" s="157">
        <f>(J5054/D5046)*G5046*I5044*J5047</f>
        <v>16</v>
      </c>
      <c r="K5055" s="115"/>
      <c r="L5055" s="157">
        <f>(L5054/D5046)*G5046*I5044*L5047</f>
        <v>8</v>
      </c>
      <c r="M5055" s="115"/>
      <c r="N5055" s="115"/>
      <c r="O5055" s="115"/>
      <c r="P5055" s="102"/>
      <c r="Q5055" s="127"/>
      <c r="R5055" s="127"/>
      <c r="S5055" s="127"/>
      <c r="Z5055" s="143"/>
      <c r="AA5055" s="143"/>
      <c r="AB5055" s="143"/>
      <c r="AC5055" s="37"/>
    </row>
    <row r="5056" spans="1:29">
      <c r="A5056" s="442"/>
      <c r="B5056" s="448" t="s">
        <v>720</v>
      </c>
      <c r="C5056" s="448"/>
      <c r="D5056" s="448"/>
      <c r="E5056" s="448"/>
      <c r="F5056" s="448"/>
      <c r="G5056" s="448"/>
      <c r="H5056" s="152">
        <f>H5048+H5050+H5052+H5054</f>
        <v>2</v>
      </c>
      <c r="I5056" s="152">
        <f t="shared" ref="I5056:O5056" si="329">I5048+I5050+I5052+I5054</f>
        <v>2</v>
      </c>
      <c r="J5056" s="152">
        <f t="shared" si="329"/>
        <v>2</v>
      </c>
      <c r="K5056" s="152">
        <f t="shared" si="329"/>
        <v>2</v>
      </c>
      <c r="L5056" s="152">
        <f t="shared" si="329"/>
        <v>2</v>
      </c>
      <c r="M5056" s="152">
        <f t="shared" si="329"/>
        <v>0</v>
      </c>
      <c r="N5056" s="152">
        <f t="shared" si="329"/>
        <v>0</v>
      </c>
      <c r="O5056" s="152">
        <f t="shared" si="329"/>
        <v>0</v>
      </c>
      <c r="P5056" s="102"/>
      <c r="Q5056" s="127"/>
      <c r="Z5056" s="143"/>
      <c r="AA5056" s="143"/>
      <c r="AB5056" s="143"/>
      <c r="AC5056" s="37"/>
    </row>
    <row r="5057" spans="1:29">
      <c r="A5057" s="442"/>
      <c r="B5057" s="439" t="s">
        <v>695</v>
      </c>
      <c r="C5057" s="439"/>
      <c r="D5057" s="439"/>
      <c r="E5057" s="439"/>
      <c r="F5057" s="439"/>
      <c r="G5057" s="439"/>
      <c r="H5057" s="117">
        <f>H5049+H5051+H5053+H5055</f>
        <v>176</v>
      </c>
      <c r="I5057" s="117">
        <f t="shared" ref="I5057:O5057" si="330">I5049+I5051+I5053+I5055</f>
        <v>40</v>
      </c>
      <c r="J5057" s="117">
        <f t="shared" si="330"/>
        <v>16</v>
      </c>
      <c r="K5057" s="117">
        <f t="shared" si="330"/>
        <v>16</v>
      </c>
      <c r="L5057" s="117">
        <f t="shared" si="330"/>
        <v>8</v>
      </c>
      <c r="M5057" s="117">
        <f t="shared" si="330"/>
        <v>0</v>
      </c>
      <c r="N5057" s="117">
        <f t="shared" si="330"/>
        <v>0</v>
      </c>
      <c r="O5057" s="117">
        <f t="shared" si="330"/>
        <v>0</v>
      </c>
      <c r="P5057" s="102"/>
      <c r="Q5057" s="127"/>
      <c r="U5057" s="141"/>
      <c r="Z5057" s="143"/>
      <c r="AA5057" s="143"/>
      <c r="AB5057" s="143"/>
      <c r="AC5057" s="37"/>
    </row>
    <row r="5058" spans="1:29">
      <c r="A5058" s="442"/>
      <c r="B5058" s="449" t="s">
        <v>746</v>
      </c>
      <c r="C5058" s="449"/>
      <c r="D5058" s="449"/>
      <c r="E5058" s="449"/>
      <c r="F5058" s="449"/>
      <c r="G5058" s="449"/>
      <c r="H5058" s="470">
        <f>H5057</f>
        <v>176</v>
      </c>
      <c r="I5058" s="470"/>
      <c r="J5058" s="470"/>
      <c r="K5058" s="470"/>
      <c r="L5058" s="470"/>
      <c r="M5058" s="470"/>
      <c r="N5058" s="470"/>
      <c r="O5058" s="470"/>
      <c r="P5058" s="102"/>
      <c r="Q5058" s="127"/>
      <c r="Z5058" s="143"/>
      <c r="AA5058" s="143"/>
      <c r="AB5058" s="143"/>
      <c r="AC5058" s="37"/>
    </row>
    <row r="5059" spans="1:29">
      <c r="A5059" s="442"/>
      <c r="B5059" s="449" t="s">
        <v>747</v>
      </c>
      <c r="C5059" s="449"/>
      <c r="D5059" s="449"/>
      <c r="E5059" s="449"/>
      <c r="F5059" s="449"/>
      <c r="G5059" s="449"/>
      <c r="H5059" s="470">
        <f>SUM(I5057:M5057)</f>
        <v>80</v>
      </c>
      <c r="I5059" s="470"/>
      <c r="J5059" s="470"/>
      <c r="K5059" s="470"/>
      <c r="L5059" s="470"/>
      <c r="M5059" s="470"/>
      <c r="N5059" s="470"/>
      <c r="O5059" s="470"/>
      <c r="P5059" s="102"/>
      <c r="Q5059" s="127"/>
      <c r="Z5059" s="143"/>
      <c r="AA5059" s="143"/>
      <c r="AB5059" s="143"/>
      <c r="AC5059" s="37"/>
    </row>
    <row r="5060" spans="1:29">
      <c r="A5060" s="442"/>
      <c r="B5060" s="449" t="s">
        <v>748</v>
      </c>
      <c r="C5060" s="449"/>
      <c r="D5060" s="449"/>
      <c r="E5060" s="449"/>
      <c r="F5060" s="449"/>
      <c r="G5060" s="449"/>
      <c r="H5060" s="470">
        <f>SUM(N5056:P5056)</f>
        <v>0</v>
      </c>
      <c r="I5060" s="470"/>
      <c r="J5060" s="470"/>
      <c r="K5060" s="470"/>
      <c r="L5060" s="470"/>
      <c r="M5060" s="470"/>
      <c r="N5060" s="470"/>
      <c r="O5060" s="470"/>
      <c r="P5060" s="102"/>
      <c r="Q5060" s="127"/>
      <c r="Z5060" s="143"/>
      <c r="AA5060" s="143"/>
      <c r="AB5060" s="143"/>
      <c r="AC5060" s="37"/>
    </row>
    <row r="5061" spans="1:29">
      <c r="A5061" s="442"/>
      <c r="B5061" s="439" t="s">
        <v>721</v>
      </c>
      <c r="C5061" s="439"/>
      <c r="D5061" s="439"/>
      <c r="E5061" s="439"/>
      <c r="F5061" s="439"/>
      <c r="G5061" s="439"/>
      <c r="H5061" s="470">
        <f>SUM(H5058:P5060)</f>
        <v>256</v>
      </c>
      <c r="I5061" s="470"/>
      <c r="J5061" s="470"/>
      <c r="K5061" s="470"/>
      <c r="L5061" s="470"/>
      <c r="M5061" s="470"/>
      <c r="N5061" s="470"/>
      <c r="O5061" s="470"/>
      <c r="P5061" s="102"/>
      <c r="Q5061" s="127"/>
      <c r="Z5061" s="143"/>
      <c r="AA5061" s="143"/>
      <c r="AB5061" s="143"/>
      <c r="AC5061" s="37"/>
    </row>
    <row r="5062" spans="1:29">
      <c r="A5062" s="442"/>
      <c r="B5062" s="450" t="s">
        <v>749</v>
      </c>
      <c r="C5062" s="450"/>
      <c r="D5062" s="450"/>
      <c r="E5062" s="450"/>
      <c r="F5062" s="450"/>
      <c r="G5062" s="450"/>
      <c r="H5062" s="471">
        <f>H5061/G5046</f>
        <v>0.8</v>
      </c>
      <c r="I5062" s="471"/>
      <c r="J5062" s="471"/>
      <c r="K5062" s="471"/>
      <c r="L5062" s="471"/>
      <c r="M5062" s="471"/>
      <c r="N5062" s="471"/>
      <c r="O5062" s="471"/>
      <c r="P5062" s="102"/>
      <c r="Q5062" s="127"/>
      <c r="Z5062" s="143"/>
      <c r="AA5062" s="143"/>
      <c r="AB5062" s="143"/>
      <c r="AC5062" s="37"/>
    </row>
    <row r="5063" spans="1:29" s="129" customFormat="1">
      <c r="A5063" s="121"/>
      <c r="B5063" s="121"/>
      <c r="C5063" s="121"/>
      <c r="D5063" s="121"/>
      <c r="E5063" s="121"/>
      <c r="F5063" s="122"/>
      <c r="G5063" s="122"/>
      <c r="H5063" s="123"/>
      <c r="I5063" s="127"/>
      <c r="J5063" s="127"/>
      <c r="K5063" s="127"/>
      <c r="L5063" s="127"/>
      <c r="M5063" s="127"/>
      <c r="N5063" s="127"/>
      <c r="O5063" s="127"/>
      <c r="P5063" s="127"/>
      <c r="Q5063" s="127"/>
      <c r="R5063" s="127"/>
      <c r="S5063" s="127"/>
      <c r="T5063" s="127"/>
      <c r="U5063" s="127"/>
      <c r="V5063" s="127"/>
      <c r="W5063" s="127"/>
      <c r="X5063" s="127"/>
      <c r="Y5063" s="127"/>
      <c r="Z5063" s="143"/>
      <c r="AA5063" s="143"/>
      <c r="AB5063" s="143"/>
      <c r="AC5063" s="37"/>
    </row>
    <row r="5064" spans="1:29" ht="15" customHeight="1">
      <c r="A5064" s="422" t="s">
        <v>678</v>
      </c>
      <c r="B5064" s="422" t="s">
        <v>679</v>
      </c>
      <c r="C5064" s="422" t="s">
        <v>680</v>
      </c>
      <c r="D5064" s="422" t="s">
        <v>681</v>
      </c>
      <c r="E5064" s="422" t="s">
        <v>682</v>
      </c>
      <c r="F5064" s="423" t="s">
        <v>683</v>
      </c>
      <c r="G5064" s="423" t="s">
        <v>684</v>
      </c>
      <c r="H5064" s="138">
        <v>0.7</v>
      </c>
      <c r="I5064" s="451">
        <v>0.1</v>
      </c>
      <c r="J5064" s="451"/>
      <c r="K5064" s="451"/>
      <c r="L5064" s="451"/>
      <c r="M5064" s="451"/>
      <c r="N5064" s="444">
        <v>0.1</v>
      </c>
      <c r="O5064" s="444"/>
      <c r="P5064" s="139">
        <v>0.1</v>
      </c>
      <c r="Q5064" s="127"/>
      <c r="Z5064" s="143"/>
      <c r="AA5064" s="143"/>
      <c r="AB5064" s="143"/>
      <c r="AC5064" s="37"/>
    </row>
    <row r="5065" spans="1:29" ht="14.25" customHeight="1">
      <c r="A5065" s="422"/>
      <c r="B5065" s="422"/>
      <c r="C5065" s="422"/>
      <c r="D5065" s="422"/>
      <c r="E5065" s="422"/>
      <c r="F5065" s="422"/>
      <c r="G5065" s="422"/>
      <c r="H5065" s="445" t="s">
        <v>727</v>
      </c>
      <c r="I5065" s="452" t="s">
        <v>728</v>
      </c>
      <c r="J5065" s="452"/>
      <c r="K5065" s="452"/>
      <c r="L5065" s="452"/>
      <c r="M5065" s="452"/>
      <c r="N5065" s="446" t="s">
        <v>729</v>
      </c>
      <c r="O5065" s="446"/>
      <c r="P5065" s="447" t="s">
        <v>730</v>
      </c>
      <c r="Q5065" s="127"/>
      <c r="Z5065" s="143"/>
      <c r="AA5065" s="143"/>
      <c r="AB5065" s="143"/>
      <c r="AC5065" s="37"/>
    </row>
    <row r="5066" spans="1:29" ht="67.5" customHeight="1">
      <c r="A5066" s="442" t="s">
        <v>562</v>
      </c>
      <c r="B5066" s="525" t="s">
        <v>793</v>
      </c>
      <c r="C5066" s="428">
        <v>1</v>
      </c>
      <c r="D5066" s="428">
        <v>1</v>
      </c>
      <c r="E5066" s="474" t="s">
        <v>618</v>
      </c>
      <c r="F5066" s="429">
        <v>29700</v>
      </c>
      <c r="G5066" s="429">
        <v>29700</v>
      </c>
      <c r="H5066" s="445"/>
      <c r="I5066" s="154" t="s">
        <v>794</v>
      </c>
      <c r="J5066" s="154" t="s">
        <v>795</v>
      </c>
      <c r="K5066" s="154" t="s">
        <v>796</v>
      </c>
      <c r="L5066" s="154" t="s">
        <v>797</v>
      </c>
      <c r="M5066" s="154" t="s">
        <v>735</v>
      </c>
      <c r="N5066" s="144" t="s">
        <v>736</v>
      </c>
      <c r="O5066" s="144" t="s">
        <v>737</v>
      </c>
      <c r="P5066" s="447"/>
      <c r="Q5066" s="127"/>
      <c r="Z5066" s="143"/>
      <c r="AA5066" s="143"/>
      <c r="AB5066" s="143"/>
      <c r="AC5066" s="37"/>
    </row>
    <row r="5067" spans="1:29" ht="39" customHeight="1">
      <c r="A5067" s="442"/>
      <c r="B5067" s="525"/>
      <c r="C5067" s="525"/>
      <c r="D5067" s="525"/>
      <c r="E5067" s="525"/>
      <c r="F5067" s="525"/>
      <c r="G5067" s="525"/>
      <c r="H5067" s="525"/>
      <c r="I5067" s="153">
        <v>0.3</v>
      </c>
      <c r="J5067" s="153">
        <v>0.3</v>
      </c>
      <c r="K5067" s="153">
        <v>0.2</v>
      </c>
      <c r="L5067" s="153">
        <v>0.1</v>
      </c>
      <c r="M5067" s="153">
        <v>0.1</v>
      </c>
      <c r="N5067" s="144">
        <v>0.9</v>
      </c>
      <c r="O5067" s="144">
        <v>0.1</v>
      </c>
      <c r="P5067" s="447"/>
      <c r="Q5067" s="127"/>
      <c r="Z5067" s="143"/>
      <c r="AA5067" s="143"/>
      <c r="AB5067" s="143"/>
      <c r="AC5067" s="37"/>
    </row>
    <row r="5068" spans="1:29">
      <c r="A5068" s="442"/>
      <c r="B5068" s="432" t="s">
        <v>762</v>
      </c>
      <c r="C5068" s="432"/>
      <c r="D5068" s="432"/>
      <c r="E5068" s="432"/>
      <c r="F5068" s="432"/>
      <c r="G5068" s="432"/>
      <c r="H5068" s="148">
        <v>1</v>
      </c>
      <c r="I5068" s="112"/>
      <c r="J5068" s="112"/>
      <c r="K5068" s="112"/>
      <c r="L5068" s="223"/>
      <c r="M5068" s="223"/>
      <c r="N5068" s="112"/>
      <c r="O5068" s="115"/>
      <c r="P5068" s="115"/>
      <c r="Q5068" s="127"/>
      <c r="Z5068" s="143"/>
      <c r="AA5068" s="143"/>
      <c r="AB5068" s="143"/>
      <c r="AC5068" s="37"/>
    </row>
    <row r="5069" spans="1:29">
      <c r="A5069" s="442"/>
      <c r="B5069" s="433" t="s">
        <v>763</v>
      </c>
      <c r="C5069" s="433"/>
      <c r="D5069" s="433"/>
      <c r="E5069" s="433"/>
      <c r="F5069" s="433"/>
      <c r="G5069" s="433"/>
      <c r="H5069" s="150">
        <f>(H5068/D5066)*H5064*G5066</f>
        <v>20790</v>
      </c>
      <c r="I5069" s="112"/>
      <c r="J5069" s="112"/>
      <c r="K5069" s="112"/>
      <c r="L5069" s="223"/>
      <c r="M5069" s="223"/>
      <c r="N5069" s="112"/>
      <c r="O5069" s="115"/>
      <c r="P5069" s="115"/>
      <c r="Z5069" s="143"/>
      <c r="AA5069" s="143"/>
      <c r="AB5069" s="143"/>
      <c r="AC5069" s="37"/>
    </row>
    <row r="5070" spans="1:29">
      <c r="A5070" s="442"/>
      <c r="B5070" s="432" t="s">
        <v>766</v>
      </c>
      <c r="C5070" s="432"/>
      <c r="D5070" s="432"/>
      <c r="E5070" s="432"/>
      <c r="F5070" s="432"/>
      <c r="G5070" s="432"/>
      <c r="H5070" s="115"/>
      <c r="I5070" s="130">
        <v>1</v>
      </c>
      <c r="J5070" s="130">
        <v>1</v>
      </c>
      <c r="K5070" s="130">
        <v>1</v>
      </c>
      <c r="L5070" s="130">
        <v>1</v>
      </c>
      <c r="M5070" s="130">
        <v>1</v>
      </c>
      <c r="N5070" s="115"/>
      <c r="O5070" s="115"/>
      <c r="P5070" s="115"/>
      <c r="Z5070" s="143"/>
      <c r="AA5070" s="143"/>
      <c r="AB5070" s="143"/>
      <c r="AC5070" s="37"/>
    </row>
    <row r="5071" spans="1:29">
      <c r="A5071" s="442"/>
      <c r="B5071" s="433" t="s">
        <v>767</v>
      </c>
      <c r="C5071" s="433"/>
      <c r="D5071" s="433"/>
      <c r="E5071" s="433"/>
      <c r="F5071" s="433"/>
      <c r="G5071" s="433"/>
      <c r="H5071" s="115"/>
      <c r="I5071" s="157">
        <f>(I5070/D5066)*G5066*I5064*I5067</f>
        <v>891</v>
      </c>
      <c r="J5071" s="157">
        <f>(J5070/D5066)*G5066*I5064*J5067</f>
        <v>891</v>
      </c>
      <c r="K5071" s="157">
        <f>(K5070/D5066)*G5066*I5064*K5067</f>
        <v>594</v>
      </c>
      <c r="L5071" s="157">
        <f>(L5070/D5066)*G5066*I5064*L5067</f>
        <v>297</v>
      </c>
      <c r="M5071" s="157">
        <f>(M5070/D5066)*G5066*I5064*M5067</f>
        <v>297</v>
      </c>
      <c r="N5071" s="115"/>
      <c r="O5071" s="115"/>
      <c r="P5071" s="115"/>
      <c r="Q5071" s="141"/>
      <c r="Z5071" s="143"/>
      <c r="AA5071" s="143"/>
      <c r="AB5071" s="143"/>
      <c r="AC5071" s="37"/>
    </row>
    <row r="5072" spans="1:29">
      <c r="A5072" s="442"/>
      <c r="B5072" s="448" t="s">
        <v>720</v>
      </c>
      <c r="C5072" s="448"/>
      <c r="D5072" s="448"/>
      <c r="E5072" s="448"/>
      <c r="F5072" s="448"/>
      <c r="G5072" s="448"/>
      <c r="H5072" s="152">
        <f t="shared" ref="H5072:P5072" si="331">H5068+H5070</f>
        <v>1</v>
      </c>
      <c r="I5072" s="152">
        <f t="shared" si="331"/>
        <v>1</v>
      </c>
      <c r="J5072" s="152">
        <f t="shared" si="331"/>
        <v>1</v>
      </c>
      <c r="K5072" s="152">
        <f t="shared" si="331"/>
        <v>1</v>
      </c>
      <c r="L5072" s="152">
        <f t="shared" si="331"/>
        <v>1</v>
      </c>
      <c r="M5072" s="152">
        <f t="shared" si="331"/>
        <v>1</v>
      </c>
      <c r="N5072" s="152">
        <f t="shared" si="331"/>
        <v>0</v>
      </c>
      <c r="O5072" s="152">
        <f t="shared" si="331"/>
        <v>0</v>
      </c>
      <c r="P5072" s="152">
        <f t="shared" si="331"/>
        <v>0</v>
      </c>
      <c r="Z5072" s="143"/>
      <c r="AA5072" s="143"/>
      <c r="AB5072" s="143"/>
      <c r="AC5072" s="37"/>
    </row>
    <row r="5073" spans="1:29">
      <c r="A5073" s="442"/>
      <c r="B5073" s="439" t="s">
        <v>695</v>
      </c>
      <c r="C5073" s="439"/>
      <c r="D5073" s="439"/>
      <c r="E5073" s="439"/>
      <c r="F5073" s="439"/>
      <c r="G5073" s="439"/>
      <c r="H5073" s="117">
        <f t="shared" ref="H5073:P5073" si="332">H5069+H5071</f>
        <v>20790</v>
      </c>
      <c r="I5073" s="117">
        <f t="shared" si="332"/>
        <v>891</v>
      </c>
      <c r="J5073" s="117">
        <f t="shared" si="332"/>
        <v>891</v>
      </c>
      <c r="K5073" s="117">
        <f t="shared" si="332"/>
        <v>594</v>
      </c>
      <c r="L5073" s="117">
        <f t="shared" si="332"/>
        <v>297</v>
      </c>
      <c r="M5073" s="117">
        <f t="shared" si="332"/>
        <v>297</v>
      </c>
      <c r="N5073" s="117">
        <f t="shared" si="332"/>
        <v>0</v>
      </c>
      <c r="O5073" s="117">
        <f t="shared" si="332"/>
        <v>0</v>
      </c>
      <c r="P5073" s="117">
        <f t="shared" si="332"/>
        <v>0</v>
      </c>
      <c r="U5073" s="141"/>
      <c r="Z5073" s="143"/>
      <c r="AA5073" s="143"/>
      <c r="AB5073" s="143"/>
      <c r="AC5073" s="37"/>
    </row>
    <row r="5074" spans="1:29">
      <c r="A5074" s="442"/>
      <c r="B5074" s="449" t="s">
        <v>746</v>
      </c>
      <c r="C5074" s="449"/>
      <c r="D5074" s="449"/>
      <c r="E5074" s="449"/>
      <c r="F5074" s="449"/>
      <c r="G5074" s="449"/>
      <c r="H5074" s="535">
        <f>H5073</f>
        <v>20790</v>
      </c>
      <c r="I5074" s="535"/>
      <c r="J5074" s="535"/>
      <c r="K5074" s="535"/>
      <c r="L5074" s="535"/>
      <c r="M5074" s="535"/>
      <c r="N5074" s="535"/>
      <c r="O5074" s="535"/>
      <c r="P5074" s="535"/>
      <c r="Z5074" s="143"/>
      <c r="AA5074" s="143"/>
      <c r="AB5074" s="143"/>
      <c r="AC5074" s="37"/>
    </row>
    <row r="5075" spans="1:29">
      <c r="A5075" s="442"/>
      <c r="B5075" s="449" t="s">
        <v>747</v>
      </c>
      <c r="C5075" s="449"/>
      <c r="D5075" s="449"/>
      <c r="E5075" s="449"/>
      <c r="F5075" s="449"/>
      <c r="G5075" s="449"/>
      <c r="H5075" s="535">
        <f>SUM(I5073:M5073)</f>
        <v>2970</v>
      </c>
      <c r="I5075" s="535"/>
      <c r="J5075" s="535"/>
      <c r="K5075" s="535"/>
      <c r="L5075" s="535"/>
      <c r="M5075" s="535"/>
      <c r="N5075" s="535"/>
      <c r="O5075" s="535"/>
      <c r="P5075" s="535"/>
      <c r="Z5075" s="143"/>
      <c r="AA5075" s="143"/>
      <c r="AB5075" s="143"/>
      <c r="AC5075" s="37"/>
    </row>
    <row r="5076" spans="1:29">
      <c r="A5076" s="442"/>
      <c r="B5076" s="449" t="s">
        <v>748</v>
      </c>
      <c r="C5076" s="449"/>
      <c r="D5076" s="449"/>
      <c r="E5076" s="449"/>
      <c r="F5076" s="449"/>
      <c r="G5076" s="449"/>
      <c r="H5076" s="535">
        <f>SUM(N5073:P5073)</f>
        <v>0</v>
      </c>
      <c r="I5076" s="535"/>
      <c r="J5076" s="535"/>
      <c r="K5076" s="535"/>
      <c r="L5076" s="535"/>
      <c r="M5076" s="535"/>
      <c r="N5076" s="535"/>
      <c r="O5076" s="535"/>
      <c r="P5076" s="535"/>
      <c r="Z5076" s="143"/>
      <c r="AA5076" s="143"/>
      <c r="AB5076" s="143"/>
      <c r="AC5076" s="37"/>
    </row>
    <row r="5077" spans="1:29">
      <c r="A5077" s="442"/>
      <c r="B5077" s="439" t="s">
        <v>721</v>
      </c>
      <c r="C5077" s="439"/>
      <c r="D5077" s="439"/>
      <c r="E5077" s="439"/>
      <c r="F5077" s="439"/>
      <c r="G5077" s="439"/>
      <c r="H5077" s="535">
        <f>SUM(H5074:P5076)</f>
        <v>23760</v>
      </c>
      <c r="I5077" s="535"/>
      <c r="J5077" s="535"/>
      <c r="K5077" s="535"/>
      <c r="L5077" s="535"/>
      <c r="M5077" s="535"/>
      <c r="N5077" s="535"/>
      <c r="O5077" s="535"/>
      <c r="P5077" s="535"/>
      <c r="Z5077" s="143"/>
      <c r="AA5077" s="143"/>
      <c r="AB5077" s="143"/>
      <c r="AC5077" s="37"/>
    </row>
    <row r="5078" spans="1:29">
      <c r="A5078" s="442"/>
      <c r="B5078" s="450" t="s">
        <v>749</v>
      </c>
      <c r="C5078" s="450"/>
      <c r="D5078" s="450"/>
      <c r="E5078" s="450"/>
      <c r="F5078" s="450"/>
      <c r="G5078" s="450"/>
      <c r="H5078" s="471">
        <f>H5077/G5066</f>
        <v>0.8</v>
      </c>
      <c r="I5078" s="471"/>
      <c r="J5078" s="471"/>
      <c r="K5078" s="471"/>
      <c r="L5078" s="471"/>
      <c r="M5078" s="471"/>
      <c r="N5078" s="471"/>
      <c r="O5078" s="471"/>
      <c r="P5078" s="471"/>
      <c r="Z5078" s="143"/>
      <c r="AA5078" s="143"/>
      <c r="AB5078" s="143"/>
      <c r="AC5078" s="37"/>
    </row>
    <row r="5079" spans="1:29" s="129" customFormat="1">
      <c r="A5079" s="121"/>
      <c r="B5079" s="121"/>
      <c r="C5079" s="121"/>
      <c r="D5079" s="121"/>
      <c r="E5079" s="121"/>
      <c r="F5079" s="122"/>
      <c r="G5079" s="122"/>
      <c r="H5079" s="123"/>
      <c r="I5079" s="124"/>
      <c r="J5079" s="124"/>
      <c r="K5079" s="124"/>
      <c r="L5079" s="125"/>
      <c r="M5079" s="125"/>
      <c r="N5079" s="127"/>
      <c r="O5079" s="127"/>
      <c r="P5079" s="127"/>
      <c r="Q5079" s="127"/>
      <c r="R5079" s="127"/>
      <c r="S5079" s="127"/>
      <c r="T5079" s="127"/>
      <c r="U5079" s="127"/>
      <c r="V5079" s="127"/>
      <c r="W5079" s="127"/>
      <c r="X5079" s="127"/>
      <c r="Y5079" s="127"/>
      <c r="Z5079" s="143"/>
      <c r="AA5079" s="143"/>
      <c r="AB5079" s="143"/>
      <c r="AC5079" s="37"/>
    </row>
    <row r="5080" spans="1:29" ht="15" customHeight="1">
      <c r="A5080" s="422" t="s">
        <v>678</v>
      </c>
      <c r="B5080" s="422" t="s">
        <v>679</v>
      </c>
      <c r="C5080" s="422" t="s">
        <v>680</v>
      </c>
      <c r="D5080" s="422" t="s">
        <v>681</v>
      </c>
      <c r="E5080" s="422" t="s">
        <v>682</v>
      </c>
      <c r="F5080" s="423" t="s">
        <v>683</v>
      </c>
      <c r="G5080" s="423" t="s">
        <v>684</v>
      </c>
      <c r="H5080" s="138">
        <v>0.7</v>
      </c>
      <c r="I5080" s="451">
        <v>0.1</v>
      </c>
      <c r="J5080" s="451"/>
      <c r="K5080" s="451"/>
      <c r="L5080" s="451"/>
      <c r="M5080" s="444">
        <v>0.1</v>
      </c>
      <c r="N5080" s="444"/>
      <c r="O5080" s="139">
        <v>0.1</v>
      </c>
      <c r="P5080" s="102"/>
      <c r="Z5080" s="143"/>
      <c r="AA5080" s="143"/>
      <c r="AB5080" s="143"/>
      <c r="AC5080" s="37"/>
    </row>
    <row r="5081" spans="1:29" ht="14.25" customHeight="1">
      <c r="A5081" s="422"/>
      <c r="B5081" s="422"/>
      <c r="C5081" s="422"/>
      <c r="D5081" s="422"/>
      <c r="E5081" s="422"/>
      <c r="F5081" s="422"/>
      <c r="G5081" s="422"/>
      <c r="H5081" s="445" t="s">
        <v>727</v>
      </c>
      <c r="I5081" s="452" t="s">
        <v>728</v>
      </c>
      <c r="J5081" s="452"/>
      <c r="K5081" s="452"/>
      <c r="L5081" s="452"/>
      <c r="M5081" s="446" t="s">
        <v>729</v>
      </c>
      <c r="N5081" s="446"/>
      <c r="O5081" s="447" t="s">
        <v>730</v>
      </c>
      <c r="P5081" s="102"/>
      <c r="Z5081" s="143"/>
      <c r="AA5081" s="143"/>
      <c r="AB5081" s="143"/>
      <c r="AC5081" s="37"/>
    </row>
    <row r="5082" spans="1:29" ht="67.5" customHeight="1">
      <c r="A5082" s="442" t="s">
        <v>563</v>
      </c>
      <c r="B5082" s="525" t="s">
        <v>975</v>
      </c>
      <c r="C5082" s="428">
        <v>1</v>
      </c>
      <c r="D5082" s="428">
        <v>1</v>
      </c>
      <c r="E5082" s="474" t="s">
        <v>618</v>
      </c>
      <c r="F5082" s="429">
        <v>220</v>
      </c>
      <c r="G5082" s="429">
        <v>220</v>
      </c>
      <c r="H5082" s="445"/>
      <c r="I5082" s="154" t="s">
        <v>732</v>
      </c>
      <c r="J5082" s="154" t="s">
        <v>733</v>
      </c>
      <c r="K5082" s="154" t="s">
        <v>734</v>
      </c>
      <c r="L5082" s="154" t="s">
        <v>735</v>
      </c>
      <c r="M5082" s="144" t="s">
        <v>736</v>
      </c>
      <c r="N5082" s="144" t="s">
        <v>737</v>
      </c>
      <c r="O5082" s="447"/>
      <c r="P5082" s="102"/>
      <c r="Z5082" s="143"/>
      <c r="AA5082" s="143"/>
      <c r="AB5082" s="143"/>
      <c r="AC5082" s="37"/>
    </row>
    <row r="5083" spans="1:29" ht="39" customHeight="1">
      <c r="A5083" s="442"/>
      <c r="B5083" s="525"/>
      <c r="C5083" s="525"/>
      <c r="D5083" s="525"/>
      <c r="E5083" s="525"/>
      <c r="F5083" s="525"/>
      <c r="G5083" s="525"/>
      <c r="H5083" s="525"/>
      <c r="I5083" s="153">
        <v>0.6</v>
      </c>
      <c r="J5083" s="153">
        <v>0.2</v>
      </c>
      <c r="K5083" s="153">
        <v>0.1</v>
      </c>
      <c r="L5083" s="153">
        <v>0.1</v>
      </c>
      <c r="M5083" s="144">
        <v>0.9</v>
      </c>
      <c r="N5083" s="144">
        <v>0.1</v>
      </c>
      <c r="O5083" s="447"/>
      <c r="P5083" s="102"/>
      <c r="Z5083" s="143"/>
      <c r="AA5083" s="143"/>
      <c r="AB5083" s="143"/>
      <c r="AC5083" s="37"/>
    </row>
    <row r="5084" spans="1:29">
      <c r="A5084" s="442"/>
      <c r="B5084" s="432" t="s">
        <v>740</v>
      </c>
      <c r="C5084" s="432"/>
      <c r="D5084" s="432"/>
      <c r="E5084" s="432"/>
      <c r="F5084" s="432"/>
      <c r="G5084" s="432"/>
      <c r="H5084" s="158"/>
      <c r="I5084" s="130">
        <v>1</v>
      </c>
      <c r="J5084" s="115"/>
      <c r="K5084" s="130">
        <v>1</v>
      </c>
      <c r="L5084" s="115"/>
      <c r="M5084" s="115"/>
      <c r="N5084" s="115"/>
      <c r="O5084" s="115"/>
      <c r="P5084" s="102"/>
      <c r="Z5084" s="143"/>
      <c r="AA5084" s="143"/>
      <c r="AB5084" s="143"/>
      <c r="AC5084" s="37"/>
    </row>
    <row r="5085" spans="1:29">
      <c r="A5085" s="442"/>
      <c r="B5085" s="433" t="s">
        <v>741</v>
      </c>
      <c r="C5085" s="433"/>
      <c r="D5085" s="433"/>
      <c r="E5085" s="433"/>
      <c r="F5085" s="433"/>
      <c r="G5085" s="433"/>
      <c r="H5085" s="157"/>
      <c r="I5085" s="157">
        <f>(I5084/D5082)*G5082*I5080*I5083</f>
        <v>13.2</v>
      </c>
      <c r="J5085" s="115"/>
      <c r="K5085" s="157">
        <f>(K5084/D5082)*G5082*I5080*K5083</f>
        <v>2.2000000000000002</v>
      </c>
      <c r="L5085" s="115"/>
      <c r="M5085" s="115"/>
      <c r="N5085" s="115"/>
      <c r="O5085" s="115"/>
      <c r="P5085" s="102"/>
      <c r="Z5085" s="143"/>
      <c r="AA5085" s="143"/>
      <c r="AB5085" s="143"/>
      <c r="AC5085" s="37"/>
    </row>
    <row r="5086" spans="1:29">
      <c r="A5086" s="442"/>
      <c r="B5086" s="432" t="s">
        <v>718</v>
      </c>
      <c r="C5086" s="432"/>
      <c r="D5086" s="432"/>
      <c r="E5086" s="432"/>
      <c r="F5086" s="432"/>
      <c r="G5086" s="432"/>
      <c r="H5086" s="158">
        <v>1</v>
      </c>
      <c r="I5086" s="115"/>
      <c r="J5086" s="115"/>
      <c r="K5086" s="115"/>
      <c r="L5086" s="115"/>
      <c r="M5086" s="115"/>
      <c r="N5086" s="115"/>
      <c r="O5086" s="115"/>
      <c r="P5086" s="102"/>
      <c r="Z5086" s="143"/>
      <c r="AA5086" s="143"/>
      <c r="AB5086" s="143"/>
      <c r="AC5086" s="37"/>
    </row>
    <row r="5087" spans="1:29">
      <c r="A5087" s="442"/>
      <c r="B5087" s="433" t="s">
        <v>719</v>
      </c>
      <c r="C5087" s="433"/>
      <c r="D5087" s="433"/>
      <c r="E5087" s="433"/>
      <c r="F5087" s="433"/>
      <c r="G5087" s="433"/>
      <c r="H5087" s="157">
        <f>(H5086/D5082)*G5082*H5080</f>
        <v>154</v>
      </c>
      <c r="I5087" s="115"/>
      <c r="J5087" s="115"/>
      <c r="K5087" s="115"/>
      <c r="L5087" s="115"/>
      <c r="M5087" s="115"/>
      <c r="N5087" s="115"/>
      <c r="O5087" s="115"/>
      <c r="P5087" s="102"/>
      <c r="Z5087" s="143"/>
      <c r="AA5087" s="143"/>
      <c r="AB5087" s="143"/>
      <c r="AC5087" s="37"/>
    </row>
    <row r="5088" spans="1:29">
      <c r="A5088" s="442"/>
      <c r="B5088" s="432" t="s">
        <v>1401</v>
      </c>
      <c r="C5088" s="432"/>
      <c r="D5088" s="432"/>
      <c r="E5088" s="432"/>
      <c r="F5088" s="432"/>
      <c r="G5088" s="432"/>
      <c r="H5088" s="115"/>
      <c r="I5088" s="115"/>
      <c r="J5088" s="130">
        <v>1</v>
      </c>
      <c r="K5088" s="115"/>
      <c r="L5088" s="130">
        <v>1</v>
      </c>
      <c r="M5088" s="115"/>
      <c r="N5088" s="115"/>
      <c r="O5088" s="115"/>
      <c r="P5088" s="102"/>
      <c r="Q5088" s="127"/>
      <c r="R5088" s="127"/>
      <c r="S5088" s="127"/>
      <c r="Z5088" s="143"/>
      <c r="AA5088" s="143"/>
      <c r="AB5088" s="143"/>
      <c r="AC5088" s="37"/>
    </row>
    <row r="5089" spans="1:29">
      <c r="A5089" s="442"/>
      <c r="B5089" s="433" t="s">
        <v>1402</v>
      </c>
      <c r="C5089" s="433"/>
      <c r="D5089" s="433"/>
      <c r="E5089" s="433"/>
      <c r="F5089" s="433"/>
      <c r="G5089" s="433"/>
      <c r="H5089" s="115"/>
      <c r="I5089" s="115"/>
      <c r="J5089" s="157">
        <f>(J5088/D5082)*G5082*I5080*J5083</f>
        <v>4.4000000000000004</v>
      </c>
      <c r="K5089" s="115"/>
      <c r="L5089" s="157">
        <f>(L5088/D5082)*G5082*I5080*L5083</f>
        <v>2.2000000000000002</v>
      </c>
      <c r="M5089" s="115"/>
      <c r="N5089" s="115"/>
      <c r="O5089" s="115"/>
      <c r="P5089" s="102"/>
      <c r="Q5089" s="127"/>
      <c r="R5089" s="127"/>
      <c r="S5089" s="127"/>
      <c r="Z5089" s="143"/>
      <c r="AA5089" s="143"/>
      <c r="AB5089" s="143"/>
      <c r="AC5089" s="37"/>
    </row>
    <row r="5090" spans="1:29">
      <c r="A5090" s="442"/>
      <c r="B5090" s="448" t="s">
        <v>720</v>
      </c>
      <c r="C5090" s="448"/>
      <c r="D5090" s="448"/>
      <c r="E5090" s="448"/>
      <c r="F5090" s="448"/>
      <c r="G5090" s="448"/>
      <c r="H5090" s="152">
        <f>H5084+H5086+H5088</f>
        <v>1</v>
      </c>
      <c r="I5090" s="152">
        <f t="shared" ref="I5090:O5090" si="333">I5084+I5086+I5088</f>
        <v>1</v>
      </c>
      <c r="J5090" s="152">
        <f t="shared" si="333"/>
        <v>1</v>
      </c>
      <c r="K5090" s="152">
        <f t="shared" si="333"/>
        <v>1</v>
      </c>
      <c r="L5090" s="152">
        <f t="shared" si="333"/>
        <v>1</v>
      </c>
      <c r="M5090" s="152">
        <f t="shared" si="333"/>
        <v>0</v>
      </c>
      <c r="N5090" s="152">
        <f t="shared" si="333"/>
        <v>0</v>
      </c>
      <c r="O5090" s="152">
        <f t="shared" si="333"/>
        <v>0</v>
      </c>
      <c r="P5090" s="102"/>
      <c r="Z5090" s="143"/>
      <c r="AA5090" s="143"/>
      <c r="AB5090" s="143"/>
      <c r="AC5090" s="37"/>
    </row>
    <row r="5091" spans="1:29">
      <c r="A5091" s="442"/>
      <c r="B5091" s="439" t="s">
        <v>695</v>
      </c>
      <c r="C5091" s="439"/>
      <c r="D5091" s="439"/>
      <c r="E5091" s="439"/>
      <c r="F5091" s="439"/>
      <c r="G5091" s="439"/>
      <c r="H5091" s="117">
        <f>H5085+H5087+H5089</f>
        <v>154</v>
      </c>
      <c r="I5091" s="117">
        <f t="shared" ref="I5091:O5091" si="334">I5085+I5087+I5089</f>
        <v>13.2</v>
      </c>
      <c r="J5091" s="117">
        <f t="shared" si="334"/>
        <v>4.4000000000000004</v>
      </c>
      <c r="K5091" s="117">
        <f t="shared" si="334"/>
        <v>2.2000000000000002</v>
      </c>
      <c r="L5091" s="117">
        <f t="shared" si="334"/>
        <v>2.2000000000000002</v>
      </c>
      <c r="M5091" s="117">
        <f t="shared" si="334"/>
        <v>0</v>
      </c>
      <c r="N5091" s="117">
        <f t="shared" si="334"/>
        <v>0</v>
      </c>
      <c r="O5091" s="117">
        <f t="shared" si="334"/>
        <v>0</v>
      </c>
      <c r="P5091" s="102"/>
      <c r="Q5091" s="141"/>
      <c r="Z5091" s="143"/>
      <c r="AA5091" s="143"/>
      <c r="AB5091" s="143"/>
      <c r="AC5091" s="37"/>
    </row>
    <row r="5092" spans="1:29">
      <c r="A5092" s="442"/>
      <c r="B5092" s="449" t="s">
        <v>746</v>
      </c>
      <c r="C5092" s="449"/>
      <c r="D5092" s="449"/>
      <c r="E5092" s="449"/>
      <c r="F5092" s="449"/>
      <c r="G5092" s="449"/>
      <c r="H5092" s="470">
        <f>H5091</f>
        <v>154</v>
      </c>
      <c r="I5092" s="470"/>
      <c r="J5092" s="470"/>
      <c r="K5092" s="470"/>
      <c r="L5092" s="470"/>
      <c r="M5092" s="470"/>
      <c r="N5092" s="470"/>
      <c r="O5092" s="470"/>
      <c r="P5092" s="102"/>
      <c r="Z5092" s="143"/>
      <c r="AA5092" s="143"/>
      <c r="AB5092" s="143"/>
      <c r="AC5092" s="37"/>
    </row>
    <row r="5093" spans="1:29">
      <c r="A5093" s="442"/>
      <c r="B5093" s="449" t="s">
        <v>747</v>
      </c>
      <c r="C5093" s="449"/>
      <c r="D5093" s="449"/>
      <c r="E5093" s="449"/>
      <c r="F5093" s="449"/>
      <c r="G5093" s="449"/>
      <c r="H5093" s="470">
        <f>SUM(I5091:M5091)</f>
        <v>22</v>
      </c>
      <c r="I5093" s="470"/>
      <c r="J5093" s="470"/>
      <c r="K5093" s="470"/>
      <c r="L5093" s="470"/>
      <c r="M5093" s="470"/>
      <c r="N5093" s="470"/>
      <c r="O5093" s="470"/>
      <c r="P5093" s="102"/>
      <c r="Z5093" s="143"/>
      <c r="AA5093" s="143"/>
      <c r="AB5093" s="143"/>
      <c r="AC5093" s="37"/>
    </row>
    <row r="5094" spans="1:29">
      <c r="A5094" s="442"/>
      <c r="B5094" s="449" t="s">
        <v>748</v>
      </c>
      <c r="C5094" s="449"/>
      <c r="D5094" s="449"/>
      <c r="E5094" s="449"/>
      <c r="F5094" s="449"/>
      <c r="G5094" s="449"/>
      <c r="H5094" s="470">
        <f>SUM(N5090:O5090)</f>
        <v>0</v>
      </c>
      <c r="I5094" s="470"/>
      <c r="J5094" s="470"/>
      <c r="K5094" s="470"/>
      <c r="L5094" s="470"/>
      <c r="M5094" s="470"/>
      <c r="N5094" s="470"/>
      <c r="O5094" s="470"/>
      <c r="P5094" s="102"/>
      <c r="Z5094" s="143"/>
      <c r="AA5094" s="143"/>
      <c r="AB5094" s="143"/>
      <c r="AC5094" s="37"/>
    </row>
    <row r="5095" spans="1:29">
      <c r="A5095" s="442"/>
      <c r="B5095" s="439" t="s">
        <v>721</v>
      </c>
      <c r="C5095" s="439"/>
      <c r="D5095" s="439"/>
      <c r="E5095" s="439"/>
      <c r="F5095" s="439"/>
      <c r="G5095" s="439"/>
      <c r="H5095" s="470">
        <f>SUM(H5092:O5094)</f>
        <v>176</v>
      </c>
      <c r="I5095" s="470"/>
      <c r="J5095" s="470"/>
      <c r="K5095" s="470"/>
      <c r="L5095" s="470"/>
      <c r="M5095" s="470"/>
      <c r="N5095" s="470"/>
      <c r="O5095" s="470"/>
      <c r="P5095" s="102"/>
      <c r="Z5095" s="143"/>
      <c r="AA5095" s="143"/>
      <c r="AB5095" s="143"/>
      <c r="AC5095" s="37"/>
    </row>
    <row r="5096" spans="1:29">
      <c r="A5096" s="442"/>
      <c r="B5096" s="450" t="s">
        <v>749</v>
      </c>
      <c r="C5096" s="450"/>
      <c r="D5096" s="450"/>
      <c r="E5096" s="450"/>
      <c r="F5096" s="450"/>
      <c r="G5096" s="450"/>
      <c r="H5096" s="471">
        <f>H5095/G5082</f>
        <v>0.8</v>
      </c>
      <c r="I5096" s="471"/>
      <c r="J5096" s="471"/>
      <c r="K5096" s="471"/>
      <c r="L5096" s="471"/>
      <c r="M5096" s="471"/>
      <c r="N5096" s="471"/>
      <c r="O5096" s="471"/>
      <c r="P5096" s="102"/>
      <c r="Z5096" s="143"/>
      <c r="AA5096" s="143"/>
      <c r="AB5096" s="143"/>
      <c r="AC5096" s="37"/>
    </row>
    <row r="5097" spans="1:29" s="129" customFormat="1">
      <c r="A5097" s="121"/>
      <c r="B5097" s="121"/>
      <c r="C5097" s="121"/>
      <c r="D5097" s="121"/>
      <c r="E5097" s="121"/>
      <c r="F5097" s="122"/>
      <c r="G5097" s="122"/>
      <c r="H5097" s="123"/>
      <c r="I5097" s="124"/>
      <c r="J5097" s="124"/>
      <c r="K5097" s="124"/>
      <c r="L5097" s="125"/>
      <c r="M5097" s="125"/>
      <c r="N5097" s="127"/>
      <c r="O5097" s="127"/>
      <c r="P5097" s="127"/>
      <c r="Q5097" s="127"/>
      <c r="R5097" s="127"/>
      <c r="S5097" s="127"/>
      <c r="T5097" s="127"/>
      <c r="U5097" s="127"/>
      <c r="V5097" s="127"/>
      <c r="W5097" s="127"/>
      <c r="X5097" s="127"/>
      <c r="Y5097" s="127"/>
      <c r="Z5097" s="143"/>
      <c r="AA5097" s="143"/>
      <c r="AB5097" s="143"/>
      <c r="AC5097" s="37"/>
    </row>
    <row r="5098" spans="1:29" s="129" customFormat="1">
      <c r="A5098" s="121"/>
      <c r="B5098" s="121"/>
      <c r="C5098" s="121"/>
      <c r="D5098" s="121"/>
      <c r="E5098" s="121"/>
      <c r="F5098" s="122"/>
      <c r="G5098" s="122"/>
      <c r="H5098" s="123"/>
      <c r="I5098" s="124"/>
      <c r="J5098" s="124"/>
      <c r="K5098" s="124"/>
      <c r="L5098" s="125"/>
      <c r="M5098" s="125"/>
      <c r="N5098" s="127"/>
      <c r="O5098" s="127"/>
      <c r="P5098" s="127"/>
      <c r="Q5098" s="127"/>
      <c r="R5098" s="127"/>
      <c r="S5098" s="127"/>
      <c r="T5098" s="127"/>
      <c r="U5098" s="127"/>
      <c r="V5098" s="127"/>
      <c r="W5098" s="127"/>
      <c r="X5098" s="127"/>
      <c r="Y5098" s="127"/>
      <c r="Z5098" s="143"/>
      <c r="AA5098" s="143"/>
      <c r="AB5098" s="143"/>
      <c r="AC5098" s="37"/>
    </row>
    <row r="5099" spans="1:29" ht="15" customHeight="1">
      <c r="A5099" s="422" t="s">
        <v>678</v>
      </c>
      <c r="B5099" s="422" t="s">
        <v>679</v>
      </c>
      <c r="C5099" s="422" t="s">
        <v>680</v>
      </c>
      <c r="D5099" s="422" t="s">
        <v>681</v>
      </c>
      <c r="E5099" s="422" t="s">
        <v>682</v>
      </c>
      <c r="F5099" s="423" t="s">
        <v>683</v>
      </c>
      <c r="G5099" s="423" t="s">
        <v>684</v>
      </c>
      <c r="H5099" s="138">
        <v>0.7</v>
      </c>
      <c r="I5099" s="451">
        <v>0.1</v>
      </c>
      <c r="J5099" s="451"/>
      <c r="K5099" s="444">
        <v>0.1</v>
      </c>
      <c r="L5099" s="444"/>
      <c r="M5099" s="139">
        <v>0.1</v>
      </c>
      <c r="N5099" s="102"/>
      <c r="O5099" s="102"/>
      <c r="P5099" s="102"/>
      <c r="Z5099" s="143"/>
      <c r="AA5099" s="143"/>
      <c r="AB5099" s="143"/>
      <c r="AC5099" s="37"/>
    </row>
    <row r="5100" spans="1:29" ht="14.25" customHeight="1">
      <c r="A5100" s="422"/>
      <c r="B5100" s="422"/>
      <c r="C5100" s="422"/>
      <c r="D5100" s="422"/>
      <c r="E5100" s="422"/>
      <c r="F5100" s="422"/>
      <c r="G5100" s="422"/>
      <c r="H5100" s="445" t="s">
        <v>727</v>
      </c>
      <c r="I5100" s="452" t="s">
        <v>728</v>
      </c>
      <c r="J5100" s="452"/>
      <c r="K5100" s="446" t="s">
        <v>729</v>
      </c>
      <c r="L5100" s="446"/>
      <c r="M5100" s="447" t="s">
        <v>730</v>
      </c>
      <c r="N5100" s="102"/>
      <c r="O5100" s="102"/>
      <c r="P5100" s="102"/>
      <c r="Z5100" s="143"/>
      <c r="AA5100" s="143"/>
      <c r="AB5100" s="143"/>
      <c r="AC5100" s="37"/>
    </row>
    <row r="5101" spans="1:29" ht="67.5" customHeight="1">
      <c r="A5101" s="442" t="s">
        <v>566</v>
      </c>
      <c r="B5101" s="525" t="s">
        <v>1141</v>
      </c>
      <c r="C5101" s="428">
        <v>2</v>
      </c>
      <c r="D5101" s="428">
        <v>2</v>
      </c>
      <c r="E5101" s="474" t="s">
        <v>618</v>
      </c>
      <c r="F5101" s="429">
        <v>11355</v>
      </c>
      <c r="G5101" s="429">
        <v>22710</v>
      </c>
      <c r="H5101" s="445"/>
      <c r="I5101" s="154" t="s">
        <v>816</v>
      </c>
      <c r="J5101" s="154" t="s">
        <v>817</v>
      </c>
      <c r="K5101" s="144" t="s">
        <v>736</v>
      </c>
      <c r="L5101" s="144" t="s">
        <v>737</v>
      </c>
      <c r="M5101" s="447"/>
      <c r="N5101" s="102"/>
      <c r="O5101" s="102"/>
      <c r="P5101" s="102"/>
      <c r="Z5101" s="143"/>
      <c r="AA5101" s="143"/>
      <c r="AB5101" s="143"/>
      <c r="AC5101" s="37"/>
    </row>
    <row r="5102" spans="1:29" ht="39" customHeight="1">
      <c r="A5102" s="442"/>
      <c r="B5102" s="525"/>
      <c r="C5102" s="525"/>
      <c r="D5102" s="525"/>
      <c r="E5102" s="525"/>
      <c r="F5102" s="525"/>
      <c r="G5102" s="525"/>
      <c r="H5102" s="525"/>
      <c r="I5102" s="153">
        <v>0.4</v>
      </c>
      <c r="J5102" s="153">
        <v>0.6</v>
      </c>
      <c r="K5102" s="144">
        <v>0.9</v>
      </c>
      <c r="L5102" s="144">
        <v>0.1</v>
      </c>
      <c r="M5102" s="447"/>
      <c r="N5102" s="102"/>
      <c r="O5102" s="102"/>
      <c r="P5102" s="102"/>
      <c r="Z5102" s="143"/>
      <c r="AA5102" s="143"/>
      <c r="AB5102" s="143"/>
      <c r="AC5102" s="37"/>
    </row>
    <row r="5103" spans="1:29">
      <c r="A5103" s="442"/>
      <c r="B5103" s="432" t="s">
        <v>725</v>
      </c>
      <c r="C5103" s="432"/>
      <c r="D5103" s="432"/>
      <c r="E5103" s="432"/>
      <c r="F5103" s="432"/>
      <c r="G5103" s="432"/>
      <c r="H5103" s="115"/>
      <c r="I5103" s="112"/>
      <c r="J5103" s="112"/>
      <c r="K5103" s="112"/>
      <c r="L5103" s="115"/>
      <c r="M5103" s="115"/>
      <c r="N5103" s="102"/>
      <c r="O5103" s="102"/>
      <c r="P5103" s="102"/>
      <c r="Z5103" s="143"/>
      <c r="AA5103" s="143"/>
      <c r="AB5103" s="143"/>
      <c r="AC5103" s="37"/>
    </row>
    <row r="5104" spans="1:29">
      <c r="A5104" s="442"/>
      <c r="B5104" s="433" t="s">
        <v>726</v>
      </c>
      <c r="C5104" s="433"/>
      <c r="D5104" s="433"/>
      <c r="E5104" s="433"/>
      <c r="F5104" s="433"/>
      <c r="G5104" s="433"/>
      <c r="H5104" s="115"/>
      <c r="I5104" s="112"/>
      <c r="J5104" s="112"/>
      <c r="K5104" s="112"/>
      <c r="L5104" s="115"/>
      <c r="M5104" s="115"/>
      <c r="N5104" s="102"/>
      <c r="O5104" s="102"/>
      <c r="P5104" s="102"/>
      <c r="Z5104" s="143"/>
      <c r="AA5104" s="143"/>
      <c r="AB5104" s="143"/>
      <c r="AC5104" s="37"/>
    </row>
    <row r="5105" spans="1:29">
      <c r="A5105" s="442"/>
      <c r="B5105" s="448" t="s">
        <v>720</v>
      </c>
      <c r="C5105" s="448"/>
      <c r="D5105" s="448"/>
      <c r="E5105" s="448"/>
      <c r="F5105" s="448"/>
      <c r="G5105" s="448"/>
      <c r="H5105" s="152">
        <f t="shared" ref="H5105:M5106" si="335">H5103</f>
        <v>0</v>
      </c>
      <c r="I5105" s="152">
        <f t="shared" si="335"/>
        <v>0</v>
      </c>
      <c r="J5105" s="152">
        <f t="shared" si="335"/>
        <v>0</v>
      </c>
      <c r="K5105" s="152">
        <f t="shared" si="335"/>
        <v>0</v>
      </c>
      <c r="L5105" s="152">
        <f t="shared" si="335"/>
        <v>0</v>
      </c>
      <c r="M5105" s="152">
        <f t="shared" si="335"/>
        <v>0</v>
      </c>
      <c r="N5105" s="102"/>
      <c r="O5105" s="102"/>
      <c r="P5105" s="102"/>
      <c r="Z5105" s="143"/>
      <c r="AA5105" s="143"/>
      <c r="AB5105" s="143"/>
      <c r="AC5105" s="37"/>
    </row>
    <row r="5106" spans="1:29">
      <c r="A5106" s="442"/>
      <c r="B5106" s="439" t="s">
        <v>695</v>
      </c>
      <c r="C5106" s="439"/>
      <c r="D5106" s="439"/>
      <c r="E5106" s="439"/>
      <c r="F5106" s="439"/>
      <c r="G5106" s="439"/>
      <c r="H5106" s="117">
        <f t="shared" si="335"/>
        <v>0</v>
      </c>
      <c r="I5106" s="117">
        <f t="shared" si="335"/>
        <v>0</v>
      </c>
      <c r="J5106" s="117">
        <f t="shared" si="335"/>
        <v>0</v>
      </c>
      <c r="K5106" s="117">
        <f t="shared" si="335"/>
        <v>0</v>
      </c>
      <c r="L5106" s="117">
        <f t="shared" si="335"/>
        <v>0</v>
      </c>
      <c r="M5106" s="117">
        <f t="shared" si="335"/>
        <v>0</v>
      </c>
      <c r="N5106" s="102"/>
      <c r="O5106" s="102"/>
      <c r="P5106" s="102"/>
      <c r="Q5106" s="141"/>
      <c r="Z5106" s="143"/>
      <c r="AA5106" s="143"/>
      <c r="AB5106" s="143"/>
      <c r="AC5106" s="37"/>
    </row>
    <row r="5107" spans="1:29">
      <c r="A5107" s="442"/>
      <c r="B5107" s="449" t="s">
        <v>746</v>
      </c>
      <c r="C5107" s="449"/>
      <c r="D5107" s="449"/>
      <c r="E5107" s="449"/>
      <c r="F5107" s="449"/>
      <c r="G5107" s="449"/>
      <c r="H5107" s="440">
        <f>H5106</f>
        <v>0</v>
      </c>
      <c r="I5107" s="440"/>
      <c r="J5107" s="440"/>
      <c r="K5107" s="440"/>
      <c r="L5107" s="440"/>
      <c r="M5107" s="440"/>
      <c r="N5107" s="102"/>
      <c r="O5107" s="102"/>
      <c r="P5107" s="102"/>
      <c r="Z5107" s="143"/>
      <c r="AA5107" s="143"/>
      <c r="AB5107" s="143"/>
      <c r="AC5107" s="37"/>
    </row>
    <row r="5108" spans="1:29">
      <c r="A5108" s="442"/>
      <c r="B5108" s="449" t="s">
        <v>747</v>
      </c>
      <c r="C5108" s="449"/>
      <c r="D5108" s="449"/>
      <c r="E5108" s="449"/>
      <c r="F5108" s="449"/>
      <c r="G5108" s="449"/>
      <c r="H5108" s="475">
        <f>SUM(I5106:M5106)</f>
        <v>0</v>
      </c>
      <c r="I5108" s="475"/>
      <c r="J5108" s="475"/>
      <c r="K5108" s="475"/>
      <c r="L5108" s="475"/>
      <c r="M5108" s="475"/>
      <c r="N5108" s="102"/>
      <c r="O5108" s="102"/>
      <c r="P5108" s="102"/>
      <c r="Z5108" s="143"/>
      <c r="AA5108" s="143"/>
      <c r="AB5108" s="143"/>
      <c r="AC5108" s="37"/>
    </row>
    <row r="5109" spans="1:29">
      <c r="A5109" s="442"/>
      <c r="B5109" s="449" t="s">
        <v>748</v>
      </c>
      <c r="C5109" s="449"/>
      <c r="D5109" s="449"/>
      <c r="E5109" s="449"/>
      <c r="F5109" s="449"/>
      <c r="G5109" s="449"/>
      <c r="H5109" s="475">
        <f>SUM(N5105:O5105)</f>
        <v>0</v>
      </c>
      <c r="I5109" s="475"/>
      <c r="J5109" s="475"/>
      <c r="K5109" s="475"/>
      <c r="L5109" s="475"/>
      <c r="M5109" s="475"/>
      <c r="N5109" s="102"/>
      <c r="O5109" s="102"/>
      <c r="P5109" s="102"/>
      <c r="Z5109" s="143"/>
      <c r="AA5109" s="143"/>
      <c r="AB5109" s="143"/>
      <c r="AC5109" s="37"/>
    </row>
    <row r="5110" spans="1:29">
      <c r="A5110" s="442"/>
      <c r="B5110" s="439" t="s">
        <v>721</v>
      </c>
      <c r="C5110" s="439"/>
      <c r="D5110" s="439"/>
      <c r="E5110" s="439"/>
      <c r="F5110" s="439"/>
      <c r="G5110" s="439"/>
      <c r="H5110" s="475">
        <f>SUM(H5107:O5109)</f>
        <v>0</v>
      </c>
      <c r="I5110" s="475"/>
      <c r="J5110" s="475"/>
      <c r="K5110" s="475"/>
      <c r="L5110" s="475"/>
      <c r="M5110" s="475"/>
      <c r="N5110" s="102"/>
      <c r="O5110" s="102"/>
      <c r="P5110" s="102"/>
      <c r="Z5110" s="143"/>
      <c r="AA5110" s="143"/>
      <c r="AB5110" s="143"/>
      <c r="AC5110" s="37"/>
    </row>
    <row r="5111" spans="1:29">
      <c r="A5111" s="442"/>
      <c r="B5111" s="450" t="s">
        <v>749</v>
      </c>
      <c r="C5111" s="450"/>
      <c r="D5111" s="450"/>
      <c r="E5111" s="450"/>
      <c r="F5111" s="450"/>
      <c r="G5111" s="450"/>
      <c r="H5111" s="443">
        <f>H5110/G5101</f>
        <v>0</v>
      </c>
      <c r="I5111" s="443"/>
      <c r="J5111" s="443"/>
      <c r="K5111" s="443"/>
      <c r="L5111" s="443"/>
      <c r="M5111" s="443"/>
      <c r="N5111" s="102"/>
      <c r="O5111" s="102"/>
      <c r="P5111" s="102"/>
      <c r="Z5111" s="143"/>
      <c r="AA5111" s="143"/>
      <c r="AB5111" s="143"/>
      <c r="AC5111" s="37"/>
    </row>
    <row r="5112" spans="1:29" s="129" customFormat="1">
      <c r="A5112" s="121"/>
      <c r="B5112" s="121"/>
      <c r="C5112" s="121"/>
      <c r="D5112" s="121"/>
      <c r="E5112" s="121"/>
      <c r="F5112" s="122"/>
      <c r="G5112" s="122"/>
      <c r="H5112" s="123"/>
      <c r="I5112" s="124"/>
      <c r="J5112" s="124"/>
      <c r="K5112" s="124"/>
      <c r="L5112" s="125"/>
      <c r="M5112" s="125"/>
      <c r="N5112" s="127"/>
      <c r="O5112" s="127"/>
      <c r="P5112" s="127"/>
      <c r="Q5112" s="127"/>
      <c r="R5112" s="127"/>
      <c r="S5112" s="127"/>
      <c r="T5112" s="127"/>
      <c r="U5112" s="127"/>
      <c r="V5112" s="127"/>
      <c r="W5112" s="127"/>
      <c r="X5112" s="127"/>
      <c r="Y5112" s="127"/>
      <c r="Z5112" s="143"/>
      <c r="AA5112" s="143"/>
      <c r="AB5112" s="143"/>
      <c r="AC5112" s="37"/>
    </row>
    <row r="5113" spans="1:29" ht="15" customHeight="1">
      <c r="A5113" s="422" t="s">
        <v>678</v>
      </c>
      <c r="B5113" s="422" t="s">
        <v>679</v>
      </c>
      <c r="C5113" s="422" t="s">
        <v>680</v>
      </c>
      <c r="D5113" s="422" t="s">
        <v>681</v>
      </c>
      <c r="E5113" s="422" t="s">
        <v>682</v>
      </c>
      <c r="F5113" s="423" t="s">
        <v>683</v>
      </c>
      <c r="G5113" s="423" t="s">
        <v>684</v>
      </c>
      <c r="H5113" s="138">
        <v>0.55000000000000004</v>
      </c>
      <c r="I5113" s="472">
        <v>0.25</v>
      </c>
      <c r="J5113" s="472"/>
      <c r="K5113" s="472"/>
      <c r="L5113" s="472"/>
      <c r="M5113" s="472"/>
      <c r="N5113" s="444">
        <v>0.1</v>
      </c>
      <c r="O5113" s="444"/>
      <c r="P5113" s="139">
        <v>0.1</v>
      </c>
      <c r="Z5113" s="143"/>
      <c r="AA5113" s="143"/>
      <c r="AB5113" s="143"/>
      <c r="AC5113" s="37"/>
    </row>
    <row r="5114" spans="1:29" ht="14.25" customHeight="1">
      <c r="A5114" s="422"/>
      <c r="B5114" s="422"/>
      <c r="C5114" s="422"/>
      <c r="D5114" s="422"/>
      <c r="E5114" s="422"/>
      <c r="F5114" s="422"/>
      <c r="G5114" s="422"/>
      <c r="H5114" s="445" t="s">
        <v>727</v>
      </c>
      <c r="I5114" s="452" t="s">
        <v>728</v>
      </c>
      <c r="J5114" s="452"/>
      <c r="K5114" s="452"/>
      <c r="L5114" s="452"/>
      <c r="M5114" s="452"/>
      <c r="N5114" s="446" t="s">
        <v>729</v>
      </c>
      <c r="O5114" s="446"/>
      <c r="P5114" s="447" t="s">
        <v>730</v>
      </c>
      <c r="Z5114" s="143"/>
      <c r="AA5114" s="143"/>
      <c r="AB5114" s="143"/>
      <c r="AC5114" s="37"/>
    </row>
    <row r="5115" spans="1:29" ht="83.25" customHeight="1">
      <c r="A5115" s="442" t="s">
        <v>1142</v>
      </c>
      <c r="B5115" s="427" t="s">
        <v>786</v>
      </c>
      <c r="C5115" s="428">
        <v>0</v>
      </c>
      <c r="D5115" s="428">
        <v>2</v>
      </c>
      <c r="E5115" s="427" t="s">
        <v>618</v>
      </c>
      <c r="F5115" s="429">
        <v>2900</v>
      </c>
      <c r="G5115" s="429">
        <f>D5115*F5115</f>
        <v>5800</v>
      </c>
      <c r="H5115" s="445"/>
      <c r="I5115" s="154" t="s">
        <v>784</v>
      </c>
      <c r="J5115" s="154" t="s">
        <v>733</v>
      </c>
      <c r="K5115" s="154" t="s">
        <v>756</v>
      </c>
      <c r="L5115" s="154" t="s">
        <v>757</v>
      </c>
      <c r="M5115" s="153" t="s">
        <v>735</v>
      </c>
      <c r="N5115" s="146" t="s">
        <v>736</v>
      </c>
      <c r="O5115" s="146" t="s">
        <v>737</v>
      </c>
      <c r="P5115" s="447"/>
      <c r="R5115" s="101"/>
      <c r="S5115" s="101"/>
      <c r="Z5115" s="143"/>
      <c r="AA5115" s="143"/>
      <c r="AB5115" s="143"/>
      <c r="AC5115" s="37"/>
    </row>
    <row r="5116" spans="1:29" ht="39" customHeight="1">
      <c r="A5116" s="442"/>
      <c r="B5116" s="427"/>
      <c r="C5116" s="427"/>
      <c r="D5116" s="427"/>
      <c r="E5116" s="427"/>
      <c r="F5116" s="427"/>
      <c r="G5116" s="427"/>
      <c r="H5116" s="427"/>
      <c r="I5116" s="153">
        <v>0.5</v>
      </c>
      <c r="J5116" s="153">
        <v>0.2</v>
      </c>
      <c r="K5116" s="153">
        <v>0.1</v>
      </c>
      <c r="L5116" s="153">
        <v>0.1</v>
      </c>
      <c r="M5116" s="153">
        <v>0.1</v>
      </c>
      <c r="N5116" s="144">
        <v>0.9</v>
      </c>
      <c r="O5116" s="144">
        <v>0.1</v>
      </c>
      <c r="P5116" s="447"/>
      <c r="Z5116" s="143"/>
      <c r="AA5116" s="143"/>
      <c r="AB5116" s="143"/>
      <c r="AC5116" s="37"/>
    </row>
    <row r="5117" spans="1:29">
      <c r="A5117" s="442"/>
      <c r="B5117" s="432" t="s">
        <v>710</v>
      </c>
      <c r="C5117" s="432"/>
      <c r="D5117" s="432"/>
      <c r="E5117" s="432"/>
      <c r="F5117" s="432"/>
      <c r="G5117" s="432"/>
      <c r="H5117" s="149"/>
      <c r="I5117" s="149"/>
      <c r="J5117" s="149"/>
      <c r="K5117" s="149"/>
      <c r="L5117" s="149"/>
      <c r="M5117" s="149"/>
      <c r="N5117" s="149"/>
      <c r="O5117" s="149"/>
      <c r="P5117" s="149"/>
      <c r="Z5117" s="143"/>
      <c r="AA5117" s="143"/>
      <c r="AB5117" s="143"/>
      <c r="AC5117" s="37"/>
    </row>
    <row r="5118" spans="1:29">
      <c r="A5118" s="442"/>
      <c r="B5118" s="433" t="s">
        <v>711</v>
      </c>
      <c r="C5118" s="433"/>
      <c r="D5118" s="433"/>
      <c r="E5118" s="433"/>
      <c r="F5118" s="433"/>
      <c r="G5118" s="433"/>
      <c r="H5118" s="149"/>
      <c r="I5118" s="149"/>
      <c r="J5118" s="149"/>
      <c r="K5118" s="149"/>
      <c r="L5118" s="149"/>
      <c r="M5118" s="149"/>
      <c r="N5118" s="149"/>
      <c r="O5118" s="149"/>
      <c r="P5118" s="149"/>
      <c r="Z5118" s="143"/>
      <c r="AA5118" s="143"/>
      <c r="AB5118" s="143"/>
      <c r="AC5118" s="37"/>
    </row>
    <row r="5119" spans="1:29">
      <c r="A5119" s="442"/>
      <c r="B5119" s="432" t="s">
        <v>740</v>
      </c>
      <c r="C5119" s="432"/>
      <c r="D5119" s="432"/>
      <c r="E5119" s="432"/>
      <c r="F5119" s="432"/>
      <c r="G5119" s="432"/>
      <c r="H5119" s="149"/>
      <c r="I5119" s="149"/>
      <c r="J5119" s="149"/>
      <c r="K5119" s="149"/>
      <c r="L5119" s="149"/>
      <c r="M5119" s="149"/>
      <c r="N5119" s="149"/>
      <c r="O5119" s="149"/>
      <c r="P5119" s="149"/>
      <c r="Z5119" s="143"/>
      <c r="AA5119" s="143"/>
      <c r="AB5119" s="143"/>
      <c r="AC5119" s="37"/>
    </row>
    <row r="5120" spans="1:29">
      <c r="A5120" s="442"/>
      <c r="B5120" s="433" t="s">
        <v>741</v>
      </c>
      <c r="C5120" s="433"/>
      <c r="D5120" s="433"/>
      <c r="E5120" s="433"/>
      <c r="F5120" s="433"/>
      <c r="G5120" s="433"/>
      <c r="H5120" s="149"/>
      <c r="I5120" s="149"/>
      <c r="J5120" s="149"/>
      <c r="K5120" s="149"/>
      <c r="L5120" s="166"/>
      <c r="M5120" s="149"/>
      <c r="N5120" s="149"/>
      <c r="O5120" s="149"/>
      <c r="P5120" s="149"/>
      <c r="Z5120" s="143"/>
      <c r="AA5120" s="143"/>
      <c r="AB5120" s="143"/>
      <c r="AC5120" s="37"/>
    </row>
    <row r="5121" spans="1:29">
      <c r="A5121" s="442"/>
      <c r="B5121" s="432"/>
      <c r="C5121" s="432"/>
      <c r="D5121" s="432"/>
      <c r="E5121" s="432"/>
      <c r="F5121" s="432"/>
      <c r="G5121" s="432"/>
      <c r="H5121" s="149"/>
      <c r="I5121" s="149"/>
      <c r="J5121" s="149"/>
      <c r="K5121" s="149"/>
      <c r="L5121" s="149"/>
      <c r="M5121" s="149"/>
      <c r="N5121" s="149"/>
      <c r="O5121" s="149"/>
      <c r="P5121" s="149"/>
      <c r="Z5121" s="143"/>
      <c r="AA5121" s="143"/>
      <c r="AB5121" s="143"/>
      <c r="AC5121" s="37"/>
    </row>
    <row r="5122" spans="1:29">
      <c r="A5122" s="442"/>
      <c r="B5122" s="433"/>
      <c r="C5122" s="433"/>
      <c r="D5122" s="433"/>
      <c r="E5122" s="433"/>
      <c r="F5122" s="433"/>
      <c r="G5122" s="433"/>
      <c r="H5122" s="149"/>
      <c r="I5122" s="149"/>
      <c r="J5122" s="149"/>
      <c r="K5122" s="149"/>
      <c r="L5122" s="149"/>
      <c r="M5122" s="149"/>
      <c r="N5122" s="149"/>
      <c r="O5122" s="149"/>
      <c r="P5122" s="149"/>
      <c r="Z5122" s="143"/>
      <c r="AA5122" s="143"/>
      <c r="AB5122" s="143"/>
      <c r="AC5122" s="37"/>
    </row>
    <row r="5123" spans="1:29">
      <c r="A5123" s="442"/>
      <c r="B5123" s="432"/>
      <c r="C5123" s="432"/>
      <c r="D5123" s="432"/>
      <c r="E5123" s="432"/>
      <c r="F5123" s="432"/>
      <c r="G5123" s="432"/>
      <c r="H5123" s="149"/>
      <c r="I5123" s="149"/>
      <c r="J5123" s="149"/>
      <c r="K5123" s="149"/>
      <c r="L5123" s="149"/>
      <c r="M5123" s="149"/>
      <c r="N5123" s="149"/>
      <c r="O5123" s="149"/>
      <c r="P5123" s="149"/>
      <c r="Z5123" s="143"/>
      <c r="AA5123" s="143"/>
      <c r="AB5123" s="143"/>
      <c r="AC5123" s="37"/>
    </row>
    <row r="5124" spans="1:29">
      <c r="A5124" s="442"/>
      <c r="B5124" s="433"/>
      <c r="C5124" s="433"/>
      <c r="D5124" s="433"/>
      <c r="E5124" s="433"/>
      <c r="F5124" s="433"/>
      <c r="G5124" s="433"/>
      <c r="H5124" s="149"/>
      <c r="I5124" s="149"/>
      <c r="J5124" s="149"/>
      <c r="K5124" s="149"/>
      <c r="L5124" s="149"/>
      <c r="M5124" s="149"/>
      <c r="N5124" s="149"/>
      <c r="O5124" s="149"/>
      <c r="P5124" s="149"/>
      <c r="Z5124" s="143"/>
      <c r="AA5124" s="143"/>
      <c r="AB5124" s="143"/>
      <c r="AC5124" s="37"/>
    </row>
    <row r="5125" spans="1:29">
      <c r="A5125" s="442"/>
      <c r="B5125" s="432"/>
      <c r="C5125" s="432"/>
      <c r="D5125" s="432"/>
      <c r="E5125" s="432"/>
      <c r="F5125" s="432"/>
      <c r="G5125" s="432"/>
      <c r="H5125" s="149"/>
      <c r="I5125" s="149"/>
      <c r="J5125" s="149"/>
      <c r="K5125" s="149"/>
      <c r="L5125" s="149"/>
      <c r="M5125" s="149"/>
      <c r="N5125" s="149"/>
      <c r="O5125" s="149"/>
      <c r="P5125" s="149"/>
      <c r="Z5125" s="143"/>
      <c r="AA5125" s="143"/>
      <c r="AB5125" s="143"/>
      <c r="AC5125" s="37"/>
    </row>
    <row r="5126" spans="1:29">
      <c r="A5126" s="442"/>
      <c r="B5126" s="433"/>
      <c r="C5126" s="433"/>
      <c r="D5126" s="433"/>
      <c r="E5126" s="433"/>
      <c r="F5126" s="433"/>
      <c r="G5126" s="433"/>
      <c r="H5126" s="149"/>
      <c r="I5126" s="149"/>
      <c r="J5126" s="149"/>
      <c r="K5126" s="149"/>
      <c r="L5126" s="149"/>
      <c r="M5126" s="149"/>
      <c r="N5126" s="149"/>
      <c r="O5126" s="149"/>
      <c r="P5126" s="149"/>
      <c r="Z5126" s="143"/>
      <c r="AA5126" s="143"/>
      <c r="AB5126" s="143"/>
      <c r="AC5126" s="37"/>
    </row>
    <row r="5127" spans="1:29">
      <c r="A5127" s="442"/>
      <c r="B5127" s="448" t="s">
        <v>720</v>
      </c>
      <c r="C5127" s="448"/>
      <c r="D5127" s="448"/>
      <c r="E5127" s="448"/>
      <c r="F5127" s="448"/>
      <c r="G5127" s="448"/>
      <c r="H5127" s="152">
        <f t="shared" ref="H5127:P5127" si="336">H5117+H5119+H5121+H5123+H5125</f>
        <v>0</v>
      </c>
      <c r="I5127" s="152">
        <f t="shared" si="336"/>
        <v>0</v>
      </c>
      <c r="J5127" s="152">
        <f t="shared" si="336"/>
        <v>0</v>
      </c>
      <c r="K5127" s="152">
        <f t="shared" si="336"/>
        <v>0</v>
      </c>
      <c r="L5127" s="152">
        <f t="shared" si="336"/>
        <v>0</v>
      </c>
      <c r="M5127" s="152">
        <f t="shared" si="336"/>
        <v>0</v>
      </c>
      <c r="N5127" s="152">
        <f t="shared" si="336"/>
        <v>0</v>
      </c>
      <c r="O5127" s="152">
        <f t="shared" si="336"/>
        <v>0</v>
      </c>
      <c r="P5127" s="152">
        <f t="shared" si="336"/>
        <v>0</v>
      </c>
      <c r="Z5127" s="143"/>
      <c r="AA5127" s="143"/>
      <c r="AB5127" s="143"/>
      <c r="AC5127" s="37"/>
    </row>
    <row r="5128" spans="1:29">
      <c r="A5128" s="442"/>
      <c r="B5128" s="439" t="s">
        <v>695</v>
      </c>
      <c r="C5128" s="439"/>
      <c r="D5128" s="439"/>
      <c r="E5128" s="439"/>
      <c r="F5128" s="439"/>
      <c r="G5128" s="439"/>
      <c r="H5128" s="117">
        <f t="shared" ref="H5128:P5128" si="337">H5118+H5120+H5122+H5124+H5126</f>
        <v>0</v>
      </c>
      <c r="I5128" s="117">
        <f t="shared" si="337"/>
        <v>0</v>
      </c>
      <c r="J5128" s="117">
        <f t="shared" si="337"/>
        <v>0</v>
      </c>
      <c r="K5128" s="117">
        <f t="shared" si="337"/>
        <v>0</v>
      </c>
      <c r="L5128" s="117">
        <f t="shared" si="337"/>
        <v>0</v>
      </c>
      <c r="M5128" s="117">
        <f t="shared" si="337"/>
        <v>0</v>
      </c>
      <c r="N5128" s="117">
        <f t="shared" si="337"/>
        <v>0</v>
      </c>
      <c r="O5128" s="117">
        <f t="shared" si="337"/>
        <v>0</v>
      </c>
      <c r="P5128" s="117">
        <f t="shared" si="337"/>
        <v>0</v>
      </c>
      <c r="U5128" s="141"/>
      <c r="Z5128" s="143"/>
      <c r="AA5128" s="143"/>
      <c r="AB5128" s="143"/>
      <c r="AC5128" s="37"/>
    </row>
    <row r="5129" spans="1:29">
      <c r="A5129" s="442"/>
      <c r="B5129" s="449" t="s">
        <v>746</v>
      </c>
      <c r="C5129" s="449"/>
      <c r="D5129" s="449"/>
      <c r="E5129" s="449"/>
      <c r="F5129" s="449"/>
      <c r="G5129" s="449"/>
      <c r="H5129" s="470">
        <f>H5128</f>
        <v>0</v>
      </c>
      <c r="I5129" s="470"/>
      <c r="J5129" s="470"/>
      <c r="K5129" s="470"/>
      <c r="L5129" s="470"/>
      <c r="M5129" s="470"/>
      <c r="N5129" s="470"/>
      <c r="O5129" s="470"/>
      <c r="P5129" s="470"/>
      <c r="Z5129" s="143"/>
      <c r="AA5129" s="143"/>
      <c r="AB5129" s="143"/>
      <c r="AC5129" s="37"/>
    </row>
    <row r="5130" spans="1:29">
      <c r="A5130" s="442"/>
      <c r="B5130" s="449" t="s">
        <v>747</v>
      </c>
      <c r="C5130" s="449"/>
      <c r="D5130" s="449"/>
      <c r="E5130" s="449"/>
      <c r="F5130" s="449"/>
      <c r="G5130" s="449"/>
      <c r="H5130" s="470">
        <f>SUM(I5128:M5128)</f>
        <v>0</v>
      </c>
      <c r="I5130" s="470"/>
      <c r="J5130" s="470"/>
      <c r="K5130" s="470"/>
      <c r="L5130" s="470"/>
      <c r="M5130" s="470"/>
      <c r="N5130" s="470"/>
      <c r="O5130" s="470"/>
      <c r="P5130" s="470"/>
      <c r="Z5130" s="143"/>
      <c r="AA5130" s="143"/>
      <c r="AB5130" s="143"/>
      <c r="AC5130" s="37"/>
    </row>
    <row r="5131" spans="1:29">
      <c r="A5131" s="442"/>
      <c r="B5131" s="449" t="s">
        <v>748</v>
      </c>
      <c r="C5131" s="449"/>
      <c r="D5131" s="449"/>
      <c r="E5131" s="449"/>
      <c r="F5131" s="449"/>
      <c r="G5131" s="449"/>
      <c r="H5131" s="470">
        <f>SUM(N5127:P5127)</f>
        <v>0</v>
      </c>
      <c r="I5131" s="470"/>
      <c r="J5131" s="470"/>
      <c r="K5131" s="470"/>
      <c r="L5131" s="470"/>
      <c r="M5131" s="470"/>
      <c r="N5131" s="470"/>
      <c r="O5131" s="470"/>
      <c r="P5131" s="470"/>
      <c r="Z5131" s="143"/>
      <c r="AA5131" s="143"/>
      <c r="AB5131" s="143"/>
      <c r="AC5131" s="37"/>
    </row>
    <row r="5132" spans="1:29">
      <c r="A5132" s="442"/>
      <c r="B5132" s="439" t="s">
        <v>721</v>
      </c>
      <c r="C5132" s="439"/>
      <c r="D5132" s="439"/>
      <c r="E5132" s="439"/>
      <c r="F5132" s="439"/>
      <c r="G5132" s="439"/>
      <c r="H5132" s="470">
        <f>SUM(H5129:P5131)</f>
        <v>0</v>
      </c>
      <c r="I5132" s="470"/>
      <c r="J5132" s="470"/>
      <c r="K5132" s="470"/>
      <c r="L5132" s="470"/>
      <c r="M5132" s="470"/>
      <c r="N5132" s="470"/>
      <c r="O5132" s="470"/>
      <c r="P5132" s="470"/>
      <c r="Z5132" s="143"/>
      <c r="AA5132" s="143"/>
      <c r="AB5132" s="143"/>
      <c r="AC5132" s="37"/>
    </row>
    <row r="5133" spans="1:29">
      <c r="A5133" s="442"/>
      <c r="B5133" s="450" t="s">
        <v>749</v>
      </c>
      <c r="C5133" s="450"/>
      <c r="D5133" s="450"/>
      <c r="E5133" s="450"/>
      <c r="F5133" s="450"/>
      <c r="G5133" s="450"/>
      <c r="H5133" s="471">
        <f>H5132/G5115</f>
        <v>0</v>
      </c>
      <c r="I5133" s="471"/>
      <c r="J5133" s="471"/>
      <c r="K5133" s="471"/>
      <c r="L5133" s="471"/>
      <c r="M5133" s="471"/>
      <c r="N5133" s="471"/>
      <c r="O5133" s="471"/>
      <c r="P5133" s="471"/>
      <c r="Z5133" s="143"/>
      <c r="AA5133" s="143"/>
      <c r="AB5133" s="143"/>
      <c r="AC5133" s="37"/>
    </row>
    <row r="5134" spans="1:29">
      <c r="A5134" s="97"/>
      <c r="Z5134" s="143"/>
      <c r="AA5134" s="143"/>
      <c r="AB5134" s="143"/>
      <c r="AC5134" s="37"/>
    </row>
    <row r="5135" spans="1:29" ht="15" customHeight="1">
      <c r="A5135" s="422" t="s">
        <v>678</v>
      </c>
      <c r="B5135" s="422" t="s">
        <v>679</v>
      </c>
      <c r="C5135" s="422" t="s">
        <v>680</v>
      </c>
      <c r="D5135" s="422" t="s">
        <v>681</v>
      </c>
      <c r="E5135" s="422" t="s">
        <v>682</v>
      </c>
      <c r="F5135" s="423" t="s">
        <v>683</v>
      </c>
      <c r="G5135" s="423" t="s">
        <v>684</v>
      </c>
      <c r="H5135" s="138">
        <v>0.55000000000000004</v>
      </c>
      <c r="I5135" s="451">
        <v>0.25</v>
      </c>
      <c r="J5135" s="451"/>
      <c r="K5135" s="451"/>
      <c r="L5135" s="451"/>
      <c r="M5135" s="451"/>
      <c r="N5135" s="451"/>
      <c r="O5135" s="444">
        <v>0.1</v>
      </c>
      <c r="P5135" s="444"/>
      <c r="Q5135" s="139">
        <v>0.1</v>
      </c>
      <c r="Z5135" s="143"/>
      <c r="AA5135" s="143"/>
      <c r="AB5135" s="143"/>
      <c r="AC5135" s="37"/>
    </row>
    <row r="5136" spans="1:29" ht="14.25" customHeight="1">
      <c r="A5136" s="422"/>
      <c r="B5136" s="422"/>
      <c r="C5136" s="422"/>
      <c r="D5136" s="422"/>
      <c r="E5136" s="422"/>
      <c r="F5136" s="422"/>
      <c r="G5136" s="422"/>
      <c r="H5136" s="445" t="s">
        <v>727</v>
      </c>
      <c r="I5136" s="451" t="s">
        <v>728</v>
      </c>
      <c r="J5136" s="451"/>
      <c r="K5136" s="451"/>
      <c r="L5136" s="451"/>
      <c r="M5136" s="451"/>
      <c r="N5136" s="451"/>
      <c r="O5136" s="446" t="s">
        <v>729</v>
      </c>
      <c r="P5136" s="446"/>
      <c r="Q5136" s="447" t="s">
        <v>730</v>
      </c>
      <c r="Z5136" s="143"/>
      <c r="AA5136" s="143"/>
      <c r="AB5136" s="143"/>
      <c r="AC5136" s="37"/>
    </row>
    <row r="5137" spans="1:29" ht="67.5" customHeight="1">
      <c r="A5137" s="442" t="s">
        <v>1143</v>
      </c>
      <c r="B5137" s="526" t="s">
        <v>1131</v>
      </c>
      <c r="C5137" s="428">
        <v>0</v>
      </c>
      <c r="D5137" s="428">
        <v>1</v>
      </c>
      <c r="E5137" s="474" t="s">
        <v>618</v>
      </c>
      <c r="F5137" s="429">
        <v>39500</v>
      </c>
      <c r="G5137" s="429">
        <f>D5137*F5137</f>
        <v>39500</v>
      </c>
      <c r="H5137" s="445"/>
      <c r="I5137" s="154" t="s">
        <v>809</v>
      </c>
      <c r="J5137" s="154" t="s">
        <v>1132</v>
      </c>
      <c r="K5137" s="154" t="s">
        <v>903</v>
      </c>
      <c r="L5137" s="154" t="s">
        <v>784</v>
      </c>
      <c r="M5137" s="154" t="s">
        <v>797</v>
      </c>
      <c r="N5137" s="154" t="s">
        <v>1133</v>
      </c>
      <c r="O5137" s="144" t="s">
        <v>736</v>
      </c>
      <c r="P5137" s="144" t="s">
        <v>737</v>
      </c>
      <c r="Q5137" s="447"/>
      <c r="Z5137" s="143"/>
      <c r="AA5137" s="143"/>
      <c r="AB5137" s="143"/>
      <c r="AC5137" s="37"/>
    </row>
    <row r="5138" spans="1:29" ht="39" customHeight="1">
      <c r="A5138" s="442"/>
      <c r="B5138" s="526"/>
      <c r="C5138" s="526"/>
      <c r="D5138" s="526"/>
      <c r="E5138" s="526"/>
      <c r="F5138" s="526"/>
      <c r="G5138" s="526"/>
      <c r="H5138" s="526"/>
      <c r="I5138" s="153">
        <v>0.1</v>
      </c>
      <c r="J5138" s="153">
        <v>0.2</v>
      </c>
      <c r="K5138" s="153">
        <v>0.1</v>
      </c>
      <c r="L5138" s="153">
        <v>0.4</v>
      </c>
      <c r="M5138" s="153">
        <v>0.1</v>
      </c>
      <c r="N5138" s="153">
        <v>0.1</v>
      </c>
      <c r="O5138" s="144">
        <v>0.9</v>
      </c>
      <c r="P5138" s="144">
        <v>0.1</v>
      </c>
      <c r="Q5138" s="447"/>
      <c r="Z5138" s="143"/>
      <c r="AA5138" s="143"/>
      <c r="AB5138" s="143"/>
      <c r="AC5138" s="37"/>
    </row>
    <row r="5139" spans="1:29">
      <c r="A5139" s="442"/>
      <c r="B5139" s="432" t="s">
        <v>725</v>
      </c>
      <c r="C5139" s="432"/>
      <c r="D5139" s="432"/>
      <c r="E5139" s="432"/>
      <c r="F5139" s="432"/>
      <c r="G5139" s="432"/>
      <c r="H5139" s="115"/>
      <c r="I5139" s="112"/>
      <c r="J5139" s="112"/>
      <c r="K5139" s="112"/>
      <c r="L5139" s="223"/>
      <c r="M5139" s="223"/>
      <c r="N5139" s="223"/>
      <c r="O5139" s="112"/>
      <c r="P5139" s="115"/>
      <c r="Q5139" s="115"/>
      <c r="Z5139" s="143"/>
      <c r="AA5139" s="143"/>
      <c r="AB5139" s="143"/>
      <c r="AC5139" s="37"/>
    </row>
    <row r="5140" spans="1:29">
      <c r="A5140" s="442"/>
      <c r="B5140" s="433" t="s">
        <v>726</v>
      </c>
      <c r="C5140" s="433"/>
      <c r="D5140" s="433"/>
      <c r="E5140" s="433"/>
      <c r="F5140" s="433"/>
      <c r="G5140" s="433"/>
      <c r="H5140" s="115"/>
      <c r="I5140" s="112"/>
      <c r="J5140" s="112"/>
      <c r="K5140" s="112"/>
      <c r="L5140" s="223"/>
      <c r="M5140" s="223"/>
      <c r="N5140" s="223"/>
      <c r="O5140" s="112"/>
      <c r="P5140" s="115"/>
      <c r="Q5140" s="115"/>
      <c r="Z5140" s="143"/>
      <c r="AA5140" s="143"/>
      <c r="AB5140" s="143"/>
      <c r="AC5140" s="37"/>
    </row>
    <row r="5141" spans="1:29">
      <c r="A5141" s="442"/>
      <c r="B5141" s="438" t="s">
        <v>720</v>
      </c>
      <c r="C5141" s="438"/>
      <c r="D5141" s="438"/>
      <c r="E5141" s="438"/>
      <c r="F5141" s="438"/>
      <c r="G5141" s="438"/>
      <c r="H5141" s="152">
        <f t="shared" ref="H5141:Q5141" si="338">H5139</f>
        <v>0</v>
      </c>
      <c r="I5141" s="152">
        <f t="shared" si="338"/>
        <v>0</v>
      </c>
      <c r="J5141" s="152">
        <f t="shared" si="338"/>
        <v>0</v>
      </c>
      <c r="K5141" s="152">
        <f t="shared" si="338"/>
        <v>0</v>
      </c>
      <c r="L5141" s="152">
        <f t="shared" si="338"/>
        <v>0</v>
      </c>
      <c r="M5141" s="152">
        <f t="shared" si="338"/>
        <v>0</v>
      </c>
      <c r="N5141" s="152">
        <f t="shared" si="338"/>
        <v>0</v>
      </c>
      <c r="O5141" s="152">
        <f t="shared" si="338"/>
        <v>0</v>
      </c>
      <c r="P5141" s="152">
        <f t="shared" si="338"/>
        <v>0</v>
      </c>
      <c r="Q5141" s="152">
        <f t="shared" si="338"/>
        <v>0</v>
      </c>
      <c r="Z5141" s="143"/>
      <c r="AA5141" s="143"/>
      <c r="AB5141" s="143"/>
      <c r="AC5141" s="37"/>
    </row>
    <row r="5142" spans="1:29">
      <c r="A5142" s="442"/>
      <c r="B5142" s="434" t="s">
        <v>695</v>
      </c>
      <c r="C5142" s="434"/>
      <c r="D5142" s="434"/>
      <c r="E5142" s="434"/>
      <c r="F5142" s="434"/>
      <c r="G5142" s="434"/>
      <c r="H5142" s="117">
        <f t="shared" ref="H5142:Q5142" si="339">H5140</f>
        <v>0</v>
      </c>
      <c r="I5142" s="117">
        <f t="shared" si="339"/>
        <v>0</v>
      </c>
      <c r="J5142" s="117">
        <f t="shared" si="339"/>
        <v>0</v>
      </c>
      <c r="K5142" s="117">
        <f t="shared" si="339"/>
        <v>0</v>
      </c>
      <c r="L5142" s="117">
        <f t="shared" si="339"/>
        <v>0</v>
      </c>
      <c r="M5142" s="117">
        <f t="shared" si="339"/>
        <v>0</v>
      </c>
      <c r="N5142" s="117">
        <f t="shared" si="339"/>
        <v>0</v>
      </c>
      <c r="O5142" s="117">
        <f t="shared" si="339"/>
        <v>0</v>
      </c>
      <c r="P5142" s="117">
        <f t="shared" si="339"/>
        <v>0</v>
      </c>
      <c r="Q5142" s="117">
        <f t="shared" si="339"/>
        <v>0</v>
      </c>
      <c r="U5142" s="141"/>
      <c r="Z5142" s="143"/>
      <c r="AA5142" s="143"/>
      <c r="AB5142" s="143"/>
      <c r="AC5142" s="37"/>
    </row>
    <row r="5143" spans="1:29">
      <c r="A5143" s="442"/>
      <c r="B5143" s="523" t="s">
        <v>746</v>
      </c>
      <c r="C5143" s="523"/>
      <c r="D5143" s="523"/>
      <c r="E5143" s="523"/>
      <c r="F5143" s="523"/>
      <c r="G5143" s="523"/>
      <c r="H5143" s="470">
        <f>H5142</f>
        <v>0</v>
      </c>
      <c r="I5143" s="470"/>
      <c r="J5143" s="470"/>
      <c r="K5143" s="470"/>
      <c r="L5143" s="470"/>
      <c r="M5143" s="470"/>
      <c r="N5143" s="470"/>
      <c r="O5143" s="470"/>
      <c r="P5143" s="470"/>
      <c r="Q5143" s="470"/>
      <c r="Z5143" s="143"/>
      <c r="AA5143" s="143"/>
      <c r="AB5143" s="143"/>
      <c r="AC5143" s="37"/>
    </row>
    <row r="5144" spans="1:29">
      <c r="A5144" s="442"/>
      <c r="B5144" s="523" t="s">
        <v>747</v>
      </c>
      <c r="C5144" s="523"/>
      <c r="D5144" s="523"/>
      <c r="E5144" s="523"/>
      <c r="F5144" s="523"/>
      <c r="G5144" s="523"/>
      <c r="H5144" s="470">
        <f>SUM(I5142:M5142)</f>
        <v>0</v>
      </c>
      <c r="I5144" s="470"/>
      <c r="J5144" s="470"/>
      <c r="K5144" s="470"/>
      <c r="L5144" s="470"/>
      <c r="M5144" s="470"/>
      <c r="N5144" s="470"/>
      <c r="O5144" s="470"/>
      <c r="P5144" s="470"/>
      <c r="Q5144" s="470"/>
      <c r="Z5144" s="143"/>
      <c r="AA5144" s="143"/>
      <c r="AB5144" s="143"/>
      <c r="AC5144" s="37"/>
    </row>
    <row r="5145" spans="1:29">
      <c r="A5145" s="442"/>
      <c r="B5145" s="523" t="s">
        <v>748</v>
      </c>
      <c r="C5145" s="523"/>
      <c r="D5145" s="523"/>
      <c r="E5145" s="523"/>
      <c r="F5145" s="523"/>
      <c r="G5145" s="523"/>
      <c r="H5145" s="470">
        <f>SUM(N5141:P5141)</f>
        <v>0</v>
      </c>
      <c r="I5145" s="470"/>
      <c r="J5145" s="470"/>
      <c r="K5145" s="470"/>
      <c r="L5145" s="470"/>
      <c r="M5145" s="470"/>
      <c r="N5145" s="470"/>
      <c r="O5145" s="470"/>
      <c r="P5145" s="470"/>
      <c r="Q5145" s="470"/>
      <c r="Z5145" s="143"/>
      <c r="AA5145" s="143"/>
      <c r="AB5145" s="143"/>
      <c r="AC5145" s="37"/>
    </row>
    <row r="5146" spans="1:29">
      <c r="A5146" s="160"/>
      <c r="B5146" s="434" t="s">
        <v>721</v>
      </c>
      <c r="C5146" s="434"/>
      <c r="D5146" s="434"/>
      <c r="E5146" s="434"/>
      <c r="F5146" s="434"/>
      <c r="G5146" s="434"/>
      <c r="H5146" s="470">
        <f>SUM(H5143:Q5145)</f>
        <v>0</v>
      </c>
      <c r="I5146" s="470"/>
      <c r="J5146" s="470"/>
      <c r="K5146" s="470"/>
      <c r="L5146" s="470"/>
      <c r="M5146" s="470"/>
      <c r="N5146" s="470"/>
      <c r="O5146" s="470"/>
      <c r="P5146" s="470"/>
      <c r="Q5146" s="470"/>
      <c r="Z5146" s="143"/>
      <c r="AA5146" s="143"/>
      <c r="AB5146" s="143"/>
      <c r="AC5146" s="37"/>
    </row>
    <row r="5147" spans="1:29">
      <c r="A5147" s="160"/>
      <c r="B5147" s="436" t="s">
        <v>749</v>
      </c>
      <c r="C5147" s="436"/>
      <c r="D5147" s="436"/>
      <c r="E5147" s="436"/>
      <c r="F5147" s="436"/>
      <c r="G5147" s="436"/>
      <c r="H5147" s="471">
        <f>H5146/G5137</f>
        <v>0</v>
      </c>
      <c r="I5147" s="471"/>
      <c r="J5147" s="471"/>
      <c r="K5147" s="471"/>
      <c r="L5147" s="471"/>
      <c r="M5147" s="471"/>
      <c r="N5147" s="471"/>
      <c r="O5147" s="471"/>
      <c r="P5147" s="471"/>
      <c r="Q5147" s="471"/>
      <c r="Z5147" s="143"/>
      <c r="AA5147" s="143"/>
      <c r="AB5147" s="143"/>
      <c r="AC5147" s="37"/>
    </row>
    <row r="5148" spans="1:29">
      <c r="A5148" s="97"/>
      <c r="Z5148" s="143"/>
      <c r="AA5148" s="143"/>
      <c r="AB5148" s="143"/>
      <c r="AC5148" s="37"/>
    </row>
    <row r="5149" spans="1:29" ht="15" customHeight="1">
      <c r="A5149" s="422" t="s">
        <v>678</v>
      </c>
      <c r="B5149" s="422" t="s">
        <v>679</v>
      </c>
      <c r="C5149" s="422" t="s">
        <v>680</v>
      </c>
      <c r="D5149" s="422" t="s">
        <v>681</v>
      </c>
      <c r="E5149" s="422" t="s">
        <v>682</v>
      </c>
      <c r="F5149" s="423" t="s">
        <v>683</v>
      </c>
      <c r="G5149" s="423" t="s">
        <v>684</v>
      </c>
      <c r="H5149" s="138">
        <v>0.55000000000000004</v>
      </c>
      <c r="I5149" s="451">
        <v>0.25</v>
      </c>
      <c r="J5149" s="451"/>
      <c r="K5149" s="451"/>
      <c r="L5149" s="451"/>
      <c r="M5149" s="451"/>
      <c r="N5149" s="444">
        <v>0.1</v>
      </c>
      <c r="O5149" s="444"/>
      <c r="P5149" s="139">
        <v>0.1</v>
      </c>
      <c r="Z5149" s="143"/>
      <c r="AA5149" s="143"/>
      <c r="AB5149" s="143"/>
      <c r="AC5149" s="37"/>
    </row>
    <row r="5150" spans="1:29" ht="14.25" customHeight="1">
      <c r="A5150" s="422"/>
      <c r="B5150" s="422"/>
      <c r="C5150" s="422"/>
      <c r="D5150" s="422"/>
      <c r="E5150" s="422"/>
      <c r="F5150" s="422"/>
      <c r="G5150" s="422"/>
      <c r="H5150" s="445" t="s">
        <v>727</v>
      </c>
      <c r="I5150" s="452" t="s">
        <v>728</v>
      </c>
      <c r="J5150" s="452"/>
      <c r="K5150" s="452"/>
      <c r="L5150" s="452"/>
      <c r="M5150" s="452"/>
      <c r="N5150" s="446" t="s">
        <v>729</v>
      </c>
      <c r="O5150" s="446"/>
      <c r="P5150" s="447" t="s">
        <v>730</v>
      </c>
      <c r="Z5150" s="143"/>
      <c r="AA5150" s="143"/>
      <c r="AB5150" s="143"/>
      <c r="AC5150" s="37"/>
    </row>
    <row r="5151" spans="1:29" ht="67.5" customHeight="1">
      <c r="A5151" s="442" t="s">
        <v>1144</v>
      </c>
      <c r="B5151" s="525" t="s">
        <v>1126</v>
      </c>
      <c r="C5151" s="428">
        <v>0</v>
      </c>
      <c r="D5151" s="428">
        <v>1</v>
      </c>
      <c r="E5151" s="474" t="s">
        <v>618</v>
      </c>
      <c r="F5151" s="429">
        <v>3500</v>
      </c>
      <c r="G5151" s="429">
        <f>D5151*F5151</f>
        <v>3500</v>
      </c>
      <c r="H5151" s="445"/>
      <c r="I5151" s="154" t="s">
        <v>784</v>
      </c>
      <c r="J5151" s="154" t="s">
        <v>733</v>
      </c>
      <c r="K5151" s="154" t="s">
        <v>756</v>
      </c>
      <c r="L5151" s="154" t="s">
        <v>757</v>
      </c>
      <c r="M5151" s="154" t="s">
        <v>735</v>
      </c>
      <c r="N5151" s="144" t="s">
        <v>736</v>
      </c>
      <c r="O5151" s="144" t="s">
        <v>737</v>
      </c>
      <c r="P5151" s="447"/>
      <c r="Z5151" s="143"/>
      <c r="AA5151" s="143"/>
      <c r="AB5151" s="143"/>
      <c r="AC5151" s="37"/>
    </row>
    <row r="5152" spans="1:29" ht="39" customHeight="1">
      <c r="A5152" s="442"/>
      <c r="B5152" s="525"/>
      <c r="C5152" s="525"/>
      <c r="D5152" s="525"/>
      <c r="E5152" s="525"/>
      <c r="F5152" s="525"/>
      <c r="G5152" s="525"/>
      <c r="H5152" s="525"/>
      <c r="I5152" s="153">
        <v>0.5</v>
      </c>
      <c r="J5152" s="153">
        <v>0.2</v>
      </c>
      <c r="K5152" s="153">
        <v>0.1</v>
      </c>
      <c r="L5152" s="153">
        <v>0.1</v>
      </c>
      <c r="M5152" s="153">
        <v>0.1</v>
      </c>
      <c r="N5152" s="144">
        <v>0.9</v>
      </c>
      <c r="O5152" s="144">
        <v>0.1</v>
      </c>
      <c r="P5152" s="447"/>
      <c r="Z5152" s="143"/>
      <c r="AA5152" s="143"/>
      <c r="AB5152" s="143"/>
      <c r="AC5152" s="37"/>
    </row>
    <row r="5153" spans="1:29">
      <c r="A5153" s="442"/>
      <c r="B5153" s="432" t="s">
        <v>725</v>
      </c>
      <c r="C5153" s="432"/>
      <c r="D5153" s="432"/>
      <c r="E5153" s="432"/>
      <c r="F5153" s="432"/>
      <c r="G5153" s="432"/>
      <c r="H5153" s="115"/>
      <c r="I5153" s="112"/>
      <c r="J5153" s="112"/>
      <c r="K5153" s="112"/>
      <c r="L5153" s="223"/>
      <c r="M5153" s="223"/>
      <c r="N5153" s="112"/>
      <c r="O5153" s="115"/>
      <c r="P5153" s="115"/>
      <c r="Z5153" s="143"/>
      <c r="AA5153" s="143"/>
      <c r="AB5153" s="143"/>
      <c r="AC5153" s="37"/>
    </row>
    <row r="5154" spans="1:29">
      <c r="A5154" s="442"/>
      <c r="B5154" s="433" t="s">
        <v>726</v>
      </c>
      <c r="C5154" s="433"/>
      <c r="D5154" s="433"/>
      <c r="E5154" s="433"/>
      <c r="F5154" s="433"/>
      <c r="G5154" s="433"/>
      <c r="H5154" s="115"/>
      <c r="I5154" s="112"/>
      <c r="J5154" s="112"/>
      <c r="K5154" s="112"/>
      <c r="L5154" s="223"/>
      <c r="M5154" s="223"/>
      <c r="N5154" s="112"/>
      <c r="O5154" s="115"/>
      <c r="P5154" s="115"/>
      <c r="Z5154" s="143"/>
      <c r="AA5154" s="143"/>
      <c r="AB5154" s="143"/>
      <c r="AC5154" s="37"/>
    </row>
    <row r="5155" spans="1:29" ht="25.5" customHeight="1">
      <c r="A5155" s="442"/>
      <c r="B5155" s="448" t="s">
        <v>720</v>
      </c>
      <c r="C5155" s="448"/>
      <c r="D5155" s="448"/>
      <c r="E5155" s="448"/>
      <c r="F5155" s="448"/>
      <c r="G5155" s="448"/>
      <c r="H5155" s="152">
        <f t="shared" ref="H5155:P5155" si="340">H5153</f>
        <v>0</v>
      </c>
      <c r="I5155" s="152">
        <f t="shared" si="340"/>
        <v>0</v>
      </c>
      <c r="J5155" s="152">
        <f t="shared" si="340"/>
        <v>0</v>
      </c>
      <c r="K5155" s="152">
        <f t="shared" si="340"/>
        <v>0</v>
      </c>
      <c r="L5155" s="152">
        <f t="shared" si="340"/>
        <v>0</v>
      </c>
      <c r="M5155" s="152">
        <f t="shared" si="340"/>
        <v>0</v>
      </c>
      <c r="N5155" s="152">
        <f t="shared" si="340"/>
        <v>0</v>
      </c>
      <c r="O5155" s="152">
        <f t="shared" si="340"/>
        <v>0</v>
      </c>
      <c r="P5155" s="152">
        <f t="shared" si="340"/>
        <v>0</v>
      </c>
      <c r="Z5155" s="143"/>
      <c r="AA5155" s="143"/>
      <c r="AB5155" s="143"/>
      <c r="AC5155" s="37"/>
    </row>
    <row r="5156" spans="1:29" ht="25.5" customHeight="1">
      <c r="A5156" s="442"/>
      <c r="B5156" s="439" t="s">
        <v>695</v>
      </c>
      <c r="C5156" s="439"/>
      <c r="D5156" s="439"/>
      <c r="E5156" s="439"/>
      <c r="F5156" s="439"/>
      <c r="G5156" s="439"/>
      <c r="H5156" s="117">
        <f t="shared" ref="H5156:P5156" si="341">H5154</f>
        <v>0</v>
      </c>
      <c r="I5156" s="117">
        <f t="shared" si="341"/>
        <v>0</v>
      </c>
      <c r="J5156" s="117">
        <f t="shared" si="341"/>
        <v>0</v>
      </c>
      <c r="K5156" s="117">
        <f t="shared" si="341"/>
        <v>0</v>
      </c>
      <c r="L5156" s="117">
        <f t="shared" si="341"/>
        <v>0</v>
      </c>
      <c r="M5156" s="117">
        <f t="shared" si="341"/>
        <v>0</v>
      </c>
      <c r="N5156" s="117">
        <f t="shared" si="341"/>
        <v>0</v>
      </c>
      <c r="O5156" s="117">
        <f t="shared" si="341"/>
        <v>0</v>
      </c>
      <c r="P5156" s="117">
        <f t="shared" si="341"/>
        <v>0</v>
      </c>
      <c r="U5156" s="141"/>
      <c r="Z5156" s="143"/>
      <c r="AA5156" s="143"/>
      <c r="AB5156" s="143"/>
      <c r="AC5156" s="37"/>
    </row>
    <row r="5157" spans="1:29" ht="25.5" customHeight="1">
      <c r="A5157" s="442"/>
      <c r="B5157" s="449" t="s">
        <v>746</v>
      </c>
      <c r="C5157" s="449"/>
      <c r="D5157" s="449"/>
      <c r="E5157" s="449"/>
      <c r="F5157" s="449"/>
      <c r="G5157" s="449"/>
      <c r="H5157" s="470">
        <f>H5156</f>
        <v>0</v>
      </c>
      <c r="I5157" s="470"/>
      <c r="J5157" s="470"/>
      <c r="K5157" s="470"/>
      <c r="L5157" s="470"/>
      <c r="M5157" s="470"/>
      <c r="N5157" s="470"/>
      <c r="O5157" s="470"/>
      <c r="P5157" s="470"/>
      <c r="Z5157" s="143"/>
      <c r="AA5157" s="143"/>
      <c r="AB5157" s="143"/>
      <c r="AC5157" s="37"/>
    </row>
    <row r="5158" spans="1:29" ht="25.5" customHeight="1">
      <c r="A5158" s="442"/>
      <c r="B5158" s="449" t="s">
        <v>747</v>
      </c>
      <c r="C5158" s="449"/>
      <c r="D5158" s="449"/>
      <c r="E5158" s="449"/>
      <c r="F5158" s="449"/>
      <c r="G5158" s="449"/>
      <c r="H5158" s="470">
        <f>SUM(I5156:M5156)</f>
        <v>0</v>
      </c>
      <c r="I5158" s="470"/>
      <c r="J5158" s="470"/>
      <c r="K5158" s="470"/>
      <c r="L5158" s="470"/>
      <c r="M5158" s="470"/>
      <c r="N5158" s="470"/>
      <c r="O5158" s="470"/>
      <c r="P5158" s="470"/>
      <c r="Z5158" s="143"/>
      <c r="AA5158" s="143"/>
      <c r="AB5158" s="143"/>
      <c r="AC5158" s="37"/>
    </row>
    <row r="5159" spans="1:29" ht="25.5" customHeight="1">
      <c r="A5159" s="442"/>
      <c r="B5159" s="449" t="s">
        <v>748</v>
      </c>
      <c r="C5159" s="449"/>
      <c r="D5159" s="449"/>
      <c r="E5159" s="449"/>
      <c r="F5159" s="449"/>
      <c r="G5159" s="449"/>
      <c r="H5159" s="470">
        <f>SUM(N5155:P5155)</f>
        <v>0</v>
      </c>
      <c r="I5159" s="470"/>
      <c r="J5159" s="470"/>
      <c r="K5159" s="470"/>
      <c r="L5159" s="470"/>
      <c r="M5159" s="470"/>
      <c r="N5159" s="470"/>
      <c r="O5159" s="470"/>
      <c r="P5159" s="470"/>
      <c r="Z5159" s="143"/>
      <c r="AA5159" s="143"/>
      <c r="AB5159" s="143"/>
      <c r="AC5159" s="37"/>
    </row>
    <row r="5160" spans="1:29" ht="25.5" customHeight="1">
      <c r="A5160" s="442"/>
      <c r="B5160" s="439" t="s">
        <v>721</v>
      </c>
      <c r="C5160" s="439"/>
      <c r="D5160" s="439"/>
      <c r="E5160" s="439"/>
      <c r="F5160" s="439"/>
      <c r="G5160" s="439"/>
      <c r="H5160" s="471">
        <f>SUM(H5157:P5159)</f>
        <v>0</v>
      </c>
      <c r="I5160" s="471"/>
      <c r="J5160" s="471"/>
      <c r="K5160" s="471"/>
      <c r="L5160" s="471"/>
      <c r="M5160" s="471"/>
      <c r="N5160" s="471"/>
      <c r="O5160" s="471"/>
      <c r="P5160" s="471"/>
      <c r="Z5160" s="143"/>
      <c r="AA5160" s="143"/>
      <c r="AB5160" s="143"/>
      <c r="AC5160" s="37"/>
    </row>
    <row r="5161" spans="1:29">
      <c r="A5161" s="97"/>
      <c r="Z5161" s="143"/>
      <c r="AA5161" s="143"/>
      <c r="AB5161" s="143"/>
      <c r="AC5161" s="37"/>
    </row>
    <row r="5162" spans="1:29" ht="15" customHeight="1">
      <c r="A5162" s="422" t="s">
        <v>678</v>
      </c>
      <c r="B5162" s="422" t="s">
        <v>679</v>
      </c>
      <c r="C5162" s="422" t="s">
        <v>680</v>
      </c>
      <c r="D5162" s="422" t="s">
        <v>681</v>
      </c>
      <c r="E5162" s="422" t="s">
        <v>682</v>
      </c>
      <c r="F5162" s="423" t="s">
        <v>683</v>
      </c>
      <c r="G5162" s="423" t="s">
        <v>684</v>
      </c>
      <c r="H5162" s="138">
        <v>0.55000000000000004</v>
      </c>
      <c r="I5162" s="451">
        <v>0.25</v>
      </c>
      <c r="J5162" s="451"/>
      <c r="K5162" s="451"/>
      <c r="L5162" s="451"/>
      <c r="M5162" s="451"/>
      <c r="N5162" s="451"/>
      <c r="O5162" s="451"/>
      <c r="P5162" s="444">
        <v>0.1</v>
      </c>
      <c r="Q5162" s="444"/>
      <c r="R5162" s="139">
        <v>0.1</v>
      </c>
      <c r="Z5162" s="143"/>
      <c r="AA5162" s="143"/>
      <c r="AB5162" s="143"/>
      <c r="AC5162" s="37"/>
    </row>
    <row r="5163" spans="1:29" ht="14.25" customHeight="1">
      <c r="A5163" s="422"/>
      <c r="B5163" s="422"/>
      <c r="C5163" s="422"/>
      <c r="D5163" s="422"/>
      <c r="E5163" s="422"/>
      <c r="F5163" s="422"/>
      <c r="G5163" s="422"/>
      <c r="H5163" s="445" t="s">
        <v>727</v>
      </c>
      <c r="I5163" s="451" t="s">
        <v>728</v>
      </c>
      <c r="J5163" s="451"/>
      <c r="K5163" s="451"/>
      <c r="L5163" s="451"/>
      <c r="M5163" s="451"/>
      <c r="N5163" s="451"/>
      <c r="O5163" s="451"/>
      <c r="P5163" s="446" t="s">
        <v>729</v>
      </c>
      <c r="Q5163" s="446"/>
      <c r="R5163" s="447" t="s">
        <v>730</v>
      </c>
      <c r="Z5163" s="143"/>
      <c r="AA5163" s="143"/>
      <c r="AB5163" s="143"/>
      <c r="AC5163" s="37"/>
    </row>
    <row r="5164" spans="1:29" ht="67.5" customHeight="1">
      <c r="A5164" s="442" t="s">
        <v>1145</v>
      </c>
      <c r="B5164" s="525" t="s">
        <v>920</v>
      </c>
      <c r="C5164" s="428">
        <v>0</v>
      </c>
      <c r="D5164" s="428">
        <v>4</v>
      </c>
      <c r="E5164" s="474" t="s">
        <v>618</v>
      </c>
      <c r="F5164" s="429">
        <v>1650</v>
      </c>
      <c r="G5164" s="429">
        <f>D5164*F5164</f>
        <v>6600</v>
      </c>
      <c r="H5164" s="445"/>
      <c r="I5164" s="154" t="s">
        <v>921</v>
      </c>
      <c r="J5164" s="154" t="s">
        <v>809</v>
      </c>
      <c r="K5164" s="154" t="s">
        <v>922</v>
      </c>
      <c r="L5164" s="154" t="s">
        <v>923</v>
      </c>
      <c r="M5164" s="154" t="s">
        <v>902</v>
      </c>
      <c r="N5164" s="154" t="s">
        <v>885</v>
      </c>
      <c r="O5164" s="154" t="s">
        <v>924</v>
      </c>
      <c r="P5164" s="144" t="s">
        <v>736</v>
      </c>
      <c r="Q5164" s="144" t="s">
        <v>737</v>
      </c>
      <c r="R5164" s="447"/>
      <c r="Z5164" s="143"/>
      <c r="AA5164" s="143"/>
      <c r="AB5164" s="143"/>
      <c r="AC5164" s="37"/>
    </row>
    <row r="5165" spans="1:29" ht="39" customHeight="1">
      <c r="A5165" s="442"/>
      <c r="B5165" s="525"/>
      <c r="C5165" s="525"/>
      <c r="D5165" s="525"/>
      <c r="E5165" s="525"/>
      <c r="F5165" s="525"/>
      <c r="G5165" s="525"/>
      <c r="H5165" s="525"/>
      <c r="I5165" s="153">
        <v>0.2</v>
      </c>
      <c r="J5165" s="153">
        <v>0.2</v>
      </c>
      <c r="K5165" s="153">
        <v>0.1</v>
      </c>
      <c r="L5165" s="153">
        <v>0.1</v>
      </c>
      <c r="M5165" s="153">
        <v>0.25</v>
      </c>
      <c r="N5165" s="153">
        <v>0.1</v>
      </c>
      <c r="O5165" s="153">
        <v>0.05</v>
      </c>
      <c r="P5165" s="144">
        <v>0.9</v>
      </c>
      <c r="Q5165" s="144">
        <v>0.1</v>
      </c>
      <c r="R5165" s="447"/>
      <c r="Z5165" s="143"/>
      <c r="AA5165" s="143"/>
      <c r="AB5165" s="143"/>
      <c r="AC5165" s="37"/>
    </row>
    <row r="5166" spans="1:29">
      <c r="A5166" s="442"/>
      <c r="B5166" s="432"/>
      <c r="C5166" s="432"/>
      <c r="D5166" s="432"/>
      <c r="E5166" s="432"/>
      <c r="F5166" s="432"/>
      <c r="G5166" s="432"/>
      <c r="H5166" s="115"/>
      <c r="I5166" s="115"/>
      <c r="J5166" s="115"/>
      <c r="K5166" s="115"/>
      <c r="L5166" s="115"/>
      <c r="M5166" s="115"/>
      <c r="N5166" s="115"/>
      <c r="O5166" s="115"/>
      <c r="P5166" s="115"/>
      <c r="Q5166" s="115"/>
      <c r="R5166" s="115"/>
      <c r="Z5166" s="143"/>
      <c r="AA5166" s="143"/>
      <c r="AB5166" s="143"/>
      <c r="AC5166" s="37"/>
    </row>
    <row r="5167" spans="1:29">
      <c r="A5167" s="442"/>
      <c r="B5167" s="433"/>
      <c r="C5167" s="433"/>
      <c r="D5167" s="433"/>
      <c r="E5167" s="433"/>
      <c r="F5167" s="433"/>
      <c r="G5167" s="433"/>
      <c r="H5167" s="115"/>
      <c r="I5167" s="115"/>
      <c r="J5167" s="115"/>
      <c r="K5167" s="115"/>
      <c r="L5167" s="115"/>
      <c r="M5167" s="115"/>
      <c r="N5167" s="115"/>
      <c r="O5167" s="115"/>
      <c r="P5167" s="115"/>
      <c r="Q5167" s="115"/>
      <c r="R5167" s="115"/>
      <c r="Z5167" s="143"/>
      <c r="AA5167" s="143"/>
      <c r="AB5167" s="143"/>
      <c r="AC5167" s="37"/>
    </row>
    <row r="5168" spans="1:29">
      <c r="A5168" s="442"/>
      <c r="B5168" s="432"/>
      <c r="C5168" s="432"/>
      <c r="D5168" s="432"/>
      <c r="E5168" s="432"/>
      <c r="F5168" s="432"/>
      <c r="G5168" s="432"/>
      <c r="H5168" s="115"/>
      <c r="I5168" s="115"/>
      <c r="J5168" s="115"/>
      <c r="K5168" s="115"/>
      <c r="L5168" s="115"/>
      <c r="M5168" s="115"/>
      <c r="N5168" s="115"/>
      <c r="O5168" s="115"/>
      <c r="P5168" s="115"/>
      <c r="Q5168" s="115"/>
      <c r="R5168" s="115"/>
      <c r="Z5168" s="143"/>
      <c r="AA5168" s="143"/>
      <c r="AB5168" s="143"/>
      <c r="AC5168" s="37"/>
    </row>
    <row r="5169" spans="1:29">
      <c r="A5169" s="442"/>
      <c r="B5169" s="433"/>
      <c r="C5169" s="433"/>
      <c r="D5169" s="433"/>
      <c r="E5169" s="433"/>
      <c r="F5169" s="433"/>
      <c r="G5169" s="433"/>
      <c r="H5169" s="115"/>
      <c r="I5169" s="115"/>
      <c r="J5169" s="115"/>
      <c r="K5169" s="115"/>
      <c r="L5169" s="115"/>
      <c r="M5169" s="115"/>
      <c r="N5169" s="115"/>
      <c r="O5169" s="115"/>
      <c r="P5169" s="115"/>
      <c r="Q5169" s="115"/>
      <c r="R5169" s="115"/>
      <c r="Z5169" s="143"/>
      <c r="AA5169" s="143"/>
      <c r="AB5169" s="143"/>
      <c r="AC5169" s="37"/>
    </row>
    <row r="5170" spans="1:29">
      <c r="A5170" s="442"/>
      <c r="B5170" s="432"/>
      <c r="C5170" s="432"/>
      <c r="D5170" s="432"/>
      <c r="E5170" s="432"/>
      <c r="F5170" s="432"/>
      <c r="G5170" s="432"/>
      <c r="H5170" s="115"/>
      <c r="I5170" s="115"/>
      <c r="J5170" s="115"/>
      <c r="K5170" s="115"/>
      <c r="L5170" s="115"/>
      <c r="M5170" s="115"/>
      <c r="N5170" s="115"/>
      <c r="O5170" s="115"/>
      <c r="P5170" s="115"/>
      <c r="Q5170" s="115"/>
      <c r="R5170" s="115"/>
      <c r="Z5170" s="143"/>
      <c r="AA5170" s="143"/>
      <c r="AB5170" s="143"/>
      <c r="AC5170" s="37"/>
    </row>
    <row r="5171" spans="1:29">
      <c r="A5171" s="442"/>
      <c r="B5171" s="433"/>
      <c r="C5171" s="433"/>
      <c r="D5171" s="433"/>
      <c r="E5171" s="433"/>
      <c r="F5171" s="433"/>
      <c r="G5171" s="433"/>
      <c r="H5171" s="115"/>
      <c r="I5171" s="115"/>
      <c r="J5171" s="115"/>
      <c r="K5171" s="115"/>
      <c r="L5171" s="115"/>
      <c r="M5171" s="115"/>
      <c r="N5171" s="115"/>
      <c r="O5171" s="115"/>
      <c r="P5171" s="115"/>
      <c r="Q5171" s="115"/>
      <c r="R5171" s="115"/>
      <c r="Z5171" s="143"/>
      <c r="AA5171" s="143"/>
      <c r="AB5171" s="143"/>
      <c r="AC5171" s="37"/>
    </row>
    <row r="5172" spans="1:29">
      <c r="A5172" s="442"/>
      <c r="B5172" s="432"/>
      <c r="C5172" s="432"/>
      <c r="D5172" s="432"/>
      <c r="E5172" s="432"/>
      <c r="F5172" s="432"/>
      <c r="G5172" s="432"/>
      <c r="H5172" s="115"/>
      <c r="I5172" s="115"/>
      <c r="J5172" s="115"/>
      <c r="K5172" s="115"/>
      <c r="L5172" s="115"/>
      <c r="M5172" s="115"/>
      <c r="N5172" s="115"/>
      <c r="O5172" s="115"/>
      <c r="P5172" s="115"/>
      <c r="Q5172" s="115"/>
      <c r="R5172" s="115"/>
      <c r="Z5172" s="143"/>
      <c r="AA5172" s="143"/>
      <c r="AB5172" s="143"/>
      <c r="AC5172" s="37"/>
    </row>
    <row r="5173" spans="1:29">
      <c r="A5173" s="442"/>
      <c r="B5173" s="433"/>
      <c r="C5173" s="433"/>
      <c r="D5173" s="433"/>
      <c r="E5173" s="433"/>
      <c r="F5173" s="433"/>
      <c r="G5173" s="433"/>
      <c r="H5173" s="115"/>
      <c r="I5173" s="115"/>
      <c r="J5173" s="115"/>
      <c r="K5173" s="115"/>
      <c r="L5173" s="115"/>
      <c r="M5173" s="115"/>
      <c r="N5173" s="115"/>
      <c r="O5173" s="115"/>
      <c r="P5173" s="115"/>
      <c r="Q5173" s="115"/>
      <c r="R5173" s="115"/>
      <c r="Z5173" s="143"/>
      <c r="AA5173" s="143"/>
      <c r="AB5173" s="143"/>
      <c r="AC5173" s="37"/>
    </row>
    <row r="5174" spans="1:29">
      <c r="A5174" s="442"/>
      <c r="B5174" s="432"/>
      <c r="C5174" s="432"/>
      <c r="D5174" s="432"/>
      <c r="E5174" s="432"/>
      <c r="F5174" s="432"/>
      <c r="G5174" s="432"/>
      <c r="H5174" s="115"/>
      <c r="I5174" s="115"/>
      <c r="J5174" s="115"/>
      <c r="K5174" s="115"/>
      <c r="L5174" s="115"/>
      <c r="M5174" s="115"/>
      <c r="N5174" s="115"/>
      <c r="O5174" s="115"/>
      <c r="P5174" s="115"/>
      <c r="Q5174" s="115"/>
      <c r="R5174" s="115"/>
      <c r="Z5174" s="143"/>
      <c r="AA5174" s="143"/>
      <c r="AB5174" s="143"/>
      <c r="AC5174" s="37"/>
    </row>
    <row r="5175" spans="1:29">
      <c r="A5175" s="442"/>
      <c r="B5175" s="433"/>
      <c r="C5175" s="433"/>
      <c r="D5175" s="433"/>
      <c r="E5175" s="433"/>
      <c r="F5175" s="433"/>
      <c r="G5175" s="433"/>
      <c r="H5175" s="115"/>
      <c r="I5175" s="115"/>
      <c r="J5175" s="115"/>
      <c r="K5175" s="115"/>
      <c r="L5175" s="115"/>
      <c r="M5175" s="115"/>
      <c r="N5175" s="115"/>
      <c r="O5175" s="115"/>
      <c r="P5175" s="115"/>
      <c r="Q5175" s="115"/>
      <c r="R5175" s="115"/>
      <c r="Z5175" s="143"/>
      <c r="AA5175" s="143"/>
      <c r="AB5175" s="143"/>
      <c r="AC5175" s="37"/>
    </row>
    <row r="5176" spans="1:29">
      <c r="A5176" s="442"/>
      <c r="B5176" s="448" t="s">
        <v>720</v>
      </c>
      <c r="C5176" s="448"/>
      <c r="D5176" s="448"/>
      <c r="E5176" s="448"/>
      <c r="F5176" s="448"/>
      <c r="G5176" s="448"/>
      <c r="H5176" s="152">
        <f t="shared" ref="H5176:R5176" si="342">H5166+H5168+H5170+H5172+H5174</f>
        <v>0</v>
      </c>
      <c r="I5176" s="152">
        <f t="shared" si="342"/>
        <v>0</v>
      </c>
      <c r="J5176" s="152">
        <f t="shared" si="342"/>
        <v>0</v>
      </c>
      <c r="K5176" s="152">
        <f t="shared" si="342"/>
        <v>0</v>
      </c>
      <c r="L5176" s="152">
        <f t="shared" si="342"/>
        <v>0</v>
      </c>
      <c r="M5176" s="152">
        <f t="shared" si="342"/>
        <v>0</v>
      </c>
      <c r="N5176" s="152">
        <f t="shared" si="342"/>
        <v>0</v>
      </c>
      <c r="O5176" s="152">
        <f t="shared" si="342"/>
        <v>0</v>
      </c>
      <c r="P5176" s="152">
        <f t="shared" si="342"/>
        <v>0</v>
      </c>
      <c r="Q5176" s="152">
        <f t="shared" si="342"/>
        <v>0</v>
      </c>
      <c r="R5176" s="152">
        <f t="shared" si="342"/>
        <v>0</v>
      </c>
      <c r="Z5176" s="143"/>
      <c r="AA5176" s="143"/>
      <c r="AB5176" s="143"/>
      <c r="AC5176" s="37"/>
    </row>
    <row r="5177" spans="1:29">
      <c r="A5177" s="442"/>
      <c r="B5177" s="439" t="s">
        <v>695</v>
      </c>
      <c r="C5177" s="439"/>
      <c r="D5177" s="439"/>
      <c r="E5177" s="439"/>
      <c r="F5177" s="439"/>
      <c r="G5177" s="439"/>
      <c r="H5177" s="117">
        <f t="shared" ref="H5177:R5177" si="343">H5167+H5169+H5171+H5173+H5175</f>
        <v>0</v>
      </c>
      <c r="I5177" s="117">
        <f t="shared" si="343"/>
        <v>0</v>
      </c>
      <c r="J5177" s="117">
        <f t="shared" si="343"/>
        <v>0</v>
      </c>
      <c r="K5177" s="117">
        <f t="shared" si="343"/>
        <v>0</v>
      </c>
      <c r="L5177" s="117">
        <f t="shared" si="343"/>
        <v>0</v>
      </c>
      <c r="M5177" s="117">
        <f t="shared" si="343"/>
        <v>0</v>
      </c>
      <c r="N5177" s="117">
        <f t="shared" si="343"/>
        <v>0</v>
      </c>
      <c r="O5177" s="117">
        <f t="shared" si="343"/>
        <v>0</v>
      </c>
      <c r="P5177" s="117">
        <f t="shared" si="343"/>
        <v>0</v>
      </c>
      <c r="Q5177" s="117">
        <f t="shared" si="343"/>
        <v>0</v>
      </c>
      <c r="R5177" s="117">
        <f t="shared" si="343"/>
        <v>0</v>
      </c>
      <c r="Z5177" s="143"/>
      <c r="AA5177" s="143"/>
      <c r="AB5177" s="143"/>
      <c r="AC5177" s="37"/>
    </row>
    <row r="5178" spans="1:29">
      <c r="A5178" s="442"/>
      <c r="B5178" s="449" t="s">
        <v>746</v>
      </c>
      <c r="C5178" s="449"/>
      <c r="D5178" s="449"/>
      <c r="E5178" s="449"/>
      <c r="F5178" s="449"/>
      <c r="G5178" s="449"/>
      <c r="H5178" s="532">
        <f>H5177</f>
        <v>0</v>
      </c>
      <c r="I5178" s="532"/>
      <c r="J5178" s="532"/>
      <c r="K5178" s="532"/>
      <c r="L5178" s="532"/>
      <c r="M5178" s="532"/>
      <c r="N5178" s="532"/>
      <c r="O5178" s="532"/>
      <c r="P5178" s="532"/>
      <c r="Q5178" s="532"/>
      <c r="R5178" s="532"/>
      <c r="Z5178" s="143"/>
      <c r="AA5178" s="143"/>
      <c r="AB5178" s="143"/>
      <c r="AC5178" s="37"/>
    </row>
    <row r="5179" spans="1:29">
      <c r="A5179" s="442"/>
      <c r="B5179" s="449" t="s">
        <v>747</v>
      </c>
      <c r="C5179" s="449"/>
      <c r="D5179" s="449"/>
      <c r="E5179" s="449"/>
      <c r="F5179" s="449"/>
      <c r="G5179" s="449"/>
      <c r="H5179" s="532">
        <f>SUM(I5177:M5177)</f>
        <v>0</v>
      </c>
      <c r="I5179" s="532"/>
      <c r="J5179" s="532"/>
      <c r="K5179" s="532"/>
      <c r="L5179" s="532"/>
      <c r="M5179" s="532"/>
      <c r="N5179" s="532"/>
      <c r="O5179" s="532"/>
      <c r="P5179" s="532"/>
      <c r="Q5179" s="532"/>
      <c r="R5179" s="532"/>
      <c r="Z5179" s="143"/>
      <c r="AA5179" s="143"/>
      <c r="AB5179" s="143"/>
      <c r="AC5179" s="37"/>
    </row>
    <row r="5180" spans="1:29">
      <c r="A5180" s="442"/>
      <c r="B5180" s="449" t="s">
        <v>748</v>
      </c>
      <c r="C5180" s="449"/>
      <c r="D5180" s="449"/>
      <c r="E5180" s="449"/>
      <c r="F5180" s="449"/>
      <c r="G5180" s="449"/>
      <c r="H5180" s="532">
        <f>SUM(N5176:O5176)</f>
        <v>0</v>
      </c>
      <c r="I5180" s="532"/>
      <c r="J5180" s="532"/>
      <c r="K5180" s="532"/>
      <c r="L5180" s="532"/>
      <c r="M5180" s="532"/>
      <c r="N5180" s="532"/>
      <c r="O5180" s="532"/>
      <c r="P5180" s="532"/>
      <c r="Q5180" s="532"/>
      <c r="R5180" s="532"/>
      <c r="Z5180" s="143"/>
      <c r="AA5180" s="143"/>
      <c r="AB5180" s="143"/>
      <c r="AC5180" s="37"/>
    </row>
    <row r="5181" spans="1:29">
      <c r="A5181" s="442"/>
      <c r="B5181" s="439" t="s">
        <v>721</v>
      </c>
      <c r="C5181" s="439"/>
      <c r="D5181" s="439"/>
      <c r="E5181" s="439"/>
      <c r="F5181" s="439"/>
      <c r="G5181" s="439"/>
      <c r="H5181" s="532">
        <f>SUM(H5178:O5180)</f>
        <v>0</v>
      </c>
      <c r="I5181" s="532"/>
      <c r="J5181" s="532"/>
      <c r="K5181" s="532"/>
      <c r="L5181" s="532"/>
      <c r="M5181" s="532"/>
      <c r="N5181" s="532"/>
      <c r="O5181" s="532"/>
      <c r="P5181" s="532"/>
      <c r="Q5181" s="532"/>
      <c r="R5181" s="532"/>
      <c r="Z5181" s="143"/>
      <c r="AA5181" s="143"/>
      <c r="AB5181" s="143"/>
      <c r="AC5181" s="37"/>
    </row>
    <row r="5182" spans="1:29">
      <c r="A5182" s="442"/>
      <c r="B5182" s="450" t="s">
        <v>749</v>
      </c>
      <c r="C5182" s="450"/>
      <c r="D5182" s="450"/>
      <c r="E5182" s="450"/>
      <c r="F5182" s="450"/>
      <c r="G5182" s="450"/>
      <c r="H5182" s="533">
        <f>H5181/G5164</f>
        <v>0</v>
      </c>
      <c r="I5182" s="533"/>
      <c r="J5182" s="533"/>
      <c r="K5182" s="533"/>
      <c r="L5182" s="533"/>
      <c r="M5182" s="533"/>
      <c r="N5182" s="533"/>
      <c r="O5182" s="533"/>
      <c r="P5182" s="533"/>
      <c r="Q5182" s="533"/>
      <c r="R5182" s="533"/>
      <c r="Z5182" s="143"/>
      <c r="AA5182" s="143"/>
      <c r="AB5182" s="143"/>
      <c r="AC5182" s="37"/>
    </row>
    <row r="5183" spans="1:29">
      <c r="A5183" s="97"/>
      <c r="Z5183" s="143"/>
      <c r="AA5183" s="143"/>
      <c r="AB5183" s="143"/>
      <c r="AC5183" s="37"/>
    </row>
    <row r="5184" spans="1:29" ht="15" customHeight="1">
      <c r="A5184" s="422" t="s">
        <v>678</v>
      </c>
      <c r="B5184" s="422" t="s">
        <v>679</v>
      </c>
      <c r="C5184" s="422" t="s">
        <v>680</v>
      </c>
      <c r="D5184" s="422" t="s">
        <v>681</v>
      </c>
      <c r="E5184" s="422" t="s">
        <v>682</v>
      </c>
      <c r="F5184" s="423" t="s">
        <v>683</v>
      </c>
      <c r="G5184" s="423" t="s">
        <v>684</v>
      </c>
      <c r="H5184" s="138">
        <v>0.55000000000000004</v>
      </c>
      <c r="I5184" s="451">
        <v>0.25</v>
      </c>
      <c r="J5184" s="451"/>
      <c r="K5184" s="451"/>
      <c r="L5184" s="451"/>
      <c r="M5184" s="444">
        <v>0.1</v>
      </c>
      <c r="N5184" s="444"/>
      <c r="O5184" s="139">
        <v>0.1</v>
      </c>
      <c r="P5184" s="102"/>
      <c r="Z5184" s="143"/>
      <c r="AA5184" s="143"/>
      <c r="AB5184" s="143"/>
      <c r="AC5184" s="37"/>
    </row>
    <row r="5185" spans="1:29" ht="14.25" customHeight="1">
      <c r="A5185" s="422"/>
      <c r="B5185" s="422"/>
      <c r="C5185" s="422"/>
      <c r="D5185" s="422"/>
      <c r="E5185" s="422"/>
      <c r="F5185" s="422"/>
      <c r="G5185" s="422"/>
      <c r="H5185" s="445" t="s">
        <v>727</v>
      </c>
      <c r="I5185" s="452" t="s">
        <v>728</v>
      </c>
      <c r="J5185" s="452"/>
      <c r="K5185" s="452"/>
      <c r="L5185" s="452"/>
      <c r="M5185" s="446" t="s">
        <v>729</v>
      </c>
      <c r="N5185" s="446"/>
      <c r="O5185" s="447" t="s">
        <v>730</v>
      </c>
      <c r="P5185" s="102"/>
      <c r="Z5185" s="143"/>
      <c r="AA5185" s="143"/>
      <c r="AB5185" s="143"/>
      <c r="AC5185" s="37"/>
    </row>
    <row r="5186" spans="1:29" ht="83.25" customHeight="1">
      <c r="A5186" s="442" t="s">
        <v>1146</v>
      </c>
      <c r="B5186" s="427" t="s">
        <v>788</v>
      </c>
      <c r="C5186" s="428">
        <v>0</v>
      </c>
      <c r="D5186" s="428">
        <v>2</v>
      </c>
      <c r="E5186" s="427" t="s">
        <v>618</v>
      </c>
      <c r="F5186" s="429">
        <v>3160</v>
      </c>
      <c r="G5186" s="429">
        <f>D5186*F5186</f>
        <v>6320</v>
      </c>
      <c r="H5186" s="445"/>
      <c r="I5186" s="154" t="s">
        <v>732</v>
      </c>
      <c r="J5186" s="154" t="s">
        <v>733</v>
      </c>
      <c r="K5186" s="154" t="s">
        <v>734</v>
      </c>
      <c r="L5186" s="154" t="s">
        <v>735</v>
      </c>
      <c r="M5186" s="146" t="s">
        <v>736</v>
      </c>
      <c r="N5186" s="146" t="s">
        <v>737</v>
      </c>
      <c r="O5186" s="447"/>
      <c r="P5186" s="102"/>
      <c r="Z5186" s="143"/>
      <c r="AA5186" s="143"/>
      <c r="AB5186" s="143"/>
      <c r="AC5186" s="37"/>
    </row>
    <row r="5187" spans="1:29" ht="39" customHeight="1">
      <c r="A5187" s="442"/>
      <c r="B5187" s="427"/>
      <c r="C5187" s="427"/>
      <c r="D5187" s="427"/>
      <c r="E5187" s="427"/>
      <c r="F5187" s="427"/>
      <c r="G5187" s="427"/>
      <c r="H5187" s="427"/>
      <c r="I5187" s="153">
        <v>0.6</v>
      </c>
      <c r="J5187" s="153">
        <v>0.2</v>
      </c>
      <c r="K5187" s="153">
        <v>0.1</v>
      </c>
      <c r="L5187" s="153">
        <v>0.1</v>
      </c>
      <c r="M5187" s="144">
        <v>0.9</v>
      </c>
      <c r="N5187" s="144">
        <v>0.1</v>
      </c>
      <c r="O5187" s="447"/>
      <c r="P5187" s="102"/>
      <c r="Z5187" s="143"/>
      <c r="AA5187" s="143"/>
      <c r="AB5187" s="143"/>
      <c r="AC5187" s="37"/>
    </row>
    <row r="5188" spans="1:29">
      <c r="A5188" s="442"/>
      <c r="B5188" s="432"/>
      <c r="C5188" s="432"/>
      <c r="D5188" s="432"/>
      <c r="E5188" s="432"/>
      <c r="F5188" s="432"/>
      <c r="G5188" s="432"/>
      <c r="H5188" s="115"/>
      <c r="I5188" s="115"/>
      <c r="J5188" s="115"/>
      <c r="K5188" s="115"/>
      <c r="L5188" s="115"/>
      <c r="M5188" s="115"/>
      <c r="N5188" s="115"/>
      <c r="O5188" s="115"/>
      <c r="P5188" s="102"/>
      <c r="Z5188" s="143"/>
      <c r="AA5188" s="143"/>
      <c r="AB5188" s="143"/>
      <c r="AC5188" s="37"/>
    </row>
    <row r="5189" spans="1:29">
      <c r="A5189" s="442"/>
      <c r="B5189" s="433"/>
      <c r="C5189" s="433"/>
      <c r="D5189" s="433"/>
      <c r="E5189" s="433"/>
      <c r="F5189" s="433"/>
      <c r="G5189" s="433"/>
      <c r="H5189" s="115"/>
      <c r="I5189" s="115"/>
      <c r="J5189" s="115"/>
      <c r="K5189" s="115"/>
      <c r="L5189" s="115"/>
      <c r="M5189" s="115"/>
      <c r="N5189" s="115"/>
      <c r="O5189" s="115"/>
      <c r="P5189" s="102"/>
      <c r="Z5189" s="143"/>
      <c r="AA5189" s="143"/>
      <c r="AB5189" s="143"/>
      <c r="AC5189" s="37"/>
    </row>
    <row r="5190" spans="1:29">
      <c r="A5190" s="442"/>
      <c r="B5190" s="432"/>
      <c r="C5190" s="432"/>
      <c r="D5190" s="432"/>
      <c r="E5190" s="432"/>
      <c r="F5190" s="432"/>
      <c r="G5190" s="432"/>
      <c r="H5190" s="115"/>
      <c r="I5190" s="115"/>
      <c r="J5190" s="115"/>
      <c r="K5190" s="115"/>
      <c r="L5190" s="115"/>
      <c r="M5190" s="115"/>
      <c r="N5190" s="115"/>
      <c r="O5190" s="115"/>
      <c r="P5190" s="102"/>
      <c r="Z5190" s="143"/>
      <c r="AA5190" s="143"/>
      <c r="AB5190" s="143"/>
      <c r="AC5190" s="37"/>
    </row>
    <row r="5191" spans="1:29">
      <c r="A5191" s="442"/>
      <c r="B5191" s="433"/>
      <c r="C5191" s="433"/>
      <c r="D5191" s="433"/>
      <c r="E5191" s="433"/>
      <c r="F5191" s="433"/>
      <c r="G5191" s="433"/>
      <c r="H5191" s="115"/>
      <c r="I5191" s="115"/>
      <c r="J5191" s="115"/>
      <c r="K5191" s="115"/>
      <c r="L5191" s="115"/>
      <c r="M5191" s="115"/>
      <c r="N5191" s="115"/>
      <c r="O5191" s="115"/>
      <c r="P5191" s="102"/>
      <c r="Z5191" s="143"/>
      <c r="AA5191" s="143"/>
      <c r="AB5191" s="143"/>
      <c r="AC5191" s="37"/>
    </row>
    <row r="5192" spans="1:29">
      <c r="A5192" s="442"/>
      <c r="B5192" s="432"/>
      <c r="C5192" s="432"/>
      <c r="D5192" s="432"/>
      <c r="E5192" s="432"/>
      <c r="F5192" s="432"/>
      <c r="G5192" s="432"/>
      <c r="H5192" s="115"/>
      <c r="I5192" s="115"/>
      <c r="J5192" s="115"/>
      <c r="K5192" s="115"/>
      <c r="L5192" s="115"/>
      <c r="M5192" s="115"/>
      <c r="N5192" s="115"/>
      <c r="O5192" s="115"/>
      <c r="P5192" s="102"/>
      <c r="Z5192" s="143"/>
      <c r="AA5192" s="143"/>
      <c r="AB5192" s="143"/>
      <c r="AC5192" s="37"/>
    </row>
    <row r="5193" spans="1:29">
      <c r="A5193" s="442"/>
      <c r="B5193" s="433"/>
      <c r="C5193" s="433"/>
      <c r="D5193" s="433"/>
      <c r="E5193" s="433"/>
      <c r="F5193" s="433"/>
      <c r="G5193" s="433"/>
      <c r="H5193" s="115"/>
      <c r="I5193" s="115"/>
      <c r="J5193" s="115"/>
      <c r="K5193" s="115"/>
      <c r="L5193" s="115"/>
      <c r="M5193" s="115"/>
      <c r="N5193" s="115"/>
      <c r="O5193" s="115"/>
      <c r="P5193" s="102"/>
      <c r="Z5193" s="143"/>
      <c r="AA5193" s="143"/>
      <c r="AB5193" s="143"/>
      <c r="AC5193" s="37"/>
    </row>
    <row r="5194" spans="1:29">
      <c r="A5194" s="442"/>
      <c r="B5194" s="432"/>
      <c r="C5194" s="432"/>
      <c r="D5194" s="432"/>
      <c r="E5194" s="432"/>
      <c r="F5194" s="432"/>
      <c r="G5194" s="432"/>
      <c r="H5194" s="115"/>
      <c r="I5194" s="115"/>
      <c r="J5194" s="115"/>
      <c r="K5194" s="115"/>
      <c r="L5194" s="115"/>
      <c r="M5194" s="115"/>
      <c r="N5194" s="115"/>
      <c r="O5194" s="115"/>
      <c r="P5194" s="102"/>
      <c r="Z5194" s="143"/>
      <c r="AA5194" s="143"/>
      <c r="AB5194" s="143"/>
      <c r="AC5194" s="37"/>
    </row>
    <row r="5195" spans="1:29">
      <c r="A5195" s="442"/>
      <c r="B5195" s="433"/>
      <c r="C5195" s="433"/>
      <c r="D5195" s="433"/>
      <c r="E5195" s="433"/>
      <c r="F5195" s="433"/>
      <c r="G5195" s="433"/>
      <c r="H5195" s="115"/>
      <c r="I5195" s="115"/>
      <c r="J5195" s="115"/>
      <c r="K5195" s="115"/>
      <c r="L5195" s="115"/>
      <c r="M5195" s="115"/>
      <c r="N5195" s="115"/>
      <c r="O5195" s="115"/>
      <c r="P5195" s="102"/>
      <c r="Z5195" s="143"/>
      <c r="AA5195" s="143"/>
      <c r="AB5195" s="143"/>
      <c r="AC5195" s="37"/>
    </row>
    <row r="5196" spans="1:29">
      <c r="A5196" s="442"/>
      <c r="B5196" s="432"/>
      <c r="C5196" s="432"/>
      <c r="D5196" s="432"/>
      <c r="E5196" s="432"/>
      <c r="F5196" s="432"/>
      <c r="G5196" s="432"/>
      <c r="H5196" s="115"/>
      <c r="I5196" s="115"/>
      <c r="J5196" s="115"/>
      <c r="K5196" s="115"/>
      <c r="L5196" s="115"/>
      <c r="M5196" s="115"/>
      <c r="N5196" s="115"/>
      <c r="O5196" s="115"/>
      <c r="P5196" s="102"/>
      <c r="Z5196" s="143"/>
      <c r="AA5196" s="143"/>
      <c r="AB5196" s="143"/>
      <c r="AC5196" s="37"/>
    </row>
    <row r="5197" spans="1:29">
      <c r="A5197" s="442"/>
      <c r="B5197" s="433"/>
      <c r="C5197" s="433"/>
      <c r="D5197" s="433"/>
      <c r="E5197" s="433"/>
      <c r="F5197" s="433"/>
      <c r="G5197" s="433"/>
      <c r="H5197" s="115"/>
      <c r="I5197" s="115"/>
      <c r="J5197" s="115"/>
      <c r="K5197" s="115"/>
      <c r="L5197" s="115"/>
      <c r="M5197" s="115"/>
      <c r="N5197" s="115"/>
      <c r="O5197" s="115"/>
      <c r="P5197" s="102"/>
      <c r="Z5197" s="143"/>
      <c r="AA5197" s="143"/>
      <c r="AB5197" s="143"/>
      <c r="AC5197" s="37"/>
    </row>
    <row r="5198" spans="1:29">
      <c r="A5198" s="442"/>
      <c r="B5198" s="448" t="s">
        <v>720</v>
      </c>
      <c r="C5198" s="448"/>
      <c r="D5198" s="448"/>
      <c r="E5198" s="448"/>
      <c r="F5198" s="448"/>
      <c r="G5198" s="448"/>
      <c r="H5198" s="152">
        <f t="shared" ref="H5198:O5199" si="344">H5188+H5190+H5192+H5194+H5196</f>
        <v>0</v>
      </c>
      <c r="I5198" s="152">
        <f t="shared" si="344"/>
        <v>0</v>
      </c>
      <c r="J5198" s="152">
        <f t="shared" si="344"/>
        <v>0</v>
      </c>
      <c r="K5198" s="152">
        <f t="shared" si="344"/>
        <v>0</v>
      </c>
      <c r="L5198" s="152">
        <f t="shared" si="344"/>
        <v>0</v>
      </c>
      <c r="M5198" s="152">
        <f t="shared" si="344"/>
        <v>0</v>
      </c>
      <c r="N5198" s="152">
        <f t="shared" si="344"/>
        <v>0</v>
      </c>
      <c r="O5198" s="152">
        <f t="shared" si="344"/>
        <v>0</v>
      </c>
      <c r="P5198" s="102"/>
      <c r="Z5198" s="143"/>
      <c r="AA5198" s="143"/>
      <c r="AB5198" s="143"/>
      <c r="AC5198" s="37"/>
    </row>
    <row r="5199" spans="1:29">
      <c r="A5199" s="442"/>
      <c r="B5199" s="439" t="s">
        <v>695</v>
      </c>
      <c r="C5199" s="439"/>
      <c r="D5199" s="439"/>
      <c r="E5199" s="439"/>
      <c r="F5199" s="439"/>
      <c r="G5199" s="439"/>
      <c r="H5199" s="117">
        <f t="shared" si="344"/>
        <v>0</v>
      </c>
      <c r="I5199" s="117">
        <f t="shared" si="344"/>
        <v>0</v>
      </c>
      <c r="J5199" s="117">
        <f t="shared" si="344"/>
        <v>0</v>
      </c>
      <c r="K5199" s="117">
        <f t="shared" si="344"/>
        <v>0</v>
      </c>
      <c r="L5199" s="117">
        <f t="shared" si="344"/>
        <v>0</v>
      </c>
      <c r="M5199" s="117">
        <f t="shared" si="344"/>
        <v>0</v>
      </c>
      <c r="N5199" s="117">
        <f t="shared" si="344"/>
        <v>0</v>
      </c>
      <c r="O5199" s="117">
        <f t="shared" si="344"/>
        <v>0</v>
      </c>
      <c r="P5199" s="102"/>
      <c r="T5199" s="141"/>
      <c r="Z5199" s="143"/>
      <c r="AA5199" s="143"/>
      <c r="AB5199" s="143"/>
      <c r="AC5199" s="37"/>
    </row>
    <row r="5200" spans="1:29">
      <c r="A5200" s="442"/>
      <c r="B5200" s="449" t="s">
        <v>746</v>
      </c>
      <c r="C5200" s="449"/>
      <c r="D5200" s="449"/>
      <c r="E5200" s="449"/>
      <c r="F5200" s="449"/>
      <c r="G5200" s="449"/>
      <c r="H5200" s="440">
        <f>H5199</f>
        <v>0</v>
      </c>
      <c r="I5200" s="440"/>
      <c r="J5200" s="440"/>
      <c r="K5200" s="440"/>
      <c r="L5200" s="440"/>
      <c r="M5200" s="440"/>
      <c r="N5200" s="440"/>
      <c r="O5200" s="440"/>
      <c r="P5200" s="102"/>
      <c r="Z5200" s="143"/>
      <c r="AA5200" s="143"/>
      <c r="AB5200" s="143"/>
      <c r="AC5200" s="37"/>
    </row>
    <row r="5201" spans="1:29">
      <c r="A5201" s="442"/>
      <c r="B5201" s="449" t="s">
        <v>747</v>
      </c>
      <c r="C5201" s="449"/>
      <c r="D5201" s="449"/>
      <c r="E5201" s="449"/>
      <c r="F5201" s="449"/>
      <c r="G5201" s="449"/>
      <c r="H5201" s="440">
        <f>SUM(I5199:M5199)</f>
        <v>0</v>
      </c>
      <c r="I5201" s="440"/>
      <c r="J5201" s="440"/>
      <c r="K5201" s="440"/>
      <c r="L5201" s="440"/>
      <c r="M5201" s="440"/>
      <c r="N5201" s="440"/>
      <c r="O5201" s="440"/>
      <c r="P5201" s="102"/>
      <c r="Z5201" s="143"/>
      <c r="AA5201" s="143"/>
      <c r="AB5201" s="143"/>
      <c r="AC5201" s="37"/>
    </row>
    <row r="5202" spans="1:29">
      <c r="A5202" s="442"/>
      <c r="B5202" s="449" t="s">
        <v>748</v>
      </c>
      <c r="C5202" s="449"/>
      <c r="D5202" s="449"/>
      <c r="E5202" s="449"/>
      <c r="F5202" s="449"/>
      <c r="G5202" s="449"/>
      <c r="H5202" s="440">
        <f>SUM(N5198:O5198)</f>
        <v>0</v>
      </c>
      <c r="I5202" s="440"/>
      <c r="J5202" s="440"/>
      <c r="K5202" s="440"/>
      <c r="L5202" s="440"/>
      <c r="M5202" s="440"/>
      <c r="N5202" s="440"/>
      <c r="O5202" s="440"/>
      <c r="P5202" s="102"/>
      <c r="Z5202" s="143"/>
      <c r="AA5202" s="143"/>
      <c r="AB5202" s="143"/>
      <c r="AC5202" s="37"/>
    </row>
    <row r="5203" spans="1:29">
      <c r="A5203" s="442"/>
      <c r="B5203" s="439" t="s">
        <v>721</v>
      </c>
      <c r="C5203" s="439"/>
      <c r="D5203" s="439"/>
      <c r="E5203" s="439"/>
      <c r="F5203" s="439"/>
      <c r="G5203" s="439"/>
      <c r="H5203" s="440">
        <f>SUM(H5200:O5202)</f>
        <v>0</v>
      </c>
      <c r="I5203" s="440"/>
      <c r="J5203" s="440"/>
      <c r="K5203" s="440"/>
      <c r="L5203" s="440"/>
      <c r="M5203" s="440"/>
      <c r="N5203" s="440"/>
      <c r="O5203" s="440"/>
      <c r="P5203" s="102"/>
      <c r="Z5203" s="143"/>
      <c r="AA5203" s="143"/>
      <c r="AB5203" s="143"/>
      <c r="AC5203" s="37"/>
    </row>
    <row r="5204" spans="1:29">
      <c r="A5204" s="442"/>
      <c r="B5204" s="450" t="s">
        <v>749</v>
      </c>
      <c r="C5204" s="450"/>
      <c r="D5204" s="450"/>
      <c r="E5204" s="450"/>
      <c r="F5204" s="450"/>
      <c r="G5204" s="450"/>
      <c r="H5204" s="443">
        <f>H5203/G5186</f>
        <v>0</v>
      </c>
      <c r="I5204" s="443"/>
      <c r="J5204" s="443"/>
      <c r="K5204" s="443"/>
      <c r="L5204" s="443"/>
      <c r="M5204" s="443"/>
      <c r="N5204" s="443"/>
      <c r="O5204" s="443"/>
      <c r="P5204" s="102"/>
      <c r="Z5204" s="143"/>
      <c r="AA5204" s="143"/>
      <c r="AB5204" s="143"/>
      <c r="AC5204" s="37"/>
    </row>
    <row r="5205" spans="1:29">
      <c r="A5205" s="97"/>
      <c r="Z5205" s="143"/>
      <c r="AA5205" s="143"/>
      <c r="AB5205" s="143"/>
      <c r="AC5205" s="37"/>
    </row>
    <row r="5206" spans="1:29" ht="15" customHeight="1">
      <c r="A5206" s="422" t="s">
        <v>678</v>
      </c>
      <c r="B5206" s="422" t="s">
        <v>679</v>
      </c>
      <c r="C5206" s="422" t="s">
        <v>680</v>
      </c>
      <c r="D5206" s="422" t="s">
        <v>681</v>
      </c>
      <c r="E5206" s="422" t="s">
        <v>682</v>
      </c>
      <c r="F5206" s="423" t="s">
        <v>683</v>
      </c>
      <c r="G5206" s="423" t="s">
        <v>684</v>
      </c>
      <c r="H5206" s="138">
        <v>0.55000000000000004</v>
      </c>
      <c r="I5206" s="451">
        <v>0.25</v>
      </c>
      <c r="J5206" s="451"/>
      <c r="K5206" s="451"/>
      <c r="L5206" s="451"/>
      <c r="M5206" s="444">
        <v>0.1</v>
      </c>
      <c r="N5206" s="444"/>
      <c r="O5206" s="139">
        <v>0.1</v>
      </c>
      <c r="P5206" s="102"/>
      <c r="Z5206" s="143"/>
      <c r="AA5206" s="143"/>
      <c r="AB5206" s="143"/>
      <c r="AC5206" s="37"/>
    </row>
    <row r="5207" spans="1:29" ht="14.25" customHeight="1">
      <c r="A5207" s="422"/>
      <c r="B5207" s="422"/>
      <c r="C5207" s="422"/>
      <c r="D5207" s="422"/>
      <c r="E5207" s="422"/>
      <c r="F5207" s="422"/>
      <c r="G5207" s="422"/>
      <c r="H5207" s="445" t="s">
        <v>727</v>
      </c>
      <c r="I5207" s="452" t="s">
        <v>728</v>
      </c>
      <c r="J5207" s="452"/>
      <c r="K5207" s="452"/>
      <c r="L5207" s="452"/>
      <c r="M5207" s="446" t="s">
        <v>729</v>
      </c>
      <c r="N5207" s="446"/>
      <c r="O5207" s="447" t="s">
        <v>730</v>
      </c>
      <c r="P5207" s="102"/>
      <c r="Z5207" s="143"/>
      <c r="AA5207" s="143"/>
      <c r="AB5207" s="143"/>
      <c r="AC5207" s="37"/>
    </row>
    <row r="5208" spans="1:29" ht="83.25" customHeight="1">
      <c r="A5208" s="442" t="s">
        <v>1147</v>
      </c>
      <c r="B5208" s="427" t="s">
        <v>792</v>
      </c>
      <c r="C5208" s="428">
        <v>0</v>
      </c>
      <c r="D5208" s="428">
        <v>1</v>
      </c>
      <c r="E5208" s="427" t="s">
        <v>618</v>
      </c>
      <c r="F5208" s="429">
        <v>190</v>
      </c>
      <c r="G5208" s="429">
        <f>D5208*F5208</f>
        <v>190</v>
      </c>
      <c r="H5208" s="445"/>
      <c r="I5208" s="154" t="s">
        <v>732</v>
      </c>
      <c r="J5208" s="154" t="s">
        <v>733</v>
      </c>
      <c r="K5208" s="154" t="s">
        <v>734</v>
      </c>
      <c r="L5208" s="154" t="s">
        <v>735</v>
      </c>
      <c r="M5208" s="146" t="s">
        <v>736</v>
      </c>
      <c r="N5208" s="146" t="s">
        <v>737</v>
      </c>
      <c r="O5208" s="447"/>
      <c r="P5208" s="102"/>
      <c r="Z5208" s="143"/>
      <c r="AA5208" s="143"/>
      <c r="AB5208" s="143"/>
      <c r="AC5208" s="37"/>
    </row>
    <row r="5209" spans="1:29" ht="39" customHeight="1">
      <c r="A5209" s="442"/>
      <c r="B5209" s="427"/>
      <c r="C5209" s="427"/>
      <c r="D5209" s="427"/>
      <c r="E5209" s="427"/>
      <c r="F5209" s="427"/>
      <c r="G5209" s="427"/>
      <c r="H5209" s="427"/>
      <c r="I5209" s="153">
        <v>0.6</v>
      </c>
      <c r="J5209" s="153">
        <v>0.2</v>
      </c>
      <c r="K5209" s="153">
        <v>0.1</v>
      </c>
      <c r="L5209" s="153">
        <v>0.1</v>
      </c>
      <c r="M5209" s="144">
        <v>0.9</v>
      </c>
      <c r="N5209" s="144">
        <v>0.1</v>
      </c>
      <c r="O5209" s="447"/>
      <c r="P5209" s="102"/>
      <c r="Z5209" s="143"/>
      <c r="AA5209" s="143"/>
      <c r="AB5209" s="143"/>
      <c r="AC5209" s="37"/>
    </row>
    <row r="5210" spans="1:29">
      <c r="A5210" s="442"/>
      <c r="B5210" s="432"/>
      <c r="C5210" s="432"/>
      <c r="D5210" s="432"/>
      <c r="E5210" s="432"/>
      <c r="F5210" s="432"/>
      <c r="G5210" s="432"/>
      <c r="H5210" s="115"/>
      <c r="I5210" s="115"/>
      <c r="J5210" s="115"/>
      <c r="K5210" s="115"/>
      <c r="L5210" s="115"/>
      <c r="M5210" s="115"/>
      <c r="N5210" s="115"/>
      <c r="O5210" s="115"/>
      <c r="P5210" s="102"/>
      <c r="Z5210" s="143"/>
      <c r="AA5210" s="143"/>
      <c r="AB5210" s="143"/>
      <c r="AC5210" s="37"/>
    </row>
    <row r="5211" spans="1:29">
      <c r="A5211" s="442"/>
      <c r="B5211" s="433"/>
      <c r="C5211" s="433"/>
      <c r="D5211" s="433"/>
      <c r="E5211" s="433"/>
      <c r="F5211" s="433"/>
      <c r="G5211" s="433"/>
      <c r="H5211" s="115"/>
      <c r="I5211" s="115"/>
      <c r="J5211" s="115"/>
      <c r="K5211" s="115"/>
      <c r="L5211" s="115"/>
      <c r="M5211" s="115"/>
      <c r="N5211" s="115"/>
      <c r="O5211" s="115"/>
      <c r="P5211" s="102"/>
      <c r="Z5211" s="143"/>
      <c r="AA5211" s="143"/>
      <c r="AB5211" s="143"/>
      <c r="AC5211" s="37"/>
    </row>
    <row r="5212" spans="1:29">
      <c r="A5212" s="442"/>
      <c r="B5212" s="448" t="s">
        <v>720</v>
      </c>
      <c r="C5212" s="448"/>
      <c r="D5212" s="448"/>
      <c r="E5212" s="448"/>
      <c r="F5212" s="448"/>
      <c r="G5212" s="448"/>
      <c r="H5212" s="152">
        <f t="shared" ref="H5212:O5213" si="345">H5210</f>
        <v>0</v>
      </c>
      <c r="I5212" s="152">
        <f t="shared" si="345"/>
        <v>0</v>
      </c>
      <c r="J5212" s="152">
        <f t="shared" si="345"/>
        <v>0</v>
      </c>
      <c r="K5212" s="152">
        <f t="shared" si="345"/>
        <v>0</v>
      </c>
      <c r="L5212" s="152">
        <f t="shared" si="345"/>
        <v>0</v>
      </c>
      <c r="M5212" s="152">
        <f t="shared" si="345"/>
        <v>0</v>
      </c>
      <c r="N5212" s="152">
        <f t="shared" si="345"/>
        <v>0</v>
      </c>
      <c r="O5212" s="152">
        <f t="shared" si="345"/>
        <v>0</v>
      </c>
      <c r="P5212" s="102"/>
      <c r="Z5212" s="143"/>
      <c r="AA5212" s="143"/>
      <c r="AB5212" s="143"/>
      <c r="AC5212" s="37"/>
    </row>
    <row r="5213" spans="1:29">
      <c r="A5213" s="442"/>
      <c r="B5213" s="439" t="s">
        <v>695</v>
      </c>
      <c r="C5213" s="439"/>
      <c r="D5213" s="439"/>
      <c r="E5213" s="439"/>
      <c r="F5213" s="439"/>
      <c r="G5213" s="439"/>
      <c r="H5213" s="117">
        <f t="shared" si="345"/>
        <v>0</v>
      </c>
      <c r="I5213" s="117">
        <f t="shared" si="345"/>
        <v>0</v>
      </c>
      <c r="J5213" s="117">
        <f t="shared" si="345"/>
        <v>0</v>
      </c>
      <c r="K5213" s="117">
        <f t="shared" si="345"/>
        <v>0</v>
      </c>
      <c r="L5213" s="117">
        <f t="shared" si="345"/>
        <v>0</v>
      </c>
      <c r="M5213" s="117">
        <f t="shared" si="345"/>
        <v>0</v>
      </c>
      <c r="N5213" s="117">
        <f t="shared" si="345"/>
        <v>0</v>
      </c>
      <c r="O5213" s="117">
        <f t="shared" si="345"/>
        <v>0</v>
      </c>
      <c r="P5213" s="102"/>
      <c r="T5213" s="141"/>
      <c r="Z5213" s="143"/>
      <c r="AA5213" s="143"/>
      <c r="AB5213" s="143"/>
      <c r="AC5213" s="37"/>
    </row>
    <row r="5214" spans="1:29">
      <c r="A5214" s="442"/>
      <c r="B5214" s="449" t="s">
        <v>746</v>
      </c>
      <c r="C5214" s="449"/>
      <c r="D5214" s="449"/>
      <c r="E5214" s="449"/>
      <c r="F5214" s="449"/>
      <c r="G5214" s="449"/>
      <c r="H5214" s="440">
        <f>H5213</f>
        <v>0</v>
      </c>
      <c r="I5214" s="440"/>
      <c r="J5214" s="440"/>
      <c r="K5214" s="440"/>
      <c r="L5214" s="440"/>
      <c r="M5214" s="440"/>
      <c r="N5214" s="440"/>
      <c r="O5214" s="440"/>
      <c r="P5214" s="102"/>
      <c r="Z5214" s="143"/>
      <c r="AA5214" s="143"/>
      <c r="AB5214" s="143"/>
      <c r="AC5214" s="37"/>
    </row>
    <row r="5215" spans="1:29">
      <c r="A5215" s="442"/>
      <c r="B5215" s="449" t="s">
        <v>747</v>
      </c>
      <c r="C5215" s="449"/>
      <c r="D5215" s="449"/>
      <c r="E5215" s="449"/>
      <c r="F5215" s="449"/>
      <c r="G5215" s="449"/>
      <c r="H5215" s="440">
        <f>SUM(I5213:L5213)</f>
        <v>0</v>
      </c>
      <c r="I5215" s="440"/>
      <c r="J5215" s="440"/>
      <c r="K5215" s="440"/>
      <c r="L5215" s="440"/>
      <c r="M5215" s="440"/>
      <c r="N5215" s="440"/>
      <c r="O5215" s="440"/>
      <c r="P5215" s="102"/>
      <c r="Z5215" s="143"/>
      <c r="AA5215" s="143"/>
      <c r="AB5215" s="143"/>
      <c r="AC5215" s="37"/>
    </row>
    <row r="5216" spans="1:29">
      <c r="A5216" s="442"/>
      <c r="B5216" s="449" t="s">
        <v>748</v>
      </c>
      <c r="C5216" s="449"/>
      <c r="D5216" s="449"/>
      <c r="E5216" s="449"/>
      <c r="F5216" s="449"/>
      <c r="G5216" s="449"/>
      <c r="H5216" s="440">
        <f>M5213+N5213+O5213</f>
        <v>0</v>
      </c>
      <c r="I5216" s="440"/>
      <c r="J5216" s="440"/>
      <c r="K5216" s="440"/>
      <c r="L5216" s="440"/>
      <c r="M5216" s="440"/>
      <c r="N5216" s="440"/>
      <c r="O5216" s="440"/>
      <c r="P5216" s="102"/>
      <c r="Z5216" s="143"/>
      <c r="AA5216" s="143"/>
      <c r="AB5216" s="143"/>
      <c r="AC5216" s="37"/>
    </row>
    <row r="5217" spans="1:29">
      <c r="A5217" s="442"/>
      <c r="B5217" s="439" t="s">
        <v>721</v>
      </c>
      <c r="C5217" s="439"/>
      <c r="D5217" s="439"/>
      <c r="E5217" s="439"/>
      <c r="F5217" s="439"/>
      <c r="G5217" s="439"/>
      <c r="H5217" s="440">
        <f>SUM(H5214:O5216)</f>
        <v>0</v>
      </c>
      <c r="I5217" s="440"/>
      <c r="J5217" s="440"/>
      <c r="K5217" s="440"/>
      <c r="L5217" s="440"/>
      <c r="M5217" s="440"/>
      <c r="N5217" s="440"/>
      <c r="O5217" s="440"/>
      <c r="P5217" s="102"/>
      <c r="Z5217" s="143"/>
      <c r="AA5217" s="143"/>
      <c r="AB5217" s="143"/>
      <c r="AC5217" s="37"/>
    </row>
    <row r="5218" spans="1:29">
      <c r="A5218" s="442"/>
      <c r="B5218" s="450" t="s">
        <v>749</v>
      </c>
      <c r="C5218" s="450"/>
      <c r="D5218" s="450"/>
      <c r="E5218" s="450"/>
      <c r="F5218" s="450"/>
      <c r="G5218" s="450"/>
      <c r="H5218" s="443">
        <f>H5217/G5208</f>
        <v>0</v>
      </c>
      <c r="I5218" s="443"/>
      <c r="J5218" s="443"/>
      <c r="K5218" s="443"/>
      <c r="L5218" s="443"/>
      <c r="M5218" s="443"/>
      <c r="N5218" s="443"/>
      <c r="O5218" s="443"/>
      <c r="P5218" s="102"/>
      <c r="Z5218" s="143"/>
      <c r="AA5218" s="143"/>
      <c r="AB5218" s="143"/>
      <c r="AC5218" s="37"/>
    </row>
    <row r="5219" spans="1:29">
      <c r="A5219" s="97"/>
      <c r="Z5219" s="143"/>
      <c r="AA5219" s="143"/>
      <c r="AB5219" s="143"/>
      <c r="AC5219" s="37"/>
    </row>
    <row r="5220" spans="1:29" ht="15" customHeight="1">
      <c r="A5220" s="422" t="s">
        <v>678</v>
      </c>
      <c r="B5220" s="422" t="s">
        <v>679</v>
      </c>
      <c r="C5220" s="422" t="s">
        <v>680</v>
      </c>
      <c r="D5220" s="422" t="s">
        <v>681</v>
      </c>
      <c r="E5220" s="422" t="s">
        <v>682</v>
      </c>
      <c r="F5220" s="423" t="s">
        <v>683</v>
      </c>
      <c r="G5220" s="423" t="s">
        <v>684</v>
      </c>
      <c r="H5220" s="138">
        <v>0.55000000000000004</v>
      </c>
      <c r="I5220" s="451">
        <v>0.25</v>
      </c>
      <c r="J5220" s="451"/>
      <c r="K5220" s="451"/>
      <c r="L5220" s="451"/>
      <c r="M5220" s="444">
        <v>0.1</v>
      </c>
      <c r="N5220" s="444"/>
      <c r="O5220" s="139">
        <v>0.1</v>
      </c>
      <c r="P5220" s="102"/>
      <c r="Z5220" s="143"/>
      <c r="AA5220" s="143"/>
      <c r="AB5220" s="143"/>
      <c r="AC5220" s="37"/>
    </row>
    <row r="5221" spans="1:29" ht="14.25" customHeight="1">
      <c r="A5221" s="422"/>
      <c r="B5221" s="422"/>
      <c r="C5221" s="422"/>
      <c r="D5221" s="422"/>
      <c r="E5221" s="422"/>
      <c r="F5221" s="422"/>
      <c r="G5221" s="422"/>
      <c r="H5221" s="445" t="s">
        <v>727</v>
      </c>
      <c r="I5221" s="452" t="s">
        <v>728</v>
      </c>
      <c r="J5221" s="452"/>
      <c r="K5221" s="452"/>
      <c r="L5221" s="452"/>
      <c r="M5221" s="446" t="s">
        <v>729</v>
      </c>
      <c r="N5221" s="446"/>
      <c r="O5221" s="447" t="s">
        <v>730</v>
      </c>
      <c r="P5221" s="102"/>
      <c r="Z5221" s="143"/>
      <c r="AA5221" s="143"/>
      <c r="AB5221" s="143"/>
      <c r="AC5221" s="37"/>
    </row>
    <row r="5222" spans="1:29" ht="67.5" customHeight="1">
      <c r="A5222" s="442" t="s">
        <v>1148</v>
      </c>
      <c r="B5222" s="427" t="s">
        <v>979</v>
      </c>
      <c r="C5222" s="428">
        <v>0</v>
      </c>
      <c r="D5222" s="428">
        <v>1</v>
      </c>
      <c r="E5222" s="474" t="s">
        <v>618</v>
      </c>
      <c r="F5222" s="429">
        <v>1200</v>
      </c>
      <c r="G5222" s="429">
        <v>1200</v>
      </c>
      <c r="H5222" s="445"/>
      <c r="I5222" s="154" t="s">
        <v>732</v>
      </c>
      <c r="J5222" s="154" t="s">
        <v>733</v>
      </c>
      <c r="K5222" s="154" t="s">
        <v>734</v>
      </c>
      <c r="L5222" s="154" t="s">
        <v>735</v>
      </c>
      <c r="M5222" s="144" t="s">
        <v>736</v>
      </c>
      <c r="N5222" s="144" t="s">
        <v>737</v>
      </c>
      <c r="O5222" s="447"/>
      <c r="P5222" s="102"/>
      <c r="Z5222" s="143"/>
      <c r="AA5222" s="143"/>
      <c r="AB5222" s="143"/>
      <c r="AC5222" s="37"/>
    </row>
    <row r="5223" spans="1:29" ht="39" customHeight="1">
      <c r="A5223" s="442"/>
      <c r="B5223" s="427"/>
      <c r="C5223" s="427"/>
      <c r="D5223" s="427"/>
      <c r="E5223" s="427"/>
      <c r="F5223" s="427"/>
      <c r="G5223" s="427"/>
      <c r="H5223" s="427"/>
      <c r="I5223" s="153">
        <v>0.6</v>
      </c>
      <c r="J5223" s="153">
        <v>0.2</v>
      </c>
      <c r="K5223" s="153">
        <v>0.1</v>
      </c>
      <c r="L5223" s="153">
        <v>0.1</v>
      </c>
      <c r="M5223" s="144">
        <v>0.9</v>
      </c>
      <c r="N5223" s="144">
        <v>0.1</v>
      </c>
      <c r="O5223" s="447"/>
      <c r="P5223" s="102"/>
      <c r="Z5223" s="143"/>
      <c r="AA5223" s="143"/>
      <c r="AB5223" s="143"/>
      <c r="AC5223" s="37"/>
    </row>
    <row r="5224" spans="1:29">
      <c r="A5224" s="442"/>
      <c r="B5224" s="432"/>
      <c r="C5224" s="432"/>
      <c r="D5224" s="432"/>
      <c r="E5224" s="432"/>
      <c r="F5224" s="432"/>
      <c r="G5224" s="432"/>
      <c r="H5224" s="149"/>
      <c r="I5224" s="149"/>
      <c r="J5224" s="149"/>
      <c r="K5224" s="149"/>
      <c r="L5224" s="149"/>
      <c r="M5224" s="149"/>
      <c r="N5224" s="149"/>
      <c r="O5224" s="149"/>
      <c r="P5224" s="102"/>
      <c r="Z5224" s="143"/>
      <c r="AA5224" s="143"/>
      <c r="AB5224" s="143"/>
      <c r="AC5224" s="37"/>
    </row>
    <row r="5225" spans="1:29">
      <c r="A5225" s="442"/>
      <c r="B5225" s="433"/>
      <c r="C5225" s="433"/>
      <c r="D5225" s="433"/>
      <c r="E5225" s="433"/>
      <c r="F5225" s="433"/>
      <c r="G5225" s="433"/>
      <c r="H5225" s="149"/>
      <c r="I5225" s="149"/>
      <c r="J5225" s="149"/>
      <c r="K5225" s="149"/>
      <c r="L5225" s="149"/>
      <c r="M5225" s="149"/>
      <c r="N5225" s="149"/>
      <c r="O5225" s="149"/>
      <c r="P5225" s="102"/>
      <c r="Z5225" s="143"/>
      <c r="AA5225" s="143"/>
      <c r="AB5225" s="143"/>
      <c r="AC5225" s="37"/>
    </row>
    <row r="5226" spans="1:29">
      <c r="A5226" s="442"/>
      <c r="B5226" s="432"/>
      <c r="C5226" s="432"/>
      <c r="D5226" s="432"/>
      <c r="E5226" s="432"/>
      <c r="F5226" s="432"/>
      <c r="G5226" s="432"/>
      <c r="H5226" s="149"/>
      <c r="I5226" s="149"/>
      <c r="J5226" s="149"/>
      <c r="K5226" s="149"/>
      <c r="L5226" s="149"/>
      <c r="M5226" s="149"/>
      <c r="N5226" s="149"/>
      <c r="O5226" s="149"/>
      <c r="P5226" s="102"/>
      <c r="Z5226" s="143"/>
      <c r="AA5226" s="143"/>
      <c r="AB5226" s="143"/>
      <c r="AC5226" s="37"/>
    </row>
    <row r="5227" spans="1:29">
      <c r="A5227" s="442"/>
      <c r="B5227" s="433"/>
      <c r="C5227" s="433"/>
      <c r="D5227" s="433"/>
      <c r="E5227" s="433"/>
      <c r="F5227" s="433"/>
      <c r="G5227" s="433"/>
      <c r="H5227" s="149"/>
      <c r="I5227" s="149"/>
      <c r="J5227" s="149"/>
      <c r="K5227" s="149"/>
      <c r="L5227" s="149"/>
      <c r="M5227" s="149"/>
      <c r="N5227" s="149"/>
      <c r="O5227" s="149"/>
      <c r="P5227" s="102"/>
      <c r="Z5227" s="143"/>
      <c r="AA5227" s="143"/>
      <c r="AB5227" s="143"/>
      <c r="AC5227" s="37"/>
    </row>
    <row r="5228" spans="1:29">
      <c r="A5228" s="442"/>
      <c r="B5228" s="432"/>
      <c r="C5228" s="432"/>
      <c r="D5228" s="432"/>
      <c r="E5228" s="432"/>
      <c r="F5228" s="432"/>
      <c r="G5228" s="432"/>
      <c r="H5228" s="149"/>
      <c r="I5228" s="149"/>
      <c r="J5228" s="149"/>
      <c r="K5228" s="149"/>
      <c r="L5228" s="149"/>
      <c r="M5228" s="149"/>
      <c r="N5228" s="149"/>
      <c r="O5228" s="149"/>
      <c r="P5228" s="102"/>
      <c r="Z5228" s="143"/>
      <c r="AA5228" s="143"/>
      <c r="AB5228" s="143"/>
      <c r="AC5228" s="37"/>
    </row>
    <row r="5229" spans="1:29">
      <c r="A5229" s="442"/>
      <c r="B5229" s="433"/>
      <c r="C5229" s="433"/>
      <c r="D5229" s="433"/>
      <c r="E5229" s="433"/>
      <c r="F5229" s="433"/>
      <c r="G5229" s="433"/>
      <c r="H5229" s="149"/>
      <c r="I5229" s="149"/>
      <c r="J5229" s="149"/>
      <c r="K5229" s="149"/>
      <c r="L5229" s="149"/>
      <c r="M5229" s="149"/>
      <c r="N5229" s="149"/>
      <c r="O5229" s="149"/>
      <c r="P5229" s="102"/>
      <c r="Z5229" s="143"/>
      <c r="AA5229" s="143"/>
      <c r="AB5229" s="143"/>
      <c r="AC5229" s="37"/>
    </row>
    <row r="5230" spans="1:29">
      <c r="A5230" s="442"/>
      <c r="B5230" s="432"/>
      <c r="C5230" s="432"/>
      <c r="D5230" s="432"/>
      <c r="E5230" s="432"/>
      <c r="F5230" s="432"/>
      <c r="G5230" s="432"/>
      <c r="H5230" s="149"/>
      <c r="I5230" s="149"/>
      <c r="J5230" s="149"/>
      <c r="K5230" s="149"/>
      <c r="L5230" s="149"/>
      <c r="M5230" s="149"/>
      <c r="N5230" s="149"/>
      <c r="O5230" s="149"/>
      <c r="P5230" s="102"/>
      <c r="Z5230" s="143"/>
      <c r="AA5230" s="143"/>
      <c r="AB5230" s="143"/>
      <c r="AC5230" s="37"/>
    </row>
    <row r="5231" spans="1:29">
      <c r="A5231" s="442"/>
      <c r="B5231" s="433"/>
      <c r="C5231" s="433"/>
      <c r="D5231" s="433"/>
      <c r="E5231" s="433"/>
      <c r="F5231" s="433"/>
      <c r="G5231" s="433"/>
      <c r="H5231" s="149"/>
      <c r="I5231" s="149"/>
      <c r="J5231" s="149"/>
      <c r="K5231" s="149"/>
      <c r="L5231" s="149"/>
      <c r="M5231" s="149"/>
      <c r="N5231" s="149"/>
      <c r="O5231" s="149"/>
      <c r="P5231" s="102"/>
      <c r="Z5231" s="143"/>
      <c r="AA5231" s="143"/>
      <c r="AB5231" s="143"/>
      <c r="AC5231" s="37"/>
    </row>
    <row r="5232" spans="1:29">
      <c r="A5232" s="442"/>
      <c r="B5232" s="432"/>
      <c r="C5232" s="432"/>
      <c r="D5232" s="432"/>
      <c r="E5232" s="432"/>
      <c r="F5232" s="432"/>
      <c r="G5232" s="432"/>
      <c r="H5232" s="149"/>
      <c r="I5232" s="149"/>
      <c r="J5232" s="149"/>
      <c r="K5232" s="149"/>
      <c r="L5232" s="149"/>
      <c r="M5232" s="149"/>
      <c r="N5232" s="149"/>
      <c r="O5232" s="149"/>
      <c r="P5232" s="102"/>
      <c r="Z5232" s="143"/>
      <c r="AA5232" s="143"/>
      <c r="AB5232" s="143"/>
      <c r="AC5232" s="37"/>
    </row>
    <row r="5233" spans="1:29">
      <c r="A5233" s="442"/>
      <c r="B5233" s="433"/>
      <c r="C5233" s="433"/>
      <c r="D5233" s="433"/>
      <c r="E5233" s="433"/>
      <c r="F5233" s="433"/>
      <c r="G5233" s="433"/>
      <c r="H5233" s="149"/>
      <c r="I5233" s="149"/>
      <c r="J5233" s="149"/>
      <c r="K5233" s="149"/>
      <c r="L5233" s="149"/>
      <c r="M5233" s="149"/>
      <c r="N5233" s="149"/>
      <c r="O5233" s="149"/>
      <c r="P5233" s="102"/>
      <c r="Z5233" s="143"/>
      <c r="AA5233" s="143"/>
      <c r="AB5233" s="143"/>
      <c r="AC5233" s="37"/>
    </row>
    <row r="5234" spans="1:29">
      <c r="A5234" s="442"/>
      <c r="B5234" s="448" t="s">
        <v>720</v>
      </c>
      <c r="C5234" s="448"/>
      <c r="D5234" s="448"/>
      <c r="E5234" s="448"/>
      <c r="F5234" s="448"/>
      <c r="G5234" s="448"/>
      <c r="H5234" s="152">
        <f t="shared" ref="H5234:O5235" si="346">H5224+H5226+H5228+H5230+H5232</f>
        <v>0</v>
      </c>
      <c r="I5234" s="152">
        <f t="shared" si="346"/>
        <v>0</v>
      </c>
      <c r="J5234" s="152">
        <f t="shared" si="346"/>
        <v>0</v>
      </c>
      <c r="K5234" s="152">
        <f t="shared" si="346"/>
        <v>0</v>
      </c>
      <c r="L5234" s="152">
        <f t="shared" si="346"/>
        <v>0</v>
      </c>
      <c r="M5234" s="152">
        <f t="shared" si="346"/>
        <v>0</v>
      </c>
      <c r="N5234" s="152">
        <f t="shared" si="346"/>
        <v>0</v>
      </c>
      <c r="O5234" s="152">
        <f t="shared" si="346"/>
        <v>0</v>
      </c>
      <c r="P5234" s="102"/>
      <c r="Z5234" s="143"/>
      <c r="AA5234" s="143"/>
      <c r="AB5234" s="143"/>
      <c r="AC5234" s="37"/>
    </row>
    <row r="5235" spans="1:29">
      <c r="A5235" s="442"/>
      <c r="B5235" s="439" t="s">
        <v>695</v>
      </c>
      <c r="C5235" s="439"/>
      <c r="D5235" s="439"/>
      <c r="E5235" s="439"/>
      <c r="F5235" s="439"/>
      <c r="G5235" s="439"/>
      <c r="H5235" s="117">
        <f t="shared" si="346"/>
        <v>0</v>
      </c>
      <c r="I5235" s="117">
        <f t="shared" si="346"/>
        <v>0</v>
      </c>
      <c r="J5235" s="117">
        <f t="shared" si="346"/>
        <v>0</v>
      </c>
      <c r="K5235" s="117">
        <f t="shared" si="346"/>
        <v>0</v>
      </c>
      <c r="L5235" s="117">
        <f t="shared" si="346"/>
        <v>0</v>
      </c>
      <c r="M5235" s="117">
        <f t="shared" si="346"/>
        <v>0</v>
      </c>
      <c r="N5235" s="117">
        <f t="shared" si="346"/>
        <v>0</v>
      </c>
      <c r="O5235" s="117">
        <f t="shared" si="346"/>
        <v>0</v>
      </c>
      <c r="P5235" s="102"/>
      <c r="U5235" s="141"/>
      <c r="Z5235" s="143"/>
      <c r="AA5235" s="143"/>
      <c r="AB5235" s="143"/>
      <c r="AC5235" s="37"/>
    </row>
    <row r="5236" spans="1:29">
      <c r="A5236" s="442"/>
      <c r="B5236" s="449" t="s">
        <v>746</v>
      </c>
      <c r="C5236" s="449"/>
      <c r="D5236" s="449"/>
      <c r="E5236" s="449"/>
      <c r="F5236" s="449"/>
      <c r="G5236" s="449"/>
      <c r="H5236" s="440">
        <f>H5235</f>
        <v>0</v>
      </c>
      <c r="I5236" s="440"/>
      <c r="J5236" s="440"/>
      <c r="K5236" s="440"/>
      <c r="L5236" s="440"/>
      <c r="M5236" s="440"/>
      <c r="N5236" s="440"/>
      <c r="O5236" s="440"/>
      <c r="P5236" s="102"/>
      <c r="Z5236" s="143"/>
      <c r="AA5236" s="143"/>
      <c r="AB5236" s="143"/>
      <c r="AC5236" s="37"/>
    </row>
    <row r="5237" spans="1:29">
      <c r="A5237" s="442"/>
      <c r="B5237" s="449" t="s">
        <v>747</v>
      </c>
      <c r="C5237" s="449"/>
      <c r="D5237" s="449"/>
      <c r="E5237" s="449"/>
      <c r="F5237" s="449"/>
      <c r="G5237" s="449"/>
      <c r="H5237" s="440">
        <f>SUM(I5235:M5235)</f>
        <v>0</v>
      </c>
      <c r="I5237" s="440"/>
      <c r="J5237" s="440"/>
      <c r="K5237" s="440"/>
      <c r="L5237" s="440"/>
      <c r="M5237" s="440"/>
      <c r="N5237" s="440"/>
      <c r="O5237" s="440"/>
      <c r="P5237" s="102"/>
      <c r="Z5237" s="143"/>
      <c r="AA5237" s="143"/>
      <c r="AB5237" s="143"/>
      <c r="AC5237" s="37"/>
    </row>
    <row r="5238" spans="1:29">
      <c r="A5238" s="442"/>
      <c r="B5238" s="449" t="s">
        <v>748</v>
      </c>
      <c r="C5238" s="449"/>
      <c r="D5238" s="449"/>
      <c r="E5238" s="449"/>
      <c r="F5238" s="449"/>
      <c r="G5238" s="449"/>
      <c r="H5238" s="440">
        <f>SUM(N5234:P5234)</f>
        <v>0</v>
      </c>
      <c r="I5238" s="440"/>
      <c r="J5238" s="440"/>
      <c r="K5238" s="440"/>
      <c r="L5238" s="440"/>
      <c r="M5238" s="440"/>
      <c r="N5238" s="440"/>
      <c r="O5238" s="440"/>
      <c r="P5238" s="102"/>
      <c r="Z5238" s="143"/>
      <c r="AA5238" s="143"/>
      <c r="AB5238" s="143"/>
      <c r="AC5238" s="37"/>
    </row>
    <row r="5239" spans="1:29">
      <c r="A5239" s="442"/>
      <c r="B5239" s="439" t="s">
        <v>721</v>
      </c>
      <c r="C5239" s="439"/>
      <c r="D5239" s="439"/>
      <c r="E5239" s="439"/>
      <c r="F5239" s="439"/>
      <c r="G5239" s="439"/>
      <c r="H5239" s="440">
        <f>SUM(H5236:P5238)</f>
        <v>0</v>
      </c>
      <c r="I5239" s="440"/>
      <c r="J5239" s="440"/>
      <c r="K5239" s="440"/>
      <c r="L5239" s="440"/>
      <c r="M5239" s="440"/>
      <c r="N5239" s="440"/>
      <c r="O5239" s="440"/>
      <c r="P5239" s="102"/>
      <c r="Z5239" s="143"/>
      <c r="AA5239" s="143"/>
      <c r="AB5239" s="143"/>
      <c r="AC5239" s="37"/>
    </row>
    <row r="5240" spans="1:29">
      <c r="A5240" s="442"/>
      <c r="B5240" s="450" t="s">
        <v>749</v>
      </c>
      <c r="C5240" s="450"/>
      <c r="D5240" s="450"/>
      <c r="E5240" s="450"/>
      <c r="F5240" s="450"/>
      <c r="G5240" s="450"/>
      <c r="H5240" s="443">
        <f>H5239/G5222</f>
        <v>0</v>
      </c>
      <c r="I5240" s="443"/>
      <c r="J5240" s="443"/>
      <c r="K5240" s="443"/>
      <c r="L5240" s="443"/>
      <c r="M5240" s="443"/>
      <c r="N5240" s="443"/>
      <c r="O5240" s="443"/>
      <c r="P5240" s="102"/>
      <c r="Z5240" s="143"/>
      <c r="AA5240" s="143"/>
      <c r="AB5240" s="143"/>
      <c r="AC5240" s="37"/>
    </row>
    <row r="5241" spans="1:29">
      <c r="A5241" s="97"/>
      <c r="Z5241" s="143"/>
      <c r="AA5241" s="143"/>
      <c r="AB5241" s="143"/>
      <c r="AC5241" s="37"/>
    </row>
    <row r="5242" spans="1:29" ht="15" customHeight="1">
      <c r="A5242" s="422" t="s">
        <v>678</v>
      </c>
      <c r="B5242" s="422" t="s">
        <v>679</v>
      </c>
      <c r="C5242" s="422" t="s">
        <v>680</v>
      </c>
      <c r="D5242" s="422" t="s">
        <v>681</v>
      </c>
      <c r="E5242" s="422" t="s">
        <v>682</v>
      </c>
      <c r="F5242" s="423" t="s">
        <v>683</v>
      </c>
      <c r="G5242" s="423" t="s">
        <v>684</v>
      </c>
      <c r="H5242" s="138">
        <v>0.55000000000000004</v>
      </c>
      <c r="I5242" s="451">
        <v>0.25</v>
      </c>
      <c r="J5242" s="451"/>
      <c r="K5242" s="451"/>
      <c r="L5242" s="451"/>
      <c r="M5242" s="451"/>
      <c r="N5242" s="451"/>
      <c r="O5242" s="444">
        <v>0.1</v>
      </c>
      <c r="P5242" s="444"/>
      <c r="Q5242" s="139">
        <v>0.1</v>
      </c>
      <c r="Z5242" s="143"/>
      <c r="AA5242" s="143"/>
      <c r="AB5242" s="143"/>
      <c r="AC5242" s="37"/>
    </row>
    <row r="5243" spans="1:29" ht="14.25" customHeight="1">
      <c r="A5243" s="422"/>
      <c r="B5243" s="422"/>
      <c r="C5243" s="422"/>
      <c r="D5243" s="422"/>
      <c r="E5243" s="422"/>
      <c r="F5243" s="422"/>
      <c r="G5243" s="422"/>
      <c r="H5243" s="445" t="s">
        <v>727</v>
      </c>
      <c r="I5243" s="451" t="s">
        <v>728</v>
      </c>
      <c r="J5243" s="451"/>
      <c r="K5243" s="451"/>
      <c r="L5243" s="451"/>
      <c r="M5243" s="451"/>
      <c r="N5243" s="451"/>
      <c r="O5243" s="446" t="s">
        <v>729</v>
      </c>
      <c r="P5243" s="446"/>
      <c r="Q5243" s="447" t="s">
        <v>730</v>
      </c>
      <c r="Z5243" s="143"/>
      <c r="AA5243" s="143"/>
      <c r="AB5243" s="143"/>
      <c r="AC5243" s="37"/>
    </row>
    <row r="5244" spans="1:29" ht="67.5" customHeight="1">
      <c r="A5244" s="442" t="s">
        <v>1149</v>
      </c>
      <c r="B5244" s="526" t="s">
        <v>1150</v>
      </c>
      <c r="C5244" s="428">
        <v>0</v>
      </c>
      <c r="D5244" s="428">
        <v>1</v>
      </c>
      <c r="E5244" s="474" t="s">
        <v>618</v>
      </c>
      <c r="F5244" s="429">
        <v>19850</v>
      </c>
      <c r="G5244" s="429">
        <f>D5244*F5244</f>
        <v>19850</v>
      </c>
      <c r="H5244" s="445"/>
      <c r="I5244" s="154" t="s">
        <v>809</v>
      </c>
      <c r="J5244" s="154" t="s">
        <v>882</v>
      </c>
      <c r="K5244" s="154" t="s">
        <v>956</v>
      </c>
      <c r="L5244" s="154" t="s">
        <v>812</v>
      </c>
      <c r="M5244" s="154" t="s">
        <v>797</v>
      </c>
      <c r="N5244" s="154" t="s">
        <v>735</v>
      </c>
      <c r="O5244" s="144" t="s">
        <v>736</v>
      </c>
      <c r="P5244" s="144" t="s">
        <v>737</v>
      </c>
      <c r="Q5244" s="447"/>
      <c r="Z5244" s="143"/>
      <c r="AA5244" s="143"/>
      <c r="AB5244" s="143"/>
    </row>
    <row r="5245" spans="1:29" ht="39" customHeight="1">
      <c r="A5245" s="442"/>
      <c r="B5245" s="526"/>
      <c r="C5245" s="526"/>
      <c r="D5245" s="526"/>
      <c r="E5245" s="526"/>
      <c r="F5245" s="526"/>
      <c r="G5245" s="526"/>
      <c r="H5245" s="526"/>
      <c r="I5245" s="153">
        <v>0.25</v>
      </c>
      <c r="J5245" s="153">
        <v>0.15</v>
      </c>
      <c r="K5245" s="153">
        <v>0.2</v>
      </c>
      <c r="L5245" s="153">
        <v>0.2</v>
      </c>
      <c r="M5245" s="153">
        <v>0.1</v>
      </c>
      <c r="N5245" s="153">
        <v>0.1</v>
      </c>
      <c r="O5245" s="144">
        <v>0.9</v>
      </c>
      <c r="P5245" s="144">
        <v>0.1</v>
      </c>
      <c r="Q5245" s="447"/>
      <c r="Z5245" s="143"/>
      <c r="AA5245" s="143"/>
      <c r="AB5245" s="143"/>
    </row>
    <row r="5246" spans="1:29">
      <c r="A5246" s="442"/>
      <c r="B5246" s="432"/>
      <c r="C5246" s="432"/>
      <c r="D5246" s="432"/>
      <c r="E5246" s="432"/>
      <c r="F5246" s="432"/>
      <c r="G5246" s="432"/>
      <c r="H5246" s="115"/>
      <c r="I5246" s="115"/>
      <c r="J5246" s="115"/>
      <c r="K5246" s="115"/>
      <c r="L5246" s="115"/>
      <c r="M5246" s="115"/>
      <c r="N5246" s="115"/>
      <c r="O5246" s="115"/>
      <c r="P5246" s="115"/>
      <c r="Q5246" s="115"/>
      <c r="Z5246" s="143"/>
      <c r="AA5246" s="143"/>
      <c r="AB5246" s="143"/>
      <c r="AC5246" s="37"/>
    </row>
    <row r="5247" spans="1:29">
      <c r="A5247" s="442"/>
      <c r="B5247" s="433"/>
      <c r="C5247" s="433"/>
      <c r="D5247" s="433"/>
      <c r="E5247" s="433"/>
      <c r="F5247" s="433"/>
      <c r="G5247" s="433"/>
      <c r="H5247" s="115"/>
      <c r="I5247" s="115"/>
      <c r="J5247" s="115"/>
      <c r="K5247" s="115"/>
      <c r="L5247" s="115"/>
      <c r="M5247" s="115"/>
      <c r="N5247" s="115"/>
      <c r="O5247" s="115"/>
      <c r="P5247" s="115"/>
      <c r="Q5247" s="115"/>
      <c r="Z5247" s="143"/>
      <c r="AA5247" s="143"/>
      <c r="AB5247" s="143"/>
      <c r="AC5247" s="37"/>
    </row>
    <row r="5248" spans="1:29">
      <c r="A5248" s="442"/>
      <c r="B5248" s="448" t="s">
        <v>720</v>
      </c>
      <c r="C5248" s="448"/>
      <c r="D5248" s="448"/>
      <c r="E5248" s="448"/>
      <c r="F5248" s="448"/>
      <c r="G5248" s="448"/>
      <c r="H5248" s="152">
        <f t="shared" ref="H5248:Q5248" si="347">H5246</f>
        <v>0</v>
      </c>
      <c r="I5248" s="152">
        <f t="shared" si="347"/>
        <v>0</v>
      </c>
      <c r="J5248" s="152">
        <f t="shared" si="347"/>
        <v>0</v>
      </c>
      <c r="K5248" s="152">
        <f t="shared" si="347"/>
        <v>0</v>
      </c>
      <c r="L5248" s="152">
        <f t="shared" si="347"/>
        <v>0</v>
      </c>
      <c r="M5248" s="152">
        <f t="shared" si="347"/>
        <v>0</v>
      </c>
      <c r="N5248" s="152">
        <f t="shared" si="347"/>
        <v>0</v>
      </c>
      <c r="O5248" s="152">
        <f t="shared" si="347"/>
        <v>0</v>
      </c>
      <c r="P5248" s="152">
        <f t="shared" si="347"/>
        <v>0</v>
      </c>
      <c r="Q5248" s="152">
        <f t="shared" si="347"/>
        <v>0</v>
      </c>
      <c r="Z5248" s="143"/>
      <c r="AA5248" s="143"/>
      <c r="AB5248" s="143"/>
      <c r="AC5248" s="37"/>
    </row>
    <row r="5249" spans="1:29">
      <c r="A5249" s="442"/>
      <c r="B5249" s="439" t="s">
        <v>695</v>
      </c>
      <c r="C5249" s="439"/>
      <c r="D5249" s="439"/>
      <c r="E5249" s="439"/>
      <c r="F5249" s="439"/>
      <c r="G5249" s="439"/>
      <c r="H5249" s="117">
        <f t="shared" ref="H5249:Q5249" si="348">H5247</f>
        <v>0</v>
      </c>
      <c r="I5249" s="117">
        <f t="shared" si="348"/>
        <v>0</v>
      </c>
      <c r="J5249" s="117">
        <f t="shared" si="348"/>
        <v>0</v>
      </c>
      <c r="K5249" s="117">
        <f t="shared" si="348"/>
        <v>0</v>
      </c>
      <c r="L5249" s="117">
        <f t="shared" si="348"/>
        <v>0</v>
      </c>
      <c r="M5249" s="117">
        <f t="shared" si="348"/>
        <v>0</v>
      </c>
      <c r="N5249" s="117">
        <f t="shared" si="348"/>
        <v>0</v>
      </c>
      <c r="O5249" s="117">
        <f t="shared" si="348"/>
        <v>0</v>
      </c>
      <c r="P5249" s="117">
        <f t="shared" si="348"/>
        <v>0</v>
      </c>
      <c r="Q5249" s="117">
        <f t="shared" si="348"/>
        <v>0</v>
      </c>
      <c r="U5249" s="141"/>
      <c r="Z5249" s="143"/>
      <c r="AA5249" s="143"/>
      <c r="AB5249" s="143"/>
      <c r="AC5249" s="37"/>
    </row>
    <row r="5250" spans="1:29">
      <c r="A5250" s="442"/>
      <c r="B5250" s="449" t="s">
        <v>746</v>
      </c>
      <c r="C5250" s="449"/>
      <c r="D5250" s="449"/>
      <c r="E5250" s="449"/>
      <c r="F5250" s="449"/>
      <c r="G5250" s="449"/>
      <c r="H5250" s="470">
        <f>H5249</f>
        <v>0</v>
      </c>
      <c r="I5250" s="470"/>
      <c r="J5250" s="470"/>
      <c r="K5250" s="470"/>
      <c r="L5250" s="470"/>
      <c r="M5250" s="470"/>
      <c r="N5250" s="470"/>
      <c r="O5250" s="470"/>
      <c r="P5250" s="470"/>
      <c r="Q5250" s="470"/>
      <c r="Z5250" s="143"/>
      <c r="AA5250" s="143"/>
      <c r="AB5250" s="143"/>
      <c r="AC5250" s="37"/>
    </row>
    <row r="5251" spans="1:29">
      <c r="A5251" s="442"/>
      <c r="B5251" s="449" t="s">
        <v>747</v>
      </c>
      <c r="C5251" s="449"/>
      <c r="D5251" s="449"/>
      <c r="E5251" s="449"/>
      <c r="F5251" s="449"/>
      <c r="G5251" s="449"/>
      <c r="H5251" s="470">
        <f>SUM(I5249:M5249)</f>
        <v>0</v>
      </c>
      <c r="I5251" s="470"/>
      <c r="J5251" s="470"/>
      <c r="K5251" s="470"/>
      <c r="L5251" s="470"/>
      <c r="M5251" s="470"/>
      <c r="N5251" s="470"/>
      <c r="O5251" s="470"/>
      <c r="P5251" s="470"/>
      <c r="Q5251" s="470"/>
      <c r="Z5251" s="143"/>
      <c r="AA5251" s="143"/>
      <c r="AB5251" s="143"/>
      <c r="AC5251" s="37"/>
    </row>
    <row r="5252" spans="1:29">
      <c r="A5252" s="442"/>
      <c r="B5252" s="449" t="s">
        <v>748</v>
      </c>
      <c r="C5252" s="449"/>
      <c r="D5252" s="449"/>
      <c r="E5252" s="449"/>
      <c r="F5252" s="449"/>
      <c r="G5252" s="449"/>
      <c r="H5252" s="470">
        <f>SUM(N5248:P5248)</f>
        <v>0</v>
      </c>
      <c r="I5252" s="470"/>
      <c r="J5252" s="470"/>
      <c r="K5252" s="470"/>
      <c r="L5252" s="470"/>
      <c r="M5252" s="470"/>
      <c r="N5252" s="470"/>
      <c r="O5252" s="470"/>
      <c r="P5252" s="470"/>
      <c r="Q5252" s="470"/>
      <c r="Z5252" s="143"/>
      <c r="AA5252" s="143"/>
      <c r="AB5252" s="143"/>
      <c r="AC5252" s="37"/>
    </row>
    <row r="5253" spans="1:29">
      <c r="A5253" s="442"/>
      <c r="B5253" s="439" t="s">
        <v>721</v>
      </c>
      <c r="C5253" s="439"/>
      <c r="D5253" s="439"/>
      <c r="E5253" s="439"/>
      <c r="F5253" s="439"/>
      <c r="G5253" s="439"/>
      <c r="H5253" s="470">
        <f>SUM(H5250:Q5252)</f>
        <v>0</v>
      </c>
      <c r="I5253" s="470"/>
      <c r="J5253" s="470"/>
      <c r="K5253" s="470"/>
      <c r="L5253" s="470"/>
      <c r="M5253" s="470"/>
      <c r="N5253" s="470"/>
      <c r="O5253" s="470"/>
      <c r="P5253" s="470"/>
      <c r="Q5253" s="470"/>
      <c r="Z5253" s="143"/>
      <c r="AA5253" s="143"/>
      <c r="AB5253" s="143"/>
      <c r="AC5253" s="37"/>
    </row>
    <row r="5254" spans="1:29">
      <c r="A5254" s="442"/>
      <c r="B5254" s="450" t="s">
        <v>749</v>
      </c>
      <c r="C5254" s="450"/>
      <c r="D5254" s="450"/>
      <c r="E5254" s="450"/>
      <c r="F5254" s="450"/>
      <c r="G5254" s="450"/>
      <c r="H5254" s="471">
        <f>H5253/G5244</f>
        <v>0</v>
      </c>
      <c r="I5254" s="471"/>
      <c r="J5254" s="471"/>
      <c r="K5254" s="471"/>
      <c r="L5254" s="471"/>
      <c r="M5254" s="471"/>
      <c r="N5254" s="471"/>
      <c r="O5254" s="471"/>
      <c r="P5254" s="471"/>
      <c r="Q5254" s="471"/>
      <c r="Z5254" s="143"/>
      <c r="AA5254" s="143"/>
      <c r="AB5254" s="143"/>
      <c r="AC5254" s="37"/>
    </row>
    <row r="5255" spans="1:29">
      <c r="A5255" s="97"/>
      <c r="Z5255" s="143"/>
      <c r="AA5255" s="143"/>
      <c r="AB5255" s="143"/>
    </row>
    <row r="5256" spans="1:29">
      <c r="A5256" s="97"/>
      <c r="Z5256" s="143"/>
      <c r="AA5256" s="143"/>
      <c r="AB5256" s="143"/>
    </row>
    <row r="5257" spans="1:29">
      <c r="A5257" s="97"/>
      <c r="Z5257" s="143"/>
      <c r="AA5257" s="143"/>
      <c r="AB5257" s="143"/>
    </row>
    <row r="5258" spans="1:29">
      <c r="A5258" s="97"/>
    </row>
    <row r="5259" spans="1:29">
      <c r="A5259" s="97"/>
    </row>
    <row r="5260" spans="1:29">
      <c r="A5260" s="97"/>
    </row>
    <row r="5261" spans="1:29">
      <c r="A5261" s="97"/>
    </row>
    <row r="5262" spans="1:29">
      <c r="A5262" s="97"/>
    </row>
    <row r="5263" spans="1:29">
      <c r="A5263" s="97"/>
    </row>
    <row r="5264" spans="1:29">
      <c r="A5264" s="97"/>
    </row>
    <row r="5265" spans="1:1">
      <c r="A5265" s="97"/>
    </row>
    <row r="5266" spans="1:1">
      <c r="A5266" s="97"/>
    </row>
    <row r="5267" spans="1:1">
      <c r="A5267" s="97"/>
    </row>
    <row r="5268" spans="1:1">
      <c r="A5268" s="97"/>
    </row>
    <row r="5269" spans="1:1">
      <c r="A5269" s="97"/>
    </row>
    <row r="5270" spans="1:1">
      <c r="A5270" s="97"/>
    </row>
    <row r="5271" spans="1:1">
      <c r="A5271" s="97"/>
    </row>
    <row r="5272" spans="1:1">
      <c r="A5272" s="97"/>
    </row>
    <row r="5273" spans="1:1">
      <c r="A5273" s="97"/>
    </row>
    <row r="5274" spans="1:1">
      <c r="A5274" s="97"/>
    </row>
    <row r="5275" spans="1:1">
      <c r="A5275" s="97"/>
    </row>
    <row r="5276" spans="1:1">
      <c r="A5276" s="97"/>
    </row>
    <row r="5277" spans="1:1">
      <c r="A5277" s="97"/>
    </row>
    <row r="5278" spans="1:1">
      <c r="A5278" s="97"/>
    </row>
    <row r="5279" spans="1:1">
      <c r="A5279" s="97"/>
    </row>
    <row r="5280" spans="1:1">
      <c r="A5280" s="97"/>
    </row>
    <row r="5281" spans="1:1">
      <c r="A5281" s="97"/>
    </row>
    <row r="5282" spans="1:1">
      <c r="A5282" s="97"/>
    </row>
    <row r="5283" spans="1:1">
      <c r="A5283" s="97"/>
    </row>
    <row r="5284" spans="1:1">
      <c r="A5284" s="97"/>
    </row>
    <row r="5285" spans="1:1">
      <c r="A5285" s="97"/>
    </row>
    <row r="5286" spans="1:1">
      <c r="A5286" s="97"/>
    </row>
    <row r="5287" spans="1:1">
      <c r="A5287" s="97"/>
    </row>
    <row r="5288" spans="1:1">
      <c r="A5288" s="97"/>
    </row>
    <row r="5289" spans="1:1">
      <c r="A5289" s="97"/>
    </row>
    <row r="5290" spans="1:1">
      <c r="A5290" s="97"/>
    </row>
    <row r="5291" spans="1:1">
      <c r="A5291" s="97"/>
    </row>
    <row r="5292" spans="1:1">
      <c r="A5292" s="97"/>
    </row>
    <row r="5293" spans="1:1">
      <c r="A5293" s="97"/>
    </row>
    <row r="5294" spans="1:1">
      <c r="A5294" s="97"/>
    </row>
    <row r="5295" spans="1:1">
      <c r="A5295" s="97"/>
    </row>
    <row r="5296" spans="1:1">
      <c r="A5296" s="97"/>
    </row>
    <row r="5297" spans="1:1">
      <c r="A5297" s="97"/>
    </row>
    <row r="5298" spans="1:1">
      <c r="A5298" s="97"/>
    </row>
    <row r="5299" spans="1:1">
      <c r="A5299" s="97"/>
    </row>
    <row r="5300" spans="1:1">
      <c r="A5300" s="97"/>
    </row>
    <row r="5301" spans="1:1">
      <c r="A5301" s="97"/>
    </row>
    <row r="5302" spans="1:1">
      <c r="A5302" s="97"/>
    </row>
    <row r="5303" spans="1:1">
      <c r="A5303" s="97"/>
    </row>
    <row r="5304" spans="1:1">
      <c r="A5304" s="97"/>
    </row>
    <row r="5305" spans="1:1">
      <c r="A5305" s="97"/>
    </row>
    <row r="5306" spans="1:1">
      <c r="A5306" s="97"/>
    </row>
    <row r="5307" spans="1:1">
      <c r="A5307" s="97"/>
    </row>
    <row r="5308" spans="1:1">
      <c r="A5308" s="97"/>
    </row>
    <row r="5309" spans="1:1">
      <c r="A5309" s="97"/>
    </row>
    <row r="5310" spans="1:1">
      <c r="A5310" s="97"/>
    </row>
    <row r="5311" spans="1:1">
      <c r="A5311" s="97"/>
    </row>
    <row r="5312" spans="1:1">
      <c r="A5312" s="97"/>
    </row>
    <row r="5313" spans="1:1">
      <c r="A5313" s="97"/>
    </row>
    <row r="5314" spans="1:1">
      <c r="A5314" s="97"/>
    </row>
    <row r="5315" spans="1:1">
      <c r="A5315" s="97"/>
    </row>
    <row r="5316" spans="1:1">
      <c r="A5316" s="97"/>
    </row>
    <row r="5317" spans="1:1">
      <c r="A5317" s="97"/>
    </row>
    <row r="5318" spans="1:1">
      <c r="A5318" s="97"/>
    </row>
    <row r="5319" spans="1:1">
      <c r="A5319" s="97"/>
    </row>
    <row r="5320" spans="1:1">
      <c r="A5320" s="97"/>
    </row>
    <row r="5321" spans="1:1">
      <c r="A5321" s="97"/>
    </row>
    <row r="5322" spans="1:1">
      <c r="A5322" s="97"/>
    </row>
    <row r="5323" spans="1:1">
      <c r="A5323" s="97"/>
    </row>
    <row r="5324" spans="1:1">
      <c r="A5324" s="97"/>
    </row>
    <row r="5325" spans="1:1">
      <c r="A5325" s="97"/>
    </row>
    <row r="5326" spans="1:1">
      <c r="A5326" s="97"/>
    </row>
    <row r="5327" spans="1:1">
      <c r="A5327" s="97"/>
    </row>
    <row r="5328" spans="1:1">
      <c r="A5328" s="97"/>
    </row>
    <row r="5329" spans="1:1">
      <c r="A5329" s="97"/>
    </row>
    <row r="5330" spans="1:1">
      <c r="A5330" s="97"/>
    </row>
    <row r="5331" spans="1:1">
      <c r="A5331" s="97"/>
    </row>
    <row r="5332" spans="1:1">
      <c r="A5332" s="97"/>
    </row>
    <row r="5333" spans="1:1">
      <c r="A5333" s="97"/>
    </row>
    <row r="5334" spans="1:1">
      <c r="A5334" s="97"/>
    </row>
    <row r="5335" spans="1:1">
      <c r="A5335" s="97"/>
    </row>
    <row r="5336" spans="1:1">
      <c r="A5336" s="97"/>
    </row>
    <row r="5337" spans="1:1">
      <c r="A5337" s="97"/>
    </row>
    <row r="5338" spans="1:1">
      <c r="A5338" s="97"/>
    </row>
    <row r="5339" spans="1:1">
      <c r="A5339" s="97"/>
    </row>
    <row r="5340" spans="1:1">
      <c r="A5340" s="97"/>
    </row>
    <row r="5341" spans="1:1">
      <c r="A5341" s="97"/>
    </row>
    <row r="5342" spans="1:1">
      <c r="A5342" s="97"/>
    </row>
    <row r="5343" spans="1:1">
      <c r="A5343" s="97"/>
    </row>
    <row r="5344" spans="1:1">
      <c r="A5344" s="97"/>
    </row>
    <row r="5345" spans="1:1">
      <c r="A5345" s="97"/>
    </row>
    <row r="5346" spans="1:1">
      <c r="A5346" s="97"/>
    </row>
    <row r="5347" spans="1:1">
      <c r="A5347" s="97"/>
    </row>
    <row r="5348" spans="1:1">
      <c r="A5348" s="97"/>
    </row>
    <row r="5349" spans="1:1">
      <c r="A5349" s="97"/>
    </row>
    <row r="5350" spans="1:1">
      <c r="A5350" s="97"/>
    </row>
    <row r="5351" spans="1:1">
      <c r="A5351" s="97"/>
    </row>
    <row r="5352" spans="1:1">
      <c r="A5352" s="97"/>
    </row>
    <row r="5353" spans="1:1">
      <c r="A5353" s="97"/>
    </row>
    <row r="5354" spans="1:1">
      <c r="A5354" s="97"/>
    </row>
    <row r="5355" spans="1:1">
      <c r="A5355" s="97"/>
    </row>
    <row r="5356" spans="1:1">
      <c r="A5356" s="97"/>
    </row>
    <row r="5357" spans="1:1">
      <c r="A5357" s="97"/>
    </row>
    <row r="5358" spans="1:1">
      <c r="A5358" s="97"/>
    </row>
    <row r="5359" spans="1:1">
      <c r="A5359" s="97"/>
    </row>
    <row r="5360" spans="1:1">
      <c r="A5360" s="97"/>
    </row>
    <row r="5361" spans="1:1">
      <c r="A5361" s="97"/>
    </row>
    <row r="5362" spans="1:1">
      <c r="A5362" s="97"/>
    </row>
    <row r="5363" spans="1:1">
      <c r="A5363" s="97"/>
    </row>
    <row r="5364" spans="1:1">
      <c r="A5364" s="97"/>
    </row>
    <row r="5365" spans="1:1">
      <c r="A5365" s="97"/>
    </row>
    <row r="5366" spans="1:1">
      <c r="A5366" s="97"/>
    </row>
    <row r="5367" spans="1:1">
      <c r="A5367" s="97"/>
    </row>
    <row r="5368" spans="1:1">
      <c r="A5368" s="97"/>
    </row>
    <row r="5369" spans="1:1">
      <c r="A5369" s="97"/>
    </row>
    <row r="5370" spans="1:1">
      <c r="A5370" s="97"/>
    </row>
    <row r="5371" spans="1:1">
      <c r="A5371" s="97"/>
    </row>
    <row r="5372" spans="1:1">
      <c r="A5372" s="97"/>
    </row>
    <row r="5373" spans="1:1">
      <c r="A5373" s="97"/>
    </row>
    <row r="5374" spans="1:1">
      <c r="A5374" s="97"/>
    </row>
    <row r="5375" spans="1:1">
      <c r="A5375" s="97"/>
    </row>
    <row r="5376" spans="1:1">
      <c r="A5376" s="97"/>
    </row>
    <row r="5377" spans="1:1">
      <c r="A5377" s="97"/>
    </row>
    <row r="5378" spans="1:1">
      <c r="A5378" s="97"/>
    </row>
    <row r="5379" spans="1:1">
      <c r="A5379" s="97"/>
    </row>
    <row r="5380" spans="1:1">
      <c r="A5380" s="97"/>
    </row>
    <row r="5381" spans="1:1">
      <c r="A5381" s="97"/>
    </row>
    <row r="5382" spans="1:1">
      <c r="A5382" s="97"/>
    </row>
    <row r="5383" spans="1:1">
      <c r="A5383" s="97"/>
    </row>
    <row r="5384" spans="1:1">
      <c r="A5384" s="97"/>
    </row>
    <row r="5385" spans="1:1">
      <c r="A5385" s="97"/>
    </row>
    <row r="5386" spans="1:1">
      <c r="A5386" s="97"/>
    </row>
    <row r="5387" spans="1:1">
      <c r="A5387" s="97"/>
    </row>
    <row r="5388" spans="1:1">
      <c r="A5388" s="97"/>
    </row>
    <row r="5389" spans="1:1">
      <c r="A5389" s="97"/>
    </row>
    <row r="5390" spans="1:1">
      <c r="A5390" s="97"/>
    </row>
    <row r="5391" spans="1:1">
      <c r="A5391" s="97"/>
    </row>
    <row r="5392" spans="1:1">
      <c r="A5392" s="97"/>
    </row>
    <row r="5393" spans="1:1">
      <c r="A5393" s="97"/>
    </row>
    <row r="5394" spans="1:1">
      <c r="A5394" s="97"/>
    </row>
    <row r="5395" spans="1:1">
      <c r="A5395" s="97"/>
    </row>
    <row r="5396" spans="1:1">
      <c r="A5396" s="97"/>
    </row>
    <row r="5397" spans="1:1">
      <c r="A5397" s="97"/>
    </row>
    <row r="5398" spans="1:1">
      <c r="A5398" s="97"/>
    </row>
    <row r="5399" spans="1:1">
      <c r="A5399" s="97"/>
    </row>
    <row r="5400" spans="1:1">
      <c r="A5400" s="97"/>
    </row>
    <row r="5401" spans="1:1">
      <c r="A5401" s="97"/>
    </row>
    <row r="5402" spans="1:1">
      <c r="A5402" s="97"/>
    </row>
    <row r="5403" spans="1:1">
      <c r="A5403" s="97"/>
    </row>
    <row r="5404" spans="1:1">
      <c r="A5404" s="97"/>
    </row>
    <row r="5405" spans="1:1">
      <c r="A5405" s="97"/>
    </row>
    <row r="5406" spans="1:1">
      <c r="A5406" s="97"/>
    </row>
    <row r="5407" spans="1:1">
      <c r="A5407" s="97"/>
    </row>
    <row r="5408" spans="1:1">
      <c r="A5408" s="97"/>
    </row>
    <row r="5409" spans="1:1">
      <c r="A5409" s="97"/>
    </row>
  </sheetData>
  <mergeCells count="10382">
    <mergeCell ref="B2683:G2683"/>
    <mergeCell ref="B2684:G2684"/>
    <mergeCell ref="B2865:G2865"/>
    <mergeCell ref="B2866:G2866"/>
    <mergeCell ref="B3079:G3079"/>
    <mergeCell ref="B3080:G3080"/>
    <mergeCell ref="B3772:G3772"/>
    <mergeCell ref="B3773:G3773"/>
    <mergeCell ref="B3879:G3879"/>
    <mergeCell ref="B3880:G3880"/>
    <mergeCell ref="B4474:G4474"/>
    <mergeCell ref="B4475:G4475"/>
    <mergeCell ref="A175:A176"/>
    <mergeCell ref="B175:B176"/>
    <mergeCell ref="C175:C176"/>
    <mergeCell ref="D175:D176"/>
    <mergeCell ref="E175:E176"/>
    <mergeCell ref="F175:F176"/>
    <mergeCell ref="G175:G176"/>
    <mergeCell ref="I175:M175"/>
    <mergeCell ref="N175:O175"/>
    <mergeCell ref="H176:H178"/>
    <mergeCell ref="I176:M176"/>
    <mergeCell ref="N176:O176"/>
    <mergeCell ref="P176:P178"/>
    <mergeCell ref="A177:A187"/>
    <mergeCell ref="B177:B178"/>
    <mergeCell ref="C177:C178"/>
    <mergeCell ref="D177:D178"/>
    <mergeCell ref="E177:E178"/>
    <mergeCell ref="F177:F178"/>
    <mergeCell ref="G177:G178"/>
    <mergeCell ref="B179:G179"/>
    <mergeCell ref="B180:G180"/>
    <mergeCell ref="B181:G181"/>
    <mergeCell ref="B182:G182"/>
    <mergeCell ref="B183:G183"/>
    <mergeCell ref="H183:P183"/>
    <mergeCell ref="B184:G184"/>
    <mergeCell ref="H184:P184"/>
    <mergeCell ref="B185:G185"/>
    <mergeCell ref="H185:P185"/>
    <mergeCell ref="B186:G186"/>
    <mergeCell ref="H186:P186"/>
    <mergeCell ref="B187:G187"/>
    <mergeCell ref="H187:P187"/>
    <mergeCell ref="B857:G857"/>
    <mergeCell ref="B858:G858"/>
    <mergeCell ref="B905:G905"/>
    <mergeCell ref="B906:G906"/>
    <mergeCell ref="B951:G951"/>
    <mergeCell ref="B952:G952"/>
    <mergeCell ref="B979:G979"/>
    <mergeCell ref="B980:G980"/>
    <mergeCell ref="B1073:G1073"/>
    <mergeCell ref="B1074:G1074"/>
    <mergeCell ref="B1119:G1119"/>
    <mergeCell ref="B1120:G1120"/>
    <mergeCell ref="B1209:G1209"/>
    <mergeCell ref="B1210:G1210"/>
    <mergeCell ref="B1477:G1477"/>
    <mergeCell ref="B1478:G1478"/>
    <mergeCell ref="B1659:G1659"/>
    <mergeCell ref="B1660:G1660"/>
    <mergeCell ref="B1677:G1677"/>
    <mergeCell ref="B1678:G1678"/>
    <mergeCell ref="B1697:G1697"/>
    <mergeCell ref="B1698:G1698"/>
    <mergeCell ref="B1715:G1715"/>
    <mergeCell ref="B1716:G1716"/>
    <mergeCell ref="B1953:G1953"/>
    <mergeCell ref="B1954:G1954"/>
    <mergeCell ref="B2075:G2075"/>
    <mergeCell ref="B2076:G2076"/>
    <mergeCell ref="B2174:G2174"/>
    <mergeCell ref="B2175:G2175"/>
    <mergeCell ref="B2293:G2293"/>
    <mergeCell ref="B2294:G2294"/>
    <mergeCell ref="B2313:G2313"/>
    <mergeCell ref="B127:G127"/>
    <mergeCell ref="B128:G128"/>
    <mergeCell ref="B165:G165"/>
    <mergeCell ref="B166:G166"/>
    <mergeCell ref="A5242:A5243"/>
    <mergeCell ref="B5242:B5243"/>
    <mergeCell ref="C5242:C5243"/>
    <mergeCell ref="D5242:D5243"/>
    <mergeCell ref="E5242:E5243"/>
    <mergeCell ref="F5242:F5243"/>
    <mergeCell ref="G5242:G5243"/>
    <mergeCell ref="I5242:N5242"/>
    <mergeCell ref="O5242:P5242"/>
    <mergeCell ref="H5243:H5245"/>
    <mergeCell ref="I5243:N5243"/>
    <mergeCell ref="O5243:P5243"/>
    <mergeCell ref="Q5243:Q5245"/>
    <mergeCell ref="A5244:A5254"/>
    <mergeCell ref="B5244:B5245"/>
    <mergeCell ref="C5244:C5245"/>
    <mergeCell ref="D5244:D5245"/>
    <mergeCell ref="E5244:E5245"/>
    <mergeCell ref="F5244:F5245"/>
    <mergeCell ref="G5244:G5245"/>
    <mergeCell ref="B5246:G5246"/>
    <mergeCell ref="B5247:G5247"/>
    <mergeCell ref="B5248:G5248"/>
    <mergeCell ref="B5249:G5249"/>
    <mergeCell ref="B5250:G5250"/>
    <mergeCell ref="H5250:Q5250"/>
    <mergeCell ref="B5251:G5251"/>
    <mergeCell ref="H5251:Q5251"/>
    <mergeCell ref="B5252:G5252"/>
    <mergeCell ref="H5252:Q5252"/>
    <mergeCell ref="B5253:G5253"/>
    <mergeCell ref="H5253:Q5253"/>
    <mergeCell ref="B5254:G5254"/>
    <mergeCell ref="H5254:Q5254"/>
    <mergeCell ref="A5220:A5221"/>
    <mergeCell ref="B5220:B5221"/>
    <mergeCell ref="C5220:C5221"/>
    <mergeCell ref="D5220:D5221"/>
    <mergeCell ref="E5220:E5221"/>
    <mergeCell ref="F5220:F5221"/>
    <mergeCell ref="G5220:G5221"/>
    <mergeCell ref="I5220:L5220"/>
    <mergeCell ref="M5220:N5220"/>
    <mergeCell ref="H5221:H5223"/>
    <mergeCell ref="I5221:L5221"/>
    <mergeCell ref="M5221:N5221"/>
    <mergeCell ref="O5221:O5223"/>
    <mergeCell ref="A5222:A5240"/>
    <mergeCell ref="B5222:B5223"/>
    <mergeCell ref="C5222:C5223"/>
    <mergeCell ref="D5222:D5223"/>
    <mergeCell ref="E5222:E5223"/>
    <mergeCell ref="F5222:F5223"/>
    <mergeCell ref="G5222:G5223"/>
    <mergeCell ref="B5224:G5224"/>
    <mergeCell ref="B5225:G5225"/>
    <mergeCell ref="B5226:G5226"/>
    <mergeCell ref="B5227:G5227"/>
    <mergeCell ref="B5228:G5228"/>
    <mergeCell ref="B5229:G5229"/>
    <mergeCell ref="B5230:G5230"/>
    <mergeCell ref="B5231:G5231"/>
    <mergeCell ref="B5232:G5232"/>
    <mergeCell ref="B5233:G5233"/>
    <mergeCell ref="B5234:G5234"/>
    <mergeCell ref="B5235:G5235"/>
    <mergeCell ref="B5236:G5236"/>
    <mergeCell ref="H5236:O5236"/>
    <mergeCell ref="B5237:G5237"/>
    <mergeCell ref="H5237:O5237"/>
    <mergeCell ref="B5238:G5238"/>
    <mergeCell ref="H5238:O5238"/>
    <mergeCell ref="B5239:G5239"/>
    <mergeCell ref="H5239:O5239"/>
    <mergeCell ref="B5240:G5240"/>
    <mergeCell ref="H5240:O5240"/>
    <mergeCell ref="B5201:G5201"/>
    <mergeCell ref="H5201:O5201"/>
    <mergeCell ref="B5202:G5202"/>
    <mergeCell ref="H5202:O5202"/>
    <mergeCell ref="B5203:G5203"/>
    <mergeCell ref="H5203:O5203"/>
    <mergeCell ref="B5204:G5204"/>
    <mergeCell ref="H5204:O5204"/>
    <mergeCell ref="A5206:A5207"/>
    <mergeCell ref="B5206:B5207"/>
    <mergeCell ref="C5206:C5207"/>
    <mergeCell ref="D5206:D5207"/>
    <mergeCell ref="E5206:E5207"/>
    <mergeCell ref="F5206:F5207"/>
    <mergeCell ref="G5206:G5207"/>
    <mergeCell ref="I5206:L5206"/>
    <mergeCell ref="M5206:N5206"/>
    <mergeCell ref="H5207:H5209"/>
    <mergeCell ref="I5207:L5207"/>
    <mergeCell ref="M5207:N5207"/>
    <mergeCell ref="O5207:O5209"/>
    <mergeCell ref="A5208:A5218"/>
    <mergeCell ref="B5208:B5209"/>
    <mergeCell ref="C5208:C5209"/>
    <mergeCell ref="D5208:D5209"/>
    <mergeCell ref="E5208:E5209"/>
    <mergeCell ref="F5208:F5209"/>
    <mergeCell ref="G5208:G5209"/>
    <mergeCell ref="B5210:G5210"/>
    <mergeCell ref="B5211:G5211"/>
    <mergeCell ref="B5212:G5212"/>
    <mergeCell ref="B5213:G5213"/>
    <mergeCell ref="B5214:G5214"/>
    <mergeCell ref="H5214:O5214"/>
    <mergeCell ref="B5215:G5215"/>
    <mergeCell ref="H5215:O5215"/>
    <mergeCell ref="B5216:G5216"/>
    <mergeCell ref="H5216:O5216"/>
    <mergeCell ref="B5217:G5217"/>
    <mergeCell ref="H5217:O5217"/>
    <mergeCell ref="B5218:G5218"/>
    <mergeCell ref="H5218:O5218"/>
    <mergeCell ref="R5163:R5165"/>
    <mergeCell ref="A5164:A5182"/>
    <mergeCell ref="B5164:B5165"/>
    <mergeCell ref="C5164:C5165"/>
    <mergeCell ref="D5164:D5165"/>
    <mergeCell ref="E5164:E5165"/>
    <mergeCell ref="F5164:F5165"/>
    <mergeCell ref="G5164:G5165"/>
    <mergeCell ref="B5166:G5166"/>
    <mergeCell ref="B5167:G5167"/>
    <mergeCell ref="B5168:G5168"/>
    <mergeCell ref="B5169:G5169"/>
    <mergeCell ref="B5170:G5170"/>
    <mergeCell ref="B5171:G5171"/>
    <mergeCell ref="B5172:G5172"/>
    <mergeCell ref="B5173:G5173"/>
    <mergeCell ref="B5174:G5174"/>
    <mergeCell ref="B5175:G5175"/>
    <mergeCell ref="B5176:G5176"/>
    <mergeCell ref="B5177:G5177"/>
    <mergeCell ref="B5178:G5178"/>
    <mergeCell ref="H5178:R5178"/>
    <mergeCell ref="B5179:G5179"/>
    <mergeCell ref="H5179:R5179"/>
    <mergeCell ref="B5180:G5180"/>
    <mergeCell ref="H5180:R5180"/>
    <mergeCell ref="B5181:G5181"/>
    <mergeCell ref="H5181:R5181"/>
    <mergeCell ref="B5182:G5182"/>
    <mergeCell ref="H5182:R5182"/>
    <mergeCell ref="A5184:A5185"/>
    <mergeCell ref="B5184:B5185"/>
    <mergeCell ref="C5184:C5185"/>
    <mergeCell ref="D5184:D5185"/>
    <mergeCell ref="E5184:E5185"/>
    <mergeCell ref="F5184:F5185"/>
    <mergeCell ref="G5184:G5185"/>
    <mergeCell ref="I5184:L5184"/>
    <mergeCell ref="M5184:N5184"/>
    <mergeCell ref="H5185:H5187"/>
    <mergeCell ref="I5185:L5185"/>
    <mergeCell ref="M5185:N5185"/>
    <mergeCell ref="O5185:O5187"/>
    <mergeCell ref="A5186:A5204"/>
    <mergeCell ref="B5186:B5187"/>
    <mergeCell ref="C5186:C5187"/>
    <mergeCell ref="D5186:D5187"/>
    <mergeCell ref="E5186:E5187"/>
    <mergeCell ref="F5186:F5187"/>
    <mergeCell ref="G5186:G5187"/>
    <mergeCell ref="B5188:G5188"/>
    <mergeCell ref="B5189:G5189"/>
    <mergeCell ref="B5190:G5190"/>
    <mergeCell ref="B5191:G5191"/>
    <mergeCell ref="B5192:G5192"/>
    <mergeCell ref="B5193:G5193"/>
    <mergeCell ref="B5194:G5194"/>
    <mergeCell ref="B5195:G5195"/>
    <mergeCell ref="B5196:G5196"/>
    <mergeCell ref="B5197:G5197"/>
    <mergeCell ref="B5198:G5198"/>
    <mergeCell ref="B5199:G5199"/>
    <mergeCell ref="B5200:G5200"/>
    <mergeCell ref="H5200:O5200"/>
    <mergeCell ref="A5149:A5150"/>
    <mergeCell ref="B5149:B5150"/>
    <mergeCell ref="C5149:C5150"/>
    <mergeCell ref="D5149:D5150"/>
    <mergeCell ref="E5149:E5150"/>
    <mergeCell ref="F5149:F5150"/>
    <mergeCell ref="G5149:G5150"/>
    <mergeCell ref="I5149:M5149"/>
    <mergeCell ref="N5149:O5149"/>
    <mergeCell ref="H5150:H5152"/>
    <mergeCell ref="I5150:M5150"/>
    <mergeCell ref="N5150:O5150"/>
    <mergeCell ref="P5150:P5152"/>
    <mergeCell ref="A5151:A5160"/>
    <mergeCell ref="B5151:B5152"/>
    <mergeCell ref="C5151:C5152"/>
    <mergeCell ref="D5151:D5152"/>
    <mergeCell ref="E5151:E5152"/>
    <mergeCell ref="F5151:F5152"/>
    <mergeCell ref="G5151:G5152"/>
    <mergeCell ref="B5153:G5153"/>
    <mergeCell ref="B5154:G5154"/>
    <mergeCell ref="B5155:G5155"/>
    <mergeCell ref="B5156:G5156"/>
    <mergeCell ref="B5157:G5157"/>
    <mergeCell ref="H5157:P5157"/>
    <mergeCell ref="B5158:G5158"/>
    <mergeCell ref="H5158:P5158"/>
    <mergeCell ref="B5159:G5159"/>
    <mergeCell ref="H5159:P5159"/>
    <mergeCell ref="B5160:G5160"/>
    <mergeCell ref="H5160:P5160"/>
    <mergeCell ref="A5162:A5163"/>
    <mergeCell ref="B5162:B5163"/>
    <mergeCell ref="C5162:C5163"/>
    <mergeCell ref="D5162:D5163"/>
    <mergeCell ref="E5162:E5163"/>
    <mergeCell ref="F5162:F5163"/>
    <mergeCell ref="G5162:G5163"/>
    <mergeCell ref="I5162:O5162"/>
    <mergeCell ref="P5162:Q5162"/>
    <mergeCell ref="H5163:H5165"/>
    <mergeCell ref="I5163:O5163"/>
    <mergeCell ref="P5163:Q5163"/>
    <mergeCell ref="A5135:A5136"/>
    <mergeCell ref="B5135:B5136"/>
    <mergeCell ref="C5135:C5136"/>
    <mergeCell ref="D5135:D5136"/>
    <mergeCell ref="E5135:E5136"/>
    <mergeCell ref="F5135:F5136"/>
    <mergeCell ref="G5135:G5136"/>
    <mergeCell ref="I5135:N5135"/>
    <mergeCell ref="O5135:P5135"/>
    <mergeCell ref="H5136:H5138"/>
    <mergeCell ref="I5136:N5136"/>
    <mergeCell ref="O5136:P5136"/>
    <mergeCell ref="Q5136:Q5138"/>
    <mergeCell ref="A5137:A5145"/>
    <mergeCell ref="B5137:B5138"/>
    <mergeCell ref="C5137:C5138"/>
    <mergeCell ref="D5137:D5138"/>
    <mergeCell ref="E5137:E5138"/>
    <mergeCell ref="F5137:F5138"/>
    <mergeCell ref="G5137:G5138"/>
    <mergeCell ref="B5139:G5139"/>
    <mergeCell ref="B5140:G5140"/>
    <mergeCell ref="B5141:G5141"/>
    <mergeCell ref="B5142:G5142"/>
    <mergeCell ref="B5143:G5143"/>
    <mergeCell ref="H5143:Q5143"/>
    <mergeCell ref="B5144:G5144"/>
    <mergeCell ref="H5144:Q5144"/>
    <mergeCell ref="B5145:G5145"/>
    <mergeCell ref="H5145:Q5145"/>
    <mergeCell ref="B5146:G5146"/>
    <mergeCell ref="H5146:Q5146"/>
    <mergeCell ref="B5147:G5147"/>
    <mergeCell ref="H5147:Q5147"/>
    <mergeCell ref="A5113:A5114"/>
    <mergeCell ref="B5113:B5114"/>
    <mergeCell ref="C5113:C5114"/>
    <mergeCell ref="D5113:D5114"/>
    <mergeCell ref="E5113:E5114"/>
    <mergeCell ref="F5113:F5114"/>
    <mergeCell ref="G5113:G5114"/>
    <mergeCell ref="I5113:M5113"/>
    <mergeCell ref="N5113:O5113"/>
    <mergeCell ref="H5114:H5116"/>
    <mergeCell ref="I5114:M5114"/>
    <mergeCell ref="N5114:O5114"/>
    <mergeCell ref="P5114:P5116"/>
    <mergeCell ref="A5115:A5133"/>
    <mergeCell ref="B5115:B5116"/>
    <mergeCell ref="C5115:C5116"/>
    <mergeCell ref="D5115:D5116"/>
    <mergeCell ref="E5115:E5116"/>
    <mergeCell ref="F5115:F5116"/>
    <mergeCell ref="G5115:G5116"/>
    <mergeCell ref="B5117:G5117"/>
    <mergeCell ref="B5118:G5118"/>
    <mergeCell ref="B5119:G5119"/>
    <mergeCell ref="B5120:G5120"/>
    <mergeCell ref="B5121:G5121"/>
    <mergeCell ref="B5122:G5122"/>
    <mergeCell ref="B5123:G5123"/>
    <mergeCell ref="B5124:G5124"/>
    <mergeCell ref="B5125:G5125"/>
    <mergeCell ref="B5126:G5126"/>
    <mergeCell ref="B5127:G5127"/>
    <mergeCell ref="B5128:G5128"/>
    <mergeCell ref="B5129:G5129"/>
    <mergeCell ref="H5129:P5129"/>
    <mergeCell ref="B5130:G5130"/>
    <mergeCell ref="H5130:P5130"/>
    <mergeCell ref="B5131:G5131"/>
    <mergeCell ref="H5131:P5131"/>
    <mergeCell ref="B5132:G5132"/>
    <mergeCell ref="H5132:P5132"/>
    <mergeCell ref="B5133:G5133"/>
    <mergeCell ref="H5133:P5133"/>
    <mergeCell ref="A5099:A5100"/>
    <mergeCell ref="B5099:B5100"/>
    <mergeCell ref="C5099:C5100"/>
    <mergeCell ref="D5099:D5100"/>
    <mergeCell ref="E5099:E5100"/>
    <mergeCell ref="F5099:F5100"/>
    <mergeCell ref="G5099:G5100"/>
    <mergeCell ref="I5099:J5099"/>
    <mergeCell ref="K5099:L5099"/>
    <mergeCell ref="H5100:H5102"/>
    <mergeCell ref="I5100:J5100"/>
    <mergeCell ref="K5100:L5100"/>
    <mergeCell ref="M5100:M5102"/>
    <mergeCell ref="A5101:A5111"/>
    <mergeCell ref="B5101:B5102"/>
    <mergeCell ref="C5101:C5102"/>
    <mergeCell ref="D5101:D5102"/>
    <mergeCell ref="E5101:E5102"/>
    <mergeCell ref="F5101:F5102"/>
    <mergeCell ref="G5101:G5102"/>
    <mergeCell ref="B5103:G5103"/>
    <mergeCell ref="B5104:G5104"/>
    <mergeCell ref="B5105:G5105"/>
    <mergeCell ref="B5106:G5106"/>
    <mergeCell ref="B5107:G5107"/>
    <mergeCell ref="H5107:M5107"/>
    <mergeCell ref="B5108:G5108"/>
    <mergeCell ref="H5108:M5108"/>
    <mergeCell ref="B5109:G5109"/>
    <mergeCell ref="H5109:M5109"/>
    <mergeCell ref="B5110:G5110"/>
    <mergeCell ref="H5110:M5110"/>
    <mergeCell ref="B5111:G5111"/>
    <mergeCell ref="H5111:M5111"/>
    <mergeCell ref="A5080:A5081"/>
    <mergeCell ref="B5080:B5081"/>
    <mergeCell ref="C5080:C5081"/>
    <mergeCell ref="D5080:D5081"/>
    <mergeCell ref="E5080:E5081"/>
    <mergeCell ref="F5080:F5081"/>
    <mergeCell ref="G5080:G5081"/>
    <mergeCell ref="I5080:L5080"/>
    <mergeCell ref="M5080:N5080"/>
    <mergeCell ref="H5081:H5083"/>
    <mergeCell ref="I5081:L5081"/>
    <mergeCell ref="M5081:N5081"/>
    <mergeCell ref="O5081:O5083"/>
    <mergeCell ref="A5082:A5096"/>
    <mergeCell ref="B5082:B5083"/>
    <mergeCell ref="C5082:C5083"/>
    <mergeCell ref="D5082:D5083"/>
    <mergeCell ref="E5082:E5083"/>
    <mergeCell ref="F5082:F5083"/>
    <mergeCell ref="G5082:G5083"/>
    <mergeCell ref="B5084:G5084"/>
    <mergeCell ref="B5085:G5085"/>
    <mergeCell ref="B5086:G5086"/>
    <mergeCell ref="B5087:G5087"/>
    <mergeCell ref="B5088:G5088"/>
    <mergeCell ref="B5089:G5089"/>
    <mergeCell ref="B5090:G5090"/>
    <mergeCell ref="B5091:G5091"/>
    <mergeCell ref="B5092:G5092"/>
    <mergeCell ref="H5092:O5092"/>
    <mergeCell ref="B5093:G5093"/>
    <mergeCell ref="H5093:O5093"/>
    <mergeCell ref="B5094:G5094"/>
    <mergeCell ref="H5094:O5094"/>
    <mergeCell ref="B5095:G5095"/>
    <mergeCell ref="H5095:O5095"/>
    <mergeCell ref="B5096:G5096"/>
    <mergeCell ref="H5096:O5096"/>
    <mergeCell ref="A5064:A5065"/>
    <mergeCell ref="B5064:B5065"/>
    <mergeCell ref="C5064:C5065"/>
    <mergeCell ref="D5064:D5065"/>
    <mergeCell ref="E5064:E5065"/>
    <mergeCell ref="F5064:F5065"/>
    <mergeCell ref="G5064:G5065"/>
    <mergeCell ref="I5064:M5064"/>
    <mergeCell ref="N5064:O5064"/>
    <mergeCell ref="H5065:H5067"/>
    <mergeCell ref="I5065:M5065"/>
    <mergeCell ref="N5065:O5065"/>
    <mergeCell ref="P5065:P5067"/>
    <mergeCell ref="A5066:A5078"/>
    <mergeCell ref="B5066:B5067"/>
    <mergeCell ref="C5066:C5067"/>
    <mergeCell ref="D5066:D5067"/>
    <mergeCell ref="E5066:E5067"/>
    <mergeCell ref="F5066:F5067"/>
    <mergeCell ref="G5066:G5067"/>
    <mergeCell ref="B5068:G5068"/>
    <mergeCell ref="B5069:G5069"/>
    <mergeCell ref="B5070:G5070"/>
    <mergeCell ref="B5071:G5071"/>
    <mergeCell ref="B5072:G5072"/>
    <mergeCell ref="B5073:G5073"/>
    <mergeCell ref="B5074:G5074"/>
    <mergeCell ref="H5074:P5074"/>
    <mergeCell ref="B5075:G5075"/>
    <mergeCell ref="H5075:P5075"/>
    <mergeCell ref="B5076:G5076"/>
    <mergeCell ref="H5076:P5076"/>
    <mergeCell ref="B5077:G5077"/>
    <mergeCell ref="H5077:P5077"/>
    <mergeCell ref="B5078:G5078"/>
    <mergeCell ref="H5078:P5078"/>
    <mergeCell ref="A5044:A5045"/>
    <mergeCell ref="B5044:B5045"/>
    <mergeCell ref="C5044:C5045"/>
    <mergeCell ref="D5044:D5045"/>
    <mergeCell ref="E5044:E5045"/>
    <mergeCell ref="F5044:F5045"/>
    <mergeCell ref="G5044:G5045"/>
    <mergeCell ref="I5044:L5044"/>
    <mergeCell ref="M5044:N5044"/>
    <mergeCell ref="H5045:H5047"/>
    <mergeCell ref="I5045:L5045"/>
    <mergeCell ref="M5045:N5045"/>
    <mergeCell ref="O5045:O5047"/>
    <mergeCell ref="A5046:A5062"/>
    <mergeCell ref="B5046:B5047"/>
    <mergeCell ref="C5046:C5047"/>
    <mergeCell ref="D5046:D5047"/>
    <mergeCell ref="E5046:E5047"/>
    <mergeCell ref="F5046:F5047"/>
    <mergeCell ref="G5046:G5047"/>
    <mergeCell ref="B5048:G5048"/>
    <mergeCell ref="B5049:G5049"/>
    <mergeCell ref="B5050:G5050"/>
    <mergeCell ref="B5051:G5051"/>
    <mergeCell ref="B5052:G5052"/>
    <mergeCell ref="B5053:G5053"/>
    <mergeCell ref="B5054:G5054"/>
    <mergeCell ref="B5055:G5055"/>
    <mergeCell ref="B5056:G5056"/>
    <mergeCell ref="B5057:G5057"/>
    <mergeCell ref="B5058:G5058"/>
    <mergeCell ref="H5058:O5058"/>
    <mergeCell ref="B5059:G5059"/>
    <mergeCell ref="H5059:O5059"/>
    <mergeCell ref="B5060:G5060"/>
    <mergeCell ref="H5060:O5060"/>
    <mergeCell ref="B5061:G5061"/>
    <mergeCell ref="H5061:O5061"/>
    <mergeCell ref="B5062:G5062"/>
    <mergeCell ref="H5062:O5062"/>
    <mergeCell ref="A5022:A5023"/>
    <mergeCell ref="B5022:B5023"/>
    <mergeCell ref="C5022:C5023"/>
    <mergeCell ref="D5022:D5023"/>
    <mergeCell ref="E5022:E5023"/>
    <mergeCell ref="F5022:F5023"/>
    <mergeCell ref="G5022:G5023"/>
    <mergeCell ref="I5022:L5022"/>
    <mergeCell ref="M5022:N5022"/>
    <mergeCell ref="H5023:H5025"/>
    <mergeCell ref="I5023:L5023"/>
    <mergeCell ref="M5023:N5023"/>
    <mergeCell ref="O5023:O5025"/>
    <mergeCell ref="A5024:A5042"/>
    <mergeCell ref="B5024:B5025"/>
    <mergeCell ref="C5024:C5025"/>
    <mergeCell ref="D5024:D5025"/>
    <mergeCell ref="E5024:E5025"/>
    <mergeCell ref="F5024:F5025"/>
    <mergeCell ref="G5024:G5025"/>
    <mergeCell ref="B5026:G5026"/>
    <mergeCell ref="B5027:G5027"/>
    <mergeCell ref="B5028:G5028"/>
    <mergeCell ref="B5029:G5029"/>
    <mergeCell ref="B5030:G5030"/>
    <mergeCell ref="B5031:G5031"/>
    <mergeCell ref="B5032:G5032"/>
    <mergeCell ref="B5033:G5033"/>
    <mergeCell ref="B5034:G5034"/>
    <mergeCell ref="B5035:G5035"/>
    <mergeCell ref="B5036:G5036"/>
    <mergeCell ref="B5037:G5037"/>
    <mergeCell ref="B5038:G5038"/>
    <mergeCell ref="H5038:O5038"/>
    <mergeCell ref="B5039:G5039"/>
    <mergeCell ref="H5039:O5039"/>
    <mergeCell ref="B5040:G5040"/>
    <mergeCell ref="H5040:O5040"/>
    <mergeCell ref="B5041:G5041"/>
    <mergeCell ref="H5041:O5041"/>
    <mergeCell ref="B5042:G5042"/>
    <mergeCell ref="H5042:O5042"/>
    <mergeCell ref="A5002:A5003"/>
    <mergeCell ref="B5002:B5003"/>
    <mergeCell ref="C5002:C5003"/>
    <mergeCell ref="D5002:D5003"/>
    <mergeCell ref="E5002:E5003"/>
    <mergeCell ref="F5002:F5003"/>
    <mergeCell ref="G5002:G5003"/>
    <mergeCell ref="I5002:L5002"/>
    <mergeCell ref="M5002:N5002"/>
    <mergeCell ref="H5003:H5005"/>
    <mergeCell ref="I5003:L5003"/>
    <mergeCell ref="M5003:N5003"/>
    <mergeCell ref="O5003:O5005"/>
    <mergeCell ref="A5004:A5020"/>
    <mergeCell ref="B5004:B5005"/>
    <mergeCell ref="C5004:C5005"/>
    <mergeCell ref="D5004:D5005"/>
    <mergeCell ref="E5004:E5005"/>
    <mergeCell ref="F5004:F5005"/>
    <mergeCell ref="G5004:G5005"/>
    <mergeCell ref="B5006:G5006"/>
    <mergeCell ref="B5007:G5007"/>
    <mergeCell ref="B5008:G5008"/>
    <mergeCell ref="B5009:G5009"/>
    <mergeCell ref="B5010:G5010"/>
    <mergeCell ref="B5011:G5011"/>
    <mergeCell ref="B5012:G5012"/>
    <mergeCell ref="B5013:G5013"/>
    <mergeCell ref="B5014:G5014"/>
    <mergeCell ref="B5015:G5015"/>
    <mergeCell ref="B5016:G5016"/>
    <mergeCell ref="H5016:O5016"/>
    <mergeCell ref="B5017:G5017"/>
    <mergeCell ref="H5017:O5017"/>
    <mergeCell ref="B5018:G5018"/>
    <mergeCell ref="H5018:O5018"/>
    <mergeCell ref="B5019:G5019"/>
    <mergeCell ref="H5019:O5019"/>
    <mergeCell ref="B5020:G5020"/>
    <mergeCell ref="H5020:O5020"/>
    <mergeCell ref="A4982:A4983"/>
    <mergeCell ref="B4982:B4983"/>
    <mergeCell ref="C4982:C4983"/>
    <mergeCell ref="D4982:D4983"/>
    <mergeCell ref="E4982:E4983"/>
    <mergeCell ref="F4982:F4983"/>
    <mergeCell ref="G4982:G4983"/>
    <mergeCell ref="I4982:L4982"/>
    <mergeCell ref="M4982:N4982"/>
    <mergeCell ref="H4983:H4985"/>
    <mergeCell ref="I4983:L4983"/>
    <mergeCell ref="M4983:N4983"/>
    <mergeCell ref="O4983:O4985"/>
    <mergeCell ref="A4984:A5000"/>
    <mergeCell ref="B4984:B4985"/>
    <mergeCell ref="C4984:C4985"/>
    <mergeCell ref="D4984:D4985"/>
    <mergeCell ref="E4984:E4985"/>
    <mergeCell ref="F4984:F4985"/>
    <mergeCell ref="G4984:G4985"/>
    <mergeCell ref="B4986:G4986"/>
    <mergeCell ref="B4987:G4987"/>
    <mergeCell ref="B4988:G4988"/>
    <mergeCell ref="B4989:G4989"/>
    <mergeCell ref="B4990:G4990"/>
    <mergeCell ref="B4991:G4991"/>
    <mergeCell ref="B4992:G4992"/>
    <mergeCell ref="B4993:G4993"/>
    <mergeCell ref="B4994:G4994"/>
    <mergeCell ref="B4995:G4995"/>
    <mergeCell ref="B4996:G4996"/>
    <mergeCell ref="H4996:O4996"/>
    <mergeCell ref="B4997:G4997"/>
    <mergeCell ref="H4997:O4997"/>
    <mergeCell ref="B4998:G4998"/>
    <mergeCell ref="H4998:O4998"/>
    <mergeCell ref="B4999:G4999"/>
    <mergeCell ref="H4999:O4999"/>
    <mergeCell ref="B5000:G5000"/>
    <mergeCell ref="H5000:O5000"/>
    <mergeCell ref="A4962:A4963"/>
    <mergeCell ref="B4962:B4963"/>
    <mergeCell ref="C4962:C4963"/>
    <mergeCell ref="D4962:D4963"/>
    <mergeCell ref="E4962:E4963"/>
    <mergeCell ref="F4962:F4963"/>
    <mergeCell ref="G4962:G4963"/>
    <mergeCell ref="I4962:L4962"/>
    <mergeCell ref="M4962:N4962"/>
    <mergeCell ref="H4963:H4965"/>
    <mergeCell ref="I4963:L4963"/>
    <mergeCell ref="M4963:N4963"/>
    <mergeCell ref="O4963:O4965"/>
    <mergeCell ref="A4964:A4980"/>
    <mergeCell ref="B4964:B4965"/>
    <mergeCell ref="C4964:C4965"/>
    <mergeCell ref="D4964:D4965"/>
    <mergeCell ref="E4964:E4965"/>
    <mergeCell ref="F4964:F4965"/>
    <mergeCell ref="G4964:G4965"/>
    <mergeCell ref="B4966:G4966"/>
    <mergeCell ref="B4967:G4967"/>
    <mergeCell ref="B4968:G4968"/>
    <mergeCell ref="B4969:G4969"/>
    <mergeCell ref="B4970:G4970"/>
    <mergeCell ref="B4971:G4971"/>
    <mergeCell ref="B4972:G4972"/>
    <mergeCell ref="B4973:G4973"/>
    <mergeCell ref="B4974:G4974"/>
    <mergeCell ref="B4975:G4975"/>
    <mergeCell ref="B4976:G4976"/>
    <mergeCell ref="H4976:O4976"/>
    <mergeCell ref="B4977:G4977"/>
    <mergeCell ref="H4977:O4977"/>
    <mergeCell ref="B4978:G4978"/>
    <mergeCell ref="H4978:O4978"/>
    <mergeCell ref="B4979:G4979"/>
    <mergeCell ref="H4979:O4979"/>
    <mergeCell ref="B4980:G4980"/>
    <mergeCell ref="H4980:O4980"/>
    <mergeCell ref="A4940:A4941"/>
    <mergeCell ref="B4940:B4941"/>
    <mergeCell ref="C4940:C4941"/>
    <mergeCell ref="D4940:D4941"/>
    <mergeCell ref="E4940:E4941"/>
    <mergeCell ref="F4940:F4941"/>
    <mergeCell ref="G4940:G4941"/>
    <mergeCell ref="I4940:M4940"/>
    <mergeCell ref="N4940:O4940"/>
    <mergeCell ref="H4941:H4943"/>
    <mergeCell ref="I4941:M4941"/>
    <mergeCell ref="N4941:O4941"/>
    <mergeCell ref="P4941:P4943"/>
    <mergeCell ref="A4942:A4960"/>
    <mergeCell ref="B4942:B4943"/>
    <mergeCell ref="C4942:C4943"/>
    <mergeCell ref="D4942:D4943"/>
    <mergeCell ref="E4942:E4943"/>
    <mergeCell ref="F4942:F4943"/>
    <mergeCell ref="G4942:G4943"/>
    <mergeCell ref="B4944:G4944"/>
    <mergeCell ref="B4945:G4945"/>
    <mergeCell ref="B4946:G4946"/>
    <mergeCell ref="B4947:G4947"/>
    <mergeCell ref="B4948:G4948"/>
    <mergeCell ref="B4949:G4949"/>
    <mergeCell ref="B4950:G4950"/>
    <mergeCell ref="B4951:G4951"/>
    <mergeCell ref="B4952:G4952"/>
    <mergeCell ref="B4953:G4953"/>
    <mergeCell ref="B4954:G4954"/>
    <mergeCell ref="B4955:G4955"/>
    <mergeCell ref="B4956:G4956"/>
    <mergeCell ref="H4956:P4956"/>
    <mergeCell ref="B4957:G4957"/>
    <mergeCell ref="H4957:P4957"/>
    <mergeCell ref="B4958:G4958"/>
    <mergeCell ref="H4958:P4958"/>
    <mergeCell ref="B4959:G4959"/>
    <mergeCell ref="H4959:P4959"/>
    <mergeCell ref="B4960:G4960"/>
    <mergeCell ref="H4960:P4960"/>
    <mergeCell ref="A4918:A4919"/>
    <mergeCell ref="B4918:B4919"/>
    <mergeCell ref="C4918:C4919"/>
    <mergeCell ref="D4918:D4919"/>
    <mergeCell ref="E4918:E4919"/>
    <mergeCell ref="F4918:F4919"/>
    <mergeCell ref="G4918:G4919"/>
    <mergeCell ref="I4918:M4918"/>
    <mergeCell ref="N4918:O4918"/>
    <mergeCell ref="H4919:H4921"/>
    <mergeCell ref="I4919:M4919"/>
    <mergeCell ref="N4919:O4919"/>
    <mergeCell ref="P4919:P4921"/>
    <mergeCell ref="A4920:A4938"/>
    <mergeCell ref="B4920:B4921"/>
    <mergeCell ref="C4920:C4921"/>
    <mergeCell ref="D4920:D4921"/>
    <mergeCell ref="E4920:E4921"/>
    <mergeCell ref="F4920:F4921"/>
    <mergeCell ref="G4920:G4921"/>
    <mergeCell ref="B4922:G4922"/>
    <mergeCell ref="B4923:G4923"/>
    <mergeCell ref="B4924:G4924"/>
    <mergeCell ref="B4925:G4925"/>
    <mergeCell ref="B4926:G4926"/>
    <mergeCell ref="B4927:G4927"/>
    <mergeCell ref="B4928:G4928"/>
    <mergeCell ref="B4929:G4929"/>
    <mergeCell ref="B4930:G4930"/>
    <mergeCell ref="B4931:G4931"/>
    <mergeCell ref="B4932:G4932"/>
    <mergeCell ref="B4933:G4933"/>
    <mergeCell ref="B4934:G4934"/>
    <mergeCell ref="H4934:P4934"/>
    <mergeCell ref="B4935:G4935"/>
    <mergeCell ref="H4935:P4935"/>
    <mergeCell ref="B4936:G4936"/>
    <mergeCell ref="H4936:P4936"/>
    <mergeCell ref="B4937:G4937"/>
    <mergeCell ref="H4937:P4937"/>
    <mergeCell ref="B4938:G4938"/>
    <mergeCell ref="H4938:P4938"/>
    <mergeCell ref="A4904:A4905"/>
    <mergeCell ref="B4904:B4905"/>
    <mergeCell ref="C4904:C4905"/>
    <mergeCell ref="D4904:D4905"/>
    <mergeCell ref="E4904:E4905"/>
    <mergeCell ref="F4904:F4905"/>
    <mergeCell ref="G4904:G4905"/>
    <mergeCell ref="I4904:N4904"/>
    <mergeCell ref="O4904:P4904"/>
    <mergeCell ref="H4905:H4907"/>
    <mergeCell ref="I4905:N4905"/>
    <mergeCell ref="O4905:P4905"/>
    <mergeCell ref="Q4905:Q4907"/>
    <mergeCell ref="A4906:A4916"/>
    <mergeCell ref="B4906:B4907"/>
    <mergeCell ref="C4906:C4907"/>
    <mergeCell ref="D4906:D4907"/>
    <mergeCell ref="E4906:E4907"/>
    <mergeCell ref="F4906:F4907"/>
    <mergeCell ref="G4906:G4907"/>
    <mergeCell ref="B4908:G4908"/>
    <mergeCell ref="B4909:G4909"/>
    <mergeCell ref="B4910:G4910"/>
    <mergeCell ref="B4911:G4911"/>
    <mergeCell ref="B4912:G4912"/>
    <mergeCell ref="H4912:Q4912"/>
    <mergeCell ref="B4913:G4913"/>
    <mergeCell ref="H4913:Q4913"/>
    <mergeCell ref="B4914:G4914"/>
    <mergeCell ref="H4914:Q4914"/>
    <mergeCell ref="B4915:G4915"/>
    <mergeCell ref="H4915:Q4915"/>
    <mergeCell ref="B4916:G4916"/>
    <mergeCell ref="H4916:Q4916"/>
    <mergeCell ref="A4888:A4889"/>
    <mergeCell ref="B4888:B4889"/>
    <mergeCell ref="C4888:C4889"/>
    <mergeCell ref="D4888:D4889"/>
    <mergeCell ref="E4888:E4889"/>
    <mergeCell ref="F4888:F4889"/>
    <mergeCell ref="G4888:G4889"/>
    <mergeCell ref="I4888:N4888"/>
    <mergeCell ref="O4888:P4888"/>
    <mergeCell ref="H4889:H4891"/>
    <mergeCell ref="I4889:N4889"/>
    <mergeCell ref="O4889:P4889"/>
    <mergeCell ref="Q4889:Q4891"/>
    <mergeCell ref="A4890:A4902"/>
    <mergeCell ref="B4890:B4891"/>
    <mergeCell ref="C4890:C4891"/>
    <mergeCell ref="D4890:D4891"/>
    <mergeCell ref="E4890:E4891"/>
    <mergeCell ref="F4890:F4891"/>
    <mergeCell ref="G4890:G4891"/>
    <mergeCell ref="B4892:G4892"/>
    <mergeCell ref="B4893:G4893"/>
    <mergeCell ref="B4894:G4894"/>
    <mergeCell ref="B4895:G4895"/>
    <mergeCell ref="B4896:G4896"/>
    <mergeCell ref="B4897:G4897"/>
    <mergeCell ref="B4898:G4898"/>
    <mergeCell ref="H4898:Q4898"/>
    <mergeCell ref="B4899:G4899"/>
    <mergeCell ref="H4899:Q4899"/>
    <mergeCell ref="B4900:G4900"/>
    <mergeCell ref="H4900:Q4900"/>
    <mergeCell ref="B4901:G4901"/>
    <mergeCell ref="H4901:Q4901"/>
    <mergeCell ref="B4902:G4902"/>
    <mergeCell ref="H4902:Q4902"/>
    <mergeCell ref="A4874:A4875"/>
    <mergeCell ref="B4874:B4875"/>
    <mergeCell ref="C4874:C4875"/>
    <mergeCell ref="D4874:D4875"/>
    <mergeCell ref="E4874:E4875"/>
    <mergeCell ref="F4874:F4875"/>
    <mergeCell ref="G4874:G4875"/>
    <mergeCell ref="I4874:K4874"/>
    <mergeCell ref="L4874:M4874"/>
    <mergeCell ref="H4875:H4877"/>
    <mergeCell ref="I4875:K4875"/>
    <mergeCell ref="L4875:M4875"/>
    <mergeCell ref="N4875:N4877"/>
    <mergeCell ref="A4876:A4886"/>
    <mergeCell ref="B4876:B4877"/>
    <mergeCell ref="C4876:C4877"/>
    <mergeCell ref="D4876:D4877"/>
    <mergeCell ref="E4876:E4877"/>
    <mergeCell ref="F4876:F4877"/>
    <mergeCell ref="G4876:G4877"/>
    <mergeCell ref="B4878:G4878"/>
    <mergeCell ref="B4879:G4879"/>
    <mergeCell ref="B4880:G4880"/>
    <mergeCell ref="B4881:G4881"/>
    <mergeCell ref="B4882:G4882"/>
    <mergeCell ref="H4882:N4882"/>
    <mergeCell ref="B4883:G4883"/>
    <mergeCell ref="H4883:N4883"/>
    <mergeCell ref="B4884:G4884"/>
    <mergeCell ref="H4884:N4884"/>
    <mergeCell ref="B4885:G4885"/>
    <mergeCell ref="H4885:N4885"/>
    <mergeCell ref="B4886:G4886"/>
    <mergeCell ref="H4886:N4886"/>
    <mergeCell ref="A4856:A4857"/>
    <mergeCell ref="B4856:B4857"/>
    <mergeCell ref="C4856:C4857"/>
    <mergeCell ref="D4856:D4857"/>
    <mergeCell ref="E4856:E4857"/>
    <mergeCell ref="F4856:F4857"/>
    <mergeCell ref="G4856:G4857"/>
    <mergeCell ref="I4856:N4856"/>
    <mergeCell ref="O4856:P4856"/>
    <mergeCell ref="H4857:H4859"/>
    <mergeCell ref="I4857:N4857"/>
    <mergeCell ref="O4857:P4857"/>
    <mergeCell ref="Q4857:Q4859"/>
    <mergeCell ref="A4858:A4872"/>
    <mergeCell ref="B4858:B4859"/>
    <mergeCell ref="C4858:C4859"/>
    <mergeCell ref="D4858:D4859"/>
    <mergeCell ref="E4858:E4859"/>
    <mergeCell ref="F4858:F4859"/>
    <mergeCell ref="G4858:G4859"/>
    <mergeCell ref="B4860:G4860"/>
    <mergeCell ref="B4861:G4861"/>
    <mergeCell ref="B4862:G4862"/>
    <mergeCell ref="B4863:G4863"/>
    <mergeCell ref="B4864:G4864"/>
    <mergeCell ref="B4865:G4865"/>
    <mergeCell ref="B4866:G4866"/>
    <mergeCell ref="B4867:G4867"/>
    <mergeCell ref="B4868:G4868"/>
    <mergeCell ref="H4868:Q4868"/>
    <mergeCell ref="B4869:G4869"/>
    <mergeCell ref="H4869:Q4869"/>
    <mergeCell ref="B4870:G4870"/>
    <mergeCell ref="H4870:Q4870"/>
    <mergeCell ref="B4871:G4871"/>
    <mergeCell ref="H4871:Q4871"/>
    <mergeCell ref="B4872:G4872"/>
    <mergeCell ref="H4872:Q4872"/>
    <mergeCell ref="A4834:A4835"/>
    <mergeCell ref="B4834:B4835"/>
    <mergeCell ref="C4834:C4835"/>
    <mergeCell ref="D4834:D4835"/>
    <mergeCell ref="E4834:E4835"/>
    <mergeCell ref="F4834:F4835"/>
    <mergeCell ref="G4834:G4835"/>
    <mergeCell ref="I4834:O4834"/>
    <mergeCell ref="P4834:Q4834"/>
    <mergeCell ref="H4835:H4837"/>
    <mergeCell ref="I4835:O4835"/>
    <mergeCell ref="P4835:Q4835"/>
    <mergeCell ref="R4835:R4837"/>
    <mergeCell ref="A4836:A4854"/>
    <mergeCell ref="B4836:B4837"/>
    <mergeCell ref="C4836:C4837"/>
    <mergeCell ref="D4836:D4837"/>
    <mergeCell ref="E4836:E4837"/>
    <mergeCell ref="F4836:F4837"/>
    <mergeCell ref="G4836:G4837"/>
    <mergeCell ref="B4838:G4838"/>
    <mergeCell ref="B4839:G4839"/>
    <mergeCell ref="B4840:G4840"/>
    <mergeCell ref="B4841:G4841"/>
    <mergeCell ref="B4842:G4842"/>
    <mergeCell ref="B4843:G4843"/>
    <mergeCell ref="B4844:G4844"/>
    <mergeCell ref="B4845:G4845"/>
    <mergeCell ref="B4846:G4846"/>
    <mergeCell ref="B4847:G4847"/>
    <mergeCell ref="B4848:G4848"/>
    <mergeCell ref="B4849:G4849"/>
    <mergeCell ref="B4850:G4850"/>
    <mergeCell ref="H4850:R4850"/>
    <mergeCell ref="B4851:G4851"/>
    <mergeCell ref="H4851:R4851"/>
    <mergeCell ref="B4852:G4852"/>
    <mergeCell ref="H4852:R4852"/>
    <mergeCell ref="B4853:G4853"/>
    <mergeCell ref="H4853:R4853"/>
    <mergeCell ref="B4854:G4854"/>
    <mergeCell ref="H4854:R4854"/>
    <mergeCell ref="A4820:A4821"/>
    <mergeCell ref="B4820:B4821"/>
    <mergeCell ref="C4820:C4821"/>
    <mergeCell ref="D4820:D4821"/>
    <mergeCell ref="E4820:E4821"/>
    <mergeCell ref="F4820:F4821"/>
    <mergeCell ref="G4820:G4821"/>
    <mergeCell ref="I4820:M4820"/>
    <mergeCell ref="N4820:O4820"/>
    <mergeCell ref="H4821:H4823"/>
    <mergeCell ref="I4821:M4821"/>
    <mergeCell ref="N4821:O4821"/>
    <mergeCell ref="P4821:P4823"/>
    <mergeCell ref="A4822:A4832"/>
    <mergeCell ref="B4822:B4823"/>
    <mergeCell ref="C4822:C4823"/>
    <mergeCell ref="D4822:D4823"/>
    <mergeCell ref="E4822:E4823"/>
    <mergeCell ref="F4822:F4823"/>
    <mergeCell ref="G4822:G4823"/>
    <mergeCell ref="B4824:G4824"/>
    <mergeCell ref="B4825:G4825"/>
    <mergeCell ref="B4826:G4826"/>
    <mergeCell ref="B4827:G4827"/>
    <mergeCell ref="B4828:G4828"/>
    <mergeCell ref="H4828:P4828"/>
    <mergeCell ref="B4829:G4829"/>
    <mergeCell ref="H4829:P4829"/>
    <mergeCell ref="B4830:G4830"/>
    <mergeCell ref="H4830:P4830"/>
    <mergeCell ref="B4831:G4831"/>
    <mergeCell ref="H4831:P4831"/>
    <mergeCell ref="B4832:G4832"/>
    <mergeCell ref="H4832:P4832"/>
    <mergeCell ref="A4798:A4799"/>
    <mergeCell ref="B4798:B4799"/>
    <mergeCell ref="C4798:C4799"/>
    <mergeCell ref="D4798:D4799"/>
    <mergeCell ref="E4798:E4799"/>
    <mergeCell ref="F4798:F4799"/>
    <mergeCell ref="G4798:G4799"/>
    <mergeCell ref="I4798:O4798"/>
    <mergeCell ref="P4798:Q4798"/>
    <mergeCell ref="H4799:H4801"/>
    <mergeCell ref="I4799:O4799"/>
    <mergeCell ref="P4799:Q4799"/>
    <mergeCell ref="R4799:R4801"/>
    <mergeCell ref="A4800:A4818"/>
    <mergeCell ref="B4800:B4801"/>
    <mergeCell ref="C4800:C4801"/>
    <mergeCell ref="D4800:D4801"/>
    <mergeCell ref="E4800:E4801"/>
    <mergeCell ref="F4800:F4801"/>
    <mergeCell ref="G4800:G4801"/>
    <mergeCell ref="B4802:G4802"/>
    <mergeCell ref="B4803:G4803"/>
    <mergeCell ref="B4804:G4804"/>
    <mergeCell ref="B4805:G4805"/>
    <mergeCell ref="B4806:G4806"/>
    <mergeCell ref="B4807:G4807"/>
    <mergeCell ref="B4808:G4808"/>
    <mergeCell ref="B4809:G4809"/>
    <mergeCell ref="B4810:G4810"/>
    <mergeCell ref="B4811:G4811"/>
    <mergeCell ref="B4812:G4812"/>
    <mergeCell ref="B4813:G4813"/>
    <mergeCell ref="B4814:G4814"/>
    <mergeCell ref="H4814:R4814"/>
    <mergeCell ref="B4815:G4815"/>
    <mergeCell ref="H4815:R4815"/>
    <mergeCell ref="B4816:G4816"/>
    <mergeCell ref="H4816:R4816"/>
    <mergeCell ref="B4817:G4817"/>
    <mergeCell ref="H4817:R4817"/>
    <mergeCell ref="B4818:G4818"/>
    <mergeCell ref="H4818:R4818"/>
    <mergeCell ref="A4776:A4777"/>
    <mergeCell ref="B4776:B4777"/>
    <mergeCell ref="C4776:C4777"/>
    <mergeCell ref="D4776:D4777"/>
    <mergeCell ref="E4776:E4777"/>
    <mergeCell ref="F4776:F4777"/>
    <mergeCell ref="G4776:G4777"/>
    <mergeCell ref="I4776:M4776"/>
    <mergeCell ref="N4776:O4776"/>
    <mergeCell ref="H4777:H4779"/>
    <mergeCell ref="I4777:M4777"/>
    <mergeCell ref="N4777:O4777"/>
    <mergeCell ref="P4777:P4779"/>
    <mergeCell ref="A4778:A4796"/>
    <mergeCell ref="B4778:B4779"/>
    <mergeCell ref="C4778:C4779"/>
    <mergeCell ref="D4778:D4779"/>
    <mergeCell ref="E4778:E4779"/>
    <mergeCell ref="F4778:F4779"/>
    <mergeCell ref="G4778:G4779"/>
    <mergeCell ref="B4780:G4780"/>
    <mergeCell ref="B4781:G4781"/>
    <mergeCell ref="B4782:G4782"/>
    <mergeCell ref="B4783:G4783"/>
    <mergeCell ref="B4784:G4784"/>
    <mergeCell ref="B4785:G4785"/>
    <mergeCell ref="B4786:G4786"/>
    <mergeCell ref="B4787:G4787"/>
    <mergeCell ref="B4788:G4788"/>
    <mergeCell ref="B4789:G4789"/>
    <mergeCell ref="B4790:G4790"/>
    <mergeCell ref="B4791:G4791"/>
    <mergeCell ref="B4792:G4792"/>
    <mergeCell ref="H4792:P4792"/>
    <mergeCell ref="B4793:G4793"/>
    <mergeCell ref="H4793:P4793"/>
    <mergeCell ref="B4794:G4794"/>
    <mergeCell ref="H4794:P4794"/>
    <mergeCell ref="B4795:G4795"/>
    <mergeCell ref="H4795:P4795"/>
    <mergeCell ref="B4796:G4796"/>
    <mergeCell ref="H4796:P4796"/>
    <mergeCell ref="A4754:A4755"/>
    <mergeCell ref="B4754:B4755"/>
    <mergeCell ref="C4754:C4755"/>
    <mergeCell ref="D4754:D4755"/>
    <mergeCell ref="E4754:E4755"/>
    <mergeCell ref="F4754:F4755"/>
    <mergeCell ref="G4754:G4755"/>
    <mergeCell ref="I4754:L4754"/>
    <mergeCell ref="M4754:N4754"/>
    <mergeCell ref="H4755:H4757"/>
    <mergeCell ref="I4755:L4755"/>
    <mergeCell ref="M4755:N4755"/>
    <mergeCell ref="O4755:O4757"/>
    <mergeCell ref="A4756:A4774"/>
    <mergeCell ref="B4756:B4757"/>
    <mergeCell ref="C4756:C4757"/>
    <mergeCell ref="D4756:D4757"/>
    <mergeCell ref="E4756:E4757"/>
    <mergeCell ref="F4756:F4757"/>
    <mergeCell ref="G4756:G4757"/>
    <mergeCell ref="B4758:G4758"/>
    <mergeCell ref="B4759:G4759"/>
    <mergeCell ref="B4760:G4760"/>
    <mergeCell ref="B4761:G4761"/>
    <mergeCell ref="B4762:G4762"/>
    <mergeCell ref="B4763:G4763"/>
    <mergeCell ref="B4764:G4764"/>
    <mergeCell ref="B4765:G4765"/>
    <mergeCell ref="B4766:G4766"/>
    <mergeCell ref="B4767:G4767"/>
    <mergeCell ref="B4768:G4768"/>
    <mergeCell ref="B4769:G4769"/>
    <mergeCell ref="B4770:G4770"/>
    <mergeCell ref="H4770:O4770"/>
    <mergeCell ref="B4771:G4771"/>
    <mergeCell ref="H4771:O4771"/>
    <mergeCell ref="B4772:G4772"/>
    <mergeCell ref="H4772:O4772"/>
    <mergeCell ref="B4773:G4773"/>
    <mergeCell ref="H4773:O4773"/>
    <mergeCell ref="B4774:G4774"/>
    <mergeCell ref="H4774:O4774"/>
    <mergeCell ref="A4736:A4737"/>
    <mergeCell ref="B4736:B4737"/>
    <mergeCell ref="C4736:C4737"/>
    <mergeCell ref="D4736:D4737"/>
    <mergeCell ref="E4736:E4737"/>
    <mergeCell ref="F4736:F4737"/>
    <mergeCell ref="G4736:G4737"/>
    <mergeCell ref="I4736:L4736"/>
    <mergeCell ref="M4736:N4736"/>
    <mergeCell ref="H4737:H4739"/>
    <mergeCell ref="I4737:L4737"/>
    <mergeCell ref="M4737:N4737"/>
    <mergeCell ref="O4737:O4739"/>
    <mergeCell ref="A4738:A4752"/>
    <mergeCell ref="B4738:B4739"/>
    <mergeCell ref="C4738:C4739"/>
    <mergeCell ref="D4738:D4739"/>
    <mergeCell ref="E4738:E4739"/>
    <mergeCell ref="F4738:F4739"/>
    <mergeCell ref="G4738:G4739"/>
    <mergeCell ref="B4740:G4740"/>
    <mergeCell ref="B4741:G4741"/>
    <mergeCell ref="B4742:G4742"/>
    <mergeCell ref="B4743:G4743"/>
    <mergeCell ref="B4744:G4744"/>
    <mergeCell ref="B4745:G4745"/>
    <mergeCell ref="B4746:G4746"/>
    <mergeCell ref="B4747:G4747"/>
    <mergeCell ref="B4748:G4748"/>
    <mergeCell ref="H4748:O4748"/>
    <mergeCell ref="B4749:G4749"/>
    <mergeCell ref="H4749:O4749"/>
    <mergeCell ref="B4750:G4750"/>
    <mergeCell ref="H4750:O4750"/>
    <mergeCell ref="B4751:G4751"/>
    <mergeCell ref="H4751:O4751"/>
    <mergeCell ref="B4752:G4752"/>
    <mergeCell ref="H4752:O4752"/>
    <mergeCell ref="A4714:A4715"/>
    <mergeCell ref="B4714:B4715"/>
    <mergeCell ref="C4714:C4715"/>
    <mergeCell ref="D4714:D4715"/>
    <mergeCell ref="E4714:E4715"/>
    <mergeCell ref="F4714:F4715"/>
    <mergeCell ref="G4714:G4715"/>
    <mergeCell ref="I4714:L4714"/>
    <mergeCell ref="M4714:N4714"/>
    <mergeCell ref="H4715:H4717"/>
    <mergeCell ref="I4715:L4715"/>
    <mergeCell ref="M4715:N4715"/>
    <mergeCell ref="O4715:O4717"/>
    <mergeCell ref="A4716:A4734"/>
    <mergeCell ref="B4716:B4717"/>
    <mergeCell ref="C4716:C4717"/>
    <mergeCell ref="D4716:D4717"/>
    <mergeCell ref="E4716:E4717"/>
    <mergeCell ref="F4716:F4717"/>
    <mergeCell ref="G4716:G4717"/>
    <mergeCell ref="B4718:G4718"/>
    <mergeCell ref="B4719:G4719"/>
    <mergeCell ref="B4720:G4720"/>
    <mergeCell ref="B4721:G4721"/>
    <mergeCell ref="B4722:G4722"/>
    <mergeCell ref="B4723:G4723"/>
    <mergeCell ref="B4724:G4724"/>
    <mergeCell ref="B4725:G4725"/>
    <mergeCell ref="B4726:G4726"/>
    <mergeCell ref="B4727:G4727"/>
    <mergeCell ref="B4728:G4728"/>
    <mergeCell ref="B4729:G4729"/>
    <mergeCell ref="B4730:G4730"/>
    <mergeCell ref="H4730:O4730"/>
    <mergeCell ref="B4731:G4731"/>
    <mergeCell ref="H4731:O4731"/>
    <mergeCell ref="B4732:G4732"/>
    <mergeCell ref="H4732:O4732"/>
    <mergeCell ref="B4733:G4733"/>
    <mergeCell ref="H4733:O4733"/>
    <mergeCell ref="B4734:G4734"/>
    <mergeCell ref="H4734:O4734"/>
    <mergeCell ref="A4696:A4697"/>
    <mergeCell ref="B4696:B4697"/>
    <mergeCell ref="C4696:C4697"/>
    <mergeCell ref="D4696:D4697"/>
    <mergeCell ref="E4696:E4697"/>
    <mergeCell ref="F4696:F4697"/>
    <mergeCell ref="G4696:G4697"/>
    <mergeCell ref="I4696:L4696"/>
    <mergeCell ref="M4696:N4696"/>
    <mergeCell ref="H4697:H4699"/>
    <mergeCell ref="I4697:L4697"/>
    <mergeCell ref="M4697:N4697"/>
    <mergeCell ref="O4697:O4699"/>
    <mergeCell ref="A4698:A4712"/>
    <mergeCell ref="B4698:B4699"/>
    <mergeCell ref="C4698:C4699"/>
    <mergeCell ref="D4698:D4699"/>
    <mergeCell ref="E4698:E4699"/>
    <mergeCell ref="F4698:F4699"/>
    <mergeCell ref="G4698:G4699"/>
    <mergeCell ref="B4700:G4700"/>
    <mergeCell ref="B4701:G4701"/>
    <mergeCell ref="B4702:G4702"/>
    <mergeCell ref="B4703:G4703"/>
    <mergeCell ref="B4704:G4704"/>
    <mergeCell ref="B4705:G4705"/>
    <mergeCell ref="B4706:G4706"/>
    <mergeCell ref="B4707:G4707"/>
    <mergeCell ref="B4708:G4708"/>
    <mergeCell ref="H4708:O4708"/>
    <mergeCell ref="B4709:G4709"/>
    <mergeCell ref="H4709:O4709"/>
    <mergeCell ref="B4710:G4710"/>
    <mergeCell ref="H4710:O4710"/>
    <mergeCell ref="B4711:G4711"/>
    <mergeCell ref="H4711:O4711"/>
    <mergeCell ref="B4712:G4712"/>
    <mergeCell ref="H4712:O4712"/>
    <mergeCell ref="A4680:A4681"/>
    <mergeCell ref="B4680:B4681"/>
    <mergeCell ref="C4680:C4681"/>
    <mergeCell ref="D4680:D4681"/>
    <mergeCell ref="E4680:E4681"/>
    <mergeCell ref="F4680:F4681"/>
    <mergeCell ref="G4680:G4681"/>
    <mergeCell ref="I4680:M4680"/>
    <mergeCell ref="N4680:O4680"/>
    <mergeCell ref="H4681:H4683"/>
    <mergeCell ref="I4681:M4681"/>
    <mergeCell ref="N4681:O4681"/>
    <mergeCell ref="P4681:P4683"/>
    <mergeCell ref="A4682:A4694"/>
    <mergeCell ref="B4682:B4683"/>
    <mergeCell ref="C4682:C4683"/>
    <mergeCell ref="D4682:D4683"/>
    <mergeCell ref="E4682:E4683"/>
    <mergeCell ref="F4682:F4683"/>
    <mergeCell ref="G4682:G4683"/>
    <mergeCell ref="B4684:G4684"/>
    <mergeCell ref="B4685:G4685"/>
    <mergeCell ref="B4686:G4686"/>
    <mergeCell ref="B4687:G4687"/>
    <mergeCell ref="B4688:G4688"/>
    <mergeCell ref="B4689:G4689"/>
    <mergeCell ref="B4690:G4690"/>
    <mergeCell ref="H4690:P4690"/>
    <mergeCell ref="B4691:G4691"/>
    <mergeCell ref="H4691:P4691"/>
    <mergeCell ref="B4692:G4692"/>
    <mergeCell ref="H4692:P4692"/>
    <mergeCell ref="B4693:G4693"/>
    <mergeCell ref="H4693:P4693"/>
    <mergeCell ref="B4694:G4694"/>
    <mergeCell ref="H4694:P4694"/>
    <mergeCell ref="A4662:A4663"/>
    <mergeCell ref="B4662:B4663"/>
    <mergeCell ref="C4662:C4663"/>
    <mergeCell ref="D4662:D4663"/>
    <mergeCell ref="E4662:E4663"/>
    <mergeCell ref="F4662:F4663"/>
    <mergeCell ref="G4662:G4663"/>
    <mergeCell ref="H4662:I4662"/>
    <mergeCell ref="J4662:K4662"/>
    <mergeCell ref="L4662:M4662"/>
    <mergeCell ref="H4663:I4663"/>
    <mergeCell ref="J4663:K4663"/>
    <mergeCell ref="L4663:M4663"/>
    <mergeCell ref="N4663:N4665"/>
    <mergeCell ref="A4664:A4678"/>
    <mergeCell ref="B4664:B4665"/>
    <mergeCell ref="C4664:C4665"/>
    <mergeCell ref="D4664:D4665"/>
    <mergeCell ref="E4664:E4665"/>
    <mergeCell ref="F4664:F4665"/>
    <mergeCell ref="G4664:G4665"/>
    <mergeCell ref="B4666:G4666"/>
    <mergeCell ref="B4667:G4667"/>
    <mergeCell ref="B4668:G4668"/>
    <mergeCell ref="B4669:G4669"/>
    <mergeCell ref="B4670:G4670"/>
    <mergeCell ref="B4671:G4671"/>
    <mergeCell ref="B4672:G4672"/>
    <mergeCell ref="B4673:G4673"/>
    <mergeCell ref="B4674:G4674"/>
    <mergeCell ref="H4674:N4674"/>
    <mergeCell ref="B4675:G4675"/>
    <mergeCell ref="H4675:N4675"/>
    <mergeCell ref="B4676:G4676"/>
    <mergeCell ref="H4676:N4676"/>
    <mergeCell ref="B4677:G4677"/>
    <mergeCell ref="H4677:N4677"/>
    <mergeCell ref="B4678:G4678"/>
    <mergeCell ref="H4678:N4678"/>
    <mergeCell ref="A4644:A4645"/>
    <mergeCell ref="B4644:B4645"/>
    <mergeCell ref="C4644:C4645"/>
    <mergeCell ref="D4644:D4645"/>
    <mergeCell ref="E4644:E4645"/>
    <mergeCell ref="F4644:F4645"/>
    <mergeCell ref="G4644:G4645"/>
    <mergeCell ref="H4644:J4644"/>
    <mergeCell ref="K4644:M4644"/>
    <mergeCell ref="N4644:O4644"/>
    <mergeCell ref="H4645:J4645"/>
    <mergeCell ref="K4645:M4645"/>
    <mergeCell ref="N4645:O4645"/>
    <mergeCell ref="P4645:P4647"/>
    <mergeCell ref="A4646:A4660"/>
    <mergeCell ref="B4646:B4647"/>
    <mergeCell ref="C4646:C4647"/>
    <mergeCell ref="D4646:D4647"/>
    <mergeCell ref="E4646:E4647"/>
    <mergeCell ref="F4646:F4647"/>
    <mergeCell ref="G4646:G4647"/>
    <mergeCell ref="B4648:G4648"/>
    <mergeCell ref="B4649:G4649"/>
    <mergeCell ref="B4650:G4650"/>
    <mergeCell ref="B4651:G4651"/>
    <mergeCell ref="B4652:G4652"/>
    <mergeCell ref="B4653:G4653"/>
    <mergeCell ref="B4654:G4654"/>
    <mergeCell ref="B4655:G4655"/>
    <mergeCell ref="B4656:G4656"/>
    <mergeCell ref="H4656:P4656"/>
    <mergeCell ref="B4657:G4657"/>
    <mergeCell ref="H4657:P4657"/>
    <mergeCell ref="B4658:G4658"/>
    <mergeCell ref="H4658:P4658"/>
    <mergeCell ref="B4659:G4659"/>
    <mergeCell ref="H4659:P4659"/>
    <mergeCell ref="B4660:G4660"/>
    <mergeCell ref="H4660:P4660"/>
    <mergeCell ref="A4626:A4627"/>
    <mergeCell ref="B4626:B4627"/>
    <mergeCell ref="C4626:C4627"/>
    <mergeCell ref="D4626:D4627"/>
    <mergeCell ref="E4626:E4627"/>
    <mergeCell ref="F4626:F4627"/>
    <mergeCell ref="G4626:G4627"/>
    <mergeCell ref="H4626:I4626"/>
    <mergeCell ref="J4626:K4626"/>
    <mergeCell ref="L4626:M4626"/>
    <mergeCell ref="H4627:I4627"/>
    <mergeCell ref="J4627:K4627"/>
    <mergeCell ref="L4627:M4627"/>
    <mergeCell ref="N4627:N4628"/>
    <mergeCell ref="A4628:A4642"/>
    <mergeCell ref="B4628:B4629"/>
    <mergeCell ref="C4628:C4629"/>
    <mergeCell ref="D4628:D4629"/>
    <mergeCell ref="E4628:E4629"/>
    <mergeCell ref="F4628:F4629"/>
    <mergeCell ref="G4628:G4629"/>
    <mergeCell ref="B4630:G4630"/>
    <mergeCell ref="B4631:G4631"/>
    <mergeCell ref="B4632:G4632"/>
    <mergeCell ref="B4633:G4633"/>
    <mergeCell ref="B4634:G4634"/>
    <mergeCell ref="B4635:G4635"/>
    <mergeCell ref="B4636:G4636"/>
    <mergeCell ref="B4637:G4637"/>
    <mergeCell ref="B4638:G4638"/>
    <mergeCell ref="H4638:N4638"/>
    <mergeCell ref="B4639:G4639"/>
    <mergeCell ref="H4639:N4639"/>
    <mergeCell ref="B4640:G4640"/>
    <mergeCell ref="H4640:N4640"/>
    <mergeCell ref="B4641:G4641"/>
    <mergeCell ref="H4641:N4641"/>
    <mergeCell ref="B4642:G4642"/>
    <mergeCell ref="H4642:N4642"/>
    <mergeCell ref="A4610:A4611"/>
    <mergeCell ref="B4610:B4611"/>
    <mergeCell ref="C4610:C4611"/>
    <mergeCell ref="D4610:D4611"/>
    <mergeCell ref="E4610:E4611"/>
    <mergeCell ref="F4610:F4611"/>
    <mergeCell ref="G4610:G4611"/>
    <mergeCell ref="H4610:I4610"/>
    <mergeCell ref="J4610:K4610"/>
    <mergeCell ref="L4610:M4610"/>
    <mergeCell ref="H4611:I4611"/>
    <mergeCell ref="J4611:K4611"/>
    <mergeCell ref="L4611:M4611"/>
    <mergeCell ref="N4611:N4612"/>
    <mergeCell ref="A4612:A4624"/>
    <mergeCell ref="B4612:B4613"/>
    <mergeCell ref="C4612:C4613"/>
    <mergeCell ref="D4612:D4613"/>
    <mergeCell ref="E4612:E4613"/>
    <mergeCell ref="F4612:F4613"/>
    <mergeCell ref="G4612:G4613"/>
    <mergeCell ref="B4614:G4614"/>
    <mergeCell ref="B4615:G4615"/>
    <mergeCell ref="B4616:G4616"/>
    <mergeCell ref="B4617:G4617"/>
    <mergeCell ref="B4618:G4618"/>
    <mergeCell ref="B4619:G4619"/>
    <mergeCell ref="B4620:G4620"/>
    <mergeCell ref="H4620:N4620"/>
    <mergeCell ref="B4621:G4621"/>
    <mergeCell ref="H4621:N4621"/>
    <mergeCell ref="B4622:G4622"/>
    <mergeCell ref="H4622:N4622"/>
    <mergeCell ref="B4623:G4623"/>
    <mergeCell ref="H4623:N4623"/>
    <mergeCell ref="B4624:G4624"/>
    <mergeCell ref="H4624:N4624"/>
    <mergeCell ref="A4594:A4595"/>
    <mergeCell ref="B4594:B4595"/>
    <mergeCell ref="C4594:C4595"/>
    <mergeCell ref="D4594:D4595"/>
    <mergeCell ref="E4594:E4595"/>
    <mergeCell ref="F4594:F4595"/>
    <mergeCell ref="G4594:G4595"/>
    <mergeCell ref="H4594:N4594"/>
    <mergeCell ref="O4594:U4594"/>
    <mergeCell ref="V4594:W4594"/>
    <mergeCell ref="H4595:N4595"/>
    <mergeCell ref="O4595:U4595"/>
    <mergeCell ref="V4595:W4595"/>
    <mergeCell ref="X4595:X4597"/>
    <mergeCell ref="A4596:A4608"/>
    <mergeCell ref="B4596:B4597"/>
    <mergeCell ref="C4596:C4597"/>
    <mergeCell ref="D4596:D4597"/>
    <mergeCell ref="E4596:E4597"/>
    <mergeCell ref="F4596:F4597"/>
    <mergeCell ref="G4596:G4597"/>
    <mergeCell ref="B4598:G4598"/>
    <mergeCell ref="B4599:G4599"/>
    <mergeCell ref="B4600:G4600"/>
    <mergeCell ref="B4601:G4601"/>
    <mergeCell ref="B4602:G4602"/>
    <mergeCell ref="B4603:G4603"/>
    <mergeCell ref="B4604:G4604"/>
    <mergeCell ref="H4604:X4604"/>
    <mergeCell ref="B4605:G4605"/>
    <mergeCell ref="H4605:X4605"/>
    <mergeCell ref="B4606:G4606"/>
    <mergeCell ref="H4606:X4606"/>
    <mergeCell ref="B4607:G4607"/>
    <mergeCell ref="H4607:X4607"/>
    <mergeCell ref="B4608:G4608"/>
    <mergeCell ref="H4608:X4608"/>
    <mergeCell ref="A4578:A4579"/>
    <mergeCell ref="B4578:B4579"/>
    <mergeCell ref="C4578:C4579"/>
    <mergeCell ref="D4578:D4579"/>
    <mergeCell ref="E4578:E4579"/>
    <mergeCell ref="F4578:F4579"/>
    <mergeCell ref="G4578:G4579"/>
    <mergeCell ref="I4578:J4578"/>
    <mergeCell ref="K4578:L4578"/>
    <mergeCell ref="H4579:H4581"/>
    <mergeCell ref="I4579:J4579"/>
    <mergeCell ref="K4579:L4579"/>
    <mergeCell ref="M4579:M4581"/>
    <mergeCell ref="A4580:A4592"/>
    <mergeCell ref="B4580:B4581"/>
    <mergeCell ref="C4580:C4581"/>
    <mergeCell ref="D4580:D4581"/>
    <mergeCell ref="E4580:E4581"/>
    <mergeCell ref="F4580:F4581"/>
    <mergeCell ref="G4580:G4581"/>
    <mergeCell ref="B4582:G4582"/>
    <mergeCell ref="B4583:G4583"/>
    <mergeCell ref="B4584:G4584"/>
    <mergeCell ref="B4585:G4585"/>
    <mergeCell ref="B4586:G4586"/>
    <mergeCell ref="B4587:G4587"/>
    <mergeCell ref="B4588:G4588"/>
    <mergeCell ref="H4588:M4588"/>
    <mergeCell ref="B4589:G4589"/>
    <mergeCell ref="H4589:M4589"/>
    <mergeCell ref="B4590:G4590"/>
    <mergeCell ref="H4590:M4590"/>
    <mergeCell ref="B4591:G4591"/>
    <mergeCell ref="H4591:M4591"/>
    <mergeCell ref="B4592:G4592"/>
    <mergeCell ref="H4592:M4592"/>
    <mergeCell ref="A4562:A4563"/>
    <mergeCell ref="B4562:B4563"/>
    <mergeCell ref="C4562:C4563"/>
    <mergeCell ref="D4562:D4563"/>
    <mergeCell ref="E4562:E4563"/>
    <mergeCell ref="F4562:F4563"/>
    <mergeCell ref="G4562:G4563"/>
    <mergeCell ref="I4562:J4562"/>
    <mergeCell ref="K4562:L4562"/>
    <mergeCell ref="H4563:H4565"/>
    <mergeCell ref="I4563:J4563"/>
    <mergeCell ref="K4563:L4563"/>
    <mergeCell ref="M4563:M4565"/>
    <mergeCell ref="A4564:A4576"/>
    <mergeCell ref="B4564:B4565"/>
    <mergeCell ref="C4564:C4565"/>
    <mergeCell ref="D4564:D4565"/>
    <mergeCell ref="E4564:E4565"/>
    <mergeCell ref="F4564:F4565"/>
    <mergeCell ref="G4564:G4565"/>
    <mergeCell ref="B4566:G4566"/>
    <mergeCell ref="B4567:G4567"/>
    <mergeCell ref="B4568:G4568"/>
    <mergeCell ref="B4569:G4569"/>
    <mergeCell ref="B4570:G4570"/>
    <mergeCell ref="B4571:G4571"/>
    <mergeCell ref="B4572:G4572"/>
    <mergeCell ref="H4572:M4572"/>
    <mergeCell ref="B4573:G4573"/>
    <mergeCell ref="H4573:M4573"/>
    <mergeCell ref="B4574:G4574"/>
    <mergeCell ref="H4574:M4574"/>
    <mergeCell ref="B4575:G4575"/>
    <mergeCell ref="H4575:M4575"/>
    <mergeCell ref="B4576:G4576"/>
    <mergeCell ref="H4576:M4576"/>
    <mergeCell ref="A4546:A4547"/>
    <mergeCell ref="B4546:B4547"/>
    <mergeCell ref="C4546:C4547"/>
    <mergeCell ref="D4546:D4547"/>
    <mergeCell ref="E4546:E4547"/>
    <mergeCell ref="F4546:F4547"/>
    <mergeCell ref="G4546:G4547"/>
    <mergeCell ref="I4546:J4546"/>
    <mergeCell ref="K4546:L4546"/>
    <mergeCell ref="H4547:H4549"/>
    <mergeCell ref="I4547:J4547"/>
    <mergeCell ref="K4547:L4547"/>
    <mergeCell ref="M4547:M4549"/>
    <mergeCell ref="A4548:A4560"/>
    <mergeCell ref="B4548:B4549"/>
    <mergeCell ref="C4548:C4549"/>
    <mergeCell ref="D4548:D4549"/>
    <mergeCell ref="E4548:E4549"/>
    <mergeCell ref="F4548:F4549"/>
    <mergeCell ref="G4548:G4549"/>
    <mergeCell ref="B4550:G4550"/>
    <mergeCell ref="B4551:G4551"/>
    <mergeCell ref="B4552:G4552"/>
    <mergeCell ref="B4553:G4553"/>
    <mergeCell ref="B4554:G4554"/>
    <mergeCell ref="B4555:G4555"/>
    <mergeCell ref="B4556:G4556"/>
    <mergeCell ref="H4556:M4556"/>
    <mergeCell ref="B4557:G4557"/>
    <mergeCell ref="H4557:M4557"/>
    <mergeCell ref="B4558:G4558"/>
    <mergeCell ref="H4558:M4558"/>
    <mergeCell ref="B4559:G4559"/>
    <mergeCell ref="H4559:M4559"/>
    <mergeCell ref="B4560:G4560"/>
    <mergeCell ref="H4560:M4560"/>
    <mergeCell ref="A4530:A4531"/>
    <mergeCell ref="B4530:B4531"/>
    <mergeCell ref="C4530:C4531"/>
    <mergeCell ref="D4530:D4531"/>
    <mergeCell ref="E4530:E4531"/>
    <mergeCell ref="F4530:F4531"/>
    <mergeCell ref="G4530:G4531"/>
    <mergeCell ref="I4530:L4530"/>
    <mergeCell ref="M4530:N4530"/>
    <mergeCell ref="H4531:H4533"/>
    <mergeCell ref="I4531:L4531"/>
    <mergeCell ref="M4531:N4531"/>
    <mergeCell ref="O4531:O4533"/>
    <mergeCell ref="A4532:A4544"/>
    <mergeCell ref="B4532:B4533"/>
    <mergeCell ref="C4532:C4533"/>
    <mergeCell ref="D4532:D4533"/>
    <mergeCell ref="E4532:E4533"/>
    <mergeCell ref="F4532:F4533"/>
    <mergeCell ref="G4532:G4533"/>
    <mergeCell ref="B4534:G4534"/>
    <mergeCell ref="B4535:G4535"/>
    <mergeCell ref="B4536:G4536"/>
    <mergeCell ref="B4537:G4537"/>
    <mergeCell ref="B4538:G4538"/>
    <mergeCell ref="B4539:G4539"/>
    <mergeCell ref="B4540:G4540"/>
    <mergeCell ref="H4540:O4540"/>
    <mergeCell ref="B4541:G4541"/>
    <mergeCell ref="H4541:O4541"/>
    <mergeCell ref="B4542:G4542"/>
    <mergeCell ref="H4542:O4542"/>
    <mergeCell ref="B4543:G4543"/>
    <mergeCell ref="H4543:O4543"/>
    <mergeCell ref="B4544:G4544"/>
    <mergeCell ref="H4544:O4544"/>
    <mergeCell ref="C4499:C4505"/>
    <mergeCell ref="G4499:H4499"/>
    <mergeCell ref="J4499:L4499"/>
    <mergeCell ref="M4499:M4505"/>
    <mergeCell ref="P4499:Q4499"/>
    <mergeCell ref="G4500:H4500"/>
    <mergeCell ref="J4500:L4500"/>
    <mergeCell ref="P4500:Q4500"/>
    <mergeCell ref="J4501:L4501"/>
    <mergeCell ref="P4501:Q4501"/>
    <mergeCell ref="J4502:L4502"/>
    <mergeCell ref="P4502:Q4502"/>
    <mergeCell ref="J4503:L4503"/>
    <mergeCell ref="P4503:Q4503"/>
    <mergeCell ref="J4504:L4504"/>
    <mergeCell ref="P4504:Q4504"/>
    <mergeCell ref="G4505:H4505"/>
    <mergeCell ref="J4505:L4505"/>
    <mergeCell ref="P4505:Q4505"/>
    <mergeCell ref="C4506:E4506"/>
    <mergeCell ref="J4506:L4506"/>
    <mergeCell ref="M4506:N4506"/>
    <mergeCell ref="A4508:A4509"/>
    <mergeCell ref="B4508:B4509"/>
    <mergeCell ref="C4508:C4509"/>
    <mergeCell ref="D4508:D4509"/>
    <mergeCell ref="E4508:E4509"/>
    <mergeCell ref="F4508:F4509"/>
    <mergeCell ref="G4508:G4509"/>
    <mergeCell ref="I4508:K4508"/>
    <mergeCell ref="L4508:M4508"/>
    <mergeCell ref="H4509:H4511"/>
    <mergeCell ref="I4509:K4509"/>
    <mergeCell ref="L4509:M4509"/>
    <mergeCell ref="N4509:N4511"/>
    <mergeCell ref="A4510:A4528"/>
    <mergeCell ref="B4510:B4511"/>
    <mergeCell ref="C4510:C4511"/>
    <mergeCell ref="D4510:D4511"/>
    <mergeCell ref="E4510:E4511"/>
    <mergeCell ref="F4510:F4511"/>
    <mergeCell ref="G4510:G4511"/>
    <mergeCell ref="B4512:G4512"/>
    <mergeCell ref="B4513:G4513"/>
    <mergeCell ref="B4514:G4514"/>
    <mergeCell ref="B4515:G4515"/>
    <mergeCell ref="B4516:G4516"/>
    <mergeCell ref="B4517:G4517"/>
    <mergeCell ref="B4518:G4518"/>
    <mergeCell ref="B4519:G4519"/>
    <mergeCell ref="B4520:G4520"/>
    <mergeCell ref="B4521:G4521"/>
    <mergeCell ref="B4522:G4522"/>
    <mergeCell ref="B4523:G4523"/>
    <mergeCell ref="B4524:G4524"/>
    <mergeCell ref="H4524:N4524"/>
    <mergeCell ref="B4525:G4525"/>
    <mergeCell ref="H4525:N4525"/>
    <mergeCell ref="B4526:G4526"/>
    <mergeCell ref="H4526:N4526"/>
    <mergeCell ref="B4527:G4527"/>
    <mergeCell ref="H4527:N4527"/>
    <mergeCell ref="B4528:G4528"/>
    <mergeCell ref="H4528:N4528"/>
    <mergeCell ref="B4484:F4484"/>
    <mergeCell ref="J4484:O4484"/>
    <mergeCell ref="C4485:C4490"/>
    <mergeCell ref="J4485:L4485"/>
    <mergeCell ref="M4485:M4490"/>
    <mergeCell ref="P4485:Q4485"/>
    <mergeCell ref="J4486:L4486"/>
    <mergeCell ref="P4486:Q4486"/>
    <mergeCell ref="J4487:L4487"/>
    <mergeCell ref="P4487:Q4487"/>
    <mergeCell ref="J4488:L4488"/>
    <mergeCell ref="P4488:Q4488"/>
    <mergeCell ref="J4489:L4489"/>
    <mergeCell ref="P4489:Q4489"/>
    <mergeCell ref="J4490:L4490"/>
    <mergeCell ref="P4490:Q4490"/>
    <mergeCell ref="C4491:C4498"/>
    <mergeCell ref="J4491:L4491"/>
    <mergeCell ref="M4491:M4498"/>
    <mergeCell ref="P4491:Q4491"/>
    <mergeCell ref="J4492:L4492"/>
    <mergeCell ref="P4492:Q4492"/>
    <mergeCell ref="J4493:L4493"/>
    <mergeCell ref="P4493:Q4493"/>
    <mergeCell ref="G4494:H4494"/>
    <mergeCell ref="J4494:L4494"/>
    <mergeCell ref="P4494:Q4494"/>
    <mergeCell ref="J4495:L4495"/>
    <mergeCell ref="P4495:Q4495"/>
    <mergeCell ref="J4496:L4496"/>
    <mergeCell ref="P4496:Q4496"/>
    <mergeCell ref="J4497:L4497"/>
    <mergeCell ref="P4497:Q4497"/>
    <mergeCell ref="G4498:H4498"/>
    <mergeCell ref="J4498:L4498"/>
    <mergeCell ref="P4498:Q4498"/>
    <mergeCell ref="A4449:A4450"/>
    <mergeCell ref="B4449:B4450"/>
    <mergeCell ref="C4449:C4450"/>
    <mergeCell ref="D4449:D4450"/>
    <mergeCell ref="E4449:E4450"/>
    <mergeCell ref="F4449:F4450"/>
    <mergeCell ref="G4449:G4450"/>
    <mergeCell ref="H4449:K4449"/>
    <mergeCell ref="L4449:U4449"/>
    <mergeCell ref="V4449:W4449"/>
    <mergeCell ref="H4450:K4450"/>
    <mergeCell ref="M4450:R4450"/>
    <mergeCell ref="V4450:W4450"/>
    <mergeCell ref="X4450:X4452"/>
    <mergeCell ref="A4451:A4482"/>
    <mergeCell ref="B4451:B4452"/>
    <mergeCell ref="C4451:C4452"/>
    <mergeCell ref="D4451:D4452"/>
    <mergeCell ref="E4451:E4452"/>
    <mergeCell ref="F4451:F4452"/>
    <mergeCell ref="G4451:G4452"/>
    <mergeCell ref="L4451:L4453"/>
    <mergeCell ref="M4451:R4451"/>
    <mergeCell ref="S4451:S4453"/>
    <mergeCell ref="T4451:T4453"/>
    <mergeCell ref="U4451:U4453"/>
    <mergeCell ref="V4452:V4453"/>
    <mergeCell ref="W4452:W4453"/>
    <mergeCell ref="B4454:G4454"/>
    <mergeCell ref="B4455:G4455"/>
    <mergeCell ref="B4456:G4456"/>
    <mergeCell ref="B4457:G4457"/>
    <mergeCell ref="B4458:G4458"/>
    <mergeCell ref="B4459:G4459"/>
    <mergeCell ref="B4460:G4460"/>
    <mergeCell ref="B4461:G4461"/>
    <mergeCell ref="B4462:G4462"/>
    <mergeCell ref="B4463:G4463"/>
    <mergeCell ref="B4464:G4464"/>
    <mergeCell ref="B4465:G4465"/>
    <mergeCell ref="B4466:G4466"/>
    <mergeCell ref="B4467:G4467"/>
    <mergeCell ref="B4468:G4468"/>
    <mergeCell ref="B4469:G4469"/>
    <mergeCell ref="B4470:G4470"/>
    <mergeCell ref="B4471:G4471"/>
    <mergeCell ref="B4472:G4472"/>
    <mergeCell ref="B4473:G4473"/>
    <mergeCell ref="B4476:G4476"/>
    <mergeCell ref="B4477:G4477"/>
    <mergeCell ref="B4478:G4478"/>
    <mergeCell ref="H4478:X4478"/>
    <mergeCell ref="B4479:G4479"/>
    <mergeCell ref="H4479:X4479"/>
    <mergeCell ref="B4480:G4480"/>
    <mergeCell ref="H4480:X4480"/>
    <mergeCell ref="B4481:G4481"/>
    <mergeCell ref="H4481:X4481"/>
    <mergeCell ref="B4482:G4482"/>
    <mergeCell ref="H4482:X4482"/>
    <mergeCell ref="A4427:A4428"/>
    <mergeCell ref="B4427:B4428"/>
    <mergeCell ref="C4427:C4428"/>
    <mergeCell ref="D4427:D4428"/>
    <mergeCell ref="E4427:E4428"/>
    <mergeCell ref="F4427:F4428"/>
    <mergeCell ref="G4427:G4428"/>
    <mergeCell ref="I4427:J4427"/>
    <mergeCell ref="K4427:L4427"/>
    <mergeCell ref="H4428:H4430"/>
    <mergeCell ref="I4428:J4428"/>
    <mergeCell ref="K4428:L4428"/>
    <mergeCell ref="M4428:M4430"/>
    <mergeCell ref="A4429:A4447"/>
    <mergeCell ref="B4429:B4430"/>
    <mergeCell ref="C4429:C4430"/>
    <mergeCell ref="D4429:D4430"/>
    <mergeCell ref="E4429:E4430"/>
    <mergeCell ref="F4429:F4430"/>
    <mergeCell ref="G4429:G4430"/>
    <mergeCell ref="B4431:G4431"/>
    <mergeCell ref="B4432:G4432"/>
    <mergeCell ref="B4433:G4433"/>
    <mergeCell ref="B4434:G4434"/>
    <mergeCell ref="B4435:G4435"/>
    <mergeCell ref="B4436:G4436"/>
    <mergeCell ref="B4437:G4437"/>
    <mergeCell ref="B4438:G4438"/>
    <mergeCell ref="B4439:G4439"/>
    <mergeCell ref="B4440:G4440"/>
    <mergeCell ref="B4441:G4441"/>
    <mergeCell ref="B4442:G4442"/>
    <mergeCell ref="B4443:G4443"/>
    <mergeCell ref="H4443:M4443"/>
    <mergeCell ref="B4444:G4444"/>
    <mergeCell ref="H4444:M4444"/>
    <mergeCell ref="B4445:G4445"/>
    <mergeCell ref="H4445:M4445"/>
    <mergeCell ref="B4446:G4446"/>
    <mergeCell ref="H4446:M4446"/>
    <mergeCell ref="B4447:G4447"/>
    <mergeCell ref="H4447:M4447"/>
    <mergeCell ref="A4405:A4406"/>
    <mergeCell ref="B4405:B4406"/>
    <mergeCell ref="C4405:C4406"/>
    <mergeCell ref="D4405:D4406"/>
    <mergeCell ref="E4405:E4406"/>
    <mergeCell ref="F4405:F4406"/>
    <mergeCell ref="G4405:G4406"/>
    <mergeCell ref="I4405:M4405"/>
    <mergeCell ref="N4405:O4405"/>
    <mergeCell ref="H4406:H4408"/>
    <mergeCell ref="I4406:M4406"/>
    <mergeCell ref="N4406:O4406"/>
    <mergeCell ref="P4406:P4408"/>
    <mergeCell ref="A4407:A4425"/>
    <mergeCell ref="B4407:B4408"/>
    <mergeCell ref="C4407:C4408"/>
    <mergeCell ref="D4407:D4408"/>
    <mergeCell ref="E4407:E4408"/>
    <mergeCell ref="F4407:F4408"/>
    <mergeCell ref="G4407:G4408"/>
    <mergeCell ref="B4409:G4409"/>
    <mergeCell ref="B4410:G4410"/>
    <mergeCell ref="B4411:G4411"/>
    <mergeCell ref="B4412:G4412"/>
    <mergeCell ref="B4413:G4413"/>
    <mergeCell ref="B4414:G4414"/>
    <mergeCell ref="B4415:G4415"/>
    <mergeCell ref="B4416:G4416"/>
    <mergeCell ref="B4417:G4417"/>
    <mergeCell ref="B4418:G4418"/>
    <mergeCell ref="B4419:G4419"/>
    <mergeCell ref="B4420:G4420"/>
    <mergeCell ref="B4421:G4421"/>
    <mergeCell ref="H4421:P4421"/>
    <mergeCell ref="B4422:G4422"/>
    <mergeCell ref="H4422:P4422"/>
    <mergeCell ref="B4423:G4423"/>
    <mergeCell ref="H4423:P4423"/>
    <mergeCell ref="B4424:G4424"/>
    <mergeCell ref="H4424:P4424"/>
    <mergeCell ref="B4425:G4425"/>
    <mergeCell ref="H4425:P4425"/>
    <mergeCell ref="A4383:A4384"/>
    <mergeCell ref="B4383:B4384"/>
    <mergeCell ref="C4383:C4384"/>
    <mergeCell ref="D4383:D4384"/>
    <mergeCell ref="E4383:E4384"/>
    <mergeCell ref="F4383:F4384"/>
    <mergeCell ref="G4383:G4384"/>
    <mergeCell ref="I4383:L4383"/>
    <mergeCell ref="M4383:N4383"/>
    <mergeCell ref="H4384:H4386"/>
    <mergeCell ref="I4384:L4384"/>
    <mergeCell ref="M4384:N4384"/>
    <mergeCell ref="O4384:O4386"/>
    <mergeCell ref="A4385:A4403"/>
    <mergeCell ref="B4385:B4386"/>
    <mergeCell ref="C4385:C4386"/>
    <mergeCell ref="D4385:D4386"/>
    <mergeCell ref="E4385:E4386"/>
    <mergeCell ref="F4385:F4386"/>
    <mergeCell ref="G4385:G4386"/>
    <mergeCell ref="B4387:G4387"/>
    <mergeCell ref="B4388:G4388"/>
    <mergeCell ref="B4389:G4389"/>
    <mergeCell ref="B4390:G4390"/>
    <mergeCell ref="B4391:G4391"/>
    <mergeCell ref="B4392:G4392"/>
    <mergeCell ref="B4393:G4393"/>
    <mergeCell ref="B4394:G4394"/>
    <mergeCell ref="B4395:G4395"/>
    <mergeCell ref="B4396:G4396"/>
    <mergeCell ref="B4397:G4397"/>
    <mergeCell ref="B4398:G4398"/>
    <mergeCell ref="B4399:G4399"/>
    <mergeCell ref="H4399:O4399"/>
    <mergeCell ref="B4400:G4400"/>
    <mergeCell ref="H4400:O4400"/>
    <mergeCell ref="B4401:G4401"/>
    <mergeCell ref="H4401:O4401"/>
    <mergeCell ref="B4402:G4402"/>
    <mergeCell ref="H4402:O4402"/>
    <mergeCell ref="B4403:G4403"/>
    <mergeCell ref="H4403:O4403"/>
    <mergeCell ref="A4361:A4362"/>
    <mergeCell ref="B4361:B4362"/>
    <mergeCell ref="C4361:C4362"/>
    <mergeCell ref="D4361:D4362"/>
    <mergeCell ref="E4361:E4362"/>
    <mergeCell ref="F4361:F4362"/>
    <mergeCell ref="G4361:G4362"/>
    <mergeCell ref="I4361:L4361"/>
    <mergeCell ref="M4361:N4361"/>
    <mergeCell ref="H4362:H4364"/>
    <mergeCell ref="I4362:L4362"/>
    <mergeCell ref="M4362:N4362"/>
    <mergeCell ref="O4362:O4364"/>
    <mergeCell ref="A4363:A4381"/>
    <mergeCell ref="B4363:B4364"/>
    <mergeCell ref="C4363:C4364"/>
    <mergeCell ref="D4363:D4364"/>
    <mergeCell ref="E4363:E4364"/>
    <mergeCell ref="F4363:F4364"/>
    <mergeCell ref="G4363:G4364"/>
    <mergeCell ref="B4365:G4365"/>
    <mergeCell ref="B4366:G4366"/>
    <mergeCell ref="B4367:G4367"/>
    <mergeCell ref="B4368:G4368"/>
    <mergeCell ref="B4369:G4369"/>
    <mergeCell ref="B4370:G4370"/>
    <mergeCell ref="B4371:G4371"/>
    <mergeCell ref="B4372:G4372"/>
    <mergeCell ref="B4373:G4373"/>
    <mergeCell ref="B4374:G4374"/>
    <mergeCell ref="B4375:G4375"/>
    <mergeCell ref="B4376:G4376"/>
    <mergeCell ref="B4377:G4377"/>
    <mergeCell ref="H4377:O4377"/>
    <mergeCell ref="B4378:G4378"/>
    <mergeCell ref="H4378:O4378"/>
    <mergeCell ref="B4379:G4379"/>
    <mergeCell ref="H4379:O4379"/>
    <mergeCell ref="B4380:G4380"/>
    <mergeCell ref="H4380:O4380"/>
    <mergeCell ref="B4381:G4381"/>
    <mergeCell ref="H4381:O4381"/>
    <mergeCell ref="A4343:A4344"/>
    <mergeCell ref="B4343:B4344"/>
    <mergeCell ref="C4343:C4344"/>
    <mergeCell ref="D4343:D4344"/>
    <mergeCell ref="E4343:E4344"/>
    <mergeCell ref="F4343:F4344"/>
    <mergeCell ref="G4343:G4344"/>
    <mergeCell ref="I4343:L4343"/>
    <mergeCell ref="M4343:N4343"/>
    <mergeCell ref="H4344:H4346"/>
    <mergeCell ref="I4344:L4344"/>
    <mergeCell ref="M4344:N4344"/>
    <mergeCell ref="O4344:O4346"/>
    <mergeCell ref="A4345:A4359"/>
    <mergeCell ref="B4345:B4346"/>
    <mergeCell ref="C4345:C4346"/>
    <mergeCell ref="D4345:D4346"/>
    <mergeCell ref="E4345:E4346"/>
    <mergeCell ref="F4345:F4346"/>
    <mergeCell ref="G4345:G4346"/>
    <mergeCell ref="B4347:G4347"/>
    <mergeCell ref="B4348:G4348"/>
    <mergeCell ref="B4349:G4349"/>
    <mergeCell ref="B4350:G4350"/>
    <mergeCell ref="B4351:G4351"/>
    <mergeCell ref="B4352:G4352"/>
    <mergeCell ref="B4353:G4353"/>
    <mergeCell ref="B4354:G4354"/>
    <mergeCell ref="B4355:G4355"/>
    <mergeCell ref="H4355:O4355"/>
    <mergeCell ref="B4356:G4356"/>
    <mergeCell ref="H4356:O4356"/>
    <mergeCell ref="B4357:G4357"/>
    <mergeCell ref="H4357:O4357"/>
    <mergeCell ref="B4358:G4358"/>
    <mergeCell ref="H4358:O4358"/>
    <mergeCell ref="B4359:G4359"/>
    <mergeCell ref="H4359:O4359"/>
    <mergeCell ref="A4325:A4326"/>
    <mergeCell ref="B4325:B4326"/>
    <mergeCell ref="C4325:C4326"/>
    <mergeCell ref="D4325:D4326"/>
    <mergeCell ref="E4325:E4326"/>
    <mergeCell ref="F4325:F4326"/>
    <mergeCell ref="G4325:G4326"/>
    <mergeCell ref="I4325:L4325"/>
    <mergeCell ref="M4325:N4325"/>
    <mergeCell ref="H4326:H4328"/>
    <mergeCell ref="I4326:L4326"/>
    <mergeCell ref="M4326:N4326"/>
    <mergeCell ref="O4326:O4328"/>
    <mergeCell ref="A4327:A4341"/>
    <mergeCell ref="B4327:B4328"/>
    <mergeCell ref="C4327:C4328"/>
    <mergeCell ref="D4327:D4328"/>
    <mergeCell ref="E4327:E4328"/>
    <mergeCell ref="F4327:F4328"/>
    <mergeCell ref="G4327:G4328"/>
    <mergeCell ref="B4329:G4329"/>
    <mergeCell ref="B4330:G4330"/>
    <mergeCell ref="B4331:G4331"/>
    <mergeCell ref="B4332:G4332"/>
    <mergeCell ref="B4333:G4333"/>
    <mergeCell ref="B4334:G4334"/>
    <mergeCell ref="B4335:G4335"/>
    <mergeCell ref="B4336:G4336"/>
    <mergeCell ref="B4337:G4337"/>
    <mergeCell ref="H4337:O4337"/>
    <mergeCell ref="B4338:G4338"/>
    <mergeCell ref="H4338:O4338"/>
    <mergeCell ref="B4339:G4339"/>
    <mergeCell ref="H4339:O4339"/>
    <mergeCell ref="B4340:G4340"/>
    <mergeCell ref="H4340:O4340"/>
    <mergeCell ref="B4341:G4341"/>
    <mergeCell ref="H4341:O4341"/>
    <mergeCell ref="A4303:A4304"/>
    <mergeCell ref="B4303:B4304"/>
    <mergeCell ref="C4303:C4304"/>
    <mergeCell ref="D4303:D4304"/>
    <mergeCell ref="E4303:E4304"/>
    <mergeCell ref="F4303:F4304"/>
    <mergeCell ref="G4303:G4304"/>
    <mergeCell ref="I4303:L4303"/>
    <mergeCell ref="M4303:N4303"/>
    <mergeCell ref="H4304:H4306"/>
    <mergeCell ref="I4304:L4304"/>
    <mergeCell ref="M4304:N4304"/>
    <mergeCell ref="O4304:O4306"/>
    <mergeCell ref="A4305:A4323"/>
    <mergeCell ref="B4305:B4306"/>
    <mergeCell ref="C4305:C4306"/>
    <mergeCell ref="D4305:D4306"/>
    <mergeCell ref="E4305:E4306"/>
    <mergeCell ref="F4305:F4306"/>
    <mergeCell ref="G4305:G4306"/>
    <mergeCell ref="B4307:G4307"/>
    <mergeCell ref="B4308:G4308"/>
    <mergeCell ref="B4309:G4309"/>
    <mergeCell ref="B4310:G4310"/>
    <mergeCell ref="B4311:G4311"/>
    <mergeCell ref="B4312:G4312"/>
    <mergeCell ref="B4313:G4313"/>
    <mergeCell ref="B4314:G4314"/>
    <mergeCell ref="B4315:G4315"/>
    <mergeCell ref="B4316:G4316"/>
    <mergeCell ref="B4317:G4317"/>
    <mergeCell ref="B4318:G4318"/>
    <mergeCell ref="B4319:G4319"/>
    <mergeCell ref="H4319:O4319"/>
    <mergeCell ref="B4320:G4320"/>
    <mergeCell ref="H4320:O4320"/>
    <mergeCell ref="B4321:G4321"/>
    <mergeCell ref="H4321:O4321"/>
    <mergeCell ref="B4322:G4322"/>
    <mergeCell ref="H4322:O4322"/>
    <mergeCell ref="B4323:G4323"/>
    <mergeCell ref="H4323:O4323"/>
    <mergeCell ref="A4287:A4288"/>
    <mergeCell ref="B4287:B4288"/>
    <mergeCell ref="C4287:C4288"/>
    <mergeCell ref="D4287:D4288"/>
    <mergeCell ref="E4287:E4288"/>
    <mergeCell ref="F4287:F4288"/>
    <mergeCell ref="G4287:G4288"/>
    <mergeCell ref="I4287:M4287"/>
    <mergeCell ref="N4287:O4287"/>
    <mergeCell ref="H4288:H4290"/>
    <mergeCell ref="I4288:M4288"/>
    <mergeCell ref="N4288:O4288"/>
    <mergeCell ref="P4288:P4290"/>
    <mergeCell ref="A4289:A4301"/>
    <mergeCell ref="B4289:B4290"/>
    <mergeCell ref="C4289:C4290"/>
    <mergeCell ref="D4289:D4290"/>
    <mergeCell ref="E4289:E4290"/>
    <mergeCell ref="F4289:F4290"/>
    <mergeCell ref="G4289:G4290"/>
    <mergeCell ref="B4291:G4291"/>
    <mergeCell ref="B4292:G4292"/>
    <mergeCell ref="B4293:G4293"/>
    <mergeCell ref="B4294:G4294"/>
    <mergeCell ref="B4295:G4295"/>
    <mergeCell ref="B4296:G4296"/>
    <mergeCell ref="B4297:G4297"/>
    <mergeCell ref="H4297:P4297"/>
    <mergeCell ref="B4298:G4298"/>
    <mergeCell ref="H4298:P4298"/>
    <mergeCell ref="B4299:G4299"/>
    <mergeCell ref="H4299:P4299"/>
    <mergeCell ref="B4300:G4300"/>
    <mergeCell ref="H4300:P4300"/>
    <mergeCell ref="B4301:G4301"/>
    <mergeCell ref="H4301:P4301"/>
    <mergeCell ref="A4269:A4270"/>
    <mergeCell ref="B4269:B4270"/>
    <mergeCell ref="C4269:C4270"/>
    <mergeCell ref="D4269:D4270"/>
    <mergeCell ref="E4269:E4270"/>
    <mergeCell ref="F4269:F4270"/>
    <mergeCell ref="G4269:G4270"/>
    <mergeCell ref="I4269:L4269"/>
    <mergeCell ref="M4269:N4269"/>
    <mergeCell ref="H4270:H4272"/>
    <mergeCell ref="I4270:L4270"/>
    <mergeCell ref="M4270:N4270"/>
    <mergeCell ref="O4270:O4272"/>
    <mergeCell ref="A4271:A4285"/>
    <mergeCell ref="B4271:B4272"/>
    <mergeCell ref="C4271:C4272"/>
    <mergeCell ref="D4271:D4272"/>
    <mergeCell ref="E4271:E4272"/>
    <mergeCell ref="F4271:F4272"/>
    <mergeCell ref="G4271:G4272"/>
    <mergeCell ref="B4273:G4273"/>
    <mergeCell ref="B4274:G4274"/>
    <mergeCell ref="B4275:G4275"/>
    <mergeCell ref="B4276:G4276"/>
    <mergeCell ref="B4277:G4277"/>
    <mergeCell ref="B4278:G4278"/>
    <mergeCell ref="B4279:G4279"/>
    <mergeCell ref="B4280:G4280"/>
    <mergeCell ref="B4281:G4281"/>
    <mergeCell ref="H4281:O4281"/>
    <mergeCell ref="B4282:G4282"/>
    <mergeCell ref="H4282:O4282"/>
    <mergeCell ref="B4283:G4283"/>
    <mergeCell ref="H4283:O4283"/>
    <mergeCell ref="B4284:G4284"/>
    <mergeCell ref="H4284:O4284"/>
    <mergeCell ref="B4285:G4285"/>
    <mergeCell ref="H4285:O4285"/>
    <mergeCell ref="A4253:A4254"/>
    <mergeCell ref="B4253:B4254"/>
    <mergeCell ref="C4253:C4254"/>
    <mergeCell ref="D4253:D4254"/>
    <mergeCell ref="E4253:E4254"/>
    <mergeCell ref="F4253:F4254"/>
    <mergeCell ref="G4253:G4254"/>
    <mergeCell ref="I4253:L4253"/>
    <mergeCell ref="M4253:N4253"/>
    <mergeCell ref="H4254:H4256"/>
    <mergeCell ref="I4254:L4254"/>
    <mergeCell ref="M4254:N4254"/>
    <mergeCell ref="O4254:O4256"/>
    <mergeCell ref="A4255:A4267"/>
    <mergeCell ref="B4255:B4256"/>
    <mergeCell ref="C4255:C4256"/>
    <mergeCell ref="D4255:D4256"/>
    <mergeCell ref="E4255:E4256"/>
    <mergeCell ref="F4255:F4256"/>
    <mergeCell ref="G4255:G4256"/>
    <mergeCell ref="B4257:G4257"/>
    <mergeCell ref="B4258:G4258"/>
    <mergeCell ref="B4259:G4259"/>
    <mergeCell ref="B4260:G4260"/>
    <mergeCell ref="B4261:G4261"/>
    <mergeCell ref="B4262:G4262"/>
    <mergeCell ref="B4263:G4263"/>
    <mergeCell ref="H4263:O4263"/>
    <mergeCell ref="B4264:G4264"/>
    <mergeCell ref="H4264:O4264"/>
    <mergeCell ref="B4265:G4265"/>
    <mergeCell ref="H4265:O4265"/>
    <mergeCell ref="B4266:G4266"/>
    <mergeCell ref="H4266:O4266"/>
    <mergeCell ref="B4267:G4267"/>
    <mergeCell ref="H4267:O4267"/>
    <mergeCell ref="A4237:A4238"/>
    <mergeCell ref="B4237:B4238"/>
    <mergeCell ref="C4237:C4238"/>
    <mergeCell ref="D4237:D4238"/>
    <mergeCell ref="E4237:E4238"/>
    <mergeCell ref="F4237:F4238"/>
    <mergeCell ref="G4237:G4238"/>
    <mergeCell ref="I4237:L4237"/>
    <mergeCell ref="M4237:N4237"/>
    <mergeCell ref="H4238:H4240"/>
    <mergeCell ref="I4238:L4238"/>
    <mergeCell ref="M4238:N4238"/>
    <mergeCell ref="O4238:O4240"/>
    <mergeCell ref="A4239:A4251"/>
    <mergeCell ref="B4239:B4240"/>
    <mergeCell ref="C4239:C4240"/>
    <mergeCell ref="D4239:D4240"/>
    <mergeCell ref="E4239:E4240"/>
    <mergeCell ref="F4239:F4240"/>
    <mergeCell ref="G4239:G4240"/>
    <mergeCell ref="B4241:G4241"/>
    <mergeCell ref="B4242:G4242"/>
    <mergeCell ref="B4243:G4243"/>
    <mergeCell ref="B4244:G4244"/>
    <mergeCell ref="B4245:G4245"/>
    <mergeCell ref="B4246:G4246"/>
    <mergeCell ref="B4247:G4247"/>
    <mergeCell ref="H4247:O4247"/>
    <mergeCell ref="B4248:G4248"/>
    <mergeCell ref="H4248:O4248"/>
    <mergeCell ref="B4249:G4249"/>
    <mergeCell ref="H4249:O4249"/>
    <mergeCell ref="B4250:G4250"/>
    <mergeCell ref="H4250:O4250"/>
    <mergeCell ref="B4251:G4251"/>
    <mergeCell ref="H4251:O4251"/>
    <mergeCell ref="A4221:A4222"/>
    <mergeCell ref="B4221:B4222"/>
    <mergeCell ref="C4221:C4222"/>
    <mergeCell ref="D4221:D4222"/>
    <mergeCell ref="E4221:E4222"/>
    <mergeCell ref="F4221:F4222"/>
    <mergeCell ref="G4221:G4222"/>
    <mergeCell ref="I4221:L4221"/>
    <mergeCell ref="M4221:N4221"/>
    <mergeCell ref="H4222:H4224"/>
    <mergeCell ref="I4222:L4222"/>
    <mergeCell ref="M4222:N4222"/>
    <mergeCell ref="O4222:O4224"/>
    <mergeCell ref="A4223:A4235"/>
    <mergeCell ref="B4223:B4224"/>
    <mergeCell ref="C4223:C4224"/>
    <mergeCell ref="D4223:D4224"/>
    <mergeCell ref="E4223:E4224"/>
    <mergeCell ref="F4223:F4224"/>
    <mergeCell ref="G4223:G4224"/>
    <mergeCell ref="B4225:G4225"/>
    <mergeCell ref="B4226:G4226"/>
    <mergeCell ref="B4227:G4227"/>
    <mergeCell ref="B4228:G4228"/>
    <mergeCell ref="B4229:G4229"/>
    <mergeCell ref="B4230:G4230"/>
    <mergeCell ref="B4231:G4231"/>
    <mergeCell ref="H4231:O4231"/>
    <mergeCell ref="B4232:G4232"/>
    <mergeCell ref="H4232:O4232"/>
    <mergeCell ref="B4233:G4233"/>
    <mergeCell ref="H4233:O4233"/>
    <mergeCell ref="B4234:G4234"/>
    <mergeCell ref="H4234:O4234"/>
    <mergeCell ref="B4235:G4235"/>
    <mergeCell ref="H4235:O4235"/>
    <mergeCell ref="A4205:A4206"/>
    <mergeCell ref="B4205:B4206"/>
    <mergeCell ref="C4205:C4206"/>
    <mergeCell ref="D4205:D4206"/>
    <mergeCell ref="E4205:E4206"/>
    <mergeCell ref="F4205:F4206"/>
    <mergeCell ref="G4205:G4206"/>
    <mergeCell ref="I4205:L4205"/>
    <mergeCell ref="M4205:N4205"/>
    <mergeCell ref="H4206:H4208"/>
    <mergeCell ref="I4206:L4206"/>
    <mergeCell ref="M4206:N4206"/>
    <mergeCell ref="O4206:O4208"/>
    <mergeCell ref="A4207:A4219"/>
    <mergeCell ref="B4207:B4208"/>
    <mergeCell ref="C4207:C4208"/>
    <mergeCell ref="D4207:D4208"/>
    <mergeCell ref="E4207:E4208"/>
    <mergeCell ref="F4207:F4208"/>
    <mergeCell ref="G4207:G4208"/>
    <mergeCell ref="B4209:G4209"/>
    <mergeCell ref="B4210:G4210"/>
    <mergeCell ref="B4211:G4211"/>
    <mergeCell ref="B4212:G4212"/>
    <mergeCell ref="B4213:G4213"/>
    <mergeCell ref="B4214:G4214"/>
    <mergeCell ref="B4215:G4215"/>
    <mergeCell ref="H4215:O4215"/>
    <mergeCell ref="B4216:G4216"/>
    <mergeCell ref="H4216:O4216"/>
    <mergeCell ref="B4217:G4217"/>
    <mergeCell ref="H4217:O4217"/>
    <mergeCell ref="B4218:G4218"/>
    <mergeCell ref="H4218:O4218"/>
    <mergeCell ref="B4219:G4219"/>
    <mergeCell ref="H4219:O4219"/>
    <mergeCell ref="A4183:A4184"/>
    <mergeCell ref="B4183:B4184"/>
    <mergeCell ref="C4183:C4184"/>
    <mergeCell ref="D4183:D4184"/>
    <mergeCell ref="E4183:E4184"/>
    <mergeCell ref="F4183:F4184"/>
    <mergeCell ref="G4183:G4184"/>
    <mergeCell ref="I4183:L4183"/>
    <mergeCell ref="M4183:N4183"/>
    <mergeCell ref="H4184:H4186"/>
    <mergeCell ref="I4184:L4184"/>
    <mergeCell ref="M4184:N4184"/>
    <mergeCell ref="O4184:O4186"/>
    <mergeCell ref="A4185:A4203"/>
    <mergeCell ref="B4185:B4186"/>
    <mergeCell ref="C4185:C4186"/>
    <mergeCell ref="D4185:D4186"/>
    <mergeCell ref="E4185:E4186"/>
    <mergeCell ref="F4185:F4186"/>
    <mergeCell ref="G4185:G4186"/>
    <mergeCell ref="B4187:G4187"/>
    <mergeCell ref="B4188:G4188"/>
    <mergeCell ref="B4189:G4189"/>
    <mergeCell ref="B4190:G4190"/>
    <mergeCell ref="B4191:G4191"/>
    <mergeCell ref="B4192:G4192"/>
    <mergeCell ref="B4193:G4193"/>
    <mergeCell ref="B4194:G4194"/>
    <mergeCell ref="B4195:G4195"/>
    <mergeCell ref="B4196:G4196"/>
    <mergeCell ref="B4197:G4197"/>
    <mergeCell ref="B4198:G4198"/>
    <mergeCell ref="B4199:G4199"/>
    <mergeCell ref="H4199:O4199"/>
    <mergeCell ref="B4200:G4200"/>
    <mergeCell ref="H4200:O4200"/>
    <mergeCell ref="B4201:G4201"/>
    <mergeCell ref="H4201:O4201"/>
    <mergeCell ref="B4202:G4202"/>
    <mergeCell ref="H4202:O4202"/>
    <mergeCell ref="B4203:G4203"/>
    <mergeCell ref="H4203:O4203"/>
    <mergeCell ref="A4161:A4162"/>
    <mergeCell ref="B4161:B4162"/>
    <mergeCell ref="C4161:C4162"/>
    <mergeCell ref="D4161:D4162"/>
    <mergeCell ref="E4161:E4162"/>
    <mergeCell ref="F4161:F4162"/>
    <mergeCell ref="G4161:G4162"/>
    <mergeCell ref="I4161:L4161"/>
    <mergeCell ref="M4161:N4161"/>
    <mergeCell ref="H4162:H4164"/>
    <mergeCell ref="I4162:L4162"/>
    <mergeCell ref="M4162:N4162"/>
    <mergeCell ref="O4162:O4164"/>
    <mergeCell ref="A4163:A4181"/>
    <mergeCell ref="B4163:B4164"/>
    <mergeCell ref="C4163:C4164"/>
    <mergeCell ref="D4163:D4164"/>
    <mergeCell ref="E4163:E4164"/>
    <mergeCell ref="F4163:F4164"/>
    <mergeCell ref="G4163:G4164"/>
    <mergeCell ref="B4165:G4165"/>
    <mergeCell ref="B4166:G4166"/>
    <mergeCell ref="B4167:G4167"/>
    <mergeCell ref="B4168:G4168"/>
    <mergeCell ref="B4169:G4169"/>
    <mergeCell ref="B4170:G4170"/>
    <mergeCell ref="B4171:G4171"/>
    <mergeCell ref="B4172:G4172"/>
    <mergeCell ref="B4173:G4173"/>
    <mergeCell ref="B4174:G4174"/>
    <mergeCell ref="B4175:G4175"/>
    <mergeCell ref="B4176:G4176"/>
    <mergeCell ref="B4177:G4177"/>
    <mergeCell ref="H4177:O4177"/>
    <mergeCell ref="B4178:G4178"/>
    <mergeCell ref="H4178:O4178"/>
    <mergeCell ref="B4179:G4179"/>
    <mergeCell ref="H4179:O4179"/>
    <mergeCell ref="B4180:G4180"/>
    <mergeCell ref="H4180:O4180"/>
    <mergeCell ref="B4181:G4181"/>
    <mergeCell ref="H4181:O4181"/>
    <mergeCell ref="A4139:A4140"/>
    <mergeCell ref="B4139:B4140"/>
    <mergeCell ref="C4139:C4140"/>
    <mergeCell ref="D4139:D4140"/>
    <mergeCell ref="E4139:E4140"/>
    <mergeCell ref="F4139:F4140"/>
    <mergeCell ref="G4139:G4140"/>
    <mergeCell ref="I4139:L4139"/>
    <mergeCell ref="M4139:N4139"/>
    <mergeCell ref="H4140:H4142"/>
    <mergeCell ref="I4140:L4140"/>
    <mergeCell ref="M4140:N4140"/>
    <mergeCell ref="O4140:O4142"/>
    <mergeCell ref="A4141:A4159"/>
    <mergeCell ref="B4141:B4142"/>
    <mergeCell ref="C4141:C4142"/>
    <mergeCell ref="D4141:D4142"/>
    <mergeCell ref="E4141:E4142"/>
    <mergeCell ref="F4141:F4142"/>
    <mergeCell ref="G4141:G4142"/>
    <mergeCell ref="B4143:G4143"/>
    <mergeCell ref="B4144:G4144"/>
    <mergeCell ref="B4145:G4145"/>
    <mergeCell ref="B4146:G4146"/>
    <mergeCell ref="B4147:G4147"/>
    <mergeCell ref="B4148:G4148"/>
    <mergeCell ref="B4149:G4149"/>
    <mergeCell ref="B4150:G4150"/>
    <mergeCell ref="B4151:G4151"/>
    <mergeCell ref="B4152:G4152"/>
    <mergeCell ref="B4153:G4153"/>
    <mergeCell ref="B4154:G4154"/>
    <mergeCell ref="B4155:G4155"/>
    <mergeCell ref="H4155:O4155"/>
    <mergeCell ref="B4156:G4156"/>
    <mergeCell ref="H4156:O4156"/>
    <mergeCell ref="B4157:G4157"/>
    <mergeCell ref="H4157:O4157"/>
    <mergeCell ref="B4158:G4158"/>
    <mergeCell ref="H4158:O4158"/>
    <mergeCell ref="B4159:G4159"/>
    <mergeCell ref="H4159:O4159"/>
    <mergeCell ref="A4117:A4118"/>
    <mergeCell ref="B4117:B4118"/>
    <mergeCell ref="C4117:C4118"/>
    <mergeCell ref="D4117:D4118"/>
    <mergeCell ref="E4117:E4118"/>
    <mergeCell ref="F4117:F4118"/>
    <mergeCell ref="G4117:G4118"/>
    <mergeCell ref="I4117:L4117"/>
    <mergeCell ref="M4117:N4117"/>
    <mergeCell ref="H4118:H4120"/>
    <mergeCell ref="I4118:L4118"/>
    <mergeCell ref="M4118:N4118"/>
    <mergeCell ref="O4118:O4120"/>
    <mergeCell ref="A4119:A4137"/>
    <mergeCell ref="B4119:B4120"/>
    <mergeCell ref="C4119:C4120"/>
    <mergeCell ref="D4119:D4120"/>
    <mergeCell ref="E4119:E4120"/>
    <mergeCell ref="F4119:F4120"/>
    <mergeCell ref="G4119:G4120"/>
    <mergeCell ref="B4121:G4121"/>
    <mergeCell ref="B4122:G4122"/>
    <mergeCell ref="B4123:G4123"/>
    <mergeCell ref="B4124:G4124"/>
    <mergeCell ref="B4125:G4125"/>
    <mergeCell ref="B4126:G4126"/>
    <mergeCell ref="B4127:G4127"/>
    <mergeCell ref="B4128:G4128"/>
    <mergeCell ref="B4129:G4129"/>
    <mergeCell ref="B4130:G4130"/>
    <mergeCell ref="B4131:G4131"/>
    <mergeCell ref="B4132:G4132"/>
    <mergeCell ref="B4133:G4133"/>
    <mergeCell ref="H4133:O4133"/>
    <mergeCell ref="B4134:G4134"/>
    <mergeCell ref="H4134:O4134"/>
    <mergeCell ref="B4135:G4135"/>
    <mergeCell ref="H4135:O4135"/>
    <mergeCell ref="B4136:G4136"/>
    <mergeCell ref="H4136:O4136"/>
    <mergeCell ref="B4137:G4137"/>
    <mergeCell ref="H4137:O4137"/>
    <mergeCell ref="A4095:A4096"/>
    <mergeCell ref="B4095:B4096"/>
    <mergeCell ref="C4095:C4096"/>
    <mergeCell ref="D4095:D4096"/>
    <mergeCell ref="E4095:E4096"/>
    <mergeCell ref="F4095:F4096"/>
    <mergeCell ref="G4095:G4096"/>
    <mergeCell ref="I4095:L4095"/>
    <mergeCell ref="M4095:N4095"/>
    <mergeCell ref="H4096:H4098"/>
    <mergeCell ref="I4096:L4096"/>
    <mergeCell ref="M4096:N4096"/>
    <mergeCell ref="O4096:O4098"/>
    <mergeCell ref="A4097:A4115"/>
    <mergeCell ref="B4097:B4098"/>
    <mergeCell ref="C4097:C4098"/>
    <mergeCell ref="D4097:D4098"/>
    <mergeCell ref="E4097:E4098"/>
    <mergeCell ref="F4097:F4098"/>
    <mergeCell ref="G4097:G4098"/>
    <mergeCell ref="B4099:G4099"/>
    <mergeCell ref="B4100:G4100"/>
    <mergeCell ref="B4101:G4101"/>
    <mergeCell ref="B4102:G4102"/>
    <mergeCell ref="B4103:G4103"/>
    <mergeCell ref="B4104:G4104"/>
    <mergeCell ref="B4105:G4105"/>
    <mergeCell ref="B4106:G4106"/>
    <mergeCell ref="B4107:G4107"/>
    <mergeCell ref="B4108:G4108"/>
    <mergeCell ref="B4109:G4109"/>
    <mergeCell ref="B4110:G4110"/>
    <mergeCell ref="B4111:G4111"/>
    <mergeCell ref="H4111:O4111"/>
    <mergeCell ref="B4112:G4112"/>
    <mergeCell ref="H4112:O4112"/>
    <mergeCell ref="B4113:G4113"/>
    <mergeCell ref="H4113:O4113"/>
    <mergeCell ref="B4114:G4114"/>
    <mergeCell ref="H4114:O4114"/>
    <mergeCell ref="B4115:G4115"/>
    <mergeCell ref="H4115:O4115"/>
    <mergeCell ref="A4073:A4074"/>
    <mergeCell ref="B4073:B4074"/>
    <mergeCell ref="C4073:C4074"/>
    <mergeCell ref="D4073:D4074"/>
    <mergeCell ref="E4073:E4074"/>
    <mergeCell ref="F4073:F4074"/>
    <mergeCell ref="G4073:G4074"/>
    <mergeCell ref="I4073:L4073"/>
    <mergeCell ref="M4073:N4073"/>
    <mergeCell ref="H4074:H4076"/>
    <mergeCell ref="I4074:L4074"/>
    <mergeCell ref="M4074:N4074"/>
    <mergeCell ref="O4074:O4076"/>
    <mergeCell ref="A4075:A4093"/>
    <mergeCell ref="B4075:B4076"/>
    <mergeCell ref="C4075:C4076"/>
    <mergeCell ref="D4075:D4076"/>
    <mergeCell ref="E4075:E4076"/>
    <mergeCell ref="F4075:F4076"/>
    <mergeCell ref="G4075:G4076"/>
    <mergeCell ref="B4077:G4077"/>
    <mergeCell ref="B4078:G4078"/>
    <mergeCell ref="B4079:G4079"/>
    <mergeCell ref="B4080:G4080"/>
    <mergeCell ref="B4081:G4081"/>
    <mergeCell ref="B4082:G4082"/>
    <mergeCell ref="B4083:G4083"/>
    <mergeCell ref="B4084:G4084"/>
    <mergeCell ref="B4085:G4085"/>
    <mergeCell ref="B4086:G4086"/>
    <mergeCell ref="B4087:G4087"/>
    <mergeCell ref="B4088:G4088"/>
    <mergeCell ref="B4089:G4089"/>
    <mergeCell ref="H4089:O4089"/>
    <mergeCell ref="B4090:G4090"/>
    <mergeCell ref="H4090:O4090"/>
    <mergeCell ref="B4091:G4091"/>
    <mergeCell ref="H4091:O4091"/>
    <mergeCell ref="B4092:G4092"/>
    <mergeCell ref="H4092:O4092"/>
    <mergeCell ref="B4093:G4093"/>
    <mergeCell ref="H4093:O4093"/>
    <mergeCell ref="A4051:A4052"/>
    <mergeCell ref="B4051:B4052"/>
    <mergeCell ref="C4051:C4052"/>
    <mergeCell ref="D4051:D4052"/>
    <mergeCell ref="E4051:E4052"/>
    <mergeCell ref="F4051:F4052"/>
    <mergeCell ref="G4051:G4052"/>
    <mergeCell ref="I4051:M4051"/>
    <mergeCell ref="N4051:O4051"/>
    <mergeCell ref="H4052:H4054"/>
    <mergeCell ref="I4052:M4052"/>
    <mergeCell ref="N4052:O4052"/>
    <mergeCell ref="P4052:P4054"/>
    <mergeCell ref="A4053:A4071"/>
    <mergeCell ref="B4053:B4054"/>
    <mergeCell ref="C4053:C4054"/>
    <mergeCell ref="D4053:D4054"/>
    <mergeCell ref="E4053:E4054"/>
    <mergeCell ref="F4053:F4054"/>
    <mergeCell ref="G4053:G4054"/>
    <mergeCell ref="B4055:G4055"/>
    <mergeCell ref="B4056:G4056"/>
    <mergeCell ref="B4057:G4057"/>
    <mergeCell ref="B4058:G4058"/>
    <mergeCell ref="B4059:G4059"/>
    <mergeCell ref="B4060:G4060"/>
    <mergeCell ref="B4061:G4061"/>
    <mergeCell ref="B4062:G4062"/>
    <mergeCell ref="B4063:G4063"/>
    <mergeCell ref="B4064:G4064"/>
    <mergeCell ref="B4065:G4065"/>
    <mergeCell ref="B4066:G4066"/>
    <mergeCell ref="B4067:G4067"/>
    <mergeCell ref="H4067:P4067"/>
    <mergeCell ref="B4068:G4068"/>
    <mergeCell ref="H4068:P4068"/>
    <mergeCell ref="B4069:G4069"/>
    <mergeCell ref="H4069:P4069"/>
    <mergeCell ref="B4070:G4070"/>
    <mergeCell ref="H4070:P4070"/>
    <mergeCell ref="B4071:G4071"/>
    <mergeCell ref="H4071:P4071"/>
    <mergeCell ref="A4029:A4030"/>
    <mergeCell ref="B4029:B4030"/>
    <mergeCell ref="C4029:C4030"/>
    <mergeCell ref="D4029:D4030"/>
    <mergeCell ref="E4029:E4030"/>
    <mergeCell ref="F4029:F4030"/>
    <mergeCell ref="G4029:G4030"/>
    <mergeCell ref="I4029:O4029"/>
    <mergeCell ref="P4029:Q4029"/>
    <mergeCell ref="H4030:H4032"/>
    <mergeCell ref="I4030:O4030"/>
    <mergeCell ref="P4030:Q4030"/>
    <mergeCell ref="R4030:R4032"/>
    <mergeCell ref="A4031:A4049"/>
    <mergeCell ref="B4031:B4032"/>
    <mergeCell ref="C4031:C4032"/>
    <mergeCell ref="D4031:D4032"/>
    <mergeCell ref="E4031:E4032"/>
    <mergeCell ref="F4031:F4032"/>
    <mergeCell ref="G4031:G4032"/>
    <mergeCell ref="B4033:G4033"/>
    <mergeCell ref="B4034:G4034"/>
    <mergeCell ref="B4035:G4035"/>
    <mergeCell ref="B4036:G4036"/>
    <mergeCell ref="B4037:G4037"/>
    <mergeCell ref="B4038:G4038"/>
    <mergeCell ref="B4039:G4039"/>
    <mergeCell ref="B4040:G4040"/>
    <mergeCell ref="B4041:G4041"/>
    <mergeCell ref="B4042:G4042"/>
    <mergeCell ref="B4043:G4043"/>
    <mergeCell ref="B4044:G4044"/>
    <mergeCell ref="B4045:G4045"/>
    <mergeCell ref="H4045:R4045"/>
    <mergeCell ref="B4046:G4046"/>
    <mergeCell ref="H4046:R4046"/>
    <mergeCell ref="B4047:G4047"/>
    <mergeCell ref="H4047:R4047"/>
    <mergeCell ref="B4048:G4048"/>
    <mergeCell ref="H4048:R4048"/>
    <mergeCell ref="B4049:G4049"/>
    <mergeCell ref="H4049:R4049"/>
    <mergeCell ref="A4007:A4008"/>
    <mergeCell ref="B4007:B4008"/>
    <mergeCell ref="C4007:C4008"/>
    <mergeCell ref="D4007:D4008"/>
    <mergeCell ref="E4007:E4008"/>
    <mergeCell ref="F4007:F4008"/>
    <mergeCell ref="G4007:G4008"/>
    <mergeCell ref="I4007:M4007"/>
    <mergeCell ref="N4007:O4007"/>
    <mergeCell ref="H4008:H4010"/>
    <mergeCell ref="I4008:M4008"/>
    <mergeCell ref="N4008:O4008"/>
    <mergeCell ref="P4008:P4010"/>
    <mergeCell ref="A4009:A4027"/>
    <mergeCell ref="B4009:B4010"/>
    <mergeCell ref="C4009:C4010"/>
    <mergeCell ref="D4009:D4010"/>
    <mergeCell ref="E4009:E4010"/>
    <mergeCell ref="F4009:F4010"/>
    <mergeCell ref="G4009:G4010"/>
    <mergeCell ref="B4011:G4011"/>
    <mergeCell ref="B4012:G4012"/>
    <mergeCell ref="B4013:G4013"/>
    <mergeCell ref="B4014:G4014"/>
    <mergeCell ref="B4015:G4015"/>
    <mergeCell ref="B4016:G4016"/>
    <mergeCell ref="B4017:G4017"/>
    <mergeCell ref="B4018:G4018"/>
    <mergeCell ref="B4019:G4019"/>
    <mergeCell ref="B4020:G4020"/>
    <mergeCell ref="B4021:G4021"/>
    <mergeCell ref="B4022:G4022"/>
    <mergeCell ref="B4023:G4023"/>
    <mergeCell ref="H4023:P4023"/>
    <mergeCell ref="B4024:G4024"/>
    <mergeCell ref="H4024:P4024"/>
    <mergeCell ref="B4025:G4025"/>
    <mergeCell ref="H4025:P4025"/>
    <mergeCell ref="B4026:G4026"/>
    <mergeCell ref="H4026:P4026"/>
    <mergeCell ref="B4027:G4027"/>
    <mergeCell ref="H4027:P4027"/>
    <mergeCell ref="A3985:A3986"/>
    <mergeCell ref="B3985:B3986"/>
    <mergeCell ref="C3985:C3986"/>
    <mergeCell ref="D3985:D3986"/>
    <mergeCell ref="E3985:E3986"/>
    <mergeCell ref="F3985:F3986"/>
    <mergeCell ref="G3985:G3986"/>
    <mergeCell ref="I3985:M3985"/>
    <mergeCell ref="N3985:O3985"/>
    <mergeCell ref="H3986:H3988"/>
    <mergeCell ref="I3986:M3986"/>
    <mergeCell ref="N3986:O3986"/>
    <mergeCell ref="P3986:P3988"/>
    <mergeCell ref="A3987:A4005"/>
    <mergeCell ref="B3987:B3988"/>
    <mergeCell ref="C3987:C3988"/>
    <mergeCell ref="D3987:D3988"/>
    <mergeCell ref="E3987:E3988"/>
    <mergeCell ref="F3987:F3988"/>
    <mergeCell ref="G3987:G3988"/>
    <mergeCell ref="B3989:G3989"/>
    <mergeCell ref="B3990:G3990"/>
    <mergeCell ref="B3991:G3991"/>
    <mergeCell ref="B3992:G3992"/>
    <mergeCell ref="B3993:G3993"/>
    <mergeCell ref="B3994:G3994"/>
    <mergeCell ref="B3995:G3995"/>
    <mergeCell ref="B3996:G3996"/>
    <mergeCell ref="B3997:G3997"/>
    <mergeCell ref="B3998:G3998"/>
    <mergeCell ref="B3999:G3999"/>
    <mergeCell ref="B4000:G4000"/>
    <mergeCell ref="B4001:G4001"/>
    <mergeCell ref="H4001:P4001"/>
    <mergeCell ref="B4002:G4002"/>
    <mergeCell ref="H4002:P4002"/>
    <mergeCell ref="B4003:G4003"/>
    <mergeCell ref="H4003:P4003"/>
    <mergeCell ref="B4004:G4004"/>
    <mergeCell ref="H4004:P4004"/>
    <mergeCell ref="B4005:G4005"/>
    <mergeCell ref="H4005:P4005"/>
    <mergeCell ref="A3969:A3970"/>
    <mergeCell ref="B3969:B3970"/>
    <mergeCell ref="C3969:C3970"/>
    <mergeCell ref="D3969:D3970"/>
    <mergeCell ref="E3969:E3970"/>
    <mergeCell ref="F3969:F3970"/>
    <mergeCell ref="G3969:G3970"/>
    <mergeCell ref="I3969:L3969"/>
    <mergeCell ref="M3969:N3969"/>
    <mergeCell ref="H3970:H3972"/>
    <mergeCell ref="I3970:L3970"/>
    <mergeCell ref="M3970:N3970"/>
    <mergeCell ref="O3970:O3972"/>
    <mergeCell ref="A3971:A3983"/>
    <mergeCell ref="B3971:B3972"/>
    <mergeCell ref="C3971:C3972"/>
    <mergeCell ref="D3971:D3972"/>
    <mergeCell ref="E3971:E3972"/>
    <mergeCell ref="F3971:F3972"/>
    <mergeCell ref="G3971:G3972"/>
    <mergeCell ref="B3973:G3973"/>
    <mergeCell ref="B3974:G3974"/>
    <mergeCell ref="B3975:G3975"/>
    <mergeCell ref="B3976:G3976"/>
    <mergeCell ref="B3977:G3977"/>
    <mergeCell ref="B3978:G3978"/>
    <mergeCell ref="B3979:G3979"/>
    <mergeCell ref="H3979:O3979"/>
    <mergeCell ref="B3980:G3980"/>
    <mergeCell ref="H3980:O3980"/>
    <mergeCell ref="B3981:G3981"/>
    <mergeCell ref="H3981:O3981"/>
    <mergeCell ref="B3982:G3982"/>
    <mergeCell ref="H3982:O3982"/>
    <mergeCell ref="B3983:G3983"/>
    <mergeCell ref="H3983:O3983"/>
    <mergeCell ref="A3949:A3950"/>
    <mergeCell ref="B3949:B3950"/>
    <mergeCell ref="C3949:C3950"/>
    <mergeCell ref="D3949:D3950"/>
    <mergeCell ref="E3949:E3950"/>
    <mergeCell ref="F3949:F3950"/>
    <mergeCell ref="G3949:G3950"/>
    <mergeCell ref="I3949:J3949"/>
    <mergeCell ref="K3949:L3949"/>
    <mergeCell ref="H3950:H3952"/>
    <mergeCell ref="I3950:J3950"/>
    <mergeCell ref="K3950:L3950"/>
    <mergeCell ref="M3950:M3952"/>
    <mergeCell ref="A3951:A3967"/>
    <mergeCell ref="B3951:B3952"/>
    <mergeCell ref="C3951:C3952"/>
    <mergeCell ref="D3951:D3952"/>
    <mergeCell ref="E3951:E3952"/>
    <mergeCell ref="F3951:F3952"/>
    <mergeCell ref="G3951:G3952"/>
    <mergeCell ref="B3953:G3953"/>
    <mergeCell ref="B3954:G3954"/>
    <mergeCell ref="B3955:G3955"/>
    <mergeCell ref="B3956:G3956"/>
    <mergeCell ref="B3957:G3957"/>
    <mergeCell ref="B3958:G3958"/>
    <mergeCell ref="B3959:G3959"/>
    <mergeCell ref="B3960:G3960"/>
    <mergeCell ref="B3961:G3961"/>
    <mergeCell ref="B3962:G3962"/>
    <mergeCell ref="B3963:G3963"/>
    <mergeCell ref="H3963:M3963"/>
    <mergeCell ref="B3964:G3964"/>
    <mergeCell ref="H3964:M3964"/>
    <mergeCell ref="B3965:G3965"/>
    <mergeCell ref="H3965:M3965"/>
    <mergeCell ref="B3966:G3966"/>
    <mergeCell ref="H3966:M3966"/>
    <mergeCell ref="B3967:G3967"/>
    <mergeCell ref="H3967:M3967"/>
    <mergeCell ref="A3935:A3936"/>
    <mergeCell ref="B3935:B3936"/>
    <mergeCell ref="C3935:C3936"/>
    <mergeCell ref="D3935:D3936"/>
    <mergeCell ref="E3935:E3936"/>
    <mergeCell ref="F3935:F3936"/>
    <mergeCell ref="G3935:G3936"/>
    <mergeCell ref="I3935:L3935"/>
    <mergeCell ref="M3935:N3935"/>
    <mergeCell ref="H3936:H3938"/>
    <mergeCell ref="I3936:L3936"/>
    <mergeCell ref="M3936:N3936"/>
    <mergeCell ref="O3936:O3938"/>
    <mergeCell ref="A3937:A3947"/>
    <mergeCell ref="B3937:B3938"/>
    <mergeCell ref="C3937:C3938"/>
    <mergeCell ref="D3937:D3938"/>
    <mergeCell ref="E3937:E3938"/>
    <mergeCell ref="F3937:F3938"/>
    <mergeCell ref="G3937:G3938"/>
    <mergeCell ref="B3939:G3939"/>
    <mergeCell ref="B3940:G3940"/>
    <mergeCell ref="B3941:G3941"/>
    <mergeCell ref="B3942:G3942"/>
    <mergeCell ref="B3943:G3943"/>
    <mergeCell ref="H3943:O3943"/>
    <mergeCell ref="B3944:G3944"/>
    <mergeCell ref="H3944:O3944"/>
    <mergeCell ref="B3945:G3945"/>
    <mergeCell ref="H3945:O3945"/>
    <mergeCell ref="B3946:G3946"/>
    <mergeCell ref="H3946:O3946"/>
    <mergeCell ref="B3947:G3947"/>
    <mergeCell ref="H3947:O3947"/>
    <mergeCell ref="A3917:A3918"/>
    <mergeCell ref="B3917:B3918"/>
    <mergeCell ref="C3917:C3918"/>
    <mergeCell ref="D3917:D3918"/>
    <mergeCell ref="E3917:E3918"/>
    <mergeCell ref="F3917:F3918"/>
    <mergeCell ref="G3917:G3918"/>
    <mergeCell ref="I3917:N3917"/>
    <mergeCell ref="O3917:P3917"/>
    <mergeCell ref="H3918:H3920"/>
    <mergeCell ref="I3918:N3918"/>
    <mergeCell ref="O3918:P3918"/>
    <mergeCell ref="Q3918:Q3920"/>
    <mergeCell ref="A3919:A3933"/>
    <mergeCell ref="B3919:B3920"/>
    <mergeCell ref="C3919:C3920"/>
    <mergeCell ref="D3919:D3920"/>
    <mergeCell ref="E3919:E3920"/>
    <mergeCell ref="F3919:F3920"/>
    <mergeCell ref="G3919:G3920"/>
    <mergeCell ref="B3921:G3921"/>
    <mergeCell ref="B3922:G3922"/>
    <mergeCell ref="B3923:G3923"/>
    <mergeCell ref="B3924:G3924"/>
    <mergeCell ref="B3925:G3925"/>
    <mergeCell ref="B3926:G3926"/>
    <mergeCell ref="B3927:G3927"/>
    <mergeCell ref="B3928:G3928"/>
    <mergeCell ref="B3929:G3929"/>
    <mergeCell ref="H3929:Q3929"/>
    <mergeCell ref="B3930:G3930"/>
    <mergeCell ref="H3930:Q3930"/>
    <mergeCell ref="B3931:G3931"/>
    <mergeCell ref="H3931:Q3931"/>
    <mergeCell ref="B3932:G3932"/>
    <mergeCell ref="H3932:Q3932"/>
    <mergeCell ref="B3933:G3933"/>
    <mergeCell ref="H3933:Q3933"/>
    <mergeCell ref="A3903:A3904"/>
    <mergeCell ref="B3903:B3904"/>
    <mergeCell ref="C3903:C3904"/>
    <mergeCell ref="D3903:D3904"/>
    <mergeCell ref="E3903:E3904"/>
    <mergeCell ref="F3903:F3904"/>
    <mergeCell ref="G3903:G3904"/>
    <mergeCell ref="I3903:L3903"/>
    <mergeCell ref="M3903:N3903"/>
    <mergeCell ref="H3904:H3906"/>
    <mergeCell ref="I3904:L3904"/>
    <mergeCell ref="M3904:N3904"/>
    <mergeCell ref="O3904:O3906"/>
    <mergeCell ref="A3905:A3915"/>
    <mergeCell ref="B3905:B3906"/>
    <mergeCell ref="C3905:C3906"/>
    <mergeCell ref="D3905:D3906"/>
    <mergeCell ref="E3905:E3906"/>
    <mergeCell ref="F3905:F3906"/>
    <mergeCell ref="G3905:G3906"/>
    <mergeCell ref="B3907:G3907"/>
    <mergeCell ref="B3908:G3908"/>
    <mergeCell ref="B3909:G3909"/>
    <mergeCell ref="B3910:G3910"/>
    <mergeCell ref="B3911:G3911"/>
    <mergeCell ref="H3911:O3911"/>
    <mergeCell ref="B3912:G3912"/>
    <mergeCell ref="H3912:O3912"/>
    <mergeCell ref="B3913:G3913"/>
    <mergeCell ref="H3913:O3913"/>
    <mergeCell ref="B3914:G3914"/>
    <mergeCell ref="H3914:O3914"/>
    <mergeCell ref="B3915:G3915"/>
    <mergeCell ref="H3915:O3915"/>
    <mergeCell ref="A3889:A3890"/>
    <mergeCell ref="B3889:B3890"/>
    <mergeCell ref="C3889:C3890"/>
    <mergeCell ref="D3889:D3890"/>
    <mergeCell ref="E3889:E3890"/>
    <mergeCell ref="F3889:F3890"/>
    <mergeCell ref="G3889:G3890"/>
    <mergeCell ref="I3889:J3889"/>
    <mergeCell ref="K3889:L3889"/>
    <mergeCell ref="H3890:H3892"/>
    <mergeCell ref="I3890:J3890"/>
    <mergeCell ref="K3890:L3890"/>
    <mergeCell ref="M3890:M3892"/>
    <mergeCell ref="A3891:A3901"/>
    <mergeCell ref="B3891:B3892"/>
    <mergeCell ref="C3891:C3892"/>
    <mergeCell ref="D3891:D3892"/>
    <mergeCell ref="E3891:E3892"/>
    <mergeCell ref="F3891:F3892"/>
    <mergeCell ref="G3891:G3892"/>
    <mergeCell ref="B3893:G3893"/>
    <mergeCell ref="B3894:G3894"/>
    <mergeCell ref="B3895:G3895"/>
    <mergeCell ref="B3896:G3896"/>
    <mergeCell ref="B3897:G3897"/>
    <mergeCell ref="H3897:M3897"/>
    <mergeCell ref="B3898:G3898"/>
    <mergeCell ref="H3898:M3898"/>
    <mergeCell ref="B3899:G3899"/>
    <mergeCell ref="H3899:M3899"/>
    <mergeCell ref="B3900:G3900"/>
    <mergeCell ref="H3900:M3900"/>
    <mergeCell ref="B3901:G3901"/>
    <mergeCell ref="H3901:M3901"/>
    <mergeCell ref="A3867:A3868"/>
    <mergeCell ref="B3867:B3868"/>
    <mergeCell ref="C3867:C3868"/>
    <mergeCell ref="D3867:D3868"/>
    <mergeCell ref="E3867:E3868"/>
    <mergeCell ref="F3867:F3868"/>
    <mergeCell ref="G3867:G3868"/>
    <mergeCell ref="I3867:L3867"/>
    <mergeCell ref="M3867:N3867"/>
    <mergeCell ref="H3868:H3870"/>
    <mergeCell ref="I3868:L3868"/>
    <mergeCell ref="M3868:N3868"/>
    <mergeCell ref="O3868:O3870"/>
    <mergeCell ref="A3869:A3887"/>
    <mergeCell ref="B3869:B3870"/>
    <mergeCell ref="C3869:C3870"/>
    <mergeCell ref="D3869:D3870"/>
    <mergeCell ref="E3869:E3870"/>
    <mergeCell ref="F3869:F3870"/>
    <mergeCell ref="G3869:G3870"/>
    <mergeCell ref="B3871:G3871"/>
    <mergeCell ref="B3872:G3872"/>
    <mergeCell ref="B3873:G3873"/>
    <mergeCell ref="B3874:G3874"/>
    <mergeCell ref="B3875:G3875"/>
    <mergeCell ref="B3876:G3876"/>
    <mergeCell ref="B3877:G3877"/>
    <mergeCell ref="B3878:G3878"/>
    <mergeCell ref="B3881:G3881"/>
    <mergeCell ref="B3882:G3882"/>
    <mergeCell ref="B3883:G3883"/>
    <mergeCell ref="H3883:O3883"/>
    <mergeCell ref="B3884:G3884"/>
    <mergeCell ref="H3884:O3884"/>
    <mergeCell ref="B3885:G3885"/>
    <mergeCell ref="H3885:O3885"/>
    <mergeCell ref="B3886:G3886"/>
    <mergeCell ref="H3886:O3886"/>
    <mergeCell ref="B3887:G3887"/>
    <mergeCell ref="H3887:O3887"/>
    <mergeCell ref="A3849:A3850"/>
    <mergeCell ref="B3849:B3850"/>
    <mergeCell ref="C3849:C3850"/>
    <mergeCell ref="D3849:D3850"/>
    <mergeCell ref="E3849:E3850"/>
    <mergeCell ref="F3849:F3850"/>
    <mergeCell ref="G3849:G3850"/>
    <mergeCell ref="I3849:L3849"/>
    <mergeCell ref="M3849:N3849"/>
    <mergeCell ref="H3850:H3852"/>
    <mergeCell ref="I3850:L3850"/>
    <mergeCell ref="M3850:N3850"/>
    <mergeCell ref="O3850:O3852"/>
    <mergeCell ref="A3851:A3865"/>
    <mergeCell ref="B3851:B3852"/>
    <mergeCell ref="C3851:C3852"/>
    <mergeCell ref="D3851:D3852"/>
    <mergeCell ref="E3851:E3852"/>
    <mergeCell ref="F3851:F3852"/>
    <mergeCell ref="G3851:G3852"/>
    <mergeCell ref="B3853:G3853"/>
    <mergeCell ref="B3854:G3854"/>
    <mergeCell ref="B3855:G3855"/>
    <mergeCell ref="B3856:G3856"/>
    <mergeCell ref="B3857:G3857"/>
    <mergeCell ref="B3858:G3858"/>
    <mergeCell ref="B3859:G3859"/>
    <mergeCell ref="B3860:G3860"/>
    <mergeCell ref="B3861:G3861"/>
    <mergeCell ref="H3861:O3861"/>
    <mergeCell ref="B3862:G3862"/>
    <mergeCell ref="H3862:O3862"/>
    <mergeCell ref="B3863:G3863"/>
    <mergeCell ref="H3863:O3863"/>
    <mergeCell ref="B3864:G3864"/>
    <mergeCell ref="H3864:O3864"/>
    <mergeCell ref="B3865:G3865"/>
    <mergeCell ref="H3865:O3865"/>
    <mergeCell ref="A3827:A3828"/>
    <mergeCell ref="B3827:B3828"/>
    <mergeCell ref="C3827:C3828"/>
    <mergeCell ref="D3827:D3828"/>
    <mergeCell ref="E3827:E3828"/>
    <mergeCell ref="F3827:F3828"/>
    <mergeCell ref="G3827:G3828"/>
    <mergeCell ref="I3827:L3827"/>
    <mergeCell ref="M3827:N3827"/>
    <mergeCell ref="H3828:H3830"/>
    <mergeCell ref="I3828:L3828"/>
    <mergeCell ref="M3828:N3828"/>
    <mergeCell ref="O3828:O3830"/>
    <mergeCell ref="A3829:A3847"/>
    <mergeCell ref="B3829:B3830"/>
    <mergeCell ref="C3829:C3830"/>
    <mergeCell ref="D3829:D3830"/>
    <mergeCell ref="E3829:E3830"/>
    <mergeCell ref="F3829:F3830"/>
    <mergeCell ref="G3829:G3830"/>
    <mergeCell ref="B3831:G3831"/>
    <mergeCell ref="B3832:G3832"/>
    <mergeCell ref="B3833:G3833"/>
    <mergeCell ref="B3834:G3834"/>
    <mergeCell ref="B3835:G3835"/>
    <mergeCell ref="B3836:G3836"/>
    <mergeCell ref="B3837:G3837"/>
    <mergeCell ref="B3838:G3838"/>
    <mergeCell ref="B3839:G3839"/>
    <mergeCell ref="B3840:G3840"/>
    <mergeCell ref="B3841:G3841"/>
    <mergeCell ref="B3842:G3842"/>
    <mergeCell ref="B3843:G3843"/>
    <mergeCell ref="H3843:O3843"/>
    <mergeCell ref="B3844:G3844"/>
    <mergeCell ref="H3844:O3844"/>
    <mergeCell ref="B3845:G3845"/>
    <mergeCell ref="H3845:O3845"/>
    <mergeCell ref="B3846:G3846"/>
    <mergeCell ref="H3846:O3846"/>
    <mergeCell ref="B3847:G3847"/>
    <mergeCell ref="H3847:O3847"/>
    <mergeCell ref="M3805:N3805"/>
    <mergeCell ref="H3806:H3808"/>
    <mergeCell ref="I3806:L3806"/>
    <mergeCell ref="M3806:N3806"/>
    <mergeCell ref="O3806:O3808"/>
    <mergeCell ref="A3807:A3825"/>
    <mergeCell ref="B3807:B3808"/>
    <mergeCell ref="C3807:C3808"/>
    <mergeCell ref="D3807:D3808"/>
    <mergeCell ref="E3807:E3808"/>
    <mergeCell ref="F3807:F3808"/>
    <mergeCell ref="G3807:G3808"/>
    <mergeCell ref="B3809:G3809"/>
    <mergeCell ref="B3810:G3810"/>
    <mergeCell ref="B3811:G3811"/>
    <mergeCell ref="B3812:G3812"/>
    <mergeCell ref="B3813:G3813"/>
    <mergeCell ref="B3814:G3814"/>
    <mergeCell ref="B3815:G3815"/>
    <mergeCell ref="B3816:G3816"/>
    <mergeCell ref="B3817:G3817"/>
    <mergeCell ref="B3818:G3818"/>
    <mergeCell ref="B3819:G3819"/>
    <mergeCell ref="B3820:G3820"/>
    <mergeCell ref="B3821:G3821"/>
    <mergeCell ref="H3821:O3821"/>
    <mergeCell ref="B3822:G3822"/>
    <mergeCell ref="H3822:O3822"/>
    <mergeCell ref="B3823:G3823"/>
    <mergeCell ref="H3823:O3823"/>
    <mergeCell ref="B3824:G3824"/>
    <mergeCell ref="H3824:O3824"/>
    <mergeCell ref="B3825:G3825"/>
    <mergeCell ref="H3825:O3825"/>
    <mergeCell ref="A3783:F3784"/>
    <mergeCell ref="H3783:J3784"/>
    <mergeCell ref="A3785:B3785"/>
    <mergeCell ref="C3785:C3789"/>
    <mergeCell ref="H3785:H3789"/>
    <mergeCell ref="A3786:B3786"/>
    <mergeCell ref="A3787:B3787"/>
    <mergeCell ref="A3788:B3788"/>
    <mergeCell ref="A3789:B3789"/>
    <mergeCell ref="A3790:B3790"/>
    <mergeCell ref="C3790:C3797"/>
    <mergeCell ref="H3790:H3797"/>
    <mergeCell ref="A3791:B3791"/>
    <mergeCell ref="A3792:B3792"/>
    <mergeCell ref="A3793:B3793"/>
    <mergeCell ref="A3794:B3794"/>
    <mergeCell ref="A3795:B3795"/>
    <mergeCell ref="A3796:B3796"/>
    <mergeCell ref="A3797:B3797"/>
    <mergeCell ref="A3798:B3798"/>
    <mergeCell ref="C3798:C3802"/>
    <mergeCell ref="H3798:H3802"/>
    <mergeCell ref="A3799:B3799"/>
    <mergeCell ref="A3800:B3800"/>
    <mergeCell ref="A3801:B3801"/>
    <mergeCell ref="A3802:B3802"/>
    <mergeCell ref="A3803:B3803"/>
    <mergeCell ref="C3803:E3803"/>
    <mergeCell ref="I3803:J3803"/>
    <mergeCell ref="A3805:A3806"/>
    <mergeCell ref="B3805:B3806"/>
    <mergeCell ref="C3805:C3806"/>
    <mergeCell ref="D3805:D3806"/>
    <mergeCell ref="E3805:E3806"/>
    <mergeCell ref="F3805:F3806"/>
    <mergeCell ref="G3805:G3806"/>
    <mergeCell ref="I3805:L3805"/>
    <mergeCell ref="A3745:A3746"/>
    <mergeCell ref="B3745:B3746"/>
    <mergeCell ref="C3745:C3746"/>
    <mergeCell ref="D3745:D3746"/>
    <mergeCell ref="E3745:E3746"/>
    <mergeCell ref="F3745:F3746"/>
    <mergeCell ref="G3745:G3746"/>
    <mergeCell ref="I3745:V3745"/>
    <mergeCell ref="W3745:X3745"/>
    <mergeCell ref="H3746:H3749"/>
    <mergeCell ref="J3746:O3746"/>
    <mergeCell ref="P3746:S3746"/>
    <mergeCell ref="W3746:X3746"/>
    <mergeCell ref="Y3746:Y3749"/>
    <mergeCell ref="A3747:A3780"/>
    <mergeCell ref="B3747:B3749"/>
    <mergeCell ref="C3747:C3749"/>
    <mergeCell ref="D3747:D3749"/>
    <mergeCell ref="E3747:E3749"/>
    <mergeCell ref="F3747:F3749"/>
    <mergeCell ref="G3747:G3749"/>
    <mergeCell ref="I3747:I3749"/>
    <mergeCell ref="J3747:O3747"/>
    <mergeCell ref="P3747:S3747"/>
    <mergeCell ref="T3747:T3749"/>
    <mergeCell ref="U3747:U3749"/>
    <mergeCell ref="V3747:V3749"/>
    <mergeCell ref="W3748:W3749"/>
    <mergeCell ref="X3748:X3749"/>
    <mergeCell ref="B3750:G3750"/>
    <mergeCell ref="B3751:G3751"/>
    <mergeCell ref="B3752:G3752"/>
    <mergeCell ref="B3753:G3753"/>
    <mergeCell ref="B3754:G3754"/>
    <mergeCell ref="B3755:G3755"/>
    <mergeCell ref="B3756:G3756"/>
    <mergeCell ref="B3757:G3757"/>
    <mergeCell ref="B3758:G3758"/>
    <mergeCell ref="B3759:G3759"/>
    <mergeCell ref="B3760:G3760"/>
    <mergeCell ref="B3761:G3761"/>
    <mergeCell ref="B3762:G3762"/>
    <mergeCell ref="B3763:G3763"/>
    <mergeCell ref="B3764:G3764"/>
    <mergeCell ref="B3765:G3765"/>
    <mergeCell ref="B3766:G3766"/>
    <mergeCell ref="B3767:G3767"/>
    <mergeCell ref="B3768:G3768"/>
    <mergeCell ref="B3769:G3769"/>
    <mergeCell ref="B3770:G3770"/>
    <mergeCell ref="B3771:G3771"/>
    <mergeCell ref="B3774:G3774"/>
    <mergeCell ref="B3775:G3775"/>
    <mergeCell ref="B3776:G3776"/>
    <mergeCell ref="H3776:Y3776"/>
    <mergeCell ref="B3777:G3777"/>
    <mergeCell ref="H3777:Y3777"/>
    <mergeCell ref="B3778:G3778"/>
    <mergeCell ref="H3778:Y3778"/>
    <mergeCell ref="B3779:G3779"/>
    <mergeCell ref="H3779:Y3779"/>
    <mergeCell ref="B3780:G3780"/>
    <mergeCell ref="H3780:Y3780"/>
    <mergeCell ref="A3723:A3724"/>
    <mergeCell ref="B3723:B3724"/>
    <mergeCell ref="C3723:C3724"/>
    <mergeCell ref="D3723:D3724"/>
    <mergeCell ref="E3723:E3724"/>
    <mergeCell ref="F3723:F3724"/>
    <mergeCell ref="G3723:G3724"/>
    <mergeCell ref="I3723:L3723"/>
    <mergeCell ref="M3723:N3723"/>
    <mergeCell ref="H3724:H3726"/>
    <mergeCell ref="I3724:L3724"/>
    <mergeCell ref="M3724:N3724"/>
    <mergeCell ref="O3724:O3726"/>
    <mergeCell ref="A3725:A3743"/>
    <mergeCell ref="B3725:B3726"/>
    <mergeCell ref="C3725:C3726"/>
    <mergeCell ref="D3725:D3726"/>
    <mergeCell ref="E3725:E3726"/>
    <mergeCell ref="F3725:F3726"/>
    <mergeCell ref="G3725:G3726"/>
    <mergeCell ref="B3727:G3727"/>
    <mergeCell ref="B3728:G3728"/>
    <mergeCell ref="B3729:G3729"/>
    <mergeCell ref="B3730:G3730"/>
    <mergeCell ref="B3731:G3731"/>
    <mergeCell ref="B3732:G3732"/>
    <mergeCell ref="B3733:G3733"/>
    <mergeCell ref="B3734:G3734"/>
    <mergeCell ref="B3735:G3735"/>
    <mergeCell ref="B3736:G3736"/>
    <mergeCell ref="B3737:G3737"/>
    <mergeCell ref="B3738:G3738"/>
    <mergeCell ref="B3739:G3739"/>
    <mergeCell ref="H3739:O3739"/>
    <mergeCell ref="B3740:G3740"/>
    <mergeCell ref="H3740:O3740"/>
    <mergeCell ref="B3741:G3741"/>
    <mergeCell ref="H3741:O3741"/>
    <mergeCell ref="B3742:G3742"/>
    <mergeCell ref="H3742:O3742"/>
    <mergeCell ref="B3743:G3743"/>
    <mergeCell ref="H3743:O3743"/>
    <mergeCell ref="A3701:A3702"/>
    <mergeCell ref="B3701:B3702"/>
    <mergeCell ref="C3701:C3702"/>
    <mergeCell ref="D3701:D3702"/>
    <mergeCell ref="E3701:E3702"/>
    <mergeCell ref="F3701:F3702"/>
    <mergeCell ref="G3701:G3702"/>
    <mergeCell ref="I3701:N3701"/>
    <mergeCell ref="O3701:P3701"/>
    <mergeCell ref="H3702:H3704"/>
    <mergeCell ref="I3702:N3702"/>
    <mergeCell ref="O3702:P3702"/>
    <mergeCell ref="Q3702:Q3704"/>
    <mergeCell ref="A3703:A3721"/>
    <mergeCell ref="B3703:B3704"/>
    <mergeCell ref="C3703:C3704"/>
    <mergeCell ref="D3703:D3704"/>
    <mergeCell ref="E3703:E3704"/>
    <mergeCell ref="F3703:F3704"/>
    <mergeCell ref="G3703:G3704"/>
    <mergeCell ref="B3705:G3705"/>
    <mergeCell ref="B3706:G3706"/>
    <mergeCell ref="B3707:G3707"/>
    <mergeCell ref="B3708:G3708"/>
    <mergeCell ref="B3709:G3709"/>
    <mergeCell ref="B3710:G3710"/>
    <mergeCell ref="B3711:G3711"/>
    <mergeCell ref="B3712:G3712"/>
    <mergeCell ref="B3713:G3713"/>
    <mergeCell ref="B3714:G3714"/>
    <mergeCell ref="B3715:G3715"/>
    <mergeCell ref="B3716:G3716"/>
    <mergeCell ref="B3717:G3717"/>
    <mergeCell ref="H3717:Q3717"/>
    <mergeCell ref="B3718:G3718"/>
    <mergeCell ref="H3718:Q3718"/>
    <mergeCell ref="B3719:G3719"/>
    <mergeCell ref="H3719:Q3719"/>
    <mergeCell ref="B3720:G3720"/>
    <mergeCell ref="H3720:Q3720"/>
    <mergeCell ref="B3721:G3721"/>
    <mergeCell ref="H3721:Q3721"/>
    <mergeCell ref="A3685:A3686"/>
    <mergeCell ref="B3685:B3686"/>
    <mergeCell ref="C3685:C3686"/>
    <mergeCell ref="D3685:D3686"/>
    <mergeCell ref="E3685:E3686"/>
    <mergeCell ref="F3685:F3686"/>
    <mergeCell ref="G3685:G3686"/>
    <mergeCell ref="I3685:L3685"/>
    <mergeCell ref="M3685:N3685"/>
    <mergeCell ref="H3686:H3688"/>
    <mergeCell ref="I3686:L3686"/>
    <mergeCell ref="M3686:N3686"/>
    <mergeCell ref="O3686:O3688"/>
    <mergeCell ref="A3687:A3699"/>
    <mergeCell ref="B3687:B3688"/>
    <mergeCell ref="C3687:C3688"/>
    <mergeCell ref="D3687:D3688"/>
    <mergeCell ref="E3687:E3688"/>
    <mergeCell ref="F3687:F3688"/>
    <mergeCell ref="G3687:G3688"/>
    <mergeCell ref="B3689:G3689"/>
    <mergeCell ref="B3690:G3690"/>
    <mergeCell ref="B3691:G3691"/>
    <mergeCell ref="B3692:G3692"/>
    <mergeCell ref="B3693:G3693"/>
    <mergeCell ref="B3694:G3694"/>
    <mergeCell ref="B3695:G3695"/>
    <mergeCell ref="H3695:O3695"/>
    <mergeCell ref="B3696:G3696"/>
    <mergeCell ref="H3696:O3696"/>
    <mergeCell ref="B3697:G3697"/>
    <mergeCell ref="H3697:O3697"/>
    <mergeCell ref="B3698:G3698"/>
    <mergeCell ref="H3698:O3698"/>
    <mergeCell ref="B3699:G3699"/>
    <mergeCell ref="H3699:O3699"/>
    <mergeCell ref="A3669:A3670"/>
    <mergeCell ref="B3669:B3670"/>
    <mergeCell ref="C3669:C3670"/>
    <mergeCell ref="D3669:D3670"/>
    <mergeCell ref="E3669:E3670"/>
    <mergeCell ref="F3669:F3670"/>
    <mergeCell ref="G3669:G3670"/>
    <mergeCell ref="I3669:L3669"/>
    <mergeCell ref="M3669:N3669"/>
    <mergeCell ref="H3670:H3672"/>
    <mergeCell ref="I3670:L3670"/>
    <mergeCell ref="M3670:N3670"/>
    <mergeCell ref="O3670:O3672"/>
    <mergeCell ref="A3671:A3683"/>
    <mergeCell ref="B3671:B3672"/>
    <mergeCell ref="C3671:C3672"/>
    <mergeCell ref="D3671:D3672"/>
    <mergeCell ref="E3671:E3672"/>
    <mergeCell ref="F3671:F3672"/>
    <mergeCell ref="G3671:G3672"/>
    <mergeCell ref="B3673:G3673"/>
    <mergeCell ref="B3674:G3674"/>
    <mergeCell ref="B3675:G3675"/>
    <mergeCell ref="B3676:G3676"/>
    <mergeCell ref="B3677:G3677"/>
    <mergeCell ref="B3678:G3678"/>
    <mergeCell ref="B3679:G3679"/>
    <mergeCell ref="H3679:O3679"/>
    <mergeCell ref="B3680:G3680"/>
    <mergeCell ref="H3680:O3680"/>
    <mergeCell ref="B3681:G3681"/>
    <mergeCell ref="H3681:O3681"/>
    <mergeCell ref="B3682:G3682"/>
    <mergeCell ref="H3682:O3682"/>
    <mergeCell ref="B3683:G3683"/>
    <mergeCell ref="H3683:O3683"/>
    <mergeCell ref="A3647:A3648"/>
    <mergeCell ref="B3647:B3648"/>
    <mergeCell ref="C3647:C3648"/>
    <mergeCell ref="D3647:D3648"/>
    <mergeCell ref="E3647:E3648"/>
    <mergeCell ref="F3647:F3648"/>
    <mergeCell ref="G3647:G3648"/>
    <mergeCell ref="I3647:M3647"/>
    <mergeCell ref="N3647:O3647"/>
    <mergeCell ref="H3648:H3650"/>
    <mergeCell ref="I3648:M3648"/>
    <mergeCell ref="N3648:O3648"/>
    <mergeCell ref="P3648:P3650"/>
    <mergeCell ref="A3649:A3667"/>
    <mergeCell ref="B3649:B3650"/>
    <mergeCell ref="C3649:C3650"/>
    <mergeCell ref="D3649:D3650"/>
    <mergeCell ref="E3649:E3650"/>
    <mergeCell ref="F3649:F3650"/>
    <mergeCell ref="G3649:G3650"/>
    <mergeCell ref="B3651:G3651"/>
    <mergeCell ref="B3652:G3652"/>
    <mergeCell ref="B3653:G3653"/>
    <mergeCell ref="B3654:G3654"/>
    <mergeCell ref="B3655:G3655"/>
    <mergeCell ref="B3656:G3656"/>
    <mergeCell ref="B3657:G3657"/>
    <mergeCell ref="B3658:G3658"/>
    <mergeCell ref="B3659:G3659"/>
    <mergeCell ref="B3660:G3660"/>
    <mergeCell ref="B3661:G3661"/>
    <mergeCell ref="B3662:G3662"/>
    <mergeCell ref="B3663:G3663"/>
    <mergeCell ref="H3663:P3663"/>
    <mergeCell ref="B3664:G3664"/>
    <mergeCell ref="H3664:P3664"/>
    <mergeCell ref="B3665:G3665"/>
    <mergeCell ref="H3665:P3665"/>
    <mergeCell ref="B3666:G3666"/>
    <mergeCell ref="H3666:P3666"/>
    <mergeCell ref="B3667:G3667"/>
    <mergeCell ref="H3667:P3667"/>
    <mergeCell ref="A3625:A3626"/>
    <mergeCell ref="B3625:B3626"/>
    <mergeCell ref="C3625:C3626"/>
    <mergeCell ref="D3625:D3626"/>
    <mergeCell ref="E3625:E3626"/>
    <mergeCell ref="F3625:F3626"/>
    <mergeCell ref="G3625:G3626"/>
    <mergeCell ref="I3625:L3625"/>
    <mergeCell ref="M3625:N3625"/>
    <mergeCell ref="H3626:H3628"/>
    <mergeCell ref="I3626:L3626"/>
    <mergeCell ref="M3626:N3626"/>
    <mergeCell ref="O3626:O3628"/>
    <mergeCell ref="A3627:A3645"/>
    <mergeCell ref="B3627:B3628"/>
    <mergeCell ref="C3627:C3628"/>
    <mergeCell ref="D3627:D3628"/>
    <mergeCell ref="E3627:E3628"/>
    <mergeCell ref="F3627:F3628"/>
    <mergeCell ref="G3627:G3628"/>
    <mergeCell ref="B3629:G3629"/>
    <mergeCell ref="B3630:G3630"/>
    <mergeCell ref="B3631:G3631"/>
    <mergeCell ref="B3632:G3632"/>
    <mergeCell ref="B3633:G3633"/>
    <mergeCell ref="B3634:G3634"/>
    <mergeCell ref="B3635:G3635"/>
    <mergeCell ref="B3636:G3636"/>
    <mergeCell ref="B3637:G3637"/>
    <mergeCell ref="B3638:G3638"/>
    <mergeCell ref="B3639:G3639"/>
    <mergeCell ref="B3640:G3640"/>
    <mergeCell ref="B3641:G3641"/>
    <mergeCell ref="H3641:O3641"/>
    <mergeCell ref="B3642:G3642"/>
    <mergeCell ref="H3642:O3642"/>
    <mergeCell ref="B3643:G3643"/>
    <mergeCell ref="H3643:O3643"/>
    <mergeCell ref="B3644:G3644"/>
    <mergeCell ref="H3644:O3644"/>
    <mergeCell ref="B3645:G3645"/>
    <mergeCell ref="H3645:O3645"/>
    <mergeCell ref="A3609:A3610"/>
    <mergeCell ref="B3609:B3610"/>
    <mergeCell ref="C3609:C3610"/>
    <mergeCell ref="D3609:D3610"/>
    <mergeCell ref="E3609:E3610"/>
    <mergeCell ref="F3609:F3610"/>
    <mergeCell ref="G3609:G3610"/>
    <mergeCell ref="I3609:L3609"/>
    <mergeCell ref="M3609:N3609"/>
    <mergeCell ref="H3610:H3612"/>
    <mergeCell ref="I3610:L3610"/>
    <mergeCell ref="M3610:N3610"/>
    <mergeCell ref="O3610:O3612"/>
    <mergeCell ref="A3611:A3623"/>
    <mergeCell ref="B3611:B3612"/>
    <mergeCell ref="C3611:C3612"/>
    <mergeCell ref="D3611:D3612"/>
    <mergeCell ref="E3611:E3612"/>
    <mergeCell ref="F3611:F3612"/>
    <mergeCell ref="G3611:G3612"/>
    <mergeCell ref="B3613:G3613"/>
    <mergeCell ref="B3614:G3614"/>
    <mergeCell ref="B3615:G3615"/>
    <mergeCell ref="B3616:G3616"/>
    <mergeCell ref="B3617:G3617"/>
    <mergeCell ref="B3618:G3618"/>
    <mergeCell ref="B3619:G3619"/>
    <mergeCell ref="H3619:O3619"/>
    <mergeCell ref="B3620:G3620"/>
    <mergeCell ref="H3620:O3620"/>
    <mergeCell ref="B3621:G3621"/>
    <mergeCell ref="H3621:O3621"/>
    <mergeCell ref="B3622:G3622"/>
    <mergeCell ref="H3622:O3622"/>
    <mergeCell ref="B3623:G3623"/>
    <mergeCell ref="H3623:O3623"/>
    <mergeCell ref="A3587:A3588"/>
    <mergeCell ref="B3587:B3588"/>
    <mergeCell ref="C3587:C3588"/>
    <mergeCell ref="D3587:D3588"/>
    <mergeCell ref="E3587:E3588"/>
    <mergeCell ref="F3587:F3588"/>
    <mergeCell ref="G3587:G3588"/>
    <mergeCell ref="I3587:L3587"/>
    <mergeCell ref="M3587:N3587"/>
    <mergeCell ref="H3588:H3590"/>
    <mergeCell ref="I3588:L3588"/>
    <mergeCell ref="M3588:N3588"/>
    <mergeCell ref="O3588:O3590"/>
    <mergeCell ref="A3589:A3607"/>
    <mergeCell ref="B3589:B3590"/>
    <mergeCell ref="C3589:C3590"/>
    <mergeCell ref="D3589:D3590"/>
    <mergeCell ref="E3589:E3590"/>
    <mergeCell ref="F3589:F3590"/>
    <mergeCell ref="G3589:G3590"/>
    <mergeCell ref="B3591:G3591"/>
    <mergeCell ref="B3592:G3592"/>
    <mergeCell ref="B3593:G3593"/>
    <mergeCell ref="B3594:G3594"/>
    <mergeCell ref="B3595:G3595"/>
    <mergeCell ref="B3596:G3596"/>
    <mergeCell ref="B3597:G3597"/>
    <mergeCell ref="B3598:G3598"/>
    <mergeCell ref="B3599:G3599"/>
    <mergeCell ref="B3600:G3600"/>
    <mergeCell ref="B3601:G3601"/>
    <mergeCell ref="B3602:G3602"/>
    <mergeCell ref="B3603:G3603"/>
    <mergeCell ref="H3603:O3603"/>
    <mergeCell ref="B3604:G3604"/>
    <mergeCell ref="H3604:O3604"/>
    <mergeCell ref="B3605:G3605"/>
    <mergeCell ref="H3605:O3605"/>
    <mergeCell ref="B3606:G3606"/>
    <mergeCell ref="H3606:O3606"/>
    <mergeCell ref="B3607:G3607"/>
    <mergeCell ref="H3607:O3607"/>
    <mergeCell ref="A3565:A3566"/>
    <mergeCell ref="B3565:B3566"/>
    <mergeCell ref="C3565:C3566"/>
    <mergeCell ref="D3565:D3566"/>
    <mergeCell ref="E3565:E3566"/>
    <mergeCell ref="F3565:F3566"/>
    <mergeCell ref="G3565:G3566"/>
    <mergeCell ref="I3565:M3565"/>
    <mergeCell ref="N3565:O3565"/>
    <mergeCell ref="H3566:H3568"/>
    <mergeCell ref="I3566:M3566"/>
    <mergeCell ref="N3566:O3566"/>
    <mergeCell ref="P3566:P3568"/>
    <mergeCell ref="A3567:A3585"/>
    <mergeCell ref="B3567:B3568"/>
    <mergeCell ref="C3567:C3568"/>
    <mergeCell ref="D3567:D3568"/>
    <mergeCell ref="E3567:E3568"/>
    <mergeCell ref="F3567:F3568"/>
    <mergeCell ref="G3567:G3568"/>
    <mergeCell ref="B3569:G3569"/>
    <mergeCell ref="B3570:G3570"/>
    <mergeCell ref="B3571:G3571"/>
    <mergeCell ref="B3572:G3572"/>
    <mergeCell ref="B3573:G3573"/>
    <mergeCell ref="B3574:G3574"/>
    <mergeCell ref="B3575:G3575"/>
    <mergeCell ref="B3576:G3576"/>
    <mergeCell ref="B3577:G3577"/>
    <mergeCell ref="B3578:G3578"/>
    <mergeCell ref="B3579:G3579"/>
    <mergeCell ref="B3580:G3580"/>
    <mergeCell ref="B3581:G3581"/>
    <mergeCell ref="H3581:P3581"/>
    <mergeCell ref="B3582:G3582"/>
    <mergeCell ref="H3582:P3582"/>
    <mergeCell ref="B3583:G3583"/>
    <mergeCell ref="H3583:P3583"/>
    <mergeCell ref="B3584:G3584"/>
    <mergeCell ref="H3584:P3584"/>
    <mergeCell ref="B3585:G3585"/>
    <mergeCell ref="H3585:P3585"/>
    <mergeCell ref="A3543:A3544"/>
    <mergeCell ref="B3543:B3544"/>
    <mergeCell ref="C3543:C3544"/>
    <mergeCell ref="D3543:D3544"/>
    <mergeCell ref="E3543:E3544"/>
    <mergeCell ref="F3543:F3544"/>
    <mergeCell ref="G3543:G3544"/>
    <mergeCell ref="I3543:M3543"/>
    <mergeCell ref="N3543:O3543"/>
    <mergeCell ref="H3544:H3546"/>
    <mergeCell ref="I3544:M3544"/>
    <mergeCell ref="N3544:O3544"/>
    <mergeCell ref="P3544:P3546"/>
    <mergeCell ref="A3545:A3563"/>
    <mergeCell ref="B3545:B3546"/>
    <mergeCell ref="C3545:C3546"/>
    <mergeCell ref="D3545:D3546"/>
    <mergeCell ref="E3545:E3546"/>
    <mergeCell ref="F3545:F3546"/>
    <mergeCell ref="G3545:G3546"/>
    <mergeCell ref="B3547:G3547"/>
    <mergeCell ref="B3548:G3548"/>
    <mergeCell ref="B3549:G3549"/>
    <mergeCell ref="B3550:G3550"/>
    <mergeCell ref="B3551:G3551"/>
    <mergeCell ref="B3552:G3552"/>
    <mergeCell ref="B3553:G3553"/>
    <mergeCell ref="B3554:G3554"/>
    <mergeCell ref="B3555:G3555"/>
    <mergeCell ref="B3556:G3556"/>
    <mergeCell ref="B3557:G3557"/>
    <mergeCell ref="B3558:G3558"/>
    <mergeCell ref="B3559:G3559"/>
    <mergeCell ref="H3559:P3559"/>
    <mergeCell ref="B3560:G3560"/>
    <mergeCell ref="H3560:P3560"/>
    <mergeCell ref="B3561:G3561"/>
    <mergeCell ref="H3561:P3561"/>
    <mergeCell ref="B3562:G3562"/>
    <mergeCell ref="H3562:P3562"/>
    <mergeCell ref="B3563:G3563"/>
    <mergeCell ref="H3563:P3563"/>
    <mergeCell ref="A3527:A3528"/>
    <mergeCell ref="B3527:B3528"/>
    <mergeCell ref="C3527:C3528"/>
    <mergeCell ref="D3527:D3528"/>
    <mergeCell ref="E3527:E3528"/>
    <mergeCell ref="F3527:F3528"/>
    <mergeCell ref="G3527:G3528"/>
    <mergeCell ref="I3527:L3527"/>
    <mergeCell ref="M3527:N3527"/>
    <mergeCell ref="H3528:H3530"/>
    <mergeCell ref="I3528:L3528"/>
    <mergeCell ref="M3528:N3528"/>
    <mergeCell ref="O3528:O3530"/>
    <mergeCell ref="A3529:A3541"/>
    <mergeCell ref="B3529:B3530"/>
    <mergeCell ref="C3529:C3530"/>
    <mergeCell ref="D3529:D3530"/>
    <mergeCell ref="E3529:E3530"/>
    <mergeCell ref="F3529:F3530"/>
    <mergeCell ref="G3529:G3530"/>
    <mergeCell ref="B3531:G3531"/>
    <mergeCell ref="B3532:G3532"/>
    <mergeCell ref="B3533:G3533"/>
    <mergeCell ref="B3534:G3534"/>
    <mergeCell ref="B3535:G3535"/>
    <mergeCell ref="B3536:G3536"/>
    <mergeCell ref="B3537:G3537"/>
    <mergeCell ref="H3537:O3537"/>
    <mergeCell ref="B3538:G3538"/>
    <mergeCell ref="H3538:O3538"/>
    <mergeCell ref="B3539:G3539"/>
    <mergeCell ref="H3539:O3539"/>
    <mergeCell ref="B3540:G3540"/>
    <mergeCell ref="H3540:O3540"/>
    <mergeCell ref="B3541:G3541"/>
    <mergeCell ref="H3541:O3541"/>
    <mergeCell ref="A3511:A3512"/>
    <mergeCell ref="B3511:B3512"/>
    <mergeCell ref="C3511:C3512"/>
    <mergeCell ref="D3511:D3512"/>
    <mergeCell ref="E3511:E3512"/>
    <mergeCell ref="F3511:F3512"/>
    <mergeCell ref="G3511:G3512"/>
    <mergeCell ref="I3511:L3511"/>
    <mergeCell ref="M3511:N3511"/>
    <mergeCell ref="H3512:H3514"/>
    <mergeCell ref="I3512:L3512"/>
    <mergeCell ref="M3512:N3512"/>
    <mergeCell ref="O3512:O3514"/>
    <mergeCell ref="A3513:A3525"/>
    <mergeCell ref="B3513:B3514"/>
    <mergeCell ref="C3513:C3514"/>
    <mergeCell ref="D3513:D3514"/>
    <mergeCell ref="E3513:E3514"/>
    <mergeCell ref="F3513:F3514"/>
    <mergeCell ref="G3513:G3514"/>
    <mergeCell ref="B3515:G3515"/>
    <mergeCell ref="B3516:G3516"/>
    <mergeCell ref="B3517:G3517"/>
    <mergeCell ref="B3518:G3518"/>
    <mergeCell ref="B3519:G3519"/>
    <mergeCell ref="B3520:G3520"/>
    <mergeCell ref="B3521:G3521"/>
    <mergeCell ref="H3521:O3521"/>
    <mergeCell ref="B3522:G3522"/>
    <mergeCell ref="H3522:O3522"/>
    <mergeCell ref="B3523:G3523"/>
    <mergeCell ref="H3523:O3523"/>
    <mergeCell ref="B3524:G3524"/>
    <mergeCell ref="H3524:O3524"/>
    <mergeCell ref="B3525:G3525"/>
    <mergeCell ref="H3525:O3525"/>
    <mergeCell ref="A3495:A3496"/>
    <mergeCell ref="B3495:B3496"/>
    <mergeCell ref="C3495:C3496"/>
    <mergeCell ref="D3495:D3496"/>
    <mergeCell ref="E3495:E3496"/>
    <mergeCell ref="F3495:F3496"/>
    <mergeCell ref="G3495:G3496"/>
    <mergeCell ref="I3495:L3495"/>
    <mergeCell ref="M3495:N3495"/>
    <mergeCell ref="H3496:H3498"/>
    <mergeCell ref="I3496:L3496"/>
    <mergeCell ref="M3496:N3496"/>
    <mergeCell ref="O3496:O3498"/>
    <mergeCell ref="A3497:A3509"/>
    <mergeCell ref="B3497:B3498"/>
    <mergeCell ref="C3497:C3498"/>
    <mergeCell ref="D3497:D3498"/>
    <mergeCell ref="E3497:E3498"/>
    <mergeCell ref="F3497:F3498"/>
    <mergeCell ref="G3497:G3498"/>
    <mergeCell ref="B3499:G3499"/>
    <mergeCell ref="B3500:G3500"/>
    <mergeCell ref="B3501:G3501"/>
    <mergeCell ref="B3502:G3502"/>
    <mergeCell ref="B3503:G3503"/>
    <mergeCell ref="B3504:G3504"/>
    <mergeCell ref="B3505:G3505"/>
    <mergeCell ref="H3505:O3505"/>
    <mergeCell ref="B3506:G3506"/>
    <mergeCell ref="H3506:O3506"/>
    <mergeCell ref="B3507:G3507"/>
    <mergeCell ref="H3507:O3507"/>
    <mergeCell ref="B3508:G3508"/>
    <mergeCell ref="H3508:O3508"/>
    <mergeCell ref="B3509:G3509"/>
    <mergeCell ref="H3509:O3509"/>
    <mergeCell ref="A3473:A3474"/>
    <mergeCell ref="B3473:B3474"/>
    <mergeCell ref="C3473:C3474"/>
    <mergeCell ref="D3473:D3474"/>
    <mergeCell ref="E3473:E3474"/>
    <mergeCell ref="F3473:F3474"/>
    <mergeCell ref="G3473:G3474"/>
    <mergeCell ref="I3473:L3473"/>
    <mergeCell ref="M3473:N3473"/>
    <mergeCell ref="H3474:H3476"/>
    <mergeCell ref="I3474:L3474"/>
    <mergeCell ref="M3474:N3474"/>
    <mergeCell ref="O3474:O3476"/>
    <mergeCell ref="A3475:A3493"/>
    <mergeCell ref="B3475:B3476"/>
    <mergeCell ref="C3475:C3476"/>
    <mergeCell ref="D3475:D3476"/>
    <mergeCell ref="E3475:E3476"/>
    <mergeCell ref="F3475:F3476"/>
    <mergeCell ref="G3475:G3476"/>
    <mergeCell ref="B3477:G3477"/>
    <mergeCell ref="B3478:G3478"/>
    <mergeCell ref="B3479:G3479"/>
    <mergeCell ref="B3480:G3480"/>
    <mergeCell ref="B3481:G3481"/>
    <mergeCell ref="B3482:G3482"/>
    <mergeCell ref="B3483:G3483"/>
    <mergeCell ref="B3484:G3484"/>
    <mergeCell ref="B3485:G3485"/>
    <mergeCell ref="B3486:G3486"/>
    <mergeCell ref="B3487:G3487"/>
    <mergeCell ref="B3488:G3488"/>
    <mergeCell ref="B3489:G3489"/>
    <mergeCell ref="H3489:O3489"/>
    <mergeCell ref="B3490:G3490"/>
    <mergeCell ref="H3490:O3490"/>
    <mergeCell ref="B3491:G3491"/>
    <mergeCell ref="H3491:O3491"/>
    <mergeCell ref="B3492:G3492"/>
    <mergeCell ref="H3492:O3492"/>
    <mergeCell ref="B3493:G3493"/>
    <mergeCell ref="H3493:O3493"/>
    <mergeCell ref="A3451:A3452"/>
    <mergeCell ref="B3451:B3452"/>
    <mergeCell ref="C3451:C3452"/>
    <mergeCell ref="D3451:D3452"/>
    <mergeCell ref="E3451:E3452"/>
    <mergeCell ref="F3451:F3452"/>
    <mergeCell ref="G3451:G3452"/>
    <mergeCell ref="I3451:L3451"/>
    <mergeCell ref="M3451:N3451"/>
    <mergeCell ref="H3452:H3454"/>
    <mergeCell ref="I3452:L3452"/>
    <mergeCell ref="M3452:N3452"/>
    <mergeCell ref="O3452:O3454"/>
    <mergeCell ref="A3453:A3471"/>
    <mergeCell ref="B3453:B3454"/>
    <mergeCell ref="C3453:C3454"/>
    <mergeCell ref="D3453:D3454"/>
    <mergeCell ref="E3453:E3454"/>
    <mergeCell ref="F3453:F3454"/>
    <mergeCell ref="G3453:G3454"/>
    <mergeCell ref="B3455:G3455"/>
    <mergeCell ref="B3456:G3456"/>
    <mergeCell ref="B3457:G3457"/>
    <mergeCell ref="B3458:G3458"/>
    <mergeCell ref="B3459:G3459"/>
    <mergeCell ref="B3460:G3460"/>
    <mergeCell ref="B3461:G3461"/>
    <mergeCell ref="B3462:G3462"/>
    <mergeCell ref="B3463:G3463"/>
    <mergeCell ref="B3464:G3464"/>
    <mergeCell ref="B3465:G3465"/>
    <mergeCell ref="B3466:G3466"/>
    <mergeCell ref="B3467:G3467"/>
    <mergeCell ref="H3467:O3467"/>
    <mergeCell ref="B3468:G3468"/>
    <mergeCell ref="H3468:O3468"/>
    <mergeCell ref="B3469:G3469"/>
    <mergeCell ref="H3469:O3469"/>
    <mergeCell ref="B3470:G3470"/>
    <mergeCell ref="H3470:O3470"/>
    <mergeCell ref="B3471:G3471"/>
    <mergeCell ref="H3471:O3471"/>
    <mergeCell ref="A3429:A3430"/>
    <mergeCell ref="B3429:B3430"/>
    <mergeCell ref="C3429:C3430"/>
    <mergeCell ref="D3429:D3430"/>
    <mergeCell ref="E3429:E3430"/>
    <mergeCell ref="F3429:F3430"/>
    <mergeCell ref="G3429:G3430"/>
    <mergeCell ref="I3429:L3429"/>
    <mergeCell ref="M3429:N3429"/>
    <mergeCell ref="H3430:H3432"/>
    <mergeCell ref="I3430:L3430"/>
    <mergeCell ref="M3430:N3430"/>
    <mergeCell ref="O3430:O3432"/>
    <mergeCell ref="A3431:A3449"/>
    <mergeCell ref="B3431:B3432"/>
    <mergeCell ref="C3431:C3432"/>
    <mergeCell ref="D3431:D3432"/>
    <mergeCell ref="E3431:E3432"/>
    <mergeCell ref="F3431:F3432"/>
    <mergeCell ref="G3431:G3432"/>
    <mergeCell ref="B3433:G3433"/>
    <mergeCell ref="B3434:G3434"/>
    <mergeCell ref="B3435:G3435"/>
    <mergeCell ref="B3436:G3436"/>
    <mergeCell ref="B3437:G3437"/>
    <mergeCell ref="B3438:G3438"/>
    <mergeCell ref="B3439:G3439"/>
    <mergeCell ref="B3440:G3440"/>
    <mergeCell ref="B3441:G3441"/>
    <mergeCell ref="B3442:G3442"/>
    <mergeCell ref="B3443:G3443"/>
    <mergeCell ref="B3444:G3444"/>
    <mergeCell ref="B3445:G3445"/>
    <mergeCell ref="H3445:O3445"/>
    <mergeCell ref="B3446:G3446"/>
    <mergeCell ref="H3446:O3446"/>
    <mergeCell ref="B3447:G3447"/>
    <mergeCell ref="H3447:O3447"/>
    <mergeCell ref="B3448:G3448"/>
    <mergeCell ref="H3448:O3448"/>
    <mergeCell ref="B3449:G3449"/>
    <mergeCell ref="H3449:O3449"/>
    <mergeCell ref="A3407:A3408"/>
    <mergeCell ref="B3407:B3408"/>
    <mergeCell ref="C3407:C3408"/>
    <mergeCell ref="D3407:D3408"/>
    <mergeCell ref="E3407:E3408"/>
    <mergeCell ref="F3407:F3408"/>
    <mergeCell ref="G3407:G3408"/>
    <mergeCell ref="I3407:L3407"/>
    <mergeCell ref="M3407:N3407"/>
    <mergeCell ref="H3408:H3410"/>
    <mergeCell ref="I3408:L3408"/>
    <mergeCell ref="M3408:N3408"/>
    <mergeCell ref="O3408:O3410"/>
    <mergeCell ref="A3409:A3427"/>
    <mergeCell ref="B3409:B3410"/>
    <mergeCell ref="C3409:C3410"/>
    <mergeCell ref="D3409:D3410"/>
    <mergeCell ref="E3409:E3410"/>
    <mergeCell ref="F3409:F3410"/>
    <mergeCell ref="G3409:G3410"/>
    <mergeCell ref="B3411:G3411"/>
    <mergeCell ref="B3412:G3412"/>
    <mergeCell ref="B3413:G3413"/>
    <mergeCell ref="B3414:G3414"/>
    <mergeCell ref="B3415:G3415"/>
    <mergeCell ref="B3416:G3416"/>
    <mergeCell ref="B3417:G3417"/>
    <mergeCell ref="B3418:G3418"/>
    <mergeCell ref="B3419:G3419"/>
    <mergeCell ref="B3420:G3420"/>
    <mergeCell ref="B3421:G3421"/>
    <mergeCell ref="B3422:G3422"/>
    <mergeCell ref="B3423:G3423"/>
    <mergeCell ref="H3423:O3423"/>
    <mergeCell ref="B3424:G3424"/>
    <mergeCell ref="H3424:O3424"/>
    <mergeCell ref="B3425:G3425"/>
    <mergeCell ref="H3425:O3425"/>
    <mergeCell ref="B3426:G3426"/>
    <mergeCell ref="H3426:O3426"/>
    <mergeCell ref="B3427:G3427"/>
    <mergeCell ref="H3427:O3427"/>
    <mergeCell ref="A3385:A3386"/>
    <mergeCell ref="B3385:B3386"/>
    <mergeCell ref="C3385:C3386"/>
    <mergeCell ref="D3385:D3386"/>
    <mergeCell ref="E3385:E3386"/>
    <mergeCell ref="F3385:F3386"/>
    <mergeCell ref="G3385:G3386"/>
    <mergeCell ref="I3385:L3385"/>
    <mergeCell ref="M3385:N3385"/>
    <mergeCell ref="H3386:H3388"/>
    <mergeCell ref="I3386:L3386"/>
    <mergeCell ref="M3386:N3386"/>
    <mergeCell ref="O3386:O3388"/>
    <mergeCell ref="A3387:A3405"/>
    <mergeCell ref="B3387:B3388"/>
    <mergeCell ref="C3387:C3388"/>
    <mergeCell ref="D3387:D3388"/>
    <mergeCell ref="E3387:E3388"/>
    <mergeCell ref="F3387:F3388"/>
    <mergeCell ref="G3387:G3388"/>
    <mergeCell ref="B3389:G3389"/>
    <mergeCell ref="B3390:G3390"/>
    <mergeCell ref="B3391:G3391"/>
    <mergeCell ref="B3392:G3392"/>
    <mergeCell ref="B3393:G3393"/>
    <mergeCell ref="B3394:G3394"/>
    <mergeCell ref="B3395:G3395"/>
    <mergeCell ref="B3396:G3396"/>
    <mergeCell ref="B3397:G3397"/>
    <mergeCell ref="B3398:G3398"/>
    <mergeCell ref="B3399:G3399"/>
    <mergeCell ref="B3400:G3400"/>
    <mergeCell ref="B3401:G3401"/>
    <mergeCell ref="H3401:O3401"/>
    <mergeCell ref="B3402:G3402"/>
    <mergeCell ref="H3402:O3402"/>
    <mergeCell ref="B3403:G3403"/>
    <mergeCell ref="H3403:O3403"/>
    <mergeCell ref="B3404:G3404"/>
    <mergeCell ref="H3404:O3404"/>
    <mergeCell ref="B3405:G3405"/>
    <mergeCell ref="H3405:O3405"/>
    <mergeCell ref="A3363:A3364"/>
    <mergeCell ref="B3363:B3364"/>
    <mergeCell ref="C3363:C3364"/>
    <mergeCell ref="D3363:D3364"/>
    <mergeCell ref="E3363:E3364"/>
    <mergeCell ref="F3363:F3364"/>
    <mergeCell ref="G3363:G3364"/>
    <mergeCell ref="I3363:M3363"/>
    <mergeCell ref="N3363:O3363"/>
    <mergeCell ref="H3364:H3366"/>
    <mergeCell ref="I3364:M3364"/>
    <mergeCell ref="N3364:O3364"/>
    <mergeCell ref="P3364:P3366"/>
    <mergeCell ref="A3365:A3383"/>
    <mergeCell ref="B3365:B3366"/>
    <mergeCell ref="C3365:C3366"/>
    <mergeCell ref="D3365:D3366"/>
    <mergeCell ref="E3365:E3366"/>
    <mergeCell ref="F3365:F3366"/>
    <mergeCell ref="G3365:G3366"/>
    <mergeCell ref="B3367:G3367"/>
    <mergeCell ref="B3368:G3368"/>
    <mergeCell ref="B3369:G3369"/>
    <mergeCell ref="B3370:G3370"/>
    <mergeCell ref="B3371:G3371"/>
    <mergeCell ref="B3372:G3372"/>
    <mergeCell ref="B3373:G3373"/>
    <mergeCell ref="B3374:G3374"/>
    <mergeCell ref="B3375:G3375"/>
    <mergeCell ref="B3376:G3376"/>
    <mergeCell ref="B3377:G3377"/>
    <mergeCell ref="B3378:G3378"/>
    <mergeCell ref="B3379:G3379"/>
    <mergeCell ref="H3379:P3379"/>
    <mergeCell ref="B3380:G3380"/>
    <mergeCell ref="H3380:P3380"/>
    <mergeCell ref="B3381:G3381"/>
    <mergeCell ref="H3381:P3381"/>
    <mergeCell ref="B3382:G3382"/>
    <mergeCell ref="H3382:P3382"/>
    <mergeCell ref="B3383:G3383"/>
    <mergeCell ref="H3383:P3383"/>
    <mergeCell ref="A3341:A3342"/>
    <mergeCell ref="B3341:B3342"/>
    <mergeCell ref="C3341:C3342"/>
    <mergeCell ref="D3341:D3342"/>
    <mergeCell ref="E3341:E3342"/>
    <mergeCell ref="F3341:F3342"/>
    <mergeCell ref="G3341:G3342"/>
    <mergeCell ref="I3341:L3341"/>
    <mergeCell ref="M3341:N3341"/>
    <mergeCell ref="H3342:H3344"/>
    <mergeCell ref="I3342:L3342"/>
    <mergeCell ref="M3342:N3342"/>
    <mergeCell ref="O3342:O3344"/>
    <mergeCell ref="A3343:A3361"/>
    <mergeCell ref="B3343:B3344"/>
    <mergeCell ref="C3343:C3344"/>
    <mergeCell ref="D3343:D3344"/>
    <mergeCell ref="E3343:E3344"/>
    <mergeCell ref="F3343:F3344"/>
    <mergeCell ref="G3343:G3344"/>
    <mergeCell ref="B3345:G3345"/>
    <mergeCell ref="B3346:G3346"/>
    <mergeCell ref="B3347:G3347"/>
    <mergeCell ref="B3348:G3348"/>
    <mergeCell ref="B3349:G3349"/>
    <mergeCell ref="B3350:G3350"/>
    <mergeCell ref="B3351:G3351"/>
    <mergeCell ref="B3352:G3352"/>
    <mergeCell ref="B3353:G3353"/>
    <mergeCell ref="B3354:G3354"/>
    <mergeCell ref="B3355:G3355"/>
    <mergeCell ref="B3356:G3356"/>
    <mergeCell ref="B3357:G3357"/>
    <mergeCell ref="H3357:O3357"/>
    <mergeCell ref="B3358:G3358"/>
    <mergeCell ref="H3358:O3358"/>
    <mergeCell ref="B3359:G3359"/>
    <mergeCell ref="H3359:O3359"/>
    <mergeCell ref="B3360:G3360"/>
    <mergeCell ref="H3360:O3360"/>
    <mergeCell ref="B3361:G3361"/>
    <mergeCell ref="H3361:O3361"/>
    <mergeCell ref="A3319:A3320"/>
    <mergeCell ref="B3319:B3320"/>
    <mergeCell ref="C3319:C3320"/>
    <mergeCell ref="D3319:D3320"/>
    <mergeCell ref="E3319:E3320"/>
    <mergeCell ref="F3319:F3320"/>
    <mergeCell ref="G3319:G3320"/>
    <mergeCell ref="I3319:L3319"/>
    <mergeCell ref="M3319:N3319"/>
    <mergeCell ref="H3320:H3322"/>
    <mergeCell ref="I3320:L3320"/>
    <mergeCell ref="M3320:N3320"/>
    <mergeCell ref="O3320:O3322"/>
    <mergeCell ref="A3321:A3339"/>
    <mergeCell ref="B3321:B3322"/>
    <mergeCell ref="C3321:C3322"/>
    <mergeCell ref="D3321:D3322"/>
    <mergeCell ref="E3321:E3322"/>
    <mergeCell ref="F3321:F3322"/>
    <mergeCell ref="G3321:G3322"/>
    <mergeCell ref="B3323:G3323"/>
    <mergeCell ref="B3324:G3324"/>
    <mergeCell ref="B3325:G3325"/>
    <mergeCell ref="B3326:G3326"/>
    <mergeCell ref="B3327:G3327"/>
    <mergeCell ref="B3328:G3328"/>
    <mergeCell ref="B3329:G3329"/>
    <mergeCell ref="B3330:G3330"/>
    <mergeCell ref="B3331:G3331"/>
    <mergeCell ref="B3332:G3332"/>
    <mergeCell ref="B3333:G3333"/>
    <mergeCell ref="B3334:G3334"/>
    <mergeCell ref="B3335:G3335"/>
    <mergeCell ref="H3335:O3335"/>
    <mergeCell ref="B3336:G3336"/>
    <mergeCell ref="H3336:O3336"/>
    <mergeCell ref="B3337:G3337"/>
    <mergeCell ref="H3337:O3337"/>
    <mergeCell ref="B3338:G3338"/>
    <mergeCell ref="H3338:O3338"/>
    <mergeCell ref="B3339:G3339"/>
    <mergeCell ref="H3339:O3339"/>
    <mergeCell ref="A3297:A3298"/>
    <mergeCell ref="B3297:B3298"/>
    <mergeCell ref="C3297:C3298"/>
    <mergeCell ref="D3297:D3298"/>
    <mergeCell ref="E3297:E3298"/>
    <mergeCell ref="F3297:F3298"/>
    <mergeCell ref="G3297:G3298"/>
    <mergeCell ref="I3297:L3297"/>
    <mergeCell ref="M3297:N3297"/>
    <mergeCell ref="H3298:H3300"/>
    <mergeCell ref="I3298:L3298"/>
    <mergeCell ref="M3298:N3298"/>
    <mergeCell ref="O3298:O3300"/>
    <mergeCell ref="A3299:A3317"/>
    <mergeCell ref="B3299:B3300"/>
    <mergeCell ref="C3299:C3300"/>
    <mergeCell ref="D3299:D3300"/>
    <mergeCell ref="E3299:E3300"/>
    <mergeCell ref="F3299:F3300"/>
    <mergeCell ref="G3299:G3300"/>
    <mergeCell ref="B3301:G3301"/>
    <mergeCell ref="B3302:G3302"/>
    <mergeCell ref="B3303:G3303"/>
    <mergeCell ref="B3304:G3304"/>
    <mergeCell ref="B3305:G3305"/>
    <mergeCell ref="B3306:G3306"/>
    <mergeCell ref="B3307:G3307"/>
    <mergeCell ref="B3308:G3308"/>
    <mergeCell ref="B3309:G3309"/>
    <mergeCell ref="B3310:G3310"/>
    <mergeCell ref="B3311:G3311"/>
    <mergeCell ref="B3312:G3312"/>
    <mergeCell ref="B3313:G3313"/>
    <mergeCell ref="H3313:O3313"/>
    <mergeCell ref="B3314:G3314"/>
    <mergeCell ref="H3314:O3314"/>
    <mergeCell ref="B3315:G3315"/>
    <mergeCell ref="H3315:O3315"/>
    <mergeCell ref="B3316:G3316"/>
    <mergeCell ref="H3316:O3316"/>
    <mergeCell ref="B3317:G3317"/>
    <mergeCell ref="H3317:O3317"/>
    <mergeCell ref="A3275:A3276"/>
    <mergeCell ref="B3275:B3276"/>
    <mergeCell ref="C3275:C3276"/>
    <mergeCell ref="D3275:D3276"/>
    <mergeCell ref="E3275:E3276"/>
    <mergeCell ref="F3275:F3276"/>
    <mergeCell ref="G3275:G3276"/>
    <mergeCell ref="I3275:L3275"/>
    <mergeCell ref="M3275:N3275"/>
    <mergeCell ref="H3276:H3278"/>
    <mergeCell ref="I3276:L3276"/>
    <mergeCell ref="M3276:N3276"/>
    <mergeCell ref="O3276:O3278"/>
    <mergeCell ref="A3277:A3295"/>
    <mergeCell ref="B3277:B3278"/>
    <mergeCell ref="C3277:C3278"/>
    <mergeCell ref="D3277:D3278"/>
    <mergeCell ref="E3277:E3278"/>
    <mergeCell ref="F3277:F3278"/>
    <mergeCell ref="G3277:G3278"/>
    <mergeCell ref="B3279:G3279"/>
    <mergeCell ref="B3280:G3280"/>
    <mergeCell ref="B3281:G3281"/>
    <mergeCell ref="B3282:G3282"/>
    <mergeCell ref="B3283:G3283"/>
    <mergeCell ref="B3284:G3284"/>
    <mergeCell ref="B3285:G3285"/>
    <mergeCell ref="B3286:G3286"/>
    <mergeCell ref="B3287:G3287"/>
    <mergeCell ref="B3288:G3288"/>
    <mergeCell ref="B3289:G3289"/>
    <mergeCell ref="B3290:G3290"/>
    <mergeCell ref="B3291:G3291"/>
    <mergeCell ref="H3291:O3291"/>
    <mergeCell ref="B3292:G3292"/>
    <mergeCell ref="H3292:O3292"/>
    <mergeCell ref="B3293:G3293"/>
    <mergeCell ref="H3293:O3293"/>
    <mergeCell ref="B3294:G3294"/>
    <mergeCell ref="H3294:O3294"/>
    <mergeCell ref="B3295:G3295"/>
    <mergeCell ref="H3295:O3295"/>
    <mergeCell ref="A3253:A3254"/>
    <mergeCell ref="B3253:B3254"/>
    <mergeCell ref="C3253:C3254"/>
    <mergeCell ref="D3253:D3254"/>
    <mergeCell ref="E3253:E3254"/>
    <mergeCell ref="F3253:F3254"/>
    <mergeCell ref="G3253:G3254"/>
    <mergeCell ref="I3253:L3253"/>
    <mergeCell ref="M3253:N3253"/>
    <mergeCell ref="H3254:H3256"/>
    <mergeCell ref="I3254:L3254"/>
    <mergeCell ref="M3254:N3254"/>
    <mergeCell ref="O3254:O3256"/>
    <mergeCell ref="A3255:A3273"/>
    <mergeCell ref="B3255:B3256"/>
    <mergeCell ref="C3255:C3256"/>
    <mergeCell ref="D3255:D3256"/>
    <mergeCell ref="E3255:E3256"/>
    <mergeCell ref="F3255:F3256"/>
    <mergeCell ref="G3255:G3256"/>
    <mergeCell ref="B3257:G3257"/>
    <mergeCell ref="B3258:G3258"/>
    <mergeCell ref="B3259:G3259"/>
    <mergeCell ref="B3260:G3260"/>
    <mergeCell ref="B3261:G3261"/>
    <mergeCell ref="B3262:G3262"/>
    <mergeCell ref="B3263:G3263"/>
    <mergeCell ref="B3264:G3264"/>
    <mergeCell ref="B3265:G3265"/>
    <mergeCell ref="B3266:G3266"/>
    <mergeCell ref="B3267:G3267"/>
    <mergeCell ref="B3268:G3268"/>
    <mergeCell ref="B3269:G3269"/>
    <mergeCell ref="H3269:O3269"/>
    <mergeCell ref="B3270:G3270"/>
    <mergeCell ref="H3270:O3270"/>
    <mergeCell ref="B3271:G3271"/>
    <mergeCell ref="H3271:O3271"/>
    <mergeCell ref="B3272:G3272"/>
    <mergeCell ref="H3272:O3272"/>
    <mergeCell ref="B3273:G3273"/>
    <mergeCell ref="H3273:O3273"/>
    <mergeCell ref="A3231:A3232"/>
    <mergeCell ref="B3231:B3232"/>
    <mergeCell ref="C3231:C3232"/>
    <mergeCell ref="D3231:D3232"/>
    <mergeCell ref="E3231:E3232"/>
    <mergeCell ref="F3231:F3232"/>
    <mergeCell ref="G3231:G3232"/>
    <mergeCell ref="I3231:L3231"/>
    <mergeCell ref="M3231:N3231"/>
    <mergeCell ref="H3232:H3234"/>
    <mergeCell ref="I3232:L3232"/>
    <mergeCell ref="M3232:N3232"/>
    <mergeCell ref="O3232:O3234"/>
    <mergeCell ref="A3233:A3251"/>
    <mergeCell ref="B3233:B3234"/>
    <mergeCell ref="C3233:C3234"/>
    <mergeCell ref="D3233:D3234"/>
    <mergeCell ref="E3233:E3234"/>
    <mergeCell ref="F3233:F3234"/>
    <mergeCell ref="G3233:G3234"/>
    <mergeCell ref="B3235:G3235"/>
    <mergeCell ref="B3236:G3236"/>
    <mergeCell ref="B3237:G3237"/>
    <mergeCell ref="B3238:G3238"/>
    <mergeCell ref="B3239:G3239"/>
    <mergeCell ref="B3240:G3240"/>
    <mergeCell ref="B3241:G3241"/>
    <mergeCell ref="B3242:G3242"/>
    <mergeCell ref="B3243:G3243"/>
    <mergeCell ref="B3244:G3244"/>
    <mergeCell ref="B3245:G3245"/>
    <mergeCell ref="B3246:G3246"/>
    <mergeCell ref="B3247:G3247"/>
    <mergeCell ref="H3247:O3247"/>
    <mergeCell ref="B3248:G3248"/>
    <mergeCell ref="H3248:O3248"/>
    <mergeCell ref="B3249:G3249"/>
    <mergeCell ref="H3249:O3249"/>
    <mergeCell ref="B3250:G3250"/>
    <mergeCell ref="H3250:O3250"/>
    <mergeCell ref="B3251:G3251"/>
    <mergeCell ref="H3251:O3251"/>
    <mergeCell ref="A3215:A3216"/>
    <mergeCell ref="B3215:B3216"/>
    <mergeCell ref="C3215:C3216"/>
    <mergeCell ref="D3215:D3216"/>
    <mergeCell ref="E3215:E3216"/>
    <mergeCell ref="F3215:F3216"/>
    <mergeCell ref="G3215:G3216"/>
    <mergeCell ref="I3215:L3215"/>
    <mergeCell ref="M3215:N3215"/>
    <mergeCell ref="H3216:H3218"/>
    <mergeCell ref="I3216:L3216"/>
    <mergeCell ref="M3216:N3216"/>
    <mergeCell ref="O3216:O3218"/>
    <mergeCell ref="A3217:A3229"/>
    <mergeCell ref="B3217:B3218"/>
    <mergeCell ref="C3217:C3218"/>
    <mergeCell ref="D3217:D3218"/>
    <mergeCell ref="E3217:E3218"/>
    <mergeCell ref="F3217:F3218"/>
    <mergeCell ref="G3217:G3218"/>
    <mergeCell ref="B3219:G3219"/>
    <mergeCell ref="B3220:G3220"/>
    <mergeCell ref="B3221:G3221"/>
    <mergeCell ref="B3222:G3222"/>
    <mergeCell ref="B3223:G3223"/>
    <mergeCell ref="B3224:G3224"/>
    <mergeCell ref="B3225:G3225"/>
    <mergeCell ref="H3225:O3225"/>
    <mergeCell ref="B3226:G3226"/>
    <mergeCell ref="H3226:O3226"/>
    <mergeCell ref="B3227:G3227"/>
    <mergeCell ref="H3227:O3227"/>
    <mergeCell ref="B3228:G3228"/>
    <mergeCell ref="H3228:O3228"/>
    <mergeCell ref="B3229:G3229"/>
    <mergeCell ref="H3229:O3229"/>
    <mergeCell ref="A3193:A3194"/>
    <mergeCell ref="B3193:B3194"/>
    <mergeCell ref="C3193:C3194"/>
    <mergeCell ref="D3193:D3194"/>
    <mergeCell ref="E3193:E3194"/>
    <mergeCell ref="F3193:F3194"/>
    <mergeCell ref="G3193:G3194"/>
    <mergeCell ref="I3193:L3193"/>
    <mergeCell ref="M3193:N3193"/>
    <mergeCell ref="H3194:H3196"/>
    <mergeCell ref="I3194:L3194"/>
    <mergeCell ref="M3194:N3194"/>
    <mergeCell ref="O3194:O3196"/>
    <mergeCell ref="A3195:A3213"/>
    <mergeCell ref="B3195:B3196"/>
    <mergeCell ref="C3195:C3196"/>
    <mergeCell ref="D3195:D3196"/>
    <mergeCell ref="E3195:E3196"/>
    <mergeCell ref="F3195:F3196"/>
    <mergeCell ref="G3195:G3196"/>
    <mergeCell ref="B3197:G3197"/>
    <mergeCell ref="B3198:G3198"/>
    <mergeCell ref="B3199:G3199"/>
    <mergeCell ref="B3200:G3200"/>
    <mergeCell ref="B3201:G3201"/>
    <mergeCell ref="B3202:G3202"/>
    <mergeCell ref="B3203:G3203"/>
    <mergeCell ref="B3204:G3204"/>
    <mergeCell ref="B3205:G3205"/>
    <mergeCell ref="B3206:G3206"/>
    <mergeCell ref="B3207:G3207"/>
    <mergeCell ref="B3208:G3208"/>
    <mergeCell ref="B3209:G3209"/>
    <mergeCell ref="H3209:O3209"/>
    <mergeCell ref="B3210:G3210"/>
    <mergeCell ref="H3210:O3210"/>
    <mergeCell ref="B3211:G3211"/>
    <mergeCell ref="H3211:O3211"/>
    <mergeCell ref="B3212:G3212"/>
    <mergeCell ref="H3212:O3212"/>
    <mergeCell ref="B3213:G3213"/>
    <mergeCell ref="H3213:O3213"/>
    <mergeCell ref="A3177:A3178"/>
    <mergeCell ref="B3177:B3178"/>
    <mergeCell ref="C3177:C3178"/>
    <mergeCell ref="D3177:D3178"/>
    <mergeCell ref="E3177:E3178"/>
    <mergeCell ref="F3177:F3178"/>
    <mergeCell ref="G3177:G3178"/>
    <mergeCell ref="I3177:L3177"/>
    <mergeCell ref="M3177:N3177"/>
    <mergeCell ref="H3178:H3180"/>
    <mergeCell ref="I3178:L3178"/>
    <mergeCell ref="M3178:N3178"/>
    <mergeCell ref="O3178:O3180"/>
    <mergeCell ref="A3179:A3191"/>
    <mergeCell ref="B3179:B3180"/>
    <mergeCell ref="C3179:C3180"/>
    <mergeCell ref="D3179:D3180"/>
    <mergeCell ref="E3179:E3180"/>
    <mergeCell ref="F3179:F3180"/>
    <mergeCell ref="G3179:G3180"/>
    <mergeCell ref="B3181:G3181"/>
    <mergeCell ref="B3182:G3182"/>
    <mergeCell ref="B3183:G3183"/>
    <mergeCell ref="B3184:G3184"/>
    <mergeCell ref="B3185:G3185"/>
    <mergeCell ref="B3186:G3186"/>
    <mergeCell ref="B3187:G3187"/>
    <mergeCell ref="H3187:O3187"/>
    <mergeCell ref="B3188:G3188"/>
    <mergeCell ref="H3188:O3188"/>
    <mergeCell ref="B3189:G3189"/>
    <mergeCell ref="H3189:O3189"/>
    <mergeCell ref="B3190:G3190"/>
    <mergeCell ref="H3190:O3190"/>
    <mergeCell ref="B3191:G3191"/>
    <mergeCell ref="H3191:O3191"/>
    <mergeCell ref="A3155:A3156"/>
    <mergeCell ref="B3155:B3156"/>
    <mergeCell ref="C3155:C3156"/>
    <mergeCell ref="D3155:D3156"/>
    <mergeCell ref="E3155:E3156"/>
    <mergeCell ref="F3155:F3156"/>
    <mergeCell ref="G3155:G3156"/>
    <mergeCell ref="I3155:L3155"/>
    <mergeCell ref="M3155:N3155"/>
    <mergeCell ref="H3156:H3158"/>
    <mergeCell ref="I3156:L3156"/>
    <mergeCell ref="M3156:N3156"/>
    <mergeCell ref="O3156:O3158"/>
    <mergeCell ref="A3157:A3175"/>
    <mergeCell ref="B3157:B3158"/>
    <mergeCell ref="C3157:C3158"/>
    <mergeCell ref="D3157:D3158"/>
    <mergeCell ref="E3157:E3158"/>
    <mergeCell ref="F3157:F3158"/>
    <mergeCell ref="G3157:G3158"/>
    <mergeCell ref="B3159:G3159"/>
    <mergeCell ref="B3160:G3160"/>
    <mergeCell ref="B3161:G3161"/>
    <mergeCell ref="B3162:G3162"/>
    <mergeCell ref="B3163:G3163"/>
    <mergeCell ref="B3164:G3164"/>
    <mergeCell ref="B3165:G3165"/>
    <mergeCell ref="B3166:G3166"/>
    <mergeCell ref="B3167:G3167"/>
    <mergeCell ref="B3168:G3168"/>
    <mergeCell ref="B3169:G3169"/>
    <mergeCell ref="B3170:G3170"/>
    <mergeCell ref="B3171:G3171"/>
    <mergeCell ref="H3171:O3171"/>
    <mergeCell ref="B3172:G3172"/>
    <mergeCell ref="H3172:O3172"/>
    <mergeCell ref="B3173:G3173"/>
    <mergeCell ref="H3173:O3173"/>
    <mergeCell ref="B3174:G3174"/>
    <mergeCell ref="H3174:O3174"/>
    <mergeCell ref="B3175:G3175"/>
    <mergeCell ref="H3175:O3175"/>
    <mergeCell ref="A3133:A3134"/>
    <mergeCell ref="B3133:B3134"/>
    <mergeCell ref="C3133:C3134"/>
    <mergeCell ref="D3133:D3134"/>
    <mergeCell ref="E3133:E3134"/>
    <mergeCell ref="F3133:F3134"/>
    <mergeCell ref="G3133:G3134"/>
    <mergeCell ref="I3133:K3133"/>
    <mergeCell ref="L3133:M3133"/>
    <mergeCell ref="H3134:H3136"/>
    <mergeCell ref="I3134:K3134"/>
    <mergeCell ref="L3134:M3134"/>
    <mergeCell ref="N3134:N3136"/>
    <mergeCell ref="A3135:A3153"/>
    <mergeCell ref="B3135:B3136"/>
    <mergeCell ref="C3135:C3136"/>
    <mergeCell ref="D3135:D3136"/>
    <mergeCell ref="E3135:E3136"/>
    <mergeCell ref="F3135:F3136"/>
    <mergeCell ref="G3135:G3136"/>
    <mergeCell ref="B3137:G3137"/>
    <mergeCell ref="B3138:G3138"/>
    <mergeCell ref="B3139:G3139"/>
    <mergeCell ref="B3140:G3140"/>
    <mergeCell ref="B3141:G3141"/>
    <mergeCell ref="B3142:G3142"/>
    <mergeCell ref="B3143:G3143"/>
    <mergeCell ref="B3144:G3144"/>
    <mergeCell ref="B3145:G3145"/>
    <mergeCell ref="B3146:G3146"/>
    <mergeCell ref="B3147:G3147"/>
    <mergeCell ref="B3148:G3148"/>
    <mergeCell ref="B3149:G3149"/>
    <mergeCell ref="H3149:N3149"/>
    <mergeCell ref="B3150:G3150"/>
    <mergeCell ref="H3150:N3150"/>
    <mergeCell ref="B3151:G3151"/>
    <mergeCell ref="H3151:N3151"/>
    <mergeCell ref="B3152:G3152"/>
    <mergeCell ref="H3152:N3152"/>
    <mergeCell ref="B3153:G3153"/>
    <mergeCell ref="H3153:N3153"/>
    <mergeCell ref="A3111:A3112"/>
    <mergeCell ref="B3111:B3112"/>
    <mergeCell ref="C3111:C3112"/>
    <mergeCell ref="D3111:D3112"/>
    <mergeCell ref="E3111:E3112"/>
    <mergeCell ref="F3111:F3112"/>
    <mergeCell ref="G3111:G3112"/>
    <mergeCell ref="I3111:O3111"/>
    <mergeCell ref="P3111:Q3111"/>
    <mergeCell ref="H3112:H3114"/>
    <mergeCell ref="I3112:O3112"/>
    <mergeCell ref="P3112:Q3112"/>
    <mergeCell ref="R3112:R3114"/>
    <mergeCell ref="A3113:A3131"/>
    <mergeCell ref="B3113:B3114"/>
    <mergeCell ref="C3113:C3114"/>
    <mergeCell ref="D3113:D3114"/>
    <mergeCell ref="E3113:E3114"/>
    <mergeCell ref="F3113:F3114"/>
    <mergeCell ref="G3113:G3114"/>
    <mergeCell ref="B3115:G3115"/>
    <mergeCell ref="B3116:G3116"/>
    <mergeCell ref="B3117:G3117"/>
    <mergeCell ref="B3118:G3118"/>
    <mergeCell ref="B3119:G3119"/>
    <mergeCell ref="B3120:G3120"/>
    <mergeCell ref="B3121:G3121"/>
    <mergeCell ref="B3122:G3122"/>
    <mergeCell ref="B3123:G3123"/>
    <mergeCell ref="B3124:G3124"/>
    <mergeCell ref="B3125:G3125"/>
    <mergeCell ref="B3126:G3126"/>
    <mergeCell ref="B3127:G3127"/>
    <mergeCell ref="H3127:R3127"/>
    <mergeCell ref="B3128:G3128"/>
    <mergeCell ref="H3128:R3128"/>
    <mergeCell ref="B3129:G3129"/>
    <mergeCell ref="H3129:R3129"/>
    <mergeCell ref="B3130:G3130"/>
    <mergeCell ref="H3130:R3130"/>
    <mergeCell ref="B3131:G3131"/>
    <mergeCell ref="H3131:R3131"/>
    <mergeCell ref="A3089:A3090"/>
    <mergeCell ref="B3089:B3090"/>
    <mergeCell ref="C3089:C3090"/>
    <mergeCell ref="D3089:D3090"/>
    <mergeCell ref="E3089:E3090"/>
    <mergeCell ref="F3089:F3090"/>
    <mergeCell ref="G3089:G3090"/>
    <mergeCell ref="I3089:N3089"/>
    <mergeCell ref="O3089:P3089"/>
    <mergeCell ref="H3090:H3092"/>
    <mergeCell ref="I3090:N3090"/>
    <mergeCell ref="O3090:P3090"/>
    <mergeCell ref="Q3090:Q3092"/>
    <mergeCell ref="A3091:A3109"/>
    <mergeCell ref="B3091:B3092"/>
    <mergeCell ref="C3091:C3092"/>
    <mergeCell ref="D3091:D3092"/>
    <mergeCell ref="E3091:E3092"/>
    <mergeCell ref="F3091:F3092"/>
    <mergeCell ref="G3091:G3092"/>
    <mergeCell ref="B3093:G3093"/>
    <mergeCell ref="B3094:G3094"/>
    <mergeCell ref="B3095:G3095"/>
    <mergeCell ref="B3096:G3096"/>
    <mergeCell ref="B3097:G3097"/>
    <mergeCell ref="B3098:G3098"/>
    <mergeCell ref="B3099:G3099"/>
    <mergeCell ref="B3100:G3100"/>
    <mergeCell ref="B3101:G3101"/>
    <mergeCell ref="B3102:G3102"/>
    <mergeCell ref="B3103:G3103"/>
    <mergeCell ref="B3104:G3104"/>
    <mergeCell ref="B3105:G3105"/>
    <mergeCell ref="H3105:Q3105"/>
    <mergeCell ref="B3106:G3106"/>
    <mergeCell ref="H3106:Q3106"/>
    <mergeCell ref="B3107:G3107"/>
    <mergeCell ref="H3107:Q3107"/>
    <mergeCell ref="B3108:G3108"/>
    <mergeCell ref="H3108:Q3108"/>
    <mergeCell ref="B3109:G3109"/>
    <mergeCell ref="H3109:Q3109"/>
    <mergeCell ref="A3071:A3072"/>
    <mergeCell ref="B3071:B3072"/>
    <mergeCell ref="C3071:C3072"/>
    <mergeCell ref="D3071:D3072"/>
    <mergeCell ref="E3071:E3072"/>
    <mergeCell ref="F3071:F3072"/>
    <mergeCell ref="G3071:G3072"/>
    <mergeCell ref="I3071:L3071"/>
    <mergeCell ref="M3071:N3071"/>
    <mergeCell ref="H3072:H3074"/>
    <mergeCell ref="I3072:L3072"/>
    <mergeCell ref="M3072:N3072"/>
    <mergeCell ref="O3072:O3074"/>
    <mergeCell ref="A3073:A3087"/>
    <mergeCell ref="B3073:B3074"/>
    <mergeCell ref="C3073:C3074"/>
    <mergeCell ref="D3073:D3074"/>
    <mergeCell ref="E3073:E3074"/>
    <mergeCell ref="F3073:F3074"/>
    <mergeCell ref="G3073:G3074"/>
    <mergeCell ref="B3075:G3075"/>
    <mergeCell ref="B3076:G3076"/>
    <mergeCell ref="B3077:G3077"/>
    <mergeCell ref="B3078:G3078"/>
    <mergeCell ref="B3081:G3081"/>
    <mergeCell ref="B3082:G3082"/>
    <mergeCell ref="B3083:G3083"/>
    <mergeCell ref="H3083:O3083"/>
    <mergeCell ref="B3084:G3084"/>
    <mergeCell ref="H3084:O3084"/>
    <mergeCell ref="B3085:G3085"/>
    <mergeCell ref="H3085:O3085"/>
    <mergeCell ref="B3086:G3086"/>
    <mergeCell ref="H3086:O3086"/>
    <mergeCell ref="B3087:G3087"/>
    <mergeCell ref="H3087:O3087"/>
    <mergeCell ref="A3049:A3050"/>
    <mergeCell ref="B3049:B3050"/>
    <mergeCell ref="C3049:C3050"/>
    <mergeCell ref="D3049:D3050"/>
    <mergeCell ref="E3049:E3050"/>
    <mergeCell ref="F3049:F3050"/>
    <mergeCell ref="G3049:G3050"/>
    <mergeCell ref="I3049:N3049"/>
    <mergeCell ref="O3049:P3049"/>
    <mergeCell ref="H3050:H3052"/>
    <mergeCell ref="I3050:N3050"/>
    <mergeCell ref="O3050:P3050"/>
    <mergeCell ref="Q3050:Q3052"/>
    <mergeCell ref="A3051:A3069"/>
    <mergeCell ref="B3051:B3052"/>
    <mergeCell ref="C3051:C3052"/>
    <mergeCell ref="D3051:D3052"/>
    <mergeCell ref="E3051:E3052"/>
    <mergeCell ref="F3051:F3052"/>
    <mergeCell ref="G3051:G3052"/>
    <mergeCell ref="B3053:G3053"/>
    <mergeCell ref="B3054:G3054"/>
    <mergeCell ref="B3055:G3055"/>
    <mergeCell ref="B3056:G3056"/>
    <mergeCell ref="B3057:G3057"/>
    <mergeCell ref="B3058:G3058"/>
    <mergeCell ref="B3059:G3059"/>
    <mergeCell ref="B3060:G3060"/>
    <mergeCell ref="B3061:G3061"/>
    <mergeCell ref="B3062:G3062"/>
    <mergeCell ref="B3063:G3063"/>
    <mergeCell ref="B3064:G3064"/>
    <mergeCell ref="B3065:G3065"/>
    <mergeCell ref="H3065:Q3065"/>
    <mergeCell ref="B3066:G3066"/>
    <mergeCell ref="H3066:Q3066"/>
    <mergeCell ref="B3067:G3067"/>
    <mergeCell ref="H3067:Q3067"/>
    <mergeCell ref="B3068:G3068"/>
    <mergeCell ref="H3068:Q3068"/>
    <mergeCell ref="B3069:G3069"/>
    <mergeCell ref="H3069:Q3069"/>
    <mergeCell ref="A3027:A3028"/>
    <mergeCell ref="B3027:B3028"/>
    <mergeCell ref="C3027:C3028"/>
    <mergeCell ref="D3027:D3028"/>
    <mergeCell ref="E3027:E3028"/>
    <mergeCell ref="F3027:F3028"/>
    <mergeCell ref="G3027:G3028"/>
    <mergeCell ref="H3027:J3027"/>
    <mergeCell ref="K3027:P3027"/>
    <mergeCell ref="Q3027:R3027"/>
    <mergeCell ref="H3028:J3028"/>
    <mergeCell ref="K3028:P3028"/>
    <mergeCell ref="Q3028:R3028"/>
    <mergeCell ref="S3028:S3030"/>
    <mergeCell ref="A3029:A3047"/>
    <mergeCell ref="B3029:B3030"/>
    <mergeCell ref="C3029:C3030"/>
    <mergeCell ref="D3029:D3030"/>
    <mergeCell ref="E3029:E3030"/>
    <mergeCell ref="F3029:F3030"/>
    <mergeCell ref="G3029:G3030"/>
    <mergeCell ref="B3031:G3031"/>
    <mergeCell ref="B3032:G3032"/>
    <mergeCell ref="B3033:G3033"/>
    <mergeCell ref="B3034:G3034"/>
    <mergeCell ref="B3035:G3035"/>
    <mergeCell ref="B3036:G3036"/>
    <mergeCell ref="B3037:G3037"/>
    <mergeCell ref="B3038:G3038"/>
    <mergeCell ref="B3039:G3039"/>
    <mergeCell ref="B3040:G3040"/>
    <mergeCell ref="B3041:G3041"/>
    <mergeCell ref="B3042:G3042"/>
    <mergeCell ref="B3043:G3043"/>
    <mergeCell ref="H3043:S3043"/>
    <mergeCell ref="B3044:G3044"/>
    <mergeCell ref="H3044:S3044"/>
    <mergeCell ref="B3045:G3045"/>
    <mergeCell ref="H3045:S3045"/>
    <mergeCell ref="B3046:G3046"/>
    <mergeCell ref="H3046:S3046"/>
    <mergeCell ref="B3047:G3047"/>
    <mergeCell ref="H3047:S3047"/>
    <mergeCell ref="A3009:A3010"/>
    <mergeCell ref="B3009:B3010"/>
    <mergeCell ref="C3009:C3010"/>
    <mergeCell ref="D3009:D3010"/>
    <mergeCell ref="E3009:E3010"/>
    <mergeCell ref="F3009:F3010"/>
    <mergeCell ref="G3009:G3010"/>
    <mergeCell ref="I3009:M3009"/>
    <mergeCell ref="N3009:O3009"/>
    <mergeCell ref="H3010:H3012"/>
    <mergeCell ref="I3010:M3010"/>
    <mergeCell ref="N3010:O3010"/>
    <mergeCell ref="P3010:P3012"/>
    <mergeCell ref="A3011:A3025"/>
    <mergeCell ref="B3011:B3012"/>
    <mergeCell ref="C3011:C3012"/>
    <mergeCell ref="D3011:D3012"/>
    <mergeCell ref="E3011:E3012"/>
    <mergeCell ref="F3011:F3012"/>
    <mergeCell ref="G3011:G3012"/>
    <mergeCell ref="B3013:G3013"/>
    <mergeCell ref="B3014:G3014"/>
    <mergeCell ref="B3015:G3015"/>
    <mergeCell ref="B3016:G3016"/>
    <mergeCell ref="B3017:G3017"/>
    <mergeCell ref="B3018:G3018"/>
    <mergeCell ref="B3019:G3019"/>
    <mergeCell ref="B3020:G3020"/>
    <mergeCell ref="B3021:G3021"/>
    <mergeCell ref="H3021:P3021"/>
    <mergeCell ref="B3022:G3022"/>
    <mergeCell ref="H3022:P3022"/>
    <mergeCell ref="B3023:G3023"/>
    <mergeCell ref="H3023:P3023"/>
    <mergeCell ref="B3024:G3024"/>
    <mergeCell ref="H3024:P3024"/>
    <mergeCell ref="B3025:G3025"/>
    <mergeCell ref="H3025:P3025"/>
    <mergeCell ref="A2989:A2990"/>
    <mergeCell ref="B2989:B2990"/>
    <mergeCell ref="C2989:C2990"/>
    <mergeCell ref="D2989:D2990"/>
    <mergeCell ref="E2989:E2990"/>
    <mergeCell ref="F2989:F2990"/>
    <mergeCell ref="G2989:G2990"/>
    <mergeCell ref="H2989:I2989"/>
    <mergeCell ref="J2989:P2989"/>
    <mergeCell ref="Q2989:R2989"/>
    <mergeCell ref="H2990:I2990"/>
    <mergeCell ref="J2990:P2990"/>
    <mergeCell ref="Q2990:R2990"/>
    <mergeCell ref="S2990:S2992"/>
    <mergeCell ref="A2991:A3007"/>
    <mergeCell ref="B2991:B2992"/>
    <mergeCell ref="C2991:C2992"/>
    <mergeCell ref="D2991:D2992"/>
    <mergeCell ref="E2991:E2992"/>
    <mergeCell ref="F2991:F2992"/>
    <mergeCell ref="G2991:G2992"/>
    <mergeCell ref="B2993:G2993"/>
    <mergeCell ref="B2994:G2994"/>
    <mergeCell ref="B2995:G2995"/>
    <mergeCell ref="B2996:G2996"/>
    <mergeCell ref="B2997:G2997"/>
    <mergeCell ref="B2998:G2998"/>
    <mergeCell ref="B2999:G2999"/>
    <mergeCell ref="B3000:G3000"/>
    <mergeCell ref="B3001:G3001"/>
    <mergeCell ref="B3002:G3002"/>
    <mergeCell ref="B3003:G3003"/>
    <mergeCell ref="H3003:S3003"/>
    <mergeCell ref="B3004:G3004"/>
    <mergeCell ref="H3004:S3004"/>
    <mergeCell ref="B3005:G3005"/>
    <mergeCell ref="H3005:S3005"/>
    <mergeCell ref="B3006:G3006"/>
    <mergeCell ref="H3006:S3006"/>
    <mergeCell ref="B3007:G3007"/>
    <mergeCell ref="H3007:S3007"/>
    <mergeCell ref="A2971:A2972"/>
    <mergeCell ref="B2971:B2972"/>
    <mergeCell ref="C2971:C2972"/>
    <mergeCell ref="D2971:D2972"/>
    <mergeCell ref="E2971:E2972"/>
    <mergeCell ref="F2971:F2972"/>
    <mergeCell ref="G2971:G2972"/>
    <mergeCell ref="I2971:M2971"/>
    <mergeCell ref="N2971:O2971"/>
    <mergeCell ref="H2972:H2974"/>
    <mergeCell ref="I2972:M2972"/>
    <mergeCell ref="N2972:O2972"/>
    <mergeCell ref="P2972:P2974"/>
    <mergeCell ref="A2973:A2987"/>
    <mergeCell ref="B2973:B2974"/>
    <mergeCell ref="C2973:C2974"/>
    <mergeCell ref="D2973:D2974"/>
    <mergeCell ref="E2973:E2974"/>
    <mergeCell ref="F2973:F2974"/>
    <mergeCell ref="G2973:G2974"/>
    <mergeCell ref="B2975:G2975"/>
    <mergeCell ref="B2976:G2976"/>
    <mergeCell ref="B2977:G2977"/>
    <mergeCell ref="B2978:G2978"/>
    <mergeCell ref="B2979:G2979"/>
    <mergeCell ref="B2980:G2980"/>
    <mergeCell ref="B2981:G2981"/>
    <mergeCell ref="B2982:G2982"/>
    <mergeCell ref="B2983:G2983"/>
    <mergeCell ref="H2983:P2983"/>
    <mergeCell ref="B2984:G2984"/>
    <mergeCell ref="H2984:P2984"/>
    <mergeCell ref="B2985:G2985"/>
    <mergeCell ref="H2985:P2985"/>
    <mergeCell ref="B2986:G2986"/>
    <mergeCell ref="H2986:P2986"/>
    <mergeCell ref="B2987:G2987"/>
    <mergeCell ref="H2987:P2987"/>
    <mergeCell ref="A2955:A2956"/>
    <mergeCell ref="B2955:B2956"/>
    <mergeCell ref="C2955:C2956"/>
    <mergeCell ref="D2955:D2956"/>
    <mergeCell ref="E2955:E2956"/>
    <mergeCell ref="F2955:F2956"/>
    <mergeCell ref="G2955:G2956"/>
    <mergeCell ref="I2955:L2955"/>
    <mergeCell ref="M2955:N2955"/>
    <mergeCell ref="H2956:H2958"/>
    <mergeCell ref="I2956:L2956"/>
    <mergeCell ref="M2956:N2956"/>
    <mergeCell ref="O2956:O2958"/>
    <mergeCell ref="A2957:A2969"/>
    <mergeCell ref="B2957:B2958"/>
    <mergeCell ref="C2957:C2958"/>
    <mergeCell ref="D2957:D2958"/>
    <mergeCell ref="E2957:E2958"/>
    <mergeCell ref="F2957:F2958"/>
    <mergeCell ref="G2957:G2958"/>
    <mergeCell ref="B2959:G2959"/>
    <mergeCell ref="B2960:G2960"/>
    <mergeCell ref="B2961:G2961"/>
    <mergeCell ref="B2962:G2962"/>
    <mergeCell ref="B2963:G2963"/>
    <mergeCell ref="B2964:G2964"/>
    <mergeCell ref="B2965:G2965"/>
    <mergeCell ref="H2965:O2965"/>
    <mergeCell ref="B2966:G2966"/>
    <mergeCell ref="H2966:O2966"/>
    <mergeCell ref="B2967:G2967"/>
    <mergeCell ref="H2967:O2967"/>
    <mergeCell ref="B2968:G2968"/>
    <mergeCell ref="H2968:O2968"/>
    <mergeCell ref="B2969:G2969"/>
    <mergeCell ref="H2969:O2969"/>
    <mergeCell ref="A2939:A2940"/>
    <mergeCell ref="B2939:B2940"/>
    <mergeCell ref="C2939:C2940"/>
    <mergeCell ref="D2939:D2940"/>
    <mergeCell ref="E2939:E2940"/>
    <mergeCell ref="F2939:F2940"/>
    <mergeCell ref="G2939:G2940"/>
    <mergeCell ref="I2939:L2939"/>
    <mergeCell ref="M2939:N2939"/>
    <mergeCell ref="H2940:H2942"/>
    <mergeCell ref="I2940:L2940"/>
    <mergeCell ref="M2940:N2940"/>
    <mergeCell ref="O2940:O2942"/>
    <mergeCell ref="A2941:A2953"/>
    <mergeCell ref="B2941:B2942"/>
    <mergeCell ref="C2941:C2942"/>
    <mergeCell ref="D2941:D2942"/>
    <mergeCell ref="E2941:E2942"/>
    <mergeCell ref="F2941:F2942"/>
    <mergeCell ref="G2941:G2942"/>
    <mergeCell ref="B2943:G2943"/>
    <mergeCell ref="B2944:G2944"/>
    <mergeCell ref="B2945:G2945"/>
    <mergeCell ref="B2946:G2946"/>
    <mergeCell ref="B2947:G2947"/>
    <mergeCell ref="B2948:G2948"/>
    <mergeCell ref="B2949:G2949"/>
    <mergeCell ref="H2949:O2949"/>
    <mergeCell ref="B2950:G2950"/>
    <mergeCell ref="H2950:O2950"/>
    <mergeCell ref="B2951:G2951"/>
    <mergeCell ref="H2951:O2951"/>
    <mergeCell ref="B2952:G2952"/>
    <mergeCell ref="H2952:O2952"/>
    <mergeCell ref="B2953:G2953"/>
    <mergeCell ref="H2953:O2953"/>
    <mergeCell ref="A2923:A2924"/>
    <mergeCell ref="B2923:B2924"/>
    <mergeCell ref="C2923:C2924"/>
    <mergeCell ref="D2923:D2924"/>
    <mergeCell ref="E2923:E2924"/>
    <mergeCell ref="F2923:F2924"/>
    <mergeCell ref="G2923:G2924"/>
    <mergeCell ref="I2923:L2923"/>
    <mergeCell ref="M2923:N2923"/>
    <mergeCell ref="H2924:H2926"/>
    <mergeCell ref="I2924:L2924"/>
    <mergeCell ref="M2924:N2924"/>
    <mergeCell ref="O2924:O2926"/>
    <mergeCell ref="A2925:A2937"/>
    <mergeCell ref="B2925:B2926"/>
    <mergeCell ref="C2925:C2926"/>
    <mergeCell ref="D2925:D2926"/>
    <mergeCell ref="E2925:E2926"/>
    <mergeCell ref="F2925:F2926"/>
    <mergeCell ref="G2925:G2926"/>
    <mergeCell ref="B2927:G2927"/>
    <mergeCell ref="B2928:G2928"/>
    <mergeCell ref="B2929:G2929"/>
    <mergeCell ref="B2930:G2930"/>
    <mergeCell ref="B2931:G2931"/>
    <mergeCell ref="B2932:G2932"/>
    <mergeCell ref="B2933:G2933"/>
    <mergeCell ref="H2933:O2933"/>
    <mergeCell ref="B2934:G2934"/>
    <mergeCell ref="H2934:O2934"/>
    <mergeCell ref="B2935:G2935"/>
    <mergeCell ref="H2935:O2935"/>
    <mergeCell ref="B2936:G2936"/>
    <mergeCell ref="H2936:O2936"/>
    <mergeCell ref="B2937:G2937"/>
    <mergeCell ref="H2937:O2937"/>
    <mergeCell ref="A2907:A2908"/>
    <mergeCell ref="B2907:B2908"/>
    <mergeCell ref="C2907:C2908"/>
    <mergeCell ref="D2907:D2908"/>
    <mergeCell ref="E2907:E2908"/>
    <mergeCell ref="F2907:F2908"/>
    <mergeCell ref="G2907:G2908"/>
    <mergeCell ref="I2907:L2907"/>
    <mergeCell ref="M2907:N2907"/>
    <mergeCell ref="H2908:H2910"/>
    <mergeCell ref="I2908:L2908"/>
    <mergeCell ref="M2908:N2908"/>
    <mergeCell ref="O2908:O2910"/>
    <mergeCell ref="A2909:A2921"/>
    <mergeCell ref="B2909:B2910"/>
    <mergeCell ref="C2909:C2910"/>
    <mergeCell ref="D2909:D2910"/>
    <mergeCell ref="E2909:E2910"/>
    <mergeCell ref="F2909:F2910"/>
    <mergeCell ref="G2909:G2910"/>
    <mergeCell ref="B2911:G2911"/>
    <mergeCell ref="B2912:G2912"/>
    <mergeCell ref="B2913:G2913"/>
    <mergeCell ref="B2914:G2914"/>
    <mergeCell ref="B2915:G2915"/>
    <mergeCell ref="B2916:G2916"/>
    <mergeCell ref="B2917:G2917"/>
    <mergeCell ref="H2917:O2917"/>
    <mergeCell ref="B2918:G2918"/>
    <mergeCell ref="H2918:O2918"/>
    <mergeCell ref="B2919:G2919"/>
    <mergeCell ref="H2919:O2919"/>
    <mergeCell ref="B2920:G2920"/>
    <mergeCell ref="H2920:O2920"/>
    <mergeCell ref="B2921:G2921"/>
    <mergeCell ref="H2921:O2921"/>
    <mergeCell ref="A2891:A2892"/>
    <mergeCell ref="B2891:B2892"/>
    <mergeCell ref="C2891:C2892"/>
    <mergeCell ref="D2891:D2892"/>
    <mergeCell ref="E2891:E2892"/>
    <mergeCell ref="F2891:F2892"/>
    <mergeCell ref="G2891:G2892"/>
    <mergeCell ref="I2891:M2891"/>
    <mergeCell ref="N2891:O2891"/>
    <mergeCell ref="H2892:H2894"/>
    <mergeCell ref="I2892:M2892"/>
    <mergeCell ref="N2892:O2892"/>
    <mergeCell ref="P2892:P2894"/>
    <mergeCell ref="A2893:A2905"/>
    <mergeCell ref="B2893:B2894"/>
    <mergeCell ref="C2893:C2894"/>
    <mergeCell ref="D2893:D2894"/>
    <mergeCell ref="E2893:E2894"/>
    <mergeCell ref="F2893:F2894"/>
    <mergeCell ref="G2893:G2894"/>
    <mergeCell ref="B2895:G2895"/>
    <mergeCell ref="B2896:G2896"/>
    <mergeCell ref="B2897:G2897"/>
    <mergeCell ref="B2898:G2898"/>
    <mergeCell ref="B2899:G2899"/>
    <mergeCell ref="B2900:G2900"/>
    <mergeCell ref="B2901:G2901"/>
    <mergeCell ref="H2901:P2901"/>
    <mergeCell ref="B2902:G2902"/>
    <mergeCell ref="H2902:P2902"/>
    <mergeCell ref="B2903:G2903"/>
    <mergeCell ref="H2903:P2903"/>
    <mergeCell ref="B2904:G2904"/>
    <mergeCell ref="H2904:P2904"/>
    <mergeCell ref="B2905:G2905"/>
    <mergeCell ref="H2905:P2905"/>
    <mergeCell ref="A2875:A2876"/>
    <mergeCell ref="B2875:B2876"/>
    <mergeCell ref="C2875:C2876"/>
    <mergeCell ref="D2875:D2876"/>
    <mergeCell ref="E2875:E2876"/>
    <mergeCell ref="F2875:F2876"/>
    <mergeCell ref="G2875:G2876"/>
    <mergeCell ref="H2875:I2875"/>
    <mergeCell ref="J2875:K2875"/>
    <mergeCell ref="L2875:M2875"/>
    <mergeCell ref="H2876:I2876"/>
    <mergeCell ref="J2876:K2876"/>
    <mergeCell ref="L2876:M2876"/>
    <mergeCell ref="N2876:N2878"/>
    <mergeCell ref="A2877:A2889"/>
    <mergeCell ref="B2877:B2878"/>
    <mergeCell ref="C2877:C2878"/>
    <mergeCell ref="D2877:D2878"/>
    <mergeCell ref="E2877:E2878"/>
    <mergeCell ref="F2877:F2878"/>
    <mergeCell ref="G2877:G2878"/>
    <mergeCell ref="B2879:G2879"/>
    <mergeCell ref="B2880:G2880"/>
    <mergeCell ref="B2881:G2881"/>
    <mergeCell ref="B2882:G2882"/>
    <mergeCell ref="B2883:G2883"/>
    <mergeCell ref="B2884:G2884"/>
    <mergeCell ref="B2885:G2885"/>
    <mergeCell ref="H2885:N2885"/>
    <mergeCell ref="B2886:G2886"/>
    <mergeCell ref="H2886:N2886"/>
    <mergeCell ref="B2887:G2887"/>
    <mergeCell ref="H2887:N2887"/>
    <mergeCell ref="B2888:G2888"/>
    <mergeCell ref="H2888:N2888"/>
    <mergeCell ref="B2889:G2889"/>
    <mergeCell ref="H2889:N2889"/>
    <mergeCell ref="A2857:A2858"/>
    <mergeCell ref="B2857:B2858"/>
    <mergeCell ref="C2857:C2858"/>
    <mergeCell ref="D2857:D2858"/>
    <mergeCell ref="E2857:E2858"/>
    <mergeCell ref="F2857:F2858"/>
    <mergeCell ref="G2857:G2858"/>
    <mergeCell ref="H2857:J2857"/>
    <mergeCell ref="K2857:M2857"/>
    <mergeCell ref="N2857:O2857"/>
    <mergeCell ref="H2858:J2858"/>
    <mergeCell ref="K2858:M2858"/>
    <mergeCell ref="N2858:O2858"/>
    <mergeCell ref="P2858:P2860"/>
    <mergeCell ref="A2859:A2873"/>
    <mergeCell ref="B2859:B2860"/>
    <mergeCell ref="C2859:C2860"/>
    <mergeCell ref="D2859:D2860"/>
    <mergeCell ref="E2859:E2860"/>
    <mergeCell ref="F2859:F2860"/>
    <mergeCell ref="G2859:G2860"/>
    <mergeCell ref="B2861:G2861"/>
    <mergeCell ref="B2862:G2862"/>
    <mergeCell ref="B2863:G2863"/>
    <mergeCell ref="B2864:G2864"/>
    <mergeCell ref="B2867:G2867"/>
    <mergeCell ref="B2868:G2868"/>
    <mergeCell ref="B2869:G2869"/>
    <mergeCell ref="H2869:P2869"/>
    <mergeCell ref="B2870:G2870"/>
    <mergeCell ref="H2870:P2870"/>
    <mergeCell ref="B2871:G2871"/>
    <mergeCell ref="H2871:P2871"/>
    <mergeCell ref="B2872:G2872"/>
    <mergeCell ref="H2872:P2872"/>
    <mergeCell ref="B2873:G2873"/>
    <mergeCell ref="H2873:P2873"/>
    <mergeCell ref="A2837:A2838"/>
    <mergeCell ref="B2837:B2838"/>
    <mergeCell ref="C2837:C2838"/>
    <mergeCell ref="D2837:D2838"/>
    <mergeCell ref="E2837:E2838"/>
    <mergeCell ref="F2837:F2838"/>
    <mergeCell ref="G2837:G2838"/>
    <mergeCell ref="H2837:I2837"/>
    <mergeCell ref="J2837:K2837"/>
    <mergeCell ref="L2837:M2837"/>
    <mergeCell ref="H2838:I2838"/>
    <mergeCell ref="J2838:K2838"/>
    <mergeCell ref="L2838:M2838"/>
    <mergeCell ref="N2838:N2840"/>
    <mergeCell ref="A2839:A2855"/>
    <mergeCell ref="B2839:B2840"/>
    <mergeCell ref="C2839:C2840"/>
    <mergeCell ref="D2839:D2840"/>
    <mergeCell ref="E2839:E2840"/>
    <mergeCell ref="F2839:F2840"/>
    <mergeCell ref="G2839:G2840"/>
    <mergeCell ref="B2841:G2841"/>
    <mergeCell ref="B2842:G2842"/>
    <mergeCell ref="B2843:G2843"/>
    <mergeCell ref="B2844:G2844"/>
    <mergeCell ref="B2845:G2845"/>
    <mergeCell ref="B2846:G2846"/>
    <mergeCell ref="B2847:G2847"/>
    <mergeCell ref="B2848:G2848"/>
    <mergeCell ref="B2849:G2849"/>
    <mergeCell ref="B2850:G2850"/>
    <mergeCell ref="B2851:G2851"/>
    <mergeCell ref="H2851:N2851"/>
    <mergeCell ref="B2852:G2852"/>
    <mergeCell ref="H2852:N2852"/>
    <mergeCell ref="B2853:G2853"/>
    <mergeCell ref="H2853:N2853"/>
    <mergeCell ref="B2854:G2854"/>
    <mergeCell ref="H2854:N2854"/>
    <mergeCell ref="B2855:G2855"/>
    <mergeCell ref="H2855:N2855"/>
    <mergeCell ref="A2821:A2822"/>
    <mergeCell ref="B2821:B2822"/>
    <mergeCell ref="C2821:C2822"/>
    <mergeCell ref="D2821:D2822"/>
    <mergeCell ref="E2821:E2822"/>
    <mergeCell ref="F2821:F2822"/>
    <mergeCell ref="G2821:G2822"/>
    <mergeCell ref="H2821:I2821"/>
    <mergeCell ref="J2821:K2821"/>
    <mergeCell ref="L2821:M2821"/>
    <mergeCell ref="H2822:I2822"/>
    <mergeCell ref="J2822:K2822"/>
    <mergeCell ref="L2822:M2822"/>
    <mergeCell ref="N2822:N2824"/>
    <mergeCell ref="A2823:A2835"/>
    <mergeCell ref="B2823:B2824"/>
    <mergeCell ref="C2823:C2824"/>
    <mergeCell ref="D2823:D2824"/>
    <mergeCell ref="E2823:E2824"/>
    <mergeCell ref="F2823:F2824"/>
    <mergeCell ref="G2823:G2824"/>
    <mergeCell ref="B2825:G2825"/>
    <mergeCell ref="B2826:G2826"/>
    <mergeCell ref="B2827:G2827"/>
    <mergeCell ref="B2828:G2828"/>
    <mergeCell ref="B2829:G2829"/>
    <mergeCell ref="B2830:G2830"/>
    <mergeCell ref="B2831:G2831"/>
    <mergeCell ref="H2831:N2831"/>
    <mergeCell ref="B2832:G2832"/>
    <mergeCell ref="H2832:N2832"/>
    <mergeCell ref="B2833:G2833"/>
    <mergeCell ref="H2833:N2833"/>
    <mergeCell ref="B2834:G2834"/>
    <mergeCell ref="H2834:N2834"/>
    <mergeCell ref="B2835:G2835"/>
    <mergeCell ref="H2835:N2835"/>
    <mergeCell ref="A2803:A2804"/>
    <mergeCell ref="B2803:B2804"/>
    <mergeCell ref="C2803:C2804"/>
    <mergeCell ref="D2803:D2804"/>
    <mergeCell ref="E2803:E2804"/>
    <mergeCell ref="F2803:F2804"/>
    <mergeCell ref="G2803:G2804"/>
    <mergeCell ref="H2803:N2803"/>
    <mergeCell ref="O2803:U2803"/>
    <mergeCell ref="V2803:W2803"/>
    <mergeCell ref="H2804:N2804"/>
    <mergeCell ref="O2804:U2804"/>
    <mergeCell ref="V2804:W2804"/>
    <mergeCell ref="X2804:X2806"/>
    <mergeCell ref="A2805:A2819"/>
    <mergeCell ref="B2805:B2806"/>
    <mergeCell ref="C2805:C2806"/>
    <mergeCell ref="D2805:D2806"/>
    <mergeCell ref="E2805:E2806"/>
    <mergeCell ref="F2805:F2806"/>
    <mergeCell ref="G2805:G2806"/>
    <mergeCell ref="B2807:G2807"/>
    <mergeCell ref="B2808:G2808"/>
    <mergeCell ref="B2809:G2809"/>
    <mergeCell ref="B2810:G2810"/>
    <mergeCell ref="B2811:G2811"/>
    <mergeCell ref="B2812:G2812"/>
    <mergeCell ref="B2813:G2813"/>
    <mergeCell ref="B2814:G2814"/>
    <mergeCell ref="B2815:G2815"/>
    <mergeCell ref="H2815:X2815"/>
    <mergeCell ref="B2816:G2816"/>
    <mergeCell ref="H2816:X2816"/>
    <mergeCell ref="B2817:G2817"/>
    <mergeCell ref="H2817:X2817"/>
    <mergeCell ref="B2818:G2818"/>
    <mergeCell ref="H2818:X2818"/>
    <mergeCell ref="B2819:G2819"/>
    <mergeCell ref="H2819:X2819"/>
    <mergeCell ref="A2787:A2788"/>
    <mergeCell ref="B2787:B2788"/>
    <mergeCell ref="C2787:C2788"/>
    <mergeCell ref="D2787:D2788"/>
    <mergeCell ref="E2787:E2788"/>
    <mergeCell ref="F2787:F2788"/>
    <mergeCell ref="G2787:G2788"/>
    <mergeCell ref="I2787:J2787"/>
    <mergeCell ref="K2787:L2787"/>
    <mergeCell ref="H2788:H2790"/>
    <mergeCell ref="I2788:J2788"/>
    <mergeCell ref="K2788:L2788"/>
    <mergeCell ref="M2788:M2790"/>
    <mergeCell ref="A2789:A2801"/>
    <mergeCell ref="B2789:B2790"/>
    <mergeCell ref="C2789:C2790"/>
    <mergeCell ref="D2789:D2790"/>
    <mergeCell ref="E2789:E2790"/>
    <mergeCell ref="F2789:F2790"/>
    <mergeCell ref="G2789:G2790"/>
    <mergeCell ref="B2791:G2791"/>
    <mergeCell ref="B2792:G2792"/>
    <mergeCell ref="B2793:G2793"/>
    <mergeCell ref="B2794:G2794"/>
    <mergeCell ref="B2795:G2795"/>
    <mergeCell ref="B2796:G2796"/>
    <mergeCell ref="B2797:G2797"/>
    <mergeCell ref="H2797:M2797"/>
    <mergeCell ref="B2798:G2798"/>
    <mergeCell ref="H2798:M2798"/>
    <mergeCell ref="B2799:G2799"/>
    <mergeCell ref="H2799:M2799"/>
    <mergeCell ref="B2800:G2800"/>
    <mergeCell ref="H2800:M2800"/>
    <mergeCell ref="B2801:G2801"/>
    <mergeCell ref="H2801:M2801"/>
    <mergeCell ref="A2771:A2772"/>
    <mergeCell ref="B2771:B2772"/>
    <mergeCell ref="C2771:C2772"/>
    <mergeCell ref="D2771:D2772"/>
    <mergeCell ref="E2771:E2772"/>
    <mergeCell ref="F2771:F2772"/>
    <mergeCell ref="G2771:G2772"/>
    <mergeCell ref="I2771:J2771"/>
    <mergeCell ref="K2771:L2771"/>
    <mergeCell ref="H2772:H2774"/>
    <mergeCell ref="I2772:J2772"/>
    <mergeCell ref="K2772:L2772"/>
    <mergeCell ref="M2772:M2774"/>
    <mergeCell ref="A2773:A2785"/>
    <mergeCell ref="B2773:B2774"/>
    <mergeCell ref="C2773:C2774"/>
    <mergeCell ref="D2773:D2774"/>
    <mergeCell ref="E2773:E2774"/>
    <mergeCell ref="F2773:F2774"/>
    <mergeCell ref="G2773:G2774"/>
    <mergeCell ref="B2775:G2775"/>
    <mergeCell ref="B2776:G2776"/>
    <mergeCell ref="B2777:G2777"/>
    <mergeCell ref="B2778:G2778"/>
    <mergeCell ref="B2779:G2779"/>
    <mergeCell ref="B2780:G2780"/>
    <mergeCell ref="B2781:G2781"/>
    <mergeCell ref="H2781:M2781"/>
    <mergeCell ref="B2782:G2782"/>
    <mergeCell ref="H2782:M2782"/>
    <mergeCell ref="B2783:G2783"/>
    <mergeCell ref="H2783:M2783"/>
    <mergeCell ref="B2784:G2784"/>
    <mergeCell ref="H2784:M2784"/>
    <mergeCell ref="B2785:G2785"/>
    <mergeCell ref="H2785:M2785"/>
    <mergeCell ref="A2753:A2754"/>
    <mergeCell ref="B2753:B2754"/>
    <mergeCell ref="C2753:C2754"/>
    <mergeCell ref="D2753:D2754"/>
    <mergeCell ref="E2753:E2754"/>
    <mergeCell ref="F2753:F2754"/>
    <mergeCell ref="G2753:G2754"/>
    <mergeCell ref="I2753:J2753"/>
    <mergeCell ref="K2753:L2753"/>
    <mergeCell ref="H2754:H2756"/>
    <mergeCell ref="I2754:J2754"/>
    <mergeCell ref="K2754:L2754"/>
    <mergeCell ref="M2754:M2756"/>
    <mergeCell ref="A2755:A2769"/>
    <mergeCell ref="B2755:B2756"/>
    <mergeCell ref="C2755:C2756"/>
    <mergeCell ref="D2755:D2756"/>
    <mergeCell ref="E2755:E2756"/>
    <mergeCell ref="F2755:F2756"/>
    <mergeCell ref="G2755:G2756"/>
    <mergeCell ref="B2757:G2757"/>
    <mergeCell ref="B2758:G2758"/>
    <mergeCell ref="B2759:G2759"/>
    <mergeCell ref="B2760:G2760"/>
    <mergeCell ref="B2761:G2761"/>
    <mergeCell ref="B2762:G2762"/>
    <mergeCell ref="B2763:G2763"/>
    <mergeCell ref="B2764:G2764"/>
    <mergeCell ref="B2765:G2765"/>
    <mergeCell ref="H2765:M2765"/>
    <mergeCell ref="B2766:G2766"/>
    <mergeCell ref="H2766:M2766"/>
    <mergeCell ref="B2767:G2767"/>
    <mergeCell ref="H2767:M2767"/>
    <mergeCell ref="B2768:G2768"/>
    <mergeCell ref="H2768:M2768"/>
    <mergeCell ref="B2769:G2769"/>
    <mergeCell ref="H2769:M2769"/>
    <mergeCell ref="A2737:A2738"/>
    <mergeCell ref="B2737:B2738"/>
    <mergeCell ref="C2737:C2738"/>
    <mergeCell ref="D2737:D2738"/>
    <mergeCell ref="E2737:E2738"/>
    <mergeCell ref="F2737:F2738"/>
    <mergeCell ref="G2737:G2738"/>
    <mergeCell ref="I2737:L2737"/>
    <mergeCell ref="M2737:N2737"/>
    <mergeCell ref="H2738:H2740"/>
    <mergeCell ref="I2738:L2738"/>
    <mergeCell ref="M2738:N2738"/>
    <mergeCell ref="O2738:O2740"/>
    <mergeCell ref="A2739:A2751"/>
    <mergeCell ref="B2739:B2740"/>
    <mergeCell ref="C2739:C2740"/>
    <mergeCell ref="D2739:D2740"/>
    <mergeCell ref="E2739:E2740"/>
    <mergeCell ref="F2739:F2740"/>
    <mergeCell ref="G2739:G2740"/>
    <mergeCell ref="B2741:G2741"/>
    <mergeCell ref="B2742:G2742"/>
    <mergeCell ref="B2743:G2743"/>
    <mergeCell ref="B2744:G2744"/>
    <mergeCell ref="B2745:G2745"/>
    <mergeCell ref="B2746:G2746"/>
    <mergeCell ref="B2747:G2747"/>
    <mergeCell ref="H2747:O2747"/>
    <mergeCell ref="B2748:G2748"/>
    <mergeCell ref="H2748:O2748"/>
    <mergeCell ref="B2749:G2749"/>
    <mergeCell ref="H2749:O2749"/>
    <mergeCell ref="B2750:G2750"/>
    <mergeCell ref="H2750:O2750"/>
    <mergeCell ref="B2751:G2751"/>
    <mergeCell ref="H2751:O2751"/>
    <mergeCell ref="C2710:C2716"/>
    <mergeCell ref="J2710:L2710"/>
    <mergeCell ref="M2710:M2716"/>
    <mergeCell ref="P2710:Q2710"/>
    <mergeCell ref="J2711:L2711"/>
    <mergeCell ref="P2711:Q2711"/>
    <mergeCell ref="J2712:L2712"/>
    <mergeCell ref="P2712:Q2712"/>
    <mergeCell ref="J2713:L2713"/>
    <mergeCell ref="P2713:Q2713"/>
    <mergeCell ref="J2714:L2714"/>
    <mergeCell ref="P2714:Q2714"/>
    <mergeCell ref="J2715:L2715"/>
    <mergeCell ref="P2715:Q2715"/>
    <mergeCell ref="J2716:L2716"/>
    <mergeCell ref="P2716:Q2716"/>
    <mergeCell ref="C2717:E2717"/>
    <mergeCell ref="J2717:L2717"/>
    <mergeCell ref="M2717:N2717"/>
    <mergeCell ref="A2719:A2720"/>
    <mergeCell ref="B2719:B2720"/>
    <mergeCell ref="C2719:C2720"/>
    <mergeCell ref="D2719:D2720"/>
    <mergeCell ref="E2719:E2720"/>
    <mergeCell ref="F2719:F2720"/>
    <mergeCell ref="G2719:G2720"/>
    <mergeCell ref="I2719:K2719"/>
    <mergeCell ref="L2719:M2719"/>
    <mergeCell ref="H2720:H2722"/>
    <mergeCell ref="I2720:K2720"/>
    <mergeCell ref="L2720:M2720"/>
    <mergeCell ref="N2720:N2722"/>
    <mergeCell ref="A2721:A2735"/>
    <mergeCell ref="B2721:B2722"/>
    <mergeCell ref="C2721:C2722"/>
    <mergeCell ref="D2721:D2722"/>
    <mergeCell ref="E2721:E2722"/>
    <mergeCell ref="F2721:F2722"/>
    <mergeCell ref="G2721:G2722"/>
    <mergeCell ref="B2723:G2723"/>
    <mergeCell ref="B2724:G2724"/>
    <mergeCell ref="B2725:G2725"/>
    <mergeCell ref="B2726:G2726"/>
    <mergeCell ref="B2727:G2727"/>
    <mergeCell ref="B2728:G2728"/>
    <mergeCell ref="B2729:G2729"/>
    <mergeCell ref="B2730:G2730"/>
    <mergeCell ref="B2731:G2731"/>
    <mergeCell ref="H2731:N2731"/>
    <mergeCell ref="B2732:G2732"/>
    <mergeCell ref="H2732:N2732"/>
    <mergeCell ref="B2733:G2733"/>
    <mergeCell ref="H2733:N2733"/>
    <mergeCell ref="B2734:G2734"/>
    <mergeCell ref="H2734:N2734"/>
    <mergeCell ref="B2735:G2735"/>
    <mergeCell ref="H2735:N2735"/>
    <mergeCell ref="H2688:T2688"/>
    <mergeCell ref="B2689:G2689"/>
    <mergeCell ref="H2689:T2689"/>
    <mergeCell ref="B2690:G2690"/>
    <mergeCell ref="H2690:T2690"/>
    <mergeCell ref="B2691:G2691"/>
    <mergeCell ref="H2691:T2691"/>
    <mergeCell ref="B2693:F2693"/>
    <mergeCell ref="J2693:O2693"/>
    <mergeCell ref="C2694:C2699"/>
    <mergeCell ref="J2694:L2694"/>
    <mergeCell ref="M2694:M2699"/>
    <mergeCell ref="P2694:Q2694"/>
    <mergeCell ref="J2695:L2695"/>
    <mergeCell ref="P2695:Q2695"/>
    <mergeCell ref="G2696:H2696"/>
    <mergeCell ref="J2696:L2696"/>
    <mergeCell ref="P2696:Q2696"/>
    <mergeCell ref="R2696:S2696"/>
    <mergeCell ref="G2697:H2697"/>
    <mergeCell ref="J2697:L2697"/>
    <mergeCell ref="P2697:Q2697"/>
    <mergeCell ref="R2697:S2697"/>
    <mergeCell ref="J2698:L2698"/>
    <mergeCell ref="P2698:Q2698"/>
    <mergeCell ref="J2699:L2699"/>
    <mergeCell ref="P2699:Q2699"/>
    <mergeCell ref="C2700:C2709"/>
    <mergeCell ref="J2700:L2700"/>
    <mergeCell ref="M2700:M2709"/>
    <mergeCell ref="P2700:Q2700"/>
    <mergeCell ref="J2701:L2701"/>
    <mergeCell ref="P2701:Q2701"/>
    <mergeCell ref="J2702:L2702"/>
    <mergeCell ref="P2702:Q2702"/>
    <mergeCell ref="J2703:L2703"/>
    <mergeCell ref="P2703:Q2703"/>
    <mergeCell ref="J2704:L2704"/>
    <mergeCell ref="P2704:Q2704"/>
    <mergeCell ref="J2705:L2705"/>
    <mergeCell ref="P2705:Q2705"/>
    <mergeCell ref="J2706:L2706"/>
    <mergeCell ref="P2706:Q2706"/>
    <mergeCell ref="J2707:L2707"/>
    <mergeCell ref="P2707:Q2707"/>
    <mergeCell ref="J2708:L2708"/>
    <mergeCell ref="P2708:Q2708"/>
    <mergeCell ref="J2709:L2709"/>
    <mergeCell ref="P2709:Q2709"/>
    <mergeCell ref="A2641:A2642"/>
    <mergeCell ref="B2641:B2642"/>
    <mergeCell ref="C2641:C2642"/>
    <mergeCell ref="D2641:D2642"/>
    <mergeCell ref="E2641:E2642"/>
    <mergeCell ref="F2641:F2642"/>
    <mergeCell ref="G2641:G2642"/>
    <mergeCell ref="H2641:K2641"/>
    <mergeCell ref="L2641:Q2641"/>
    <mergeCell ref="R2641:S2641"/>
    <mergeCell ref="H2642:K2642"/>
    <mergeCell ref="L2642:Q2642"/>
    <mergeCell ref="R2642:S2642"/>
    <mergeCell ref="T2642:T2644"/>
    <mergeCell ref="A2643:A2691"/>
    <mergeCell ref="B2643:B2644"/>
    <mergeCell ref="C2643:C2644"/>
    <mergeCell ref="D2643:D2644"/>
    <mergeCell ref="E2643:E2644"/>
    <mergeCell ref="F2643:F2644"/>
    <mergeCell ref="G2643:G2644"/>
    <mergeCell ref="B2645:G2645"/>
    <mergeCell ref="B2646:G2646"/>
    <mergeCell ref="B2647:G2647"/>
    <mergeCell ref="B2648:G2648"/>
    <mergeCell ref="B2649:G2649"/>
    <mergeCell ref="B2650:G2650"/>
    <mergeCell ref="B2651:G2651"/>
    <mergeCell ref="B2652:G2652"/>
    <mergeCell ref="B2653:G2653"/>
    <mergeCell ref="B2654:G2654"/>
    <mergeCell ref="B2655:G2655"/>
    <mergeCell ref="B2656:G2656"/>
    <mergeCell ref="B2657:G2657"/>
    <mergeCell ref="B2658:G2658"/>
    <mergeCell ref="B2659:G2659"/>
    <mergeCell ref="B2660:G2660"/>
    <mergeCell ref="B2661:G2661"/>
    <mergeCell ref="B2662:G2662"/>
    <mergeCell ref="B2663:G2663"/>
    <mergeCell ref="B2664:G2664"/>
    <mergeCell ref="B2665:G2665"/>
    <mergeCell ref="B2666:G2666"/>
    <mergeCell ref="B2667:G2667"/>
    <mergeCell ref="B2668:G2668"/>
    <mergeCell ref="B2669:G2669"/>
    <mergeCell ref="B2670:G2670"/>
    <mergeCell ref="B2671:G2671"/>
    <mergeCell ref="B2672:G2672"/>
    <mergeCell ref="B2673:G2673"/>
    <mergeCell ref="B2674:G2674"/>
    <mergeCell ref="B2675:G2675"/>
    <mergeCell ref="B2676:G2676"/>
    <mergeCell ref="B2677:G2677"/>
    <mergeCell ref="B2678:G2678"/>
    <mergeCell ref="B2679:G2679"/>
    <mergeCell ref="B2680:G2680"/>
    <mergeCell ref="B2681:G2681"/>
    <mergeCell ref="B2682:G2682"/>
    <mergeCell ref="B2685:G2685"/>
    <mergeCell ref="B2686:G2686"/>
    <mergeCell ref="B2687:G2687"/>
    <mergeCell ref="H2687:T2687"/>
    <mergeCell ref="B2688:G2688"/>
    <mergeCell ref="A2619:A2620"/>
    <mergeCell ref="B2619:B2620"/>
    <mergeCell ref="C2619:C2620"/>
    <mergeCell ref="D2619:D2620"/>
    <mergeCell ref="E2619:E2620"/>
    <mergeCell ref="F2619:F2620"/>
    <mergeCell ref="G2619:G2620"/>
    <mergeCell ref="I2619:J2619"/>
    <mergeCell ref="K2619:L2619"/>
    <mergeCell ref="H2620:H2622"/>
    <mergeCell ref="I2620:J2620"/>
    <mergeCell ref="K2620:L2620"/>
    <mergeCell ref="M2620:M2622"/>
    <mergeCell ref="A2621:A2639"/>
    <mergeCell ref="B2621:B2622"/>
    <mergeCell ref="C2621:C2622"/>
    <mergeCell ref="D2621:D2622"/>
    <mergeCell ref="E2621:E2622"/>
    <mergeCell ref="F2621:F2622"/>
    <mergeCell ref="G2621:G2622"/>
    <mergeCell ref="B2623:G2623"/>
    <mergeCell ref="B2624:G2624"/>
    <mergeCell ref="B2625:G2625"/>
    <mergeCell ref="B2626:G2626"/>
    <mergeCell ref="B2627:G2627"/>
    <mergeCell ref="B2628:G2628"/>
    <mergeCell ref="B2629:G2629"/>
    <mergeCell ref="B2630:G2630"/>
    <mergeCell ref="B2631:G2631"/>
    <mergeCell ref="B2632:G2632"/>
    <mergeCell ref="B2633:G2633"/>
    <mergeCell ref="B2634:G2634"/>
    <mergeCell ref="B2635:G2635"/>
    <mergeCell ref="H2635:M2635"/>
    <mergeCell ref="B2636:G2636"/>
    <mergeCell ref="H2636:M2636"/>
    <mergeCell ref="B2637:G2637"/>
    <mergeCell ref="H2637:M2637"/>
    <mergeCell ref="B2638:G2638"/>
    <mergeCell ref="H2638:M2638"/>
    <mergeCell ref="B2639:G2639"/>
    <mergeCell ref="H2639:M2639"/>
    <mergeCell ref="A2601:A2602"/>
    <mergeCell ref="B2601:B2602"/>
    <mergeCell ref="C2601:C2602"/>
    <mergeCell ref="D2601:D2602"/>
    <mergeCell ref="E2601:E2602"/>
    <mergeCell ref="F2601:F2602"/>
    <mergeCell ref="G2601:G2602"/>
    <mergeCell ref="I2601:M2601"/>
    <mergeCell ref="N2601:O2601"/>
    <mergeCell ref="H2602:H2604"/>
    <mergeCell ref="I2602:M2602"/>
    <mergeCell ref="N2602:O2602"/>
    <mergeCell ref="P2602:P2604"/>
    <mergeCell ref="A2603:A2617"/>
    <mergeCell ref="B2603:B2604"/>
    <mergeCell ref="C2603:C2604"/>
    <mergeCell ref="D2603:D2604"/>
    <mergeCell ref="E2603:E2604"/>
    <mergeCell ref="F2603:F2604"/>
    <mergeCell ref="G2603:G2604"/>
    <mergeCell ref="B2605:G2605"/>
    <mergeCell ref="B2606:G2606"/>
    <mergeCell ref="B2607:G2607"/>
    <mergeCell ref="B2608:G2608"/>
    <mergeCell ref="B2609:G2609"/>
    <mergeCell ref="B2610:G2610"/>
    <mergeCell ref="B2611:G2611"/>
    <mergeCell ref="B2612:G2612"/>
    <mergeCell ref="B2613:G2613"/>
    <mergeCell ref="H2613:P2613"/>
    <mergeCell ref="B2614:G2614"/>
    <mergeCell ref="H2614:P2614"/>
    <mergeCell ref="B2615:G2615"/>
    <mergeCell ref="H2615:P2615"/>
    <mergeCell ref="B2616:G2616"/>
    <mergeCell ref="H2616:P2616"/>
    <mergeCell ref="B2617:G2617"/>
    <mergeCell ref="H2617:P2617"/>
    <mergeCell ref="A2585:A2586"/>
    <mergeCell ref="B2585:B2586"/>
    <mergeCell ref="C2585:C2586"/>
    <mergeCell ref="D2585:D2586"/>
    <mergeCell ref="E2585:E2586"/>
    <mergeCell ref="F2585:F2586"/>
    <mergeCell ref="G2585:G2586"/>
    <mergeCell ref="I2585:L2585"/>
    <mergeCell ref="M2585:N2585"/>
    <mergeCell ref="H2586:H2588"/>
    <mergeCell ref="I2586:L2586"/>
    <mergeCell ref="M2586:N2586"/>
    <mergeCell ref="O2586:O2588"/>
    <mergeCell ref="A2587:A2599"/>
    <mergeCell ref="B2587:B2588"/>
    <mergeCell ref="C2587:C2588"/>
    <mergeCell ref="D2587:D2588"/>
    <mergeCell ref="E2587:E2588"/>
    <mergeCell ref="F2587:F2588"/>
    <mergeCell ref="G2587:G2588"/>
    <mergeCell ref="B2589:G2589"/>
    <mergeCell ref="B2590:G2590"/>
    <mergeCell ref="B2591:G2591"/>
    <mergeCell ref="B2592:G2592"/>
    <mergeCell ref="B2593:G2593"/>
    <mergeCell ref="B2594:G2594"/>
    <mergeCell ref="B2595:G2595"/>
    <mergeCell ref="H2595:O2595"/>
    <mergeCell ref="B2596:G2596"/>
    <mergeCell ref="H2596:O2596"/>
    <mergeCell ref="B2597:G2597"/>
    <mergeCell ref="H2597:O2597"/>
    <mergeCell ref="B2598:G2598"/>
    <mergeCell ref="H2598:O2598"/>
    <mergeCell ref="B2599:G2599"/>
    <mergeCell ref="H2599:O2599"/>
    <mergeCell ref="A2567:A2568"/>
    <mergeCell ref="B2567:B2568"/>
    <mergeCell ref="C2567:C2568"/>
    <mergeCell ref="D2567:D2568"/>
    <mergeCell ref="E2567:E2568"/>
    <mergeCell ref="F2567:F2568"/>
    <mergeCell ref="G2567:G2568"/>
    <mergeCell ref="I2567:L2567"/>
    <mergeCell ref="M2567:N2567"/>
    <mergeCell ref="H2568:H2570"/>
    <mergeCell ref="I2568:L2568"/>
    <mergeCell ref="M2568:N2568"/>
    <mergeCell ref="O2568:O2570"/>
    <mergeCell ref="A2569:A2583"/>
    <mergeCell ref="B2569:B2570"/>
    <mergeCell ref="C2569:C2570"/>
    <mergeCell ref="D2569:D2570"/>
    <mergeCell ref="E2569:E2570"/>
    <mergeCell ref="F2569:F2570"/>
    <mergeCell ref="G2569:G2570"/>
    <mergeCell ref="B2571:G2571"/>
    <mergeCell ref="B2572:G2572"/>
    <mergeCell ref="B2573:G2573"/>
    <mergeCell ref="B2574:G2574"/>
    <mergeCell ref="B2575:G2575"/>
    <mergeCell ref="B2576:G2576"/>
    <mergeCell ref="B2577:G2577"/>
    <mergeCell ref="B2578:G2578"/>
    <mergeCell ref="B2579:G2579"/>
    <mergeCell ref="H2579:O2579"/>
    <mergeCell ref="B2580:G2580"/>
    <mergeCell ref="H2580:O2580"/>
    <mergeCell ref="B2581:G2581"/>
    <mergeCell ref="H2581:O2581"/>
    <mergeCell ref="B2582:G2582"/>
    <mergeCell ref="H2582:O2582"/>
    <mergeCell ref="B2583:G2583"/>
    <mergeCell ref="H2583:O2583"/>
    <mergeCell ref="A2549:A2550"/>
    <mergeCell ref="B2549:B2550"/>
    <mergeCell ref="C2549:C2550"/>
    <mergeCell ref="D2549:D2550"/>
    <mergeCell ref="E2549:E2550"/>
    <mergeCell ref="F2549:F2550"/>
    <mergeCell ref="G2549:G2550"/>
    <mergeCell ref="I2549:L2549"/>
    <mergeCell ref="M2549:N2549"/>
    <mergeCell ref="H2550:H2552"/>
    <mergeCell ref="I2550:L2550"/>
    <mergeCell ref="M2550:N2550"/>
    <mergeCell ref="O2550:O2552"/>
    <mergeCell ref="A2551:A2565"/>
    <mergeCell ref="B2551:B2552"/>
    <mergeCell ref="C2551:C2552"/>
    <mergeCell ref="D2551:D2552"/>
    <mergeCell ref="E2551:E2552"/>
    <mergeCell ref="F2551:F2552"/>
    <mergeCell ref="G2551:G2552"/>
    <mergeCell ref="B2553:G2553"/>
    <mergeCell ref="B2554:G2554"/>
    <mergeCell ref="B2555:G2555"/>
    <mergeCell ref="B2556:G2556"/>
    <mergeCell ref="B2557:G2557"/>
    <mergeCell ref="B2558:G2558"/>
    <mergeCell ref="B2559:G2559"/>
    <mergeCell ref="B2560:G2560"/>
    <mergeCell ref="B2561:G2561"/>
    <mergeCell ref="H2561:O2561"/>
    <mergeCell ref="B2562:G2562"/>
    <mergeCell ref="H2562:O2562"/>
    <mergeCell ref="B2563:G2563"/>
    <mergeCell ref="H2563:O2563"/>
    <mergeCell ref="B2564:G2564"/>
    <mergeCell ref="H2564:O2564"/>
    <mergeCell ref="B2565:G2565"/>
    <mergeCell ref="H2565:O2565"/>
    <mergeCell ref="A2533:A2534"/>
    <mergeCell ref="B2533:B2534"/>
    <mergeCell ref="C2533:C2534"/>
    <mergeCell ref="D2533:D2534"/>
    <mergeCell ref="E2533:E2534"/>
    <mergeCell ref="F2533:F2534"/>
    <mergeCell ref="G2533:G2534"/>
    <mergeCell ref="I2533:L2533"/>
    <mergeCell ref="M2533:N2533"/>
    <mergeCell ref="H2534:H2536"/>
    <mergeCell ref="I2534:L2534"/>
    <mergeCell ref="M2534:N2534"/>
    <mergeCell ref="O2534:O2536"/>
    <mergeCell ref="A2535:A2547"/>
    <mergeCell ref="B2535:B2536"/>
    <mergeCell ref="C2535:C2536"/>
    <mergeCell ref="D2535:D2536"/>
    <mergeCell ref="E2535:E2536"/>
    <mergeCell ref="F2535:F2536"/>
    <mergeCell ref="G2535:G2536"/>
    <mergeCell ref="B2537:G2537"/>
    <mergeCell ref="B2538:G2538"/>
    <mergeCell ref="B2539:G2539"/>
    <mergeCell ref="B2540:G2540"/>
    <mergeCell ref="B2541:G2541"/>
    <mergeCell ref="B2542:G2542"/>
    <mergeCell ref="B2543:G2543"/>
    <mergeCell ref="H2543:O2543"/>
    <mergeCell ref="B2544:G2544"/>
    <mergeCell ref="H2544:O2544"/>
    <mergeCell ref="B2545:G2545"/>
    <mergeCell ref="H2545:O2545"/>
    <mergeCell ref="B2546:G2546"/>
    <mergeCell ref="H2546:O2546"/>
    <mergeCell ref="B2547:G2547"/>
    <mergeCell ref="H2547:O2547"/>
    <mergeCell ref="A2515:A2516"/>
    <mergeCell ref="B2515:B2516"/>
    <mergeCell ref="C2515:C2516"/>
    <mergeCell ref="D2515:D2516"/>
    <mergeCell ref="E2515:E2516"/>
    <mergeCell ref="F2515:F2516"/>
    <mergeCell ref="G2515:G2516"/>
    <mergeCell ref="I2515:L2515"/>
    <mergeCell ref="M2515:N2515"/>
    <mergeCell ref="H2516:H2518"/>
    <mergeCell ref="I2516:L2516"/>
    <mergeCell ref="M2516:N2516"/>
    <mergeCell ref="O2516:O2518"/>
    <mergeCell ref="A2517:A2531"/>
    <mergeCell ref="B2517:B2518"/>
    <mergeCell ref="C2517:C2518"/>
    <mergeCell ref="D2517:D2518"/>
    <mergeCell ref="E2517:E2518"/>
    <mergeCell ref="F2517:F2518"/>
    <mergeCell ref="G2517:G2518"/>
    <mergeCell ref="B2519:G2519"/>
    <mergeCell ref="B2520:G2520"/>
    <mergeCell ref="B2521:G2521"/>
    <mergeCell ref="B2522:G2522"/>
    <mergeCell ref="B2523:G2523"/>
    <mergeCell ref="B2524:G2524"/>
    <mergeCell ref="B2525:G2525"/>
    <mergeCell ref="B2526:G2526"/>
    <mergeCell ref="B2527:G2527"/>
    <mergeCell ref="H2527:O2527"/>
    <mergeCell ref="B2528:G2528"/>
    <mergeCell ref="H2528:O2528"/>
    <mergeCell ref="B2529:G2529"/>
    <mergeCell ref="H2529:O2529"/>
    <mergeCell ref="B2530:G2530"/>
    <mergeCell ref="H2530:O2530"/>
    <mergeCell ref="B2531:G2531"/>
    <mergeCell ref="H2531:O2531"/>
    <mergeCell ref="A2499:A2500"/>
    <mergeCell ref="B2499:B2500"/>
    <mergeCell ref="C2499:C2500"/>
    <mergeCell ref="D2499:D2500"/>
    <mergeCell ref="E2499:E2500"/>
    <mergeCell ref="F2499:F2500"/>
    <mergeCell ref="G2499:G2500"/>
    <mergeCell ref="I2499:L2499"/>
    <mergeCell ref="M2499:N2499"/>
    <mergeCell ref="H2500:H2502"/>
    <mergeCell ref="I2500:L2500"/>
    <mergeCell ref="M2500:N2500"/>
    <mergeCell ref="O2500:O2502"/>
    <mergeCell ref="A2501:A2513"/>
    <mergeCell ref="B2501:B2502"/>
    <mergeCell ref="C2501:C2502"/>
    <mergeCell ref="D2501:D2502"/>
    <mergeCell ref="E2501:E2502"/>
    <mergeCell ref="F2501:F2502"/>
    <mergeCell ref="G2501:G2502"/>
    <mergeCell ref="B2503:G2503"/>
    <mergeCell ref="B2504:G2504"/>
    <mergeCell ref="B2505:G2505"/>
    <mergeCell ref="B2506:G2506"/>
    <mergeCell ref="B2507:G2507"/>
    <mergeCell ref="B2508:G2508"/>
    <mergeCell ref="B2509:G2509"/>
    <mergeCell ref="H2509:O2509"/>
    <mergeCell ref="B2510:G2510"/>
    <mergeCell ref="H2510:O2510"/>
    <mergeCell ref="B2511:G2511"/>
    <mergeCell ref="H2511:O2511"/>
    <mergeCell ref="B2512:G2512"/>
    <mergeCell ref="H2512:O2512"/>
    <mergeCell ref="B2513:G2513"/>
    <mergeCell ref="H2513:O2513"/>
    <mergeCell ref="A2483:A2484"/>
    <mergeCell ref="B2483:B2484"/>
    <mergeCell ref="C2483:C2484"/>
    <mergeCell ref="D2483:D2484"/>
    <mergeCell ref="E2483:E2484"/>
    <mergeCell ref="F2483:F2484"/>
    <mergeCell ref="G2483:G2484"/>
    <mergeCell ref="I2483:L2483"/>
    <mergeCell ref="M2483:N2483"/>
    <mergeCell ref="H2484:H2486"/>
    <mergeCell ref="I2484:L2484"/>
    <mergeCell ref="M2484:N2484"/>
    <mergeCell ref="O2484:O2486"/>
    <mergeCell ref="A2485:A2497"/>
    <mergeCell ref="B2485:B2486"/>
    <mergeCell ref="C2485:C2486"/>
    <mergeCell ref="D2485:D2486"/>
    <mergeCell ref="E2485:E2486"/>
    <mergeCell ref="F2485:F2486"/>
    <mergeCell ref="G2485:G2486"/>
    <mergeCell ref="B2487:G2487"/>
    <mergeCell ref="B2488:G2488"/>
    <mergeCell ref="B2489:G2489"/>
    <mergeCell ref="B2490:G2490"/>
    <mergeCell ref="B2491:G2491"/>
    <mergeCell ref="B2492:G2492"/>
    <mergeCell ref="B2493:G2493"/>
    <mergeCell ref="H2493:O2493"/>
    <mergeCell ref="B2494:G2494"/>
    <mergeCell ref="H2494:O2494"/>
    <mergeCell ref="B2495:G2495"/>
    <mergeCell ref="H2495:O2495"/>
    <mergeCell ref="B2496:G2496"/>
    <mergeCell ref="H2496:O2496"/>
    <mergeCell ref="B2497:G2497"/>
    <mergeCell ref="H2497:O2497"/>
    <mergeCell ref="A2467:A2468"/>
    <mergeCell ref="B2467:B2468"/>
    <mergeCell ref="C2467:C2468"/>
    <mergeCell ref="D2467:D2468"/>
    <mergeCell ref="E2467:E2468"/>
    <mergeCell ref="F2467:F2468"/>
    <mergeCell ref="G2467:G2468"/>
    <mergeCell ref="I2467:L2467"/>
    <mergeCell ref="M2467:N2467"/>
    <mergeCell ref="H2468:H2470"/>
    <mergeCell ref="I2468:L2468"/>
    <mergeCell ref="M2468:N2468"/>
    <mergeCell ref="O2468:O2470"/>
    <mergeCell ref="A2469:A2481"/>
    <mergeCell ref="B2469:B2470"/>
    <mergeCell ref="C2469:C2470"/>
    <mergeCell ref="D2469:D2470"/>
    <mergeCell ref="E2469:E2470"/>
    <mergeCell ref="F2469:F2470"/>
    <mergeCell ref="G2469:G2470"/>
    <mergeCell ref="B2471:G2471"/>
    <mergeCell ref="B2472:G2472"/>
    <mergeCell ref="B2473:G2473"/>
    <mergeCell ref="B2474:G2474"/>
    <mergeCell ref="B2475:G2475"/>
    <mergeCell ref="B2476:G2476"/>
    <mergeCell ref="B2477:G2477"/>
    <mergeCell ref="H2477:O2477"/>
    <mergeCell ref="B2478:G2478"/>
    <mergeCell ref="H2478:O2478"/>
    <mergeCell ref="B2479:G2479"/>
    <mergeCell ref="H2479:O2479"/>
    <mergeCell ref="B2480:G2480"/>
    <mergeCell ref="H2480:O2480"/>
    <mergeCell ref="B2481:G2481"/>
    <mergeCell ref="H2481:O2481"/>
    <mergeCell ref="A2451:A2452"/>
    <mergeCell ref="B2451:B2452"/>
    <mergeCell ref="C2451:C2452"/>
    <mergeCell ref="D2451:D2452"/>
    <mergeCell ref="E2451:E2452"/>
    <mergeCell ref="F2451:F2452"/>
    <mergeCell ref="G2451:G2452"/>
    <mergeCell ref="I2451:L2451"/>
    <mergeCell ref="M2451:N2451"/>
    <mergeCell ref="H2452:H2454"/>
    <mergeCell ref="I2452:L2452"/>
    <mergeCell ref="M2452:N2452"/>
    <mergeCell ref="O2452:O2454"/>
    <mergeCell ref="A2453:A2465"/>
    <mergeCell ref="B2453:B2454"/>
    <mergeCell ref="C2453:C2454"/>
    <mergeCell ref="D2453:D2454"/>
    <mergeCell ref="E2453:E2454"/>
    <mergeCell ref="F2453:F2454"/>
    <mergeCell ref="G2453:G2454"/>
    <mergeCell ref="B2455:G2455"/>
    <mergeCell ref="B2456:G2456"/>
    <mergeCell ref="B2457:G2457"/>
    <mergeCell ref="B2458:G2458"/>
    <mergeCell ref="B2459:G2459"/>
    <mergeCell ref="B2460:G2460"/>
    <mergeCell ref="B2461:G2461"/>
    <mergeCell ref="H2461:O2461"/>
    <mergeCell ref="B2462:G2462"/>
    <mergeCell ref="H2462:O2462"/>
    <mergeCell ref="B2463:G2463"/>
    <mergeCell ref="H2463:O2463"/>
    <mergeCell ref="B2464:G2464"/>
    <mergeCell ref="H2464:O2464"/>
    <mergeCell ref="B2465:G2465"/>
    <mergeCell ref="H2465:O2465"/>
    <mergeCell ref="A2433:A2434"/>
    <mergeCell ref="B2433:B2434"/>
    <mergeCell ref="C2433:C2434"/>
    <mergeCell ref="D2433:D2434"/>
    <mergeCell ref="E2433:E2434"/>
    <mergeCell ref="F2433:F2434"/>
    <mergeCell ref="G2433:G2434"/>
    <mergeCell ref="I2433:L2433"/>
    <mergeCell ref="M2433:N2433"/>
    <mergeCell ref="H2434:H2436"/>
    <mergeCell ref="I2434:L2434"/>
    <mergeCell ref="M2434:N2434"/>
    <mergeCell ref="O2434:O2436"/>
    <mergeCell ref="A2435:A2449"/>
    <mergeCell ref="B2435:B2436"/>
    <mergeCell ref="C2435:C2436"/>
    <mergeCell ref="D2435:D2436"/>
    <mergeCell ref="E2435:E2436"/>
    <mergeCell ref="F2435:F2436"/>
    <mergeCell ref="G2435:G2436"/>
    <mergeCell ref="B2437:G2437"/>
    <mergeCell ref="B2438:G2438"/>
    <mergeCell ref="B2439:G2439"/>
    <mergeCell ref="B2440:G2440"/>
    <mergeCell ref="B2443:G2443"/>
    <mergeCell ref="B2444:G2444"/>
    <mergeCell ref="B2445:G2445"/>
    <mergeCell ref="H2445:O2445"/>
    <mergeCell ref="B2446:G2446"/>
    <mergeCell ref="H2446:O2446"/>
    <mergeCell ref="B2447:G2447"/>
    <mergeCell ref="H2447:O2447"/>
    <mergeCell ref="B2448:G2448"/>
    <mergeCell ref="H2448:O2448"/>
    <mergeCell ref="B2449:G2449"/>
    <mergeCell ref="H2449:O2449"/>
    <mergeCell ref="B2441:G2441"/>
    <mergeCell ref="B2442:G2442"/>
    <mergeCell ref="A2417:A2418"/>
    <mergeCell ref="B2417:B2418"/>
    <mergeCell ref="C2417:C2418"/>
    <mergeCell ref="D2417:D2418"/>
    <mergeCell ref="E2417:E2418"/>
    <mergeCell ref="F2417:F2418"/>
    <mergeCell ref="G2417:G2418"/>
    <mergeCell ref="I2417:L2417"/>
    <mergeCell ref="M2417:N2417"/>
    <mergeCell ref="H2418:H2420"/>
    <mergeCell ref="I2418:L2418"/>
    <mergeCell ref="M2418:N2418"/>
    <mergeCell ref="O2418:O2420"/>
    <mergeCell ref="A2419:A2431"/>
    <mergeCell ref="B2419:B2420"/>
    <mergeCell ref="C2419:C2420"/>
    <mergeCell ref="D2419:D2420"/>
    <mergeCell ref="E2419:E2420"/>
    <mergeCell ref="F2419:F2420"/>
    <mergeCell ref="G2419:G2420"/>
    <mergeCell ref="B2421:G2421"/>
    <mergeCell ref="B2422:G2422"/>
    <mergeCell ref="B2423:G2423"/>
    <mergeCell ref="B2424:G2424"/>
    <mergeCell ref="B2425:G2425"/>
    <mergeCell ref="B2426:G2426"/>
    <mergeCell ref="B2427:G2427"/>
    <mergeCell ref="H2427:O2427"/>
    <mergeCell ref="B2428:G2428"/>
    <mergeCell ref="H2428:O2428"/>
    <mergeCell ref="B2429:G2429"/>
    <mergeCell ref="H2429:O2429"/>
    <mergeCell ref="B2430:G2430"/>
    <mergeCell ref="H2430:O2430"/>
    <mergeCell ref="B2431:G2431"/>
    <mergeCell ref="H2431:O2431"/>
    <mergeCell ref="A2395:A2396"/>
    <mergeCell ref="B2395:B2396"/>
    <mergeCell ref="C2395:C2396"/>
    <mergeCell ref="D2395:D2396"/>
    <mergeCell ref="E2395:E2396"/>
    <mergeCell ref="F2395:F2396"/>
    <mergeCell ref="G2395:G2396"/>
    <mergeCell ref="I2395:L2395"/>
    <mergeCell ref="M2395:N2395"/>
    <mergeCell ref="H2396:H2398"/>
    <mergeCell ref="I2396:L2396"/>
    <mergeCell ref="M2396:N2396"/>
    <mergeCell ref="O2396:O2398"/>
    <mergeCell ref="A2397:A2415"/>
    <mergeCell ref="B2397:B2398"/>
    <mergeCell ref="C2397:C2398"/>
    <mergeCell ref="D2397:D2398"/>
    <mergeCell ref="E2397:E2398"/>
    <mergeCell ref="F2397:F2398"/>
    <mergeCell ref="G2397:G2398"/>
    <mergeCell ref="B2399:G2399"/>
    <mergeCell ref="B2400:G2400"/>
    <mergeCell ref="B2401:G2401"/>
    <mergeCell ref="B2402:G2402"/>
    <mergeCell ref="B2403:G2403"/>
    <mergeCell ref="B2404:G2404"/>
    <mergeCell ref="B2405:G2405"/>
    <mergeCell ref="B2406:G2406"/>
    <mergeCell ref="B2407:G2407"/>
    <mergeCell ref="B2408:G2408"/>
    <mergeCell ref="B2409:G2409"/>
    <mergeCell ref="B2410:G2410"/>
    <mergeCell ref="B2411:G2411"/>
    <mergeCell ref="H2411:O2411"/>
    <mergeCell ref="B2412:G2412"/>
    <mergeCell ref="H2412:O2412"/>
    <mergeCell ref="B2413:G2413"/>
    <mergeCell ref="H2413:O2413"/>
    <mergeCell ref="B2414:G2414"/>
    <mergeCell ref="H2414:O2414"/>
    <mergeCell ref="B2415:G2415"/>
    <mergeCell ref="H2415:O2415"/>
    <mergeCell ref="A2377:A2378"/>
    <mergeCell ref="B2377:B2378"/>
    <mergeCell ref="C2377:C2378"/>
    <mergeCell ref="D2377:D2378"/>
    <mergeCell ref="E2377:E2378"/>
    <mergeCell ref="F2377:F2378"/>
    <mergeCell ref="G2377:G2378"/>
    <mergeCell ref="I2377:L2377"/>
    <mergeCell ref="M2377:N2377"/>
    <mergeCell ref="H2378:H2380"/>
    <mergeCell ref="I2378:L2378"/>
    <mergeCell ref="M2378:N2378"/>
    <mergeCell ref="O2378:O2380"/>
    <mergeCell ref="A2379:A2393"/>
    <mergeCell ref="B2379:B2380"/>
    <mergeCell ref="C2379:C2380"/>
    <mergeCell ref="D2379:D2380"/>
    <mergeCell ref="E2379:E2380"/>
    <mergeCell ref="F2379:F2380"/>
    <mergeCell ref="G2379:G2380"/>
    <mergeCell ref="B2381:G2381"/>
    <mergeCell ref="B2382:G2382"/>
    <mergeCell ref="B2383:G2383"/>
    <mergeCell ref="B2384:G2384"/>
    <mergeCell ref="B2385:G2385"/>
    <mergeCell ref="B2386:G2386"/>
    <mergeCell ref="B2387:G2387"/>
    <mergeCell ref="B2388:G2388"/>
    <mergeCell ref="B2389:G2389"/>
    <mergeCell ref="H2389:O2389"/>
    <mergeCell ref="B2390:G2390"/>
    <mergeCell ref="H2390:O2390"/>
    <mergeCell ref="B2391:G2391"/>
    <mergeCell ref="H2391:O2391"/>
    <mergeCell ref="B2392:G2392"/>
    <mergeCell ref="H2392:O2392"/>
    <mergeCell ref="B2393:G2393"/>
    <mergeCell ref="H2393:O2393"/>
    <mergeCell ref="A2359:A2360"/>
    <mergeCell ref="B2359:B2360"/>
    <mergeCell ref="C2359:C2360"/>
    <mergeCell ref="D2359:D2360"/>
    <mergeCell ref="E2359:E2360"/>
    <mergeCell ref="F2359:F2360"/>
    <mergeCell ref="G2359:G2360"/>
    <mergeCell ref="I2359:L2359"/>
    <mergeCell ref="M2359:N2359"/>
    <mergeCell ref="H2360:H2362"/>
    <mergeCell ref="I2360:L2360"/>
    <mergeCell ref="M2360:N2360"/>
    <mergeCell ref="O2360:O2362"/>
    <mergeCell ref="A2361:A2375"/>
    <mergeCell ref="B2361:B2362"/>
    <mergeCell ref="C2361:C2362"/>
    <mergeCell ref="D2361:D2362"/>
    <mergeCell ref="E2361:E2362"/>
    <mergeCell ref="F2361:F2362"/>
    <mergeCell ref="G2361:G2362"/>
    <mergeCell ref="B2363:G2363"/>
    <mergeCell ref="B2364:G2364"/>
    <mergeCell ref="B2365:G2365"/>
    <mergeCell ref="B2366:G2366"/>
    <mergeCell ref="B2367:G2367"/>
    <mergeCell ref="B2368:G2368"/>
    <mergeCell ref="B2369:G2369"/>
    <mergeCell ref="B2370:G2370"/>
    <mergeCell ref="B2371:G2371"/>
    <mergeCell ref="H2371:O2371"/>
    <mergeCell ref="B2372:G2372"/>
    <mergeCell ref="H2372:O2372"/>
    <mergeCell ref="B2373:G2373"/>
    <mergeCell ref="H2373:O2373"/>
    <mergeCell ref="B2374:G2374"/>
    <mergeCell ref="H2374:O2374"/>
    <mergeCell ref="B2375:G2375"/>
    <mergeCell ref="H2375:O2375"/>
    <mergeCell ref="A2341:A2342"/>
    <mergeCell ref="B2341:B2342"/>
    <mergeCell ref="C2341:C2342"/>
    <mergeCell ref="D2341:D2342"/>
    <mergeCell ref="E2341:E2342"/>
    <mergeCell ref="F2341:F2342"/>
    <mergeCell ref="G2341:G2342"/>
    <mergeCell ref="I2341:L2341"/>
    <mergeCell ref="M2341:N2341"/>
    <mergeCell ref="H2342:H2344"/>
    <mergeCell ref="I2342:L2342"/>
    <mergeCell ref="M2342:N2342"/>
    <mergeCell ref="O2342:O2344"/>
    <mergeCell ref="A2343:A2357"/>
    <mergeCell ref="B2343:B2344"/>
    <mergeCell ref="C2343:C2344"/>
    <mergeCell ref="D2343:D2344"/>
    <mergeCell ref="E2343:E2344"/>
    <mergeCell ref="F2343:F2344"/>
    <mergeCell ref="G2343:G2344"/>
    <mergeCell ref="B2345:G2345"/>
    <mergeCell ref="B2346:G2346"/>
    <mergeCell ref="B2347:G2347"/>
    <mergeCell ref="B2348:G2348"/>
    <mergeCell ref="B2349:G2349"/>
    <mergeCell ref="B2350:G2350"/>
    <mergeCell ref="B2351:G2351"/>
    <mergeCell ref="B2352:G2352"/>
    <mergeCell ref="B2353:G2353"/>
    <mergeCell ref="H2353:O2353"/>
    <mergeCell ref="B2354:G2354"/>
    <mergeCell ref="H2354:O2354"/>
    <mergeCell ref="B2355:G2355"/>
    <mergeCell ref="H2355:O2355"/>
    <mergeCell ref="B2356:G2356"/>
    <mergeCell ref="H2356:O2356"/>
    <mergeCell ref="B2357:G2357"/>
    <mergeCell ref="H2357:O2357"/>
    <mergeCell ref="A2323:A2324"/>
    <mergeCell ref="B2323:B2324"/>
    <mergeCell ref="C2323:C2324"/>
    <mergeCell ref="D2323:D2324"/>
    <mergeCell ref="E2323:E2324"/>
    <mergeCell ref="F2323:F2324"/>
    <mergeCell ref="G2323:G2324"/>
    <mergeCell ref="I2323:L2323"/>
    <mergeCell ref="M2323:N2323"/>
    <mergeCell ref="H2324:H2326"/>
    <mergeCell ref="I2324:L2324"/>
    <mergeCell ref="M2324:N2324"/>
    <mergeCell ref="O2324:O2326"/>
    <mergeCell ref="A2325:A2339"/>
    <mergeCell ref="B2325:B2326"/>
    <mergeCell ref="C2325:C2326"/>
    <mergeCell ref="D2325:D2326"/>
    <mergeCell ref="E2325:E2326"/>
    <mergeCell ref="F2325:F2326"/>
    <mergeCell ref="G2325:G2326"/>
    <mergeCell ref="B2327:G2327"/>
    <mergeCell ref="B2328:G2328"/>
    <mergeCell ref="B2329:G2329"/>
    <mergeCell ref="B2330:G2330"/>
    <mergeCell ref="B2331:G2331"/>
    <mergeCell ref="B2332:G2332"/>
    <mergeCell ref="B2333:G2333"/>
    <mergeCell ref="B2334:G2334"/>
    <mergeCell ref="B2335:G2335"/>
    <mergeCell ref="H2335:O2335"/>
    <mergeCell ref="B2336:G2336"/>
    <mergeCell ref="H2336:O2336"/>
    <mergeCell ref="B2337:G2337"/>
    <mergeCell ref="H2337:O2337"/>
    <mergeCell ref="B2338:G2338"/>
    <mergeCell ref="H2338:O2338"/>
    <mergeCell ref="B2339:G2339"/>
    <mergeCell ref="H2339:O2339"/>
    <mergeCell ref="A2303:A2304"/>
    <mergeCell ref="B2303:B2304"/>
    <mergeCell ref="C2303:C2304"/>
    <mergeCell ref="D2303:D2304"/>
    <mergeCell ref="E2303:E2304"/>
    <mergeCell ref="F2303:F2304"/>
    <mergeCell ref="G2303:G2304"/>
    <mergeCell ref="I2303:L2303"/>
    <mergeCell ref="M2303:N2303"/>
    <mergeCell ref="H2304:H2306"/>
    <mergeCell ref="I2304:L2304"/>
    <mergeCell ref="M2304:N2304"/>
    <mergeCell ref="O2304:O2306"/>
    <mergeCell ref="A2305:A2321"/>
    <mergeCell ref="B2305:B2306"/>
    <mergeCell ref="C2305:C2306"/>
    <mergeCell ref="D2305:D2306"/>
    <mergeCell ref="E2305:E2306"/>
    <mergeCell ref="F2305:F2306"/>
    <mergeCell ref="G2305:G2306"/>
    <mergeCell ref="B2307:G2307"/>
    <mergeCell ref="B2308:G2308"/>
    <mergeCell ref="B2309:G2309"/>
    <mergeCell ref="B2310:G2310"/>
    <mergeCell ref="B2311:G2311"/>
    <mergeCell ref="B2312:G2312"/>
    <mergeCell ref="B2315:G2315"/>
    <mergeCell ref="B2316:G2316"/>
    <mergeCell ref="B2317:G2317"/>
    <mergeCell ref="H2317:O2317"/>
    <mergeCell ref="B2318:G2318"/>
    <mergeCell ref="H2318:O2318"/>
    <mergeCell ref="B2319:G2319"/>
    <mergeCell ref="H2319:O2319"/>
    <mergeCell ref="B2320:G2320"/>
    <mergeCell ref="H2320:O2320"/>
    <mergeCell ref="B2321:G2321"/>
    <mergeCell ref="H2321:O2321"/>
    <mergeCell ref="B2314:G2314"/>
    <mergeCell ref="A2281:A2282"/>
    <mergeCell ref="B2281:B2282"/>
    <mergeCell ref="C2281:C2282"/>
    <mergeCell ref="D2281:D2282"/>
    <mergeCell ref="E2281:E2282"/>
    <mergeCell ref="F2281:F2282"/>
    <mergeCell ref="G2281:G2282"/>
    <mergeCell ref="I2281:M2281"/>
    <mergeCell ref="N2281:O2281"/>
    <mergeCell ref="H2282:H2284"/>
    <mergeCell ref="I2282:M2282"/>
    <mergeCell ref="N2282:O2282"/>
    <mergeCell ref="P2282:P2284"/>
    <mergeCell ref="A2283:A2301"/>
    <mergeCell ref="B2283:B2284"/>
    <mergeCell ref="C2283:C2284"/>
    <mergeCell ref="D2283:D2284"/>
    <mergeCell ref="E2283:E2284"/>
    <mergeCell ref="F2283:F2284"/>
    <mergeCell ref="G2283:G2284"/>
    <mergeCell ref="B2285:G2285"/>
    <mergeCell ref="B2286:G2286"/>
    <mergeCell ref="B2287:G2287"/>
    <mergeCell ref="B2288:G2288"/>
    <mergeCell ref="B2289:G2289"/>
    <mergeCell ref="B2290:G2290"/>
    <mergeCell ref="B2291:G2291"/>
    <mergeCell ref="B2292:G2292"/>
    <mergeCell ref="B2295:G2295"/>
    <mergeCell ref="B2296:G2296"/>
    <mergeCell ref="B2297:G2297"/>
    <mergeCell ref="H2297:P2297"/>
    <mergeCell ref="B2298:G2298"/>
    <mergeCell ref="H2298:P2298"/>
    <mergeCell ref="B2299:G2299"/>
    <mergeCell ref="H2299:P2299"/>
    <mergeCell ref="B2300:G2300"/>
    <mergeCell ref="H2300:P2300"/>
    <mergeCell ref="B2301:G2301"/>
    <mergeCell ref="H2301:P2301"/>
    <mergeCell ref="A2259:A2260"/>
    <mergeCell ref="B2259:B2260"/>
    <mergeCell ref="C2259:C2260"/>
    <mergeCell ref="D2259:D2260"/>
    <mergeCell ref="E2259:E2260"/>
    <mergeCell ref="F2259:F2260"/>
    <mergeCell ref="G2259:G2260"/>
    <mergeCell ref="H2259:I2259"/>
    <mergeCell ref="J2259:P2259"/>
    <mergeCell ref="Q2259:R2259"/>
    <mergeCell ref="H2260:I2260"/>
    <mergeCell ref="J2260:P2260"/>
    <mergeCell ref="Q2260:R2260"/>
    <mergeCell ref="S2260:S2262"/>
    <mergeCell ref="A2261:A2279"/>
    <mergeCell ref="B2261:B2262"/>
    <mergeCell ref="C2261:C2262"/>
    <mergeCell ref="D2261:D2262"/>
    <mergeCell ref="E2261:E2262"/>
    <mergeCell ref="F2261:F2262"/>
    <mergeCell ref="G2261:G2262"/>
    <mergeCell ref="B2263:G2263"/>
    <mergeCell ref="B2264:G2264"/>
    <mergeCell ref="B2265:G2265"/>
    <mergeCell ref="B2266:G2266"/>
    <mergeCell ref="B2267:G2267"/>
    <mergeCell ref="B2268:G2268"/>
    <mergeCell ref="B2269:G2269"/>
    <mergeCell ref="B2270:G2270"/>
    <mergeCell ref="B2271:G2271"/>
    <mergeCell ref="B2272:G2272"/>
    <mergeCell ref="B2273:G2273"/>
    <mergeCell ref="B2274:G2274"/>
    <mergeCell ref="B2275:G2275"/>
    <mergeCell ref="H2275:S2275"/>
    <mergeCell ref="B2276:G2276"/>
    <mergeCell ref="H2276:S2276"/>
    <mergeCell ref="B2277:G2277"/>
    <mergeCell ref="H2277:S2277"/>
    <mergeCell ref="B2278:G2278"/>
    <mergeCell ref="H2278:S2278"/>
    <mergeCell ref="B2279:G2279"/>
    <mergeCell ref="H2279:S2279"/>
    <mergeCell ref="P2224:P2226"/>
    <mergeCell ref="A2225:A2241"/>
    <mergeCell ref="B2225:B2226"/>
    <mergeCell ref="C2225:C2226"/>
    <mergeCell ref="D2225:D2226"/>
    <mergeCell ref="E2225:E2226"/>
    <mergeCell ref="F2225:F2226"/>
    <mergeCell ref="G2225:G2226"/>
    <mergeCell ref="B2227:G2227"/>
    <mergeCell ref="B2228:G2228"/>
    <mergeCell ref="B2229:G2229"/>
    <mergeCell ref="B2230:G2230"/>
    <mergeCell ref="B2231:G2231"/>
    <mergeCell ref="B2232:G2232"/>
    <mergeCell ref="B2233:G2233"/>
    <mergeCell ref="B2234:G2234"/>
    <mergeCell ref="B2235:G2235"/>
    <mergeCell ref="B2236:G2236"/>
    <mergeCell ref="B2237:G2237"/>
    <mergeCell ref="H2237:P2237"/>
    <mergeCell ref="B2238:G2238"/>
    <mergeCell ref="H2238:P2238"/>
    <mergeCell ref="B2239:G2239"/>
    <mergeCell ref="H2239:P2239"/>
    <mergeCell ref="B2240:G2240"/>
    <mergeCell ref="H2240:P2240"/>
    <mergeCell ref="B2241:G2241"/>
    <mergeCell ref="H2241:P2241"/>
    <mergeCell ref="A2243:A2244"/>
    <mergeCell ref="B2243:B2244"/>
    <mergeCell ref="C2243:C2244"/>
    <mergeCell ref="D2243:D2244"/>
    <mergeCell ref="E2243:E2244"/>
    <mergeCell ref="F2243:F2244"/>
    <mergeCell ref="G2243:G2244"/>
    <mergeCell ref="I2243:M2243"/>
    <mergeCell ref="N2243:O2243"/>
    <mergeCell ref="H2244:H2246"/>
    <mergeCell ref="I2244:M2244"/>
    <mergeCell ref="N2244:O2244"/>
    <mergeCell ref="P2244:P2246"/>
    <mergeCell ref="A2245:A2257"/>
    <mergeCell ref="B2245:B2246"/>
    <mergeCell ref="C2245:C2246"/>
    <mergeCell ref="D2245:D2246"/>
    <mergeCell ref="E2245:E2246"/>
    <mergeCell ref="F2245:F2246"/>
    <mergeCell ref="G2245:G2246"/>
    <mergeCell ref="B2247:G2247"/>
    <mergeCell ref="B2248:G2248"/>
    <mergeCell ref="B2249:G2249"/>
    <mergeCell ref="B2250:G2250"/>
    <mergeCell ref="B2251:G2251"/>
    <mergeCell ref="B2252:G2252"/>
    <mergeCell ref="B2253:G2253"/>
    <mergeCell ref="H2253:P2253"/>
    <mergeCell ref="B2254:G2254"/>
    <mergeCell ref="H2254:P2254"/>
    <mergeCell ref="B2255:G2255"/>
    <mergeCell ref="H2255:P2255"/>
    <mergeCell ref="B2256:G2256"/>
    <mergeCell ref="H2256:P2256"/>
    <mergeCell ref="B2257:G2257"/>
    <mergeCell ref="H2257:P2257"/>
    <mergeCell ref="M2207:N2207"/>
    <mergeCell ref="H2208:H2210"/>
    <mergeCell ref="I2208:L2208"/>
    <mergeCell ref="M2208:N2208"/>
    <mergeCell ref="O2208:O2210"/>
    <mergeCell ref="A2209:A2221"/>
    <mergeCell ref="B2209:B2210"/>
    <mergeCell ref="C2209:C2210"/>
    <mergeCell ref="D2209:D2210"/>
    <mergeCell ref="E2209:E2210"/>
    <mergeCell ref="F2209:F2210"/>
    <mergeCell ref="G2209:G2210"/>
    <mergeCell ref="B2211:G2211"/>
    <mergeCell ref="B2212:G2212"/>
    <mergeCell ref="B2213:G2213"/>
    <mergeCell ref="B2214:G2214"/>
    <mergeCell ref="B2215:G2215"/>
    <mergeCell ref="B2216:G2216"/>
    <mergeCell ref="B2217:G2217"/>
    <mergeCell ref="H2217:O2217"/>
    <mergeCell ref="B2218:G2218"/>
    <mergeCell ref="H2218:O2218"/>
    <mergeCell ref="B2219:G2219"/>
    <mergeCell ref="H2219:O2219"/>
    <mergeCell ref="B2220:G2220"/>
    <mergeCell ref="H2220:O2220"/>
    <mergeCell ref="B2221:G2221"/>
    <mergeCell ref="H2221:O2221"/>
    <mergeCell ref="A2223:A2224"/>
    <mergeCell ref="B2223:B2224"/>
    <mergeCell ref="C2223:C2224"/>
    <mergeCell ref="D2223:D2224"/>
    <mergeCell ref="E2223:E2224"/>
    <mergeCell ref="F2223:F2224"/>
    <mergeCell ref="G2223:G2224"/>
    <mergeCell ref="I2223:M2223"/>
    <mergeCell ref="N2223:O2223"/>
    <mergeCell ref="H2224:H2226"/>
    <mergeCell ref="I2224:M2224"/>
    <mergeCell ref="N2224:O2224"/>
    <mergeCell ref="A2185:F2186"/>
    <mergeCell ref="H2185:J2186"/>
    <mergeCell ref="A2187:B2187"/>
    <mergeCell ref="C2187:C2191"/>
    <mergeCell ref="H2187:H2191"/>
    <mergeCell ref="A2188:B2188"/>
    <mergeCell ref="A2189:B2189"/>
    <mergeCell ref="A2190:B2190"/>
    <mergeCell ref="A2191:B2191"/>
    <mergeCell ref="A2192:B2192"/>
    <mergeCell ref="C2192:C2199"/>
    <mergeCell ref="H2192:H2199"/>
    <mergeCell ref="A2193:B2193"/>
    <mergeCell ref="A2194:B2194"/>
    <mergeCell ref="A2195:B2195"/>
    <mergeCell ref="A2196:B2196"/>
    <mergeCell ref="A2197:B2197"/>
    <mergeCell ref="A2198:B2198"/>
    <mergeCell ref="A2199:B2199"/>
    <mergeCell ref="A2200:B2200"/>
    <mergeCell ref="C2200:C2204"/>
    <mergeCell ref="H2200:H2204"/>
    <mergeCell ref="A2201:B2201"/>
    <mergeCell ref="A2202:B2202"/>
    <mergeCell ref="A2203:B2203"/>
    <mergeCell ref="A2204:B2204"/>
    <mergeCell ref="A2205:B2205"/>
    <mergeCell ref="C2205:E2205"/>
    <mergeCell ref="I2205:J2205"/>
    <mergeCell ref="A2207:A2208"/>
    <mergeCell ref="B2207:B2208"/>
    <mergeCell ref="C2207:C2208"/>
    <mergeCell ref="D2207:D2208"/>
    <mergeCell ref="E2207:E2208"/>
    <mergeCell ref="F2207:F2208"/>
    <mergeCell ref="G2207:G2208"/>
    <mergeCell ref="I2207:L2207"/>
    <mergeCell ref="A2149:A2150"/>
    <mergeCell ref="B2149:B2150"/>
    <mergeCell ref="C2149:C2150"/>
    <mergeCell ref="D2149:D2150"/>
    <mergeCell ref="E2149:E2150"/>
    <mergeCell ref="F2149:F2150"/>
    <mergeCell ref="G2149:G2150"/>
    <mergeCell ref="I2149:V2149"/>
    <mergeCell ref="W2149:X2149"/>
    <mergeCell ref="H2150:H2153"/>
    <mergeCell ref="J2150:O2150"/>
    <mergeCell ref="P2150:S2150"/>
    <mergeCell ref="W2150:X2150"/>
    <mergeCell ref="Y2150:Y2153"/>
    <mergeCell ref="A2151:A2182"/>
    <mergeCell ref="B2151:B2152"/>
    <mergeCell ref="C2151:C2152"/>
    <mergeCell ref="D2151:D2152"/>
    <mergeCell ref="E2151:E2152"/>
    <mergeCell ref="F2151:F2152"/>
    <mergeCell ref="G2151:G2152"/>
    <mergeCell ref="I2151:I2153"/>
    <mergeCell ref="J2151:O2151"/>
    <mergeCell ref="P2151:S2151"/>
    <mergeCell ref="T2151:T2153"/>
    <mergeCell ref="U2151:U2153"/>
    <mergeCell ref="V2151:V2153"/>
    <mergeCell ref="W2152:W2153"/>
    <mergeCell ref="X2152:X2153"/>
    <mergeCell ref="B2154:G2154"/>
    <mergeCell ref="B2155:G2155"/>
    <mergeCell ref="B2156:G2156"/>
    <mergeCell ref="B2157:G2157"/>
    <mergeCell ref="B2158:G2158"/>
    <mergeCell ref="B2159:G2159"/>
    <mergeCell ref="B2160:G2160"/>
    <mergeCell ref="B2161:G2161"/>
    <mergeCell ref="B2162:G2162"/>
    <mergeCell ref="B2163:G2163"/>
    <mergeCell ref="B2164:G2164"/>
    <mergeCell ref="B2165:G2165"/>
    <mergeCell ref="B2166:G2166"/>
    <mergeCell ref="B2167:G2167"/>
    <mergeCell ref="B2168:G2168"/>
    <mergeCell ref="B2169:G2169"/>
    <mergeCell ref="B2170:G2170"/>
    <mergeCell ref="B2171:G2171"/>
    <mergeCell ref="B2172:G2172"/>
    <mergeCell ref="B2173:G2173"/>
    <mergeCell ref="B2176:G2176"/>
    <mergeCell ref="B2177:G2177"/>
    <mergeCell ref="B2178:G2178"/>
    <mergeCell ref="H2178:Y2178"/>
    <mergeCell ref="B2179:G2179"/>
    <mergeCell ref="H2179:Y2179"/>
    <mergeCell ref="B2180:G2180"/>
    <mergeCell ref="H2180:Y2180"/>
    <mergeCell ref="B2181:G2181"/>
    <mergeCell ref="H2181:Y2181"/>
    <mergeCell ref="B2182:G2182"/>
    <mergeCell ref="H2182:Y2182"/>
    <mergeCell ref="A2121:A2122"/>
    <mergeCell ref="B2121:B2122"/>
    <mergeCell ref="C2121:C2122"/>
    <mergeCell ref="D2121:D2122"/>
    <mergeCell ref="E2121:E2122"/>
    <mergeCell ref="F2121:F2122"/>
    <mergeCell ref="G2121:G2122"/>
    <mergeCell ref="I2121:L2121"/>
    <mergeCell ref="M2121:N2121"/>
    <mergeCell ref="H2122:H2124"/>
    <mergeCell ref="I2122:L2122"/>
    <mergeCell ref="M2122:N2122"/>
    <mergeCell ref="O2122:O2124"/>
    <mergeCell ref="A2123:A2147"/>
    <mergeCell ref="B2123:B2124"/>
    <mergeCell ref="C2123:C2124"/>
    <mergeCell ref="D2123:D2124"/>
    <mergeCell ref="E2123:E2124"/>
    <mergeCell ref="F2123:F2124"/>
    <mergeCell ref="G2123:G2124"/>
    <mergeCell ref="B2125:G2125"/>
    <mergeCell ref="B2126:G2126"/>
    <mergeCell ref="B2127:G2127"/>
    <mergeCell ref="B2128:G2128"/>
    <mergeCell ref="B2129:G2129"/>
    <mergeCell ref="B2130:G2130"/>
    <mergeCell ref="B2131:G2131"/>
    <mergeCell ref="B2132:G2132"/>
    <mergeCell ref="B2133:G2133"/>
    <mergeCell ref="B2134:G2134"/>
    <mergeCell ref="B2135:G2135"/>
    <mergeCell ref="B2136:G2136"/>
    <mergeCell ref="B2137:G2137"/>
    <mergeCell ref="B2138:G2138"/>
    <mergeCell ref="B2139:G2139"/>
    <mergeCell ref="B2140:G2140"/>
    <mergeCell ref="B2141:G2141"/>
    <mergeCell ref="B2142:G2142"/>
    <mergeCell ref="B2143:G2143"/>
    <mergeCell ref="H2143:O2143"/>
    <mergeCell ref="B2144:G2144"/>
    <mergeCell ref="H2144:O2144"/>
    <mergeCell ref="B2145:G2145"/>
    <mergeCell ref="H2145:O2145"/>
    <mergeCell ref="B2146:G2146"/>
    <mergeCell ref="H2146:O2146"/>
    <mergeCell ref="B2147:G2147"/>
    <mergeCell ref="H2147:O2147"/>
    <mergeCell ref="A2101:A2102"/>
    <mergeCell ref="B2101:B2102"/>
    <mergeCell ref="C2101:C2102"/>
    <mergeCell ref="D2101:D2102"/>
    <mergeCell ref="E2101:E2102"/>
    <mergeCell ref="F2101:F2102"/>
    <mergeCell ref="G2101:G2102"/>
    <mergeCell ref="I2101:N2101"/>
    <mergeCell ref="O2101:P2101"/>
    <mergeCell ref="H2102:H2104"/>
    <mergeCell ref="I2102:N2102"/>
    <mergeCell ref="O2102:P2102"/>
    <mergeCell ref="Q2102:Q2104"/>
    <mergeCell ref="A2103:A2119"/>
    <mergeCell ref="B2103:B2104"/>
    <mergeCell ref="C2103:C2104"/>
    <mergeCell ref="D2103:D2104"/>
    <mergeCell ref="E2103:E2104"/>
    <mergeCell ref="F2103:F2104"/>
    <mergeCell ref="G2103:G2104"/>
    <mergeCell ref="B2105:G2105"/>
    <mergeCell ref="B2106:G2106"/>
    <mergeCell ref="B2107:G2107"/>
    <mergeCell ref="B2108:G2108"/>
    <mergeCell ref="B2109:G2109"/>
    <mergeCell ref="B2110:G2110"/>
    <mergeCell ref="B2111:G2111"/>
    <mergeCell ref="B2112:G2112"/>
    <mergeCell ref="B2113:G2113"/>
    <mergeCell ref="B2114:G2114"/>
    <mergeCell ref="B2115:G2115"/>
    <mergeCell ref="H2115:Q2115"/>
    <mergeCell ref="B2116:G2116"/>
    <mergeCell ref="H2116:Q2116"/>
    <mergeCell ref="B2117:G2117"/>
    <mergeCell ref="H2117:Q2117"/>
    <mergeCell ref="B2118:G2118"/>
    <mergeCell ref="H2118:Q2118"/>
    <mergeCell ref="B2119:G2119"/>
    <mergeCell ref="H2119:Q2119"/>
    <mergeCell ref="A2085:A2086"/>
    <mergeCell ref="B2085:B2086"/>
    <mergeCell ref="C2085:C2086"/>
    <mergeCell ref="D2085:D2086"/>
    <mergeCell ref="E2085:E2086"/>
    <mergeCell ref="F2085:F2086"/>
    <mergeCell ref="G2085:G2086"/>
    <mergeCell ref="I2085:L2085"/>
    <mergeCell ref="M2085:N2085"/>
    <mergeCell ref="H2086:H2088"/>
    <mergeCell ref="I2086:L2086"/>
    <mergeCell ref="M2086:N2086"/>
    <mergeCell ref="O2086:O2088"/>
    <mergeCell ref="A2087:A2099"/>
    <mergeCell ref="B2087:B2088"/>
    <mergeCell ref="C2087:C2088"/>
    <mergeCell ref="D2087:D2088"/>
    <mergeCell ref="E2087:E2088"/>
    <mergeCell ref="F2087:F2088"/>
    <mergeCell ref="G2087:G2088"/>
    <mergeCell ref="B2089:G2089"/>
    <mergeCell ref="B2090:G2090"/>
    <mergeCell ref="B2091:G2091"/>
    <mergeCell ref="B2092:G2092"/>
    <mergeCell ref="B2093:G2093"/>
    <mergeCell ref="B2094:G2094"/>
    <mergeCell ref="B2095:G2095"/>
    <mergeCell ref="H2095:O2095"/>
    <mergeCell ref="B2096:G2096"/>
    <mergeCell ref="H2096:O2096"/>
    <mergeCell ref="B2097:G2097"/>
    <mergeCell ref="H2097:O2097"/>
    <mergeCell ref="B2098:G2098"/>
    <mergeCell ref="H2098:O2098"/>
    <mergeCell ref="B2099:G2099"/>
    <mergeCell ref="H2099:O2099"/>
    <mergeCell ref="A2065:A2066"/>
    <mergeCell ref="B2065:B2066"/>
    <mergeCell ref="C2065:C2066"/>
    <mergeCell ref="D2065:D2066"/>
    <mergeCell ref="E2065:E2066"/>
    <mergeCell ref="F2065:F2066"/>
    <mergeCell ref="G2065:G2066"/>
    <mergeCell ref="I2065:L2065"/>
    <mergeCell ref="M2065:N2065"/>
    <mergeCell ref="H2066:H2068"/>
    <mergeCell ref="I2066:L2066"/>
    <mergeCell ref="M2066:N2066"/>
    <mergeCell ref="O2066:O2068"/>
    <mergeCell ref="A2067:A2083"/>
    <mergeCell ref="B2067:B2068"/>
    <mergeCell ref="C2067:C2068"/>
    <mergeCell ref="D2067:D2068"/>
    <mergeCell ref="E2067:E2068"/>
    <mergeCell ref="F2067:F2068"/>
    <mergeCell ref="G2067:G2068"/>
    <mergeCell ref="B2069:G2069"/>
    <mergeCell ref="B2070:G2070"/>
    <mergeCell ref="B2071:G2071"/>
    <mergeCell ref="B2072:G2072"/>
    <mergeCell ref="B2073:G2073"/>
    <mergeCell ref="B2074:G2074"/>
    <mergeCell ref="B2077:G2077"/>
    <mergeCell ref="B2078:G2078"/>
    <mergeCell ref="B2079:G2079"/>
    <mergeCell ref="H2079:O2079"/>
    <mergeCell ref="B2080:G2080"/>
    <mergeCell ref="H2080:O2080"/>
    <mergeCell ref="B2081:G2081"/>
    <mergeCell ref="H2081:O2081"/>
    <mergeCell ref="B2082:G2082"/>
    <mergeCell ref="H2082:O2082"/>
    <mergeCell ref="B2083:G2083"/>
    <mergeCell ref="H2083:O2083"/>
    <mergeCell ref="A2047:A2048"/>
    <mergeCell ref="B2047:B2048"/>
    <mergeCell ref="C2047:C2048"/>
    <mergeCell ref="D2047:D2048"/>
    <mergeCell ref="E2047:E2048"/>
    <mergeCell ref="F2047:F2048"/>
    <mergeCell ref="G2047:G2048"/>
    <mergeCell ref="I2047:M2047"/>
    <mergeCell ref="N2047:O2047"/>
    <mergeCell ref="H2048:H2050"/>
    <mergeCell ref="I2048:M2048"/>
    <mergeCell ref="N2048:O2048"/>
    <mergeCell ref="P2048:P2050"/>
    <mergeCell ref="A2049:A2063"/>
    <mergeCell ref="B2049:B2050"/>
    <mergeCell ref="C2049:C2050"/>
    <mergeCell ref="D2049:D2050"/>
    <mergeCell ref="E2049:E2050"/>
    <mergeCell ref="F2049:F2050"/>
    <mergeCell ref="G2049:G2050"/>
    <mergeCell ref="B2051:G2051"/>
    <mergeCell ref="B2052:G2052"/>
    <mergeCell ref="B2053:G2053"/>
    <mergeCell ref="B2054:G2054"/>
    <mergeCell ref="B2055:G2055"/>
    <mergeCell ref="B2056:G2056"/>
    <mergeCell ref="B2057:G2057"/>
    <mergeCell ref="B2058:G2058"/>
    <mergeCell ref="B2059:G2059"/>
    <mergeCell ref="H2059:P2059"/>
    <mergeCell ref="B2060:G2060"/>
    <mergeCell ref="H2060:P2060"/>
    <mergeCell ref="B2061:G2061"/>
    <mergeCell ref="H2061:P2061"/>
    <mergeCell ref="B2062:G2062"/>
    <mergeCell ref="H2062:P2062"/>
    <mergeCell ref="B2063:G2063"/>
    <mergeCell ref="H2063:P2063"/>
    <mergeCell ref="A2029:A2030"/>
    <mergeCell ref="B2029:B2030"/>
    <mergeCell ref="C2029:C2030"/>
    <mergeCell ref="D2029:D2030"/>
    <mergeCell ref="E2029:E2030"/>
    <mergeCell ref="F2029:F2030"/>
    <mergeCell ref="G2029:G2030"/>
    <mergeCell ref="I2029:M2029"/>
    <mergeCell ref="N2029:O2029"/>
    <mergeCell ref="H2030:H2032"/>
    <mergeCell ref="I2030:M2030"/>
    <mergeCell ref="N2030:O2030"/>
    <mergeCell ref="P2030:P2032"/>
    <mergeCell ref="A2031:A2045"/>
    <mergeCell ref="B2031:B2032"/>
    <mergeCell ref="C2031:C2032"/>
    <mergeCell ref="D2031:D2032"/>
    <mergeCell ref="E2031:E2032"/>
    <mergeCell ref="F2031:F2032"/>
    <mergeCell ref="G2031:G2032"/>
    <mergeCell ref="B2033:G2033"/>
    <mergeCell ref="B2034:G2034"/>
    <mergeCell ref="B2035:G2035"/>
    <mergeCell ref="B2036:G2036"/>
    <mergeCell ref="B2037:G2037"/>
    <mergeCell ref="B2038:G2038"/>
    <mergeCell ref="B2039:G2039"/>
    <mergeCell ref="B2040:G2040"/>
    <mergeCell ref="B2041:G2041"/>
    <mergeCell ref="H2041:P2041"/>
    <mergeCell ref="B2042:G2042"/>
    <mergeCell ref="H2042:P2042"/>
    <mergeCell ref="B2043:G2043"/>
    <mergeCell ref="H2043:P2043"/>
    <mergeCell ref="B2044:G2044"/>
    <mergeCell ref="H2044:P2044"/>
    <mergeCell ref="B2045:G2045"/>
    <mergeCell ref="H2045:P2045"/>
    <mergeCell ref="A2007:A2008"/>
    <mergeCell ref="B2007:B2008"/>
    <mergeCell ref="C2007:C2008"/>
    <mergeCell ref="D2007:D2008"/>
    <mergeCell ref="E2007:E2008"/>
    <mergeCell ref="F2007:F2008"/>
    <mergeCell ref="G2007:G2008"/>
    <mergeCell ref="I2007:L2007"/>
    <mergeCell ref="M2007:N2007"/>
    <mergeCell ref="H2008:H2010"/>
    <mergeCell ref="I2008:L2008"/>
    <mergeCell ref="M2008:N2008"/>
    <mergeCell ref="O2008:O2010"/>
    <mergeCell ref="A2009:A2027"/>
    <mergeCell ref="B2009:B2010"/>
    <mergeCell ref="C2009:C2010"/>
    <mergeCell ref="D2009:D2010"/>
    <mergeCell ref="E2009:E2010"/>
    <mergeCell ref="F2009:F2010"/>
    <mergeCell ref="G2009:G2010"/>
    <mergeCell ref="B2011:G2011"/>
    <mergeCell ref="B2012:G2012"/>
    <mergeCell ref="B2013:G2013"/>
    <mergeCell ref="B2014:G2014"/>
    <mergeCell ref="B2015:G2015"/>
    <mergeCell ref="B2016:G2016"/>
    <mergeCell ref="B2017:G2017"/>
    <mergeCell ref="B2018:G2018"/>
    <mergeCell ref="B2019:G2019"/>
    <mergeCell ref="B2020:G2020"/>
    <mergeCell ref="B2021:G2021"/>
    <mergeCell ref="B2022:G2022"/>
    <mergeCell ref="B2023:G2023"/>
    <mergeCell ref="H2023:O2023"/>
    <mergeCell ref="B2024:G2024"/>
    <mergeCell ref="H2024:O2024"/>
    <mergeCell ref="B2025:G2025"/>
    <mergeCell ref="H2025:O2025"/>
    <mergeCell ref="B2026:G2026"/>
    <mergeCell ref="H2026:O2026"/>
    <mergeCell ref="B2027:G2027"/>
    <mergeCell ref="H2027:O2027"/>
    <mergeCell ref="A1985:A1986"/>
    <mergeCell ref="B1985:B1986"/>
    <mergeCell ref="C1985:C1986"/>
    <mergeCell ref="D1985:D1986"/>
    <mergeCell ref="E1985:E1986"/>
    <mergeCell ref="F1985:F1986"/>
    <mergeCell ref="G1985:G1986"/>
    <mergeCell ref="I1985:L1985"/>
    <mergeCell ref="M1985:N1985"/>
    <mergeCell ref="H1986:H1988"/>
    <mergeCell ref="I1986:L1986"/>
    <mergeCell ref="M1986:N1986"/>
    <mergeCell ref="O1986:O1988"/>
    <mergeCell ref="A1987:A2005"/>
    <mergeCell ref="B1987:B1988"/>
    <mergeCell ref="C1987:C1988"/>
    <mergeCell ref="D1987:D1988"/>
    <mergeCell ref="E1987:E1988"/>
    <mergeCell ref="F1987:F1988"/>
    <mergeCell ref="G1987:G1988"/>
    <mergeCell ref="B1989:G1989"/>
    <mergeCell ref="B1990:G1990"/>
    <mergeCell ref="B1991:G1991"/>
    <mergeCell ref="B1992:G1992"/>
    <mergeCell ref="B1993:G1993"/>
    <mergeCell ref="B1994:G1994"/>
    <mergeCell ref="B1995:G1995"/>
    <mergeCell ref="B1996:G1996"/>
    <mergeCell ref="B1997:G1997"/>
    <mergeCell ref="B1998:G1998"/>
    <mergeCell ref="B1999:G1999"/>
    <mergeCell ref="B2000:G2000"/>
    <mergeCell ref="B2001:G2001"/>
    <mergeCell ref="H2001:O2001"/>
    <mergeCell ref="B2002:G2002"/>
    <mergeCell ref="H2002:O2002"/>
    <mergeCell ref="B2003:G2003"/>
    <mergeCell ref="H2003:O2003"/>
    <mergeCell ref="B2004:G2004"/>
    <mergeCell ref="H2004:O2004"/>
    <mergeCell ref="B2005:G2005"/>
    <mergeCell ref="H2005:O2005"/>
    <mergeCell ref="A1963:A1964"/>
    <mergeCell ref="B1963:B1964"/>
    <mergeCell ref="C1963:C1964"/>
    <mergeCell ref="D1963:D1964"/>
    <mergeCell ref="E1963:E1964"/>
    <mergeCell ref="F1963:F1964"/>
    <mergeCell ref="G1963:G1964"/>
    <mergeCell ref="I1963:L1963"/>
    <mergeCell ref="M1963:N1963"/>
    <mergeCell ref="H1964:H1966"/>
    <mergeCell ref="I1964:L1964"/>
    <mergeCell ref="M1964:N1964"/>
    <mergeCell ref="O1964:O1966"/>
    <mergeCell ref="A1965:A1983"/>
    <mergeCell ref="B1965:B1966"/>
    <mergeCell ref="C1965:C1966"/>
    <mergeCell ref="D1965:D1966"/>
    <mergeCell ref="E1965:E1966"/>
    <mergeCell ref="F1965:F1966"/>
    <mergeCell ref="G1965:G1966"/>
    <mergeCell ref="B1967:G1967"/>
    <mergeCell ref="B1968:G1968"/>
    <mergeCell ref="B1969:G1969"/>
    <mergeCell ref="B1970:G1970"/>
    <mergeCell ref="B1971:G1971"/>
    <mergeCell ref="B1972:G1972"/>
    <mergeCell ref="B1973:G1973"/>
    <mergeCell ref="B1974:G1974"/>
    <mergeCell ref="B1975:G1975"/>
    <mergeCell ref="B1976:G1976"/>
    <mergeCell ref="B1977:G1977"/>
    <mergeCell ref="B1978:G1978"/>
    <mergeCell ref="B1979:G1979"/>
    <mergeCell ref="H1979:O1979"/>
    <mergeCell ref="B1980:G1980"/>
    <mergeCell ref="H1980:O1980"/>
    <mergeCell ref="B1981:G1981"/>
    <mergeCell ref="H1981:O1981"/>
    <mergeCell ref="B1982:G1982"/>
    <mergeCell ref="H1982:O1982"/>
    <mergeCell ref="B1983:G1983"/>
    <mergeCell ref="H1983:O1983"/>
    <mergeCell ref="A1943:A1944"/>
    <mergeCell ref="B1943:B1944"/>
    <mergeCell ref="C1943:C1944"/>
    <mergeCell ref="D1943:D1944"/>
    <mergeCell ref="E1943:E1944"/>
    <mergeCell ref="F1943:F1944"/>
    <mergeCell ref="G1943:G1944"/>
    <mergeCell ref="I1943:M1943"/>
    <mergeCell ref="N1943:O1943"/>
    <mergeCell ref="H1944:H1946"/>
    <mergeCell ref="I1944:M1944"/>
    <mergeCell ref="N1944:O1944"/>
    <mergeCell ref="P1944:P1946"/>
    <mergeCell ref="A1945:A1961"/>
    <mergeCell ref="B1945:B1946"/>
    <mergeCell ref="C1945:C1946"/>
    <mergeCell ref="D1945:D1946"/>
    <mergeCell ref="E1945:E1946"/>
    <mergeCell ref="F1945:F1946"/>
    <mergeCell ref="G1945:G1946"/>
    <mergeCell ref="B1947:G1947"/>
    <mergeCell ref="B1948:G1948"/>
    <mergeCell ref="B1949:G1949"/>
    <mergeCell ref="B1950:G1950"/>
    <mergeCell ref="B1951:G1951"/>
    <mergeCell ref="B1952:G1952"/>
    <mergeCell ref="B1955:G1955"/>
    <mergeCell ref="B1956:G1956"/>
    <mergeCell ref="B1957:G1957"/>
    <mergeCell ref="H1957:P1957"/>
    <mergeCell ref="B1958:G1958"/>
    <mergeCell ref="H1958:P1958"/>
    <mergeCell ref="B1959:G1959"/>
    <mergeCell ref="H1959:P1959"/>
    <mergeCell ref="B1960:G1960"/>
    <mergeCell ref="H1960:P1960"/>
    <mergeCell ref="B1961:G1961"/>
    <mergeCell ref="H1961:P1961"/>
    <mergeCell ref="A1921:A1922"/>
    <mergeCell ref="B1921:B1922"/>
    <mergeCell ref="C1921:C1922"/>
    <mergeCell ref="D1921:D1922"/>
    <mergeCell ref="E1921:E1922"/>
    <mergeCell ref="F1921:F1922"/>
    <mergeCell ref="G1921:G1922"/>
    <mergeCell ref="I1921:M1921"/>
    <mergeCell ref="N1921:O1921"/>
    <mergeCell ref="H1922:H1924"/>
    <mergeCell ref="I1922:M1922"/>
    <mergeCell ref="N1922:O1922"/>
    <mergeCell ref="P1922:P1924"/>
    <mergeCell ref="A1923:A1941"/>
    <mergeCell ref="B1923:B1924"/>
    <mergeCell ref="C1923:C1924"/>
    <mergeCell ref="D1923:D1924"/>
    <mergeCell ref="E1923:E1924"/>
    <mergeCell ref="F1923:F1924"/>
    <mergeCell ref="G1923:G1924"/>
    <mergeCell ref="B1925:G1925"/>
    <mergeCell ref="B1926:G1926"/>
    <mergeCell ref="B1927:G1927"/>
    <mergeCell ref="B1928:G1928"/>
    <mergeCell ref="B1929:G1929"/>
    <mergeCell ref="B1930:G1930"/>
    <mergeCell ref="B1931:G1931"/>
    <mergeCell ref="B1932:G1932"/>
    <mergeCell ref="B1933:G1933"/>
    <mergeCell ref="B1934:G1934"/>
    <mergeCell ref="B1935:G1935"/>
    <mergeCell ref="B1936:G1936"/>
    <mergeCell ref="B1937:G1937"/>
    <mergeCell ref="H1937:P1937"/>
    <mergeCell ref="B1938:G1938"/>
    <mergeCell ref="H1938:P1938"/>
    <mergeCell ref="B1939:G1939"/>
    <mergeCell ref="H1939:P1939"/>
    <mergeCell ref="B1940:G1940"/>
    <mergeCell ref="H1940:P1940"/>
    <mergeCell ref="B1941:G1941"/>
    <mergeCell ref="H1941:P1941"/>
    <mergeCell ref="A1907:A1908"/>
    <mergeCell ref="B1907:B1908"/>
    <mergeCell ref="C1907:C1908"/>
    <mergeCell ref="D1907:D1908"/>
    <mergeCell ref="E1907:E1908"/>
    <mergeCell ref="F1907:F1908"/>
    <mergeCell ref="G1907:G1908"/>
    <mergeCell ref="I1907:L1907"/>
    <mergeCell ref="M1907:N1907"/>
    <mergeCell ref="H1908:H1910"/>
    <mergeCell ref="I1908:L1908"/>
    <mergeCell ref="M1908:N1908"/>
    <mergeCell ref="O1908:O1910"/>
    <mergeCell ref="A1909:A1919"/>
    <mergeCell ref="B1909:B1910"/>
    <mergeCell ref="C1909:C1910"/>
    <mergeCell ref="D1909:D1910"/>
    <mergeCell ref="E1909:E1910"/>
    <mergeCell ref="F1909:F1910"/>
    <mergeCell ref="G1909:G1910"/>
    <mergeCell ref="B1911:G1911"/>
    <mergeCell ref="B1912:G1912"/>
    <mergeCell ref="B1913:G1913"/>
    <mergeCell ref="B1914:G1914"/>
    <mergeCell ref="B1915:G1915"/>
    <mergeCell ref="H1915:O1915"/>
    <mergeCell ref="B1916:G1916"/>
    <mergeCell ref="H1916:O1916"/>
    <mergeCell ref="B1917:G1917"/>
    <mergeCell ref="H1917:O1917"/>
    <mergeCell ref="B1918:G1918"/>
    <mergeCell ref="H1918:O1918"/>
    <mergeCell ref="B1919:G1919"/>
    <mergeCell ref="H1919:O1919"/>
    <mergeCell ref="A1889:A1890"/>
    <mergeCell ref="B1889:B1890"/>
    <mergeCell ref="C1889:C1890"/>
    <mergeCell ref="D1889:D1890"/>
    <mergeCell ref="E1889:E1890"/>
    <mergeCell ref="F1889:F1890"/>
    <mergeCell ref="G1889:G1890"/>
    <mergeCell ref="I1889:L1889"/>
    <mergeCell ref="M1889:N1889"/>
    <mergeCell ref="H1890:H1892"/>
    <mergeCell ref="I1890:L1890"/>
    <mergeCell ref="M1890:N1890"/>
    <mergeCell ref="O1890:O1892"/>
    <mergeCell ref="A1891:A1905"/>
    <mergeCell ref="B1891:B1892"/>
    <mergeCell ref="C1891:C1892"/>
    <mergeCell ref="D1891:D1892"/>
    <mergeCell ref="E1891:E1892"/>
    <mergeCell ref="F1891:F1892"/>
    <mergeCell ref="G1891:G1892"/>
    <mergeCell ref="B1893:G1893"/>
    <mergeCell ref="B1894:G1894"/>
    <mergeCell ref="B1895:G1895"/>
    <mergeCell ref="B1896:G1896"/>
    <mergeCell ref="B1897:G1897"/>
    <mergeCell ref="B1898:G1898"/>
    <mergeCell ref="B1899:G1899"/>
    <mergeCell ref="B1900:G1900"/>
    <mergeCell ref="B1901:G1901"/>
    <mergeCell ref="H1901:O1901"/>
    <mergeCell ref="B1902:G1902"/>
    <mergeCell ref="H1902:O1902"/>
    <mergeCell ref="B1903:G1903"/>
    <mergeCell ref="H1903:O1903"/>
    <mergeCell ref="B1904:G1904"/>
    <mergeCell ref="H1904:O1904"/>
    <mergeCell ref="B1905:G1905"/>
    <mergeCell ref="H1905:O1905"/>
    <mergeCell ref="A1871:A1872"/>
    <mergeCell ref="B1871:B1872"/>
    <mergeCell ref="C1871:C1872"/>
    <mergeCell ref="D1871:D1872"/>
    <mergeCell ref="E1871:E1872"/>
    <mergeCell ref="F1871:F1872"/>
    <mergeCell ref="G1871:G1872"/>
    <mergeCell ref="I1871:L1871"/>
    <mergeCell ref="M1871:N1871"/>
    <mergeCell ref="H1872:H1874"/>
    <mergeCell ref="I1872:L1872"/>
    <mergeCell ref="M1872:N1872"/>
    <mergeCell ref="O1872:O1874"/>
    <mergeCell ref="A1873:A1887"/>
    <mergeCell ref="B1873:B1874"/>
    <mergeCell ref="C1873:C1874"/>
    <mergeCell ref="D1873:D1874"/>
    <mergeCell ref="E1873:E1874"/>
    <mergeCell ref="F1873:F1874"/>
    <mergeCell ref="G1873:G1874"/>
    <mergeCell ref="B1875:G1875"/>
    <mergeCell ref="B1876:G1876"/>
    <mergeCell ref="B1877:G1877"/>
    <mergeCell ref="B1878:G1878"/>
    <mergeCell ref="B1879:G1879"/>
    <mergeCell ref="B1880:G1880"/>
    <mergeCell ref="B1881:G1881"/>
    <mergeCell ref="B1882:G1882"/>
    <mergeCell ref="B1883:G1883"/>
    <mergeCell ref="H1883:O1883"/>
    <mergeCell ref="B1884:G1884"/>
    <mergeCell ref="H1884:O1884"/>
    <mergeCell ref="B1885:G1885"/>
    <mergeCell ref="H1885:O1885"/>
    <mergeCell ref="B1886:G1886"/>
    <mergeCell ref="H1886:O1886"/>
    <mergeCell ref="B1887:G1887"/>
    <mergeCell ref="H1887:O1887"/>
    <mergeCell ref="A1849:A1850"/>
    <mergeCell ref="B1849:B1850"/>
    <mergeCell ref="C1849:C1850"/>
    <mergeCell ref="D1849:D1850"/>
    <mergeCell ref="E1849:E1850"/>
    <mergeCell ref="F1849:F1850"/>
    <mergeCell ref="G1849:G1850"/>
    <mergeCell ref="I1849:L1849"/>
    <mergeCell ref="M1849:N1849"/>
    <mergeCell ref="H1850:H1852"/>
    <mergeCell ref="I1850:L1850"/>
    <mergeCell ref="M1850:N1850"/>
    <mergeCell ref="O1850:O1852"/>
    <mergeCell ref="A1851:A1869"/>
    <mergeCell ref="B1851:B1852"/>
    <mergeCell ref="C1851:C1852"/>
    <mergeCell ref="D1851:D1852"/>
    <mergeCell ref="E1851:E1852"/>
    <mergeCell ref="F1851:F1852"/>
    <mergeCell ref="G1851:G1852"/>
    <mergeCell ref="B1853:G1853"/>
    <mergeCell ref="B1854:G1854"/>
    <mergeCell ref="B1855:G1855"/>
    <mergeCell ref="B1856:G1856"/>
    <mergeCell ref="B1857:G1857"/>
    <mergeCell ref="B1858:G1858"/>
    <mergeCell ref="B1859:G1859"/>
    <mergeCell ref="B1860:G1860"/>
    <mergeCell ref="B1861:G1861"/>
    <mergeCell ref="B1862:G1862"/>
    <mergeCell ref="B1863:G1863"/>
    <mergeCell ref="B1864:G1864"/>
    <mergeCell ref="B1865:G1865"/>
    <mergeCell ref="H1865:O1865"/>
    <mergeCell ref="B1866:G1866"/>
    <mergeCell ref="H1866:O1866"/>
    <mergeCell ref="B1867:G1867"/>
    <mergeCell ref="H1867:O1867"/>
    <mergeCell ref="B1868:G1868"/>
    <mergeCell ref="H1868:O1868"/>
    <mergeCell ref="B1869:G1869"/>
    <mergeCell ref="H1869:O1869"/>
    <mergeCell ref="A1831:A1832"/>
    <mergeCell ref="B1831:B1832"/>
    <mergeCell ref="C1831:C1832"/>
    <mergeCell ref="D1831:D1832"/>
    <mergeCell ref="E1831:E1832"/>
    <mergeCell ref="F1831:F1832"/>
    <mergeCell ref="G1831:G1832"/>
    <mergeCell ref="I1831:L1831"/>
    <mergeCell ref="M1831:N1831"/>
    <mergeCell ref="H1832:H1834"/>
    <mergeCell ref="I1832:L1832"/>
    <mergeCell ref="M1832:N1832"/>
    <mergeCell ref="O1832:O1834"/>
    <mergeCell ref="A1833:A1847"/>
    <mergeCell ref="B1833:B1834"/>
    <mergeCell ref="C1833:C1834"/>
    <mergeCell ref="D1833:D1834"/>
    <mergeCell ref="E1833:E1834"/>
    <mergeCell ref="F1833:F1834"/>
    <mergeCell ref="G1833:G1834"/>
    <mergeCell ref="B1835:G1835"/>
    <mergeCell ref="B1836:G1836"/>
    <mergeCell ref="B1837:G1837"/>
    <mergeCell ref="B1838:G1838"/>
    <mergeCell ref="B1839:G1839"/>
    <mergeCell ref="B1840:G1840"/>
    <mergeCell ref="B1841:G1841"/>
    <mergeCell ref="B1842:G1842"/>
    <mergeCell ref="B1843:G1843"/>
    <mergeCell ref="H1843:O1843"/>
    <mergeCell ref="B1844:G1844"/>
    <mergeCell ref="H1844:O1844"/>
    <mergeCell ref="B1845:G1845"/>
    <mergeCell ref="H1845:O1845"/>
    <mergeCell ref="B1846:G1846"/>
    <mergeCell ref="H1846:O1846"/>
    <mergeCell ref="B1847:G1847"/>
    <mergeCell ref="H1847:O1847"/>
    <mergeCell ref="A1813:A1814"/>
    <mergeCell ref="B1813:B1814"/>
    <mergeCell ref="C1813:C1814"/>
    <mergeCell ref="D1813:D1814"/>
    <mergeCell ref="E1813:E1814"/>
    <mergeCell ref="F1813:F1814"/>
    <mergeCell ref="G1813:G1814"/>
    <mergeCell ref="I1813:L1813"/>
    <mergeCell ref="M1813:N1813"/>
    <mergeCell ref="H1814:H1816"/>
    <mergeCell ref="I1814:L1814"/>
    <mergeCell ref="M1814:N1814"/>
    <mergeCell ref="O1814:O1816"/>
    <mergeCell ref="A1815:A1829"/>
    <mergeCell ref="B1815:B1816"/>
    <mergeCell ref="C1815:C1816"/>
    <mergeCell ref="D1815:D1816"/>
    <mergeCell ref="E1815:E1816"/>
    <mergeCell ref="F1815:F1816"/>
    <mergeCell ref="G1815:G1816"/>
    <mergeCell ref="B1817:G1817"/>
    <mergeCell ref="B1818:G1818"/>
    <mergeCell ref="B1819:G1819"/>
    <mergeCell ref="B1820:G1820"/>
    <mergeCell ref="B1821:G1821"/>
    <mergeCell ref="B1822:G1822"/>
    <mergeCell ref="B1823:G1823"/>
    <mergeCell ref="B1824:G1824"/>
    <mergeCell ref="B1825:G1825"/>
    <mergeCell ref="H1825:O1825"/>
    <mergeCell ref="B1826:G1826"/>
    <mergeCell ref="H1826:O1826"/>
    <mergeCell ref="B1827:G1827"/>
    <mergeCell ref="H1827:O1827"/>
    <mergeCell ref="B1828:G1828"/>
    <mergeCell ref="H1828:O1828"/>
    <mergeCell ref="B1829:G1829"/>
    <mergeCell ref="H1829:O1829"/>
    <mergeCell ref="A1795:A1796"/>
    <mergeCell ref="B1795:B1796"/>
    <mergeCell ref="C1795:C1796"/>
    <mergeCell ref="D1795:D1796"/>
    <mergeCell ref="E1795:E1796"/>
    <mergeCell ref="F1795:F1796"/>
    <mergeCell ref="G1795:G1796"/>
    <mergeCell ref="I1795:L1795"/>
    <mergeCell ref="M1795:N1795"/>
    <mergeCell ref="H1796:H1798"/>
    <mergeCell ref="I1796:L1796"/>
    <mergeCell ref="M1796:N1796"/>
    <mergeCell ref="O1796:O1798"/>
    <mergeCell ref="A1797:A1811"/>
    <mergeCell ref="B1797:B1798"/>
    <mergeCell ref="C1797:C1798"/>
    <mergeCell ref="D1797:D1798"/>
    <mergeCell ref="E1797:E1798"/>
    <mergeCell ref="F1797:F1798"/>
    <mergeCell ref="G1797:G1798"/>
    <mergeCell ref="B1799:G1799"/>
    <mergeCell ref="B1800:G1800"/>
    <mergeCell ref="B1801:G1801"/>
    <mergeCell ref="B1802:G1802"/>
    <mergeCell ref="B1803:G1803"/>
    <mergeCell ref="B1804:G1804"/>
    <mergeCell ref="B1805:G1805"/>
    <mergeCell ref="B1806:G1806"/>
    <mergeCell ref="B1807:G1807"/>
    <mergeCell ref="H1807:O1807"/>
    <mergeCell ref="B1808:G1808"/>
    <mergeCell ref="H1808:O1808"/>
    <mergeCell ref="B1809:G1809"/>
    <mergeCell ref="H1809:O1809"/>
    <mergeCell ref="B1810:G1810"/>
    <mergeCell ref="H1810:O1810"/>
    <mergeCell ref="B1811:G1811"/>
    <mergeCell ref="H1811:O1811"/>
    <mergeCell ref="A1779:A1780"/>
    <mergeCell ref="B1779:B1780"/>
    <mergeCell ref="C1779:C1780"/>
    <mergeCell ref="D1779:D1780"/>
    <mergeCell ref="E1779:E1780"/>
    <mergeCell ref="F1779:F1780"/>
    <mergeCell ref="G1779:G1780"/>
    <mergeCell ref="I1779:L1779"/>
    <mergeCell ref="M1779:N1779"/>
    <mergeCell ref="H1780:H1782"/>
    <mergeCell ref="I1780:L1780"/>
    <mergeCell ref="M1780:N1780"/>
    <mergeCell ref="O1780:O1782"/>
    <mergeCell ref="A1781:A1793"/>
    <mergeCell ref="B1781:B1782"/>
    <mergeCell ref="C1781:C1782"/>
    <mergeCell ref="D1781:D1782"/>
    <mergeCell ref="E1781:E1782"/>
    <mergeCell ref="F1781:F1782"/>
    <mergeCell ref="G1781:G1782"/>
    <mergeCell ref="B1783:G1783"/>
    <mergeCell ref="B1784:G1784"/>
    <mergeCell ref="B1785:G1785"/>
    <mergeCell ref="B1786:G1786"/>
    <mergeCell ref="B1787:G1787"/>
    <mergeCell ref="B1788:G1788"/>
    <mergeCell ref="B1789:G1789"/>
    <mergeCell ref="H1789:O1789"/>
    <mergeCell ref="B1790:G1790"/>
    <mergeCell ref="H1790:O1790"/>
    <mergeCell ref="B1791:G1791"/>
    <mergeCell ref="H1791:O1791"/>
    <mergeCell ref="B1792:G1792"/>
    <mergeCell ref="H1792:O1792"/>
    <mergeCell ref="B1793:G1793"/>
    <mergeCell ref="H1793:O1793"/>
    <mergeCell ref="A1761:A1762"/>
    <mergeCell ref="B1761:B1762"/>
    <mergeCell ref="C1761:C1762"/>
    <mergeCell ref="D1761:D1762"/>
    <mergeCell ref="E1761:E1762"/>
    <mergeCell ref="F1761:F1762"/>
    <mergeCell ref="G1761:G1762"/>
    <mergeCell ref="I1761:M1761"/>
    <mergeCell ref="N1761:O1761"/>
    <mergeCell ref="H1762:H1764"/>
    <mergeCell ref="I1762:M1762"/>
    <mergeCell ref="N1762:O1762"/>
    <mergeCell ref="P1762:P1764"/>
    <mergeCell ref="A1763:A1777"/>
    <mergeCell ref="B1763:B1764"/>
    <mergeCell ref="C1763:C1764"/>
    <mergeCell ref="D1763:D1764"/>
    <mergeCell ref="E1763:E1764"/>
    <mergeCell ref="F1763:F1764"/>
    <mergeCell ref="G1763:G1764"/>
    <mergeCell ref="B1765:G1765"/>
    <mergeCell ref="B1766:G1766"/>
    <mergeCell ref="B1767:G1767"/>
    <mergeCell ref="B1768:G1768"/>
    <mergeCell ref="B1769:G1769"/>
    <mergeCell ref="B1770:G1770"/>
    <mergeCell ref="B1771:G1771"/>
    <mergeCell ref="B1772:G1772"/>
    <mergeCell ref="B1773:G1773"/>
    <mergeCell ref="H1773:P1773"/>
    <mergeCell ref="B1774:G1774"/>
    <mergeCell ref="H1774:P1774"/>
    <mergeCell ref="B1775:G1775"/>
    <mergeCell ref="H1775:P1775"/>
    <mergeCell ref="B1776:G1776"/>
    <mergeCell ref="H1776:P1776"/>
    <mergeCell ref="B1777:G1777"/>
    <mergeCell ref="H1777:P1777"/>
    <mergeCell ref="A1743:A1744"/>
    <mergeCell ref="B1743:B1744"/>
    <mergeCell ref="C1743:C1744"/>
    <mergeCell ref="D1743:D1744"/>
    <mergeCell ref="E1743:E1744"/>
    <mergeCell ref="F1743:F1744"/>
    <mergeCell ref="G1743:G1744"/>
    <mergeCell ref="I1743:L1743"/>
    <mergeCell ref="M1743:N1743"/>
    <mergeCell ref="H1744:H1746"/>
    <mergeCell ref="I1744:L1744"/>
    <mergeCell ref="M1744:N1744"/>
    <mergeCell ref="O1744:O1746"/>
    <mergeCell ref="A1745:A1759"/>
    <mergeCell ref="B1745:B1746"/>
    <mergeCell ref="C1745:C1746"/>
    <mergeCell ref="D1745:D1746"/>
    <mergeCell ref="E1745:E1746"/>
    <mergeCell ref="F1745:F1746"/>
    <mergeCell ref="G1745:G1746"/>
    <mergeCell ref="B1747:G1747"/>
    <mergeCell ref="B1748:G1748"/>
    <mergeCell ref="B1749:G1749"/>
    <mergeCell ref="B1750:G1750"/>
    <mergeCell ref="B1751:G1751"/>
    <mergeCell ref="B1752:G1752"/>
    <mergeCell ref="B1753:G1753"/>
    <mergeCell ref="B1754:G1754"/>
    <mergeCell ref="B1755:G1755"/>
    <mergeCell ref="H1755:O1755"/>
    <mergeCell ref="B1756:G1756"/>
    <mergeCell ref="H1756:O1756"/>
    <mergeCell ref="B1757:G1757"/>
    <mergeCell ref="H1757:O1757"/>
    <mergeCell ref="B1758:G1758"/>
    <mergeCell ref="H1758:O1758"/>
    <mergeCell ref="B1759:G1759"/>
    <mergeCell ref="H1759:O1759"/>
    <mergeCell ref="A1725:A1726"/>
    <mergeCell ref="B1725:B1726"/>
    <mergeCell ref="C1725:C1726"/>
    <mergeCell ref="D1725:D1726"/>
    <mergeCell ref="E1725:E1726"/>
    <mergeCell ref="F1725:F1726"/>
    <mergeCell ref="G1725:G1726"/>
    <mergeCell ref="I1725:L1725"/>
    <mergeCell ref="M1725:N1725"/>
    <mergeCell ref="H1726:H1728"/>
    <mergeCell ref="I1726:L1726"/>
    <mergeCell ref="M1726:N1726"/>
    <mergeCell ref="O1726:O1728"/>
    <mergeCell ref="A1727:A1741"/>
    <mergeCell ref="B1727:B1728"/>
    <mergeCell ref="C1727:C1728"/>
    <mergeCell ref="D1727:D1728"/>
    <mergeCell ref="E1727:E1728"/>
    <mergeCell ref="F1727:F1728"/>
    <mergeCell ref="G1727:G1728"/>
    <mergeCell ref="B1729:G1729"/>
    <mergeCell ref="B1730:G1730"/>
    <mergeCell ref="B1731:G1731"/>
    <mergeCell ref="B1732:G1732"/>
    <mergeCell ref="B1733:G1733"/>
    <mergeCell ref="B1734:G1734"/>
    <mergeCell ref="B1735:G1735"/>
    <mergeCell ref="B1736:G1736"/>
    <mergeCell ref="B1737:G1737"/>
    <mergeCell ref="H1737:O1737"/>
    <mergeCell ref="B1738:G1738"/>
    <mergeCell ref="H1738:O1738"/>
    <mergeCell ref="B1739:G1739"/>
    <mergeCell ref="H1739:O1739"/>
    <mergeCell ref="B1740:G1740"/>
    <mergeCell ref="H1740:O1740"/>
    <mergeCell ref="B1741:G1741"/>
    <mergeCell ref="H1741:O1741"/>
    <mergeCell ref="A1707:A1708"/>
    <mergeCell ref="B1707:B1708"/>
    <mergeCell ref="C1707:C1708"/>
    <mergeCell ref="D1707:D1708"/>
    <mergeCell ref="E1707:E1708"/>
    <mergeCell ref="F1707:F1708"/>
    <mergeCell ref="G1707:G1708"/>
    <mergeCell ref="I1707:L1707"/>
    <mergeCell ref="M1707:N1707"/>
    <mergeCell ref="H1708:H1710"/>
    <mergeCell ref="I1708:L1708"/>
    <mergeCell ref="M1708:N1708"/>
    <mergeCell ref="O1708:O1710"/>
    <mergeCell ref="A1709:A1723"/>
    <mergeCell ref="B1709:B1710"/>
    <mergeCell ref="C1709:C1710"/>
    <mergeCell ref="D1709:D1710"/>
    <mergeCell ref="E1709:E1710"/>
    <mergeCell ref="F1709:F1710"/>
    <mergeCell ref="G1709:G1710"/>
    <mergeCell ref="B1711:G1711"/>
    <mergeCell ref="B1712:G1712"/>
    <mergeCell ref="B1713:G1713"/>
    <mergeCell ref="B1714:G1714"/>
    <mergeCell ref="B1717:G1717"/>
    <mergeCell ref="B1718:G1718"/>
    <mergeCell ref="B1719:G1719"/>
    <mergeCell ref="H1719:O1719"/>
    <mergeCell ref="B1720:G1720"/>
    <mergeCell ref="H1720:O1720"/>
    <mergeCell ref="B1721:G1721"/>
    <mergeCell ref="H1721:O1721"/>
    <mergeCell ref="B1722:G1722"/>
    <mergeCell ref="H1722:O1722"/>
    <mergeCell ref="B1723:G1723"/>
    <mergeCell ref="H1723:O1723"/>
    <mergeCell ref="A1687:A1688"/>
    <mergeCell ref="B1687:B1688"/>
    <mergeCell ref="C1687:C1688"/>
    <mergeCell ref="D1687:D1688"/>
    <mergeCell ref="E1687:E1688"/>
    <mergeCell ref="F1687:F1688"/>
    <mergeCell ref="G1687:G1688"/>
    <mergeCell ref="I1687:L1687"/>
    <mergeCell ref="M1687:N1687"/>
    <mergeCell ref="H1688:H1690"/>
    <mergeCell ref="I1688:L1688"/>
    <mergeCell ref="M1688:N1688"/>
    <mergeCell ref="O1688:O1690"/>
    <mergeCell ref="A1689:A1705"/>
    <mergeCell ref="B1689:B1690"/>
    <mergeCell ref="C1689:C1690"/>
    <mergeCell ref="D1689:D1690"/>
    <mergeCell ref="E1689:E1690"/>
    <mergeCell ref="F1689:F1690"/>
    <mergeCell ref="G1689:G1690"/>
    <mergeCell ref="B1691:G1691"/>
    <mergeCell ref="B1692:G1692"/>
    <mergeCell ref="B1693:G1693"/>
    <mergeCell ref="B1694:G1694"/>
    <mergeCell ref="B1695:G1695"/>
    <mergeCell ref="B1696:G1696"/>
    <mergeCell ref="B1699:G1699"/>
    <mergeCell ref="B1700:G1700"/>
    <mergeCell ref="B1701:G1701"/>
    <mergeCell ref="H1701:O1701"/>
    <mergeCell ref="B1702:G1702"/>
    <mergeCell ref="H1702:O1702"/>
    <mergeCell ref="B1703:G1703"/>
    <mergeCell ref="H1703:O1703"/>
    <mergeCell ref="B1704:G1704"/>
    <mergeCell ref="H1704:O1704"/>
    <mergeCell ref="B1705:G1705"/>
    <mergeCell ref="H1705:O1705"/>
    <mergeCell ref="A1669:A1670"/>
    <mergeCell ref="B1669:B1670"/>
    <mergeCell ref="C1669:C1670"/>
    <mergeCell ref="D1669:D1670"/>
    <mergeCell ref="E1669:E1670"/>
    <mergeCell ref="F1669:F1670"/>
    <mergeCell ref="G1669:G1670"/>
    <mergeCell ref="I1669:L1669"/>
    <mergeCell ref="M1669:N1669"/>
    <mergeCell ref="H1670:H1672"/>
    <mergeCell ref="I1670:L1670"/>
    <mergeCell ref="M1670:N1670"/>
    <mergeCell ref="O1670:O1672"/>
    <mergeCell ref="A1671:A1685"/>
    <mergeCell ref="B1671:B1672"/>
    <mergeCell ref="C1671:C1672"/>
    <mergeCell ref="D1671:D1672"/>
    <mergeCell ref="E1671:E1672"/>
    <mergeCell ref="F1671:F1672"/>
    <mergeCell ref="G1671:G1672"/>
    <mergeCell ref="B1673:G1673"/>
    <mergeCell ref="B1674:G1674"/>
    <mergeCell ref="B1675:G1675"/>
    <mergeCell ref="B1676:G1676"/>
    <mergeCell ref="B1679:G1679"/>
    <mergeCell ref="B1680:G1680"/>
    <mergeCell ref="B1681:G1681"/>
    <mergeCell ref="H1681:O1681"/>
    <mergeCell ref="B1682:G1682"/>
    <mergeCell ref="H1682:O1682"/>
    <mergeCell ref="B1683:G1683"/>
    <mergeCell ref="H1683:O1683"/>
    <mergeCell ref="B1684:G1684"/>
    <mergeCell ref="H1684:O1684"/>
    <mergeCell ref="B1685:G1685"/>
    <mergeCell ref="H1685:O1685"/>
    <mergeCell ref="A1651:A1652"/>
    <mergeCell ref="B1651:B1652"/>
    <mergeCell ref="C1651:C1652"/>
    <mergeCell ref="D1651:D1652"/>
    <mergeCell ref="E1651:E1652"/>
    <mergeCell ref="F1651:F1652"/>
    <mergeCell ref="G1651:G1652"/>
    <mergeCell ref="I1651:L1651"/>
    <mergeCell ref="M1651:N1651"/>
    <mergeCell ref="H1652:H1654"/>
    <mergeCell ref="I1652:L1652"/>
    <mergeCell ref="M1652:N1652"/>
    <mergeCell ref="O1652:O1654"/>
    <mergeCell ref="A1653:A1667"/>
    <mergeCell ref="B1653:B1654"/>
    <mergeCell ref="C1653:C1654"/>
    <mergeCell ref="D1653:D1654"/>
    <mergeCell ref="E1653:E1654"/>
    <mergeCell ref="F1653:F1654"/>
    <mergeCell ref="G1653:G1654"/>
    <mergeCell ref="B1655:G1655"/>
    <mergeCell ref="B1656:G1656"/>
    <mergeCell ref="B1657:G1657"/>
    <mergeCell ref="B1658:G1658"/>
    <mergeCell ref="B1661:G1661"/>
    <mergeCell ref="B1662:G1662"/>
    <mergeCell ref="B1663:G1663"/>
    <mergeCell ref="H1663:O1663"/>
    <mergeCell ref="B1664:G1664"/>
    <mergeCell ref="H1664:O1664"/>
    <mergeCell ref="B1665:G1665"/>
    <mergeCell ref="H1665:O1665"/>
    <mergeCell ref="B1666:G1666"/>
    <mergeCell ref="H1666:O1666"/>
    <mergeCell ref="B1667:G1667"/>
    <mergeCell ref="H1667:O1667"/>
    <mergeCell ref="A1633:A1634"/>
    <mergeCell ref="B1633:B1634"/>
    <mergeCell ref="C1633:C1634"/>
    <mergeCell ref="D1633:D1634"/>
    <mergeCell ref="E1633:E1634"/>
    <mergeCell ref="F1633:F1634"/>
    <mergeCell ref="G1633:G1634"/>
    <mergeCell ref="I1633:L1633"/>
    <mergeCell ref="M1633:N1633"/>
    <mergeCell ref="H1634:H1636"/>
    <mergeCell ref="I1634:L1634"/>
    <mergeCell ref="M1634:N1634"/>
    <mergeCell ref="O1634:O1636"/>
    <mergeCell ref="A1635:A1649"/>
    <mergeCell ref="B1635:B1636"/>
    <mergeCell ref="C1635:C1636"/>
    <mergeCell ref="D1635:D1636"/>
    <mergeCell ref="E1635:E1636"/>
    <mergeCell ref="F1635:F1636"/>
    <mergeCell ref="G1635:G1636"/>
    <mergeCell ref="B1637:G1637"/>
    <mergeCell ref="B1638:G1638"/>
    <mergeCell ref="B1639:G1639"/>
    <mergeCell ref="B1640:G1640"/>
    <mergeCell ref="B1641:G1641"/>
    <mergeCell ref="B1642:G1642"/>
    <mergeCell ref="B1643:G1643"/>
    <mergeCell ref="B1644:G1644"/>
    <mergeCell ref="B1645:G1645"/>
    <mergeCell ref="H1645:O1645"/>
    <mergeCell ref="B1646:G1646"/>
    <mergeCell ref="H1646:O1646"/>
    <mergeCell ref="B1647:G1647"/>
    <mergeCell ref="H1647:O1647"/>
    <mergeCell ref="B1648:G1648"/>
    <mergeCell ref="H1648:O1648"/>
    <mergeCell ref="B1649:G1649"/>
    <mergeCell ref="H1649:O1649"/>
    <mergeCell ref="A1615:A1616"/>
    <mergeCell ref="B1615:B1616"/>
    <mergeCell ref="C1615:C1616"/>
    <mergeCell ref="D1615:D1616"/>
    <mergeCell ref="E1615:E1616"/>
    <mergeCell ref="F1615:F1616"/>
    <mergeCell ref="G1615:G1616"/>
    <mergeCell ref="I1615:L1615"/>
    <mergeCell ref="M1615:N1615"/>
    <mergeCell ref="H1616:H1618"/>
    <mergeCell ref="I1616:L1616"/>
    <mergeCell ref="M1616:N1616"/>
    <mergeCell ref="O1616:O1618"/>
    <mergeCell ref="A1617:A1631"/>
    <mergeCell ref="B1617:B1618"/>
    <mergeCell ref="C1617:C1618"/>
    <mergeCell ref="D1617:D1618"/>
    <mergeCell ref="E1617:E1618"/>
    <mergeCell ref="F1617:F1618"/>
    <mergeCell ref="G1617:G1618"/>
    <mergeCell ref="B1619:G1619"/>
    <mergeCell ref="B1620:G1620"/>
    <mergeCell ref="B1621:G1621"/>
    <mergeCell ref="B1622:G1622"/>
    <mergeCell ref="B1623:G1623"/>
    <mergeCell ref="B1624:G1624"/>
    <mergeCell ref="B1625:G1625"/>
    <mergeCell ref="B1626:G1626"/>
    <mergeCell ref="B1627:G1627"/>
    <mergeCell ref="H1627:O1627"/>
    <mergeCell ref="B1628:G1628"/>
    <mergeCell ref="H1628:O1628"/>
    <mergeCell ref="B1629:G1629"/>
    <mergeCell ref="H1629:O1629"/>
    <mergeCell ref="B1630:G1630"/>
    <mergeCell ref="H1630:O1630"/>
    <mergeCell ref="B1631:G1631"/>
    <mergeCell ref="H1631:O1631"/>
    <mergeCell ref="A1593:A1594"/>
    <mergeCell ref="B1593:B1594"/>
    <mergeCell ref="C1593:C1594"/>
    <mergeCell ref="D1593:D1594"/>
    <mergeCell ref="E1593:E1594"/>
    <mergeCell ref="F1593:F1594"/>
    <mergeCell ref="G1593:G1594"/>
    <mergeCell ref="I1593:L1593"/>
    <mergeCell ref="M1593:N1593"/>
    <mergeCell ref="H1594:H1596"/>
    <mergeCell ref="I1594:L1594"/>
    <mergeCell ref="M1594:N1594"/>
    <mergeCell ref="O1594:O1596"/>
    <mergeCell ref="A1595:A1613"/>
    <mergeCell ref="B1595:B1596"/>
    <mergeCell ref="C1595:C1596"/>
    <mergeCell ref="D1595:D1596"/>
    <mergeCell ref="E1595:E1596"/>
    <mergeCell ref="F1595:F1596"/>
    <mergeCell ref="G1595:G1596"/>
    <mergeCell ref="B1597:G1597"/>
    <mergeCell ref="B1598:G1598"/>
    <mergeCell ref="B1599:G1599"/>
    <mergeCell ref="B1600:G1600"/>
    <mergeCell ref="B1601:G1601"/>
    <mergeCell ref="B1602:G1602"/>
    <mergeCell ref="B1603:G1603"/>
    <mergeCell ref="B1604:G1604"/>
    <mergeCell ref="B1605:G1605"/>
    <mergeCell ref="B1606:G1606"/>
    <mergeCell ref="B1607:G1607"/>
    <mergeCell ref="B1608:G1608"/>
    <mergeCell ref="B1609:G1609"/>
    <mergeCell ref="H1609:O1609"/>
    <mergeCell ref="B1610:G1610"/>
    <mergeCell ref="H1610:O1610"/>
    <mergeCell ref="B1611:G1611"/>
    <mergeCell ref="H1611:O1611"/>
    <mergeCell ref="B1612:G1612"/>
    <mergeCell ref="H1612:O1612"/>
    <mergeCell ref="B1613:G1613"/>
    <mergeCell ref="H1613:O1613"/>
    <mergeCell ref="A1575:A1576"/>
    <mergeCell ref="B1575:B1576"/>
    <mergeCell ref="C1575:C1576"/>
    <mergeCell ref="D1575:D1576"/>
    <mergeCell ref="E1575:E1576"/>
    <mergeCell ref="F1575:F1576"/>
    <mergeCell ref="G1575:G1576"/>
    <mergeCell ref="I1575:L1575"/>
    <mergeCell ref="M1575:N1575"/>
    <mergeCell ref="H1576:H1578"/>
    <mergeCell ref="I1576:L1576"/>
    <mergeCell ref="M1576:N1576"/>
    <mergeCell ref="O1576:O1578"/>
    <mergeCell ref="A1577:A1591"/>
    <mergeCell ref="B1577:B1578"/>
    <mergeCell ref="C1577:C1578"/>
    <mergeCell ref="D1577:D1578"/>
    <mergeCell ref="E1577:E1578"/>
    <mergeCell ref="F1577:F1578"/>
    <mergeCell ref="G1577:G1578"/>
    <mergeCell ref="B1579:G1579"/>
    <mergeCell ref="B1580:G1580"/>
    <mergeCell ref="B1581:G1581"/>
    <mergeCell ref="B1582:G1582"/>
    <mergeCell ref="B1583:G1583"/>
    <mergeCell ref="B1584:G1584"/>
    <mergeCell ref="B1585:G1585"/>
    <mergeCell ref="B1586:G1586"/>
    <mergeCell ref="B1587:G1587"/>
    <mergeCell ref="H1587:O1587"/>
    <mergeCell ref="B1588:G1588"/>
    <mergeCell ref="H1588:O1588"/>
    <mergeCell ref="B1589:G1589"/>
    <mergeCell ref="H1589:O1589"/>
    <mergeCell ref="B1590:G1590"/>
    <mergeCell ref="H1590:O1590"/>
    <mergeCell ref="B1591:G1591"/>
    <mergeCell ref="H1591:O1591"/>
    <mergeCell ref="A1553:A1554"/>
    <mergeCell ref="B1553:B1554"/>
    <mergeCell ref="C1553:C1554"/>
    <mergeCell ref="D1553:D1554"/>
    <mergeCell ref="E1553:E1554"/>
    <mergeCell ref="F1553:F1554"/>
    <mergeCell ref="G1553:G1554"/>
    <mergeCell ref="I1553:L1553"/>
    <mergeCell ref="M1553:N1553"/>
    <mergeCell ref="H1554:H1556"/>
    <mergeCell ref="I1554:L1554"/>
    <mergeCell ref="M1554:N1554"/>
    <mergeCell ref="O1554:O1556"/>
    <mergeCell ref="A1555:A1573"/>
    <mergeCell ref="B1555:B1556"/>
    <mergeCell ref="C1555:C1556"/>
    <mergeCell ref="D1555:D1556"/>
    <mergeCell ref="E1555:E1556"/>
    <mergeCell ref="F1555:F1556"/>
    <mergeCell ref="G1555:G1556"/>
    <mergeCell ref="B1557:G1557"/>
    <mergeCell ref="B1558:G1558"/>
    <mergeCell ref="B1559:G1559"/>
    <mergeCell ref="B1560:G1560"/>
    <mergeCell ref="B1561:G1561"/>
    <mergeCell ref="B1562:G1562"/>
    <mergeCell ref="B1563:G1563"/>
    <mergeCell ref="B1564:G1564"/>
    <mergeCell ref="B1565:G1565"/>
    <mergeCell ref="B1566:G1566"/>
    <mergeCell ref="B1567:G1567"/>
    <mergeCell ref="B1568:G1568"/>
    <mergeCell ref="B1569:G1569"/>
    <mergeCell ref="H1569:O1569"/>
    <mergeCell ref="B1570:G1570"/>
    <mergeCell ref="H1570:O1570"/>
    <mergeCell ref="B1571:G1571"/>
    <mergeCell ref="H1571:O1571"/>
    <mergeCell ref="B1572:G1572"/>
    <mergeCell ref="H1572:O1572"/>
    <mergeCell ref="B1573:G1573"/>
    <mergeCell ref="H1573:O1573"/>
    <mergeCell ref="A1531:A1532"/>
    <mergeCell ref="B1531:B1532"/>
    <mergeCell ref="C1531:C1532"/>
    <mergeCell ref="D1531:D1532"/>
    <mergeCell ref="E1531:E1532"/>
    <mergeCell ref="F1531:F1532"/>
    <mergeCell ref="G1531:G1532"/>
    <mergeCell ref="I1531:K1531"/>
    <mergeCell ref="L1531:M1531"/>
    <mergeCell ref="H1532:H1534"/>
    <mergeCell ref="I1532:K1532"/>
    <mergeCell ref="L1532:M1532"/>
    <mergeCell ref="N1532:N1534"/>
    <mergeCell ref="A1533:A1551"/>
    <mergeCell ref="B1533:B1534"/>
    <mergeCell ref="C1533:C1534"/>
    <mergeCell ref="D1533:D1534"/>
    <mergeCell ref="E1533:E1534"/>
    <mergeCell ref="F1533:F1534"/>
    <mergeCell ref="G1533:G1534"/>
    <mergeCell ref="B1535:G1535"/>
    <mergeCell ref="B1536:G1536"/>
    <mergeCell ref="B1537:G1537"/>
    <mergeCell ref="B1538:G1538"/>
    <mergeCell ref="B1539:G1539"/>
    <mergeCell ref="B1540:G1540"/>
    <mergeCell ref="B1541:G1541"/>
    <mergeCell ref="B1542:G1542"/>
    <mergeCell ref="B1543:G1543"/>
    <mergeCell ref="B1544:G1544"/>
    <mergeCell ref="B1545:G1545"/>
    <mergeCell ref="B1546:G1546"/>
    <mergeCell ref="B1547:G1547"/>
    <mergeCell ref="H1547:N1547"/>
    <mergeCell ref="B1548:G1548"/>
    <mergeCell ref="H1548:N1548"/>
    <mergeCell ref="B1549:G1549"/>
    <mergeCell ref="H1549:N1549"/>
    <mergeCell ref="B1550:G1550"/>
    <mergeCell ref="H1550:N1550"/>
    <mergeCell ref="B1551:G1551"/>
    <mergeCell ref="H1551:N1551"/>
    <mergeCell ref="A1511:A1512"/>
    <mergeCell ref="B1511:B1512"/>
    <mergeCell ref="C1511:C1512"/>
    <mergeCell ref="D1511:D1512"/>
    <mergeCell ref="E1511:E1512"/>
    <mergeCell ref="F1511:F1512"/>
    <mergeCell ref="G1511:G1512"/>
    <mergeCell ref="I1511:O1511"/>
    <mergeCell ref="P1511:Q1511"/>
    <mergeCell ref="H1512:H1514"/>
    <mergeCell ref="I1512:O1512"/>
    <mergeCell ref="P1512:Q1512"/>
    <mergeCell ref="R1512:R1514"/>
    <mergeCell ref="A1513:A1529"/>
    <mergeCell ref="B1513:B1514"/>
    <mergeCell ref="C1513:C1514"/>
    <mergeCell ref="D1513:D1514"/>
    <mergeCell ref="E1513:E1514"/>
    <mergeCell ref="F1513:F1514"/>
    <mergeCell ref="G1513:G1514"/>
    <mergeCell ref="B1515:G1515"/>
    <mergeCell ref="B1516:G1516"/>
    <mergeCell ref="B1517:G1517"/>
    <mergeCell ref="B1518:G1518"/>
    <mergeCell ref="B1519:G1519"/>
    <mergeCell ref="B1520:G1520"/>
    <mergeCell ref="B1521:G1521"/>
    <mergeCell ref="B1522:G1522"/>
    <mergeCell ref="B1523:G1523"/>
    <mergeCell ref="B1524:G1524"/>
    <mergeCell ref="B1525:G1525"/>
    <mergeCell ref="H1525:R1525"/>
    <mergeCell ref="B1526:G1526"/>
    <mergeCell ref="H1526:R1526"/>
    <mergeCell ref="B1527:G1527"/>
    <mergeCell ref="H1527:R1527"/>
    <mergeCell ref="B1528:G1528"/>
    <mergeCell ref="H1528:R1528"/>
    <mergeCell ref="B1529:G1529"/>
    <mergeCell ref="H1529:R1529"/>
    <mergeCell ref="A1487:A1488"/>
    <mergeCell ref="B1487:B1488"/>
    <mergeCell ref="C1487:C1488"/>
    <mergeCell ref="D1487:D1488"/>
    <mergeCell ref="E1487:E1488"/>
    <mergeCell ref="F1487:F1488"/>
    <mergeCell ref="G1487:G1488"/>
    <mergeCell ref="I1487:N1487"/>
    <mergeCell ref="O1487:P1487"/>
    <mergeCell ref="H1488:H1490"/>
    <mergeCell ref="I1488:N1488"/>
    <mergeCell ref="O1488:P1488"/>
    <mergeCell ref="Q1488:Q1490"/>
    <mergeCell ref="A1489:A1509"/>
    <mergeCell ref="B1489:B1490"/>
    <mergeCell ref="C1489:C1490"/>
    <mergeCell ref="D1489:D1490"/>
    <mergeCell ref="E1489:E1490"/>
    <mergeCell ref="F1489:F1490"/>
    <mergeCell ref="G1489:G1490"/>
    <mergeCell ref="B1491:G1491"/>
    <mergeCell ref="B1492:G1492"/>
    <mergeCell ref="B1493:G1493"/>
    <mergeCell ref="B1494:G1494"/>
    <mergeCell ref="B1495:G1495"/>
    <mergeCell ref="B1496:G1496"/>
    <mergeCell ref="B1497:G1497"/>
    <mergeCell ref="B1498:G1498"/>
    <mergeCell ref="B1499:G1499"/>
    <mergeCell ref="B1500:G1500"/>
    <mergeCell ref="B1501:G1501"/>
    <mergeCell ref="B1502:G1502"/>
    <mergeCell ref="B1503:G1503"/>
    <mergeCell ref="B1504:G1504"/>
    <mergeCell ref="B1505:G1505"/>
    <mergeCell ref="H1505:Q1505"/>
    <mergeCell ref="B1506:G1506"/>
    <mergeCell ref="H1506:Q1506"/>
    <mergeCell ref="B1507:G1507"/>
    <mergeCell ref="H1507:Q1507"/>
    <mergeCell ref="B1508:G1508"/>
    <mergeCell ref="H1508:Q1508"/>
    <mergeCell ref="B1509:G1509"/>
    <mergeCell ref="H1509:Q1509"/>
    <mergeCell ref="A1469:A1470"/>
    <mergeCell ref="B1469:B1470"/>
    <mergeCell ref="C1469:C1470"/>
    <mergeCell ref="D1469:D1470"/>
    <mergeCell ref="E1469:E1470"/>
    <mergeCell ref="F1469:F1470"/>
    <mergeCell ref="G1469:G1470"/>
    <mergeCell ref="I1469:L1469"/>
    <mergeCell ref="M1469:N1469"/>
    <mergeCell ref="H1470:H1472"/>
    <mergeCell ref="I1470:L1470"/>
    <mergeCell ref="M1470:N1470"/>
    <mergeCell ref="O1470:O1472"/>
    <mergeCell ref="A1471:A1485"/>
    <mergeCell ref="B1471:B1472"/>
    <mergeCell ref="C1471:C1472"/>
    <mergeCell ref="D1471:D1472"/>
    <mergeCell ref="E1471:E1472"/>
    <mergeCell ref="F1471:F1472"/>
    <mergeCell ref="G1471:G1472"/>
    <mergeCell ref="B1473:G1473"/>
    <mergeCell ref="B1474:G1474"/>
    <mergeCell ref="B1475:G1475"/>
    <mergeCell ref="B1476:G1476"/>
    <mergeCell ref="B1479:G1479"/>
    <mergeCell ref="B1480:G1480"/>
    <mergeCell ref="B1481:G1481"/>
    <mergeCell ref="H1481:O1481"/>
    <mergeCell ref="B1482:G1482"/>
    <mergeCell ref="H1482:O1482"/>
    <mergeCell ref="B1483:G1483"/>
    <mergeCell ref="H1483:O1483"/>
    <mergeCell ref="B1484:G1484"/>
    <mergeCell ref="H1484:O1484"/>
    <mergeCell ref="B1485:G1485"/>
    <mergeCell ref="H1485:O1485"/>
    <mergeCell ref="A1447:A1448"/>
    <mergeCell ref="B1447:B1448"/>
    <mergeCell ref="C1447:C1448"/>
    <mergeCell ref="D1447:D1448"/>
    <mergeCell ref="E1447:E1448"/>
    <mergeCell ref="F1447:F1448"/>
    <mergeCell ref="G1447:G1448"/>
    <mergeCell ref="I1447:N1447"/>
    <mergeCell ref="O1447:P1447"/>
    <mergeCell ref="H1448:H1450"/>
    <mergeCell ref="I1448:N1448"/>
    <mergeCell ref="O1448:P1448"/>
    <mergeCell ref="Q1448:Q1450"/>
    <mergeCell ref="A1449:A1467"/>
    <mergeCell ref="B1449:B1450"/>
    <mergeCell ref="C1449:C1450"/>
    <mergeCell ref="D1449:D1450"/>
    <mergeCell ref="E1449:E1450"/>
    <mergeCell ref="F1449:F1450"/>
    <mergeCell ref="G1449:G1450"/>
    <mergeCell ref="B1451:G1451"/>
    <mergeCell ref="B1452:G1452"/>
    <mergeCell ref="B1453:G1453"/>
    <mergeCell ref="B1454:G1454"/>
    <mergeCell ref="B1455:G1455"/>
    <mergeCell ref="B1456:G1456"/>
    <mergeCell ref="B1457:G1457"/>
    <mergeCell ref="B1458:G1458"/>
    <mergeCell ref="B1459:G1459"/>
    <mergeCell ref="B1460:G1460"/>
    <mergeCell ref="B1461:G1461"/>
    <mergeCell ref="B1462:G1462"/>
    <mergeCell ref="B1463:G1463"/>
    <mergeCell ref="H1463:Q1463"/>
    <mergeCell ref="B1464:G1464"/>
    <mergeCell ref="H1464:Q1464"/>
    <mergeCell ref="B1465:G1465"/>
    <mergeCell ref="H1465:Q1465"/>
    <mergeCell ref="B1466:G1466"/>
    <mergeCell ref="H1466:Q1466"/>
    <mergeCell ref="B1467:G1467"/>
    <mergeCell ref="H1467:Q1467"/>
    <mergeCell ref="A1423:A1424"/>
    <mergeCell ref="B1423:B1424"/>
    <mergeCell ref="C1423:C1424"/>
    <mergeCell ref="D1423:D1424"/>
    <mergeCell ref="E1423:E1424"/>
    <mergeCell ref="F1423:F1424"/>
    <mergeCell ref="G1423:G1424"/>
    <mergeCell ref="H1423:J1423"/>
    <mergeCell ref="K1423:P1423"/>
    <mergeCell ref="Q1423:R1423"/>
    <mergeCell ref="H1424:J1424"/>
    <mergeCell ref="K1424:P1424"/>
    <mergeCell ref="Q1424:R1424"/>
    <mergeCell ref="S1424:S1426"/>
    <mergeCell ref="A1425:A1445"/>
    <mergeCell ref="B1425:B1426"/>
    <mergeCell ref="C1425:C1426"/>
    <mergeCell ref="D1425:D1426"/>
    <mergeCell ref="E1425:E1426"/>
    <mergeCell ref="F1425:F1426"/>
    <mergeCell ref="G1425:G1426"/>
    <mergeCell ref="B1427:G1427"/>
    <mergeCell ref="B1428:G1428"/>
    <mergeCell ref="B1429:G1429"/>
    <mergeCell ref="B1430:G1430"/>
    <mergeCell ref="B1431:G1431"/>
    <mergeCell ref="B1432:G1432"/>
    <mergeCell ref="B1433:G1433"/>
    <mergeCell ref="B1434:G1434"/>
    <mergeCell ref="B1435:G1435"/>
    <mergeCell ref="B1436:G1436"/>
    <mergeCell ref="B1437:G1437"/>
    <mergeCell ref="B1438:G1438"/>
    <mergeCell ref="B1439:G1439"/>
    <mergeCell ref="B1440:G1440"/>
    <mergeCell ref="B1441:G1441"/>
    <mergeCell ref="H1441:S1441"/>
    <mergeCell ref="B1442:G1442"/>
    <mergeCell ref="H1442:S1442"/>
    <mergeCell ref="B1443:G1443"/>
    <mergeCell ref="H1443:S1443"/>
    <mergeCell ref="B1444:G1444"/>
    <mergeCell ref="H1444:S1444"/>
    <mergeCell ref="B1445:G1445"/>
    <mergeCell ref="H1445:S1445"/>
    <mergeCell ref="A1405:A1406"/>
    <mergeCell ref="B1405:B1406"/>
    <mergeCell ref="C1405:C1406"/>
    <mergeCell ref="D1405:D1406"/>
    <mergeCell ref="E1405:E1406"/>
    <mergeCell ref="F1405:F1406"/>
    <mergeCell ref="G1405:G1406"/>
    <mergeCell ref="I1405:M1405"/>
    <mergeCell ref="N1405:O1405"/>
    <mergeCell ref="H1406:H1408"/>
    <mergeCell ref="I1406:M1406"/>
    <mergeCell ref="N1406:O1406"/>
    <mergeCell ref="P1406:P1408"/>
    <mergeCell ref="A1407:A1421"/>
    <mergeCell ref="B1407:B1408"/>
    <mergeCell ref="C1407:C1408"/>
    <mergeCell ref="D1407:D1408"/>
    <mergeCell ref="E1407:E1408"/>
    <mergeCell ref="F1407:F1408"/>
    <mergeCell ref="G1407:G1408"/>
    <mergeCell ref="B1409:G1409"/>
    <mergeCell ref="B1410:G1410"/>
    <mergeCell ref="B1411:G1411"/>
    <mergeCell ref="B1412:G1412"/>
    <mergeCell ref="B1413:G1413"/>
    <mergeCell ref="B1414:G1414"/>
    <mergeCell ref="B1415:G1415"/>
    <mergeCell ref="B1416:G1416"/>
    <mergeCell ref="B1417:G1417"/>
    <mergeCell ref="H1417:P1417"/>
    <mergeCell ref="B1418:G1418"/>
    <mergeCell ref="H1418:P1418"/>
    <mergeCell ref="B1419:G1419"/>
    <mergeCell ref="H1419:P1419"/>
    <mergeCell ref="B1420:G1420"/>
    <mergeCell ref="H1420:P1420"/>
    <mergeCell ref="B1421:G1421"/>
    <mergeCell ref="H1421:P1421"/>
    <mergeCell ref="A1383:A1384"/>
    <mergeCell ref="B1383:B1384"/>
    <mergeCell ref="C1383:C1384"/>
    <mergeCell ref="D1383:D1384"/>
    <mergeCell ref="E1383:E1384"/>
    <mergeCell ref="F1383:F1384"/>
    <mergeCell ref="G1383:G1384"/>
    <mergeCell ref="H1383:I1383"/>
    <mergeCell ref="J1383:P1383"/>
    <mergeCell ref="Q1383:R1383"/>
    <mergeCell ref="H1384:I1384"/>
    <mergeCell ref="J1384:P1384"/>
    <mergeCell ref="Q1384:R1384"/>
    <mergeCell ref="S1384:S1386"/>
    <mergeCell ref="A1385:A1403"/>
    <mergeCell ref="B1385:B1386"/>
    <mergeCell ref="C1385:C1386"/>
    <mergeCell ref="D1385:D1386"/>
    <mergeCell ref="E1385:E1386"/>
    <mergeCell ref="F1385:F1386"/>
    <mergeCell ref="G1385:G1386"/>
    <mergeCell ref="B1387:G1387"/>
    <mergeCell ref="B1388:G1388"/>
    <mergeCell ref="B1389:G1389"/>
    <mergeCell ref="B1390:G1390"/>
    <mergeCell ref="B1391:G1391"/>
    <mergeCell ref="B1392:G1392"/>
    <mergeCell ref="B1393:G1393"/>
    <mergeCell ref="B1394:G1394"/>
    <mergeCell ref="B1395:G1395"/>
    <mergeCell ref="B1396:G1396"/>
    <mergeCell ref="B1397:G1397"/>
    <mergeCell ref="B1398:G1398"/>
    <mergeCell ref="B1399:G1399"/>
    <mergeCell ref="H1399:S1399"/>
    <mergeCell ref="B1400:G1400"/>
    <mergeCell ref="H1400:S1400"/>
    <mergeCell ref="B1401:G1401"/>
    <mergeCell ref="H1401:S1401"/>
    <mergeCell ref="B1402:G1402"/>
    <mergeCell ref="H1402:S1402"/>
    <mergeCell ref="B1403:G1403"/>
    <mergeCell ref="H1403:S1403"/>
    <mergeCell ref="A1365:A1366"/>
    <mergeCell ref="B1365:B1366"/>
    <mergeCell ref="C1365:C1366"/>
    <mergeCell ref="D1365:D1366"/>
    <mergeCell ref="E1365:E1366"/>
    <mergeCell ref="F1365:F1366"/>
    <mergeCell ref="G1365:G1366"/>
    <mergeCell ref="I1365:M1365"/>
    <mergeCell ref="N1365:O1365"/>
    <mergeCell ref="H1366:H1368"/>
    <mergeCell ref="I1366:M1366"/>
    <mergeCell ref="N1366:O1366"/>
    <mergeCell ref="P1366:P1368"/>
    <mergeCell ref="A1367:A1381"/>
    <mergeCell ref="B1367:B1368"/>
    <mergeCell ref="C1367:C1368"/>
    <mergeCell ref="D1367:D1368"/>
    <mergeCell ref="E1367:E1368"/>
    <mergeCell ref="F1367:F1368"/>
    <mergeCell ref="G1367:G1368"/>
    <mergeCell ref="B1369:G1369"/>
    <mergeCell ref="B1370:G1370"/>
    <mergeCell ref="B1371:G1371"/>
    <mergeCell ref="B1372:G1372"/>
    <mergeCell ref="B1373:G1373"/>
    <mergeCell ref="B1374:G1374"/>
    <mergeCell ref="B1375:G1375"/>
    <mergeCell ref="B1376:G1376"/>
    <mergeCell ref="B1377:G1377"/>
    <mergeCell ref="H1377:P1377"/>
    <mergeCell ref="B1378:G1378"/>
    <mergeCell ref="H1378:P1378"/>
    <mergeCell ref="B1379:G1379"/>
    <mergeCell ref="H1379:P1379"/>
    <mergeCell ref="B1380:G1380"/>
    <mergeCell ref="H1380:P1380"/>
    <mergeCell ref="B1381:G1381"/>
    <mergeCell ref="H1381:P1381"/>
    <mergeCell ref="A1351:A1352"/>
    <mergeCell ref="B1351:B1352"/>
    <mergeCell ref="C1351:C1352"/>
    <mergeCell ref="D1351:D1352"/>
    <mergeCell ref="E1351:E1352"/>
    <mergeCell ref="F1351:F1352"/>
    <mergeCell ref="G1351:G1352"/>
    <mergeCell ref="I1351:J1351"/>
    <mergeCell ref="K1351:L1351"/>
    <mergeCell ref="H1352:H1354"/>
    <mergeCell ref="I1352:J1352"/>
    <mergeCell ref="K1352:L1352"/>
    <mergeCell ref="M1352:M1354"/>
    <mergeCell ref="A1353:A1363"/>
    <mergeCell ref="B1353:B1354"/>
    <mergeCell ref="C1353:C1354"/>
    <mergeCell ref="D1353:D1354"/>
    <mergeCell ref="E1353:E1354"/>
    <mergeCell ref="F1353:F1354"/>
    <mergeCell ref="G1353:G1354"/>
    <mergeCell ref="B1355:G1355"/>
    <mergeCell ref="B1356:G1356"/>
    <mergeCell ref="B1357:G1357"/>
    <mergeCell ref="B1358:G1358"/>
    <mergeCell ref="B1359:G1359"/>
    <mergeCell ref="H1359:M1359"/>
    <mergeCell ref="B1360:G1360"/>
    <mergeCell ref="H1360:M1360"/>
    <mergeCell ref="B1361:G1361"/>
    <mergeCell ref="H1361:M1361"/>
    <mergeCell ref="B1362:G1362"/>
    <mergeCell ref="H1362:M1362"/>
    <mergeCell ref="B1363:G1363"/>
    <mergeCell ref="H1363:M1363"/>
    <mergeCell ref="A1329:A1330"/>
    <mergeCell ref="B1329:B1330"/>
    <mergeCell ref="C1329:C1330"/>
    <mergeCell ref="D1329:D1330"/>
    <mergeCell ref="E1329:E1330"/>
    <mergeCell ref="F1329:F1330"/>
    <mergeCell ref="G1329:G1330"/>
    <mergeCell ref="I1329:N1329"/>
    <mergeCell ref="O1329:P1329"/>
    <mergeCell ref="H1330:H1332"/>
    <mergeCell ref="I1330:N1330"/>
    <mergeCell ref="O1330:P1330"/>
    <mergeCell ref="Q1330:Q1332"/>
    <mergeCell ref="A1331:A1349"/>
    <mergeCell ref="B1331:B1332"/>
    <mergeCell ref="C1331:C1332"/>
    <mergeCell ref="D1331:D1332"/>
    <mergeCell ref="E1331:E1332"/>
    <mergeCell ref="F1331:F1332"/>
    <mergeCell ref="G1331:G1332"/>
    <mergeCell ref="B1333:G1333"/>
    <mergeCell ref="B1334:G1334"/>
    <mergeCell ref="B1335:G1335"/>
    <mergeCell ref="B1336:G1336"/>
    <mergeCell ref="B1337:G1337"/>
    <mergeCell ref="B1338:G1338"/>
    <mergeCell ref="B1339:G1339"/>
    <mergeCell ref="B1340:G1340"/>
    <mergeCell ref="B1341:G1341"/>
    <mergeCell ref="B1342:G1342"/>
    <mergeCell ref="B1343:G1343"/>
    <mergeCell ref="B1344:G1344"/>
    <mergeCell ref="B1345:G1345"/>
    <mergeCell ref="H1345:Q1345"/>
    <mergeCell ref="B1346:G1346"/>
    <mergeCell ref="H1346:Q1346"/>
    <mergeCell ref="B1347:G1347"/>
    <mergeCell ref="H1347:Q1347"/>
    <mergeCell ref="B1348:G1348"/>
    <mergeCell ref="H1348:Q1348"/>
    <mergeCell ref="B1349:G1349"/>
    <mergeCell ref="H1349:Q1349"/>
    <mergeCell ref="A1307:A1308"/>
    <mergeCell ref="B1307:B1308"/>
    <mergeCell ref="C1307:C1308"/>
    <mergeCell ref="D1307:D1308"/>
    <mergeCell ref="E1307:E1308"/>
    <mergeCell ref="F1307:F1308"/>
    <mergeCell ref="G1307:G1308"/>
    <mergeCell ref="I1307:J1307"/>
    <mergeCell ref="K1307:L1307"/>
    <mergeCell ref="H1308:H1310"/>
    <mergeCell ref="I1308:J1308"/>
    <mergeCell ref="K1308:L1308"/>
    <mergeCell ref="M1308:M1310"/>
    <mergeCell ref="A1309:A1327"/>
    <mergeCell ref="B1309:B1310"/>
    <mergeCell ref="C1309:C1310"/>
    <mergeCell ref="D1309:D1310"/>
    <mergeCell ref="E1309:E1310"/>
    <mergeCell ref="F1309:F1310"/>
    <mergeCell ref="G1309:G1310"/>
    <mergeCell ref="B1311:G1311"/>
    <mergeCell ref="B1312:G1312"/>
    <mergeCell ref="B1313:G1313"/>
    <mergeCell ref="B1314:G1314"/>
    <mergeCell ref="B1315:G1315"/>
    <mergeCell ref="B1316:G1316"/>
    <mergeCell ref="B1317:G1317"/>
    <mergeCell ref="B1318:G1318"/>
    <mergeCell ref="B1319:G1319"/>
    <mergeCell ref="B1320:G1320"/>
    <mergeCell ref="B1321:G1321"/>
    <mergeCell ref="B1322:G1322"/>
    <mergeCell ref="B1323:G1323"/>
    <mergeCell ref="H1323:M1323"/>
    <mergeCell ref="B1324:G1324"/>
    <mergeCell ref="H1324:M1324"/>
    <mergeCell ref="B1325:G1325"/>
    <mergeCell ref="H1325:M1325"/>
    <mergeCell ref="B1326:G1326"/>
    <mergeCell ref="H1326:M1326"/>
    <mergeCell ref="B1327:G1327"/>
    <mergeCell ref="H1327:M1327"/>
    <mergeCell ref="A1285:A1286"/>
    <mergeCell ref="B1285:B1286"/>
    <mergeCell ref="C1285:C1286"/>
    <mergeCell ref="D1285:D1286"/>
    <mergeCell ref="E1285:E1286"/>
    <mergeCell ref="F1285:F1286"/>
    <mergeCell ref="G1285:G1286"/>
    <mergeCell ref="I1285:J1285"/>
    <mergeCell ref="K1285:L1285"/>
    <mergeCell ref="H1286:H1288"/>
    <mergeCell ref="I1286:J1286"/>
    <mergeCell ref="K1286:L1286"/>
    <mergeCell ref="M1286:M1288"/>
    <mergeCell ref="A1287:A1305"/>
    <mergeCell ref="B1287:B1288"/>
    <mergeCell ref="C1287:C1288"/>
    <mergeCell ref="D1287:D1288"/>
    <mergeCell ref="E1287:E1288"/>
    <mergeCell ref="F1287:F1288"/>
    <mergeCell ref="G1287:G1288"/>
    <mergeCell ref="B1289:G1289"/>
    <mergeCell ref="B1290:G1290"/>
    <mergeCell ref="B1291:G1291"/>
    <mergeCell ref="B1292:G1292"/>
    <mergeCell ref="B1293:G1293"/>
    <mergeCell ref="B1294:G1294"/>
    <mergeCell ref="B1295:G1295"/>
    <mergeCell ref="B1296:G1296"/>
    <mergeCell ref="B1297:G1297"/>
    <mergeCell ref="B1298:G1298"/>
    <mergeCell ref="B1299:G1299"/>
    <mergeCell ref="B1300:G1300"/>
    <mergeCell ref="B1301:G1301"/>
    <mergeCell ref="H1301:M1301"/>
    <mergeCell ref="B1302:G1302"/>
    <mergeCell ref="H1302:M1302"/>
    <mergeCell ref="B1303:G1303"/>
    <mergeCell ref="H1303:M1303"/>
    <mergeCell ref="B1304:G1304"/>
    <mergeCell ref="H1304:M1304"/>
    <mergeCell ref="B1305:G1305"/>
    <mergeCell ref="H1305:M1305"/>
    <mergeCell ref="A1263:A1264"/>
    <mergeCell ref="B1263:B1264"/>
    <mergeCell ref="C1263:C1264"/>
    <mergeCell ref="D1263:D1264"/>
    <mergeCell ref="E1263:E1264"/>
    <mergeCell ref="F1263:F1264"/>
    <mergeCell ref="G1263:G1264"/>
    <mergeCell ref="I1263:J1263"/>
    <mergeCell ref="K1263:L1263"/>
    <mergeCell ref="H1264:H1266"/>
    <mergeCell ref="I1264:J1264"/>
    <mergeCell ref="K1264:L1264"/>
    <mergeCell ref="M1264:M1266"/>
    <mergeCell ref="A1265:A1283"/>
    <mergeCell ref="B1265:B1266"/>
    <mergeCell ref="C1265:C1266"/>
    <mergeCell ref="D1265:D1266"/>
    <mergeCell ref="E1265:E1266"/>
    <mergeCell ref="F1265:F1266"/>
    <mergeCell ref="G1265:G1266"/>
    <mergeCell ref="B1267:G1267"/>
    <mergeCell ref="B1268:G1268"/>
    <mergeCell ref="B1269:G1269"/>
    <mergeCell ref="B1270:G1270"/>
    <mergeCell ref="B1271:G1271"/>
    <mergeCell ref="B1272:G1272"/>
    <mergeCell ref="B1273:G1273"/>
    <mergeCell ref="B1274:G1274"/>
    <mergeCell ref="B1275:G1275"/>
    <mergeCell ref="B1276:G1276"/>
    <mergeCell ref="B1277:G1277"/>
    <mergeCell ref="B1278:G1278"/>
    <mergeCell ref="B1279:G1279"/>
    <mergeCell ref="H1279:M1279"/>
    <mergeCell ref="B1280:G1280"/>
    <mergeCell ref="H1280:M1280"/>
    <mergeCell ref="B1281:G1281"/>
    <mergeCell ref="H1281:M1281"/>
    <mergeCell ref="B1282:G1282"/>
    <mergeCell ref="H1282:M1282"/>
    <mergeCell ref="B1283:G1283"/>
    <mergeCell ref="H1283:M1283"/>
    <mergeCell ref="A1241:A1242"/>
    <mergeCell ref="B1241:B1242"/>
    <mergeCell ref="C1241:C1242"/>
    <mergeCell ref="D1241:D1242"/>
    <mergeCell ref="E1241:E1242"/>
    <mergeCell ref="F1241:F1242"/>
    <mergeCell ref="G1241:G1242"/>
    <mergeCell ref="I1241:J1241"/>
    <mergeCell ref="K1241:L1241"/>
    <mergeCell ref="H1242:H1244"/>
    <mergeCell ref="I1242:J1242"/>
    <mergeCell ref="K1242:L1242"/>
    <mergeCell ref="M1242:M1244"/>
    <mergeCell ref="A1243:A1261"/>
    <mergeCell ref="B1243:B1244"/>
    <mergeCell ref="C1243:C1244"/>
    <mergeCell ref="D1243:D1244"/>
    <mergeCell ref="E1243:E1244"/>
    <mergeCell ref="F1243:F1244"/>
    <mergeCell ref="G1243:G1244"/>
    <mergeCell ref="B1245:G1245"/>
    <mergeCell ref="B1246:G1246"/>
    <mergeCell ref="B1247:G1247"/>
    <mergeCell ref="B1248:G1248"/>
    <mergeCell ref="B1249:G1249"/>
    <mergeCell ref="B1250:G1250"/>
    <mergeCell ref="B1251:G1251"/>
    <mergeCell ref="B1252:G1252"/>
    <mergeCell ref="B1253:G1253"/>
    <mergeCell ref="B1254:G1254"/>
    <mergeCell ref="B1255:G1255"/>
    <mergeCell ref="B1256:G1256"/>
    <mergeCell ref="B1257:G1257"/>
    <mergeCell ref="H1257:M1257"/>
    <mergeCell ref="B1258:G1258"/>
    <mergeCell ref="H1258:M1258"/>
    <mergeCell ref="B1259:G1259"/>
    <mergeCell ref="H1259:M1259"/>
    <mergeCell ref="B1260:G1260"/>
    <mergeCell ref="H1260:M1260"/>
    <mergeCell ref="B1261:G1261"/>
    <mergeCell ref="H1261:M1261"/>
    <mergeCell ref="A1219:A1220"/>
    <mergeCell ref="B1219:B1220"/>
    <mergeCell ref="C1219:C1220"/>
    <mergeCell ref="D1219:D1220"/>
    <mergeCell ref="E1219:E1220"/>
    <mergeCell ref="F1219:F1220"/>
    <mergeCell ref="G1219:G1220"/>
    <mergeCell ref="I1219:J1219"/>
    <mergeCell ref="K1219:L1219"/>
    <mergeCell ref="H1220:H1222"/>
    <mergeCell ref="I1220:J1220"/>
    <mergeCell ref="K1220:L1220"/>
    <mergeCell ref="M1220:M1222"/>
    <mergeCell ref="A1221:A1239"/>
    <mergeCell ref="B1221:B1222"/>
    <mergeCell ref="C1221:C1222"/>
    <mergeCell ref="D1221:D1222"/>
    <mergeCell ref="E1221:E1222"/>
    <mergeCell ref="F1221:F1222"/>
    <mergeCell ref="G1221:G1222"/>
    <mergeCell ref="B1223:G1223"/>
    <mergeCell ref="B1224:G1224"/>
    <mergeCell ref="B1225:G1225"/>
    <mergeCell ref="B1226:G1226"/>
    <mergeCell ref="B1227:G1227"/>
    <mergeCell ref="B1228:G1228"/>
    <mergeCell ref="B1229:G1229"/>
    <mergeCell ref="B1230:G1230"/>
    <mergeCell ref="B1231:G1231"/>
    <mergeCell ref="B1232:G1232"/>
    <mergeCell ref="B1233:G1233"/>
    <mergeCell ref="B1234:G1234"/>
    <mergeCell ref="B1235:G1235"/>
    <mergeCell ref="H1235:M1235"/>
    <mergeCell ref="B1236:G1236"/>
    <mergeCell ref="H1236:M1236"/>
    <mergeCell ref="B1237:G1237"/>
    <mergeCell ref="H1237:M1237"/>
    <mergeCell ref="B1238:G1238"/>
    <mergeCell ref="H1238:M1238"/>
    <mergeCell ref="B1239:G1239"/>
    <mergeCell ref="H1239:M1239"/>
    <mergeCell ref="A1191:A1192"/>
    <mergeCell ref="B1191:B1192"/>
    <mergeCell ref="C1191:C1192"/>
    <mergeCell ref="D1191:D1192"/>
    <mergeCell ref="E1191:E1192"/>
    <mergeCell ref="F1191:F1192"/>
    <mergeCell ref="G1191:G1192"/>
    <mergeCell ref="I1191:K1191"/>
    <mergeCell ref="L1191:M1191"/>
    <mergeCell ref="H1192:H1194"/>
    <mergeCell ref="I1192:K1192"/>
    <mergeCell ref="L1192:M1192"/>
    <mergeCell ref="N1192:N1194"/>
    <mergeCell ref="A1193:A1217"/>
    <mergeCell ref="B1193:B1194"/>
    <mergeCell ref="C1193:C1194"/>
    <mergeCell ref="D1193:D1194"/>
    <mergeCell ref="E1193:E1194"/>
    <mergeCell ref="F1193:F1194"/>
    <mergeCell ref="G1193:G1194"/>
    <mergeCell ref="B1195:G1195"/>
    <mergeCell ref="B1196:G1196"/>
    <mergeCell ref="B1197:G1197"/>
    <mergeCell ref="B1198:G1198"/>
    <mergeCell ref="B1199:G1199"/>
    <mergeCell ref="B1200:G1200"/>
    <mergeCell ref="B1201:G1201"/>
    <mergeCell ref="B1202:G1202"/>
    <mergeCell ref="B1203:G1203"/>
    <mergeCell ref="B1204:G1204"/>
    <mergeCell ref="B1205:G1205"/>
    <mergeCell ref="B1206:G1206"/>
    <mergeCell ref="B1207:G1207"/>
    <mergeCell ref="B1208:G1208"/>
    <mergeCell ref="B1211:G1211"/>
    <mergeCell ref="B1212:G1212"/>
    <mergeCell ref="B1213:G1213"/>
    <mergeCell ref="H1213:N1213"/>
    <mergeCell ref="B1214:G1214"/>
    <mergeCell ref="H1214:N1214"/>
    <mergeCell ref="B1215:G1215"/>
    <mergeCell ref="H1215:N1215"/>
    <mergeCell ref="B1216:G1216"/>
    <mergeCell ref="H1216:N1216"/>
    <mergeCell ref="B1217:G1217"/>
    <mergeCell ref="H1217:N1217"/>
    <mergeCell ref="A1165:A1166"/>
    <mergeCell ref="B1165:B1166"/>
    <mergeCell ref="C1165:C1166"/>
    <mergeCell ref="D1165:D1166"/>
    <mergeCell ref="E1165:E1166"/>
    <mergeCell ref="F1165:F1166"/>
    <mergeCell ref="G1165:G1166"/>
    <mergeCell ref="I1165:N1165"/>
    <mergeCell ref="O1165:P1165"/>
    <mergeCell ref="H1166:H1168"/>
    <mergeCell ref="I1166:N1166"/>
    <mergeCell ref="O1166:P1166"/>
    <mergeCell ref="Q1166:Q1168"/>
    <mergeCell ref="A1167:A1189"/>
    <mergeCell ref="B1167:B1168"/>
    <mergeCell ref="C1167:C1168"/>
    <mergeCell ref="D1167:D1168"/>
    <mergeCell ref="E1167:E1168"/>
    <mergeCell ref="F1167:F1168"/>
    <mergeCell ref="G1167:G1168"/>
    <mergeCell ref="B1169:G1169"/>
    <mergeCell ref="B1170:G1170"/>
    <mergeCell ref="B1171:G1171"/>
    <mergeCell ref="B1172:G1172"/>
    <mergeCell ref="B1173:G1173"/>
    <mergeCell ref="B1174:G1174"/>
    <mergeCell ref="B1175:G1175"/>
    <mergeCell ref="B1176:G1176"/>
    <mergeCell ref="B1177:G1177"/>
    <mergeCell ref="B1178:G1178"/>
    <mergeCell ref="B1179:G1179"/>
    <mergeCell ref="B1180:G1180"/>
    <mergeCell ref="B1181:G1181"/>
    <mergeCell ref="B1182:G1182"/>
    <mergeCell ref="B1183:G1183"/>
    <mergeCell ref="B1184:G1184"/>
    <mergeCell ref="B1185:G1185"/>
    <mergeCell ref="H1185:Q1185"/>
    <mergeCell ref="B1186:G1186"/>
    <mergeCell ref="H1186:Q1186"/>
    <mergeCell ref="B1187:G1187"/>
    <mergeCell ref="H1187:Q1187"/>
    <mergeCell ref="B1188:G1188"/>
    <mergeCell ref="H1188:Q1188"/>
    <mergeCell ref="B1189:G1189"/>
    <mergeCell ref="H1189:Q1189"/>
    <mergeCell ref="H1127:W1127"/>
    <mergeCell ref="A1129:A1130"/>
    <mergeCell ref="B1129:B1130"/>
    <mergeCell ref="C1129:C1130"/>
    <mergeCell ref="D1129:D1130"/>
    <mergeCell ref="E1129:E1130"/>
    <mergeCell ref="F1129:F1130"/>
    <mergeCell ref="G1129:G1130"/>
    <mergeCell ref="H1129:I1129"/>
    <mergeCell ref="J1129:P1129"/>
    <mergeCell ref="Q1129:R1129"/>
    <mergeCell ref="H1130:I1130"/>
    <mergeCell ref="J1130:P1130"/>
    <mergeCell ref="Q1130:R1130"/>
    <mergeCell ref="S1130:S1132"/>
    <mergeCell ref="A1131:A1163"/>
    <mergeCell ref="B1131:B1132"/>
    <mergeCell ref="C1131:C1132"/>
    <mergeCell ref="D1131:D1132"/>
    <mergeCell ref="E1131:E1132"/>
    <mergeCell ref="F1131:F1132"/>
    <mergeCell ref="G1131:G1132"/>
    <mergeCell ref="B1133:G1133"/>
    <mergeCell ref="B1134:G1134"/>
    <mergeCell ref="B1135:G1135"/>
    <mergeCell ref="B1136:G1136"/>
    <mergeCell ref="B1137:G1137"/>
    <mergeCell ref="B1138:G1138"/>
    <mergeCell ref="B1139:G1139"/>
    <mergeCell ref="B1140:G1140"/>
    <mergeCell ref="B1141:G1141"/>
    <mergeCell ref="B1142:G1142"/>
    <mergeCell ref="B1143:G1143"/>
    <mergeCell ref="B1144:G1144"/>
    <mergeCell ref="B1145:G1145"/>
    <mergeCell ref="B1146:G1146"/>
    <mergeCell ref="B1147:G1147"/>
    <mergeCell ref="B1148:G1148"/>
    <mergeCell ref="B1149:G1149"/>
    <mergeCell ref="B1150:G1150"/>
    <mergeCell ref="B1151:G1151"/>
    <mergeCell ref="B1152:G1152"/>
    <mergeCell ref="B1153:G1153"/>
    <mergeCell ref="B1154:G1154"/>
    <mergeCell ref="B1155:G1155"/>
    <mergeCell ref="B1156:G1156"/>
    <mergeCell ref="B1157:G1157"/>
    <mergeCell ref="B1158:G1158"/>
    <mergeCell ref="B1159:G1159"/>
    <mergeCell ref="H1159:S1159"/>
    <mergeCell ref="B1160:G1160"/>
    <mergeCell ref="H1160:S1160"/>
    <mergeCell ref="B1161:G1161"/>
    <mergeCell ref="H1161:S1161"/>
    <mergeCell ref="B1162:G1162"/>
    <mergeCell ref="H1162:S1162"/>
    <mergeCell ref="B1163:G1163"/>
    <mergeCell ref="H1163:S1163"/>
    <mergeCell ref="A1083:A1084"/>
    <mergeCell ref="B1083:B1084"/>
    <mergeCell ref="C1083:C1084"/>
    <mergeCell ref="D1083:D1084"/>
    <mergeCell ref="E1083:E1084"/>
    <mergeCell ref="F1083:F1084"/>
    <mergeCell ref="G1083:G1084"/>
    <mergeCell ref="H1083:M1083"/>
    <mergeCell ref="N1083:T1083"/>
    <mergeCell ref="U1083:V1083"/>
    <mergeCell ref="H1084:M1084"/>
    <mergeCell ref="N1084:T1084"/>
    <mergeCell ref="U1084:V1084"/>
    <mergeCell ref="W1084:W1086"/>
    <mergeCell ref="A1085:A1127"/>
    <mergeCell ref="B1085:B1086"/>
    <mergeCell ref="C1085:C1086"/>
    <mergeCell ref="D1085:D1086"/>
    <mergeCell ref="E1085:E1086"/>
    <mergeCell ref="F1085:F1086"/>
    <mergeCell ref="G1085:G1086"/>
    <mergeCell ref="B1087:G1087"/>
    <mergeCell ref="B1088:G1088"/>
    <mergeCell ref="B1089:G1089"/>
    <mergeCell ref="B1090:G1090"/>
    <mergeCell ref="B1091:G1091"/>
    <mergeCell ref="B1092:G1092"/>
    <mergeCell ref="B1093:G1093"/>
    <mergeCell ref="B1094:G1094"/>
    <mergeCell ref="B1095:G1095"/>
    <mergeCell ref="B1096:G1096"/>
    <mergeCell ref="B1097:G1097"/>
    <mergeCell ref="B1098:G1098"/>
    <mergeCell ref="B1099:G1099"/>
    <mergeCell ref="B1100:G1100"/>
    <mergeCell ref="B1101:G1101"/>
    <mergeCell ref="B1102:G1102"/>
    <mergeCell ref="B1103:G1103"/>
    <mergeCell ref="B1104:G1104"/>
    <mergeCell ref="B1105:G1105"/>
    <mergeCell ref="B1106:G1106"/>
    <mergeCell ref="B1107:G1107"/>
    <mergeCell ref="B1108:G1108"/>
    <mergeCell ref="B1109:G1109"/>
    <mergeCell ref="B1110:G1110"/>
    <mergeCell ref="B1111:G1111"/>
    <mergeCell ref="B1112:G1112"/>
    <mergeCell ref="B1113:G1113"/>
    <mergeCell ref="B1114:G1114"/>
    <mergeCell ref="B1115:G1115"/>
    <mergeCell ref="B1116:G1116"/>
    <mergeCell ref="B1117:G1117"/>
    <mergeCell ref="B1118:G1118"/>
    <mergeCell ref="B1121:G1121"/>
    <mergeCell ref="B1122:G1122"/>
    <mergeCell ref="B1123:G1123"/>
    <mergeCell ref="H1123:W1123"/>
    <mergeCell ref="B1124:G1124"/>
    <mergeCell ref="H1124:W1124"/>
    <mergeCell ref="B1125:G1125"/>
    <mergeCell ref="H1125:W1125"/>
    <mergeCell ref="B1126:G1126"/>
    <mergeCell ref="H1126:W1126"/>
    <mergeCell ref="B1127:G1127"/>
    <mergeCell ref="A1057:A1058"/>
    <mergeCell ref="B1057:B1058"/>
    <mergeCell ref="C1057:C1058"/>
    <mergeCell ref="D1057:D1058"/>
    <mergeCell ref="E1057:E1058"/>
    <mergeCell ref="F1057:F1058"/>
    <mergeCell ref="G1057:G1058"/>
    <mergeCell ref="I1057:M1057"/>
    <mergeCell ref="N1057:O1057"/>
    <mergeCell ref="H1058:H1060"/>
    <mergeCell ref="I1058:M1058"/>
    <mergeCell ref="N1058:O1058"/>
    <mergeCell ref="P1058:P1060"/>
    <mergeCell ref="A1059:A1081"/>
    <mergeCell ref="B1059:B1060"/>
    <mergeCell ref="C1059:C1060"/>
    <mergeCell ref="D1059:D1060"/>
    <mergeCell ref="E1059:E1060"/>
    <mergeCell ref="F1059:F1060"/>
    <mergeCell ref="G1059:G1060"/>
    <mergeCell ref="B1061:G1061"/>
    <mergeCell ref="B1062:G1062"/>
    <mergeCell ref="B1063:G1063"/>
    <mergeCell ref="B1064:G1064"/>
    <mergeCell ref="B1065:G1065"/>
    <mergeCell ref="B1066:G1066"/>
    <mergeCell ref="B1067:G1067"/>
    <mergeCell ref="B1068:G1068"/>
    <mergeCell ref="B1069:G1069"/>
    <mergeCell ref="B1070:G1070"/>
    <mergeCell ref="B1071:G1071"/>
    <mergeCell ref="B1072:G1072"/>
    <mergeCell ref="B1075:G1075"/>
    <mergeCell ref="B1076:G1076"/>
    <mergeCell ref="B1077:G1077"/>
    <mergeCell ref="H1077:P1077"/>
    <mergeCell ref="B1078:G1078"/>
    <mergeCell ref="H1078:P1078"/>
    <mergeCell ref="B1079:G1079"/>
    <mergeCell ref="H1079:P1079"/>
    <mergeCell ref="B1080:G1080"/>
    <mergeCell ref="H1080:P1080"/>
    <mergeCell ref="B1081:G1081"/>
    <mergeCell ref="H1081:P1081"/>
    <mergeCell ref="A1033:A1034"/>
    <mergeCell ref="B1033:B1034"/>
    <mergeCell ref="C1033:C1034"/>
    <mergeCell ref="D1033:D1034"/>
    <mergeCell ref="E1033:E1034"/>
    <mergeCell ref="F1033:F1034"/>
    <mergeCell ref="G1033:G1034"/>
    <mergeCell ref="I1033:M1033"/>
    <mergeCell ref="N1033:O1033"/>
    <mergeCell ref="H1034:H1036"/>
    <mergeCell ref="I1034:M1034"/>
    <mergeCell ref="N1034:O1034"/>
    <mergeCell ref="P1034:P1036"/>
    <mergeCell ref="A1035:A1055"/>
    <mergeCell ref="B1035:B1036"/>
    <mergeCell ref="C1035:C1036"/>
    <mergeCell ref="D1035:D1036"/>
    <mergeCell ref="E1035:E1036"/>
    <mergeCell ref="F1035:F1036"/>
    <mergeCell ref="G1035:G1036"/>
    <mergeCell ref="B1037:G1037"/>
    <mergeCell ref="B1038:G1038"/>
    <mergeCell ref="B1039:G1039"/>
    <mergeCell ref="B1040:G1040"/>
    <mergeCell ref="B1041:G1041"/>
    <mergeCell ref="B1042:G1042"/>
    <mergeCell ref="B1043:G1043"/>
    <mergeCell ref="B1044:G1044"/>
    <mergeCell ref="B1045:G1045"/>
    <mergeCell ref="B1046:G1046"/>
    <mergeCell ref="B1047:G1047"/>
    <mergeCell ref="B1048:G1048"/>
    <mergeCell ref="B1049:G1049"/>
    <mergeCell ref="B1050:G1050"/>
    <mergeCell ref="B1051:G1051"/>
    <mergeCell ref="H1051:P1051"/>
    <mergeCell ref="B1052:G1052"/>
    <mergeCell ref="H1052:P1052"/>
    <mergeCell ref="B1053:G1053"/>
    <mergeCell ref="H1053:P1053"/>
    <mergeCell ref="B1054:G1054"/>
    <mergeCell ref="H1054:P1054"/>
    <mergeCell ref="B1055:G1055"/>
    <mergeCell ref="H1055:P1055"/>
    <mergeCell ref="A1011:A1012"/>
    <mergeCell ref="B1011:B1012"/>
    <mergeCell ref="C1011:C1012"/>
    <mergeCell ref="D1011:D1012"/>
    <mergeCell ref="E1011:E1012"/>
    <mergeCell ref="F1011:F1012"/>
    <mergeCell ref="G1011:G1012"/>
    <mergeCell ref="H1011:K1011"/>
    <mergeCell ref="L1011:R1011"/>
    <mergeCell ref="S1011:T1011"/>
    <mergeCell ref="H1012:K1012"/>
    <mergeCell ref="L1012:R1012"/>
    <mergeCell ref="S1012:T1012"/>
    <mergeCell ref="U1012:U1014"/>
    <mergeCell ref="A1013:A1031"/>
    <mergeCell ref="B1013:B1014"/>
    <mergeCell ref="C1013:C1014"/>
    <mergeCell ref="D1013:D1014"/>
    <mergeCell ref="E1013:E1014"/>
    <mergeCell ref="F1013:F1014"/>
    <mergeCell ref="G1013:G1014"/>
    <mergeCell ref="B1015:G1015"/>
    <mergeCell ref="B1016:G1016"/>
    <mergeCell ref="B1017:G1017"/>
    <mergeCell ref="B1018:G1018"/>
    <mergeCell ref="B1019:G1019"/>
    <mergeCell ref="B1020:G1020"/>
    <mergeCell ref="B1021:G1021"/>
    <mergeCell ref="B1022:G1022"/>
    <mergeCell ref="B1023:G1023"/>
    <mergeCell ref="B1024:G1024"/>
    <mergeCell ref="B1025:G1025"/>
    <mergeCell ref="B1026:G1026"/>
    <mergeCell ref="B1027:G1027"/>
    <mergeCell ref="H1027:U1027"/>
    <mergeCell ref="B1028:G1028"/>
    <mergeCell ref="H1028:U1028"/>
    <mergeCell ref="B1029:G1029"/>
    <mergeCell ref="H1029:U1029"/>
    <mergeCell ref="B1030:G1030"/>
    <mergeCell ref="H1030:U1030"/>
    <mergeCell ref="B1031:G1031"/>
    <mergeCell ref="H1031:U1031"/>
    <mergeCell ref="B987:G987"/>
    <mergeCell ref="H987:T987"/>
    <mergeCell ref="A989:A990"/>
    <mergeCell ref="B989:B990"/>
    <mergeCell ref="C989:C990"/>
    <mergeCell ref="D989:D990"/>
    <mergeCell ref="E989:E990"/>
    <mergeCell ref="F989:F990"/>
    <mergeCell ref="G989:G990"/>
    <mergeCell ref="I989:O989"/>
    <mergeCell ref="P989:Q989"/>
    <mergeCell ref="H990:H992"/>
    <mergeCell ref="I990:O990"/>
    <mergeCell ref="P990:Q990"/>
    <mergeCell ref="R990:R992"/>
    <mergeCell ref="A991:A1009"/>
    <mergeCell ref="B991:B992"/>
    <mergeCell ref="C991:C992"/>
    <mergeCell ref="D991:D992"/>
    <mergeCell ref="E991:E992"/>
    <mergeCell ref="F991:F992"/>
    <mergeCell ref="G991:G992"/>
    <mergeCell ref="B993:G993"/>
    <mergeCell ref="B994:G994"/>
    <mergeCell ref="B995:G995"/>
    <mergeCell ref="B996:G996"/>
    <mergeCell ref="B997:G997"/>
    <mergeCell ref="B998:G998"/>
    <mergeCell ref="B999:G999"/>
    <mergeCell ref="B1000:G1000"/>
    <mergeCell ref="B1001:G1001"/>
    <mergeCell ref="B1002:G1002"/>
    <mergeCell ref="B1003:G1003"/>
    <mergeCell ref="B1004:G1004"/>
    <mergeCell ref="B1005:G1005"/>
    <mergeCell ref="H1005:R1005"/>
    <mergeCell ref="B1006:G1006"/>
    <mergeCell ref="H1006:R1006"/>
    <mergeCell ref="B1007:G1007"/>
    <mergeCell ref="H1007:R1007"/>
    <mergeCell ref="B1008:G1008"/>
    <mergeCell ref="H1008:R1008"/>
    <mergeCell ref="B1009:G1009"/>
    <mergeCell ref="H1009:R1009"/>
    <mergeCell ref="B944:G944"/>
    <mergeCell ref="B945:G945"/>
    <mergeCell ref="B946:G946"/>
    <mergeCell ref="B947:G947"/>
    <mergeCell ref="B948:G948"/>
    <mergeCell ref="B949:G949"/>
    <mergeCell ref="B950:G950"/>
    <mergeCell ref="B953:G953"/>
    <mergeCell ref="B954:G954"/>
    <mergeCell ref="B955:G955"/>
    <mergeCell ref="H955:T955"/>
    <mergeCell ref="B956:G956"/>
    <mergeCell ref="H956:T956"/>
    <mergeCell ref="B957:G957"/>
    <mergeCell ref="H957:T957"/>
    <mergeCell ref="B958:G958"/>
    <mergeCell ref="H958:T958"/>
    <mergeCell ref="B959:G959"/>
    <mergeCell ref="H959:T959"/>
    <mergeCell ref="A961:A962"/>
    <mergeCell ref="B961:B962"/>
    <mergeCell ref="C961:C962"/>
    <mergeCell ref="D961:D962"/>
    <mergeCell ref="E961:E962"/>
    <mergeCell ref="F961:F962"/>
    <mergeCell ref="G961:G962"/>
    <mergeCell ref="H961:K961"/>
    <mergeCell ref="L961:Q961"/>
    <mergeCell ref="R961:S961"/>
    <mergeCell ref="H962:K962"/>
    <mergeCell ref="L962:Q962"/>
    <mergeCell ref="R962:S962"/>
    <mergeCell ref="T962:T964"/>
    <mergeCell ref="A963:A987"/>
    <mergeCell ref="B963:B964"/>
    <mergeCell ref="C963:C964"/>
    <mergeCell ref="D963:D964"/>
    <mergeCell ref="E963:E964"/>
    <mergeCell ref="F963:F964"/>
    <mergeCell ref="G963:G964"/>
    <mergeCell ref="B965:G965"/>
    <mergeCell ref="B966:G966"/>
    <mergeCell ref="B967:G967"/>
    <mergeCell ref="B968:G968"/>
    <mergeCell ref="B969:G969"/>
    <mergeCell ref="B970:G970"/>
    <mergeCell ref="B971:G971"/>
    <mergeCell ref="B972:G972"/>
    <mergeCell ref="B973:G973"/>
    <mergeCell ref="B974:G974"/>
    <mergeCell ref="B975:G975"/>
    <mergeCell ref="B976:G976"/>
    <mergeCell ref="B977:G977"/>
    <mergeCell ref="B978:G978"/>
    <mergeCell ref="B981:G981"/>
    <mergeCell ref="B982:G982"/>
    <mergeCell ref="B983:G983"/>
    <mergeCell ref="H983:T983"/>
    <mergeCell ref="B984:G984"/>
    <mergeCell ref="H984:T984"/>
    <mergeCell ref="B985:G985"/>
    <mergeCell ref="H985:T985"/>
    <mergeCell ref="B986:G986"/>
    <mergeCell ref="H986:T986"/>
    <mergeCell ref="B899:G899"/>
    <mergeCell ref="B900:G900"/>
    <mergeCell ref="B901:G901"/>
    <mergeCell ref="B902:G902"/>
    <mergeCell ref="B903:G903"/>
    <mergeCell ref="B904:G904"/>
    <mergeCell ref="B907:G907"/>
    <mergeCell ref="B908:G908"/>
    <mergeCell ref="B909:G909"/>
    <mergeCell ref="H909:P909"/>
    <mergeCell ref="B910:G910"/>
    <mergeCell ref="H910:P910"/>
    <mergeCell ref="B911:G911"/>
    <mergeCell ref="H911:P911"/>
    <mergeCell ref="B912:G912"/>
    <mergeCell ref="H912:P912"/>
    <mergeCell ref="B913:G913"/>
    <mergeCell ref="H913:P913"/>
    <mergeCell ref="A915:A916"/>
    <mergeCell ref="B915:B916"/>
    <mergeCell ref="C915:C916"/>
    <mergeCell ref="D915:D916"/>
    <mergeCell ref="E915:E916"/>
    <mergeCell ref="F915:F916"/>
    <mergeCell ref="G915:G916"/>
    <mergeCell ref="H915:K915"/>
    <mergeCell ref="L915:Q915"/>
    <mergeCell ref="R915:S915"/>
    <mergeCell ref="H916:K916"/>
    <mergeCell ref="L916:Q916"/>
    <mergeCell ref="R916:S916"/>
    <mergeCell ref="T916:T918"/>
    <mergeCell ref="A917:A959"/>
    <mergeCell ref="B917:B918"/>
    <mergeCell ref="C917:C918"/>
    <mergeCell ref="D917:D918"/>
    <mergeCell ref="E917:E918"/>
    <mergeCell ref="F917:F918"/>
    <mergeCell ref="G917:G918"/>
    <mergeCell ref="B919:G919"/>
    <mergeCell ref="B920:G920"/>
    <mergeCell ref="B921:G921"/>
    <mergeCell ref="B922:G922"/>
    <mergeCell ref="B923:G923"/>
    <mergeCell ref="B924:G924"/>
    <mergeCell ref="B925:G925"/>
    <mergeCell ref="B926:G926"/>
    <mergeCell ref="B927:G927"/>
    <mergeCell ref="B928:G928"/>
    <mergeCell ref="B929:G929"/>
    <mergeCell ref="B930:G930"/>
    <mergeCell ref="B931:G931"/>
    <mergeCell ref="B932:G932"/>
    <mergeCell ref="B933:G933"/>
    <mergeCell ref="B934:G934"/>
    <mergeCell ref="B935:G935"/>
    <mergeCell ref="B936:G936"/>
    <mergeCell ref="B937:G937"/>
    <mergeCell ref="B938:G938"/>
    <mergeCell ref="B939:G939"/>
    <mergeCell ref="B940:G940"/>
    <mergeCell ref="B941:G941"/>
    <mergeCell ref="B942:G942"/>
    <mergeCell ref="B943:G943"/>
    <mergeCell ref="B853:G853"/>
    <mergeCell ref="B854:G854"/>
    <mergeCell ref="B855:G855"/>
    <mergeCell ref="B856:G856"/>
    <mergeCell ref="B859:G859"/>
    <mergeCell ref="B860:G860"/>
    <mergeCell ref="B861:G861"/>
    <mergeCell ref="H861:P861"/>
    <mergeCell ref="B862:G862"/>
    <mergeCell ref="H862:P862"/>
    <mergeCell ref="B863:G863"/>
    <mergeCell ref="H863:P863"/>
    <mergeCell ref="B864:G864"/>
    <mergeCell ref="H864:P864"/>
    <mergeCell ref="B865:G865"/>
    <mergeCell ref="H865:P865"/>
    <mergeCell ref="A867:A868"/>
    <mergeCell ref="B867:B868"/>
    <mergeCell ref="C867:C868"/>
    <mergeCell ref="D867:D868"/>
    <mergeCell ref="E867:E868"/>
    <mergeCell ref="F867:F868"/>
    <mergeCell ref="G867:G868"/>
    <mergeCell ref="I867:M867"/>
    <mergeCell ref="N867:O867"/>
    <mergeCell ref="H868:H870"/>
    <mergeCell ref="I868:M868"/>
    <mergeCell ref="N868:O868"/>
    <mergeCell ref="P868:P870"/>
    <mergeCell ref="A869:A913"/>
    <mergeCell ref="B869:B870"/>
    <mergeCell ref="C869:C870"/>
    <mergeCell ref="D869:D870"/>
    <mergeCell ref="E869:E870"/>
    <mergeCell ref="F869:F870"/>
    <mergeCell ref="G869:G870"/>
    <mergeCell ref="B871:G871"/>
    <mergeCell ref="B872:G872"/>
    <mergeCell ref="B873:G873"/>
    <mergeCell ref="B874:G874"/>
    <mergeCell ref="B875:G875"/>
    <mergeCell ref="B876:G876"/>
    <mergeCell ref="B877:G877"/>
    <mergeCell ref="B878:G878"/>
    <mergeCell ref="B879:G879"/>
    <mergeCell ref="B880:G880"/>
    <mergeCell ref="B881:G881"/>
    <mergeCell ref="B882:G882"/>
    <mergeCell ref="B883:G883"/>
    <mergeCell ref="B884:G884"/>
    <mergeCell ref="B885:G885"/>
    <mergeCell ref="B886:G886"/>
    <mergeCell ref="B887:G887"/>
    <mergeCell ref="B888:G888"/>
    <mergeCell ref="B889:G889"/>
    <mergeCell ref="B890:G890"/>
    <mergeCell ref="B891:G891"/>
    <mergeCell ref="B892:G892"/>
    <mergeCell ref="B893:G893"/>
    <mergeCell ref="B894:G894"/>
    <mergeCell ref="B895:G895"/>
    <mergeCell ref="B896:G896"/>
    <mergeCell ref="B897:G897"/>
    <mergeCell ref="B898:G898"/>
    <mergeCell ref="A805:A806"/>
    <mergeCell ref="B805:B806"/>
    <mergeCell ref="C805:C806"/>
    <mergeCell ref="D805:D806"/>
    <mergeCell ref="E805:E806"/>
    <mergeCell ref="F805:F806"/>
    <mergeCell ref="G805:G806"/>
    <mergeCell ref="I805:M805"/>
    <mergeCell ref="N805:O805"/>
    <mergeCell ref="H806:H808"/>
    <mergeCell ref="I806:M806"/>
    <mergeCell ref="N806:O806"/>
    <mergeCell ref="P806:P808"/>
    <mergeCell ref="A807:A865"/>
    <mergeCell ref="B807:B808"/>
    <mergeCell ref="C807:C808"/>
    <mergeCell ref="D807:D808"/>
    <mergeCell ref="E807:E808"/>
    <mergeCell ref="F807:F808"/>
    <mergeCell ref="G807:G808"/>
    <mergeCell ref="B809:G809"/>
    <mergeCell ref="B810:G810"/>
    <mergeCell ref="B811:G811"/>
    <mergeCell ref="B812:G812"/>
    <mergeCell ref="B813:G813"/>
    <mergeCell ref="B814:G814"/>
    <mergeCell ref="B815:G815"/>
    <mergeCell ref="B816:G816"/>
    <mergeCell ref="B817:G817"/>
    <mergeCell ref="B818:G818"/>
    <mergeCell ref="B819:G819"/>
    <mergeCell ref="B820:G820"/>
    <mergeCell ref="B821:G821"/>
    <mergeCell ref="B822:G822"/>
    <mergeCell ref="B823:G823"/>
    <mergeCell ref="B824:G824"/>
    <mergeCell ref="B825:G825"/>
    <mergeCell ref="B826:G826"/>
    <mergeCell ref="B827:G827"/>
    <mergeCell ref="B828:G828"/>
    <mergeCell ref="B829:G829"/>
    <mergeCell ref="B830:G830"/>
    <mergeCell ref="B831:G831"/>
    <mergeCell ref="B832:G832"/>
    <mergeCell ref="B833:G833"/>
    <mergeCell ref="B834:G834"/>
    <mergeCell ref="B835:G835"/>
    <mergeCell ref="B836:G836"/>
    <mergeCell ref="B837:G837"/>
    <mergeCell ref="B838:G838"/>
    <mergeCell ref="B839:G839"/>
    <mergeCell ref="B840:G840"/>
    <mergeCell ref="B841:G841"/>
    <mergeCell ref="B842:G842"/>
    <mergeCell ref="B843:G843"/>
    <mergeCell ref="B844:G844"/>
    <mergeCell ref="B845:G845"/>
    <mergeCell ref="B846:G846"/>
    <mergeCell ref="B847:G847"/>
    <mergeCell ref="B848:G848"/>
    <mergeCell ref="B849:G849"/>
    <mergeCell ref="B850:G850"/>
    <mergeCell ref="B851:G851"/>
    <mergeCell ref="B852:G852"/>
    <mergeCell ref="H782:O782"/>
    <mergeCell ref="A783:A784"/>
    <mergeCell ref="B783:B784"/>
    <mergeCell ref="C783:C784"/>
    <mergeCell ref="D783:D784"/>
    <mergeCell ref="E783:E784"/>
    <mergeCell ref="F783:F784"/>
    <mergeCell ref="G783:G784"/>
    <mergeCell ref="I783:N783"/>
    <mergeCell ref="O783:P783"/>
    <mergeCell ref="H784:H786"/>
    <mergeCell ref="I784:N784"/>
    <mergeCell ref="O784:P784"/>
    <mergeCell ref="Q784:Q786"/>
    <mergeCell ref="A785:A803"/>
    <mergeCell ref="B785:B786"/>
    <mergeCell ref="C785:C786"/>
    <mergeCell ref="D785:D786"/>
    <mergeCell ref="E785:E786"/>
    <mergeCell ref="F785:F786"/>
    <mergeCell ref="G785:G786"/>
    <mergeCell ref="B787:G787"/>
    <mergeCell ref="B788:G788"/>
    <mergeCell ref="B789:G789"/>
    <mergeCell ref="B790:G790"/>
    <mergeCell ref="B791:G791"/>
    <mergeCell ref="B792:G792"/>
    <mergeCell ref="B793:G793"/>
    <mergeCell ref="B794:G794"/>
    <mergeCell ref="B795:G795"/>
    <mergeCell ref="B796:G796"/>
    <mergeCell ref="B797:G797"/>
    <mergeCell ref="B798:G798"/>
    <mergeCell ref="B799:G799"/>
    <mergeCell ref="H799:Q799"/>
    <mergeCell ref="B800:G800"/>
    <mergeCell ref="H800:Q800"/>
    <mergeCell ref="B801:G801"/>
    <mergeCell ref="H801:Q801"/>
    <mergeCell ref="B802:G802"/>
    <mergeCell ref="H802:Q802"/>
    <mergeCell ref="B803:G803"/>
    <mergeCell ref="H803:Q803"/>
    <mergeCell ref="A761:A762"/>
    <mergeCell ref="B761:B762"/>
    <mergeCell ref="C761:C762"/>
    <mergeCell ref="D761:D762"/>
    <mergeCell ref="E761:E762"/>
    <mergeCell ref="F761:F762"/>
    <mergeCell ref="G761:G762"/>
    <mergeCell ref="I761:L761"/>
    <mergeCell ref="M761:N761"/>
    <mergeCell ref="H762:H764"/>
    <mergeCell ref="I762:L762"/>
    <mergeCell ref="M762:N762"/>
    <mergeCell ref="O762:O764"/>
    <mergeCell ref="A763:A781"/>
    <mergeCell ref="B763:B764"/>
    <mergeCell ref="C763:C764"/>
    <mergeCell ref="D763:D764"/>
    <mergeCell ref="E763:E764"/>
    <mergeCell ref="F763:F764"/>
    <mergeCell ref="G763:G764"/>
    <mergeCell ref="B765:G765"/>
    <mergeCell ref="B766:G766"/>
    <mergeCell ref="B767:G767"/>
    <mergeCell ref="B768:G768"/>
    <mergeCell ref="B769:G769"/>
    <mergeCell ref="B770:G770"/>
    <mergeCell ref="B771:G771"/>
    <mergeCell ref="B772:G772"/>
    <mergeCell ref="B773:G773"/>
    <mergeCell ref="B774:G774"/>
    <mergeCell ref="B775:G775"/>
    <mergeCell ref="B776:G776"/>
    <mergeCell ref="B777:G777"/>
    <mergeCell ref="H777:O777"/>
    <mergeCell ref="B778:G778"/>
    <mergeCell ref="H778:O778"/>
    <mergeCell ref="B779:G779"/>
    <mergeCell ref="H779:O779"/>
    <mergeCell ref="B780:G780"/>
    <mergeCell ref="H780:O780"/>
    <mergeCell ref="B781:G781"/>
    <mergeCell ref="H781:O781"/>
    <mergeCell ref="A739:A740"/>
    <mergeCell ref="B739:B740"/>
    <mergeCell ref="C739:C740"/>
    <mergeCell ref="D739:D740"/>
    <mergeCell ref="E739:E740"/>
    <mergeCell ref="F739:F740"/>
    <mergeCell ref="G739:G740"/>
    <mergeCell ref="I739:L739"/>
    <mergeCell ref="M739:N739"/>
    <mergeCell ref="H740:H742"/>
    <mergeCell ref="I740:L740"/>
    <mergeCell ref="M740:N740"/>
    <mergeCell ref="O740:O742"/>
    <mergeCell ref="A741:A759"/>
    <mergeCell ref="B741:B742"/>
    <mergeCell ref="C741:C742"/>
    <mergeCell ref="D741:D742"/>
    <mergeCell ref="E741:E742"/>
    <mergeCell ref="F741:F742"/>
    <mergeCell ref="G741:G742"/>
    <mergeCell ref="B743:G743"/>
    <mergeCell ref="B744:G744"/>
    <mergeCell ref="B745:G745"/>
    <mergeCell ref="B746:G746"/>
    <mergeCell ref="B747:G747"/>
    <mergeCell ref="B748:G748"/>
    <mergeCell ref="B749:G749"/>
    <mergeCell ref="B750:G750"/>
    <mergeCell ref="B751:G751"/>
    <mergeCell ref="B752:G752"/>
    <mergeCell ref="B753:G753"/>
    <mergeCell ref="B754:G754"/>
    <mergeCell ref="B755:G755"/>
    <mergeCell ref="H755:O755"/>
    <mergeCell ref="B756:G756"/>
    <mergeCell ref="H756:O756"/>
    <mergeCell ref="B757:G757"/>
    <mergeCell ref="H757:O757"/>
    <mergeCell ref="B758:G758"/>
    <mergeCell ref="H758:O758"/>
    <mergeCell ref="B759:G759"/>
    <mergeCell ref="H759:O759"/>
    <mergeCell ref="A717:A718"/>
    <mergeCell ref="B717:B718"/>
    <mergeCell ref="C717:C718"/>
    <mergeCell ref="D717:D718"/>
    <mergeCell ref="E717:E718"/>
    <mergeCell ref="F717:F718"/>
    <mergeCell ref="G717:G718"/>
    <mergeCell ref="I717:L717"/>
    <mergeCell ref="M717:N717"/>
    <mergeCell ref="H718:H720"/>
    <mergeCell ref="I718:L718"/>
    <mergeCell ref="M718:N718"/>
    <mergeCell ref="O718:O720"/>
    <mergeCell ref="A719:A737"/>
    <mergeCell ref="B719:B720"/>
    <mergeCell ref="C719:C720"/>
    <mergeCell ref="D719:D720"/>
    <mergeCell ref="E719:E720"/>
    <mergeCell ref="F719:F720"/>
    <mergeCell ref="G719:G720"/>
    <mergeCell ref="B721:G721"/>
    <mergeCell ref="B722:G722"/>
    <mergeCell ref="B723:G723"/>
    <mergeCell ref="B724:G724"/>
    <mergeCell ref="B725:G725"/>
    <mergeCell ref="B726:G726"/>
    <mergeCell ref="B727:G727"/>
    <mergeCell ref="B728:G728"/>
    <mergeCell ref="B729:G729"/>
    <mergeCell ref="B730:G730"/>
    <mergeCell ref="B731:G731"/>
    <mergeCell ref="B732:G732"/>
    <mergeCell ref="B733:G733"/>
    <mergeCell ref="H733:O733"/>
    <mergeCell ref="B734:G734"/>
    <mergeCell ref="H734:O734"/>
    <mergeCell ref="B735:G735"/>
    <mergeCell ref="H735:O735"/>
    <mergeCell ref="B736:G736"/>
    <mergeCell ref="H736:O736"/>
    <mergeCell ref="B737:G737"/>
    <mergeCell ref="H737:O737"/>
    <mergeCell ref="A695:A696"/>
    <mergeCell ref="B695:B696"/>
    <mergeCell ref="C695:C696"/>
    <mergeCell ref="D695:D696"/>
    <mergeCell ref="E695:E696"/>
    <mergeCell ref="F695:F696"/>
    <mergeCell ref="G695:G696"/>
    <mergeCell ref="I695:L695"/>
    <mergeCell ref="M695:N695"/>
    <mergeCell ref="H696:H698"/>
    <mergeCell ref="I696:L696"/>
    <mergeCell ref="M696:N696"/>
    <mergeCell ref="O696:O698"/>
    <mergeCell ref="A697:A715"/>
    <mergeCell ref="B697:B698"/>
    <mergeCell ref="C697:C698"/>
    <mergeCell ref="D697:D698"/>
    <mergeCell ref="E697:E698"/>
    <mergeCell ref="F697:F698"/>
    <mergeCell ref="G697:G698"/>
    <mergeCell ref="B699:G699"/>
    <mergeCell ref="B700:G700"/>
    <mergeCell ref="B701:G701"/>
    <mergeCell ref="B702:G702"/>
    <mergeCell ref="B703:G703"/>
    <mergeCell ref="B704:G704"/>
    <mergeCell ref="B705:G705"/>
    <mergeCell ref="B706:G706"/>
    <mergeCell ref="B707:G707"/>
    <mergeCell ref="B708:G708"/>
    <mergeCell ref="B709:G709"/>
    <mergeCell ref="B710:G710"/>
    <mergeCell ref="B711:G711"/>
    <mergeCell ref="H711:O711"/>
    <mergeCell ref="B712:G712"/>
    <mergeCell ref="H712:O712"/>
    <mergeCell ref="B713:G713"/>
    <mergeCell ref="H713:O713"/>
    <mergeCell ref="B714:G714"/>
    <mergeCell ref="H714:O714"/>
    <mergeCell ref="B715:G715"/>
    <mergeCell ref="H715:O715"/>
    <mergeCell ref="A677:A678"/>
    <mergeCell ref="B677:B678"/>
    <mergeCell ref="C677:C678"/>
    <mergeCell ref="D677:D678"/>
    <mergeCell ref="E677:E678"/>
    <mergeCell ref="F677:F678"/>
    <mergeCell ref="G677:G678"/>
    <mergeCell ref="I677:M677"/>
    <mergeCell ref="N677:O677"/>
    <mergeCell ref="H678:H680"/>
    <mergeCell ref="I678:M678"/>
    <mergeCell ref="N678:O678"/>
    <mergeCell ref="P678:P680"/>
    <mergeCell ref="A679:A693"/>
    <mergeCell ref="B679:B680"/>
    <mergeCell ref="C679:C680"/>
    <mergeCell ref="D679:D680"/>
    <mergeCell ref="E679:E680"/>
    <mergeCell ref="F679:F680"/>
    <mergeCell ref="G679:G680"/>
    <mergeCell ref="B681:G681"/>
    <mergeCell ref="B682:G682"/>
    <mergeCell ref="B683:G683"/>
    <mergeCell ref="B684:G684"/>
    <mergeCell ref="B685:G685"/>
    <mergeCell ref="B686:G686"/>
    <mergeCell ref="B687:G687"/>
    <mergeCell ref="B688:G688"/>
    <mergeCell ref="B689:G689"/>
    <mergeCell ref="H689:P689"/>
    <mergeCell ref="B690:G690"/>
    <mergeCell ref="H690:P690"/>
    <mergeCell ref="B691:G691"/>
    <mergeCell ref="H691:P691"/>
    <mergeCell ref="B692:G692"/>
    <mergeCell ref="H692:P692"/>
    <mergeCell ref="B693:G693"/>
    <mergeCell ref="H693:P693"/>
    <mergeCell ref="C646:C652"/>
    <mergeCell ref="J646:L646"/>
    <mergeCell ref="M646:M652"/>
    <mergeCell ref="P646:Q646"/>
    <mergeCell ref="J647:L647"/>
    <mergeCell ref="P647:Q647"/>
    <mergeCell ref="J648:L648"/>
    <mergeCell ref="P648:Q648"/>
    <mergeCell ref="R648:S648"/>
    <mergeCell ref="J649:L649"/>
    <mergeCell ref="P649:Q649"/>
    <mergeCell ref="J650:L650"/>
    <mergeCell ref="P650:Q650"/>
    <mergeCell ref="J651:L651"/>
    <mergeCell ref="P651:Q651"/>
    <mergeCell ref="R651:S651"/>
    <mergeCell ref="J652:L652"/>
    <mergeCell ref="P652:Q652"/>
    <mergeCell ref="C653:E653"/>
    <mergeCell ref="J653:L653"/>
    <mergeCell ref="M653:N653"/>
    <mergeCell ref="A655:A656"/>
    <mergeCell ref="B655:B656"/>
    <mergeCell ref="C655:C656"/>
    <mergeCell ref="D655:D656"/>
    <mergeCell ref="E655:E656"/>
    <mergeCell ref="F655:F656"/>
    <mergeCell ref="G655:G656"/>
    <mergeCell ref="I655:M655"/>
    <mergeCell ref="N655:O655"/>
    <mergeCell ref="H656:H658"/>
    <mergeCell ref="I656:M656"/>
    <mergeCell ref="N656:O656"/>
    <mergeCell ref="P656:P658"/>
    <mergeCell ref="A657:A675"/>
    <mergeCell ref="B657:B658"/>
    <mergeCell ref="C657:C658"/>
    <mergeCell ref="D657:D658"/>
    <mergeCell ref="E657:E658"/>
    <mergeCell ref="F657:F658"/>
    <mergeCell ref="G657:G658"/>
    <mergeCell ref="B659:G659"/>
    <mergeCell ref="B660:G660"/>
    <mergeCell ref="B661:G661"/>
    <mergeCell ref="B662:G662"/>
    <mergeCell ref="B663:G663"/>
    <mergeCell ref="B664:G664"/>
    <mergeCell ref="B665:G665"/>
    <mergeCell ref="B666:G666"/>
    <mergeCell ref="B667:G667"/>
    <mergeCell ref="B668:G668"/>
    <mergeCell ref="B669:G669"/>
    <mergeCell ref="B670:G670"/>
    <mergeCell ref="B671:G671"/>
    <mergeCell ref="H671:P671"/>
    <mergeCell ref="B672:G672"/>
    <mergeCell ref="H672:P672"/>
    <mergeCell ref="B673:G673"/>
    <mergeCell ref="H673:P673"/>
    <mergeCell ref="B674:G674"/>
    <mergeCell ref="H674:P674"/>
    <mergeCell ref="B675:G675"/>
    <mergeCell ref="H675:P675"/>
    <mergeCell ref="H624:T624"/>
    <mergeCell ref="B625:G625"/>
    <mergeCell ref="H625:T625"/>
    <mergeCell ref="B626:G626"/>
    <mergeCell ref="H626:T626"/>
    <mergeCell ref="B627:G627"/>
    <mergeCell ref="H627:T627"/>
    <mergeCell ref="B629:F629"/>
    <mergeCell ref="J629:O629"/>
    <mergeCell ref="C630:C635"/>
    <mergeCell ref="J630:L630"/>
    <mergeCell ref="M630:M635"/>
    <mergeCell ref="P630:Q630"/>
    <mergeCell ref="J631:L631"/>
    <mergeCell ref="P631:Q631"/>
    <mergeCell ref="G632:H632"/>
    <mergeCell ref="J632:L632"/>
    <mergeCell ref="P632:Q632"/>
    <mergeCell ref="R632:S632"/>
    <mergeCell ref="J633:L633"/>
    <mergeCell ref="P633:Q633"/>
    <mergeCell ref="G634:H634"/>
    <mergeCell ref="J634:L634"/>
    <mergeCell ref="P634:Q634"/>
    <mergeCell ref="R634:S634"/>
    <mergeCell ref="J635:L635"/>
    <mergeCell ref="P635:Q635"/>
    <mergeCell ref="C636:C645"/>
    <mergeCell ref="J636:L636"/>
    <mergeCell ref="M636:M645"/>
    <mergeCell ref="P636:Q636"/>
    <mergeCell ref="J637:L637"/>
    <mergeCell ref="P637:Q637"/>
    <mergeCell ref="J638:L638"/>
    <mergeCell ref="P638:Q638"/>
    <mergeCell ref="J639:L639"/>
    <mergeCell ref="P639:Q639"/>
    <mergeCell ref="J640:L640"/>
    <mergeCell ref="P640:Q640"/>
    <mergeCell ref="J641:L641"/>
    <mergeCell ref="P641:Q641"/>
    <mergeCell ref="J642:L642"/>
    <mergeCell ref="P642:Q642"/>
    <mergeCell ref="J643:L643"/>
    <mergeCell ref="P643:Q643"/>
    <mergeCell ref="J644:L644"/>
    <mergeCell ref="P644:Q644"/>
    <mergeCell ref="J645:L645"/>
    <mergeCell ref="P645:Q645"/>
    <mergeCell ref="A579:A580"/>
    <mergeCell ref="B579:B580"/>
    <mergeCell ref="C579:C580"/>
    <mergeCell ref="D579:D580"/>
    <mergeCell ref="E579:E580"/>
    <mergeCell ref="F579:F580"/>
    <mergeCell ref="G579:G580"/>
    <mergeCell ref="H579:K579"/>
    <mergeCell ref="L579:Q579"/>
    <mergeCell ref="R579:S579"/>
    <mergeCell ref="H580:K580"/>
    <mergeCell ref="L580:Q580"/>
    <mergeCell ref="R580:S580"/>
    <mergeCell ref="T580:T582"/>
    <mergeCell ref="A581:A626"/>
    <mergeCell ref="B581:B582"/>
    <mergeCell ref="C581:C582"/>
    <mergeCell ref="D581:D582"/>
    <mergeCell ref="E581:E582"/>
    <mergeCell ref="F581:F582"/>
    <mergeCell ref="G581:G582"/>
    <mergeCell ref="B583:G583"/>
    <mergeCell ref="B584:G584"/>
    <mergeCell ref="B585:G585"/>
    <mergeCell ref="B586:G586"/>
    <mergeCell ref="B587:G587"/>
    <mergeCell ref="B588:G588"/>
    <mergeCell ref="B589:G589"/>
    <mergeCell ref="B590:G590"/>
    <mergeCell ref="B591:G591"/>
    <mergeCell ref="B592:G592"/>
    <mergeCell ref="B593:G593"/>
    <mergeCell ref="B594:G594"/>
    <mergeCell ref="B595:G595"/>
    <mergeCell ref="B596:G596"/>
    <mergeCell ref="B597:G597"/>
    <mergeCell ref="B598:G598"/>
    <mergeCell ref="B599:G599"/>
    <mergeCell ref="B600:G600"/>
    <mergeCell ref="B601:G601"/>
    <mergeCell ref="B602:G602"/>
    <mergeCell ref="B603:G603"/>
    <mergeCell ref="B604:G604"/>
    <mergeCell ref="B605:G605"/>
    <mergeCell ref="B606:G606"/>
    <mergeCell ref="B607:G607"/>
    <mergeCell ref="B608:G608"/>
    <mergeCell ref="B609:G609"/>
    <mergeCell ref="B610:G610"/>
    <mergeCell ref="B611:G611"/>
    <mergeCell ref="B612:G612"/>
    <mergeCell ref="B613:G613"/>
    <mergeCell ref="B614:G614"/>
    <mergeCell ref="B615:G615"/>
    <mergeCell ref="B616:G616"/>
    <mergeCell ref="B617:G617"/>
    <mergeCell ref="B618:G618"/>
    <mergeCell ref="B619:G619"/>
    <mergeCell ref="B620:G620"/>
    <mergeCell ref="B621:G621"/>
    <mergeCell ref="B622:G622"/>
    <mergeCell ref="B623:G623"/>
    <mergeCell ref="H623:T623"/>
    <mergeCell ref="B624:G624"/>
    <mergeCell ref="A563:A564"/>
    <mergeCell ref="B563:B564"/>
    <mergeCell ref="C563:C564"/>
    <mergeCell ref="D563:D564"/>
    <mergeCell ref="E563:E564"/>
    <mergeCell ref="F563:F564"/>
    <mergeCell ref="G563:G564"/>
    <mergeCell ref="I563:L563"/>
    <mergeCell ref="M563:N563"/>
    <mergeCell ref="H564:H566"/>
    <mergeCell ref="I564:L564"/>
    <mergeCell ref="M564:N564"/>
    <mergeCell ref="O564:O566"/>
    <mergeCell ref="A565:A577"/>
    <mergeCell ref="B565:B566"/>
    <mergeCell ref="C565:C566"/>
    <mergeCell ref="D565:D566"/>
    <mergeCell ref="E565:E566"/>
    <mergeCell ref="F565:F566"/>
    <mergeCell ref="G565:G566"/>
    <mergeCell ref="B567:G567"/>
    <mergeCell ref="B568:G568"/>
    <mergeCell ref="B569:G569"/>
    <mergeCell ref="B570:G570"/>
    <mergeCell ref="B571:G571"/>
    <mergeCell ref="B572:G572"/>
    <mergeCell ref="B573:G573"/>
    <mergeCell ref="H573:O573"/>
    <mergeCell ref="B574:G574"/>
    <mergeCell ref="H574:O574"/>
    <mergeCell ref="B575:G575"/>
    <mergeCell ref="H575:O575"/>
    <mergeCell ref="B576:G576"/>
    <mergeCell ref="H576:O576"/>
    <mergeCell ref="B577:G577"/>
    <mergeCell ref="H577:O577"/>
    <mergeCell ref="A539:A540"/>
    <mergeCell ref="B539:B540"/>
    <mergeCell ref="C539:C540"/>
    <mergeCell ref="D539:D540"/>
    <mergeCell ref="E539:E540"/>
    <mergeCell ref="F539:F540"/>
    <mergeCell ref="G539:G540"/>
    <mergeCell ref="I539:J539"/>
    <mergeCell ref="K539:L539"/>
    <mergeCell ref="H540:H542"/>
    <mergeCell ref="I540:J540"/>
    <mergeCell ref="K540:L540"/>
    <mergeCell ref="M540:M542"/>
    <mergeCell ref="A541:A561"/>
    <mergeCell ref="B541:B542"/>
    <mergeCell ref="C541:C542"/>
    <mergeCell ref="D541:D542"/>
    <mergeCell ref="E541:E542"/>
    <mergeCell ref="F541:F542"/>
    <mergeCell ref="G541:G542"/>
    <mergeCell ref="B543:G543"/>
    <mergeCell ref="B544:G544"/>
    <mergeCell ref="B545:G545"/>
    <mergeCell ref="B546:G546"/>
    <mergeCell ref="B547:G547"/>
    <mergeCell ref="B548:G548"/>
    <mergeCell ref="B549:G549"/>
    <mergeCell ref="B550:G550"/>
    <mergeCell ref="B551:G551"/>
    <mergeCell ref="B552:G552"/>
    <mergeCell ref="B553:G553"/>
    <mergeCell ref="B554:G554"/>
    <mergeCell ref="B555:G555"/>
    <mergeCell ref="B556:G556"/>
    <mergeCell ref="B557:G557"/>
    <mergeCell ref="H557:M557"/>
    <mergeCell ref="B558:G558"/>
    <mergeCell ref="H558:M558"/>
    <mergeCell ref="B559:G559"/>
    <mergeCell ref="H559:M559"/>
    <mergeCell ref="B560:G560"/>
    <mergeCell ref="H560:M560"/>
    <mergeCell ref="B561:G561"/>
    <mergeCell ref="H561:M561"/>
    <mergeCell ref="A515:A516"/>
    <mergeCell ref="B515:B516"/>
    <mergeCell ref="C515:C516"/>
    <mergeCell ref="D515:D516"/>
    <mergeCell ref="E515:E516"/>
    <mergeCell ref="F515:F516"/>
    <mergeCell ref="G515:G516"/>
    <mergeCell ref="I515:J515"/>
    <mergeCell ref="K515:L515"/>
    <mergeCell ref="H516:H518"/>
    <mergeCell ref="I516:J516"/>
    <mergeCell ref="K516:L516"/>
    <mergeCell ref="M516:M518"/>
    <mergeCell ref="A517:A537"/>
    <mergeCell ref="B517:B518"/>
    <mergeCell ref="C517:C518"/>
    <mergeCell ref="D517:D518"/>
    <mergeCell ref="E517:E518"/>
    <mergeCell ref="F517:F518"/>
    <mergeCell ref="G517:G518"/>
    <mergeCell ref="B519:G519"/>
    <mergeCell ref="B520:G520"/>
    <mergeCell ref="B521:G521"/>
    <mergeCell ref="B522:G522"/>
    <mergeCell ref="B523:G523"/>
    <mergeCell ref="B524:G524"/>
    <mergeCell ref="B525:G525"/>
    <mergeCell ref="B526:G526"/>
    <mergeCell ref="B527:G527"/>
    <mergeCell ref="B528:G528"/>
    <mergeCell ref="B529:G529"/>
    <mergeCell ref="B530:G530"/>
    <mergeCell ref="B531:G531"/>
    <mergeCell ref="B532:G532"/>
    <mergeCell ref="B533:G533"/>
    <mergeCell ref="H533:M533"/>
    <mergeCell ref="B534:G534"/>
    <mergeCell ref="H534:M534"/>
    <mergeCell ref="B535:G535"/>
    <mergeCell ref="H535:M535"/>
    <mergeCell ref="B536:G536"/>
    <mergeCell ref="H536:M536"/>
    <mergeCell ref="B537:G537"/>
    <mergeCell ref="H537:M537"/>
    <mergeCell ref="A492:A493"/>
    <mergeCell ref="B492:B493"/>
    <mergeCell ref="C492:C493"/>
    <mergeCell ref="D492:D493"/>
    <mergeCell ref="E492:E493"/>
    <mergeCell ref="F492:F493"/>
    <mergeCell ref="G492:G493"/>
    <mergeCell ref="I492:L492"/>
    <mergeCell ref="M492:N492"/>
    <mergeCell ref="H493:H495"/>
    <mergeCell ref="I493:L493"/>
    <mergeCell ref="M493:N493"/>
    <mergeCell ref="O493:O495"/>
    <mergeCell ref="A494:A512"/>
    <mergeCell ref="B494:B495"/>
    <mergeCell ref="C494:C495"/>
    <mergeCell ref="D494:D495"/>
    <mergeCell ref="E494:E495"/>
    <mergeCell ref="F494:F495"/>
    <mergeCell ref="G494:G495"/>
    <mergeCell ref="B496:G496"/>
    <mergeCell ref="B497:G497"/>
    <mergeCell ref="B498:G498"/>
    <mergeCell ref="B499:G499"/>
    <mergeCell ref="B500:G500"/>
    <mergeCell ref="B501:G501"/>
    <mergeCell ref="B502:G502"/>
    <mergeCell ref="B503:G503"/>
    <mergeCell ref="B504:G504"/>
    <mergeCell ref="B505:G505"/>
    <mergeCell ref="B506:G506"/>
    <mergeCell ref="B507:G507"/>
    <mergeCell ref="B508:G508"/>
    <mergeCell ref="H508:O508"/>
    <mergeCell ref="B509:G509"/>
    <mergeCell ref="H509:O509"/>
    <mergeCell ref="B510:G510"/>
    <mergeCell ref="H510:O510"/>
    <mergeCell ref="B511:G511"/>
    <mergeCell ref="H511:O511"/>
    <mergeCell ref="B512:G512"/>
    <mergeCell ref="H512:O512"/>
    <mergeCell ref="A478:A479"/>
    <mergeCell ref="B478:B479"/>
    <mergeCell ref="C478:C479"/>
    <mergeCell ref="D478:D479"/>
    <mergeCell ref="E478:E479"/>
    <mergeCell ref="F478:F479"/>
    <mergeCell ref="G478:G479"/>
    <mergeCell ref="I478:L478"/>
    <mergeCell ref="M478:N478"/>
    <mergeCell ref="H479:H481"/>
    <mergeCell ref="I479:L479"/>
    <mergeCell ref="M479:N479"/>
    <mergeCell ref="O479:O481"/>
    <mergeCell ref="A480:A490"/>
    <mergeCell ref="B480:B481"/>
    <mergeCell ref="C480:C481"/>
    <mergeCell ref="D480:D481"/>
    <mergeCell ref="E480:E481"/>
    <mergeCell ref="F480:F481"/>
    <mergeCell ref="G480:G481"/>
    <mergeCell ref="B482:G482"/>
    <mergeCell ref="B483:G483"/>
    <mergeCell ref="B484:G484"/>
    <mergeCell ref="B485:G485"/>
    <mergeCell ref="B486:G486"/>
    <mergeCell ref="H486:O486"/>
    <mergeCell ref="B487:G487"/>
    <mergeCell ref="H487:O487"/>
    <mergeCell ref="B488:G488"/>
    <mergeCell ref="H488:O488"/>
    <mergeCell ref="B489:G489"/>
    <mergeCell ref="H489:O489"/>
    <mergeCell ref="B490:G490"/>
    <mergeCell ref="H490:O490"/>
    <mergeCell ref="A462:A463"/>
    <mergeCell ref="B462:B463"/>
    <mergeCell ref="C462:C463"/>
    <mergeCell ref="D462:D463"/>
    <mergeCell ref="E462:E463"/>
    <mergeCell ref="F462:F463"/>
    <mergeCell ref="G462:G463"/>
    <mergeCell ref="I462:L462"/>
    <mergeCell ref="M462:N462"/>
    <mergeCell ref="H463:H465"/>
    <mergeCell ref="I463:L463"/>
    <mergeCell ref="M463:N463"/>
    <mergeCell ref="O463:O465"/>
    <mergeCell ref="A464:A476"/>
    <mergeCell ref="B464:B465"/>
    <mergeCell ref="C464:C465"/>
    <mergeCell ref="D464:D465"/>
    <mergeCell ref="E464:E465"/>
    <mergeCell ref="F464:F465"/>
    <mergeCell ref="G464:G465"/>
    <mergeCell ref="B466:G466"/>
    <mergeCell ref="B467:G467"/>
    <mergeCell ref="B468:G468"/>
    <mergeCell ref="B469:G469"/>
    <mergeCell ref="B470:G470"/>
    <mergeCell ref="B471:G471"/>
    <mergeCell ref="B472:G472"/>
    <mergeCell ref="H472:O472"/>
    <mergeCell ref="B473:G473"/>
    <mergeCell ref="H473:O473"/>
    <mergeCell ref="B474:G474"/>
    <mergeCell ref="H474:O474"/>
    <mergeCell ref="B475:G475"/>
    <mergeCell ref="H475:O475"/>
    <mergeCell ref="B476:G476"/>
    <mergeCell ref="H476:O476"/>
    <mergeCell ref="A446:A447"/>
    <mergeCell ref="B446:B447"/>
    <mergeCell ref="C446:C447"/>
    <mergeCell ref="D446:D447"/>
    <mergeCell ref="E446:E447"/>
    <mergeCell ref="F446:F447"/>
    <mergeCell ref="G446:G447"/>
    <mergeCell ref="I446:L446"/>
    <mergeCell ref="M446:N446"/>
    <mergeCell ref="H447:H449"/>
    <mergeCell ref="I447:L447"/>
    <mergeCell ref="M447:N447"/>
    <mergeCell ref="O447:O449"/>
    <mergeCell ref="A448:A460"/>
    <mergeCell ref="B448:B449"/>
    <mergeCell ref="C448:C449"/>
    <mergeCell ref="D448:D449"/>
    <mergeCell ref="E448:E449"/>
    <mergeCell ref="F448:F449"/>
    <mergeCell ref="G448:G449"/>
    <mergeCell ref="B450:G450"/>
    <mergeCell ref="B451:G451"/>
    <mergeCell ref="B452:G452"/>
    <mergeCell ref="B453:G453"/>
    <mergeCell ref="B454:G454"/>
    <mergeCell ref="B455:G455"/>
    <mergeCell ref="B456:G456"/>
    <mergeCell ref="H456:O456"/>
    <mergeCell ref="B457:G457"/>
    <mergeCell ref="H457:O457"/>
    <mergeCell ref="B458:G458"/>
    <mergeCell ref="H458:O458"/>
    <mergeCell ref="B459:G459"/>
    <mergeCell ref="H459:O459"/>
    <mergeCell ref="B460:G460"/>
    <mergeCell ref="H460:O460"/>
    <mergeCell ref="A428:A429"/>
    <mergeCell ref="B428:B429"/>
    <mergeCell ref="C428:C429"/>
    <mergeCell ref="D428:D429"/>
    <mergeCell ref="E428:E429"/>
    <mergeCell ref="F428:F429"/>
    <mergeCell ref="G428:G429"/>
    <mergeCell ref="I428:L428"/>
    <mergeCell ref="M428:N428"/>
    <mergeCell ref="H429:H431"/>
    <mergeCell ref="I429:L429"/>
    <mergeCell ref="M429:N429"/>
    <mergeCell ref="O429:O431"/>
    <mergeCell ref="A430:A444"/>
    <mergeCell ref="B430:B431"/>
    <mergeCell ref="C430:C431"/>
    <mergeCell ref="D430:D431"/>
    <mergeCell ref="E430:E431"/>
    <mergeCell ref="F430:F431"/>
    <mergeCell ref="G430:G431"/>
    <mergeCell ref="B432:G432"/>
    <mergeCell ref="B433:G433"/>
    <mergeCell ref="B434:G434"/>
    <mergeCell ref="B435:G435"/>
    <mergeCell ref="B436:G436"/>
    <mergeCell ref="B437:G437"/>
    <mergeCell ref="B438:G438"/>
    <mergeCell ref="B439:G439"/>
    <mergeCell ref="B440:G440"/>
    <mergeCell ref="H440:O440"/>
    <mergeCell ref="B441:G441"/>
    <mergeCell ref="H441:O441"/>
    <mergeCell ref="B442:G442"/>
    <mergeCell ref="H442:O442"/>
    <mergeCell ref="B443:G443"/>
    <mergeCell ref="H443:O443"/>
    <mergeCell ref="B444:G444"/>
    <mergeCell ref="H444:O444"/>
    <mergeCell ref="A406:A407"/>
    <mergeCell ref="B406:B407"/>
    <mergeCell ref="C406:C407"/>
    <mergeCell ref="D406:D407"/>
    <mergeCell ref="E406:E407"/>
    <mergeCell ref="F406:F407"/>
    <mergeCell ref="G406:G407"/>
    <mergeCell ref="I406:L406"/>
    <mergeCell ref="M406:N406"/>
    <mergeCell ref="H407:H409"/>
    <mergeCell ref="I407:L407"/>
    <mergeCell ref="M407:N407"/>
    <mergeCell ref="O407:O409"/>
    <mergeCell ref="A408:A426"/>
    <mergeCell ref="B408:B409"/>
    <mergeCell ref="C408:C409"/>
    <mergeCell ref="D408:D409"/>
    <mergeCell ref="E408:E409"/>
    <mergeCell ref="F408:F409"/>
    <mergeCell ref="G408:G409"/>
    <mergeCell ref="B410:G410"/>
    <mergeCell ref="B411:G411"/>
    <mergeCell ref="B412:G412"/>
    <mergeCell ref="B413:G413"/>
    <mergeCell ref="B414:G414"/>
    <mergeCell ref="B415:G415"/>
    <mergeCell ref="B416:G416"/>
    <mergeCell ref="B417:G417"/>
    <mergeCell ref="B418:G418"/>
    <mergeCell ref="B419:G419"/>
    <mergeCell ref="B420:G420"/>
    <mergeCell ref="B421:G421"/>
    <mergeCell ref="B422:G422"/>
    <mergeCell ref="H422:O422"/>
    <mergeCell ref="B423:G423"/>
    <mergeCell ref="H423:O423"/>
    <mergeCell ref="B424:G424"/>
    <mergeCell ref="H424:O424"/>
    <mergeCell ref="B425:G425"/>
    <mergeCell ref="H425:O425"/>
    <mergeCell ref="B426:G426"/>
    <mergeCell ref="H426:O426"/>
    <mergeCell ref="A384:A385"/>
    <mergeCell ref="B384:B385"/>
    <mergeCell ref="C384:C385"/>
    <mergeCell ref="D384:D385"/>
    <mergeCell ref="E384:E385"/>
    <mergeCell ref="F384:F385"/>
    <mergeCell ref="G384:G385"/>
    <mergeCell ref="I384:L384"/>
    <mergeCell ref="M384:N384"/>
    <mergeCell ref="H385:H387"/>
    <mergeCell ref="I385:L385"/>
    <mergeCell ref="M385:N385"/>
    <mergeCell ref="O385:O387"/>
    <mergeCell ref="A386:A404"/>
    <mergeCell ref="B386:B387"/>
    <mergeCell ref="C386:C387"/>
    <mergeCell ref="D386:D387"/>
    <mergeCell ref="E386:E387"/>
    <mergeCell ref="F386:F387"/>
    <mergeCell ref="G386:G387"/>
    <mergeCell ref="B388:G388"/>
    <mergeCell ref="B389:G389"/>
    <mergeCell ref="B390:G390"/>
    <mergeCell ref="B391:G391"/>
    <mergeCell ref="B392:G392"/>
    <mergeCell ref="B393:G393"/>
    <mergeCell ref="B394:G394"/>
    <mergeCell ref="B395:G395"/>
    <mergeCell ref="B396:G396"/>
    <mergeCell ref="B397:G397"/>
    <mergeCell ref="B398:G398"/>
    <mergeCell ref="B399:G399"/>
    <mergeCell ref="B400:G400"/>
    <mergeCell ref="H400:O400"/>
    <mergeCell ref="B401:G401"/>
    <mergeCell ref="H401:O401"/>
    <mergeCell ref="B402:G402"/>
    <mergeCell ref="H402:O402"/>
    <mergeCell ref="B403:G403"/>
    <mergeCell ref="H403:O403"/>
    <mergeCell ref="B404:G404"/>
    <mergeCell ref="H404:O404"/>
    <mergeCell ref="A362:A363"/>
    <mergeCell ref="B362:B363"/>
    <mergeCell ref="C362:C363"/>
    <mergeCell ref="D362:D363"/>
    <mergeCell ref="E362:E363"/>
    <mergeCell ref="F362:F363"/>
    <mergeCell ref="G362:G363"/>
    <mergeCell ref="I362:M362"/>
    <mergeCell ref="N362:O362"/>
    <mergeCell ref="H363:H365"/>
    <mergeCell ref="I363:M363"/>
    <mergeCell ref="N363:O363"/>
    <mergeCell ref="P363:P365"/>
    <mergeCell ref="A364:A382"/>
    <mergeCell ref="B364:B365"/>
    <mergeCell ref="C364:C365"/>
    <mergeCell ref="D364:D365"/>
    <mergeCell ref="E364:E365"/>
    <mergeCell ref="F364:F365"/>
    <mergeCell ref="G364:G365"/>
    <mergeCell ref="B366:G366"/>
    <mergeCell ref="B367:G367"/>
    <mergeCell ref="B368:G368"/>
    <mergeCell ref="B369:G369"/>
    <mergeCell ref="B370:G370"/>
    <mergeCell ref="B371:G371"/>
    <mergeCell ref="B372:G372"/>
    <mergeCell ref="B373:G373"/>
    <mergeCell ref="B374:G374"/>
    <mergeCell ref="B375:G375"/>
    <mergeCell ref="B376:G376"/>
    <mergeCell ref="B377:G377"/>
    <mergeCell ref="B378:G378"/>
    <mergeCell ref="H378:P378"/>
    <mergeCell ref="B379:G379"/>
    <mergeCell ref="H379:P379"/>
    <mergeCell ref="B380:G380"/>
    <mergeCell ref="H380:P380"/>
    <mergeCell ref="B381:G381"/>
    <mergeCell ref="H381:P381"/>
    <mergeCell ref="B382:G382"/>
    <mergeCell ref="H382:P382"/>
    <mergeCell ref="A340:A341"/>
    <mergeCell ref="B340:B341"/>
    <mergeCell ref="C340:C341"/>
    <mergeCell ref="D340:D341"/>
    <mergeCell ref="E340:E341"/>
    <mergeCell ref="F340:F341"/>
    <mergeCell ref="G340:G341"/>
    <mergeCell ref="I340:L340"/>
    <mergeCell ref="M340:N340"/>
    <mergeCell ref="H341:H343"/>
    <mergeCell ref="I341:L341"/>
    <mergeCell ref="M341:N341"/>
    <mergeCell ref="O341:O343"/>
    <mergeCell ref="A342:A360"/>
    <mergeCell ref="B342:B343"/>
    <mergeCell ref="C342:C343"/>
    <mergeCell ref="D342:D343"/>
    <mergeCell ref="E342:E343"/>
    <mergeCell ref="F342:F343"/>
    <mergeCell ref="G342:G343"/>
    <mergeCell ref="B344:G344"/>
    <mergeCell ref="B345:G345"/>
    <mergeCell ref="B346:G346"/>
    <mergeCell ref="B347:G347"/>
    <mergeCell ref="B348:G348"/>
    <mergeCell ref="B349:G349"/>
    <mergeCell ref="B350:G350"/>
    <mergeCell ref="B351:G351"/>
    <mergeCell ref="B352:G352"/>
    <mergeCell ref="B353:G353"/>
    <mergeCell ref="B354:G354"/>
    <mergeCell ref="B355:G355"/>
    <mergeCell ref="B356:G356"/>
    <mergeCell ref="H356:O356"/>
    <mergeCell ref="B357:G357"/>
    <mergeCell ref="H357:O357"/>
    <mergeCell ref="B358:G358"/>
    <mergeCell ref="H358:O358"/>
    <mergeCell ref="B359:G359"/>
    <mergeCell ref="H359:O359"/>
    <mergeCell ref="B360:G360"/>
    <mergeCell ref="H360:O360"/>
    <mergeCell ref="A318:A319"/>
    <mergeCell ref="B318:B319"/>
    <mergeCell ref="C318:C319"/>
    <mergeCell ref="D318:D319"/>
    <mergeCell ref="E318:E319"/>
    <mergeCell ref="F318:F319"/>
    <mergeCell ref="G318:G319"/>
    <mergeCell ref="I318:L318"/>
    <mergeCell ref="M318:N318"/>
    <mergeCell ref="H319:H321"/>
    <mergeCell ref="I319:L319"/>
    <mergeCell ref="M319:N319"/>
    <mergeCell ref="O319:O321"/>
    <mergeCell ref="A320:A338"/>
    <mergeCell ref="B320:B321"/>
    <mergeCell ref="C320:C321"/>
    <mergeCell ref="D320:D321"/>
    <mergeCell ref="E320:E321"/>
    <mergeCell ref="F320:F321"/>
    <mergeCell ref="G320:G321"/>
    <mergeCell ref="B322:G322"/>
    <mergeCell ref="B323:G323"/>
    <mergeCell ref="B324:G324"/>
    <mergeCell ref="B325:G325"/>
    <mergeCell ref="B326:G326"/>
    <mergeCell ref="B327:G327"/>
    <mergeCell ref="B328:G328"/>
    <mergeCell ref="B329:G329"/>
    <mergeCell ref="B330:G330"/>
    <mergeCell ref="B331:G331"/>
    <mergeCell ref="B332:G332"/>
    <mergeCell ref="B333:G333"/>
    <mergeCell ref="B334:G334"/>
    <mergeCell ref="H334:O334"/>
    <mergeCell ref="B335:G335"/>
    <mergeCell ref="H335:O335"/>
    <mergeCell ref="B336:G336"/>
    <mergeCell ref="H336:O336"/>
    <mergeCell ref="B337:G337"/>
    <mergeCell ref="H337:O337"/>
    <mergeCell ref="B338:G338"/>
    <mergeCell ref="H338:O338"/>
    <mergeCell ref="A296:A297"/>
    <mergeCell ref="B296:B297"/>
    <mergeCell ref="C296:C297"/>
    <mergeCell ref="D296:D297"/>
    <mergeCell ref="E296:E297"/>
    <mergeCell ref="F296:F297"/>
    <mergeCell ref="G296:G297"/>
    <mergeCell ref="I296:L296"/>
    <mergeCell ref="M296:N296"/>
    <mergeCell ref="H297:H299"/>
    <mergeCell ref="I297:L297"/>
    <mergeCell ref="M297:N297"/>
    <mergeCell ref="O297:O299"/>
    <mergeCell ref="A298:A316"/>
    <mergeCell ref="B298:B299"/>
    <mergeCell ref="C298:C299"/>
    <mergeCell ref="D298:D299"/>
    <mergeCell ref="E298:E299"/>
    <mergeCell ref="F298:F299"/>
    <mergeCell ref="G298:G299"/>
    <mergeCell ref="B300:G300"/>
    <mergeCell ref="B301:G301"/>
    <mergeCell ref="B302:G302"/>
    <mergeCell ref="B303:G303"/>
    <mergeCell ref="B304:G304"/>
    <mergeCell ref="B305:G305"/>
    <mergeCell ref="B306:G306"/>
    <mergeCell ref="B307:G307"/>
    <mergeCell ref="B308:G308"/>
    <mergeCell ref="B309:G309"/>
    <mergeCell ref="B310:G310"/>
    <mergeCell ref="B311:G311"/>
    <mergeCell ref="B312:G312"/>
    <mergeCell ref="H312:O312"/>
    <mergeCell ref="B313:G313"/>
    <mergeCell ref="H313:O313"/>
    <mergeCell ref="B314:G314"/>
    <mergeCell ref="H314:O314"/>
    <mergeCell ref="B315:G315"/>
    <mergeCell ref="H315:O315"/>
    <mergeCell ref="B316:G316"/>
    <mergeCell ref="H316:O316"/>
    <mergeCell ref="A274:A275"/>
    <mergeCell ref="B274:B275"/>
    <mergeCell ref="C274:C275"/>
    <mergeCell ref="D274:D275"/>
    <mergeCell ref="E274:E275"/>
    <mergeCell ref="F274:F275"/>
    <mergeCell ref="G274:G275"/>
    <mergeCell ref="I274:L274"/>
    <mergeCell ref="M274:N274"/>
    <mergeCell ref="H275:H277"/>
    <mergeCell ref="I275:L275"/>
    <mergeCell ref="M275:N275"/>
    <mergeCell ref="O275:O277"/>
    <mergeCell ref="A276:A294"/>
    <mergeCell ref="B276:B277"/>
    <mergeCell ref="C276:C277"/>
    <mergeCell ref="D276:D277"/>
    <mergeCell ref="E276:E277"/>
    <mergeCell ref="F276:F277"/>
    <mergeCell ref="G276:G277"/>
    <mergeCell ref="B278:G278"/>
    <mergeCell ref="B279:G279"/>
    <mergeCell ref="B280:G280"/>
    <mergeCell ref="B281:G281"/>
    <mergeCell ref="B282:G282"/>
    <mergeCell ref="B283:G283"/>
    <mergeCell ref="B284:G284"/>
    <mergeCell ref="B285:G285"/>
    <mergeCell ref="B286:G286"/>
    <mergeCell ref="B287:G287"/>
    <mergeCell ref="B288:G288"/>
    <mergeCell ref="B289:G289"/>
    <mergeCell ref="B290:G290"/>
    <mergeCell ref="H290:O290"/>
    <mergeCell ref="B291:G291"/>
    <mergeCell ref="H291:O291"/>
    <mergeCell ref="B292:G292"/>
    <mergeCell ref="H292:O292"/>
    <mergeCell ref="B293:G293"/>
    <mergeCell ref="H293:O293"/>
    <mergeCell ref="B294:G294"/>
    <mergeCell ref="H294:O294"/>
    <mergeCell ref="A256:A257"/>
    <mergeCell ref="B256:B257"/>
    <mergeCell ref="C256:C257"/>
    <mergeCell ref="D256:D257"/>
    <mergeCell ref="E256:E257"/>
    <mergeCell ref="F256:F257"/>
    <mergeCell ref="G256:G257"/>
    <mergeCell ref="I256:L256"/>
    <mergeCell ref="M256:N256"/>
    <mergeCell ref="H257:H259"/>
    <mergeCell ref="I257:L257"/>
    <mergeCell ref="M257:N257"/>
    <mergeCell ref="O257:O259"/>
    <mergeCell ref="A258:A272"/>
    <mergeCell ref="B258:B259"/>
    <mergeCell ref="C258:C259"/>
    <mergeCell ref="D258:D259"/>
    <mergeCell ref="E258:E259"/>
    <mergeCell ref="F258:F259"/>
    <mergeCell ref="G258:G259"/>
    <mergeCell ref="B260:G260"/>
    <mergeCell ref="B261:G261"/>
    <mergeCell ref="B262:G262"/>
    <mergeCell ref="B263:G263"/>
    <mergeCell ref="B264:G264"/>
    <mergeCell ref="B265:G265"/>
    <mergeCell ref="B266:G266"/>
    <mergeCell ref="B267:G267"/>
    <mergeCell ref="B268:G268"/>
    <mergeCell ref="H268:O268"/>
    <mergeCell ref="B269:G269"/>
    <mergeCell ref="H269:O269"/>
    <mergeCell ref="B270:G270"/>
    <mergeCell ref="H270:O270"/>
    <mergeCell ref="B271:G271"/>
    <mergeCell ref="H271:O271"/>
    <mergeCell ref="B272:G272"/>
    <mergeCell ref="H272:O272"/>
    <mergeCell ref="A234:A235"/>
    <mergeCell ref="B234:B235"/>
    <mergeCell ref="C234:C235"/>
    <mergeCell ref="D234:D235"/>
    <mergeCell ref="E234:E235"/>
    <mergeCell ref="F234:F235"/>
    <mergeCell ref="G234:G235"/>
    <mergeCell ref="I234:M234"/>
    <mergeCell ref="N234:O234"/>
    <mergeCell ref="H235:H237"/>
    <mergeCell ref="I235:M235"/>
    <mergeCell ref="N235:O235"/>
    <mergeCell ref="P235:P237"/>
    <mergeCell ref="A236:A254"/>
    <mergeCell ref="B236:B237"/>
    <mergeCell ref="C236:C237"/>
    <mergeCell ref="D236:D237"/>
    <mergeCell ref="E236:E237"/>
    <mergeCell ref="F236:F237"/>
    <mergeCell ref="G236:G237"/>
    <mergeCell ref="B238:G238"/>
    <mergeCell ref="B239:G239"/>
    <mergeCell ref="B240:G240"/>
    <mergeCell ref="B241:G241"/>
    <mergeCell ref="B242:G242"/>
    <mergeCell ref="B243:G243"/>
    <mergeCell ref="B244:G244"/>
    <mergeCell ref="B245:G245"/>
    <mergeCell ref="B246:G246"/>
    <mergeCell ref="B247:G247"/>
    <mergeCell ref="B248:G248"/>
    <mergeCell ref="B249:G249"/>
    <mergeCell ref="B250:G250"/>
    <mergeCell ref="H250:P250"/>
    <mergeCell ref="B251:G251"/>
    <mergeCell ref="H251:P251"/>
    <mergeCell ref="B252:G252"/>
    <mergeCell ref="H252:P252"/>
    <mergeCell ref="B253:G253"/>
    <mergeCell ref="H253:P253"/>
    <mergeCell ref="B254:G254"/>
    <mergeCell ref="H254:P254"/>
    <mergeCell ref="A212:A213"/>
    <mergeCell ref="B212:B213"/>
    <mergeCell ref="C212:C213"/>
    <mergeCell ref="D212:D213"/>
    <mergeCell ref="E212:E213"/>
    <mergeCell ref="F212:F213"/>
    <mergeCell ref="G212:G213"/>
    <mergeCell ref="I212:M212"/>
    <mergeCell ref="N212:O212"/>
    <mergeCell ref="H213:H215"/>
    <mergeCell ref="I213:M213"/>
    <mergeCell ref="N213:O213"/>
    <mergeCell ref="P213:P215"/>
    <mergeCell ref="A214:A232"/>
    <mergeCell ref="B214:B215"/>
    <mergeCell ref="C214:C215"/>
    <mergeCell ref="D214:D215"/>
    <mergeCell ref="E214:E215"/>
    <mergeCell ref="F214:F215"/>
    <mergeCell ref="G214:G215"/>
    <mergeCell ref="B216:G216"/>
    <mergeCell ref="B217:G217"/>
    <mergeCell ref="B218:G218"/>
    <mergeCell ref="B219:G219"/>
    <mergeCell ref="B220:G220"/>
    <mergeCell ref="B221:G221"/>
    <mergeCell ref="B222:G222"/>
    <mergeCell ref="B223:G223"/>
    <mergeCell ref="B224:G224"/>
    <mergeCell ref="B225:G225"/>
    <mergeCell ref="B226:G226"/>
    <mergeCell ref="B227:G227"/>
    <mergeCell ref="B228:G228"/>
    <mergeCell ref="H228:P228"/>
    <mergeCell ref="B229:G229"/>
    <mergeCell ref="H229:P229"/>
    <mergeCell ref="B230:G230"/>
    <mergeCell ref="H230:P230"/>
    <mergeCell ref="B231:G231"/>
    <mergeCell ref="H231:P231"/>
    <mergeCell ref="B232:G232"/>
    <mergeCell ref="H232:P232"/>
    <mergeCell ref="A190:A191"/>
    <mergeCell ref="B190:B191"/>
    <mergeCell ref="C190:C191"/>
    <mergeCell ref="D190:D191"/>
    <mergeCell ref="E190:E191"/>
    <mergeCell ref="F190:F191"/>
    <mergeCell ref="G190:G191"/>
    <mergeCell ref="I190:M190"/>
    <mergeCell ref="N190:O190"/>
    <mergeCell ref="H191:H193"/>
    <mergeCell ref="I191:M191"/>
    <mergeCell ref="N191:O191"/>
    <mergeCell ref="P191:P193"/>
    <mergeCell ref="A192:A210"/>
    <mergeCell ref="B192:B193"/>
    <mergeCell ref="C192:C193"/>
    <mergeCell ref="D192:D193"/>
    <mergeCell ref="E192:E193"/>
    <mergeCell ref="F192:F193"/>
    <mergeCell ref="G192:G193"/>
    <mergeCell ref="B194:G194"/>
    <mergeCell ref="B195:G195"/>
    <mergeCell ref="B196:G196"/>
    <mergeCell ref="B197:G197"/>
    <mergeCell ref="B198:G198"/>
    <mergeCell ref="B199:G199"/>
    <mergeCell ref="B200:G200"/>
    <mergeCell ref="B201:G201"/>
    <mergeCell ref="B202:G202"/>
    <mergeCell ref="B203:G203"/>
    <mergeCell ref="B204:G204"/>
    <mergeCell ref="B205:G205"/>
    <mergeCell ref="B206:G206"/>
    <mergeCell ref="H206:P206"/>
    <mergeCell ref="B207:G207"/>
    <mergeCell ref="H207:P207"/>
    <mergeCell ref="B208:G208"/>
    <mergeCell ref="H208:P208"/>
    <mergeCell ref="B209:G209"/>
    <mergeCell ref="H209:P209"/>
    <mergeCell ref="B210:G210"/>
    <mergeCell ref="H210:P210"/>
    <mergeCell ref="B135:G135"/>
    <mergeCell ref="H135:Q135"/>
    <mergeCell ref="A137:A138"/>
    <mergeCell ref="B137:B138"/>
    <mergeCell ref="C137:C138"/>
    <mergeCell ref="D137:D138"/>
    <mergeCell ref="E137:E138"/>
    <mergeCell ref="F137:F138"/>
    <mergeCell ref="G137:G138"/>
    <mergeCell ref="H137:L137"/>
    <mergeCell ref="M137:S137"/>
    <mergeCell ref="T137:U137"/>
    <mergeCell ref="H138:L138"/>
    <mergeCell ref="M138:S138"/>
    <mergeCell ref="T138:U138"/>
    <mergeCell ref="V138:V140"/>
    <mergeCell ref="A139:A173"/>
    <mergeCell ref="B139:B140"/>
    <mergeCell ref="C139:C140"/>
    <mergeCell ref="D139:D140"/>
    <mergeCell ref="E139:E140"/>
    <mergeCell ref="F139:F140"/>
    <mergeCell ref="G139:G140"/>
    <mergeCell ref="B141:G141"/>
    <mergeCell ref="B142:G142"/>
    <mergeCell ref="B143:G143"/>
    <mergeCell ref="B144:G144"/>
    <mergeCell ref="B145:G145"/>
    <mergeCell ref="B146:G146"/>
    <mergeCell ref="B147:G147"/>
    <mergeCell ref="B148:G148"/>
    <mergeCell ref="B149:G149"/>
    <mergeCell ref="B150:G150"/>
    <mergeCell ref="B151:G151"/>
    <mergeCell ref="B152:G152"/>
    <mergeCell ref="B153:G153"/>
    <mergeCell ref="B154:G154"/>
    <mergeCell ref="B155:G155"/>
    <mergeCell ref="B156:G156"/>
    <mergeCell ref="B157:G157"/>
    <mergeCell ref="B158:G158"/>
    <mergeCell ref="B159:G159"/>
    <mergeCell ref="B160:G160"/>
    <mergeCell ref="B161:G161"/>
    <mergeCell ref="B162:G162"/>
    <mergeCell ref="B163:G163"/>
    <mergeCell ref="B164:G164"/>
    <mergeCell ref="B167:G167"/>
    <mergeCell ref="B168:G168"/>
    <mergeCell ref="B169:G169"/>
    <mergeCell ref="H169:V169"/>
    <mergeCell ref="B170:G170"/>
    <mergeCell ref="H170:V170"/>
    <mergeCell ref="B171:G171"/>
    <mergeCell ref="H171:V171"/>
    <mergeCell ref="B172:G172"/>
    <mergeCell ref="H172:V172"/>
    <mergeCell ref="B173:G173"/>
    <mergeCell ref="H173:V173"/>
    <mergeCell ref="B93:G93"/>
    <mergeCell ref="B94:G94"/>
    <mergeCell ref="B95:G95"/>
    <mergeCell ref="H95:O95"/>
    <mergeCell ref="B96:G96"/>
    <mergeCell ref="H96:O96"/>
    <mergeCell ref="B97:G97"/>
    <mergeCell ref="H97:O97"/>
    <mergeCell ref="B98:G98"/>
    <mergeCell ref="H98:O98"/>
    <mergeCell ref="B99:G99"/>
    <mergeCell ref="H99:O99"/>
    <mergeCell ref="A101:A102"/>
    <mergeCell ref="B101:B102"/>
    <mergeCell ref="C101:C102"/>
    <mergeCell ref="D101:D102"/>
    <mergeCell ref="E101:E102"/>
    <mergeCell ref="F101:F102"/>
    <mergeCell ref="G101:G102"/>
    <mergeCell ref="I101:N101"/>
    <mergeCell ref="O101:P101"/>
    <mergeCell ref="H102:H104"/>
    <mergeCell ref="I102:N102"/>
    <mergeCell ref="O102:P102"/>
    <mergeCell ref="Q102:Q104"/>
    <mergeCell ref="A103:A134"/>
    <mergeCell ref="B103:B104"/>
    <mergeCell ref="C103:C104"/>
    <mergeCell ref="D103:D104"/>
    <mergeCell ref="E103:E104"/>
    <mergeCell ref="F103:F104"/>
    <mergeCell ref="G103:G104"/>
    <mergeCell ref="B105:G105"/>
    <mergeCell ref="B106:G106"/>
    <mergeCell ref="B107:G107"/>
    <mergeCell ref="B108:G108"/>
    <mergeCell ref="B109:G109"/>
    <mergeCell ref="B110:G110"/>
    <mergeCell ref="B111:G111"/>
    <mergeCell ref="B112:G112"/>
    <mergeCell ref="B113:G113"/>
    <mergeCell ref="B114:G114"/>
    <mergeCell ref="B115:G115"/>
    <mergeCell ref="B116:G116"/>
    <mergeCell ref="B117:G117"/>
    <mergeCell ref="B118:G118"/>
    <mergeCell ref="B119:G119"/>
    <mergeCell ref="B120:G120"/>
    <mergeCell ref="B121:G121"/>
    <mergeCell ref="B122:G122"/>
    <mergeCell ref="B123:G123"/>
    <mergeCell ref="B124:G124"/>
    <mergeCell ref="B125:G125"/>
    <mergeCell ref="B126:G126"/>
    <mergeCell ref="B129:G129"/>
    <mergeCell ref="B130:G130"/>
    <mergeCell ref="B131:G131"/>
    <mergeCell ref="H131:Q131"/>
    <mergeCell ref="B132:G132"/>
    <mergeCell ref="H132:Q132"/>
    <mergeCell ref="B133:G133"/>
    <mergeCell ref="H133:Q133"/>
    <mergeCell ref="B134:G134"/>
    <mergeCell ref="H134:Q134"/>
    <mergeCell ref="M57:N57"/>
    <mergeCell ref="H58:H60"/>
    <mergeCell ref="I58:L58"/>
    <mergeCell ref="M58:N58"/>
    <mergeCell ref="O58:O60"/>
    <mergeCell ref="A59:A75"/>
    <mergeCell ref="B59:B60"/>
    <mergeCell ref="C59:C60"/>
    <mergeCell ref="D59:D60"/>
    <mergeCell ref="E59:E60"/>
    <mergeCell ref="F59:F60"/>
    <mergeCell ref="G59:G60"/>
    <mergeCell ref="B61:G61"/>
    <mergeCell ref="B62:G62"/>
    <mergeCell ref="B63:G63"/>
    <mergeCell ref="B64:G64"/>
    <mergeCell ref="B65:G65"/>
    <mergeCell ref="B66:G66"/>
    <mergeCell ref="B67:G67"/>
    <mergeCell ref="B68:G68"/>
    <mergeCell ref="B69:G69"/>
    <mergeCell ref="B70:G70"/>
    <mergeCell ref="B71:G71"/>
    <mergeCell ref="H71:O71"/>
    <mergeCell ref="B72:G72"/>
    <mergeCell ref="H72:O72"/>
    <mergeCell ref="B73:G73"/>
    <mergeCell ref="H73:O73"/>
    <mergeCell ref="B74:G74"/>
    <mergeCell ref="H74:O74"/>
    <mergeCell ref="B75:G75"/>
    <mergeCell ref="H75:O75"/>
    <mergeCell ref="A77:A78"/>
    <mergeCell ref="B77:B78"/>
    <mergeCell ref="C77:C78"/>
    <mergeCell ref="D77:D78"/>
    <mergeCell ref="E77:E78"/>
    <mergeCell ref="F77:F78"/>
    <mergeCell ref="G77:G78"/>
    <mergeCell ref="I77:L77"/>
    <mergeCell ref="M77:N77"/>
    <mergeCell ref="H78:H80"/>
    <mergeCell ref="I78:L78"/>
    <mergeCell ref="M78:N78"/>
    <mergeCell ref="O78:O80"/>
    <mergeCell ref="A79:A99"/>
    <mergeCell ref="B79:B80"/>
    <mergeCell ref="C79:C80"/>
    <mergeCell ref="D79:D80"/>
    <mergeCell ref="E79:E80"/>
    <mergeCell ref="F79:F80"/>
    <mergeCell ref="G79:G80"/>
    <mergeCell ref="B81:G81"/>
    <mergeCell ref="B82:G82"/>
    <mergeCell ref="B83:G83"/>
    <mergeCell ref="B84:G84"/>
    <mergeCell ref="B85:G85"/>
    <mergeCell ref="B86:G86"/>
    <mergeCell ref="B87:G87"/>
    <mergeCell ref="B88:G88"/>
    <mergeCell ref="B89:G89"/>
    <mergeCell ref="B90:G90"/>
    <mergeCell ref="B91:G91"/>
    <mergeCell ref="B92:G92"/>
    <mergeCell ref="A46:A47"/>
    <mergeCell ref="B46:B47"/>
    <mergeCell ref="C46:C47"/>
    <mergeCell ref="D46:D47"/>
    <mergeCell ref="E46:E47"/>
    <mergeCell ref="F46:F47"/>
    <mergeCell ref="G46:G47"/>
    <mergeCell ref="H46:H47"/>
    <mergeCell ref="I46:I47"/>
    <mergeCell ref="A48:A55"/>
    <mergeCell ref="B48:B49"/>
    <mergeCell ref="C48:C49"/>
    <mergeCell ref="D48:D49"/>
    <mergeCell ref="E48:E49"/>
    <mergeCell ref="F48:F49"/>
    <mergeCell ref="G48:G49"/>
    <mergeCell ref="H48:H49"/>
    <mergeCell ref="I48:I49"/>
    <mergeCell ref="B50:G50"/>
    <mergeCell ref="B51:G51"/>
    <mergeCell ref="B52:G52"/>
    <mergeCell ref="B53:G53"/>
    <mergeCell ref="B54:G54"/>
    <mergeCell ref="H54:I54"/>
    <mergeCell ref="B55:G55"/>
    <mergeCell ref="H55:I55"/>
    <mergeCell ref="A57:A58"/>
    <mergeCell ref="B57:B58"/>
    <mergeCell ref="C57:C58"/>
    <mergeCell ref="D57:D58"/>
    <mergeCell ref="E57:E58"/>
    <mergeCell ref="F57:F58"/>
    <mergeCell ref="G57:G58"/>
    <mergeCell ref="I57:L57"/>
    <mergeCell ref="A17:A44"/>
    <mergeCell ref="B17:B18"/>
    <mergeCell ref="C17:C18"/>
    <mergeCell ref="D17:D18"/>
    <mergeCell ref="E17:E18"/>
    <mergeCell ref="F17:F18"/>
    <mergeCell ref="G17:G18"/>
    <mergeCell ref="H17:I17"/>
    <mergeCell ref="J17:J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H43:J43"/>
    <mergeCell ref="B44:G44"/>
    <mergeCell ref="H44:J44"/>
    <mergeCell ref="A2:A3"/>
    <mergeCell ref="B2:B3"/>
    <mergeCell ref="C2:C3"/>
    <mergeCell ref="D2:D3"/>
    <mergeCell ref="E2:E3"/>
    <mergeCell ref="F2:F3"/>
    <mergeCell ref="G2:G3"/>
    <mergeCell ref="H2:H3"/>
    <mergeCell ref="I2:I3"/>
    <mergeCell ref="J2:J3"/>
    <mergeCell ref="A4:A13"/>
    <mergeCell ref="B4:B5"/>
    <mergeCell ref="C4:C5"/>
    <mergeCell ref="D4:D5"/>
    <mergeCell ref="E4:E5"/>
    <mergeCell ref="F4:F5"/>
    <mergeCell ref="G4:G5"/>
    <mergeCell ref="H4:H5"/>
    <mergeCell ref="I4:I5"/>
    <mergeCell ref="J4:J5"/>
    <mergeCell ref="B6:G6"/>
    <mergeCell ref="B7:G7"/>
    <mergeCell ref="B8:G8"/>
    <mergeCell ref="B9:G9"/>
    <mergeCell ref="B10:G10"/>
    <mergeCell ref="B11:G11"/>
    <mergeCell ref="B12:G12"/>
    <mergeCell ref="H12:J12"/>
    <mergeCell ref="B13:G13"/>
    <mergeCell ref="H13:J13"/>
    <mergeCell ref="A15:A16"/>
    <mergeCell ref="B15:B16"/>
    <mergeCell ref="C15:C16"/>
    <mergeCell ref="D15:D16"/>
    <mergeCell ref="E15:E16"/>
    <mergeCell ref="F15:F16"/>
    <mergeCell ref="G15:G16"/>
    <mergeCell ref="H15:I16"/>
    <mergeCell ref="J15:J16"/>
  </mergeCells>
  <printOptions horizontalCentered="1"/>
  <pageMargins left="0.70833333333333304" right="0.70833333333333304" top="0.74791666666666701" bottom="0.74861111111111101" header="0.511811023622047" footer="0.31527777777777799"/>
  <pageSetup paperSize="9" scale="40" orientation="landscape" horizontalDpi="300" verticalDpi="300" r:id="rId1"/>
  <headerFooter>
    <oddFooter>&amp;L&amp;D&amp;C&amp;T&amp;REng/Ahmed Abdelrahman</oddFooter>
  </headerFooter>
  <rowBreaks count="73" manualBreakCount="73">
    <brk id="56" max="16383" man="1"/>
    <brk id="136" max="16383" man="1"/>
    <brk id="189" max="16383" man="1"/>
    <brk id="255" max="16383" man="1"/>
    <brk id="317" max="16383" man="1"/>
    <brk id="383" max="16383" man="1"/>
    <brk id="445" max="16383" man="1"/>
    <brk id="514" max="16383" man="1"/>
    <brk id="578" max="16383" man="1"/>
    <brk id="654" max="16383" man="1"/>
    <brk id="716" max="16383" man="1"/>
    <brk id="782" max="16383" man="1"/>
    <brk id="866" max="16383" man="1"/>
    <brk id="960" max="16383" man="1"/>
    <brk id="1032" max="16383" man="1"/>
    <brk id="1128" max="16383" man="1"/>
    <brk id="1218" max="16383" man="1"/>
    <brk id="1262" max="16383" man="1"/>
    <brk id="1306" max="16383" man="1"/>
    <brk id="1364" max="16383" man="1"/>
    <brk id="1422" max="16383" man="1"/>
    <brk id="1486" max="16383" man="1"/>
    <brk id="1552" max="16383" man="1"/>
    <brk id="1632" max="16383" man="1"/>
    <brk id="1706" max="16383" man="1"/>
    <brk id="1778" max="16383" man="1"/>
    <brk id="1830" max="16383" man="1"/>
    <brk id="1906" max="16383" man="1"/>
    <brk id="1984" max="16383" man="1"/>
    <brk id="2046" max="16383" man="1"/>
    <brk id="2120" max="16383" man="1"/>
    <brk id="2205" max="16383" man="1"/>
    <brk id="2280" max="16383" man="1"/>
    <brk id="2340" max="16383" man="1"/>
    <brk id="2394" max="16383" man="1"/>
    <brk id="2514" max="16383" man="1"/>
    <brk id="2566" max="16383" man="1"/>
    <brk id="2718" max="16383" man="1"/>
    <brk id="2770" max="16383" man="1"/>
    <brk id="2820" max="16383" man="1"/>
    <brk id="2874" max="16383" man="1"/>
    <brk id="2922" max="16383" man="1"/>
    <brk id="2970" max="16383" man="1"/>
    <brk id="3026" max="16383" man="1"/>
    <brk id="3088" max="16383" man="1"/>
    <brk id="3154" max="16383" man="1"/>
    <brk id="3214" max="16383" man="1"/>
    <brk id="3274" max="16383" man="1"/>
    <brk id="3340" max="16383" man="1"/>
    <brk id="3406" max="16383" man="1"/>
    <brk id="3472" max="16383" man="1"/>
    <brk id="3608" max="16383" man="1"/>
    <brk id="3668" max="16383" man="1"/>
    <brk id="3722" max="16383" man="1"/>
    <brk id="3804" max="16383" man="1"/>
    <brk id="3866" max="16383" man="1"/>
    <brk id="3984" max="16383" man="1"/>
    <brk id="4050" max="16383" man="1"/>
    <brk id="4116" max="16383" man="1"/>
    <brk id="4182" max="16383" man="1"/>
    <brk id="4236" max="16383" man="1"/>
    <brk id="4302" max="16383" man="1"/>
    <brk id="4360" max="16383" man="1"/>
    <brk id="4426" max="16383" man="1"/>
    <brk id="4545" max="16383" man="1"/>
    <brk id="4695" max="16383" man="1"/>
    <brk id="4753" max="16383" man="1"/>
    <brk id="4819" max="16383" man="1"/>
    <brk id="4887" max="16383" man="1"/>
    <brk id="4961" max="16383" man="1"/>
    <brk id="5021" max="16383" man="1"/>
    <brk id="5079" max="16383" man="1"/>
    <brk id="514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01AA-B0C7-4155-9F6A-145CAD93EA63}">
  <dimension ref="A1:S82"/>
  <sheetViews>
    <sheetView zoomScale="85" zoomScaleNormal="85" workbookViewId="0">
      <selection activeCell="M1" sqref="M1"/>
    </sheetView>
  </sheetViews>
  <sheetFormatPr defaultColWidth="8.6640625" defaultRowHeight="14.4"/>
  <cols>
    <col min="1" max="1" width="30" customWidth="1"/>
    <col min="2" max="2" width="20.109375" customWidth="1"/>
    <col min="3" max="3" width="17.44140625" customWidth="1"/>
    <col min="4" max="4" width="13" customWidth="1"/>
    <col min="5" max="5" width="16" customWidth="1"/>
    <col min="6" max="6" width="13.77734375" customWidth="1"/>
    <col min="7" max="7" width="11" customWidth="1"/>
    <col min="8" max="8" width="16" customWidth="1"/>
    <col min="9" max="10" width="15" customWidth="1"/>
    <col min="11" max="11" width="16" customWidth="1"/>
    <col min="12" max="12" width="12" customWidth="1"/>
    <col min="13" max="13" width="34" customWidth="1"/>
    <col min="14" max="15" width="15" customWidth="1"/>
    <col min="16" max="17" width="16" customWidth="1"/>
    <col min="18" max="18" width="17" customWidth="1"/>
    <col min="19" max="19" width="9.88671875" bestFit="1" customWidth="1"/>
  </cols>
  <sheetData>
    <row r="1" spans="1:19" ht="42" customHeight="1">
      <c r="A1" s="364" t="s">
        <v>59</v>
      </c>
      <c r="B1" s="537" t="s">
        <v>1234</v>
      </c>
      <c r="C1" s="538"/>
      <c r="D1" s="364" t="s">
        <v>1235</v>
      </c>
      <c r="E1" s="364" t="s">
        <v>1236</v>
      </c>
      <c r="F1" s="364" t="s">
        <v>1237</v>
      </c>
      <c r="G1" s="364" t="s">
        <v>1238</v>
      </c>
      <c r="H1" s="364" t="s">
        <v>1239</v>
      </c>
      <c r="I1" s="364" t="s">
        <v>1248</v>
      </c>
      <c r="J1" s="364" t="s">
        <v>1249</v>
      </c>
      <c r="K1" s="364" t="s">
        <v>1240</v>
      </c>
      <c r="L1" s="364" t="s">
        <v>1241</v>
      </c>
      <c r="M1" s="364" t="s">
        <v>1242</v>
      </c>
      <c r="N1" s="364" t="s">
        <v>1243</v>
      </c>
      <c r="O1" s="364" t="s">
        <v>1244</v>
      </c>
      <c r="P1" s="364" t="s">
        <v>1245</v>
      </c>
      <c r="Q1" s="364" t="s">
        <v>1246</v>
      </c>
      <c r="R1" s="364" t="s">
        <v>1250</v>
      </c>
    </row>
    <row r="2" spans="1:19">
      <c r="A2" s="400" t="s">
        <v>1391</v>
      </c>
      <c r="B2" s="400" t="s">
        <v>1389</v>
      </c>
      <c r="C2" s="401" t="s">
        <v>1390</v>
      </c>
      <c r="D2" s="366"/>
      <c r="E2" s="367" t="e">
        <f>SUM(E3:E38)</f>
        <v>#REF!</v>
      </c>
      <c r="F2" s="368" t="e">
        <f>IF([1]المدخلات!$B$5=0,0,E2/[1]المدخلات!$B$5)</f>
        <v>#REF!</v>
      </c>
      <c r="G2" s="368" t="e">
        <f>F2</f>
        <v>#REF!</v>
      </c>
      <c r="H2" s="367" t="e">
        <f>E2</f>
        <v>#REF!</v>
      </c>
      <c r="I2" s="367" t="e">
        <f>SUM(I3:I38)</f>
        <v>#REF!</v>
      </c>
      <c r="J2" s="367" t="e">
        <f>SUM(J3:J38)</f>
        <v>#REF!</v>
      </c>
      <c r="K2" s="367" t="e">
        <f>SUM(K3:K38)</f>
        <v>#REF!</v>
      </c>
      <c r="L2" s="367">
        <f>SUM(L3:L38)</f>
        <v>210000</v>
      </c>
      <c r="M2" s="366"/>
      <c r="N2" s="367" t="e">
        <f>SUM(N3:N38)</f>
        <v>#VALUE!</v>
      </c>
      <c r="O2" s="367">
        <f>SUM(O3:O38)</f>
        <v>698425.33333333337</v>
      </c>
      <c r="P2" s="367" t="e">
        <f>SUM(P3:P38)</f>
        <v>#REF!</v>
      </c>
      <c r="Q2" s="367" t="e">
        <f>SUM(Q3:Q38)</f>
        <v>#REF!</v>
      </c>
      <c r="R2" s="367" t="e">
        <f>Q2</f>
        <v>#REF!</v>
      </c>
      <c r="S2" s="29"/>
    </row>
    <row r="3" spans="1:19" ht="18" customHeight="1">
      <c r="A3" s="369">
        <v>1</v>
      </c>
      <c r="B3" s="397">
        <v>45025</v>
      </c>
      <c r="C3" s="397">
        <v>45169</v>
      </c>
      <c r="D3" s="370">
        <v>2023</v>
      </c>
      <c r="E3" s="371" t="e">
        <f>'Data Board'!B35</f>
        <v>#REF!</v>
      </c>
      <c r="F3" s="372" t="e">
        <f>IF($E3="","",E3/[1]المدخلات!$B$5)</f>
        <v>#REF!</v>
      </c>
      <c r="G3" s="372" t="e">
        <f>IF($E3="","",SUM(E$3:E3)/[1]المدخلات!$B$5)</f>
        <v>#REF!</v>
      </c>
      <c r="H3" s="373" t="e">
        <f>IF($E3="","",SUM(E$3:E3))</f>
        <v>#REF!</v>
      </c>
      <c r="I3" s="373" t="e">
        <f>IF($E3="","",E3*[1]المدخلات!$B$8)</f>
        <v>#REF!</v>
      </c>
      <c r="J3" s="373" t="e">
        <f>IF($E3="","",E3*[1]المدخلات!$B$9)</f>
        <v>#REF!</v>
      </c>
      <c r="K3" s="373" t="e">
        <f t="shared" ref="K3:K38" si="0">IF($E3="","",E3-I3-J3)</f>
        <v>#REF!</v>
      </c>
      <c r="L3" s="371">
        <v>119000</v>
      </c>
      <c r="M3" s="374" t="s">
        <v>1247</v>
      </c>
      <c r="N3" s="373">
        <v>0</v>
      </c>
      <c r="O3" s="373">
        <v>0</v>
      </c>
      <c r="P3" s="373" t="e">
        <f t="shared" ref="P3:P38" si="1">IF($E3="","",N(L3)+N3+O3)</f>
        <v>#REF!</v>
      </c>
      <c r="Q3" s="375" t="e">
        <f t="shared" ref="Q3:Q38" si="2">IF($E3="","",K3-P3)</f>
        <v>#REF!</v>
      </c>
      <c r="R3" s="373" t="e">
        <f>IF($E3="","",SUM(Q$3:Q3))</f>
        <v>#REF!</v>
      </c>
    </row>
    <row r="4" spans="1:19">
      <c r="A4" s="369">
        <v>2</v>
      </c>
      <c r="B4" s="397">
        <v>45170</v>
      </c>
      <c r="C4" s="397">
        <v>45209</v>
      </c>
      <c r="D4" s="370">
        <v>2023</v>
      </c>
      <c r="E4" s="371" t="e">
        <f>'Data Board'!B36</f>
        <v>#REF!</v>
      </c>
      <c r="F4" s="372" t="e">
        <f>IF($E4="","",E4/[1]المدخلات!$B$5)</f>
        <v>#REF!</v>
      </c>
      <c r="G4" s="372" t="e">
        <f>IF($E4="","",SUM(E$3:E4)/[1]المدخلات!$B$5)</f>
        <v>#REF!</v>
      </c>
      <c r="H4" s="373" t="e">
        <f>IF($E4="","",SUM(E$3:E4))</f>
        <v>#REF!</v>
      </c>
      <c r="I4" s="373" t="e">
        <f>IF($E4="","",E4*[1]المدخلات!$B$8)</f>
        <v>#REF!</v>
      </c>
      <c r="J4" s="373" t="e">
        <f>IF($E4="","",E4*[1]المدخلات!$B$9)</f>
        <v>#REF!</v>
      </c>
      <c r="K4" s="373" t="e">
        <f t="shared" si="0"/>
        <v>#REF!</v>
      </c>
      <c r="L4" s="371"/>
      <c r="M4" s="374"/>
      <c r="N4" s="373">
        <v>0</v>
      </c>
      <c r="O4" s="373">
        <v>0</v>
      </c>
      <c r="P4" s="373" t="e">
        <f t="shared" si="1"/>
        <v>#REF!</v>
      </c>
      <c r="Q4" s="375" t="e">
        <f t="shared" si="2"/>
        <v>#REF!</v>
      </c>
      <c r="R4" s="373" t="e">
        <f>IF($E4="","",SUM(Q$3:Q4))</f>
        <v>#REF!</v>
      </c>
    </row>
    <row r="5" spans="1:19">
      <c r="A5" s="369">
        <v>3</v>
      </c>
      <c r="B5" s="397">
        <v>45210</v>
      </c>
      <c r="C5" s="397">
        <v>45228</v>
      </c>
      <c r="D5" s="370">
        <v>2023</v>
      </c>
      <c r="E5" s="371" t="e">
        <f>'Data Board'!B37</f>
        <v>#REF!</v>
      </c>
      <c r="F5" s="372" t="e">
        <f>IF($E5="","",E5/[1]المدخلات!$B$5)</f>
        <v>#REF!</v>
      </c>
      <c r="G5" s="372" t="e">
        <f>IF($E5="","",SUM(E$3:E5)/[1]المدخلات!$B$5)</f>
        <v>#REF!</v>
      </c>
      <c r="H5" s="373" t="e">
        <f>IF($E5="","",SUM(E$3:E5))</f>
        <v>#REF!</v>
      </c>
      <c r="I5" s="373" t="e">
        <f>IF($E5="","",E5*[1]المدخلات!$B$8)</f>
        <v>#REF!</v>
      </c>
      <c r="J5" s="373" t="e">
        <f>IF($E5="","",E5*[1]المدخلات!$B$9)</f>
        <v>#REF!</v>
      </c>
      <c r="K5" s="373" t="e">
        <f t="shared" si="0"/>
        <v>#REF!</v>
      </c>
      <c r="L5" s="371"/>
      <c r="M5" s="374"/>
      <c r="N5" s="373">
        <v>0</v>
      </c>
      <c r="O5" s="373">
        <v>0</v>
      </c>
      <c r="P5" s="373" t="e">
        <f t="shared" si="1"/>
        <v>#REF!</v>
      </c>
      <c r="Q5" s="375" t="e">
        <f t="shared" si="2"/>
        <v>#REF!</v>
      </c>
      <c r="R5" s="373" t="e">
        <f>IF($E5="","",SUM(Q$3:Q5))</f>
        <v>#REF!</v>
      </c>
    </row>
    <row r="6" spans="1:19">
      <c r="A6" s="369">
        <v>4</v>
      </c>
      <c r="B6" s="397">
        <v>46324</v>
      </c>
      <c r="C6" s="397">
        <v>45238</v>
      </c>
      <c r="D6" s="370">
        <v>2023</v>
      </c>
      <c r="E6" s="371" t="e">
        <f>'Data Board'!B38</f>
        <v>#REF!</v>
      </c>
      <c r="F6" s="372" t="e">
        <f>IF($E6="","",E6/[1]المدخلات!$B$5)</f>
        <v>#REF!</v>
      </c>
      <c r="G6" s="372" t="e">
        <f>IF($E6="","",SUM(E$3:E6)/[1]المدخلات!$B$5)</f>
        <v>#REF!</v>
      </c>
      <c r="H6" s="373" t="e">
        <f>IF($E6="","",SUM(E$3:E6))</f>
        <v>#REF!</v>
      </c>
      <c r="I6" s="373" t="e">
        <f>IF($E6="","",E6*[1]المدخلات!$B$8)</f>
        <v>#REF!</v>
      </c>
      <c r="J6" s="373" t="e">
        <f>IF($E6="","",E6*[1]المدخلات!$B$9)</f>
        <v>#REF!</v>
      </c>
      <c r="K6" s="373" t="e">
        <f t="shared" si="0"/>
        <v>#REF!</v>
      </c>
      <c r="L6" s="371"/>
      <c r="M6" s="374"/>
      <c r="N6" s="373">
        <v>0</v>
      </c>
      <c r="O6" s="373">
        <v>0</v>
      </c>
      <c r="P6" s="373" t="e">
        <f t="shared" si="1"/>
        <v>#REF!</v>
      </c>
      <c r="Q6" s="375" t="e">
        <f t="shared" si="2"/>
        <v>#REF!</v>
      </c>
      <c r="R6" s="373" t="e">
        <f>IF($E6="","",SUM(Q$3:Q6))</f>
        <v>#REF!</v>
      </c>
    </row>
    <row r="7" spans="1:19" ht="18" customHeight="1">
      <c r="A7" s="369">
        <v>5</v>
      </c>
      <c r="B7" s="397">
        <v>45239</v>
      </c>
      <c r="C7" s="397">
        <v>45319</v>
      </c>
      <c r="D7" s="370">
        <v>2024</v>
      </c>
      <c r="E7" s="371" t="e">
        <f>'Data Board'!B39</f>
        <v>#REF!</v>
      </c>
      <c r="F7" s="372" t="e">
        <f>IF($E7="","",E7/[1]المدخلات!$B$5)</f>
        <v>#REF!</v>
      </c>
      <c r="G7" s="372" t="e">
        <f>IF($E7="","",SUM(E$3:E7)/[1]المدخلات!$B$5)</f>
        <v>#REF!</v>
      </c>
      <c r="H7" s="373" t="e">
        <f>IF($E7="","",SUM(E$3:E7))</f>
        <v>#REF!</v>
      </c>
      <c r="I7" s="373" t="e">
        <f>IF($E7="","",E7*[1]المدخلات!$B$8)</f>
        <v>#REF!</v>
      </c>
      <c r="J7" s="373" t="e">
        <f>IF($E7="","",E7*[1]المدخلات!$B$9)</f>
        <v>#REF!</v>
      </c>
      <c r="K7" s="373" t="e">
        <f t="shared" si="0"/>
        <v>#REF!</v>
      </c>
      <c r="L7" s="371">
        <v>27000</v>
      </c>
      <c r="M7" s="374" t="s">
        <v>1228</v>
      </c>
      <c r="N7" s="373">
        <v>0</v>
      </c>
      <c r="O7" s="373">
        <v>0</v>
      </c>
      <c r="P7" s="373" t="e">
        <f t="shared" si="1"/>
        <v>#REF!</v>
      </c>
      <c r="Q7" s="375" t="e">
        <f t="shared" si="2"/>
        <v>#REF!</v>
      </c>
      <c r="R7" s="373" t="e">
        <f>IF($E7="","",SUM(Q$3:Q7))</f>
        <v>#REF!</v>
      </c>
    </row>
    <row r="8" spans="1:19">
      <c r="A8" s="369">
        <v>6</v>
      </c>
      <c r="B8" s="397">
        <v>45319</v>
      </c>
      <c r="C8" s="397">
        <v>45347</v>
      </c>
      <c r="D8" s="370">
        <v>2024</v>
      </c>
      <c r="E8" s="371" t="e">
        <f>'Data Board'!B40</f>
        <v>#REF!</v>
      </c>
      <c r="F8" s="372" t="e">
        <f>IF($E8="","",E8/[1]المدخلات!$B$5)</f>
        <v>#REF!</v>
      </c>
      <c r="G8" s="372" t="e">
        <f>IF($E8="","",SUM(E$3:E8)/[1]المدخلات!$B$5)</f>
        <v>#REF!</v>
      </c>
      <c r="H8" s="373" t="e">
        <f>IF($E8="","",SUM(E$3:E8))</f>
        <v>#REF!</v>
      </c>
      <c r="I8" s="373" t="e">
        <f>IF($E8="","",E8*[1]المدخلات!$B$8)</f>
        <v>#REF!</v>
      </c>
      <c r="J8" s="373" t="e">
        <f>IF($E8="","",E8*[1]المدخلات!$B$9)</f>
        <v>#REF!</v>
      </c>
      <c r="K8" s="373" t="e">
        <f t="shared" si="0"/>
        <v>#REF!</v>
      </c>
      <c r="L8" s="371"/>
      <c r="M8" s="374"/>
      <c r="N8" s="373">
        <v>0</v>
      </c>
      <c r="O8" s="373">
        <v>0</v>
      </c>
      <c r="P8" s="373" t="e">
        <f t="shared" si="1"/>
        <v>#REF!</v>
      </c>
      <c r="Q8" s="375" t="e">
        <f t="shared" si="2"/>
        <v>#REF!</v>
      </c>
      <c r="R8" s="373" t="e">
        <f>IF($E8="","",SUM(Q$3:Q8))</f>
        <v>#REF!</v>
      </c>
    </row>
    <row r="9" spans="1:19">
      <c r="A9" s="369">
        <v>7</v>
      </c>
      <c r="B9" s="397">
        <v>45411</v>
      </c>
      <c r="C9" s="397">
        <v>45379</v>
      </c>
      <c r="D9" s="370">
        <v>2024</v>
      </c>
      <c r="E9" s="371" t="e">
        <f>'Data Board'!B41</f>
        <v>#REF!</v>
      </c>
      <c r="F9" s="372" t="e">
        <f>IF($E9="","",E9/[1]المدخلات!$B$5)</f>
        <v>#REF!</v>
      </c>
      <c r="G9" s="372" t="e">
        <f>IF($E9="","",SUM(E$3:E9)/[1]المدخلات!$B$5)</f>
        <v>#REF!</v>
      </c>
      <c r="H9" s="373" t="e">
        <f>IF($E9="","",SUM(E$3:E9))</f>
        <v>#REF!</v>
      </c>
      <c r="I9" s="373" t="e">
        <f>IF($E9="","",E9*[1]المدخلات!$B$8)</f>
        <v>#REF!</v>
      </c>
      <c r="J9" s="373" t="e">
        <f>IF($E9="","",E9*[1]المدخلات!$B$9)</f>
        <v>#REF!</v>
      </c>
      <c r="K9" s="373" t="e">
        <f t="shared" si="0"/>
        <v>#REF!</v>
      </c>
      <c r="L9" s="371"/>
      <c r="M9" s="374"/>
      <c r="N9" s="373">
        <v>0</v>
      </c>
      <c r="O9" s="373">
        <v>0</v>
      </c>
      <c r="P9" s="373" t="e">
        <f t="shared" si="1"/>
        <v>#REF!</v>
      </c>
      <c r="Q9" s="375" t="e">
        <f t="shared" si="2"/>
        <v>#REF!</v>
      </c>
      <c r="R9" s="373" t="e">
        <f>IF($E9="","",SUM(Q$3:Q9))</f>
        <v>#REF!</v>
      </c>
    </row>
    <row r="10" spans="1:19">
      <c r="A10" s="369">
        <v>8</v>
      </c>
      <c r="B10" s="397">
        <v>45359</v>
      </c>
      <c r="C10" s="397">
        <v>45411</v>
      </c>
      <c r="D10" s="370">
        <v>2024</v>
      </c>
      <c r="E10" s="371" t="e">
        <f>'Data Board'!B42</f>
        <v>#REF!</v>
      </c>
      <c r="F10" s="372" t="e">
        <f>IF($E10="","",E10/[1]المدخلات!$B$5)</f>
        <v>#REF!</v>
      </c>
      <c r="G10" s="372" t="e">
        <f>IF($E10="","",SUM(E$3:E10)/[1]المدخلات!$B$5)</f>
        <v>#REF!</v>
      </c>
      <c r="H10" s="373" t="e">
        <f>IF($E10="","",SUM(E$3:E10))</f>
        <v>#REF!</v>
      </c>
      <c r="I10" s="373" t="e">
        <f>IF($E10="","",E10*[1]المدخلات!$B$8)</f>
        <v>#REF!</v>
      </c>
      <c r="J10" s="373" t="e">
        <f>IF($E10="","",E10*[1]المدخلات!$B$9)</f>
        <v>#REF!</v>
      </c>
      <c r="K10" s="373" t="e">
        <f t="shared" si="0"/>
        <v>#REF!</v>
      </c>
      <c r="L10" s="371"/>
      <c r="M10" s="374"/>
      <c r="N10" s="373">
        <v>0</v>
      </c>
      <c r="O10" s="373">
        <v>0</v>
      </c>
      <c r="P10" s="373" t="e">
        <f t="shared" si="1"/>
        <v>#REF!</v>
      </c>
      <c r="Q10" s="375" t="e">
        <f t="shared" si="2"/>
        <v>#REF!</v>
      </c>
      <c r="R10" s="373" t="e">
        <f>IF($E10="","",SUM(Q$3:Q10))</f>
        <v>#REF!</v>
      </c>
    </row>
    <row r="11" spans="1:19">
      <c r="A11" s="369">
        <v>9</v>
      </c>
      <c r="B11" s="397" t="s">
        <v>1343</v>
      </c>
      <c r="C11" s="397" t="s">
        <v>1342</v>
      </c>
      <c r="D11" s="370">
        <v>2024</v>
      </c>
      <c r="E11" s="371" t="e">
        <f>'Data Board'!B43</f>
        <v>#REF!</v>
      </c>
      <c r="F11" s="372" t="e">
        <f>IF($E11="","",E11/[1]المدخلات!$B$5)</f>
        <v>#REF!</v>
      </c>
      <c r="G11" s="372" t="e">
        <f>IF($E11="","",SUM(E$3:E11)/[1]المدخلات!$B$5)</f>
        <v>#REF!</v>
      </c>
      <c r="H11" s="373" t="e">
        <f>IF($E11="","",SUM(E$3:E11))</f>
        <v>#REF!</v>
      </c>
      <c r="I11" s="373" t="e">
        <f>IF($E11="","",E11*[1]المدخلات!$B$8)</f>
        <v>#REF!</v>
      </c>
      <c r="J11" s="373" t="e">
        <f>IF($E11="","",E11*[1]المدخلات!$B$9)</f>
        <v>#REF!</v>
      </c>
      <c r="K11" s="373" t="e">
        <f t="shared" si="0"/>
        <v>#REF!</v>
      </c>
      <c r="L11" s="371"/>
      <c r="M11" s="374"/>
      <c r="N11" s="373">
        <v>0</v>
      </c>
      <c r="O11" s="373">
        <v>0</v>
      </c>
      <c r="P11" s="373" t="e">
        <f t="shared" si="1"/>
        <v>#REF!</v>
      </c>
      <c r="Q11" s="375" t="e">
        <f t="shared" si="2"/>
        <v>#REF!</v>
      </c>
      <c r="R11" s="373" t="e">
        <f>IF($E11="","",SUM(Q$3:Q11))</f>
        <v>#REF!</v>
      </c>
    </row>
    <row r="12" spans="1:19">
      <c r="A12" s="369">
        <v>10</v>
      </c>
      <c r="B12" s="397" t="s">
        <v>1345</v>
      </c>
      <c r="C12" s="397" t="s">
        <v>1344</v>
      </c>
      <c r="D12" s="370">
        <v>2024</v>
      </c>
      <c r="E12" s="371" t="e">
        <f>'Data Board'!B44</f>
        <v>#REF!</v>
      </c>
      <c r="F12" s="372" t="e">
        <f>IF($E12="","",E12/[1]المدخلات!$B$5)</f>
        <v>#REF!</v>
      </c>
      <c r="G12" s="372" t="e">
        <f>IF($E12="","",SUM(E$3:E12)/[1]المدخلات!$B$5)</f>
        <v>#REF!</v>
      </c>
      <c r="H12" s="373" t="e">
        <f>IF($E12="","",SUM(E$3:E12))</f>
        <v>#REF!</v>
      </c>
      <c r="I12" s="373" t="e">
        <f>IF($E12="","",E12*[1]المدخلات!$B$8)</f>
        <v>#REF!</v>
      </c>
      <c r="J12" s="373" t="e">
        <f>IF($E12="","",E12*[1]المدخلات!$B$9)</f>
        <v>#REF!</v>
      </c>
      <c r="K12" s="373" t="e">
        <f t="shared" si="0"/>
        <v>#REF!</v>
      </c>
      <c r="L12" s="371"/>
      <c r="M12" s="374"/>
      <c r="N12" s="373">
        <v>0</v>
      </c>
      <c r="O12" s="373">
        <v>0</v>
      </c>
      <c r="P12" s="373" t="e">
        <f t="shared" si="1"/>
        <v>#REF!</v>
      </c>
      <c r="Q12" s="375" t="e">
        <f t="shared" si="2"/>
        <v>#REF!</v>
      </c>
      <c r="R12" s="373" t="e">
        <f>IF($E12="","",SUM(Q$3:Q12))</f>
        <v>#REF!</v>
      </c>
    </row>
    <row r="13" spans="1:19">
      <c r="A13" s="369">
        <v>11</v>
      </c>
      <c r="B13" s="397" t="s">
        <v>1347</v>
      </c>
      <c r="C13" s="397" t="s">
        <v>1346</v>
      </c>
      <c r="D13" s="370">
        <v>2024</v>
      </c>
      <c r="E13" s="371" t="e">
        <f>'Data Board'!$B$45</f>
        <v>#REF!</v>
      </c>
      <c r="F13" s="372" t="e">
        <f>IF($E13="","",E13/[1]المدخلات!$B$5)</f>
        <v>#REF!</v>
      </c>
      <c r="G13" s="372" t="e">
        <f>IF($E13="","",SUM(E$3:E13)/[1]المدخلات!$B$5)</f>
        <v>#REF!</v>
      </c>
      <c r="H13" s="373" t="e">
        <f>IF($E13="","",SUM(E$3:E13))</f>
        <v>#REF!</v>
      </c>
      <c r="I13" s="373" t="e">
        <f>IF($E13="","",E13*[1]المدخلات!$B$8)</f>
        <v>#REF!</v>
      </c>
      <c r="J13" s="373" t="e">
        <f>IF($E13="","",E13*[1]المدخلات!$B$9)</f>
        <v>#REF!</v>
      </c>
      <c r="K13" s="373" t="e">
        <f t="shared" si="0"/>
        <v>#REF!</v>
      </c>
      <c r="L13" s="371"/>
      <c r="M13" s="374"/>
      <c r="N13" s="373">
        <v>0</v>
      </c>
      <c r="O13" s="373">
        <v>0</v>
      </c>
      <c r="P13" s="373" t="e">
        <f t="shared" si="1"/>
        <v>#REF!</v>
      </c>
      <c r="Q13" s="375" t="e">
        <f t="shared" si="2"/>
        <v>#REF!</v>
      </c>
      <c r="R13" s="373" t="e">
        <f>IF($E13="","",SUM(Q$3:Q13))</f>
        <v>#REF!</v>
      </c>
    </row>
    <row r="14" spans="1:19">
      <c r="A14" s="369">
        <v>12</v>
      </c>
      <c r="B14" s="397" t="s">
        <v>1349</v>
      </c>
      <c r="C14" s="397" t="s">
        <v>1348</v>
      </c>
      <c r="D14" s="370">
        <v>2024</v>
      </c>
      <c r="E14" s="371" t="e">
        <f>'Data Board'!B46</f>
        <v>#REF!</v>
      </c>
      <c r="F14" s="372" t="e">
        <f>IF($E14="","",E14/[1]المدخلات!$B$5)</f>
        <v>#REF!</v>
      </c>
      <c r="G14" s="372" t="e">
        <f>IF($E14="","",SUM(E$3:E14)/[1]المدخلات!$B$5)</f>
        <v>#REF!</v>
      </c>
      <c r="H14" s="373" t="e">
        <f>IF($E14="","",SUM(E$3:E14))</f>
        <v>#REF!</v>
      </c>
      <c r="I14" s="373" t="e">
        <f>IF($E14="","",E14*[1]المدخلات!$B$8)</f>
        <v>#REF!</v>
      </c>
      <c r="J14" s="373" t="e">
        <f>IF($E14="","",E14*[1]المدخلات!$B$9)</f>
        <v>#REF!</v>
      </c>
      <c r="K14" s="373" t="e">
        <f t="shared" si="0"/>
        <v>#REF!</v>
      </c>
      <c r="L14" s="371"/>
      <c r="M14" s="374"/>
      <c r="N14" s="373">
        <v>0</v>
      </c>
      <c r="O14" s="373">
        <v>0</v>
      </c>
      <c r="P14" s="373" t="e">
        <f t="shared" si="1"/>
        <v>#REF!</v>
      </c>
      <c r="Q14" s="375" t="e">
        <f t="shared" si="2"/>
        <v>#REF!</v>
      </c>
      <c r="R14" s="373" t="e">
        <f>IF($E14="","",SUM(Q$3:Q14))</f>
        <v>#REF!</v>
      </c>
    </row>
    <row r="15" spans="1:19">
      <c r="A15" s="369">
        <v>13</v>
      </c>
      <c r="B15" s="397" t="s">
        <v>1351</v>
      </c>
      <c r="C15" s="397" t="s">
        <v>1350</v>
      </c>
      <c r="D15" s="370">
        <v>2024</v>
      </c>
      <c r="E15" s="371" t="e">
        <f>'Data Board'!B47</f>
        <v>#REF!</v>
      </c>
      <c r="F15" s="372" t="e">
        <f>IF($E15="","",E15/[1]المدخلات!$B$5)</f>
        <v>#REF!</v>
      </c>
      <c r="G15" s="372" t="e">
        <f>IF($E15="","",SUM(E$3:E15)/[1]المدخلات!$B$5)</f>
        <v>#REF!</v>
      </c>
      <c r="H15" s="373" t="e">
        <f>IF($E15="","",SUM(E$3:E15))</f>
        <v>#REF!</v>
      </c>
      <c r="I15" s="373" t="e">
        <f>IF($E15="","",E15*[1]المدخلات!$B$8)</f>
        <v>#REF!</v>
      </c>
      <c r="J15" s="373" t="e">
        <f>IF($E15="","",E15*[1]المدخلات!$B$9)</f>
        <v>#REF!</v>
      </c>
      <c r="K15" s="373" t="e">
        <f t="shared" si="0"/>
        <v>#REF!</v>
      </c>
      <c r="L15" s="371"/>
      <c r="M15" s="374"/>
      <c r="N15" s="373">
        <v>0</v>
      </c>
      <c r="O15" s="373">
        <v>0</v>
      </c>
      <c r="P15" s="373" t="e">
        <f t="shared" si="1"/>
        <v>#REF!</v>
      </c>
      <c r="Q15" s="375" t="e">
        <f t="shared" si="2"/>
        <v>#REF!</v>
      </c>
      <c r="R15" s="373" t="e">
        <f>IF($E15="","",SUM(Q$3:Q15))</f>
        <v>#REF!</v>
      </c>
    </row>
    <row r="16" spans="1:19">
      <c r="A16" s="369">
        <v>14</v>
      </c>
      <c r="B16" s="397" t="s">
        <v>1353</v>
      </c>
      <c r="C16" s="397" t="s">
        <v>1352</v>
      </c>
      <c r="D16" s="370">
        <v>2024</v>
      </c>
      <c r="E16" s="371" t="e">
        <f>'Data Board'!B48</f>
        <v>#REF!</v>
      </c>
      <c r="F16" s="372" t="e">
        <f>IF($E16="","",E16/[1]المدخلات!$B$5)</f>
        <v>#REF!</v>
      </c>
      <c r="G16" s="372" t="e">
        <f>IF($E16="","",SUM(E$3:E16)/[1]المدخلات!$B$5)</f>
        <v>#REF!</v>
      </c>
      <c r="H16" s="373" t="e">
        <f>IF($E16="","",SUM(E$3:E16))</f>
        <v>#REF!</v>
      </c>
      <c r="I16" s="373" t="e">
        <f>IF($E16="","",E16*[1]المدخلات!$B$8)</f>
        <v>#REF!</v>
      </c>
      <c r="J16" s="373" t="e">
        <f>IF($E16="","",E16*[1]المدخلات!$B$9)</f>
        <v>#REF!</v>
      </c>
      <c r="K16" s="373" t="e">
        <f t="shared" si="0"/>
        <v>#REF!</v>
      </c>
      <c r="L16" s="371"/>
      <c r="M16" s="374"/>
      <c r="N16" s="373">
        <v>0</v>
      </c>
      <c r="O16" s="373">
        <v>0</v>
      </c>
      <c r="P16" s="373" t="e">
        <f t="shared" si="1"/>
        <v>#REF!</v>
      </c>
      <c r="Q16" s="375" t="e">
        <f t="shared" si="2"/>
        <v>#REF!</v>
      </c>
      <c r="R16" s="373" t="e">
        <f>IF($E16="","",SUM(Q$3:Q16))</f>
        <v>#REF!</v>
      </c>
    </row>
    <row r="17" spans="1:18">
      <c r="A17" s="369">
        <v>15</v>
      </c>
      <c r="B17" s="397" t="s">
        <v>1355</v>
      </c>
      <c r="C17" s="397" t="s">
        <v>1354</v>
      </c>
      <c r="D17" s="370">
        <v>2024</v>
      </c>
      <c r="E17" s="371" t="e">
        <f>'Data Board'!B49</f>
        <v>#REF!</v>
      </c>
      <c r="F17" s="372" t="e">
        <f>IF($E17="","",E17/[1]المدخلات!$B$5)</f>
        <v>#REF!</v>
      </c>
      <c r="G17" s="372" t="e">
        <f>IF($E17="","",SUM(E$3:E17)/[1]المدخلات!$B$5)</f>
        <v>#REF!</v>
      </c>
      <c r="H17" s="373" t="e">
        <f>IF($E17="","",SUM(E$3:E17))</f>
        <v>#REF!</v>
      </c>
      <c r="I17" s="373" t="e">
        <f>IF($E17="","",E17*[1]المدخلات!$B$8)</f>
        <v>#REF!</v>
      </c>
      <c r="J17" s="373" t="e">
        <f>IF($E17="","",E17*[1]المدخلات!$B$9)</f>
        <v>#REF!</v>
      </c>
      <c r="K17" s="373" t="e">
        <f t="shared" si="0"/>
        <v>#REF!</v>
      </c>
      <c r="L17" s="371"/>
      <c r="M17" s="374"/>
      <c r="N17" s="373">
        <v>0</v>
      </c>
      <c r="O17" s="373">
        <v>0</v>
      </c>
      <c r="P17" s="373" t="e">
        <f t="shared" si="1"/>
        <v>#REF!</v>
      </c>
      <c r="Q17" s="375" t="e">
        <f t="shared" si="2"/>
        <v>#REF!</v>
      </c>
      <c r="R17" s="373" t="e">
        <f>IF($E17="","",SUM(Q$3:Q17))</f>
        <v>#REF!</v>
      </c>
    </row>
    <row r="18" spans="1:18">
      <c r="A18" s="369">
        <v>16</v>
      </c>
      <c r="B18" s="397" t="s">
        <v>1357</v>
      </c>
      <c r="C18" s="397" t="s">
        <v>1356</v>
      </c>
      <c r="D18" s="370">
        <v>2024</v>
      </c>
      <c r="E18" s="371" t="e">
        <f>'Data Board'!B50</f>
        <v>#REF!</v>
      </c>
      <c r="F18" s="372" t="e">
        <f>IF($E18="","",E18/[1]المدخلات!$B$5)</f>
        <v>#REF!</v>
      </c>
      <c r="G18" s="372" t="e">
        <f>IF($E18="","",SUM(E$3:E18)/[1]المدخلات!$B$5)</f>
        <v>#REF!</v>
      </c>
      <c r="H18" s="373" t="e">
        <f>IF($E18="","",SUM(E$3:E18))</f>
        <v>#REF!</v>
      </c>
      <c r="I18" s="373" t="e">
        <f>IF($E18="","",E18*[1]المدخلات!$B$8)</f>
        <v>#REF!</v>
      </c>
      <c r="J18" s="373" t="e">
        <f>IF($E18="","",E18*[1]المدخلات!$B$9)</f>
        <v>#REF!</v>
      </c>
      <c r="K18" s="373" t="e">
        <f t="shared" si="0"/>
        <v>#REF!</v>
      </c>
      <c r="L18" s="371"/>
      <c r="M18" s="374"/>
      <c r="N18" s="373">
        <v>0</v>
      </c>
      <c r="O18" s="373">
        <v>0</v>
      </c>
      <c r="P18" s="373" t="e">
        <f t="shared" si="1"/>
        <v>#REF!</v>
      </c>
      <c r="Q18" s="375" t="e">
        <f t="shared" si="2"/>
        <v>#REF!</v>
      </c>
      <c r="R18" s="373" t="e">
        <f>IF($E18="","",SUM(Q$3:Q18))</f>
        <v>#REF!</v>
      </c>
    </row>
    <row r="19" spans="1:18">
      <c r="A19" s="369">
        <v>17</v>
      </c>
      <c r="B19" s="397" t="s">
        <v>1359</v>
      </c>
      <c r="C19" s="397" t="s">
        <v>1358</v>
      </c>
      <c r="D19" s="370">
        <v>2025</v>
      </c>
      <c r="E19" s="371" t="e">
        <f>'Data Board'!B51</f>
        <v>#REF!</v>
      </c>
      <c r="F19" s="372" t="e">
        <f>IF($E19="","",E19/[1]المدخلات!$B$5)</f>
        <v>#REF!</v>
      </c>
      <c r="G19" s="372" t="e">
        <f>IF($E19="","",SUM(E$3:E19)/[1]المدخلات!$B$5)</f>
        <v>#REF!</v>
      </c>
      <c r="H19" s="373" t="e">
        <f>IF($E19="","",SUM(E$3:E19))</f>
        <v>#REF!</v>
      </c>
      <c r="I19" s="373" t="e">
        <f>IF($E19="","",E19*[1]المدخلات!$B$8)</f>
        <v>#REF!</v>
      </c>
      <c r="J19" s="373" t="e">
        <f>IF($E19="","",E19*[1]المدخلات!$B$9)</f>
        <v>#REF!</v>
      </c>
      <c r="K19" s="373" t="e">
        <f t="shared" si="0"/>
        <v>#REF!</v>
      </c>
      <c r="L19" s="371"/>
      <c r="M19" s="374"/>
      <c r="N19" s="373">
        <v>0</v>
      </c>
      <c r="O19" s="373">
        <v>0</v>
      </c>
      <c r="P19" s="373" t="e">
        <f t="shared" si="1"/>
        <v>#REF!</v>
      </c>
      <c r="Q19" s="375" t="e">
        <f t="shared" si="2"/>
        <v>#REF!</v>
      </c>
      <c r="R19" s="373" t="e">
        <f>IF($E19="","",SUM(Q$3:Q19))</f>
        <v>#REF!</v>
      </c>
    </row>
    <row r="20" spans="1:18">
      <c r="A20" s="369">
        <v>18</v>
      </c>
      <c r="B20" s="397" t="s">
        <v>1361</v>
      </c>
      <c r="C20" s="397" t="s">
        <v>1360</v>
      </c>
      <c r="D20" s="370">
        <v>2025</v>
      </c>
      <c r="E20" s="371" t="e">
        <f>'Data Board'!B52</f>
        <v>#REF!</v>
      </c>
      <c r="F20" s="372" t="e">
        <f>IF($E20="","",E20/[1]المدخلات!$B$5)</f>
        <v>#REF!</v>
      </c>
      <c r="G20" s="372" t="e">
        <f>IF($E20="","",SUM(E$3:E20)/[1]المدخلات!$B$5)</f>
        <v>#REF!</v>
      </c>
      <c r="H20" s="373" t="e">
        <f>IF($E20="","",SUM(E$3:E20))</f>
        <v>#REF!</v>
      </c>
      <c r="I20" s="373" t="e">
        <f>IF($E20="","",E20*[1]المدخلات!$B$8)</f>
        <v>#REF!</v>
      </c>
      <c r="J20" s="373" t="e">
        <f>IF($E20="","",E20*[1]المدخلات!$B$9)</f>
        <v>#REF!</v>
      </c>
      <c r="K20" s="373" t="e">
        <f t="shared" si="0"/>
        <v>#REF!</v>
      </c>
      <c r="L20" s="371"/>
      <c r="M20" s="374"/>
      <c r="N20" s="373">
        <v>0</v>
      </c>
      <c r="O20" s="373">
        <v>0</v>
      </c>
      <c r="P20" s="373" t="e">
        <f t="shared" si="1"/>
        <v>#REF!</v>
      </c>
      <c r="Q20" s="375" t="e">
        <f t="shared" si="2"/>
        <v>#REF!</v>
      </c>
      <c r="R20" s="373" t="e">
        <f>IF($E20="","",SUM(Q$3:Q20))</f>
        <v>#REF!</v>
      </c>
    </row>
    <row r="21" spans="1:18">
      <c r="A21" s="369">
        <v>19</v>
      </c>
      <c r="B21" s="397" t="s">
        <v>1363</v>
      </c>
      <c r="C21" s="397" t="s">
        <v>1362</v>
      </c>
      <c r="D21" s="370">
        <v>2025</v>
      </c>
      <c r="E21" s="371" t="e">
        <f>'Data Board'!B53</f>
        <v>#REF!</v>
      </c>
      <c r="F21" s="372" t="e">
        <f>IF($E21="","",E21/[1]المدخلات!$B$5)</f>
        <v>#REF!</v>
      </c>
      <c r="G21" s="372" t="e">
        <f>IF($E21="","",SUM(E$3:E21)/[1]المدخلات!$B$5)</f>
        <v>#REF!</v>
      </c>
      <c r="H21" s="373" t="e">
        <f>IF($E21="","",SUM(E$3:E21))</f>
        <v>#REF!</v>
      </c>
      <c r="I21" s="373" t="e">
        <f>IF($E21="","",E21*[1]المدخلات!$B$8)</f>
        <v>#REF!</v>
      </c>
      <c r="J21" s="373" t="e">
        <f>IF($E21="","",E21*[1]المدخلات!$B$9)</f>
        <v>#REF!</v>
      </c>
      <c r="K21" s="373" t="e">
        <f t="shared" si="0"/>
        <v>#REF!</v>
      </c>
      <c r="L21" s="371"/>
      <c r="M21" s="374"/>
      <c r="N21" s="373">
        <v>0</v>
      </c>
      <c r="O21" s="373">
        <v>0</v>
      </c>
      <c r="P21" s="373" t="e">
        <f t="shared" si="1"/>
        <v>#REF!</v>
      </c>
      <c r="Q21" s="375" t="e">
        <f t="shared" si="2"/>
        <v>#REF!</v>
      </c>
      <c r="R21" s="373" t="e">
        <f>IF($E21="","",SUM(Q$3:Q21))</f>
        <v>#REF!</v>
      </c>
    </row>
    <row r="22" spans="1:18">
      <c r="A22" s="369">
        <v>20</v>
      </c>
      <c r="B22" s="397" t="s">
        <v>1365</v>
      </c>
      <c r="C22" s="397" t="s">
        <v>1364</v>
      </c>
      <c r="D22" s="370">
        <v>2025</v>
      </c>
      <c r="E22" s="371" t="e">
        <f>'Data Board'!B54</f>
        <v>#REF!</v>
      </c>
      <c r="F22" s="372" t="e">
        <f>IF($E22="","",E22/[1]المدخلات!$B$5)</f>
        <v>#REF!</v>
      </c>
      <c r="G22" s="372" t="e">
        <f>IF($E22="","",SUM(E$3:E22)/[1]المدخلات!$B$5)</f>
        <v>#REF!</v>
      </c>
      <c r="H22" s="373" t="e">
        <f>IF($E22="","",SUM(E$3:E22))</f>
        <v>#REF!</v>
      </c>
      <c r="I22" s="373" t="e">
        <f>IF($E22="","",E22*[1]المدخلات!$B$8)</f>
        <v>#REF!</v>
      </c>
      <c r="J22" s="373" t="e">
        <f>IF($E22="","",E22*[1]المدخلات!$B$9)</f>
        <v>#REF!</v>
      </c>
      <c r="K22" s="373" t="e">
        <f t="shared" si="0"/>
        <v>#REF!</v>
      </c>
      <c r="L22" s="371"/>
      <c r="M22" s="374"/>
      <c r="N22" s="373">
        <v>0</v>
      </c>
      <c r="O22" s="373">
        <v>0</v>
      </c>
      <c r="P22" s="373" t="e">
        <f t="shared" si="1"/>
        <v>#REF!</v>
      </c>
      <c r="Q22" s="375" t="e">
        <f t="shared" si="2"/>
        <v>#REF!</v>
      </c>
      <c r="R22" s="373" t="e">
        <f>IF($E22="","",SUM(Q$3:Q22))</f>
        <v>#REF!</v>
      </c>
    </row>
    <row r="23" spans="1:18">
      <c r="A23" s="369">
        <v>21</v>
      </c>
      <c r="B23" s="397" t="s">
        <v>1367</v>
      </c>
      <c r="C23" s="397" t="s">
        <v>1366</v>
      </c>
      <c r="D23" s="370">
        <v>2025</v>
      </c>
      <c r="E23" s="371" t="e">
        <f>'Data Board'!B55</f>
        <v>#REF!</v>
      </c>
      <c r="F23" s="372" t="e">
        <f>IF($E23="","",E23/[1]المدخلات!$B$5)</f>
        <v>#REF!</v>
      </c>
      <c r="G23" s="372" t="e">
        <f>IF($E23="","",SUM(E$3:E23)/[1]المدخلات!$B$5)</f>
        <v>#REF!</v>
      </c>
      <c r="H23" s="373" t="e">
        <f>IF($E23="","",SUM(E$3:E23))</f>
        <v>#REF!</v>
      </c>
      <c r="I23" s="373" t="e">
        <f>IF($E23="","",E23*[1]المدخلات!$B$8)</f>
        <v>#REF!</v>
      </c>
      <c r="J23" s="373" t="e">
        <f>IF($E23="","",E23*[1]المدخلات!$B$9)</f>
        <v>#REF!</v>
      </c>
      <c r="K23" s="373" t="e">
        <f t="shared" si="0"/>
        <v>#REF!</v>
      </c>
      <c r="L23" s="371"/>
      <c r="M23" s="374"/>
      <c r="N23" s="373">
        <v>0</v>
      </c>
      <c r="O23" s="373">
        <v>0</v>
      </c>
      <c r="P23" s="373" t="e">
        <f t="shared" si="1"/>
        <v>#REF!</v>
      </c>
      <c r="Q23" s="375" t="e">
        <f t="shared" si="2"/>
        <v>#REF!</v>
      </c>
      <c r="R23" s="373" t="e">
        <f>IF($E23="","",SUM(Q$3:Q23))</f>
        <v>#REF!</v>
      </c>
    </row>
    <row r="24" spans="1:18">
      <c r="A24" s="369">
        <v>22</v>
      </c>
      <c r="B24" s="397" t="s">
        <v>1368</v>
      </c>
      <c r="C24" s="397" t="s">
        <v>1369</v>
      </c>
      <c r="D24" s="370">
        <v>2025</v>
      </c>
      <c r="E24" s="371" t="e">
        <f>'Data Board'!B56</f>
        <v>#REF!</v>
      </c>
      <c r="F24" s="372" t="e">
        <f>IF($E24="","",E24/[1]المدخلات!$B$5)</f>
        <v>#REF!</v>
      </c>
      <c r="G24" s="372" t="e">
        <f>IF($E24="","",SUM(E$3:E24)/[1]المدخلات!$B$5)</f>
        <v>#REF!</v>
      </c>
      <c r="H24" s="373" t="e">
        <f>IF($E24="","",SUM(E$3:E24))</f>
        <v>#REF!</v>
      </c>
      <c r="I24" s="373" t="e">
        <f>IF($E24="","",E24*[1]المدخلات!$B$8)</f>
        <v>#REF!</v>
      </c>
      <c r="J24" s="373" t="e">
        <f>IF($E24="","",E24*[1]المدخلات!$B$9)</f>
        <v>#REF!</v>
      </c>
      <c r="K24" s="373" t="e">
        <f t="shared" si="0"/>
        <v>#REF!</v>
      </c>
      <c r="L24" s="371"/>
      <c r="M24" s="374"/>
      <c r="N24" s="373">
        <v>0</v>
      </c>
      <c r="O24" s="373">
        <v>0</v>
      </c>
      <c r="P24" s="373" t="e">
        <f t="shared" si="1"/>
        <v>#REF!</v>
      </c>
      <c r="Q24" s="375" t="e">
        <f t="shared" si="2"/>
        <v>#REF!</v>
      </c>
      <c r="R24" s="373" t="e">
        <f>IF($E24="","",SUM(Q$3:Q24))</f>
        <v>#REF!</v>
      </c>
    </row>
    <row r="25" spans="1:18">
      <c r="A25" s="369">
        <v>23</v>
      </c>
      <c r="B25" s="397" t="s">
        <v>1370</v>
      </c>
      <c r="C25" s="397" t="s">
        <v>1371</v>
      </c>
      <c r="D25" s="370">
        <v>2025</v>
      </c>
      <c r="E25" s="371" t="e">
        <f>'Data Board'!B57</f>
        <v>#REF!</v>
      </c>
      <c r="F25" s="372" t="e">
        <f>IF($E25="","",E25/[1]المدخلات!$B$5)</f>
        <v>#REF!</v>
      </c>
      <c r="G25" s="372" t="e">
        <f>IF($E25="","",SUM(E$3:E25)/[1]المدخلات!$B$5)</f>
        <v>#REF!</v>
      </c>
      <c r="H25" s="373" t="e">
        <f>IF($E25="","",SUM(E$3:E25))</f>
        <v>#REF!</v>
      </c>
      <c r="I25" s="373" t="e">
        <f>IF($E25="","",E25*[1]المدخلات!$B$8)</f>
        <v>#REF!</v>
      </c>
      <c r="J25" s="373" t="e">
        <f>IF($E25="","",E25*[1]المدخلات!$B$9)</f>
        <v>#REF!</v>
      </c>
      <c r="K25" s="373" t="e">
        <f t="shared" si="0"/>
        <v>#REF!</v>
      </c>
      <c r="L25" s="371"/>
      <c r="M25" s="374"/>
      <c r="N25" s="373">
        <v>0</v>
      </c>
      <c r="O25" s="373">
        <v>0</v>
      </c>
      <c r="P25" s="373" t="e">
        <f t="shared" si="1"/>
        <v>#REF!</v>
      </c>
      <c r="Q25" s="375" t="e">
        <f t="shared" si="2"/>
        <v>#REF!</v>
      </c>
      <c r="R25" s="373" t="e">
        <f>IF($E25="","",SUM(Q$3:Q25))</f>
        <v>#REF!</v>
      </c>
    </row>
    <row r="26" spans="1:18" ht="18" customHeight="1">
      <c r="A26" s="369">
        <v>24</v>
      </c>
      <c r="B26" s="397" t="s">
        <v>1372</v>
      </c>
      <c r="C26" s="397" t="s">
        <v>1373</v>
      </c>
      <c r="D26" s="370">
        <v>2025</v>
      </c>
      <c r="E26" s="371" t="e">
        <f>'Data Board'!B58</f>
        <v>#REF!</v>
      </c>
      <c r="F26" s="372" t="e">
        <f>IF($E26="","",E26/[1]المدخلات!$B$5)</f>
        <v>#REF!</v>
      </c>
      <c r="G26" s="372" t="e">
        <f>IF($E26="","",SUM(E$3:E26)/[1]المدخلات!$B$5)</f>
        <v>#REF!</v>
      </c>
      <c r="H26" s="373" t="e">
        <f>IF($E26="","",SUM(E$3:E26))</f>
        <v>#REF!</v>
      </c>
      <c r="I26" s="373" t="e">
        <f>IF($E26="","",E26*[1]المدخلات!$B$8)</f>
        <v>#REF!</v>
      </c>
      <c r="J26" s="373" t="e">
        <f>IF($E26="","",E26*[1]المدخلات!$B$9)</f>
        <v>#REF!</v>
      </c>
      <c r="K26" s="373" t="e">
        <f t="shared" si="0"/>
        <v>#REF!</v>
      </c>
      <c r="L26" s="371">
        <v>11000</v>
      </c>
      <c r="M26" s="374" t="s">
        <v>1229</v>
      </c>
      <c r="N26" s="373">
        <v>0</v>
      </c>
      <c r="O26" s="373">
        <v>0</v>
      </c>
      <c r="P26" s="373" t="e">
        <f t="shared" si="1"/>
        <v>#REF!</v>
      </c>
      <c r="Q26" s="375" t="e">
        <f t="shared" si="2"/>
        <v>#REF!</v>
      </c>
      <c r="R26" s="373" t="e">
        <f>IF($E26="","",SUM(Q$3:Q26))</f>
        <v>#REF!</v>
      </c>
    </row>
    <row r="27" spans="1:18">
      <c r="A27" s="369">
        <v>25</v>
      </c>
      <c r="B27" s="397" t="s">
        <v>1374</v>
      </c>
      <c r="C27" s="397" t="s">
        <v>1375</v>
      </c>
      <c r="D27" s="370">
        <v>2025</v>
      </c>
      <c r="E27" s="371" t="e">
        <f>'Data Board'!B59</f>
        <v>#REF!</v>
      </c>
      <c r="F27" s="372" t="e">
        <f>IF($E27="","",E27/[1]المدخلات!$B$5)</f>
        <v>#REF!</v>
      </c>
      <c r="G27" s="372" t="e">
        <f>IF($E27="","",SUM(E$3:E27)/[1]المدخلات!$B$5)</f>
        <v>#REF!</v>
      </c>
      <c r="H27" s="373" t="e">
        <f>IF($E27="","",SUM(E$3:E27))</f>
        <v>#REF!</v>
      </c>
      <c r="I27" s="373" t="e">
        <f>IF($E27="","",E27*[1]المدخلات!$B$8)</f>
        <v>#REF!</v>
      </c>
      <c r="J27" s="373" t="e">
        <f>IF($E27="","",E27*[1]المدخلات!$B$9)</f>
        <v>#REF!</v>
      </c>
      <c r="K27" s="373" t="e">
        <f t="shared" si="0"/>
        <v>#REF!</v>
      </c>
      <c r="L27" s="371"/>
      <c r="M27" s="374"/>
      <c r="N27" s="373">
        <v>0</v>
      </c>
      <c r="O27" s="373">
        <v>0</v>
      </c>
      <c r="P27" s="373" t="e">
        <f t="shared" si="1"/>
        <v>#REF!</v>
      </c>
      <c r="Q27" s="375" t="e">
        <f t="shared" si="2"/>
        <v>#REF!</v>
      </c>
      <c r="R27" s="373" t="e">
        <f>IF($E27="","",SUM(Q$3:Q27))</f>
        <v>#REF!</v>
      </c>
    </row>
    <row r="28" spans="1:18" ht="18" customHeight="1">
      <c r="A28" s="369">
        <v>26</v>
      </c>
      <c r="B28" s="397" t="s">
        <v>1376</v>
      </c>
      <c r="C28" s="397" t="s">
        <v>1377</v>
      </c>
      <c r="D28" s="370">
        <v>2025</v>
      </c>
      <c r="E28" s="371" t="e">
        <f>'Data Board'!B60</f>
        <v>#REF!</v>
      </c>
      <c r="F28" s="372" t="e">
        <f>IF($E28="","",E28/[1]المدخلات!$B$5)</f>
        <v>#REF!</v>
      </c>
      <c r="G28" s="372" t="e">
        <f>IF($E28="","",SUM(E$3:E28)/[1]المدخلات!$B$5)</f>
        <v>#REF!</v>
      </c>
      <c r="H28" s="373" t="e">
        <f>IF($E28="","",SUM(E$3:E28))</f>
        <v>#REF!</v>
      </c>
      <c r="I28" s="373" t="e">
        <f>IF($E28="","",E28*[1]المدخلات!$B$8)</f>
        <v>#REF!</v>
      </c>
      <c r="J28" s="373" t="e">
        <f>IF($E28="","",E28*[1]المدخلات!$B$9)</f>
        <v>#REF!</v>
      </c>
      <c r="K28" s="373" t="e">
        <f t="shared" si="0"/>
        <v>#REF!</v>
      </c>
      <c r="L28" s="371">
        <v>4000</v>
      </c>
      <c r="M28" s="374" t="s">
        <v>1230</v>
      </c>
      <c r="N28" s="373">
        <v>0</v>
      </c>
      <c r="O28" s="373">
        <v>0</v>
      </c>
      <c r="P28" s="373" t="e">
        <f t="shared" si="1"/>
        <v>#REF!</v>
      </c>
      <c r="Q28" s="375" t="e">
        <f t="shared" si="2"/>
        <v>#REF!</v>
      </c>
      <c r="R28" s="373" t="e">
        <f>IF($E28="","",SUM(Q$3:Q28))</f>
        <v>#REF!</v>
      </c>
    </row>
    <row r="29" spans="1:18" ht="27.75" customHeight="1">
      <c r="A29" s="369">
        <v>27</v>
      </c>
      <c r="B29" s="397" t="s">
        <v>1379</v>
      </c>
      <c r="C29" s="397" t="s">
        <v>1378</v>
      </c>
      <c r="D29" s="370">
        <v>2026</v>
      </c>
      <c r="E29" s="371" t="e">
        <f>'Data Board'!B61</f>
        <v>#REF!</v>
      </c>
      <c r="F29" s="372" t="e">
        <f>IF($E29="","",E29/[1]المدخلات!$B$5)</f>
        <v>#REF!</v>
      </c>
      <c r="G29" s="372" t="e">
        <f>IF($E29="","",SUM(E$3:E29)/[1]المدخلات!$B$5)</f>
        <v>#REF!</v>
      </c>
      <c r="H29" s="373" t="e">
        <f>IF($E29="","",SUM(E$3:E29))</f>
        <v>#REF!</v>
      </c>
      <c r="I29" s="373" t="e">
        <f>IF($E29="","",E29*[1]المدخلات!$B$8)</f>
        <v>#REF!</v>
      </c>
      <c r="J29" s="373" t="e">
        <f>IF($E29="","",E29*[1]المدخلات!$B$9)</f>
        <v>#REF!</v>
      </c>
      <c r="K29" s="373" t="e">
        <f t="shared" si="0"/>
        <v>#REF!</v>
      </c>
      <c r="L29" s="371">
        <v>22000</v>
      </c>
      <c r="M29" s="374" t="s">
        <v>1231</v>
      </c>
      <c r="N29" s="373">
        <v>0</v>
      </c>
      <c r="O29" s="373">
        <v>0</v>
      </c>
      <c r="P29" s="373" t="e">
        <f t="shared" si="1"/>
        <v>#REF!</v>
      </c>
      <c r="Q29" s="375" t="e">
        <f t="shared" si="2"/>
        <v>#REF!</v>
      </c>
      <c r="R29" s="373" t="e">
        <f>IF($E29="","",SUM(Q$3:Q29))</f>
        <v>#REF!</v>
      </c>
    </row>
    <row r="30" spans="1:18">
      <c r="A30" s="369">
        <v>28</v>
      </c>
      <c r="B30" s="397" t="s">
        <v>1380</v>
      </c>
      <c r="C30" s="397" t="s">
        <v>1381</v>
      </c>
      <c r="D30" s="370">
        <v>2026</v>
      </c>
      <c r="E30" s="371" t="e">
        <f>'Data Board'!B62</f>
        <v>#REF!</v>
      </c>
      <c r="F30" s="372" t="e">
        <f>IF($E30="","",E30/[1]المدخلات!$B$5)</f>
        <v>#REF!</v>
      </c>
      <c r="G30" s="372" t="e">
        <f>IF($E30="","",SUM(E$3:E30)/[1]المدخلات!$B$5)</f>
        <v>#REF!</v>
      </c>
      <c r="H30" s="373" t="e">
        <f>IF($E30="","",SUM(E$3:E30))</f>
        <v>#REF!</v>
      </c>
      <c r="I30" s="373" t="e">
        <f>IF($E30="","",E30*[1]المدخلات!$B$8)</f>
        <v>#REF!</v>
      </c>
      <c r="J30" s="373" t="e">
        <f>IF($E30="","",E30*[1]المدخلات!$B$9)</f>
        <v>#REF!</v>
      </c>
      <c r="K30" s="373" t="e">
        <f t="shared" si="0"/>
        <v>#REF!</v>
      </c>
      <c r="L30" s="371"/>
      <c r="M30" s="374"/>
      <c r="N30" s="373" t="e">
        <f>'Late&amp;Supervision payment fee'!$L$13</f>
        <v>#VALUE!</v>
      </c>
      <c r="O30" s="373">
        <f>'Late&amp;Supervision payment fee'!$J$28</f>
        <v>131299.78494623656</v>
      </c>
      <c r="P30" s="373" t="e">
        <f t="shared" si="1"/>
        <v>#REF!</v>
      </c>
      <c r="Q30" s="375" t="e">
        <f t="shared" si="2"/>
        <v>#REF!</v>
      </c>
      <c r="R30" s="373" t="e">
        <f>IF($E30="","",SUM(Q$3:Q30))</f>
        <v>#REF!</v>
      </c>
    </row>
    <row r="31" spans="1:18">
      <c r="A31" s="369">
        <v>29</v>
      </c>
      <c r="B31" s="397" t="s">
        <v>1382</v>
      </c>
      <c r="C31" s="397" t="s">
        <v>1383</v>
      </c>
      <c r="D31" s="370">
        <v>2026</v>
      </c>
      <c r="E31" s="371" t="e">
        <f>'Data Board'!B63</f>
        <v>#REF!</v>
      </c>
      <c r="F31" s="372" t="e">
        <f>IF($E31="","",E31/[1]المدخلات!$B$5)</f>
        <v>#REF!</v>
      </c>
      <c r="G31" s="372" t="e">
        <f>IF($E31="","",SUM(E$3:E31)/[1]المدخلات!$B$5)</f>
        <v>#REF!</v>
      </c>
      <c r="H31" s="373" t="e">
        <f>IF($E31="","",SUM(E$3:E31))</f>
        <v>#REF!</v>
      </c>
      <c r="I31" s="373" t="e">
        <f>IF($E31="","",E31*[1]المدخلات!$B$8)</f>
        <v>#REF!</v>
      </c>
      <c r="J31" s="373" t="e">
        <f>IF($E31="","",E31*[1]المدخلات!$B$9)</f>
        <v>#REF!</v>
      </c>
      <c r="K31" s="373" t="e">
        <f t="shared" si="0"/>
        <v>#REF!</v>
      </c>
      <c r="L31" s="371"/>
      <c r="M31" s="374"/>
      <c r="N31" s="373" t="e">
        <f>'Late&amp;Supervision payment fee'!$L$14</f>
        <v>#VALUE!</v>
      </c>
      <c r="O31" s="373">
        <f>'Late&amp;Supervision payment fee'!$J$29</f>
        <v>192473.54838709679</v>
      </c>
      <c r="P31" s="373" t="e">
        <f t="shared" si="1"/>
        <v>#REF!</v>
      </c>
      <c r="Q31" s="375" t="e">
        <f t="shared" si="2"/>
        <v>#REF!</v>
      </c>
      <c r="R31" s="373" t="e">
        <f>IF($E31="","",SUM(Q$3:Q31))</f>
        <v>#REF!</v>
      </c>
    </row>
    <row r="32" spans="1:18" ht="18" customHeight="1">
      <c r="A32" s="369">
        <v>30</v>
      </c>
      <c r="B32" s="397" t="s">
        <v>1384</v>
      </c>
      <c r="C32" s="397" t="s">
        <v>1385</v>
      </c>
      <c r="D32" s="370">
        <v>2026</v>
      </c>
      <c r="E32" s="371" t="e">
        <f>'Data Board'!B64</f>
        <v>#REF!</v>
      </c>
      <c r="F32" s="372" t="e">
        <f>IF($E32="","",E32/[1]المدخلات!$B$5)</f>
        <v>#REF!</v>
      </c>
      <c r="G32" s="372" t="e">
        <f>IF($E32="","",SUM(E$3:E32)/[1]المدخلات!$B$5)</f>
        <v>#REF!</v>
      </c>
      <c r="H32" s="373" t="e">
        <f>IF($E32="","",SUM(E$3:E32))</f>
        <v>#REF!</v>
      </c>
      <c r="I32" s="373" t="e">
        <f>IF($E32="","",E32*[1]المدخلات!$B$8)</f>
        <v>#REF!</v>
      </c>
      <c r="J32" s="373" t="e">
        <f>IF($E32="","",E32*[1]المدخلات!$B$9)</f>
        <v>#REF!</v>
      </c>
      <c r="K32" s="373" t="e">
        <f t="shared" si="0"/>
        <v>#REF!</v>
      </c>
      <c r="L32" s="371">
        <v>2000</v>
      </c>
      <c r="M32" s="374" t="s">
        <v>1232</v>
      </c>
      <c r="N32" s="373" t="e">
        <f>'Late&amp;Supervision payment fee'!$L$15</f>
        <v>#VALUE!</v>
      </c>
      <c r="O32" s="373">
        <f>'Late&amp;Supervision payment fee'!$J$30</f>
        <v>120855.48387096774</v>
      </c>
      <c r="P32" s="373" t="e">
        <f t="shared" si="1"/>
        <v>#REF!</v>
      </c>
      <c r="Q32" s="375" t="e">
        <f t="shared" si="2"/>
        <v>#REF!</v>
      </c>
      <c r="R32" s="373" t="e">
        <f>IF($E32="","",SUM(Q$3:Q32))</f>
        <v>#REF!</v>
      </c>
    </row>
    <row r="33" spans="1:18" ht="18" customHeight="1">
      <c r="A33" s="369">
        <v>31</v>
      </c>
      <c r="B33" s="397" t="s">
        <v>1387</v>
      </c>
      <c r="C33" s="397" t="s">
        <v>1386</v>
      </c>
      <c r="D33" s="370">
        <v>2026</v>
      </c>
      <c r="E33" s="371" t="e">
        <f>'Data Board'!B65</f>
        <v>#REF!</v>
      </c>
      <c r="F33" s="372" t="e">
        <f>IF($E33="","",E33/[1]المدخلات!$B$5)</f>
        <v>#REF!</v>
      </c>
      <c r="G33" s="372" t="e">
        <f>IF($E33="","",SUM(E$3:E33)/[1]المدخلات!$B$5)</f>
        <v>#REF!</v>
      </c>
      <c r="H33" s="373" t="e">
        <f>IF($E33="","",SUM(E$3:E33))</f>
        <v>#REF!</v>
      </c>
      <c r="I33" s="373" t="e">
        <f>IF($E33="","",E33*[1]المدخلات!$B$8)</f>
        <v>#REF!</v>
      </c>
      <c r="J33" s="373" t="e">
        <f>IF($E33="","",E33*[1]المدخلات!$B$9)</f>
        <v>#REF!</v>
      </c>
      <c r="K33" s="373" t="e">
        <f t="shared" si="0"/>
        <v>#REF!</v>
      </c>
      <c r="L33" s="371">
        <v>25000</v>
      </c>
      <c r="M33" s="374" t="s">
        <v>1233</v>
      </c>
      <c r="N33" s="373" t="e">
        <f>'Late&amp;Supervision payment fee'!$L$16</f>
        <v>#VALUE!</v>
      </c>
      <c r="O33" s="373">
        <f>'Late&amp;Supervision payment fee'!$J$31</f>
        <v>134283.87096774194</v>
      </c>
      <c r="P33" s="373" t="e">
        <f t="shared" si="1"/>
        <v>#REF!</v>
      </c>
      <c r="Q33" s="375" t="e">
        <f t="shared" si="2"/>
        <v>#REF!</v>
      </c>
      <c r="R33" s="373" t="e">
        <f>IF($E33="","",SUM(Q$3:Q33))</f>
        <v>#REF!</v>
      </c>
    </row>
    <row r="34" spans="1:18">
      <c r="A34" s="369">
        <v>32</v>
      </c>
      <c r="B34" s="397">
        <v>46261</v>
      </c>
      <c r="C34" s="397" t="s">
        <v>1388</v>
      </c>
      <c r="D34" s="370">
        <v>2026</v>
      </c>
      <c r="E34" s="371" t="e">
        <f>'Data Board'!B66</f>
        <v>#REF!</v>
      </c>
      <c r="F34" s="372" t="e">
        <f>IF($E34="","",E34/[1]المدخلات!$B$5)</f>
        <v>#REF!</v>
      </c>
      <c r="G34" s="372" t="e">
        <f>IF($E34="","",SUM(E$3:E34)/[1]المدخلات!$B$5)</f>
        <v>#REF!</v>
      </c>
      <c r="H34" s="373" t="e">
        <f>IF($E34="","",SUM(E$3:E34))</f>
        <v>#REF!</v>
      </c>
      <c r="I34" s="373" t="e">
        <f>IF($E34="","",E34*[1]المدخلات!$B$8)</f>
        <v>#REF!</v>
      </c>
      <c r="J34" s="373" t="e">
        <f>IF($E34="","",E34*[1]المدخلات!$B$9)</f>
        <v>#REF!</v>
      </c>
      <c r="K34" s="373" t="e">
        <f t="shared" si="0"/>
        <v>#REF!</v>
      </c>
      <c r="L34" s="371"/>
      <c r="M34" s="374"/>
      <c r="N34" s="373" t="e">
        <f>'Late&amp;Supervision payment fee'!$L$17</f>
        <v>#VALUE!</v>
      </c>
      <c r="O34" s="373">
        <f>'Late&amp;Supervision payment fee'!$J$32</f>
        <v>119512.64516129032</v>
      </c>
      <c r="P34" s="373" t="e">
        <f t="shared" si="1"/>
        <v>#REF!</v>
      </c>
      <c r="Q34" s="375" t="e">
        <f t="shared" si="2"/>
        <v>#REF!</v>
      </c>
      <c r="R34" s="373" t="e">
        <f>IF($E34="","",SUM(Q$3:Q34))</f>
        <v>#REF!</v>
      </c>
    </row>
    <row r="35" spans="1:18">
      <c r="A35" s="369">
        <v>33</v>
      </c>
      <c r="B35" s="397">
        <v>46287</v>
      </c>
      <c r="C35" s="397">
        <v>46320</v>
      </c>
      <c r="D35" s="370">
        <v>2026</v>
      </c>
      <c r="E35" s="371"/>
      <c r="F35" s="372" t="str">
        <f>IF($E35="","",E35/[1]المدخلات!$B$5)</f>
        <v/>
      </c>
      <c r="G35" s="372" t="str">
        <f>IF($E35="","",SUM(E$3:E35)/[1]المدخلات!$B$5)</f>
        <v/>
      </c>
      <c r="H35" s="373" t="str">
        <f>IF($E35="","",SUM(E$3:E35))</f>
        <v/>
      </c>
      <c r="I35" s="373" t="str">
        <f>IF($E35="","",E35*[1]المدخلات!$B$8)</f>
        <v/>
      </c>
      <c r="J35" s="373" t="str">
        <f>IF($E35="","",E35*[1]المدخلات!$B$9)</f>
        <v/>
      </c>
      <c r="K35" s="373" t="str">
        <f t="shared" si="0"/>
        <v/>
      </c>
      <c r="L35" s="371"/>
      <c r="M35" s="374"/>
      <c r="N35" s="373" t="str">
        <f>'Late&amp;Supervision payment fee'!L18</f>
        <v/>
      </c>
      <c r="O35" s="373" t="str">
        <f>IF($E35="","",SUMIF('[1]نتائج غرامة الإشراف'!$A$3:$A$35,$A35,'[1]نتائج غرامة الإشراف'!$H$3:$H$35))</f>
        <v/>
      </c>
      <c r="P35" s="373" t="str">
        <f t="shared" si="1"/>
        <v/>
      </c>
      <c r="Q35" s="375" t="str">
        <f t="shared" si="2"/>
        <v/>
      </c>
      <c r="R35" s="373" t="str">
        <f>IF($E35="","",SUM(Q$3:Q35))</f>
        <v/>
      </c>
    </row>
    <row r="36" spans="1:18">
      <c r="A36" s="369">
        <v>34</v>
      </c>
      <c r="B36" s="397"/>
      <c r="C36" s="397"/>
      <c r="D36" s="370">
        <v>2026</v>
      </c>
      <c r="E36" s="371"/>
      <c r="F36" s="372" t="str">
        <f>IF($E36="","",E36/[1]المدخلات!$B$5)</f>
        <v/>
      </c>
      <c r="G36" s="372" t="str">
        <f>IF($E36="","",SUM(E$3:E36)/[1]المدخلات!$B$5)</f>
        <v/>
      </c>
      <c r="H36" s="373" t="str">
        <f>IF($E36="","",SUM(E$3:E36))</f>
        <v/>
      </c>
      <c r="I36" s="373" t="str">
        <f>IF($E36="","",E36*[1]المدخلات!$B$8)</f>
        <v/>
      </c>
      <c r="J36" s="373" t="str">
        <f>IF($E36="","",E36*[1]المدخلات!$B$9)</f>
        <v/>
      </c>
      <c r="K36" s="373" t="str">
        <f t="shared" si="0"/>
        <v/>
      </c>
      <c r="L36" s="371"/>
      <c r="M36" s="374"/>
      <c r="N36" s="373" t="str">
        <f>IF($E36="","",SUMIF('[1]نتائج غرامة التأخير'!$A$3:$A$11,$A36,'[1]نتائج غرامة التأخير'!$J$3:$J$11))</f>
        <v/>
      </c>
      <c r="O36" s="373" t="str">
        <f>IF($E36="","",SUMIF('[1]نتائج غرامة الإشراف'!$A$3:$A$35,$A36,'[1]نتائج غرامة الإشراف'!$H$3:$H$35))</f>
        <v/>
      </c>
      <c r="P36" s="373" t="str">
        <f t="shared" si="1"/>
        <v/>
      </c>
      <c r="Q36" s="375" t="str">
        <f t="shared" si="2"/>
        <v/>
      </c>
      <c r="R36" s="373" t="str">
        <f>IF($E36="","",SUM(Q$3:Q36))</f>
        <v/>
      </c>
    </row>
    <row r="37" spans="1:18">
      <c r="A37" s="369">
        <v>35</v>
      </c>
      <c r="B37" s="397"/>
      <c r="C37" s="397"/>
      <c r="D37" s="370"/>
      <c r="E37" s="371"/>
      <c r="F37" s="372" t="str">
        <f>IF($E37="","",E37/[1]المدخلات!$B$5)</f>
        <v/>
      </c>
      <c r="G37" s="372" t="str">
        <f>IF($E37="","",SUM(E$3:E37)/[1]المدخلات!$B$5)</f>
        <v/>
      </c>
      <c r="H37" s="373" t="str">
        <f>IF($E37="","",SUM(E$3:E37))</f>
        <v/>
      </c>
      <c r="I37" s="373" t="str">
        <f>IF($E37="","",E37*[1]المدخلات!$B$8)</f>
        <v/>
      </c>
      <c r="J37" s="373" t="str">
        <f>IF($E37="","",E37*[1]المدخلات!$B$9)</f>
        <v/>
      </c>
      <c r="K37" s="373" t="str">
        <f t="shared" si="0"/>
        <v/>
      </c>
      <c r="L37" s="371"/>
      <c r="M37" s="374"/>
      <c r="N37" s="373" t="str">
        <f>IF($E37="","",SUMIF('[1]نتائج غرامة التأخير'!$A$3:$A$11,$A37,'[1]نتائج غرامة التأخير'!$J$3:$J$11))</f>
        <v/>
      </c>
      <c r="O37" s="373" t="str">
        <f>IF($E37="","",SUMIF('[1]نتائج غرامة الإشراف'!$A$3:$A$35,$A37,'[1]نتائج غرامة الإشراف'!$H$3:$H$35))</f>
        <v/>
      </c>
      <c r="P37" s="373" t="str">
        <f t="shared" si="1"/>
        <v/>
      </c>
      <c r="Q37" s="375" t="str">
        <f t="shared" si="2"/>
        <v/>
      </c>
      <c r="R37" s="373" t="str">
        <f>IF($E37="","",SUM(Q$3:Q37))</f>
        <v/>
      </c>
    </row>
    <row r="38" spans="1:18">
      <c r="A38" s="369">
        <v>36</v>
      </c>
      <c r="B38" s="397"/>
      <c r="C38" s="397"/>
      <c r="D38" s="370"/>
      <c r="E38" s="371"/>
      <c r="F38" s="372" t="str">
        <f>IF($E38="","",E38/[1]المدخلات!$B$5)</f>
        <v/>
      </c>
      <c r="G38" s="372" t="str">
        <f>IF($E38="","",SUM(E$3:E38)/[1]المدخلات!$B$5)</f>
        <v/>
      </c>
      <c r="H38" s="373" t="str">
        <f>IF($E38="","",SUM(E$3:E38))</f>
        <v/>
      </c>
      <c r="I38" s="373" t="str">
        <f>IF($E38="","",E38*[1]المدخلات!$B$8)</f>
        <v/>
      </c>
      <c r="J38" s="373" t="str">
        <f>IF($E38="","",E38*[1]المدخلات!$B$9)</f>
        <v/>
      </c>
      <c r="K38" s="373" t="str">
        <f t="shared" si="0"/>
        <v/>
      </c>
      <c r="L38" s="371"/>
      <c r="M38" s="374"/>
      <c r="N38" s="373" t="str">
        <f>IF($E38="","",SUMIF('[1]نتائج غرامة التأخير'!$A$3:$A$11,$A38,'[1]نتائج غرامة التأخير'!$J$3:$J$11))</f>
        <v/>
      </c>
      <c r="O38" s="373" t="str">
        <f>IF($E38="","",SUMIF('[1]نتائج غرامة الإشراف'!$A$3:$A$35,$A38,'[1]نتائج غرامة الإشراف'!$H$3:$H$35))</f>
        <v/>
      </c>
      <c r="P38" s="373" t="str">
        <f t="shared" si="1"/>
        <v/>
      </c>
      <c r="Q38" s="375" t="str">
        <f t="shared" si="2"/>
        <v/>
      </c>
      <c r="R38" s="373" t="str">
        <f>IF($E38="","",SUM(Q$3:Q38))</f>
        <v/>
      </c>
    </row>
    <row r="39" spans="1:18" s="393" customFormat="1" ht="13.2"/>
    <row r="40" spans="1:18">
      <c r="A40" s="417" t="s">
        <v>1394</v>
      </c>
      <c r="B40" s="386" t="e">
        <f>'Progress Report'!J3</f>
        <v>#VALUE!</v>
      </c>
      <c r="D40" s="539" t="s">
        <v>1281</v>
      </c>
      <c r="E40" s="539"/>
      <c r="F40" s="416" t="s">
        <v>1282</v>
      </c>
      <c r="G40" s="416" t="s">
        <v>1283</v>
      </c>
      <c r="J40" s="364" t="s">
        <v>1235</v>
      </c>
      <c r="K40" s="364" t="s">
        <v>1291</v>
      </c>
      <c r="L40" s="364" t="s">
        <v>1292</v>
      </c>
      <c r="M40" s="364" t="s">
        <v>1283</v>
      </c>
    </row>
    <row r="41" spans="1:18">
      <c r="A41" s="417" t="s">
        <v>1278</v>
      </c>
      <c r="B41" s="387">
        <v>839</v>
      </c>
      <c r="D41" s="540" t="s">
        <v>1284</v>
      </c>
      <c r="E41" s="540"/>
      <c r="F41" s="394" t="e">
        <f>E2</f>
        <v>#REF!</v>
      </c>
      <c r="G41" s="395" t="e">
        <f>($F$41/$B$40)</f>
        <v>#REF!</v>
      </c>
      <c r="J41" s="370">
        <v>2023</v>
      </c>
      <c r="K41" s="391">
        <f t="shared" ref="K41:K46" si="3">COUNTIF(D3:D38,J41)</f>
        <v>4</v>
      </c>
      <c r="L41" s="373" t="e">
        <f>SUMIF(D1:D38,J41,E1:E38)</f>
        <v>#REF!</v>
      </c>
      <c r="M41" s="372" t="e">
        <f>L41/B40</f>
        <v>#REF!</v>
      </c>
    </row>
    <row r="42" spans="1:18">
      <c r="A42" s="417" t="s">
        <v>1395</v>
      </c>
      <c r="B42" s="386">
        <v>6860536</v>
      </c>
      <c r="D42" s="536" t="s">
        <v>1285</v>
      </c>
      <c r="E42" s="536"/>
      <c r="F42" s="396" t="e">
        <f>I2</f>
        <v>#REF!</v>
      </c>
      <c r="G42" s="418" t="e">
        <f>F42/B40</f>
        <v>#REF!</v>
      </c>
      <c r="J42" s="370">
        <v>2024</v>
      </c>
      <c r="K42" s="391">
        <f t="shared" si="3"/>
        <v>12</v>
      </c>
      <c r="L42" s="373" t="e">
        <f>SUMIF(D2:D39,J42,E2:E39)</f>
        <v>#REF!</v>
      </c>
      <c r="M42" s="372" t="e">
        <f>L42/B40</f>
        <v>#REF!</v>
      </c>
    </row>
    <row r="43" spans="1:18">
      <c r="A43" s="381" t="s">
        <v>1279</v>
      </c>
      <c r="B43" s="388">
        <v>0.1</v>
      </c>
      <c r="D43" s="536" t="s">
        <v>1286</v>
      </c>
      <c r="E43" s="536"/>
      <c r="F43" s="396" t="e">
        <f>B42-F42</f>
        <v>#REF!</v>
      </c>
      <c r="G43" s="418" t="e">
        <f>F43/B40</f>
        <v>#REF!</v>
      </c>
      <c r="H43" s="45"/>
      <c r="J43" s="370">
        <v>2025</v>
      </c>
      <c r="K43" s="391">
        <f t="shared" si="3"/>
        <v>10</v>
      </c>
      <c r="L43" s="373" t="e">
        <f ca="1">SUMIF(D3:D40,J43,E3:E39)</f>
        <v>#REF!</v>
      </c>
      <c r="M43" s="372" t="e">
        <f ca="1">L43/B40</f>
        <v>#REF!</v>
      </c>
    </row>
    <row r="44" spans="1:18">
      <c r="A44" s="381" t="s">
        <v>1280</v>
      </c>
      <c r="B44" s="388">
        <v>0.1</v>
      </c>
      <c r="D44" s="536" t="s">
        <v>1287</v>
      </c>
      <c r="E44" s="536"/>
      <c r="F44" s="396" t="e">
        <f>J2</f>
        <v>#REF!</v>
      </c>
      <c r="G44" s="418" t="e">
        <f>F44/B40</f>
        <v>#REF!</v>
      </c>
      <c r="J44" s="370">
        <v>2026</v>
      </c>
      <c r="K44" s="391">
        <f t="shared" si="3"/>
        <v>8</v>
      </c>
      <c r="L44" s="373" t="e">
        <f ca="1">SUMIF(D4:D41,J44,E4:E39)</f>
        <v>#REF!</v>
      </c>
      <c r="M44" s="372" t="e">
        <f ca="1">L44/B40</f>
        <v>#REF!</v>
      </c>
    </row>
    <row r="45" spans="1:18">
      <c r="A45" s="417" t="s">
        <v>1396</v>
      </c>
      <c r="B45" s="386">
        <v>138760</v>
      </c>
      <c r="D45" s="536" t="s">
        <v>1288</v>
      </c>
      <c r="E45" s="536"/>
      <c r="F45" s="396">
        <f>L2</f>
        <v>210000</v>
      </c>
      <c r="G45" s="418" t="e">
        <f>F45/B40</f>
        <v>#VALUE!</v>
      </c>
      <c r="J45" s="370">
        <v>2027</v>
      </c>
      <c r="K45" s="391">
        <f t="shared" si="3"/>
        <v>0</v>
      </c>
      <c r="L45" s="373">
        <f ca="1">SUMIF(D5:D42,J45,E5:E39)</f>
        <v>0</v>
      </c>
      <c r="M45" s="372">
        <f ca="1">L45/B44</f>
        <v>0</v>
      </c>
    </row>
    <row r="46" spans="1:18">
      <c r="A46" s="417" t="s">
        <v>1397</v>
      </c>
      <c r="B46" s="389" t="e">
        <f>ROUND(B40/B41,0)</f>
        <v>#VALUE!</v>
      </c>
      <c r="D46" s="536" t="s">
        <v>1243</v>
      </c>
      <c r="E46" s="536"/>
      <c r="F46" s="396" t="e">
        <f>N2</f>
        <v>#VALUE!</v>
      </c>
      <c r="G46" s="418" t="e">
        <f>F46/B40</f>
        <v>#VALUE!</v>
      </c>
      <c r="J46" s="370">
        <v>2028</v>
      </c>
      <c r="K46" s="391">
        <f t="shared" si="3"/>
        <v>0</v>
      </c>
      <c r="L46" s="373">
        <f ca="1">SUMIF(D6:D43,J46,E6:E39)</f>
        <v>0</v>
      </c>
      <c r="M46" s="372">
        <f ca="1">L46/B45</f>
        <v>0</v>
      </c>
    </row>
    <row r="47" spans="1:18" s="393" customFormat="1" ht="14.4" customHeight="1">
      <c r="D47" s="536" t="s">
        <v>1244</v>
      </c>
      <c r="E47" s="536"/>
      <c r="F47" s="396">
        <f>O2</f>
        <v>698425.33333333337</v>
      </c>
      <c r="G47" s="418" t="e">
        <f>F47/B40</f>
        <v>#VALUE!</v>
      </c>
      <c r="J47" s="365" t="s">
        <v>19</v>
      </c>
      <c r="K47" s="392">
        <f>SUM(K41:K46)</f>
        <v>34</v>
      </c>
      <c r="L47" s="367" t="e">
        <f>SUM(L41:L46)</f>
        <v>#REF!</v>
      </c>
      <c r="M47" s="390" t="e">
        <f>IF([1]المدخلات!$B$5=0,0,L47/[1]المدخلات!$B$5)</f>
        <v>#REF!</v>
      </c>
    </row>
    <row r="48" spans="1:18" s="393" customFormat="1">
      <c r="D48" s="540" t="s">
        <v>1245</v>
      </c>
      <c r="E48" s="540"/>
      <c r="F48" s="394" t="e">
        <f>P2</f>
        <v>#REF!</v>
      </c>
      <c r="G48" s="419" t="e">
        <f>F48/B40</f>
        <v>#REF!</v>
      </c>
      <c r="I48"/>
      <c r="J48"/>
    </row>
    <row r="49" spans="4:16">
      <c r="D49" s="540" t="s">
        <v>1289</v>
      </c>
      <c r="E49" s="540"/>
      <c r="F49" s="394" t="e">
        <f>Q2</f>
        <v>#REF!</v>
      </c>
      <c r="G49" s="419" t="e">
        <f>F49/B40</f>
        <v>#REF!</v>
      </c>
    </row>
    <row r="50" spans="4:16">
      <c r="D50" s="540" t="s">
        <v>1290</v>
      </c>
      <c r="E50" s="540"/>
      <c r="F50" s="394" t="e">
        <f>B42+Q2</f>
        <v>#REF!</v>
      </c>
      <c r="G50" s="419" t="e">
        <f>F50/B40</f>
        <v>#REF!</v>
      </c>
    </row>
    <row r="51" spans="4:16" ht="52.8" customHeight="1">
      <c r="D51" s="541" t="s">
        <v>1293</v>
      </c>
      <c r="E51" s="541"/>
      <c r="F51" s="542" t="e">
        <f>ROUND((Q2+I2+P2+J2-E2),0)</f>
        <v>#REF!</v>
      </c>
      <c r="G51" s="542"/>
    </row>
    <row r="59" spans="4:16" ht="15">
      <c r="N59" s="398" t="s">
        <v>1295</v>
      </c>
      <c r="O59" s="398" t="s">
        <v>1294</v>
      </c>
    </row>
    <row r="60" spans="4:16" ht="15">
      <c r="N60" s="399" t="s">
        <v>1297</v>
      </c>
      <c r="O60" s="399" t="s">
        <v>1296</v>
      </c>
    </row>
    <row r="61" spans="4:16" ht="15">
      <c r="O61" s="398" t="s">
        <v>1299</v>
      </c>
      <c r="P61" s="398" t="s">
        <v>1298</v>
      </c>
    </row>
    <row r="62" spans="4:16" ht="15">
      <c r="N62" s="399" t="s">
        <v>1301</v>
      </c>
      <c r="O62" s="399" t="s">
        <v>1300</v>
      </c>
    </row>
    <row r="63" spans="4:16" ht="15">
      <c r="N63" s="398" t="s">
        <v>1303</v>
      </c>
      <c r="O63" s="398" t="s">
        <v>1302</v>
      </c>
    </row>
    <row r="64" spans="4:16" ht="15">
      <c r="N64" s="399" t="s">
        <v>1305</v>
      </c>
      <c r="O64" s="399" t="s">
        <v>1304</v>
      </c>
    </row>
    <row r="65" spans="14:16" ht="15">
      <c r="N65" s="398" t="s">
        <v>1307</v>
      </c>
      <c r="O65" s="398" t="s">
        <v>1306</v>
      </c>
    </row>
    <row r="66" spans="14:16" ht="15">
      <c r="N66" s="399" t="s">
        <v>1309</v>
      </c>
      <c r="O66" s="399" t="s">
        <v>1308</v>
      </c>
    </row>
    <row r="67" spans="14:16" ht="15">
      <c r="N67" s="398" t="s">
        <v>1311</v>
      </c>
      <c r="O67" s="398" t="s">
        <v>1310</v>
      </c>
    </row>
    <row r="68" spans="14:16" ht="15">
      <c r="N68" s="399" t="s">
        <v>1313</v>
      </c>
      <c r="O68" s="399" t="s">
        <v>1312</v>
      </c>
    </row>
    <row r="69" spans="14:16" ht="15">
      <c r="N69" s="398" t="s">
        <v>1315</v>
      </c>
      <c r="O69" s="398" t="s">
        <v>1314</v>
      </c>
    </row>
    <row r="70" spans="14:16" ht="15">
      <c r="O70" s="399" t="s">
        <v>1317</v>
      </c>
      <c r="P70" s="399" t="s">
        <v>1316</v>
      </c>
    </row>
    <row r="71" spans="14:16" ht="15">
      <c r="O71" s="398" t="s">
        <v>1319</v>
      </c>
      <c r="P71" s="398" t="s">
        <v>1318</v>
      </c>
    </row>
    <row r="72" spans="14:16" ht="15">
      <c r="O72" s="399" t="s">
        <v>1321</v>
      </c>
      <c r="P72" s="399" t="s">
        <v>1320</v>
      </c>
    </row>
    <row r="73" spans="14:16" ht="15">
      <c r="O73" s="398" t="s">
        <v>1323</v>
      </c>
      <c r="P73" s="398" t="s">
        <v>1322</v>
      </c>
    </row>
    <row r="74" spans="14:16" ht="15">
      <c r="O74" s="399" t="s">
        <v>1325</v>
      </c>
      <c r="P74" s="399" t="s">
        <v>1324</v>
      </c>
    </row>
    <row r="75" spans="14:16" ht="15">
      <c r="O75" s="398" t="s">
        <v>1327</v>
      </c>
      <c r="P75" s="398" t="s">
        <v>1326</v>
      </c>
    </row>
    <row r="76" spans="14:16" ht="15">
      <c r="O76" s="399" t="s">
        <v>1329</v>
      </c>
      <c r="P76" s="399" t="s">
        <v>1328</v>
      </c>
    </row>
    <row r="77" spans="14:16" ht="15">
      <c r="O77" s="398" t="s">
        <v>1331</v>
      </c>
      <c r="P77" s="398" t="s">
        <v>1330</v>
      </c>
    </row>
    <row r="78" spans="14:16" ht="15">
      <c r="O78" s="399" t="s">
        <v>1333</v>
      </c>
      <c r="P78" s="399" t="s">
        <v>1332</v>
      </c>
    </row>
    <row r="79" spans="14:16" ht="15">
      <c r="O79" s="398" t="s">
        <v>1335</v>
      </c>
      <c r="P79" s="398" t="s">
        <v>1334</v>
      </c>
    </row>
    <row r="80" spans="14:16" ht="15">
      <c r="O80" s="399" t="s">
        <v>1337</v>
      </c>
      <c r="P80" s="399" t="s">
        <v>1336</v>
      </c>
    </row>
    <row r="81" spans="15:16" ht="15">
      <c r="O81" s="398" t="s">
        <v>1339</v>
      </c>
      <c r="P81" s="398" t="s">
        <v>1338</v>
      </c>
    </row>
    <row r="82" spans="15:16" ht="15">
      <c r="O82" s="399" t="s">
        <v>1341</v>
      </c>
      <c r="P82" s="399" t="s">
        <v>1340</v>
      </c>
    </row>
  </sheetData>
  <mergeCells count="14">
    <mergeCell ref="D50:E50"/>
    <mergeCell ref="D51:E51"/>
    <mergeCell ref="F51:G51"/>
    <mergeCell ref="D45:E45"/>
    <mergeCell ref="D46:E46"/>
    <mergeCell ref="D47:E47"/>
    <mergeCell ref="D48:E48"/>
    <mergeCell ref="D49:E49"/>
    <mergeCell ref="D44:E44"/>
    <mergeCell ref="D43:E43"/>
    <mergeCell ref="B1:C1"/>
    <mergeCell ref="D40:E40"/>
    <mergeCell ref="D41:E41"/>
    <mergeCell ref="D42:E42"/>
  </mergeCells>
  <conditionalFormatting sqref="A40:C46 H40:H46 N40:XFD46">
    <cfRule type="expression" dxfId="20" priority="47">
      <formula>AND(#REF!&lt;&gt;"",#REF!+$N40&gt;0)</formula>
    </cfRule>
  </conditionalFormatting>
  <conditionalFormatting sqref="A3:N3 O3:R29 A4:M23 N4:N25 D24:M25 A24:A34 D26:N29 D30:R34 A35:R39 A39:XFD39">
    <cfRule type="expression" dxfId="19" priority="9">
      <formula>AND($E3&lt;&gt;"",$N3+$O3&gt;0)</formula>
    </cfRule>
  </conditionalFormatting>
  <conditionalFormatting sqref="B24:C38">
    <cfRule type="expression" dxfId="18" priority="1">
      <formula>AND($E24&lt;&gt;"",$N24+$O24&gt;0)</formula>
    </cfRule>
  </conditionalFormatting>
  <conditionalFormatting sqref="F51">
    <cfRule type="expression" dxfId="17" priority="7">
      <formula>F51=0</formula>
    </cfRule>
    <cfRule type="expression" dxfId="16" priority="8">
      <formula>F51&lt;&gt;0</formula>
    </cfRule>
  </conditionalFormatting>
  <conditionalFormatting sqref="H49:I51">
    <cfRule type="expression" dxfId="15" priority="49">
      <formula>AND(#REF!&lt;&gt;"",$M49+$N49&gt;0)</formula>
    </cfRule>
  </conditionalFormatting>
  <conditionalFormatting sqref="H52:I59 H60:J60 H70:J74">
    <cfRule type="expression" dxfId="14" priority="18">
      <formula>AND($D52&lt;&gt;"",$M52+$N52&gt;0)</formula>
    </cfRule>
  </conditionalFormatting>
  <conditionalFormatting sqref="J47:K47 M47:XFD47 A47:C48 H47:H48 H48:J48 L48:XFD48">
    <cfRule type="expression" dxfId="13" priority="34">
      <formula>AND(#REF!&lt;&gt;"",$N47+$O47&gt;0)</formula>
    </cfRule>
  </conditionalFormatting>
  <conditionalFormatting sqref="P40:P46">
    <cfRule type="expression" dxfId="12" priority="45">
      <formula>AND(#REF!&lt;&gt;"",$P40&lt;0)</formula>
    </cfRule>
  </conditionalFormatting>
  <conditionalFormatting sqref="Q3:Q39">
    <cfRule type="expression" dxfId="11" priority="10">
      <formula>AND($E3&lt;&gt;"",$Q3&lt;0)</formula>
    </cfRule>
  </conditionalFormatting>
  <conditionalFormatting sqref="Q47:Q48">
    <cfRule type="expression" dxfId="10" priority="42">
      <formula>AND(#REF!&lt;&gt;"",$Q47&lt;0)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354"/>
  <sheetViews>
    <sheetView showGridLines="0" zoomScaleNormal="100" workbookViewId="0">
      <pane xSplit="2" ySplit="4" topLeftCell="C5" activePane="bottomRight" state="frozen"/>
      <selection pane="topRight" activeCell="C1" sqref="C1"/>
      <selection pane="bottomLeft" activeCell="A5" sqref="A5"/>
      <selection pane="bottomRight" activeCell="I4" sqref="I4"/>
    </sheetView>
  </sheetViews>
  <sheetFormatPr defaultColWidth="8.6640625" defaultRowHeight="14.4"/>
  <cols>
    <col min="1" max="1" width="6" customWidth="1"/>
    <col min="2" max="2" width="10" customWidth="1"/>
    <col min="3" max="3" width="77.33203125" customWidth="1"/>
    <col min="4" max="4" width="8" customWidth="1"/>
    <col min="5" max="5" width="13" customWidth="1"/>
    <col min="6" max="7" width="12" customWidth="1"/>
    <col min="8" max="8" width="10" customWidth="1"/>
    <col min="9" max="12" width="15" customWidth="1"/>
    <col min="13" max="13" width="13" customWidth="1"/>
    <col min="14" max="15" width="14" customWidth="1"/>
    <col min="16" max="16" width="15" customWidth="1"/>
    <col min="17" max="17" width="11" customWidth="1"/>
    <col min="18" max="18" width="44" customWidth="1"/>
    <col min="19" max="20" width="17" customWidth="1"/>
    <col min="21" max="21" width="10" customWidth="1"/>
    <col min="22" max="25" width="10" hidden="1" customWidth="1"/>
  </cols>
  <sheetData>
    <row r="1" spans="1:25" ht="25.2" customHeight="1">
      <c r="A1" s="4"/>
    </row>
    <row r="2" spans="1:25">
      <c r="A2" s="5"/>
      <c r="H2" s="29"/>
    </row>
    <row r="3" spans="1:25" ht="33" customHeight="1">
      <c r="A3" s="6">
        <f>COUNT(A5:A354)</f>
        <v>29</v>
      </c>
      <c r="B3" s="6" t="s">
        <v>19</v>
      </c>
      <c r="C3" s="6"/>
      <c r="D3" s="6"/>
      <c r="E3" s="6"/>
      <c r="F3" s="6"/>
      <c r="G3" s="6"/>
      <c r="H3" s="6"/>
      <c r="I3" s="7" t="e">
        <f>SUM(I5:I354)</f>
        <v>#VALUE!</v>
      </c>
      <c r="J3" s="7" t="e">
        <f>SUM(J5:J354)</f>
        <v>#VALUE!</v>
      </c>
      <c r="K3" s="7" t="e">
        <f>SUM(K5:K354)</f>
        <v>#VALUE!</v>
      </c>
      <c r="L3" s="7">
        <f>SUM(L5:L354)</f>
        <v>6052369.990436364</v>
      </c>
      <c r="M3" s="8" t="e">
        <f>IF(J3=0,0,L3/J3)</f>
        <v>#VALUE!</v>
      </c>
      <c r="N3" s="6"/>
      <c r="O3" s="6"/>
      <c r="P3" s="7" t="e">
        <f>SUM(P5:P354)</f>
        <v>#VALUE!</v>
      </c>
      <c r="Q3" s="8" t="e">
        <f>IF(J3=0,0,P3/J3)</f>
        <v>#VALUE!</v>
      </c>
      <c r="R3" s="6"/>
      <c r="S3" s="6"/>
      <c r="T3" s="6"/>
      <c r="U3" s="6"/>
      <c r="V3" s="6"/>
      <c r="W3" s="6"/>
      <c r="X3" s="6"/>
      <c r="Y3" s="6"/>
    </row>
    <row r="4" spans="1:25" ht="39.75" customHeight="1">
      <c r="A4" s="1" t="s">
        <v>20</v>
      </c>
      <c r="B4" s="1" t="s">
        <v>11</v>
      </c>
      <c r="C4" s="1" t="s">
        <v>12</v>
      </c>
      <c r="D4" s="1" t="s">
        <v>21</v>
      </c>
      <c r="E4" s="1" t="s">
        <v>22</v>
      </c>
      <c r="F4" s="1" t="s">
        <v>23</v>
      </c>
      <c r="G4" s="1" t="s">
        <v>24</v>
      </c>
      <c r="H4" s="1" t="s">
        <v>25</v>
      </c>
      <c r="I4" s="1" t="s">
        <v>26</v>
      </c>
      <c r="J4" s="1" t="s">
        <v>14</v>
      </c>
      <c r="K4" s="1" t="s">
        <v>27</v>
      </c>
      <c r="L4" s="1" t="s">
        <v>2</v>
      </c>
      <c r="M4" s="1" t="s">
        <v>28</v>
      </c>
      <c r="N4" s="1" t="s">
        <v>1225</v>
      </c>
      <c r="O4" s="1" t="s">
        <v>29</v>
      </c>
      <c r="P4" s="1" t="s">
        <v>13</v>
      </c>
      <c r="Q4" s="1" t="s">
        <v>30</v>
      </c>
      <c r="R4" s="1" t="s">
        <v>1226</v>
      </c>
      <c r="S4" s="1" t="s">
        <v>16</v>
      </c>
      <c r="T4" s="1" t="s">
        <v>31</v>
      </c>
      <c r="U4" s="1" t="s">
        <v>32</v>
      </c>
      <c r="V4" s="1" t="s">
        <v>33</v>
      </c>
      <c r="W4" s="1" t="s">
        <v>34</v>
      </c>
      <c r="X4" s="1" t="s">
        <v>35</v>
      </c>
      <c r="Y4" s="1" t="s">
        <v>36</v>
      </c>
    </row>
    <row r="5" spans="1:25">
      <c r="A5" s="9">
        <f t="shared" ref="A5:A68" si="0">IF($X5="","",ROW()-4)</f>
        <v>1</v>
      </c>
      <c r="B5" s="9" t="str">
        <f>IF($X5="","",INDEX('Tracker&amp;Invoice'!$A:$A,$X5))</f>
        <v>D-001</v>
      </c>
      <c r="C5" s="10" t="str">
        <f>IF($X5="","",INDEX('Tracker&amp;Invoice'!$B:$B,$X5))</f>
        <v>التصاميم التفصيلية وتصاميم المرحلة الثالثة  Stage 3 Design Package</v>
      </c>
      <c r="D5" s="9" t="str">
        <f>IF($X5="","",INDEX('Tracker&amp;Invoice'!$E:$E,$X5))</f>
        <v>عدد</v>
      </c>
      <c r="E5" s="11">
        <f>IF($X5="","",INDEX('Tracker&amp;Invoice'!$F:$F,$X5))</f>
        <v>2840000</v>
      </c>
      <c r="F5" s="12">
        <f>IF($X5="","",INDEX('Tracker&amp;Invoice'!$C:$C,$X5))</f>
        <v>1</v>
      </c>
      <c r="G5" s="12">
        <f>IF($X5="","",INDEX('Tracker&amp;Invoice'!$D:$D,$X5))</f>
        <v>1</v>
      </c>
      <c r="H5" s="10">
        <f t="shared" ref="H5:H68" si="1">IF($X5="","",G5-F5)</f>
        <v>0</v>
      </c>
      <c r="I5" s="13">
        <f t="shared" ref="I5:I68" si="2">IF($X5="","",F5*E5)</f>
        <v>2840000</v>
      </c>
      <c r="J5" s="13">
        <f t="shared" ref="J5:J68" si="3">IF($X5="","",G5*E5)</f>
        <v>2840000</v>
      </c>
      <c r="K5" s="13">
        <f t="shared" ref="K5:K68" si="4">IF($X5="","",J5-I5)</f>
        <v>0</v>
      </c>
      <c r="L5" s="13">
        <f>IF($X5="","",SUMIF('Details Data Board'!$C$3:$C$6001,B5,'Details Data Board'!$I$3:$I$6001))</f>
        <v>2840000</v>
      </c>
      <c r="M5" s="14">
        <f t="shared" ref="M5:M68" si="5">IF($X5="","",IF(J5=0,0,L5/J5))</f>
        <v>1</v>
      </c>
      <c r="N5" s="11">
        <f t="shared" ref="N5:N68" si="6">IF($X5="","",M5*G5)</f>
        <v>1</v>
      </c>
      <c r="O5" s="11">
        <f t="shared" ref="O5:O68" si="7">IF($X5="","",G5-N5)</f>
        <v>0</v>
      </c>
      <c r="P5" s="13">
        <f t="shared" ref="P5:P68" si="8">IF($X5="","",J5-L5)</f>
        <v>0</v>
      </c>
      <c r="Q5" s="14">
        <f t="shared" ref="Q5:Q68" si="9">IF($X5="","",IF(J5=0,0,P5/J5))</f>
        <v>0</v>
      </c>
      <c r="R5" s="10" t="str">
        <f t="shared" ref="R5:R68" si="10">IF($X5="","",IF(INT(O5)=O5,TEXT(O5,"#,##0"),TEXT(O5,"#,##0.00"))&amp;" "&amp;D5&amp;"  |  "&amp;TEXT(P5,"#,##0")&amp;" ريال  |  "&amp;TEXT(Q5,"0.0%"))</f>
        <v>0 عدد  |  0 ريال  |  0.0%</v>
      </c>
      <c r="S5" s="9" t="str">
        <f t="shared" ref="S5:S68" si="11">IF($X5="","",IF(L5&lt;=0,"لم يبدأ",IF(P5&lt;-0.5,"تجاوز 100% - راجع",IF(P5&lt;=0.5,"مكتمل","جاري"))))</f>
        <v>مكتمل</v>
      </c>
      <c r="T5" s="9" t="str">
        <f t="shared" ref="T5:T68" si="12">IF($X5="","",IF(AND(F5=0,G5&gt;0),"جديد بأمر التغيير",IF(AND(G5=0,F5&gt;0),"ملغي",IF(G5&gt;F5,"زيادة",IF(G5&lt;F5,"نقص","بدون تغيير")))))</f>
        <v>بدون تغيير</v>
      </c>
      <c r="U5" s="9" t="str">
        <f t="shared" ref="U5:U68" si="13">IF($X5="","",IFERROR(LEFT(B5,FIND("-",B5)-1),B5))</f>
        <v>D</v>
      </c>
      <c r="V5" s="15">
        <f t="shared" ref="V5:V68" si="14">IF($X5="","",P5+ROW()/1000000)</f>
        <v>5.0000000000000004E-6</v>
      </c>
      <c r="W5" s="15">
        <f t="shared" ref="W5:W68" si="15">IF($X5="","",K5+ROW()/1000000)</f>
        <v>5.0000000000000004E-6</v>
      </c>
      <c r="X5" s="10">
        <f>IFERROR(MATCH(ROW()-4,'Details Data Board'!$A$3:$A$6001,0)+1,"")</f>
        <v>4</v>
      </c>
      <c r="Y5" s="10">
        <f>IF($X5="",0,ROUND(INDEX('Tracker&amp;Invoice'!$G:$G,$X5)-J5,2))</f>
        <v>0</v>
      </c>
    </row>
    <row r="6" spans="1:25">
      <c r="A6" s="9">
        <f t="shared" si="0"/>
        <v>2</v>
      </c>
      <c r="B6" s="9" t="str">
        <f>IF($X6="","",INDEX('Tracker&amp;Invoice'!$A:$A,$X6))</f>
        <v>D-002</v>
      </c>
      <c r="C6" s="10" t="str">
        <f>IF($X6="","",INDEX('Tracker&amp;Invoice'!$B:$B,$X6))</f>
        <v>الهندسة والتصميم  IFC, Shop drawings and Stage 4 drawings</v>
      </c>
      <c r="D6" s="9" t="str">
        <f>IF($X6="","",INDEX('Tracker&amp;Invoice'!$E:$E,$X6))</f>
        <v>عدد</v>
      </c>
      <c r="E6" s="11">
        <f>IF($X6="","",INDEX('Tracker&amp;Invoice'!$F:$F,$X6))</f>
        <v>2630000</v>
      </c>
      <c r="F6" s="12">
        <f>IF($X6="","",INDEX('Tracker&amp;Invoice'!$C:$C,$X6))</f>
        <v>1</v>
      </c>
      <c r="G6" s="12">
        <f>IF($X6="","",INDEX('Tracker&amp;Invoice'!$D:$D,$X6))</f>
        <v>1</v>
      </c>
      <c r="H6" s="10">
        <f t="shared" si="1"/>
        <v>0</v>
      </c>
      <c r="I6" s="13">
        <f t="shared" si="2"/>
        <v>2630000</v>
      </c>
      <c r="J6" s="13">
        <f t="shared" si="3"/>
        <v>2630000</v>
      </c>
      <c r="K6" s="13">
        <f t="shared" si="4"/>
        <v>0</v>
      </c>
      <c r="L6" s="13">
        <f>IF($X6="","",SUMIF('Details Data Board'!$C$3:$C$6001,B6,'Details Data Board'!$I$3:$I$6001))</f>
        <v>1577999.9904363635</v>
      </c>
      <c r="M6" s="14">
        <f t="shared" si="5"/>
        <v>0.59999999636363632</v>
      </c>
      <c r="N6" s="11">
        <f t="shared" si="6"/>
        <v>0.59999999636363632</v>
      </c>
      <c r="O6" s="11">
        <f t="shared" si="7"/>
        <v>0.40000000363636368</v>
      </c>
      <c r="P6" s="13">
        <f t="shared" si="8"/>
        <v>1052000.0095636365</v>
      </c>
      <c r="Q6" s="14">
        <f t="shared" si="9"/>
        <v>0.40000000363636368</v>
      </c>
      <c r="R6" s="10" t="str">
        <f t="shared" si="10"/>
        <v>0.40 عدد  |  1,052,000 ريال  |  40.0%</v>
      </c>
      <c r="S6" s="9" t="str">
        <f t="shared" si="11"/>
        <v>جاري</v>
      </c>
      <c r="T6" s="9" t="str">
        <f t="shared" si="12"/>
        <v>بدون تغيير</v>
      </c>
      <c r="U6" s="9" t="str">
        <f t="shared" si="13"/>
        <v>D</v>
      </c>
      <c r="V6" s="15">
        <f t="shared" si="14"/>
        <v>1052000.0095696365</v>
      </c>
      <c r="W6" s="15">
        <f t="shared" si="15"/>
        <v>6.0000000000000002E-6</v>
      </c>
      <c r="X6" s="10">
        <f>IFERROR(MATCH(ROW()-4,'Details Data Board'!$A$3:$A$6001,0)+1,"")</f>
        <v>17</v>
      </c>
      <c r="Y6" s="10">
        <f>IF($X6="",0,ROUND(INDEX('Tracker&amp;Invoice'!$G:$G,$X6)-J6,2))</f>
        <v>0</v>
      </c>
    </row>
    <row r="7" spans="1:25">
      <c r="A7" s="9">
        <f t="shared" si="0"/>
        <v>3</v>
      </c>
      <c r="B7" s="9" t="str">
        <f>IF($X7="","",INDEX('Tracker&amp;Invoice'!$A:$A,$X7))</f>
        <v>D-003</v>
      </c>
      <c r="C7" s="10" t="str">
        <f>IF($X7="","",INDEX('Tracker&amp;Invoice'!$B:$B,$X7))</f>
        <v>تدريب المشغلين وموظفي الصيانة Training of Operators and Maintenance Personnel</v>
      </c>
      <c r="D7" s="9" t="str">
        <f>IF($X7="","",INDEX('Tracker&amp;Invoice'!$E:$E,$X7))</f>
        <v>عدد</v>
      </c>
      <c r="E7" s="11">
        <f>IF($X7="","",INDEX('Tracker&amp;Invoice'!$F:$F,$X7))</f>
        <v>110000</v>
      </c>
      <c r="F7" s="12">
        <f>IF($X7="","",INDEX('Tracker&amp;Invoice'!$C:$C,$X7))</f>
        <v>1</v>
      </c>
      <c r="G7" s="12">
        <f>IF($X7="","",INDEX('Tracker&amp;Invoice'!$D:$D,$X7))</f>
        <v>1</v>
      </c>
      <c r="H7" s="10">
        <f t="shared" si="1"/>
        <v>0</v>
      </c>
      <c r="I7" s="13">
        <f t="shared" si="2"/>
        <v>110000</v>
      </c>
      <c r="J7" s="13">
        <f t="shared" si="3"/>
        <v>110000</v>
      </c>
      <c r="K7" s="13">
        <f t="shared" si="4"/>
        <v>0</v>
      </c>
      <c r="L7" s="13">
        <f>IF($X7="","",SUMIF('Details Data Board'!$C$3:$C$6001,B7,'Details Data Board'!$I$3:$I$6001))</f>
        <v>0</v>
      </c>
      <c r="M7" s="14">
        <f t="shared" si="5"/>
        <v>0</v>
      </c>
      <c r="N7" s="11">
        <f t="shared" si="6"/>
        <v>0</v>
      </c>
      <c r="O7" s="11">
        <f t="shared" si="7"/>
        <v>1</v>
      </c>
      <c r="P7" s="13">
        <f t="shared" si="8"/>
        <v>110000</v>
      </c>
      <c r="Q7" s="14">
        <f t="shared" si="9"/>
        <v>1</v>
      </c>
      <c r="R7" s="10" t="str">
        <f t="shared" si="10"/>
        <v>1 عدد  |  110,000 ريال  |  100.0%</v>
      </c>
      <c r="S7" s="9" t="str">
        <f t="shared" si="11"/>
        <v>لم يبدأ</v>
      </c>
      <c r="T7" s="9" t="str">
        <f t="shared" si="12"/>
        <v>بدون تغيير</v>
      </c>
      <c r="U7" s="9" t="str">
        <f t="shared" si="13"/>
        <v>D</v>
      </c>
      <c r="V7" s="15">
        <f t="shared" si="14"/>
        <v>110000.000007</v>
      </c>
      <c r="W7" s="15">
        <f t="shared" si="15"/>
        <v>6.9999999999999999E-6</v>
      </c>
      <c r="X7" s="10">
        <f>IFERROR(MATCH(ROW()-4,'Details Data Board'!$A$3:$A$6001,0)+1,"")</f>
        <v>48</v>
      </c>
      <c r="Y7" s="10">
        <f>IF($X7="",0,ROUND(INDEX('Tracker&amp;Invoice'!$G:$G,$X7)-J7,2))</f>
        <v>0</v>
      </c>
    </row>
    <row r="8" spans="1:25">
      <c r="A8" s="9">
        <f t="shared" si="0"/>
        <v>4</v>
      </c>
      <c r="B8" s="9" t="str">
        <f>IF($X8="","",INDEX('Tracker&amp;Invoice'!$A:$A,$X8))</f>
        <v>BQ-001</v>
      </c>
      <c r="C8" s="10" t="str">
        <f>IF($X8="","",INDEX('Tracker&amp;Invoice'!$B:$B,$X8))</f>
        <v>محمول شبكة مركزي مع جميع الكابلات ذات الصلة والملحقات والأجهزة التمهيدية وأجهزة الشبكة Central Redundant Network Core Switch with all related cabling, accessories, prepherals and network devices</v>
      </c>
      <c r="D8" s="9" t="str">
        <f>IF($X8="","",INDEX('Tracker&amp;Invoice'!$E:$E,$X8))</f>
        <v>عدد</v>
      </c>
      <c r="E8" s="11">
        <f>IF($X8="","",INDEX('Tracker&amp;Invoice'!$F:$F,$X8))</f>
        <v>130000</v>
      </c>
      <c r="F8" s="10">
        <f>IF($X8="","",INDEX('Tracker&amp;Invoice'!$C:$C,$X8))</f>
        <v>4</v>
      </c>
      <c r="G8" s="12">
        <f>IF($X8="","",INDEX('Tracker&amp;Invoice'!$D:$D,$X8))</f>
        <v>4</v>
      </c>
      <c r="H8" s="10">
        <f t="shared" si="1"/>
        <v>0</v>
      </c>
      <c r="I8" s="13">
        <f t="shared" si="2"/>
        <v>520000</v>
      </c>
      <c r="J8" s="13">
        <f t="shared" si="3"/>
        <v>520000</v>
      </c>
      <c r="K8" s="13">
        <f t="shared" si="4"/>
        <v>0</v>
      </c>
      <c r="L8" s="13">
        <f>IF($X8="","",SUMIF('Details Data Board'!$C$3:$C$6001,B8,'Details Data Board'!$I$3:$I$6001))</f>
        <v>416000</v>
      </c>
      <c r="M8" s="14">
        <f t="shared" si="5"/>
        <v>0.8</v>
      </c>
      <c r="N8" s="11">
        <f t="shared" si="6"/>
        <v>3.2</v>
      </c>
      <c r="O8" s="11">
        <f t="shared" si="7"/>
        <v>0.79999999999999982</v>
      </c>
      <c r="P8" s="13">
        <f t="shared" si="8"/>
        <v>104000</v>
      </c>
      <c r="Q8" s="14">
        <f t="shared" si="9"/>
        <v>0.2</v>
      </c>
      <c r="R8" s="10" t="str">
        <f t="shared" si="10"/>
        <v>0.80 عدد  |  104,000 ريال  |  20.0%</v>
      </c>
      <c r="S8" s="9" t="str">
        <f t="shared" si="11"/>
        <v>جاري</v>
      </c>
      <c r="T8" s="9" t="str">
        <f t="shared" si="12"/>
        <v>بدون تغيير</v>
      </c>
      <c r="U8" s="9" t="str">
        <f t="shared" si="13"/>
        <v>BQ</v>
      </c>
      <c r="V8" s="15">
        <f t="shared" si="14"/>
        <v>104000.000008</v>
      </c>
      <c r="W8" s="15">
        <f t="shared" si="15"/>
        <v>7.9999999999999996E-6</v>
      </c>
      <c r="X8" s="10">
        <f>IFERROR(MATCH(ROW()-4,'Details Data Board'!$A$3:$A$6001,0)+1,"")</f>
        <v>59</v>
      </c>
      <c r="Y8" s="10">
        <f>IF($X8="",0,ROUND(INDEX('Tracker&amp;Invoice'!$G:$G,$X8)-J8,2))</f>
        <v>0</v>
      </c>
    </row>
    <row r="9" spans="1:25">
      <c r="A9" s="9">
        <f t="shared" si="0"/>
        <v>5</v>
      </c>
      <c r="B9" s="9" t="str">
        <f>IF($X9="","",INDEX('Tracker&amp;Invoice'!$A:$A,$X9))</f>
        <v>BQ-002</v>
      </c>
      <c r="C9" s="10" t="str">
        <f>IF($X9="","",INDEX('Tracker&amp;Invoice'!$B:$B,$X9))</f>
        <v xml:space="preserve">محول شبكة جيجابايت مع جميع الكابلات ذات الصلة والملحقات والأجهزة التمهيدية وأجهزة الشبكة Gigabit Network Switch with all related cabling, accessories, prepherals and network devices </v>
      </c>
      <c r="D9" s="9" t="str">
        <f>IF($X9="","",INDEX('Tracker&amp;Invoice'!$E:$E,$X9))</f>
        <v>عدد</v>
      </c>
      <c r="E9" s="11">
        <f>IF($X9="","",INDEX('Tracker&amp;Invoice'!$F:$F,$X9))</f>
        <v>19600</v>
      </c>
      <c r="F9" s="12">
        <f>IF($X9="","",INDEX('Tracker&amp;Invoice'!$C:$C,$X9))</f>
        <v>10</v>
      </c>
      <c r="G9" s="12">
        <f>IF($X9="","",INDEX('Tracker&amp;Invoice'!$D:$D,$X9))</f>
        <v>10</v>
      </c>
      <c r="H9" s="10">
        <f t="shared" si="1"/>
        <v>0</v>
      </c>
      <c r="I9" s="13">
        <f t="shared" si="2"/>
        <v>196000</v>
      </c>
      <c r="J9" s="13">
        <f t="shared" si="3"/>
        <v>196000</v>
      </c>
      <c r="K9" s="13">
        <f t="shared" si="4"/>
        <v>0</v>
      </c>
      <c r="L9" s="13">
        <f>IF($X9="","",SUMIF('Details Data Board'!$C$3:$C$6001,B9,'Details Data Board'!$I$3:$I$6001))</f>
        <v>78400</v>
      </c>
      <c r="M9" s="14">
        <f t="shared" si="5"/>
        <v>0.4</v>
      </c>
      <c r="N9" s="11">
        <f t="shared" si="6"/>
        <v>4</v>
      </c>
      <c r="O9" s="11">
        <f t="shared" si="7"/>
        <v>6</v>
      </c>
      <c r="P9" s="13">
        <f t="shared" si="8"/>
        <v>117600</v>
      </c>
      <c r="Q9" s="14">
        <f t="shared" si="9"/>
        <v>0.6</v>
      </c>
      <c r="R9" s="10" t="str">
        <f t="shared" si="10"/>
        <v>6 عدد  |  117,600 ريال  |  60.0%</v>
      </c>
      <c r="S9" s="9" t="str">
        <f t="shared" si="11"/>
        <v>جاري</v>
      </c>
      <c r="T9" s="9" t="str">
        <f t="shared" si="12"/>
        <v>بدون تغيير</v>
      </c>
      <c r="U9" s="9" t="str">
        <f t="shared" si="13"/>
        <v>BQ</v>
      </c>
      <c r="V9" s="15">
        <f t="shared" si="14"/>
        <v>117600.000009</v>
      </c>
      <c r="W9" s="15">
        <f t="shared" si="15"/>
        <v>9.0000000000000002E-6</v>
      </c>
      <c r="X9" s="10">
        <f>IFERROR(MATCH(ROW()-4,'Details Data Board'!$A$3:$A$6001,0)+1,"")</f>
        <v>79</v>
      </c>
      <c r="Y9" s="10">
        <f>IF($X9="",0,ROUND(INDEX('Tracker&amp;Invoice'!$G:$G,$X9)-J9,2))</f>
        <v>0</v>
      </c>
    </row>
    <row r="10" spans="1:25">
      <c r="A10" s="9">
        <f t="shared" si="0"/>
        <v>6</v>
      </c>
      <c r="B10" s="9" t="str">
        <f>IF($X10="","",INDEX('Tracker&amp;Invoice'!$A:$A,$X10))</f>
        <v>BQ-003</v>
      </c>
      <c r="C10" s="10" t="str">
        <f>IF($X10="","",INDEX('Tracker&amp;Invoice'!$B:$B,$X10))</f>
        <v>كابينة المعدات الميدانية بما في ذلك جميع إمدادات الطاقة وكابلات الطاقة والبيانات إلى FEC وجميع المعدات الأمنية والمفاتيح الصناعية ولوحات التصحيح و CBs و TB وجميع الملحقات الكهربائية والاتصالات ذات الصلة وجميع الأعمال اللازمة لإكمال البند. Field Equipment cabinets including all power supplies, power and data cabling to the FEC and all security equipment, Industrial switches, patch panels, CBs, TBs, and all related electrical and communications accessories and all necessary work to complete the item.</v>
      </c>
      <c r="D10" s="9" t="str">
        <f>IF($X10="","",INDEX('Tracker&amp;Invoice'!$E:$E,$X10))</f>
        <v>عدد</v>
      </c>
      <c r="E10" s="11">
        <f>IF($X10="","",INDEX('Tracker&amp;Invoice'!$F:$F,$X10))</f>
        <v>23700</v>
      </c>
      <c r="F10" s="12">
        <f>IF($X10="","",INDEX('Tracker&amp;Invoice'!$C:$C,$X10))</f>
        <v>66</v>
      </c>
      <c r="G10" s="12">
        <f>IF($X10="","",INDEX('Tracker&amp;Invoice'!$D:$D,$X10))</f>
        <v>61</v>
      </c>
      <c r="H10" s="10">
        <f t="shared" si="1"/>
        <v>-5</v>
      </c>
      <c r="I10" s="13">
        <f t="shared" si="2"/>
        <v>1564200</v>
      </c>
      <c r="J10" s="13">
        <f t="shared" si="3"/>
        <v>1445700</v>
      </c>
      <c r="K10" s="13">
        <f t="shared" si="4"/>
        <v>-118500</v>
      </c>
      <c r="L10" s="13">
        <f>IF($X10="","",SUMIF('Details Data Board'!$C$3:$C$6001,B10,'Details Data Board'!$I$3:$I$6001))</f>
        <v>1139970</v>
      </c>
      <c r="M10" s="14">
        <f t="shared" si="5"/>
        <v>0.78852459016393439</v>
      </c>
      <c r="N10" s="11">
        <f t="shared" si="6"/>
        <v>48.099999999999994</v>
      </c>
      <c r="O10" s="11">
        <f t="shared" si="7"/>
        <v>12.900000000000006</v>
      </c>
      <c r="P10" s="13">
        <f t="shared" si="8"/>
        <v>305730</v>
      </c>
      <c r="Q10" s="14">
        <f t="shared" si="9"/>
        <v>0.21147540983606558</v>
      </c>
      <c r="R10" s="10" t="str">
        <f t="shared" si="10"/>
        <v>12.90 عدد  |  305,730 ريال  |  21.1%</v>
      </c>
      <c r="S10" s="9" t="str">
        <f t="shared" si="11"/>
        <v>جاري</v>
      </c>
      <c r="T10" s="9" t="str">
        <f t="shared" si="12"/>
        <v>نقص</v>
      </c>
      <c r="U10" s="9" t="str">
        <f t="shared" si="13"/>
        <v>BQ</v>
      </c>
      <c r="V10" s="15">
        <f t="shared" si="14"/>
        <v>305730.00001000002</v>
      </c>
      <c r="W10" s="15">
        <f t="shared" si="15"/>
        <v>-118499.99999</v>
      </c>
      <c r="X10" s="10">
        <f>IFERROR(MATCH(ROW()-4,'Details Data Board'!$A$3:$A$6001,0)+1,"")</f>
        <v>103</v>
      </c>
      <c r="Y10" s="10">
        <f>IF($X10="",0,ROUND(INDEX('Tracker&amp;Invoice'!$G:$G,$X10)-J10,2))</f>
        <v>0</v>
      </c>
    </row>
    <row r="11" spans="1:25">
      <c r="A11" s="9">
        <f t="shared" si="0"/>
        <v>7</v>
      </c>
      <c r="B11" s="9" t="str">
        <f>IF($X11="","",INDEX('Tracker&amp;Invoice'!$A:$A,$X11))</f>
        <v>ITEM</v>
      </c>
      <c r="C11" s="10" t="str">
        <f>IF($X11="","",INDEX('Tracker&amp;Invoice'!$B:$B,$X11))</f>
        <v>Description</v>
      </c>
      <c r="D11" s="9" t="str">
        <f>IF($X11="","",INDEX('Tracker&amp;Invoice'!$E:$E,$X11))</f>
        <v>UNITE</v>
      </c>
      <c r="E11" s="11" t="e">
        <f>IF('Tracker&amp;Invoice'!D139:D140="","",INDEX('Tracker&amp;Invoice'!$F:$F,$X11))</f>
        <v>#VALUE!</v>
      </c>
      <c r="F11" s="12" t="str">
        <f>IF($X11="","",INDEX('Tracker&amp;Invoice'!$C:$C,$X11))</f>
        <v>OLD QUANTITY</v>
      </c>
      <c r="G11" s="12" t="str">
        <f>IF($X11="","",INDEX('Tracker&amp;Invoice'!$D:$D,$X11))</f>
        <v>C.R QUANTITY</v>
      </c>
      <c r="H11" s="10" t="e">
        <f t="shared" si="1"/>
        <v>#VALUE!</v>
      </c>
      <c r="I11" s="13" t="e">
        <f t="shared" si="2"/>
        <v>#VALUE!</v>
      </c>
      <c r="J11" s="13" t="e">
        <f t="shared" si="3"/>
        <v>#VALUE!</v>
      </c>
      <c r="K11" s="13" t="e">
        <f t="shared" si="4"/>
        <v>#VALUE!</v>
      </c>
      <c r="L11" s="13">
        <f>IF($X11="","",SUMIF('Details Data Board'!$C$3:$C$6001,B11,'Details Data Board'!$I$3:$I$6001))</f>
        <v>0</v>
      </c>
      <c r="M11" s="14" t="e">
        <f t="shared" si="5"/>
        <v>#VALUE!</v>
      </c>
      <c r="N11" s="11" t="e">
        <f t="shared" si="6"/>
        <v>#VALUE!</v>
      </c>
      <c r="O11" s="11" t="e">
        <f t="shared" si="7"/>
        <v>#VALUE!</v>
      </c>
      <c r="P11" s="13" t="e">
        <f t="shared" si="8"/>
        <v>#VALUE!</v>
      </c>
      <c r="Q11" s="14" t="e">
        <f t="shared" si="9"/>
        <v>#VALUE!</v>
      </c>
      <c r="R11" s="10" t="e">
        <f t="shared" si="10"/>
        <v>#VALUE!</v>
      </c>
      <c r="S11" s="9" t="str">
        <f t="shared" si="11"/>
        <v>لم يبدأ</v>
      </c>
      <c r="T11" s="9" t="str">
        <f t="shared" si="12"/>
        <v>نقص</v>
      </c>
      <c r="U11" s="9" t="str">
        <f t="shared" si="13"/>
        <v>ITEM</v>
      </c>
      <c r="V11" s="15" t="e">
        <f t="shared" si="14"/>
        <v>#VALUE!</v>
      </c>
      <c r="W11" s="15" t="e">
        <f t="shared" si="15"/>
        <v>#VALUE!</v>
      </c>
      <c r="X11" s="10">
        <f>IFERROR(MATCH(ROW()-4,'Details Data Board'!$A$3:$A$6001,0)+1,"")</f>
        <v>137</v>
      </c>
      <c r="Y11" s="10" t="e">
        <f>IF($X11="",0,ROUND(INDEX('Tracker&amp;Invoice'!$G:$G,$X11)-J11,2))</f>
        <v>#VALUE!</v>
      </c>
    </row>
    <row r="12" spans="1:25">
      <c r="A12" s="9">
        <f t="shared" si="0"/>
        <v>8</v>
      </c>
      <c r="B12" s="9">
        <f>IF($X12="","",INDEX('Tracker&amp;Invoice'!$A:$A,$X12))</f>
        <v>0</v>
      </c>
      <c r="C12" s="10" t="str">
        <f>IF($X12="","",INDEX('Tracker&amp;Invoice'!$B:$B,$X12))</f>
        <v>Overall Completion percentage</v>
      </c>
      <c r="D12" s="9">
        <f>IF($X12="","",INDEX('Tracker&amp;Invoice'!$E:$E,$X12))</f>
        <v>0</v>
      </c>
      <c r="E12" s="11">
        <f>IF($X12="","",INDEX('Tracker&amp;Invoice'!$F:$F,$X12))</f>
        <v>0</v>
      </c>
      <c r="F12" s="12">
        <f>IF($X12="","",INDEX('Tracker&amp;Invoice'!$C:$C,$X12))</f>
        <v>0</v>
      </c>
      <c r="G12" s="12">
        <f>IF($X12="","",INDEX('Tracker&amp;Invoice'!$D:$D,$X12))</f>
        <v>0</v>
      </c>
      <c r="H12" s="10">
        <f t="shared" si="1"/>
        <v>0</v>
      </c>
      <c r="I12" s="13">
        <f t="shared" si="2"/>
        <v>0</v>
      </c>
      <c r="J12" s="13">
        <f t="shared" si="3"/>
        <v>0</v>
      </c>
      <c r="K12" s="13">
        <f t="shared" si="4"/>
        <v>0</v>
      </c>
      <c r="L12" s="13">
        <f>IF($X12="","",SUMIF('Details Data Board'!$C$3:$C$6001,B12,'Details Data Board'!$I$3:$I$6001))</f>
        <v>0</v>
      </c>
      <c r="M12" s="14">
        <f t="shared" si="5"/>
        <v>0</v>
      </c>
      <c r="N12" s="11">
        <f t="shared" si="6"/>
        <v>0</v>
      </c>
      <c r="O12" s="11">
        <f t="shared" si="7"/>
        <v>0</v>
      </c>
      <c r="P12" s="13">
        <f t="shared" si="8"/>
        <v>0</v>
      </c>
      <c r="Q12" s="14">
        <f t="shared" si="9"/>
        <v>0</v>
      </c>
      <c r="R12" s="10" t="str">
        <f t="shared" si="10"/>
        <v>0 0  |  0 ريال  |  0.0%</v>
      </c>
      <c r="S12" s="9" t="str">
        <f t="shared" si="11"/>
        <v>لم يبدأ</v>
      </c>
      <c r="T12" s="9" t="str">
        <f t="shared" si="12"/>
        <v>بدون تغيير</v>
      </c>
      <c r="U12" s="9">
        <f t="shared" si="13"/>
        <v>0</v>
      </c>
      <c r="V12" s="15">
        <f t="shared" si="14"/>
        <v>1.2E-5</v>
      </c>
      <c r="W12" s="15">
        <f t="shared" si="15"/>
        <v>1.2E-5</v>
      </c>
      <c r="X12" s="10">
        <f>IFERROR(MATCH(ROW()-4,'Details Data Board'!$A$3:$A$6001,0)+1,"")</f>
        <v>173</v>
      </c>
      <c r="Y12" s="10">
        <f>IF($X12="",0,ROUND(INDEX('Tracker&amp;Invoice'!$G:$G,$X12)-J12,2))</f>
        <v>0</v>
      </c>
    </row>
    <row r="13" spans="1:25">
      <c r="A13" s="9">
        <f t="shared" si="0"/>
        <v>9</v>
      </c>
      <c r="B13" s="9">
        <f>IF($X13="","",INDEX('Tracker&amp;Invoice'!$A:$A,$X13))</f>
        <v>0</v>
      </c>
      <c r="C13" s="10" t="str">
        <f>IF($X13="","",INDEX('Tracker&amp;Invoice'!$B:$B,$X13))</f>
        <v>INVOICE #13</v>
      </c>
      <c r="D13" s="9">
        <f>IF($X13="","",INDEX('Tracker&amp;Invoice'!$E:$E,$X13))</f>
        <v>0</v>
      </c>
      <c r="E13" s="11">
        <f>IF($X13="","",INDEX('Tracker&amp;Invoice'!$F:$F,$X13))</f>
        <v>0</v>
      </c>
      <c r="F13" s="12">
        <f>IF($X13="","",INDEX('Tracker&amp;Invoice'!$C:$C,$X13))</f>
        <v>0</v>
      </c>
      <c r="G13" s="12">
        <f>IF($X13="","",INDEX('Tracker&amp;Invoice'!$D:$D,$X13))</f>
        <v>0</v>
      </c>
      <c r="H13" s="10">
        <f t="shared" si="1"/>
        <v>0</v>
      </c>
      <c r="I13" s="13">
        <f t="shared" si="2"/>
        <v>0</v>
      </c>
      <c r="J13" s="13">
        <f t="shared" si="3"/>
        <v>0</v>
      </c>
      <c r="K13" s="13">
        <f t="shared" si="4"/>
        <v>0</v>
      </c>
      <c r="L13" s="13">
        <f>IF($X13="","",SUMIF('Details Data Board'!$C$3:$C$6001,B13,'Details Data Board'!$I$3:$I$6001))</f>
        <v>0</v>
      </c>
      <c r="M13" s="14">
        <f t="shared" si="5"/>
        <v>0</v>
      </c>
      <c r="N13" s="11">
        <f t="shared" si="6"/>
        <v>0</v>
      </c>
      <c r="O13" s="11">
        <f t="shared" si="7"/>
        <v>0</v>
      </c>
      <c r="P13" s="13">
        <f t="shared" si="8"/>
        <v>0</v>
      </c>
      <c r="Q13" s="14">
        <f t="shared" si="9"/>
        <v>0</v>
      </c>
      <c r="R13" s="10" t="str">
        <f t="shared" si="10"/>
        <v>0 0  |  0 ريال  |  0.0%</v>
      </c>
      <c r="S13" s="9" t="str">
        <f t="shared" si="11"/>
        <v>لم يبدأ</v>
      </c>
      <c r="T13" s="9" t="str">
        <f t="shared" si="12"/>
        <v>بدون تغيير</v>
      </c>
      <c r="U13" s="9">
        <f t="shared" si="13"/>
        <v>0</v>
      </c>
      <c r="V13" s="15">
        <f t="shared" si="14"/>
        <v>1.2999999999999999E-5</v>
      </c>
      <c r="W13" s="15">
        <f t="shared" si="15"/>
        <v>1.2999999999999999E-5</v>
      </c>
      <c r="X13" s="10">
        <f>IFERROR(MATCH(ROW()-4,'Details Data Board'!$A$3:$A$6001,0)+1,"")</f>
        <v>195</v>
      </c>
      <c r="Y13" s="10">
        <f>IF($X13="",0,ROUND(INDEX('Tracker&amp;Invoice'!$G:$G,$X13)-J13,2))</f>
        <v>0</v>
      </c>
    </row>
    <row r="14" spans="1:25">
      <c r="A14" s="9">
        <f t="shared" si="0"/>
        <v>10</v>
      </c>
      <c r="B14" s="9">
        <f>IF($X14="","",INDEX('Tracker&amp;Invoice'!$A:$A,$X14))</f>
        <v>0</v>
      </c>
      <c r="C14" s="10" t="str">
        <f>IF($X14="","",INDEX('Tracker&amp;Invoice'!$B:$B,$X14))</f>
        <v>INVOICE #13</v>
      </c>
      <c r="D14" s="9">
        <f>IF($X14="","",INDEX('Tracker&amp;Invoice'!$E:$E,$X14))</f>
        <v>0</v>
      </c>
      <c r="E14" s="11">
        <f>IF($X14="","",INDEX('Tracker&amp;Invoice'!$F:$F,$X14))</f>
        <v>0</v>
      </c>
      <c r="F14" s="12">
        <f>IF($X14="","",INDEX('Tracker&amp;Invoice'!$C:$C,$X14))</f>
        <v>0</v>
      </c>
      <c r="G14" s="12">
        <f>IF($X14="","",INDEX('Tracker&amp;Invoice'!$D:$D,$X14))</f>
        <v>0</v>
      </c>
      <c r="H14" s="10">
        <f t="shared" si="1"/>
        <v>0</v>
      </c>
      <c r="I14" s="13">
        <f t="shared" si="2"/>
        <v>0</v>
      </c>
      <c r="J14" s="13">
        <f t="shared" si="3"/>
        <v>0</v>
      </c>
      <c r="K14" s="13">
        <f t="shared" si="4"/>
        <v>0</v>
      </c>
      <c r="L14" s="13">
        <f>IF($X14="","",SUMIF('Details Data Board'!$C$3:$C$6001,B14,'Details Data Board'!$I$3:$I$6001))</f>
        <v>0</v>
      </c>
      <c r="M14" s="14">
        <f t="shared" si="5"/>
        <v>0</v>
      </c>
      <c r="N14" s="11">
        <f t="shared" si="6"/>
        <v>0</v>
      </c>
      <c r="O14" s="11">
        <f t="shared" si="7"/>
        <v>0</v>
      </c>
      <c r="P14" s="13">
        <f t="shared" si="8"/>
        <v>0</v>
      </c>
      <c r="Q14" s="14">
        <f t="shared" si="9"/>
        <v>0</v>
      </c>
      <c r="R14" s="10" t="str">
        <f t="shared" si="10"/>
        <v>0 0  |  0 ريال  |  0.0%</v>
      </c>
      <c r="S14" s="9" t="str">
        <f t="shared" si="11"/>
        <v>لم يبدأ</v>
      </c>
      <c r="T14" s="9" t="str">
        <f t="shared" si="12"/>
        <v>بدون تغيير</v>
      </c>
      <c r="U14" s="9">
        <f t="shared" si="13"/>
        <v>0</v>
      </c>
      <c r="V14" s="15">
        <f t="shared" si="14"/>
        <v>1.4E-5</v>
      </c>
      <c r="W14" s="15">
        <f t="shared" si="15"/>
        <v>1.4E-5</v>
      </c>
      <c r="X14" s="10">
        <f>IFERROR(MATCH(ROW()-4,'Details Data Board'!$A$3:$A$6001,0)+1,"")</f>
        <v>217</v>
      </c>
      <c r="Y14" s="10">
        <f>IF($X14="",0,ROUND(INDEX('Tracker&amp;Invoice'!$G:$G,$X14)-J14,2))</f>
        <v>0</v>
      </c>
    </row>
    <row r="15" spans="1:25">
      <c r="A15" s="9">
        <f t="shared" si="0"/>
        <v>11</v>
      </c>
      <c r="B15" s="9">
        <f>IF($X15="","",INDEX('Tracker&amp;Invoice'!$A:$A,$X15))</f>
        <v>0</v>
      </c>
      <c r="C15" s="10" t="str">
        <f>IF($X15="","",INDEX('Tracker&amp;Invoice'!$B:$B,$X15))</f>
        <v>INVOICE #12</v>
      </c>
      <c r="D15" s="9">
        <f>IF($X15="","",INDEX('Tracker&amp;Invoice'!$E:$E,$X15))</f>
        <v>0</v>
      </c>
      <c r="E15" s="11">
        <f>IF($X15="","",INDEX('Tracker&amp;Invoice'!$F:$F,$X15))</f>
        <v>0</v>
      </c>
      <c r="F15" s="12">
        <f>IF($X15="","",INDEX('Tracker&amp;Invoice'!$C:$C,$X15))</f>
        <v>0</v>
      </c>
      <c r="G15" s="12">
        <f>IF($X15="","",INDEX('Tracker&amp;Invoice'!$D:$D,$X15))</f>
        <v>0</v>
      </c>
      <c r="H15" s="10">
        <f t="shared" si="1"/>
        <v>0</v>
      </c>
      <c r="I15" s="13">
        <f t="shared" si="2"/>
        <v>0</v>
      </c>
      <c r="J15" s="13">
        <f t="shared" si="3"/>
        <v>0</v>
      </c>
      <c r="K15" s="13">
        <f t="shared" si="4"/>
        <v>0</v>
      </c>
      <c r="L15" s="13">
        <f>IF($X15="","",SUMIF('Details Data Board'!$C$3:$C$6001,B15,'Details Data Board'!$I$3:$I$6001))</f>
        <v>0</v>
      </c>
      <c r="M15" s="14">
        <f t="shared" si="5"/>
        <v>0</v>
      </c>
      <c r="N15" s="11">
        <f t="shared" si="6"/>
        <v>0</v>
      </c>
      <c r="O15" s="11">
        <f t="shared" si="7"/>
        <v>0</v>
      </c>
      <c r="P15" s="13">
        <f t="shared" si="8"/>
        <v>0</v>
      </c>
      <c r="Q15" s="14">
        <f t="shared" si="9"/>
        <v>0</v>
      </c>
      <c r="R15" s="10" t="str">
        <f t="shared" si="10"/>
        <v>0 0  |  0 ريال  |  0.0%</v>
      </c>
      <c r="S15" s="9" t="str">
        <f t="shared" si="11"/>
        <v>لم يبدأ</v>
      </c>
      <c r="T15" s="9" t="str">
        <f t="shared" si="12"/>
        <v>بدون تغيير</v>
      </c>
      <c r="U15" s="9">
        <f t="shared" si="13"/>
        <v>0</v>
      </c>
      <c r="V15" s="15">
        <f t="shared" si="14"/>
        <v>1.5E-5</v>
      </c>
      <c r="W15" s="15">
        <f t="shared" si="15"/>
        <v>1.5E-5</v>
      </c>
      <c r="X15" s="10">
        <f>IFERROR(MATCH(ROW()-4,'Details Data Board'!$A$3:$A$6001,0)+1,"")</f>
        <v>239</v>
      </c>
      <c r="Y15" s="10">
        <f>IF($X15="",0,ROUND(INDEX('Tracker&amp;Invoice'!$G:$G,$X15)-J15,2))</f>
        <v>0</v>
      </c>
    </row>
    <row r="16" spans="1:25">
      <c r="A16" s="9">
        <f t="shared" si="0"/>
        <v>12</v>
      </c>
      <c r="B16" s="9">
        <f>IF($X16="","",INDEX('Tracker&amp;Invoice'!$A:$A,$X16))</f>
        <v>0</v>
      </c>
      <c r="C16" s="10">
        <f>IF($X16="","",INDEX('Tracker&amp;Invoice'!$B:$B,$X16))</f>
        <v>0</v>
      </c>
      <c r="D16" s="9">
        <f>IF($X16="","",INDEX('Tracker&amp;Invoice'!$E:$E,$X16))</f>
        <v>0</v>
      </c>
      <c r="E16" s="11">
        <f>IF($X16="","",INDEX('Tracker&amp;Invoice'!$F:$F,$X16))</f>
        <v>0</v>
      </c>
      <c r="F16" s="12">
        <f>IF($X16="","",INDEX('Tracker&amp;Invoice'!$C:$C,$X16))</f>
        <v>0</v>
      </c>
      <c r="G16" s="12">
        <f>IF($X16="","",INDEX('Tracker&amp;Invoice'!$D:$D,$X16))</f>
        <v>0</v>
      </c>
      <c r="H16" s="10">
        <f t="shared" si="1"/>
        <v>0</v>
      </c>
      <c r="I16" s="13">
        <f t="shared" si="2"/>
        <v>0</v>
      </c>
      <c r="J16" s="13">
        <f t="shared" si="3"/>
        <v>0</v>
      </c>
      <c r="K16" s="13">
        <f t="shared" si="4"/>
        <v>0</v>
      </c>
      <c r="L16" s="13">
        <f>IF($X16="","",SUMIF('Details Data Board'!$C$3:$C$6001,B16,'Details Data Board'!$I$3:$I$6001))</f>
        <v>0</v>
      </c>
      <c r="M16" s="14">
        <f t="shared" si="5"/>
        <v>0</v>
      </c>
      <c r="N16" s="11">
        <f t="shared" si="6"/>
        <v>0</v>
      </c>
      <c r="O16" s="11">
        <f t="shared" si="7"/>
        <v>0</v>
      </c>
      <c r="P16" s="13">
        <f t="shared" si="8"/>
        <v>0</v>
      </c>
      <c r="Q16" s="14">
        <f t="shared" si="9"/>
        <v>0</v>
      </c>
      <c r="R16" s="10" t="str">
        <f t="shared" si="10"/>
        <v>0 0  |  0 ريال  |  0.0%</v>
      </c>
      <c r="S16" s="9" t="str">
        <f t="shared" si="11"/>
        <v>لم يبدأ</v>
      </c>
      <c r="T16" s="9" t="str">
        <f t="shared" si="12"/>
        <v>بدون تغيير</v>
      </c>
      <c r="U16" s="9">
        <f t="shared" si="13"/>
        <v>0</v>
      </c>
      <c r="V16" s="15">
        <f t="shared" si="14"/>
        <v>1.5999999999999999E-5</v>
      </c>
      <c r="W16" s="15">
        <f t="shared" si="15"/>
        <v>1.5999999999999999E-5</v>
      </c>
      <c r="X16" s="10">
        <f>IFERROR(MATCH(ROW()-4,'Details Data Board'!$A$3:$A$6001,0)+1,"")</f>
        <v>257</v>
      </c>
      <c r="Y16" s="10">
        <f>IF($X16="",0,ROUND(INDEX('Tracker&amp;Invoice'!$G:$G,$X16)-J16,2))</f>
        <v>0</v>
      </c>
    </row>
    <row r="17" spans="1:25">
      <c r="A17" s="9">
        <f t="shared" si="0"/>
        <v>13</v>
      </c>
      <c r="B17" s="9">
        <f>IF($X17="","",INDEX('Tracker&amp;Invoice'!$A:$A,$X17))</f>
        <v>0</v>
      </c>
      <c r="C17" s="10" t="str">
        <f>IF($X17="","",INDEX('Tracker&amp;Invoice'!$B:$B,$X17))</f>
        <v>INVOICE #13</v>
      </c>
      <c r="D17" s="9">
        <f>IF($X17="","",INDEX('Tracker&amp;Invoice'!$E:$E,$X17))</f>
        <v>0</v>
      </c>
      <c r="E17" s="11">
        <f>IF($X17="","",INDEX('Tracker&amp;Invoice'!$F:$F,$X17))</f>
        <v>0</v>
      </c>
      <c r="F17" s="12">
        <f>IF($X17="","",INDEX('Tracker&amp;Invoice'!$C:$C,$X17))</f>
        <v>0</v>
      </c>
      <c r="G17" s="12">
        <f>IF($X17="","",INDEX('Tracker&amp;Invoice'!$D:$D,$X17))</f>
        <v>0</v>
      </c>
      <c r="H17" s="10">
        <f t="shared" si="1"/>
        <v>0</v>
      </c>
      <c r="I17" s="13">
        <f t="shared" si="2"/>
        <v>0</v>
      </c>
      <c r="J17" s="13">
        <f t="shared" si="3"/>
        <v>0</v>
      </c>
      <c r="K17" s="13">
        <f t="shared" si="4"/>
        <v>0</v>
      </c>
      <c r="L17" s="13">
        <f>IF($X17="","",SUMIF('Details Data Board'!$C$3:$C$6001,B17,'Details Data Board'!$I$3:$I$6001))</f>
        <v>0</v>
      </c>
      <c r="M17" s="14">
        <f t="shared" si="5"/>
        <v>0</v>
      </c>
      <c r="N17" s="11">
        <f t="shared" si="6"/>
        <v>0</v>
      </c>
      <c r="O17" s="11">
        <f t="shared" si="7"/>
        <v>0</v>
      </c>
      <c r="P17" s="13">
        <f t="shared" si="8"/>
        <v>0</v>
      </c>
      <c r="Q17" s="14">
        <f t="shared" si="9"/>
        <v>0</v>
      </c>
      <c r="R17" s="10" t="str">
        <f t="shared" si="10"/>
        <v>0 0  |  0 ريال  |  0.0%</v>
      </c>
      <c r="S17" s="9" t="str">
        <f t="shared" si="11"/>
        <v>لم يبدأ</v>
      </c>
      <c r="T17" s="9" t="str">
        <f t="shared" si="12"/>
        <v>بدون تغيير</v>
      </c>
      <c r="U17" s="9">
        <f t="shared" si="13"/>
        <v>0</v>
      </c>
      <c r="V17" s="15">
        <f t="shared" si="14"/>
        <v>1.7E-5</v>
      </c>
      <c r="W17" s="15">
        <f t="shared" si="15"/>
        <v>1.7E-5</v>
      </c>
      <c r="X17" s="10">
        <f>IFERROR(MATCH(ROW()-4,'Details Data Board'!$A$3:$A$6001,0)+1,"")</f>
        <v>279</v>
      </c>
      <c r="Y17" s="10">
        <f>IF($X17="",0,ROUND(INDEX('Tracker&amp;Invoice'!$G:$G,$X17)-J17,2))</f>
        <v>0</v>
      </c>
    </row>
    <row r="18" spans="1:25">
      <c r="A18" s="9">
        <f t="shared" si="0"/>
        <v>14</v>
      </c>
      <c r="B18" s="9">
        <f>IF($X18="","",INDEX('Tracker&amp;Invoice'!$A:$A,$X18))</f>
        <v>0</v>
      </c>
      <c r="C18" s="10" t="str">
        <f>IF($X18="","",INDEX('Tracker&amp;Invoice'!$B:$B,$X18))</f>
        <v>INVOICE #14</v>
      </c>
      <c r="D18" s="9">
        <f>IF($X18="","",INDEX('Tracker&amp;Invoice'!$E:$E,$X18))</f>
        <v>0</v>
      </c>
      <c r="E18" s="11">
        <f>IF($X18="","",INDEX('Tracker&amp;Invoice'!$F:$F,$X18))</f>
        <v>0</v>
      </c>
      <c r="F18" s="12">
        <f>IF($X18="","",INDEX('Tracker&amp;Invoice'!$C:$C,$X18))</f>
        <v>0</v>
      </c>
      <c r="G18" s="12">
        <f>IF($X18="","",INDEX('Tracker&amp;Invoice'!$D:$D,$X18))</f>
        <v>0</v>
      </c>
      <c r="H18" s="10">
        <f t="shared" si="1"/>
        <v>0</v>
      </c>
      <c r="I18" s="13">
        <f t="shared" si="2"/>
        <v>0</v>
      </c>
      <c r="J18" s="13">
        <f t="shared" si="3"/>
        <v>0</v>
      </c>
      <c r="K18" s="13">
        <f t="shared" si="4"/>
        <v>0</v>
      </c>
      <c r="L18" s="13">
        <f>IF($X18="","",SUMIF('Details Data Board'!$C$3:$C$6001,B18,'Details Data Board'!$I$3:$I$6001))</f>
        <v>0</v>
      </c>
      <c r="M18" s="14">
        <f t="shared" si="5"/>
        <v>0</v>
      </c>
      <c r="N18" s="11">
        <f t="shared" si="6"/>
        <v>0</v>
      </c>
      <c r="O18" s="11">
        <f t="shared" si="7"/>
        <v>0</v>
      </c>
      <c r="P18" s="13">
        <f t="shared" si="8"/>
        <v>0</v>
      </c>
      <c r="Q18" s="14">
        <f t="shared" si="9"/>
        <v>0</v>
      </c>
      <c r="R18" s="10" t="str">
        <f t="shared" si="10"/>
        <v>0 0  |  0 ريال  |  0.0%</v>
      </c>
      <c r="S18" s="9" t="str">
        <f t="shared" si="11"/>
        <v>لم يبدأ</v>
      </c>
      <c r="T18" s="9" t="str">
        <f t="shared" si="12"/>
        <v>بدون تغيير</v>
      </c>
      <c r="U18" s="9">
        <f t="shared" si="13"/>
        <v>0</v>
      </c>
      <c r="V18" s="15">
        <f t="shared" si="14"/>
        <v>1.8E-5</v>
      </c>
      <c r="W18" s="15">
        <f t="shared" si="15"/>
        <v>1.8E-5</v>
      </c>
      <c r="X18" s="10">
        <f>IFERROR(MATCH(ROW()-4,'Details Data Board'!$A$3:$A$6001,0)+1,"")</f>
        <v>301</v>
      </c>
      <c r="Y18" s="10">
        <f>IF($X18="",0,ROUND(INDEX('Tracker&amp;Invoice'!$G:$G,$X18)-J18,2))</f>
        <v>0</v>
      </c>
    </row>
    <row r="19" spans="1:25">
      <c r="A19" s="9">
        <f t="shared" si="0"/>
        <v>15</v>
      </c>
      <c r="B19" s="9">
        <f>IF($X19="","",INDEX('Tracker&amp;Invoice'!$A:$A,$X19))</f>
        <v>0</v>
      </c>
      <c r="C19" s="10" t="str">
        <f>IF($X19="","",INDEX('Tracker&amp;Invoice'!$B:$B,$X19))</f>
        <v>INVOICE #14</v>
      </c>
      <c r="D19" s="9">
        <f>IF($X19="","",INDEX('Tracker&amp;Invoice'!$E:$E,$X19))</f>
        <v>0</v>
      </c>
      <c r="E19" s="11">
        <f>IF($X19="","",INDEX('Tracker&amp;Invoice'!$F:$F,$X19))</f>
        <v>0</v>
      </c>
      <c r="F19" s="12">
        <f>IF($X19="","",INDEX('Tracker&amp;Invoice'!$C:$C,$X19))</f>
        <v>0</v>
      </c>
      <c r="G19" s="12">
        <f>IF($X19="","",INDEX('Tracker&amp;Invoice'!$D:$D,$X19))</f>
        <v>0</v>
      </c>
      <c r="H19" s="10">
        <f t="shared" si="1"/>
        <v>0</v>
      </c>
      <c r="I19" s="13">
        <f t="shared" si="2"/>
        <v>0</v>
      </c>
      <c r="J19" s="13">
        <f t="shared" si="3"/>
        <v>0</v>
      </c>
      <c r="K19" s="13">
        <f t="shared" si="4"/>
        <v>0</v>
      </c>
      <c r="L19" s="13">
        <f>IF($X19="","",SUMIF('Details Data Board'!$C$3:$C$6001,B19,'Details Data Board'!$I$3:$I$6001))</f>
        <v>0</v>
      </c>
      <c r="M19" s="14">
        <f t="shared" si="5"/>
        <v>0</v>
      </c>
      <c r="N19" s="11">
        <f t="shared" si="6"/>
        <v>0</v>
      </c>
      <c r="O19" s="11">
        <f t="shared" si="7"/>
        <v>0</v>
      </c>
      <c r="P19" s="13">
        <f t="shared" si="8"/>
        <v>0</v>
      </c>
      <c r="Q19" s="14">
        <f t="shared" si="9"/>
        <v>0</v>
      </c>
      <c r="R19" s="10" t="str">
        <f t="shared" si="10"/>
        <v>0 0  |  0 ريال  |  0.0%</v>
      </c>
      <c r="S19" s="9" t="str">
        <f t="shared" si="11"/>
        <v>لم يبدأ</v>
      </c>
      <c r="T19" s="9" t="str">
        <f t="shared" si="12"/>
        <v>بدون تغيير</v>
      </c>
      <c r="U19" s="9">
        <f t="shared" si="13"/>
        <v>0</v>
      </c>
      <c r="V19" s="15">
        <f t="shared" si="14"/>
        <v>1.9000000000000001E-5</v>
      </c>
      <c r="W19" s="15">
        <f t="shared" si="15"/>
        <v>1.9000000000000001E-5</v>
      </c>
      <c r="X19" s="10">
        <f>IFERROR(MATCH(ROW()-4,'Details Data Board'!$A$3:$A$6001,0)+1,"")</f>
        <v>323</v>
      </c>
      <c r="Y19" s="10">
        <f>IF($X19="",0,ROUND(INDEX('Tracker&amp;Invoice'!$G:$G,$X19)-J19,2))</f>
        <v>0</v>
      </c>
    </row>
    <row r="20" spans="1:25">
      <c r="A20" s="9">
        <f t="shared" si="0"/>
        <v>16</v>
      </c>
      <c r="B20" s="9">
        <f>IF($X20="","",INDEX('Tracker&amp;Invoice'!$A:$A,$X20))</f>
        <v>0</v>
      </c>
      <c r="C20" s="10" t="str">
        <f>IF($X20="","",INDEX('Tracker&amp;Invoice'!$B:$B,$X20))</f>
        <v>INVOICE #14</v>
      </c>
      <c r="D20" s="9">
        <f>IF($X20="","",INDEX('Tracker&amp;Invoice'!$E:$E,$X20))</f>
        <v>0</v>
      </c>
      <c r="E20" s="11">
        <f>IF($X20="","",INDEX('Tracker&amp;Invoice'!$F:$F,$X20))</f>
        <v>0</v>
      </c>
      <c r="F20" s="12">
        <f>IF($X20="","",INDEX('Tracker&amp;Invoice'!$C:$C,$X20))</f>
        <v>0</v>
      </c>
      <c r="G20" s="12">
        <f>IF($X20="","",INDEX('Tracker&amp;Invoice'!$D:$D,$X20))</f>
        <v>0</v>
      </c>
      <c r="H20" s="10">
        <f t="shared" si="1"/>
        <v>0</v>
      </c>
      <c r="I20" s="13">
        <f t="shared" si="2"/>
        <v>0</v>
      </c>
      <c r="J20" s="13">
        <f t="shared" si="3"/>
        <v>0</v>
      </c>
      <c r="K20" s="13">
        <f t="shared" si="4"/>
        <v>0</v>
      </c>
      <c r="L20" s="13">
        <f>IF($X20="","",SUMIF('Details Data Board'!$C$3:$C$6001,B20,'Details Data Board'!$I$3:$I$6001))</f>
        <v>0</v>
      </c>
      <c r="M20" s="14">
        <f t="shared" si="5"/>
        <v>0</v>
      </c>
      <c r="N20" s="11">
        <f t="shared" si="6"/>
        <v>0</v>
      </c>
      <c r="O20" s="11">
        <f t="shared" si="7"/>
        <v>0</v>
      </c>
      <c r="P20" s="13">
        <f t="shared" si="8"/>
        <v>0</v>
      </c>
      <c r="Q20" s="14">
        <f t="shared" si="9"/>
        <v>0</v>
      </c>
      <c r="R20" s="10" t="str">
        <f t="shared" si="10"/>
        <v>0 0  |  0 ريال  |  0.0%</v>
      </c>
      <c r="S20" s="9" t="str">
        <f t="shared" si="11"/>
        <v>لم يبدأ</v>
      </c>
      <c r="T20" s="9" t="str">
        <f t="shared" si="12"/>
        <v>بدون تغيير</v>
      </c>
      <c r="U20" s="9">
        <f t="shared" si="13"/>
        <v>0</v>
      </c>
      <c r="V20" s="15">
        <f t="shared" si="14"/>
        <v>2.0000000000000002E-5</v>
      </c>
      <c r="W20" s="15">
        <f t="shared" si="15"/>
        <v>2.0000000000000002E-5</v>
      </c>
      <c r="X20" s="10">
        <f>IFERROR(MATCH(ROW()-4,'Details Data Board'!$A$3:$A$6001,0)+1,"")</f>
        <v>345</v>
      </c>
      <c r="Y20" s="10">
        <f>IF($X20="",0,ROUND(INDEX('Tracker&amp;Invoice'!$G:$G,$X20)-J20,2))</f>
        <v>0</v>
      </c>
    </row>
    <row r="21" spans="1:25">
      <c r="A21" s="9">
        <f t="shared" si="0"/>
        <v>17</v>
      </c>
      <c r="B21" s="9">
        <f>IF($X21="","",INDEX('Tracker&amp;Invoice'!$A:$A,$X21))</f>
        <v>0</v>
      </c>
      <c r="C21" s="10" t="str">
        <f>IF($X21="","",INDEX('Tracker&amp;Invoice'!$B:$B,$X21))</f>
        <v>INVOICE #26</v>
      </c>
      <c r="D21" s="9">
        <f>IF($X21="","",INDEX('Tracker&amp;Invoice'!$E:$E,$X21))</f>
        <v>0</v>
      </c>
      <c r="E21" s="11">
        <f>IF($X21="","",INDEX('Tracker&amp;Invoice'!$F:$F,$X21))</f>
        <v>0</v>
      </c>
      <c r="F21" s="12">
        <f>IF($X21="","",INDEX('Tracker&amp;Invoice'!$C:$C,$X21))</f>
        <v>0</v>
      </c>
      <c r="G21" s="12">
        <f>IF($X21="","",INDEX('Tracker&amp;Invoice'!$D:$D,$X21))</f>
        <v>0</v>
      </c>
      <c r="H21" s="10">
        <f t="shared" si="1"/>
        <v>0</v>
      </c>
      <c r="I21" s="13">
        <f t="shared" si="2"/>
        <v>0</v>
      </c>
      <c r="J21" s="13">
        <f t="shared" si="3"/>
        <v>0</v>
      </c>
      <c r="K21" s="13">
        <f t="shared" si="4"/>
        <v>0</v>
      </c>
      <c r="L21" s="13">
        <f>IF($X21="","",SUMIF('Details Data Board'!$C$3:$C$6001,B21,'Details Data Board'!$I$3:$I$6001))</f>
        <v>0</v>
      </c>
      <c r="M21" s="14">
        <f t="shared" si="5"/>
        <v>0</v>
      </c>
      <c r="N21" s="11">
        <f t="shared" si="6"/>
        <v>0</v>
      </c>
      <c r="O21" s="11">
        <f t="shared" si="7"/>
        <v>0</v>
      </c>
      <c r="P21" s="13">
        <f t="shared" si="8"/>
        <v>0</v>
      </c>
      <c r="Q21" s="14">
        <f t="shared" si="9"/>
        <v>0</v>
      </c>
      <c r="R21" s="10" t="str">
        <f t="shared" si="10"/>
        <v>0 0  |  0 ريال  |  0.0%</v>
      </c>
      <c r="S21" s="9" t="str">
        <f t="shared" si="11"/>
        <v>لم يبدأ</v>
      </c>
      <c r="T21" s="9" t="str">
        <f t="shared" si="12"/>
        <v>بدون تغيير</v>
      </c>
      <c r="U21" s="9">
        <f t="shared" si="13"/>
        <v>0</v>
      </c>
      <c r="V21" s="15">
        <f t="shared" si="14"/>
        <v>2.0999999999999999E-5</v>
      </c>
      <c r="W21" s="15">
        <f t="shared" si="15"/>
        <v>2.0999999999999999E-5</v>
      </c>
      <c r="X21" s="10">
        <f>IFERROR(MATCH(ROW()-4,'Details Data Board'!$A$3:$A$6001,0)+1,"")</f>
        <v>367</v>
      </c>
      <c r="Y21" s="10">
        <f>IF($X21="",0,ROUND(INDEX('Tracker&amp;Invoice'!$G:$G,$X21)-J21,2))</f>
        <v>0</v>
      </c>
    </row>
    <row r="22" spans="1:25">
      <c r="A22" s="9">
        <f t="shared" si="0"/>
        <v>18</v>
      </c>
      <c r="B22" s="9">
        <f>IF($X22="","",INDEX('Tracker&amp;Invoice'!$A:$A,$X22))</f>
        <v>0</v>
      </c>
      <c r="C22" s="10" t="str">
        <f>IF($X22="","",INDEX('Tracker&amp;Invoice'!$B:$B,$X22))</f>
        <v>INVOICE #16</v>
      </c>
      <c r="D22" s="9">
        <f>IF($X22="","",INDEX('Tracker&amp;Invoice'!$E:$E,$X22))</f>
        <v>0</v>
      </c>
      <c r="E22" s="11">
        <f>IF($X22="","",INDEX('Tracker&amp;Invoice'!$F:$F,$X22))</f>
        <v>0</v>
      </c>
      <c r="F22" s="12">
        <f>IF($X22="","",INDEX('Tracker&amp;Invoice'!$C:$C,$X22))</f>
        <v>0</v>
      </c>
      <c r="G22" s="12">
        <f>IF($X22="","",INDEX('Tracker&amp;Invoice'!$D:$D,$X22))</f>
        <v>0</v>
      </c>
      <c r="H22" s="10">
        <f t="shared" si="1"/>
        <v>0</v>
      </c>
      <c r="I22" s="13">
        <f t="shared" si="2"/>
        <v>0</v>
      </c>
      <c r="J22" s="13">
        <f t="shared" si="3"/>
        <v>0</v>
      </c>
      <c r="K22" s="13">
        <f t="shared" si="4"/>
        <v>0</v>
      </c>
      <c r="L22" s="13">
        <f>IF($X22="","",SUMIF('Details Data Board'!$C$3:$C$6001,B22,'Details Data Board'!$I$3:$I$6001))</f>
        <v>0</v>
      </c>
      <c r="M22" s="14">
        <f t="shared" si="5"/>
        <v>0</v>
      </c>
      <c r="N22" s="11">
        <f t="shared" si="6"/>
        <v>0</v>
      </c>
      <c r="O22" s="11">
        <f t="shared" si="7"/>
        <v>0</v>
      </c>
      <c r="P22" s="13">
        <f t="shared" si="8"/>
        <v>0</v>
      </c>
      <c r="Q22" s="14">
        <f t="shared" si="9"/>
        <v>0</v>
      </c>
      <c r="R22" s="10" t="str">
        <f t="shared" si="10"/>
        <v>0 0  |  0 ريال  |  0.0%</v>
      </c>
      <c r="S22" s="9" t="str">
        <f t="shared" si="11"/>
        <v>لم يبدأ</v>
      </c>
      <c r="T22" s="9" t="str">
        <f t="shared" si="12"/>
        <v>بدون تغيير</v>
      </c>
      <c r="U22" s="9">
        <f t="shared" si="13"/>
        <v>0</v>
      </c>
      <c r="V22" s="15">
        <f t="shared" si="14"/>
        <v>2.1999999999999999E-5</v>
      </c>
      <c r="W22" s="15">
        <f t="shared" si="15"/>
        <v>2.1999999999999999E-5</v>
      </c>
      <c r="X22" s="10">
        <f>IFERROR(MATCH(ROW()-4,'Details Data Board'!$A$3:$A$6001,0)+1,"")</f>
        <v>389</v>
      </c>
      <c r="Y22" s="10">
        <f>IF($X22="",0,ROUND(INDEX('Tracker&amp;Invoice'!$G:$G,$X22)-J22,2))</f>
        <v>0</v>
      </c>
    </row>
    <row r="23" spans="1:25">
      <c r="A23" s="9">
        <f t="shared" si="0"/>
        <v>19</v>
      </c>
      <c r="B23" s="9">
        <f>IF($X23="","",INDEX('Tracker&amp;Invoice'!$A:$A,$X23))</f>
        <v>0</v>
      </c>
      <c r="C23" s="10" t="str">
        <f>IF($X23="","",INDEX('Tracker&amp;Invoice'!$B:$B,$X23))</f>
        <v>INVOICE #13</v>
      </c>
      <c r="D23" s="9">
        <f>IF($X23="","",INDEX('Tracker&amp;Invoice'!$E:$E,$X23))</f>
        <v>0</v>
      </c>
      <c r="E23" s="11">
        <f>IF($X23="","",INDEX('Tracker&amp;Invoice'!$F:$F,$X23))</f>
        <v>0</v>
      </c>
      <c r="F23" s="12">
        <f>IF($X23="","",INDEX('Tracker&amp;Invoice'!$C:$C,$X23))</f>
        <v>0</v>
      </c>
      <c r="G23" s="12">
        <f>IF($X23="","",INDEX('Tracker&amp;Invoice'!$D:$D,$X23))</f>
        <v>0</v>
      </c>
      <c r="H23" s="10">
        <f t="shared" si="1"/>
        <v>0</v>
      </c>
      <c r="I23" s="13">
        <f t="shared" si="2"/>
        <v>0</v>
      </c>
      <c r="J23" s="13">
        <f t="shared" si="3"/>
        <v>0</v>
      </c>
      <c r="K23" s="13">
        <f t="shared" si="4"/>
        <v>0</v>
      </c>
      <c r="L23" s="13">
        <f>IF($X23="","",SUMIF('Details Data Board'!$C$3:$C$6001,B23,'Details Data Board'!$I$3:$I$6001))</f>
        <v>0</v>
      </c>
      <c r="M23" s="14">
        <f t="shared" si="5"/>
        <v>0</v>
      </c>
      <c r="N23" s="11">
        <f t="shared" si="6"/>
        <v>0</v>
      </c>
      <c r="O23" s="11">
        <f t="shared" si="7"/>
        <v>0</v>
      </c>
      <c r="P23" s="13">
        <f t="shared" si="8"/>
        <v>0</v>
      </c>
      <c r="Q23" s="14">
        <f t="shared" si="9"/>
        <v>0</v>
      </c>
      <c r="R23" s="10" t="str">
        <f t="shared" si="10"/>
        <v>0 0  |  0 ريال  |  0.0%</v>
      </c>
      <c r="S23" s="9" t="str">
        <f t="shared" si="11"/>
        <v>لم يبدأ</v>
      </c>
      <c r="T23" s="9" t="str">
        <f t="shared" si="12"/>
        <v>بدون تغيير</v>
      </c>
      <c r="U23" s="9">
        <f t="shared" si="13"/>
        <v>0</v>
      </c>
      <c r="V23" s="15">
        <f t="shared" si="14"/>
        <v>2.3E-5</v>
      </c>
      <c r="W23" s="15">
        <f t="shared" si="15"/>
        <v>2.3E-5</v>
      </c>
      <c r="X23" s="10">
        <f>IFERROR(MATCH(ROW()-4,'Details Data Board'!$A$3:$A$6001,0)+1,"")</f>
        <v>411</v>
      </c>
      <c r="Y23" s="10">
        <f>IF($X23="",0,ROUND(INDEX('Tracker&amp;Invoice'!$G:$G,$X23)-J23,2))</f>
        <v>0</v>
      </c>
    </row>
    <row r="24" spans="1:25">
      <c r="A24" s="9">
        <f t="shared" si="0"/>
        <v>20</v>
      </c>
      <c r="B24" s="9">
        <f>IF($X24="","",INDEX('Tracker&amp;Invoice'!$A:$A,$X24))</f>
        <v>0</v>
      </c>
      <c r="C24" s="10">
        <f>IF($X24="","",INDEX('Tracker&amp;Invoice'!$B:$B,$X24))</f>
        <v>0</v>
      </c>
      <c r="D24" s="9">
        <f>IF($X24="","",INDEX('Tracker&amp;Invoice'!$E:$E,$X24))</f>
        <v>0</v>
      </c>
      <c r="E24" s="11">
        <f>IF($X24="","",INDEX('Tracker&amp;Invoice'!$F:$F,$X24))</f>
        <v>0</v>
      </c>
      <c r="F24" s="12">
        <f>IF($X24="","",INDEX('Tracker&amp;Invoice'!$C:$C,$X24))</f>
        <v>0</v>
      </c>
      <c r="G24" s="12">
        <f>IF($X24="","",INDEX('Tracker&amp;Invoice'!$D:$D,$X24))</f>
        <v>0</v>
      </c>
      <c r="H24" s="10">
        <f t="shared" si="1"/>
        <v>0</v>
      </c>
      <c r="I24" s="13">
        <f t="shared" si="2"/>
        <v>0</v>
      </c>
      <c r="J24" s="13">
        <f t="shared" si="3"/>
        <v>0</v>
      </c>
      <c r="K24" s="13">
        <f t="shared" si="4"/>
        <v>0</v>
      </c>
      <c r="L24" s="13">
        <f>IF($X24="","",SUMIF('Details Data Board'!$C$3:$C$6001,B24,'Details Data Board'!$I$3:$I$6001))</f>
        <v>0</v>
      </c>
      <c r="M24" s="14">
        <f t="shared" si="5"/>
        <v>0</v>
      </c>
      <c r="N24" s="11">
        <f t="shared" si="6"/>
        <v>0</v>
      </c>
      <c r="O24" s="11">
        <f t="shared" si="7"/>
        <v>0</v>
      </c>
      <c r="P24" s="13">
        <f t="shared" si="8"/>
        <v>0</v>
      </c>
      <c r="Q24" s="14">
        <f t="shared" si="9"/>
        <v>0</v>
      </c>
      <c r="R24" s="10" t="str">
        <f t="shared" si="10"/>
        <v>0 0  |  0 ريال  |  0.0%</v>
      </c>
      <c r="S24" s="9" t="str">
        <f t="shared" si="11"/>
        <v>لم يبدأ</v>
      </c>
      <c r="T24" s="9" t="str">
        <f t="shared" si="12"/>
        <v>بدون تغيير</v>
      </c>
      <c r="U24" s="9">
        <f t="shared" si="13"/>
        <v>0</v>
      </c>
      <c r="V24" s="15">
        <f t="shared" si="14"/>
        <v>2.4000000000000001E-5</v>
      </c>
      <c r="W24" s="15">
        <f t="shared" si="15"/>
        <v>2.4000000000000001E-5</v>
      </c>
      <c r="X24" s="10">
        <f>IFERROR(MATCH(ROW()-4,'Details Data Board'!$A$3:$A$6001,0)+1,"")</f>
        <v>429</v>
      </c>
      <c r="Y24" s="10">
        <f>IF($X24="",0,ROUND(INDEX('Tracker&amp;Invoice'!$G:$G,$X24)-J24,2))</f>
        <v>0</v>
      </c>
    </row>
    <row r="25" spans="1:25">
      <c r="A25" s="9">
        <f t="shared" si="0"/>
        <v>21</v>
      </c>
      <c r="B25" s="9">
        <f>IF($X25="","",INDEX('Tracker&amp;Invoice'!$A:$A,$X25))</f>
        <v>0</v>
      </c>
      <c r="C25" s="10">
        <f>IF($X25="","",INDEX('Tracker&amp;Invoice'!$B:$B,$X25))</f>
        <v>0</v>
      </c>
      <c r="D25" s="9">
        <f>IF($X25="","",INDEX('Tracker&amp;Invoice'!$E:$E,$X25))</f>
        <v>0</v>
      </c>
      <c r="E25" s="11">
        <f>IF($X25="","",INDEX('Tracker&amp;Invoice'!$F:$F,$X25))</f>
        <v>0</v>
      </c>
      <c r="F25" s="12">
        <f>IF($X25="","",INDEX('Tracker&amp;Invoice'!$C:$C,$X25))</f>
        <v>0</v>
      </c>
      <c r="G25" s="12">
        <f>IF($X25="","",INDEX('Tracker&amp;Invoice'!$D:$D,$X25))</f>
        <v>0</v>
      </c>
      <c r="H25" s="10">
        <f t="shared" si="1"/>
        <v>0</v>
      </c>
      <c r="I25" s="13">
        <f t="shared" si="2"/>
        <v>0</v>
      </c>
      <c r="J25" s="13">
        <f t="shared" si="3"/>
        <v>0</v>
      </c>
      <c r="K25" s="13">
        <f t="shared" si="4"/>
        <v>0</v>
      </c>
      <c r="L25" s="13">
        <f>IF($X25="","",SUMIF('Details Data Board'!$C$3:$C$6001,B25,'Details Data Board'!$I$3:$I$6001))</f>
        <v>0</v>
      </c>
      <c r="M25" s="14">
        <f t="shared" si="5"/>
        <v>0</v>
      </c>
      <c r="N25" s="11">
        <f t="shared" si="6"/>
        <v>0</v>
      </c>
      <c r="O25" s="11">
        <f t="shared" si="7"/>
        <v>0</v>
      </c>
      <c r="P25" s="13">
        <f t="shared" si="8"/>
        <v>0</v>
      </c>
      <c r="Q25" s="14">
        <f t="shared" si="9"/>
        <v>0</v>
      </c>
      <c r="R25" s="10" t="str">
        <f t="shared" si="10"/>
        <v>0 0  |  0 ريال  |  0.0%</v>
      </c>
      <c r="S25" s="9" t="str">
        <f t="shared" si="11"/>
        <v>لم يبدأ</v>
      </c>
      <c r="T25" s="9" t="str">
        <f t="shared" si="12"/>
        <v>بدون تغيير</v>
      </c>
      <c r="U25" s="9">
        <f t="shared" si="13"/>
        <v>0</v>
      </c>
      <c r="V25" s="15">
        <f t="shared" si="14"/>
        <v>2.5000000000000001E-5</v>
      </c>
      <c r="W25" s="15">
        <f t="shared" si="15"/>
        <v>2.5000000000000001E-5</v>
      </c>
      <c r="X25" s="10">
        <f>IFERROR(MATCH(ROW()-4,'Details Data Board'!$A$3:$A$6001,0)+1,"")</f>
        <v>445</v>
      </c>
      <c r="Y25" s="10">
        <f>IF($X25="",0,ROUND(INDEX('Tracker&amp;Invoice'!$G:$G,$X25)-J25,2))</f>
        <v>0</v>
      </c>
    </row>
    <row r="26" spans="1:25">
      <c r="A26" s="9">
        <f t="shared" si="0"/>
        <v>22</v>
      </c>
      <c r="B26" s="9">
        <f>IF($X26="","",INDEX('Tracker&amp;Invoice'!$A:$A,$X26))</f>
        <v>0</v>
      </c>
      <c r="C26" s="10">
        <f>IF($X26="","",INDEX('Tracker&amp;Invoice'!$B:$B,$X26))</f>
        <v>0</v>
      </c>
      <c r="D26" s="9">
        <f>IF($X26="","",INDEX('Tracker&amp;Invoice'!$E:$E,$X26))</f>
        <v>0</v>
      </c>
      <c r="E26" s="11">
        <f>IF($X26="","",INDEX('Tracker&amp;Invoice'!$F:$F,$X26))</f>
        <v>0</v>
      </c>
      <c r="F26" s="12">
        <f>IF($X26="","",INDEX('Tracker&amp;Invoice'!$C:$C,$X26))</f>
        <v>0</v>
      </c>
      <c r="G26" s="12">
        <f>IF($X26="","",INDEX('Tracker&amp;Invoice'!$D:$D,$X26))</f>
        <v>0</v>
      </c>
      <c r="H26" s="10">
        <f t="shared" si="1"/>
        <v>0</v>
      </c>
      <c r="I26" s="13">
        <f t="shared" si="2"/>
        <v>0</v>
      </c>
      <c r="J26" s="13">
        <f t="shared" si="3"/>
        <v>0</v>
      </c>
      <c r="K26" s="13">
        <f t="shared" si="4"/>
        <v>0</v>
      </c>
      <c r="L26" s="13">
        <f>IF($X26="","",SUMIF('Details Data Board'!$C$3:$C$6001,B26,'Details Data Board'!$I$3:$I$6001))</f>
        <v>0</v>
      </c>
      <c r="M26" s="14">
        <f t="shared" si="5"/>
        <v>0</v>
      </c>
      <c r="N26" s="11">
        <f t="shared" si="6"/>
        <v>0</v>
      </c>
      <c r="O26" s="11">
        <f t="shared" si="7"/>
        <v>0</v>
      </c>
      <c r="P26" s="13">
        <f t="shared" si="8"/>
        <v>0</v>
      </c>
      <c r="Q26" s="14">
        <f t="shared" si="9"/>
        <v>0</v>
      </c>
      <c r="R26" s="10" t="str">
        <f t="shared" si="10"/>
        <v>0 0  |  0 ريال  |  0.0%</v>
      </c>
      <c r="S26" s="9" t="str">
        <f t="shared" si="11"/>
        <v>لم يبدأ</v>
      </c>
      <c r="T26" s="9" t="str">
        <f t="shared" si="12"/>
        <v>بدون تغيير</v>
      </c>
      <c r="U26" s="9">
        <f t="shared" si="13"/>
        <v>0</v>
      </c>
      <c r="V26" s="15">
        <f t="shared" si="14"/>
        <v>2.5999999999999998E-5</v>
      </c>
      <c r="W26" s="15">
        <f t="shared" si="15"/>
        <v>2.5999999999999998E-5</v>
      </c>
      <c r="X26" s="10">
        <f>IFERROR(MATCH(ROW()-4,'Details Data Board'!$A$3:$A$6001,0)+1,"")</f>
        <v>461</v>
      </c>
      <c r="Y26" s="10">
        <f>IF($X26="",0,ROUND(INDEX('Tracker&amp;Invoice'!$G:$G,$X26)-J26,2))</f>
        <v>0</v>
      </c>
    </row>
    <row r="27" spans="1:25">
      <c r="A27" s="9">
        <f t="shared" si="0"/>
        <v>23</v>
      </c>
      <c r="B27" s="9">
        <f>IF($X27="","",INDEX('Tracker&amp;Invoice'!$A:$A,$X27))</f>
        <v>0</v>
      </c>
      <c r="C27" s="10" t="str">
        <f>IF($X27="","",INDEX('Tracker&amp;Invoice'!$B:$B,$X27))</f>
        <v>ToT.Overall Completion INVOICE</v>
      </c>
      <c r="D27" s="9">
        <f>IF($X27="","",INDEX('Tracker&amp;Invoice'!$E:$E,$X27))</f>
        <v>0</v>
      </c>
      <c r="E27" s="11">
        <f>IF($X27="","",INDEX('Tracker&amp;Invoice'!$F:$F,$X27))</f>
        <v>0</v>
      </c>
      <c r="F27" s="12">
        <f>IF($X27="","",INDEX('Tracker&amp;Invoice'!$C:$C,$X27))</f>
        <v>0</v>
      </c>
      <c r="G27" s="12">
        <f>IF($X27="","",INDEX('Tracker&amp;Invoice'!$D:$D,$X27))</f>
        <v>0</v>
      </c>
      <c r="H27" s="10">
        <f t="shared" si="1"/>
        <v>0</v>
      </c>
      <c r="I27" s="13">
        <f t="shared" si="2"/>
        <v>0</v>
      </c>
      <c r="J27" s="13">
        <f t="shared" si="3"/>
        <v>0</v>
      </c>
      <c r="K27" s="13">
        <f t="shared" si="4"/>
        <v>0</v>
      </c>
      <c r="L27" s="13">
        <f>IF($X27="","",SUMIF('Details Data Board'!$C$3:$C$6001,B27,'Details Data Board'!$I$3:$I$6001))</f>
        <v>0</v>
      </c>
      <c r="M27" s="14">
        <f t="shared" si="5"/>
        <v>0</v>
      </c>
      <c r="N27" s="11">
        <f t="shared" si="6"/>
        <v>0</v>
      </c>
      <c r="O27" s="11">
        <f t="shared" si="7"/>
        <v>0</v>
      </c>
      <c r="P27" s="13">
        <f t="shared" si="8"/>
        <v>0</v>
      </c>
      <c r="Q27" s="14">
        <f t="shared" si="9"/>
        <v>0</v>
      </c>
      <c r="R27" s="10" t="str">
        <f t="shared" si="10"/>
        <v>0 0  |  0 ريال  |  0.0%</v>
      </c>
      <c r="S27" s="9" t="str">
        <f t="shared" si="11"/>
        <v>لم يبدأ</v>
      </c>
      <c r="T27" s="9" t="str">
        <f t="shared" si="12"/>
        <v>بدون تغيير</v>
      </c>
      <c r="U27" s="9">
        <f t="shared" si="13"/>
        <v>0</v>
      </c>
      <c r="V27" s="15">
        <f t="shared" si="14"/>
        <v>2.6999999999999999E-5</v>
      </c>
      <c r="W27" s="15">
        <f t="shared" si="15"/>
        <v>2.6999999999999999E-5</v>
      </c>
      <c r="X27" s="10">
        <f>IFERROR(MATCH(ROW()-4,'Details Data Board'!$A$3:$A$6001,0)+1,"")</f>
        <v>475</v>
      </c>
      <c r="Y27" s="10">
        <f>IF($X27="",0,ROUND(INDEX('Tracker&amp;Invoice'!$G:$G,$X27)-J27,2))</f>
        <v>0</v>
      </c>
    </row>
    <row r="28" spans="1:25">
      <c r="A28" s="9">
        <f t="shared" si="0"/>
        <v>24</v>
      </c>
      <c r="B28" s="9">
        <f>IF($X28="","",INDEX('Tracker&amp;Invoice'!$A:$A,$X28))</f>
        <v>0</v>
      </c>
      <c r="C28" s="10" t="str">
        <f>IF($X28="","",INDEX('Tracker&amp;Invoice'!$B:$B,$X28))</f>
        <v>TRACKER #19</v>
      </c>
      <c r="D28" s="9">
        <f>IF($X28="","",INDEX('Tracker&amp;Invoice'!$E:$E,$X28))</f>
        <v>0</v>
      </c>
      <c r="E28" s="11">
        <f>IF($X28="","",INDEX('Tracker&amp;Invoice'!$F:$F,$X28))</f>
        <v>0</v>
      </c>
      <c r="F28" s="12">
        <f>IF($X28="","",INDEX('Tracker&amp;Invoice'!$C:$C,$X28))</f>
        <v>0</v>
      </c>
      <c r="G28" s="12">
        <f>IF($X28="","",INDEX('Tracker&amp;Invoice'!$D:$D,$X28))</f>
        <v>0</v>
      </c>
      <c r="H28" s="10">
        <f t="shared" si="1"/>
        <v>0</v>
      </c>
      <c r="I28" s="13">
        <f t="shared" si="2"/>
        <v>0</v>
      </c>
      <c r="J28" s="13">
        <f t="shared" si="3"/>
        <v>0</v>
      </c>
      <c r="K28" s="13">
        <f t="shared" si="4"/>
        <v>0</v>
      </c>
      <c r="L28" s="13">
        <f>IF($X28="","",SUMIF('Details Data Board'!$C$3:$C$6001,B28,'Details Data Board'!$I$3:$I$6001))</f>
        <v>0</v>
      </c>
      <c r="M28" s="14">
        <f t="shared" si="5"/>
        <v>0</v>
      </c>
      <c r="N28" s="11">
        <f t="shared" si="6"/>
        <v>0</v>
      </c>
      <c r="O28" s="11">
        <f t="shared" si="7"/>
        <v>0</v>
      </c>
      <c r="P28" s="13">
        <f t="shared" si="8"/>
        <v>0</v>
      </c>
      <c r="Q28" s="14">
        <f t="shared" si="9"/>
        <v>0</v>
      </c>
      <c r="R28" s="10" t="str">
        <f t="shared" si="10"/>
        <v>0 0  |  0 ريال  |  0.0%</v>
      </c>
      <c r="S28" s="9" t="str">
        <f t="shared" si="11"/>
        <v>لم يبدأ</v>
      </c>
      <c r="T28" s="9" t="str">
        <f t="shared" si="12"/>
        <v>بدون تغيير</v>
      </c>
      <c r="U28" s="9">
        <f t="shared" si="13"/>
        <v>0</v>
      </c>
      <c r="V28" s="15">
        <f t="shared" si="14"/>
        <v>2.8E-5</v>
      </c>
      <c r="W28" s="15">
        <f t="shared" si="15"/>
        <v>2.8E-5</v>
      </c>
      <c r="X28" s="10">
        <f>IFERROR(MATCH(ROW()-4,'Details Data Board'!$A$3:$A$6001,0)+1,"")</f>
        <v>498</v>
      </c>
      <c r="Y28" s="10">
        <f>IF($X28="",0,ROUND(INDEX('Tracker&amp;Invoice'!$G:$G,$X28)-J28,2))</f>
        <v>0</v>
      </c>
    </row>
    <row r="29" spans="1:25">
      <c r="A29" s="9">
        <f t="shared" si="0"/>
        <v>25</v>
      </c>
      <c r="B29" s="9">
        <f>IF($X29="","",INDEX('Tracker&amp;Invoice'!$A:$A,$X29))</f>
        <v>0</v>
      </c>
      <c r="C29" s="10" t="str">
        <f>IF($X29="","",INDEX('Tracker&amp;Invoice'!$B:$B,$X29))</f>
        <v>INVOICE #18</v>
      </c>
      <c r="D29" s="9">
        <f>IF($X29="","",INDEX('Tracker&amp;Invoice'!$E:$E,$X29))</f>
        <v>0</v>
      </c>
      <c r="E29" s="11">
        <f>IF($X29="","",INDEX('Tracker&amp;Invoice'!$F:$F,$X29))</f>
        <v>0</v>
      </c>
      <c r="F29" s="12">
        <f>IF($X29="","",INDEX('Tracker&amp;Invoice'!$C:$C,$X29))</f>
        <v>0</v>
      </c>
      <c r="G29" s="12">
        <f>IF($X29="","",INDEX('Tracker&amp;Invoice'!$D:$D,$X29))</f>
        <v>0</v>
      </c>
      <c r="H29" s="10">
        <f t="shared" si="1"/>
        <v>0</v>
      </c>
      <c r="I29" s="13">
        <f t="shared" si="2"/>
        <v>0</v>
      </c>
      <c r="J29" s="13">
        <f t="shared" si="3"/>
        <v>0</v>
      </c>
      <c r="K29" s="13">
        <f t="shared" si="4"/>
        <v>0</v>
      </c>
      <c r="L29" s="13">
        <f>IF($X29="","",SUMIF('Details Data Board'!$C$3:$C$6001,B29,'Details Data Board'!$I$3:$I$6001))</f>
        <v>0</v>
      </c>
      <c r="M29" s="14">
        <f t="shared" si="5"/>
        <v>0</v>
      </c>
      <c r="N29" s="11">
        <f t="shared" si="6"/>
        <v>0</v>
      </c>
      <c r="O29" s="11">
        <f t="shared" si="7"/>
        <v>0</v>
      </c>
      <c r="P29" s="13">
        <f t="shared" si="8"/>
        <v>0</v>
      </c>
      <c r="Q29" s="14">
        <f t="shared" si="9"/>
        <v>0</v>
      </c>
      <c r="R29" s="10" t="str">
        <f t="shared" si="10"/>
        <v>0 0  |  0 ريال  |  0.0%</v>
      </c>
      <c r="S29" s="9" t="str">
        <f t="shared" si="11"/>
        <v>لم يبدأ</v>
      </c>
      <c r="T29" s="9" t="str">
        <f t="shared" si="12"/>
        <v>بدون تغيير</v>
      </c>
      <c r="U29" s="9">
        <f t="shared" si="13"/>
        <v>0</v>
      </c>
      <c r="V29" s="15">
        <f t="shared" si="14"/>
        <v>2.9E-5</v>
      </c>
      <c r="W29" s="15">
        <f t="shared" si="15"/>
        <v>2.9E-5</v>
      </c>
      <c r="X29" s="10">
        <f>IFERROR(MATCH(ROW()-4,'Details Data Board'!$A$3:$A$6001,0)+1,"")</f>
        <v>522</v>
      </c>
      <c r="Y29" s="10">
        <f>IF($X29="",0,ROUND(INDEX('Tracker&amp;Invoice'!$G:$G,$X29)-J29,2))</f>
        <v>0</v>
      </c>
    </row>
    <row r="30" spans="1:25">
      <c r="A30" s="9">
        <f t="shared" si="0"/>
        <v>26</v>
      </c>
      <c r="B30" s="9">
        <f>IF($X30="","",INDEX('Tracker&amp;Invoice'!$A:$A,$X30))</f>
        <v>0</v>
      </c>
      <c r="C30" s="10" t="str">
        <f>IF($X30="","",INDEX('Tracker&amp;Invoice'!$B:$B,$X30))</f>
        <v>INVOICE #18</v>
      </c>
      <c r="D30" s="9">
        <f>IF($X30="","",INDEX('Tracker&amp;Invoice'!$E:$E,$X30))</f>
        <v>0</v>
      </c>
      <c r="E30" s="11">
        <f>IF($X30="","",INDEX('Tracker&amp;Invoice'!$F:$F,$X30))</f>
        <v>0</v>
      </c>
      <c r="F30" s="12">
        <f>IF($X30="","",INDEX('Tracker&amp;Invoice'!$C:$C,$X30))</f>
        <v>0</v>
      </c>
      <c r="G30" s="12">
        <f>IF($X30="","",INDEX('Tracker&amp;Invoice'!$D:$D,$X30))</f>
        <v>0</v>
      </c>
      <c r="H30" s="10">
        <f t="shared" si="1"/>
        <v>0</v>
      </c>
      <c r="I30" s="13">
        <f t="shared" si="2"/>
        <v>0</v>
      </c>
      <c r="J30" s="13">
        <f t="shared" si="3"/>
        <v>0</v>
      </c>
      <c r="K30" s="13">
        <f t="shared" si="4"/>
        <v>0</v>
      </c>
      <c r="L30" s="13">
        <f>IF($X30="","",SUMIF('Details Data Board'!$C$3:$C$6001,B30,'Details Data Board'!$I$3:$I$6001))</f>
        <v>0</v>
      </c>
      <c r="M30" s="14">
        <f t="shared" si="5"/>
        <v>0</v>
      </c>
      <c r="N30" s="11">
        <f t="shared" si="6"/>
        <v>0</v>
      </c>
      <c r="O30" s="11">
        <f t="shared" si="7"/>
        <v>0</v>
      </c>
      <c r="P30" s="13">
        <f t="shared" si="8"/>
        <v>0</v>
      </c>
      <c r="Q30" s="14">
        <f t="shared" si="9"/>
        <v>0</v>
      </c>
      <c r="R30" s="10" t="str">
        <f t="shared" si="10"/>
        <v>0 0  |  0 ريال  |  0.0%</v>
      </c>
      <c r="S30" s="9" t="str">
        <f t="shared" si="11"/>
        <v>لم يبدأ</v>
      </c>
      <c r="T30" s="9" t="str">
        <f t="shared" si="12"/>
        <v>بدون تغيير</v>
      </c>
      <c r="U30" s="9">
        <f t="shared" si="13"/>
        <v>0</v>
      </c>
      <c r="V30" s="15">
        <f t="shared" si="14"/>
        <v>3.0000000000000001E-5</v>
      </c>
      <c r="W30" s="15">
        <f t="shared" si="15"/>
        <v>3.0000000000000001E-5</v>
      </c>
      <c r="X30" s="10">
        <f>IFERROR(MATCH(ROW()-4,'Details Data Board'!$A$3:$A$6001,0)+1,"")</f>
        <v>546</v>
      </c>
      <c r="Y30" s="10">
        <f>IF($X30="",0,ROUND(INDEX('Tracker&amp;Invoice'!$G:$G,$X30)-J30,2))</f>
        <v>0</v>
      </c>
    </row>
    <row r="31" spans="1:25">
      <c r="A31" s="9">
        <f t="shared" si="0"/>
        <v>27</v>
      </c>
      <c r="B31" s="9">
        <f>IF($X31="","",INDEX('Tracker&amp;Invoice'!$A:$A,$X31))</f>
        <v>0</v>
      </c>
      <c r="C31" s="10">
        <f>IF($X31="","",INDEX('Tracker&amp;Invoice'!$B:$B,$X31))</f>
        <v>0</v>
      </c>
      <c r="D31" s="9">
        <f>IF($X31="","",INDEX('Tracker&amp;Invoice'!$E:$E,$X31))</f>
        <v>0</v>
      </c>
      <c r="E31" s="11">
        <f>IF($X31="","",INDEX('Tracker&amp;Invoice'!$F:$F,$X31))</f>
        <v>0</v>
      </c>
      <c r="F31" s="12">
        <f>IF($X31="","",INDEX('Tracker&amp;Invoice'!$C:$C,$X31))</f>
        <v>0</v>
      </c>
      <c r="G31" s="12">
        <f>IF($X31="","",INDEX('Tracker&amp;Invoice'!$D:$D,$X31))</f>
        <v>0</v>
      </c>
      <c r="H31" s="10">
        <f t="shared" si="1"/>
        <v>0</v>
      </c>
      <c r="I31" s="13">
        <f t="shared" si="2"/>
        <v>0</v>
      </c>
      <c r="J31" s="13">
        <f t="shared" si="3"/>
        <v>0</v>
      </c>
      <c r="K31" s="13">
        <f t="shared" si="4"/>
        <v>0</v>
      </c>
      <c r="L31" s="13">
        <f>IF($X31="","",SUMIF('Details Data Board'!$C$3:$C$6001,B31,'Details Data Board'!$I$3:$I$6001))</f>
        <v>0</v>
      </c>
      <c r="M31" s="14">
        <f t="shared" si="5"/>
        <v>0</v>
      </c>
      <c r="N31" s="11">
        <f t="shared" si="6"/>
        <v>0</v>
      </c>
      <c r="O31" s="11">
        <f t="shared" si="7"/>
        <v>0</v>
      </c>
      <c r="P31" s="13">
        <f t="shared" si="8"/>
        <v>0</v>
      </c>
      <c r="Q31" s="14">
        <f t="shared" si="9"/>
        <v>0</v>
      </c>
      <c r="R31" s="10" t="str">
        <f t="shared" si="10"/>
        <v>0 0  |  0 ريال  |  0.0%</v>
      </c>
      <c r="S31" s="9" t="str">
        <f t="shared" si="11"/>
        <v>لم يبدأ</v>
      </c>
      <c r="T31" s="9" t="str">
        <f t="shared" si="12"/>
        <v>بدون تغيير</v>
      </c>
      <c r="U31" s="9">
        <f t="shared" si="13"/>
        <v>0</v>
      </c>
      <c r="V31" s="15">
        <f t="shared" si="14"/>
        <v>3.1000000000000001E-5</v>
      </c>
      <c r="W31" s="15">
        <f t="shared" si="15"/>
        <v>3.1000000000000001E-5</v>
      </c>
      <c r="X31" s="10">
        <f>IFERROR(MATCH(ROW()-4,'Details Data Board'!$A$3:$A$6001,0)+1,"")</f>
        <v>562</v>
      </c>
      <c r="Y31" s="10">
        <f>IF($X31="",0,ROUND(INDEX('Tracker&amp;Invoice'!$G:$G,$X31)-J31,2))</f>
        <v>0</v>
      </c>
    </row>
    <row r="32" spans="1:25">
      <c r="A32" s="9">
        <f t="shared" si="0"/>
        <v>28</v>
      </c>
      <c r="B32" s="9">
        <f>IF($X32="","",INDEX('Tracker&amp;Invoice'!$A:$A,$X32))</f>
        <v>0</v>
      </c>
      <c r="C32" s="10" t="str">
        <f>IF($X32="","",INDEX('Tracker&amp;Invoice'!$B:$B,$X32))</f>
        <v>Ceiling</v>
      </c>
      <c r="D32" s="9">
        <f>IF($X32="","",INDEX('Tracker&amp;Invoice'!$E:$E,$X32))</f>
        <v>0.1</v>
      </c>
      <c r="E32" s="11">
        <f>IF($X32="","",INDEX('Tracker&amp;Invoice'!$F:$F,$X32))</f>
        <v>4335</v>
      </c>
      <c r="F32" s="12">
        <f>IF($X32="","",INDEX('Tracker&amp;Invoice'!$C:$C,$X32))</f>
        <v>0</v>
      </c>
      <c r="G32" s="12">
        <f>IF($X32="","",INDEX('Tracker&amp;Invoice'!$D:$D,$X32))</f>
        <v>0</v>
      </c>
      <c r="H32" s="10">
        <f t="shared" si="1"/>
        <v>0</v>
      </c>
      <c r="I32" s="13">
        <f t="shared" si="2"/>
        <v>0</v>
      </c>
      <c r="J32" s="13">
        <f t="shared" si="3"/>
        <v>0</v>
      </c>
      <c r="K32" s="13">
        <f t="shared" si="4"/>
        <v>0</v>
      </c>
      <c r="L32" s="13">
        <f>IF($X32="","",SUMIF('Details Data Board'!$C$3:$C$6001,B32,'Details Data Board'!$I$3:$I$6001))</f>
        <v>0</v>
      </c>
      <c r="M32" s="14">
        <f t="shared" si="5"/>
        <v>0</v>
      </c>
      <c r="N32" s="11">
        <f t="shared" si="6"/>
        <v>0</v>
      </c>
      <c r="O32" s="11">
        <f t="shared" si="7"/>
        <v>0</v>
      </c>
      <c r="P32" s="13">
        <f t="shared" si="8"/>
        <v>0</v>
      </c>
      <c r="Q32" s="14">
        <f t="shared" si="9"/>
        <v>0</v>
      </c>
      <c r="R32" s="10" t="str">
        <f t="shared" si="10"/>
        <v>0 0.1  |  0 ريال  |  0.0%</v>
      </c>
      <c r="S32" s="9" t="str">
        <f t="shared" si="11"/>
        <v>لم يبدأ</v>
      </c>
      <c r="T32" s="9" t="str">
        <f t="shared" si="12"/>
        <v>بدون تغيير</v>
      </c>
      <c r="U32" s="9">
        <f t="shared" si="13"/>
        <v>0</v>
      </c>
      <c r="V32" s="15">
        <f t="shared" si="14"/>
        <v>3.1999999999999999E-5</v>
      </c>
      <c r="W32" s="15">
        <f t="shared" si="15"/>
        <v>3.1999999999999999E-5</v>
      </c>
      <c r="X32" s="10">
        <f>IFERROR(MATCH(ROW()-4,'Details Data Board'!$A$3:$A$6001,0)+1,"")</f>
        <v>638</v>
      </c>
      <c r="Y32" s="10" t="e">
        <f>IF($X32="",0,ROUND(INDEX('Tracker&amp;Invoice'!$G:$G,$X32)-J32,2))</f>
        <v>#VALUE!</v>
      </c>
    </row>
    <row r="33" spans="1:25">
      <c r="A33" s="9">
        <f t="shared" si="0"/>
        <v>29</v>
      </c>
      <c r="B33" s="9">
        <f>IF($X33="","",INDEX('Tracker&amp;Invoice'!$A:$A,$X33))</f>
        <v>0</v>
      </c>
      <c r="C33" s="10" t="str">
        <f>IF($X33="","",INDEX('Tracker&amp;Invoice'!$B:$B,$X33))</f>
        <v>INVOICE #25</v>
      </c>
      <c r="D33" s="9">
        <f>IF($X33="","",INDEX('Tracker&amp;Invoice'!$E:$E,$X33))</f>
        <v>0</v>
      </c>
      <c r="E33" s="11">
        <f>IF($X33="","",INDEX('Tracker&amp;Invoice'!$F:$F,$X33))</f>
        <v>0</v>
      </c>
      <c r="F33" s="12">
        <f>IF($X33="","",INDEX('Tracker&amp;Invoice'!$C:$C,$X33))</f>
        <v>0</v>
      </c>
      <c r="G33" s="12">
        <f>IF($X33="","",INDEX('Tracker&amp;Invoice'!$D:$D,$X33))</f>
        <v>0</v>
      </c>
      <c r="H33" s="10">
        <f t="shared" si="1"/>
        <v>0</v>
      </c>
      <c r="I33" s="13">
        <f t="shared" si="2"/>
        <v>0</v>
      </c>
      <c r="J33" s="13">
        <f t="shared" si="3"/>
        <v>0</v>
      </c>
      <c r="K33" s="13">
        <f t="shared" si="4"/>
        <v>0</v>
      </c>
      <c r="L33" s="13">
        <f>IF($X33="","",SUMIF('Details Data Board'!$C$3:$C$6001,B33,'Details Data Board'!$I$3:$I$6001))</f>
        <v>0</v>
      </c>
      <c r="M33" s="14">
        <f t="shared" si="5"/>
        <v>0</v>
      </c>
      <c r="N33" s="11">
        <f t="shared" si="6"/>
        <v>0</v>
      </c>
      <c r="O33" s="11">
        <f t="shared" si="7"/>
        <v>0</v>
      </c>
      <c r="P33" s="13">
        <f t="shared" si="8"/>
        <v>0</v>
      </c>
      <c r="Q33" s="14">
        <f t="shared" si="9"/>
        <v>0</v>
      </c>
      <c r="R33" s="10" t="str">
        <f t="shared" si="10"/>
        <v>0 0  |  0 ريال  |  0.0%</v>
      </c>
      <c r="S33" s="9" t="str">
        <f t="shared" si="11"/>
        <v>لم يبدأ</v>
      </c>
      <c r="T33" s="9" t="str">
        <f t="shared" si="12"/>
        <v>بدون تغيير</v>
      </c>
      <c r="U33" s="9">
        <f t="shared" si="13"/>
        <v>0</v>
      </c>
      <c r="V33" s="15">
        <f t="shared" si="14"/>
        <v>3.3000000000000003E-5</v>
      </c>
      <c r="W33" s="15">
        <f t="shared" si="15"/>
        <v>3.3000000000000003E-5</v>
      </c>
      <c r="X33" s="10">
        <f>IFERROR(MATCH(ROW()-4,'Details Data Board'!$A$3:$A$6001,0)+1,"")</f>
        <v>660</v>
      </c>
      <c r="Y33" s="10">
        <f>IF($X33="",0,ROUND(INDEX('Tracker&amp;Invoice'!$G:$G,$X33)-J33,2))</f>
        <v>0</v>
      </c>
    </row>
    <row r="34" spans="1:25">
      <c r="A34" s="9" t="str">
        <f t="shared" si="0"/>
        <v/>
      </c>
      <c r="B34" s="9" t="str">
        <f>IF($X34="","",INDEX('Tracker&amp;Invoice'!$A:$A,$X34))</f>
        <v/>
      </c>
      <c r="C34" s="10" t="str">
        <f>IF($X34="","",INDEX('Tracker&amp;Invoice'!$B:$B,$X34))</f>
        <v/>
      </c>
      <c r="D34" s="9" t="str">
        <f>IF($X34="","",INDEX('Tracker&amp;Invoice'!$E:$E,$X34))</f>
        <v/>
      </c>
      <c r="E34" s="11" t="str">
        <f>IF($X34="","",INDEX('Tracker&amp;Invoice'!$F:$F,$X34))</f>
        <v/>
      </c>
      <c r="F34" s="12" t="str">
        <f>IF($X34="","",INDEX('Tracker&amp;Invoice'!$C:$C,$X34))</f>
        <v/>
      </c>
      <c r="G34" s="12" t="str">
        <f>IF($X34="","",INDEX('Tracker&amp;Invoice'!$D:$D,$X34))</f>
        <v/>
      </c>
      <c r="H34" s="10" t="str">
        <f t="shared" si="1"/>
        <v/>
      </c>
      <c r="I34" s="13" t="str">
        <f t="shared" si="2"/>
        <v/>
      </c>
      <c r="J34" s="13" t="str">
        <f t="shared" si="3"/>
        <v/>
      </c>
      <c r="K34" s="13" t="str">
        <f t="shared" si="4"/>
        <v/>
      </c>
      <c r="L34" s="13" t="str">
        <f>IF($X34="","",SUMIF('Details Data Board'!$C$3:$C$6001,B34,'Details Data Board'!$I$3:$I$6001))</f>
        <v/>
      </c>
      <c r="M34" s="14" t="str">
        <f t="shared" si="5"/>
        <v/>
      </c>
      <c r="N34" s="11" t="str">
        <f t="shared" si="6"/>
        <v/>
      </c>
      <c r="O34" s="11" t="str">
        <f t="shared" si="7"/>
        <v/>
      </c>
      <c r="P34" s="13" t="str">
        <f t="shared" si="8"/>
        <v/>
      </c>
      <c r="Q34" s="14" t="str">
        <f t="shared" si="9"/>
        <v/>
      </c>
      <c r="R34" s="10" t="str">
        <f t="shared" si="10"/>
        <v/>
      </c>
      <c r="S34" s="9" t="str">
        <f t="shared" si="11"/>
        <v/>
      </c>
      <c r="T34" s="9" t="str">
        <f t="shared" si="12"/>
        <v/>
      </c>
      <c r="U34" s="9" t="str">
        <f t="shared" si="13"/>
        <v/>
      </c>
      <c r="V34" s="15" t="str">
        <f t="shared" si="14"/>
        <v/>
      </c>
      <c r="W34" s="15" t="str">
        <f t="shared" si="15"/>
        <v/>
      </c>
      <c r="X34" s="10" t="str">
        <f>IFERROR(MATCH(ROW()-4,'Details Data Board'!$A$3:$A$6001,0)+1,"")</f>
        <v/>
      </c>
      <c r="Y34" s="10">
        <f>IF($X34="",0,ROUND(INDEX('Tracker&amp;Invoice'!$G:$G,$X34)-J34,2))</f>
        <v>0</v>
      </c>
    </row>
    <row r="35" spans="1:25">
      <c r="A35" s="9" t="str">
        <f t="shared" si="0"/>
        <v/>
      </c>
      <c r="B35" s="9" t="str">
        <f>IF($X35="","",INDEX('Tracker&amp;Invoice'!$A:$A,$X35))</f>
        <v/>
      </c>
      <c r="C35" s="10" t="str">
        <f>IF($X35="","",INDEX('Tracker&amp;Invoice'!$B:$B,$X35))</f>
        <v/>
      </c>
      <c r="D35" s="9" t="str">
        <f>IF($X35="","",INDEX('Tracker&amp;Invoice'!$E:$E,$X35))</f>
        <v/>
      </c>
      <c r="E35" s="11" t="str">
        <f>IF($X35="","",INDEX('Tracker&amp;Invoice'!$F:$F,$X35))</f>
        <v/>
      </c>
      <c r="F35" s="12" t="str">
        <f>IF($X35="","",INDEX('Tracker&amp;Invoice'!$C:$C,$X35))</f>
        <v/>
      </c>
      <c r="G35" s="12" t="str">
        <f>IF($X35="","",INDEX('Tracker&amp;Invoice'!$D:$D,$X35))</f>
        <v/>
      </c>
      <c r="H35" s="10" t="str">
        <f t="shared" si="1"/>
        <v/>
      </c>
      <c r="I35" s="13" t="str">
        <f t="shared" si="2"/>
        <v/>
      </c>
      <c r="J35" s="13" t="str">
        <f t="shared" si="3"/>
        <v/>
      </c>
      <c r="K35" s="13" t="str">
        <f t="shared" si="4"/>
        <v/>
      </c>
      <c r="L35" s="13" t="str">
        <f>IF($X35="","",SUMIF('Details Data Board'!$C$3:$C$6001,B35,'Details Data Board'!$I$3:$I$6001))</f>
        <v/>
      </c>
      <c r="M35" s="14" t="str">
        <f t="shared" si="5"/>
        <v/>
      </c>
      <c r="N35" s="11" t="str">
        <f t="shared" si="6"/>
        <v/>
      </c>
      <c r="O35" s="11" t="str">
        <f t="shared" si="7"/>
        <v/>
      </c>
      <c r="P35" s="13" t="str">
        <f t="shared" si="8"/>
        <v/>
      </c>
      <c r="Q35" s="14" t="str">
        <f t="shared" si="9"/>
        <v/>
      </c>
      <c r="R35" s="10" t="str">
        <f t="shared" si="10"/>
        <v/>
      </c>
      <c r="S35" s="9" t="str">
        <f t="shared" si="11"/>
        <v/>
      </c>
      <c r="T35" s="9" t="str">
        <f t="shared" si="12"/>
        <v/>
      </c>
      <c r="U35" s="9" t="str">
        <f t="shared" si="13"/>
        <v/>
      </c>
      <c r="V35" s="15" t="str">
        <f t="shared" si="14"/>
        <v/>
      </c>
      <c r="W35" s="15" t="str">
        <f t="shared" si="15"/>
        <v/>
      </c>
      <c r="X35" s="10" t="str">
        <f>IFERROR(MATCH(ROW()-4,'Details Data Board'!$A$3:$A$6001,0)+1,"")</f>
        <v/>
      </c>
      <c r="Y35" s="10">
        <f>IF($X35="",0,ROUND(INDEX('Tracker&amp;Invoice'!$G:$G,$X35)-J35,2))</f>
        <v>0</v>
      </c>
    </row>
    <row r="36" spans="1:25">
      <c r="A36" s="9" t="str">
        <f t="shared" si="0"/>
        <v/>
      </c>
      <c r="B36" s="9" t="str">
        <f>IF($X36="","",INDEX('Tracker&amp;Invoice'!$A:$A,$X36))</f>
        <v/>
      </c>
      <c r="C36" s="10" t="str">
        <f>IF($X36="","",INDEX('Tracker&amp;Invoice'!$B:$B,$X36))</f>
        <v/>
      </c>
      <c r="D36" s="9" t="str">
        <f>IF($X36="","",INDEX('Tracker&amp;Invoice'!$E:$E,$X36))</f>
        <v/>
      </c>
      <c r="E36" s="11" t="str">
        <f>IF($X36="","",INDEX('Tracker&amp;Invoice'!$F:$F,$X36))</f>
        <v/>
      </c>
      <c r="F36" s="12" t="str">
        <f>IF($X36="","",INDEX('Tracker&amp;Invoice'!$C:$C,$X36))</f>
        <v/>
      </c>
      <c r="G36" s="12" t="str">
        <f>IF($X36="","",INDEX('Tracker&amp;Invoice'!$D:$D,$X36))</f>
        <v/>
      </c>
      <c r="H36" s="10" t="str">
        <f t="shared" si="1"/>
        <v/>
      </c>
      <c r="I36" s="13" t="str">
        <f t="shared" si="2"/>
        <v/>
      </c>
      <c r="J36" s="13" t="str">
        <f t="shared" si="3"/>
        <v/>
      </c>
      <c r="K36" s="13" t="str">
        <f t="shared" si="4"/>
        <v/>
      </c>
      <c r="L36" s="13" t="str">
        <f>IF($X36="","",SUMIF('Details Data Board'!$C$3:$C$6001,B36,'Details Data Board'!$I$3:$I$6001))</f>
        <v/>
      </c>
      <c r="M36" s="14" t="str">
        <f t="shared" si="5"/>
        <v/>
      </c>
      <c r="N36" s="11" t="str">
        <f t="shared" si="6"/>
        <v/>
      </c>
      <c r="O36" s="11" t="str">
        <f t="shared" si="7"/>
        <v/>
      </c>
      <c r="P36" s="13" t="str">
        <f t="shared" si="8"/>
        <v/>
      </c>
      <c r="Q36" s="14" t="str">
        <f t="shared" si="9"/>
        <v/>
      </c>
      <c r="R36" s="10" t="str">
        <f t="shared" si="10"/>
        <v/>
      </c>
      <c r="S36" s="9" t="str">
        <f t="shared" si="11"/>
        <v/>
      </c>
      <c r="T36" s="9" t="str">
        <f t="shared" si="12"/>
        <v/>
      </c>
      <c r="U36" s="9" t="str">
        <f t="shared" si="13"/>
        <v/>
      </c>
      <c r="V36" s="15" t="str">
        <f t="shared" si="14"/>
        <v/>
      </c>
      <c r="W36" s="15" t="str">
        <f t="shared" si="15"/>
        <v/>
      </c>
      <c r="X36" s="10" t="str">
        <f>IFERROR(MATCH(ROW()-4,'Details Data Board'!$A$3:$A$6001,0)+1,"")</f>
        <v/>
      </c>
      <c r="Y36" s="10">
        <f>IF($X36="",0,ROUND(INDEX('Tracker&amp;Invoice'!$G:$G,$X36)-J36,2))</f>
        <v>0</v>
      </c>
    </row>
    <row r="37" spans="1:25">
      <c r="A37" s="9" t="str">
        <f t="shared" si="0"/>
        <v/>
      </c>
      <c r="B37" s="9" t="str">
        <f>IF($X37="","",INDEX('Tracker&amp;Invoice'!$A:$A,$X37))</f>
        <v/>
      </c>
      <c r="C37" s="10" t="str">
        <f>IF($X37="","",INDEX('Tracker&amp;Invoice'!$B:$B,$X37))</f>
        <v/>
      </c>
      <c r="D37" s="9" t="str">
        <f>IF($X37="","",INDEX('Tracker&amp;Invoice'!$E:$E,$X37))</f>
        <v/>
      </c>
      <c r="E37" s="11" t="str">
        <f>IF($X37="","",INDEX('Tracker&amp;Invoice'!$F:$F,$X37))</f>
        <v/>
      </c>
      <c r="F37" s="12" t="str">
        <f>IF($X37="","",INDEX('Tracker&amp;Invoice'!$C:$C,$X37))</f>
        <v/>
      </c>
      <c r="G37" s="12" t="str">
        <f>IF($X37="","",INDEX('Tracker&amp;Invoice'!$D:$D,$X37))</f>
        <v/>
      </c>
      <c r="H37" s="10" t="str">
        <f t="shared" si="1"/>
        <v/>
      </c>
      <c r="I37" s="13" t="str">
        <f t="shared" si="2"/>
        <v/>
      </c>
      <c r="J37" s="13" t="str">
        <f t="shared" si="3"/>
        <v/>
      </c>
      <c r="K37" s="13" t="str">
        <f t="shared" si="4"/>
        <v/>
      </c>
      <c r="L37" s="13" t="str">
        <f>IF($X37="","",SUMIF('Details Data Board'!$C$3:$C$6001,B37,'Details Data Board'!$I$3:$I$6001))</f>
        <v/>
      </c>
      <c r="M37" s="14" t="str">
        <f t="shared" si="5"/>
        <v/>
      </c>
      <c r="N37" s="11" t="str">
        <f t="shared" si="6"/>
        <v/>
      </c>
      <c r="O37" s="11" t="str">
        <f t="shared" si="7"/>
        <v/>
      </c>
      <c r="P37" s="13" t="str">
        <f t="shared" si="8"/>
        <v/>
      </c>
      <c r="Q37" s="14" t="str">
        <f t="shared" si="9"/>
        <v/>
      </c>
      <c r="R37" s="10" t="str">
        <f t="shared" si="10"/>
        <v/>
      </c>
      <c r="S37" s="9" t="str">
        <f t="shared" si="11"/>
        <v/>
      </c>
      <c r="T37" s="9" t="str">
        <f t="shared" si="12"/>
        <v/>
      </c>
      <c r="U37" s="9" t="str">
        <f t="shared" si="13"/>
        <v/>
      </c>
      <c r="V37" s="15" t="str">
        <f t="shared" si="14"/>
        <v/>
      </c>
      <c r="W37" s="15" t="str">
        <f t="shared" si="15"/>
        <v/>
      </c>
      <c r="X37" s="10" t="str">
        <f>IFERROR(MATCH(ROW()-4,'Details Data Board'!$A$3:$A$6001,0)+1,"")</f>
        <v/>
      </c>
      <c r="Y37" s="10">
        <f>IF($X37="",0,ROUND(INDEX('Tracker&amp;Invoice'!$G:$G,$X37)-J37,2))</f>
        <v>0</v>
      </c>
    </row>
    <row r="38" spans="1:25">
      <c r="A38" s="9" t="str">
        <f t="shared" si="0"/>
        <v/>
      </c>
      <c r="B38" s="9" t="str">
        <f>IF($X38="","",INDEX('Tracker&amp;Invoice'!$A:$A,$X38))</f>
        <v/>
      </c>
      <c r="C38" s="10" t="str">
        <f>IF($X38="","",INDEX('Tracker&amp;Invoice'!$B:$B,$X38))</f>
        <v/>
      </c>
      <c r="D38" s="9" t="str">
        <f>IF($X38="","",INDEX('Tracker&amp;Invoice'!$E:$E,$X38))</f>
        <v/>
      </c>
      <c r="E38" s="11" t="str">
        <f>IF($X38="","",INDEX('Tracker&amp;Invoice'!$F:$F,$X38))</f>
        <v/>
      </c>
      <c r="F38" s="12" t="str">
        <f>IF($X38="","",INDEX('Tracker&amp;Invoice'!$C:$C,$X38))</f>
        <v/>
      </c>
      <c r="G38" s="12" t="str">
        <f>IF($X38="","",INDEX('Tracker&amp;Invoice'!$D:$D,$X38))</f>
        <v/>
      </c>
      <c r="H38" s="10" t="str">
        <f t="shared" si="1"/>
        <v/>
      </c>
      <c r="I38" s="13" t="str">
        <f t="shared" si="2"/>
        <v/>
      </c>
      <c r="J38" s="13" t="str">
        <f t="shared" si="3"/>
        <v/>
      </c>
      <c r="K38" s="13" t="str">
        <f t="shared" si="4"/>
        <v/>
      </c>
      <c r="L38" s="13" t="str">
        <f>IF($X38="","",SUMIF('Details Data Board'!$C$3:$C$6001,B38,'Details Data Board'!$I$3:$I$6001))</f>
        <v/>
      </c>
      <c r="M38" s="14" t="str">
        <f t="shared" si="5"/>
        <v/>
      </c>
      <c r="N38" s="11" t="str">
        <f t="shared" si="6"/>
        <v/>
      </c>
      <c r="O38" s="11" t="str">
        <f t="shared" si="7"/>
        <v/>
      </c>
      <c r="P38" s="13" t="str">
        <f t="shared" si="8"/>
        <v/>
      </c>
      <c r="Q38" s="14" t="str">
        <f t="shared" si="9"/>
        <v/>
      </c>
      <c r="R38" s="10" t="str">
        <f t="shared" si="10"/>
        <v/>
      </c>
      <c r="S38" s="9" t="str">
        <f t="shared" si="11"/>
        <v/>
      </c>
      <c r="T38" s="9" t="str">
        <f t="shared" si="12"/>
        <v/>
      </c>
      <c r="U38" s="9" t="str">
        <f t="shared" si="13"/>
        <v/>
      </c>
      <c r="V38" s="15" t="str">
        <f t="shared" si="14"/>
        <v/>
      </c>
      <c r="W38" s="15" t="str">
        <f t="shared" si="15"/>
        <v/>
      </c>
      <c r="X38" s="10" t="str">
        <f>IFERROR(MATCH(ROW()-4,'Details Data Board'!$A$3:$A$6001,0)+1,"")</f>
        <v/>
      </c>
      <c r="Y38" s="10">
        <f>IF($X38="",0,ROUND(INDEX('Tracker&amp;Invoice'!$G:$G,$X38)-J38,2))</f>
        <v>0</v>
      </c>
    </row>
    <row r="39" spans="1:25">
      <c r="A39" s="9" t="str">
        <f t="shared" si="0"/>
        <v/>
      </c>
      <c r="B39" s="9" t="str">
        <f>IF($X39="","",INDEX('Tracker&amp;Invoice'!$A:$A,$X39))</f>
        <v/>
      </c>
      <c r="C39" s="10" t="str">
        <f>IF($X39="","",INDEX('Tracker&amp;Invoice'!$B:$B,$X39))</f>
        <v/>
      </c>
      <c r="D39" s="9" t="str">
        <f>IF($X39="","",INDEX('Tracker&amp;Invoice'!$E:$E,$X39))</f>
        <v/>
      </c>
      <c r="E39" s="11" t="str">
        <f>IF($X39="","",INDEX('Tracker&amp;Invoice'!$F:$F,$X39))</f>
        <v/>
      </c>
      <c r="F39" s="12" t="str">
        <f>IF($X39="","",INDEX('Tracker&amp;Invoice'!$C:$C,$X39))</f>
        <v/>
      </c>
      <c r="G39" s="12" t="str">
        <f>IF($X39="","",INDEX('Tracker&amp;Invoice'!$D:$D,$X39))</f>
        <v/>
      </c>
      <c r="H39" s="10" t="str">
        <f t="shared" si="1"/>
        <v/>
      </c>
      <c r="I39" s="13" t="str">
        <f t="shared" si="2"/>
        <v/>
      </c>
      <c r="J39" s="13" t="str">
        <f t="shared" si="3"/>
        <v/>
      </c>
      <c r="K39" s="13" t="str">
        <f t="shared" si="4"/>
        <v/>
      </c>
      <c r="L39" s="13" t="str">
        <f>IF($X39="","",SUMIF('Details Data Board'!$C$3:$C$6001,B39,'Details Data Board'!$I$3:$I$6001))</f>
        <v/>
      </c>
      <c r="M39" s="14" t="str">
        <f t="shared" si="5"/>
        <v/>
      </c>
      <c r="N39" s="11" t="str">
        <f t="shared" si="6"/>
        <v/>
      </c>
      <c r="O39" s="11" t="str">
        <f t="shared" si="7"/>
        <v/>
      </c>
      <c r="P39" s="13" t="str">
        <f t="shared" si="8"/>
        <v/>
      </c>
      <c r="Q39" s="14" t="str">
        <f t="shared" si="9"/>
        <v/>
      </c>
      <c r="R39" s="10" t="str">
        <f t="shared" si="10"/>
        <v/>
      </c>
      <c r="S39" s="9" t="str">
        <f t="shared" si="11"/>
        <v/>
      </c>
      <c r="T39" s="9" t="str">
        <f t="shared" si="12"/>
        <v/>
      </c>
      <c r="U39" s="9" t="str">
        <f t="shared" si="13"/>
        <v/>
      </c>
      <c r="V39" s="15" t="str">
        <f t="shared" si="14"/>
        <v/>
      </c>
      <c r="W39" s="15" t="str">
        <f t="shared" si="15"/>
        <v/>
      </c>
      <c r="X39" s="10" t="str">
        <f>IFERROR(MATCH(ROW()-4,'Details Data Board'!$A$3:$A$6001,0)+1,"")</f>
        <v/>
      </c>
      <c r="Y39" s="10">
        <f>IF($X39="",0,ROUND(INDEX('Tracker&amp;Invoice'!$G:$G,$X39)-J39,2))</f>
        <v>0</v>
      </c>
    </row>
    <row r="40" spans="1:25">
      <c r="A40" s="9" t="str">
        <f t="shared" si="0"/>
        <v/>
      </c>
      <c r="B40" s="9" t="str">
        <f>IF($X40="","",INDEX('Tracker&amp;Invoice'!$A:$A,$X40))</f>
        <v/>
      </c>
      <c r="C40" s="10" t="str">
        <f>IF($X40="","",INDEX('Tracker&amp;Invoice'!$B:$B,$X40))</f>
        <v/>
      </c>
      <c r="D40" s="9" t="str">
        <f>IF($X40="","",INDEX('Tracker&amp;Invoice'!$E:$E,$X40))</f>
        <v/>
      </c>
      <c r="E40" s="11" t="str">
        <f>IF($X40="","",INDEX('Tracker&amp;Invoice'!$F:$F,$X40))</f>
        <v/>
      </c>
      <c r="F40" s="12" t="str">
        <f>IF($X40="","",INDEX('Tracker&amp;Invoice'!$C:$C,$X40))</f>
        <v/>
      </c>
      <c r="G40" s="12" t="str">
        <f>IF($X40="","",INDEX('Tracker&amp;Invoice'!$D:$D,$X40))</f>
        <v/>
      </c>
      <c r="H40" s="10" t="str">
        <f t="shared" si="1"/>
        <v/>
      </c>
      <c r="I40" s="13" t="str">
        <f t="shared" si="2"/>
        <v/>
      </c>
      <c r="J40" s="13" t="str">
        <f t="shared" si="3"/>
        <v/>
      </c>
      <c r="K40" s="13" t="str">
        <f t="shared" si="4"/>
        <v/>
      </c>
      <c r="L40" s="13" t="str">
        <f>IF($X40="","",SUMIF('Details Data Board'!$C$3:$C$6001,B40,'Details Data Board'!$I$3:$I$6001))</f>
        <v/>
      </c>
      <c r="M40" s="14" t="str">
        <f t="shared" si="5"/>
        <v/>
      </c>
      <c r="N40" s="11" t="str">
        <f t="shared" si="6"/>
        <v/>
      </c>
      <c r="O40" s="11" t="str">
        <f t="shared" si="7"/>
        <v/>
      </c>
      <c r="P40" s="13" t="str">
        <f t="shared" si="8"/>
        <v/>
      </c>
      <c r="Q40" s="14" t="str">
        <f t="shared" si="9"/>
        <v/>
      </c>
      <c r="R40" s="10" t="str">
        <f t="shared" si="10"/>
        <v/>
      </c>
      <c r="S40" s="9" t="str">
        <f t="shared" si="11"/>
        <v/>
      </c>
      <c r="T40" s="9" t="str">
        <f t="shared" si="12"/>
        <v/>
      </c>
      <c r="U40" s="9" t="str">
        <f t="shared" si="13"/>
        <v/>
      </c>
      <c r="V40" s="15" t="str">
        <f t="shared" si="14"/>
        <v/>
      </c>
      <c r="W40" s="15" t="str">
        <f t="shared" si="15"/>
        <v/>
      </c>
      <c r="X40" s="10" t="str">
        <f>IFERROR(MATCH(ROW()-4,'Details Data Board'!$A$3:$A$6001,0)+1,"")</f>
        <v/>
      </c>
      <c r="Y40" s="10">
        <f>IF($X40="",0,ROUND(INDEX('Tracker&amp;Invoice'!$G:$G,$X40)-J40,2))</f>
        <v>0</v>
      </c>
    </row>
    <row r="41" spans="1:25">
      <c r="A41" s="9" t="str">
        <f t="shared" si="0"/>
        <v/>
      </c>
      <c r="B41" s="9" t="str">
        <f>IF($X41="","",INDEX('Tracker&amp;Invoice'!$A:$A,$X41))</f>
        <v/>
      </c>
      <c r="C41" s="10" t="str">
        <f>IF($X41="","",INDEX('Tracker&amp;Invoice'!$B:$B,$X41))</f>
        <v/>
      </c>
      <c r="D41" s="9" t="str">
        <f>IF($X41="","",INDEX('Tracker&amp;Invoice'!$E:$E,$X41))</f>
        <v/>
      </c>
      <c r="E41" s="11" t="str">
        <f>IF($X41="","",INDEX('Tracker&amp;Invoice'!$F:$F,$X41))</f>
        <v/>
      </c>
      <c r="F41" s="12" t="str">
        <f>IF($X41="","",INDEX('Tracker&amp;Invoice'!$C:$C,$X41))</f>
        <v/>
      </c>
      <c r="G41" s="12" t="str">
        <f>IF($X41="","",INDEX('Tracker&amp;Invoice'!$D:$D,$X41))</f>
        <v/>
      </c>
      <c r="H41" s="10" t="str">
        <f t="shared" si="1"/>
        <v/>
      </c>
      <c r="I41" s="13" t="str">
        <f t="shared" si="2"/>
        <v/>
      </c>
      <c r="J41" s="13" t="str">
        <f t="shared" si="3"/>
        <v/>
      </c>
      <c r="K41" s="13" t="str">
        <f t="shared" si="4"/>
        <v/>
      </c>
      <c r="L41" s="13" t="str">
        <f>IF($X41="","",SUMIF('Details Data Board'!$C$3:$C$6001,B41,'Details Data Board'!$I$3:$I$6001))</f>
        <v/>
      </c>
      <c r="M41" s="14" t="str">
        <f t="shared" si="5"/>
        <v/>
      </c>
      <c r="N41" s="11" t="str">
        <f t="shared" si="6"/>
        <v/>
      </c>
      <c r="O41" s="11" t="str">
        <f t="shared" si="7"/>
        <v/>
      </c>
      <c r="P41" s="13" t="str">
        <f t="shared" si="8"/>
        <v/>
      </c>
      <c r="Q41" s="14" t="str">
        <f t="shared" si="9"/>
        <v/>
      </c>
      <c r="R41" s="10" t="str">
        <f t="shared" si="10"/>
        <v/>
      </c>
      <c r="S41" s="9" t="str">
        <f t="shared" si="11"/>
        <v/>
      </c>
      <c r="T41" s="9" t="str">
        <f t="shared" si="12"/>
        <v/>
      </c>
      <c r="U41" s="9" t="str">
        <f t="shared" si="13"/>
        <v/>
      </c>
      <c r="V41" s="15" t="str">
        <f t="shared" si="14"/>
        <v/>
      </c>
      <c r="W41" s="15" t="str">
        <f t="shared" si="15"/>
        <v/>
      </c>
      <c r="X41" s="10" t="str">
        <f>IFERROR(MATCH(ROW()-4,'Details Data Board'!$A$3:$A$6001,0)+1,"")</f>
        <v/>
      </c>
      <c r="Y41" s="10">
        <f>IF($X41="",0,ROUND(INDEX('Tracker&amp;Invoice'!$G:$G,$X41)-J41,2))</f>
        <v>0</v>
      </c>
    </row>
    <row r="42" spans="1:25">
      <c r="A42" s="9" t="str">
        <f t="shared" si="0"/>
        <v/>
      </c>
      <c r="B42" s="9" t="str">
        <f>IF($X42="","",INDEX('Tracker&amp;Invoice'!$A:$A,$X42))</f>
        <v/>
      </c>
      <c r="C42" s="10" t="str">
        <f>IF($X42="","",INDEX('Tracker&amp;Invoice'!$B:$B,$X42))</f>
        <v/>
      </c>
      <c r="D42" s="9" t="str">
        <f>IF($X42="","",INDEX('Tracker&amp;Invoice'!$E:$E,$X42))</f>
        <v/>
      </c>
      <c r="E42" s="11" t="str">
        <f>IF($X42="","",INDEX('Tracker&amp;Invoice'!$F:$F,$X42))</f>
        <v/>
      </c>
      <c r="F42" s="12" t="str">
        <f>IF($X42="","",INDEX('Tracker&amp;Invoice'!$C:$C,$X42))</f>
        <v/>
      </c>
      <c r="G42" s="12" t="str">
        <f>IF($X42="","",INDEX('Tracker&amp;Invoice'!$D:$D,$X42))</f>
        <v/>
      </c>
      <c r="H42" s="10" t="str">
        <f t="shared" si="1"/>
        <v/>
      </c>
      <c r="I42" s="13" t="str">
        <f t="shared" si="2"/>
        <v/>
      </c>
      <c r="J42" s="13" t="str">
        <f t="shared" si="3"/>
        <v/>
      </c>
      <c r="K42" s="13" t="str">
        <f t="shared" si="4"/>
        <v/>
      </c>
      <c r="L42" s="13" t="str">
        <f>IF($X42="","",SUMIF('Details Data Board'!$C$3:$C$6001,B42,'Details Data Board'!$I$3:$I$6001))</f>
        <v/>
      </c>
      <c r="M42" s="14" t="str">
        <f t="shared" si="5"/>
        <v/>
      </c>
      <c r="N42" s="11" t="str">
        <f t="shared" si="6"/>
        <v/>
      </c>
      <c r="O42" s="11" t="str">
        <f t="shared" si="7"/>
        <v/>
      </c>
      <c r="P42" s="13" t="str">
        <f t="shared" si="8"/>
        <v/>
      </c>
      <c r="Q42" s="14" t="str">
        <f t="shared" si="9"/>
        <v/>
      </c>
      <c r="R42" s="10" t="str">
        <f t="shared" si="10"/>
        <v/>
      </c>
      <c r="S42" s="9" t="str">
        <f t="shared" si="11"/>
        <v/>
      </c>
      <c r="T42" s="9" t="str">
        <f t="shared" si="12"/>
        <v/>
      </c>
      <c r="U42" s="9" t="str">
        <f t="shared" si="13"/>
        <v/>
      </c>
      <c r="V42" s="15" t="str">
        <f t="shared" si="14"/>
        <v/>
      </c>
      <c r="W42" s="15" t="str">
        <f t="shared" si="15"/>
        <v/>
      </c>
      <c r="X42" s="10" t="str">
        <f>IFERROR(MATCH(ROW()-4,'Details Data Board'!$A$3:$A$6001,0)+1,"")</f>
        <v/>
      </c>
      <c r="Y42" s="10">
        <f>IF($X42="",0,ROUND(INDEX('Tracker&amp;Invoice'!$G:$G,$X42)-J42,2))</f>
        <v>0</v>
      </c>
    </row>
    <row r="43" spans="1:25">
      <c r="A43" s="9" t="str">
        <f t="shared" si="0"/>
        <v/>
      </c>
      <c r="B43" s="9" t="str">
        <f>IF($X43="","",INDEX('Tracker&amp;Invoice'!$A:$A,$X43))</f>
        <v/>
      </c>
      <c r="C43" s="10" t="str">
        <f>IF($X43="","",INDEX('Tracker&amp;Invoice'!$B:$B,$X43))</f>
        <v/>
      </c>
      <c r="D43" s="9" t="str">
        <f>IF($X43="","",INDEX('Tracker&amp;Invoice'!$E:$E,$X43))</f>
        <v/>
      </c>
      <c r="E43" s="11" t="str">
        <f>IF($X43="","",INDEX('Tracker&amp;Invoice'!$F:$F,$X43))</f>
        <v/>
      </c>
      <c r="F43" s="12" t="str">
        <f>IF($X43="","",INDEX('Tracker&amp;Invoice'!$C:$C,$X43))</f>
        <v/>
      </c>
      <c r="G43" s="12" t="str">
        <f>IF($X43="","",INDEX('Tracker&amp;Invoice'!$D:$D,$X43))</f>
        <v/>
      </c>
      <c r="H43" s="10" t="str">
        <f t="shared" si="1"/>
        <v/>
      </c>
      <c r="I43" s="13" t="str">
        <f t="shared" si="2"/>
        <v/>
      </c>
      <c r="J43" s="13" t="str">
        <f t="shared" si="3"/>
        <v/>
      </c>
      <c r="K43" s="13" t="str">
        <f t="shared" si="4"/>
        <v/>
      </c>
      <c r="L43" s="13" t="str">
        <f>IF($X43="","",SUMIF('Details Data Board'!$C$3:$C$6001,B43,'Details Data Board'!$I$3:$I$6001))</f>
        <v/>
      </c>
      <c r="M43" s="14" t="str">
        <f t="shared" si="5"/>
        <v/>
      </c>
      <c r="N43" s="11" t="str">
        <f t="shared" si="6"/>
        <v/>
      </c>
      <c r="O43" s="11" t="str">
        <f t="shared" si="7"/>
        <v/>
      </c>
      <c r="P43" s="13" t="str">
        <f t="shared" si="8"/>
        <v/>
      </c>
      <c r="Q43" s="14" t="str">
        <f t="shared" si="9"/>
        <v/>
      </c>
      <c r="R43" s="10" t="str">
        <f t="shared" si="10"/>
        <v/>
      </c>
      <c r="S43" s="9" t="str">
        <f t="shared" si="11"/>
        <v/>
      </c>
      <c r="T43" s="9" t="str">
        <f t="shared" si="12"/>
        <v/>
      </c>
      <c r="U43" s="9" t="str">
        <f t="shared" si="13"/>
        <v/>
      </c>
      <c r="V43" s="15" t="str">
        <f t="shared" si="14"/>
        <v/>
      </c>
      <c r="W43" s="15" t="str">
        <f t="shared" si="15"/>
        <v/>
      </c>
      <c r="X43" s="10" t="str">
        <f>IFERROR(MATCH(ROW()-4,'Details Data Board'!$A$3:$A$6001,0)+1,"")</f>
        <v/>
      </c>
      <c r="Y43" s="10">
        <f>IF($X43="",0,ROUND(INDEX('Tracker&amp;Invoice'!$G:$G,$X43)-J43,2))</f>
        <v>0</v>
      </c>
    </row>
    <row r="44" spans="1:25">
      <c r="A44" s="9" t="str">
        <f t="shared" si="0"/>
        <v/>
      </c>
      <c r="B44" s="9" t="str">
        <f>IF($X44="","",INDEX('Tracker&amp;Invoice'!$A:$A,$X44))</f>
        <v/>
      </c>
      <c r="C44" s="10" t="str">
        <f>IF($X44="","",INDEX('Tracker&amp;Invoice'!$B:$B,$X44))</f>
        <v/>
      </c>
      <c r="D44" s="9" t="str">
        <f>IF($X44="","",INDEX('Tracker&amp;Invoice'!$E:$E,$X44))</f>
        <v/>
      </c>
      <c r="E44" s="11" t="str">
        <f>IF($X44="","",INDEX('Tracker&amp;Invoice'!$F:$F,$X44))</f>
        <v/>
      </c>
      <c r="F44" s="12" t="str">
        <f>IF($X44="","",INDEX('Tracker&amp;Invoice'!$C:$C,$X44))</f>
        <v/>
      </c>
      <c r="G44" s="12" t="str">
        <f>IF($X44="","",INDEX('Tracker&amp;Invoice'!$D:$D,$X44))</f>
        <v/>
      </c>
      <c r="H44" s="10" t="str">
        <f t="shared" si="1"/>
        <v/>
      </c>
      <c r="I44" s="13" t="str">
        <f t="shared" si="2"/>
        <v/>
      </c>
      <c r="J44" s="13" t="str">
        <f t="shared" si="3"/>
        <v/>
      </c>
      <c r="K44" s="13" t="str">
        <f t="shared" si="4"/>
        <v/>
      </c>
      <c r="L44" s="13" t="str">
        <f>IF($X44="","",SUMIF('Details Data Board'!$C$3:$C$6001,B44,'Details Data Board'!$I$3:$I$6001))</f>
        <v/>
      </c>
      <c r="M44" s="14" t="str">
        <f t="shared" si="5"/>
        <v/>
      </c>
      <c r="N44" s="11" t="str">
        <f t="shared" si="6"/>
        <v/>
      </c>
      <c r="O44" s="11" t="str">
        <f t="shared" si="7"/>
        <v/>
      </c>
      <c r="P44" s="13" t="str">
        <f t="shared" si="8"/>
        <v/>
      </c>
      <c r="Q44" s="14" t="str">
        <f t="shared" si="9"/>
        <v/>
      </c>
      <c r="R44" s="10" t="str">
        <f t="shared" si="10"/>
        <v/>
      </c>
      <c r="S44" s="9" t="str">
        <f t="shared" si="11"/>
        <v/>
      </c>
      <c r="T44" s="9" t="str">
        <f t="shared" si="12"/>
        <v/>
      </c>
      <c r="U44" s="9" t="str">
        <f t="shared" si="13"/>
        <v/>
      </c>
      <c r="V44" s="15" t="str">
        <f t="shared" si="14"/>
        <v/>
      </c>
      <c r="W44" s="15" t="str">
        <f t="shared" si="15"/>
        <v/>
      </c>
      <c r="X44" s="10" t="str">
        <f>IFERROR(MATCH(ROW()-4,'Details Data Board'!$A$3:$A$6001,0)+1,"")</f>
        <v/>
      </c>
      <c r="Y44" s="10">
        <f>IF($X44="",0,ROUND(INDEX('Tracker&amp;Invoice'!$G:$G,$X44)-J44,2))</f>
        <v>0</v>
      </c>
    </row>
    <row r="45" spans="1:25">
      <c r="A45" s="9" t="str">
        <f t="shared" si="0"/>
        <v/>
      </c>
      <c r="B45" s="9" t="str">
        <f>IF($X45="","",INDEX('Tracker&amp;Invoice'!$A:$A,$X45))</f>
        <v/>
      </c>
      <c r="C45" s="10" t="str">
        <f>IF($X45="","",INDEX('Tracker&amp;Invoice'!$B:$B,$X45))</f>
        <v/>
      </c>
      <c r="D45" s="9" t="str">
        <f>IF($X45="","",INDEX('Tracker&amp;Invoice'!$E:$E,$X45))</f>
        <v/>
      </c>
      <c r="E45" s="11" t="str">
        <f>IF($X45="","",INDEX('Tracker&amp;Invoice'!$F:$F,$X45))</f>
        <v/>
      </c>
      <c r="F45" s="12" t="str">
        <f>IF($X45="","",INDEX('Tracker&amp;Invoice'!$C:$C,$X45))</f>
        <v/>
      </c>
      <c r="G45" s="12" t="str">
        <f>IF($X45="","",INDEX('Tracker&amp;Invoice'!$D:$D,$X45))</f>
        <v/>
      </c>
      <c r="H45" s="10" t="str">
        <f t="shared" si="1"/>
        <v/>
      </c>
      <c r="I45" s="13" t="str">
        <f t="shared" si="2"/>
        <v/>
      </c>
      <c r="J45" s="13" t="str">
        <f t="shared" si="3"/>
        <v/>
      </c>
      <c r="K45" s="13" t="str">
        <f t="shared" si="4"/>
        <v/>
      </c>
      <c r="L45" s="13" t="str">
        <f>IF($X45="","",SUMIF('Details Data Board'!$C$3:$C$6001,B45,'Details Data Board'!$I$3:$I$6001))</f>
        <v/>
      </c>
      <c r="M45" s="14" t="str">
        <f t="shared" si="5"/>
        <v/>
      </c>
      <c r="N45" s="11" t="str">
        <f t="shared" si="6"/>
        <v/>
      </c>
      <c r="O45" s="11" t="str">
        <f t="shared" si="7"/>
        <v/>
      </c>
      <c r="P45" s="13" t="str">
        <f t="shared" si="8"/>
        <v/>
      </c>
      <c r="Q45" s="14" t="str">
        <f t="shared" si="9"/>
        <v/>
      </c>
      <c r="R45" s="10" t="str">
        <f t="shared" si="10"/>
        <v/>
      </c>
      <c r="S45" s="9" t="str">
        <f t="shared" si="11"/>
        <v/>
      </c>
      <c r="T45" s="9" t="str">
        <f t="shared" si="12"/>
        <v/>
      </c>
      <c r="U45" s="9" t="str">
        <f t="shared" si="13"/>
        <v/>
      </c>
      <c r="V45" s="15" t="str">
        <f t="shared" si="14"/>
        <v/>
      </c>
      <c r="W45" s="15" t="str">
        <f t="shared" si="15"/>
        <v/>
      </c>
      <c r="X45" s="10" t="str">
        <f>IFERROR(MATCH(ROW()-4,'Details Data Board'!$A$3:$A$6001,0)+1,"")</f>
        <v/>
      </c>
      <c r="Y45" s="10">
        <f>IF($X45="",0,ROUND(INDEX('Tracker&amp;Invoice'!$G:$G,$X45)-J45,2))</f>
        <v>0</v>
      </c>
    </row>
    <row r="46" spans="1:25">
      <c r="A46" s="9" t="str">
        <f t="shared" si="0"/>
        <v/>
      </c>
      <c r="B46" s="9" t="str">
        <f>IF($X46="","",INDEX('Tracker&amp;Invoice'!$A:$A,$X46))</f>
        <v/>
      </c>
      <c r="C46" s="10" t="str">
        <f>IF($X46="","",INDEX('Tracker&amp;Invoice'!$B:$B,$X46))</f>
        <v/>
      </c>
      <c r="D46" s="9" t="str">
        <f>IF($X46="","",INDEX('Tracker&amp;Invoice'!$E:$E,$X46))</f>
        <v/>
      </c>
      <c r="E46" s="11" t="str">
        <f>IF($X46="","",INDEX('Tracker&amp;Invoice'!$F:$F,$X46))</f>
        <v/>
      </c>
      <c r="F46" s="12" t="str">
        <f>IF($X46="","",INDEX('Tracker&amp;Invoice'!$C:$C,$X46))</f>
        <v/>
      </c>
      <c r="G46" s="12" t="str">
        <f>IF($X46="","",INDEX('Tracker&amp;Invoice'!$D:$D,$X46))</f>
        <v/>
      </c>
      <c r="H46" s="10" t="str">
        <f t="shared" si="1"/>
        <v/>
      </c>
      <c r="I46" s="13" t="str">
        <f t="shared" si="2"/>
        <v/>
      </c>
      <c r="J46" s="13" t="str">
        <f t="shared" si="3"/>
        <v/>
      </c>
      <c r="K46" s="13" t="str">
        <f t="shared" si="4"/>
        <v/>
      </c>
      <c r="L46" s="13" t="str">
        <f>IF($X46="","",SUMIF('Details Data Board'!$C$3:$C$6001,B46,'Details Data Board'!$I$3:$I$6001))</f>
        <v/>
      </c>
      <c r="M46" s="14" t="str">
        <f t="shared" si="5"/>
        <v/>
      </c>
      <c r="N46" s="11" t="str">
        <f t="shared" si="6"/>
        <v/>
      </c>
      <c r="O46" s="11" t="str">
        <f t="shared" si="7"/>
        <v/>
      </c>
      <c r="P46" s="13" t="str">
        <f t="shared" si="8"/>
        <v/>
      </c>
      <c r="Q46" s="14" t="str">
        <f t="shared" si="9"/>
        <v/>
      </c>
      <c r="R46" s="10" t="str">
        <f t="shared" si="10"/>
        <v/>
      </c>
      <c r="S46" s="9" t="str">
        <f t="shared" si="11"/>
        <v/>
      </c>
      <c r="T46" s="9" t="str">
        <f t="shared" si="12"/>
        <v/>
      </c>
      <c r="U46" s="9" t="str">
        <f t="shared" si="13"/>
        <v/>
      </c>
      <c r="V46" s="15" t="str">
        <f t="shared" si="14"/>
        <v/>
      </c>
      <c r="W46" s="15" t="str">
        <f t="shared" si="15"/>
        <v/>
      </c>
      <c r="X46" s="10" t="str">
        <f>IFERROR(MATCH(ROW()-4,'Details Data Board'!$A$3:$A$6001,0)+1,"")</f>
        <v/>
      </c>
      <c r="Y46" s="10">
        <f>IF($X46="",0,ROUND(INDEX('Tracker&amp;Invoice'!$G:$G,$X46)-J46,2))</f>
        <v>0</v>
      </c>
    </row>
    <row r="47" spans="1:25">
      <c r="A47" s="9" t="str">
        <f t="shared" si="0"/>
        <v/>
      </c>
      <c r="B47" s="9" t="str">
        <f>IF($X47="","",INDEX('Tracker&amp;Invoice'!$A:$A,$X47))</f>
        <v/>
      </c>
      <c r="C47" s="10" t="str">
        <f>IF($X47="","",INDEX('Tracker&amp;Invoice'!$B:$B,$X47))</f>
        <v/>
      </c>
      <c r="D47" s="9" t="str">
        <f>IF($X47="","",INDEX('Tracker&amp;Invoice'!$E:$E,$X47))</f>
        <v/>
      </c>
      <c r="E47" s="11" t="str">
        <f>IF($X47="","",INDEX('Tracker&amp;Invoice'!$F:$F,$X47))</f>
        <v/>
      </c>
      <c r="F47" s="12" t="str">
        <f>IF($X47="","",INDEX('Tracker&amp;Invoice'!$C:$C,$X47))</f>
        <v/>
      </c>
      <c r="G47" s="12" t="str">
        <f>IF($X47="","",INDEX('Tracker&amp;Invoice'!$D:$D,$X47))</f>
        <v/>
      </c>
      <c r="H47" s="10" t="str">
        <f t="shared" si="1"/>
        <v/>
      </c>
      <c r="I47" s="13" t="str">
        <f t="shared" si="2"/>
        <v/>
      </c>
      <c r="J47" s="13" t="str">
        <f t="shared" si="3"/>
        <v/>
      </c>
      <c r="K47" s="13" t="str">
        <f t="shared" si="4"/>
        <v/>
      </c>
      <c r="L47" s="13" t="str">
        <f>IF($X47="","",SUMIF('Details Data Board'!$C$3:$C$6001,B47,'Details Data Board'!$I$3:$I$6001))</f>
        <v/>
      </c>
      <c r="M47" s="14" t="str">
        <f t="shared" si="5"/>
        <v/>
      </c>
      <c r="N47" s="11" t="str">
        <f t="shared" si="6"/>
        <v/>
      </c>
      <c r="O47" s="11" t="str">
        <f t="shared" si="7"/>
        <v/>
      </c>
      <c r="P47" s="13" t="str">
        <f t="shared" si="8"/>
        <v/>
      </c>
      <c r="Q47" s="14" t="str">
        <f t="shared" si="9"/>
        <v/>
      </c>
      <c r="R47" s="10" t="str">
        <f t="shared" si="10"/>
        <v/>
      </c>
      <c r="S47" s="9" t="str">
        <f t="shared" si="11"/>
        <v/>
      </c>
      <c r="T47" s="9" t="str">
        <f t="shared" si="12"/>
        <v/>
      </c>
      <c r="U47" s="9" t="str">
        <f t="shared" si="13"/>
        <v/>
      </c>
      <c r="V47" s="15" t="str">
        <f t="shared" si="14"/>
        <v/>
      </c>
      <c r="W47" s="15" t="str">
        <f t="shared" si="15"/>
        <v/>
      </c>
      <c r="X47" s="10" t="str">
        <f>IFERROR(MATCH(ROW()-4,'Details Data Board'!$A$3:$A$6001,0)+1,"")</f>
        <v/>
      </c>
      <c r="Y47" s="10">
        <f>IF($X47="",0,ROUND(INDEX('Tracker&amp;Invoice'!$G:$G,$X47)-J47,2))</f>
        <v>0</v>
      </c>
    </row>
    <row r="48" spans="1:25">
      <c r="A48" s="9" t="str">
        <f t="shared" si="0"/>
        <v/>
      </c>
      <c r="B48" s="9" t="str">
        <f>IF($X48="","",INDEX('Tracker&amp;Invoice'!$A:$A,$X48))</f>
        <v/>
      </c>
      <c r="C48" s="10" t="str">
        <f>IF($X48="","",INDEX('Tracker&amp;Invoice'!$B:$B,$X48))</f>
        <v/>
      </c>
      <c r="D48" s="9" t="str">
        <f>IF($X48="","",INDEX('Tracker&amp;Invoice'!$E:$E,$X48))</f>
        <v/>
      </c>
      <c r="E48" s="11" t="str">
        <f>IF($X48="","",INDEX('Tracker&amp;Invoice'!$F:$F,$X48))</f>
        <v/>
      </c>
      <c r="F48" s="12" t="str">
        <f>IF($X48="","",INDEX('Tracker&amp;Invoice'!$C:$C,$X48))</f>
        <v/>
      </c>
      <c r="G48" s="12" t="str">
        <f>IF($X48="","",INDEX('Tracker&amp;Invoice'!$D:$D,$X48))</f>
        <v/>
      </c>
      <c r="H48" s="10" t="str">
        <f t="shared" si="1"/>
        <v/>
      </c>
      <c r="I48" s="13" t="str">
        <f t="shared" si="2"/>
        <v/>
      </c>
      <c r="J48" s="13" t="str">
        <f t="shared" si="3"/>
        <v/>
      </c>
      <c r="K48" s="13" t="str">
        <f t="shared" si="4"/>
        <v/>
      </c>
      <c r="L48" s="13" t="str">
        <f>IF($X48="","",SUMIF('Details Data Board'!$C$3:$C$6001,B48,'Details Data Board'!$I$3:$I$6001))</f>
        <v/>
      </c>
      <c r="M48" s="14" t="str">
        <f t="shared" si="5"/>
        <v/>
      </c>
      <c r="N48" s="11" t="str">
        <f t="shared" si="6"/>
        <v/>
      </c>
      <c r="O48" s="11" t="str">
        <f t="shared" si="7"/>
        <v/>
      </c>
      <c r="P48" s="13" t="str">
        <f t="shared" si="8"/>
        <v/>
      </c>
      <c r="Q48" s="14" t="str">
        <f t="shared" si="9"/>
        <v/>
      </c>
      <c r="R48" s="10" t="str">
        <f t="shared" si="10"/>
        <v/>
      </c>
      <c r="S48" s="9" t="str">
        <f t="shared" si="11"/>
        <v/>
      </c>
      <c r="T48" s="9" t="str">
        <f t="shared" si="12"/>
        <v/>
      </c>
      <c r="U48" s="9" t="str">
        <f t="shared" si="13"/>
        <v/>
      </c>
      <c r="V48" s="15" t="str">
        <f t="shared" si="14"/>
        <v/>
      </c>
      <c r="W48" s="15" t="str">
        <f t="shared" si="15"/>
        <v/>
      </c>
      <c r="X48" s="10" t="str">
        <f>IFERROR(MATCH(ROW()-4,'Details Data Board'!$A$3:$A$6001,0)+1,"")</f>
        <v/>
      </c>
      <c r="Y48" s="10">
        <f>IF($X48="",0,ROUND(INDEX('Tracker&amp;Invoice'!$G:$G,$X48)-J48,2))</f>
        <v>0</v>
      </c>
    </row>
    <row r="49" spans="1:25">
      <c r="A49" s="9" t="str">
        <f t="shared" si="0"/>
        <v/>
      </c>
      <c r="B49" s="9" t="str">
        <f>IF($X49="","",INDEX('Tracker&amp;Invoice'!$A:$A,$X49))</f>
        <v/>
      </c>
      <c r="C49" s="10" t="str">
        <f>IF($X49="","",INDEX('Tracker&amp;Invoice'!$B:$B,$X49))</f>
        <v/>
      </c>
      <c r="D49" s="9" t="str">
        <f>IF($X49="","",INDEX('Tracker&amp;Invoice'!$E:$E,$X49))</f>
        <v/>
      </c>
      <c r="E49" s="11" t="str">
        <f>IF($X49="","",INDEX('Tracker&amp;Invoice'!$F:$F,$X49))</f>
        <v/>
      </c>
      <c r="F49" s="12" t="str">
        <f>IF($X49="","",INDEX('Tracker&amp;Invoice'!$C:$C,$X49))</f>
        <v/>
      </c>
      <c r="G49" s="12" t="str">
        <f>IF($X49="","",INDEX('Tracker&amp;Invoice'!$D:$D,$X49))</f>
        <v/>
      </c>
      <c r="H49" s="10" t="str">
        <f t="shared" si="1"/>
        <v/>
      </c>
      <c r="I49" s="13" t="str">
        <f t="shared" si="2"/>
        <v/>
      </c>
      <c r="J49" s="13" t="str">
        <f t="shared" si="3"/>
        <v/>
      </c>
      <c r="K49" s="13" t="str">
        <f t="shared" si="4"/>
        <v/>
      </c>
      <c r="L49" s="13" t="str">
        <f>IF($X49="","",SUMIF('Details Data Board'!$C$3:$C$6001,B49,'Details Data Board'!$I$3:$I$6001))</f>
        <v/>
      </c>
      <c r="M49" s="14" t="str">
        <f t="shared" si="5"/>
        <v/>
      </c>
      <c r="N49" s="11" t="str">
        <f t="shared" si="6"/>
        <v/>
      </c>
      <c r="O49" s="11" t="str">
        <f t="shared" si="7"/>
        <v/>
      </c>
      <c r="P49" s="13" t="str">
        <f t="shared" si="8"/>
        <v/>
      </c>
      <c r="Q49" s="14" t="str">
        <f t="shared" si="9"/>
        <v/>
      </c>
      <c r="R49" s="10" t="str">
        <f t="shared" si="10"/>
        <v/>
      </c>
      <c r="S49" s="9" t="str">
        <f t="shared" si="11"/>
        <v/>
      </c>
      <c r="T49" s="9" t="str">
        <f t="shared" si="12"/>
        <v/>
      </c>
      <c r="U49" s="9" t="str">
        <f t="shared" si="13"/>
        <v/>
      </c>
      <c r="V49" s="15" t="str">
        <f t="shared" si="14"/>
        <v/>
      </c>
      <c r="W49" s="15" t="str">
        <f t="shared" si="15"/>
        <v/>
      </c>
      <c r="X49" s="10" t="str">
        <f>IFERROR(MATCH(ROW()-4,'Details Data Board'!$A$3:$A$6001,0)+1,"")</f>
        <v/>
      </c>
      <c r="Y49" s="10">
        <f>IF($X49="",0,ROUND(INDEX('Tracker&amp;Invoice'!$G:$G,$X49)-J49,2))</f>
        <v>0</v>
      </c>
    </row>
    <row r="50" spans="1:25">
      <c r="A50" s="9" t="str">
        <f t="shared" si="0"/>
        <v/>
      </c>
      <c r="B50" s="9" t="str">
        <f>IF($X50="","",INDEX('Tracker&amp;Invoice'!$A:$A,$X50))</f>
        <v/>
      </c>
      <c r="C50" s="10" t="str">
        <f>IF($X50="","",INDEX('Tracker&amp;Invoice'!$B:$B,$X50))</f>
        <v/>
      </c>
      <c r="D50" s="9" t="str">
        <f>IF($X50="","",INDEX('Tracker&amp;Invoice'!$E:$E,$X50))</f>
        <v/>
      </c>
      <c r="E50" s="11" t="str">
        <f>IF($X50="","",INDEX('Tracker&amp;Invoice'!$F:$F,$X50))</f>
        <v/>
      </c>
      <c r="F50" s="12" t="str">
        <f>IF($X50="","",INDEX('Tracker&amp;Invoice'!$C:$C,$X50))</f>
        <v/>
      </c>
      <c r="G50" s="12" t="str">
        <f>IF($X50="","",INDEX('Tracker&amp;Invoice'!$D:$D,$X50))</f>
        <v/>
      </c>
      <c r="H50" s="10" t="str">
        <f t="shared" si="1"/>
        <v/>
      </c>
      <c r="I50" s="13" t="str">
        <f t="shared" si="2"/>
        <v/>
      </c>
      <c r="J50" s="13" t="str">
        <f t="shared" si="3"/>
        <v/>
      </c>
      <c r="K50" s="13" t="str">
        <f t="shared" si="4"/>
        <v/>
      </c>
      <c r="L50" s="13" t="str">
        <f>IF($X50="","",SUMIF('Details Data Board'!$C$3:$C$6001,B50,'Details Data Board'!$I$3:$I$6001))</f>
        <v/>
      </c>
      <c r="M50" s="14" t="str">
        <f t="shared" si="5"/>
        <v/>
      </c>
      <c r="N50" s="11" t="str">
        <f t="shared" si="6"/>
        <v/>
      </c>
      <c r="O50" s="11" t="str">
        <f t="shared" si="7"/>
        <v/>
      </c>
      <c r="P50" s="13" t="str">
        <f t="shared" si="8"/>
        <v/>
      </c>
      <c r="Q50" s="14" t="str">
        <f t="shared" si="9"/>
        <v/>
      </c>
      <c r="R50" s="10" t="str">
        <f t="shared" si="10"/>
        <v/>
      </c>
      <c r="S50" s="9" t="str">
        <f t="shared" si="11"/>
        <v/>
      </c>
      <c r="T50" s="9" t="str">
        <f t="shared" si="12"/>
        <v/>
      </c>
      <c r="U50" s="9" t="str">
        <f t="shared" si="13"/>
        <v/>
      </c>
      <c r="V50" s="15" t="str">
        <f t="shared" si="14"/>
        <v/>
      </c>
      <c r="W50" s="15" t="str">
        <f t="shared" si="15"/>
        <v/>
      </c>
      <c r="X50" s="10" t="str">
        <f>IFERROR(MATCH(ROW()-4,'Details Data Board'!$A$3:$A$6001,0)+1,"")</f>
        <v/>
      </c>
      <c r="Y50" s="10">
        <f>IF($X50="",0,ROUND(INDEX('Tracker&amp;Invoice'!$G:$G,$X50)-J50,2))</f>
        <v>0</v>
      </c>
    </row>
    <row r="51" spans="1:25">
      <c r="A51" s="9" t="str">
        <f t="shared" si="0"/>
        <v/>
      </c>
      <c r="B51" s="9" t="str">
        <f>IF($X51="","",INDEX('Tracker&amp;Invoice'!$A:$A,$X51))</f>
        <v/>
      </c>
      <c r="C51" s="10" t="str">
        <f>IF($X51="","",INDEX('Tracker&amp;Invoice'!$B:$B,$X51))</f>
        <v/>
      </c>
      <c r="D51" s="9" t="str">
        <f>IF($X51="","",INDEX('Tracker&amp;Invoice'!$E:$E,$X51))</f>
        <v/>
      </c>
      <c r="E51" s="11" t="str">
        <f>IF($X51="","",INDEX('Tracker&amp;Invoice'!$F:$F,$X51))</f>
        <v/>
      </c>
      <c r="F51" s="12" t="str">
        <f>IF($X51="","",INDEX('Tracker&amp;Invoice'!$C:$C,$X51))</f>
        <v/>
      </c>
      <c r="G51" s="12" t="str">
        <f>IF($X51="","",INDEX('Tracker&amp;Invoice'!$D:$D,$X51))</f>
        <v/>
      </c>
      <c r="H51" s="10" t="str">
        <f t="shared" si="1"/>
        <v/>
      </c>
      <c r="I51" s="13" t="str">
        <f t="shared" si="2"/>
        <v/>
      </c>
      <c r="J51" s="13" t="str">
        <f t="shared" si="3"/>
        <v/>
      </c>
      <c r="K51" s="13" t="str">
        <f t="shared" si="4"/>
        <v/>
      </c>
      <c r="L51" s="13" t="str">
        <f>IF($X51="","",SUMIF('Details Data Board'!$C$3:$C$6001,B51,'Details Data Board'!$I$3:$I$6001))</f>
        <v/>
      </c>
      <c r="M51" s="14" t="str">
        <f t="shared" si="5"/>
        <v/>
      </c>
      <c r="N51" s="11" t="str">
        <f t="shared" si="6"/>
        <v/>
      </c>
      <c r="O51" s="11" t="str">
        <f t="shared" si="7"/>
        <v/>
      </c>
      <c r="P51" s="13" t="str">
        <f t="shared" si="8"/>
        <v/>
      </c>
      <c r="Q51" s="14" t="str">
        <f t="shared" si="9"/>
        <v/>
      </c>
      <c r="R51" s="10" t="str">
        <f t="shared" si="10"/>
        <v/>
      </c>
      <c r="S51" s="9" t="str">
        <f t="shared" si="11"/>
        <v/>
      </c>
      <c r="T51" s="9" t="str">
        <f t="shared" si="12"/>
        <v/>
      </c>
      <c r="U51" s="9" t="str">
        <f t="shared" si="13"/>
        <v/>
      </c>
      <c r="V51" s="15" t="str">
        <f t="shared" si="14"/>
        <v/>
      </c>
      <c r="W51" s="15" t="str">
        <f t="shared" si="15"/>
        <v/>
      </c>
      <c r="X51" s="10" t="str">
        <f>IFERROR(MATCH(ROW()-4,'Details Data Board'!$A$3:$A$6001,0)+1,"")</f>
        <v/>
      </c>
      <c r="Y51" s="10">
        <f>IF($X51="",0,ROUND(INDEX('Tracker&amp;Invoice'!$G:$G,$X51)-J51,2))</f>
        <v>0</v>
      </c>
    </row>
    <row r="52" spans="1:25">
      <c r="A52" s="9" t="str">
        <f t="shared" si="0"/>
        <v/>
      </c>
      <c r="B52" s="9" t="str">
        <f>IF($X52="","",INDEX('Tracker&amp;Invoice'!$A:$A,$X52))</f>
        <v/>
      </c>
      <c r="C52" s="10" t="str">
        <f>IF($X52="","",INDEX('Tracker&amp;Invoice'!$B:$B,$X52))</f>
        <v/>
      </c>
      <c r="D52" s="9" t="str">
        <f>IF($X52="","",INDEX('Tracker&amp;Invoice'!$E:$E,$X52))</f>
        <v/>
      </c>
      <c r="E52" s="11" t="str">
        <f>IF($X52="","",INDEX('Tracker&amp;Invoice'!$F:$F,$X52))</f>
        <v/>
      </c>
      <c r="F52" s="12" t="str">
        <f>IF($X52="","",INDEX('Tracker&amp;Invoice'!$C:$C,$X52))</f>
        <v/>
      </c>
      <c r="G52" s="12" t="str">
        <f>IF($X52="","",INDEX('Tracker&amp;Invoice'!$D:$D,$X52))</f>
        <v/>
      </c>
      <c r="H52" s="10" t="str">
        <f t="shared" si="1"/>
        <v/>
      </c>
      <c r="I52" s="13" t="str">
        <f t="shared" si="2"/>
        <v/>
      </c>
      <c r="J52" s="13" t="str">
        <f t="shared" si="3"/>
        <v/>
      </c>
      <c r="K52" s="13" t="str">
        <f t="shared" si="4"/>
        <v/>
      </c>
      <c r="L52" s="13" t="str">
        <f>IF($X52="","",SUMIF('Details Data Board'!$C$3:$C$6001,B52,'Details Data Board'!$I$3:$I$6001))</f>
        <v/>
      </c>
      <c r="M52" s="14" t="str">
        <f t="shared" si="5"/>
        <v/>
      </c>
      <c r="N52" s="11" t="str">
        <f t="shared" si="6"/>
        <v/>
      </c>
      <c r="O52" s="11" t="str">
        <f t="shared" si="7"/>
        <v/>
      </c>
      <c r="P52" s="13" t="str">
        <f t="shared" si="8"/>
        <v/>
      </c>
      <c r="Q52" s="14" t="str">
        <f t="shared" si="9"/>
        <v/>
      </c>
      <c r="R52" s="10" t="str">
        <f t="shared" si="10"/>
        <v/>
      </c>
      <c r="S52" s="9" t="str">
        <f t="shared" si="11"/>
        <v/>
      </c>
      <c r="T52" s="9" t="str">
        <f t="shared" si="12"/>
        <v/>
      </c>
      <c r="U52" s="9" t="str">
        <f t="shared" si="13"/>
        <v/>
      </c>
      <c r="V52" s="15" t="str">
        <f t="shared" si="14"/>
        <v/>
      </c>
      <c r="W52" s="15" t="str">
        <f t="shared" si="15"/>
        <v/>
      </c>
      <c r="X52" s="10" t="str">
        <f>IFERROR(MATCH(ROW()-4,'Details Data Board'!$A$3:$A$6001,0)+1,"")</f>
        <v/>
      </c>
      <c r="Y52" s="10">
        <f>IF($X52="",0,ROUND(INDEX('Tracker&amp;Invoice'!$G:$G,$X52)-J52,2))</f>
        <v>0</v>
      </c>
    </row>
    <row r="53" spans="1:25">
      <c r="A53" s="9" t="str">
        <f t="shared" si="0"/>
        <v/>
      </c>
      <c r="B53" s="9" t="str">
        <f>IF($X53="","",INDEX('Tracker&amp;Invoice'!$A:$A,$X53))</f>
        <v/>
      </c>
      <c r="C53" s="10" t="str">
        <f>IF($X53="","",INDEX('Tracker&amp;Invoice'!$B:$B,$X53))</f>
        <v/>
      </c>
      <c r="D53" s="9" t="str">
        <f>IF($X53="","",INDEX('Tracker&amp;Invoice'!$E:$E,$X53))</f>
        <v/>
      </c>
      <c r="E53" s="11" t="str">
        <f>IF($X53="","",INDEX('Tracker&amp;Invoice'!$F:$F,$X53))</f>
        <v/>
      </c>
      <c r="F53" s="12" t="str">
        <f>IF($X53="","",INDEX('Tracker&amp;Invoice'!$C:$C,$X53))</f>
        <v/>
      </c>
      <c r="G53" s="12" t="str">
        <f>IF($X53="","",INDEX('Tracker&amp;Invoice'!$D:$D,$X53))</f>
        <v/>
      </c>
      <c r="H53" s="10" t="str">
        <f t="shared" si="1"/>
        <v/>
      </c>
      <c r="I53" s="13" t="str">
        <f t="shared" si="2"/>
        <v/>
      </c>
      <c r="J53" s="13" t="str">
        <f t="shared" si="3"/>
        <v/>
      </c>
      <c r="K53" s="13" t="str">
        <f t="shared" si="4"/>
        <v/>
      </c>
      <c r="L53" s="13" t="str">
        <f>IF($X53="","",SUMIF('Details Data Board'!$C$3:$C$6001,B53,'Details Data Board'!$I$3:$I$6001))</f>
        <v/>
      </c>
      <c r="M53" s="14" t="str">
        <f t="shared" si="5"/>
        <v/>
      </c>
      <c r="N53" s="11" t="str">
        <f t="shared" si="6"/>
        <v/>
      </c>
      <c r="O53" s="11" t="str">
        <f t="shared" si="7"/>
        <v/>
      </c>
      <c r="P53" s="13" t="str">
        <f t="shared" si="8"/>
        <v/>
      </c>
      <c r="Q53" s="14" t="str">
        <f t="shared" si="9"/>
        <v/>
      </c>
      <c r="R53" s="10" t="str">
        <f t="shared" si="10"/>
        <v/>
      </c>
      <c r="S53" s="9" t="str">
        <f t="shared" si="11"/>
        <v/>
      </c>
      <c r="T53" s="9" t="str">
        <f t="shared" si="12"/>
        <v/>
      </c>
      <c r="U53" s="9" t="str">
        <f t="shared" si="13"/>
        <v/>
      </c>
      <c r="V53" s="15" t="str">
        <f t="shared" si="14"/>
        <v/>
      </c>
      <c r="W53" s="15" t="str">
        <f t="shared" si="15"/>
        <v/>
      </c>
      <c r="X53" s="10" t="str">
        <f>IFERROR(MATCH(ROW()-4,'Details Data Board'!$A$3:$A$6001,0)+1,"")</f>
        <v/>
      </c>
      <c r="Y53" s="10">
        <f>IF($X53="",0,ROUND(INDEX('Tracker&amp;Invoice'!$G:$G,$X53)-J53,2))</f>
        <v>0</v>
      </c>
    </row>
    <row r="54" spans="1:25">
      <c r="A54" s="9" t="str">
        <f t="shared" si="0"/>
        <v/>
      </c>
      <c r="B54" s="9" t="str">
        <f>IF($X54="","",INDEX('Tracker&amp;Invoice'!$A:$A,$X54))</f>
        <v/>
      </c>
      <c r="C54" s="10" t="str">
        <f>IF($X54="","",INDEX('Tracker&amp;Invoice'!$B:$B,$X54))</f>
        <v/>
      </c>
      <c r="D54" s="9" t="str">
        <f>IF($X54="","",INDEX('Tracker&amp;Invoice'!$E:$E,$X54))</f>
        <v/>
      </c>
      <c r="E54" s="11" t="str">
        <f>IF($X54="","",INDEX('Tracker&amp;Invoice'!$F:$F,$X54))</f>
        <v/>
      </c>
      <c r="F54" s="12" t="str">
        <f>IF($X54="","",INDEX('Tracker&amp;Invoice'!$C:$C,$X54))</f>
        <v/>
      </c>
      <c r="G54" s="12" t="str">
        <f>IF($X54="","",INDEX('Tracker&amp;Invoice'!$D:$D,$X54))</f>
        <v/>
      </c>
      <c r="H54" s="10" t="str">
        <f t="shared" si="1"/>
        <v/>
      </c>
      <c r="I54" s="13" t="str">
        <f t="shared" si="2"/>
        <v/>
      </c>
      <c r="J54" s="13" t="str">
        <f t="shared" si="3"/>
        <v/>
      </c>
      <c r="K54" s="13" t="str">
        <f t="shared" si="4"/>
        <v/>
      </c>
      <c r="L54" s="13" t="str">
        <f>IF($X54="","",SUMIF('Details Data Board'!$C$3:$C$6001,B54,'Details Data Board'!$I$3:$I$6001))</f>
        <v/>
      </c>
      <c r="M54" s="14" t="str">
        <f t="shared" si="5"/>
        <v/>
      </c>
      <c r="N54" s="11" t="str">
        <f t="shared" si="6"/>
        <v/>
      </c>
      <c r="O54" s="11" t="str">
        <f t="shared" si="7"/>
        <v/>
      </c>
      <c r="P54" s="13" t="str">
        <f t="shared" si="8"/>
        <v/>
      </c>
      <c r="Q54" s="14" t="str">
        <f t="shared" si="9"/>
        <v/>
      </c>
      <c r="R54" s="10" t="str">
        <f t="shared" si="10"/>
        <v/>
      </c>
      <c r="S54" s="9" t="str">
        <f t="shared" si="11"/>
        <v/>
      </c>
      <c r="T54" s="9" t="str">
        <f t="shared" si="12"/>
        <v/>
      </c>
      <c r="U54" s="9" t="str">
        <f t="shared" si="13"/>
        <v/>
      </c>
      <c r="V54" s="15" t="str">
        <f t="shared" si="14"/>
        <v/>
      </c>
      <c r="W54" s="15" t="str">
        <f t="shared" si="15"/>
        <v/>
      </c>
      <c r="X54" s="10" t="str">
        <f>IFERROR(MATCH(ROW()-4,'Details Data Board'!$A$3:$A$6001,0)+1,"")</f>
        <v/>
      </c>
      <c r="Y54" s="10">
        <f>IF($X54="",0,ROUND(INDEX('Tracker&amp;Invoice'!$G:$G,$X54)-J54,2))</f>
        <v>0</v>
      </c>
    </row>
    <row r="55" spans="1:25">
      <c r="A55" s="9" t="str">
        <f t="shared" si="0"/>
        <v/>
      </c>
      <c r="B55" s="9" t="str">
        <f>IF($X55="","",INDEX('Tracker&amp;Invoice'!$A:$A,$X55))</f>
        <v/>
      </c>
      <c r="C55" s="10" t="str">
        <f>IF($X55="","",INDEX('Tracker&amp;Invoice'!$B:$B,$X55))</f>
        <v/>
      </c>
      <c r="D55" s="9" t="str">
        <f>IF($X55="","",INDEX('Tracker&amp;Invoice'!$E:$E,$X55))</f>
        <v/>
      </c>
      <c r="E55" s="11" t="str">
        <f>IF($X55="","",INDEX('Tracker&amp;Invoice'!$F:$F,$X55))</f>
        <v/>
      </c>
      <c r="F55" s="12" t="str">
        <f>IF($X55="","",INDEX('Tracker&amp;Invoice'!$C:$C,$X55))</f>
        <v/>
      </c>
      <c r="G55" s="12" t="str">
        <f>IF($X55="","",INDEX('Tracker&amp;Invoice'!$D:$D,$X55))</f>
        <v/>
      </c>
      <c r="H55" s="10" t="str">
        <f t="shared" si="1"/>
        <v/>
      </c>
      <c r="I55" s="13" t="str">
        <f t="shared" si="2"/>
        <v/>
      </c>
      <c r="J55" s="13" t="str">
        <f t="shared" si="3"/>
        <v/>
      </c>
      <c r="K55" s="13" t="str">
        <f t="shared" si="4"/>
        <v/>
      </c>
      <c r="L55" s="13" t="str">
        <f>IF($X55="","",SUMIF('Details Data Board'!$C$3:$C$6001,B55,'Details Data Board'!$I$3:$I$6001))</f>
        <v/>
      </c>
      <c r="M55" s="14" t="str">
        <f t="shared" si="5"/>
        <v/>
      </c>
      <c r="N55" s="11" t="str">
        <f t="shared" si="6"/>
        <v/>
      </c>
      <c r="O55" s="11" t="str">
        <f t="shared" si="7"/>
        <v/>
      </c>
      <c r="P55" s="13" t="str">
        <f t="shared" si="8"/>
        <v/>
      </c>
      <c r="Q55" s="14" t="str">
        <f t="shared" si="9"/>
        <v/>
      </c>
      <c r="R55" s="10" t="str">
        <f t="shared" si="10"/>
        <v/>
      </c>
      <c r="S55" s="9" t="str">
        <f t="shared" si="11"/>
        <v/>
      </c>
      <c r="T55" s="9" t="str">
        <f t="shared" si="12"/>
        <v/>
      </c>
      <c r="U55" s="9" t="str">
        <f t="shared" si="13"/>
        <v/>
      </c>
      <c r="V55" s="15" t="str">
        <f t="shared" si="14"/>
        <v/>
      </c>
      <c r="W55" s="15" t="str">
        <f t="shared" si="15"/>
        <v/>
      </c>
      <c r="X55" s="10" t="str">
        <f>IFERROR(MATCH(ROW()-4,'Details Data Board'!$A$3:$A$6001,0)+1,"")</f>
        <v/>
      </c>
      <c r="Y55" s="10">
        <f>IF($X55="",0,ROUND(INDEX('Tracker&amp;Invoice'!$G:$G,$X55)-J55,2))</f>
        <v>0</v>
      </c>
    </row>
    <row r="56" spans="1:25">
      <c r="A56" s="9" t="str">
        <f t="shared" si="0"/>
        <v/>
      </c>
      <c r="B56" s="9" t="str">
        <f>IF($X56="","",INDEX('Tracker&amp;Invoice'!$A:$A,$X56))</f>
        <v/>
      </c>
      <c r="C56" s="10" t="str">
        <f>IF($X56="","",INDEX('Tracker&amp;Invoice'!$B:$B,$X56))</f>
        <v/>
      </c>
      <c r="D56" s="9" t="str">
        <f>IF($X56="","",INDEX('Tracker&amp;Invoice'!$E:$E,$X56))</f>
        <v/>
      </c>
      <c r="E56" s="11" t="str">
        <f>IF($X56="","",INDEX('Tracker&amp;Invoice'!$F:$F,$X56))</f>
        <v/>
      </c>
      <c r="F56" s="12" t="str">
        <f>IF($X56="","",INDEX('Tracker&amp;Invoice'!$C:$C,$X56))</f>
        <v/>
      </c>
      <c r="G56" s="12" t="str">
        <f>IF($X56="","",INDEX('Tracker&amp;Invoice'!$D:$D,$X56))</f>
        <v/>
      </c>
      <c r="H56" s="10" t="str">
        <f t="shared" si="1"/>
        <v/>
      </c>
      <c r="I56" s="13" t="str">
        <f t="shared" si="2"/>
        <v/>
      </c>
      <c r="J56" s="13" t="str">
        <f t="shared" si="3"/>
        <v/>
      </c>
      <c r="K56" s="13" t="str">
        <f t="shared" si="4"/>
        <v/>
      </c>
      <c r="L56" s="13" t="str">
        <f>IF($X56="","",SUMIF('Details Data Board'!$C$3:$C$6001,B56,'Details Data Board'!$I$3:$I$6001))</f>
        <v/>
      </c>
      <c r="M56" s="14" t="str">
        <f t="shared" si="5"/>
        <v/>
      </c>
      <c r="N56" s="11" t="str">
        <f t="shared" si="6"/>
        <v/>
      </c>
      <c r="O56" s="11" t="str">
        <f t="shared" si="7"/>
        <v/>
      </c>
      <c r="P56" s="13" t="str">
        <f t="shared" si="8"/>
        <v/>
      </c>
      <c r="Q56" s="14" t="str">
        <f t="shared" si="9"/>
        <v/>
      </c>
      <c r="R56" s="10" t="str">
        <f t="shared" si="10"/>
        <v/>
      </c>
      <c r="S56" s="9" t="str">
        <f t="shared" si="11"/>
        <v/>
      </c>
      <c r="T56" s="9" t="str">
        <f t="shared" si="12"/>
        <v/>
      </c>
      <c r="U56" s="9" t="str">
        <f t="shared" si="13"/>
        <v/>
      </c>
      <c r="V56" s="15" t="str">
        <f t="shared" si="14"/>
        <v/>
      </c>
      <c r="W56" s="15" t="str">
        <f t="shared" si="15"/>
        <v/>
      </c>
      <c r="X56" s="10" t="str">
        <f>IFERROR(MATCH(ROW()-4,'Details Data Board'!$A$3:$A$6001,0)+1,"")</f>
        <v/>
      </c>
      <c r="Y56" s="10">
        <f>IF($X56="",0,ROUND(INDEX('Tracker&amp;Invoice'!$G:$G,$X56)-J56,2))</f>
        <v>0</v>
      </c>
    </row>
    <row r="57" spans="1:25">
      <c r="A57" s="9" t="str">
        <f t="shared" si="0"/>
        <v/>
      </c>
      <c r="B57" s="9" t="str">
        <f>IF($X57="","",INDEX('Tracker&amp;Invoice'!$A:$A,$X57))</f>
        <v/>
      </c>
      <c r="C57" s="10" t="str">
        <f>IF($X57="","",INDEX('Tracker&amp;Invoice'!$B:$B,$X57))</f>
        <v/>
      </c>
      <c r="D57" s="9" t="str">
        <f>IF($X57="","",INDEX('Tracker&amp;Invoice'!$E:$E,$X57))</f>
        <v/>
      </c>
      <c r="E57" s="11" t="str">
        <f>IF($X57="","",INDEX('Tracker&amp;Invoice'!$F:$F,$X57))</f>
        <v/>
      </c>
      <c r="F57" s="12" t="str">
        <f>IF($X57="","",INDEX('Tracker&amp;Invoice'!$C:$C,$X57))</f>
        <v/>
      </c>
      <c r="G57" s="12" t="str">
        <f>IF($X57="","",INDEX('Tracker&amp;Invoice'!$D:$D,$X57))</f>
        <v/>
      </c>
      <c r="H57" s="10" t="str">
        <f t="shared" si="1"/>
        <v/>
      </c>
      <c r="I57" s="13" t="str">
        <f t="shared" si="2"/>
        <v/>
      </c>
      <c r="J57" s="13" t="str">
        <f t="shared" si="3"/>
        <v/>
      </c>
      <c r="K57" s="13" t="str">
        <f t="shared" si="4"/>
        <v/>
      </c>
      <c r="L57" s="13" t="str">
        <f>IF($X57="","",SUMIF('Details Data Board'!$C$3:$C$6001,B57,'Details Data Board'!$I$3:$I$6001))</f>
        <v/>
      </c>
      <c r="M57" s="14" t="str">
        <f t="shared" si="5"/>
        <v/>
      </c>
      <c r="N57" s="11" t="str">
        <f t="shared" si="6"/>
        <v/>
      </c>
      <c r="O57" s="11" t="str">
        <f t="shared" si="7"/>
        <v/>
      </c>
      <c r="P57" s="13" t="str">
        <f t="shared" si="8"/>
        <v/>
      </c>
      <c r="Q57" s="14" t="str">
        <f t="shared" si="9"/>
        <v/>
      </c>
      <c r="R57" s="10" t="str">
        <f t="shared" si="10"/>
        <v/>
      </c>
      <c r="S57" s="9" t="str">
        <f t="shared" si="11"/>
        <v/>
      </c>
      <c r="T57" s="9" t="str">
        <f t="shared" si="12"/>
        <v/>
      </c>
      <c r="U57" s="9" t="str">
        <f t="shared" si="13"/>
        <v/>
      </c>
      <c r="V57" s="15" t="str">
        <f t="shared" si="14"/>
        <v/>
      </c>
      <c r="W57" s="15" t="str">
        <f t="shared" si="15"/>
        <v/>
      </c>
      <c r="X57" s="10" t="str">
        <f>IFERROR(MATCH(ROW()-4,'Details Data Board'!$A$3:$A$6001,0)+1,"")</f>
        <v/>
      </c>
      <c r="Y57" s="10">
        <f>IF($X57="",0,ROUND(INDEX('Tracker&amp;Invoice'!$G:$G,$X57)-J57,2))</f>
        <v>0</v>
      </c>
    </row>
    <row r="58" spans="1:25">
      <c r="A58" s="9" t="str">
        <f t="shared" si="0"/>
        <v/>
      </c>
      <c r="B58" s="9" t="str">
        <f>IF($X58="","",INDEX('Tracker&amp;Invoice'!$A:$A,$X58))</f>
        <v/>
      </c>
      <c r="C58" s="10" t="str">
        <f>IF($X58="","",INDEX('Tracker&amp;Invoice'!$B:$B,$X58))</f>
        <v/>
      </c>
      <c r="D58" s="9" t="str">
        <f>IF($X58="","",INDEX('Tracker&amp;Invoice'!$E:$E,$X58))</f>
        <v/>
      </c>
      <c r="E58" s="11" t="str">
        <f>IF($X58="","",INDEX('Tracker&amp;Invoice'!$F:$F,$X58))</f>
        <v/>
      </c>
      <c r="F58" s="12" t="str">
        <f>IF($X58="","",INDEX('Tracker&amp;Invoice'!$C:$C,$X58))</f>
        <v/>
      </c>
      <c r="G58" s="12" t="str">
        <f>IF($X58="","",INDEX('Tracker&amp;Invoice'!$D:$D,$X58))</f>
        <v/>
      </c>
      <c r="H58" s="10" t="str">
        <f t="shared" si="1"/>
        <v/>
      </c>
      <c r="I58" s="13" t="str">
        <f t="shared" si="2"/>
        <v/>
      </c>
      <c r="J58" s="13" t="str">
        <f t="shared" si="3"/>
        <v/>
      </c>
      <c r="K58" s="13" t="str">
        <f t="shared" si="4"/>
        <v/>
      </c>
      <c r="L58" s="13" t="str">
        <f>IF($X58="","",SUMIF('Details Data Board'!$C$3:$C$6001,B58,'Details Data Board'!$I$3:$I$6001))</f>
        <v/>
      </c>
      <c r="M58" s="14" t="str">
        <f t="shared" si="5"/>
        <v/>
      </c>
      <c r="N58" s="11" t="str">
        <f t="shared" si="6"/>
        <v/>
      </c>
      <c r="O58" s="11" t="str">
        <f t="shared" si="7"/>
        <v/>
      </c>
      <c r="P58" s="13" t="str">
        <f t="shared" si="8"/>
        <v/>
      </c>
      <c r="Q58" s="14" t="str">
        <f t="shared" si="9"/>
        <v/>
      </c>
      <c r="R58" s="10" t="str">
        <f t="shared" si="10"/>
        <v/>
      </c>
      <c r="S58" s="9" t="str">
        <f t="shared" si="11"/>
        <v/>
      </c>
      <c r="T58" s="9" t="str">
        <f t="shared" si="12"/>
        <v/>
      </c>
      <c r="U58" s="9" t="str">
        <f t="shared" si="13"/>
        <v/>
      </c>
      <c r="V58" s="15" t="str">
        <f t="shared" si="14"/>
        <v/>
      </c>
      <c r="W58" s="15" t="str">
        <f t="shared" si="15"/>
        <v/>
      </c>
      <c r="X58" s="10" t="str">
        <f>IFERROR(MATCH(ROW()-4,'Details Data Board'!$A$3:$A$6001,0)+1,"")</f>
        <v/>
      </c>
      <c r="Y58" s="10">
        <f>IF($X58="",0,ROUND(INDEX('Tracker&amp;Invoice'!$G:$G,$X58)-J58,2))</f>
        <v>0</v>
      </c>
    </row>
    <row r="59" spans="1:25">
      <c r="A59" s="9" t="str">
        <f t="shared" si="0"/>
        <v/>
      </c>
      <c r="B59" s="9" t="str">
        <f>IF($X59="","",INDEX('Tracker&amp;Invoice'!$A:$A,$X59))</f>
        <v/>
      </c>
      <c r="C59" s="10" t="str">
        <f>IF($X59="","",INDEX('Tracker&amp;Invoice'!$B:$B,$X59))</f>
        <v/>
      </c>
      <c r="D59" s="9" t="str">
        <f>IF($X59="","",INDEX('Tracker&amp;Invoice'!$E:$E,$X59))</f>
        <v/>
      </c>
      <c r="E59" s="11" t="str">
        <f>IF($X59="","",INDEX('Tracker&amp;Invoice'!$F:$F,$X59))</f>
        <v/>
      </c>
      <c r="F59" s="12" t="str">
        <f>IF($X59="","",INDEX('Tracker&amp;Invoice'!$C:$C,$X59))</f>
        <v/>
      </c>
      <c r="G59" s="12" t="str">
        <f>IF($X59="","",INDEX('Tracker&amp;Invoice'!$D:$D,$X59))</f>
        <v/>
      </c>
      <c r="H59" s="10" t="str">
        <f t="shared" si="1"/>
        <v/>
      </c>
      <c r="I59" s="13" t="str">
        <f t="shared" si="2"/>
        <v/>
      </c>
      <c r="J59" s="13" t="str">
        <f t="shared" si="3"/>
        <v/>
      </c>
      <c r="K59" s="13" t="str">
        <f t="shared" si="4"/>
        <v/>
      </c>
      <c r="L59" s="13" t="str">
        <f>IF($X59="","",SUMIF('Details Data Board'!$C$3:$C$6001,B59,'Details Data Board'!$I$3:$I$6001))</f>
        <v/>
      </c>
      <c r="M59" s="14" t="str">
        <f t="shared" si="5"/>
        <v/>
      </c>
      <c r="N59" s="11" t="str">
        <f t="shared" si="6"/>
        <v/>
      </c>
      <c r="O59" s="11" t="str">
        <f t="shared" si="7"/>
        <v/>
      </c>
      <c r="P59" s="13" t="str">
        <f t="shared" si="8"/>
        <v/>
      </c>
      <c r="Q59" s="14" t="str">
        <f t="shared" si="9"/>
        <v/>
      </c>
      <c r="R59" s="10" t="str">
        <f t="shared" si="10"/>
        <v/>
      </c>
      <c r="S59" s="9" t="str">
        <f t="shared" si="11"/>
        <v/>
      </c>
      <c r="T59" s="9" t="str">
        <f t="shared" si="12"/>
        <v/>
      </c>
      <c r="U59" s="9" t="str">
        <f t="shared" si="13"/>
        <v/>
      </c>
      <c r="V59" s="15" t="str">
        <f t="shared" si="14"/>
        <v/>
      </c>
      <c r="W59" s="15" t="str">
        <f t="shared" si="15"/>
        <v/>
      </c>
      <c r="X59" s="10" t="str">
        <f>IFERROR(MATCH(ROW()-4,'Details Data Board'!$A$3:$A$6001,0)+1,"")</f>
        <v/>
      </c>
      <c r="Y59" s="10">
        <f>IF($X59="",0,ROUND(INDEX('Tracker&amp;Invoice'!$G:$G,$X59)-J59,2))</f>
        <v>0</v>
      </c>
    </row>
    <row r="60" spans="1:25">
      <c r="A60" s="9" t="str">
        <f t="shared" si="0"/>
        <v/>
      </c>
      <c r="B60" s="9" t="str">
        <f>IF($X60="","",INDEX('Tracker&amp;Invoice'!$A:$A,$X60))</f>
        <v/>
      </c>
      <c r="C60" s="10" t="str">
        <f>IF($X60="","",INDEX('Tracker&amp;Invoice'!$B:$B,$X60))</f>
        <v/>
      </c>
      <c r="D60" s="9" t="str">
        <f>IF($X60="","",INDEX('Tracker&amp;Invoice'!$E:$E,$X60))</f>
        <v/>
      </c>
      <c r="E60" s="11" t="str">
        <f>IF($X60="","",INDEX('Tracker&amp;Invoice'!$F:$F,$X60))</f>
        <v/>
      </c>
      <c r="F60" s="12" t="str">
        <f>IF($X60="","",INDEX('Tracker&amp;Invoice'!$C:$C,$X60))</f>
        <v/>
      </c>
      <c r="G60" s="12" t="str">
        <f>IF($X60="","",INDEX('Tracker&amp;Invoice'!$D:$D,$X60))</f>
        <v/>
      </c>
      <c r="H60" s="10" t="str">
        <f t="shared" si="1"/>
        <v/>
      </c>
      <c r="I60" s="13" t="str">
        <f t="shared" si="2"/>
        <v/>
      </c>
      <c r="J60" s="13" t="str">
        <f t="shared" si="3"/>
        <v/>
      </c>
      <c r="K60" s="13" t="str">
        <f t="shared" si="4"/>
        <v/>
      </c>
      <c r="L60" s="13" t="str">
        <f>IF($X60="","",SUMIF('Details Data Board'!$C$3:$C$6001,B60,'Details Data Board'!$I$3:$I$6001))</f>
        <v/>
      </c>
      <c r="M60" s="14" t="str">
        <f t="shared" si="5"/>
        <v/>
      </c>
      <c r="N60" s="11" t="str">
        <f t="shared" si="6"/>
        <v/>
      </c>
      <c r="O60" s="11" t="str">
        <f t="shared" si="7"/>
        <v/>
      </c>
      <c r="P60" s="13" t="str">
        <f t="shared" si="8"/>
        <v/>
      </c>
      <c r="Q60" s="14" t="str">
        <f t="shared" si="9"/>
        <v/>
      </c>
      <c r="R60" s="10" t="str">
        <f t="shared" si="10"/>
        <v/>
      </c>
      <c r="S60" s="9" t="str">
        <f t="shared" si="11"/>
        <v/>
      </c>
      <c r="T60" s="9" t="str">
        <f t="shared" si="12"/>
        <v/>
      </c>
      <c r="U60" s="9" t="str">
        <f t="shared" si="13"/>
        <v/>
      </c>
      <c r="V60" s="15" t="str">
        <f t="shared" si="14"/>
        <v/>
      </c>
      <c r="W60" s="15" t="str">
        <f t="shared" si="15"/>
        <v/>
      </c>
      <c r="X60" s="10" t="str">
        <f>IFERROR(MATCH(ROW()-4,'Details Data Board'!$A$3:$A$6001,0)+1,"")</f>
        <v/>
      </c>
      <c r="Y60" s="10">
        <f>IF($X60="",0,ROUND(INDEX('Tracker&amp;Invoice'!$G:$G,$X60)-J60,2))</f>
        <v>0</v>
      </c>
    </row>
    <row r="61" spans="1:25">
      <c r="A61" s="9" t="str">
        <f t="shared" si="0"/>
        <v/>
      </c>
      <c r="B61" s="9" t="str">
        <f>IF($X61="","",INDEX('Tracker&amp;Invoice'!$A:$A,$X61))</f>
        <v/>
      </c>
      <c r="C61" s="10" t="str">
        <f>IF($X61="","",INDEX('Tracker&amp;Invoice'!$B:$B,$X61))</f>
        <v/>
      </c>
      <c r="D61" s="9" t="str">
        <f>IF($X61="","",INDEX('Tracker&amp;Invoice'!$E:$E,$X61))</f>
        <v/>
      </c>
      <c r="E61" s="11" t="str">
        <f>IF($X61="","",INDEX('Tracker&amp;Invoice'!$F:$F,$X61))</f>
        <v/>
      </c>
      <c r="F61" s="12" t="str">
        <f>IF($X61="","",INDEX('Tracker&amp;Invoice'!$C:$C,$X61))</f>
        <v/>
      </c>
      <c r="G61" s="12" t="str">
        <f>IF($X61="","",INDEX('Tracker&amp;Invoice'!$D:$D,$X61))</f>
        <v/>
      </c>
      <c r="H61" s="10" t="str">
        <f t="shared" si="1"/>
        <v/>
      </c>
      <c r="I61" s="13" t="str">
        <f t="shared" si="2"/>
        <v/>
      </c>
      <c r="J61" s="13" t="str">
        <f t="shared" si="3"/>
        <v/>
      </c>
      <c r="K61" s="13" t="str">
        <f t="shared" si="4"/>
        <v/>
      </c>
      <c r="L61" s="13" t="str">
        <f>IF($X61="","",SUMIF('Details Data Board'!$C$3:$C$6001,B61,'Details Data Board'!$I$3:$I$6001))</f>
        <v/>
      </c>
      <c r="M61" s="14" t="str">
        <f t="shared" si="5"/>
        <v/>
      </c>
      <c r="N61" s="11" t="str">
        <f t="shared" si="6"/>
        <v/>
      </c>
      <c r="O61" s="11" t="str">
        <f t="shared" si="7"/>
        <v/>
      </c>
      <c r="P61" s="13" t="str">
        <f t="shared" si="8"/>
        <v/>
      </c>
      <c r="Q61" s="14" t="str">
        <f t="shared" si="9"/>
        <v/>
      </c>
      <c r="R61" s="10" t="str">
        <f t="shared" si="10"/>
        <v/>
      </c>
      <c r="S61" s="9" t="str">
        <f t="shared" si="11"/>
        <v/>
      </c>
      <c r="T61" s="9" t="str">
        <f t="shared" si="12"/>
        <v/>
      </c>
      <c r="U61" s="9" t="str">
        <f t="shared" si="13"/>
        <v/>
      </c>
      <c r="V61" s="15" t="str">
        <f t="shared" si="14"/>
        <v/>
      </c>
      <c r="W61" s="15" t="str">
        <f t="shared" si="15"/>
        <v/>
      </c>
      <c r="X61" s="10" t="str">
        <f>IFERROR(MATCH(ROW()-4,'Details Data Board'!$A$3:$A$6001,0)+1,"")</f>
        <v/>
      </c>
      <c r="Y61" s="10">
        <f>IF($X61="",0,ROUND(INDEX('Tracker&amp;Invoice'!$G:$G,$X61)-J61,2))</f>
        <v>0</v>
      </c>
    </row>
    <row r="62" spans="1:25">
      <c r="A62" s="9" t="str">
        <f t="shared" si="0"/>
        <v/>
      </c>
      <c r="B62" s="9" t="str">
        <f>IF($X62="","",INDEX('Tracker&amp;Invoice'!$A:$A,$X62))</f>
        <v/>
      </c>
      <c r="C62" s="10" t="str">
        <f>IF($X62="","",INDEX('Tracker&amp;Invoice'!$B:$B,$X62))</f>
        <v/>
      </c>
      <c r="D62" s="9" t="str">
        <f>IF($X62="","",INDEX('Tracker&amp;Invoice'!$E:$E,$X62))</f>
        <v/>
      </c>
      <c r="E62" s="11" t="str">
        <f>IF($X62="","",INDEX('Tracker&amp;Invoice'!$F:$F,$X62))</f>
        <v/>
      </c>
      <c r="F62" s="12" t="str">
        <f>IF($X62="","",INDEX('Tracker&amp;Invoice'!$C:$C,$X62))</f>
        <v/>
      </c>
      <c r="G62" s="12" t="str">
        <f>IF($X62="","",INDEX('Tracker&amp;Invoice'!$D:$D,$X62))</f>
        <v/>
      </c>
      <c r="H62" s="10" t="str">
        <f t="shared" si="1"/>
        <v/>
      </c>
      <c r="I62" s="13" t="str">
        <f t="shared" si="2"/>
        <v/>
      </c>
      <c r="J62" s="13" t="str">
        <f t="shared" si="3"/>
        <v/>
      </c>
      <c r="K62" s="13" t="str">
        <f t="shared" si="4"/>
        <v/>
      </c>
      <c r="L62" s="13" t="str">
        <f>IF($X62="","",SUMIF('Details Data Board'!$C$3:$C$6001,B62,'Details Data Board'!$I$3:$I$6001))</f>
        <v/>
      </c>
      <c r="M62" s="14" t="str">
        <f t="shared" si="5"/>
        <v/>
      </c>
      <c r="N62" s="11" t="str">
        <f t="shared" si="6"/>
        <v/>
      </c>
      <c r="O62" s="11" t="str">
        <f t="shared" si="7"/>
        <v/>
      </c>
      <c r="P62" s="13" t="str">
        <f t="shared" si="8"/>
        <v/>
      </c>
      <c r="Q62" s="14" t="str">
        <f t="shared" si="9"/>
        <v/>
      </c>
      <c r="R62" s="10" t="str">
        <f t="shared" si="10"/>
        <v/>
      </c>
      <c r="S62" s="9" t="str">
        <f t="shared" si="11"/>
        <v/>
      </c>
      <c r="T62" s="9" t="str">
        <f t="shared" si="12"/>
        <v/>
      </c>
      <c r="U62" s="9" t="str">
        <f t="shared" si="13"/>
        <v/>
      </c>
      <c r="V62" s="15" t="str">
        <f t="shared" si="14"/>
        <v/>
      </c>
      <c r="W62" s="15" t="str">
        <f t="shared" si="15"/>
        <v/>
      </c>
      <c r="X62" s="10" t="str">
        <f>IFERROR(MATCH(ROW()-4,'Details Data Board'!$A$3:$A$6001,0)+1,"")</f>
        <v/>
      </c>
      <c r="Y62" s="10">
        <f>IF($X62="",0,ROUND(INDEX('Tracker&amp;Invoice'!$G:$G,$X62)-J62,2))</f>
        <v>0</v>
      </c>
    </row>
    <row r="63" spans="1:25">
      <c r="A63" s="9" t="str">
        <f t="shared" si="0"/>
        <v/>
      </c>
      <c r="B63" s="9" t="str">
        <f>IF($X63="","",INDEX('Tracker&amp;Invoice'!$A:$A,$X63))</f>
        <v/>
      </c>
      <c r="C63" s="10" t="str">
        <f>IF($X63="","",INDEX('Tracker&amp;Invoice'!$B:$B,$X63))</f>
        <v/>
      </c>
      <c r="D63" s="9" t="str">
        <f>IF($X63="","",INDEX('Tracker&amp;Invoice'!$E:$E,$X63))</f>
        <v/>
      </c>
      <c r="E63" s="11" t="str">
        <f>IF($X63="","",INDEX('Tracker&amp;Invoice'!$F:$F,$X63))</f>
        <v/>
      </c>
      <c r="F63" s="12" t="str">
        <f>IF($X63="","",INDEX('Tracker&amp;Invoice'!$C:$C,$X63))</f>
        <v/>
      </c>
      <c r="G63" s="12" t="str">
        <f>IF($X63="","",INDEX('Tracker&amp;Invoice'!$D:$D,$X63))</f>
        <v/>
      </c>
      <c r="H63" s="10" t="str">
        <f t="shared" si="1"/>
        <v/>
      </c>
      <c r="I63" s="13" t="str">
        <f t="shared" si="2"/>
        <v/>
      </c>
      <c r="J63" s="13" t="str">
        <f t="shared" si="3"/>
        <v/>
      </c>
      <c r="K63" s="13" t="str">
        <f t="shared" si="4"/>
        <v/>
      </c>
      <c r="L63" s="13" t="str">
        <f>IF($X63="","",SUMIF('Details Data Board'!$C$3:$C$6001,B63,'Details Data Board'!$I$3:$I$6001))</f>
        <v/>
      </c>
      <c r="M63" s="14" t="str">
        <f t="shared" si="5"/>
        <v/>
      </c>
      <c r="N63" s="11" t="str">
        <f t="shared" si="6"/>
        <v/>
      </c>
      <c r="O63" s="11" t="str">
        <f t="shared" si="7"/>
        <v/>
      </c>
      <c r="P63" s="13" t="str">
        <f t="shared" si="8"/>
        <v/>
      </c>
      <c r="Q63" s="14" t="str">
        <f t="shared" si="9"/>
        <v/>
      </c>
      <c r="R63" s="10" t="str">
        <f t="shared" si="10"/>
        <v/>
      </c>
      <c r="S63" s="9" t="str">
        <f t="shared" si="11"/>
        <v/>
      </c>
      <c r="T63" s="9" t="str">
        <f t="shared" si="12"/>
        <v/>
      </c>
      <c r="U63" s="9" t="str">
        <f t="shared" si="13"/>
        <v/>
      </c>
      <c r="V63" s="15" t="str">
        <f t="shared" si="14"/>
        <v/>
      </c>
      <c r="W63" s="15" t="str">
        <f t="shared" si="15"/>
        <v/>
      </c>
      <c r="X63" s="10" t="str">
        <f>IFERROR(MATCH(ROW()-4,'Details Data Board'!$A$3:$A$6001,0)+1,"")</f>
        <v/>
      </c>
      <c r="Y63" s="10">
        <f>IF($X63="",0,ROUND(INDEX('Tracker&amp;Invoice'!$G:$G,$X63)-J63,2))</f>
        <v>0</v>
      </c>
    </row>
    <row r="64" spans="1:25">
      <c r="A64" s="9" t="str">
        <f t="shared" si="0"/>
        <v/>
      </c>
      <c r="B64" s="9" t="str">
        <f>IF($X64="","",INDEX('Tracker&amp;Invoice'!$A:$A,$X64))</f>
        <v/>
      </c>
      <c r="C64" s="10" t="str">
        <f>IF($X64="","",INDEX('Tracker&amp;Invoice'!$B:$B,$X64))</f>
        <v/>
      </c>
      <c r="D64" s="9" t="str">
        <f>IF($X64="","",INDEX('Tracker&amp;Invoice'!$E:$E,$X64))</f>
        <v/>
      </c>
      <c r="E64" s="11" t="str">
        <f>IF($X64="","",INDEX('Tracker&amp;Invoice'!$F:$F,$X64))</f>
        <v/>
      </c>
      <c r="F64" s="12" t="str">
        <f>IF($X64="","",INDEX('Tracker&amp;Invoice'!$C:$C,$X64))</f>
        <v/>
      </c>
      <c r="G64" s="12" t="str">
        <f>IF($X64="","",INDEX('Tracker&amp;Invoice'!$D:$D,$X64))</f>
        <v/>
      </c>
      <c r="H64" s="10" t="str">
        <f t="shared" si="1"/>
        <v/>
      </c>
      <c r="I64" s="13" t="str">
        <f t="shared" si="2"/>
        <v/>
      </c>
      <c r="J64" s="13" t="str">
        <f t="shared" si="3"/>
        <v/>
      </c>
      <c r="K64" s="13" t="str">
        <f t="shared" si="4"/>
        <v/>
      </c>
      <c r="L64" s="13" t="str">
        <f>IF($X64="","",SUMIF('Details Data Board'!$C$3:$C$6001,B64,'Details Data Board'!$I$3:$I$6001))</f>
        <v/>
      </c>
      <c r="M64" s="14" t="str">
        <f t="shared" si="5"/>
        <v/>
      </c>
      <c r="N64" s="11" t="str">
        <f t="shared" si="6"/>
        <v/>
      </c>
      <c r="O64" s="11" t="str">
        <f t="shared" si="7"/>
        <v/>
      </c>
      <c r="P64" s="13" t="str">
        <f t="shared" si="8"/>
        <v/>
      </c>
      <c r="Q64" s="14" t="str">
        <f t="shared" si="9"/>
        <v/>
      </c>
      <c r="R64" s="10" t="str">
        <f t="shared" si="10"/>
        <v/>
      </c>
      <c r="S64" s="9" t="str">
        <f t="shared" si="11"/>
        <v/>
      </c>
      <c r="T64" s="9" t="str">
        <f t="shared" si="12"/>
        <v/>
      </c>
      <c r="U64" s="9" t="str">
        <f t="shared" si="13"/>
        <v/>
      </c>
      <c r="V64" s="15" t="str">
        <f t="shared" si="14"/>
        <v/>
      </c>
      <c r="W64" s="15" t="str">
        <f t="shared" si="15"/>
        <v/>
      </c>
      <c r="X64" s="10" t="str">
        <f>IFERROR(MATCH(ROW()-4,'Details Data Board'!$A$3:$A$6001,0)+1,"")</f>
        <v/>
      </c>
      <c r="Y64" s="10">
        <f>IF($X64="",0,ROUND(INDEX('Tracker&amp;Invoice'!$G:$G,$X64)-J64,2))</f>
        <v>0</v>
      </c>
    </row>
    <row r="65" spans="1:25">
      <c r="A65" s="9" t="str">
        <f t="shared" si="0"/>
        <v/>
      </c>
      <c r="B65" s="9" t="str">
        <f>IF($X65="","",INDEX('Tracker&amp;Invoice'!$A:$A,$X65))</f>
        <v/>
      </c>
      <c r="C65" s="10" t="str">
        <f>IF($X65="","",INDEX('Tracker&amp;Invoice'!$B:$B,$X65))</f>
        <v/>
      </c>
      <c r="D65" s="9" t="str">
        <f>IF($X65="","",INDEX('Tracker&amp;Invoice'!$E:$E,$X65))</f>
        <v/>
      </c>
      <c r="E65" s="11" t="str">
        <f>IF($X65="","",INDEX('Tracker&amp;Invoice'!$F:$F,$X65))</f>
        <v/>
      </c>
      <c r="F65" s="12" t="str">
        <f>IF($X65="","",INDEX('Tracker&amp;Invoice'!$C:$C,$X65))</f>
        <v/>
      </c>
      <c r="G65" s="12" t="str">
        <f>IF($X65="","",INDEX('Tracker&amp;Invoice'!$D:$D,$X65))</f>
        <v/>
      </c>
      <c r="H65" s="10" t="str">
        <f t="shared" si="1"/>
        <v/>
      </c>
      <c r="I65" s="13" t="str">
        <f t="shared" si="2"/>
        <v/>
      </c>
      <c r="J65" s="13" t="str">
        <f t="shared" si="3"/>
        <v/>
      </c>
      <c r="K65" s="13" t="str">
        <f t="shared" si="4"/>
        <v/>
      </c>
      <c r="L65" s="13" t="str">
        <f>IF($X65="","",SUMIF('Details Data Board'!$C$3:$C$6001,B65,'Details Data Board'!$I$3:$I$6001))</f>
        <v/>
      </c>
      <c r="M65" s="14" t="str">
        <f t="shared" si="5"/>
        <v/>
      </c>
      <c r="N65" s="11" t="str">
        <f t="shared" si="6"/>
        <v/>
      </c>
      <c r="O65" s="11" t="str">
        <f t="shared" si="7"/>
        <v/>
      </c>
      <c r="P65" s="13" t="str">
        <f t="shared" si="8"/>
        <v/>
      </c>
      <c r="Q65" s="14" t="str">
        <f t="shared" si="9"/>
        <v/>
      </c>
      <c r="R65" s="10" t="str">
        <f t="shared" si="10"/>
        <v/>
      </c>
      <c r="S65" s="9" t="str">
        <f t="shared" si="11"/>
        <v/>
      </c>
      <c r="T65" s="9" t="str">
        <f t="shared" si="12"/>
        <v/>
      </c>
      <c r="U65" s="9" t="str">
        <f t="shared" si="13"/>
        <v/>
      </c>
      <c r="V65" s="15" t="str">
        <f t="shared" si="14"/>
        <v/>
      </c>
      <c r="W65" s="15" t="str">
        <f t="shared" si="15"/>
        <v/>
      </c>
      <c r="X65" s="10" t="str">
        <f>IFERROR(MATCH(ROW()-4,'Details Data Board'!$A$3:$A$6001,0)+1,"")</f>
        <v/>
      </c>
      <c r="Y65" s="10">
        <f>IF($X65="",0,ROUND(INDEX('Tracker&amp;Invoice'!$G:$G,$X65)-J65,2))</f>
        <v>0</v>
      </c>
    </row>
    <row r="66" spans="1:25">
      <c r="A66" s="9" t="str">
        <f t="shared" si="0"/>
        <v/>
      </c>
      <c r="B66" s="9" t="str">
        <f>IF($X66="","",INDEX('Tracker&amp;Invoice'!$A:$A,$X66))</f>
        <v/>
      </c>
      <c r="C66" s="10" t="str">
        <f>IF($X66="","",INDEX('Tracker&amp;Invoice'!$B:$B,$X66))</f>
        <v/>
      </c>
      <c r="D66" s="9" t="str">
        <f>IF($X66="","",INDEX('Tracker&amp;Invoice'!$E:$E,$X66))</f>
        <v/>
      </c>
      <c r="E66" s="11" t="str">
        <f>IF($X66="","",INDEX('Tracker&amp;Invoice'!$F:$F,$X66))</f>
        <v/>
      </c>
      <c r="F66" s="12" t="str">
        <f>IF($X66="","",INDEX('Tracker&amp;Invoice'!$C:$C,$X66))</f>
        <v/>
      </c>
      <c r="G66" s="12" t="str">
        <f>IF($X66="","",INDEX('Tracker&amp;Invoice'!$D:$D,$X66))</f>
        <v/>
      </c>
      <c r="H66" s="10" t="str">
        <f t="shared" si="1"/>
        <v/>
      </c>
      <c r="I66" s="13" t="str">
        <f t="shared" si="2"/>
        <v/>
      </c>
      <c r="J66" s="13" t="str">
        <f t="shared" si="3"/>
        <v/>
      </c>
      <c r="K66" s="13" t="str">
        <f t="shared" si="4"/>
        <v/>
      </c>
      <c r="L66" s="13" t="str">
        <f>IF($X66="","",SUMIF('Details Data Board'!$C$3:$C$6001,B66,'Details Data Board'!$I$3:$I$6001))</f>
        <v/>
      </c>
      <c r="M66" s="14" t="str">
        <f t="shared" si="5"/>
        <v/>
      </c>
      <c r="N66" s="11" t="str">
        <f t="shared" si="6"/>
        <v/>
      </c>
      <c r="O66" s="11" t="str">
        <f t="shared" si="7"/>
        <v/>
      </c>
      <c r="P66" s="13" t="str">
        <f t="shared" si="8"/>
        <v/>
      </c>
      <c r="Q66" s="14" t="str">
        <f t="shared" si="9"/>
        <v/>
      </c>
      <c r="R66" s="10" t="str">
        <f t="shared" si="10"/>
        <v/>
      </c>
      <c r="S66" s="9" t="str">
        <f t="shared" si="11"/>
        <v/>
      </c>
      <c r="T66" s="9" t="str">
        <f t="shared" si="12"/>
        <v/>
      </c>
      <c r="U66" s="9" t="str">
        <f t="shared" si="13"/>
        <v/>
      </c>
      <c r="V66" s="15" t="str">
        <f t="shared" si="14"/>
        <v/>
      </c>
      <c r="W66" s="15" t="str">
        <f t="shared" si="15"/>
        <v/>
      </c>
      <c r="X66" s="10" t="str">
        <f>IFERROR(MATCH(ROW()-4,'Details Data Board'!$A$3:$A$6001,0)+1,"")</f>
        <v/>
      </c>
      <c r="Y66" s="10">
        <f>IF($X66="",0,ROUND(INDEX('Tracker&amp;Invoice'!$G:$G,$X66)-J66,2))</f>
        <v>0</v>
      </c>
    </row>
    <row r="67" spans="1:25">
      <c r="A67" s="9" t="str">
        <f t="shared" si="0"/>
        <v/>
      </c>
      <c r="B67" s="9" t="str">
        <f>IF($X67="","",INDEX('Tracker&amp;Invoice'!$A:$A,$X67))</f>
        <v/>
      </c>
      <c r="C67" s="10" t="str">
        <f>IF($X67="","",INDEX('Tracker&amp;Invoice'!$B:$B,$X67))</f>
        <v/>
      </c>
      <c r="D67" s="9" t="str">
        <f>IF($X67="","",INDEX('Tracker&amp;Invoice'!$E:$E,$X67))</f>
        <v/>
      </c>
      <c r="E67" s="11" t="str">
        <f>IF($X67="","",INDEX('Tracker&amp;Invoice'!$F:$F,$X67))</f>
        <v/>
      </c>
      <c r="F67" s="12" t="str">
        <f>IF($X67="","",INDEX('Tracker&amp;Invoice'!$C:$C,$X67))</f>
        <v/>
      </c>
      <c r="G67" s="12" t="str">
        <f>IF($X67="","",INDEX('Tracker&amp;Invoice'!$D:$D,$X67))</f>
        <v/>
      </c>
      <c r="H67" s="10" t="str">
        <f t="shared" si="1"/>
        <v/>
      </c>
      <c r="I67" s="13" t="str">
        <f t="shared" si="2"/>
        <v/>
      </c>
      <c r="J67" s="13" t="str">
        <f t="shared" si="3"/>
        <v/>
      </c>
      <c r="K67" s="13" t="str">
        <f t="shared" si="4"/>
        <v/>
      </c>
      <c r="L67" s="13" t="str">
        <f>IF($X67="","",SUMIF('Details Data Board'!$C$3:$C$6001,B67,'Details Data Board'!$I$3:$I$6001))</f>
        <v/>
      </c>
      <c r="M67" s="14" t="str">
        <f t="shared" si="5"/>
        <v/>
      </c>
      <c r="N67" s="11" t="str">
        <f t="shared" si="6"/>
        <v/>
      </c>
      <c r="O67" s="11" t="str">
        <f t="shared" si="7"/>
        <v/>
      </c>
      <c r="P67" s="13" t="str">
        <f t="shared" si="8"/>
        <v/>
      </c>
      <c r="Q67" s="14" t="str">
        <f t="shared" si="9"/>
        <v/>
      </c>
      <c r="R67" s="10" t="str">
        <f t="shared" si="10"/>
        <v/>
      </c>
      <c r="S67" s="9" t="str">
        <f t="shared" si="11"/>
        <v/>
      </c>
      <c r="T67" s="9" t="str">
        <f t="shared" si="12"/>
        <v/>
      </c>
      <c r="U67" s="9" t="str">
        <f t="shared" si="13"/>
        <v/>
      </c>
      <c r="V67" s="15" t="str">
        <f t="shared" si="14"/>
        <v/>
      </c>
      <c r="W67" s="15" t="str">
        <f t="shared" si="15"/>
        <v/>
      </c>
      <c r="X67" s="10" t="str">
        <f>IFERROR(MATCH(ROW()-4,'Details Data Board'!$A$3:$A$6001,0)+1,"")</f>
        <v/>
      </c>
      <c r="Y67" s="10">
        <f>IF($X67="",0,ROUND(INDEX('Tracker&amp;Invoice'!$G:$G,$X67)-J67,2))</f>
        <v>0</v>
      </c>
    </row>
    <row r="68" spans="1:25">
      <c r="A68" s="9" t="str">
        <f t="shared" si="0"/>
        <v/>
      </c>
      <c r="B68" s="9" t="str">
        <f>IF($X68="","",INDEX('Tracker&amp;Invoice'!$A:$A,$X68))</f>
        <v/>
      </c>
      <c r="C68" s="10" t="str">
        <f>IF($X68="","",INDEX('Tracker&amp;Invoice'!$B:$B,$X68))</f>
        <v/>
      </c>
      <c r="D68" s="9" t="str">
        <f>IF($X68="","",INDEX('Tracker&amp;Invoice'!$E:$E,$X68))</f>
        <v/>
      </c>
      <c r="E68" s="11" t="str">
        <f>IF($X68="","",INDEX('Tracker&amp;Invoice'!$F:$F,$X68))</f>
        <v/>
      </c>
      <c r="F68" s="12" t="str">
        <f>IF($X68="","",INDEX('Tracker&amp;Invoice'!$C:$C,$X68))</f>
        <v/>
      </c>
      <c r="G68" s="12" t="str">
        <f>IF($X68="","",INDEX('Tracker&amp;Invoice'!$D:$D,$X68))</f>
        <v/>
      </c>
      <c r="H68" s="10" t="str">
        <f t="shared" si="1"/>
        <v/>
      </c>
      <c r="I68" s="13" t="str">
        <f t="shared" si="2"/>
        <v/>
      </c>
      <c r="J68" s="13" t="str">
        <f t="shared" si="3"/>
        <v/>
      </c>
      <c r="K68" s="13" t="str">
        <f t="shared" si="4"/>
        <v/>
      </c>
      <c r="L68" s="13" t="str">
        <f>IF($X68="","",SUMIF('Details Data Board'!$C$3:$C$6001,B68,'Details Data Board'!$I$3:$I$6001))</f>
        <v/>
      </c>
      <c r="M68" s="14" t="str">
        <f t="shared" si="5"/>
        <v/>
      </c>
      <c r="N68" s="11" t="str">
        <f t="shared" si="6"/>
        <v/>
      </c>
      <c r="O68" s="11" t="str">
        <f t="shared" si="7"/>
        <v/>
      </c>
      <c r="P68" s="13" t="str">
        <f t="shared" si="8"/>
        <v/>
      </c>
      <c r="Q68" s="14" t="str">
        <f t="shared" si="9"/>
        <v/>
      </c>
      <c r="R68" s="10" t="str">
        <f t="shared" si="10"/>
        <v/>
      </c>
      <c r="S68" s="9" t="str">
        <f t="shared" si="11"/>
        <v/>
      </c>
      <c r="T68" s="9" t="str">
        <f t="shared" si="12"/>
        <v/>
      </c>
      <c r="U68" s="9" t="str">
        <f t="shared" si="13"/>
        <v/>
      </c>
      <c r="V68" s="15" t="str">
        <f t="shared" si="14"/>
        <v/>
      </c>
      <c r="W68" s="15" t="str">
        <f t="shared" si="15"/>
        <v/>
      </c>
      <c r="X68" s="10" t="str">
        <f>IFERROR(MATCH(ROW()-4,'Details Data Board'!$A$3:$A$6001,0)+1,"")</f>
        <v/>
      </c>
      <c r="Y68" s="10">
        <f>IF($X68="",0,ROUND(INDEX('Tracker&amp;Invoice'!$G:$G,$X68)-J68,2))</f>
        <v>0</v>
      </c>
    </row>
    <row r="69" spans="1:25">
      <c r="A69" s="9" t="str">
        <f t="shared" ref="A69:A132" si="16">IF($X69="","",ROW()-4)</f>
        <v/>
      </c>
      <c r="B69" s="9" t="str">
        <f>IF($X69="","",INDEX('Tracker&amp;Invoice'!$A:$A,$X69))</f>
        <v/>
      </c>
      <c r="C69" s="10" t="str">
        <f>IF($X69="","",INDEX('Tracker&amp;Invoice'!$B:$B,$X69))</f>
        <v/>
      </c>
      <c r="D69" s="9" t="str">
        <f>IF($X69="","",INDEX('Tracker&amp;Invoice'!$E:$E,$X69))</f>
        <v/>
      </c>
      <c r="E69" s="11" t="str">
        <f>IF($X69="","",INDEX('Tracker&amp;Invoice'!$F:$F,$X69))</f>
        <v/>
      </c>
      <c r="F69" s="12" t="str">
        <f>IF($X69="","",INDEX('Tracker&amp;Invoice'!$C:$C,$X69))</f>
        <v/>
      </c>
      <c r="G69" s="12" t="str">
        <f>IF($X69="","",INDEX('Tracker&amp;Invoice'!$D:$D,$X69))</f>
        <v/>
      </c>
      <c r="H69" s="10" t="str">
        <f t="shared" ref="H69:H132" si="17">IF($X69="","",G69-F69)</f>
        <v/>
      </c>
      <c r="I69" s="13" t="str">
        <f t="shared" ref="I69:I132" si="18">IF($X69="","",F69*E69)</f>
        <v/>
      </c>
      <c r="J69" s="13" t="str">
        <f t="shared" ref="J69:J132" si="19">IF($X69="","",G69*E69)</f>
        <v/>
      </c>
      <c r="K69" s="13" t="str">
        <f t="shared" ref="K69:K132" si="20">IF($X69="","",J69-I69)</f>
        <v/>
      </c>
      <c r="L69" s="13" t="str">
        <f>IF($X69="","",SUMIF('Details Data Board'!$C$3:$C$6001,B69,'Details Data Board'!$I$3:$I$6001))</f>
        <v/>
      </c>
      <c r="M69" s="14" t="str">
        <f t="shared" ref="M69:M132" si="21">IF($X69="","",IF(J69=0,0,L69/J69))</f>
        <v/>
      </c>
      <c r="N69" s="11" t="str">
        <f t="shared" ref="N69:N132" si="22">IF($X69="","",M69*G69)</f>
        <v/>
      </c>
      <c r="O69" s="11" t="str">
        <f t="shared" ref="O69:O132" si="23">IF($X69="","",G69-N69)</f>
        <v/>
      </c>
      <c r="P69" s="13" t="str">
        <f t="shared" ref="P69:P132" si="24">IF($X69="","",J69-L69)</f>
        <v/>
      </c>
      <c r="Q69" s="14" t="str">
        <f t="shared" ref="Q69:Q132" si="25">IF($X69="","",IF(J69=0,0,P69/J69))</f>
        <v/>
      </c>
      <c r="R69" s="10" t="str">
        <f t="shared" ref="R69:R132" si="26">IF($X69="","",IF(INT(O69)=O69,TEXT(O69,"#,##0"),TEXT(O69,"#,##0.00"))&amp;" "&amp;D69&amp;"  |  "&amp;TEXT(P69,"#,##0")&amp;" ريال  |  "&amp;TEXT(Q69,"0.0%"))</f>
        <v/>
      </c>
      <c r="S69" s="9" t="str">
        <f t="shared" ref="S69:S132" si="27">IF($X69="","",IF(L69&lt;=0,"لم يبدأ",IF(P69&lt;-0.5,"تجاوز 100% - راجع",IF(P69&lt;=0.5,"مكتمل","جاري"))))</f>
        <v/>
      </c>
      <c r="T69" s="9" t="str">
        <f t="shared" ref="T69:T132" si="28">IF($X69="","",IF(AND(F69=0,G69&gt;0),"جديد بأمر التغيير",IF(AND(G69=0,F69&gt;0),"ملغي",IF(G69&gt;F69,"زيادة",IF(G69&lt;F69,"نقص","بدون تغيير")))))</f>
        <v/>
      </c>
      <c r="U69" s="9" t="str">
        <f t="shared" ref="U69:U132" si="29">IF($X69="","",IFERROR(LEFT(B69,FIND("-",B69)-1),B69))</f>
        <v/>
      </c>
      <c r="V69" s="15" t="str">
        <f t="shared" ref="V69:V132" si="30">IF($X69="","",P69+ROW()/1000000)</f>
        <v/>
      </c>
      <c r="W69" s="15" t="str">
        <f t="shared" ref="W69:W132" si="31">IF($X69="","",K69+ROW()/1000000)</f>
        <v/>
      </c>
      <c r="X69" s="10" t="str">
        <f>IFERROR(MATCH(ROW()-4,'Details Data Board'!$A$3:$A$6001,0)+1,"")</f>
        <v/>
      </c>
      <c r="Y69" s="10">
        <f>IF($X69="",0,ROUND(INDEX('Tracker&amp;Invoice'!$G:$G,$X69)-J69,2))</f>
        <v>0</v>
      </c>
    </row>
    <row r="70" spans="1:25">
      <c r="A70" s="9" t="str">
        <f t="shared" si="16"/>
        <v/>
      </c>
      <c r="B70" s="9" t="str">
        <f>IF($X70="","",INDEX('Tracker&amp;Invoice'!$A:$A,$X70))</f>
        <v/>
      </c>
      <c r="C70" s="10" t="str">
        <f>IF($X70="","",INDEX('Tracker&amp;Invoice'!$B:$B,$X70))</f>
        <v/>
      </c>
      <c r="D70" s="9" t="str">
        <f>IF($X70="","",INDEX('Tracker&amp;Invoice'!$E:$E,$X70))</f>
        <v/>
      </c>
      <c r="E70" s="11" t="str">
        <f>IF($X70="","",INDEX('Tracker&amp;Invoice'!$F:$F,$X70))</f>
        <v/>
      </c>
      <c r="F70" s="12" t="str">
        <f>IF($X70="","",INDEX('Tracker&amp;Invoice'!$C:$C,$X70))</f>
        <v/>
      </c>
      <c r="G70" s="12" t="str">
        <f>IF($X70="","",INDEX('Tracker&amp;Invoice'!$D:$D,$X70))</f>
        <v/>
      </c>
      <c r="H70" s="10" t="str">
        <f t="shared" si="17"/>
        <v/>
      </c>
      <c r="I70" s="13" t="str">
        <f t="shared" si="18"/>
        <v/>
      </c>
      <c r="J70" s="13" t="str">
        <f t="shared" si="19"/>
        <v/>
      </c>
      <c r="K70" s="13" t="str">
        <f t="shared" si="20"/>
        <v/>
      </c>
      <c r="L70" s="13" t="str">
        <f>IF($X70="","",SUMIF('Details Data Board'!$C$3:$C$6001,B70,'Details Data Board'!$I$3:$I$6001))</f>
        <v/>
      </c>
      <c r="M70" s="14" t="str">
        <f t="shared" si="21"/>
        <v/>
      </c>
      <c r="N70" s="11" t="str">
        <f t="shared" si="22"/>
        <v/>
      </c>
      <c r="O70" s="11" t="str">
        <f t="shared" si="23"/>
        <v/>
      </c>
      <c r="P70" s="13" t="str">
        <f t="shared" si="24"/>
        <v/>
      </c>
      <c r="Q70" s="14" t="str">
        <f t="shared" si="25"/>
        <v/>
      </c>
      <c r="R70" s="10" t="str">
        <f t="shared" si="26"/>
        <v/>
      </c>
      <c r="S70" s="9" t="str">
        <f t="shared" si="27"/>
        <v/>
      </c>
      <c r="T70" s="9" t="str">
        <f t="shared" si="28"/>
        <v/>
      </c>
      <c r="U70" s="9" t="str">
        <f t="shared" si="29"/>
        <v/>
      </c>
      <c r="V70" s="15" t="str">
        <f t="shared" si="30"/>
        <v/>
      </c>
      <c r="W70" s="15" t="str">
        <f t="shared" si="31"/>
        <v/>
      </c>
      <c r="X70" s="10" t="str">
        <f>IFERROR(MATCH(ROW()-4,'Details Data Board'!$A$3:$A$6001,0)+1,"")</f>
        <v/>
      </c>
      <c r="Y70" s="10">
        <f>IF($X70="",0,ROUND(INDEX('Tracker&amp;Invoice'!$G:$G,$X70)-J70,2))</f>
        <v>0</v>
      </c>
    </row>
    <row r="71" spans="1:25">
      <c r="A71" s="9" t="str">
        <f t="shared" si="16"/>
        <v/>
      </c>
      <c r="B71" s="9" t="str">
        <f>IF($X71="","",INDEX('Tracker&amp;Invoice'!$A:$A,$X71))</f>
        <v/>
      </c>
      <c r="C71" s="10" t="str">
        <f>IF($X71="","",INDEX('Tracker&amp;Invoice'!$B:$B,$X71))</f>
        <v/>
      </c>
      <c r="D71" s="9" t="str">
        <f>IF($X71="","",INDEX('Tracker&amp;Invoice'!$E:$E,$X71))</f>
        <v/>
      </c>
      <c r="E71" s="11" t="str">
        <f>IF($X71="","",INDEX('Tracker&amp;Invoice'!$F:$F,$X71))</f>
        <v/>
      </c>
      <c r="F71" s="12" t="str">
        <f>IF($X71="","",INDEX('Tracker&amp;Invoice'!$C:$C,$X71))</f>
        <v/>
      </c>
      <c r="G71" s="12" t="str">
        <f>IF($X71="","",INDEX('Tracker&amp;Invoice'!$D:$D,$X71))</f>
        <v/>
      </c>
      <c r="H71" s="10" t="str">
        <f t="shared" si="17"/>
        <v/>
      </c>
      <c r="I71" s="13" t="str">
        <f t="shared" si="18"/>
        <v/>
      </c>
      <c r="J71" s="13" t="str">
        <f t="shared" si="19"/>
        <v/>
      </c>
      <c r="K71" s="13" t="str">
        <f t="shared" si="20"/>
        <v/>
      </c>
      <c r="L71" s="13" t="str">
        <f>IF($X71="","",SUMIF('Details Data Board'!$C$3:$C$6001,B71,'Details Data Board'!$I$3:$I$6001))</f>
        <v/>
      </c>
      <c r="M71" s="14" t="str">
        <f t="shared" si="21"/>
        <v/>
      </c>
      <c r="N71" s="11" t="str">
        <f t="shared" si="22"/>
        <v/>
      </c>
      <c r="O71" s="11" t="str">
        <f t="shared" si="23"/>
        <v/>
      </c>
      <c r="P71" s="13" t="str">
        <f t="shared" si="24"/>
        <v/>
      </c>
      <c r="Q71" s="14" t="str">
        <f t="shared" si="25"/>
        <v/>
      </c>
      <c r="R71" s="10" t="str">
        <f t="shared" si="26"/>
        <v/>
      </c>
      <c r="S71" s="9" t="str">
        <f t="shared" si="27"/>
        <v/>
      </c>
      <c r="T71" s="9" t="str">
        <f t="shared" si="28"/>
        <v/>
      </c>
      <c r="U71" s="9" t="str">
        <f t="shared" si="29"/>
        <v/>
      </c>
      <c r="V71" s="15" t="str">
        <f t="shared" si="30"/>
        <v/>
      </c>
      <c r="W71" s="15" t="str">
        <f t="shared" si="31"/>
        <v/>
      </c>
      <c r="X71" s="10" t="str">
        <f>IFERROR(MATCH(ROW()-4,'Details Data Board'!$A$3:$A$6001,0)+1,"")</f>
        <v/>
      </c>
      <c r="Y71" s="10">
        <f>IF($X71="",0,ROUND(INDEX('Tracker&amp;Invoice'!$G:$G,$X71)-J71,2))</f>
        <v>0</v>
      </c>
    </row>
    <row r="72" spans="1:25">
      <c r="A72" s="9" t="str">
        <f t="shared" si="16"/>
        <v/>
      </c>
      <c r="B72" s="9" t="str">
        <f>IF($X72="","",INDEX('Tracker&amp;Invoice'!$A:$A,$X72))</f>
        <v/>
      </c>
      <c r="C72" s="10" t="str">
        <f>IF($X72="","",INDEX('Tracker&amp;Invoice'!$B:$B,$X72))</f>
        <v/>
      </c>
      <c r="D72" s="9" t="str">
        <f>IF($X72="","",INDEX('Tracker&amp;Invoice'!$E:$E,$X72))</f>
        <v/>
      </c>
      <c r="E72" s="11" t="str">
        <f>IF($X72="","",INDEX('Tracker&amp;Invoice'!$F:$F,$X72))</f>
        <v/>
      </c>
      <c r="F72" s="12" t="str">
        <f>IF($X72="","",INDEX('Tracker&amp;Invoice'!$C:$C,$X72))</f>
        <v/>
      </c>
      <c r="G72" s="12" t="str">
        <f>IF($X72="","",INDEX('Tracker&amp;Invoice'!$D:$D,$X72))</f>
        <v/>
      </c>
      <c r="H72" s="10" t="str">
        <f t="shared" si="17"/>
        <v/>
      </c>
      <c r="I72" s="13" t="str">
        <f t="shared" si="18"/>
        <v/>
      </c>
      <c r="J72" s="13" t="str">
        <f t="shared" si="19"/>
        <v/>
      </c>
      <c r="K72" s="13" t="str">
        <f t="shared" si="20"/>
        <v/>
      </c>
      <c r="L72" s="13" t="str">
        <f>IF($X72="","",SUMIF('Details Data Board'!$C$3:$C$6001,B72,'Details Data Board'!$I$3:$I$6001))</f>
        <v/>
      </c>
      <c r="M72" s="14" t="str">
        <f t="shared" si="21"/>
        <v/>
      </c>
      <c r="N72" s="11" t="str">
        <f t="shared" si="22"/>
        <v/>
      </c>
      <c r="O72" s="11" t="str">
        <f t="shared" si="23"/>
        <v/>
      </c>
      <c r="P72" s="13" t="str">
        <f t="shared" si="24"/>
        <v/>
      </c>
      <c r="Q72" s="14" t="str">
        <f t="shared" si="25"/>
        <v/>
      </c>
      <c r="R72" s="10" t="str">
        <f t="shared" si="26"/>
        <v/>
      </c>
      <c r="S72" s="9" t="str">
        <f t="shared" si="27"/>
        <v/>
      </c>
      <c r="T72" s="9" t="str">
        <f t="shared" si="28"/>
        <v/>
      </c>
      <c r="U72" s="9" t="str">
        <f t="shared" si="29"/>
        <v/>
      </c>
      <c r="V72" s="15" t="str">
        <f t="shared" si="30"/>
        <v/>
      </c>
      <c r="W72" s="15" t="str">
        <f t="shared" si="31"/>
        <v/>
      </c>
      <c r="X72" s="10" t="str">
        <f>IFERROR(MATCH(ROW()-4,'Details Data Board'!$A$3:$A$6001,0)+1,"")</f>
        <v/>
      </c>
      <c r="Y72" s="10">
        <f>IF($X72="",0,ROUND(INDEX('Tracker&amp;Invoice'!$G:$G,$X72)-J72,2))</f>
        <v>0</v>
      </c>
    </row>
    <row r="73" spans="1:25">
      <c r="A73" s="9" t="str">
        <f t="shared" si="16"/>
        <v/>
      </c>
      <c r="B73" s="9" t="str">
        <f>IF($X73="","",INDEX('Tracker&amp;Invoice'!$A:$A,$X73))</f>
        <v/>
      </c>
      <c r="C73" s="10" t="str">
        <f>IF($X73="","",INDEX('Tracker&amp;Invoice'!$B:$B,$X73))</f>
        <v/>
      </c>
      <c r="D73" s="9" t="str">
        <f>IF($X73="","",INDEX('Tracker&amp;Invoice'!$E:$E,$X73))</f>
        <v/>
      </c>
      <c r="E73" s="11" t="str">
        <f>IF($X73="","",INDEX('Tracker&amp;Invoice'!$F:$F,$X73))</f>
        <v/>
      </c>
      <c r="F73" s="12" t="str">
        <f>IF($X73="","",INDEX('Tracker&amp;Invoice'!$C:$C,$X73))</f>
        <v/>
      </c>
      <c r="G73" s="12" t="str">
        <f>IF($X73="","",INDEX('Tracker&amp;Invoice'!$D:$D,$X73))</f>
        <v/>
      </c>
      <c r="H73" s="10" t="str">
        <f t="shared" si="17"/>
        <v/>
      </c>
      <c r="I73" s="13" t="str">
        <f t="shared" si="18"/>
        <v/>
      </c>
      <c r="J73" s="13" t="str">
        <f t="shared" si="19"/>
        <v/>
      </c>
      <c r="K73" s="13" t="str">
        <f t="shared" si="20"/>
        <v/>
      </c>
      <c r="L73" s="13" t="str">
        <f>IF($X73="","",SUMIF('Details Data Board'!$C$3:$C$6001,B73,'Details Data Board'!$I$3:$I$6001))</f>
        <v/>
      </c>
      <c r="M73" s="14" t="str">
        <f t="shared" si="21"/>
        <v/>
      </c>
      <c r="N73" s="11" t="str">
        <f t="shared" si="22"/>
        <v/>
      </c>
      <c r="O73" s="11" t="str">
        <f t="shared" si="23"/>
        <v/>
      </c>
      <c r="P73" s="13" t="str">
        <f t="shared" si="24"/>
        <v/>
      </c>
      <c r="Q73" s="14" t="str">
        <f t="shared" si="25"/>
        <v/>
      </c>
      <c r="R73" s="10" t="str">
        <f t="shared" si="26"/>
        <v/>
      </c>
      <c r="S73" s="9" t="str">
        <f t="shared" si="27"/>
        <v/>
      </c>
      <c r="T73" s="9" t="str">
        <f t="shared" si="28"/>
        <v/>
      </c>
      <c r="U73" s="9" t="str">
        <f t="shared" si="29"/>
        <v/>
      </c>
      <c r="V73" s="15" t="str">
        <f t="shared" si="30"/>
        <v/>
      </c>
      <c r="W73" s="15" t="str">
        <f t="shared" si="31"/>
        <v/>
      </c>
      <c r="X73" s="10" t="str">
        <f>IFERROR(MATCH(ROW()-4,'Details Data Board'!$A$3:$A$6001,0)+1,"")</f>
        <v/>
      </c>
      <c r="Y73" s="10">
        <f>IF($X73="",0,ROUND(INDEX('Tracker&amp;Invoice'!$G:$G,$X73)-J73,2))</f>
        <v>0</v>
      </c>
    </row>
    <row r="74" spans="1:25">
      <c r="A74" s="9" t="str">
        <f t="shared" si="16"/>
        <v/>
      </c>
      <c r="B74" s="9" t="str">
        <f>IF($X74="","",INDEX('Tracker&amp;Invoice'!$A:$A,$X74))</f>
        <v/>
      </c>
      <c r="C74" s="10" t="str">
        <f>IF($X74="","",INDEX('Tracker&amp;Invoice'!$B:$B,$X74))</f>
        <v/>
      </c>
      <c r="D74" s="9" t="str">
        <f>IF($X74="","",INDEX('Tracker&amp;Invoice'!$E:$E,$X74))</f>
        <v/>
      </c>
      <c r="E74" s="11" t="str">
        <f>IF($X74="","",INDEX('Tracker&amp;Invoice'!$F:$F,$X74))</f>
        <v/>
      </c>
      <c r="F74" s="12" t="str">
        <f>IF($X74="","",INDEX('Tracker&amp;Invoice'!$C:$C,$X74))</f>
        <v/>
      </c>
      <c r="G74" s="12" t="str">
        <f>IF($X74="","",INDEX('Tracker&amp;Invoice'!$D:$D,$X74))</f>
        <v/>
      </c>
      <c r="H74" s="10" t="str">
        <f t="shared" si="17"/>
        <v/>
      </c>
      <c r="I74" s="13" t="str">
        <f t="shared" si="18"/>
        <v/>
      </c>
      <c r="J74" s="13" t="str">
        <f t="shared" si="19"/>
        <v/>
      </c>
      <c r="K74" s="13" t="str">
        <f t="shared" si="20"/>
        <v/>
      </c>
      <c r="L74" s="13" t="str">
        <f>IF($X74="","",SUMIF('Details Data Board'!$C$3:$C$6001,B74,'Details Data Board'!$I$3:$I$6001))</f>
        <v/>
      </c>
      <c r="M74" s="14" t="str">
        <f t="shared" si="21"/>
        <v/>
      </c>
      <c r="N74" s="11" t="str">
        <f t="shared" si="22"/>
        <v/>
      </c>
      <c r="O74" s="11" t="str">
        <f t="shared" si="23"/>
        <v/>
      </c>
      <c r="P74" s="13" t="str">
        <f t="shared" si="24"/>
        <v/>
      </c>
      <c r="Q74" s="14" t="str">
        <f t="shared" si="25"/>
        <v/>
      </c>
      <c r="R74" s="10" t="str">
        <f t="shared" si="26"/>
        <v/>
      </c>
      <c r="S74" s="9" t="str">
        <f t="shared" si="27"/>
        <v/>
      </c>
      <c r="T74" s="9" t="str">
        <f t="shared" si="28"/>
        <v/>
      </c>
      <c r="U74" s="9" t="str">
        <f t="shared" si="29"/>
        <v/>
      </c>
      <c r="V74" s="15" t="str">
        <f t="shared" si="30"/>
        <v/>
      </c>
      <c r="W74" s="15" t="str">
        <f t="shared" si="31"/>
        <v/>
      </c>
      <c r="X74" s="10" t="str">
        <f>IFERROR(MATCH(ROW()-4,'Details Data Board'!$A$3:$A$6001,0)+1,"")</f>
        <v/>
      </c>
      <c r="Y74" s="10">
        <f>IF($X74="",0,ROUND(INDEX('Tracker&amp;Invoice'!$G:$G,$X74)-J74,2))</f>
        <v>0</v>
      </c>
    </row>
    <row r="75" spans="1:25">
      <c r="A75" s="9" t="str">
        <f t="shared" si="16"/>
        <v/>
      </c>
      <c r="B75" s="9" t="str">
        <f>IF($X75="","",INDEX('Tracker&amp;Invoice'!$A:$A,$X75))</f>
        <v/>
      </c>
      <c r="C75" s="10" t="str">
        <f>IF($X75="","",INDEX('Tracker&amp;Invoice'!$B:$B,$X75))</f>
        <v/>
      </c>
      <c r="D75" s="9" t="str">
        <f>IF($X75="","",INDEX('Tracker&amp;Invoice'!$E:$E,$X75))</f>
        <v/>
      </c>
      <c r="E75" s="11" t="str">
        <f>IF($X75="","",INDEX('Tracker&amp;Invoice'!$F:$F,$X75))</f>
        <v/>
      </c>
      <c r="F75" s="12" t="str">
        <f>IF($X75="","",INDEX('Tracker&amp;Invoice'!$C:$C,$X75))</f>
        <v/>
      </c>
      <c r="G75" s="12" t="str">
        <f>IF($X75="","",INDEX('Tracker&amp;Invoice'!$D:$D,$X75))</f>
        <v/>
      </c>
      <c r="H75" s="10" t="str">
        <f t="shared" si="17"/>
        <v/>
      </c>
      <c r="I75" s="13" t="str">
        <f t="shared" si="18"/>
        <v/>
      </c>
      <c r="J75" s="13" t="str">
        <f t="shared" si="19"/>
        <v/>
      </c>
      <c r="K75" s="13" t="str">
        <f t="shared" si="20"/>
        <v/>
      </c>
      <c r="L75" s="13" t="str">
        <f>IF($X75="","",SUMIF('Details Data Board'!$C$3:$C$6001,B75,'Details Data Board'!$I$3:$I$6001))</f>
        <v/>
      </c>
      <c r="M75" s="14" t="str">
        <f t="shared" si="21"/>
        <v/>
      </c>
      <c r="N75" s="11" t="str">
        <f t="shared" si="22"/>
        <v/>
      </c>
      <c r="O75" s="11" t="str">
        <f t="shared" si="23"/>
        <v/>
      </c>
      <c r="P75" s="13" t="str">
        <f t="shared" si="24"/>
        <v/>
      </c>
      <c r="Q75" s="14" t="str">
        <f t="shared" si="25"/>
        <v/>
      </c>
      <c r="R75" s="10" t="str">
        <f t="shared" si="26"/>
        <v/>
      </c>
      <c r="S75" s="9" t="str">
        <f t="shared" si="27"/>
        <v/>
      </c>
      <c r="T75" s="9" t="str">
        <f t="shared" si="28"/>
        <v/>
      </c>
      <c r="U75" s="9" t="str">
        <f t="shared" si="29"/>
        <v/>
      </c>
      <c r="V75" s="15" t="str">
        <f t="shared" si="30"/>
        <v/>
      </c>
      <c r="W75" s="15" t="str">
        <f t="shared" si="31"/>
        <v/>
      </c>
      <c r="X75" s="10" t="str">
        <f>IFERROR(MATCH(ROW()-4,'Details Data Board'!$A$3:$A$6001,0)+1,"")</f>
        <v/>
      </c>
      <c r="Y75" s="10">
        <f>IF($X75="",0,ROUND(INDEX('Tracker&amp;Invoice'!$G:$G,$X75)-J75,2))</f>
        <v>0</v>
      </c>
    </row>
    <row r="76" spans="1:25">
      <c r="A76" s="9" t="str">
        <f t="shared" si="16"/>
        <v/>
      </c>
      <c r="B76" s="9" t="str">
        <f>IF($X76="","",INDEX('Tracker&amp;Invoice'!$A:$A,$X76))</f>
        <v/>
      </c>
      <c r="C76" s="10" t="str">
        <f>IF($X76="","",INDEX('Tracker&amp;Invoice'!$B:$B,$X76))</f>
        <v/>
      </c>
      <c r="D76" s="9" t="str">
        <f>IF($X76="","",INDEX('Tracker&amp;Invoice'!$E:$E,$X76))</f>
        <v/>
      </c>
      <c r="E76" s="11" t="str">
        <f>IF($X76="","",INDEX('Tracker&amp;Invoice'!$F:$F,$X76))</f>
        <v/>
      </c>
      <c r="F76" s="12" t="str">
        <f>IF($X76="","",INDEX('Tracker&amp;Invoice'!$C:$C,$X76))</f>
        <v/>
      </c>
      <c r="G76" s="12" t="str">
        <f>IF($X76="","",INDEX('Tracker&amp;Invoice'!$D:$D,$X76))</f>
        <v/>
      </c>
      <c r="H76" s="10" t="str">
        <f t="shared" si="17"/>
        <v/>
      </c>
      <c r="I76" s="13" t="str">
        <f t="shared" si="18"/>
        <v/>
      </c>
      <c r="J76" s="13" t="str">
        <f t="shared" si="19"/>
        <v/>
      </c>
      <c r="K76" s="13" t="str">
        <f t="shared" si="20"/>
        <v/>
      </c>
      <c r="L76" s="13" t="str">
        <f>IF($X76="","",SUMIF('Details Data Board'!$C$3:$C$6001,B76,'Details Data Board'!$I$3:$I$6001))</f>
        <v/>
      </c>
      <c r="M76" s="14" t="str">
        <f t="shared" si="21"/>
        <v/>
      </c>
      <c r="N76" s="11" t="str">
        <f t="shared" si="22"/>
        <v/>
      </c>
      <c r="O76" s="11" t="str">
        <f t="shared" si="23"/>
        <v/>
      </c>
      <c r="P76" s="13" t="str">
        <f t="shared" si="24"/>
        <v/>
      </c>
      <c r="Q76" s="14" t="str">
        <f t="shared" si="25"/>
        <v/>
      </c>
      <c r="R76" s="10" t="str">
        <f t="shared" si="26"/>
        <v/>
      </c>
      <c r="S76" s="9" t="str">
        <f t="shared" si="27"/>
        <v/>
      </c>
      <c r="T76" s="9" t="str">
        <f t="shared" si="28"/>
        <v/>
      </c>
      <c r="U76" s="9" t="str">
        <f t="shared" si="29"/>
        <v/>
      </c>
      <c r="V76" s="15" t="str">
        <f t="shared" si="30"/>
        <v/>
      </c>
      <c r="W76" s="15" t="str">
        <f t="shared" si="31"/>
        <v/>
      </c>
      <c r="X76" s="10" t="str">
        <f>IFERROR(MATCH(ROW()-4,'Details Data Board'!$A$3:$A$6001,0)+1,"")</f>
        <v/>
      </c>
      <c r="Y76" s="10">
        <f>IF($X76="",0,ROUND(INDEX('Tracker&amp;Invoice'!$G:$G,$X76)-J76,2))</f>
        <v>0</v>
      </c>
    </row>
    <row r="77" spans="1:25">
      <c r="A77" s="9" t="str">
        <f t="shared" si="16"/>
        <v/>
      </c>
      <c r="B77" s="9" t="str">
        <f>IF($X77="","",INDEX('Tracker&amp;Invoice'!$A:$A,$X77))</f>
        <v/>
      </c>
      <c r="C77" s="10" t="str">
        <f>IF($X77="","",INDEX('Tracker&amp;Invoice'!$B:$B,$X77))</f>
        <v/>
      </c>
      <c r="D77" s="9" t="str">
        <f>IF($X77="","",INDEX('Tracker&amp;Invoice'!$E:$E,$X77))</f>
        <v/>
      </c>
      <c r="E77" s="11" t="str">
        <f>IF($X77="","",INDEX('Tracker&amp;Invoice'!$F:$F,$X77))</f>
        <v/>
      </c>
      <c r="F77" s="12" t="str">
        <f>IF($X77="","",INDEX('Tracker&amp;Invoice'!$C:$C,$X77))</f>
        <v/>
      </c>
      <c r="G77" s="12" t="str">
        <f>IF($X77="","",INDEX('Tracker&amp;Invoice'!$D:$D,$X77))</f>
        <v/>
      </c>
      <c r="H77" s="10" t="str">
        <f t="shared" si="17"/>
        <v/>
      </c>
      <c r="I77" s="13" t="str">
        <f t="shared" si="18"/>
        <v/>
      </c>
      <c r="J77" s="13" t="str">
        <f t="shared" si="19"/>
        <v/>
      </c>
      <c r="K77" s="13" t="str">
        <f t="shared" si="20"/>
        <v/>
      </c>
      <c r="L77" s="13" t="str">
        <f>IF($X77="","",SUMIF('Details Data Board'!$C$3:$C$6001,B77,'Details Data Board'!$I$3:$I$6001))</f>
        <v/>
      </c>
      <c r="M77" s="14" t="str">
        <f t="shared" si="21"/>
        <v/>
      </c>
      <c r="N77" s="11" t="str">
        <f t="shared" si="22"/>
        <v/>
      </c>
      <c r="O77" s="11" t="str">
        <f t="shared" si="23"/>
        <v/>
      </c>
      <c r="P77" s="13" t="str">
        <f t="shared" si="24"/>
        <v/>
      </c>
      <c r="Q77" s="14" t="str">
        <f t="shared" si="25"/>
        <v/>
      </c>
      <c r="R77" s="10" t="str">
        <f t="shared" si="26"/>
        <v/>
      </c>
      <c r="S77" s="9" t="str">
        <f t="shared" si="27"/>
        <v/>
      </c>
      <c r="T77" s="9" t="str">
        <f t="shared" si="28"/>
        <v/>
      </c>
      <c r="U77" s="9" t="str">
        <f t="shared" si="29"/>
        <v/>
      </c>
      <c r="V77" s="15" t="str">
        <f t="shared" si="30"/>
        <v/>
      </c>
      <c r="W77" s="15" t="str">
        <f t="shared" si="31"/>
        <v/>
      </c>
      <c r="X77" s="10" t="str">
        <f>IFERROR(MATCH(ROW()-4,'Details Data Board'!$A$3:$A$6001,0)+1,"")</f>
        <v/>
      </c>
      <c r="Y77" s="10">
        <f>IF($X77="",0,ROUND(INDEX('Tracker&amp;Invoice'!$G:$G,$X77)-J77,2))</f>
        <v>0</v>
      </c>
    </row>
    <row r="78" spans="1:25">
      <c r="A78" s="9" t="str">
        <f t="shared" si="16"/>
        <v/>
      </c>
      <c r="B78" s="9" t="str">
        <f>IF($X78="","",INDEX('Tracker&amp;Invoice'!$A:$A,$X78))</f>
        <v/>
      </c>
      <c r="C78" s="10" t="str">
        <f>IF($X78="","",INDEX('Tracker&amp;Invoice'!$B:$B,$X78))</f>
        <v/>
      </c>
      <c r="D78" s="9" t="str">
        <f>IF($X78="","",INDEX('Tracker&amp;Invoice'!$E:$E,$X78))</f>
        <v/>
      </c>
      <c r="E78" s="11" t="str">
        <f>IF($X78="","",INDEX('Tracker&amp;Invoice'!$F:$F,$X78))</f>
        <v/>
      </c>
      <c r="F78" s="12" t="str">
        <f>IF($X78="","",INDEX('Tracker&amp;Invoice'!$C:$C,$X78))</f>
        <v/>
      </c>
      <c r="G78" s="12" t="str">
        <f>IF($X78="","",INDEX('Tracker&amp;Invoice'!$D:$D,$X78))</f>
        <v/>
      </c>
      <c r="H78" s="10" t="str">
        <f t="shared" si="17"/>
        <v/>
      </c>
      <c r="I78" s="13" t="str">
        <f t="shared" si="18"/>
        <v/>
      </c>
      <c r="J78" s="13" t="str">
        <f t="shared" si="19"/>
        <v/>
      </c>
      <c r="K78" s="13" t="str">
        <f t="shared" si="20"/>
        <v/>
      </c>
      <c r="L78" s="13" t="str">
        <f>IF($X78="","",SUMIF('Details Data Board'!$C$3:$C$6001,B78,'Details Data Board'!$I$3:$I$6001))</f>
        <v/>
      </c>
      <c r="M78" s="14" t="str">
        <f t="shared" si="21"/>
        <v/>
      </c>
      <c r="N78" s="11" t="str">
        <f t="shared" si="22"/>
        <v/>
      </c>
      <c r="O78" s="11" t="str">
        <f t="shared" si="23"/>
        <v/>
      </c>
      <c r="P78" s="13" t="str">
        <f t="shared" si="24"/>
        <v/>
      </c>
      <c r="Q78" s="14" t="str">
        <f t="shared" si="25"/>
        <v/>
      </c>
      <c r="R78" s="10" t="str">
        <f t="shared" si="26"/>
        <v/>
      </c>
      <c r="S78" s="9" t="str">
        <f t="shared" si="27"/>
        <v/>
      </c>
      <c r="T78" s="9" t="str">
        <f t="shared" si="28"/>
        <v/>
      </c>
      <c r="U78" s="9" t="str">
        <f t="shared" si="29"/>
        <v/>
      </c>
      <c r="V78" s="15" t="str">
        <f t="shared" si="30"/>
        <v/>
      </c>
      <c r="W78" s="15" t="str">
        <f t="shared" si="31"/>
        <v/>
      </c>
      <c r="X78" s="10" t="str">
        <f>IFERROR(MATCH(ROW()-4,'Details Data Board'!$A$3:$A$6001,0)+1,"")</f>
        <v/>
      </c>
      <c r="Y78" s="10">
        <f>IF($X78="",0,ROUND(INDEX('Tracker&amp;Invoice'!$G:$G,$X78)-J78,2))</f>
        <v>0</v>
      </c>
    </row>
    <row r="79" spans="1:25">
      <c r="A79" s="9" t="str">
        <f t="shared" si="16"/>
        <v/>
      </c>
      <c r="B79" s="9" t="str">
        <f>IF($X79="","",INDEX('Tracker&amp;Invoice'!$A:$A,$X79))</f>
        <v/>
      </c>
      <c r="C79" s="10" t="str">
        <f>IF($X79="","",INDEX('Tracker&amp;Invoice'!$B:$B,$X79))</f>
        <v/>
      </c>
      <c r="D79" s="9" t="str">
        <f>IF($X79="","",INDEX('Tracker&amp;Invoice'!$E:$E,$X79))</f>
        <v/>
      </c>
      <c r="E79" s="11" t="str">
        <f>IF($X79="","",INDEX('Tracker&amp;Invoice'!$F:$F,$X79))</f>
        <v/>
      </c>
      <c r="F79" s="12" t="str">
        <f>IF($X79="","",INDEX('Tracker&amp;Invoice'!$C:$C,$X79))</f>
        <v/>
      </c>
      <c r="G79" s="12" t="str">
        <f>IF($X79="","",INDEX('Tracker&amp;Invoice'!$D:$D,$X79))</f>
        <v/>
      </c>
      <c r="H79" s="10" t="str">
        <f t="shared" si="17"/>
        <v/>
      </c>
      <c r="I79" s="13" t="str">
        <f t="shared" si="18"/>
        <v/>
      </c>
      <c r="J79" s="13" t="str">
        <f t="shared" si="19"/>
        <v/>
      </c>
      <c r="K79" s="13" t="str">
        <f t="shared" si="20"/>
        <v/>
      </c>
      <c r="L79" s="13" t="str">
        <f>IF($X79="","",SUMIF('Details Data Board'!$C$3:$C$6001,B79,'Details Data Board'!$I$3:$I$6001))</f>
        <v/>
      </c>
      <c r="M79" s="14" t="str">
        <f t="shared" si="21"/>
        <v/>
      </c>
      <c r="N79" s="11" t="str">
        <f t="shared" si="22"/>
        <v/>
      </c>
      <c r="O79" s="11" t="str">
        <f t="shared" si="23"/>
        <v/>
      </c>
      <c r="P79" s="13" t="str">
        <f t="shared" si="24"/>
        <v/>
      </c>
      <c r="Q79" s="14" t="str">
        <f t="shared" si="25"/>
        <v/>
      </c>
      <c r="R79" s="10" t="str">
        <f t="shared" si="26"/>
        <v/>
      </c>
      <c r="S79" s="9" t="str">
        <f t="shared" si="27"/>
        <v/>
      </c>
      <c r="T79" s="9" t="str">
        <f t="shared" si="28"/>
        <v/>
      </c>
      <c r="U79" s="9" t="str">
        <f t="shared" si="29"/>
        <v/>
      </c>
      <c r="V79" s="15" t="str">
        <f t="shared" si="30"/>
        <v/>
      </c>
      <c r="W79" s="15" t="str">
        <f t="shared" si="31"/>
        <v/>
      </c>
      <c r="X79" s="10" t="str">
        <f>IFERROR(MATCH(ROW()-4,'Details Data Board'!$A$3:$A$6001,0)+1,"")</f>
        <v/>
      </c>
      <c r="Y79" s="10">
        <f>IF($X79="",0,ROUND(INDEX('Tracker&amp;Invoice'!$G:$G,$X79)-J79,2))</f>
        <v>0</v>
      </c>
    </row>
    <row r="80" spans="1:25">
      <c r="A80" s="9" t="str">
        <f t="shared" si="16"/>
        <v/>
      </c>
      <c r="B80" s="9" t="str">
        <f>IF($X80="","",INDEX('Tracker&amp;Invoice'!$A:$A,$X80))</f>
        <v/>
      </c>
      <c r="C80" s="10" t="str">
        <f>IF($X80="","",INDEX('Tracker&amp;Invoice'!$B:$B,$X80))</f>
        <v/>
      </c>
      <c r="D80" s="9" t="str">
        <f>IF($X80="","",INDEX('Tracker&amp;Invoice'!$E:$E,$X80))</f>
        <v/>
      </c>
      <c r="E80" s="11" t="str">
        <f>IF($X80="","",INDEX('Tracker&amp;Invoice'!$F:$F,$X80))</f>
        <v/>
      </c>
      <c r="F80" s="12" t="str">
        <f>IF($X80="","",INDEX('Tracker&amp;Invoice'!$C:$C,$X80))</f>
        <v/>
      </c>
      <c r="G80" s="12" t="str">
        <f>IF($X80="","",INDEX('Tracker&amp;Invoice'!$D:$D,$X80))</f>
        <v/>
      </c>
      <c r="H80" s="10" t="str">
        <f t="shared" si="17"/>
        <v/>
      </c>
      <c r="I80" s="13" t="str">
        <f t="shared" si="18"/>
        <v/>
      </c>
      <c r="J80" s="13" t="str">
        <f t="shared" si="19"/>
        <v/>
      </c>
      <c r="K80" s="13" t="str">
        <f t="shared" si="20"/>
        <v/>
      </c>
      <c r="L80" s="13" t="str">
        <f>IF($X80="","",SUMIF('Details Data Board'!$C$3:$C$6001,B80,'Details Data Board'!$I$3:$I$6001))</f>
        <v/>
      </c>
      <c r="M80" s="14" t="str">
        <f t="shared" si="21"/>
        <v/>
      </c>
      <c r="N80" s="11" t="str">
        <f t="shared" si="22"/>
        <v/>
      </c>
      <c r="O80" s="11" t="str">
        <f t="shared" si="23"/>
        <v/>
      </c>
      <c r="P80" s="13" t="str">
        <f t="shared" si="24"/>
        <v/>
      </c>
      <c r="Q80" s="14" t="str">
        <f t="shared" si="25"/>
        <v/>
      </c>
      <c r="R80" s="10" t="str">
        <f t="shared" si="26"/>
        <v/>
      </c>
      <c r="S80" s="9" t="str">
        <f t="shared" si="27"/>
        <v/>
      </c>
      <c r="T80" s="9" t="str">
        <f t="shared" si="28"/>
        <v/>
      </c>
      <c r="U80" s="9" t="str">
        <f t="shared" si="29"/>
        <v/>
      </c>
      <c r="V80" s="15" t="str">
        <f t="shared" si="30"/>
        <v/>
      </c>
      <c r="W80" s="15" t="str">
        <f t="shared" si="31"/>
        <v/>
      </c>
      <c r="X80" s="10" t="str">
        <f>IFERROR(MATCH(ROW()-4,'Details Data Board'!$A$3:$A$6001,0)+1,"")</f>
        <v/>
      </c>
      <c r="Y80" s="10">
        <f>IF($X80="",0,ROUND(INDEX('Tracker&amp;Invoice'!$G:$G,$X80)-J80,2))</f>
        <v>0</v>
      </c>
    </row>
    <row r="81" spans="1:25">
      <c r="A81" s="9" t="str">
        <f t="shared" si="16"/>
        <v/>
      </c>
      <c r="B81" s="9" t="str">
        <f>IF($X81="","",INDEX('Tracker&amp;Invoice'!$A:$A,$X81))</f>
        <v/>
      </c>
      <c r="C81" s="10" t="str">
        <f>IF($X81="","",INDEX('Tracker&amp;Invoice'!$B:$B,$X81))</f>
        <v/>
      </c>
      <c r="D81" s="9" t="str">
        <f>IF($X81="","",INDEX('Tracker&amp;Invoice'!$E:$E,$X81))</f>
        <v/>
      </c>
      <c r="E81" s="11" t="str">
        <f>IF($X81="","",INDEX('Tracker&amp;Invoice'!$F:$F,$X81))</f>
        <v/>
      </c>
      <c r="F81" s="12" t="str">
        <f>IF($X81="","",INDEX('Tracker&amp;Invoice'!$C:$C,$X81))</f>
        <v/>
      </c>
      <c r="G81" s="12" t="str">
        <f>IF($X81="","",INDEX('Tracker&amp;Invoice'!$D:$D,$X81))</f>
        <v/>
      </c>
      <c r="H81" s="10" t="str">
        <f t="shared" si="17"/>
        <v/>
      </c>
      <c r="I81" s="13" t="str">
        <f t="shared" si="18"/>
        <v/>
      </c>
      <c r="J81" s="13" t="str">
        <f t="shared" si="19"/>
        <v/>
      </c>
      <c r="K81" s="13" t="str">
        <f t="shared" si="20"/>
        <v/>
      </c>
      <c r="L81" s="13" t="str">
        <f>IF($X81="","",SUMIF('Details Data Board'!$C$3:$C$6001,B81,'Details Data Board'!$I$3:$I$6001))</f>
        <v/>
      </c>
      <c r="M81" s="14" t="str">
        <f t="shared" si="21"/>
        <v/>
      </c>
      <c r="N81" s="11" t="str">
        <f t="shared" si="22"/>
        <v/>
      </c>
      <c r="O81" s="11" t="str">
        <f t="shared" si="23"/>
        <v/>
      </c>
      <c r="P81" s="13" t="str">
        <f t="shared" si="24"/>
        <v/>
      </c>
      <c r="Q81" s="14" t="str">
        <f t="shared" si="25"/>
        <v/>
      </c>
      <c r="R81" s="10" t="str">
        <f t="shared" si="26"/>
        <v/>
      </c>
      <c r="S81" s="9" t="str">
        <f t="shared" si="27"/>
        <v/>
      </c>
      <c r="T81" s="9" t="str">
        <f t="shared" si="28"/>
        <v/>
      </c>
      <c r="U81" s="9" t="str">
        <f t="shared" si="29"/>
        <v/>
      </c>
      <c r="V81" s="15" t="str">
        <f t="shared" si="30"/>
        <v/>
      </c>
      <c r="W81" s="15" t="str">
        <f t="shared" si="31"/>
        <v/>
      </c>
      <c r="X81" s="10" t="str">
        <f>IFERROR(MATCH(ROW()-4,'Details Data Board'!$A$3:$A$6001,0)+1,"")</f>
        <v/>
      </c>
      <c r="Y81" s="10">
        <f>IF($X81="",0,ROUND(INDEX('Tracker&amp;Invoice'!$G:$G,$X81)-J81,2))</f>
        <v>0</v>
      </c>
    </row>
    <row r="82" spans="1:25">
      <c r="A82" s="9" t="str">
        <f t="shared" si="16"/>
        <v/>
      </c>
      <c r="B82" s="9" t="str">
        <f>IF($X82="","",INDEX('Tracker&amp;Invoice'!$A:$A,$X82))</f>
        <v/>
      </c>
      <c r="C82" s="10" t="str">
        <f>IF($X82="","",INDEX('Tracker&amp;Invoice'!$B:$B,$X82))</f>
        <v/>
      </c>
      <c r="D82" s="9" t="str">
        <f>IF($X82="","",INDEX('Tracker&amp;Invoice'!$E:$E,$X82))</f>
        <v/>
      </c>
      <c r="E82" s="11" t="str">
        <f>IF($X82="","",INDEX('Tracker&amp;Invoice'!$F:$F,$X82))</f>
        <v/>
      </c>
      <c r="F82" s="12" t="str">
        <f>IF($X82="","",INDEX('Tracker&amp;Invoice'!$C:$C,$X82))</f>
        <v/>
      </c>
      <c r="G82" s="12" t="str">
        <f>IF($X82="","",INDEX('Tracker&amp;Invoice'!$D:$D,$X82))</f>
        <v/>
      </c>
      <c r="H82" s="10" t="str">
        <f t="shared" si="17"/>
        <v/>
      </c>
      <c r="I82" s="13" t="str">
        <f t="shared" si="18"/>
        <v/>
      </c>
      <c r="J82" s="13" t="str">
        <f t="shared" si="19"/>
        <v/>
      </c>
      <c r="K82" s="13" t="str">
        <f t="shared" si="20"/>
        <v/>
      </c>
      <c r="L82" s="13" t="str">
        <f>IF($X82="","",SUMIF('Details Data Board'!$C$3:$C$6001,B82,'Details Data Board'!$I$3:$I$6001))</f>
        <v/>
      </c>
      <c r="M82" s="14" t="str">
        <f t="shared" si="21"/>
        <v/>
      </c>
      <c r="N82" s="11" t="str">
        <f t="shared" si="22"/>
        <v/>
      </c>
      <c r="O82" s="11" t="str">
        <f t="shared" si="23"/>
        <v/>
      </c>
      <c r="P82" s="13" t="str">
        <f t="shared" si="24"/>
        <v/>
      </c>
      <c r="Q82" s="14" t="str">
        <f t="shared" si="25"/>
        <v/>
      </c>
      <c r="R82" s="10" t="str">
        <f t="shared" si="26"/>
        <v/>
      </c>
      <c r="S82" s="9" t="str">
        <f t="shared" si="27"/>
        <v/>
      </c>
      <c r="T82" s="9" t="str">
        <f t="shared" si="28"/>
        <v/>
      </c>
      <c r="U82" s="9" t="str">
        <f t="shared" si="29"/>
        <v/>
      </c>
      <c r="V82" s="15" t="str">
        <f t="shared" si="30"/>
        <v/>
      </c>
      <c r="W82" s="15" t="str">
        <f t="shared" si="31"/>
        <v/>
      </c>
      <c r="X82" s="10" t="str">
        <f>IFERROR(MATCH(ROW()-4,'Details Data Board'!$A$3:$A$6001,0)+1,"")</f>
        <v/>
      </c>
      <c r="Y82" s="10">
        <f>IF($X82="",0,ROUND(INDEX('Tracker&amp;Invoice'!$G:$G,$X82)-J82,2))</f>
        <v>0</v>
      </c>
    </row>
    <row r="83" spans="1:25">
      <c r="A83" s="9" t="str">
        <f t="shared" si="16"/>
        <v/>
      </c>
      <c r="B83" s="9" t="str">
        <f>IF($X83="","",INDEX('Tracker&amp;Invoice'!$A:$A,$X83))</f>
        <v/>
      </c>
      <c r="C83" s="10" t="str">
        <f>IF($X83="","",INDEX('Tracker&amp;Invoice'!$B:$B,$X83))</f>
        <v/>
      </c>
      <c r="D83" s="9" t="str">
        <f>IF($X83="","",INDEX('Tracker&amp;Invoice'!$E:$E,$X83))</f>
        <v/>
      </c>
      <c r="E83" s="11" t="str">
        <f>IF($X83="","",INDEX('Tracker&amp;Invoice'!$F:$F,$X83))</f>
        <v/>
      </c>
      <c r="F83" s="12" t="str">
        <f>IF($X83="","",INDEX('Tracker&amp;Invoice'!$C:$C,$X83))</f>
        <v/>
      </c>
      <c r="G83" s="12" t="str">
        <f>IF($X83="","",INDEX('Tracker&amp;Invoice'!$D:$D,$X83))</f>
        <v/>
      </c>
      <c r="H83" s="10" t="str">
        <f t="shared" si="17"/>
        <v/>
      </c>
      <c r="I83" s="13" t="str">
        <f t="shared" si="18"/>
        <v/>
      </c>
      <c r="J83" s="13" t="str">
        <f t="shared" si="19"/>
        <v/>
      </c>
      <c r="K83" s="13" t="str">
        <f t="shared" si="20"/>
        <v/>
      </c>
      <c r="L83" s="13" t="str">
        <f>IF($X83="","",SUMIF('Details Data Board'!$C$3:$C$6001,B83,'Details Data Board'!$I$3:$I$6001))</f>
        <v/>
      </c>
      <c r="M83" s="14" t="str">
        <f t="shared" si="21"/>
        <v/>
      </c>
      <c r="N83" s="11" t="str">
        <f t="shared" si="22"/>
        <v/>
      </c>
      <c r="O83" s="11" t="str">
        <f t="shared" si="23"/>
        <v/>
      </c>
      <c r="P83" s="13" t="str">
        <f t="shared" si="24"/>
        <v/>
      </c>
      <c r="Q83" s="14" t="str">
        <f t="shared" si="25"/>
        <v/>
      </c>
      <c r="R83" s="10" t="str">
        <f t="shared" si="26"/>
        <v/>
      </c>
      <c r="S83" s="9" t="str">
        <f t="shared" si="27"/>
        <v/>
      </c>
      <c r="T83" s="9" t="str">
        <f t="shared" si="28"/>
        <v/>
      </c>
      <c r="U83" s="9" t="str">
        <f t="shared" si="29"/>
        <v/>
      </c>
      <c r="V83" s="15" t="str">
        <f t="shared" si="30"/>
        <v/>
      </c>
      <c r="W83" s="15" t="str">
        <f t="shared" si="31"/>
        <v/>
      </c>
      <c r="X83" s="10" t="str">
        <f>IFERROR(MATCH(ROW()-4,'Details Data Board'!$A$3:$A$6001,0)+1,"")</f>
        <v/>
      </c>
      <c r="Y83" s="10">
        <f>IF($X83="",0,ROUND(INDEX('Tracker&amp;Invoice'!$G:$G,$X83)-J83,2))</f>
        <v>0</v>
      </c>
    </row>
    <row r="84" spans="1:25">
      <c r="A84" s="9" t="str">
        <f t="shared" si="16"/>
        <v/>
      </c>
      <c r="B84" s="9" t="str">
        <f>IF($X84="","",INDEX('Tracker&amp;Invoice'!$A:$A,$X84))</f>
        <v/>
      </c>
      <c r="C84" s="10" t="str">
        <f>IF($X84="","",INDEX('Tracker&amp;Invoice'!$B:$B,$X84))</f>
        <v/>
      </c>
      <c r="D84" s="9" t="str">
        <f>IF($X84="","",INDEX('Tracker&amp;Invoice'!$E:$E,$X84))</f>
        <v/>
      </c>
      <c r="E84" s="11" t="str">
        <f>IF($X84="","",INDEX('Tracker&amp;Invoice'!$F:$F,$X84))</f>
        <v/>
      </c>
      <c r="F84" s="12" t="str">
        <f>IF($X84="","",INDEX('Tracker&amp;Invoice'!$C:$C,$X84))</f>
        <v/>
      </c>
      <c r="G84" s="12" t="str">
        <f>IF($X84="","",INDEX('Tracker&amp;Invoice'!$D:$D,$X84))</f>
        <v/>
      </c>
      <c r="H84" s="10" t="str">
        <f t="shared" si="17"/>
        <v/>
      </c>
      <c r="I84" s="13" t="str">
        <f t="shared" si="18"/>
        <v/>
      </c>
      <c r="J84" s="13" t="str">
        <f t="shared" si="19"/>
        <v/>
      </c>
      <c r="K84" s="13" t="str">
        <f t="shared" si="20"/>
        <v/>
      </c>
      <c r="L84" s="13" t="str">
        <f>IF($X84="","",SUMIF('Details Data Board'!$C$3:$C$6001,B84,'Details Data Board'!$I$3:$I$6001))</f>
        <v/>
      </c>
      <c r="M84" s="14" t="str">
        <f t="shared" si="21"/>
        <v/>
      </c>
      <c r="N84" s="11" t="str">
        <f t="shared" si="22"/>
        <v/>
      </c>
      <c r="O84" s="11" t="str">
        <f t="shared" si="23"/>
        <v/>
      </c>
      <c r="P84" s="13" t="str">
        <f t="shared" si="24"/>
        <v/>
      </c>
      <c r="Q84" s="14" t="str">
        <f t="shared" si="25"/>
        <v/>
      </c>
      <c r="R84" s="10" t="str">
        <f t="shared" si="26"/>
        <v/>
      </c>
      <c r="S84" s="9" t="str">
        <f t="shared" si="27"/>
        <v/>
      </c>
      <c r="T84" s="9" t="str">
        <f t="shared" si="28"/>
        <v/>
      </c>
      <c r="U84" s="9" t="str">
        <f t="shared" si="29"/>
        <v/>
      </c>
      <c r="V84" s="15" t="str">
        <f t="shared" si="30"/>
        <v/>
      </c>
      <c r="W84" s="15" t="str">
        <f t="shared" si="31"/>
        <v/>
      </c>
      <c r="X84" s="10" t="str">
        <f>IFERROR(MATCH(ROW()-4,'Details Data Board'!$A$3:$A$6001,0)+1,"")</f>
        <v/>
      </c>
      <c r="Y84" s="10">
        <f>IF($X84="",0,ROUND(INDEX('Tracker&amp;Invoice'!$G:$G,$X84)-J84,2))</f>
        <v>0</v>
      </c>
    </row>
    <row r="85" spans="1:25">
      <c r="A85" s="9" t="str">
        <f t="shared" si="16"/>
        <v/>
      </c>
      <c r="B85" s="9" t="str">
        <f>IF($X85="","",INDEX('Tracker&amp;Invoice'!$A:$A,$X85))</f>
        <v/>
      </c>
      <c r="C85" s="10" t="str">
        <f>IF($X85="","",INDEX('Tracker&amp;Invoice'!$B:$B,$X85))</f>
        <v/>
      </c>
      <c r="D85" s="9" t="str">
        <f>IF($X85="","",INDEX('Tracker&amp;Invoice'!$E:$E,$X85))</f>
        <v/>
      </c>
      <c r="E85" s="11" t="str">
        <f>IF($X85="","",INDEX('Tracker&amp;Invoice'!$F:$F,$X85))</f>
        <v/>
      </c>
      <c r="F85" s="12" t="str">
        <f>IF($X85="","",INDEX('Tracker&amp;Invoice'!$C:$C,$X85))</f>
        <v/>
      </c>
      <c r="G85" s="12" t="str">
        <f>IF($X85="","",INDEX('Tracker&amp;Invoice'!$D:$D,$X85))</f>
        <v/>
      </c>
      <c r="H85" s="10" t="str">
        <f t="shared" si="17"/>
        <v/>
      </c>
      <c r="I85" s="13" t="str">
        <f t="shared" si="18"/>
        <v/>
      </c>
      <c r="J85" s="13" t="str">
        <f t="shared" si="19"/>
        <v/>
      </c>
      <c r="K85" s="13" t="str">
        <f t="shared" si="20"/>
        <v/>
      </c>
      <c r="L85" s="13" t="str">
        <f>IF($X85="","",SUMIF('Details Data Board'!$C$3:$C$6001,B85,'Details Data Board'!$I$3:$I$6001))</f>
        <v/>
      </c>
      <c r="M85" s="14" t="str">
        <f t="shared" si="21"/>
        <v/>
      </c>
      <c r="N85" s="11" t="str">
        <f t="shared" si="22"/>
        <v/>
      </c>
      <c r="O85" s="11" t="str">
        <f t="shared" si="23"/>
        <v/>
      </c>
      <c r="P85" s="13" t="str">
        <f t="shared" si="24"/>
        <v/>
      </c>
      <c r="Q85" s="14" t="str">
        <f t="shared" si="25"/>
        <v/>
      </c>
      <c r="R85" s="10" t="str">
        <f t="shared" si="26"/>
        <v/>
      </c>
      <c r="S85" s="9" t="str">
        <f t="shared" si="27"/>
        <v/>
      </c>
      <c r="T85" s="9" t="str">
        <f t="shared" si="28"/>
        <v/>
      </c>
      <c r="U85" s="9" t="str">
        <f t="shared" si="29"/>
        <v/>
      </c>
      <c r="V85" s="15" t="str">
        <f t="shared" si="30"/>
        <v/>
      </c>
      <c r="W85" s="15" t="str">
        <f t="shared" si="31"/>
        <v/>
      </c>
      <c r="X85" s="10" t="str">
        <f>IFERROR(MATCH(ROW()-4,'Details Data Board'!$A$3:$A$6001,0)+1,"")</f>
        <v/>
      </c>
      <c r="Y85" s="10">
        <f>IF($X85="",0,ROUND(INDEX('Tracker&amp;Invoice'!$G:$G,$X85)-J85,2))</f>
        <v>0</v>
      </c>
    </row>
    <row r="86" spans="1:25">
      <c r="A86" s="9" t="str">
        <f t="shared" si="16"/>
        <v/>
      </c>
      <c r="B86" s="9" t="str">
        <f>IF($X86="","",INDEX('Tracker&amp;Invoice'!$A:$A,$X86))</f>
        <v/>
      </c>
      <c r="C86" s="10" t="str">
        <f>IF($X86="","",INDEX('Tracker&amp;Invoice'!$B:$B,$X86))</f>
        <v/>
      </c>
      <c r="D86" s="9" t="str">
        <f>IF($X86="","",INDEX('Tracker&amp;Invoice'!$E:$E,$X86))</f>
        <v/>
      </c>
      <c r="E86" s="11" t="str">
        <f>IF($X86="","",INDEX('Tracker&amp;Invoice'!$F:$F,$X86))</f>
        <v/>
      </c>
      <c r="F86" s="12" t="str">
        <f>IF($X86="","",INDEX('Tracker&amp;Invoice'!$C:$C,$X86))</f>
        <v/>
      </c>
      <c r="G86" s="12" t="str">
        <f>IF($X86="","",INDEX('Tracker&amp;Invoice'!$D:$D,$X86))</f>
        <v/>
      </c>
      <c r="H86" s="10" t="str">
        <f t="shared" si="17"/>
        <v/>
      </c>
      <c r="I86" s="13" t="str">
        <f t="shared" si="18"/>
        <v/>
      </c>
      <c r="J86" s="13" t="str">
        <f t="shared" si="19"/>
        <v/>
      </c>
      <c r="K86" s="13" t="str">
        <f t="shared" si="20"/>
        <v/>
      </c>
      <c r="L86" s="13" t="str">
        <f>IF($X86="","",SUMIF('Details Data Board'!$C$3:$C$6001,B86,'Details Data Board'!$I$3:$I$6001))</f>
        <v/>
      </c>
      <c r="M86" s="14" t="str">
        <f t="shared" si="21"/>
        <v/>
      </c>
      <c r="N86" s="11" t="str">
        <f t="shared" si="22"/>
        <v/>
      </c>
      <c r="O86" s="11" t="str">
        <f t="shared" si="23"/>
        <v/>
      </c>
      <c r="P86" s="13" t="str">
        <f t="shared" si="24"/>
        <v/>
      </c>
      <c r="Q86" s="14" t="str">
        <f t="shared" si="25"/>
        <v/>
      </c>
      <c r="R86" s="10" t="str">
        <f t="shared" si="26"/>
        <v/>
      </c>
      <c r="S86" s="9" t="str">
        <f t="shared" si="27"/>
        <v/>
      </c>
      <c r="T86" s="9" t="str">
        <f t="shared" si="28"/>
        <v/>
      </c>
      <c r="U86" s="9" t="str">
        <f t="shared" si="29"/>
        <v/>
      </c>
      <c r="V86" s="15" t="str">
        <f t="shared" si="30"/>
        <v/>
      </c>
      <c r="W86" s="15" t="str">
        <f t="shared" si="31"/>
        <v/>
      </c>
      <c r="X86" s="10" t="str">
        <f>IFERROR(MATCH(ROW()-4,'Details Data Board'!$A$3:$A$6001,0)+1,"")</f>
        <v/>
      </c>
      <c r="Y86" s="10">
        <f>IF($X86="",0,ROUND(INDEX('Tracker&amp;Invoice'!$G:$G,$X86)-J86,2))</f>
        <v>0</v>
      </c>
    </row>
    <row r="87" spans="1:25">
      <c r="A87" s="9" t="str">
        <f t="shared" si="16"/>
        <v/>
      </c>
      <c r="B87" s="9" t="str">
        <f>IF($X87="","",INDEX('Tracker&amp;Invoice'!$A:$A,$X87))</f>
        <v/>
      </c>
      <c r="C87" s="10" t="str">
        <f>IF($X87="","",INDEX('Tracker&amp;Invoice'!$B:$B,$X87))</f>
        <v/>
      </c>
      <c r="D87" s="9" t="str">
        <f>IF($X87="","",INDEX('Tracker&amp;Invoice'!$E:$E,$X87))</f>
        <v/>
      </c>
      <c r="E87" s="11" t="str">
        <f>IF($X87="","",INDEX('Tracker&amp;Invoice'!$F:$F,$X87))</f>
        <v/>
      </c>
      <c r="F87" s="12" t="str">
        <f>IF($X87="","",INDEX('Tracker&amp;Invoice'!$C:$C,$X87))</f>
        <v/>
      </c>
      <c r="G87" s="12" t="str">
        <f>IF($X87="","",INDEX('Tracker&amp;Invoice'!$D:$D,$X87))</f>
        <v/>
      </c>
      <c r="H87" s="10" t="str">
        <f t="shared" si="17"/>
        <v/>
      </c>
      <c r="I87" s="13" t="str">
        <f t="shared" si="18"/>
        <v/>
      </c>
      <c r="J87" s="13" t="str">
        <f t="shared" si="19"/>
        <v/>
      </c>
      <c r="K87" s="13" t="str">
        <f t="shared" si="20"/>
        <v/>
      </c>
      <c r="L87" s="13" t="str">
        <f>IF($X87="","",SUMIF('Details Data Board'!$C$3:$C$6001,B87,'Details Data Board'!$I$3:$I$6001))</f>
        <v/>
      </c>
      <c r="M87" s="14" t="str">
        <f t="shared" si="21"/>
        <v/>
      </c>
      <c r="N87" s="11" t="str">
        <f t="shared" si="22"/>
        <v/>
      </c>
      <c r="O87" s="11" t="str">
        <f t="shared" si="23"/>
        <v/>
      </c>
      <c r="P87" s="13" t="str">
        <f t="shared" si="24"/>
        <v/>
      </c>
      <c r="Q87" s="14" t="str">
        <f t="shared" si="25"/>
        <v/>
      </c>
      <c r="R87" s="10" t="str">
        <f t="shared" si="26"/>
        <v/>
      </c>
      <c r="S87" s="9" t="str">
        <f t="shared" si="27"/>
        <v/>
      </c>
      <c r="T87" s="9" t="str">
        <f t="shared" si="28"/>
        <v/>
      </c>
      <c r="U87" s="9" t="str">
        <f t="shared" si="29"/>
        <v/>
      </c>
      <c r="V87" s="15" t="str">
        <f t="shared" si="30"/>
        <v/>
      </c>
      <c r="W87" s="15" t="str">
        <f t="shared" si="31"/>
        <v/>
      </c>
      <c r="X87" s="10" t="str">
        <f>IFERROR(MATCH(ROW()-4,'Details Data Board'!$A$3:$A$6001,0)+1,"")</f>
        <v/>
      </c>
      <c r="Y87" s="10">
        <f>IF($X87="",0,ROUND(INDEX('Tracker&amp;Invoice'!$G:$G,$X87)-J87,2))</f>
        <v>0</v>
      </c>
    </row>
    <row r="88" spans="1:25">
      <c r="A88" s="9" t="str">
        <f t="shared" si="16"/>
        <v/>
      </c>
      <c r="B88" s="9" t="str">
        <f>IF($X88="","",INDEX('Tracker&amp;Invoice'!$A:$A,$X88))</f>
        <v/>
      </c>
      <c r="C88" s="10" t="str">
        <f>IF($X88="","",INDEX('Tracker&amp;Invoice'!$B:$B,$X88))</f>
        <v/>
      </c>
      <c r="D88" s="9" t="str">
        <f>IF($X88="","",INDEX('Tracker&amp;Invoice'!$E:$E,$X88))</f>
        <v/>
      </c>
      <c r="E88" s="11" t="str">
        <f>IF($X88="","",INDEX('Tracker&amp;Invoice'!$F:$F,$X88))</f>
        <v/>
      </c>
      <c r="F88" s="12" t="str">
        <f>IF($X88="","",INDEX('Tracker&amp;Invoice'!$C:$C,$X88))</f>
        <v/>
      </c>
      <c r="G88" s="12" t="str">
        <f>IF($X88="","",INDEX('Tracker&amp;Invoice'!$D:$D,$X88))</f>
        <v/>
      </c>
      <c r="H88" s="10" t="str">
        <f t="shared" si="17"/>
        <v/>
      </c>
      <c r="I88" s="13" t="str">
        <f t="shared" si="18"/>
        <v/>
      </c>
      <c r="J88" s="13" t="str">
        <f t="shared" si="19"/>
        <v/>
      </c>
      <c r="K88" s="13" t="str">
        <f t="shared" si="20"/>
        <v/>
      </c>
      <c r="L88" s="13" t="str">
        <f>IF($X88="","",SUMIF('Details Data Board'!$C$3:$C$6001,B88,'Details Data Board'!$I$3:$I$6001))</f>
        <v/>
      </c>
      <c r="M88" s="14" t="str">
        <f t="shared" si="21"/>
        <v/>
      </c>
      <c r="N88" s="11" t="str">
        <f t="shared" si="22"/>
        <v/>
      </c>
      <c r="O88" s="11" t="str">
        <f t="shared" si="23"/>
        <v/>
      </c>
      <c r="P88" s="13" t="str">
        <f t="shared" si="24"/>
        <v/>
      </c>
      <c r="Q88" s="14" t="str">
        <f t="shared" si="25"/>
        <v/>
      </c>
      <c r="R88" s="10" t="str">
        <f t="shared" si="26"/>
        <v/>
      </c>
      <c r="S88" s="9" t="str">
        <f t="shared" si="27"/>
        <v/>
      </c>
      <c r="T88" s="9" t="str">
        <f t="shared" si="28"/>
        <v/>
      </c>
      <c r="U88" s="9" t="str">
        <f t="shared" si="29"/>
        <v/>
      </c>
      <c r="V88" s="15" t="str">
        <f t="shared" si="30"/>
        <v/>
      </c>
      <c r="W88" s="15" t="str">
        <f t="shared" si="31"/>
        <v/>
      </c>
      <c r="X88" s="10" t="str">
        <f>IFERROR(MATCH(ROW()-4,'Details Data Board'!$A$3:$A$6001,0)+1,"")</f>
        <v/>
      </c>
      <c r="Y88" s="10">
        <f>IF($X88="",0,ROUND(INDEX('Tracker&amp;Invoice'!$G:$G,$X88)-J88,2))</f>
        <v>0</v>
      </c>
    </row>
    <row r="89" spans="1:25">
      <c r="A89" s="9" t="str">
        <f t="shared" si="16"/>
        <v/>
      </c>
      <c r="B89" s="9" t="str">
        <f>IF($X89="","",INDEX('Tracker&amp;Invoice'!$A:$A,$X89))</f>
        <v/>
      </c>
      <c r="C89" s="10" t="str">
        <f>IF($X89="","",INDEX('Tracker&amp;Invoice'!$B:$B,$X89))</f>
        <v/>
      </c>
      <c r="D89" s="9" t="str">
        <f>IF($X89="","",INDEX('Tracker&amp;Invoice'!$E:$E,$X89))</f>
        <v/>
      </c>
      <c r="E89" s="11" t="str">
        <f>IF($X89="","",INDEX('Tracker&amp;Invoice'!$F:$F,$X89))</f>
        <v/>
      </c>
      <c r="F89" s="12" t="str">
        <f>IF($X89="","",INDEX('Tracker&amp;Invoice'!$C:$C,$X89))</f>
        <v/>
      </c>
      <c r="G89" s="12" t="str">
        <f>IF($X89="","",INDEX('Tracker&amp;Invoice'!$D:$D,$X89))</f>
        <v/>
      </c>
      <c r="H89" s="10" t="str">
        <f t="shared" si="17"/>
        <v/>
      </c>
      <c r="I89" s="13" t="str">
        <f t="shared" si="18"/>
        <v/>
      </c>
      <c r="J89" s="13" t="str">
        <f t="shared" si="19"/>
        <v/>
      </c>
      <c r="K89" s="13" t="str">
        <f t="shared" si="20"/>
        <v/>
      </c>
      <c r="L89" s="13" t="str">
        <f>IF($X89="","",SUMIF('Details Data Board'!$C$3:$C$6001,B89,'Details Data Board'!$I$3:$I$6001))</f>
        <v/>
      </c>
      <c r="M89" s="14" t="str">
        <f t="shared" si="21"/>
        <v/>
      </c>
      <c r="N89" s="11" t="str">
        <f t="shared" si="22"/>
        <v/>
      </c>
      <c r="O89" s="11" t="str">
        <f t="shared" si="23"/>
        <v/>
      </c>
      <c r="P89" s="13" t="str">
        <f t="shared" si="24"/>
        <v/>
      </c>
      <c r="Q89" s="14" t="str">
        <f t="shared" si="25"/>
        <v/>
      </c>
      <c r="R89" s="10" t="str">
        <f t="shared" si="26"/>
        <v/>
      </c>
      <c r="S89" s="9" t="str">
        <f t="shared" si="27"/>
        <v/>
      </c>
      <c r="T89" s="9" t="str">
        <f t="shared" si="28"/>
        <v/>
      </c>
      <c r="U89" s="9" t="str">
        <f t="shared" si="29"/>
        <v/>
      </c>
      <c r="V89" s="15" t="str">
        <f t="shared" si="30"/>
        <v/>
      </c>
      <c r="W89" s="15" t="str">
        <f t="shared" si="31"/>
        <v/>
      </c>
      <c r="X89" s="10" t="str">
        <f>IFERROR(MATCH(ROW()-4,'Details Data Board'!$A$3:$A$6001,0)+1,"")</f>
        <v/>
      </c>
      <c r="Y89" s="10">
        <f>IF($X89="",0,ROUND(INDEX('Tracker&amp;Invoice'!$G:$G,$X89)-J89,2))</f>
        <v>0</v>
      </c>
    </row>
    <row r="90" spans="1:25">
      <c r="A90" s="9" t="str">
        <f t="shared" si="16"/>
        <v/>
      </c>
      <c r="B90" s="9" t="str">
        <f>IF($X90="","",INDEX('Tracker&amp;Invoice'!$A:$A,$X90))</f>
        <v/>
      </c>
      <c r="C90" s="10" t="str">
        <f>IF($X90="","",INDEX('Tracker&amp;Invoice'!$B:$B,$X90))</f>
        <v/>
      </c>
      <c r="D90" s="9" t="str">
        <f>IF($X90="","",INDEX('Tracker&amp;Invoice'!$E:$E,$X90))</f>
        <v/>
      </c>
      <c r="E90" s="11" t="str">
        <f>IF($X90="","",INDEX('Tracker&amp;Invoice'!$F:$F,$X90))</f>
        <v/>
      </c>
      <c r="F90" s="12" t="str">
        <f>IF($X90="","",INDEX('Tracker&amp;Invoice'!$C:$C,$X90))</f>
        <v/>
      </c>
      <c r="G90" s="12" t="str">
        <f>IF($X90="","",INDEX('Tracker&amp;Invoice'!$D:$D,$X90))</f>
        <v/>
      </c>
      <c r="H90" s="10" t="str">
        <f t="shared" si="17"/>
        <v/>
      </c>
      <c r="I90" s="13" t="str">
        <f t="shared" si="18"/>
        <v/>
      </c>
      <c r="J90" s="13" t="str">
        <f t="shared" si="19"/>
        <v/>
      </c>
      <c r="K90" s="13" t="str">
        <f t="shared" si="20"/>
        <v/>
      </c>
      <c r="L90" s="13" t="str">
        <f>IF($X90="","",SUMIF('Details Data Board'!$C$3:$C$6001,B90,'Details Data Board'!$I$3:$I$6001))</f>
        <v/>
      </c>
      <c r="M90" s="14" t="str">
        <f t="shared" si="21"/>
        <v/>
      </c>
      <c r="N90" s="11" t="str">
        <f t="shared" si="22"/>
        <v/>
      </c>
      <c r="O90" s="11" t="str">
        <f t="shared" si="23"/>
        <v/>
      </c>
      <c r="P90" s="13" t="str">
        <f t="shared" si="24"/>
        <v/>
      </c>
      <c r="Q90" s="14" t="str">
        <f t="shared" si="25"/>
        <v/>
      </c>
      <c r="R90" s="10" t="str">
        <f t="shared" si="26"/>
        <v/>
      </c>
      <c r="S90" s="9" t="str">
        <f t="shared" si="27"/>
        <v/>
      </c>
      <c r="T90" s="9" t="str">
        <f t="shared" si="28"/>
        <v/>
      </c>
      <c r="U90" s="9" t="str">
        <f t="shared" si="29"/>
        <v/>
      </c>
      <c r="V90" s="15" t="str">
        <f t="shared" si="30"/>
        <v/>
      </c>
      <c r="W90" s="15" t="str">
        <f t="shared" si="31"/>
        <v/>
      </c>
      <c r="X90" s="10" t="str">
        <f>IFERROR(MATCH(ROW()-4,'Details Data Board'!$A$3:$A$6001,0)+1,"")</f>
        <v/>
      </c>
      <c r="Y90" s="10">
        <f>IF($X90="",0,ROUND(INDEX('Tracker&amp;Invoice'!$G:$G,$X90)-J90,2))</f>
        <v>0</v>
      </c>
    </row>
    <row r="91" spans="1:25">
      <c r="A91" s="9" t="str">
        <f t="shared" si="16"/>
        <v/>
      </c>
      <c r="B91" s="9" t="str">
        <f>IF($X91="","",INDEX('Tracker&amp;Invoice'!$A:$A,$X91))</f>
        <v/>
      </c>
      <c r="C91" s="10" t="str">
        <f>IF($X91="","",INDEX('Tracker&amp;Invoice'!$B:$B,$X91))</f>
        <v/>
      </c>
      <c r="D91" s="9" t="str">
        <f>IF($X91="","",INDEX('Tracker&amp;Invoice'!$E:$E,$X91))</f>
        <v/>
      </c>
      <c r="E91" s="11" t="str">
        <f>IF($X91="","",INDEX('Tracker&amp;Invoice'!$F:$F,$X91))</f>
        <v/>
      </c>
      <c r="F91" s="12" t="str">
        <f>IF($X91="","",INDEX('Tracker&amp;Invoice'!$C:$C,$X91))</f>
        <v/>
      </c>
      <c r="G91" s="12" t="str">
        <f>IF($X91="","",INDEX('Tracker&amp;Invoice'!$D:$D,$X91))</f>
        <v/>
      </c>
      <c r="H91" s="10" t="str">
        <f t="shared" si="17"/>
        <v/>
      </c>
      <c r="I91" s="13" t="str">
        <f t="shared" si="18"/>
        <v/>
      </c>
      <c r="J91" s="13" t="str">
        <f t="shared" si="19"/>
        <v/>
      </c>
      <c r="K91" s="13" t="str">
        <f t="shared" si="20"/>
        <v/>
      </c>
      <c r="L91" s="13" t="str">
        <f>IF($X91="","",SUMIF('Details Data Board'!$C$3:$C$6001,B91,'Details Data Board'!$I$3:$I$6001))</f>
        <v/>
      </c>
      <c r="M91" s="14" t="str">
        <f t="shared" si="21"/>
        <v/>
      </c>
      <c r="N91" s="11" t="str">
        <f t="shared" si="22"/>
        <v/>
      </c>
      <c r="O91" s="11" t="str">
        <f t="shared" si="23"/>
        <v/>
      </c>
      <c r="P91" s="13" t="str">
        <f t="shared" si="24"/>
        <v/>
      </c>
      <c r="Q91" s="14" t="str">
        <f t="shared" si="25"/>
        <v/>
      </c>
      <c r="R91" s="10" t="str">
        <f t="shared" si="26"/>
        <v/>
      </c>
      <c r="S91" s="9" t="str">
        <f t="shared" si="27"/>
        <v/>
      </c>
      <c r="T91" s="9" t="str">
        <f t="shared" si="28"/>
        <v/>
      </c>
      <c r="U91" s="9" t="str">
        <f t="shared" si="29"/>
        <v/>
      </c>
      <c r="V91" s="15" t="str">
        <f t="shared" si="30"/>
        <v/>
      </c>
      <c r="W91" s="15" t="str">
        <f t="shared" si="31"/>
        <v/>
      </c>
      <c r="X91" s="10" t="str">
        <f>IFERROR(MATCH(ROW()-4,'Details Data Board'!$A$3:$A$6001,0)+1,"")</f>
        <v/>
      </c>
      <c r="Y91" s="10">
        <f>IF($X91="",0,ROUND(INDEX('Tracker&amp;Invoice'!$G:$G,$X91)-J91,2))</f>
        <v>0</v>
      </c>
    </row>
    <row r="92" spans="1:25">
      <c r="A92" s="9" t="str">
        <f t="shared" si="16"/>
        <v/>
      </c>
      <c r="B92" s="9" t="str">
        <f>IF($X92="","",INDEX('Tracker&amp;Invoice'!$A:$A,$X92))</f>
        <v/>
      </c>
      <c r="C92" s="10" t="str">
        <f>IF($X92="","",INDEX('Tracker&amp;Invoice'!$B:$B,$X92))</f>
        <v/>
      </c>
      <c r="D92" s="9" t="str">
        <f>IF($X92="","",INDEX('Tracker&amp;Invoice'!$E:$E,$X92))</f>
        <v/>
      </c>
      <c r="E92" s="11" t="str">
        <f>IF($X92="","",INDEX('Tracker&amp;Invoice'!$F:$F,$X92))</f>
        <v/>
      </c>
      <c r="F92" s="12" t="str">
        <f>IF($X92="","",INDEX('Tracker&amp;Invoice'!$C:$C,$X92))</f>
        <v/>
      </c>
      <c r="G92" s="12" t="str">
        <f>IF($X92="","",INDEX('Tracker&amp;Invoice'!$D:$D,$X92))</f>
        <v/>
      </c>
      <c r="H92" s="10" t="str">
        <f t="shared" si="17"/>
        <v/>
      </c>
      <c r="I92" s="13" t="str">
        <f t="shared" si="18"/>
        <v/>
      </c>
      <c r="J92" s="13" t="str">
        <f t="shared" si="19"/>
        <v/>
      </c>
      <c r="K92" s="13" t="str">
        <f t="shared" si="20"/>
        <v/>
      </c>
      <c r="L92" s="13" t="str">
        <f>IF($X92="","",SUMIF('Details Data Board'!$C$3:$C$6001,B92,'Details Data Board'!$I$3:$I$6001))</f>
        <v/>
      </c>
      <c r="M92" s="14" t="str">
        <f t="shared" si="21"/>
        <v/>
      </c>
      <c r="N92" s="11" t="str">
        <f t="shared" si="22"/>
        <v/>
      </c>
      <c r="O92" s="11" t="str">
        <f t="shared" si="23"/>
        <v/>
      </c>
      <c r="P92" s="13" t="str">
        <f t="shared" si="24"/>
        <v/>
      </c>
      <c r="Q92" s="14" t="str">
        <f t="shared" si="25"/>
        <v/>
      </c>
      <c r="R92" s="10" t="str">
        <f t="shared" si="26"/>
        <v/>
      </c>
      <c r="S92" s="9" t="str">
        <f t="shared" si="27"/>
        <v/>
      </c>
      <c r="T92" s="9" t="str">
        <f t="shared" si="28"/>
        <v/>
      </c>
      <c r="U92" s="9" t="str">
        <f t="shared" si="29"/>
        <v/>
      </c>
      <c r="V92" s="15" t="str">
        <f t="shared" si="30"/>
        <v/>
      </c>
      <c r="W92" s="15" t="str">
        <f t="shared" si="31"/>
        <v/>
      </c>
      <c r="X92" s="10" t="str">
        <f>IFERROR(MATCH(ROW()-4,'Details Data Board'!$A$3:$A$6001,0)+1,"")</f>
        <v/>
      </c>
      <c r="Y92" s="10">
        <f>IF($X92="",0,ROUND(INDEX('Tracker&amp;Invoice'!$G:$G,$X92)-J92,2))</f>
        <v>0</v>
      </c>
    </row>
    <row r="93" spans="1:25">
      <c r="A93" s="9" t="str">
        <f t="shared" si="16"/>
        <v/>
      </c>
      <c r="B93" s="9" t="str">
        <f>IF($X93="","",INDEX('Tracker&amp;Invoice'!$A:$A,$X93))</f>
        <v/>
      </c>
      <c r="C93" s="10" t="str">
        <f>IF($X93="","",INDEX('Tracker&amp;Invoice'!$B:$B,$X93))</f>
        <v/>
      </c>
      <c r="D93" s="9" t="str">
        <f>IF($X93="","",INDEX('Tracker&amp;Invoice'!$E:$E,$X93))</f>
        <v/>
      </c>
      <c r="E93" s="11" t="str">
        <f>IF($X93="","",INDEX('Tracker&amp;Invoice'!$F:$F,$X93))</f>
        <v/>
      </c>
      <c r="F93" s="12" t="str">
        <f>IF($X93="","",INDEX('Tracker&amp;Invoice'!$C:$C,$X93))</f>
        <v/>
      </c>
      <c r="G93" s="12" t="str">
        <f>IF($X93="","",INDEX('Tracker&amp;Invoice'!$D:$D,$X93))</f>
        <v/>
      </c>
      <c r="H93" s="10" t="str">
        <f t="shared" si="17"/>
        <v/>
      </c>
      <c r="I93" s="13" t="str">
        <f t="shared" si="18"/>
        <v/>
      </c>
      <c r="J93" s="13" t="str">
        <f t="shared" si="19"/>
        <v/>
      </c>
      <c r="K93" s="13" t="str">
        <f t="shared" si="20"/>
        <v/>
      </c>
      <c r="L93" s="13" t="str">
        <f>IF($X93="","",SUMIF('Details Data Board'!$C$3:$C$6001,B93,'Details Data Board'!$I$3:$I$6001))</f>
        <v/>
      </c>
      <c r="M93" s="14" t="str">
        <f t="shared" si="21"/>
        <v/>
      </c>
      <c r="N93" s="11" t="str">
        <f t="shared" si="22"/>
        <v/>
      </c>
      <c r="O93" s="11" t="str">
        <f t="shared" si="23"/>
        <v/>
      </c>
      <c r="P93" s="13" t="str">
        <f t="shared" si="24"/>
        <v/>
      </c>
      <c r="Q93" s="14" t="str">
        <f t="shared" si="25"/>
        <v/>
      </c>
      <c r="R93" s="10" t="str">
        <f t="shared" si="26"/>
        <v/>
      </c>
      <c r="S93" s="9" t="str">
        <f t="shared" si="27"/>
        <v/>
      </c>
      <c r="T93" s="9" t="str">
        <f t="shared" si="28"/>
        <v/>
      </c>
      <c r="U93" s="9" t="str">
        <f t="shared" si="29"/>
        <v/>
      </c>
      <c r="V93" s="15" t="str">
        <f t="shared" si="30"/>
        <v/>
      </c>
      <c r="W93" s="15" t="str">
        <f t="shared" si="31"/>
        <v/>
      </c>
      <c r="X93" s="10" t="str">
        <f>IFERROR(MATCH(ROW()-4,'Details Data Board'!$A$3:$A$6001,0)+1,"")</f>
        <v/>
      </c>
      <c r="Y93" s="10">
        <f>IF($X93="",0,ROUND(INDEX('Tracker&amp;Invoice'!$G:$G,$X93)-J93,2))</f>
        <v>0</v>
      </c>
    </row>
    <row r="94" spans="1:25">
      <c r="A94" s="9" t="str">
        <f t="shared" si="16"/>
        <v/>
      </c>
      <c r="B94" s="9" t="str">
        <f>IF($X94="","",INDEX('Tracker&amp;Invoice'!$A:$A,$X94))</f>
        <v/>
      </c>
      <c r="C94" s="10" t="str">
        <f>IF($X94="","",INDEX('Tracker&amp;Invoice'!$B:$B,$X94))</f>
        <v/>
      </c>
      <c r="D94" s="9" t="str">
        <f>IF($X94="","",INDEX('Tracker&amp;Invoice'!$E:$E,$X94))</f>
        <v/>
      </c>
      <c r="E94" s="11" t="str">
        <f>IF($X94="","",INDEX('Tracker&amp;Invoice'!$F:$F,$X94))</f>
        <v/>
      </c>
      <c r="F94" s="12" t="str">
        <f>IF($X94="","",INDEX('Tracker&amp;Invoice'!$C:$C,$X94))</f>
        <v/>
      </c>
      <c r="G94" s="12" t="str">
        <f>IF($X94="","",INDEX('Tracker&amp;Invoice'!$D:$D,$X94))</f>
        <v/>
      </c>
      <c r="H94" s="10" t="str">
        <f t="shared" si="17"/>
        <v/>
      </c>
      <c r="I94" s="13" t="str">
        <f t="shared" si="18"/>
        <v/>
      </c>
      <c r="J94" s="13" t="str">
        <f t="shared" si="19"/>
        <v/>
      </c>
      <c r="K94" s="13" t="str">
        <f t="shared" si="20"/>
        <v/>
      </c>
      <c r="L94" s="13" t="str">
        <f>IF($X94="","",SUMIF('Details Data Board'!$C$3:$C$6001,B94,'Details Data Board'!$I$3:$I$6001))</f>
        <v/>
      </c>
      <c r="M94" s="14" t="str">
        <f t="shared" si="21"/>
        <v/>
      </c>
      <c r="N94" s="11" t="str">
        <f t="shared" si="22"/>
        <v/>
      </c>
      <c r="O94" s="11" t="str">
        <f t="shared" si="23"/>
        <v/>
      </c>
      <c r="P94" s="13" t="str">
        <f t="shared" si="24"/>
        <v/>
      </c>
      <c r="Q94" s="14" t="str">
        <f t="shared" si="25"/>
        <v/>
      </c>
      <c r="R94" s="10" t="str">
        <f t="shared" si="26"/>
        <v/>
      </c>
      <c r="S94" s="9" t="str">
        <f t="shared" si="27"/>
        <v/>
      </c>
      <c r="T94" s="9" t="str">
        <f t="shared" si="28"/>
        <v/>
      </c>
      <c r="U94" s="9" t="str">
        <f t="shared" si="29"/>
        <v/>
      </c>
      <c r="V94" s="15" t="str">
        <f t="shared" si="30"/>
        <v/>
      </c>
      <c r="W94" s="15" t="str">
        <f t="shared" si="31"/>
        <v/>
      </c>
      <c r="X94" s="10" t="str">
        <f>IFERROR(MATCH(ROW()-4,'Details Data Board'!$A$3:$A$6001,0)+1,"")</f>
        <v/>
      </c>
      <c r="Y94" s="10">
        <f>IF($X94="",0,ROUND(INDEX('Tracker&amp;Invoice'!$G:$G,$X94)-J94,2))</f>
        <v>0</v>
      </c>
    </row>
    <row r="95" spans="1:25">
      <c r="A95" s="9" t="str">
        <f t="shared" si="16"/>
        <v/>
      </c>
      <c r="B95" s="9" t="str">
        <f>IF($X95="","",INDEX('Tracker&amp;Invoice'!$A:$A,$X95))</f>
        <v/>
      </c>
      <c r="C95" s="10" t="str">
        <f>IF($X95="","",INDEX('Tracker&amp;Invoice'!$B:$B,$X95))</f>
        <v/>
      </c>
      <c r="D95" s="9" t="str">
        <f>IF($X95="","",INDEX('Tracker&amp;Invoice'!$E:$E,$X95))</f>
        <v/>
      </c>
      <c r="E95" s="11" t="str">
        <f>IF($X95="","",INDEX('Tracker&amp;Invoice'!$F:$F,$X95))</f>
        <v/>
      </c>
      <c r="F95" s="12" t="str">
        <f>IF($X95="","",INDEX('Tracker&amp;Invoice'!$C:$C,$X95))</f>
        <v/>
      </c>
      <c r="G95" s="12" t="str">
        <f>IF($X95="","",INDEX('Tracker&amp;Invoice'!$D:$D,$X95))</f>
        <v/>
      </c>
      <c r="H95" s="10" t="str">
        <f t="shared" si="17"/>
        <v/>
      </c>
      <c r="I95" s="13" t="str">
        <f t="shared" si="18"/>
        <v/>
      </c>
      <c r="J95" s="13" t="str">
        <f t="shared" si="19"/>
        <v/>
      </c>
      <c r="K95" s="13" t="str">
        <f t="shared" si="20"/>
        <v/>
      </c>
      <c r="L95" s="13" t="str">
        <f>IF($X95="","",SUMIF('Details Data Board'!$C$3:$C$6001,B95,'Details Data Board'!$I$3:$I$6001))</f>
        <v/>
      </c>
      <c r="M95" s="14" t="str">
        <f t="shared" si="21"/>
        <v/>
      </c>
      <c r="N95" s="11" t="str">
        <f t="shared" si="22"/>
        <v/>
      </c>
      <c r="O95" s="11" t="str">
        <f t="shared" si="23"/>
        <v/>
      </c>
      <c r="P95" s="13" t="str">
        <f t="shared" si="24"/>
        <v/>
      </c>
      <c r="Q95" s="14" t="str">
        <f t="shared" si="25"/>
        <v/>
      </c>
      <c r="R95" s="10" t="str">
        <f t="shared" si="26"/>
        <v/>
      </c>
      <c r="S95" s="9" t="str">
        <f t="shared" si="27"/>
        <v/>
      </c>
      <c r="T95" s="9" t="str">
        <f t="shared" si="28"/>
        <v/>
      </c>
      <c r="U95" s="9" t="str">
        <f t="shared" si="29"/>
        <v/>
      </c>
      <c r="V95" s="15" t="str">
        <f t="shared" si="30"/>
        <v/>
      </c>
      <c r="W95" s="15" t="str">
        <f t="shared" si="31"/>
        <v/>
      </c>
      <c r="X95" s="10" t="str">
        <f>IFERROR(MATCH(ROW()-4,'Details Data Board'!$A$3:$A$6001,0)+1,"")</f>
        <v/>
      </c>
      <c r="Y95" s="10">
        <f>IF($X95="",0,ROUND(INDEX('Tracker&amp;Invoice'!$G:$G,$X95)-J95,2))</f>
        <v>0</v>
      </c>
    </row>
    <row r="96" spans="1:25">
      <c r="A96" s="9" t="str">
        <f t="shared" si="16"/>
        <v/>
      </c>
      <c r="B96" s="9" t="str">
        <f>IF($X96="","",INDEX('Tracker&amp;Invoice'!$A:$A,$X96))</f>
        <v/>
      </c>
      <c r="C96" s="10" t="str">
        <f>IF($X96="","",INDEX('Tracker&amp;Invoice'!$B:$B,$X96))</f>
        <v/>
      </c>
      <c r="D96" s="9" t="str">
        <f>IF($X96="","",INDEX('Tracker&amp;Invoice'!$E:$E,$X96))</f>
        <v/>
      </c>
      <c r="E96" s="11" t="str">
        <f>IF($X96="","",INDEX('Tracker&amp;Invoice'!$F:$F,$X96))</f>
        <v/>
      </c>
      <c r="F96" s="12" t="str">
        <f>IF($X96="","",INDEX('Tracker&amp;Invoice'!$C:$C,$X96))</f>
        <v/>
      </c>
      <c r="G96" s="12" t="str">
        <f>IF($X96="","",INDEX('Tracker&amp;Invoice'!$D:$D,$X96))</f>
        <v/>
      </c>
      <c r="H96" s="10" t="str">
        <f t="shared" si="17"/>
        <v/>
      </c>
      <c r="I96" s="13" t="str">
        <f t="shared" si="18"/>
        <v/>
      </c>
      <c r="J96" s="13" t="str">
        <f t="shared" si="19"/>
        <v/>
      </c>
      <c r="K96" s="13" t="str">
        <f t="shared" si="20"/>
        <v/>
      </c>
      <c r="L96" s="13" t="str">
        <f>IF($X96="","",SUMIF('Details Data Board'!$C$3:$C$6001,B96,'Details Data Board'!$I$3:$I$6001))</f>
        <v/>
      </c>
      <c r="M96" s="14" t="str">
        <f t="shared" si="21"/>
        <v/>
      </c>
      <c r="N96" s="11" t="str">
        <f t="shared" si="22"/>
        <v/>
      </c>
      <c r="O96" s="11" t="str">
        <f t="shared" si="23"/>
        <v/>
      </c>
      <c r="P96" s="13" t="str">
        <f t="shared" si="24"/>
        <v/>
      </c>
      <c r="Q96" s="14" t="str">
        <f t="shared" si="25"/>
        <v/>
      </c>
      <c r="R96" s="10" t="str">
        <f t="shared" si="26"/>
        <v/>
      </c>
      <c r="S96" s="9" t="str">
        <f t="shared" si="27"/>
        <v/>
      </c>
      <c r="T96" s="9" t="str">
        <f t="shared" si="28"/>
        <v/>
      </c>
      <c r="U96" s="9" t="str">
        <f t="shared" si="29"/>
        <v/>
      </c>
      <c r="V96" s="15" t="str">
        <f t="shared" si="30"/>
        <v/>
      </c>
      <c r="W96" s="15" t="str">
        <f t="shared" si="31"/>
        <v/>
      </c>
      <c r="X96" s="10" t="str">
        <f>IFERROR(MATCH(ROW()-4,'Details Data Board'!$A$3:$A$6001,0)+1,"")</f>
        <v/>
      </c>
      <c r="Y96" s="10">
        <f>IF($X96="",0,ROUND(INDEX('Tracker&amp;Invoice'!$G:$G,$X96)-J96,2))</f>
        <v>0</v>
      </c>
    </row>
    <row r="97" spans="1:25">
      <c r="A97" s="9" t="str">
        <f t="shared" si="16"/>
        <v/>
      </c>
      <c r="B97" s="9" t="str">
        <f>IF($X97="","",INDEX('Tracker&amp;Invoice'!$A:$A,$X97))</f>
        <v/>
      </c>
      <c r="C97" s="10" t="str">
        <f>IF($X97="","",INDEX('Tracker&amp;Invoice'!$B:$B,$X97))</f>
        <v/>
      </c>
      <c r="D97" s="9" t="str">
        <f>IF($X97="","",INDEX('Tracker&amp;Invoice'!$E:$E,$X97))</f>
        <v/>
      </c>
      <c r="E97" s="11" t="str">
        <f>IF($X97="","",INDEX('Tracker&amp;Invoice'!$F:$F,$X97))</f>
        <v/>
      </c>
      <c r="F97" s="12" t="str">
        <f>IF($X97="","",INDEX('Tracker&amp;Invoice'!$C:$C,$X97))</f>
        <v/>
      </c>
      <c r="G97" s="12" t="str">
        <f>IF($X97="","",INDEX('Tracker&amp;Invoice'!$D:$D,$X97))</f>
        <v/>
      </c>
      <c r="H97" s="10" t="str">
        <f t="shared" si="17"/>
        <v/>
      </c>
      <c r="I97" s="13" t="str">
        <f t="shared" si="18"/>
        <v/>
      </c>
      <c r="J97" s="13" t="str">
        <f t="shared" si="19"/>
        <v/>
      </c>
      <c r="K97" s="13" t="str">
        <f t="shared" si="20"/>
        <v/>
      </c>
      <c r="L97" s="13" t="str">
        <f>IF($X97="","",SUMIF('Details Data Board'!$C$3:$C$6001,B97,'Details Data Board'!$I$3:$I$6001))</f>
        <v/>
      </c>
      <c r="M97" s="14" t="str">
        <f t="shared" si="21"/>
        <v/>
      </c>
      <c r="N97" s="11" t="str">
        <f t="shared" si="22"/>
        <v/>
      </c>
      <c r="O97" s="11" t="str">
        <f t="shared" si="23"/>
        <v/>
      </c>
      <c r="P97" s="13" t="str">
        <f t="shared" si="24"/>
        <v/>
      </c>
      <c r="Q97" s="14" t="str">
        <f t="shared" si="25"/>
        <v/>
      </c>
      <c r="R97" s="10" t="str">
        <f t="shared" si="26"/>
        <v/>
      </c>
      <c r="S97" s="9" t="str">
        <f t="shared" si="27"/>
        <v/>
      </c>
      <c r="T97" s="9" t="str">
        <f t="shared" si="28"/>
        <v/>
      </c>
      <c r="U97" s="9" t="str">
        <f t="shared" si="29"/>
        <v/>
      </c>
      <c r="V97" s="15" t="str">
        <f t="shared" si="30"/>
        <v/>
      </c>
      <c r="W97" s="15" t="str">
        <f t="shared" si="31"/>
        <v/>
      </c>
      <c r="X97" s="10" t="str">
        <f>IFERROR(MATCH(ROW()-4,'Details Data Board'!$A$3:$A$6001,0)+1,"")</f>
        <v/>
      </c>
      <c r="Y97" s="10">
        <f>IF($X97="",0,ROUND(INDEX('Tracker&amp;Invoice'!$G:$G,$X97)-J97,2))</f>
        <v>0</v>
      </c>
    </row>
    <row r="98" spans="1:25">
      <c r="A98" s="9" t="str">
        <f t="shared" si="16"/>
        <v/>
      </c>
      <c r="B98" s="9" t="str">
        <f>IF($X98="","",INDEX('Tracker&amp;Invoice'!$A:$A,$X98))</f>
        <v/>
      </c>
      <c r="C98" s="10" t="str">
        <f>IF($X98="","",INDEX('Tracker&amp;Invoice'!$B:$B,$X98))</f>
        <v/>
      </c>
      <c r="D98" s="9" t="str">
        <f>IF($X98="","",INDEX('Tracker&amp;Invoice'!$E:$E,$X98))</f>
        <v/>
      </c>
      <c r="E98" s="11" t="str">
        <f>IF($X98="","",INDEX('Tracker&amp;Invoice'!$F:$F,$X98))</f>
        <v/>
      </c>
      <c r="F98" s="12" t="str">
        <f>IF($X98="","",INDEX('Tracker&amp;Invoice'!$C:$C,$X98))</f>
        <v/>
      </c>
      <c r="G98" s="12" t="str">
        <f>IF($X98="","",INDEX('Tracker&amp;Invoice'!$D:$D,$X98))</f>
        <v/>
      </c>
      <c r="H98" s="10" t="str">
        <f t="shared" si="17"/>
        <v/>
      </c>
      <c r="I98" s="13" t="str">
        <f t="shared" si="18"/>
        <v/>
      </c>
      <c r="J98" s="13" t="str">
        <f t="shared" si="19"/>
        <v/>
      </c>
      <c r="K98" s="13" t="str">
        <f t="shared" si="20"/>
        <v/>
      </c>
      <c r="L98" s="13" t="str">
        <f>IF($X98="","",SUMIF('Details Data Board'!$C$3:$C$6001,B98,'Details Data Board'!$I$3:$I$6001))</f>
        <v/>
      </c>
      <c r="M98" s="14" t="str">
        <f t="shared" si="21"/>
        <v/>
      </c>
      <c r="N98" s="11" t="str">
        <f t="shared" si="22"/>
        <v/>
      </c>
      <c r="O98" s="11" t="str">
        <f t="shared" si="23"/>
        <v/>
      </c>
      <c r="P98" s="13" t="str">
        <f t="shared" si="24"/>
        <v/>
      </c>
      <c r="Q98" s="14" t="str">
        <f t="shared" si="25"/>
        <v/>
      </c>
      <c r="R98" s="10" t="str">
        <f t="shared" si="26"/>
        <v/>
      </c>
      <c r="S98" s="9" t="str">
        <f t="shared" si="27"/>
        <v/>
      </c>
      <c r="T98" s="9" t="str">
        <f t="shared" si="28"/>
        <v/>
      </c>
      <c r="U98" s="9" t="str">
        <f t="shared" si="29"/>
        <v/>
      </c>
      <c r="V98" s="15" t="str">
        <f t="shared" si="30"/>
        <v/>
      </c>
      <c r="W98" s="15" t="str">
        <f t="shared" si="31"/>
        <v/>
      </c>
      <c r="X98" s="10" t="str">
        <f>IFERROR(MATCH(ROW()-4,'Details Data Board'!$A$3:$A$6001,0)+1,"")</f>
        <v/>
      </c>
      <c r="Y98" s="10">
        <f>IF($X98="",0,ROUND(INDEX('Tracker&amp;Invoice'!$G:$G,$X98)-J98,2))</f>
        <v>0</v>
      </c>
    </row>
    <row r="99" spans="1:25">
      <c r="A99" s="9" t="str">
        <f t="shared" si="16"/>
        <v/>
      </c>
      <c r="B99" s="9" t="str">
        <f>IF($X99="","",INDEX('Tracker&amp;Invoice'!$A:$A,$X99))</f>
        <v/>
      </c>
      <c r="C99" s="10" t="str">
        <f>IF($X99="","",INDEX('Tracker&amp;Invoice'!$B:$B,$X99))</f>
        <v/>
      </c>
      <c r="D99" s="9" t="str">
        <f>IF($X99="","",INDEX('Tracker&amp;Invoice'!$E:$E,$X99))</f>
        <v/>
      </c>
      <c r="E99" s="11" t="str">
        <f>IF($X99="","",INDEX('Tracker&amp;Invoice'!$F:$F,$X99))</f>
        <v/>
      </c>
      <c r="F99" s="12" t="str">
        <f>IF($X99="","",INDEX('Tracker&amp;Invoice'!$C:$C,$X99))</f>
        <v/>
      </c>
      <c r="G99" s="12" t="str">
        <f>IF($X99="","",INDEX('Tracker&amp;Invoice'!$D:$D,$X99))</f>
        <v/>
      </c>
      <c r="H99" s="10" t="str">
        <f t="shared" si="17"/>
        <v/>
      </c>
      <c r="I99" s="13" t="str">
        <f t="shared" si="18"/>
        <v/>
      </c>
      <c r="J99" s="13" t="str">
        <f t="shared" si="19"/>
        <v/>
      </c>
      <c r="K99" s="13" t="str">
        <f t="shared" si="20"/>
        <v/>
      </c>
      <c r="L99" s="13" t="str">
        <f>IF($X99="","",SUMIF('Details Data Board'!$C$3:$C$6001,B99,'Details Data Board'!$I$3:$I$6001))</f>
        <v/>
      </c>
      <c r="M99" s="14" t="str">
        <f t="shared" si="21"/>
        <v/>
      </c>
      <c r="N99" s="11" t="str">
        <f t="shared" si="22"/>
        <v/>
      </c>
      <c r="O99" s="11" t="str">
        <f t="shared" si="23"/>
        <v/>
      </c>
      <c r="P99" s="13" t="str">
        <f t="shared" si="24"/>
        <v/>
      </c>
      <c r="Q99" s="14" t="str">
        <f t="shared" si="25"/>
        <v/>
      </c>
      <c r="R99" s="10" t="str">
        <f t="shared" si="26"/>
        <v/>
      </c>
      <c r="S99" s="9" t="str">
        <f t="shared" si="27"/>
        <v/>
      </c>
      <c r="T99" s="9" t="str">
        <f t="shared" si="28"/>
        <v/>
      </c>
      <c r="U99" s="9" t="str">
        <f t="shared" si="29"/>
        <v/>
      </c>
      <c r="V99" s="15" t="str">
        <f t="shared" si="30"/>
        <v/>
      </c>
      <c r="W99" s="15" t="str">
        <f t="shared" si="31"/>
        <v/>
      </c>
      <c r="X99" s="10" t="str">
        <f>IFERROR(MATCH(ROW()-4,'Details Data Board'!$A$3:$A$6001,0)+1,"")</f>
        <v/>
      </c>
      <c r="Y99" s="10">
        <f>IF($X99="",0,ROUND(INDEX('Tracker&amp;Invoice'!$G:$G,$X99)-J99,2))</f>
        <v>0</v>
      </c>
    </row>
    <row r="100" spans="1:25">
      <c r="A100" s="9" t="str">
        <f t="shared" si="16"/>
        <v/>
      </c>
      <c r="B100" s="9" t="str">
        <f>IF($X100="","",INDEX('Tracker&amp;Invoice'!$A:$A,$X100))</f>
        <v/>
      </c>
      <c r="C100" s="10" t="str">
        <f>IF($X100="","",INDEX('Tracker&amp;Invoice'!$B:$B,$X100))</f>
        <v/>
      </c>
      <c r="D100" s="9" t="str">
        <f>IF($X100="","",INDEX('Tracker&amp;Invoice'!$E:$E,$X100))</f>
        <v/>
      </c>
      <c r="E100" s="11" t="str">
        <f>IF($X100="","",INDEX('Tracker&amp;Invoice'!$F:$F,$X100))</f>
        <v/>
      </c>
      <c r="F100" s="12" t="str">
        <f>IF($X100="","",INDEX('Tracker&amp;Invoice'!$C:$C,$X100))</f>
        <v/>
      </c>
      <c r="G100" s="12" t="str">
        <f>IF($X100="","",INDEX('Tracker&amp;Invoice'!$D:$D,$X100))</f>
        <v/>
      </c>
      <c r="H100" s="10" t="str">
        <f t="shared" si="17"/>
        <v/>
      </c>
      <c r="I100" s="13" t="str">
        <f t="shared" si="18"/>
        <v/>
      </c>
      <c r="J100" s="13" t="str">
        <f t="shared" si="19"/>
        <v/>
      </c>
      <c r="K100" s="13" t="str">
        <f t="shared" si="20"/>
        <v/>
      </c>
      <c r="L100" s="13" t="str">
        <f>IF($X100="","",SUMIF('Details Data Board'!$C$3:$C$6001,B100,'Details Data Board'!$I$3:$I$6001))</f>
        <v/>
      </c>
      <c r="M100" s="14" t="str">
        <f t="shared" si="21"/>
        <v/>
      </c>
      <c r="N100" s="11" t="str">
        <f t="shared" si="22"/>
        <v/>
      </c>
      <c r="O100" s="11" t="str">
        <f t="shared" si="23"/>
        <v/>
      </c>
      <c r="P100" s="13" t="str">
        <f t="shared" si="24"/>
        <v/>
      </c>
      <c r="Q100" s="14" t="str">
        <f t="shared" si="25"/>
        <v/>
      </c>
      <c r="R100" s="10" t="str">
        <f t="shared" si="26"/>
        <v/>
      </c>
      <c r="S100" s="9" t="str">
        <f t="shared" si="27"/>
        <v/>
      </c>
      <c r="T100" s="9" t="str">
        <f t="shared" si="28"/>
        <v/>
      </c>
      <c r="U100" s="9" t="str">
        <f t="shared" si="29"/>
        <v/>
      </c>
      <c r="V100" s="15" t="str">
        <f t="shared" si="30"/>
        <v/>
      </c>
      <c r="W100" s="15" t="str">
        <f t="shared" si="31"/>
        <v/>
      </c>
      <c r="X100" s="10" t="str">
        <f>IFERROR(MATCH(ROW()-4,'Details Data Board'!$A$3:$A$6001,0)+1,"")</f>
        <v/>
      </c>
      <c r="Y100" s="10">
        <f>IF($X100="",0,ROUND(INDEX('Tracker&amp;Invoice'!$G:$G,$X100)-J100,2))</f>
        <v>0</v>
      </c>
    </row>
    <row r="101" spans="1:25">
      <c r="A101" s="9" t="str">
        <f t="shared" si="16"/>
        <v/>
      </c>
      <c r="B101" s="9" t="str">
        <f>IF($X101="","",INDEX('Tracker&amp;Invoice'!$A:$A,$X101))</f>
        <v/>
      </c>
      <c r="C101" s="10" t="str">
        <f>IF($X101="","",INDEX('Tracker&amp;Invoice'!$B:$B,$X101))</f>
        <v/>
      </c>
      <c r="D101" s="9" t="str">
        <f>IF($X101="","",INDEX('Tracker&amp;Invoice'!$E:$E,$X101))</f>
        <v/>
      </c>
      <c r="E101" s="11" t="str">
        <f>IF($X101="","",INDEX('Tracker&amp;Invoice'!$F:$F,$X101))</f>
        <v/>
      </c>
      <c r="F101" s="12" t="str">
        <f>IF($X101="","",INDEX('Tracker&amp;Invoice'!$C:$C,$X101))</f>
        <v/>
      </c>
      <c r="G101" s="12" t="str">
        <f>IF($X101="","",INDEX('Tracker&amp;Invoice'!$D:$D,$X101))</f>
        <v/>
      </c>
      <c r="H101" s="10" t="str">
        <f t="shared" si="17"/>
        <v/>
      </c>
      <c r="I101" s="13" t="str">
        <f t="shared" si="18"/>
        <v/>
      </c>
      <c r="J101" s="13" t="str">
        <f t="shared" si="19"/>
        <v/>
      </c>
      <c r="K101" s="13" t="str">
        <f t="shared" si="20"/>
        <v/>
      </c>
      <c r="L101" s="13" t="str">
        <f>IF($X101="","",SUMIF('Details Data Board'!$C$3:$C$6001,B101,'Details Data Board'!$I$3:$I$6001))</f>
        <v/>
      </c>
      <c r="M101" s="14" t="str">
        <f t="shared" si="21"/>
        <v/>
      </c>
      <c r="N101" s="11" t="str">
        <f t="shared" si="22"/>
        <v/>
      </c>
      <c r="O101" s="11" t="str">
        <f t="shared" si="23"/>
        <v/>
      </c>
      <c r="P101" s="13" t="str">
        <f t="shared" si="24"/>
        <v/>
      </c>
      <c r="Q101" s="14" t="str">
        <f t="shared" si="25"/>
        <v/>
      </c>
      <c r="R101" s="10" t="str">
        <f t="shared" si="26"/>
        <v/>
      </c>
      <c r="S101" s="9" t="str">
        <f t="shared" si="27"/>
        <v/>
      </c>
      <c r="T101" s="9" t="str">
        <f t="shared" si="28"/>
        <v/>
      </c>
      <c r="U101" s="9" t="str">
        <f t="shared" si="29"/>
        <v/>
      </c>
      <c r="V101" s="15" t="str">
        <f t="shared" si="30"/>
        <v/>
      </c>
      <c r="W101" s="15" t="str">
        <f t="shared" si="31"/>
        <v/>
      </c>
      <c r="X101" s="10" t="str">
        <f>IFERROR(MATCH(ROW()-4,'Details Data Board'!$A$3:$A$6001,0)+1,"")</f>
        <v/>
      </c>
      <c r="Y101" s="10">
        <f>IF($X101="",0,ROUND(INDEX('Tracker&amp;Invoice'!$G:$G,$X101)-J101,2))</f>
        <v>0</v>
      </c>
    </row>
    <row r="102" spans="1:25">
      <c r="A102" s="9" t="str">
        <f t="shared" si="16"/>
        <v/>
      </c>
      <c r="B102" s="9" t="str">
        <f>IF($X102="","",INDEX('Tracker&amp;Invoice'!$A:$A,$X102))</f>
        <v/>
      </c>
      <c r="C102" s="10" t="str">
        <f>IF($X102="","",INDEX('Tracker&amp;Invoice'!$B:$B,$X102))</f>
        <v/>
      </c>
      <c r="D102" s="9" t="str">
        <f>IF($X102="","",INDEX('Tracker&amp;Invoice'!$E:$E,$X102))</f>
        <v/>
      </c>
      <c r="E102" s="11" t="str">
        <f>IF($X102="","",INDEX('Tracker&amp;Invoice'!$F:$F,$X102))</f>
        <v/>
      </c>
      <c r="F102" s="12" t="str">
        <f>IF($X102="","",INDEX('Tracker&amp;Invoice'!$C:$C,$X102))</f>
        <v/>
      </c>
      <c r="G102" s="12" t="str">
        <f>IF($X102="","",INDEX('Tracker&amp;Invoice'!$D:$D,$X102))</f>
        <v/>
      </c>
      <c r="H102" s="10" t="str">
        <f t="shared" si="17"/>
        <v/>
      </c>
      <c r="I102" s="13" t="str">
        <f t="shared" si="18"/>
        <v/>
      </c>
      <c r="J102" s="13" t="str">
        <f t="shared" si="19"/>
        <v/>
      </c>
      <c r="K102" s="13" t="str">
        <f t="shared" si="20"/>
        <v/>
      </c>
      <c r="L102" s="13" t="str">
        <f>IF($X102="","",SUMIF('Details Data Board'!$C$3:$C$6001,B102,'Details Data Board'!$I$3:$I$6001))</f>
        <v/>
      </c>
      <c r="M102" s="14" t="str">
        <f t="shared" si="21"/>
        <v/>
      </c>
      <c r="N102" s="11" t="str">
        <f t="shared" si="22"/>
        <v/>
      </c>
      <c r="O102" s="11" t="str">
        <f t="shared" si="23"/>
        <v/>
      </c>
      <c r="P102" s="13" t="str">
        <f t="shared" si="24"/>
        <v/>
      </c>
      <c r="Q102" s="14" t="str">
        <f t="shared" si="25"/>
        <v/>
      </c>
      <c r="R102" s="10" t="str">
        <f t="shared" si="26"/>
        <v/>
      </c>
      <c r="S102" s="9" t="str">
        <f t="shared" si="27"/>
        <v/>
      </c>
      <c r="T102" s="9" t="str">
        <f t="shared" si="28"/>
        <v/>
      </c>
      <c r="U102" s="9" t="str">
        <f t="shared" si="29"/>
        <v/>
      </c>
      <c r="V102" s="15" t="str">
        <f t="shared" si="30"/>
        <v/>
      </c>
      <c r="W102" s="15" t="str">
        <f t="shared" si="31"/>
        <v/>
      </c>
      <c r="X102" s="10" t="str">
        <f>IFERROR(MATCH(ROW()-4,'Details Data Board'!$A$3:$A$6001,0)+1,"")</f>
        <v/>
      </c>
      <c r="Y102" s="10">
        <f>IF($X102="",0,ROUND(INDEX('Tracker&amp;Invoice'!$G:$G,$X102)-J102,2))</f>
        <v>0</v>
      </c>
    </row>
    <row r="103" spans="1:25">
      <c r="A103" s="9" t="str">
        <f t="shared" si="16"/>
        <v/>
      </c>
      <c r="B103" s="9" t="str">
        <f>IF($X103="","",INDEX('Tracker&amp;Invoice'!$A:$A,$X103))</f>
        <v/>
      </c>
      <c r="C103" s="10" t="str">
        <f>IF($X103="","",INDEX('Tracker&amp;Invoice'!$B:$B,$X103))</f>
        <v/>
      </c>
      <c r="D103" s="9" t="str">
        <f>IF($X103="","",INDEX('Tracker&amp;Invoice'!$E:$E,$X103))</f>
        <v/>
      </c>
      <c r="E103" s="11" t="str">
        <f>IF($X103="","",INDEX('Tracker&amp;Invoice'!$F:$F,$X103))</f>
        <v/>
      </c>
      <c r="F103" s="12" t="str">
        <f>IF($X103="","",INDEX('Tracker&amp;Invoice'!$C:$C,$X103))</f>
        <v/>
      </c>
      <c r="G103" s="12" t="str">
        <f>IF($X103="","",INDEX('Tracker&amp;Invoice'!$D:$D,$X103))</f>
        <v/>
      </c>
      <c r="H103" s="10" t="str">
        <f t="shared" si="17"/>
        <v/>
      </c>
      <c r="I103" s="13" t="str">
        <f t="shared" si="18"/>
        <v/>
      </c>
      <c r="J103" s="13" t="str">
        <f t="shared" si="19"/>
        <v/>
      </c>
      <c r="K103" s="13" t="str">
        <f t="shared" si="20"/>
        <v/>
      </c>
      <c r="L103" s="13" t="str">
        <f>IF($X103="","",SUMIF('Details Data Board'!$C$3:$C$6001,B103,'Details Data Board'!$I$3:$I$6001))</f>
        <v/>
      </c>
      <c r="M103" s="14" t="str">
        <f t="shared" si="21"/>
        <v/>
      </c>
      <c r="N103" s="11" t="str">
        <f t="shared" si="22"/>
        <v/>
      </c>
      <c r="O103" s="11" t="str">
        <f t="shared" si="23"/>
        <v/>
      </c>
      <c r="P103" s="13" t="str">
        <f t="shared" si="24"/>
        <v/>
      </c>
      <c r="Q103" s="14" t="str">
        <f t="shared" si="25"/>
        <v/>
      </c>
      <c r="R103" s="10" t="str">
        <f t="shared" si="26"/>
        <v/>
      </c>
      <c r="S103" s="9" t="str">
        <f t="shared" si="27"/>
        <v/>
      </c>
      <c r="T103" s="9" t="str">
        <f t="shared" si="28"/>
        <v/>
      </c>
      <c r="U103" s="9" t="str">
        <f t="shared" si="29"/>
        <v/>
      </c>
      <c r="V103" s="15" t="str">
        <f t="shared" si="30"/>
        <v/>
      </c>
      <c r="W103" s="15" t="str">
        <f t="shared" si="31"/>
        <v/>
      </c>
      <c r="X103" s="10" t="str">
        <f>IFERROR(MATCH(ROW()-4,'Details Data Board'!$A$3:$A$6001,0)+1,"")</f>
        <v/>
      </c>
      <c r="Y103" s="10">
        <f>IF($X103="",0,ROUND(INDEX('Tracker&amp;Invoice'!$G:$G,$X103)-J103,2))</f>
        <v>0</v>
      </c>
    </row>
    <row r="104" spans="1:25">
      <c r="A104" s="9" t="str">
        <f t="shared" si="16"/>
        <v/>
      </c>
      <c r="B104" s="9" t="str">
        <f>IF($X104="","",INDEX('Tracker&amp;Invoice'!$A:$A,$X104))</f>
        <v/>
      </c>
      <c r="C104" s="10" t="str">
        <f>IF($X104="","",INDEX('Tracker&amp;Invoice'!$B:$B,$X104))</f>
        <v/>
      </c>
      <c r="D104" s="9" t="str">
        <f>IF($X104="","",INDEX('Tracker&amp;Invoice'!$E:$E,$X104))</f>
        <v/>
      </c>
      <c r="E104" s="11" t="str">
        <f>IF($X104="","",INDEX('Tracker&amp;Invoice'!$F:$F,$X104))</f>
        <v/>
      </c>
      <c r="F104" s="12" t="str">
        <f>IF($X104="","",INDEX('Tracker&amp;Invoice'!$C:$C,$X104))</f>
        <v/>
      </c>
      <c r="G104" s="12" t="str">
        <f>IF($X104="","",INDEX('Tracker&amp;Invoice'!$D:$D,$X104))</f>
        <v/>
      </c>
      <c r="H104" s="10" t="str">
        <f t="shared" si="17"/>
        <v/>
      </c>
      <c r="I104" s="13" t="str">
        <f t="shared" si="18"/>
        <v/>
      </c>
      <c r="J104" s="13" t="str">
        <f t="shared" si="19"/>
        <v/>
      </c>
      <c r="K104" s="13" t="str">
        <f t="shared" si="20"/>
        <v/>
      </c>
      <c r="L104" s="13" t="str">
        <f>IF($X104="","",SUMIF('Details Data Board'!$C$3:$C$6001,B104,'Details Data Board'!$I$3:$I$6001))</f>
        <v/>
      </c>
      <c r="M104" s="14" t="str">
        <f t="shared" si="21"/>
        <v/>
      </c>
      <c r="N104" s="11" t="str">
        <f t="shared" si="22"/>
        <v/>
      </c>
      <c r="O104" s="11" t="str">
        <f t="shared" si="23"/>
        <v/>
      </c>
      <c r="P104" s="13" t="str">
        <f t="shared" si="24"/>
        <v/>
      </c>
      <c r="Q104" s="14" t="str">
        <f t="shared" si="25"/>
        <v/>
      </c>
      <c r="R104" s="10" t="str">
        <f t="shared" si="26"/>
        <v/>
      </c>
      <c r="S104" s="9" t="str">
        <f t="shared" si="27"/>
        <v/>
      </c>
      <c r="T104" s="9" t="str">
        <f t="shared" si="28"/>
        <v/>
      </c>
      <c r="U104" s="9" t="str">
        <f t="shared" si="29"/>
        <v/>
      </c>
      <c r="V104" s="15" t="str">
        <f t="shared" si="30"/>
        <v/>
      </c>
      <c r="W104" s="15" t="str">
        <f t="shared" si="31"/>
        <v/>
      </c>
      <c r="X104" s="10" t="str">
        <f>IFERROR(MATCH(ROW()-4,'Details Data Board'!$A$3:$A$6001,0)+1,"")</f>
        <v/>
      </c>
      <c r="Y104" s="10">
        <f>IF($X104="",0,ROUND(INDEX('Tracker&amp;Invoice'!$G:$G,$X104)-J104,2))</f>
        <v>0</v>
      </c>
    </row>
    <row r="105" spans="1:25">
      <c r="A105" s="9" t="str">
        <f t="shared" si="16"/>
        <v/>
      </c>
      <c r="B105" s="9" t="str">
        <f>IF($X105="","",INDEX('Tracker&amp;Invoice'!$A:$A,$X105))</f>
        <v/>
      </c>
      <c r="C105" s="10" t="str">
        <f>IF($X105="","",INDEX('Tracker&amp;Invoice'!$B:$B,$X105))</f>
        <v/>
      </c>
      <c r="D105" s="9" t="str">
        <f>IF($X105="","",INDEX('Tracker&amp;Invoice'!$E:$E,$X105))</f>
        <v/>
      </c>
      <c r="E105" s="11" t="str">
        <f>IF($X105="","",INDEX('Tracker&amp;Invoice'!$F:$F,$X105))</f>
        <v/>
      </c>
      <c r="F105" s="12" t="str">
        <f>IF($X105="","",INDEX('Tracker&amp;Invoice'!$C:$C,$X105))</f>
        <v/>
      </c>
      <c r="G105" s="12" t="str">
        <f>IF($X105="","",INDEX('Tracker&amp;Invoice'!$D:$D,$X105))</f>
        <v/>
      </c>
      <c r="H105" s="10" t="str">
        <f t="shared" si="17"/>
        <v/>
      </c>
      <c r="I105" s="13" t="str">
        <f t="shared" si="18"/>
        <v/>
      </c>
      <c r="J105" s="13" t="str">
        <f t="shared" si="19"/>
        <v/>
      </c>
      <c r="K105" s="13" t="str">
        <f t="shared" si="20"/>
        <v/>
      </c>
      <c r="L105" s="13" t="str">
        <f>IF($X105="","",SUMIF('Details Data Board'!$C$3:$C$6001,B105,'Details Data Board'!$I$3:$I$6001))</f>
        <v/>
      </c>
      <c r="M105" s="14" t="str">
        <f t="shared" si="21"/>
        <v/>
      </c>
      <c r="N105" s="11" t="str">
        <f t="shared" si="22"/>
        <v/>
      </c>
      <c r="O105" s="11" t="str">
        <f t="shared" si="23"/>
        <v/>
      </c>
      <c r="P105" s="13" t="str">
        <f t="shared" si="24"/>
        <v/>
      </c>
      <c r="Q105" s="14" t="str">
        <f t="shared" si="25"/>
        <v/>
      </c>
      <c r="R105" s="10" t="str">
        <f t="shared" si="26"/>
        <v/>
      </c>
      <c r="S105" s="9" t="str">
        <f t="shared" si="27"/>
        <v/>
      </c>
      <c r="T105" s="9" t="str">
        <f t="shared" si="28"/>
        <v/>
      </c>
      <c r="U105" s="9" t="str">
        <f t="shared" si="29"/>
        <v/>
      </c>
      <c r="V105" s="15" t="str">
        <f t="shared" si="30"/>
        <v/>
      </c>
      <c r="W105" s="15" t="str">
        <f t="shared" si="31"/>
        <v/>
      </c>
      <c r="X105" s="10" t="str">
        <f>IFERROR(MATCH(ROW()-4,'Details Data Board'!$A$3:$A$6001,0)+1,"")</f>
        <v/>
      </c>
      <c r="Y105" s="10">
        <f>IF($X105="",0,ROUND(INDEX('Tracker&amp;Invoice'!$G:$G,$X105)-J105,2))</f>
        <v>0</v>
      </c>
    </row>
    <row r="106" spans="1:25">
      <c r="A106" s="9" t="str">
        <f t="shared" si="16"/>
        <v/>
      </c>
      <c r="B106" s="9" t="str">
        <f>IF($X106="","",INDEX('Tracker&amp;Invoice'!$A:$A,$X106))</f>
        <v/>
      </c>
      <c r="C106" s="10" t="str">
        <f>IF($X106="","",INDEX('Tracker&amp;Invoice'!$B:$B,$X106))</f>
        <v/>
      </c>
      <c r="D106" s="9" t="str">
        <f>IF($X106="","",INDEX('Tracker&amp;Invoice'!$E:$E,$X106))</f>
        <v/>
      </c>
      <c r="E106" s="11" t="str">
        <f>IF($X106="","",INDEX('Tracker&amp;Invoice'!$F:$F,$X106))</f>
        <v/>
      </c>
      <c r="F106" s="12" t="str">
        <f>IF($X106="","",INDEX('Tracker&amp;Invoice'!$C:$C,$X106))</f>
        <v/>
      </c>
      <c r="G106" s="12" t="str">
        <f>IF($X106="","",INDEX('Tracker&amp;Invoice'!$D:$D,$X106))</f>
        <v/>
      </c>
      <c r="H106" s="10" t="str">
        <f t="shared" si="17"/>
        <v/>
      </c>
      <c r="I106" s="13" t="str">
        <f t="shared" si="18"/>
        <v/>
      </c>
      <c r="J106" s="13" t="str">
        <f t="shared" si="19"/>
        <v/>
      </c>
      <c r="K106" s="13" t="str">
        <f t="shared" si="20"/>
        <v/>
      </c>
      <c r="L106" s="13" t="str">
        <f>IF($X106="","",SUMIF('Details Data Board'!$C$3:$C$6001,B106,'Details Data Board'!$I$3:$I$6001))</f>
        <v/>
      </c>
      <c r="M106" s="14" t="str">
        <f t="shared" si="21"/>
        <v/>
      </c>
      <c r="N106" s="11" t="str">
        <f t="shared" si="22"/>
        <v/>
      </c>
      <c r="O106" s="11" t="str">
        <f t="shared" si="23"/>
        <v/>
      </c>
      <c r="P106" s="13" t="str">
        <f t="shared" si="24"/>
        <v/>
      </c>
      <c r="Q106" s="14" t="str">
        <f t="shared" si="25"/>
        <v/>
      </c>
      <c r="R106" s="10" t="str">
        <f t="shared" si="26"/>
        <v/>
      </c>
      <c r="S106" s="9" t="str">
        <f t="shared" si="27"/>
        <v/>
      </c>
      <c r="T106" s="9" t="str">
        <f t="shared" si="28"/>
        <v/>
      </c>
      <c r="U106" s="9" t="str">
        <f t="shared" si="29"/>
        <v/>
      </c>
      <c r="V106" s="15" t="str">
        <f t="shared" si="30"/>
        <v/>
      </c>
      <c r="W106" s="15" t="str">
        <f t="shared" si="31"/>
        <v/>
      </c>
      <c r="X106" s="10" t="str">
        <f>IFERROR(MATCH(ROW()-4,'Details Data Board'!$A$3:$A$6001,0)+1,"")</f>
        <v/>
      </c>
      <c r="Y106" s="10">
        <f>IF($X106="",0,ROUND(INDEX('Tracker&amp;Invoice'!$G:$G,$X106)-J106,2))</f>
        <v>0</v>
      </c>
    </row>
    <row r="107" spans="1:25">
      <c r="A107" s="9" t="str">
        <f t="shared" si="16"/>
        <v/>
      </c>
      <c r="B107" s="9" t="str">
        <f>IF($X107="","",INDEX('Tracker&amp;Invoice'!$A:$A,$X107))</f>
        <v/>
      </c>
      <c r="C107" s="10" t="str">
        <f>IF($X107="","",INDEX('Tracker&amp;Invoice'!$B:$B,$X107))</f>
        <v/>
      </c>
      <c r="D107" s="9" t="str">
        <f>IF($X107="","",INDEX('Tracker&amp;Invoice'!$E:$E,$X107))</f>
        <v/>
      </c>
      <c r="E107" s="11" t="str">
        <f>IF($X107="","",INDEX('Tracker&amp;Invoice'!$F:$F,$X107))</f>
        <v/>
      </c>
      <c r="F107" s="12" t="str">
        <f>IF($X107="","",INDEX('Tracker&amp;Invoice'!$C:$C,$X107))</f>
        <v/>
      </c>
      <c r="G107" s="12" t="str">
        <f>IF($X107="","",INDEX('Tracker&amp;Invoice'!$D:$D,$X107))</f>
        <v/>
      </c>
      <c r="H107" s="10" t="str">
        <f t="shared" si="17"/>
        <v/>
      </c>
      <c r="I107" s="13" t="str">
        <f t="shared" si="18"/>
        <v/>
      </c>
      <c r="J107" s="13" t="str">
        <f t="shared" si="19"/>
        <v/>
      </c>
      <c r="K107" s="13" t="str">
        <f t="shared" si="20"/>
        <v/>
      </c>
      <c r="L107" s="13" t="str">
        <f>IF($X107="","",SUMIF('Details Data Board'!$C$3:$C$6001,B107,'Details Data Board'!$I$3:$I$6001))</f>
        <v/>
      </c>
      <c r="M107" s="14" t="str">
        <f t="shared" si="21"/>
        <v/>
      </c>
      <c r="N107" s="11" t="str">
        <f t="shared" si="22"/>
        <v/>
      </c>
      <c r="O107" s="11" t="str">
        <f t="shared" si="23"/>
        <v/>
      </c>
      <c r="P107" s="13" t="str">
        <f t="shared" si="24"/>
        <v/>
      </c>
      <c r="Q107" s="14" t="str">
        <f t="shared" si="25"/>
        <v/>
      </c>
      <c r="R107" s="10" t="str">
        <f t="shared" si="26"/>
        <v/>
      </c>
      <c r="S107" s="9" t="str">
        <f t="shared" si="27"/>
        <v/>
      </c>
      <c r="T107" s="9" t="str">
        <f t="shared" si="28"/>
        <v/>
      </c>
      <c r="U107" s="9" t="str">
        <f t="shared" si="29"/>
        <v/>
      </c>
      <c r="V107" s="15" t="str">
        <f t="shared" si="30"/>
        <v/>
      </c>
      <c r="W107" s="15" t="str">
        <f t="shared" si="31"/>
        <v/>
      </c>
      <c r="X107" s="10" t="str">
        <f>IFERROR(MATCH(ROW()-4,'Details Data Board'!$A$3:$A$6001,0)+1,"")</f>
        <v/>
      </c>
      <c r="Y107" s="10">
        <f>IF($X107="",0,ROUND(INDEX('Tracker&amp;Invoice'!$G:$G,$X107)-J107,2))</f>
        <v>0</v>
      </c>
    </row>
    <row r="108" spans="1:25">
      <c r="A108" s="9" t="str">
        <f t="shared" si="16"/>
        <v/>
      </c>
      <c r="B108" s="9" t="str">
        <f>IF($X108="","",INDEX('Tracker&amp;Invoice'!$A:$A,$X108))</f>
        <v/>
      </c>
      <c r="C108" s="10" t="str">
        <f>IF($X108="","",INDEX('Tracker&amp;Invoice'!$B:$B,$X108))</f>
        <v/>
      </c>
      <c r="D108" s="9" t="str">
        <f>IF($X108="","",INDEX('Tracker&amp;Invoice'!$E:$E,$X108))</f>
        <v/>
      </c>
      <c r="E108" s="11" t="str">
        <f>IF($X108="","",INDEX('Tracker&amp;Invoice'!$F:$F,$X108))</f>
        <v/>
      </c>
      <c r="F108" s="12" t="str">
        <f>IF($X108="","",INDEX('Tracker&amp;Invoice'!$C:$C,$X108))</f>
        <v/>
      </c>
      <c r="G108" s="12" t="str">
        <f>IF($X108="","",INDEX('Tracker&amp;Invoice'!$D:$D,$X108))</f>
        <v/>
      </c>
      <c r="H108" s="10" t="str">
        <f t="shared" si="17"/>
        <v/>
      </c>
      <c r="I108" s="13" t="str">
        <f t="shared" si="18"/>
        <v/>
      </c>
      <c r="J108" s="13" t="str">
        <f t="shared" si="19"/>
        <v/>
      </c>
      <c r="K108" s="13" t="str">
        <f t="shared" si="20"/>
        <v/>
      </c>
      <c r="L108" s="13" t="str">
        <f>IF($X108="","",SUMIF('Details Data Board'!$C$3:$C$6001,B108,'Details Data Board'!$I$3:$I$6001))</f>
        <v/>
      </c>
      <c r="M108" s="14" t="str">
        <f t="shared" si="21"/>
        <v/>
      </c>
      <c r="N108" s="11" t="str">
        <f t="shared" si="22"/>
        <v/>
      </c>
      <c r="O108" s="11" t="str">
        <f t="shared" si="23"/>
        <v/>
      </c>
      <c r="P108" s="13" t="str">
        <f t="shared" si="24"/>
        <v/>
      </c>
      <c r="Q108" s="14" t="str">
        <f t="shared" si="25"/>
        <v/>
      </c>
      <c r="R108" s="10" t="str">
        <f t="shared" si="26"/>
        <v/>
      </c>
      <c r="S108" s="9" t="str">
        <f t="shared" si="27"/>
        <v/>
      </c>
      <c r="T108" s="9" t="str">
        <f t="shared" si="28"/>
        <v/>
      </c>
      <c r="U108" s="9" t="str">
        <f t="shared" si="29"/>
        <v/>
      </c>
      <c r="V108" s="15" t="str">
        <f t="shared" si="30"/>
        <v/>
      </c>
      <c r="W108" s="15" t="str">
        <f t="shared" si="31"/>
        <v/>
      </c>
      <c r="X108" s="10" t="str">
        <f>IFERROR(MATCH(ROW()-4,'Details Data Board'!$A$3:$A$6001,0)+1,"")</f>
        <v/>
      </c>
      <c r="Y108" s="10">
        <f>IF($X108="",0,ROUND(INDEX('Tracker&amp;Invoice'!$G:$G,$X108)-J108,2))</f>
        <v>0</v>
      </c>
    </row>
    <row r="109" spans="1:25">
      <c r="A109" s="9" t="str">
        <f t="shared" si="16"/>
        <v/>
      </c>
      <c r="B109" s="9" t="str">
        <f>IF($X109="","",INDEX('Tracker&amp;Invoice'!$A:$A,$X109))</f>
        <v/>
      </c>
      <c r="C109" s="10" t="str">
        <f>IF($X109="","",INDEX('Tracker&amp;Invoice'!$B:$B,$X109))</f>
        <v/>
      </c>
      <c r="D109" s="9" t="str">
        <f>IF($X109="","",INDEX('Tracker&amp;Invoice'!$E:$E,$X109))</f>
        <v/>
      </c>
      <c r="E109" s="11" t="str">
        <f>IF($X109="","",INDEX('Tracker&amp;Invoice'!$F:$F,$X109))</f>
        <v/>
      </c>
      <c r="F109" s="12" t="str">
        <f>IF($X109="","",INDEX('Tracker&amp;Invoice'!$C:$C,$X109))</f>
        <v/>
      </c>
      <c r="G109" s="12" t="str">
        <f>IF($X109="","",INDEX('Tracker&amp;Invoice'!$D:$D,$X109))</f>
        <v/>
      </c>
      <c r="H109" s="10" t="str">
        <f t="shared" si="17"/>
        <v/>
      </c>
      <c r="I109" s="13" t="str">
        <f t="shared" si="18"/>
        <v/>
      </c>
      <c r="J109" s="13" t="str">
        <f t="shared" si="19"/>
        <v/>
      </c>
      <c r="K109" s="13" t="str">
        <f t="shared" si="20"/>
        <v/>
      </c>
      <c r="L109" s="13" t="str">
        <f>IF($X109="","",SUMIF('Details Data Board'!$C$3:$C$6001,B109,'Details Data Board'!$I$3:$I$6001))</f>
        <v/>
      </c>
      <c r="M109" s="14" t="str">
        <f t="shared" si="21"/>
        <v/>
      </c>
      <c r="N109" s="11" t="str">
        <f t="shared" si="22"/>
        <v/>
      </c>
      <c r="O109" s="11" t="str">
        <f t="shared" si="23"/>
        <v/>
      </c>
      <c r="P109" s="13" t="str">
        <f t="shared" si="24"/>
        <v/>
      </c>
      <c r="Q109" s="14" t="str">
        <f t="shared" si="25"/>
        <v/>
      </c>
      <c r="R109" s="10" t="str">
        <f t="shared" si="26"/>
        <v/>
      </c>
      <c r="S109" s="9" t="str">
        <f t="shared" si="27"/>
        <v/>
      </c>
      <c r="T109" s="9" t="str">
        <f t="shared" si="28"/>
        <v/>
      </c>
      <c r="U109" s="9" t="str">
        <f t="shared" si="29"/>
        <v/>
      </c>
      <c r="V109" s="15" t="str">
        <f t="shared" si="30"/>
        <v/>
      </c>
      <c r="W109" s="15" t="str">
        <f t="shared" si="31"/>
        <v/>
      </c>
      <c r="X109" s="10" t="str">
        <f>IFERROR(MATCH(ROW()-4,'Details Data Board'!$A$3:$A$6001,0)+1,"")</f>
        <v/>
      </c>
      <c r="Y109" s="10">
        <f>IF($X109="",0,ROUND(INDEX('Tracker&amp;Invoice'!$G:$G,$X109)-J109,2))</f>
        <v>0</v>
      </c>
    </row>
    <row r="110" spans="1:25">
      <c r="A110" s="9" t="str">
        <f t="shared" si="16"/>
        <v/>
      </c>
      <c r="B110" s="9" t="str">
        <f>IF($X110="","",INDEX('Tracker&amp;Invoice'!$A:$A,$X110))</f>
        <v/>
      </c>
      <c r="C110" s="10" t="str">
        <f>IF($X110="","",INDEX('Tracker&amp;Invoice'!$B:$B,$X110))</f>
        <v/>
      </c>
      <c r="D110" s="9" t="str">
        <f>IF($X110="","",INDEX('Tracker&amp;Invoice'!$E:$E,$X110))</f>
        <v/>
      </c>
      <c r="E110" s="11" t="str">
        <f>IF($X110="","",INDEX('Tracker&amp;Invoice'!$F:$F,$X110))</f>
        <v/>
      </c>
      <c r="F110" s="12" t="str">
        <f>IF($X110="","",INDEX('Tracker&amp;Invoice'!$C:$C,$X110))</f>
        <v/>
      </c>
      <c r="G110" s="12" t="str">
        <f>IF($X110="","",INDEX('Tracker&amp;Invoice'!$D:$D,$X110))</f>
        <v/>
      </c>
      <c r="H110" s="10" t="str">
        <f t="shared" si="17"/>
        <v/>
      </c>
      <c r="I110" s="13" t="str">
        <f t="shared" si="18"/>
        <v/>
      </c>
      <c r="J110" s="13" t="str">
        <f t="shared" si="19"/>
        <v/>
      </c>
      <c r="K110" s="13" t="str">
        <f t="shared" si="20"/>
        <v/>
      </c>
      <c r="L110" s="13" t="str">
        <f>IF($X110="","",SUMIF('Details Data Board'!$C$3:$C$6001,B110,'Details Data Board'!$I$3:$I$6001))</f>
        <v/>
      </c>
      <c r="M110" s="14" t="str">
        <f t="shared" si="21"/>
        <v/>
      </c>
      <c r="N110" s="11" t="str">
        <f t="shared" si="22"/>
        <v/>
      </c>
      <c r="O110" s="11" t="str">
        <f t="shared" si="23"/>
        <v/>
      </c>
      <c r="P110" s="13" t="str">
        <f t="shared" si="24"/>
        <v/>
      </c>
      <c r="Q110" s="14" t="str">
        <f t="shared" si="25"/>
        <v/>
      </c>
      <c r="R110" s="10" t="str">
        <f t="shared" si="26"/>
        <v/>
      </c>
      <c r="S110" s="9" t="str">
        <f t="shared" si="27"/>
        <v/>
      </c>
      <c r="T110" s="9" t="str">
        <f t="shared" si="28"/>
        <v/>
      </c>
      <c r="U110" s="9" t="str">
        <f t="shared" si="29"/>
        <v/>
      </c>
      <c r="V110" s="15" t="str">
        <f t="shared" si="30"/>
        <v/>
      </c>
      <c r="W110" s="15" t="str">
        <f t="shared" si="31"/>
        <v/>
      </c>
      <c r="X110" s="10" t="str">
        <f>IFERROR(MATCH(ROW()-4,'Details Data Board'!$A$3:$A$6001,0)+1,"")</f>
        <v/>
      </c>
      <c r="Y110" s="10">
        <f>IF($X110="",0,ROUND(INDEX('Tracker&amp;Invoice'!$G:$G,$X110)-J110,2))</f>
        <v>0</v>
      </c>
    </row>
    <row r="111" spans="1:25">
      <c r="A111" s="9" t="str">
        <f t="shared" si="16"/>
        <v/>
      </c>
      <c r="B111" s="9" t="str">
        <f>IF($X111="","",INDEX('Tracker&amp;Invoice'!$A:$A,$X111))</f>
        <v/>
      </c>
      <c r="C111" s="10" t="str">
        <f>IF($X111="","",INDEX('Tracker&amp;Invoice'!$B:$B,$X111))</f>
        <v/>
      </c>
      <c r="D111" s="9" t="str">
        <f>IF($X111="","",INDEX('Tracker&amp;Invoice'!$E:$E,$X111))</f>
        <v/>
      </c>
      <c r="E111" s="11" t="str">
        <f>IF($X111="","",INDEX('Tracker&amp;Invoice'!$F:$F,$X111))</f>
        <v/>
      </c>
      <c r="F111" s="12" t="str">
        <f>IF($X111="","",INDEX('Tracker&amp;Invoice'!$C:$C,$X111))</f>
        <v/>
      </c>
      <c r="G111" s="12" t="str">
        <f>IF($X111="","",INDEX('Tracker&amp;Invoice'!$D:$D,$X111))</f>
        <v/>
      </c>
      <c r="H111" s="10" t="str">
        <f t="shared" si="17"/>
        <v/>
      </c>
      <c r="I111" s="13" t="str">
        <f t="shared" si="18"/>
        <v/>
      </c>
      <c r="J111" s="13" t="str">
        <f t="shared" si="19"/>
        <v/>
      </c>
      <c r="K111" s="13" t="str">
        <f t="shared" si="20"/>
        <v/>
      </c>
      <c r="L111" s="13" t="str">
        <f>IF($X111="","",SUMIF('Details Data Board'!$C$3:$C$6001,B111,'Details Data Board'!$I$3:$I$6001))</f>
        <v/>
      </c>
      <c r="M111" s="14" t="str">
        <f t="shared" si="21"/>
        <v/>
      </c>
      <c r="N111" s="11" t="str">
        <f t="shared" si="22"/>
        <v/>
      </c>
      <c r="O111" s="11" t="str">
        <f t="shared" si="23"/>
        <v/>
      </c>
      <c r="P111" s="13" t="str">
        <f t="shared" si="24"/>
        <v/>
      </c>
      <c r="Q111" s="14" t="str">
        <f t="shared" si="25"/>
        <v/>
      </c>
      <c r="R111" s="10" t="str">
        <f t="shared" si="26"/>
        <v/>
      </c>
      <c r="S111" s="9" t="str">
        <f t="shared" si="27"/>
        <v/>
      </c>
      <c r="T111" s="9" t="str">
        <f t="shared" si="28"/>
        <v/>
      </c>
      <c r="U111" s="9" t="str">
        <f t="shared" si="29"/>
        <v/>
      </c>
      <c r="V111" s="15" t="str">
        <f t="shared" si="30"/>
        <v/>
      </c>
      <c r="W111" s="15" t="str">
        <f t="shared" si="31"/>
        <v/>
      </c>
      <c r="X111" s="10" t="str">
        <f>IFERROR(MATCH(ROW()-4,'Details Data Board'!$A$3:$A$6001,0)+1,"")</f>
        <v/>
      </c>
      <c r="Y111" s="10">
        <f>IF($X111="",0,ROUND(INDEX('Tracker&amp;Invoice'!$G:$G,$X111)-J111,2))</f>
        <v>0</v>
      </c>
    </row>
    <row r="112" spans="1:25">
      <c r="A112" s="9" t="str">
        <f t="shared" si="16"/>
        <v/>
      </c>
      <c r="B112" s="9" t="str">
        <f>IF($X112="","",INDEX('Tracker&amp;Invoice'!$A:$A,$X112))</f>
        <v/>
      </c>
      <c r="C112" s="10" t="str">
        <f>IF($X112="","",INDEX('Tracker&amp;Invoice'!$B:$B,$X112))</f>
        <v/>
      </c>
      <c r="D112" s="9" t="str">
        <f>IF($X112="","",INDEX('Tracker&amp;Invoice'!$E:$E,$X112))</f>
        <v/>
      </c>
      <c r="E112" s="11" t="str">
        <f>IF($X112="","",INDEX('Tracker&amp;Invoice'!$F:$F,$X112))</f>
        <v/>
      </c>
      <c r="F112" s="12" t="str">
        <f>IF($X112="","",INDEX('Tracker&amp;Invoice'!$C:$C,$X112))</f>
        <v/>
      </c>
      <c r="G112" s="12" t="str">
        <f>IF($X112="","",INDEX('Tracker&amp;Invoice'!$D:$D,$X112))</f>
        <v/>
      </c>
      <c r="H112" s="10" t="str">
        <f t="shared" si="17"/>
        <v/>
      </c>
      <c r="I112" s="13" t="str">
        <f t="shared" si="18"/>
        <v/>
      </c>
      <c r="J112" s="13" t="str">
        <f t="shared" si="19"/>
        <v/>
      </c>
      <c r="K112" s="13" t="str">
        <f t="shared" si="20"/>
        <v/>
      </c>
      <c r="L112" s="13" t="str">
        <f>IF($X112="","",SUMIF('Details Data Board'!$C$3:$C$6001,B112,'Details Data Board'!$I$3:$I$6001))</f>
        <v/>
      </c>
      <c r="M112" s="14" t="str">
        <f t="shared" si="21"/>
        <v/>
      </c>
      <c r="N112" s="11" t="str">
        <f t="shared" si="22"/>
        <v/>
      </c>
      <c r="O112" s="11" t="str">
        <f t="shared" si="23"/>
        <v/>
      </c>
      <c r="P112" s="13" t="str">
        <f t="shared" si="24"/>
        <v/>
      </c>
      <c r="Q112" s="14" t="str">
        <f t="shared" si="25"/>
        <v/>
      </c>
      <c r="R112" s="10" t="str">
        <f t="shared" si="26"/>
        <v/>
      </c>
      <c r="S112" s="9" t="str">
        <f t="shared" si="27"/>
        <v/>
      </c>
      <c r="T112" s="9" t="str">
        <f t="shared" si="28"/>
        <v/>
      </c>
      <c r="U112" s="9" t="str">
        <f t="shared" si="29"/>
        <v/>
      </c>
      <c r="V112" s="15" t="str">
        <f t="shared" si="30"/>
        <v/>
      </c>
      <c r="W112" s="15" t="str">
        <f t="shared" si="31"/>
        <v/>
      </c>
      <c r="X112" s="10" t="str">
        <f>IFERROR(MATCH(ROW()-4,'Details Data Board'!$A$3:$A$6001,0)+1,"")</f>
        <v/>
      </c>
      <c r="Y112" s="10">
        <f>IF($X112="",0,ROUND(INDEX('Tracker&amp;Invoice'!$G:$G,$X112)-J112,2))</f>
        <v>0</v>
      </c>
    </row>
    <row r="113" spans="1:25">
      <c r="A113" s="9" t="str">
        <f t="shared" si="16"/>
        <v/>
      </c>
      <c r="B113" s="9" t="str">
        <f>IF($X113="","",INDEX('Tracker&amp;Invoice'!$A:$A,$X113))</f>
        <v/>
      </c>
      <c r="C113" s="10" t="str">
        <f>IF($X113="","",INDEX('Tracker&amp;Invoice'!$B:$B,$X113))</f>
        <v/>
      </c>
      <c r="D113" s="9" t="str">
        <f>IF($X113="","",INDEX('Tracker&amp;Invoice'!$E:$E,$X113))</f>
        <v/>
      </c>
      <c r="E113" s="11" t="str">
        <f>IF($X113="","",INDEX('Tracker&amp;Invoice'!$F:$F,$X113))</f>
        <v/>
      </c>
      <c r="F113" s="12" t="str">
        <f>IF($X113="","",INDEX('Tracker&amp;Invoice'!$C:$C,$X113))</f>
        <v/>
      </c>
      <c r="G113" s="12" t="str">
        <f>IF($X113="","",INDEX('Tracker&amp;Invoice'!$D:$D,$X113))</f>
        <v/>
      </c>
      <c r="H113" s="10" t="str">
        <f t="shared" si="17"/>
        <v/>
      </c>
      <c r="I113" s="13" t="str">
        <f t="shared" si="18"/>
        <v/>
      </c>
      <c r="J113" s="13" t="str">
        <f t="shared" si="19"/>
        <v/>
      </c>
      <c r="K113" s="13" t="str">
        <f t="shared" si="20"/>
        <v/>
      </c>
      <c r="L113" s="13" t="str">
        <f>IF($X113="","",SUMIF('Details Data Board'!$C$3:$C$6001,B113,'Details Data Board'!$I$3:$I$6001))</f>
        <v/>
      </c>
      <c r="M113" s="14" t="str">
        <f t="shared" si="21"/>
        <v/>
      </c>
      <c r="N113" s="11" t="str">
        <f t="shared" si="22"/>
        <v/>
      </c>
      <c r="O113" s="11" t="str">
        <f t="shared" si="23"/>
        <v/>
      </c>
      <c r="P113" s="13" t="str">
        <f t="shared" si="24"/>
        <v/>
      </c>
      <c r="Q113" s="14" t="str">
        <f t="shared" si="25"/>
        <v/>
      </c>
      <c r="R113" s="10" t="str">
        <f t="shared" si="26"/>
        <v/>
      </c>
      <c r="S113" s="9" t="str">
        <f t="shared" si="27"/>
        <v/>
      </c>
      <c r="T113" s="9" t="str">
        <f t="shared" si="28"/>
        <v/>
      </c>
      <c r="U113" s="9" t="str">
        <f t="shared" si="29"/>
        <v/>
      </c>
      <c r="V113" s="15" t="str">
        <f t="shared" si="30"/>
        <v/>
      </c>
      <c r="W113" s="15" t="str">
        <f t="shared" si="31"/>
        <v/>
      </c>
      <c r="X113" s="10" t="str">
        <f>IFERROR(MATCH(ROW()-4,'Details Data Board'!$A$3:$A$6001,0)+1,"")</f>
        <v/>
      </c>
      <c r="Y113" s="10">
        <f>IF($X113="",0,ROUND(INDEX('Tracker&amp;Invoice'!$G:$G,$X113)-J113,2))</f>
        <v>0</v>
      </c>
    </row>
    <row r="114" spans="1:25">
      <c r="A114" s="9" t="str">
        <f t="shared" si="16"/>
        <v/>
      </c>
      <c r="B114" s="9" t="str">
        <f>IF($X114="","",INDEX('Tracker&amp;Invoice'!$A:$A,$X114))</f>
        <v/>
      </c>
      <c r="C114" s="10" t="str">
        <f>IF($X114="","",INDEX('Tracker&amp;Invoice'!$B:$B,$X114))</f>
        <v/>
      </c>
      <c r="D114" s="9" t="str">
        <f>IF($X114="","",INDEX('Tracker&amp;Invoice'!$E:$E,$X114))</f>
        <v/>
      </c>
      <c r="E114" s="11" t="str">
        <f>IF($X114="","",INDEX('Tracker&amp;Invoice'!$F:$F,$X114))</f>
        <v/>
      </c>
      <c r="F114" s="12" t="str">
        <f>IF($X114="","",INDEX('Tracker&amp;Invoice'!$C:$C,$X114))</f>
        <v/>
      </c>
      <c r="G114" s="12" t="str">
        <f>IF($X114="","",INDEX('Tracker&amp;Invoice'!$D:$D,$X114))</f>
        <v/>
      </c>
      <c r="H114" s="10" t="str">
        <f t="shared" si="17"/>
        <v/>
      </c>
      <c r="I114" s="13" t="str">
        <f t="shared" si="18"/>
        <v/>
      </c>
      <c r="J114" s="13" t="str">
        <f t="shared" si="19"/>
        <v/>
      </c>
      <c r="K114" s="13" t="str">
        <f t="shared" si="20"/>
        <v/>
      </c>
      <c r="L114" s="13" t="str">
        <f>IF($X114="","",SUMIF('Details Data Board'!$C$3:$C$6001,B114,'Details Data Board'!$I$3:$I$6001))</f>
        <v/>
      </c>
      <c r="M114" s="14" t="str">
        <f t="shared" si="21"/>
        <v/>
      </c>
      <c r="N114" s="11" t="str">
        <f t="shared" si="22"/>
        <v/>
      </c>
      <c r="O114" s="11" t="str">
        <f t="shared" si="23"/>
        <v/>
      </c>
      <c r="P114" s="13" t="str">
        <f t="shared" si="24"/>
        <v/>
      </c>
      <c r="Q114" s="14" t="str">
        <f t="shared" si="25"/>
        <v/>
      </c>
      <c r="R114" s="10" t="str">
        <f t="shared" si="26"/>
        <v/>
      </c>
      <c r="S114" s="9" t="str">
        <f t="shared" si="27"/>
        <v/>
      </c>
      <c r="T114" s="9" t="str">
        <f t="shared" si="28"/>
        <v/>
      </c>
      <c r="U114" s="9" t="str">
        <f t="shared" si="29"/>
        <v/>
      </c>
      <c r="V114" s="15" t="str">
        <f t="shared" si="30"/>
        <v/>
      </c>
      <c r="W114" s="15" t="str">
        <f t="shared" si="31"/>
        <v/>
      </c>
      <c r="X114" s="10" t="str">
        <f>IFERROR(MATCH(ROW()-4,'Details Data Board'!$A$3:$A$6001,0)+1,"")</f>
        <v/>
      </c>
      <c r="Y114" s="10">
        <f>IF($X114="",0,ROUND(INDEX('Tracker&amp;Invoice'!$G:$G,$X114)-J114,2))</f>
        <v>0</v>
      </c>
    </row>
    <row r="115" spans="1:25">
      <c r="A115" s="9" t="str">
        <f t="shared" si="16"/>
        <v/>
      </c>
      <c r="B115" s="9" t="str">
        <f>IF($X115="","",INDEX('Tracker&amp;Invoice'!$A:$A,$X115))</f>
        <v/>
      </c>
      <c r="C115" s="10" t="str">
        <f>IF($X115="","",INDEX('Tracker&amp;Invoice'!$B:$B,$X115))</f>
        <v/>
      </c>
      <c r="D115" s="9" t="str">
        <f>IF($X115="","",INDEX('Tracker&amp;Invoice'!$E:$E,$X115))</f>
        <v/>
      </c>
      <c r="E115" s="11" t="str">
        <f>IF($X115="","",INDEX('Tracker&amp;Invoice'!$F:$F,$X115))</f>
        <v/>
      </c>
      <c r="F115" s="12" t="str">
        <f>IF($X115="","",INDEX('Tracker&amp;Invoice'!$C:$C,$X115))</f>
        <v/>
      </c>
      <c r="G115" s="12" t="str">
        <f>IF($X115="","",INDEX('Tracker&amp;Invoice'!$D:$D,$X115))</f>
        <v/>
      </c>
      <c r="H115" s="10" t="str">
        <f t="shared" si="17"/>
        <v/>
      </c>
      <c r="I115" s="13" t="str">
        <f t="shared" si="18"/>
        <v/>
      </c>
      <c r="J115" s="13" t="str">
        <f t="shared" si="19"/>
        <v/>
      </c>
      <c r="K115" s="13" t="str">
        <f t="shared" si="20"/>
        <v/>
      </c>
      <c r="L115" s="13" t="str">
        <f>IF($X115="","",SUMIF('Details Data Board'!$C$3:$C$6001,B115,'Details Data Board'!$I$3:$I$6001))</f>
        <v/>
      </c>
      <c r="M115" s="14" t="str">
        <f t="shared" si="21"/>
        <v/>
      </c>
      <c r="N115" s="11" t="str">
        <f t="shared" si="22"/>
        <v/>
      </c>
      <c r="O115" s="11" t="str">
        <f t="shared" si="23"/>
        <v/>
      </c>
      <c r="P115" s="13" t="str">
        <f t="shared" si="24"/>
        <v/>
      </c>
      <c r="Q115" s="14" t="str">
        <f t="shared" si="25"/>
        <v/>
      </c>
      <c r="R115" s="10" t="str">
        <f t="shared" si="26"/>
        <v/>
      </c>
      <c r="S115" s="9" t="str">
        <f t="shared" si="27"/>
        <v/>
      </c>
      <c r="T115" s="9" t="str">
        <f t="shared" si="28"/>
        <v/>
      </c>
      <c r="U115" s="9" t="str">
        <f t="shared" si="29"/>
        <v/>
      </c>
      <c r="V115" s="15" t="str">
        <f t="shared" si="30"/>
        <v/>
      </c>
      <c r="W115" s="15" t="str">
        <f t="shared" si="31"/>
        <v/>
      </c>
      <c r="X115" s="10" t="str">
        <f>IFERROR(MATCH(ROW()-4,'Details Data Board'!$A$3:$A$6001,0)+1,"")</f>
        <v/>
      </c>
      <c r="Y115" s="10">
        <f>IF($X115="",0,ROUND(INDEX('Tracker&amp;Invoice'!$G:$G,$X115)-J115,2))</f>
        <v>0</v>
      </c>
    </row>
    <row r="116" spans="1:25">
      <c r="A116" s="9" t="str">
        <f t="shared" si="16"/>
        <v/>
      </c>
      <c r="B116" s="9" t="str">
        <f>IF($X116="","",INDEX('Tracker&amp;Invoice'!$A:$A,$X116))</f>
        <v/>
      </c>
      <c r="C116" s="10" t="str">
        <f>IF($X116="","",INDEX('Tracker&amp;Invoice'!$B:$B,$X116))</f>
        <v/>
      </c>
      <c r="D116" s="9" t="str">
        <f>IF($X116="","",INDEX('Tracker&amp;Invoice'!$E:$E,$X116))</f>
        <v/>
      </c>
      <c r="E116" s="11" t="str">
        <f>IF($X116="","",INDEX('Tracker&amp;Invoice'!$F:$F,$X116))</f>
        <v/>
      </c>
      <c r="F116" s="12" t="str">
        <f>IF($X116="","",INDEX('Tracker&amp;Invoice'!$C:$C,$X116))</f>
        <v/>
      </c>
      <c r="G116" s="12" t="str">
        <f>IF($X116="","",INDEX('Tracker&amp;Invoice'!$D:$D,$X116))</f>
        <v/>
      </c>
      <c r="H116" s="10" t="str">
        <f t="shared" si="17"/>
        <v/>
      </c>
      <c r="I116" s="13" t="str">
        <f t="shared" si="18"/>
        <v/>
      </c>
      <c r="J116" s="13" t="str">
        <f t="shared" si="19"/>
        <v/>
      </c>
      <c r="K116" s="13" t="str">
        <f t="shared" si="20"/>
        <v/>
      </c>
      <c r="L116" s="13" t="str">
        <f>IF($X116="","",SUMIF('Details Data Board'!$C$3:$C$6001,B116,'Details Data Board'!$I$3:$I$6001))</f>
        <v/>
      </c>
      <c r="M116" s="14" t="str">
        <f t="shared" si="21"/>
        <v/>
      </c>
      <c r="N116" s="11" t="str">
        <f t="shared" si="22"/>
        <v/>
      </c>
      <c r="O116" s="11" t="str">
        <f t="shared" si="23"/>
        <v/>
      </c>
      <c r="P116" s="13" t="str">
        <f t="shared" si="24"/>
        <v/>
      </c>
      <c r="Q116" s="14" t="str">
        <f t="shared" si="25"/>
        <v/>
      </c>
      <c r="R116" s="10" t="str">
        <f t="shared" si="26"/>
        <v/>
      </c>
      <c r="S116" s="9" t="str">
        <f t="shared" si="27"/>
        <v/>
      </c>
      <c r="T116" s="9" t="str">
        <f t="shared" si="28"/>
        <v/>
      </c>
      <c r="U116" s="9" t="str">
        <f t="shared" si="29"/>
        <v/>
      </c>
      <c r="V116" s="15" t="str">
        <f t="shared" si="30"/>
        <v/>
      </c>
      <c r="W116" s="15" t="str">
        <f t="shared" si="31"/>
        <v/>
      </c>
      <c r="X116" s="10" t="str">
        <f>IFERROR(MATCH(ROW()-4,'Details Data Board'!$A$3:$A$6001,0)+1,"")</f>
        <v/>
      </c>
      <c r="Y116" s="10">
        <f>IF($X116="",0,ROUND(INDEX('Tracker&amp;Invoice'!$G:$G,$X116)-J116,2))</f>
        <v>0</v>
      </c>
    </row>
    <row r="117" spans="1:25">
      <c r="A117" s="9" t="str">
        <f t="shared" si="16"/>
        <v/>
      </c>
      <c r="B117" s="9" t="str">
        <f>IF($X117="","",INDEX('Tracker&amp;Invoice'!$A:$A,$X117))</f>
        <v/>
      </c>
      <c r="C117" s="10" t="str">
        <f>IF($X117="","",INDEX('Tracker&amp;Invoice'!$B:$B,$X117))</f>
        <v/>
      </c>
      <c r="D117" s="9" t="str">
        <f>IF($X117="","",INDEX('Tracker&amp;Invoice'!$E:$E,$X117))</f>
        <v/>
      </c>
      <c r="E117" s="11" t="str">
        <f>IF($X117="","",INDEX('Tracker&amp;Invoice'!$F:$F,$X117))</f>
        <v/>
      </c>
      <c r="F117" s="12" t="str">
        <f>IF($X117="","",INDEX('Tracker&amp;Invoice'!$C:$C,$X117))</f>
        <v/>
      </c>
      <c r="G117" s="12" t="str">
        <f>IF($X117="","",INDEX('Tracker&amp;Invoice'!$D:$D,$X117))</f>
        <v/>
      </c>
      <c r="H117" s="10" t="str">
        <f t="shared" si="17"/>
        <v/>
      </c>
      <c r="I117" s="13" t="str">
        <f t="shared" si="18"/>
        <v/>
      </c>
      <c r="J117" s="13" t="str">
        <f t="shared" si="19"/>
        <v/>
      </c>
      <c r="K117" s="13" t="str">
        <f t="shared" si="20"/>
        <v/>
      </c>
      <c r="L117" s="13" t="str">
        <f>IF($X117="","",SUMIF('Details Data Board'!$C$3:$C$6001,B117,'Details Data Board'!$I$3:$I$6001))</f>
        <v/>
      </c>
      <c r="M117" s="14" t="str">
        <f t="shared" si="21"/>
        <v/>
      </c>
      <c r="N117" s="11" t="str">
        <f t="shared" si="22"/>
        <v/>
      </c>
      <c r="O117" s="11" t="str">
        <f t="shared" si="23"/>
        <v/>
      </c>
      <c r="P117" s="13" t="str">
        <f t="shared" si="24"/>
        <v/>
      </c>
      <c r="Q117" s="14" t="str">
        <f t="shared" si="25"/>
        <v/>
      </c>
      <c r="R117" s="10" t="str">
        <f t="shared" si="26"/>
        <v/>
      </c>
      <c r="S117" s="9" t="str">
        <f t="shared" si="27"/>
        <v/>
      </c>
      <c r="T117" s="9" t="str">
        <f t="shared" si="28"/>
        <v/>
      </c>
      <c r="U117" s="9" t="str">
        <f t="shared" si="29"/>
        <v/>
      </c>
      <c r="V117" s="15" t="str">
        <f t="shared" si="30"/>
        <v/>
      </c>
      <c r="W117" s="15" t="str">
        <f t="shared" si="31"/>
        <v/>
      </c>
      <c r="X117" s="10" t="str">
        <f>IFERROR(MATCH(ROW()-4,'Details Data Board'!$A$3:$A$6001,0)+1,"")</f>
        <v/>
      </c>
      <c r="Y117" s="10">
        <f>IF($X117="",0,ROUND(INDEX('Tracker&amp;Invoice'!$G:$G,$X117)-J117,2))</f>
        <v>0</v>
      </c>
    </row>
    <row r="118" spans="1:25">
      <c r="A118" s="9" t="str">
        <f t="shared" si="16"/>
        <v/>
      </c>
      <c r="B118" s="9" t="str">
        <f>IF($X118="","",INDEX('Tracker&amp;Invoice'!$A:$A,$X118))</f>
        <v/>
      </c>
      <c r="C118" s="10" t="str">
        <f>IF($X118="","",INDEX('Tracker&amp;Invoice'!$B:$B,$X118))</f>
        <v/>
      </c>
      <c r="D118" s="9" t="str">
        <f>IF($X118="","",INDEX('Tracker&amp;Invoice'!$E:$E,$X118))</f>
        <v/>
      </c>
      <c r="E118" s="11" t="str">
        <f>IF($X118="","",INDEX('Tracker&amp;Invoice'!$F:$F,$X118))</f>
        <v/>
      </c>
      <c r="F118" s="12" t="str">
        <f>IF($X118="","",INDEX('Tracker&amp;Invoice'!$C:$C,$X118))</f>
        <v/>
      </c>
      <c r="G118" s="12" t="str">
        <f>IF($X118="","",INDEX('Tracker&amp;Invoice'!$D:$D,$X118))</f>
        <v/>
      </c>
      <c r="H118" s="10" t="str">
        <f t="shared" si="17"/>
        <v/>
      </c>
      <c r="I118" s="13" t="str">
        <f t="shared" si="18"/>
        <v/>
      </c>
      <c r="J118" s="13" t="str">
        <f t="shared" si="19"/>
        <v/>
      </c>
      <c r="K118" s="13" t="str">
        <f t="shared" si="20"/>
        <v/>
      </c>
      <c r="L118" s="13" t="str">
        <f>IF($X118="","",SUMIF('Details Data Board'!$C$3:$C$6001,B118,'Details Data Board'!$I$3:$I$6001))</f>
        <v/>
      </c>
      <c r="M118" s="14" t="str">
        <f t="shared" si="21"/>
        <v/>
      </c>
      <c r="N118" s="11" t="str">
        <f t="shared" si="22"/>
        <v/>
      </c>
      <c r="O118" s="11" t="str">
        <f t="shared" si="23"/>
        <v/>
      </c>
      <c r="P118" s="13" t="str">
        <f t="shared" si="24"/>
        <v/>
      </c>
      <c r="Q118" s="14" t="str">
        <f t="shared" si="25"/>
        <v/>
      </c>
      <c r="R118" s="10" t="str">
        <f t="shared" si="26"/>
        <v/>
      </c>
      <c r="S118" s="9" t="str">
        <f t="shared" si="27"/>
        <v/>
      </c>
      <c r="T118" s="9" t="str">
        <f t="shared" si="28"/>
        <v/>
      </c>
      <c r="U118" s="9" t="str">
        <f t="shared" si="29"/>
        <v/>
      </c>
      <c r="V118" s="15" t="str">
        <f t="shared" si="30"/>
        <v/>
      </c>
      <c r="W118" s="15" t="str">
        <f t="shared" si="31"/>
        <v/>
      </c>
      <c r="X118" s="10" t="str">
        <f>IFERROR(MATCH(ROW()-4,'Details Data Board'!$A$3:$A$6001,0)+1,"")</f>
        <v/>
      </c>
      <c r="Y118" s="10">
        <f>IF($X118="",0,ROUND(INDEX('Tracker&amp;Invoice'!$G:$G,$X118)-J118,2))</f>
        <v>0</v>
      </c>
    </row>
    <row r="119" spans="1:25">
      <c r="A119" s="9" t="str">
        <f t="shared" si="16"/>
        <v/>
      </c>
      <c r="B119" s="9" t="str">
        <f>IF($X119="","",INDEX('Tracker&amp;Invoice'!$A:$A,$X119))</f>
        <v/>
      </c>
      <c r="C119" s="10" t="str">
        <f>IF($X119="","",INDEX('Tracker&amp;Invoice'!$B:$B,$X119))</f>
        <v/>
      </c>
      <c r="D119" s="9" t="str">
        <f>IF($X119="","",INDEX('Tracker&amp;Invoice'!$E:$E,$X119))</f>
        <v/>
      </c>
      <c r="E119" s="11" t="str">
        <f>IF($X119="","",INDEX('Tracker&amp;Invoice'!$F:$F,$X119))</f>
        <v/>
      </c>
      <c r="F119" s="12" t="str">
        <f>IF($X119="","",INDEX('Tracker&amp;Invoice'!$C:$C,$X119))</f>
        <v/>
      </c>
      <c r="G119" s="12" t="str">
        <f>IF($X119="","",INDEX('Tracker&amp;Invoice'!$D:$D,$X119))</f>
        <v/>
      </c>
      <c r="H119" s="10" t="str">
        <f t="shared" si="17"/>
        <v/>
      </c>
      <c r="I119" s="13" t="str">
        <f t="shared" si="18"/>
        <v/>
      </c>
      <c r="J119" s="13" t="str">
        <f t="shared" si="19"/>
        <v/>
      </c>
      <c r="K119" s="13" t="str">
        <f t="shared" si="20"/>
        <v/>
      </c>
      <c r="L119" s="13" t="str">
        <f>IF($X119="","",SUMIF('Details Data Board'!$C$3:$C$6001,B119,'Details Data Board'!$I$3:$I$6001))</f>
        <v/>
      </c>
      <c r="M119" s="14" t="str">
        <f t="shared" si="21"/>
        <v/>
      </c>
      <c r="N119" s="11" t="str">
        <f t="shared" si="22"/>
        <v/>
      </c>
      <c r="O119" s="11" t="str">
        <f t="shared" si="23"/>
        <v/>
      </c>
      <c r="P119" s="13" t="str">
        <f t="shared" si="24"/>
        <v/>
      </c>
      <c r="Q119" s="14" t="str">
        <f t="shared" si="25"/>
        <v/>
      </c>
      <c r="R119" s="10" t="str">
        <f t="shared" si="26"/>
        <v/>
      </c>
      <c r="S119" s="9" t="str">
        <f t="shared" si="27"/>
        <v/>
      </c>
      <c r="T119" s="9" t="str">
        <f t="shared" si="28"/>
        <v/>
      </c>
      <c r="U119" s="9" t="str">
        <f t="shared" si="29"/>
        <v/>
      </c>
      <c r="V119" s="15" t="str">
        <f t="shared" si="30"/>
        <v/>
      </c>
      <c r="W119" s="15" t="str">
        <f t="shared" si="31"/>
        <v/>
      </c>
      <c r="X119" s="10" t="str">
        <f>IFERROR(MATCH(ROW()-4,'Details Data Board'!$A$3:$A$6001,0)+1,"")</f>
        <v/>
      </c>
      <c r="Y119" s="10">
        <f>IF($X119="",0,ROUND(INDEX('Tracker&amp;Invoice'!$G:$G,$X119)-J119,2))</f>
        <v>0</v>
      </c>
    </row>
    <row r="120" spans="1:25">
      <c r="A120" s="9" t="str">
        <f t="shared" si="16"/>
        <v/>
      </c>
      <c r="B120" s="9" t="str">
        <f>IF($X120="","",INDEX('Tracker&amp;Invoice'!$A:$A,$X120))</f>
        <v/>
      </c>
      <c r="C120" s="10" t="str">
        <f>IF($X120="","",INDEX('Tracker&amp;Invoice'!$B:$B,$X120))</f>
        <v/>
      </c>
      <c r="D120" s="9" t="str">
        <f>IF($X120="","",INDEX('Tracker&amp;Invoice'!$E:$E,$X120))</f>
        <v/>
      </c>
      <c r="E120" s="11" t="str">
        <f>IF($X120="","",INDEX('Tracker&amp;Invoice'!$F:$F,$X120))</f>
        <v/>
      </c>
      <c r="F120" s="12" t="str">
        <f>IF($X120="","",INDEX('Tracker&amp;Invoice'!$C:$C,$X120))</f>
        <v/>
      </c>
      <c r="G120" s="12" t="str">
        <f>IF($X120="","",INDEX('Tracker&amp;Invoice'!$D:$D,$X120))</f>
        <v/>
      </c>
      <c r="H120" s="10" t="str">
        <f t="shared" si="17"/>
        <v/>
      </c>
      <c r="I120" s="13" t="str">
        <f t="shared" si="18"/>
        <v/>
      </c>
      <c r="J120" s="13" t="str">
        <f t="shared" si="19"/>
        <v/>
      </c>
      <c r="K120" s="13" t="str">
        <f t="shared" si="20"/>
        <v/>
      </c>
      <c r="L120" s="13" t="str">
        <f>IF($X120="","",SUMIF('Details Data Board'!$C$3:$C$6001,B120,'Details Data Board'!$I$3:$I$6001))</f>
        <v/>
      </c>
      <c r="M120" s="14" t="str">
        <f t="shared" si="21"/>
        <v/>
      </c>
      <c r="N120" s="11" t="str">
        <f t="shared" si="22"/>
        <v/>
      </c>
      <c r="O120" s="11" t="str">
        <f t="shared" si="23"/>
        <v/>
      </c>
      <c r="P120" s="13" t="str">
        <f t="shared" si="24"/>
        <v/>
      </c>
      <c r="Q120" s="14" t="str">
        <f t="shared" si="25"/>
        <v/>
      </c>
      <c r="R120" s="10" t="str">
        <f t="shared" si="26"/>
        <v/>
      </c>
      <c r="S120" s="9" t="str">
        <f t="shared" si="27"/>
        <v/>
      </c>
      <c r="T120" s="9" t="str">
        <f t="shared" si="28"/>
        <v/>
      </c>
      <c r="U120" s="9" t="str">
        <f t="shared" si="29"/>
        <v/>
      </c>
      <c r="V120" s="15" t="str">
        <f t="shared" si="30"/>
        <v/>
      </c>
      <c r="W120" s="15" t="str">
        <f t="shared" si="31"/>
        <v/>
      </c>
      <c r="X120" s="10" t="str">
        <f>IFERROR(MATCH(ROW()-4,'Details Data Board'!$A$3:$A$6001,0)+1,"")</f>
        <v/>
      </c>
      <c r="Y120" s="10">
        <f>IF($X120="",0,ROUND(INDEX('Tracker&amp;Invoice'!$G:$G,$X120)-J120,2))</f>
        <v>0</v>
      </c>
    </row>
    <row r="121" spans="1:25">
      <c r="A121" s="9" t="str">
        <f t="shared" si="16"/>
        <v/>
      </c>
      <c r="B121" s="9" t="str">
        <f>IF($X121="","",INDEX('Tracker&amp;Invoice'!$A:$A,$X121))</f>
        <v/>
      </c>
      <c r="C121" s="10" t="str">
        <f>IF($X121="","",INDEX('Tracker&amp;Invoice'!$B:$B,$X121))</f>
        <v/>
      </c>
      <c r="D121" s="9" t="str">
        <f>IF($X121="","",INDEX('Tracker&amp;Invoice'!$E:$E,$X121))</f>
        <v/>
      </c>
      <c r="E121" s="11" t="str">
        <f>IF($X121="","",INDEX('Tracker&amp;Invoice'!$F:$F,$X121))</f>
        <v/>
      </c>
      <c r="F121" s="12" t="str">
        <f>IF($X121="","",INDEX('Tracker&amp;Invoice'!$C:$C,$X121))</f>
        <v/>
      </c>
      <c r="G121" s="12" t="str">
        <f>IF($X121="","",INDEX('Tracker&amp;Invoice'!$D:$D,$X121))</f>
        <v/>
      </c>
      <c r="H121" s="10" t="str">
        <f t="shared" si="17"/>
        <v/>
      </c>
      <c r="I121" s="13" t="str">
        <f t="shared" si="18"/>
        <v/>
      </c>
      <c r="J121" s="13" t="str">
        <f t="shared" si="19"/>
        <v/>
      </c>
      <c r="K121" s="13" t="str">
        <f t="shared" si="20"/>
        <v/>
      </c>
      <c r="L121" s="13" t="str">
        <f>IF($X121="","",SUMIF('Details Data Board'!$C$3:$C$6001,B121,'Details Data Board'!$I$3:$I$6001))</f>
        <v/>
      </c>
      <c r="M121" s="14" t="str">
        <f t="shared" si="21"/>
        <v/>
      </c>
      <c r="N121" s="11" t="str">
        <f t="shared" si="22"/>
        <v/>
      </c>
      <c r="O121" s="11" t="str">
        <f t="shared" si="23"/>
        <v/>
      </c>
      <c r="P121" s="13" t="str">
        <f t="shared" si="24"/>
        <v/>
      </c>
      <c r="Q121" s="14" t="str">
        <f t="shared" si="25"/>
        <v/>
      </c>
      <c r="R121" s="10" t="str">
        <f t="shared" si="26"/>
        <v/>
      </c>
      <c r="S121" s="9" t="str">
        <f t="shared" si="27"/>
        <v/>
      </c>
      <c r="T121" s="9" t="str">
        <f t="shared" si="28"/>
        <v/>
      </c>
      <c r="U121" s="9" t="str">
        <f t="shared" si="29"/>
        <v/>
      </c>
      <c r="V121" s="15" t="str">
        <f t="shared" si="30"/>
        <v/>
      </c>
      <c r="W121" s="15" t="str">
        <f t="shared" si="31"/>
        <v/>
      </c>
      <c r="X121" s="10" t="str">
        <f>IFERROR(MATCH(ROW()-4,'Details Data Board'!$A$3:$A$6001,0)+1,"")</f>
        <v/>
      </c>
      <c r="Y121" s="10">
        <f>IF($X121="",0,ROUND(INDEX('Tracker&amp;Invoice'!$G:$G,$X121)-J121,2))</f>
        <v>0</v>
      </c>
    </row>
    <row r="122" spans="1:25">
      <c r="A122" s="9" t="str">
        <f t="shared" si="16"/>
        <v/>
      </c>
      <c r="B122" s="9" t="str">
        <f>IF($X122="","",INDEX('Tracker&amp;Invoice'!$A:$A,$X122))</f>
        <v/>
      </c>
      <c r="C122" s="10" t="str">
        <f>IF($X122="","",INDEX('Tracker&amp;Invoice'!$B:$B,$X122))</f>
        <v/>
      </c>
      <c r="D122" s="9" t="str">
        <f>IF($X122="","",INDEX('Tracker&amp;Invoice'!$E:$E,$X122))</f>
        <v/>
      </c>
      <c r="E122" s="11" t="str">
        <f>IF($X122="","",INDEX('Tracker&amp;Invoice'!$F:$F,$X122))</f>
        <v/>
      </c>
      <c r="F122" s="12" t="str">
        <f>IF($X122="","",INDEX('Tracker&amp;Invoice'!$C:$C,$X122))</f>
        <v/>
      </c>
      <c r="G122" s="12" t="str">
        <f>IF($X122="","",INDEX('Tracker&amp;Invoice'!$D:$D,$X122))</f>
        <v/>
      </c>
      <c r="H122" s="10" t="str">
        <f t="shared" si="17"/>
        <v/>
      </c>
      <c r="I122" s="13" t="str">
        <f t="shared" si="18"/>
        <v/>
      </c>
      <c r="J122" s="13" t="str">
        <f t="shared" si="19"/>
        <v/>
      </c>
      <c r="K122" s="13" t="str">
        <f t="shared" si="20"/>
        <v/>
      </c>
      <c r="L122" s="13" t="str">
        <f>IF($X122="","",SUMIF('Details Data Board'!$C$3:$C$6001,B122,'Details Data Board'!$I$3:$I$6001))</f>
        <v/>
      </c>
      <c r="M122" s="14" t="str">
        <f t="shared" si="21"/>
        <v/>
      </c>
      <c r="N122" s="11" t="str">
        <f t="shared" si="22"/>
        <v/>
      </c>
      <c r="O122" s="11" t="str">
        <f t="shared" si="23"/>
        <v/>
      </c>
      <c r="P122" s="13" t="str">
        <f t="shared" si="24"/>
        <v/>
      </c>
      <c r="Q122" s="14" t="str">
        <f t="shared" si="25"/>
        <v/>
      </c>
      <c r="R122" s="10" t="str">
        <f t="shared" si="26"/>
        <v/>
      </c>
      <c r="S122" s="9" t="str">
        <f t="shared" si="27"/>
        <v/>
      </c>
      <c r="T122" s="9" t="str">
        <f t="shared" si="28"/>
        <v/>
      </c>
      <c r="U122" s="9" t="str">
        <f t="shared" si="29"/>
        <v/>
      </c>
      <c r="V122" s="15" t="str">
        <f t="shared" si="30"/>
        <v/>
      </c>
      <c r="W122" s="15" t="str">
        <f t="shared" si="31"/>
        <v/>
      </c>
      <c r="X122" s="10" t="str">
        <f>IFERROR(MATCH(ROW()-4,'Details Data Board'!$A$3:$A$6001,0)+1,"")</f>
        <v/>
      </c>
      <c r="Y122" s="10">
        <f>IF($X122="",0,ROUND(INDEX('Tracker&amp;Invoice'!$G:$G,$X122)-J122,2))</f>
        <v>0</v>
      </c>
    </row>
    <row r="123" spans="1:25">
      <c r="A123" s="9" t="str">
        <f t="shared" si="16"/>
        <v/>
      </c>
      <c r="B123" s="9" t="str">
        <f>IF($X123="","",INDEX('Tracker&amp;Invoice'!$A:$A,$X123))</f>
        <v/>
      </c>
      <c r="C123" s="10" t="str">
        <f>IF($X123="","",INDEX('Tracker&amp;Invoice'!$B:$B,$X123))</f>
        <v/>
      </c>
      <c r="D123" s="9" t="str">
        <f>IF($X123="","",INDEX('Tracker&amp;Invoice'!$E:$E,$X123))</f>
        <v/>
      </c>
      <c r="E123" s="11" t="str">
        <f>IF($X123="","",INDEX('Tracker&amp;Invoice'!$F:$F,$X123))</f>
        <v/>
      </c>
      <c r="F123" s="12" t="str">
        <f>IF($X123="","",INDEX('Tracker&amp;Invoice'!$C:$C,$X123))</f>
        <v/>
      </c>
      <c r="G123" s="12" t="str">
        <f>IF($X123="","",INDEX('Tracker&amp;Invoice'!$D:$D,$X123))</f>
        <v/>
      </c>
      <c r="H123" s="10" t="str">
        <f t="shared" si="17"/>
        <v/>
      </c>
      <c r="I123" s="13" t="str">
        <f t="shared" si="18"/>
        <v/>
      </c>
      <c r="J123" s="13" t="str">
        <f t="shared" si="19"/>
        <v/>
      </c>
      <c r="K123" s="13" t="str">
        <f t="shared" si="20"/>
        <v/>
      </c>
      <c r="L123" s="13" t="str">
        <f>IF($X123="","",SUMIF('Details Data Board'!$C$3:$C$6001,B123,'Details Data Board'!$I$3:$I$6001))</f>
        <v/>
      </c>
      <c r="M123" s="14" t="str">
        <f t="shared" si="21"/>
        <v/>
      </c>
      <c r="N123" s="11" t="str">
        <f t="shared" si="22"/>
        <v/>
      </c>
      <c r="O123" s="11" t="str">
        <f t="shared" si="23"/>
        <v/>
      </c>
      <c r="P123" s="13" t="str">
        <f t="shared" si="24"/>
        <v/>
      </c>
      <c r="Q123" s="14" t="str">
        <f t="shared" si="25"/>
        <v/>
      </c>
      <c r="R123" s="10" t="str">
        <f t="shared" si="26"/>
        <v/>
      </c>
      <c r="S123" s="9" t="str">
        <f t="shared" si="27"/>
        <v/>
      </c>
      <c r="T123" s="9" t="str">
        <f t="shared" si="28"/>
        <v/>
      </c>
      <c r="U123" s="9" t="str">
        <f t="shared" si="29"/>
        <v/>
      </c>
      <c r="V123" s="15" t="str">
        <f t="shared" si="30"/>
        <v/>
      </c>
      <c r="W123" s="15" t="str">
        <f t="shared" si="31"/>
        <v/>
      </c>
      <c r="X123" s="10" t="str">
        <f>IFERROR(MATCH(ROW()-4,'Details Data Board'!$A$3:$A$6001,0)+1,"")</f>
        <v/>
      </c>
      <c r="Y123" s="10">
        <f>IF($X123="",0,ROUND(INDEX('Tracker&amp;Invoice'!$G:$G,$X123)-J123,2))</f>
        <v>0</v>
      </c>
    </row>
    <row r="124" spans="1:25">
      <c r="A124" s="9" t="str">
        <f t="shared" si="16"/>
        <v/>
      </c>
      <c r="B124" s="9" t="str">
        <f>IF($X124="","",INDEX('Tracker&amp;Invoice'!$A:$A,$X124))</f>
        <v/>
      </c>
      <c r="C124" s="16" t="str">
        <f>IF($X124="","",INDEX('Tracker&amp;Invoice'!$B:$B,$X124))</f>
        <v/>
      </c>
      <c r="D124" s="9" t="str">
        <f>IF($X124="","",INDEX('Tracker&amp;Invoice'!$E:$E,$X124))</f>
        <v/>
      </c>
      <c r="E124" s="11" t="str">
        <f>IF($X124="","",INDEX('Tracker&amp;Invoice'!$F:$F,$X124))</f>
        <v/>
      </c>
      <c r="F124" s="12" t="str">
        <f>IF($X124="","",INDEX('Tracker&amp;Invoice'!$C:$C,$X124))</f>
        <v/>
      </c>
      <c r="G124" s="12" t="str">
        <f>IF($X124="","",INDEX('Tracker&amp;Invoice'!$D:$D,$X124))</f>
        <v/>
      </c>
      <c r="H124" s="10" t="str">
        <f t="shared" si="17"/>
        <v/>
      </c>
      <c r="I124" s="13" t="str">
        <f t="shared" si="18"/>
        <v/>
      </c>
      <c r="J124" s="13" t="str">
        <f t="shared" si="19"/>
        <v/>
      </c>
      <c r="K124" s="13" t="str">
        <f t="shared" si="20"/>
        <v/>
      </c>
      <c r="L124" s="13" t="str">
        <f>IF($X124="","",SUMIF('Details Data Board'!$C$3:$C$6001,B124,'Details Data Board'!$I$3:$I$6001))</f>
        <v/>
      </c>
      <c r="M124" s="14" t="str">
        <f t="shared" si="21"/>
        <v/>
      </c>
      <c r="N124" s="11" t="str">
        <f t="shared" si="22"/>
        <v/>
      </c>
      <c r="O124" s="11" t="str">
        <f t="shared" si="23"/>
        <v/>
      </c>
      <c r="P124" s="13" t="str">
        <f t="shared" si="24"/>
        <v/>
      </c>
      <c r="Q124" s="14" t="str">
        <f t="shared" si="25"/>
        <v/>
      </c>
      <c r="R124" s="10" t="str">
        <f t="shared" si="26"/>
        <v/>
      </c>
      <c r="S124" s="9" t="str">
        <f t="shared" si="27"/>
        <v/>
      </c>
      <c r="T124" s="9" t="str">
        <f t="shared" si="28"/>
        <v/>
      </c>
      <c r="U124" s="9" t="str">
        <f t="shared" si="29"/>
        <v/>
      </c>
      <c r="V124" s="15" t="str">
        <f t="shared" si="30"/>
        <v/>
      </c>
      <c r="W124" s="15" t="str">
        <f t="shared" si="31"/>
        <v/>
      </c>
      <c r="X124" s="10" t="str">
        <f>IFERROR(MATCH(ROW()-4,'Details Data Board'!$A$3:$A$6001,0)+1,"")</f>
        <v/>
      </c>
      <c r="Y124" s="10">
        <f>IF($X124="",0,ROUND(INDEX('Tracker&amp;Invoice'!$G:$G,$X124)-J124,2))</f>
        <v>0</v>
      </c>
    </row>
    <row r="125" spans="1:25">
      <c r="A125" s="9" t="str">
        <f t="shared" si="16"/>
        <v/>
      </c>
      <c r="B125" s="9" t="str">
        <f>IF($X125="","",INDEX('Tracker&amp;Invoice'!$A:$A,$X125))</f>
        <v/>
      </c>
      <c r="C125" s="16" t="str">
        <f>IF($X125="","",INDEX('Tracker&amp;Invoice'!$B:$B,$X125))</f>
        <v/>
      </c>
      <c r="D125" s="9" t="str">
        <f>IF($X125="","",INDEX('Tracker&amp;Invoice'!$E:$E,$X125))</f>
        <v/>
      </c>
      <c r="E125" s="11" t="str">
        <f>IF($X125="","",INDEX('Tracker&amp;Invoice'!$F:$F,$X125))</f>
        <v/>
      </c>
      <c r="F125" s="12" t="str">
        <f>IF($X125="","",INDEX('Tracker&amp;Invoice'!$C:$C,$X125))</f>
        <v/>
      </c>
      <c r="G125" s="12" t="str">
        <f>IF($X125="","",INDEX('Tracker&amp;Invoice'!$D:$D,$X125))</f>
        <v/>
      </c>
      <c r="H125" s="10" t="str">
        <f t="shared" si="17"/>
        <v/>
      </c>
      <c r="I125" s="13" t="str">
        <f t="shared" si="18"/>
        <v/>
      </c>
      <c r="J125" s="13" t="str">
        <f t="shared" si="19"/>
        <v/>
      </c>
      <c r="K125" s="13" t="str">
        <f t="shared" si="20"/>
        <v/>
      </c>
      <c r="L125" s="13" t="str">
        <f>IF($X125="","",SUMIF('Details Data Board'!$C$3:$C$6001,B125,'Details Data Board'!$I$3:$I$6001))</f>
        <v/>
      </c>
      <c r="M125" s="14" t="str">
        <f t="shared" si="21"/>
        <v/>
      </c>
      <c r="N125" s="11" t="str">
        <f t="shared" si="22"/>
        <v/>
      </c>
      <c r="O125" s="11" t="str">
        <f t="shared" si="23"/>
        <v/>
      </c>
      <c r="P125" s="13" t="str">
        <f t="shared" si="24"/>
        <v/>
      </c>
      <c r="Q125" s="14" t="str">
        <f t="shared" si="25"/>
        <v/>
      </c>
      <c r="R125" s="10" t="str">
        <f t="shared" si="26"/>
        <v/>
      </c>
      <c r="S125" s="9" t="str">
        <f t="shared" si="27"/>
        <v/>
      </c>
      <c r="T125" s="9" t="str">
        <f t="shared" si="28"/>
        <v/>
      </c>
      <c r="U125" s="9" t="str">
        <f t="shared" si="29"/>
        <v/>
      </c>
      <c r="V125" s="15" t="str">
        <f t="shared" si="30"/>
        <v/>
      </c>
      <c r="W125" s="15" t="str">
        <f t="shared" si="31"/>
        <v/>
      </c>
      <c r="X125" s="10" t="str">
        <f>IFERROR(MATCH(ROW()-4,'Details Data Board'!$A$3:$A$6001,0)+1,"")</f>
        <v/>
      </c>
      <c r="Y125" s="10">
        <f>IF($X125="",0,ROUND(INDEX('Tracker&amp;Invoice'!$G:$G,$X125)-J125,2))</f>
        <v>0</v>
      </c>
    </row>
    <row r="126" spans="1:25">
      <c r="A126" s="9" t="str">
        <f t="shared" si="16"/>
        <v/>
      </c>
      <c r="B126" s="9" t="str">
        <f>IF($X126="","",INDEX('Tracker&amp;Invoice'!$A:$A,$X126))</f>
        <v/>
      </c>
      <c r="C126" s="16" t="str">
        <f>IF($X126="","",INDEX('Tracker&amp;Invoice'!$B:$B,$X126))</f>
        <v/>
      </c>
      <c r="D126" s="9" t="str">
        <f>IF($X126="","",INDEX('Tracker&amp;Invoice'!$E:$E,$X126))</f>
        <v/>
      </c>
      <c r="E126" s="11" t="str">
        <f>IF($X126="","",INDEX('Tracker&amp;Invoice'!$F:$F,$X126))</f>
        <v/>
      </c>
      <c r="F126" s="12" t="str">
        <f>IF($X126="","",INDEX('Tracker&amp;Invoice'!$C:$C,$X126))</f>
        <v/>
      </c>
      <c r="G126" s="12" t="str">
        <f>IF($X126="","",INDEX('Tracker&amp;Invoice'!$D:$D,$X126))</f>
        <v/>
      </c>
      <c r="H126" s="10" t="str">
        <f t="shared" si="17"/>
        <v/>
      </c>
      <c r="I126" s="13" t="str">
        <f t="shared" si="18"/>
        <v/>
      </c>
      <c r="J126" s="13" t="str">
        <f t="shared" si="19"/>
        <v/>
      </c>
      <c r="K126" s="13" t="str">
        <f t="shared" si="20"/>
        <v/>
      </c>
      <c r="L126" s="13" t="str">
        <f>IF($X126="","",SUMIF('Details Data Board'!$C$3:$C$6001,B126,'Details Data Board'!$I$3:$I$6001))</f>
        <v/>
      </c>
      <c r="M126" s="14" t="str">
        <f t="shared" si="21"/>
        <v/>
      </c>
      <c r="N126" s="11" t="str">
        <f t="shared" si="22"/>
        <v/>
      </c>
      <c r="O126" s="11" t="str">
        <f t="shared" si="23"/>
        <v/>
      </c>
      <c r="P126" s="13" t="str">
        <f t="shared" si="24"/>
        <v/>
      </c>
      <c r="Q126" s="14" t="str">
        <f t="shared" si="25"/>
        <v/>
      </c>
      <c r="R126" s="10" t="str">
        <f t="shared" si="26"/>
        <v/>
      </c>
      <c r="S126" s="9" t="str">
        <f t="shared" si="27"/>
        <v/>
      </c>
      <c r="T126" s="9" t="str">
        <f t="shared" si="28"/>
        <v/>
      </c>
      <c r="U126" s="9" t="str">
        <f t="shared" si="29"/>
        <v/>
      </c>
      <c r="V126" s="15" t="str">
        <f t="shared" si="30"/>
        <v/>
      </c>
      <c r="W126" s="15" t="str">
        <f t="shared" si="31"/>
        <v/>
      </c>
      <c r="X126" s="10" t="str">
        <f>IFERROR(MATCH(ROW()-4,'Details Data Board'!$A$3:$A$6001,0)+1,"")</f>
        <v/>
      </c>
      <c r="Y126" s="10">
        <f>IF($X126="",0,ROUND(INDEX('Tracker&amp;Invoice'!$G:$G,$X126)-J126,2))</f>
        <v>0</v>
      </c>
    </row>
    <row r="127" spans="1:25">
      <c r="A127" s="9" t="str">
        <f t="shared" si="16"/>
        <v/>
      </c>
      <c r="B127" s="9" t="str">
        <f>IF($X127="","",INDEX('Tracker&amp;Invoice'!$A:$A,$X127))</f>
        <v/>
      </c>
      <c r="C127" s="16" t="str">
        <f>IF($X127="","",INDEX('Tracker&amp;Invoice'!$B:$B,$X127))</f>
        <v/>
      </c>
      <c r="D127" s="9" t="str">
        <f>IF($X127="","",INDEX('Tracker&amp;Invoice'!$E:$E,$X127))</f>
        <v/>
      </c>
      <c r="E127" s="11" t="str">
        <f>IF($X127="","",INDEX('Tracker&amp;Invoice'!$F:$F,$X127))</f>
        <v/>
      </c>
      <c r="F127" s="12" t="str">
        <f>IF($X127="","",INDEX('Tracker&amp;Invoice'!$C:$C,$X127))</f>
        <v/>
      </c>
      <c r="G127" s="12" t="str">
        <f>IF($X127="","",INDEX('Tracker&amp;Invoice'!$D:$D,$X127))</f>
        <v/>
      </c>
      <c r="H127" s="10" t="str">
        <f t="shared" si="17"/>
        <v/>
      </c>
      <c r="I127" s="13" t="str">
        <f t="shared" si="18"/>
        <v/>
      </c>
      <c r="J127" s="13" t="str">
        <f t="shared" si="19"/>
        <v/>
      </c>
      <c r="K127" s="13" t="str">
        <f t="shared" si="20"/>
        <v/>
      </c>
      <c r="L127" s="13" t="str">
        <f>IF($X127="","",SUMIF('Details Data Board'!$C$3:$C$6001,B127,'Details Data Board'!$I$3:$I$6001))</f>
        <v/>
      </c>
      <c r="M127" s="14" t="str">
        <f t="shared" si="21"/>
        <v/>
      </c>
      <c r="N127" s="11" t="str">
        <f t="shared" si="22"/>
        <v/>
      </c>
      <c r="O127" s="11" t="str">
        <f t="shared" si="23"/>
        <v/>
      </c>
      <c r="P127" s="13" t="str">
        <f t="shared" si="24"/>
        <v/>
      </c>
      <c r="Q127" s="14" t="str">
        <f t="shared" si="25"/>
        <v/>
      </c>
      <c r="R127" s="10" t="str">
        <f t="shared" si="26"/>
        <v/>
      </c>
      <c r="S127" s="9" t="str">
        <f t="shared" si="27"/>
        <v/>
      </c>
      <c r="T127" s="9" t="str">
        <f t="shared" si="28"/>
        <v/>
      </c>
      <c r="U127" s="9" t="str">
        <f t="shared" si="29"/>
        <v/>
      </c>
      <c r="V127" s="15" t="str">
        <f t="shared" si="30"/>
        <v/>
      </c>
      <c r="W127" s="15" t="str">
        <f t="shared" si="31"/>
        <v/>
      </c>
      <c r="X127" s="10" t="str">
        <f>IFERROR(MATCH(ROW()-4,'Details Data Board'!$A$3:$A$6001,0)+1,"")</f>
        <v/>
      </c>
      <c r="Y127" s="10">
        <f>IF($X127="",0,ROUND(INDEX('Tracker&amp;Invoice'!$G:$G,$X127)-J127,2))</f>
        <v>0</v>
      </c>
    </row>
    <row r="128" spans="1:25">
      <c r="A128" s="9" t="str">
        <f t="shared" si="16"/>
        <v/>
      </c>
      <c r="B128" s="9" t="str">
        <f>IF($X128="","",INDEX('Tracker&amp;Invoice'!$A:$A,$X128))</f>
        <v/>
      </c>
      <c r="C128" s="16" t="str">
        <f>IF($X128="","",INDEX('Tracker&amp;Invoice'!$B:$B,$X128))</f>
        <v/>
      </c>
      <c r="D128" s="9" t="str">
        <f>IF($X128="","",INDEX('Tracker&amp;Invoice'!$E:$E,$X128))</f>
        <v/>
      </c>
      <c r="E128" s="11" t="str">
        <f>IF($X128="","",INDEX('Tracker&amp;Invoice'!$F:$F,$X128))</f>
        <v/>
      </c>
      <c r="F128" s="12" t="str">
        <f>IF($X128="","",INDEX('Tracker&amp;Invoice'!$C:$C,$X128))</f>
        <v/>
      </c>
      <c r="G128" s="12" t="str">
        <f>IF($X128="","",INDEX('Tracker&amp;Invoice'!$D:$D,$X128))</f>
        <v/>
      </c>
      <c r="H128" s="10" t="str">
        <f t="shared" si="17"/>
        <v/>
      </c>
      <c r="I128" s="13" t="str">
        <f t="shared" si="18"/>
        <v/>
      </c>
      <c r="J128" s="13" t="str">
        <f t="shared" si="19"/>
        <v/>
      </c>
      <c r="K128" s="13" t="str">
        <f t="shared" si="20"/>
        <v/>
      </c>
      <c r="L128" s="13" t="str">
        <f>IF($X128="","",SUMIF('Details Data Board'!$C$3:$C$6001,B128,'Details Data Board'!$I$3:$I$6001))</f>
        <v/>
      </c>
      <c r="M128" s="14" t="str">
        <f t="shared" si="21"/>
        <v/>
      </c>
      <c r="N128" s="11" t="str">
        <f t="shared" si="22"/>
        <v/>
      </c>
      <c r="O128" s="11" t="str">
        <f t="shared" si="23"/>
        <v/>
      </c>
      <c r="P128" s="13" t="str">
        <f t="shared" si="24"/>
        <v/>
      </c>
      <c r="Q128" s="14" t="str">
        <f t="shared" si="25"/>
        <v/>
      </c>
      <c r="R128" s="10" t="str">
        <f t="shared" si="26"/>
        <v/>
      </c>
      <c r="S128" s="9" t="str">
        <f t="shared" si="27"/>
        <v/>
      </c>
      <c r="T128" s="9" t="str">
        <f t="shared" si="28"/>
        <v/>
      </c>
      <c r="U128" s="9" t="str">
        <f t="shared" si="29"/>
        <v/>
      </c>
      <c r="V128" s="15" t="str">
        <f t="shared" si="30"/>
        <v/>
      </c>
      <c r="W128" s="15" t="str">
        <f t="shared" si="31"/>
        <v/>
      </c>
      <c r="X128" s="10" t="str">
        <f>IFERROR(MATCH(ROW()-4,'Details Data Board'!$A$3:$A$6001,0)+1,"")</f>
        <v/>
      </c>
      <c r="Y128" s="10">
        <f>IF($X128="",0,ROUND(INDEX('Tracker&amp;Invoice'!$G:$G,$X128)-J128,2))</f>
        <v>0</v>
      </c>
    </row>
    <row r="129" spans="1:25">
      <c r="A129" s="9" t="str">
        <f t="shared" si="16"/>
        <v/>
      </c>
      <c r="B129" s="9" t="str">
        <f>IF($X129="","",INDEX('Tracker&amp;Invoice'!$A:$A,$X129))</f>
        <v/>
      </c>
      <c r="C129" s="16" t="str">
        <f>IF($X129="","",INDEX('Tracker&amp;Invoice'!$B:$B,$X129))</f>
        <v/>
      </c>
      <c r="D129" s="9" t="str">
        <f>IF($X129="","",INDEX('Tracker&amp;Invoice'!$E:$E,$X129))</f>
        <v/>
      </c>
      <c r="E129" s="11" t="str">
        <f>IF($X129="","",INDEX('Tracker&amp;Invoice'!$F:$F,$X129))</f>
        <v/>
      </c>
      <c r="F129" s="12" t="str">
        <f>IF($X129="","",INDEX('Tracker&amp;Invoice'!$C:$C,$X129))</f>
        <v/>
      </c>
      <c r="G129" s="12" t="str">
        <f>IF($X129="","",INDEX('Tracker&amp;Invoice'!$D:$D,$X129))</f>
        <v/>
      </c>
      <c r="H129" s="10" t="str">
        <f t="shared" si="17"/>
        <v/>
      </c>
      <c r="I129" s="13" t="str">
        <f t="shared" si="18"/>
        <v/>
      </c>
      <c r="J129" s="13" t="str">
        <f t="shared" si="19"/>
        <v/>
      </c>
      <c r="K129" s="13" t="str">
        <f t="shared" si="20"/>
        <v/>
      </c>
      <c r="L129" s="13" t="str">
        <f>IF($X129="","",SUMIF('Details Data Board'!$C$3:$C$6001,B129,'Details Data Board'!$I$3:$I$6001))</f>
        <v/>
      </c>
      <c r="M129" s="14" t="str">
        <f t="shared" si="21"/>
        <v/>
      </c>
      <c r="N129" s="11" t="str">
        <f t="shared" si="22"/>
        <v/>
      </c>
      <c r="O129" s="11" t="str">
        <f t="shared" si="23"/>
        <v/>
      </c>
      <c r="P129" s="13" t="str">
        <f t="shared" si="24"/>
        <v/>
      </c>
      <c r="Q129" s="14" t="str">
        <f t="shared" si="25"/>
        <v/>
      </c>
      <c r="R129" s="10" t="str">
        <f t="shared" si="26"/>
        <v/>
      </c>
      <c r="S129" s="9" t="str">
        <f t="shared" si="27"/>
        <v/>
      </c>
      <c r="T129" s="9" t="str">
        <f t="shared" si="28"/>
        <v/>
      </c>
      <c r="U129" s="9" t="str">
        <f t="shared" si="29"/>
        <v/>
      </c>
      <c r="V129" s="15" t="str">
        <f t="shared" si="30"/>
        <v/>
      </c>
      <c r="W129" s="15" t="str">
        <f t="shared" si="31"/>
        <v/>
      </c>
      <c r="X129" s="10" t="str">
        <f>IFERROR(MATCH(ROW()-4,'Details Data Board'!$A$3:$A$6001,0)+1,"")</f>
        <v/>
      </c>
      <c r="Y129" s="10">
        <f>IF($X129="",0,ROUND(INDEX('Tracker&amp;Invoice'!$G:$G,$X129)-J129,2))</f>
        <v>0</v>
      </c>
    </row>
    <row r="130" spans="1:25">
      <c r="A130" s="9" t="str">
        <f t="shared" si="16"/>
        <v/>
      </c>
      <c r="B130" s="9" t="str">
        <f>IF($X130="","",INDEX('Tracker&amp;Invoice'!$A:$A,$X130))</f>
        <v/>
      </c>
      <c r="C130" s="16" t="str">
        <f>IF($X130="","",INDEX('Tracker&amp;Invoice'!$B:$B,$X130))</f>
        <v/>
      </c>
      <c r="D130" s="9" t="str">
        <f>IF($X130="","",INDEX('Tracker&amp;Invoice'!$E:$E,$X130))</f>
        <v/>
      </c>
      <c r="E130" s="11" t="str">
        <f>IF($X130="","",INDEX('Tracker&amp;Invoice'!$F:$F,$X130))</f>
        <v/>
      </c>
      <c r="F130" s="12" t="str">
        <f>IF($X130="","",INDEX('Tracker&amp;Invoice'!$C:$C,$X130))</f>
        <v/>
      </c>
      <c r="G130" s="12" t="str">
        <f>IF($X130="","",INDEX('Tracker&amp;Invoice'!$D:$D,$X130))</f>
        <v/>
      </c>
      <c r="H130" s="10" t="str">
        <f t="shared" si="17"/>
        <v/>
      </c>
      <c r="I130" s="13" t="str">
        <f t="shared" si="18"/>
        <v/>
      </c>
      <c r="J130" s="13" t="str">
        <f t="shared" si="19"/>
        <v/>
      </c>
      <c r="K130" s="13" t="str">
        <f t="shared" si="20"/>
        <v/>
      </c>
      <c r="L130" s="13" t="str">
        <f>IF($X130="","",SUMIF('Details Data Board'!$C$3:$C$6001,B130,'Details Data Board'!$I$3:$I$6001))</f>
        <v/>
      </c>
      <c r="M130" s="14" t="str">
        <f t="shared" si="21"/>
        <v/>
      </c>
      <c r="N130" s="11" t="str">
        <f t="shared" si="22"/>
        <v/>
      </c>
      <c r="O130" s="11" t="str">
        <f t="shared" si="23"/>
        <v/>
      </c>
      <c r="P130" s="13" t="str">
        <f t="shared" si="24"/>
        <v/>
      </c>
      <c r="Q130" s="14" t="str">
        <f t="shared" si="25"/>
        <v/>
      </c>
      <c r="R130" s="10" t="str">
        <f t="shared" si="26"/>
        <v/>
      </c>
      <c r="S130" s="9" t="str">
        <f t="shared" si="27"/>
        <v/>
      </c>
      <c r="T130" s="9" t="str">
        <f t="shared" si="28"/>
        <v/>
      </c>
      <c r="U130" s="9" t="str">
        <f t="shared" si="29"/>
        <v/>
      </c>
      <c r="V130" s="15" t="str">
        <f t="shared" si="30"/>
        <v/>
      </c>
      <c r="W130" s="15" t="str">
        <f t="shared" si="31"/>
        <v/>
      </c>
      <c r="X130" s="10" t="str">
        <f>IFERROR(MATCH(ROW()-4,'Details Data Board'!$A$3:$A$6001,0)+1,"")</f>
        <v/>
      </c>
      <c r="Y130" s="10">
        <f>IF($X130="",0,ROUND(INDEX('Tracker&amp;Invoice'!$G:$G,$X130)-J130,2))</f>
        <v>0</v>
      </c>
    </row>
    <row r="131" spans="1:25">
      <c r="A131" s="9" t="str">
        <f t="shared" si="16"/>
        <v/>
      </c>
      <c r="B131" s="9" t="str">
        <f>IF($X131="","",INDEX('Tracker&amp;Invoice'!$A:$A,$X131))</f>
        <v/>
      </c>
      <c r="C131" s="16" t="str">
        <f>IF($X131="","",INDEX('Tracker&amp;Invoice'!$B:$B,$X131))</f>
        <v/>
      </c>
      <c r="D131" s="9" t="str">
        <f>IF($X131="","",INDEX('Tracker&amp;Invoice'!$E:$E,$X131))</f>
        <v/>
      </c>
      <c r="E131" s="11" t="str">
        <f>IF($X131="","",INDEX('Tracker&amp;Invoice'!$F:$F,$X131))</f>
        <v/>
      </c>
      <c r="F131" s="12" t="str">
        <f>IF($X131="","",INDEX('Tracker&amp;Invoice'!$C:$C,$X131))</f>
        <v/>
      </c>
      <c r="G131" s="12" t="str">
        <f>IF($X131="","",INDEX('Tracker&amp;Invoice'!$D:$D,$X131))</f>
        <v/>
      </c>
      <c r="H131" s="10" t="str">
        <f t="shared" si="17"/>
        <v/>
      </c>
      <c r="I131" s="13" t="str">
        <f t="shared" si="18"/>
        <v/>
      </c>
      <c r="J131" s="13" t="str">
        <f t="shared" si="19"/>
        <v/>
      </c>
      <c r="K131" s="13" t="str">
        <f t="shared" si="20"/>
        <v/>
      </c>
      <c r="L131" s="13" t="str">
        <f>IF($X131="","",SUMIF('Details Data Board'!$C$3:$C$6001,B131,'Details Data Board'!$I$3:$I$6001))</f>
        <v/>
      </c>
      <c r="M131" s="14" t="str">
        <f t="shared" si="21"/>
        <v/>
      </c>
      <c r="N131" s="11" t="str">
        <f t="shared" si="22"/>
        <v/>
      </c>
      <c r="O131" s="11" t="str">
        <f t="shared" si="23"/>
        <v/>
      </c>
      <c r="P131" s="13" t="str">
        <f t="shared" si="24"/>
        <v/>
      </c>
      <c r="Q131" s="14" t="str">
        <f t="shared" si="25"/>
        <v/>
      </c>
      <c r="R131" s="10" t="str">
        <f t="shared" si="26"/>
        <v/>
      </c>
      <c r="S131" s="9" t="str">
        <f t="shared" si="27"/>
        <v/>
      </c>
      <c r="T131" s="9" t="str">
        <f t="shared" si="28"/>
        <v/>
      </c>
      <c r="U131" s="9" t="str">
        <f t="shared" si="29"/>
        <v/>
      </c>
      <c r="V131" s="15" t="str">
        <f t="shared" si="30"/>
        <v/>
      </c>
      <c r="W131" s="15" t="str">
        <f t="shared" si="31"/>
        <v/>
      </c>
      <c r="X131" s="10" t="str">
        <f>IFERROR(MATCH(ROW()-4,'Details Data Board'!$A$3:$A$6001,0)+1,"")</f>
        <v/>
      </c>
      <c r="Y131" s="10">
        <f>IF($X131="",0,ROUND(INDEX('Tracker&amp;Invoice'!$G:$G,$X131)-J131,2))</f>
        <v>0</v>
      </c>
    </row>
    <row r="132" spans="1:25">
      <c r="A132" s="9" t="str">
        <f t="shared" si="16"/>
        <v/>
      </c>
      <c r="B132" s="9" t="str">
        <f>IF($X132="","",INDEX('Tracker&amp;Invoice'!$A:$A,$X132))</f>
        <v/>
      </c>
      <c r="C132" s="16" t="str">
        <f>IF($X132="","",INDEX('Tracker&amp;Invoice'!$B:$B,$X132))</f>
        <v/>
      </c>
      <c r="D132" s="9" t="str">
        <f>IF($X132="","",INDEX('Tracker&amp;Invoice'!$E:$E,$X132))</f>
        <v/>
      </c>
      <c r="E132" s="11" t="str">
        <f>IF($X132="","",INDEX('Tracker&amp;Invoice'!$F:$F,$X132))</f>
        <v/>
      </c>
      <c r="F132" s="12" t="str">
        <f>IF($X132="","",INDEX('Tracker&amp;Invoice'!$C:$C,$X132))</f>
        <v/>
      </c>
      <c r="G132" s="12" t="str">
        <f>IF($X132="","",INDEX('Tracker&amp;Invoice'!$D:$D,$X132))</f>
        <v/>
      </c>
      <c r="H132" s="10" t="str">
        <f t="shared" si="17"/>
        <v/>
      </c>
      <c r="I132" s="13" t="str">
        <f t="shared" si="18"/>
        <v/>
      </c>
      <c r="J132" s="13" t="str">
        <f t="shared" si="19"/>
        <v/>
      </c>
      <c r="K132" s="13" t="str">
        <f t="shared" si="20"/>
        <v/>
      </c>
      <c r="L132" s="13" t="str">
        <f>IF($X132="","",SUMIF('Details Data Board'!$C$3:$C$6001,B132,'Details Data Board'!$I$3:$I$6001))</f>
        <v/>
      </c>
      <c r="M132" s="14" t="str">
        <f t="shared" si="21"/>
        <v/>
      </c>
      <c r="N132" s="11" t="str">
        <f t="shared" si="22"/>
        <v/>
      </c>
      <c r="O132" s="11" t="str">
        <f t="shared" si="23"/>
        <v/>
      </c>
      <c r="P132" s="13" t="str">
        <f t="shared" si="24"/>
        <v/>
      </c>
      <c r="Q132" s="14" t="str">
        <f t="shared" si="25"/>
        <v/>
      </c>
      <c r="R132" s="10" t="str">
        <f t="shared" si="26"/>
        <v/>
      </c>
      <c r="S132" s="9" t="str">
        <f t="shared" si="27"/>
        <v/>
      </c>
      <c r="T132" s="9" t="str">
        <f t="shared" si="28"/>
        <v/>
      </c>
      <c r="U132" s="9" t="str">
        <f t="shared" si="29"/>
        <v/>
      </c>
      <c r="V132" s="15" t="str">
        <f t="shared" si="30"/>
        <v/>
      </c>
      <c r="W132" s="15" t="str">
        <f t="shared" si="31"/>
        <v/>
      </c>
      <c r="X132" s="10" t="str">
        <f>IFERROR(MATCH(ROW()-4,'Details Data Board'!$A$3:$A$6001,0)+1,"")</f>
        <v/>
      </c>
      <c r="Y132" s="10">
        <f>IF($X132="",0,ROUND(INDEX('Tracker&amp;Invoice'!$G:$G,$X132)-J132,2))</f>
        <v>0</v>
      </c>
    </row>
    <row r="133" spans="1:25">
      <c r="A133" s="9" t="str">
        <f t="shared" ref="A133:A196" si="32">IF($X133="","",ROW()-4)</f>
        <v/>
      </c>
      <c r="B133" s="9" t="str">
        <f>IF($X133="","",INDEX('Tracker&amp;Invoice'!$A:$A,$X133))</f>
        <v/>
      </c>
      <c r="C133" s="16" t="str">
        <f>IF($X133="","",INDEX('Tracker&amp;Invoice'!$B:$B,$X133))</f>
        <v/>
      </c>
      <c r="D133" s="9" t="str">
        <f>IF($X133="","",INDEX('Tracker&amp;Invoice'!$E:$E,$X133))</f>
        <v/>
      </c>
      <c r="E133" s="11" t="str">
        <f>IF($X133="","",INDEX('Tracker&amp;Invoice'!$F:$F,$X133))</f>
        <v/>
      </c>
      <c r="F133" s="12" t="str">
        <f>IF($X133="","",INDEX('Tracker&amp;Invoice'!$C:$C,$X133))</f>
        <v/>
      </c>
      <c r="G133" s="12" t="str">
        <f>IF($X133="","",INDEX('Tracker&amp;Invoice'!$D:$D,$X133))</f>
        <v/>
      </c>
      <c r="H133" s="10" t="str">
        <f t="shared" ref="H133:H196" si="33">IF($X133="","",G133-F133)</f>
        <v/>
      </c>
      <c r="I133" s="13" t="str">
        <f t="shared" ref="I133:I196" si="34">IF($X133="","",F133*E133)</f>
        <v/>
      </c>
      <c r="J133" s="13" t="str">
        <f t="shared" ref="J133:J196" si="35">IF($X133="","",G133*E133)</f>
        <v/>
      </c>
      <c r="K133" s="13" t="str">
        <f t="shared" ref="K133:K196" si="36">IF($X133="","",J133-I133)</f>
        <v/>
      </c>
      <c r="L133" s="13" t="str">
        <f>IF($X133="","",SUMIF('Details Data Board'!$C$3:$C$6001,B133,'Details Data Board'!$I$3:$I$6001))</f>
        <v/>
      </c>
      <c r="M133" s="14" t="str">
        <f t="shared" ref="M133:M196" si="37">IF($X133="","",IF(J133=0,0,L133/J133))</f>
        <v/>
      </c>
      <c r="N133" s="11" t="str">
        <f t="shared" ref="N133:N196" si="38">IF($X133="","",M133*G133)</f>
        <v/>
      </c>
      <c r="O133" s="11" t="str">
        <f t="shared" ref="O133:O196" si="39">IF($X133="","",G133-N133)</f>
        <v/>
      </c>
      <c r="P133" s="13" t="str">
        <f t="shared" ref="P133:P196" si="40">IF($X133="","",J133-L133)</f>
        <v/>
      </c>
      <c r="Q133" s="14" t="str">
        <f t="shared" ref="Q133:Q196" si="41">IF($X133="","",IF(J133=0,0,P133/J133))</f>
        <v/>
      </c>
      <c r="R133" s="10" t="str">
        <f t="shared" ref="R133:R196" si="42">IF($X133="","",IF(INT(O133)=O133,TEXT(O133,"#,##0"),TEXT(O133,"#,##0.00"))&amp;" "&amp;D133&amp;"  |  "&amp;TEXT(P133,"#,##0")&amp;" ريال  |  "&amp;TEXT(Q133,"0.0%"))</f>
        <v/>
      </c>
      <c r="S133" s="9" t="str">
        <f t="shared" ref="S133:S196" si="43">IF($X133="","",IF(L133&lt;=0,"لم يبدأ",IF(P133&lt;-0.5,"تجاوز 100% - راجع",IF(P133&lt;=0.5,"مكتمل","جاري"))))</f>
        <v/>
      </c>
      <c r="T133" s="9" t="str">
        <f t="shared" ref="T133:T196" si="44">IF($X133="","",IF(AND(F133=0,G133&gt;0),"جديد بأمر التغيير",IF(AND(G133=0,F133&gt;0),"ملغي",IF(G133&gt;F133,"زيادة",IF(G133&lt;F133,"نقص","بدون تغيير")))))</f>
        <v/>
      </c>
      <c r="U133" s="9" t="str">
        <f t="shared" ref="U133:U196" si="45">IF($X133="","",IFERROR(LEFT(B133,FIND("-",B133)-1),B133))</f>
        <v/>
      </c>
      <c r="V133" s="15" t="str">
        <f t="shared" ref="V133:V196" si="46">IF($X133="","",P133+ROW()/1000000)</f>
        <v/>
      </c>
      <c r="W133" s="15" t="str">
        <f t="shared" ref="W133:W196" si="47">IF($X133="","",K133+ROW()/1000000)</f>
        <v/>
      </c>
      <c r="X133" s="10" t="str">
        <f>IFERROR(MATCH(ROW()-4,'Details Data Board'!$A$3:$A$6001,0)+1,"")</f>
        <v/>
      </c>
      <c r="Y133" s="10">
        <f>IF($X133="",0,ROUND(INDEX('Tracker&amp;Invoice'!$G:$G,$X133)-J133,2))</f>
        <v>0</v>
      </c>
    </row>
    <row r="134" spans="1:25">
      <c r="A134" s="9" t="str">
        <f t="shared" si="32"/>
        <v/>
      </c>
      <c r="B134" s="9" t="str">
        <f>IF($X134="","",INDEX('Tracker&amp;Invoice'!$A:$A,$X134))</f>
        <v/>
      </c>
      <c r="C134" s="10" t="str">
        <f>IF($X134="","",INDEX('Tracker&amp;Invoice'!$B:$B,$X134))</f>
        <v/>
      </c>
      <c r="D134" s="9" t="str">
        <f>IF($X134="","",INDEX('Tracker&amp;Invoice'!$E:$E,$X134))</f>
        <v/>
      </c>
      <c r="E134" s="11" t="str">
        <f>IF($X134="","",INDEX('Tracker&amp;Invoice'!$F:$F,$X134))</f>
        <v/>
      </c>
      <c r="F134" s="12" t="str">
        <f>IF($X134="","",INDEX('Tracker&amp;Invoice'!$C:$C,$X134))</f>
        <v/>
      </c>
      <c r="G134" s="12" t="str">
        <f>IF($X134="","",INDEX('Tracker&amp;Invoice'!$D:$D,$X134))</f>
        <v/>
      </c>
      <c r="H134" s="10" t="str">
        <f t="shared" si="33"/>
        <v/>
      </c>
      <c r="I134" s="13" t="str">
        <f t="shared" si="34"/>
        <v/>
      </c>
      <c r="J134" s="13" t="str">
        <f t="shared" si="35"/>
        <v/>
      </c>
      <c r="K134" s="13" t="str">
        <f t="shared" si="36"/>
        <v/>
      </c>
      <c r="L134" s="13" t="str">
        <f>IF($X134="","",SUMIF('Details Data Board'!$C$3:$C$6001,B134,'Details Data Board'!$I$3:$I$6001))</f>
        <v/>
      </c>
      <c r="M134" s="14" t="str">
        <f t="shared" si="37"/>
        <v/>
      </c>
      <c r="N134" s="11" t="str">
        <f t="shared" si="38"/>
        <v/>
      </c>
      <c r="O134" s="11" t="str">
        <f t="shared" si="39"/>
        <v/>
      </c>
      <c r="P134" s="13" t="str">
        <f t="shared" si="40"/>
        <v/>
      </c>
      <c r="Q134" s="14" t="str">
        <f t="shared" si="41"/>
        <v/>
      </c>
      <c r="R134" s="10" t="str">
        <f t="shared" si="42"/>
        <v/>
      </c>
      <c r="S134" s="9" t="str">
        <f t="shared" si="43"/>
        <v/>
      </c>
      <c r="T134" s="9" t="str">
        <f t="shared" si="44"/>
        <v/>
      </c>
      <c r="U134" s="9" t="str">
        <f t="shared" si="45"/>
        <v/>
      </c>
      <c r="V134" s="15" t="str">
        <f t="shared" si="46"/>
        <v/>
      </c>
      <c r="W134" s="15" t="str">
        <f t="shared" si="47"/>
        <v/>
      </c>
      <c r="X134" s="10" t="str">
        <f>IFERROR(MATCH(ROW()-4,'Details Data Board'!$A$3:$A$6001,0)+1,"")</f>
        <v/>
      </c>
      <c r="Y134" s="10">
        <f>IF($X134="",0,ROUND(INDEX('Tracker&amp;Invoice'!$G:$G,$X134)-J134,2))</f>
        <v>0</v>
      </c>
    </row>
    <row r="135" spans="1:25">
      <c r="A135" s="9" t="str">
        <f t="shared" si="32"/>
        <v/>
      </c>
      <c r="B135" s="9" t="str">
        <f>IF($X135="","",INDEX('Tracker&amp;Invoice'!$A:$A,$X135))</f>
        <v/>
      </c>
      <c r="C135" s="10" t="str">
        <f>IF($X135="","",INDEX('Tracker&amp;Invoice'!$B:$B,$X135))</f>
        <v/>
      </c>
      <c r="D135" s="9" t="str">
        <f>IF($X135="","",INDEX('Tracker&amp;Invoice'!$E:$E,$X135))</f>
        <v/>
      </c>
      <c r="E135" s="11" t="str">
        <f>IF($X135="","",INDEX('Tracker&amp;Invoice'!$F:$F,$X135))</f>
        <v/>
      </c>
      <c r="F135" s="12" t="str">
        <f>IF($X135="","",INDEX('Tracker&amp;Invoice'!$C:$C,$X135))</f>
        <v/>
      </c>
      <c r="G135" s="12" t="str">
        <f>IF($X135="","",INDEX('Tracker&amp;Invoice'!$D:$D,$X135))</f>
        <v/>
      </c>
      <c r="H135" s="10" t="str">
        <f t="shared" si="33"/>
        <v/>
      </c>
      <c r="I135" s="13" t="str">
        <f t="shared" si="34"/>
        <v/>
      </c>
      <c r="J135" s="13" t="str">
        <f t="shared" si="35"/>
        <v/>
      </c>
      <c r="K135" s="13" t="str">
        <f t="shared" si="36"/>
        <v/>
      </c>
      <c r="L135" s="13" t="str">
        <f>IF($X135="","",SUMIF('Details Data Board'!$C$3:$C$6001,B135,'Details Data Board'!$I$3:$I$6001))</f>
        <v/>
      </c>
      <c r="M135" s="14" t="str">
        <f t="shared" si="37"/>
        <v/>
      </c>
      <c r="N135" s="11" t="str">
        <f t="shared" si="38"/>
        <v/>
      </c>
      <c r="O135" s="11" t="str">
        <f t="shared" si="39"/>
        <v/>
      </c>
      <c r="P135" s="13" t="str">
        <f t="shared" si="40"/>
        <v/>
      </c>
      <c r="Q135" s="14" t="str">
        <f t="shared" si="41"/>
        <v/>
      </c>
      <c r="R135" s="10" t="str">
        <f t="shared" si="42"/>
        <v/>
      </c>
      <c r="S135" s="9" t="str">
        <f t="shared" si="43"/>
        <v/>
      </c>
      <c r="T135" s="9" t="str">
        <f t="shared" si="44"/>
        <v/>
      </c>
      <c r="U135" s="9" t="str">
        <f t="shared" si="45"/>
        <v/>
      </c>
      <c r="V135" s="15" t="str">
        <f t="shared" si="46"/>
        <v/>
      </c>
      <c r="W135" s="15" t="str">
        <f t="shared" si="47"/>
        <v/>
      </c>
      <c r="X135" s="10" t="str">
        <f>IFERROR(MATCH(ROW()-4,'Details Data Board'!$A$3:$A$6001,0)+1,"")</f>
        <v/>
      </c>
      <c r="Y135" s="10">
        <f>IF($X135="",0,ROUND(INDEX('Tracker&amp;Invoice'!$G:$G,$X135)-J135,2))</f>
        <v>0</v>
      </c>
    </row>
    <row r="136" spans="1:25">
      <c r="A136" s="9" t="str">
        <f t="shared" si="32"/>
        <v/>
      </c>
      <c r="B136" s="9" t="str">
        <f>IF($X136="","",INDEX('Tracker&amp;Invoice'!$A:$A,$X136))</f>
        <v/>
      </c>
      <c r="C136" s="10" t="str">
        <f>IF($X136="","",INDEX('Tracker&amp;Invoice'!$B:$B,$X136))</f>
        <v/>
      </c>
      <c r="D136" s="9" t="str">
        <f>IF($X136="","",INDEX('Tracker&amp;Invoice'!$E:$E,$X136))</f>
        <v/>
      </c>
      <c r="E136" s="11" t="str">
        <f>IF($X136="","",INDEX('Tracker&amp;Invoice'!$F:$F,$X136))</f>
        <v/>
      </c>
      <c r="F136" s="12" t="str">
        <f>IF($X136="","",INDEX('Tracker&amp;Invoice'!$C:$C,$X136))</f>
        <v/>
      </c>
      <c r="G136" s="12" t="str">
        <f>IF($X136="","",INDEX('Tracker&amp;Invoice'!$D:$D,$X136))</f>
        <v/>
      </c>
      <c r="H136" s="10" t="str">
        <f t="shared" si="33"/>
        <v/>
      </c>
      <c r="I136" s="13" t="str">
        <f t="shared" si="34"/>
        <v/>
      </c>
      <c r="J136" s="13" t="str">
        <f t="shared" si="35"/>
        <v/>
      </c>
      <c r="K136" s="13" t="str">
        <f t="shared" si="36"/>
        <v/>
      </c>
      <c r="L136" s="13" t="str">
        <f>IF($X136="","",SUMIF('Details Data Board'!$C$3:$C$6001,B136,'Details Data Board'!$I$3:$I$6001))</f>
        <v/>
      </c>
      <c r="M136" s="14" t="str">
        <f t="shared" si="37"/>
        <v/>
      </c>
      <c r="N136" s="11" t="str">
        <f t="shared" si="38"/>
        <v/>
      </c>
      <c r="O136" s="11" t="str">
        <f t="shared" si="39"/>
        <v/>
      </c>
      <c r="P136" s="13" t="str">
        <f t="shared" si="40"/>
        <v/>
      </c>
      <c r="Q136" s="14" t="str">
        <f t="shared" si="41"/>
        <v/>
      </c>
      <c r="R136" s="10" t="str">
        <f t="shared" si="42"/>
        <v/>
      </c>
      <c r="S136" s="9" t="str">
        <f t="shared" si="43"/>
        <v/>
      </c>
      <c r="T136" s="9" t="str">
        <f t="shared" si="44"/>
        <v/>
      </c>
      <c r="U136" s="9" t="str">
        <f t="shared" si="45"/>
        <v/>
      </c>
      <c r="V136" s="15" t="str">
        <f t="shared" si="46"/>
        <v/>
      </c>
      <c r="W136" s="15" t="str">
        <f t="shared" si="47"/>
        <v/>
      </c>
      <c r="X136" s="10" t="str">
        <f>IFERROR(MATCH(ROW()-4,'Details Data Board'!$A$3:$A$6001,0)+1,"")</f>
        <v/>
      </c>
      <c r="Y136" s="10">
        <f>IF($X136="",0,ROUND(INDEX('Tracker&amp;Invoice'!$G:$G,$X136)-J136,2))</f>
        <v>0</v>
      </c>
    </row>
    <row r="137" spans="1:25">
      <c r="A137" s="9" t="str">
        <f t="shared" si="32"/>
        <v/>
      </c>
      <c r="B137" s="9" t="str">
        <f>IF($X137="","",INDEX('Tracker&amp;Invoice'!$A:$A,$X137))</f>
        <v/>
      </c>
      <c r="C137" s="10" t="str">
        <f>IF($X137="","",INDEX('Tracker&amp;Invoice'!$B:$B,$X137))</f>
        <v/>
      </c>
      <c r="D137" s="9" t="str">
        <f>IF($X137="","",INDEX('Tracker&amp;Invoice'!$E:$E,$X137))</f>
        <v/>
      </c>
      <c r="E137" s="11" t="str">
        <f>IF($X137="","",INDEX('Tracker&amp;Invoice'!$F:$F,$X137))</f>
        <v/>
      </c>
      <c r="F137" s="12" t="str">
        <f>IF($X137="","",INDEX('Tracker&amp;Invoice'!$C:$C,$X137))</f>
        <v/>
      </c>
      <c r="G137" s="12" t="str">
        <f>IF($X137="","",INDEX('Tracker&amp;Invoice'!$D:$D,$X137))</f>
        <v/>
      </c>
      <c r="H137" s="10" t="str">
        <f t="shared" si="33"/>
        <v/>
      </c>
      <c r="I137" s="13" t="str">
        <f t="shared" si="34"/>
        <v/>
      </c>
      <c r="J137" s="13" t="str">
        <f t="shared" si="35"/>
        <v/>
      </c>
      <c r="K137" s="13" t="str">
        <f t="shared" si="36"/>
        <v/>
      </c>
      <c r="L137" s="13" t="str">
        <f>IF($X137="","",SUMIF('Details Data Board'!$C$3:$C$6001,B137,'Details Data Board'!$I$3:$I$6001))</f>
        <v/>
      </c>
      <c r="M137" s="14" t="str">
        <f t="shared" si="37"/>
        <v/>
      </c>
      <c r="N137" s="11" t="str">
        <f t="shared" si="38"/>
        <v/>
      </c>
      <c r="O137" s="11" t="str">
        <f t="shared" si="39"/>
        <v/>
      </c>
      <c r="P137" s="13" t="str">
        <f t="shared" si="40"/>
        <v/>
      </c>
      <c r="Q137" s="14" t="str">
        <f t="shared" si="41"/>
        <v/>
      </c>
      <c r="R137" s="10" t="str">
        <f t="shared" si="42"/>
        <v/>
      </c>
      <c r="S137" s="9" t="str">
        <f t="shared" si="43"/>
        <v/>
      </c>
      <c r="T137" s="9" t="str">
        <f t="shared" si="44"/>
        <v/>
      </c>
      <c r="U137" s="9" t="str">
        <f t="shared" si="45"/>
        <v/>
      </c>
      <c r="V137" s="15" t="str">
        <f t="shared" si="46"/>
        <v/>
      </c>
      <c r="W137" s="15" t="str">
        <f t="shared" si="47"/>
        <v/>
      </c>
      <c r="X137" s="10" t="str">
        <f>IFERROR(MATCH(ROW()-4,'Details Data Board'!$A$3:$A$6001,0)+1,"")</f>
        <v/>
      </c>
      <c r="Y137" s="10">
        <f>IF($X137="",0,ROUND(INDEX('Tracker&amp;Invoice'!$G:$G,$X137)-J137,2))</f>
        <v>0</v>
      </c>
    </row>
    <row r="138" spans="1:25">
      <c r="A138" s="9" t="str">
        <f t="shared" si="32"/>
        <v/>
      </c>
      <c r="B138" s="9" t="str">
        <f>IF($X138="","",INDEX('Tracker&amp;Invoice'!$A:$A,$X138))</f>
        <v/>
      </c>
      <c r="C138" s="10" t="str">
        <f>IF($X138="","",INDEX('Tracker&amp;Invoice'!$B:$B,$X138))</f>
        <v/>
      </c>
      <c r="D138" s="9" t="str">
        <f>IF($X138="","",INDEX('Tracker&amp;Invoice'!$E:$E,$X138))</f>
        <v/>
      </c>
      <c r="E138" s="11" t="str">
        <f>IF($X138="","",INDEX('Tracker&amp;Invoice'!$F:$F,$X138))</f>
        <v/>
      </c>
      <c r="F138" s="12" t="str">
        <f>IF($X138="","",INDEX('Tracker&amp;Invoice'!$C:$C,$X138))</f>
        <v/>
      </c>
      <c r="G138" s="12" t="str">
        <f>IF($X138="","",INDEX('Tracker&amp;Invoice'!$D:$D,$X138))</f>
        <v/>
      </c>
      <c r="H138" s="10" t="str">
        <f t="shared" si="33"/>
        <v/>
      </c>
      <c r="I138" s="13" t="str">
        <f t="shared" si="34"/>
        <v/>
      </c>
      <c r="J138" s="13" t="str">
        <f t="shared" si="35"/>
        <v/>
      </c>
      <c r="K138" s="13" t="str">
        <f t="shared" si="36"/>
        <v/>
      </c>
      <c r="L138" s="13" t="str">
        <f>IF($X138="","",SUMIF('Details Data Board'!$C$3:$C$6001,B138,'Details Data Board'!$I$3:$I$6001))</f>
        <v/>
      </c>
      <c r="M138" s="14" t="str">
        <f t="shared" si="37"/>
        <v/>
      </c>
      <c r="N138" s="11" t="str">
        <f t="shared" si="38"/>
        <v/>
      </c>
      <c r="O138" s="11" t="str">
        <f t="shared" si="39"/>
        <v/>
      </c>
      <c r="P138" s="13" t="str">
        <f t="shared" si="40"/>
        <v/>
      </c>
      <c r="Q138" s="14" t="str">
        <f t="shared" si="41"/>
        <v/>
      </c>
      <c r="R138" s="10" t="str">
        <f t="shared" si="42"/>
        <v/>
      </c>
      <c r="S138" s="9" t="str">
        <f t="shared" si="43"/>
        <v/>
      </c>
      <c r="T138" s="9" t="str">
        <f t="shared" si="44"/>
        <v/>
      </c>
      <c r="U138" s="9" t="str">
        <f t="shared" si="45"/>
        <v/>
      </c>
      <c r="V138" s="15" t="str">
        <f t="shared" si="46"/>
        <v/>
      </c>
      <c r="W138" s="15" t="str">
        <f t="shared" si="47"/>
        <v/>
      </c>
      <c r="X138" s="10" t="str">
        <f>IFERROR(MATCH(ROW()-4,'Details Data Board'!$A$3:$A$6001,0)+1,"")</f>
        <v/>
      </c>
      <c r="Y138" s="10">
        <f>IF($X138="",0,ROUND(INDEX('Tracker&amp;Invoice'!$G:$G,$X138)-J138,2))</f>
        <v>0</v>
      </c>
    </row>
    <row r="139" spans="1:25">
      <c r="A139" s="9" t="str">
        <f t="shared" si="32"/>
        <v/>
      </c>
      <c r="B139" s="9" t="str">
        <f>IF($X139="","",INDEX('Tracker&amp;Invoice'!$A:$A,$X139))</f>
        <v/>
      </c>
      <c r="C139" s="10" t="str">
        <f>IF($X139="","",INDEX('Tracker&amp;Invoice'!$B:$B,$X139))</f>
        <v/>
      </c>
      <c r="D139" s="9" t="str">
        <f>IF($X139="","",INDEX('Tracker&amp;Invoice'!$E:$E,$X139))</f>
        <v/>
      </c>
      <c r="E139" s="11" t="str">
        <f>IF($X139="","",INDEX('Tracker&amp;Invoice'!$F:$F,$X139))</f>
        <v/>
      </c>
      <c r="F139" s="12" t="str">
        <f>IF($X139="","",INDEX('Tracker&amp;Invoice'!$C:$C,$X139))</f>
        <v/>
      </c>
      <c r="G139" s="12" t="str">
        <f>IF($X139="","",INDEX('Tracker&amp;Invoice'!$D:$D,$X139))</f>
        <v/>
      </c>
      <c r="H139" s="10" t="str">
        <f t="shared" si="33"/>
        <v/>
      </c>
      <c r="I139" s="13" t="str">
        <f t="shared" si="34"/>
        <v/>
      </c>
      <c r="J139" s="13" t="str">
        <f t="shared" si="35"/>
        <v/>
      </c>
      <c r="K139" s="13" t="str">
        <f t="shared" si="36"/>
        <v/>
      </c>
      <c r="L139" s="13" t="str">
        <f>IF($X139="","",SUMIF('Details Data Board'!$C$3:$C$6001,B139,'Details Data Board'!$I$3:$I$6001))</f>
        <v/>
      </c>
      <c r="M139" s="14" t="str">
        <f t="shared" si="37"/>
        <v/>
      </c>
      <c r="N139" s="11" t="str">
        <f t="shared" si="38"/>
        <v/>
      </c>
      <c r="O139" s="11" t="str">
        <f t="shared" si="39"/>
        <v/>
      </c>
      <c r="P139" s="13" t="str">
        <f t="shared" si="40"/>
        <v/>
      </c>
      <c r="Q139" s="14" t="str">
        <f t="shared" si="41"/>
        <v/>
      </c>
      <c r="R139" s="10" t="str">
        <f t="shared" si="42"/>
        <v/>
      </c>
      <c r="S139" s="9" t="str">
        <f t="shared" si="43"/>
        <v/>
      </c>
      <c r="T139" s="9" t="str">
        <f t="shared" si="44"/>
        <v/>
      </c>
      <c r="U139" s="9" t="str">
        <f t="shared" si="45"/>
        <v/>
      </c>
      <c r="V139" s="15" t="str">
        <f t="shared" si="46"/>
        <v/>
      </c>
      <c r="W139" s="15" t="str">
        <f t="shared" si="47"/>
        <v/>
      </c>
      <c r="X139" s="10" t="str">
        <f>IFERROR(MATCH(ROW()-4,'Details Data Board'!$A$3:$A$6001,0)+1,"")</f>
        <v/>
      </c>
      <c r="Y139" s="10">
        <f>IF($X139="",0,ROUND(INDEX('Tracker&amp;Invoice'!$G:$G,$X139)-J139,2))</f>
        <v>0</v>
      </c>
    </row>
    <row r="140" spans="1:25">
      <c r="A140" s="9" t="str">
        <f t="shared" si="32"/>
        <v/>
      </c>
      <c r="B140" s="9" t="str">
        <f>IF($X140="","",INDEX('Tracker&amp;Invoice'!$A:$A,$X140))</f>
        <v/>
      </c>
      <c r="C140" s="10" t="str">
        <f>IF($X140="","",INDEX('Tracker&amp;Invoice'!$B:$B,$X140))</f>
        <v/>
      </c>
      <c r="D140" s="9" t="str">
        <f>IF($X140="","",INDEX('Tracker&amp;Invoice'!$E:$E,$X140))</f>
        <v/>
      </c>
      <c r="E140" s="11" t="str">
        <f>IF($X140="","",INDEX('Tracker&amp;Invoice'!$F:$F,$X140))</f>
        <v/>
      </c>
      <c r="F140" s="12" t="str">
        <f>IF($X140="","",INDEX('Tracker&amp;Invoice'!$C:$C,$X140))</f>
        <v/>
      </c>
      <c r="G140" s="12" t="str">
        <f>IF($X140="","",INDEX('Tracker&amp;Invoice'!$D:$D,$X140))</f>
        <v/>
      </c>
      <c r="H140" s="10" t="str">
        <f t="shared" si="33"/>
        <v/>
      </c>
      <c r="I140" s="13" t="str">
        <f t="shared" si="34"/>
        <v/>
      </c>
      <c r="J140" s="13" t="str">
        <f t="shared" si="35"/>
        <v/>
      </c>
      <c r="K140" s="13" t="str">
        <f t="shared" si="36"/>
        <v/>
      </c>
      <c r="L140" s="13" t="str">
        <f>IF($X140="","",SUMIF('Details Data Board'!$C$3:$C$6001,B140,'Details Data Board'!$I$3:$I$6001))</f>
        <v/>
      </c>
      <c r="M140" s="14" t="str">
        <f t="shared" si="37"/>
        <v/>
      </c>
      <c r="N140" s="11" t="str">
        <f t="shared" si="38"/>
        <v/>
      </c>
      <c r="O140" s="11" t="str">
        <f t="shared" si="39"/>
        <v/>
      </c>
      <c r="P140" s="13" t="str">
        <f t="shared" si="40"/>
        <v/>
      </c>
      <c r="Q140" s="14" t="str">
        <f t="shared" si="41"/>
        <v/>
      </c>
      <c r="R140" s="10" t="str">
        <f t="shared" si="42"/>
        <v/>
      </c>
      <c r="S140" s="9" t="str">
        <f t="shared" si="43"/>
        <v/>
      </c>
      <c r="T140" s="9" t="str">
        <f t="shared" si="44"/>
        <v/>
      </c>
      <c r="U140" s="9" t="str">
        <f t="shared" si="45"/>
        <v/>
      </c>
      <c r="V140" s="15" t="str">
        <f t="shared" si="46"/>
        <v/>
      </c>
      <c r="W140" s="15" t="str">
        <f t="shared" si="47"/>
        <v/>
      </c>
      <c r="X140" s="10" t="str">
        <f>IFERROR(MATCH(ROW()-4,'Details Data Board'!$A$3:$A$6001,0)+1,"")</f>
        <v/>
      </c>
      <c r="Y140" s="10">
        <f>IF($X140="",0,ROUND(INDEX('Tracker&amp;Invoice'!$G:$G,$X140)-J140,2))</f>
        <v>0</v>
      </c>
    </row>
    <row r="141" spans="1:25">
      <c r="A141" s="9" t="str">
        <f t="shared" si="32"/>
        <v/>
      </c>
      <c r="B141" s="9" t="str">
        <f>IF($X141="","",INDEX('Tracker&amp;Invoice'!$A:$A,$X141))</f>
        <v/>
      </c>
      <c r="C141" s="10" t="str">
        <f>IF($X141="","",INDEX('Tracker&amp;Invoice'!$B:$B,$X141))</f>
        <v/>
      </c>
      <c r="D141" s="9" t="str">
        <f>IF($X141="","",INDEX('Tracker&amp;Invoice'!$E:$E,$X141))</f>
        <v/>
      </c>
      <c r="E141" s="11" t="str">
        <f>IF($X141="","",INDEX('Tracker&amp;Invoice'!$F:$F,$X141))</f>
        <v/>
      </c>
      <c r="F141" s="12" t="str">
        <f>IF($X141="","",INDEX('Tracker&amp;Invoice'!$C:$C,$X141))</f>
        <v/>
      </c>
      <c r="G141" s="12" t="str">
        <f>IF($X141="","",INDEX('Tracker&amp;Invoice'!$D:$D,$X141))</f>
        <v/>
      </c>
      <c r="H141" s="10" t="str">
        <f t="shared" si="33"/>
        <v/>
      </c>
      <c r="I141" s="13" t="str">
        <f t="shared" si="34"/>
        <v/>
      </c>
      <c r="J141" s="13" t="str">
        <f t="shared" si="35"/>
        <v/>
      </c>
      <c r="K141" s="13" t="str">
        <f t="shared" si="36"/>
        <v/>
      </c>
      <c r="L141" s="13" t="str">
        <f>IF($X141="","",SUMIF('Details Data Board'!$C$3:$C$6001,B141,'Details Data Board'!$I$3:$I$6001))</f>
        <v/>
      </c>
      <c r="M141" s="14" t="str">
        <f t="shared" si="37"/>
        <v/>
      </c>
      <c r="N141" s="11" t="str">
        <f t="shared" si="38"/>
        <v/>
      </c>
      <c r="O141" s="11" t="str">
        <f t="shared" si="39"/>
        <v/>
      </c>
      <c r="P141" s="13" t="str">
        <f t="shared" si="40"/>
        <v/>
      </c>
      <c r="Q141" s="14" t="str">
        <f t="shared" si="41"/>
        <v/>
      </c>
      <c r="R141" s="10" t="str">
        <f t="shared" si="42"/>
        <v/>
      </c>
      <c r="S141" s="9" t="str">
        <f t="shared" si="43"/>
        <v/>
      </c>
      <c r="T141" s="9" t="str">
        <f t="shared" si="44"/>
        <v/>
      </c>
      <c r="U141" s="9" t="str">
        <f t="shared" si="45"/>
        <v/>
      </c>
      <c r="V141" s="15" t="str">
        <f t="shared" si="46"/>
        <v/>
      </c>
      <c r="W141" s="15" t="str">
        <f t="shared" si="47"/>
        <v/>
      </c>
      <c r="X141" s="10" t="str">
        <f>IFERROR(MATCH(ROW()-4,'Details Data Board'!$A$3:$A$6001,0)+1,"")</f>
        <v/>
      </c>
      <c r="Y141" s="10">
        <f>IF($X141="",0,ROUND(INDEX('Tracker&amp;Invoice'!$G:$G,$X141)-J141,2))</f>
        <v>0</v>
      </c>
    </row>
    <row r="142" spans="1:25">
      <c r="A142" s="9" t="str">
        <f t="shared" si="32"/>
        <v/>
      </c>
      <c r="B142" s="9" t="str">
        <f>IF($X142="","",INDEX('Tracker&amp;Invoice'!$A:$A,$X142))</f>
        <v/>
      </c>
      <c r="C142" s="10" t="str">
        <f>IF($X142="","",INDEX('Tracker&amp;Invoice'!$B:$B,$X142))</f>
        <v/>
      </c>
      <c r="D142" s="9" t="str">
        <f>IF($X142="","",INDEX('Tracker&amp;Invoice'!$E:$E,$X142))</f>
        <v/>
      </c>
      <c r="E142" s="11" t="str">
        <f>IF($X142="","",INDEX('Tracker&amp;Invoice'!$F:$F,$X142))</f>
        <v/>
      </c>
      <c r="F142" s="12" t="str">
        <f>IF($X142="","",INDEX('Tracker&amp;Invoice'!$C:$C,$X142))</f>
        <v/>
      </c>
      <c r="G142" s="12" t="str">
        <f>IF($X142="","",INDEX('Tracker&amp;Invoice'!$D:$D,$X142))</f>
        <v/>
      </c>
      <c r="H142" s="10" t="str">
        <f t="shared" si="33"/>
        <v/>
      </c>
      <c r="I142" s="13" t="str">
        <f t="shared" si="34"/>
        <v/>
      </c>
      <c r="J142" s="13" t="str">
        <f t="shared" si="35"/>
        <v/>
      </c>
      <c r="K142" s="13" t="str">
        <f t="shared" si="36"/>
        <v/>
      </c>
      <c r="L142" s="13" t="str">
        <f>IF($X142="","",SUMIF('Details Data Board'!$C$3:$C$6001,B142,'Details Data Board'!$I$3:$I$6001))</f>
        <v/>
      </c>
      <c r="M142" s="14" t="str">
        <f t="shared" si="37"/>
        <v/>
      </c>
      <c r="N142" s="11" t="str">
        <f t="shared" si="38"/>
        <v/>
      </c>
      <c r="O142" s="11" t="str">
        <f t="shared" si="39"/>
        <v/>
      </c>
      <c r="P142" s="13" t="str">
        <f t="shared" si="40"/>
        <v/>
      </c>
      <c r="Q142" s="14" t="str">
        <f t="shared" si="41"/>
        <v/>
      </c>
      <c r="R142" s="10" t="str">
        <f t="shared" si="42"/>
        <v/>
      </c>
      <c r="S142" s="9" t="str">
        <f t="shared" si="43"/>
        <v/>
      </c>
      <c r="T142" s="9" t="str">
        <f t="shared" si="44"/>
        <v/>
      </c>
      <c r="U142" s="9" t="str">
        <f t="shared" si="45"/>
        <v/>
      </c>
      <c r="V142" s="15" t="str">
        <f t="shared" si="46"/>
        <v/>
      </c>
      <c r="W142" s="15" t="str">
        <f t="shared" si="47"/>
        <v/>
      </c>
      <c r="X142" s="10" t="str">
        <f>IFERROR(MATCH(ROW()-4,'Details Data Board'!$A$3:$A$6001,0)+1,"")</f>
        <v/>
      </c>
      <c r="Y142" s="10">
        <f>IF($X142="",0,ROUND(INDEX('Tracker&amp;Invoice'!$G:$G,$X142)-J142,2))</f>
        <v>0</v>
      </c>
    </row>
    <row r="143" spans="1:25">
      <c r="A143" s="9" t="str">
        <f t="shared" si="32"/>
        <v/>
      </c>
      <c r="B143" s="9" t="str">
        <f>IF($X143="","",INDEX('Tracker&amp;Invoice'!$A:$A,$X143))</f>
        <v/>
      </c>
      <c r="C143" s="10" t="str">
        <f>IF($X143="","",INDEX('Tracker&amp;Invoice'!$B:$B,$X143))</f>
        <v/>
      </c>
      <c r="D143" s="9" t="str">
        <f>IF($X143="","",INDEX('Tracker&amp;Invoice'!$E:$E,$X143))</f>
        <v/>
      </c>
      <c r="E143" s="11" t="str">
        <f>IF($X143="","",INDEX('Tracker&amp;Invoice'!$F:$F,$X143))</f>
        <v/>
      </c>
      <c r="F143" s="12" t="str">
        <f>IF($X143="","",INDEX('Tracker&amp;Invoice'!$C:$C,$X143))</f>
        <v/>
      </c>
      <c r="G143" s="12" t="str">
        <f>IF($X143="","",INDEX('Tracker&amp;Invoice'!$D:$D,$X143))</f>
        <v/>
      </c>
      <c r="H143" s="10" t="str">
        <f t="shared" si="33"/>
        <v/>
      </c>
      <c r="I143" s="13" t="str">
        <f t="shared" si="34"/>
        <v/>
      </c>
      <c r="J143" s="13" t="str">
        <f t="shared" si="35"/>
        <v/>
      </c>
      <c r="K143" s="13" t="str">
        <f t="shared" si="36"/>
        <v/>
      </c>
      <c r="L143" s="13" t="str">
        <f>IF($X143="","",SUMIF('Details Data Board'!$C$3:$C$6001,B143,'Details Data Board'!$I$3:$I$6001))</f>
        <v/>
      </c>
      <c r="M143" s="14" t="str">
        <f t="shared" si="37"/>
        <v/>
      </c>
      <c r="N143" s="11" t="str">
        <f t="shared" si="38"/>
        <v/>
      </c>
      <c r="O143" s="11" t="str">
        <f t="shared" si="39"/>
        <v/>
      </c>
      <c r="P143" s="13" t="str">
        <f t="shared" si="40"/>
        <v/>
      </c>
      <c r="Q143" s="14" t="str">
        <f t="shared" si="41"/>
        <v/>
      </c>
      <c r="R143" s="10" t="str">
        <f t="shared" si="42"/>
        <v/>
      </c>
      <c r="S143" s="9" t="str">
        <f t="shared" si="43"/>
        <v/>
      </c>
      <c r="T143" s="9" t="str">
        <f t="shared" si="44"/>
        <v/>
      </c>
      <c r="U143" s="9" t="str">
        <f t="shared" si="45"/>
        <v/>
      </c>
      <c r="V143" s="15" t="str">
        <f t="shared" si="46"/>
        <v/>
      </c>
      <c r="W143" s="15" t="str">
        <f t="shared" si="47"/>
        <v/>
      </c>
      <c r="X143" s="10" t="str">
        <f>IFERROR(MATCH(ROW()-4,'Details Data Board'!$A$3:$A$6001,0)+1,"")</f>
        <v/>
      </c>
      <c r="Y143" s="10">
        <f>IF($X143="",0,ROUND(INDEX('Tracker&amp;Invoice'!$G:$G,$X143)-J143,2))</f>
        <v>0</v>
      </c>
    </row>
    <row r="144" spans="1:25">
      <c r="A144" s="9" t="str">
        <f t="shared" si="32"/>
        <v/>
      </c>
      <c r="B144" s="9" t="str">
        <f>IF($X144="","",INDEX('Tracker&amp;Invoice'!$A:$A,$X144))</f>
        <v/>
      </c>
      <c r="C144" s="10" t="str">
        <f>IF($X144="","",INDEX('Tracker&amp;Invoice'!$B:$B,$X144))</f>
        <v/>
      </c>
      <c r="D144" s="9" t="str">
        <f>IF($X144="","",INDEX('Tracker&amp;Invoice'!$E:$E,$X144))</f>
        <v/>
      </c>
      <c r="E144" s="11" t="str">
        <f>IF($X144="","",INDEX('Tracker&amp;Invoice'!$F:$F,$X144))</f>
        <v/>
      </c>
      <c r="F144" s="12" t="str">
        <f>IF($X144="","",INDEX('Tracker&amp;Invoice'!$C:$C,$X144))</f>
        <v/>
      </c>
      <c r="G144" s="12" t="str">
        <f>IF($X144="","",INDEX('Tracker&amp;Invoice'!$D:$D,$X144))</f>
        <v/>
      </c>
      <c r="H144" s="10" t="str">
        <f t="shared" si="33"/>
        <v/>
      </c>
      <c r="I144" s="13" t="str">
        <f t="shared" si="34"/>
        <v/>
      </c>
      <c r="J144" s="13" t="str">
        <f t="shared" si="35"/>
        <v/>
      </c>
      <c r="K144" s="13" t="str">
        <f t="shared" si="36"/>
        <v/>
      </c>
      <c r="L144" s="13" t="str">
        <f>IF($X144="","",SUMIF('Details Data Board'!$C$3:$C$6001,B144,'Details Data Board'!$I$3:$I$6001))</f>
        <v/>
      </c>
      <c r="M144" s="14" t="str">
        <f t="shared" si="37"/>
        <v/>
      </c>
      <c r="N144" s="11" t="str">
        <f t="shared" si="38"/>
        <v/>
      </c>
      <c r="O144" s="11" t="str">
        <f t="shared" si="39"/>
        <v/>
      </c>
      <c r="P144" s="13" t="str">
        <f t="shared" si="40"/>
        <v/>
      </c>
      <c r="Q144" s="14" t="str">
        <f t="shared" si="41"/>
        <v/>
      </c>
      <c r="R144" s="10" t="str">
        <f t="shared" si="42"/>
        <v/>
      </c>
      <c r="S144" s="9" t="str">
        <f t="shared" si="43"/>
        <v/>
      </c>
      <c r="T144" s="9" t="str">
        <f t="shared" si="44"/>
        <v/>
      </c>
      <c r="U144" s="9" t="str">
        <f t="shared" si="45"/>
        <v/>
      </c>
      <c r="V144" s="15" t="str">
        <f t="shared" si="46"/>
        <v/>
      </c>
      <c r="W144" s="15" t="str">
        <f t="shared" si="47"/>
        <v/>
      </c>
      <c r="X144" s="10" t="str">
        <f>IFERROR(MATCH(ROW()-4,'Details Data Board'!$A$3:$A$6001,0)+1,"")</f>
        <v/>
      </c>
      <c r="Y144" s="10">
        <f>IF($X144="",0,ROUND(INDEX('Tracker&amp;Invoice'!$G:$G,$X144)-J144,2))</f>
        <v>0</v>
      </c>
    </row>
    <row r="145" spans="1:25">
      <c r="A145" s="9" t="str">
        <f t="shared" si="32"/>
        <v/>
      </c>
      <c r="B145" s="9" t="str">
        <f>IF($X145="","",INDEX('Tracker&amp;Invoice'!$A:$A,$X145))</f>
        <v/>
      </c>
      <c r="C145" s="10" t="str">
        <f>IF($X145="","",INDEX('Tracker&amp;Invoice'!$B:$B,$X145))</f>
        <v/>
      </c>
      <c r="D145" s="9" t="str">
        <f>IF($X145="","",INDEX('Tracker&amp;Invoice'!$E:$E,$X145))</f>
        <v/>
      </c>
      <c r="E145" s="11" t="str">
        <f>IF($X145="","",INDEX('Tracker&amp;Invoice'!$F:$F,$X145))</f>
        <v/>
      </c>
      <c r="F145" s="12" t="str">
        <f>IF($X145="","",INDEX('Tracker&amp;Invoice'!$C:$C,$X145))</f>
        <v/>
      </c>
      <c r="G145" s="12" t="str">
        <f>IF($X145="","",INDEX('Tracker&amp;Invoice'!$D:$D,$X145))</f>
        <v/>
      </c>
      <c r="H145" s="10" t="str">
        <f t="shared" si="33"/>
        <v/>
      </c>
      <c r="I145" s="13" t="str">
        <f t="shared" si="34"/>
        <v/>
      </c>
      <c r="J145" s="13" t="str">
        <f t="shared" si="35"/>
        <v/>
      </c>
      <c r="K145" s="13" t="str">
        <f t="shared" si="36"/>
        <v/>
      </c>
      <c r="L145" s="13" t="str">
        <f>IF($X145="","",SUMIF('Details Data Board'!$C$3:$C$6001,B145,'Details Data Board'!$I$3:$I$6001))</f>
        <v/>
      </c>
      <c r="M145" s="14" t="str">
        <f t="shared" si="37"/>
        <v/>
      </c>
      <c r="N145" s="11" t="str">
        <f t="shared" si="38"/>
        <v/>
      </c>
      <c r="O145" s="11" t="str">
        <f t="shared" si="39"/>
        <v/>
      </c>
      <c r="P145" s="13" t="str">
        <f t="shared" si="40"/>
        <v/>
      </c>
      <c r="Q145" s="14" t="str">
        <f t="shared" si="41"/>
        <v/>
      </c>
      <c r="R145" s="10" t="str">
        <f t="shared" si="42"/>
        <v/>
      </c>
      <c r="S145" s="9" t="str">
        <f t="shared" si="43"/>
        <v/>
      </c>
      <c r="T145" s="9" t="str">
        <f t="shared" si="44"/>
        <v/>
      </c>
      <c r="U145" s="9" t="str">
        <f t="shared" si="45"/>
        <v/>
      </c>
      <c r="V145" s="15" t="str">
        <f t="shared" si="46"/>
        <v/>
      </c>
      <c r="W145" s="15" t="str">
        <f t="shared" si="47"/>
        <v/>
      </c>
      <c r="X145" s="10" t="str">
        <f>IFERROR(MATCH(ROW()-4,'Details Data Board'!$A$3:$A$6001,0)+1,"")</f>
        <v/>
      </c>
      <c r="Y145" s="10">
        <f>IF($X145="",0,ROUND(INDEX('Tracker&amp;Invoice'!$G:$G,$X145)-J145,2))</f>
        <v>0</v>
      </c>
    </row>
    <row r="146" spans="1:25">
      <c r="A146" s="9" t="str">
        <f t="shared" si="32"/>
        <v/>
      </c>
      <c r="B146" s="9" t="str">
        <f>IF($X146="","",INDEX('Tracker&amp;Invoice'!$A:$A,$X146))</f>
        <v/>
      </c>
      <c r="C146" s="10" t="str">
        <f>IF($X146="","",INDEX('Tracker&amp;Invoice'!$B:$B,$X146))</f>
        <v/>
      </c>
      <c r="D146" s="9" t="str">
        <f>IF($X146="","",INDEX('Tracker&amp;Invoice'!$E:$E,$X146))</f>
        <v/>
      </c>
      <c r="E146" s="11" t="str">
        <f>IF($X146="","",INDEX('Tracker&amp;Invoice'!$F:$F,$X146))</f>
        <v/>
      </c>
      <c r="F146" s="12" t="str">
        <f>IF($X146="","",INDEX('Tracker&amp;Invoice'!$C:$C,$X146))</f>
        <v/>
      </c>
      <c r="G146" s="12" t="str">
        <f>IF($X146="","",INDEX('Tracker&amp;Invoice'!$D:$D,$X146))</f>
        <v/>
      </c>
      <c r="H146" s="10" t="str">
        <f t="shared" si="33"/>
        <v/>
      </c>
      <c r="I146" s="13" t="str">
        <f t="shared" si="34"/>
        <v/>
      </c>
      <c r="J146" s="13" t="str">
        <f t="shared" si="35"/>
        <v/>
      </c>
      <c r="K146" s="13" t="str">
        <f t="shared" si="36"/>
        <v/>
      </c>
      <c r="L146" s="13" t="str">
        <f>IF($X146="","",SUMIF('Details Data Board'!$C$3:$C$6001,B146,'Details Data Board'!$I$3:$I$6001))</f>
        <v/>
      </c>
      <c r="M146" s="14" t="str">
        <f t="shared" si="37"/>
        <v/>
      </c>
      <c r="N146" s="11" t="str">
        <f t="shared" si="38"/>
        <v/>
      </c>
      <c r="O146" s="11" t="str">
        <f t="shared" si="39"/>
        <v/>
      </c>
      <c r="P146" s="13" t="str">
        <f t="shared" si="40"/>
        <v/>
      </c>
      <c r="Q146" s="14" t="str">
        <f t="shared" si="41"/>
        <v/>
      </c>
      <c r="R146" s="10" t="str">
        <f t="shared" si="42"/>
        <v/>
      </c>
      <c r="S146" s="9" t="str">
        <f t="shared" si="43"/>
        <v/>
      </c>
      <c r="T146" s="9" t="str">
        <f t="shared" si="44"/>
        <v/>
      </c>
      <c r="U146" s="9" t="str">
        <f t="shared" si="45"/>
        <v/>
      </c>
      <c r="V146" s="15" t="str">
        <f t="shared" si="46"/>
        <v/>
      </c>
      <c r="W146" s="15" t="str">
        <f t="shared" si="47"/>
        <v/>
      </c>
      <c r="X146" s="10" t="str">
        <f>IFERROR(MATCH(ROW()-4,'Details Data Board'!$A$3:$A$6001,0)+1,"")</f>
        <v/>
      </c>
      <c r="Y146" s="10">
        <f>IF($X146="",0,ROUND(INDEX('Tracker&amp;Invoice'!$G:$G,$X146)-J146,2))</f>
        <v>0</v>
      </c>
    </row>
    <row r="147" spans="1:25">
      <c r="A147" s="9" t="str">
        <f t="shared" si="32"/>
        <v/>
      </c>
      <c r="B147" s="9" t="str">
        <f>IF($X147="","",INDEX('Tracker&amp;Invoice'!$A:$A,$X147))</f>
        <v/>
      </c>
      <c r="C147" s="10" t="str">
        <f>IF($X147="","",INDEX('Tracker&amp;Invoice'!$B:$B,$X147))</f>
        <v/>
      </c>
      <c r="D147" s="9" t="str">
        <f>IF($X147="","",INDEX('Tracker&amp;Invoice'!$E:$E,$X147))</f>
        <v/>
      </c>
      <c r="E147" s="11" t="str">
        <f>IF($X147="","",INDEX('Tracker&amp;Invoice'!$F:$F,$X147))</f>
        <v/>
      </c>
      <c r="F147" s="12" t="str">
        <f>IF($X147="","",INDEX('Tracker&amp;Invoice'!$C:$C,$X147))</f>
        <v/>
      </c>
      <c r="G147" s="12" t="str">
        <f>IF($X147="","",INDEX('Tracker&amp;Invoice'!$D:$D,$X147))</f>
        <v/>
      </c>
      <c r="H147" s="10" t="str">
        <f t="shared" si="33"/>
        <v/>
      </c>
      <c r="I147" s="13" t="str">
        <f t="shared" si="34"/>
        <v/>
      </c>
      <c r="J147" s="13" t="str">
        <f t="shared" si="35"/>
        <v/>
      </c>
      <c r="K147" s="13" t="str">
        <f t="shared" si="36"/>
        <v/>
      </c>
      <c r="L147" s="13" t="str">
        <f>IF($X147="","",SUMIF('Details Data Board'!$C$3:$C$6001,B147,'Details Data Board'!$I$3:$I$6001))</f>
        <v/>
      </c>
      <c r="M147" s="14" t="str">
        <f t="shared" si="37"/>
        <v/>
      </c>
      <c r="N147" s="11" t="str">
        <f t="shared" si="38"/>
        <v/>
      </c>
      <c r="O147" s="11" t="str">
        <f t="shared" si="39"/>
        <v/>
      </c>
      <c r="P147" s="13" t="str">
        <f t="shared" si="40"/>
        <v/>
      </c>
      <c r="Q147" s="14" t="str">
        <f t="shared" si="41"/>
        <v/>
      </c>
      <c r="R147" s="10" t="str">
        <f t="shared" si="42"/>
        <v/>
      </c>
      <c r="S147" s="9" t="str">
        <f t="shared" si="43"/>
        <v/>
      </c>
      <c r="T147" s="9" t="str">
        <f t="shared" si="44"/>
        <v/>
      </c>
      <c r="U147" s="9" t="str">
        <f t="shared" si="45"/>
        <v/>
      </c>
      <c r="V147" s="15" t="str">
        <f t="shared" si="46"/>
        <v/>
      </c>
      <c r="W147" s="15" t="str">
        <f t="shared" si="47"/>
        <v/>
      </c>
      <c r="X147" s="10" t="str">
        <f>IFERROR(MATCH(ROW()-4,'Details Data Board'!$A$3:$A$6001,0)+1,"")</f>
        <v/>
      </c>
      <c r="Y147" s="10">
        <f>IF($X147="",0,ROUND(INDEX('Tracker&amp;Invoice'!$G:$G,$X147)-J147,2))</f>
        <v>0</v>
      </c>
    </row>
    <row r="148" spans="1:25">
      <c r="A148" s="9" t="str">
        <f t="shared" si="32"/>
        <v/>
      </c>
      <c r="B148" s="9" t="str">
        <f>IF($X148="","",INDEX('Tracker&amp;Invoice'!$A:$A,$X148))</f>
        <v/>
      </c>
      <c r="C148" s="10" t="str">
        <f>IF($X148="","",INDEX('Tracker&amp;Invoice'!$B:$B,$X148))</f>
        <v/>
      </c>
      <c r="D148" s="9" t="str">
        <f>IF($X148="","",INDEX('Tracker&amp;Invoice'!$E:$E,$X148))</f>
        <v/>
      </c>
      <c r="E148" s="11" t="str">
        <f>IF($X148="","",INDEX('Tracker&amp;Invoice'!$F:$F,$X148))</f>
        <v/>
      </c>
      <c r="F148" s="12" t="str">
        <f>IF($X148="","",INDEX('Tracker&amp;Invoice'!$C:$C,$X148))</f>
        <v/>
      </c>
      <c r="G148" s="12" t="str">
        <f>IF($X148="","",INDEX('Tracker&amp;Invoice'!$D:$D,$X148))</f>
        <v/>
      </c>
      <c r="H148" s="10" t="str">
        <f t="shared" si="33"/>
        <v/>
      </c>
      <c r="I148" s="13" t="str">
        <f t="shared" si="34"/>
        <v/>
      </c>
      <c r="J148" s="13" t="str">
        <f t="shared" si="35"/>
        <v/>
      </c>
      <c r="K148" s="13" t="str">
        <f t="shared" si="36"/>
        <v/>
      </c>
      <c r="L148" s="13" t="str">
        <f>IF($X148="","",SUMIF('Details Data Board'!$C$3:$C$6001,B148,'Details Data Board'!$I$3:$I$6001))</f>
        <v/>
      </c>
      <c r="M148" s="14" t="str">
        <f t="shared" si="37"/>
        <v/>
      </c>
      <c r="N148" s="11" t="str">
        <f t="shared" si="38"/>
        <v/>
      </c>
      <c r="O148" s="11" t="str">
        <f t="shared" si="39"/>
        <v/>
      </c>
      <c r="P148" s="13" t="str">
        <f t="shared" si="40"/>
        <v/>
      </c>
      <c r="Q148" s="14" t="str">
        <f t="shared" si="41"/>
        <v/>
      </c>
      <c r="R148" s="10" t="str">
        <f t="shared" si="42"/>
        <v/>
      </c>
      <c r="S148" s="9" t="str">
        <f t="shared" si="43"/>
        <v/>
      </c>
      <c r="T148" s="9" t="str">
        <f t="shared" si="44"/>
        <v/>
      </c>
      <c r="U148" s="9" t="str">
        <f t="shared" si="45"/>
        <v/>
      </c>
      <c r="V148" s="15" t="str">
        <f t="shared" si="46"/>
        <v/>
      </c>
      <c r="W148" s="15" t="str">
        <f t="shared" si="47"/>
        <v/>
      </c>
      <c r="X148" s="10" t="str">
        <f>IFERROR(MATCH(ROW()-4,'Details Data Board'!$A$3:$A$6001,0)+1,"")</f>
        <v/>
      </c>
      <c r="Y148" s="10">
        <f>IF($X148="",0,ROUND(INDEX('Tracker&amp;Invoice'!$G:$G,$X148)-J148,2))</f>
        <v>0</v>
      </c>
    </row>
    <row r="149" spans="1:25">
      <c r="A149" s="9" t="str">
        <f t="shared" si="32"/>
        <v/>
      </c>
      <c r="B149" s="9" t="str">
        <f>IF($X149="","",INDEX('Tracker&amp;Invoice'!$A:$A,$X149))</f>
        <v/>
      </c>
      <c r="C149" s="10" t="str">
        <f>IF($X149="","",INDEX('Tracker&amp;Invoice'!$B:$B,$X149))</f>
        <v/>
      </c>
      <c r="D149" s="9" t="str">
        <f>IF($X149="","",INDEX('Tracker&amp;Invoice'!$E:$E,$X149))</f>
        <v/>
      </c>
      <c r="E149" s="11" t="str">
        <f>IF($X149="","",INDEX('Tracker&amp;Invoice'!$F:$F,$X149))</f>
        <v/>
      </c>
      <c r="F149" s="12" t="str">
        <f>IF($X149="","",INDEX('Tracker&amp;Invoice'!$C:$C,$X149))</f>
        <v/>
      </c>
      <c r="G149" s="12" t="str">
        <f>IF($X149="","",INDEX('Tracker&amp;Invoice'!$D:$D,$X149))</f>
        <v/>
      </c>
      <c r="H149" s="10" t="str">
        <f t="shared" si="33"/>
        <v/>
      </c>
      <c r="I149" s="13" t="str">
        <f t="shared" si="34"/>
        <v/>
      </c>
      <c r="J149" s="13" t="str">
        <f t="shared" si="35"/>
        <v/>
      </c>
      <c r="K149" s="13" t="str">
        <f t="shared" si="36"/>
        <v/>
      </c>
      <c r="L149" s="13" t="str">
        <f>IF($X149="","",SUMIF('Details Data Board'!$C$3:$C$6001,B149,'Details Data Board'!$I$3:$I$6001))</f>
        <v/>
      </c>
      <c r="M149" s="14" t="str">
        <f t="shared" si="37"/>
        <v/>
      </c>
      <c r="N149" s="11" t="str">
        <f t="shared" si="38"/>
        <v/>
      </c>
      <c r="O149" s="11" t="str">
        <f t="shared" si="39"/>
        <v/>
      </c>
      <c r="P149" s="13" t="str">
        <f t="shared" si="40"/>
        <v/>
      </c>
      <c r="Q149" s="14" t="str">
        <f t="shared" si="41"/>
        <v/>
      </c>
      <c r="R149" s="10" t="str">
        <f t="shared" si="42"/>
        <v/>
      </c>
      <c r="S149" s="9" t="str">
        <f t="shared" si="43"/>
        <v/>
      </c>
      <c r="T149" s="9" t="str">
        <f t="shared" si="44"/>
        <v/>
      </c>
      <c r="U149" s="9" t="str">
        <f t="shared" si="45"/>
        <v/>
      </c>
      <c r="V149" s="15" t="str">
        <f t="shared" si="46"/>
        <v/>
      </c>
      <c r="W149" s="15" t="str">
        <f t="shared" si="47"/>
        <v/>
      </c>
      <c r="X149" s="10" t="str">
        <f>IFERROR(MATCH(ROW()-4,'Details Data Board'!$A$3:$A$6001,0)+1,"")</f>
        <v/>
      </c>
      <c r="Y149" s="10">
        <f>IF($X149="",0,ROUND(INDEX('Tracker&amp;Invoice'!$G:$G,$X149)-J149,2))</f>
        <v>0</v>
      </c>
    </row>
    <row r="150" spans="1:25">
      <c r="A150" s="9" t="str">
        <f t="shared" si="32"/>
        <v/>
      </c>
      <c r="B150" s="9" t="str">
        <f>IF($X150="","",INDEX('Tracker&amp;Invoice'!$A:$A,$X150))</f>
        <v/>
      </c>
      <c r="C150" s="10" t="str">
        <f>IF($X150="","",INDEX('Tracker&amp;Invoice'!$B:$B,$X150))</f>
        <v/>
      </c>
      <c r="D150" s="9" t="str">
        <f>IF($X150="","",INDEX('Tracker&amp;Invoice'!$E:$E,$X150))</f>
        <v/>
      </c>
      <c r="E150" s="11" t="str">
        <f>IF($X150="","",INDEX('Tracker&amp;Invoice'!$F:$F,$X150))</f>
        <v/>
      </c>
      <c r="F150" s="12" t="str">
        <f>IF($X150="","",INDEX('Tracker&amp;Invoice'!$C:$C,$X150))</f>
        <v/>
      </c>
      <c r="G150" s="12" t="str">
        <f>IF($X150="","",INDEX('Tracker&amp;Invoice'!$D:$D,$X150))</f>
        <v/>
      </c>
      <c r="H150" s="10" t="str">
        <f t="shared" si="33"/>
        <v/>
      </c>
      <c r="I150" s="13" t="str">
        <f t="shared" si="34"/>
        <v/>
      </c>
      <c r="J150" s="13" t="str">
        <f t="shared" si="35"/>
        <v/>
      </c>
      <c r="K150" s="13" t="str">
        <f t="shared" si="36"/>
        <v/>
      </c>
      <c r="L150" s="13" t="str">
        <f>IF($X150="","",SUMIF('Details Data Board'!$C$3:$C$6001,B150,'Details Data Board'!$I$3:$I$6001))</f>
        <v/>
      </c>
      <c r="M150" s="14" t="str">
        <f t="shared" si="37"/>
        <v/>
      </c>
      <c r="N150" s="11" t="str">
        <f t="shared" si="38"/>
        <v/>
      </c>
      <c r="O150" s="11" t="str">
        <f t="shared" si="39"/>
        <v/>
      </c>
      <c r="P150" s="13" t="str">
        <f t="shared" si="40"/>
        <v/>
      </c>
      <c r="Q150" s="14" t="str">
        <f t="shared" si="41"/>
        <v/>
      </c>
      <c r="R150" s="10" t="str">
        <f t="shared" si="42"/>
        <v/>
      </c>
      <c r="S150" s="9" t="str">
        <f t="shared" si="43"/>
        <v/>
      </c>
      <c r="T150" s="9" t="str">
        <f t="shared" si="44"/>
        <v/>
      </c>
      <c r="U150" s="9" t="str">
        <f t="shared" si="45"/>
        <v/>
      </c>
      <c r="V150" s="15" t="str">
        <f t="shared" si="46"/>
        <v/>
      </c>
      <c r="W150" s="15" t="str">
        <f t="shared" si="47"/>
        <v/>
      </c>
      <c r="X150" s="10" t="str">
        <f>IFERROR(MATCH(ROW()-4,'Details Data Board'!$A$3:$A$6001,0)+1,"")</f>
        <v/>
      </c>
      <c r="Y150" s="10">
        <f>IF($X150="",0,ROUND(INDEX('Tracker&amp;Invoice'!$G:$G,$X150)-J150,2))</f>
        <v>0</v>
      </c>
    </row>
    <row r="151" spans="1:25">
      <c r="A151" s="9" t="str">
        <f t="shared" si="32"/>
        <v/>
      </c>
      <c r="B151" s="9" t="str">
        <f>IF($X151="","",INDEX('Tracker&amp;Invoice'!$A:$A,$X151))</f>
        <v/>
      </c>
      <c r="C151" s="10" t="str">
        <f>IF($X151="","",INDEX('Tracker&amp;Invoice'!$B:$B,$X151))</f>
        <v/>
      </c>
      <c r="D151" s="9" t="str">
        <f>IF($X151="","",INDEX('Tracker&amp;Invoice'!$E:$E,$X151))</f>
        <v/>
      </c>
      <c r="E151" s="11" t="str">
        <f>IF($X151="","",INDEX('Tracker&amp;Invoice'!$F:$F,$X151))</f>
        <v/>
      </c>
      <c r="F151" s="12" t="str">
        <f>IF($X151="","",INDEX('Tracker&amp;Invoice'!$C:$C,$X151))</f>
        <v/>
      </c>
      <c r="G151" s="12" t="str">
        <f>IF($X151="","",INDEX('Tracker&amp;Invoice'!$D:$D,$X151))</f>
        <v/>
      </c>
      <c r="H151" s="10" t="str">
        <f t="shared" si="33"/>
        <v/>
      </c>
      <c r="I151" s="13" t="str">
        <f t="shared" si="34"/>
        <v/>
      </c>
      <c r="J151" s="13" t="str">
        <f t="shared" si="35"/>
        <v/>
      </c>
      <c r="K151" s="13" t="str">
        <f t="shared" si="36"/>
        <v/>
      </c>
      <c r="L151" s="13" t="str">
        <f>IF($X151="","",SUMIF('Details Data Board'!$C$3:$C$6001,B151,'Details Data Board'!$I$3:$I$6001))</f>
        <v/>
      </c>
      <c r="M151" s="14" t="str">
        <f t="shared" si="37"/>
        <v/>
      </c>
      <c r="N151" s="11" t="str">
        <f t="shared" si="38"/>
        <v/>
      </c>
      <c r="O151" s="11" t="str">
        <f t="shared" si="39"/>
        <v/>
      </c>
      <c r="P151" s="13" t="str">
        <f t="shared" si="40"/>
        <v/>
      </c>
      <c r="Q151" s="14" t="str">
        <f t="shared" si="41"/>
        <v/>
      </c>
      <c r="R151" s="10" t="str">
        <f t="shared" si="42"/>
        <v/>
      </c>
      <c r="S151" s="9" t="str">
        <f t="shared" si="43"/>
        <v/>
      </c>
      <c r="T151" s="9" t="str">
        <f t="shared" si="44"/>
        <v/>
      </c>
      <c r="U151" s="9" t="str">
        <f t="shared" si="45"/>
        <v/>
      </c>
      <c r="V151" s="15" t="str">
        <f t="shared" si="46"/>
        <v/>
      </c>
      <c r="W151" s="15" t="str">
        <f t="shared" si="47"/>
        <v/>
      </c>
      <c r="X151" s="10" t="str">
        <f>IFERROR(MATCH(ROW()-4,'Details Data Board'!$A$3:$A$6001,0)+1,"")</f>
        <v/>
      </c>
      <c r="Y151" s="10">
        <f>IF($X151="",0,ROUND(INDEX('Tracker&amp;Invoice'!$G:$G,$X151)-J151,2))</f>
        <v>0</v>
      </c>
    </row>
    <row r="152" spans="1:25">
      <c r="A152" s="9" t="str">
        <f t="shared" si="32"/>
        <v/>
      </c>
      <c r="B152" s="9" t="str">
        <f>IF($X152="","",INDEX('Tracker&amp;Invoice'!$A:$A,$X152))</f>
        <v/>
      </c>
      <c r="C152" s="10" t="str">
        <f>IF($X152="","",INDEX('Tracker&amp;Invoice'!$B:$B,$X152))</f>
        <v/>
      </c>
      <c r="D152" s="9" t="str">
        <f>IF($X152="","",INDEX('Tracker&amp;Invoice'!$E:$E,$X152))</f>
        <v/>
      </c>
      <c r="E152" s="11" t="str">
        <f>IF($X152="","",INDEX('Tracker&amp;Invoice'!$F:$F,$X152))</f>
        <v/>
      </c>
      <c r="F152" s="12" t="str">
        <f>IF($X152="","",INDEX('Tracker&amp;Invoice'!$C:$C,$X152))</f>
        <v/>
      </c>
      <c r="G152" s="12" t="str">
        <f>IF($X152="","",INDEX('Tracker&amp;Invoice'!$D:$D,$X152))</f>
        <v/>
      </c>
      <c r="H152" s="10" t="str">
        <f t="shared" si="33"/>
        <v/>
      </c>
      <c r="I152" s="13" t="str">
        <f t="shared" si="34"/>
        <v/>
      </c>
      <c r="J152" s="13" t="str">
        <f t="shared" si="35"/>
        <v/>
      </c>
      <c r="K152" s="13" t="str">
        <f t="shared" si="36"/>
        <v/>
      </c>
      <c r="L152" s="13" t="str">
        <f>IF($X152="","",SUMIF('Details Data Board'!$C$3:$C$6001,B152,'Details Data Board'!$I$3:$I$6001))</f>
        <v/>
      </c>
      <c r="M152" s="14" t="str">
        <f t="shared" si="37"/>
        <v/>
      </c>
      <c r="N152" s="11" t="str">
        <f t="shared" si="38"/>
        <v/>
      </c>
      <c r="O152" s="11" t="str">
        <f t="shared" si="39"/>
        <v/>
      </c>
      <c r="P152" s="13" t="str">
        <f t="shared" si="40"/>
        <v/>
      </c>
      <c r="Q152" s="14" t="str">
        <f t="shared" si="41"/>
        <v/>
      </c>
      <c r="R152" s="10" t="str">
        <f t="shared" si="42"/>
        <v/>
      </c>
      <c r="S152" s="9" t="str">
        <f t="shared" si="43"/>
        <v/>
      </c>
      <c r="T152" s="9" t="str">
        <f t="shared" si="44"/>
        <v/>
      </c>
      <c r="U152" s="9" t="str">
        <f t="shared" si="45"/>
        <v/>
      </c>
      <c r="V152" s="15" t="str">
        <f t="shared" si="46"/>
        <v/>
      </c>
      <c r="W152" s="15" t="str">
        <f t="shared" si="47"/>
        <v/>
      </c>
      <c r="X152" s="10" t="str">
        <f>IFERROR(MATCH(ROW()-4,'Details Data Board'!$A$3:$A$6001,0)+1,"")</f>
        <v/>
      </c>
      <c r="Y152" s="10">
        <f>IF($X152="",0,ROUND(INDEX('Tracker&amp;Invoice'!$G:$G,$X152)-J152,2))</f>
        <v>0</v>
      </c>
    </row>
    <row r="153" spans="1:25">
      <c r="A153" s="9" t="str">
        <f t="shared" si="32"/>
        <v/>
      </c>
      <c r="B153" s="9" t="str">
        <f>IF($X153="","",INDEX('Tracker&amp;Invoice'!$A:$A,$X153))</f>
        <v/>
      </c>
      <c r="C153" s="10" t="str">
        <f>IF($X153="","",INDEX('Tracker&amp;Invoice'!$B:$B,$X153))</f>
        <v/>
      </c>
      <c r="D153" s="9" t="str">
        <f>IF($X153="","",INDEX('Tracker&amp;Invoice'!$E:$E,$X153))</f>
        <v/>
      </c>
      <c r="E153" s="11" t="str">
        <f>IF($X153="","",INDEX('Tracker&amp;Invoice'!$F:$F,$X153))</f>
        <v/>
      </c>
      <c r="F153" s="12" t="str">
        <f>IF($X153="","",INDEX('Tracker&amp;Invoice'!$C:$C,$X153))</f>
        <v/>
      </c>
      <c r="G153" s="12" t="str">
        <f>IF($X153="","",INDEX('Tracker&amp;Invoice'!$D:$D,$X153))</f>
        <v/>
      </c>
      <c r="H153" s="10" t="str">
        <f t="shared" si="33"/>
        <v/>
      </c>
      <c r="I153" s="13" t="str">
        <f t="shared" si="34"/>
        <v/>
      </c>
      <c r="J153" s="13" t="str">
        <f t="shared" si="35"/>
        <v/>
      </c>
      <c r="K153" s="13" t="str">
        <f t="shared" si="36"/>
        <v/>
      </c>
      <c r="L153" s="13" t="str">
        <f>IF($X153="","",SUMIF('Details Data Board'!$C$3:$C$6001,B153,'Details Data Board'!$I$3:$I$6001))</f>
        <v/>
      </c>
      <c r="M153" s="14" t="str">
        <f t="shared" si="37"/>
        <v/>
      </c>
      <c r="N153" s="11" t="str">
        <f t="shared" si="38"/>
        <v/>
      </c>
      <c r="O153" s="11" t="str">
        <f t="shared" si="39"/>
        <v/>
      </c>
      <c r="P153" s="13" t="str">
        <f t="shared" si="40"/>
        <v/>
      </c>
      <c r="Q153" s="14" t="str">
        <f t="shared" si="41"/>
        <v/>
      </c>
      <c r="R153" s="10" t="str">
        <f t="shared" si="42"/>
        <v/>
      </c>
      <c r="S153" s="9" t="str">
        <f t="shared" si="43"/>
        <v/>
      </c>
      <c r="T153" s="9" t="str">
        <f t="shared" si="44"/>
        <v/>
      </c>
      <c r="U153" s="9" t="str">
        <f t="shared" si="45"/>
        <v/>
      </c>
      <c r="V153" s="15" t="str">
        <f t="shared" si="46"/>
        <v/>
      </c>
      <c r="W153" s="15" t="str">
        <f t="shared" si="47"/>
        <v/>
      </c>
      <c r="X153" s="10" t="str">
        <f>IFERROR(MATCH(ROW()-4,'Details Data Board'!$A$3:$A$6001,0)+1,"")</f>
        <v/>
      </c>
      <c r="Y153" s="10">
        <f>IF($X153="",0,ROUND(INDEX('Tracker&amp;Invoice'!$G:$G,$X153)-J153,2))</f>
        <v>0</v>
      </c>
    </row>
    <row r="154" spans="1:25">
      <c r="A154" s="9" t="str">
        <f t="shared" si="32"/>
        <v/>
      </c>
      <c r="B154" s="9" t="str">
        <f>IF($X154="","",INDEX('Tracker&amp;Invoice'!$A:$A,$X154))</f>
        <v/>
      </c>
      <c r="C154" s="10" t="str">
        <f>IF($X154="","",INDEX('Tracker&amp;Invoice'!$B:$B,$X154))</f>
        <v/>
      </c>
      <c r="D154" s="9" t="str">
        <f>IF($X154="","",INDEX('Tracker&amp;Invoice'!$E:$E,$X154))</f>
        <v/>
      </c>
      <c r="E154" s="11" t="str">
        <f>IF($X154="","",INDEX('Tracker&amp;Invoice'!$F:$F,$X154))</f>
        <v/>
      </c>
      <c r="F154" s="12" t="str">
        <f>IF($X154="","",INDEX('Tracker&amp;Invoice'!$C:$C,$X154))</f>
        <v/>
      </c>
      <c r="G154" s="12" t="str">
        <f>IF($X154="","",INDEX('Tracker&amp;Invoice'!$D:$D,$X154))</f>
        <v/>
      </c>
      <c r="H154" s="10" t="str">
        <f t="shared" si="33"/>
        <v/>
      </c>
      <c r="I154" s="13" t="str">
        <f t="shared" si="34"/>
        <v/>
      </c>
      <c r="J154" s="13" t="str">
        <f t="shared" si="35"/>
        <v/>
      </c>
      <c r="K154" s="13" t="str">
        <f t="shared" si="36"/>
        <v/>
      </c>
      <c r="L154" s="13" t="str">
        <f>IF($X154="","",SUMIF('Details Data Board'!$C$3:$C$6001,B154,'Details Data Board'!$I$3:$I$6001))</f>
        <v/>
      </c>
      <c r="M154" s="14" t="str">
        <f t="shared" si="37"/>
        <v/>
      </c>
      <c r="N154" s="11" t="str">
        <f t="shared" si="38"/>
        <v/>
      </c>
      <c r="O154" s="11" t="str">
        <f t="shared" si="39"/>
        <v/>
      </c>
      <c r="P154" s="13" t="str">
        <f t="shared" si="40"/>
        <v/>
      </c>
      <c r="Q154" s="14" t="str">
        <f t="shared" si="41"/>
        <v/>
      </c>
      <c r="R154" s="10" t="str">
        <f t="shared" si="42"/>
        <v/>
      </c>
      <c r="S154" s="9" t="str">
        <f t="shared" si="43"/>
        <v/>
      </c>
      <c r="T154" s="9" t="str">
        <f t="shared" si="44"/>
        <v/>
      </c>
      <c r="U154" s="9" t="str">
        <f t="shared" si="45"/>
        <v/>
      </c>
      <c r="V154" s="15" t="str">
        <f t="shared" si="46"/>
        <v/>
      </c>
      <c r="W154" s="15" t="str">
        <f t="shared" si="47"/>
        <v/>
      </c>
      <c r="X154" s="10" t="str">
        <f>IFERROR(MATCH(ROW()-4,'Details Data Board'!$A$3:$A$6001,0)+1,"")</f>
        <v/>
      </c>
      <c r="Y154" s="10">
        <f>IF($X154="",0,ROUND(INDEX('Tracker&amp;Invoice'!$G:$G,$X154)-J154,2))</f>
        <v>0</v>
      </c>
    </row>
    <row r="155" spans="1:25">
      <c r="A155" s="9" t="str">
        <f t="shared" si="32"/>
        <v/>
      </c>
      <c r="B155" s="9" t="str">
        <f>IF($X155="","",INDEX('Tracker&amp;Invoice'!$A:$A,$X155))</f>
        <v/>
      </c>
      <c r="C155" s="10" t="str">
        <f>IF($X155="","",INDEX('Tracker&amp;Invoice'!$B:$B,$X155))</f>
        <v/>
      </c>
      <c r="D155" s="9" t="str">
        <f>IF($X155="","",INDEX('Tracker&amp;Invoice'!$E:$E,$X155))</f>
        <v/>
      </c>
      <c r="E155" s="11" t="str">
        <f>IF($X155="","",INDEX('Tracker&amp;Invoice'!$F:$F,$X155))</f>
        <v/>
      </c>
      <c r="F155" s="12" t="str">
        <f>IF($X155="","",INDEX('Tracker&amp;Invoice'!$C:$C,$X155))</f>
        <v/>
      </c>
      <c r="G155" s="12" t="str">
        <f>IF($X155="","",INDEX('Tracker&amp;Invoice'!$D:$D,$X155))</f>
        <v/>
      </c>
      <c r="H155" s="10" t="str">
        <f t="shared" si="33"/>
        <v/>
      </c>
      <c r="I155" s="13" t="str">
        <f t="shared" si="34"/>
        <v/>
      </c>
      <c r="J155" s="13" t="str">
        <f t="shared" si="35"/>
        <v/>
      </c>
      <c r="K155" s="13" t="str">
        <f t="shared" si="36"/>
        <v/>
      </c>
      <c r="L155" s="13" t="str">
        <f>IF($X155="","",SUMIF('Details Data Board'!$C$3:$C$6001,B155,'Details Data Board'!$I$3:$I$6001))</f>
        <v/>
      </c>
      <c r="M155" s="14" t="str">
        <f t="shared" si="37"/>
        <v/>
      </c>
      <c r="N155" s="11" t="str">
        <f t="shared" si="38"/>
        <v/>
      </c>
      <c r="O155" s="11" t="str">
        <f t="shared" si="39"/>
        <v/>
      </c>
      <c r="P155" s="13" t="str">
        <f t="shared" si="40"/>
        <v/>
      </c>
      <c r="Q155" s="14" t="str">
        <f t="shared" si="41"/>
        <v/>
      </c>
      <c r="R155" s="10" t="str">
        <f t="shared" si="42"/>
        <v/>
      </c>
      <c r="S155" s="9" t="str">
        <f t="shared" si="43"/>
        <v/>
      </c>
      <c r="T155" s="9" t="str">
        <f t="shared" si="44"/>
        <v/>
      </c>
      <c r="U155" s="9" t="str">
        <f t="shared" si="45"/>
        <v/>
      </c>
      <c r="V155" s="15" t="str">
        <f t="shared" si="46"/>
        <v/>
      </c>
      <c r="W155" s="15" t="str">
        <f t="shared" si="47"/>
        <v/>
      </c>
      <c r="X155" s="10" t="str">
        <f>IFERROR(MATCH(ROW()-4,'Details Data Board'!$A$3:$A$6001,0)+1,"")</f>
        <v/>
      </c>
      <c r="Y155" s="10">
        <f>IF($X155="",0,ROUND(INDEX('Tracker&amp;Invoice'!$G:$G,$X155)-J155,2))</f>
        <v>0</v>
      </c>
    </row>
    <row r="156" spans="1:25">
      <c r="A156" s="9" t="str">
        <f t="shared" si="32"/>
        <v/>
      </c>
      <c r="B156" s="9" t="str">
        <f>IF($X156="","",INDEX('Tracker&amp;Invoice'!$A:$A,$X156))</f>
        <v/>
      </c>
      <c r="C156" s="10" t="str">
        <f>IF($X156="","",INDEX('Tracker&amp;Invoice'!$B:$B,$X156))</f>
        <v/>
      </c>
      <c r="D156" s="9" t="str">
        <f>IF($X156="","",INDEX('Tracker&amp;Invoice'!$E:$E,$X156))</f>
        <v/>
      </c>
      <c r="E156" s="11" t="str">
        <f>IF($X156="","",INDEX('Tracker&amp;Invoice'!$F:$F,$X156))</f>
        <v/>
      </c>
      <c r="F156" s="12" t="str">
        <f>IF($X156="","",INDEX('Tracker&amp;Invoice'!$C:$C,$X156))</f>
        <v/>
      </c>
      <c r="G156" s="12" t="str">
        <f>IF($X156="","",INDEX('Tracker&amp;Invoice'!$D:$D,$X156))</f>
        <v/>
      </c>
      <c r="H156" s="10" t="str">
        <f t="shared" si="33"/>
        <v/>
      </c>
      <c r="I156" s="13" t="str">
        <f t="shared" si="34"/>
        <v/>
      </c>
      <c r="J156" s="13" t="str">
        <f t="shared" si="35"/>
        <v/>
      </c>
      <c r="K156" s="13" t="str">
        <f t="shared" si="36"/>
        <v/>
      </c>
      <c r="L156" s="13" t="str">
        <f>IF($X156="","",SUMIF('Details Data Board'!$C$3:$C$6001,B156,'Details Data Board'!$I$3:$I$6001))</f>
        <v/>
      </c>
      <c r="M156" s="14" t="str">
        <f t="shared" si="37"/>
        <v/>
      </c>
      <c r="N156" s="11" t="str">
        <f t="shared" si="38"/>
        <v/>
      </c>
      <c r="O156" s="11" t="str">
        <f t="shared" si="39"/>
        <v/>
      </c>
      <c r="P156" s="13" t="str">
        <f t="shared" si="40"/>
        <v/>
      </c>
      <c r="Q156" s="14" t="str">
        <f t="shared" si="41"/>
        <v/>
      </c>
      <c r="R156" s="10" t="str">
        <f t="shared" si="42"/>
        <v/>
      </c>
      <c r="S156" s="9" t="str">
        <f t="shared" si="43"/>
        <v/>
      </c>
      <c r="T156" s="9" t="str">
        <f t="shared" si="44"/>
        <v/>
      </c>
      <c r="U156" s="9" t="str">
        <f t="shared" si="45"/>
        <v/>
      </c>
      <c r="V156" s="15" t="str">
        <f t="shared" si="46"/>
        <v/>
      </c>
      <c r="W156" s="15" t="str">
        <f t="shared" si="47"/>
        <v/>
      </c>
      <c r="X156" s="10" t="str">
        <f>IFERROR(MATCH(ROW()-4,'Details Data Board'!$A$3:$A$6001,0)+1,"")</f>
        <v/>
      </c>
      <c r="Y156" s="10">
        <f>IF($X156="",0,ROUND(INDEX('Tracker&amp;Invoice'!$G:$G,$X156)-J156,2))</f>
        <v>0</v>
      </c>
    </row>
    <row r="157" spans="1:25">
      <c r="A157" s="9" t="str">
        <f t="shared" si="32"/>
        <v/>
      </c>
      <c r="B157" s="9" t="str">
        <f>IF($X157="","",INDEX('Tracker&amp;Invoice'!$A:$A,$X157))</f>
        <v/>
      </c>
      <c r="C157" s="10" t="str">
        <f>IF($X157="","",INDEX('Tracker&amp;Invoice'!$B:$B,$X157))</f>
        <v/>
      </c>
      <c r="D157" s="9" t="str">
        <f>IF($X157="","",INDEX('Tracker&amp;Invoice'!$E:$E,$X157))</f>
        <v/>
      </c>
      <c r="E157" s="11" t="str">
        <f>IF($X157="","",INDEX('Tracker&amp;Invoice'!$F:$F,$X157))</f>
        <v/>
      </c>
      <c r="F157" s="12" t="str">
        <f>IF($X157="","",INDEX('Tracker&amp;Invoice'!$C:$C,$X157))</f>
        <v/>
      </c>
      <c r="G157" s="12" t="str">
        <f>IF($X157="","",INDEX('Tracker&amp;Invoice'!$D:$D,$X157))</f>
        <v/>
      </c>
      <c r="H157" s="10" t="str">
        <f t="shared" si="33"/>
        <v/>
      </c>
      <c r="I157" s="13" t="str">
        <f t="shared" si="34"/>
        <v/>
      </c>
      <c r="J157" s="13" t="str">
        <f t="shared" si="35"/>
        <v/>
      </c>
      <c r="K157" s="13" t="str">
        <f t="shared" si="36"/>
        <v/>
      </c>
      <c r="L157" s="13" t="str">
        <f>IF($X157="","",SUMIF('Details Data Board'!$C$3:$C$6001,B157,'Details Data Board'!$I$3:$I$6001))</f>
        <v/>
      </c>
      <c r="M157" s="14" t="str">
        <f t="shared" si="37"/>
        <v/>
      </c>
      <c r="N157" s="11" t="str">
        <f t="shared" si="38"/>
        <v/>
      </c>
      <c r="O157" s="11" t="str">
        <f t="shared" si="39"/>
        <v/>
      </c>
      <c r="P157" s="13" t="str">
        <f t="shared" si="40"/>
        <v/>
      </c>
      <c r="Q157" s="14" t="str">
        <f t="shared" si="41"/>
        <v/>
      </c>
      <c r="R157" s="10" t="str">
        <f t="shared" si="42"/>
        <v/>
      </c>
      <c r="S157" s="9" t="str">
        <f t="shared" si="43"/>
        <v/>
      </c>
      <c r="T157" s="9" t="str">
        <f t="shared" si="44"/>
        <v/>
      </c>
      <c r="U157" s="9" t="str">
        <f t="shared" si="45"/>
        <v/>
      </c>
      <c r="V157" s="15" t="str">
        <f t="shared" si="46"/>
        <v/>
      </c>
      <c r="W157" s="15" t="str">
        <f t="shared" si="47"/>
        <v/>
      </c>
      <c r="X157" s="10" t="str">
        <f>IFERROR(MATCH(ROW()-4,'Details Data Board'!$A$3:$A$6001,0)+1,"")</f>
        <v/>
      </c>
      <c r="Y157" s="10">
        <f>IF($X157="",0,ROUND(INDEX('Tracker&amp;Invoice'!$G:$G,$X157)-J157,2))</f>
        <v>0</v>
      </c>
    </row>
    <row r="158" spans="1:25">
      <c r="A158" s="9" t="str">
        <f t="shared" si="32"/>
        <v/>
      </c>
      <c r="B158" s="9" t="str">
        <f>IF($X158="","",INDEX('Tracker&amp;Invoice'!$A:$A,$X158))</f>
        <v/>
      </c>
      <c r="C158" s="10" t="str">
        <f>IF($X158="","",INDEX('Tracker&amp;Invoice'!$B:$B,$X158))</f>
        <v/>
      </c>
      <c r="D158" s="9" t="str">
        <f>IF($X158="","",INDEX('Tracker&amp;Invoice'!$E:$E,$X158))</f>
        <v/>
      </c>
      <c r="E158" s="11" t="str">
        <f>IF($X158="","",INDEX('Tracker&amp;Invoice'!$F:$F,$X158))</f>
        <v/>
      </c>
      <c r="F158" s="12" t="str">
        <f>IF($X158="","",INDEX('Tracker&amp;Invoice'!$C:$C,$X158))</f>
        <v/>
      </c>
      <c r="G158" s="12" t="str">
        <f>IF($X158="","",INDEX('Tracker&amp;Invoice'!$D:$D,$X158))</f>
        <v/>
      </c>
      <c r="H158" s="10" t="str">
        <f t="shared" si="33"/>
        <v/>
      </c>
      <c r="I158" s="13" t="str">
        <f t="shared" si="34"/>
        <v/>
      </c>
      <c r="J158" s="13" t="str">
        <f t="shared" si="35"/>
        <v/>
      </c>
      <c r="K158" s="13" t="str">
        <f t="shared" si="36"/>
        <v/>
      </c>
      <c r="L158" s="13" t="str">
        <f>IF($X158="","",SUMIF('Details Data Board'!$C$3:$C$6001,B158,'Details Data Board'!$I$3:$I$6001))</f>
        <v/>
      </c>
      <c r="M158" s="14" t="str">
        <f t="shared" si="37"/>
        <v/>
      </c>
      <c r="N158" s="11" t="str">
        <f t="shared" si="38"/>
        <v/>
      </c>
      <c r="O158" s="11" t="str">
        <f t="shared" si="39"/>
        <v/>
      </c>
      <c r="P158" s="13" t="str">
        <f t="shared" si="40"/>
        <v/>
      </c>
      <c r="Q158" s="14" t="str">
        <f t="shared" si="41"/>
        <v/>
      </c>
      <c r="R158" s="10" t="str">
        <f t="shared" si="42"/>
        <v/>
      </c>
      <c r="S158" s="9" t="str">
        <f t="shared" si="43"/>
        <v/>
      </c>
      <c r="T158" s="9" t="str">
        <f t="shared" si="44"/>
        <v/>
      </c>
      <c r="U158" s="9" t="str">
        <f t="shared" si="45"/>
        <v/>
      </c>
      <c r="V158" s="15" t="str">
        <f t="shared" si="46"/>
        <v/>
      </c>
      <c r="W158" s="15" t="str">
        <f t="shared" si="47"/>
        <v/>
      </c>
      <c r="X158" s="10" t="str">
        <f>IFERROR(MATCH(ROW()-4,'Details Data Board'!$A$3:$A$6001,0)+1,"")</f>
        <v/>
      </c>
      <c r="Y158" s="10">
        <f>IF($X158="",0,ROUND(INDEX('Tracker&amp;Invoice'!$G:$G,$X158)-J158,2))</f>
        <v>0</v>
      </c>
    </row>
    <row r="159" spans="1:25">
      <c r="A159" s="9" t="str">
        <f t="shared" si="32"/>
        <v/>
      </c>
      <c r="B159" s="9" t="str">
        <f>IF($X159="","",INDEX('Tracker&amp;Invoice'!$A:$A,$X159))</f>
        <v/>
      </c>
      <c r="C159" s="10" t="str">
        <f>IF($X159="","",INDEX('Tracker&amp;Invoice'!$B:$B,$X159))</f>
        <v/>
      </c>
      <c r="D159" s="9" t="str">
        <f>IF($X159="","",INDEX('Tracker&amp;Invoice'!$E:$E,$X159))</f>
        <v/>
      </c>
      <c r="E159" s="11" t="str">
        <f>IF($X159="","",INDEX('Tracker&amp;Invoice'!$F:$F,$X159))</f>
        <v/>
      </c>
      <c r="F159" s="12" t="str">
        <f>IF($X159="","",INDEX('Tracker&amp;Invoice'!$C:$C,$X159))</f>
        <v/>
      </c>
      <c r="G159" s="12" t="str">
        <f>IF($X159="","",INDEX('Tracker&amp;Invoice'!$D:$D,$X159))</f>
        <v/>
      </c>
      <c r="H159" s="10" t="str">
        <f t="shared" si="33"/>
        <v/>
      </c>
      <c r="I159" s="13" t="str">
        <f t="shared" si="34"/>
        <v/>
      </c>
      <c r="J159" s="13" t="str">
        <f t="shared" si="35"/>
        <v/>
      </c>
      <c r="K159" s="13" t="str">
        <f t="shared" si="36"/>
        <v/>
      </c>
      <c r="L159" s="13" t="str">
        <f>IF($X159="","",SUMIF('Details Data Board'!$C$3:$C$6001,B159,'Details Data Board'!$I$3:$I$6001))</f>
        <v/>
      </c>
      <c r="M159" s="14" t="str">
        <f t="shared" si="37"/>
        <v/>
      </c>
      <c r="N159" s="11" t="str">
        <f t="shared" si="38"/>
        <v/>
      </c>
      <c r="O159" s="11" t="str">
        <f t="shared" si="39"/>
        <v/>
      </c>
      <c r="P159" s="13" t="str">
        <f t="shared" si="40"/>
        <v/>
      </c>
      <c r="Q159" s="14" t="str">
        <f t="shared" si="41"/>
        <v/>
      </c>
      <c r="R159" s="10" t="str">
        <f t="shared" si="42"/>
        <v/>
      </c>
      <c r="S159" s="9" t="str">
        <f t="shared" si="43"/>
        <v/>
      </c>
      <c r="T159" s="9" t="str">
        <f t="shared" si="44"/>
        <v/>
      </c>
      <c r="U159" s="9" t="str">
        <f t="shared" si="45"/>
        <v/>
      </c>
      <c r="V159" s="15" t="str">
        <f t="shared" si="46"/>
        <v/>
      </c>
      <c r="W159" s="15" t="str">
        <f t="shared" si="47"/>
        <v/>
      </c>
      <c r="X159" s="10" t="str">
        <f>IFERROR(MATCH(ROW()-4,'Details Data Board'!$A$3:$A$6001,0)+1,"")</f>
        <v/>
      </c>
      <c r="Y159" s="10">
        <f>IF($X159="",0,ROUND(INDEX('Tracker&amp;Invoice'!$G:$G,$X159)-J159,2))</f>
        <v>0</v>
      </c>
    </row>
    <row r="160" spans="1:25">
      <c r="A160" s="9" t="str">
        <f t="shared" si="32"/>
        <v/>
      </c>
      <c r="B160" s="9" t="str">
        <f>IF($X160="","",INDEX('Tracker&amp;Invoice'!$A:$A,$X160))</f>
        <v/>
      </c>
      <c r="C160" s="10" t="str">
        <f>IF($X160="","",INDEX('Tracker&amp;Invoice'!$B:$B,$X160))</f>
        <v/>
      </c>
      <c r="D160" s="9" t="str">
        <f>IF($X160="","",INDEX('Tracker&amp;Invoice'!$E:$E,$X160))</f>
        <v/>
      </c>
      <c r="E160" s="11" t="str">
        <f>IF($X160="","",INDEX('Tracker&amp;Invoice'!$F:$F,$X160))</f>
        <v/>
      </c>
      <c r="F160" s="12" t="str">
        <f>IF($X160="","",INDEX('Tracker&amp;Invoice'!$C:$C,$X160))</f>
        <v/>
      </c>
      <c r="G160" s="12" t="str">
        <f>IF($X160="","",INDEX('Tracker&amp;Invoice'!$D:$D,$X160))</f>
        <v/>
      </c>
      <c r="H160" s="10" t="str">
        <f t="shared" si="33"/>
        <v/>
      </c>
      <c r="I160" s="13" t="str">
        <f t="shared" si="34"/>
        <v/>
      </c>
      <c r="J160" s="13" t="str">
        <f t="shared" si="35"/>
        <v/>
      </c>
      <c r="K160" s="13" t="str">
        <f t="shared" si="36"/>
        <v/>
      </c>
      <c r="L160" s="13" t="str">
        <f>IF($X160="","",SUMIF('Details Data Board'!$C$3:$C$6001,B160,'Details Data Board'!$I$3:$I$6001))</f>
        <v/>
      </c>
      <c r="M160" s="14" t="str">
        <f t="shared" si="37"/>
        <v/>
      </c>
      <c r="N160" s="11" t="str">
        <f t="shared" si="38"/>
        <v/>
      </c>
      <c r="O160" s="11" t="str">
        <f t="shared" si="39"/>
        <v/>
      </c>
      <c r="P160" s="13" t="str">
        <f t="shared" si="40"/>
        <v/>
      </c>
      <c r="Q160" s="14" t="str">
        <f t="shared" si="41"/>
        <v/>
      </c>
      <c r="R160" s="10" t="str">
        <f t="shared" si="42"/>
        <v/>
      </c>
      <c r="S160" s="9" t="str">
        <f t="shared" si="43"/>
        <v/>
      </c>
      <c r="T160" s="9" t="str">
        <f t="shared" si="44"/>
        <v/>
      </c>
      <c r="U160" s="9" t="str">
        <f t="shared" si="45"/>
        <v/>
      </c>
      <c r="V160" s="15" t="str">
        <f t="shared" si="46"/>
        <v/>
      </c>
      <c r="W160" s="15" t="str">
        <f t="shared" si="47"/>
        <v/>
      </c>
      <c r="X160" s="10" t="str">
        <f>IFERROR(MATCH(ROW()-4,'Details Data Board'!$A$3:$A$6001,0)+1,"")</f>
        <v/>
      </c>
      <c r="Y160" s="10">
        <f>IF($X160="",0,ROUND(INDEX('Tracker&amp;Invoice'!$G:$G,$X160)-J160,2))</f>
        <v>0</v>
      </c>
    </row>
    <row r="161" spans="1:25">
      <c r="A161" s="9" t="str">
        <f t="shared" si="32"/>
        <v/>
      </c>
      <c r="B161" s="9" t="str">
        <f>IF($X161="","",INDEX('Tracker&amp;Invoice'!$A:$A,$X161))</f>
        <v/>
      </c>
      <c r="C161" s="10" t="str">
        <f>IF($X161="","",INDEX('Tracker&amp;Invoice'!$B:$B,$X161))</f>
        <v/>
      </c>
      <c r="D161" s="9" t="str">
        <f>IF($X161="","",INDEX('Tracker&amp;Invoice'!$E:$E,$X161))</f>
        <v/>
      </c>
      <c r="E161" s="11" t="str">
        <f>IF($X161="","",INDEX('Tracker&amp;Invoice'!$F:$F,$X161))</f>
        <v/>
      </c>
      <c r="F161" s="12" t="str">
        <f>IF($X161="","",INDEX('Tracker&amp;Invoice'!$C:$C,$X161))</f>
        <v/>
      </c>
      <c r="G161" s="12" t="str">
        <f>IF($X161="","",INDEX('Tracker&amp;Invoice'!$D:$D,$X161))</f>
        <v/>
      </c>
      <c r="H161" s="10" t="str">
        <f t="shared" si="33"/>
        <v/>
      </c>
      <c r="I161" s="13" t="str">
        <f t="shared" si="34"/>
        <v/>
      </c>
      <c r="J161" s="13" t="str">
        <f t="shared" si="35"/>
        <v/>
      </c>
      <c r="K161" s="13" t="str">
        <f t="shared" si="36"/>
        <v/>
      </c>
      <c r="L161" s="13" t="str">
        <f>IF($X161="","",SUMIF('Details Data Board'!$C$3:$C$6001,B161,'Details Data Board'!$I$3:$I$6001))</f>
        <v/>
      </c>
      <c r="M161" s="14" t="str">
        <f t="shared" si="37"/>
        <v/>
      </c>
      <c r="N161" s="11" t="str">
        <f t="shared" si="38"/>
        <v/>
      </c>
      <c r="O161" s="11" t="str">
        <f t="shared" si="39"/>
        <v/>
      </c>
      <c r="P161" s="13" t="str">
        <f t="shared" si="40"/>
        <v/>
      </c>
      <c r="Q161" s="14" t="str">
        <f t="shared" si="41"/>
        <v/>
      </c>
      <c r="R161" s="10" t="str">
        <f t="shared" si="42"/>
        <v/>
      </c>
      <c r="S161" s="9" t="str">
        <f t="shared" si="43"/>
        <v/>
      </c>
      <c r="T161" s="9" t="str">
        <f t="shared" si="44"/>
        <v/>
      </c>
      <c r="U161" s="9" t="str">
        <f t="shared" si="45"/>
        <v/>
      </c>
      <c r="V161" s="15" t="str">
        <f t="shared" si="46"/>
        <v/>
      </c>
      <c r="W161" s="15" t="str">
        <f t="shared" si="47"/>
        <v/>
      </c>
      <c r="X161" s="10" t="str">
        <f>IFERROR(MATCH(ROW()-4,'Details Data Board'!$A$3:$A$6001,0)+1,"")</f>
        <v/>
      </c>
      <c r="Y161" s="10">
        <f>IF($X161="",0,ROUND(INDEX('Tracker&amp;Invoice'!$G:$G,$X161)-J161,2))</f>
        <v>0</v>
      </c>
    </row>
    <row r="162" spans="1:25">
      <c r="A162" s="9" t="str">
        <f t="shared" si="32"/>
        <v/>
      </c>
      <c r="B162" s="9" t="str">
        <f>IF($X162="","",INDEX('Tracker&amp;Invoice'!$A:$A,$X162))</f>
        <v/>
      </c>
      <c r="C162" s="10" t="str">
        <f>IF($X162="","",INDEX('Tracker&amp;Invoice'!$B:$B,$X162))</f>
        <v/>
      </c>
      <c r="D162" s="9" t="str">
        <f>IF($X162="","",INDEX('Tracker&amp;Invoice'!$E:$E,$X162))</f>
        <v/>
      </c>
      <c r="E162" s="11" t="str">
        <f>IF($X162="","",INDEX('Tracker&amp;Invoice'!$F:$F,$X162))</f>
        <v/>
      </c>
      <c r="F162" s="12" t="str">
        <f>IF($X162="","",INDEX('Tracker&amp;Invoice'!$C:$C,$X162))</f>
        <v/>
      </c>
      <c r="G162" s="12" t="str">
        <f>IF($X162="","",INDEX('Tracker&amp;Invoice'!$D:$D,$X162))</f>
        <v/>
      </c>
      <c r="H162" s="10" t="str">
        <f t="shared" si="33"/>
        <v/>
      </c>
      <c r="I162" s="13" t="str">
        <f t="shared" si="34"/>
        <v/>
      </c>
      <c r="J162" s="13" t="str">
        <f t="shared" si="35"/>
        <v/>
      </c>
      <c r="K162" s="13" t="str">
        <f t="shared" si="36"/>
        <v/>
      </c>
      <c r="L162" s="13" t="str">
        <f>IF($X162="","",SUMIF('Details Data Board'!$C$3:$C$6001,B162,'Details Data Board'!$I$3:$I$6001))</f>
        <v/>
      </c>
      <c r="M162" s="14" t="str">
        <f t="shared" si="37"/>
        <v/>
      </c>
      <c r="N162" s="11" t="str">
        <f t="shared" si="38"/>
        <v/>
      </c>
      <c r="O162" s="11" t="str">
        <f t="shared" si="39"/>
        <v/>
      </c>
      <c r="P162" s="13" t="str">
        <f t="shared" si="40"/>
        <v/>
      </c>
      <c r="Q162" s="14" t="str">
        <f t="shared" si="41"/>
        <v/>
      </c>
      <c r="R162" s="10" t="str">
        <f t="shared" si="42"/>
        <v/>
      </c>
      <c r="S162" s="9" t="str">
        <f t="shared" si="43"/>
        <v/>
      </c>
      <c r="T162" s="9" t="str">
        <f t="shared" si="44"/>
        <v/>
      </c>
      <c r="U162" s="9" t="str">
        <f t="shared" si="45"/>
        <v/>
      </c>
      <c r="V162" s="15" t="str">
        <f t="shared" si="46"/>
        <v/>
      </c>
      <c r="W162" s="15" t="str">
        <f t="shared" si="47"/>
        <v/>
      </c>
      <c r="X162" s="10" t="str">
        <f>IFERROR(MATCH(ROW()-4,'Details Data Board'!$A$3:$A$6001,0)+1,"")</f>
        <v/>
      </c>
      <c r="Y162" s="10">
        <f>IF($X162="",0,ROUND(INDEX('Tracker&amp;Invoice'!$G:$G,$X162)-J162,2))</f>
        <v>0</v>
      </c>
    </row>
    <row r="163" spans="1:25">
      <c r="A163" s="9" t="str">
        <f t="shared" si="32"/>
        <v/>
      </c>
      <c r="B163" s="9" t="str">
        <f>IF($X163="","",INDEX('Tracker&amp;Invoice'!$A:$A,$X163))</f>
        <v/>
      </c>
      <c r="C163" s="10" t="str">
        <f>IF($X163="","",INDEX('Tracker&amp;Invoice'!$B:$B,$X163))</f>
        <v/>
      </c>
      <c r="D163" s="9" t="str">
        <f>IF($X163="","",INDEX('Tracker&amp;Invoice'!$E:$E,$X163))</f>
        <v/>
      </c>
      <c r="E163" s="11" t="str">
        <f>IF($X163="","",INDEX('Tracker&amp;Invoice'!$F:$F,$X163))</f>
        <v/>
      </c>
      <c r="F163" s="12" t="str">
        <f>IF($X163="","",INDEX('Tracker&amp;Invoice'!$C:$C,$X163))</f>
        <v/>
      </c>
      <c r="G163" s="12" t="str">
        <f>IF($X163="","",INDEX('Tracker&amp;Invoice'!$D:$D,$X163))</f>
        <v/>
      </c>
      <c r="H163" s="10" t="str">
        <f t="shared" si="33"/>
        <v/>
      </c>
      <c r="I163" s="13" t="str">
        <f t="shared" si="34"/>
        <v/>
      </c>
      <c r="J163" s="13" t="str">
        <f t="shared" si="35"/>
        <v/>
      </c>
      <c r="K163" s="13" t="str">
        <f t="shared" si="36"/>
        <v/>
      </c>
      <c r="L163" s="13" t="str">
        <f>IF($X163="","",SUMIF('Details Data Board'!$C$3:$C$6001,B163,'Details Data Board'!$I$3:$I$6001))</f>
        <v/>
      </c>
      <c r="M163" s="14" t="str">
        <f t="shared" si="37"/>
        <v/>
      </c>
      <c r="N163" s="11" t="str">
        <f t="shared" si="38"/>
        <v/>
      </c>
      <c r="O163" s="11" t="str">
        <f t="shared" si="39"/>
        <v/>
      </c>
      <c r="P163" s="13" t="str">
        <f t="shared" si="40"/>
        <v/>
      </c>
      <c r="Q163" s="14" t="str">
        <f t="shared" si="41"/>
        <v/>
      </c>
      <c r="R163" s="10" t="str">
        <f t="shared" si="42"/>
        <v/>
      </c>
      <c r="S163" s="9" t="str">
        <f t="shared" si="43"/>
        <v/>
      </c>
      <c r="T163" s="9" t="str">
        <f t="shared" si="44"/>
        <v/>
      </c>
      <c r="U163" s="9" t="str">
        <f t="shared" si="45"/>
        <v/>
      </c>
      <c r="V163" s="15" t="str">
        <f t="shared" si="46"/>
        <v/>
      </c>
      <c r="W163" s="15" t="str">
        <f t="shared" si="47"/>
        <v/>
      </c>
      <c r="X163" s="10" t="str">
        <f>IFERROR(MATCH(ROW()-4,'Details Data Board'!$A$3:$A$6001,0)+1,"")</f>
        <v/>
      </c>
      <c r="Y163" s="10">
        <f>IF($X163="",0,ROUND(INDEX('Tracker&amp;Invoice'!$G:$G,$X163)-J163,2))</f>
        <v>0</v>
      </c>
    </row>
    <row r="164" spans="1:25">
      <c r="A164" s="9" t="str">
        <f t="shared" si="32"/>
        <v/>
      </c>
      <c r="B164" s="9" t="str">
        <f>IF($X164="","",INDEX('Tracker&amp;Invoice'!$A:$A,$X164))</f>
        <v/>
      </c>
      <c r="C164" s="10" t="str">
        <f>IF($X164="","",INDEX('Tracker&amp;Invoice'!$B:$B,$X164))</f>
        <v/>
      </c>
      <c r="D164" s="9" t="str">
        <f>IF($X164="","",INDEX('Tracker&amp;Invoice'!$E:$E,$X164))</f>
        <v/>
      </c>
      <c r="E164" s="11" t="str">
        <f>IF($X164="","",INDEX('Tracker&amp;Invoice'!$F:$F,$X164))</f>
        <v/>
      </c>
      <c r="F164" s="12" t="str">
        <f>IF($X164="","",INDEX('Tracker&amp;Invoice'!$C:$C,$X164))</f>
        <v/>
      </c>
      <c r="G164" s="12" t="str">
        <f>IF($X164="","",INDEX('Tracker&amp;Invoice'!$D:$D,$X164))</f>
        <v/>
      </c>
      <c r="H164" s="10" t="str">
        <f t="shared" si="33"/>
        <v/>
      </c>
      <c r="I164" s="13" t="str">
        <f t="shared" si="34"/>
        <v/>
      </c>
      <c r="J164" s="13" t="str">
        <f t="shared" si="35"/>
        <v/>
      </c>
      <c r="K164" s="13" t="str">
        <f t="shared" si="36"/>
        <v/>
      </c>
      <c r="L164" s="13" t="str">
        <f>IF($X164="","",SUMIF('Details Data Board'!$C$3:$C$6001,B164,'Details Data Board'!$I$3:$I$6001))</f>
        <v/>
      </c>
      <c r="M164" s="14" t="str">
        <f t="shared" si="37"/>
        <v/>
      </c>
      <c r="N164" s="11" t="str">
        <f t="shared" si="38"/>
        <v/>
      </c>
      <c r="O164" s="11" t="str">
        <f t="shared" si="39"/>
        <v/>
      </c>
      <c r="P164" s="13" t="str">
        <f t="shared" si="40"/>
        <v/>
      </c>
      <c r="Q164" s="14" t="str">
        <f t="shared" si="41"/>
        <v/>
      </c>
      <c r="R164" s="10" t="str">
        <f t="shared" si="42"/>
        <v/>
      </c>
      <c r="S164" s="9" t="str">
        <f t="shared" si="43"/>
        <v/>
      </c>
      <c r="T164" s="9" t="str">
        <f t="shared" si="44"/>
        <v/>
      </c>
      <c r="U164" s="9" t="str">
        <f t="shared" si="45"/>
        <v/>
      </c>
      <c r="V164" s="15" t="str">
        <f t="shared" si="46"/>
        <v/>
      </c>
      <c r="W164" s="15" t="str">
        <f t="shared" si="47"/>
        <v/>
      </c>
      <c r="X164" s="10" t="str">
        <f>IFERROR(MATCH(ROW()-4,'Details Data Board'!$A$3:$A$6001,0)+1,"")</f>
        <v/>
      </c>
      <c r="Y164" s="10">
        <f>IF($X164="",0,ROUND(INDEX('Tracker&amp;Invoice'!$G:$G,$X164)-J164,2))</f>
        <v>0</v>
      </c>
    </row>
    <row r="165" spans="1:25">
      <c r="A165" s="9" t="str">
        <f t="shared" si="32"/>
        <v/>
      </c>
      <c r="B165" s="9" t="str">
        <f>IF($X165="","",INDEX('Tracker&amp;Invoice'!$A:$A,$X165))</f>
        <v/>
      </c>
      <c r="C165" s="10" t="str">
        <f>IF($X165="","",INDEX('Tracker&amp;Invoice'!$B:$B,$X165))</f>
        <v/>
      </c>
      <c r="D165" s="9" t="str">
        <f>IF($X165="","",INDEX('Tracker&amp;Invoice'!$E:$E,$X165))</f>
        <v/>
      </c>
      <c r="E165" s="11" t="str">
        <f>IF($X165="","",INDEX('Tracker&amp;Invoice'!$F:$F,$X165))</f>
        <v/>
      </c>
      <c r="F165" s="12" t="str">
        <f>IF($X165="","",INDEX('Tracker&amp;Invoice'!$C:$C,$X165))</f>
        <v/>
      </c>
      <c r="G165" s="12" t="str">
        <f>IF($X165="","",INDEX('Tracker&amp;Invoice'!$D:$D,$X165))</f>
        <v/>
      </c>
      <c r="H165" s="10" t="str">
        <f t="shared" si="33"/>
        <v/>
      </c>
      <c r="I165" s="13" t="str">
        <f t="shared" si="34"/>
        <v/>
      </c>
      <c r="J165" s="13" t="str">
        <f t="shared" si="35"/>
        <v/>
      </c>
      <c r="K165" s="13" t="str">
        <f t="shared" si="36"/>
        <v/>
      </c>
      <c r="L165" s="13" t="str">
        <f>IF($X165="","",SUMIF('Details Data Board'!$C$3:$C$6001,B165,'Details Data Board'!$I$3:$I$6001))</f>
        <v/>
      </c>
      <c r="M165" s="14" t="str">
        <f t="shared" si="37"/>
        <v/>
      </c>
      <c r="N165" s="11" t="str">
        <f t="shared" si="38"/>
        <v/>
      </c>
      <c r="O165" s="11" t="str">
        <f t="shared" si="39"/>
        <v/>
      </c>
      <c r="P165" s="13" t="str">
        <f t="shared" si="40"/>
        <v/>
      </c>
      <c r="Q165" s="14" t="str">
        <f t="shared" si="41"/>
        <v/>
      </c>
      <c r="R165" s="10" t="str">
        <f t="shared" si="42"/>
        <v/>
      </c>
      <c r="S165" s="9" t="str">
        <f t="shared" si="43"/>
        <v/>
      </c>
      <c r="T165" s="9" t="str">
        <f t="shared" si="44"/>
        <v/>
      </c>
      <c r="U165" s="9" t="str">
        <f t="shared" si="45"/>
        <v/>
      </c>
      <c r="V165" s="15" t="str">
        <f t="shared" si="46"/>
        <v/>
      </c>
      <c r="W165" s="15" t="str">
        <f t="shared" si="47"/>
        <v/>
      </c>
      <c r="X165" s="10" t="str">
        <f>IFERROR(MATCH(ROW()-4,'Details Data Board'!$A$3:$A$6001,0)+1,"")</f>
        <v/>
      </c>
      <c r="Y165" s="10">
        <f>IF($X165="",0,ROUND(INDEX('Tracker&amp;Invoice'!$G:$G,$X165)-J165,2))</f>
        <v>0</v>
      </c>
    </row>
    <row r="166" spans="1:25">
      <c r="A166" s="9" t="str">
        <f t="shared" si="32"/>
        <v/>
      </c>
      <c r="B166" s="9" t="str">
        <f>IF($X166="","",INDEX('Tracker&amp;Invoice'!$A:$A,$X166))</f>
        <v/>
      </c>
      <c r="C166" s="10" t="str">
        <f>IF($X166="","",INDEX('Tracker&amp;Invoice'!$B:$B,$X166))</f>
        <v/>
      </c>
      <c r="D166" s="9" t="str">
        <f>IF($X166="","",INDEX('Tracker&amp;Invoice'!$E:$E,$X166))</f>
        <v/>
      </c>
      <c r="E166" s="11" t="str">
        <f>IF($X166="","",INDEX('Tracker&amp;Invoice'!$F:$F,$X166))</f>
        <v/>
      </c>
      <c r="F166" s="12" t="str">
        <f>IF($X166="","",INDEX('Tracker&amp;Invoice'!$C:$C,$X166))</f>
        <v/>
      </c>
      <c r="G166" s="12" t="str">
        <f>IF($X166="","",INDEX('Tracker&amp;Invoice'!$D:$D,$X166))</f>
        <v/>
      </c>
      <c r="H166" s="10" t="str">
        <f t="shared" si="33"/>
        <v/>
      </c>
      <c r="I166" s="13" t="str">
        <f t="shared" si="34"/>
        <v/>
      </c>
      <c r="J166" s="13" t="str">
        <f t="shared" si="35"/>
        <v/>
      </c>
      <c r="K166" s="13" t="str">
        <f t="shared" si="36"/>
        <v/>
      </c>
      <c r="L166" s="13" t="str">
        <f>IF($X166="","",SUMIF('Details Data Board'!$C$3:$C$6001,B166,'Details Data Board'!$I$3:$I$6001))</f>
        <v/>
      </c>
      <c r="M166" s="14" t="str">
        <f t="shared" si="37"/>
        <v/>
      </c>
      <c r="N166" s="11" t="str">
        <f t="shared" si="38"/>
        <v/>
      </c>
      <c r="O166" s="11" t="str">
        <f t="shared" si="39"/>
        <v/>
      </c>
      <c r="P166" s="13" t="str">
        <f t="shared" si="40"/>
        <v/>
      </c>
      <c r="Q166" s="14" t="str">
        <f t="shared" si="41"/>
        <v/>
      </c>
      <c r="R166" s="10" t="str">
        <f t="shared" si="42"/>
        <v/>
      </c>
      <c r="S166" s="9" t="str">
        <f t="shared" si="43"/>
        <v/>
      </c>
      <c r="T166" s="9" t="str">
        <f t="shared" si="44"/>
        <v/>
      </c>
      <c r="U166" s="9" t="str">
        <f t="shared" si="45"/>
        <v/>
      </c>
      <c r="V166" s="15" t="str">
        <f t="shared" si="46"/>
        <v/>
      </c>
      <c r="W166" s="15" t="str">
        <f t="shared" si="47"/>
        <v/>
      </c>
      <c r="X166" s="10" t="str">
        <f>IFERROR(MATCH(ROW()-4,'Details Data Board'!$A$3:$A$6001,0)+1,"")</f>
        <v/>
      </c>
      <c r="Y166" s="10">
        <f>IF($X166="",0,ROUND(INDEX('Tracker&amp;Invoice'!$G:$G,$X166)-J166,2))</f>
        <v>0</v>
      </c>
    </row>
    <row r="167" spans="1:25">
      <c r="A167" s="9" t="str">
        <f t="shared" si="32"/>
        <v/>
      </c>
      <c r="B167" s="9" t="str">
        <f>IF($X167="","",INDEX('Tracker&amp;Invoice'!$A:$A,$X167))</f>
        <v/>
      </c>
      <c r="C167" s="10" t="str">
        <f>IF($X167="","",INDEX('Tracker&amp;Invoice'!$B:$B,$X167))</f>
        <v/>
      </c>
      <c r="D167" s="9" t="str">
        <f>IF($X167="","",INDEX('Tracker&amp;Invoice'!$E:$E,$X167))</f>
        <v/>
      </c>
      <c r="E167" s="11" t="str">
        <f>IF($X167="","",INDEX('Tracker&amp;Invoice'!$F:$F,$X167))</f>
        <v/>
      </c>
      <c r="F167" s="12" t="str">
        <f>IF($X167="","",INDEX('Tracker&amp;Invoice'!$C:$C,$X167))</f>
        <v/>
      </c>
      <c r="G167" s="12" t="str">
        <f>IF($X167="","",INDEX('Tracker&amp;Invoice'!$D:$D,$X167))</f>
        <v/>
      </c>
      <c r="H167" s="10" t="str">
        <f t="shared" si="33"/>
        <v/>
      </c>
      <c r="I167" s="13" t="str">
        <f t="shared" si="34"/>
        <v/>
      </c>
      <c r="J167" s="13" t="str">
        <f t="shared" si="35"/>
        <v/>
      </c>
      <c r="K167" s="13" t="str">
        <f t="shared" si="36"/>
        <v/>
      </c>
      <c r="L167" s="13" t="str">
        <f>IF($X167="","",SUMIF('Details Data Board'!$C$3:$C$6001,B167,'Details Data Board'!$I$3:$I$6001))</f>
        <v/>
      </c>
      <c r="M167" s="14" t="str">
        <f t="shared" si="37"/>
        <v/>
      </c>
      <c r="N167" s="11" t="str">
        <f t="shared" si="38"/>
        <v/>
      </c>
      <c r="O167" s="11" t="str">
        <f t="shared" si="39"/>
        <v/>
      </c>
      <c r="P167" s="13" t="str">
        <f t="shared" si="40"/>
        <v/>
      </c>
      <c r="Q167" s="14" t="str">
        <f t="shared" si="41"/>
        <v/>
      </c>
      <c r="R167" s="10" t="str">
        <f t="shared" si="42"/>
        <v/>
      </c>
      <c r="S167" s="9" t="str">
        <f t="shared" si="43"/>
        <v/>
      </c>
      <c r="T167" s="9" t="str">
        <f t="shared" si="44"/>
        <v/>
      </c>
      <c r="U167" s="9" t="str">
        <f t="shared" si="45"/>
        <v/>
      </c>
      <c r="V167" s="15" t="str">
        <f t="shared" si="46"/>
        <v/>
      </c>
      <c r="W167" s="15" t="str">
        <f t="shared" si="47"/>
        <v/>
      </c>
      <c r="X167" s="10" t="str">
        <f>IFERROR(MATCH(ROW()-4,'Details Data Board'!$A$3:$A$6001,0)+1,"")</f>
        <v/>
      </c>
      <c r="Y167" s="10">
        <f>IF($X167="",0,ROUND(INDEX('Tracker&amp;Invoice'!$G:$G,$X167)-J167,2))</f>
        <v>0</v>
      </c>
    </row>
    <row r="168" spans="1:25">
      <c r="A168" s="9" t="str">
        <f t="shared" si="32"/>
        <v/>
      </c>
      <c r="B168" s="9" t="str">
        <f>IF($X168="","",INDEX('Tracker&amp;Invoice'!$A:$A,$X168))</f>
        <v/>
      </c>
      <c r="C168" s="10" t="str">
        <f>IF($X168="","",INDEX('Tracker&amp;Invoice'!$B:$B,$X168))</f>
        <v/>
      </c>
      <c r="D168" s="9" t="str">
        <f>IF($X168="","",INDEX('Tracker&amp;Invoice'!$E:$E,$X168))</f>
        <v/>
      </c>
      <c r="E168" s="11" t="str">
        <f>IF($X168="","",INDEX('Tracker&amp;Invoice'!$F:$F,$X168))</f>
        <v/>
      </c>
      <c r="F168" s="12" t="str">
        <f>IF($X168="","",INDEX('Tracker&amp;Invoice'!$C:$C,$X168))</f>
        <v/>
      </c>
      <c r="G168" s="12" t="str">
        <f>IF($X168="","",INDEX('Tracker&amp;Invoice'!$D:$D,$X168))</f>
        <v/>
      </c>
      <c r="H168" s="10" t="str">
        <f t="shared" si="33"/>
        <v/>
      </c>
      <c r="I168" s="13" t="str">
        <f t="shared" si="34"/>
        <v/>
      </c>
      <c r="J168" s="13" t="str">
        <f t="shared" si="35"/>
        <v/>
      </c>
      <c r="K168" s="13" t="str">
        <f t="shared" si="36"/>
        <v/>
      </c>
      <c r="L168" s="13" t="str">
        <f>IF($X168="","",SUMIF('Details Data Board'!$C$3:$C$6001,B168,'Details Data Board'!$I$3:$I$6001))</f>
        <v/>
      </c>
      <c r="M168" s="14" t="str">
        <f t="shared" si="37"/>
        <v/>
      </c>
      <c r="N168" s="11" t="str">
        <f t="shared" si="38"/>
        <v/>
      </c>
      <c r="O168" s="11" t="str">
        <f t="shared" si="39"/>
        <v/>
      </c>
      <c r="P168" s="13" t="str">
        <f t="shared" si="40"/>
        <v/>
      </c>
      <c r="Q168" s="14" t="str">
        <f t="shared" si="41"/>
        <v/>
      </c>
      <c r="R168" s="10" t="str">
        <f t="shared" si="42"/>
        <v/>
      </c>
      <c r="S168" s="9" t="str">
        <f t="shared" si="43"/>
        <v/>
      </c>
      <c r="T168" s="9" t="str">
        <f t="shared" si="44"/>
        <v/>
      </c>
      <c r="U168" s="9" t="str">
        <f t="shared" si="45"/>
        <v/>
      </c>
      <c r="V168" s="15" t="str">
        <f t="shared" si="46"/>
        <v/>
      </c>
      <c r="W168" s="15" t="str">
        <f t="shared" si="47"/>
        <v/>
      </c>
      <c r="X168" s="10" t="str">
        <f>IFERROR(MATCH(ROW()-4,'Details Data Board'!$A$3:$A$6001,0)+1,"")</f>
        <v/>
      </c>
      <c r="Y168" s="10">
        <f>IF($X168="",0,ROUND(INDEX('Tracker&amp;Invoice'!$G:$G,$X168)-J168,2))</f>
        <v>0</v>
      </c>
    </row>
    <row r="169" spans="1:25">
      <c r="A169" s="9" t="str">
        <f t="shared" si="32"/>
        <v/>
      </c>
      <c r="B169" s="9" t="str">
        <f>IF($X169="","",INDEX('Tracker&amp;Invoice'!$A:$A,$X169))</f>
        <v/>
      </c>
      <c r="C169" s="10" t="str">
        <f>IF($X169="","",INDEX('Tracker&amp;Invoice'!$B:$B,$X169))</f>
        <v/>
      </c>
      <c r="D169" s="9" t="str">
        <f>IF($X169="","",INDEX('Tracker&amp;Invoice'!$E:$E,$X169))</f>
        <v/>
      </c>
      <c r="E169" s="11" t="str">
        <f>IF($X169="","",INDEX('Tracker&amp;Invoice'!$F:$F,$X169))</f>
        <v/>
      </c>
      <c r="F169" s="12" t="str">
        <f>IF($X169="","",INDEX('Tracker&amp;Invoice'!$C:$C,$X169))</f>
        <v/>
      </c>
      <c r="G169" s="12" t="str">
        <f>IF($X169="","",INDEX('Tracker&amp;Invoice'!$D:$D,$X169))</f>
        <v/>
      </c>
      <c r="H169" s="10" t="str">
        <f t="shared" si="33"/>
        <v/>
      </c>
      <c r="I169" s="13" t="str">
        <f t="shared" si="34"/>
        <v/>
      </c>
      <c r="J169" s="13" t="str">
        <f t="shared" si="35"/>
        <v/>
      </c>
      <c r="K169" s="13" t="str">
        <f t="shared" si="36"/>
        <v/>
      </c>
      <c r="L169" s="13" t="str">
        <f>IF($X169="","",SUMIF('Details Data Board'!$C$3:$C$6001,B169,'Details Data Board'!$I$3:$I$6001))</f>
        <v/>
      </c>
      <c r="M169" s="14" t="str">
        <f t="shared" si="37"/>
        <v/>
      </c>
      <c r="N169" s="11" t="str">
        <f t="shared" si="38"/>
        <v/>
      </c>
      <c r="O169" s="11" t="str">
        <f t="shared" si="39"/>
        <v/>
      </c>
      <c r="P169" s="13" t="str">
        <f t="shared" si="40"/>
        <v/>
      </c>
      <c r="Q169" s="14" t="str">
        <f t="shared" si="41"/>
        <v/>
      </c>
      <c r="R169" s="10" t="str">
        <f t="shared" si="42"/>
        <v/>
      </c>
      <c r="S169" s="9" t="str">
        <f t="shared" si="43"/>
        <v/>
      </c>
      <c r="T169" s="9" t="str">
        <f t="shared" si="44"/>
        <v/>
      </c>
      <c r="U169" s="9" t="str">
        <f t="shared" si="45"/>
        <v/>
      </c>
      <c r="V169" s="15" t="str">
        <f t="shared" si="46"/>
        <v/>
      </c>
      <c r="W169" s="15" t="str">
        <f t="shared" si="47"/>
        <v/>
      </c>
      <c r="X169" s="10" t="str">
        <f>IFERROR(MATCH(ROW()-4,'Details Data Board'!$A$3:$A$6001,0)+1,"")</f>
        <v/>
      </c>
      <c r="Y169" s="10">
        <f>IF($X169="",0,ROUND(INDEX('Tracker&amp;Invoice'!$G:$G,$X169)-J169,2))</f>
        <v>0</v>
      </c>
    </row>
    <row r="170" spans="1:25">
      <c r="A170" s="9" t="str">
        <f t="shared" si="32"/>
        <v/>
      </c>
      <c r="B170" s="9" t="str">
        <f>IF($X170="","",INDEX('Tracker&amp;Invoice'!$A:$A,$X170))</f>
        <v/>
      </c>
      <c r="C170" s="10" t="str">
        <f>IF($X170="","",INDEX('Tracker&amp;Invoice'!$B:$B,$X170))</f>
        <v/>
      </c>
      <c r="D170" s="9" t="str">
        <f>IF($X170="","",INDEX('Tracker&amp;Invoice'!$E:$E,$X170))</f>
        <v/>
      </c>
      <c r="E170" s="11" t="str">
        <f>IF($X170="","",INDEX('Tracker&amp;Invoice'!$F:$F,$X170))</f>
        <v/>
      </c>
      <c r="F170" s="12" t="str">
        <f>IF($X170="","",INDEX('Tracker&amp;Invoice'!$C:$C,$X170))</f>
        <v/>
      </c>
      <c r="G170" s="12" t="str">
        <f>IF($X170="","",INDEX('Tracker&amp;Invoice'!$D:$D,$X170))</f>
        <v/>
      </c>
      <c r="H170" s="10" t="str">
        <f t="shared" si="33"/>
        <v/>
      </c>
      <c r="I170" s="13" t="str">
        <f t="shared" si="34"/>
        <v/>
      </c>
      <c r="J170" s="13" t="str">
        <f t="shared" si="35"/>
        <v/>
      </c>
      <c r="K170" s="13" t="str">
        <f t="shared" si="36"/>
        <v/>
      </c>
      <c r="L170" s="13" t="str">
        <f>IF($X170="","",SUMIF('Details Data Board'!$C$3:$C$6001,B170,'Details Data Board'!$I$3:$I$6001))</f>
        <v/>
      </c>
      <c r="M170" s="14" t="str">
        <f t="shared" si="37"/>
        <v/>
      </c>
      <c r="N170" s="11" t="str">
        <f t="shared" si="38"/>
        <v/>
      </c>
      <c r="O170" s="11" t="str">
        <f t="shared" si="39"/>
        <v/>
      </c>
      <c r="P170" s="13" t="str">
        <f t="shared" si="40"/>
        <v/>
      </c>
      <c r="Q170" s="14" t="str">
        <f t="shared" si="41"/>
        <v/>
      </c>
      <c r="R170" s="10" t="str">
        <f t="shared" si="42"/>
        <v/>
      </c>
      <c r="S170" s="9" t="str">
        <f t="shared" si="43"/>
        <v/>
      </c>
      <c r="T170" s="9" t="str">
        <f t="shared" si="44"/>
        <v/>
      </c>
      <c r="U170" s="9" t="str">
        <f t="shared" si="45"/>
        <v/>
      </c>
      <c r="V170" s="15" t="str">
        <f t="shared" si="46"/>
        <v/>
      </c>
      <c r="W170" s="15" t="str">
        <f t="shared" si="47"/>
        <v/>
      </c>
      <c r="X170" s="10" t="str">
        <f>IFERROR(MATCH(ROW()-4,'Details Data Board'!$A$3:$A$6001,0)+1,"")</f>
        <v/>
      </c>
      <c r="Y170" s="10">
        <f>IF($X170="",0,ROUND(INDEX('Tracker&amp;Invoice'!$G:$G,$X170)-J170,2))</f>
        <v>0</v>
      </c>
    </row>
    <row r="171" spans="1:25">
      <c r="A171" s="9" t="str">
        <f t="shared" si="32"/>
        <v/>
      </c>
      <c r="B171" s="9" t="str">
        <f>IF($X171="","",INDEX('Tracker&amp;Invoice'!$A:$A,$X171))</f>
        <v/>
      </c>
      <c r="C171" s="10" t="str">
        <f>IF($X171="","",INDEX('Tracker&amp;Invoice'!$B:$B,$X171))</f>
        <v/>
      </c>
      <c r="D171" s="9" t="str">
        <f>IF($X171="","",INDEX('Tracker&amp;Invoice'!$E:$E,$X171))</f>
        <v/>
      </c>
      <c r="E171" s="11" t="str">
        <f>IF($X171="","",INDEX('Tracker&amp;Invoice'!$F:$F,$X171))</f>
        <v/>
      </c>
      <c r="F171" s="12" t="str">
        <f>IF($X171="","",INDEX('Tracker&amp;Invoice'!$C:$C,$X171))</f>
        <v/>
      </c>
      <c r="G171" s="12" t="str">
        <f>IF($X171="","",INDEX('Tracker&amp;Invoice'!$D:$D,$X171))</f>
        <v/>
      </c>
      <c r="H171" s="10" t="str">
        <f t="shared" si="33"/>
        <v/>
      </c>
      <c r="I171" s="13" t="str">
        <f t="shared" si="34"/>
        <v/>
      </c>
      <c r="J171" s="13" t="str">
        <f t="shared" si="35"/>
        <v/>
      </c>
      <c r="K171" s="13" t="str">
        <f t="shared" si="36"/>
        <v/>
      </c>
      <c r="L171" s="13" t="str">
        <f>IF($X171="","",SUMIF('Details Data Board'!$C$3:$C$6001,B171,'Details Data Board'!$I$3:$I$6001))</f>
        <v/>
      </c>
      <c r="M171" s="14" t="str">
        <f t="shared" si="37"/>
        <v/>
      </c>
      <c r="N171" s="11" t="str">
        <f t="shared" si="38"/>
        <v/>
      </c>
      <c r="O171" s="11" t="str">
        <f t="shared" si="39"/>
        <v/>
      </c>
      <c r="P171" s="13" t="str">
        <f t="shared" si="40"/>
        <v/>
      </c>
      <c r="Q171" s="14" t="str">
        <f t="shared" si="41"/>
        <v/>
      </c>
      <c r="R171" s="10" t="str">
        <f t="shared" si="42"/>
        <v/>
      </c>
      <c r="S171" s="9" t="str">
        <f t="shared" si="43"/>
        <v/>
      </c>
      <c r="T171" s="9" t="str">
        <f t="shared" si="44"/>
        <v/>
      </c>
      <c r="U171" s="9" t="str">
        <f t="shared" si="45"/>
        <v/>
      </c>
      <c r="V171" s="15" t="str">
        <f t="shared" si="46"/>
        <v/>
      </c>
      <c r="W171" s="15" t="str">
        <f t="shared" si="47"/>
        <v/>
      </c>
      <c r="X171" s="10" t="str">
        <f>IFERROR(MATCH(ROW()-4,'Details Data Board'!$A$3:$A$6001,0)+1,"")</f>
        <v/>
      </c>
      <c r="Y171" s="10">
        <f>IF($X171="",0,ROUND(INDEX('Tracker&amp;Invoice'!$G:$G,$X171)-J171,2))</f>
        <v>0</v>
      </c>
    </row>
    <row r="172" spans="1:25">
      <c r="A172" s="9" t="str">
        <f t="shared" si="32"/>
        <v/>
      </c>
      <c r="B172" s="9" t="str">
        <f>IF($X172="","",INDEX('Tracker&amp;Invoice'!$A:$A,$X172))</f>
        <v/>
      </c>
      <c r="C172" s="10" t="str">
        <f>IF($X172="","",INDEX('Tracker&amp;Invoice'!$B:$B,$X172))</f>
        <v/>
      </c>
      <c r="D172" s="9" t="str">
        <f>IF($X172="","",INDEX('Tracker&amp;Invoice'!$E:$E,$X172))</f>
        <v/>
      </c>
      <c r="E172" s="11" t="str">
        <f>IF($X172="","",INDEX('Tracker&amp;Invoice'!$F:$F,$X172))</f>
        <v/>
      </c>
      <c r="F172" s="12" t="str">
        <f>IF($X172="","",INDEX('Tracker&amp;Invoice'!$C:$C,$X172))</f>
        <v/>
      </c>
      <c r="G172" s="12" t="str">
        <f>IF($X172="","",INDEX('Tracker&amp;Invoice'!$D:$D,$X172))</f>
        <v/>
      </c>
      <c r="H172" s="10" t="str">
        <f t="shared" si="33"/>
        <v/>
      </c>
      <c r="I172" s="13" t="str">
        <f t="shared" si="34"/>
        <v/>
      </c>
      <c r="J172" s="13" t="str">
        <f t="shared" si="35"/>
        <v/>
      </c>
      <c r="K172" s="13" t="str">
        <f t="shared" si="36"/>
        <v/>
      </c>
      <c r="L172" s="13" t="str">
        <f>IF($X172="","",SUMIF('Details Data Board'!$C$3:$C$6001,B172,'Details Data Board'!$I$3:$I$6001))</f>
        <v/>
      </c>
      <c r="M172" s="14" t="str">
        <f t="shared" si="37"/>
        <v/>
      </c>
      <c r="N172" s="11" t="str">
        <f t="shared" si="38"/>
        <v/>
      </c>
      <c r="O172" s="11" t="str">
        <f t="shared" si="39"/>
        <v/>
      </c>
      <c r="P172" s="13" t="str">
        <f t="shared" si="40"/>
        <v/>
      </c>
      <c r="Q172" s="14" t="str">
        <f t="shared" si="41"/>
        <v/>
      </c>
      <c r="R172" s="10" t="str">
        <f t="shared" si="42"/>
        <v/>
      </c>
      <c r="S172" s="9" t="str">
        <f t="shared" si="43"/>
        <v/>
      </c>
      <c r="T172" s="9" t="str">
        <f t="shared" si="44"/>
        <v/>
      </c>
      <c r="U172" s="9" t="str">
        <f t="shared" si="45"/>
        <v/>
      </c>
      <c r="V172" s="15" t="str">
        <f t="shared" si="46"/>
        <v/>
      </c>
      <c r="W172" s="15" t="str">
        <f t="shared" si="47"/>
        <v/>
      </c>
      <c r="X172" s="10" t="str">
        <f>IFERROR(MATCH(ROW()-4,'Details Data Board'!$A$3:$A$6001,0)+1,"")</f>
        <v/>
      </c>
      <c r="Y172" s="10">
        <f>IF($X172="",0,ROUND(INDEX('Tracker&amp;Invoice'!$G:$G,$X172)-J172,2))</f>
        <v>0</v>
      </c>
    </row>
    <row r="173" spans="1:25">
      <c r="A173" s="9" t="str">
        <f t="shared" si="32"/>
        <v/>
      </c>
      <c r="B173" s="9" t="str">
        <f>IF($X173="","",INDEX('Tracker&amp;Invoice'!$A:$A,$X173))</f>
        <v/>
      </c>
      <c r="C173" s="10" t="str">
        <f>IF($X173="","",INDEX('Tracker&amp;Invoice'!$B:$B,$X173))</f>
        <v/>
      </c>
      <c r="D173" s="9" t="str">
        <f>IF($X173="","",INDEX('Tracker&amp;Invoice'!$E:$E,$X173))</f>
        <v/>
      </c>
      <c r="E173" s="11" t="str">
        <f>IF($X173="","",INDEX('Tracker&amp;Invoice'!$F:$F,$X173))</f>
        <v/>
      </c>
      <c r="F173" s="12" t="str">
        <f>IF($X173="","",INDEX('Tracker&amp;Invoice'!$C:$C,$X173))</f>
        <v/>
      </c>
      <c r="G173" s="12" t="str">
        <f>IF($X173="","",INDEX('Tracker&amp;Invoice'!$D:$D,$X173))</f>
        <v/>
      </c>
      <c r="H173" s="10" t="str">
        <f t="shared" si="33"/>
        <v/>
      </c>
      <c r="I173" s="13" t="str">
        <f t="shared" si="34"/>
        <v/>
      </c>
      <c r="J173" s="13" t="str">
        <f t="shared" si="35"/>
        <v/>
      </c>
      <c r="K173" s="13" t="str">
        <f t="shared" si="36"/>
        <v/>
      </c>
      <c r="L173" s="13" t="str">
        <f>IF($X173="","",SUMIF('Details Data Board'!$C$3:$C$6001,B173,'Details Data Board'!$I$3:$I$6001))</f>
        <v/>
      </c>
      <c r="M173" s="14" t="str">
        <f t="shared" si="37"/>
        <v/>
      </c>
      <c r="N173" s="11" t="str">
        <f t="shared" si="38"/>
        <v/>
      </c>
      <c r="O173" s="11" t="str">
        <f t="shared" si="39"/>
        <v/>
      </c>
      <c r="P173" s="13" t="str">
        <f t="shared" si="40"/>
        <v/>
      </c>
      <c r="Q173" s="14" t="str">
        <f t="shared" si="41"/>
        <v/>
      </c>
      <c r="R173" s="10" t="str">
        <f t="shared" si="42"/>
        <v/>
      </c>
      <c r="S173" s="9" t="str">
        <f t="shared" si="43"/>
        <v/>
      </c>
      <c r="T173" s="9" t="str">
        <f t="shared" si="44"/>
        <v/>
      </c>
      <c r="U173" s="9" t="str">
        <f t="shared" si="45"/>
        <v/>
      </c>
      <c r="V173" s="15" t="str">
        <f t="shared" si="46"/>
        <v/>
      </c>
      <c r="W173" s="15" t="str">
        <f t="shared" si="47"/>
        <v/>
      </c>
      <c r="X173" s="10" t="str">
        <f>IFERROR(MATCH(ROW()-4,'Details Data Board'!$A$3:$A$6001,0)+1,"")</f>
        <v/>
      </c>
      <c r="Y173" s="10">
        <f>IF($X173="",0,ROUND(INDEX('Tracker&amp;Invoice'!$G:$G,$X173)-J173,2))</f>
        <v>0</v>
      </c>
    </row>
    <row r="174" spans="1:25">
      <c r="A174" s="9" t="str">
        <f t="shared" si="32"/>
        <v/>
      </c>
      <c r="B174" s="9" t="str">
        <f>IF($X174="","",INDEX('Tracker&amp;Invoice'!$A:$A,$X174))</f>
        <v/>
      </c>
      <c r="C174" s="10" t="str">
        <f>IF($X174="","",INDEX('Tracker&amp;Invoice'!$B:$B,$X174))</f>
        <v/>
      </c>
      <c r="D174" s="9" t="str">
        <f>IF($X174="","",INDEX('Tracker&amp;Invoice'!$E:$E,$X174))</f>
        <v/>
      </c>
      <c r="E174" s="11" t="str">
        <f>IF($X174="","",INDEX('Tracker&amp;Invoice'!$F:$F,$X174))</f>
        <v/>
      </c>
      <c r="F174" s="12" t="str">
        <f>IF($X174="","",INDEX('Tracker&amp;Invoice'!$C:$C,$X174))</f>
        <v/>
      </c>
      <c r="G174" s="12" t="str">
        <f>IF($X174="","",INDEX('Tracker&amp;Invoice'!$D:$D,$X174))</f>
        <v/>
      </c>
      <c r="H174" s="10" t="str">
        <f t="shared" si="33"/>
        <v/>
      </c>
      <c r="I174" s="13" t="str">
        <f t="shared" si="34"/>
        <v/>
      </c>
      <c r="J174" s="13" t="str">
        <f t="shared" si="35"/>
        <v/>
      </c>
      <c r="K174" s="13" t="str">
        <f t="shared" si="36"/>
        <v/>
      </c>
      <c r="L174" s="13" t="str">
        <f>IF($X174="","",SUMIF('Details Data Board'!$C$3:$C$6001,B174,'Details Data Board'!$I$3:$I$6001))</f>
        <v/>
      </c>
      <c r="M174" s="14" t="str">
        <f t="shared" si="37"/>
        <v/>
      </c>
      <c r="N174" s="11" t="str">
        <f t="shared" si="38"/>
        <v/>
      </c>
      <c r="O174" s="11" t="str">
        <f t="shared" si="39"/>
        <v/>
      </c>
      <c r="P174" s="13" t="str">
        <f t="shared" si="40"/>
        <v/>
      </c>
      <c r="Q174" s="14" t="str">
        <f t="shared" si="41"/>
        <v/>
      </c>
      <c r="R174" s="10" t="str">
        <f t="shared" si="42"/>
        <v/>
      </c>
      <c r="S174" s="9" t="str">
        <f t="shared" si="43"/>
        <v/>
      </c>
      <c r="T174" s="9" t="str">
        <f t="shared" si="44"/>
        <v/>
      </c>
      <c r="U174" s="9" t="str">
        <f t="shared" si="45"/>
        <v/>
      </c>
      <c r="V174" s="15" t="str">
        <f t="shared" si="46"/>
        <v/>
      </c>
      <c r="W174" s="15" t="str">
        <f t="shared" si="47"/>
        <v/>
      </c>
      <c r="X174" s="10" t="str">
        <f>IFERROR(MATCH(ROW()-4,'Details Data Board'!$A$3:$A$6001,0)+1,"")</f>
        <v/>
      </c>
      <c r="Y174" s="10">
        <f>IF($X174="",0,ROUND(INDEX('Tracker&amp;Invoice'!$G:$G,$X174)-J174,2))</f>
        <v>0</v>
      </c>
    </row>
    <row r="175" spans="1:25">
      <c r="A175" s="9" t="str">
        <f t="shared" si="32"/>
        <v/>
      </c>
      <c r="B175" s="9" t="str">
        <f>IF($X175="","",INDEX('Tracker&amp;Invoice'!$A:$A,$X175))</f>
        <v/>
      </c>
      <c r="C175" s="10" t="str">
        <f>IF($X175="","",INDEX('Tracker&amp;Invoice'!$B:$B,$X175))</f>
        <v/>
      </c>
      <c r="D175" s="9" t="str">
        <f>IF($X175="","",INDEX('Tracker&amp;Invoice'!$E:$E,$X175))</f>
        <v/>
      </c>
      <c r="E175" s="11" t="str">
        <f>IF($X175="","",INDEX('Tracker&amp;Invoice'!$F:$F,$X175))</f>
        <v/>
      </c>
      <c r="F175" s="12" t="str">
        <f>IF($X175="","",INDEX('Tracker&amp;Invoice'!$C:$C,$X175))</f>
        <v/>
      </c>
      <c r="G175" s="12" t="str">
        <f>IF($X175="","",INDEX('Tracker&amp;Invoice'!$D:$D,$X175))</f>
        <v/>
      </c>
      <c r="H175" s="10" t="str">
        <f t="shared" si="33"/>
        <v/>
      </c>
      <c r="I175" s="13" t="str">
        <f t="shared" si="34"/>
        <v/>
      </c>
      <c r="J175" s="13" t="str">
        <f t="shared" si="35"/>
        <v/>
      </c>
      <c r="K175" s="13" t="str">
        <f t="shared" si="36"/>
        <v/>
      </c>
      <c r="L175" s="13" t="str">
        <f>IF($X175="","",SUMIF('Details Data Board'!$C$3:$C$6001,B175,'Details Data Board'!$I$3:$I$6001))</f>
        <v/>
      </c>
      <c r="M175" s="14" t="str">
        <f t="shared" si="37"/>
        <v/>
      </c>
      <c r="N175" s="11" t="str">
        <f t="shared" si="38"/>
        <v/>
      </c>
      <c r="O175" s="11" t="str">
        <f t="shared" si="39"/>
        <v/>
      </c>
      <c r="P175" s="13" t="str">
        <f t="shared" si="40"/>
        <v/>
      </c>
      <c r="Q175" s="14" t="str">
        <f t="shared" si="41"/>
        <v/>
      </c>
      <c r="R175" s="10" t="str">
        <f t="shared" si="42"/>
        <v/>
      </c>
      <c r="S175" s="9" t="str">
        <f t="shared" si="43"/>
        <v/>
      </c>
      <c r="T175" s="9" t="str">
        <f t="shared" si="44"/>
        <v/>
      </c>
      <c r="U175" s="9" t="str">
        <f t="shared" si="45"/>
        <v/>
      </c>
      <c r="V175" s="15" t="str">
        <f t="shared" si="46"/>
        <v/>
      </c>
      <c r="W175" s="15" t="str">
        <f t="shared" si="47"/>
        <v/>
      </c>
      <c r="X175" s="10" t="str">
        <f>IFERROR(MATCH(ROW()-4,'Details Data Board'!$A$3:$A$6001,0)+1,"")</f>
        <v/>
      </c>
      <c r="Y175" s="10">
        <f>IF($X175="",0,ROUND(INDEX('Tracker&amp;Invoice'!$G:$G,$X175)-J175,2))</f>
        <v>0</v>
      </c>
    </row>
    <row r="176" spans="1:25">
      <c r="A176" s="9" t="str">
        <f t="shared" si="32"/>
        <v/>
      </c>
      <c r="B176" s="9" t="str">
        <f>IF($X176="","",INDEX('Tracker&amp;Invoice'!$A:$A,$X176))</f>
        <v/>
      </c>
      <c r="C176" s="10" t="str">
        <f>IF($X176="","",INDEX('Tracker&amp;Invoice'!$B:$B,$X176))</f>
        <v/>
      </c>
      <c r="D176" s="9" t="str">
        <f>IF($X176="","",INDEX('Tracker&amp;Invoice'!$E:$E,$X176))</f>
        <v/>
      </c>
      <c r="E176" s="11" t="str">
        <f>IF($X176="","",INDEX('Tracker&amp;Invoice'!$F:$F,$X176))</f>
        <v/>
      </c>
      <c r="F176" s="12" t="str">
        <f>IF($X176="","",INDEX('Tracker&amp;Invoice'!$C:$C,$X176))</f>
        <v/>
      </c>
      <c r="G176" s="12" t="str">
        <f>IF($X176="","",INDEX('Tracker&amp;Invoice'!$D:$D,$X176))</f>
        <v/>
      </c>
      <c r="H176" s="10" t="str">
        <f t="shared" si="33"/>
        <v/>
      </c>
      <c r="I176" s="13" t="str">
        <f t="shared" si="34"/>
        <v/>
      </c>
      <c r="J176" s="13" t="str">
        <f t="shared" si="35"/>
        <v/>
      </c>
      <c r="K176" s="13" t="str">
        <f t="shared" si="36"/>
        <v/>
      </c>
      <c r="L176" s="13" t="str">
        <f>IF($X176="","",SUMIF('Details Data Board'!$C$3:$C$6001,B176,'Details Data Board'!$I$3:$I$6001))</f>
        <v/>
      </c>
      <c r="M176" s="14" t="str">
        <f t="shared" si="37"/>
        <v/>
      </c>
      <c r="N176" s="11" t="str">
        <f t="shared" si="38"/>
        <v/>
      </c>
      <c r="O176" s="11" t="str">
        <f t="shared" si="39"/>
        <v/>
      </c>
      <c r="P176" s="13" t="str">
        <f t="shared" si="40"/>
        <v/>
      </c>
      <c r="Q176" s="14" t="str">
        <f t="shared" si="41"/>
        <v/>
      </c>
      <c r="R176" s="10" t="str">
        <f t="shared" si="42"/>
        <v/>
      </c>
      <c r="S176" s="9" t="str">
        <f t="shared" si="43"/>
        <v/>
      </c>
      <c r="T176" s="9" t="str">
        <f t="shared" si="44"/>
        <v/>
      </c>
      <c r="U176" s="9" t="str">
        <f t="shared" si="45"/>
        <v/>
      </c>
      <c r="V176" s="15" t="str">
        <f t="shared" si="46"/>
        <v/>
      </c>
      <c r="W176" s="15" t="str">
        <f t="shared" si="47"/>
        <v/>
      </c>
      <c r="X176" s="10" t="str">
        <f>IFERROR(MATCH(ROW()-4,'Details Data Board'!$A$3:$A$6001,0)+1,"")</f>
        <v/>
      </c>
      <c r="Y176" s="10">
        <f>IF($X176="",0,ROUND(INDEX('Tracker&amp;Invoice'!$G:$G,$X176)-J176,2))</f>
        <v>0</v>
      </c>
    </row>
    <row r="177" spans="1:25">
      <c r="A177" s="9" t="str">
        <f t="shared" si="32"/>
        <v/>
      </c>
      <c r="B177" s="9" t="str">
        <f>IF($X177="","",INDEX('Tracker&amp;Invoice'!$A:$A,$X177))</f>
        <v/>
      </c>
      <c r="C177" s="10" t="str">
        <f>IF($X177="","",INDEX('Tracker&amp;Invoice'!$B:$B,$X177))</f>
        <v/>
      </c>
      <c r="D177" s="9" t="str">
        <f>IF($X177="","",INDEX('Tracker&amp;Invoice'!$E:$E,$X177))</f>
        <v/>
      </c>
      <c r="E177" s="11" t="str">
        <f>IF($X177="","",INDEX('Tracker&amp;Invoice'!$F:$F,$X177))</f>
        <v/>
      </c>
      <c r="F177" s="10" t="str">
        <f>IF($X177="","",INDEX('Tracker&amp;Invoice'!$C:$C,$X177))</f>
        <v/>
      </c>
      <c r="G177" s="10" t="str">
        <f>IF($X177="","",INDEX('Tracker&amp;Invoice'!$D:$D,$X177))</f>
        <v/>
      </c>
      <c r="H177" s="10" t="str">
        <f t="shared" si="33"/>
        <v/>
      </c>
      <c r="I177" s="13" t="str">
        <f t="shared" si="34"/>
        <v/>
      </c>
      <c r="J177" s="13" t="str">
        <f t="shared" si="35"/>
        <v/>
      </c>
      <c r="K177" s="13" t="str">
        <f t="shared" si="36"/>
        <v/>
      </c>
      <c r="L177" s="13" t="str">
        <f>IF($X177="","",SUMIF('Details Data Board'!$C$3:$C$6001,B177,'Details Data Board'!$I$3:$I$6001))</f>
        <v/>
      </c>
      <c r="M177" s="14" t="str">
        <f t="shared" si="37"/>
        <v/>
      </c>
      <c r="N177" s="11" t="str">
        <f t="shared" si="38"/>
        <v/>
      </c>
      <c r="O177" s="11" t="str">
        <f t="shared" si="39"/>
        <v/>
      </c>
      <c r="P177" s="13" t="str">
        <f t="shared" si="40"/>
        <v/>
      </c>
      <c r="Q177" s="14" t="str">
        <f t="shared" si="41"/>
        <v/>
      </c>
      <c r="R177" s="10" t="str">
        <f t="shared" si="42"/>
        <v/>
      </c>
      <c r="S177" s="9" t="str">
        <f t="shared" si="43"/>
        <v/>
      </c>
      <c r="T177" s="9" t="str">
        <f t="shared" si="44"/>
        <v/>
      </c>
      <c r="U177" s="9" t="str">
        <f t="shared" si="45"/>
        <v/>
      </c>
      <c r="V177" s="15" t="str">
        <f t="shared" si="46"/>
        <v/>
      </c>
      <c r="W177" s="15" t="str">
        <f t="shared" si="47"/>
        <v/>
      </c>
      <c r="X177" s="10" t="str">
        <f>IFERROR(MATCH(ROW()-4,'Details Data Board'!$A$3:$A$6001,0)+1,"")</f>
        <v/>
      </c>
      <c r="Y177" s="10">
        <f>IF($X177="",0,ROUND(INDEX('Tracker&amp;Invoice'!$G:$G,$X177)-J177,2))</f>
        <v>0</v>
      </c>
    </row>
    <row r="178" spans="1:25">
      <c r="A178" s="9" t="str">
        <f t="shared" si="32"/>
        <v/>
      </c>
      <c r="B178" s="9" t="str">
        <f>IF($X178="","",INDEX('Tracker&amp;Invoice'!$A:$A,$X178))</f>
        <v/>
      </c>
      <c r="C178" s="10" t="str">
        <f>IF($X178="","",INDEX('Tracker&amp;Invoice'!$B:$B,$X178))</f>
        <v/>
      </c>
      <c r="D178" s="9" t="str">
        <f>IF($X178="","",INDEX('Tracker&amp;Invoice'!$E:$E,$X178))</f>
        <v/>
      </c>
      <c r="E178" s="11" t="str">
        <f>IF($X178="","",INDEX('Tracker&amp;Invoice'!$F:$F,$X178))</f>
        <v/>
      </c>
      <c r="F178" s="12" t="str">
        <f>IF($X178="","",INDEX('Tracker&amp;Invoice'!$C:$C,$X178))</f>
        <v/>
      </c>
      <c r="G178" s="12" t="str">
        <f>IF($X178="","",INDEX('Tracker&amp;Invoice'!$D:$D,$X178))</f>
        <v/>
      </c>
      <c r="H178" s="10" t="str">
        <f t="shared" si="33"/>
        <v/>
      </c>
      <c r="I178" s="13" t="str">
        <f t="shared" si="34"/>
        <v/>
      </c>
      <c r="J178" s="13" t="str">
        <f t="shared" si="35"/>
        <v/>
      </c>
      <c r="K178" s="13" t="str">
        <f t="shared" si="36"/>
        <v/>
      </c>
      <c r="L178" s="13" t="str">
        <f>IF($X178="","",SUMIF('Details Data Board'!$C$3:$C$6001,B178,'Details Data Board'!$I$3:$I$6001))</f>
        <v/>
      </c>
      <c r="M178" s="14" t="str">
        <f t="shared" si="37"/>
        <v/>
      </c>
      <c r="N178" s="11" t="str">
        <f t="shared" si="38"/>
        <v/>
      </c>
      <c r="O178" s="11" t="str">
        <f t="shared" si="39"/>
        <v/>
      </c>
      <c r="P178" s="13" t="str">
        <f t="shared" si="40"/>
        <v/>
      </c>
      <c r="Q178" s="14" t="str">
        <f t="shared" si="41"/>
        <v/>
      </c>
      <c r="R178" s="10" t="str">
        <f t="shared" si="42"/>
        <v/>
      </c>
      <c r="S178" s="9" t="str">
        <f t="shared" si="43"/>
        <v/>
      </c>
      <c r="T178" s="9" t="str">
        <f t="shared" si="44"/>
        <v/>
      </c>
      <c r="U178" s="9" t="str">
        <f t="shared" si="45"/>
        <v/>
      </c>
      <c r="V178" s="15" t="str">
        <f t="shared" si="46"/>
        <v/>
      </c>
      <c r="W178" s="15" t="str">
        <f t="shared" si="47"/>
        <v/>
      </c>
      <c r="X178" s="10" t="str">
        <f>IFERROR(MATCH(ROW()-4,'Details Data Board'!$A$3:$A$6001,0)+1,"")</f>
        <v/>
      </c>
      <c r="Y178" s="10">
        <f>IF($X178="",0,ROUND(INDEX('Tracker&amp;Invoice'!$G:$G,$X178)-J178,2))</f>
        <v>0</v>
      </c>
    </row>
    <row r="179" spans="1:25">
      <c r="A179" s="9" t="str">
        <f t="shared" si="32"/>
        <v/>
      </c>
      <c r="B179" s="9" t="str">
        <f>IF($X179="","",INDEX('Tracker&amp;Invoice'!$A:$A,$X179))</f>
        <v/>
      </c>
      <c r="C179" s="10" t="str">
        <f>IF($X179="","",INDEX('Tracker&amp;Invoice'!$B:$B,$X179))</f>
        <v/>
      </c>
      <c r="D179" s="9" t="str">
        <f>IF($X179="","",INDEX('Tracker&amp;Invoice'!$E:$E,$X179))</f>
        <v/>
      </c>
      <c r="E179" s="11" t="str">
        <f>IF($X179="","",INDEX('Tracker&amp;Invoice'!$F:$F,$X179))</f>
        <v/>
      </c>
      <c r="F179" s="12" t="str">
        <f>IF($X179="","",INDEX('Tracker&amp;Invoice'!$C:$C,$X179))</f>
        <v/>
      </c>
      <c r="G179" s="12" t="str">
        <f>IF($X179="","",INDEX('Tracker&amp;Invoice'!$D:$D,$X179))</f>
        <v/>
      </c>
      <c r="H179" s="10" t="str">
        <f t="shared" si="33"/>
        <v/>
      </c>
      <c r="I179" s="13" t="str">
        <f t="shared" si="34"/>
        <v/>
      </c>
      <c r="J179" s="13" t="str">
        <f t="shared" si="35"/>
        <v/>
      </c>
      <c r="K179" s="13" t="str">
        <f t="shared" si="36"/>
        <v/>
      </c>
      <c r="L179" s="13" t="str">
        <f>IF($X179="","",SUMIF('Details Data Board'!$C$3:$C$6001,B179,'Details Data Board'!$I$3:$I$6001))</f>
        <v/>
      </c>
      <c r="M179" s="14" t="str">
        <f t="shared" si="37"/>
        <v/>
      </c>
      <c r="N179" s="11" t="str">
        <f t="shared" si="38"/>
        <v/>
      </c>
      <c r="O179" s="11" t="str">
        <f t="shared" si="39"/>
        <v/>
      </c>
      <c r="P179" s="13" t="str">
        <f t="shared" si="40"/>
        <v/>
      </c>
      <c r="Q179" s="14" t="str">
        <f t="shared" si="41"/>
        <v/>
      </c>
      <c r="R179" s="10" t="str">
        <f t="shared" si="42"/>
        <v/>
      </c>
      <c r="S179" s="9" t="str">
        <f t="shared" si="43"/>
        <v/>
      </c>
      <c r="T179" s="9" t="str">
        <f t="shared" si="44"/>
        <v/>
      </c>
      <c r="U179" s="9" t="str">
        <f t="shared" si="45"/>
        <v/>
      </c>
      <c r="V179" s="15" t="str">
        <f t="shared" si="46"/>
        <v/>
      </c>
      <c r="W179" s="15" t="str">
        <f t="shared" si="47"/>
        <v/>
      </c>
      <c r="X179" s="10" t="str">
        <f>IFERROR(MATCH(ROW()-4,'Details Data Board'!$A$3:$A$6001,0)+1,"")</f>
        <v/>
      </c>
      <c r="Y179" s="10">
        <f>IF($X179="",0,ROUND(INDEX('Tracker&amp;Invoice'!$G:$G,$X179)-J179,2))</f>
        <v>0</v>
      </c>
    </row>
    <row r="180" spans="1:25">
      <c r="A180" s="9" t="str">
        <f t="shared" si="32"/>
        <v/>
      </c>
      <c r="B180" s="9" t="str">
        <f>IF($X180="","",INDEX('Tracker&amp;Invoice'!$A:$A,$X180))</f>
        <v/>
      </c>
      <c r="C180" s="10" t="str">
        <f>IF($X180="","",INDEX('Tracker&amp;Invoice'!$B:$B,$X180))</f>
        <v/>
      </c>
      <c r="D180" s="9" t="str">
        <f>IF($X180="","",INDEX('Tracker&amp;Invoice'!$E:$E,$X180))</f>
        <v/>
      </c>
      <c r="E180" s="11" t="str">
        <f>IF($X180="","",INDEX('Tracker&amp;Invoice'!$F:$F,$X180))</f>
        <v/>
      </c>
      <c r="F180" s="12" t="str">
        <f>IF($X180="","",INDEX('Tracker&amp;Invoice'!$C:$C,$X180))</f>
        <v/>
      </c>
      <c r="G180" s="12" t="str">
        <f>IF($X180="","",INDEX('Tracker&amp;Invoice'!$D:$D,$X180))</f>
        <v/>
      </c>
      <c r="H180" s="10" t="str">
        <f t="shared" si="33"/>
        <v/>
      </c>
      <c r="I180" s="13" t="str">
        <f t="shared" si="34"/>
        <v/>
      </c>
      <c r="J180" s="13" t="str">
        <f t="shared" si="35"/>
        <v/>
      </c>
      <c r="K180" s="13" t="str">
        <f t="shared" si="36"/>
        <v/>
      </c>
      <c r="L180" s="13" t="str">
        <f>IF($X180="","",SUMIF('Details Data Board'!$C$3:$C$6001,B180,'Details Data Board'!$I$3:$I$6001))</f>
        <v/>
      </c>
      <c r="M180" s="14" t="str">
        <f t="shared" si="37"/>
        <v/>
      </c>
      <c r="N180" s="11" t="str">
        <f t="shared" si="38"/>
        <v/>
      </c>
      <c r="O180" s="11" t="str">
        <f t="shared" si="39"/>
        <v/>
      </c>
      <c r="P180" s="13" t="str">
        <f t="shared" si="40"/>
        <v/>
      </c>
      <c r="Q180" s="14" t="str">
        <f t="shared" si="41"/>
        <v/>
      </c>
      <c r="R180" s="10" t="str">
        <f t="shared" si="42"/>
        <v/>
      </c>
      <c r="S180" s="9" t="str">
        <f t="shared" si="43"/>
        <v/>
      </c>
      <c r="T180" s="9" t="str">
        <f t="shared" si="44"/>
        <v/>
      </c>
      <c r="U180" s="9" t="str">
        <f t="shared" si="45"/>
        <v/>
      </c>
      <c r="V180" s="15" t="str">
        <f t="shared" si="46"/>
        <v/>
      </c>
      <c r="W180" s="15" t="str">
        <f t="shared" si="47"/>
        <v/>
      </c>
      <c r="X180" s="10" t="str">
        <f>IFERROR(MATCH(ROW()-4,'Details Data Board'!$A$3:$A$6001,0)+1,"")</f>
        <v/>
      </c>
      <c r="Y180" s="10">
        <f>IF($X180="",0,ROUND(INDEX('Tracker&amp;Invoice'!$G:$G,$X180)-J180,2))</f>
        <v>0</v>
      </c>
    </row>
    <row r="181" spans="1:25">
      <c r="A181" s="9" t="str">
        <f t="shared" si="32"/>
        <v/>
      </c>
      <c r="B181" s="9" t="str">
        <f>IF($X181="","",INDEX('Tracker&amp;Invoice'!$A:$A,$X181))</f>
        <v/>
      </c>
      <c r="C181" s="16" t="str">
        <f>IF($X181="","",INDEX('Tracker&amp;Invoice'!$B:$B,$X181))</f>
        <v/>
      </c>
      <c r="D181" s="9" t="str">
        <f>IF($X181="","",INDEX('Tracker&amp;Invoice'!$E:$E,$X181))</f>
        <v/>
      </c>
      <c r="E181" s="11" t="str">
        <f>IF($X181="","",INDEX('Tracker&amp;Invoice'!$F:$F,$X181))</f>
        <v/>
      </c>
      <c r="F181" s="12" t="str">
        <f>IF($X181="","",INDEX('Tracker&amp;Invoice'!$C:$C,$X181))</f>
        <v/>
      </c>
      <c r="G181" s="12" t="str">
        <f>IF($X181="","",INDEX('Tracker&amp;Invoice'!$D:$D,$X181))</f>
        <v/>
      </c>
      <c r="H181" s="10" t="str">
        <f t="shared" si="33"/>
        <v/>
      </c>
      <c r="I181" s="13" t="str">
        <f t="shared" si="34"/>
        <v/>
      </c>
      <c r="J181" s="13" t="str">
        <f t="shared" si="35"/>
        <v/>
      </c>
      <c r="K181" s="13" t="str">
        <f t="shared" si="36"/>
        <v/>
      </c>
      <c r="L181" s="13" t="str">
        <f>IF($X181="","",SUMIF('Details Data Board'!$C$3:$C$6001,B181,'Details Data Board'!$I$3:$I$6001))</f>
        <v/>
      </c>
      <c r="M181" s="14" t="str">
        <f t="shared" si="37"/>
        <v/>
      </c>
      <c r="N181" s="11" t="str">
        <f t="shared" si="38"/>
        <v/>
      </c>
      <c r="O181" s="11" t="str">
        <f t="shared" si="39"/>
        <v/>
      </c>
      <c r="P181" s="13" t="str">
        <f t="shared" si="40"/>
        <v/>
      </c>
      <c r="Q181" s="14" t="str">
        <f t="shared" si="41"/>
        <v/>
      </c>
      <c r="R181" s="10" t="str">
        <f t="shared" si="42"/>
        <v/>
      </c>
      <c r="S181" s="9" t="str">
        <f t="shared" si="43"/>
        <v/>
      </c>
      <c r="T181" s="9" t="str">
        <f t="shared" si="44"/>
        <v/>
      </c>
      <c r="U181" s="9" t="str">
        <f t="shared" si="45"/>
        <v/>
      </c>
      <c r="V181" s="15" t="str">
        <f t="shared" si="46"/>
        <v/>
      </c>
      <c r="W181" s="15" t="str">
        <f t="shared" si="47"/>
        <v/>
      </c>
      <c r="X181" s="10" t="str">
        <f>IFERROR(MATCH(ROW()-4,'Details Data Board'!$A$3:$A$6001,0)+1,"")</f>
        <v/>
      </c>
      <c r="Y181" s="10">
        <f>IF($X181="",0,ROUND(INDEX('Tracker&amp;Invoice'!$G:$G,$X181)-J181,2))</f>
        <v>0</v>
      </c>
    </row>
    <row r="182" spans="1:25">
      <c r="A182" s="9" t="str">
        <f t="shared" si="32"/>
        <v/>
      </c>
      <c r="B182" s="9" t="str">
        <f>IF($X182="","",INDEX('Tracker&amp;Invoice'!$A:$A,$X182))</f>
        <v/>
      </c>
      <c r="C182" s="10" t="str">
        <f>IF($X182="","",INDEX('Tracker&amp;Invoice'!$B:$B,$X182))</f>
        <v/>
      </c>
      <c r="D182" s="9" t="str">
        <f>IF($X182="","",INDEX('Tracker&amp;Invoice'!$E:$E,$X182))</f>
        <v/>
      </c>
      <c r="E182" s="11" t="str">
        <f>IF($X182="","",INDEX('Tracker&amp;Invoice'!$F:$F,$X182))</f>
        <v/>
      </c>
      <c r="F182" s="12" t="str">
        <f>IF($X182="","",INDEX('Tracker&amp;Invoice'!$C:$C,$X182))</f>
        <v/>
      </c>
      <c r="G182" s="12" t="str">
        <f>IF($X182="","",INDEX('Tracker&amp;Invoice'!$D:$D,$X182))</f>
        <v/>
      </c>
      <c r="H182" s="10" t="str">
        <f t="shared" si="33"/>
        <v/>
      </c>
      <c r="I182" s="13" t="str">
        <f t="shared" si="34"/>
        <v/>
      </c>
      <c r="J182" s="13" t="str">
        <f t="shared" si="35"/>
        <v/>
      </c>
      <c r="K182" s="13" t="str">
        <f t="shared" si="36"/>
        <v/>
      </c>
      <c r="L182" s="13" t="str">
        <f>IF($X182="","",SUMIF('Details Data Board'!$C$3:$C$6001,B182,'Details Data Board'!$I$3:$I$6001))</f>
        <v/>
      </c>
      <c r="M182" s="14" t="str">
        <f t="shared" si="37"/>
        <v/>
      </c>
      <c r="N182" s="11" t="str">
        <f t="shared" si="38"/>
        <v/>
      </c>
      <c r="O182" s="11" t="str">
        <f t="shared" si="39"/>
        <v/>
      </c>
      <c r="P182" s="13" t="str">
        <f t="shared" si="40"/>
        <v/>
      </c>
      <c r="Q182" s="14" t="str">
        <f t="shared" si="41"/>
        <v/>
      </c>
      <c r="R182" s="10" t="str">
        <f t="shared" si="42"/>
        <v/>
      </c>
      <c r="S182" s="9" t="str">
        <f t="shared" si="43"/>
        <v/>
      </c>
      <c r="T182" s="9" t="str">
        <f t="shared" si="44"/>
        <v/>
      </c>
      <c r="U182" s="9" t="str">
        <f t="shared" si="45"/>
        <v/>
      </c>
      <c r="V182" s="15" t="str">
        <f t="shared" si="46"/>
        <v/>
      </c>
      <c r="W182" s="15" t="str">
        <f t="shared" si="47"/>
        <v/>
      </c>
      <c r="X182" s="10" t="str">
        <f>IFERROR(MATCH(ROW()-4,'Details Data Board'!$A$3:$A$6001,0)+1,"")</f>
        <v/>
      </c>
      <c r="Y182" s="10">
        <f>IF($X182="",0,ROUND(INDEX('Tracker&amp;Invoice'!$G:$G,$X182)-J182,2))</f>
        <v>0</v>
      </c>
    </row>
    <row r="183" spans="1:25">
      <c r="A183" s="9" t="str">
        <f t="shared" si="32"/>
        <v/>
      </c>
      <c r="B183" s="9" t="str">
        <f>IF($X183="","",INDEX('Tracker&amp;Invoice'!$A:$A,$X183))</f>
        <v/>
      </c>
      <c r="C183" s="10" t="str">
        <f>IF($X183="","",INDEX('Tracker&amp;Invoice'!$B:$B,$X183))</f>
        <v/>
      </c>
      <c r="D183" s="9" t="str">
        <f>IF($X183="","",INDEX('Tracker&amp;Invoice'!$E:$E,$X183))</f>
        <v/>
      </c>
      <c r="E183" s="11" t="str">
        <f>IF($X183="","",INDEX('Tracker&amp;Invoice'!$F:$F,$X183))</f>
        <v/>
      </c>
      <c r="F183" s="12" t="str">
        <f>IF($X183="","",INDEX('Tracker&amp;Invoice'!$C:$C,$X183))</f>
        <v/>
      </c>
      <c r="G183" s="12" t="str">
        <f>IF($X183="","",INDEX('Tracker&amp;Invoice'!$D:$D,$X183))</f>
        <v/>
      </c>
      <c r="H183" s="10" t="str">
        <f t="shared" si="33"/>
        <v/>
      </c>
      <c r="I183" s="13" t="str">
        <f t="shared" si="34"/>
        <v/>
      </c>
      <c r="J183" s="13" t="str">
        <f t="shared" si="35"/>
        <v/>
      </c>
      <c r="K183" s="13" t="str">
        <f t="shared" si="36"/>
        <v/>
      </c>
      <c r="L183" s="13" t="str">
        <f>IF($X183="","",SUMIF('Details Data Board'!$C$3:$C$6001,B183,'Details Data Board'!$I$3:$I$6001))</f>
        <v/>
      </c>
      <c r="M183" s="14" t="str">
        <f t="shared" si="37"/>
        <v/>
      </c>
      <c r="N183" s="11" t="str">
        <f t="shared" si="38"/>
        <v/>
      </c>
      <c r="O183" s="11" t="str">
        <f t="shared" si="39"/>
        <v/>
      </c>
      <c r="P183" s="13" t="str">
        <f t="shared" si="40"/>
        <v/>
      </c>
      <c r="Q183" s="14" t="str">
        <f t="shared" si="41"/>
        <v/>
      </c>
      <c r="R183" s="10" t="str">
        <f t="shared" si="42"/>
        <v/>
      </c>
      <c r="S183" s="9" t="str">
        <f t="shared" si="43"/>
        <v/>
      </c>
      <c r="T183" s="9" t="str">
        <f t="shared" si="44"/>
        <v/>
      </c>
      <c r="U183" s="9" t="str">
        <f t="shared" si="45"/>
        <v/>
      </c>
      <c r="V183" s="15" t="str">
        <f t="shared" si="46"/>
        <v/>
      </c>
      <c r="W183" s="15" t="str">
        <f t="shared" si="47"/>
        <v/>
      </c>
      <c r="X183" s="10" t="str">
        <f>IFERROR(MATCH(ROW()-4,'Details Data Board'!$A$3:$A$6001,0)+1,"")</f>
        <v/>
      </c>
      <c r="Y183" s="10">
        <f>IF($X183="",0,ROUND(INDEX('Tracker&amp;Invoice'!$G:$G,$X183)-J183,2))</f>
        <v>0</v>
      </c>
    </row>
    <row r="184" spans="1:25">
      <c r="A184" s="9" t="str">
        <f t="shared" si="32"/>
        <v/>
      </c>
      <c r="B184" s="9" t="str">
        <f>IF($X184="","",INDEX('Tracker&amp;Invoice'!$A:$A,$X184))</f>
        <v/>
      </c>
      <c r="C184" s="16" t="str">
        <f>IF($X184="","",INDEX('Tracker&amp;Invoice'!$B:$B,$X184))</f>
        <v/>
      </c>
      <c r="D184" s="9" t="str">
        <f>IF($X184="","",INDEX('Tracker&amp;Invoice'!$E:$E,$X184))</f>
        <v/>
      </c>
      <c r="E184" s="11" t="str">
        <f>IF($X184="","",INDEX('Tracker&amp;Invoice'!$F:$F,$X184))</f>
        <v/>
      </c>
      <c r="F184" s="12" t="str">
        <f>IF($X184="","",INDEX('Tracker&amp;Invoice'!$C:$C,$X184))</f>
        <v/>
      </c>
      <c r="G184" s="12" t="str">
        <f>IF($X184="","",INDEX('Tracker&amp;Invoice'!$D:$D,$X184))</f>
        <v/>
      </c>
      <c r="H184" s="10" t="str">
        <f t="shared" si="33"/>
        <v/>
      </c>
      <c r="I184" s="13" t="str">
        <f t="shared" si="34"/>
        <v/>
      </c>
      <c r="J184" s="13" t="str">
        <f t="shared" si="35"/>
        <v/>
      </c>
      <c r="K184" s="13" t="str">
        <f t="shared" si="36"/>
        <v/>
      </c>
      <c r="L184" s="13" t="str">
        <f>IF($X184="","",SUMIF('Details Data Board'!$C$3:$C$6001,B184,'Details Data Board'!$I$3:$I$6001))</f>
        <v/>
      </c>
      <c r="M184" s="14" t="str">
        <f t="shared" si="37"/>
        <v/>
      </c>
      <c r="N184" s="11" t="str">
        <f t="shared" si="38"/>
        <v/>
      </c>
      <c r="O184" s="11" t="str">
        <f t="shared" si="39"/>
        <v/>
      </c>
      <c r="P184" s="13" t="str">
        <f t="shared" si="40"/>
        <v/>
      </c>
      <c r="Q184" s="14" t="str">
        <f t="shared" si="41"/>
        <v/>
      </c>
      <c r="R184" s="10" t="str">
        <f t="shared" si="42"/>
        <v/>
      </c>
      <c r="S184" s="9" t="str">
        <f t="shared" si="43"/>
        <v/>
      </c>
      <c r="T184" s="9" t="str">
        <f t="shared" si="44"/>
        <v/>
      </c>
      <c r="U184" s="9" t="str">
        <f t="shared" si="45"/>
        <v/>
      </c>
      <c r="V184" s="15" t="str">
        <f t="shared" si="46"/>
        <v/>
      </c>
      <c r="W184" s="15" t="str">
        <f t="shared" si="47"/>
        <v/>
      </c>
      <c r="X184" s="10" t="str">
        <f>IFERROR(MATCH(ROW()-4,'Details Data Board'!$A$3:$A$6001,0)+1,"")</f>
        <v/>
      </c>
      <c r="Y184" s="10">
        <f>IF($X184="",0,ROUND(INDEX('Tracker&amp;Invoice'!$G:$G,$X184)-J184,2))</f>
        <v>0</v>
      </c>
    </row>
    <row r="185" spans="1:25">
      <c r="A185" s="9" t="str">
        <f t="shared" si="32"/>
        <v/>
      </c>
      <c r="B185" s="9" t="str">
        <f>IF($X185="","",INDEX('Tracker&amp;Invoice'!$A:$A,$X185))</f>
        <v/>
      </c>
      <c r="C185" s="16" t="str">
        <f>IF($X185="","",INDEX('Tracker&amp;Invoice'!$B:$B,$X185))</f>
        <v/>
      </c>
      <c r="D185" s="9" t="str">
        <f>IF($X185="","",INDEX('Tracker&amp;Invoice'!$E:$E,$X185))</f>
        <v/>
      </c>
      <c r="E185" s="11" t="str">
        <f>IF($X185="","",INDEX('Tracker&amp;Invoice'!$F:$F,$X185))</f>
        <v/>
      </c>
      <c r="F185" s="12" t="str">
        <f>IF($X185="","",INDEX('Tracker&amp;Invoice'!$C:$C,$X185))</f>
        <v/>
      </c>
      <c r="G185" s="12" t="str">
        <f>IF($X185="","",INDEX('Tracker&amp;Invoice'!$D:$D,$X185))</f>
        <v/>
      </c>
      <c r="H185" s="10" t="str">
        <f t="shared" si="33"/>
        <v/>
      </c>
      <c r="I185" s="13" t="str">
        <f t="shared" si="34"/>
        <v/>
      </c>
      <c r="J185" s="13" t="str">
        <f t="shared" si="35"/>
        <v/>
      </c>
      <c r="K185" s="13" t="str">
        <f t="shared" si="36"/>
        <v/>
      </c>
      <c r="L185" s="13" t="str">
        <f>IF($X185="","",SUMIF('Details Data Board'!$C$3:$C$6001,B185,'Details Data Board'!$I$3:$I$6001))</f>
        <v/>
      </c>
      <c r="M185" s="14" t="str">
        <f t="shared" si="37"/>
        <v/>
      </c>
      <c r="N185" s="11" t="str">
        <f t="shared" si="38"/>
        <v/>
      </c>
      <c r="O185" s="11" t="str">
        <f t="shared" si="39"/>
        <v/>
      </c>
      <c r="P185" s="13" t="str">
        <f t="shared" si="40"/>
        <v/>
      </c>
      <c r="Q185" s="14" t="str">
        <f t="shared" si="41"/>
        <v/>
      </c>
      <c r="R185" s="10" t="str">
        <f t="shared" si="42"/>
        <v/>
      </c>
      <c r="S185" s="9" t="str">
        <f t="shared" si="43"/>
        <v/>
      </c>
      <c r="T185" s="9" t="str">
        <f t="shared" si="44"/>
        <v/>
      </c>
      <c r="U185" s="9" t="str">
        <f t="shared" si="45"/>
        <v/>
      </c>
      <c r="V185" s="15" t="str">
        <f t="shared" si="46"/>
        <v/>
      </c>
      <c r="W185" s="15" t="str">
        <f t="shared" si="47"/>
        <v/>
      </c>
      <c r="X185" s="10" t="str">
        <f>IFERROR(MATCH(ROW()-4,'Details Data Board'!$A$3:$A$6001,0)+1,"")</f>
        <v/>
      </c>
      <c r="Y185" s="10">
        <f>IF($X185="",0,ROUND(INDEX('Tracker&amp;Invoice'!$G:$G,$X185)-J185,2))</f>
        <v>0</v>
      </c>
    </row>
    <row r="186" spans="1:25">
      <c r="A186" s="9" t="str">
        <f t="shared" si="32"/>
        <v/>
      </c>
      <c r="B186" s="9" t="str">
        <f>IF($X186="","",INDEX('Tracker&amp;Invoice'!$A:$A,$X186))</f>
        <v/>
      </c>
      <c r="C186" s="10" t="str">
        <f>IF($X186="","",INDEX('Tracker&amp;Invoice'!$B:$B,$X186))</f>
        <v/>
      </c>
      <c r="D186" s="9" t="str">
        <f>IF($X186="","",INDEX('Tracker&amp;Invoice'!$E:$E,$X186))</f>
        <v/>
      </c>
      <c r="E186" s="11" t="str">
        <f>IF($X186="","",INDEX('Tracker&amp;Invoice'!$F:$F,$X186))</f>
        <v/>
      </c>
      <c r="F186" s="12" t="str">
        <f>IF($X186="","",INDEX('Tracker&amp;Invoice'!$C:$C,$X186))</f>
        <v/>
      </c>
      <c r="G186" s="12" t="str">
        <f>IF($X186="","",INDEX('Tracker&amp;Invoice'!$D:$D,$X186))</f>
        <v/>
      </c>
      <c r="H186" s="10" t="str">
        <f t="shared" si="33"/>
        <v/>
      </c>
      <c r="I186" s="13" t="str">
        <f t="shared" si="34"/>
        <v/>
      </c>
      <c r="J186" s="13" t="str">
        <f t="shared" si="35"/>
        <v/>
      </c>
      <c r="K186" s="13" t="str">
        <f t="shared" si="36"/>
        <v/>
      </c>
      <c r="L186" s="13" t="str">
        <f>IF($X186="","",SUMIF('Details Data Board'!$C$3:$C$6001,B186,'Details Data Board'!$I$3:$I$6001))</f>
        <v/>
      </c>
      <c r="M186" s="14" t="str">
        <f t="shared" si="37"/>
        <v/>
      </c>
      <c r="N186" s="11" t="str">
        <f t="shared" si="38"/>
        <v/>
      </c>
      <c r="O186" s="11" t="str">
        <f t="shared" si="39"/>
        <v/>
      </c>
      <c r="P186" s="13" t="str">
        <f t="shared" si="40"/>
        <v/>
      </c>
      <c r="Q186" s="14" t="str">
        <f t="shared" si="41"/>
        <v/>
      </c>
      <c r="R186" s="10" t="str">
        <f t="shared" si="42"/>
        <v/>
      </c>
      <c r="S186" s="9" t="str">
        <f t="shared" si="43"/>
        <v/>
      </c>
      <c r="T186" s="9" t="str">
        <f t="shared" si="44"/>
        <v/>
      </c>
      <c r="U186" s="9" t="str">
        <f t="shared" si="45"/>
        <v/>
      </c>
      <c r="V186" s="15" t="str">
        <f t="shared" si="46"/>
        <v/>
      </c>
      <c r="W186" s="15" t="str">
        <f t="shared" si="47"/>
        <v/>
      </c>
      <c r="X186" s="10" t="str">
        <f>IFERROR(MATCH(ROW()-4,'Details Data Board'!$A$3:$A$6001,0)+1,"")</f>
        <v/>
      </c>
      <c r="Y186" s="10">
        <f>IF($X186="",0,ROUND(INDEX('Tracker&amp;Invoice'!$G:$G,$X186)-J186,2))</f>
        <v>0</v>
      </c>
    </row>
    <row r="187" spans="1:25">
      <c r="A187" s="9" t="str">
        <f t="shared" si="32"/>
        <v/>
      </c>
      <c r="B187" s="9" t="str">
        <f>IF($X187="","",INDEX('Tracker&amp;Invoice'!$A:$A,$X187))</f>
        <v/>
      </c>
      <c r="C187" s="10" t="str">
        <f>IF($X187="","",INDEX('Tracker&amp;Invoice'!$B:$B,$X187))</f>
        <v/>
      </c>
      <c r="D187" s="9" t="str">
        <f>IF($X187="","",INDEX('Tracker&amp;Invoice'!$E:$E,$X187))</f>
        <v/>
      </c>
      <c r="E187" s="11" t="str">
        <f>IF($X187="","",INDEX('Tracker&amp;Invoice'!$F:$F,$X187))</f>
        <v/>
      </c>
      <c r="F187" s="12" t="str">
        <f>IF($X187="","",INDEX('Tracker&amp;Invoice'!$C:$C,$X187))</f>
        <v/>
      </c>
      <c r="G187" s="12" t="str">
        <f>IF($X187="","",INDEX('Tracker&amp;Invoice'!$D:$D,$X187))</f>
        <v/>
      </c>
      <c r="H187" s="10" t="str">
        <f t="shared" si="33"/>
        <v/>
      </c>
      <c r="I187" s="13" t="str">
        <f t="shared" si="34"/>
        <v/>
      </c>
      <c r="J187" s="13" t="str">
        <f t="shared" si="35"/>
        <v/>
      </c>
      <c r="K187" s="13" t="str">
        <f t="shared" si="36"/>
        <v/>
      </c>
      <c r="L187" s="13" t="str">
        <f>IF($X187="","",SUMIF('Details Data Board'!$C$3:$C$6001,B187,'Details Data Board'!$I$3:$I$6001))</f>
        <v/>
      </c>
      <c r="M187" s="14" t="str">
        <f t="shared" si="37"/>
        <v/>
      </c>
      <c r="N187" s="11" t="str">
        <f t="shared" si="38"/>
        <v/>
      </c>
      <c r="O187" s="11" t="str">
        <f t="shared" si="39"/>
        <v/>
      </c>
      <c r="P187" s="13" t="str">
        <f t="shared" si="40"/>
        <v/>
      </c>
      <c r="Q187" s="14" t="str">
        <f t="shared" si="41"/>
        <v/>
      </c>
      <c r="R187" s="10" t="str">
        <f t="shared" si="42"/>
        <v/>
      </c>
      <c r="S187" s="9" t="str">
        <f t="shared" si="43"/>
        <v/>
      </c>
      <c r="T187" s="9" t="str">
        <f t="shared" si="44"/>
        <v/>
      </c>
      <c r="U187" s="9" t="str">
        <f t="shared" si="45"/>
        <v/>
      </c>
      <c r="V187" s="15" t="str">
        <f t="shared" si="46"/>
        <v/>
      </c>
      <c r="W187" s="15" t="str">
        <f t="shared" si="47"/>
        <v/>
      </c>
      <c r="X187" s="10" t="str">
        <f>IFERROR(MATCH(ROW()-4,'Details Data Board'!$A$3:$A$6001,0)+1,"")</f>
        <v/>
      </c>
      <c r="Y187" s="10">
        <f>IF($X187="",0,ROUND(INDEX('Tracker&amp;Invoice'!$G:$G,$X187)-J187,2))</f>
        <v>0</v>
      </c>
    </row>
    <row r="188" spans="1:25">
      <c r="A188" s="9" t="str">
        <f t="shared" si="32"/>
        <v/>
      </c>
      <c r="B188" s="9" t="str">
        <f>IF($X188="","",INDEX('Tracker&amp;Invoice'!$A:$A,$X188))</f>
        <v/>
      </c>
      <c r="C188" s="10" t="str">
        <f>IF($X188="","",INDEX('Tracker&amp;Invoice'!$B:$B,$X188))</f>
        <v/>
      </c>
      <c r="D188" s="9" t="str">
        <f>IF($X188="","",INDEX('Tracker&amp;Invoice'!$E:$E,$X188))</f>
        <v/>
      </c>
      <c r="E188" s="11" t="str">
        <f>IF($X188="","",INDEX('Tracker&amp;Invoice'!$F:$F,$X188))</f>
        <v/>
      </c>
      <c r="F188" s="12" t="str">
        <f>IF($X188="","",INDEX('Tracker&amp;Invoice'!$C:$C,$X188))</f>
        <v/>
      </c>
      <c r="G188" s="12" t="str">
        <f>IF($X188="","",INDEX('Tracker&amp;Invoice'!$D:$D,$X188))</f>
        <v/>
      </c>
      <c r="H188" s="10" t="str">
        <f t="shared" si="33"/>
        <v/>
      </c>
      <c r="I188" s="13" t="str">
        <f t="shared" si="34"/>
        <v/>
      </c>
      <c r="J188" s="13" t="str">
        <f t="shared" si="35"/>
        <v/>
      </c>
      <c r="K188" s="13" t="str">
        <f t="shared" si="36"/>
        <v/>
      </c>
      <c r="L188" s="13" t="str">
        <f>IF($X188="","",SUMIF('Details Data Board'!$C$3:$C$6001,B188,'Details Data Board'!$I$3:$I$6001))</f>
        <v/>
      </c>
      <c r="M188" s="14" t="str">
        <f t="shared" si="37"/>
        <v/>
      </c>
      <c r="N188" s="11" t="str">
        <f t="shared" si="38"/>
        <v/>
      </c>
      <c r="O188" s="11" t="str">
        <f t="shared" si="39"/>
        <v/>
      </c>
      <c r="P188" s="13" t="str">
        <f t="shared" si="40"/>
        <v/>
      </c>
      <c r="Q188" s="14" t="str">
        <f t="shared" si="41"/>
        <v/>
      </c>
      <c r="R188" s="10" t="str">
        <f t="shared" si="42"/>
        <v/>
      </c>
      <c r="S188" s="9" t="str">
        <f t="shared" si="43"/>
        <v/>
      </c>
      <c r="T188" s="9" t="str">
        <f t="shared" si="44"/>
        <v/>
      </c>
      <c r="U188" s="9" t="str">
        <f t="shared" si="45"/>
        <v/>
      </c>
      <c r="V188" s="15" t="str">
        <f t="shared" si="46"/>
        <v/>
      </c>
      <c r="W188" s="15" t="str">
        <f t="shared" si="47"/>
        <v/>
      </c>
      <c r="X188" s="10" t="str">
        <f>IFERROR(MATCH(ROW()-4,'Details Data Board'!$A$3:$A$6001,0)+1,"")</f>
        <v/>
      </c>
      <c r="Y188" s="10">
        <f>IF($X188="",0,ROUND(INDEX('Tracker&amp;Invoice'!$G:$G,$X188)-J188,2))</f>
        <v>0</v>
      </c>
    </row>
    <row r="189" spans="1:25">
      <c r="A189" s="9" t="str">
        <f t="shared" si="32"/>
        <v/>
      </c>
      <c r="B189" s="9" t="str">
        <f>IF($X189="","",INDEX('Tracker&amp;Invoice'!$A:$A,$X189))</f>
        <v/>
      </c>
      <c r="C189" s="10" t="str">
        <f>IF($X189="","",INDEX('Tracker&amp;Invoice'!$B:$B,$X189))</f>
        <v/>
      </c>
      <c r="D189" s="9" t="str">
        <f>IF($X189="","",INDEX('Tracker&amp;Invoice'!$E:$E,$X189))</f>
        <v/>
      </c>
      <c r="E189" s="11" t="str">
        <f>IF($X189="","",INDEX('Tracker&amp;Invoice'!$F:$F,$X189))</f>
        <v/>
      </c>
      <c r="F189" s="12" t="str">
        <f>IF($X189="","",INDEX('Tracker&amp;Invoice'!$C:$C,$X189))</f>
        <v/>
      </c>
      <c r="G189" s="12" t="str">
        <f>IF($X189="","",INDEX('Tracker&amp;Invoice'!$D:$D,$X189))</f>
        <v/>
      </c>
      <c r="H189" s="10" t="str">
        <f t="shared" si="33"/>
        <v/>
      </c>
      <c r="I189" s="13" t="str">
        <f t="shared" si="34"/>
        <v/>
      </c>
      <c r="J189" s="13" t="str">
        <f t="shared" si="35"/>
        <v/>
      </c>
      <c r="K189" s="13" t="str">
        <f t="shared" si="36"/>
        <v/>
      </c>
      <c r="L189" s="13" t="str">
        <f>IF($X189="","",SUMIF('Details Data Board'!$C$3:$C$6001,B189,'Details Data Board'!$I$3:$I$6001))</f>
        <v/>
      </c>
      <c r="M189" s="14" t="str">
        <f t="shared" si="37"/>
        <v/>
      </c>
      <c r="N189" s="11" t="str">
        <f t="shared" si="38"/>
        <v/>
      </c>
      <c r="O189" s="11" t="str">
        <f t="shared" si="39"/>
        <v/>
      </c>
      <c r="P189" s="13" t="str">
        <f t="shared" si="40"/>
        <v/>
      </c>
      <c r="Q189" s="14" t="str">
        <f t="shared" si="41"/>
        <v/>
      </c>
      <c r="R189" s="10" t="str">
        <f t="shared" si="42"/>
        <v/>
      </c>
      <c r="S189" s="9" t="str">
        <f t="shared" si="43"/>
        <v/>
      </c>
      <c r="T189" s="9" t="str">
        <f t="shared" si="44"/>
        <v/>
      </c>
      <c r="U189" s="9" t="str">
        <f t="shared" si="45"/>
        <v/>
      </c>
      <c r="V189" s="15" t="str">
        <f t="shared" si="46"/>
        <v/>
      </c>
      <c r="W189" s="15" t="str">
        <f t="shared" si="47"/>
        <v/>
      </c>
      <c r="X189" s="10" t="str">
        <f>IFERROR(MATCH(ROW()-4,'Details Data Board'!$A$3:$A$6001,0)+1,"")</f>
        <v/>
      </c>
      <c r="Y189" s="10">
        <f>IF($X189="",0,ROUND(INDEX('Tracker&amp;Invoice'!$G:$G,$X189)-J189,2))</f>
        <v>0</v>
      </c>
    </row>
    <row r="190" spans="1:25">
      <c r="A190" s="9" t="str">
        <f t="shared" si="32"/>
        <v/>
      </c>
      <c r="B190" s="9" t="str">
        <f>IF($X190="","",INDEX('Tracker&amp;Invoice'!$A:$A,$X190))</f>
        <v/>
      </c>
      <c r="C190" s="10" t="str">
        <f>IF($X190="","",INDEX('Tracker&amp;Invoice'!$B:$B,$X190))</f>
        <v/>
      </c>
      <c r="D190" s="9" t="str">
        <f>IF($X190="","",INDEX('Tracker&amp;Invoice'!$E:$E,$X190))</f>
        <v/>
      </c>
      <c r="E190" s="11" t="str">
        <f>IF($X190="","",INDEX('Tracker&amp;Invoice'!$F:$F,$X190))</f>
        <v/>
      </c>
      <c r="F190" s="12" t="str">
        <f>IF($X190="","",INDEX('Tracker&amp;Invoice'!$C:$C,$X190))</f>
        <v/>
      </c>
      <c r="G190" s="12" t="str">
        <f>IF($X190="","",INDEX('Tracker&amp;Invoice'!$D:$D,$X190))</f>
        <v/>
      </c>
      <c r="H190" s="10" t="str">
        <f t="shared" si="33"/>
        <v/>
      </c>
      <c r="I190" s="13" t="str">
        <f t="shared" si="34"/>
        <v/>
      </c>
      <c r="J190" s="13" t="str">
        <f t="shared" si="35"/>
        <v/>
      </c>
      <c r="K190" s="13" t="str">
        <f t="shared" si="36"/>
        <v/>
      </c>
      <c r="L190" s="13" t="str">
        <f>IF($X190="","",SUMIF('Details Data Board'!$C$3:$C$6001,B190,'Details Data Board'!$I$3:$I$6001))</f>
        <v/>
      </c>
      <c r="M190" s="14" t="str">
        <f t="shared" si="37"/>
        <v/>
      </c>
      <c r="N190" s="11" t="str">
        <f t="shared" si="38"/>
        <v/>
      </c>
      <c r="O190" s="11" t="str">
        <f t="shared" si="39"/>
        <v/>
      </c>
      <c r="P190" s="13" t="str">
        <f t="shared" si="40"/>
        <v/>
      </c>
      <c r="Q190" s="14" t="str">
        <f t="shared" si="41"/>
        <v/>
      </c>
      <c r="R190" s="10" t="str">
        <f t="shared" si="42"/>
        <v/>
      </c>
      <c r="S190" s="9" t="str">
        <f t="shared" si="43"/>
        <v/>
      </c>
      <c r="T190" s="9" t="str">
        <f t="shared" si="44"/>
        <v/>
      </c>
      <c r="U190" s="9" t="str">
        <f t="shared" si="45"/>
        <v/>
      </c>
      <c r="V190" s="15" t="str">
        <f t="shared" si="46"/>
        <v/>
      </c>
      <c r="W190" s="15" t="str">
        <f t="shared" si="47"/>
        <v/>
      </c>
      <c r="X190" s="10" t="str">
        <f>IFERROR(MATCH(ROW()-4,'Details Data Board'!$A$3:$A$6001,0)+1,"")</f>
        <v/>
      </c>
      <c r="Y190" s="10">
        <f>IF($X190="",0,ROUND(INDEX('Tracker&amp;Invoice'!$G:$G,$X190)-J190,2))</f>
        <v>0</v>
      </c>
    </row>
    <row r="191" spans="1:25">
      <c r="A191" s="9" t="str">
        <f t="shared" si="32"/>
        <v/>
      </c>
      <c r="B191" s="9" t="str">
        <f>IF($X191="","",INDEX('Tracker&amp;Invoice'!$A:$A,$X191))</f>
        <v/>
      </c>
      <c r="C191" s="10" t="str">
        <f>IF($X191="","",INDEX('Tracker&amp;Invoice'!$B:$B,$X191))</f>
        <v/>
      </c>
      <c r="D191" s="9" t="str">
        <f>IF($X191="","",INDEX('Tracker&amp;Invoice'!$E:$E,$X191))</f>
        <v/>
      </c>
      <c r="E191" s="11" t="str">
        <f>IF($X191="","",INDEX('Tracker&amp;Invoice'!$F:$F,$X191))</f>
        <v/>
      </c>
      <c r="F191" s="12" t="str">
        <f>IF($X191="","",INDEX('Tracker&amp;Invoice'!$C:$C,$X191))</f>
        <v/>
      </c>
      <c r="G191" s="12" t="str">
        <f>IF($X191="","",INDEX('Tracker&amp;Invoice'!$D:$D,$X191))</f>
        <v/>
      </c>
      <c r="H191" s="10" t="str">
        <f t="shared" si="33"/>
        <v/>
      </c>
      <c r="I191" s="13" t="str">
        <f t="shared" si="34"/>
        <v/>
      </c>
      <c r="J191" s="13" t="str">
        <f t="shared" si="35"/>
        <v/>
      </c>
      <c r="K191" s="13" t="str">
        <f t="shared" si="36"/>
        <v/>
      </c>
      <c r="L191" s="13" t="str">
        <f>IF($X191="","",SUMIF('Details Data Board'!$C$3:$C$6001,B191,'Details Data Board'!$I$3:$I$6001))</f>
        <v/>
      </c>
      <c r="M191" s="14" t="str">
        <f t="shared" si="37"/>
        <v/>
      </c>
      <c r="N191" s="11" t="str">
        <f t="shared" si="38"/>
        <v/>
      </c>
      <c r="O191" s="11" t="str">
        <f t="shared" si="39"/>
        <v/>
      </c>
      <c r="P191" s="13" t="str">
        <f t="shared" si="40"/>
        <v/>
      </c>
      <c r="Q191" s="14" t="str">
        <f t="shared" si="41"/>
        <v/>
      </c>
      <c r="R191" s="10" t="str">
        <f t="shared" si="42"/>
        <v/>
      </c>
      <c r="S191" s="9" t="str">
        <f t="shared" si="43"/>
        <v/>
      </c>
      <c r="T191" s="9" t="str">
        <f t="shared" si="44"/>
        <v/>
      </c>
      <c r="U191" s="9" t="str">
        <f t="shared" si="45"/>
        <v/>
      </c>
      <c r="V191" s="15" t="str">
        <f t="shared" si="46"/>
        <v/>
      </c>
      <c r="W191" s="15" t="str">
        <f t="shared" si="47"/>
        <v/>
      </c>
      <c r="X191" s="10" t="str">
        <f>IFERROR(MATCH(ROW()-4,'Details Data Board'!$A$3:$A$6001,0)+1,"")</f>
        <v/>
      </c>
      <c r="Y191" s="10">
        <f>IF($X191="",0,ROUND(INDEX('Tracker&amp;Invoice'!$G:$G,$X191)-J191,2))</f>
        <v>0</v>
      </c>
    </row>
    <row r="192" spans="1:25">
      <c r="A192" s="9" t="str">
        <f t="shared" si="32"/>
        <v/>
      </c>
      <c r="B192" s="9" t="str">
        <f>IF($X192="","",INDEX('Tracker&amp;Invoice'!$A:$A,$X192))</f>
        <v/>
      </c>
      <c r="C192" s="10" t="str">
        <f>IF($X192="","",INDEX('Tracker&amp;Invoice'!$B:$B,$X192))</f>
        <v/>
      </c>
      <c r="D192" s="9" t="str">
        <f>IF($X192="","",INDEX('Tracker&amp;Invoice'!$E:$E,$X192))</f>
        <v/>
      </c>
      <c r="E192" s="11" t="str">
        <f>IF($X192="","",INDEX('Tracker&amp;Invoice'!$F:$F,$X192))</f>
        <v/>
      </c>
      <c r="F192" s="12" t="str">
        <f>IF($X192="","",INDEX('Tracker&amp;Invoice'!$C:$C,$X192))</f>
        <v/>
      </c>
      <c r="G192" s="12" t="str">
        <f>IF($X192="","",INDEX('Tracker&amp;Invoice'!$D:$D,$X192))</f>
        <v/>
      </c>
      <c r="H192" s="10" t="str">
        <f t="shared" si="33"/>
        <v/>
      </c>
      <c r="I192" s="13" t="str">
        <f t="shared" si="34"/>
        <v/>
      </c>
      <c r="J192" s="13" t="str">
        <f t="shared" si="35"/>
        <v/>
      </c>
      <c r="K192" s="13" t="str">
        <f t="shared" si="36"/>
        <v/>
      </c>
      <c r="L192" s="13" t="str">
        <f>IF($X192="","",SUMIF('Details Data Board'!$C$3:$C$6001,B192,'Details Data Board'!$I$3:$I$6001))</f>
        <v/>
      </c>
      <c r="M192" s="14" t="str">
        <f t="shared" si="37"/>
        <v/>
      </c>
      <c r="N192" s="11" t="str">
        <f t="shared" si="38"/>
        <v/>
      </c>
      <c r="O192" s="11" t="str">
        <f t="shared" si="39"/>
        <v/>
      </c>
      <c r="P192" s="13" t="str">
        <f t="shared" si="40"/>
        <v/>
      </c>
      <c r="Q192" s="14" t="str">
        <f t="shared" si="41"/>
        <v/>
      </c>
      <c r="R192" s="10" t="str">
        <f t="shared" si="42"/>
        <v/>
      </c>
      <c r="S192" s="9" t="str">
        <f t="shared" si="43"/>
        <v/>
      </c>
      <c r="T192" s="9" t="str">
        <f t="shared" si="44"/>
        <v/>
      </c>
      <c r="U192" s="9" t="str">
        <f t="shared" si="45"/>
        <v/>
      </c>
      <c r="V192" s="15" t="str">
        <f t="shared" si="46"/>
        <v/>
      </c>
      <c r="W192" s="15" t="str">
        <f t="shared" si="47"/>
        <v/>
      </c>
      <c r="X192" s="10" t="str">
        <f>IFERROR(MATCH(ROW()-4,'Details Data Board'!$A$3:$A$6001,0)+1,"")</f>
        <v/>
      </c>
      <c r="Y192" s="10">
        <f>IF($X192="",0,ROUND(INDEX('Tracker&amp;Invoice'!$G:$G,$X192)-J192,2))</f>
        <v>0</v>
      </c>
    </row>
    <row r="193" spans="1:25">
      <c r="A193" s="9" t="str">
        <f t="shared" si="32"/>
        <v/>
      </c>
      <c r="B193" s="9" t="str">
        <f>IF($X193="","",INDEX('Tracker&amp;Invoice'!$A:$A,$X193))</f>
        <v/>
      </c>
      <c r="C193" s="10" t="str">
        <f>IF($X193="","",INDEX('Tracker&amp;Invoice'!$B:$B,$X193))</f>
        <v/>
      </c>
      <c r="D193" s="9" t="str">
        <f>IF($X193="","",INDEX('Tracker&amp;Invoice'!$E:$E,$X193))</f>
        <v/>
      </c>
      <c r="E193" s="11" t="str">
        <f>IF($X193="","",INDEX('Tracker&amp;Invoice'!$F:$F,$X193))</f>
        <v/>
      </c>
      <c r="F193" s="12" t="str">
        <f>IF($X193="","",INDEX('Tracker&amp;Invoice'!$C:$C,$X193))</f>
        <v/>
      </c>
      <c r="G193" s="12" t="str">
        <f>IF($X193="","",INDEX('Tracker&amp;Invoice'!$D:$D,$X193))</f>
        <v/>
      </c>
      <c r="H193" s="10" t="str">
        <f t="shared" si="33"/>
        <v/>
      </c>
      <c r="I193" s="13" t="str">
        <f t="shared" si="34"/>
        <v/>
      </c>
      <c r="J193" s="13" t="str">
        <f t="shared" si="35"/>
        <v/>
      </c>
      <c r="K193" s="13" t="str">
        <f t="shared" si="36"/>
        <v/>
      </c>
      <c r="L193" s="13" t="str">
        <f>IF($X193="","",SUMIF('Details Data Board'!$C$3:$C$6001,B193,'Details Data Board'!$I$3:$I$6001))</f>
        <v/>
      </c>
      <c r="M193" s="14" t="str">
        <f t="shared" si="37"/>
        <v/>
      </c>
      <c r="N193" s="11" t="str">
        <f t="shared" si="38"/>
        <v/>
      </c>
      <c r="O193" s="11" t="str">
        <f t="shared" si="39"/>
        <v/>
      </c>
      <c r="P193" s="13" t="str">
        <f t="shared" si="40"/>
        <v/>
      </c>
      <c r="Q193" s="14" t="str">
        <f t="shared" si="41"/>
        <v/>
      </c>
      <c r="R193" s="10" t="str">
        <f t="shared" si="42"/>
        <v/>
      </c>
      <c r="S193" s="9" t="str">
        <f t="shared" si="43"/>
        <v/>
      </c>
      <c r="T193" s="9" t="str">
        <f t="shared" si="44"/>
        <v/>
      </c>
      <c r="U193" s="9" t="str">
        <f t="shared" si="45"/>
        <v/>
      </c>
      <c r="V193" s="15" t="str">
        <f t="shared" si="46"/>
        <v/>
      </c>
      <c r="W193" s="15" t="str">
        <f t="shared" si="47"/>
        <v/>
      </c>
      <c r="X193" s="10" t="str">
        <f>IFERROR(MATCH(ROW()-4,'Details Data Board'!$A$3:$A$6001,0)+1,"")</f>
        <v/>
      </c>
      <c r="Y193" s="10">
        <f>IF($X193="",0,ROUND(INDEX('Tracker&amp;Invoice'!$G:$G,$X193)-J193,2))</f>
        <v>0</v>
      </c>
    </row>
    <row r="194" spans="1:25">
      <c r="A194" s="9" t="str">
        <f t="shared" si="32"/>
        <v/>
      </c>
      <c r="B194" s="9" t="str">
        <f>IF($X194="","",INDEX('Tracker&amp;Invoice'!$A:$A,$X194))</f>
        <v/>
      </c>
      <c r="C194" s="10" t="str">
        <f>IF($X194="","",INDEX('Tracker&amp;Invoice'!$B:$B,$X194))</f>
        <v/>
      </c>
      <c r="D194" s="9" t="str">
        <f>IF($X194="","",INDEX('Tracker&amp;Invoice'!$E:$E,$X194))</f>
        <v/>
      </c>
      <c r="E194" s="11" t="str">
        <f>IF($X194="","",INDEX('Tracker&amp;Invoice'!$F:$F,$X194))</f>
        <v/>
      </c>
      <c r="F194" s="12" t="str">
        <f>IF($X194="","",INDEX('Tracker&amp;Invoice'!$C:$C,$X194))</f>
        <v/>
      </c>
      <c r="G194" s="12" t="str">
        <f>IF($X194="","",INDEX('Tracker&amp;Invoice'!$D:$D,$X194))</f>
        <v/>
      </c>
      <c r="H194" s="10" t="str">
        <f t="shared" si="33"/>
        <v/>
      </c>
      <c r="I194" s="13" t="str">
        <f t="shared" si="34"/>
        <v/>
      </c>
      <c r="J194" s="13" t="str">
        <f t="shared" si="35"/>
        <v/>
      </c>
      <c r="K194" s="13" t="str">
        <f t="shared" si="36"/>
        <v/>
      </c>
      <c r="L194" s="13" t="str">
        <f>IF($X194="","",SUMIF('Details Data Board'!$C$3:$C$6001,B194,'Details Data Board'!$I$3:$I$6001))</f>
        <v/>
      </c>
      <c r="M194" s="14" t="str">
        <f t="shared" si="37"/>
        <v/>
      </c>
      <c r="N194" s="11" t="str">
        <f t="shared" si="38"/>
        <v/>
      </c>
      <c r="O194" s="11" t="str">
        <f t="shared" si="39"/>
        <v/>
      </c>
      <c r="P194" s="13" t="str">
        <f t="shared" si="40"/>
        <v/>
      </c>
      <c r="Q194" s="14" t="str">
        <f t="shared" si="41"/>
        <v/>
      </c>
      <c r="R194" s="10" t="str">
        <f t="shared" si="42"/>
        <v/>
      </c>
      <c r="S194" s="9" t="str">
        <f t="shared" si="43"/>
        <v/>
      </c>
      <c r="T194" s="9" t="str">
        <f t="shared" si="44"/>
        <v/>
      </c>
      <c r="U194" s="9" t="str">
        <f t="shared" si="45"/>
        <v/>
      </c>
      <c r="V194" s="15" t="str">
        <f t="shared" si="46"/>
        <v/>
      </c>
      <c r="W194" s="15" t="str">
        <f t="shared" si="47"/>
        <v/>
      </c>
      <c r="X194" s="10" t="str">
        <f>IFERROR(MATCH(ROW()-4,'Details Data Board'!$A$3:$A$6001,0)+1,"")</f>
        <v/>
      </c>
      <c r="Y194" s="10">
        <f>IF($X194="",0,ROUND(INDEX('Tracker&amp;Invoice'!$G:$G,$X194)-J194,2))</f>
        <v>0</v>
      </c>
    </row>
    <row r="195" spans="1:25">
      <c r="A195" s="9" t="str">
        <f t="shared" si="32"/>
        <v/>
      </c>
      <c r="B195" s="9" t="str">
        <f>IF($X195="","",INDEX('Tracker&amp;Invoice'!$A:$A,$X195))</f>
        <v/>
      </c>
      <c r="C195" s="10" t="str">
        <f>IF($X195="","",INDEX('Tracker&amp;Invoice'!$B:$B,$X195))</f>
        <v/>
      </c>
      <c r="D195" s="9" t="str">
        <f>IF($X195="","",INDEX('Tracker&amp;Invoice'!$E:$E,$X195))</f>
        <v/>
      </c>
      <c r="E195" s="11" t="str">
        <f>IF($X195="","",INDEX('Tracker&amp;Invoice'!$F:$F,$X195))</f>
        <v/>
      </c>
      <c r="F195" s="12" t="str">
        <f>IF($X195="","",INDEX('Tracker&amp;Invoice'!$C:$C,$X195))</f>
        <v/>
      </c>
      <c r="G195" s="12" t="str">
        <f>IF($X195="","",INDEX('Tracker&amp;Invoice'!$D:$D,$X195))</f>
        <v/>
      </c>
      <c r="H195" s="10" t="str">
        <f t="shared" si="33"/>
        <v/>
      </c>
      <c r="I195" s="13" t="str">
        <f t="shared" si="34"/>
        <v/>
      </c>
      <c r="J195" s="13" t="str">
        <f t="shared" si="35"/>
        <v/>
      </c>
      <c r="K195" s="13" t="str">
        <f t="shared" si="36"/>
        <v/>
      </c>
      <c r="L195" s="13" t="str">
        <f>IF($X195="","",SUMIF('Details Data Board'!$C$3:$C$6001,B195,'Details Data Board'!$I$3:$I$6001))</f>
        <v/>
      </c>
      <c r="M195" s="14" t="str">
        <f t="shared" si="37"/>
        <v/>
      </c>
      <c r="N195" s="11" t="str">
        <f t="shared" si="38"/>
        <v/>
      </c>
      <c r="O195" s="11" t="str">
        <f t="shared" si="39"/>
        <v/>
      </c>
      <c r="P195" s="13" t="str">
        <f t="shared" si="40"/>
        <v/>
      </c>
      <c r="Q195" s="14" t="str">
        <f t="shared" si="41"/>
        <v/>
      </c>
      <c r="R195" s="10" t="str">
        <f t="shared" si="42"/>
        <v/>
      </c>
      <c r="S195" s="9" t="str">
        <f t="shared" si="43"/>
        <v/>
      </c>
      <c r="T195" s="9" t="str">
        <f t="shared" si="44"/>
        <v/>
      </c>
      <c r="U195" s="9" t="str">
        <f t="shared" si="45"/>
        <v/>
      </c>
      <c r="V195" s="15" t="str">
        <f t="shared" si="46"/>
        <v/>
      </c>
      <c r="W195" s="15" t="str">
        <f t="shared" si="47"/>
        <v/>
      </c>
      <c r="X195" s="10" t="str">
        <f>IFERROR(MATCH(ROW()-4,'Details Data Board'!$A$3:$A$6001,0)+1,"")</f>
        <v/>
      </c>
      <c r="Y195" s="10">
        <f>IF($X195="",0,ROUND(INDEX('Tracker&amp;Invoice'!$G:$G,$X195)-J195,2))</f>
        <v>0</v>
      </c>
    </row>
    <row r="196" spans="1:25">
      <c r="A196" s="9" t="str">
        <f t="shared" si="32"/>
        <v/>
      </c>
      <c r="B196" s="9" t="str">
        <f>IF($X196="","",INDEX('Tracker&amp;Invoice'!$A:$A,$X196))</f>
        <v/>
      </c>
      <c r="C196" s="10" t="str">
        <f>IF($X196="","",INDEX('Tracker&amp;Invoice'!$B:$B,$X196))</f>
        <v/>
      </c>
      <c r="D196" s="9" t="str">
        <f>IF($X196="","",INDEX('Tracker&amp;Invoice'!$E:$E,$X196))</f>
        <v/>
      </c>
      <c r="E196" s="11" t="str">
        <f>IF($X196="","",INDEX('Tracker&amp;Invoice'!$F:$F,$X196))</f>
        <v/>
      </c>
      <c r="F196" s="12" t="str">
        <f>IF($X196="","",INDEX('Tracker&amp;Invoice'!$C:$C,$X196))</f>
        <v/>
      </c>
      <c r="G196" s="12" t="str">
        <f>IF($X196="","",INDEX('Tracker&amp;Invoice'!$D:$D,$X196))</f>
        <v/>
      </c>
      <c r="H196" s="10" t="str">
        <f t="shared" si="33"/>
        <v/>
      </c>
      <c r="I196" s="13" t="str">
        <f t="shared" si="34"/>
        <v/>
      </c>
      <c r="J196" s="13" t="str">
        <f t="shared" si="35"/>
        <v/>
      </c>
      <c r="K196" s="13" t="str">
        <f t="shared" si="36"/>
        <v/>
      </c>
      <c r="L196" s="13" t="str">
        <f>IF($X196="","",SUMIF('Details Data Board'!$C$3:$C$6001,B196,'Details Data Board'!$I$3:$I$6001))</f>
        <v/>
      </c>
      <c r="M196" s="14" t="str">
        <f t="shared" si="37"/>
        <v/>
      </c>
      <c r="N196" s="11" t="str">
        <f t="shared" si="38"/>
        <v/>
      </c>
      <c r="O196" s="11" t="str">
        <f t="shared" si="39"/>
        <v/>
      </c>
      <c r="P196" s="13" t="str">
        <f t="shared" si="40"/>
        <v/>
      </c>
      <c r="Q196" s="14" t="str">
        <f t="shared" si="41"/>
        <v/>
      </c>
      <c r="R196" s="10" t="str">
        <f t="shared" si="42"/>
        <v/>
      </c>
      <c r="S196" s="9" t="str">
        <f t="shared" si="43"/>
        <v/>
      </c>
      <c r="T196" s="9" t="str">
        <f t="shared" si="44"/>
        <v/>
      </c>
      <c r="U196" s="9" t="str">
        <f t="shared" si="45"/>
        <v/>
      </c>
      <c r="V196" s="15" t="str">
        <f t="shared" si="46"/>
        <v/>
      </c>
      <c r="W196" s="15" t="str">
        <f t="shared" si="47"/>
        <v/>
      </c>
      <c r="X196" s="10" t="str">
        <f>IFERROR(MATCH(ROW()-4,'Details Data Board'!$A$3:$A$6001,0)+1,"")</f>
        <v/>
      </c>
      <c r="Y196" s="10">
        <f>IF($X196="",0,ROUND(INDEX('Tracker&amp;Invoice'!$G:$G,$X196)-J196,2))</f>
        <v>0</v>
      </c>
    </row>
    <row r="197" spans="1:25">
      <c r="A197" s="9" t="str">
        <f t="shared" ref="A197:A260" si="48">IF($X197="","",ROW()-4)</f>
        <v/>
      </c>
      <c r="B197" s="9" t="str">
        <f>IF($X197="","",INDEX('Tracker&amp;Invoice'!$A:$A,$X197))</f>
        <v/>
      </c>
      <c r="C197" s="10" t="str">
        <f>IF($X197="","",INDEX('Tracker&amp;Invoice'!$B:$B,$X197))</f>
        <v/>
      </c>
      <c r="D197" s="9" t="str">
        <f>IF($X197="","",INDEX('Tracker&amp;Invoice'!$E:$E,$X197))</f>
        <v/>
      </c>
      <c r="E197" s="11" t="str">
        <f>IF($X197="","",INDEX('Tracker&amp;Invoice'!$F:$F,$X197))</f>
        <v/>
      </c>
      <c r="F197" s="12" t="str">
        <f>IF($X197="","",INDEX('Tracker&amp;Invoice'!$C:$C,$X197))</f>
        <v/>
      </c>
      <c r="G197" s="12" t="str">
        <f>IF($X197="","",INDEX('Tracker&amp;Invoice'!$D:$D,$X197))</f>
        <v/>
      </c>
      <c r="H197" s="10" t="str">
        <f t="shared" ref="H197:H260" si="49">IF($X197="","",G197-F197)</f>
        <v/>
      </c>
      <c r="I197" s="13" t="str">
        <f t="shared" ref="I197:I260" si="50">IF($X197="","",F197*E197)</f>
        <v/>
      </c>
      <c r="J197" s="13" t="str">
        <f t="shared" ref="J197:J260" si="51">IF($X197="","",G197*E197)</f>
        <v/>
      </c>
      <c r="K197" s="13" t="str">
        <f t="shared" ref="K197:K260" si="52">IF($X197="","",J197-I197)</f>
        <v/>
      </c>
      <c r="L197" s="13" t="str">
        <f>IF($X197="","",SUMIF('Details Data Board'!$C$3:$C$6001,B197,'Details Data Board'!$I$3:$I$6001))</f>
        <v/>
      </c>
      <c r="M197" s="14" t="str">
        <f t="shared" ref="M197:M260" si="53">IF($X197="","",IF(J197=0,0,L197/J197))</f>
        <v/>
      </c>
      <c r="N197" s="11" t="str">
        <f t="shared" ref="N197:N260" si="54">IF($X197="","",M197*G197)</f>
        <v/>
      </c>
      <c r="O197" s="11" t="str">
        <f t="shared" ref="O197:O260" si="55">IF($X197="","",G197-N197)</f>
        <v/>
      </c>
      <c r="P197" s="13" t="str">
        <f t="shared" ref="P197:P260" si="56">IF($X197="","",J197-L197)</f>
        <v/>
      </c>
      <c r="Q197" s="14" t="str">
        <f t="shared" ref="Q197:Q260" si="57">IF($X197="","",IF(J197=0,0,P197/J197))</f>
        <v/>
      </c>
      <c r="R197" s="10" t="str">
        <f t="shared" ref="R197:R260" si="58">IF($X197="","",IF(INT(O197)=O197,TEXT(O197,"#,##0"),TEXT(O197,"#,##0.00"))&amp;" "&amp;D197&amp;"  |  "&amp;TEXT(P197,"#,##0")&amp;" ريال  |  "&amp;TEXT(Q197,"0.0%"))</f>
        <v/>
      </c>
      <c r="S197" s="9" t="str">
        <f t="shared" ref="S197:S260" si="59">IF($X197="","",IF(L197&lt;=0,"لم يبدأ",IF(P197&lt;-0.5,"تجاوز 100% - راجع",IF(P197&lt;=0.5,"مكتمل","جاري"))))</f>
        <v/>
      </c>
      <c r="T197" s="9" t="str">
        <f t="shared" ref="T197:T260" si="60">IF($X197="","",IF(AND(F197=0,G197&gt;0),"جديد بأمر التغيير",IF(AND(G197=0,F197&gt;0),"ملغي",IF(G197&gt;F197,"زيادة",IF(G197&lt;F197,"نقص","بدون تغيير")))))</f>
        <v/>
      </c>
      <c r="U197" s="9" t="str">
        <f t="shared" ref="U197:U260" si="61">IF($X197="","",IFERROR(LEFT(B197,FIND("-",B197)-1),B197))</f>
        <v/>
      </c>
      <c r="V197" s="15" t="str">
        <f t="shared" ref="V197:V260" si="62">IF($X197="","",P197+ROW()/1000000)</f>
        <v/>
      </c>
      <c r="W197" s="15" t="str">
        <f t="shared" ref="W197:W260" si="63">IF($X197="","",K197+ROW()/1000000)</f>
        <v/>
      </c>
      <c r="X197" s="10" t="str">
        <f>IFERROR(MATCH(ROW()-4,'Details Data Board'!$A$3:$A$6001,0)+1,"")</f>
        <v/>
      </c>
      <c r="Y197" s="10">
        <f>IF($X197="",0,ROUND(INDEX('Tracker&amp;Invoice'!$G:$G,$X197)-J197,2))</f>
        <v>0</v>
      </c>
    </row>
    <row r="198" spans="1:25">
      <c r="A198" s="9" t="str">
        <f t="shared" si="48"/>
        <v/>
      </c>
      <c r="B198" s="9" t="str">
        <f>IF($X198="","",INDEX('Tracker&amp;Invoice'!$A:$A,$X198))</f>
        <v/>
      </c>
      <c r="C198" s="10" t="str">
        <f>IF($X198="","",INDEX('Tracker&amp;Invoice'!$B:$B,$X198))</f>
        <v/>
      </c>
      <c r="D198" s="9" t="str">
        <f>IF($X198="","",INDEX('Tracker&amp;Invoice'!$E:$E,$X198))</f>
        <v/>
      </c>
      <c r="E198" s="11" t="str">
        <f>IF($X198="","",INDEX('Tracker&amp;Invoice'!$F:$F,$X198))</f>
        <v/>
      </c>
      <c r="F198" s="12" t="str">
        <f>IF($X198="","",INDEX('Tracker&amp;Invoice'!$C:$C,$X198))</f>
        <v/>
      </c>
      <c r="G198" s="12" t="str">
        <f>IF($X198="","",INDEX('Tracker&amp;Invoice'!$D:$D,$X198))</f>
        <v/>
      </c>
      <c r="H198" s="10" t="str">
        <f t="shared" si="49"/>
        <v/>
      </c>
      <c r="I198" s="13" t="str">
        <f t="shared" si="50"/>
        <v/>
      </c>
      <c r="J198" s="13" t="str">
        <f t="shared" si="51"/>
        <v/>
      </c>
      <c r="K198" s="13" t="str">
        <f t="shared" si="52"/>
        <v/>
      </c>
      <c r="L198" s="13" t="str">
        <f>IF($X198="","",SUMIF('Details Data Board'!$C$3:$C$6001,B198,'Details Data Board'!$I$3:$I$6001))</f>
        <v/>
      </c>
      <c r="M198" s="14" t="str">
        <f t="shared" si="53"/>
        <v/>
      </c>
      <c r="N198" s="11" t="str">
        <f t="shared" si="54"/>
        <v/>
      </c>
      <c r="O198" s="11" t="str">
        <f t="shared" si="55"/>
        <v/>
      </c>
      <c r="P198" s="13" t="str">
        <f t="shared" si="56"/>
        <v/>
      </c>
      <c r="Q198" s="14" t="str">
        <f t="shared" si="57"/>
        <v/>
      </c>
      <c r="R198" s="10" t="str">
        <f t="shared" si="58"/>
        <v/>
      </c>
      <c r="S198" s="9" t="str">
        <f t="shared" si="59"/>
        <v/>
      </c>
      <c r="T198" s="9" t="str">
        <f t="shared" si="60"/>
        <v/>
      </c>
      <c r="U198" s="9" t="str">
        <f t="shared" si="61"/>
        <v/>
      </c>
      <c r="V198" s="15" t="str">
        <f t="shared" si="62"/>
        <v/>
      </c>
      <c r="W198" s="15" t="str">
        <f t="shared" si="63"/>
        <v/>
      </c>
      <c r="X198" s="10" t="str">
        <f>IFERROR(MATCH(ROW()-4,'Details Data Board'!$A$3:$A$6001,0)+1,"")</f>
        <v/>
      </c>
      <c r="Y198" s="10">
        <f>IF($X198="",0,ROUND(INDEX('Tracker&amp;Invoice'!$G:$G,$X198)-J198,2))</f>
        <v>0</v>
      </c>
    </row>
    <row r="199" spans="1:25">
      <c r="A199" s="9" t="str">
        <f t="shared" si="48"/>
        <v/>
      </c>
      <c r="B199" s="9" t="str">
        <f>IF($X199="","",INDEX('Tracker&amp;Invoice'!$A:$A,$X199))</f>
        <v/>
      </c>
      <c r="C199" s="10" t="str">
        <f>IF($X199="","",INDEX('Tracker&amp;Invoice'!$B:$B,$X199))</f>
        <v/>
      </c>
      <c r="D199" s="9" t="str">
        <f>IF($X199="","",INDEX('Tracker&amp;Invoice'!$E:$E,$X199))</f>
        <v/>
      </c>
      <c r="E199" s="11" t="str">
        <f>IF($X199="","",INDEX('Tracker&amp;Invoice'!$F:$F,$X199))</f>
        <v/>
      </c>
      <c r="F199" s="12" t="str">
        <f>IF($X199="","",INDEX('Tracker&amp;Invoice'!$C:$C,$X199))</f>
        <v/>
      </c>
      <c r="G199" s="12" t="str">
        <f>IF($X199="","",INDEX('Tracker&amp;Invoice'!$D:$D,$X199))</f>
        <v/>
      </c>
      <c r="H199" s="10" t="str">
        <f t="shared" si="49"/>
        <v/>
      </c>
      <c r="I199" s="13" t="str">
        <f t="shared" si="50"/>
        <v/>
      </c>
      <c r="J199" s="13" t="str">
        <f t="shared" si="51"/>
        <v/>
      </c>
      <c r="K199" s="13" t="str">
        <f t="shared" si="52"/>
        <v/>
      </c>
      <c r="L199" s="13" t="str">
        <f>IF($X199="","",SUMIF('Details Data Board'!$C$3:$C$6001,B199,'Details Data Board'!$I$3:$I$6001))</f>
        <v/>
      </c>
      <c r="M199" s="14" t="str">
        <f t="shared" si="53"/>
        <v/>
      </c>
      <c r="N199" s="11" t="str">
        <f t="shared" si="54"/>
        <v/>
      </c>
      <c r="O199" s="11" t="str">
        <f t="shared" si="55"/>
        <v/>
      </c>
      <c r="P199" s="13" t="str">
        <f t="shared" si="56"/>
        <v/>
      </c>
      <c r="Q199" s="14" t="str">
        <f t="shared" si="57"/>
        <v/>
      </c>
      <c r="R199" s="10" t="str">
        <f t="shared" si="58"/>
        <v/>
      </c>
      <c r="S199" s="9" t="str">
        <f t="shared" si="59"/>
        <v/>
      </c>
      <c r="T199" s="9" t="str">
        <f t="shared" si="60"/>
        <v/>
      </c>
      <c r="U199" s="9" t="str">
        <f t="shared" si="61"/>
        <v/>
      </c>
      <c r="V199" s="15" t="str">
        <f t="shared" si="62"/>
        <v/>
      </c>
      <c r="W199" s="15" t="str">
        <f t="shared" si="63"/>
        <v/>
      </c>
      <c r="X199" s="10" t="str">
        <f>IFERROR(MATCH(ROW()-4,'Details Data Board'!$A$3:$A$6001,0)+1,"")</f>
        <v/>
      </c>
      <c r="Y199" s="10">
        <f>IF($X199="",0,ROUND(INDEX('Tracker&amp;Invoice'!$G:$G,$X199)-J199,2))</f>
        <v>0</v>
      </c>
    </row>
    <row r="200" spans="1:25">
      <c r="A200" s="9" t="str">
        <f t="shared" si="48"/>
        <v/>
      </c>
      <c r="B200" s="9" t="str">
        <f>IF($X200="","",INDEX('Tracker&amp;Invoice'!$A:$A,$X200))</f>
        <v/>
      </c>
      <c r="C200" s="10" t="str">
        <f>IF($X200="","",INDEX('Tracker&amp;Invoice'!$B:$B,$X200))</f>
        <v/>
      </c>
      <c r="D200" s="9" t="str">
        <f>IF($X200="","",INDEX('Tracker&amp;Invoice'!$E:$E,$X200))</f>
        <v/>
      </c>
      <c r="E200" s="11" t="str">
        <f>IF($X200="","",INDEX('Tracker&amp;Invoice'!$F:$F,$X200))</f>
        <v/>
      </c>
      <c r="F200" s="12" t="str">
        <f>IF($X200="","",INDEX('Tracker&amp;Invoice'!$C:$C,$X200))</f>
        <v/>
      </c>
      <c r="G200" s="12" t="str">
        <f>IF($X200="","",INDEX('Tracker&amp;Invoice'!$D:$D,$X200))</f>
        <v/>
      </c>
      <c r="H200" s="10" t="str">
        <f t="shared" si="49"/>
        <v/>
      </c>
      <c r="I200" s="13" t="str">
        <f t="shared" si="50"/>
        <v/>
      </c>
      <c r="J200" s="13" t="str">
        <f t="shared" si="51"/>
        <v/>
      </c>
      <c r="K200" s="13" t="str">
        <f t="shared" si="52"/>
        <v/>
      </c>
      <c r="L200" s="13" t="str">
        <f>IF($X200="","",SUMIF('Details Data Board'!$C$3:$C$6001,B200,'Details Data Board'!$I$3:$I$6001))</f>
        <v/>
      </c>
      <c r="M200" s="14" t="str">
        <f t="shared" si="53"/>
        <v/>
      </c>
      <c r="N200" s="11" t="str">
        <f t="shared" si="54"/>
        <v/>
      </c>
      <c r="O200" s="11" t="str">
        <f t="shared" si="55"/>
        <v/>
      </c>
      <c r="P200" s="13" t="str">
        <f t="shared" si="56"/>
        <v/>
      </c>
      <c r="Q200" s="14" t="str">
        <f t="shared" si="57"/>
        <v/>
      </c>
      <c r="R200" s="10" t="str">
        <f t="shared" si="58"/>
        <v/>
      </c>
      <c r="S200" s="9" t="str">
        <f t="shared" si="59"/>
        <v/>
      </c>
      <c r="T200" s="9" t="str">
        <f t="shared" si="60"/>
        <v/>
      </c>
      <c r="U200" s="9" t="str">
        <f t="shared" si="61"/>
        <v/>
      </c>
      <c r="V200" s="15" t="str">
        <f t="shared" si="62"/>
        <v/>
      </c>
      <c r="W200" s="15" t="str">
        <f t="shared" si="63"/>
        <v/>
      </c>
      <c r="X200" s="10" t="str">
        <f>IFERROR(MATCH(ROW()-4,'Details Data Board'!$A$3:$A$6001,0)+1,"")</f>
        <v/>
      </c>
      <c r="Y200" s="10">
        <f>IF($X200="",0,ROUND(INDEX('Tracker&amp;Invoice'!$G:$G,$X200)-J200,2))</f>
        <v>0</v>
      </c>
    </row>
    <row r="201" spans="1:25">
      <c r="A201" s="9" t="str">
        <f t="shared" si="48"/>
        <v/>
      </c>
      <c r="B201" s="9" t="str">
        <f>IF($X201="","",INDEX('Tracker&amp;Invoice'!$A:$A,$X201))</f>
        <v/>
      </c>
      <c r="C201" s="10" t="str">
        <f>IF($X201="","",INDEX('Tracker&amp;Invoice'!$B:$B,$X201))</f>
        <v/>
      </c>
      <c r="D201" s="9" t="str">
        <f>IF($X201="","",INDEX('Tracker&amp;Invoice'!$E:$E,$X201))</f>
        <v/>
      </c>
      <c r="E201" s="11" t="str">
        <f>IF($X201="","",INDEX('Tracker&amp;Invoice'!$F:$F,$X201))</f>
        <v/>
      </c>
      <c r="F201" s="12" t="str">
        <f>IF($X201="","",INDEX('Tracker&amp;Invoice'!$C:$C,$X201))</f>
        <v/>
      </c>
      <c r="G201" s="12" t="str">
        <f>IF($X201="","",INDEX('Tracker&amp;Invoice'!$D:$D,$X201))</f>
        <v/>
      </c>
      <c r="H201" s="10" t="str">
        <f t="shared" si="49"/>
        <v/>
      </c>
      <c r="I201" s="13" t="str">
        <f t="shared" si="50"/>
        <v/>
      </c>
      <c r="J201" s="13" t="str">
        <f t="shared" si="51"/>
        <v/>
      </c>
      <c r="K201" s="13" t="str">
        <f t="shared" si="52"/>
        <v/>
      </c>
      <c r="L201" s="13" t="str">
        <f>IF($X201="","",SUMIF('Details Data Board'!$C$3:$C$6001,B201,'Details Data Board'!$I$3:$I$6001))</f>
        <v/>
      </c>
      <c r="M201" s="14" t="str">
        <f t="shared" si="53"/>
        <v/>
      </c>
      <c r="N201" s="11" t="str">
        <f t="shared" si="54"/>
        <v/>
      </c>
      <c r="O201" s="11" t="str">
        <f t="shared" si="55"/>
        <v/>
      </c>
      <c r="P201" s="13" t="str">
        <f t="shared" si="56"/>
        <v/>
      </c>
      <c r="Q201" s="14" t="str">
        <f t="shared" si="57"/>
        <v/>
      </c>
      <c r="R201" s="10" t="str">
        <f t="shared" si="58"/>
        <v/>
      </c>
      <c r="S201" s="9" t="str">
        <f t="shared" si="59"/>
        <v/>
      </c>
      <c r="T201" s="9" t="str">
        <f t="shared" si="60"/>
        <v/>
      </c>
      <c r="U201" s="9" t="str">
        <f t="shared" si="61"/>
        <v/>
      </c>
      <c r="V201" s="15" t="str">
        <f t="shared" si="62"/>
        <v/>
      </c>
      <c r="W201" s="15" t="str">
        <f t="shared" si="63"/>
        <v/>
      </c>
      <c r="X201" s="10" t="str">
        <f>IFERROR(MATCH(ROW()-4,'Details Data Board'!$A$3:$A$6001,0)+1,"")</f>
        <v/>
      </c>
      <c r="Y201" s="10">
        <f>IF($X201="",0,ROUND(INDEX('Tracker&amp;Invoice'!$G:$G,$X201)-J201,2))</f>
        <v>0</v>
      </c>
    </row>
    <row r="202" spans="1:25">
      <c r="A202" s="9" t="str">
        <f t="shared" si="48"/>
        <v/>
      </c>
      <c r="B202" s="9" t="str">
        <f>IF($X202="","",INDEX('Tracker&amp;Invoice'!$A:$A,$X202))</f>
        <v/>
      </c>
      <c r="C202" s="10" t="str">
        <f>IF($X202="","",INDEX('Tracker&amp;Invoice'!$B:$B,$X202))</f>
        <v/>
      </c>
      <c r="D202" s="9" t="str">
        <f>IF($X202="","",INDEX('Tracker&amp;Invoice'!$E:$E,$X202))</f>
        <v/>
      </c>
      <c r="E202" s="11" t="str">
        <f>IF($X202="","",INDEX('Tracker&amp;Invoice'!$F:$F,$X202))</f>
        <v/>
      </c>
      <c r="F202" s="12" t="str">
        <f>IF($X202="","",INDEX('Tracker&amp;Invoice'!$C:$C,$X202))</f>
        <v/>
      </c>
      <c r="G202" s="12" t="str">
        <f>IF($X202="","",INDEX('Tracker&amp;Invoice'!$D:$D,$X202))</f>
        <v/>
      </c>
      <c r="H202" s="10" t="str">
        <f t="shared" si="49"/>
        <v/>
      </c>
      <c r="I202" s="13" t="str">
        <f t="shared" si="50"/>
        <v/>
      </c>
      <c r="J202" s="13" t="str">
        <f t="shared" si="51"/>
        <v/>
      </c>
      <c r="K202" s="13" t="str">
        <f t="shared" si="52"/>
        <v/>
      </c>
      <c r="L202" s="13" t="str">
        <f>IF($X202="","",SUMIF('Details Data Board'!$C$3:$C$6001,B202,'Details Data Board'!$I$3:$I$6001))</f>
        <v/>
      </c>
      <c r="M202" s="14" t="str">
        <f t="shared" si="53"/>
        <v/>
      </c>
      <c r="N202" s="11" t="str">
        <f t="shared" si="54"/>
        <v/>
      </c>
      <c r="O202" s="11" t="str">
        <f t="shared" si="55"/>
        <v/>
      </c>
      <c r="P202" s="13" t="str">
        <f t="shared" si="56"/>
        <v/>
      </c>
      <c r="Q202" s="14" t="str">
        <f t="shared" si="57"/>
        <v/>
      </c>
      <c r="R202" s="10" t="str">
        <f t="shared" si="58"/>
        <v/>
      </c>
      <c r="S202" s="9" t="str">
        <f t="shared" si="59"/>
        <v/>
      </c>
      <c r="T202" s="9" t="str">
        <f t="shared" si="60"/>
        <v/>
      </c>
      <c r="U202" s="9" t="str">
        <f t="shared" si="61"/>
        <v/>
      </c>
      <c r="V202" s="15" t="str">
        <f t="shared" si="62"/>
        <v/>
      </c>
      <c r="W202" s="15" t="str">
        <f t="shared" si="63"/>
        <v/>
      </c>
      <c r="X202" s="10" t="str">
        <f>IFERROR(MATCH(ROW()-4,'Details Data Board'!$A$3:$A$6001,0)+1,"")</f>
        <v/>
      </c>
      <c r="Y202" s="10">
        <f>IF($X202="",0,ROUND(INDEX('Tracker&amp;Invoice'!$G:$G,$X202)-J202,2))</f>
        <v>0</v>
      </c>
    </row>
    <row r="203" spans="1:25">
      <c r="A203" s="9" t="str">
        <f t="shared" si="48"/>
        <v/>
      </c>
      <c r="B203" s="9" t="str">
        <f>IF($X203="","",INDEX('Tracker&amp;Invoice'!$A:$A,$X203))</f>
        <v/>
      </c>
      <c r="C203" s="10" t="str">
        <f>IF($X203="","",INDEX('Tracker&amp;Invoice'!$B:$B,$X203))</f>
        <v/>
      </c>
      <c r="D203" s="9" t="str">
        <f>IF($X203="","",INDEX('Tracker&amp;Invoice'!$E:$E,$X203))</f>
        <v/>
      </c>
      <c r="E203" s="11" t="str">
        <f>IF($X203="","",INDEX('Tracker&amp;Invoice'!$F:$F,$X203))</f>
        <v/>
      </c>
      <c r="F203" s="12" t="str">
        <f>IF($X203="","",INDEX('Tracker&amp;Invoice'!$C:$C,$X203))</f>
        <v/>
      </c>
      <c r="G203" s="12" t="str">
        <f>IF($X203="","",INDEX('Tracker&amp;Invoice'!$D:$D,$X203))</f>
        <v/>
      </c>
      <c r="H203" s="10" t="str">
        <f t="shared" si="49"/>
        <v/>
      </c>
      <c r="I203" s="13" t="str">
        <f t="shared" si="50"/>
        <v/>
      </c>
      <c r="J203" s="13" t="str">
        <f t="shared" si="51"/>
        <v/>
      </c>
      <c r="K203" s="13" t="str">
        <f t="shared" si="52"/>
        <v/>
      </c>
      <c r="L203" s="13" t="str">
        <f>IF($X203="","",SUMIF('Details Data Board'!$C$3:$C$6001,B203,'Details Data Board'!$I$3:$I$6001))</f>
        <v/>
      </c>
      <c r="M203" s="14" t="str">
        <f t="shared" si="53"/>
        <v/>
      </c>
      <c r="N203" s="11" t="str">
        <f t="shared" si="54"/>
        <v/>
      </c>
      <c r="O203" s="11" t="str">
        <f t="shared" si="55"/>
        <v/>
      </c>
      <c r="P203" s="13" t="str">
        <f t="shared" si="56"/>
        <v/>
      </c>
      <c r="Q203" s="14" t="str">
        <f t="shared" si="57"/>
        <v/>
      </c>
      <c r="R203" s="10" t="str">
        <f t="shared" si="58"/>
        <v/>
      </c>
      <c r="S203" s="9" t="str">
        <f t="shared" si="59"/>
        <v/>
      </c>
      <c r="T203" s="9" t="str">
        <f t="shared" si="60"/>
        <v/>
      </c>
      <c r="U203" s="9" t="str">
        <f t="shared" si="61"/>
        <v/>
      </c>
      <c r="V203" s="15" t="str">
        <f t="shared" si="62"/>
        <v/>
      </c>
      <c r="W203" s="15" t="str">
        <f t="shared" si="63"/>
        <v/>
      </c>
      <c r="X203" s="10" t="str">
        <f>IFERROR(MATCH(ROW()-4,'Details Data Board'!$A$3:$A$6001,0)+1,"")</f>
        <v/>
      </c>
      <c r="Y203" s="10">
        <f>IF($X203="",0,ROUND(INDEX('Tracker&amp;Invoice'!$G:$G,$X203)-J203,2))</f>
        <v>0</v>
      </c>
    </row>
    <row r="204" spans="1:25">
      <c r="A204" s="9" t="str">
        <f t="shared" si="48"/>
        <v/>
      </c>
      <c r="B204" s="9" t="str">
        <f>IF($X204="","",INDEX('Tracker&amp;Invoice'!$A:$A,$X204))</f>
        <v/>
      </c>
      <c r="C204" s="10" t="str">
        <f>IF($X204="","",INDEX('Tracker&amp;Invoice'!$B:$B,$X204))</f>
        <v/>
      </c>
      <c r="D204" s="9" t="str">
        <f>IF($X204="","",INDEX('Tracker&amp;Invoice'!$E:$E,$X204))</f>
        <v/>
      </c>
      <c r="E204" s="11" t="str">
        <f>IF($X204="","",INDEX('Tracker&amp;Invoice'!$F:$F,$X204))</f>
        <v/>
      </c>
      <c r="F204" s="12" t="str">
        <f>IF($X204="","",INDEX('Tracker&amp;Invoice'!$C:$C,$X204))</f>
        <v/>
      </c>
      <c r="G204" s="12" t="str">
        <f>IF($X204="","",INDEX('Tracker&amp;Invoice'!$D:$D,$X204))</f>
        <v/>
      </c>
      <c r="H204" s="10" t="str">
        <f t="shared" si="49"/>
        <v/>
      </c>
      <c r="I204" s="13" t="str">
        <f t="shared" si="50"/>
        <v/>
      </c>
      <c r="J204" s="13" t="str">
        <f t="shared" si="51"/>
        <v/>
      </c>
      <c r="K204" s="13" t="str">
        <f t="shared" si="52"/>
        <v/>
      </c>
      <c r="L204" s="13" t="str">
        <f>IF($X204="","",SUMIF('Details Data Board'!$C$3:$C$6001,B204,'Details Data Board'!$I$3:$I$6001))</f>
        <v/>
      </c>
      <c r="M204" s="14" t="str">
        <f t="shared" si="53"/>
        <v/>
      </c>
      <c r="N204" s="11" t="str">
        <f t="shared" si="54"/>
        <v/>
      </c>
      <c r="O204" s="11" t="str">
        <f t="shared" si="55"/>
        <v/>
      </c>
      <c r="P204" s="13" t="str">
        <f t="shared" si="56"/>
        <v/>
      </c>
      <c r="Q204" s="14" t="str">
        <f t="shared" si="57"/>
        <v/>
      </c>
      <c r="R204" s="10" t="str">
        <f t="shared" si="58"/>
        <v/>
      </c>
      <c r="S204" s="9" t="str">
        <f t="shared" si="59"/>
        <v/>
      </c>
      <c r="T204" s="9" t="str">
        <f t="shared" si="60"/>
        <v/>
      </c>
      <c r="U204" s="9" t="str">
        <f t="shared" si="61"/>
        <v/>
      </c>
      <c r="V204" s="15" t="str">
        <f t="shared" si="62"/>
        <v/>
      </c>
      <c r="W204" s="15" t="str">
        <f t="shared" si="63"/>
        <v/>
      </c>
      <c r="X204" s="10" t="str">
        <f>IFERROR(MATCH(ROW()-4,'Details Data Board'!$A$3:$A$6001,0)+1,"")</f>
        <v/>
      </c>
      <c r="Y204" s="10">
        <f>IF($X204="",0,ROUND(INDEX('Tracker&amp;Invoice'!$G:$G,$X204)-J204,2))</f>
        <v>0</v>
      </c>
    </row>
    <row r="205" spans="1:25">
      <c r="A205" s="9" t="str">
        <f t="shared" si="48"/>
        <v/>
      </c>
      <c r="B205" s="9" t="str">
        <f>IF($X205="","",INDEX('Tracker&amp;Invoice'!$A:$A,$X205))</f>
        <v/>
      </c>
      <c r="C205" s="10" t="str">
        <f>IF($X205="","",INDEX('Tracker&amp;Invoice'!$B:$B,$X205))</f>
        <v/>
      </c>
      <c r="D205" s="9" t="str">
        <f>IF($X205="","",INDEX('Tracker&amp;Invoice'!$E:$E,$X205))</f>
        <v/>
      </c>
      <c r="E205" s="11" t="str">
        <f>IF($X205="","",INDEX('Tracker&amp;Invoice'!$F:$F,$X205))</f>
        <v/>
      </c>
      <c r="F205" s="12" t="str">
        <f>IF($X205="","",INDEX('Tracker&amp;Invoice'!$C:$C,$X205))</f>
        <v/>
      </c>
      <c r="G205" s="12" t="str">
        <f>IF($X205="","",INDEX('Tracker&amp;Invoice'!$D:$D,$X205))</f>
        <v/>
      </c>
      <c r="H205" s="10" t="str">
        <f t="shared" si="49"/>
        <v/>
      </c>
      <c r="I205" s="13" t="str">
        <f t="shared" si="50"/>
        <v/>
      </c>
      <c r="J205" s="13" t="str">
        <f t="shared" si="51"/>
        <v/>
      </c>
      <c r="K205" s="13" t="str">
        <f t="shared" si="52"/>
        <v/>
      </c>
      <c r="L205" s="13" t="str">
        <f>IF($X205="","",SUMIF('Details Data Board'!$C$3:$C$6001,B205,'Details Data Board'!$I$3:$I$6001))</f>
        <v/>
      </c>
      <c r="M205" s="14" t="str">
        <f t="shared" si="53"/>
        <v/>
      </c>
      <c r="N205" s="11" t="str">
        <f t="shared" si="54"/>
        <v/>
      </c>
      <c r="O205" s="11" t="str">
        <f t="shared" si="55"/>
        <v/>
      </c>
      <c r="P205" s="13" t="str">
        <f t="shared" si="56"/>
        <v/>
      </c>
      <c r="Q205" s="14" t="str">
        <f t="shared" si="57"/>
        <v/>
      </c>
      <c r="R205" s="10" t="str">
        <f t="shared" si="58"/>
        <v/>
      </c>
      <c r="S205" s="9" t="str">
        <f t="shared" si="59"/>
        <v/>
      </c>
      <c r="T205" s="9" t="str">
        <f t="shared" si="60"/>
        <v/>
      </c>
      <c r="U205" s="9" t="str">
        <f t="shared" si="61"/>
        <v/>
      </c>
      <c r="V205" s="15" t="str">
        <f t="shared" si="62"/>
        <v/>
      </c>
      <c r="W205" s="15" t="str">
        <f t="shared" si="63"/>
        <v/>
      </c>
      <c r="X205" s="10" t="str">
        <f>IFERROR(MATCH(ROW()-4,'Details Data Board'!$A$3:$A$6001,0)+1,"")</f>
        <v/>
      </c>
      <c r="Y205" s="10">
        <f>IF($X205="",0,ROUND(INDEX('Tracker&amp;Invoice'!$G:$G,$X205)-J205,2))</f>
        <v>0</v>
      </c>
    </row>
    <row r="206" spans="1:25">
      <c r="A206" s="9" t="str">
        <f t="shared" si="48"/>
        <v/>
      </c>
      <c r="B206" s="9" t="str">
        <f>IF($X206="","",INDEX('Tracker&amp;Invoice'!$A:$A,$X206))</f>
        <v/>
      </c>
      <c r="C206" s="10" t="str">
        <f>IF($X206="","",INDEX('Tracker&amp;Invoice'!$B:$B,$X206))</f>
        <v/>
      </c>
      <c r="D206" s="9" t="str">
        <f>IF($X206="","",INDEX('Tracker&amp;Invoice'!$E:$E,$X206))</f>
        <v/>
      </c>
      <c r="E206" s="11" t="str">
        <f>IF($X206="","",INDEX('Tracker&amp;Invoice'!$F:$F,$X206))</f>
        <v/>
      </c>
      <c r="F206" s="12" t="str">
        <f>IF($X206="","",INDEX('Tracker&amp;Invoice'!$C:$C,$X206))</f>
        <v/>
      </c>
      <c r="G206" s="12" t="str">
        <f>IF($X206="","",INDEX('Tracker&amp;Invoice'!$D:$D,$X206))</f>
        <v/>
      </c>
      <c r="H206" s="10" t="str">
        <f t="shared" si="49"/>
        <v/>
      </c>
      <c r="I206" s="13" t="str">
        <f t="shared" si="50"/>
        <v/>
      </c>
      <c r="J206" s="13" t="str">
        <f t="shared" si="51"/>
        <v/>
      </c>
      <c r="K206" s="13" t="str">
        <f t="shared" si="52"/>
        <v/>
      </c>
      <c r="L206" s="13" t="str">
        <f>IF($X206="","",SUMIF('Details Data Board'!$C$3:$C$6001,B206,'Details Data Board'!$I$3:$I$6001))</f>
        <v/>
      </c>
      <c r="M206" s="14" t="str">
        <f t="shared" si="53"/>
        <v/>
      </c>
      <c r="N206" s="11" t="str">
        <f t="shared" si="54"/>
        <v/>
      </c>
      <c r="O206" s="11" t="str">
        <f t="shared" si="55"/>
        <v/>
      </c>
      <c r="P206" s="13" t="str">
        <f t="shared" si="56"/>
        <v/>
      </c>
      <c r="Q206" s="14" t="str">
        <f t="shared" si="57"/>
        <v/>
      </c>
      <c r="R206" s="10" t="str">
        <f t="shared" si="58"/>
        <v/>
      </c>
      <c r="S206" s="9" t="str">
        <f t="shared" si="59"/>
        <v/>
      </c>
      <c r="T206" s="9" t="str">
        <f t="shared" si="60"/>
        <v/>
      </c>
      <c r="U206" s="9" t="str">
        <f t="shared" si="61"/>
        <v/>
      </c>
      <c r="V206" s="15" t="str">
        <f t="shared" si="62"/>
        <v/>
      </c>
      <c r="W206" s="15" t="str">
        <f t="shared" si="63"/>
        <v/>
      </c>
      <c r="X206" s="10" t="str">
        <f>IFERROR(MATCH(ROW()-4,'Details Data Board'!$A$3:$A$6001,0)+1,"")</f>
        <v/>
      </c>
      <c r="Y206" s="10">
        <f>IF($X206="",0,ROUND(INDEX('Tracker&amp;Invoice'!$G:$G,$X206)-J206,2))</f>
        <v>0</v>
      </c>
    </row>
    <row r="207" spans="1:25">
      <c r="A207" s="9" t="str">
        <f t="shared" si="48"/>
        <v/>
      </c>
      <c r="B207" s="9" t="str">
        <f>IF($X207="","",INDEX('Tracker&amp;Invoice'!$A:$A,$X207))</f>
        <v/>
      </c>
      <c r="C207" s="10" t="str">
        <f>IF($X207="","",INDEX('Tracker&amp;Invoice'!$B:$B,$X207))</f>
        <v/>
      </c>
      <c r="D207" s="9" t="str">
        <f>IF($X207="","",INDEX('Tracker&amp;Invoice'!$E:$E,$X207))</f>
        <v/>
      </c>
      <c r="E207" s="11" t="str">
        <f>IF($X207="","",INDEX('Tracker&amp;Invoice'!$F:$F,$X207))</f>
        <v/>
      </c>
      <c r="F207" s="12" t="str">
        <f>IF($X207="","",INDEX('Tracker&amp;Invoice'!$C:$C,$X207))</f>
        <v/>
      </c>
      <c r="G207" s="12" t="str">
        <f>IF($X207="","",INDEX('Tracker&amp;Invoice'!$D:$D,$X207))</f>
        <v/>
      </c>
      <c r="H207" s="10" t="str">
        <f t="shared" si="49"/>
        <v/>
      </c>
      <c r="I207" s="13" t="str">
        <f t="shared" si="50"/>
        <v/>
      </c>
      <c r="J207" s="13" t="str">
        <f t="shared" si="51"/>
        <v/>
      </c>
      <c r="K207" s="13" t="str">
        <f t="shared" si="52"/>
        <v/>
      </c>
      <c r="L207" s="13" t="str">
        <f>IF($X207="","",SUMIF('Details Data Board'!$C$3:$C$6001,B207,'Details Data Board'!$I$3:$I$6001))</f>
        <v/>
      </c>
      <c r="M207" s="14" t="str">
        <f t="shared" si="53"/>
        <v/>
      </c>
      <c r="N207" s="11" t="str">
        <f t="shared" si="54"/>
        <v/>
      </c>
      <c r="O207" s="11" t="str">
        <f t="shared" si="55"/>
        <v/>
      </c>
      <c r="P207" s="13" t="str">
        <f t="shared" si="56"/>
        <v/>
      </c>
      <c r="Q207" s="14" t="str">
        <f t="shared" si="57"/>
        <v/>
      </c>
      <c r="R207" s="10" t="str">
        <f t="shared" si="58"/>
        <v/>
      </c>
      <c r="S207" s="9" t="str">
        <f t="shared" si="59"/>
        <v/>
      </c>
      <c r="T207" s="9" t="str">
        <f t="shared" si="60"/>
        <v/>
      </c>
      <c r="U207" s="9" t="str">
        <f t="shared" si="61"/>
        <v/>
      </c>
      <c r="V207" s="15" t="str">
        <f t="shared" si="62"/>
        <v/>
      </c>
      <c r="W207" s="15" t="str">
        <f t="shared" si="63"/>
        <v/>
      </c>
      <c r="X207" s="10" t="str">
        <f>IFERROR(MATCH(ROW()-4,'Details Data Board'!$A$3:$A$6001,0)+1,"")</f>
        <v/>
      </c>
      <c r="Y207" s="10">
        <f>IF($X207="",0,ROUND(INDEX('Tracker&amp;Invoice'!$G:$G,$X207)-J207,2))</f>
        <v>0</v>
      </c>
    </row>
    <row r="208" spans="1:25">
      <c r="A208" s="9" t="str">
        <f t="shared" si="48"/>
        <v/>
      </c>
      <c r="B208" s="9" t="str">
        <f>IF($X208="","",INDEX('Tracker&amp;Invoice'!$A:$A,$X208))</f>
        <v/>
      </c>
      <c r="C208" s="10" t="str">
        <f>IF($X208="","",INDEX('Tracker&amp;Invoice'!$B:$B,$X208))</f>
        <v/>
      </c>
      <c r="D208" s="9" t="str">
        <f>IF($X208="","",INDEX('Tracker&amp;Invoice'!$E:$E,$X208))</f>
        <v/>
      </c>
      <c r="E208" s="11" t="str">
        <f>IF($X208="","",INDEX('Tracker&amp;Invoice'!$F:$F,$X208))</f>
        <v/>
      </c>
      <c r="F208" s="12" t="str">
        <f>IF($X208="","",INDEX('Tracker&amp;Invoice'!$C:$C,$X208))</f>
        <v/>
      </c>
      <c r="G208" s="12" t="str">
        <f>IF($X208="","",INDEX('Tracker&amp;Invoice'!$D:$D,$X208))</f>
        <v/>
      </c>
      <c r="H208" s="10" t="str">
        <f t="shared" si="49"/>
        <v/>
      </c>
      <c r="I208" s="13" t="str">
        <f t="shared" si="50"/>
        <v/>
      </c>
      <c r="J208" s="13" t="str">
        <f t="shared" si="51"/>
        <v/>
      </c>
      <c r="K208" s="13" t="str">
        <f t="shared" si="52"/>
        <v/>
      </c>
      <c r="L208" s="13" t="str">
        <f>IF($X208="","",SUMIF('Details Data Board'!$C$3:$C$6001,B208,'Details Data Board'!$I$3:$I$6001))</f>
        <v/>
      </c>
      <c r="M208" s="14" t="str">
        <f t="shared" si="53"/>
        <v/>
      </c>
      <c r="N208" s="11" t="str">
        <f t="shared" si="54"/>
        <v/>
      </c>
      <c r="O208" s="11" t="str">
        <f t="shared" si="55"/>
        <v/>
      </c>
      <c r="P208" s="13" t="str">
        <f t="shared" si="56"/>
        <v/>
      </c>
      <c r="Q208" s="14" t="str">
        <f t="shared" si="57"/>
        <v/>
      </c>
      <c r="R208" s="10" t="str">
        <f t="shared" si="58"/>
        <v/>
      </c>
      <c r="S208" s="9" t="str">
        <f t="shared" si="59"/>
        <v/>
      </c>
      <c r="T208" s="9" t="str">
        <f t="shared" si="60"/>
        <v/>
      </c>
      <c r="U208" s="9" t="str">
        <f t="shared" si="61"/>
        <v/>
      </c>
      <c r="V208" s="15" t="str">
        <f t="shared" si="62"/>
        <v/>
      </c>
      <c r="W208" s="15" t="str">
        <f t="shared" si="63"/>
        <v/>
      </c>
      <c r="X208" s="10" t="str">
        <f>IFERROR(MATCH(ROW()-4,'Details Data Board'!$A$3:$A$6001,0)+1,"")</f>
        <v/>
      </c>
      <c r="Y208" s="10">
        <f>IF($X208="",0,ROUND(INDEX('Tracker&amp;Invoice'!$G:$G,$X208)-J208,2))</f>
        <v>0</v>
      </c>
    </row>
    <row r="209" spans="1:25">
      <c r="A209" s="9" t="str">
        <f t="shared" si="48"/>
        <v/>
      </c>
      <c r="B209" s="9" t="str">
        <f>IF($X209="","",INDEX('Tracker&amp;Invoice'!$A:$A,$X209))</f>
        <v/>
      </c>
      <c r="C209" s="10" t="str">
        <f>IF($X209="","",INDEX('Tracker&amp;Invoice'!$B:$B,$X209))</f>
        <v/>
      </c>
      <c r="D209" s="9" t="str">
        <f>IF($X209="","",INDEX('Tracker&amp;Invoice'!$E:$E,$X209))</f>
        <v/>
      </c>
      <c r="E209" s="11" t="str">
        <f>IF($X209="","",INDEX('Tracker&amp;Invoice'!$F:$F,$X209))</f>
        <v/>
      </c>
      <c r="F209" s="12" t="str">
        <f>IF($X209="","",INDEX('Tracker&amp;Invoice'!$C:$C,$X209))</f>
        <v/>
      </c>
      <c r="G209" s="12" t="str">
        <f>IF($X209="","",INDEX('Tracker&amp;Invoice'!$D:$D,$X209))</f>
        <v/>
      </c>
      <c r="H209" s="10" t="str">
        <f t="shared" si="49"/>
        <v/>
      </c>
      <c r="I209" s="13" t="str">
        <f t="shared" si="50"/>
        <v/>
      </c>
      <c r="J209" s="13" t="str">
        <f t="shared" si="51"/>
        <v/>
      </c>
      <c r="K209" s="13" t="str">
        <f t="shared" si="52"/>
        <v/>
      </c>
      <c r="L209" s="13" t="str">
        <f>IF($X209="","",SUMIF('Details Data Board'!$C$3:$C$6001,B209,'Details Data Board'!$I$3:$I$6001))</f>
        <v/>
      </c>
      <c r="M209" s="14" t="str">
        <f t="shared" si="53"/>
        <v/>
      </c>
      <c r="N209" s="11" t="str">
        <f t="shared" si="54"/>
        <v/>
      </c>
      <c r="O209" s="11" t="str">
        <f t="shared" si="55"/>
        <v/>
      </c>
      <c r="P209" s="13" t="str">
        <f t="shared" si="56"/>
        <v/>
      </c>
      <c r="Q209" s="14" t="str">
        <f t="shared" si="57"/>
        <v/>
      </c>
      <c r="R209" s="10" t="str">
        <f t="shared" si="58"/>
        <v/>
      </c>
      <c r="S209" s="9" t="str">
        <f t="shared" si="59"/>
        <v/>
      </c>
      <c r="T209" s="9" t="str">
        <f t="shared" si="60"/>
        <v/>
      </c>
      <c r="U209" s="9" t="str">
        <f t="shared" si="61"/>
        <v/>
      </c>
      <c r="V209" s="15" t="str">
        <f t="shared" si="62"/>
        <v/>
      </c>
      <c r="W209" s="15" t="str">
        <f t="shared" si="63"/>
        <v/>
      </c>
      <c r="X209" s="10" t="str">
        <f>IFERROR(MATCH(ROW()-4,'Details Data Board'!$A$3:$A$6001,0)+1,"")</f>
        <v/>
      </c>
      <c r="Y209" s="10">
        <f>IF($X209="",0,ROUND(INDEX('Tracker&amp;Invoice'!$G:$G,$X209)-J209,2))</f>
        <v>0</v>
      </c>
    </row>
    <row r="210" spans="1:25">
      <c r="A210" s="9" t="str">
        <f t="shared" si="48"/>
        <v/>
      </c>
      <c r="B210" s="9" t="str">
        <f>IF($X210="","",INDEX('Tracker&amp;Invoice'!$A:$A,$X210))</f>
        <v/>
      </c>
      <c r="C210" s="10" t="str">
        <f>IF($X210="","",INDEX('Tracker&amp;Invoice'!$B:$B,$X210))</f>
        <v/>
      </c>
      <c r="D210" s="9" t="str">
        <f>IF($X210="","",INDEX('Tracker&amp;Invoice'!$E:$E,$X210))</f>
        <v/>
      </c>
      <c r="E210" s="11" t="str">
        <f>IF($X210="","",INDEX('Tracker&amp;Invoice'!$F:$F,$X210))</f>
        <v/>
      </c>
      <c r="F210" s="12" t="str">
        <f>IF($X210="","",INDEX('Tracker&amp;Invoice'!$C:$C,$X210))</f>
        <v/>
      </c>
      <c r="G210" s="12" t="str">
        <f>IF($X210="","",INDEX('Tracker&amp;Invoice'!$D:$D,$X210))</f>
        <v/>
      </c>
      <c r="H210" s="10" t="str">
        <f t="shared" si="49"/>
        <v/>
      </c>
      <c r="I210" s="13" t="str">
        <f t="shared" si="50"/>
        <v/>
      </c>
      <c r="J210" s="13" t="str">
        <f t="shared" si="51"/>
        <v/>
      </c>
      <c r="K210" s="13" t="str">
        <f t="shared" si="52"/>
        <v/>
      </c>
      <c r="L210" s="13" t="str">
        <f>IF($X210="","",SUMIF('Details Data Board'!$C$3:$C$6001,B210,'Details Data Board'!$I$3:$I$6001))</f>
        <v/>
      </c>
      <c r="M210" s="14" t="str">
        <f t="shared" si="53"/>
        <v/>
      </c>
      <c r="N210" s="11" t="str">
        <f t="shared" si="54"/>
        <v/>
      </c>
      <c r="O210" s="11" t="str">
        <f t="shared" si="55"/>
        <v/>
      </c>
      <c r="P210" s="13" t="str">
        <f t="shared" si="56"/>
        <v/>
      </c>
      <c r="Q210" s="14" t="str">
        <f t="shared" si="57"/>
        <v/>
      </c>
      <c r="R210" s="10" t="str">
        <f t="shared" si="58"/>
        <v/>
      </c>
      <c r="S210" s="9" t="str">
        <f t="shared" si="59"/>
        <v/>
      </c>
      <c r="T210" s="9" t="str">
        <f t="shared" si="60"/>
        <v/>
      </c>
      <c r="U210" s="9" t="str">
        <f t="shared" si="61"/>
        <v/>
      </c>
      <c r="V210" s="15" t="str">
        <f t="shared" si="62"/>
        <v/>
      </c>
      <c r="W210" s="15" t="str">
        <f t="shared" si="63"/>
        <v/>
      </c>
      <c r="X210" s="10" t="str">
        <f>IFERROR(MATCH(ROW()-4,'Details Data Board'!$A$3:$A$6001,0)+1,"")</f>
        <v/>
      </c>
      <c r="Y210" s="10">
        <f>IF($X210="",0,ROUND(INDEX('Tracker&amp;Invoice'!$G:$G,$X210)-J210,2))</f>
        <v>0</v>
      </c>
    </row>
    <row r="211" spans="1:25">
      <c r="A211" s="9" t="str">
        <f t="shared" si="48"/>
        <v/>
      </c>
      <c r="B211" s="9" t="str">
        <f>IF($X211="","",INDEX('Tracker&amp;Invoice'!$A:$A,$X211))</f>
        <v/>
      </c>
      <c r="C211" s="10" t="str">
        <f>IF($X211="","",INDEX('Tracker&amp;Invoice'!$B:$B,$X211))</f>
        <v/>
      </c>
      <c r="D211" s="9" t="str">
        <f>IF($X211="","",INDEX('Tracker&amp;Invoice'!$E:$E,$X211))</f>
        <v/>
      </c>
      <c r="E211" s="11" t="str">
        <f>IF($X211="","",INDEX('Tracker&amp;Invoice'!$F:$F,$X211))</f>
        <v/>
      </c>
      <c r="F211" s="12" t="str">
        <f>IF($X211="","",INDEX('Tracker&amp;Invoice'!$C:$C,$X211))</f>
        <v/>
      </c>
      <c r="G211" s="12" t="str">
        <f>IF($X211="","",INDEX('Tracker&amp;Invoice'!$D:$D,$X211))</f>
        <v/>
      </c>
      <c r="H211" s="10" t="str">
        <f t="shared" si="49"/>
        <v/>
      </c>
      <c r="I211" s="13" t="str">
        <f t="shared" si="50"/>
        <v/>
      </c>
      <c r="J211" s="13" t="str">
        <f t="shared" si="51"/>
        <v/>
      </c>
      <c r="K211" s="13" t="str">
        <f t="shared" si="52"/>
        <v/>
      </c>
      <c r="L211" s="13" t="str">
        <f>IF($X211="","",SUMIF('Details Data Board'!$C$3:$C$6001,B211,'Details Data Board'!$I$3:$I$6001))</f>
        <v/>
      </c>
      <c r="M211" s="14" t="str">
        <f t="shared" si="53"/>
        <v/>
      </c>
      <c r="N211" s="11" t="str">
        <f t="shared" si="54"/>
        <v/>
      </c>
      <c r="O211" s="11" t="str">
        <f t="shared" si="55"/>
        <v/>
      </c>
      <c r="P211" s="13" t="str">
        <f t="shared" si="56"/>
        <v/>
      </c>
      <c r="Q211" s="14" t="str">
        <f t="shared" si="57"/>
        <v/>
      </c>
      <c r="R211" s="10" t="str">
        <f t="shared" si="58"/>
        <v/>
      </c>
      <c r="S211" s="9" t="str">
        <f t="shared" si="59"/>
        <v/>
      </c>
      <c r="T211" s="9" t="str">
        <f t="shared" si="60"/>
        <v/>
      </c>
      <c r="U211" s="9" t="str">
        <f t="shared" si="61"/>
        <v/>
      </c>
      <c r="V211" s="15" t="str">
        <f t="shared" si="62"/>
        <v/>
      </c>
      <c r="W211" s="15" t="str">
        <f t="shared" si="63"/>
        <v/>
      </c>
      <c r="X211" s="10" t="str">
        <f>IFERROR(MATCH(ROW()-4,'Details Data Board'!$A$3:$A$6001,0)+1,"")</f>
        <v/>
      </c>
      <c r="Y211" s="10">
        <f>IF($X211="",0,ROUND(INDEX('Tracker&amp;Invoice'!$G:$G,$X211)-J211,2))</f>
        <v>0</v>
      </c>
    </row>
    <row r="212" spans="1:25">
      <c r="A212" s="9" t="str">
        <f t="shared" si="48"/>
        <v/>
      </c>
      <c r="B212" s="9" t="str">
        <f>IF($X212="","",INDEX('Tracker&amp;Invoice'!$A:$A,$X212))</f>
        <v/>
      </c>
      <c r="C212" s="16" t="str">
        <f>IF($X212="","",INDEX('Tracker&amp;Invoice'!$B:$B,$X212))</f>
        <v/>
      </c>
      <c r="D212" s="9" t="str">
        <f>IF($X212="","",INDEX('Tracker&amp;Invoice'!$E:$E,$X212))</f>
        <v/>
      </c>
      <c r="E212" s="11" t="str">
        <f>IF($X212="","",INDEX('Tracker&amp;Invoice'!$F:$F,$X212))</f>
        <v/>
      </c>
      <c r="F212" s="12" t="str">
        <f>IF($X212="","",INDEX('Tracker&amp;Invoice'!$C:$C,$X212))</f>
        <v/>
      </c>
      <c r="G212" s="12" t="str">
        <f>IF($X212="","",INDEX('Tracker&amp;Invoice'!$D:$D,$X212))</f>
        <v/>
      </c>
      <c r="H212" s="10" t="str">
        <f t="shared" si="49"/>
        <v/>
      </c>
      <c r="I212" s="13" t="str">
        <f t="shared" si="50"/>
        <v/>
      </c>
      <c r="J212" s="13" t="str">
        <f t="shared" si="51"/>
        <v/>
      </c>
      <c r="K212" s="13" t="str">
        <f t="shared" si="52"/>
        <v/>
      </c>
      <c r="L212" s="13" t="str">
        <f>IF($X212="","",SUMIF('Details Data Board'!$C$3:$C$6001,B212,'Details Data Board'!$I$3:$I$6001))</f>
        <v/>
      </c>
      <c r="M212" s="14" t="str">
        <f t="shared" si="53"/>
        <v/>
      </c>
      <c r="N212" s="11" t="str">
        <f t="shared" si="54"/>
        <v/>
      </c>
      <c r="O212" s="11" t="str">
        <f t="shared" si="55"/>
        <v/>
      </c>
      <c r="P212" s="13" t="str">
        <f t="shared" si="56"/>
        <v/>
      </c>
      <c r="Q212" s="14" t="str">
        <f t="shared" si="57"/>
        <v/>
      </c>
      <c r="R212" s="10" t="str">
        <f t="shared" si="58"/>
        <v/>
      </c>
      <c r="S212" s="9" t="str">
        <f t="shared" si="59"/>
        <v/>
      </c>
      <c r="T212" s="9" t="str">
        <f t="shared" si="60"/>
        <v/>
      </c>
      <c r="U212" s="9" t="str">
        <f t="shared" si="61"/>
        <v/>
      </c>
      <c r="V212" s="15" t="str">
        <f t="shared" si="62"/>
        <v/>
      </c>
      <c r="W212" s="15" t="str">
        <f t="shared" si="63"/>
        <v/>
      </c>
      <c r="X212" s="10" t="str">
        <f>IFERROR(MATCH(ROW()-4,'Details Data Board'!$A$3:$A$6001,0)+1,"")</f>
        <v/>
      </c>
      <c r="Y212" s="10">
        <f>IF($X212="",0,ROUND(INDEX('Tracker&amp;Invoice'!$G:$G,$X212)-J212,2))</f>
        <v>0</v>
      </c>
    </row>
    <row r="213" spans="1:25">
      <c r="A213" s="9" t="str">
        <f t="shared" si="48"/>
        <v/>
      </c>
      <c r="B213" s="9" t="str">
        <f>IF($X213="","",INDEX('Tracker&amp;Invoice'!$A:$A,$X213))</f>
        <v/>
      </c>
      <c r="C213" s="16" t="str">
        <f>IF($X213="","",INDEX('Tracker&amp;Invoice'!$B:$B,$X213))</f>
        <v/>
      </c>
      <c r="D213" s="9" t="str">
        <f>IF($X213="","",INDEX('Tracker&amp;Invoice'!$E:$E,$X213))</f>
        <v/>
      </c>
      <c r="E213" s="11" t="str">
        <f>IF($X213="","",INDEX('Tracker&amp;Invoice'!$F:$F,$X213))</f>
        <v/>
      </c>
      <c r="F213" s="12" t="str">
        <f>IF($X213="","",INDEX('Tracker&amp;Invoice'!$C:$C,$X213))</f>
        <v/>
      </c>
      <c r="G213" s="12" t="str">
        <f>IF($X213="","",INDEX('Tracker&amp;Invoice'!$D:$D,$X213))</f>
        <v/>
      </c>
      <c r="H213" s="10" t="str">
        <f t="shared" si="49"/>
        <v/>
      </c>
      <c r="I213" s="13" t="str">
        <f t="shared" si="50"/>
        <v/>
      </c>
      <c r="J213" s="13" t="str">
        <f t="shared" si="51"/>
        <v/>
      </c>
      <c r="K213" s="13" t="str">
        <f t="shared" si="52"/>
        <v/>
      </c>
      <c r="L213" s="13" t="str">
        <f>IF($X213="","",SUMIF('Details Data Board'!$C$3:$C$6001,B213,'Details Data Board'!$I$3:$I$6001))</f>
        <v/>
      </c>
      <c r="M213" s="14" t="str">
        <f t="shared" si="53"/>
        <v/>
      </c>
      <c r="N213" s="11" t="str">
        <f t="shared" si="54"/>
        <v/>
      </c>
      <c r="O213" s="11" t="str">
        <f t="shared" si="55"/>
        <v/>
      </c>
      <c r="P213" s="13" t="str">
        <f t="shared" si="56"/>
        <v/>
      </c>
      <c r="Q213" s="14" t="str">
        <f t="shared" si="57"/>
        <v/>
      </c>
      <c r="R213" s="10" t="str">
        <f t="shared" si="58"/>
        <v/>
      </c>
      <c r="S213" s="9" t="str">
        <f t="shared" si="59"/>
        <v/>
      </c>
      <c r="T213" s="9" t="str">
        <f t="shared" si="60"/>
        <v/>
      </c>
      <c r="U213" s="9" t="str">
        <f t="shared" si="61"/>
        <v/>
      </c>
      <c r="V213" s="15" t="str">
        <f t="shared" si="62"/>
        <v/>
      </c>
      <c r="W213" s="15" t="str">
        <f t="shared" si="63"/>
        <v/>
      </c>
      <c r="X213" s="10" t="str">
        <f>IFERROR(MATCH(ROW()-4,'Details Data Board'!$A$3:$A$6001,0)+1,"")</f>
        <v/>
      </c>
      <c r="Y213" s="10">
        <f>IF($X213="",0,ROUND(INDEX('Tracker&amp;Invoice'!$G:$G,$X213)-J213,2))</f>
        <v>0</v>
      </c>
    </row>
    <row r="214" spans="1:25">
      <c r="A214" s="9" t="str">
        <f t="shared" si="48"/>
        <v/>
      </c>
      <c r="B214" s="9" t="str">
        <f>IF($X214="","",INDEX('Tracker&amp;Invoice'!$A:$A,$X214))</f>
        <v/>
      </c>
      <c r="C214" s="16" t="str">
        <f>IF($X214="","",INDEX('Tracker&amp;Invoice'!$B:$B,$X214))</f>
        <v/>
      </c>
      <c r="D214" s="9" t="str">
        <f>IF($X214="","",INDEX('Tracker&amp;Invoice'!$E:$E,$X214))</f>
        <v/>
      </c>
      <c r="E214" s="11" t="str">
        <f>IF($X214="","",INDEX('Tracker&amp;Invoice'!$F:$F,$X214))</f>
        <v/>
      </c>
      <c r="F214" s="12" t="str">
        <f>IF($X214="","",INDEX('Tracker&amp;Invoice'!$C:$C,$X214))</f>
        <v/>
      </c>
      <c r="G214" s="12" t="str">
        <f>IF($X214="","",INDEX('Tracker&amp;Invoice'!$D:$D,$X214))</f>
        <v/>
      </c>
      <c r="H214" s="10" t="str">
        <f t="shared" si="49"/>
        <v/>
      </c>
      <c r="I214" s="13" t="str">
        <f t="shared" si="50"/>
        <v/>
      </c>
      <c r="J214" s="13" t="str">
        <f t="shared" si="51"/>
        <v/>
      </c>
      <c r="K214" s="13" t="str">
        <f t="shared" si="52"/>
        <v/>
      </c>
      <c r="L214" s="13" t="str">
        <f>IF($X214="","",SUMIF('Details Data Board'!$C$3:$C$6001,B214,'Details Data Board'!$I$3:$I$6001))</f>
        <v/>
      </c>
      <c r="M214" s="14" t="str">
        <f t="shared" si="53"/>
        <v/>
      </c>
      <c r="N214" s="11" t="str">
        <f t="shared" si="54"/>
        <v/>
      </c>
      <c r="O214" s="11" t="str">
        <f t="shared" si="55"/>
        <v/>
      </c>
      <c r="P214" s="13" t="str">
        <f t="shared" si="56"/>
        <v/>
      </c>
      <c r="Q214" s="14" t="str">
        <f t="shared" si="57"/>
        <v/>
      </c>
      <c r="R214" s="10" t="str">
        <f t="shared" si="58"/>
        <v/>
      </c>
      <c r="S214" s="9" t="str">
        <f t="shared" si="59"/>
        <v/>
      </c>
      <c r="T214" s="9" t="str">
        <f t="shared" si="60"/>
        <v/>
      </c>
      <c r="U214" s="9" t="str">
        <f t="shared" si="61"/>
        <v/>
      </c>
      <c r="V214" s="15" t="str">
        <f t="shared" si="62"/>
        <v/>
      </c>
      <c r="W214" s="15" t="str">
        <f t="shared" si="63"/>
        <v/>
      </c>
      <c r="X214" s="10" t="str">
        <f>IFERROR(MATCH(ROW()-4,'Details Data Board'!$A$3:$A$6001,0)+1,"")</f>
        <v/>
      </c>
      <c r="Y214" s="10">
        <f>IF($X214="",0,ROUND(INDEX('Tracker&amp;Invoice'!$G:$G,$X214)-J214,2))</f>
        <v>0</v>
      </c>
    </row>
    <row r="215" spans="1:25">
      <c r="A215" s="9" t="str">
        <f t="shared" si="48"/>
        <v/>
      </c>
      <c r="B215" s="9" t="str">
        <f>IF($X215="","",INDEX('Tracker&amp;Invoice'!$A:$A,$X215))</f>
        <v/>
      </c>
      <c r="C215" s="16" t="str">
        <f>IF($X215="","",INDEX('Tracker&amp;Invoice'!$B:$B,$X215))</f>
        <v/>
      </c>
      <c r="D215" s="9" t="str">
        <f>IF($X215="","",INDEX('Tracker&amp;Invoice'!$E:$E,$X215))</f>
        <v/>
      </c>
      <c r="E215" s="11" t="str">
        <f>IF($X215="","",INDEX('Tracker&amp;Invoice'!$F:$F,$X215))</f>
        <v/>
      </c>
      <c r="F215" s="12" t="str">
        <f>IF($X215="","",INDEX('Tracker&amp;Invoice'!$C:$C,$X215))</f>
        <v/>
      </c>
      <c r="G215" s="12" t="str">
        <f>IF($X215="","",INDEX('Tracker&amp;Invoice'!$D:$D,$X215))</f>
        <v/>
      </c>
      <c r="H215" s="10" t="str">
        <f t="shared" si="49"/>
        <v/>
      </c>
      <c r="I215" s="13" t="str">
        <f t="shared" si="50"/>
        <v/>
      </c>
      <c r="J215" s="13" t="str">
        <f t="shared" si="51"/>
        <v/>
      </c>
      <c r="K215" s="13" t="str">
        <f t="shared" si="52"/>
        <v/>
      </c>
      <c r="L215" s="13" t="str">
        <f>IF($X215="","",SUMIF('Details Data Board'!$C$3:$C$6001,B215,'Details Data Board'!$I$3:$I$6001))</f>
        <v/>
      </c>
      <c r="M215" s="14" t="str">
        <f t="shared" si="53"/>
        <v/>
      </c>
      <c r="N215" s="11" t="str">
        <f t="shared" si="54"/>
        <v/>
      </c>
      <c r="O215" s="11" t="str">
        <f t="shared" si="55"/>
        <v/>
      </c>
      <c r="P215" s="13" t="str">
        <f t="shared" si="56"/>
        <v/>
      </c>
      <c r="Q215" s="14" t="str">
        <f t="shared" si="57"/>
        <v/>
      </c>
      <c r="R215" s="10" t="str">
        <f t="shared" si="58"/>
        <v/>
      </c>
      <c r="S215" s="9" t="str">
        <f t="shared" si="59"/>
        <v/>
      </c>
      <c r="T215" s="9" t="str">
        <f t="shared" si="60"/>
        <v/>
      </c>
      <c r="U215" s="9" t="str">
        <f t="shared" si="61"/>
        <v/>
      </c>
      <c r="V215" s="15" t="str">
        <f t="shared" si="62"/>
        <v/>
      </c>
      <c r="W215" s="15" t="str">
        <f t="shared" si="63"/>
        <v/>
      </c>
      <c r="X215" s="10" t="str">
        <f>IFERROR(MATCH(ROW()-4,'Details Data Board'!$A$3:$A$6001,0)+1,"")</f>
        <v/>
      </c>
      <c r="Y215" s="10">
        <f>IF($X215="",0,ROUND(INDEX('Tracker&amp;Invoice'!$G:$G,$X215)-J215,2))</f>
        <v>0</v>
      </c>
    </row>
    <row r="216" spans="1:25">
      <c r="A216" s="9" t="str">
        <f t="shared" si="48"/>
        <v/>
      </c>
      <c r="B216" s="9" t="str">
        <f>IF($X216="","",INDEX('Tracker&amp;Invoice'!$A:$A,$X216))</f>
        <v/>
      </c>
      <c r="C216" s="16" t="str">
        <f>IF($X216="","",INDEX('Tracker&amp;Invoice'!$B:$B,$X216))</f>
        <v/>
      </c>
      <c r="D216" s="9" t="str">
        <f>IF($X216="","",INDEX('Tracker&amp;Invoice'!$E:$E,$X216))</f>
        <v/>
      </c>
      <c r="E216" s="11" t="str">
        <f>IF($X216="","",INDEX('Tracker&amp;Invoice'!$F:$F,$X216))</f>
        <v/>
      </c>
      <c r="F216" s="12" t="str">
        <f>IF($X216="","",INDEX('Tracker&amp;Invoice'!$C:$C,$X216))</f>
        <v/>
      </c>
      <c r="G216" s="12" t="str">
        <f>IF($X216="","",INDEX('Tracker&amp;Invoice'!$D:$D,$X216))</f>
        <v/>
      </c>
      <c r="H216" s="10" t="str">
        <f t="shared" si="49"/>
        <v/>
      </c>
      <c r="I216" s="13" t="str">
        <f t="shared" si="50"/>
        <v/>
      </c>
      <c r="J216" s="13" t="str">
        <f t="shared" si="51"/>
        <v/>
      </c>
      <c r="K216" s="13" t="str">
        <f t="shared" si="52"/>
        <v/>
      </c>
      <c r="L216" s="13" t="str">
        <f>IF($X216="","",SUMIF('Details Data Board'!$C$3:$C$6001,B216,'Details Data Board'!$I$3:$I$6001))</f>
        <v/>
      </c>
      <c r="M216" s="14" t="str">
        <f t="shared" si="53"/>
        <v/>
      </c>
      <c r="N216" s="11" t="str">
        <f t="shared" si="54"/>
        <v/>
      </c>
      <c r="O216" s="11" t="str">
        <f t="shared" si="55"/>
        <v/>
      </c>
      <c r="P216" s="13" t="str">
        <f t="shared" si="56"/>
        <v/>
      </c>
      <c r="Q216" s="14" t="str">
        <f t="shared" si="57"/>
        <v/>
      </c>
      <c r="R216" s="10" t="str">
        <f t="shared" si="58"/>
        <v/>
      </c>
      <c r="S216" s="9" t="str">
        <f t="shared" si="59"/>
        <v/>
      </c>
      <c r="T216" s="9" t="str">
        <f t="shared" si="60"/>
        <v/>
      </c>
      <c r="U216" s="9" t="str">
        <f t="shared" si="61"/>
        <v/>
      </c>
      <c r="V216" s="15" t="str">
        <f t="shared" si="62"/>
        <v/>
      </c>
      <c r="W216" s="15" t="str">
        <f t="shared" si="63"/>
        <v/>
      </c>
      <c r="X216" s="10" t="str">
        <f>IFERROR(MATCH(ROW()-4,'Details Data Board'!$A$3:$A$6001,0)+1,"")</f>
        <v/>
      </c>
      <c r="Y216" s="10">
        <f>IF($X216="",0,ROUND(INDEX('Tracker&amp;Invoice'!$G:$G,$X216)-J216,2))</f>
        <v>0</v>
      </c>
    </row>
    <row r="217" spans="1:25">
      <c r="A217" s="9" t="str">
        <f t="shared" si="48"/>
        <v/>
      </c>
      <c r="B217" s="9" t="str">
        <f>IF($X217="","",INDEX('Tracker&amp;Invoice'!$A:$A,$X217))</f>
        <v/>
      </c>
      <c r="C217" s="16" t="str">
        <f>IF($X217="","",INDEX('Tracker&amp;Invoice'!$B:$B,$X217))</f>
        <v/>
      </c>
      <c r="D217" s="9" t="str">
        <f>IF($X217="","",INDEX('Tracker&amp;Invoice'!$E:$E,$X217))</f>
        <v/>
      </c>
      <c r="E217" s="11" t="str">
        <f>IF($X217="","",INDEX('Tracker&amp;Invoice'!$F:$F,$X217))</f>
        <v/>
      </c>
      <c r="F217" s="12" t="str">
        <f>IF($X217="","",INDEX('Tracker&amp;Invoice'!$C:$C,$X217))</f>
        <v/>
      </c>
      <c r="G217" s="12" t="str">
        <f>IF($X217="","",INDEX('Tracker&amp;Invoice'!$D:$D,$X217))</f>
        <v/>
      </c>
      <c r="H217" s="10" t="str">
        <f t="shared" si="49"/>
        <v/>
      </c>
      <c r="I217" s="13" t="str">
        <f t="shared" si="50"/>
        <v/>
      </c>
      <c r="J217" s="13" t="str">
        <f t="shared" si="51"/>
        <v/>
      </c>
      <c r="K217" s="13" t="str">
        <f t="shared" si="52"/>
        <v/>
      </c>
      <c r="L217" s="13" t="str">
        <f>IF($X217="","",SUMIF('Details Data Board'!$C$3:$C$6001,B217,'Details Data Board'!$I$3:$I$6001))</f>
        <v/>
      </c>
      <c r="M217" s="14" t="str">
        <f t="shared" si="53"/>
        <v/>
      </c>
      <c r="N217" s="11" t="str">
        <f t="shared" si="54"/>
        <v/>
      </c>
      <c r="O217" s="11" t="str">
        <f t="shared" si="55"/>
        <v/>
      </c>
      <c r="P217" s="13" t="str">
        <f t="shared" si="56"/>
        <v/>
      </c>
      <c r="Q217" s="14" t="str">
        <f t="shared" si="57"/>
        <v/>
      </c>
      <c r="R217" s="10" t="str">
        <f t="shared" si="58"/>
        <v/>
      </c>
      <c r="S217" s="9" t="str">
        <f t="shared" si="59"/>
        <v/>
      </c>
      <c r="T217" s="9" t="str">
        <f t="shared" si="60"/>
        <v/>
      </c>
      <c r="U217" s="9" t="str">
        <f t="shared" si="61"/>
        <v/>
      </c>
      <c r="V217" s="15" t="str">
        <f t="shared" si="62"/>
        <v/>
      </c>
      <c r="W217" s="15" t="str">
        <f t="shared" si="63"/>
        <v/>
      </c>
      <c r="X217" s="10" t="str">
        <f>IFERROR(MATCH(ROW()-4,'Details Data Board'!$A$3:$A$6001,0)+1,"")</f>
        <v/>
      </c>
      <c r="Y217" s="10">
        <f>IF($X217="",0,ROUND(INDEX('Tracker&amp;Invoice'!$G:$G,$X217)-J217,2))</f>
        <v>0</v>
      </c>
    </row>
    <row r="218" spans="1:25">
      <c r="A218" s="9" t="str">
        <f t="shared" si="48"/>
        <v/>
      </c>
      <c r="B218" s="9" t="str">
        <f>IF($X218="","",INDEX('Tracker&amp;Invoice'!$A:$A,$X218))</f>
        <v/>
      </c>
      <c r="C218" s="16" t="str">
        <f>IF($X218="","",INDEX('Tracker&amp;Invoice'!$B:$B,$X218))</f>
        <v/>
      </c>
      <c r="D218" s="9" t="str">
        <f>IF($X218="","",INDEX('Tracker&amp;Invoice'!$E:$E,$X218))</f>
        <v/>
      </c>
      <c r="E218" s="11" t="str">
        <f>IF($X218="","",INDEX('Tracker&amp;Invoice'!$F:$F,$X218))</f>
        <v/>
      </c>
      <c r="F218" s="12" t="str">
        <f>IF($X218="","",INDEX('Tracker&amp;Invoice'!$C:$C,$X218))</f>
        <v/>
      </c>
      <c r="G218" s="12" t="str">
        <f>IF($X218="","",INDEX('Tracker&amp;Invoice'!$D:$D,$X218))</f>
        <v/>
      </c>
      <c r="H218" s="10" t="str">
        <f t="shared" si="49"/>
        <v/>
      </c>
      <c r="I218" s="13" t="str">
        <f t="shared" si="50"/>
        <v/>
      </c>
      <c r="J218" s="13" t="str">
        <f t="shared" si="51"/>
        <v/>
      </c>
      <c r="K218" s="13" t="str">
        <f t="shared" si="52"/>
        <v/>
      </c>
      <c r="L218" s="13" t="str">
        <f>IF($X218="","",SUMIF('Details Data Board'!$C$3:$C$6001,B218,'Details Data Board'!$I$3:$I$6001))</f>
        <v/>
      </c>
      <c r="M218" s="14" t="str">
        <f t="shared" si="53"/>
        <v/>
      </c>
      <c r="N218" s="11" t="str">
        <f t="shared" si="54"/>
        <v/>
      </c>
      <c r="O218" s="11" t="str">
        <f t="shared" si="55"/>
        <v/>
      </c>
      <c r="P218" s="13" t="str">
        <f t="shared" si="56"/>
        <v/>
      </c>
      <c r="Q218" s="14" t="str">
        <f t="shared" si="57"/>
        <v/>
      </c>
      <c r="R218" s="10" t="str">
        <f t="shared" si="58"/>
        <v/>
      </c>
      <c r="S218" s="9" t="str">
        <f t="shared" si="59"/>
        <v/>
      </c>
      <c r="T218" s="9" t="str">
        <f t="shared" si="60"/>
        <v/>
      </c>
      <c r="U218" s="9" t="str">
        <f t="shared" si="61"/>
        <v/>
      </c>
      <c r="V218" s="15" t="str">
        <f t="shared" si="62"/>
        <v/>
      </c>
      <c r="W218" s="15" t="str">
        <f t="shared" si="63"/>
        <v/>
      </c>
      <c r="X218" s="10" t="str">
        <f>IFERROR(MATCH(ROW()-4,'Details Data Board'!$A$3:$A$6001,0)+1,"")</f>
        <v/>
      </c>
      <c r="Y218" s="10">
        <f>IF($X218="",0,ROUND(INDEX('Tracker&amp;Invoice'!$G:$G,$X218)-J218,2))</f>
        <v>0</v>
      </c>
    </row>
    <row r="219" spans="1:25">
      <c r="A219" s="9" t="str">
        <f t="shared" si="48"/>
        <v/>
      </c>
      <c r="B219" s="9" t="str">
        <f>IF($X219="","",INDEX('Tracker&amp;Invoice'!$A:$A,$X219))</f>
        <v/>
      </c>
      <c r="C219" s="16" t="str">
        <f>IF($X219="","",INDEX('Tracker&amp;Invoice'!$B:$B,$X219))</f>
        <v/>
      </c>
      <c r="D219" s="9" t="str">
        <f>IF($X219="","",INDEX('Tracker&amp;Invoice'!$E:$E,$X219))</f>
        <v/>
      </c>
      <c r="E219" s="11" t="str">
        <f>IF($X219="","",INDEX('Tracker&amp;Invoice'!$F:$F,$X219))</f>
        <v/>
      </c>
      <c r="F219" s="12" t="str">
        <f>IF($X219="","",INDEX('Tracker&amp;Invoice'!$C:$C,$X219))</f>
        <v/>
      </c>
      <c r="G219" s="12" t="str">
        <f>IF($X219="","",INDEX('Tracker&amp;Invoice'!$D:$D,$X219))</f>
        <v/>
      </c>
      <c r="H219" s="10" t="str">
        <f t="shared" si="49"/>
        <v/>
      </c>
      <c r="I219" s="13" t="str">
        <f t="shared" si="50"/>
        <v/>
      </c>
      <c r="J219" s="13" t="str">
        <f t="shared" si="51"/>
        <v/>
      </c>
      <c r="K219" s="13" t="str">
        <f t="shared" si="52"/>
        <v/>
      </c>
      <c r="L219" s="13" t="str">
        <f>IF($X219="","",SUMIF('Details Data Board'!$C$3:$C$6001,B219,'Details Data Board'!$I$3:$I$6001))</f>
        <v/>
      </c>
      <c r="M219" s="14" t="str">
        <f t="shared" si="53"/>
        <v/>
      </c>
      <c r="N219" s="11" t="str">
        <f t="shared" si="54"/>
        <v/>
      </c>
      <c r="O219" s="11" t="str">
        <f t="shared" si="55"/>
        <v/>
      </c>
      <c r="P219" s="13" t="str">
        <f t="shared" si="56"/>
        <v/>
      </c>
      <c r="Q219" s="14" t="str">
        <f t="shared" si="57"/>
        <v/>
      </c>
      <c r="R219" s="10" t="str">
        <f t="shared" si="58"/>
        <v/>
      </c>
      <c r="S219" s="9" t="str">
        <f t="shared" si="59"/>
        <v/>
      </c>
      <c r="T219" s="9" t="str">
        <f t="shared" si="60"/>
        <v/>
      </c>
      <c r="U219" s="9" t="str">
        <f t="shared" si="61"/>
        <v/>
      </c>
      <c r="V219" s="15" t="str">
        <f t="shared" si="62"/>
        <v/>
      </c>
      <c r="W219" s="15" t="str">
        <f t="shared" si="63"/>
        <v/>
      </c>
      <c r="X219" s="10" t="str">
        <f>IFERROR(MATCH(ROW()-4,'Details Data Board'!$A$3:$A$6001,0)+1,"")</f>
        <v/>
      </c>
      <c r="Y219" s="10">
        <f>IF($X219="",0,ROUND(INDEX('Tracker&amp;Invoice'!$G:$G,$X219)-J219,2))</f>
        <v>0</v>
      </c>
    </row>
    <row r="220" spans="1:25">
      <c r="A220" s="9" t="str">
        <f t="shared" si="48"/>
        <v/>
      </c>
      <c r="B220" s="9" t="str">
        <f>IF($X220="","",INDEX('Tracker&amp;Invoice'!$A:$A,$X220))</f>
        <v/>
      </c>
      <c r="C220" s="16" t="str">
        <f>IF($X220="","",INDEX('Tracker&amp;Invoice'!$B:$B,$X220))</f>
        <v/>
      </c>
      <c r="D220" s="9" t="str">
        <f>IF($X220="","",INDEX('Tracker&amp;Invoice'!$E:$E,$X220))</f>
        <v/>
      </c>
      <c r="E220" s="11" t="str">
        <f>IF($X220="","",INDEX('Tracker&amp;Invoice'!$F:$F,$X220))</f>
        <v/>
      </c>
      <c r="F220" s="12" t="str">
        <f>IF($X220="","",INDEX('Tracker&amp;Invoice'!$C:$C,$X220))</f>
        <v/>
      </c>
      <c r="G220" s="12" t="str">
        <f>IF($X220="","",INDEX('Tracker&amp;Invoice'!$D:$D,$X220))</f>
        <v/>
      </c>
      <c r="H220" s="10" t="str">
        <f t="shared" si="49"/>
        <v/>
      </c>
      <c r="I220" s="13" t="str">
        <f t="shared" si="50"/>
        <v/>
      </c>
      <c r="J220" s="13" t="str">
        <f t="shared" si="51"/>
        <v/>
      </c>
      <c r="K220" s="13" t="str">
        <f t="shared" si="52"/>
        <v/>
      </c>
      <c r="L220" s="13" t="str">
        <f>IF($X220="","",SUMIF('Details Data Board'!$C$3:$C$6001,B220,'Details Data Board'!$I$3:$I$6001))</f>
        <v/>
      </c>
      <c r="M220" s="14" t="str">
        <f t="shared" si="53"/>
        <v/>
      </c>
      <c r="N220" s="11" t="str">
        <f t="shared" si="54"/>
        <v/>
      </c>
      <c r="O220" s="11" t="str">
        <f t="shared" si="55"/>
        <v/>
      </c>
      <c r="P220" s="13" t="str">
        <f t="shared" si="56"/>
        <v/>
      </c>
      <c r="Q220" s="14" t="str">
        <f t="shared" si="57"/>
        <v/>
      </c>
      <c r="R220" s="10" t="str">
        <f t="shared" si="58"/>
        <v/>
      </c>
      <c r="S220" s="9" t="str">
        <f t="shared" si="59"/>
        <v/>
      </c>
      <c r="T220" s="9" t="str">
        <f t="shared" si="60"/>
        <v/>
      </c>
      <c r="U220" s="9" t="str">
        <f t="shared" si="61"/>
        <v/>
      </c>
      <c r="V220" s="15" t="str">
        <f t="shared" si="62"/>
        <v/>
      </c>
      <c r="W220" s="15" t="str">
        <f t="shared" si="63"/>
        <v/>
      </c>
      <c r="X220" s="10" t="str">
        <f>IFERROR(MATCH(ROW()-4,'Details Data Board'!$A$3:$A$6001,0)+1,"")</f>
        <v/>
      </c>
      <c r="Y220" s="10">
        <f>IF($X220="",0,ROUND(INDEX('Tracker&amp;Invoice'!$G:$G,$X220)-J220,2))</f>
        <v>0</v>
      </c>
    </row>
    <row r="221" spans="1:25">
      <c r="A221" s="9" t="str">
        <f t="shared" si="48"/>
        <v/>
      </c>
      <c r="B221" s="9" t="str">
        <f>IF($X221="","",INDEX('Tracker&amp;Invoice'!$A:$A,$X221))</f>
        <v/>
      </c>
      <c r="C221" s="16" t="str">
        <f>IF($X221="","",INDEX('Tracker&amp;Invoice'!$B:$B,$X221))</f>
        <v/>
      </c>
      <c r="D221" s="9" t="str">
        <f>IF($X221="","",INDEX('Tracker&amp;Invoice'!$E:$E,$X221))</f>
        <v/>
      </c>
      <c r="E221" s="11" t="str">
        <f>IF($X221="","",INDEX('Tracker&amp;Invoice'!$F:$F,$X221))</f>
        <v/>
      </c>
      <c r="F221" s="12" t="str">
        <f>IF($X221="","",INDEX('Tracker&amp;Invoice'!$C:$C,$X221))</f>
        <v/>
      </c>
      <c r="G221" s="12" t="str">
        <f>IF($X221="","",INDEX('Tracker&amp;Invoice'!$D:$D,$X221))</f>
        <v/>
      </c>
      <c r="H221" s="10" t="str">
        <f t="shared" si="49"/>
        <v/>
      </c>
      <c r="I221" s="13" t="str">
        <f t="shared" si="50"/>
        <v/>
      </c>
      <c r="J221" s="13" t="str">
        <f t="shared" si="51"/>
        <v/>
      </c>
      <c r="K221" s="13" t="str">
        <f t="shared" si="52"/>
        <v/>
      </c>
      <c r="L221" s="13" t="str">
        <f>IF($X221="","",SUMIF('Details Data Board'!$C$3:$C$6001,B221,'Details Data Board'!$I$3:$I$6001))</f>
        <v/>
      </c>
      <c r="M221" s="14" t="str">
        <f t="shared" si="53"/>
        <v/>
      </c>
      <c r="N221" s="11" t="str">
        <f t="shared" si="54"/>
        <v/>
      </c>
      <c r="O221" s="11" t="str">
        <f t="shared" si="55"/>
        <v/>
      </c>
      <c r="P221" s="13" t="str">
        <f t="shared" si="56"/>
        <v/>
      </c>
      <c r="Q221" s="14" t="str">
        <f t="shared" si="57"/>
        <v/>
      </c>
      <c r="R221" s="10" t="str">
        <f t="shared" si="58"/>
        <v/>
      </c>
      <c r="S221" s="9" t="str">
        <f t="shared" si="59"/>
        <v/>
      </c>
      <c r="T221" s="9" t="str">
        <f t="shared" si="60"/>
        <v/>
      </c>
      <c r="U221" s="9" t="str">
        <f t="shared" si="61"/>
        <v/>
      </c>
      <c r="V221" s="15" t="str">
        <f t="shared" si="62"/>
        <v/>
      </c>
      <c r="W221" s="15" t="str">
        <f t="shared" si="63"/>
        <v/>
      </c>
      <c r="X221" s="10" t="str">
        <f>IFERROR(MATCH(ROW()-4,'Details Data Board'!$A$3:$A$6001,0)+1,"")</f>
        <v/>
      </c>
      <c r="Y221" s="10">
        <f>IF($X221="",0,ROUND(INDEX('Tracker&amp;Invoice'!$G:$G,$X221)-J221,2))</f>
        <v>0</v>
      </c>
    </row>
    <row r="222" spans="1:25">
      <c r="A222" s="9" t="str">
        <f t="shared" si="48"/>
        <v/>
      </c>
      <c r="B222" s="9" t="str">
        <f>IF($X222="","",INDEX('Tracker&amp;Invoice'!$A:$A,$X222))</f>
        <v/>
      </c>
      <c r="C222" s="10" t="str">
        <f>IF($X222="","",INDEX('Tracker&amp;Invoice'!$B:$B,$X222))</f>
        <v/>
      </c>
      <c r="D222" s="9" t="str">
        <f>IF($X222="","",INDEX('Tracker&amp;Invoice'!$E:$E,$X222))</f>
        <v/>
      </c>
      <c r="E222" s="11" t="str">
        <f>IF($X222="","",INDEX('Tracker&amp;Invoice'!$F:$F,$X222))</f>
        <v/>
      </c>
      <c r="F222" s="12" t="str">
        <f>IF($X222="","",INDEX('Tracker&amp;Invoice'!$C:$C,$X222))</f>
        <v/>
      </c>
      <c r="G222" s="12" t="str">
        <f>IF($X222="","",INDEX('Tracker&amp;Invoice'!$D:$D,$X222))</f>
        <v/>
      </c>
      <c r="H222" s="10" t="str">
        <f t="shared" si="49"/>
        <v/>
      </c>
      <c r="I222" s="13" t="str">
        <f t="shared" si="50"/>
        <v/>
      </c>
      <c r="J222" s="13" t="str">
        <f t="shared" si="51"/>
        <v/>
      </c>
      <c r="K222" s="13" t="str">
        <f t="shared" si="52"/>
        <v/>
      </c>
      <c r="L222" s="13" t="str">
        <f>IF($X222="","",SUMIF('Details Data Board'!$C$3:$C$6001,B222,'Details Data Board'!$I$3:$I$6001))</f>
        <v/>
      </c>
      <c r="M222" s="14" t="str">
        <f t="shared" si="53"/>
        <v/>
      </c>
      <c r="N222" s="11" t="str">
        <f t="shared" si="54"/>
        <v/>
      </c>
      <c r="O222" s="11" t="str">
        <f t="shared" si="55"/>
        <v/>
      </c>
      <c r="P222" s="13" t="str">
        <f t="shared" si="56"/>
        <v/>
      </c>
      <c r="Q222" s="14" t="str">
        <f t="shared" si="57"/>
        <v/>
      </c>
      <c r="R222" s="10" t="str">
        <f t="shared" si="58"/>
        <v/>
      </c>
      <c r="S222" s="9" t="str">
        <f t="shared" si="59"/>
        <v/>
      </c>
      <c r="T222" s="9" t="str">
        <f t="shared" si="60"/>
        <v/>
      </c>
      <c r="U222" s="9" t="str">
        <f t="shared" si="61"/>
        <v/>
      </c>
      <c r="V222" s="15" t="str">
        <f t="shared" si="62"/>
        <v/>
      </c>
      <c r="W222" s="15" t="str">
        <f t="shared" si="63"/>
        <v/>
      </c>
      <c r="X222" s="10" t="str">
        <f>IFERROR(MATCH(ROW()-4,'Details Data Board'!$A$3:$A$6001,0)+1,"")</f>
        <v/>
      </c>
      <c r="Y222" s="10">
        <f>IF($X222="",0,ROUND(INDEX('Tracker&amp;Invoice'!$G:$G,$X222)-J222,2))</f>
        <v>0</v>
      </c>
    </row>
    <row r="223" spans="1:25">
      <c r="A223" s="9" t="str">
        <f t="shared" si="48"/>
        <v/>
      </c>
      <c r="B223" s="9" t="str">
        <f>IF($X223="","",INDEX('Tracker&amp;Invoice'!$A:$A,$X223))</f>
        <v/>
      </c>
      <c r="C223" s="10" t="str">
        <f>IF($X223="","",INDEX('Tracker&amp;Invoice'!$B:$B,$X223))</f>
        <v/>
      </c>
      <c r="D223" s="9" t="str">
        <f>IF($X223="","",INDEX('Tracker&amp;Invoice'!$E:$E,$X223))</f>
        <v/>
      </c>
      <c r="E223" s="11" t="str">
        <f>IF($X223="","",INDEX('Tracker&amp;Invoice'!$F:$F,$X223))</f>
        <v/>
      </c>
      <c r="F223" s="12" t="str">
        <f>IF($X223="","",INDEX('Tracker&amp;Invoice'!$C:$C,$X223))</f>
        <v/>
      </c>
      <c r="G223" s="12" t="str">
        <f>IF($X223="","",INDEX('Tracker&amp;Invoice'!$D:$D,$X223))</f>
        <v/>
      </c>
      <c r="H223" s="10" t="str">
        <f t="shared" si="49"/>
        <v/>
      </c>
      <c r="I223" s="13" t="str">
        <f t="shared" si="50"/>
        <v/>
      </c>
      <c r="J223" s="13" t="str">
        <f t="shared" si="51"/>
        <v/>
      </c>
      <c r="K223" s="13" t="str">
        <f t="shared" si="52"/>
        <v/>
      </c>
      <c r="L223" s="13" t="str">
        <f>IF($X223="","",SUMIF('Details Data Board'!$C$3:$C$6001,B223,'Details Data Board'!$I$3:$I$6001))</f>
        <v/>
      </c>
      <c r="M223" s="14" t="str">
        <f t="shared" si="53"/>
        <v/>
      </c>
      <c r="N223" s="11" t="str">
        <f t="shared" si="54"/>
        <v/>
      </c>
      <c r="O223" s="11" t="str">
        <f t="shared" si="55"/>
        <v/>
      </c>
      <c r="P223" s="13" t="str">
        <f t="shared" si="56"/>
        <v/>
      </c>
      <c r="Q223" s="14" t="str">
        <f t="shared" si="57"/>
        <v/>
      </c>
      <c r="R223" s="10" t="str">
        <f t="shared" si="58"/>
        <v/>
      </c>
      <c r="S223" s="9" t="str">
        <f t="shared" si="59"/>
        <v/>
      </c>
      <c r="T223" s="9" t="str">
        <f t="shared" si="60"/>
        <v/>
      </c>
      <c r="U223" s="9" t="str">
        <f t="shared" si="61"/>
        <v/>
      </c>
      <c r="V223" s="15" t="str">
        <f t="shared" si="62"/>
        <v/>
      </c>
      <c r="W223" s="15" t="str">
        <f t="shared" si="63"/>
        <v/>
      </c>
      <c r="X223" s="10" t="str">
        <f>IFERROR(MATCH(ROW()-4,'Details Data Board'!$A$3:$A$6001,0)+1,"")</f>
        <v/>
      </c>
      <c r="Y223" s="10">
        <f>IF($X223="",0,ROUND(INDEX('Tracker&amp;Invoice'!$G:$G,$X223)-J223,2))</f>
        <v>0</v>
      </c>
    </row>
    <row r="224" spans="1:25">
      <c r="A224" s="9" t="str">
        <f t="shared" si="48"/>
        <v/>
      </c>
      <c r="B224" s="9" t="str">
        <f>IF($X224="","",INDEX('Tracker&amp;Invoice'!$A:$A,$X224))</f>
        <v/>
      </c>
      <c r="C224" s="10" t="str">
        <f>IF($X224="","",INDEX('Tracker&amp;Invoice'!$B:$B,$X224))</f>
        <v/>
      </c>
      <c r="D224" s="9" t="str">
        <f>IF($X224="","",INDEX('Tracker&amp;Invoice'!$E:$E,$X224))</f>
        <v/>
      </c>
      <c r="E224" s="11" t="str">
        <f>IF($X224="","",INDEX('Tracker&amp;Invoice'!$F:$F,$X224))</f>
        <v/>
      </c>
      <c r="F224" s="12" t="str">
        <f>IF($X224="","",INDEX('Tracker&amp;Invoice'!$C:$C,$X224))</f>
        <v/>
      </c>
      <c r="G224" s="12" t="str">
        <f>IF($X224="","",INDEX('Tracker&amp;Invoice'!$D:$D,$X224))</f>
        <v/>
      </c>
      <c r="H224" s="10" t="str">
        <f t="shared" si="49"/>
        <v/>
      </c>
      <c r="I224" s="13" t="str">
        <f t="shared" si="50"/>
        <v/>
      </c>
      <c r="J224" s="13" t="str">
        <f t="shared" si="51"/>
        <v/>
      </c>
      <c r="K224" s="13" t="str">
        <f t="shared" si="52"/>
        <v/>
      </c>
      <c r="L224" s="13" t="str">
        <f>IF($X224="","",SUMIF('Details Data Board'!$C$3:$C$6001,B224,'Details Data Board'!$I$3:$I$6001))</f>
        <v/>
      </c>
      <c r="M224" s="14" t="str">
        <f t="shared" si="53"/>
        <v/>
      </c>
      <c r="N224" s="11" t="str">
        <f t="shared" si="54"/>
        <v/>
      </c>
      <c r="O224" s="11" t="str">
        <f t="shared" si="55"/>
        <v/>
      </c>
      <c r="P224" s="13" t="str">
        <f t="shared" si="56"/>
        <v/>
      </c>
      <c r="Q224" s="14" t="str">
        <f t="shared" si="57"/>
        <v/>
      </c>
      <c r="R224" s="10" t="str">
        <f t="shared" si="58"/>
        <v/>
      </c>
      <c r="S224" s="9" t="str">
        <f t="shared" si="59"/>
        <v/>
      </c>
      <c r="T224" s="9" t="str">
        <f t="shared" si="60"/>
        <v/>
      </c>
      <c r="U224" s="9" t="str">
        <f t="shared" si="61"/>
        <v/>
      </c>
      <c r="V224" s="15" t="str">
        <f t="shared" si="62"/>
        <v/>
      </c>
      <c r="W224" s="15" t="str">
        <f t="shared" si="63"/>
        <v/>
      </c>
      <c r="X224" s="10" t="str">
        <f>IFERROR(MATCH(ROW()-4,'Details Data Board'!$A$3:$A$6001,0)+1,"")</f>
        <v/>
      </c>
      <c r="Y224" s="10">
        <f>IF($X224="",0,ROUND(INDEX('Tracker&amp;Invoice'!$G:$G,$X224)-J224,2))</f>
        <v>0</v>
      </c>
    </row>
    <row r="225" spans="1:25">
      <c r="A225" s="9" t="str">
        <f t="shared" si="48"/>
        <v/>
      </c>
      <c r="B225" s="9" t="str">
        <f>IF($X225="","",INDEX('Tracker&amp;Invoice'!$A:$A,$X225))</f>
        <v/>
      </c>
      <c r="C225" s="10" t="str">
        <f>IF($X225="","",INDEX('Tracker&amp;Invoice'!$B:$B,$X225))</f>
        <v/>
      </c>
      <c r="D225" s="9" t="str">
        <f>IF($X225="","",INDEX('Tracker&amp;Invoice'!$E:$E,$X225))</f>
        <v/>
      </c>
      <c r="E225" s="11" t="str">
        <f>IF($X225="","",INDEX('Tracker&amp;Invoice'!$F:$F,$X225))</f>
        <v/>
      </c>
      <c r="F225" s="12" t="str">
        <f>IF($X225="","",INDEX('Tracker&amp;Invoice'!$C:$C,$X225))</f>
        <v/>
      </c>
      <c r="G225" s="12" t="str">
        <f>IF($X225="","",INDEX('Tracker&amp;Invoice'!$D:$D,$X225))</f>
        <v/>
      </c>
      <c r="H225" s="10" t="str">
        <f t="shared" si="49"/>
        <v/>
      </c>
      <c r="I225" s="13" t="str">
        <f t="shared" si="50"/>
        <v/>
      </c>
      <c r="J225" s="13" t="str">
        <f t="shared" si="51"/>
        <v/>
      </c>
      <c r="K225" s="13" t="str">
        <f t="shared" si="52"/>
        <v/>
      </c>
      <c r="L225" s="13" t="str">
        <f>IF($X225="","",SUMIF('Details Data Board'!$C$3:$C$6001,B225,'Details Data Board'!$I$3:$I$6001))</f>
        <v/>
      </c>
      <c r="M225" s="14" t="str">
        <f t="shared" si="53"/>
        <v/>
      </c>
      <c r="N225" s="11" t="str">
        <f t="shared" si="54"/>
        <v/>
      </c>
      <c r="O225" s="11" t="str">
        <f t="shared" si="55"/>
        <v/>
      </c>
      <c r="P225" s="13" t="str">
        <f t="shared" si="56"/>
        <v/>
      </c>
      <c r="Q225" s="14" t="str">
        <f t="shared" si="57"/>
        <v/>
      </c>
      <c r="R225" s="10" t="str">
        <f t="shared" si="58"/>
        <v/>
      </c>
      <c r="S225" s="9" t="str">
        <f t="shared" si="59"/>
        <v/>
      </c>
      <c r="T225" s="9" t="str">
        <f t="shared" si="60"/>
        <v/>
      </c>
      <c r="U225" s="9" t="str">
        <f t="shared" si="61"/>
        <v/>
      </c>
      <c r="V225" s="15" t="str">
        <f t="shared" si="62"/>
        <v/>
      </c>
      <c r="W225" s="15" t="str">
        <f t="shared" si="63"/>
        <v/>
      </c>
      <c r="X225" s="10" t="str">
        <f>IFERROR(MATCH(ROW()-4,'Details Data Board'!$A$3:$A$6001,0)+1,"")</f>
        <v/>
      </c>
      <c r="Y225" s="10">
        <f>IF($X225="",0,ROUND(INDEX('Tracker&amp;Invoice'!$G:$G,$X225)-J225,2))</f>
        <v>0</v>
      </c>
    </row>
    <row r="226" spans="1:25">
      <c r="A226" s="9" t="str">
        <f t="shared" si="48"/>
        <v/>
      </c>
      <c r="B226" s="9" t="str">
        <f>IF($X226="","",INDEX('Tracker&amp;Invoice'!$A:$A,$X226))</f>
        <v/>
      </c>
      <c r="C226" s="10" t="str">
        <f>IF($X226="","",INDEX('Tracker&amp;Invoice'!$B:$B,$X226))</f>
        <v/>
      </c>
      <c r="D226" s="9" t="str">
        <f>IF($X226="","",INDEX('Tracker&amp;Invoice'!$E:$E,$X226))</f>
        <v/>
      </c>
      <c r="E226" s="11" t="str">
        <f>IF($X226="","",INDEX('Tracker&amp;Invoice'!$F:$F,$X226))</f>
        <v/>
      </c>
      <c r="F226" s="12" t="str">
        <f>IF($X226="","",INDEX('Tracker&amp;Invoice'!$C:$C,$X226))</f>
        <v/>
      </c>
      <c r="G226" s="12" t="str">
        <f>IF($X226="","",INDEX('Tracker&amp;Invoice'!$D:$D,$X226))</f>
        <v/>
      </c>
      <c r="H226" s="10" t="str">
        <f t="shared" si="49"/>
        <v/>
      </c>
      <c r="I226" s="13" t="str">
        <f t="shared" si="50"/>
        <v/>
      </c>
      <c r="J226" s="13" t="str">
        <f t="shared" si="51"/>
        <v/>
      </c>
      <c r="K226" s="13" t="str">
        <f t="shared" si="52"/>
        <v/>
      </c>
      <c r="L226" s="13" t="str">
        <f>IF($X226="","",SUMIF('Details Data Board'!$C$3:$C$6001,B226,'Details Data Board'!$I$3:$I$6001))</f>
        <v/>
      </c>
      <c r="M226" s="14" t="str">
        <f t="shared" si="53"/>
        <v/>
      </c>
      <c r="N226" s="11" t="str">
        <f t="shared" si="54"/>
        <v/>
      </c>
      <c r="O226" s="11" t="str">
        <f t="shared" si="55"/>
        <v/>
      </c>
      <c r="P226" s="13" t="str">
        <f t="shared" si="56"/>
        <v/>
      </c>
      <c r="Q226" s="14" t="str">
        <f t="shared" si="57"/>
        <v/>
      </c>
      <c r="R226" s="10" t="str">
        <f t="shared" si="58"/>
        <v/>
      </c>
      <c r="S226" s="9" t="str">
        <f t="shared" si="59"/>
        <v/>
      </c>
      <c r="T226" s="9" t="str">
        <f t="shared" si="60"/>
        <v/>
      </c>
      <c r="U226" s="9" t="str">
        <f t="shared" si="61"/>
        <v/>
      </c>
      <c r="V226" s="15" t="str">
        <f t="shared" si="62"/>
        <v/>
      </c>
      <c r="W226" s="15" t="str">
        <f t="shared" si="63"/>
        <v/>
      </c>
      <c r="X226" s="10" t="str">
        <f>IFERROR(MATCH(ROW()-4,'Details Data Board'!$A$3:$A$6001,0)+1,"")</f>
        <v/>
      </c>
      <c r="Y226" s="10">
        <f>IF($X226="",0,ROUND(INDEX('Tracker&amp;Invoice'!$G:$G,$X226)-J226,2))</f>
        <v>0</v>
      </c>
    </row>
    <row r="227" spans="1:25">
      <c r="A227" s="9" t="str">
        <f t="shared" si="48"/>
        <v/>
      </c>
      <c r="B227" s="9" t="str">
        <f>IF($X227="","",INDEX('Tracker&amp;Invoice'!$A:$A,$X227))</f>
        <v/>
      </c>
      <c r="C227" s="10" t="str">
        <f>IF($X227="","",INDEX('Tracker&amp;Invoice'!$B:$B,$X227))</f>
        <v/>
      </c>
      <c r="D227" s="9" t="str">
        <f>IF($X227="","",INDEX('Tracker&amp;Invoice'!$E:$E,$X227))</f>
        <v/>
      </c>
      <c r="E227" s="11" t="str">
        <f>IF($X227="","",INDEX('Tracker&amp;Invoice'!$F:$F,$X227))</f>
        <v/>
      </c>
      <c r="F227" s="12" t="str">
        <f>IF($X227="","",INDEX('Tracker&amp;Invoice'!$C:$C,$X227))</f>
        <v/>
      </c>
      <c r="G227" s="12" t="str">
        <f>IF($X227="","",INDEX('Tracker&amp;Invoice'!$D:$D,$X227))</f>
        <v/>
      </c>
      <c r="H227" s="10" t="str">
        <f t="shared" si="49"/>
        <v/>
      </c>
      <c r="I227" s="13" t="str">
        <f t="shared" si="50"/>
        <v/>
      </c>
      <c r="J227" s="13" t="str">
        <f t="shared" si="51"/>
        <v/>
      </c>
      <c r="K227" s="13" t="str">
        <f t="shared" si="52"/>
        <v/>
      </c>
      <c r="L227" s="13" t="str">
        <f>IF($X227="","",SUMIF('Details Data Board'!$C$3:$C$6001,B227,'Details Data Board'!$I$3:$I$6001))</f>
        <v/>
      </c>
      <c r="M227" s="14" t="str">
        <f t="shared" si="53"/>
        <v/>
      </c>
      <c r="N227" s="11" t="str">
        <f t="shared" si="54"/>
        <v/>
      </c>
      <c r="O227" s="11" t="str">
        <f t="shared" si="55"/>
        <v/>
      </c>
      <c r="P227" s="13" t="str">
        <f t="shared" si="56"/>
        <v/>
      </c>
      <c r="Q227" s="14" t="str">
        <f t="shared" si="57"/>
        <v/>
      </c>
      <c r="R227" s="10" t="str">
        <f t="shared" si="58"/>
        <v/>
      </c>
      <c r="S227" s="9" t="str">
        <f t="shared" si="59"/>
        <v/>
      </c>
      <c r="T227" s="9" t="str">
        <f t="shared" si="60"/>
        <v/>
      </c>
      <c r="U227" s="9" t="str">
        <f t="shared" si="61"/>
        <v/>
      </c>
      <c r="V227" s="15" t="str">
        <f t="shared" si="62"/>
        <v/>
      </c>
      <c r="W227" s="15" t="str">
        <f t="shared" si="63"/>
        <v/>
      </c>
      <c r="X227" s="10" t="str">
        <f>IFERROR(MATCH(ROW()-4,'Details Data Board'!$A$3:$A$6001,0)+1,"")</f>
        <v/>
      </c>
      <c r="Y227" s="10">
        <f>IF($X227="",0,ROUND(INDEX('Tracker&amp;Invoice'!$G:$G,$X227)-J227,2))</f>
        <v>0</v>
      </c>
    </row>
    <row r="228" spans="1:25">
      <c r="A228" s="9" t="str">
        <f t="shared" si="48"/>
        <v/>
      </c>
      <c r="B228" s="9" t="str">
        <f>IF($X228="","",INDEX('Tracker&amp;Invoice'!$A:$A,$X228))</f>
        <v/>
      </c>
      <c r="C228" s="10" t="str">
        <f>IF($X228="","",INDEX('Tracker&amp;Invoice'!$B:$B,$X228))</f>
        <v/>
      </c>
      <c r="D228" s="9" t="str">
        <f>IF($X228="","",INDEX('Tracker&amp;Invoice'!$E:$E,$X228))</f>
        <v/>
      </c>
      <c r="E228" s="11" t="str">
        <f>IF($X228="","",INDEX('Tracker&amp;Invoice'!$F:$F,$X228))</f>
        <v/>
      </c>
      <c r="F228" s="12" t="str">
        <f>IF($X228="","",INDEX('Tracker&amp;Invoice'!$C:$C,$X228))</f>
        <v/>
      </c>
      <c r="G228" s="12" t="str">
        <f>IF($X228="","",INDEX('Tracker&amp;Invoice'!$D:$D,$X228))</f>
        <v/>
      </c>
      <c r="H228" s="10" t="str">
        <f t="shared" si="49"/>
        <v/>
      </c>
      <c r="I228" s="13" t="str">
        <f t="shared" si="50"/>
        <v/>
      </c>
      <c r="J228" s="13" t="str">
        <f t="shared" si="51"/>
        <v/>
      </c>
      <c r="K228" s="13" t="str">
        <f t="shared" si="52"/>
        <v/>
      </c>
      <c r="L228" s="13" t="str">
        <f>IF($X228="","",SUMIF('Details Data Board'!$C$3:$C$6001,B228,'Details Data Board'!$I$3:$I$6001))</f>
        <v/>
      </c>
      <c r="M228" s="14" t="str">
        <f t="shared" si="53"/>
        <v/>
      </c>
      <c r="N228" s="11" t="str">
        <f t="shared" si="54"/>
        <v/>
      </c>
      <c r="O228" s="11" t="str">
        <f t="shared" si="55"/>
        <v/>
      </c>
      <c r="P228" s="13" t="str">
        <f t="shared" si="56"/>
        <v/>
      </c>
      <c r="Q228" s="14" t="str">
        <f t="shared" si="57"/>
        <v/>
      </c>
      <c r="R228" s="10" t="str">
        <f t="shared" si="58"/>
        <v/>
      </c>
      <c r="S228" s="9" t="str">
        <f t="shared" si="59"/>
        <v/>
      </c>
      <c r="T228" s="9" t="str">
        <f t="shared" si="60"/>
        <v/>
      </c>
      <c r="U228" s="9" t="str">
        <f t="shared" si="61"/>
        <v/>
      </c>
      <c r="V228" s="15" t="str">
        <f t="shared" si="62"/>
        <v/>
      </c>
      <c r="W228" s="15" t="str">
        <f t="shared" si="63"/>
        <v/>
      </c>
      <c r="X228" s="10" t="str">
        <f>IFERROR(MATCH(ROW()-4,'Details Data Board'!$A$3:$A$6001,0)+1,"")</f>
        <v/>
      </c>
      <c r="Y228" s="10">
        <f>IF($X228="",0,ROUND(INDEX('Tracker&amp;Invoice'!$G:$G,$X228)-J228,2))</f>
        <v>0</v>
      </c>
    </row>
    <row r="229" spans="1:25">
      <c r="A229" s="9" t="str">
        <f t="shared" si="48"/>
        <v/>
      </c>
      <c r="B229" s="9" t="str">
        <f>IF($X229="","",INDEX('Tracker&amp;Invoice'!$A:$A,$X229))</f>
        <v/>
      </c>
      <c r="C229" s="10" t="str">
        <f>IF($X229="","",INDEX('Tracker&amp;Invoice'!$B:$B,$X229))</f>
        <v/>
      </c>
      <c r="D229" s="9" t="str">
        <f>IF($X229="","",INDEX('Tracker&amp;Invoice'!$E:$E,$X229))</f>
        <v/>
      </c>
      <c r="E229" s="11" t="str">
        <f>IF($X229="","",INDEX('Tracker&amp;Invoice'!$F:$F,$X229))</f>
        <v/>
      </c>
      <c r="F229" s="12" t="str">
        <f>IF($X229="","",INDEX('Tracker&amp;Invoice'!$C:$C,$X229))</f>
        <v/>
      </c>
      <c r="G229" s="12" t="str">
        <f>IF($X229="","",INDEX('Tracker&amp;Invoice'!$D:$D,$X229))</f>
        <v/>
      </c>
      <c r="H229" s="10" t="str">
        <f t="shared" si="49"/>
        <v/>
      </c>
      <c r="I229" s="13" t="str">
        <f t="shared" si="50"/>
        <v/>
      </c>
      <c r="J229" s="13" t="str">
        <f t="shared" si="51"/>
        <v/>
      </c>
      <c r="K229" s="13" t="str">
        <f t="shared" si="52"/>
        <v/>
      </c>
      <c r="L229" s="13" t="str">
        <f>IF($X229="","",SUMIF('Details Data Board'!$C$3:$C$6001,B229,'Details Data Board'!$I$3:$I$6001))</f>
        <v/>
      </c>
      <c r="M229" s="14" t="str">
        <f t="shared" si="53"/>
        <v/>
      </c>
      <c r="N229" s="11" t="str">
        <f t="shared" si="54"/>
        <v/>
      </c>
      <c r="O229" s="11" t="str">
        <f t="shared" si="55"/>
        <v/>
      </c>
      <c r="P229" s="13" t="str">
        <f t="shared" si="56"/>
        <v/>
      </c>
      <c r="Q229" s="14" t="str">
        <f t="shared" si="57"/>
        <v/>
      </c>
      <c r="R229" s="10" t="str">
        <f t="shared" si="58"/>
        <v/>
      </c>
      <c r="S229" s="9" t="str">
        <f t="shared" si="59"/>
        <v/>
      </c>
      <c r="T229" s="9" t="str">
        <f t="shared" si="60"/>
        <v/>
      </c>
      <c r="U229" s="9" t="str">
        <f t="shared" si="61"/>
        <v/>
      </c>
      <c r="V229" s="15" t="str">
        <f t="shared" si="62"/>
        <v/>
      </c>
      <c r="W229" s="15" t="str">
        <f t="shared" si="63"/>
        <v/>
      </c>
      <c r="X229" s="10" t="str">
        <f>IFERROR(MATCH(ROW()-4,'Details Data Board'!$A$3:$A$6001,0)+1,"")</f>
        <v/>
      </c>
      <c r="Y229" s="10">
        <f>IF($X229="",0,ROUND(INDEX('Tracker&amp;Invoice'!$G:$G,$X229)-J229,2))</f>
        <v>0</v>
      </c>
    </row>
    <row r="230" spans="1:25">
      <c r="A230" s="9" t="str">
        <f t="shared" si="48"/>
        <v/>
      </c>
      <c r="B230" s="9" t="str">
        <f>IF($X230="","",INDEX('Tracker&amp;Invoice'!$A:$A,$X230))</f>
        <v/>
      </c>
      <c r="C230" s="10" t="str">
        <f>IF($X230="","",INDEX('Tracker&amp;Invoice'!$B:$B,$X230))</f>
        <v/>
      </c>
      <c r="D230" s="9" t="str">
        <f>IF($X230="","",INDEX('Tracker&amp;Invoice'!$E:$E,$X230))</f>
        <v/>
      </c>
      <c r="E230" s="11" t="str">
        <f>IF($X230="","",INDEX('Tracker&amp;Invoice'!$F:$F,$X230))</f>
        <v/>
      </c>
      <c r="F230" s="12" t="str">
        <f>IF($X230="","",INDEX('Tracker&amp;Invoice'!$C:$C,$X230))</f>
        <v/>
      </c>
      <c r="G230" s="12" t="str">
        <f>IF($X230="","",INDEX('Tracker&amp;Invoice'!$D:$D,$X230))</f>
        <v/>
      </c>
      <c r="H230" s="10" t="str">
        <f t="shared" si="49"/>
        <v/>
      </c>
      <c r="I230" s="13" t="str">
        <f t="shared" si="50"/>
        <v/>
      </c>
      <c r="J230" s="13" t="str">
        <f t="shared" si="51"/>
        <v/>
      </c>
      <c r="K230" s="13" t="str">
        <f t="shared" si="52"/>
        <v/>
      </c>
      <c r="L230" s="13" t="str">
        <f>IF($X230="","",SUMIF('Details Data Board'!$C$3:$C$6001,B230,'Details Data Board'!$I$3:$I$6001))</f>
        <v/>
      </c>
      <c r="M230" s="14" t="str">
        <f t="shared" si="53"/>
        <v/>
      </c>
      <c r="N230" s="11" t="str">
        <f t="shared" si="54"/>
        <v/>
      </c>
      <c r="O230" s="11" t="str">
        <f t="shared" si="55"/>
        <v/>
      </c>
      <c r="P230" s="13" t="str">
        <f t="shared" si="56"/>
        <v/>
      </c>
      <c r="Q230" s="14" t="str">
        <f t="shared" si="57"/>
        <v/>
      </c>
      <c r="R230" s="10" t="str">
        <f t="shared" si="58"/>
        <v/>
      </c>
      <c r="S230" s="9" t="str">
        <f t="shared" si="59"/>
        <v/>
      </c>
      <c r="T230" s="9" t="str">
        <f t="shared" si="60"/>
        <v/>
      </c>
      <c r="U230" s="9" t="str">
        <f t="shared" si="61"/>
        <v/>
      </c>
      <c r="V230" s="15" t="str">
        <f t="shared" si="62"/>
        <v/>
      </c>
      <c r="W230" s="15" t="str">
        <f t="shared" si="63"/>
        <v/>
      </c>
      <c r="X230" s="10" t="str">
        <f>IFERROR(MATCH(ROW()-4,'Details Data Board'!$A$3:$A$6001,0)+1,"")</f>
        <v/>
      </c>
      <c r="Y230" s="10">
        <f>IF($X230="",0,ROUND(INDEX('Tracker&amp;Invoice'!$G:$G,$X230)-J230,2))</f>
        <v>0</v>
      </c>
    </row>
    <row r="231" spans="1:25">
      <c r="A231" s="9" t="str">
        <f t="shared" si="48"/>
        <v/>
      </c>
      <c r="B231" s="9" t="str">
        <f>IF($X231="","",INDEX('Tracker&amp;Invoice'!$A:$A,$X231))</f>
        <v/>
      </c>
      <c r="C231" s="10" t="str">
        <f>IF($X231="","",INDEX('Tracker&amp;Invoice'!$B:$B,$X231))</f>
        <v/>
      </c>
      <c r="D231" s="9" t="str">
        <f>IF($X231="","",INDEX('Tracker&amp;Invoice'!$E:$E,$X231))</f>
        <v/>
      </c>
      <c r="E231" s="11" t="str">
        <f>IF($X231="","",INDEX('Tracker&amp;Invoice'!$F:$F,$X231))</f>
        <v/>
      </c>
      <c r="F231" s="12" t="str">
        <f>IF($X231="","",INDEX('Tracker&amp;Invoice'!$C:$C,$X231))</f>
        <v/>
      </c>
      <c r="G231" s="12" t="str">
        <f>IF($X231="","",INDEX('Tracker&amp;Invoice'!$D:$D,$X231))</f>
        <v/>
      </c>
      <c r="H231" s="10" t="str">
        <f t="shared" si="49"/>
        <v/>
      </c>
      <c r="I231" s="13" t="str">
        <f t="shared" si="50"/>
        <v/>
      </c>
      <c r="J231" s="13" t="str">
        <f t="shared" si="51"/>
        <v/>
      </c>
      <c r="K231" s="13" t="str">
        <f t="shared" si="52"/>
        <v/>
      </c>
      <c r="L231" s="13" t="str">
        <f>IF($X231="","",SUMIF('Details Data Board'!$C$3:$C$6001,B231,'Details Data Board'!$I$3:$I$6001))</f>
        <v/>
      </c>
      <c r="M231" s="14" t="str">
        <f t="shared" si="53"/>
        <v/>
      </c>
      <c r="N231" s="11" t="str">
        <f t="shared" si="54"/>
        <v/>
      </c>
      <c r="O231" s="11" t="str">
        <f t="shared" si="55"/>
        <v/>
      </c>
      <c r="P231" s="13" t="str">
        <f t="shared" si="56"/>
        <v/>
      </c>
      <c r="Q231" s="14" t="str">
        <f t="shared" si="57"/>
        <v/>
      </c>
      <c r="R231" s="10" t="str">
        <f t="shared" si="58"/>
        <v/>
      </c>
      <c r="S231" s="9" t="str">
        <f t="shared" si="59"/>
        <v/>
      </c>
      <c r="T231" s="9" t="str">
        <f t="shared" si="60"/>
        <v/>
      </c>
      <c r="U231" s="9" t="str">
        <f t="shared" si="61"/>
        <v/>
      </c>
      <c r="V231" s="15" t="str">
        <f t="shared" si="62"/>
        <v/>
      </c>
      <c r="W231" s="15" t="str">
        <f t="shared" si="63"/>
        <v/>
      </c>
      <c r="X231" s="10" t="str">
        <f>IFERROR(MATCH(ROW()-4,'Details Data Board'!$A$3:$A$6001,0)+1,"")</f>
        <v/>
      </c>
      <c r="Y231" s="10">
        <f>IF($X231="",0,ROUND(INDEX('Tracker&amp;Invoice'!$G:$G,$X231)-J231,2))</f>
        <v>0</v>
      </c>
    </row>
    <row r="232" spans="1:25">
      <c r="A232" s="9" t="str">
        <f t="shared" si="48"/>
        <v/>
      </c>
      <c r="B232" s="9" t="str">
        <f>IF($X232="","",INDEX('Tracker&amp;Invoice'!$A:$A,$X232))</f>
        <v/>
      </c>
      <c r="C232" s="10" t="str">
        <f>IF($X232="","",INDEX('Tracker&amp;Invoice'!$B:$B,$X232))</f>
        <v/>
      </c>
      <c r="D232" s="9" t="str">
        <f>IF($X232="","",INDEX('Tracker&amp;Invoice'!$E:$E,$X232))</f>
        <v/>
      </c>
      <c r="E232" s="11" t="str">
        <f>IF($X232="","",INDEX('Tracker&amp;Invoice'!$F:$F,$X232))</f>
        <v/>
      </c>
      <c r="F232" s="12" t="str">
        <f>IF($X232="","",INDEX('Tracker&amp;Invoice'!$C:$C,$X232))</f>
        <v/>
      </c>
      <c r="G232" s="12" t="str">
        <f>IF($X232="","",INDEX('Tracker&amp;Invoice'!$D:$D,$X232))</f>
        <v/>
      </c>
      <c r="H232" s="10" t="str">
        <f t="shared" si="49"/>
        <v/>
      </c>
      <c r="I232" s="13" t="str">
        <f t="shared" si="50"/>
        <v/>
      </c>
      <c r="J232" s="13" t="str">
        <f t="shared" si="51"/>
        <v/>
      </c>
      <c r="K232" s="13" t="str">
        <f t="shared" si="52"/>
        <v/>
      </c>
      <c r="L232" s="13" t="str">
        <f>IF($X232="","",SUMIF('Details Data Board'!$C$3:$C$6001,B232,'Details Data Board'!$I$3:$I$6001))</f>
        <v/>
      </c>
      <c r="M232" s="14" t="str">
        <f t="shared" si="53"/>
        <v/>
      </c>
      <c r="N232" s="11" t="str">
        <f t="shared" si="54"/>
        <v/>
      </c>
      <c r="O232" s="11" t="str">
        <f t="shared" si="55"/>
        <v/>
      </c>
      <c r="P232" s="13" t="str">
        <f t="shared" si="56"/>
        <v/>
      </c>
      <c r="Q232" s="14" t="str">
        <f t="shared" si="57"/>
        <v/>
      </c>
      <c r="R232" s="10" t="str">
        <f t="shared" si="58"/>
        <v/>
      </c>
      <c r="S232" s="9" t="str">
        <f t="shared" si="59"/>
        <v/>
      </c>
      <c r="T232" s="9" t="str">
        <f t="shared" si="60"/>
        <v/>
      </c>
      <c r="U232" s="9" t="str">
        <f t="shared" si="61"/>
        <v/>
      </c>
      <c r="V232" s="15" t="str">
        <f t="shared" si="62"/>
        <v/>
      </c>
      <c r="W232" s="15" t="str">
        <f t="shared" si="63"/>
        <v/>
      </c>
      <c r="X232" s="10" t="str">
        <f>IFERROR(MATCH(ROW()-4,'Details Data Board'!$A$3:$A$6001,0)+1,"")</f>
        <v/>
      </c>
      <c r="Y232" s="10">
        <f>IF($X232="",0,ROUND(INDEX('Tracker&amp;Invoice'!$G:$G,$X232)-J232,2))</f>
        <v>0</v>
      </c>
    </row>
    <row r="233" spans="1:25">
      <c r="A233" s="9" t="str">
        <f t="shared" si="48"/>
        <v/>
      </c>
      <c r="B233" s="9" t="str">
        <f>IF($X233="","",INDEX('Tracker&amp;Invoice'!$A:$A,$X233))</f>
        <v/>
      </c>
      <c r="C233" s="10" t="str">
        <f>IF($X233="","",INDEX('Tracker&amp;Invoice'!$B:$B,$X233))</f>
        <v/>
      </c>
      <c r="D233" s="9" t="str">
        <f>IF($X233="","",INDEX('Tracker&amp;Invoice'!$E:$E,$X233))</f>
        <v/>
      </c>
      <c r="E233" s="11" t="str">
        <f>IF($X233="","",INDEX('Tracker&amp;Invoice'!$F:$F,$X233))</f>
        <v/>
      </c>
      <c r="F233" s="12" t="str">
        <f>IF($X233="","",INDEX('Tracker&amp;Invoice'!$C:$C,$X233))</f>
        <v/>
      </c>
      <c r="G233" s="12" t="str">
        <f>IF($X233="","",INDEX('Tracker&amp;Invoice'!$D:$D,$X233))</f>
        <v/>
      </c>
      <c r="H233" s="10" t="str">
        <f t="shared" si="49"/>
        <v/>
      </c>
      <c r="I233" s="13" t="str">
        <f t="shared" si="50"/>
        <v/>
      </c>
      <c r="J233" s="13" t="str">
        <f t="shared" si="51"/>
        <v/>
      </c>
      <c r="K233" s="13" t="str">
        <f t="shared" si="52"/>
        <v/>
      </c>
      <c r="L233" s="13" t="str">
        <f>IF($X233="","",SUMIF('Details Data Board'!$C$3:$C$6001,B233,'Details Data Board'!$I$3:$I$6001))</f>
        <v/>
      </c>
      <c r="M233" s="14" t="str">
        <f t="shared" si="53"/>
        <v/>
      </c>
      <c r="N233" s="11" t="str">
        <f t="shared" si="54"/>
        <v/>
      </c>
      <c r="O233" s="11" t="str">
        <f t="shared" si="55"/>
        <v/>
      </c>
      <c r="P233" s="13" t="str">
        <f t="shared" si="56"/>
        <v/>
      </c>
      <c r="Q233" s="14" t="str">
        <f t="shared" si="57"/>
        <v/>
      </c>
      <c r="R233" s="10" t="str">
        <f t="shared" si="58"/>
        <v/>
      </c>
      <c r="S233" s="9" t="str">
        <f t="shared" si="59"/>
        <v/>
      </c>
      <c r="T233" s="9" t="str">
        <f t="shared" si="60"/>
        <v/>
      </c>
      <c r="U233" s="9" t="str">
        <f t="shared" si="61"/>
        <v/>
      </c>
      <c r="V233" s="15" t="str">
        <f t="shared" si="62"/>
        <v/>
      </c>
      <c r="W233" s="15" t="str">
        <f t="shared" si="63"/>
        <v/>
      </c>
      <c r="X233" s="10" t="str">
        <f>IFERROR(MATCH(ROW()-4,'Details Data Board'!$A$3:$A$6001,0)+1,"")</f>
        <v/>
      </c>
      <c r="Y233" s="10">
        <f>IF($X233="",0,ROUND(INDEX('Tracker&amp;Invoice'!$G:$G,$X233)-J233,2))</f>
        <v>0</v>
      </c>
    </row>
    <row r="234" spans="1:25">
      <c r="A234" s="9" t="str">
        <f t="shared" si="48"/>
        <v/>
      </c>
      <c r="B234" s="9" t="str">
        <f>IF($X234="","",INDEX('Tracker&amp;Invoice'!$A:$A,$X234))</f>
        <v/>
      </c>
      <c r="C234" s="10" t="str">
        <f>IF($X234="","",INDEX('Tracker&amp;Invoice'!$B:$B,$X234))</f>
        <v/>
      </c>
      <c r="D234" s="9" t="str">
        <f>IF($X234="","",INDEX('Tracker&amp;Invoice'!$E:$E,$X234))</f>
        <v/>
      </c>
      <c r="E234" s="11" t="str">
        <f>IF($X234="","",INDEX('Tracker&amp;Invoice'!$F:$F,$X234))</f>
        <v/>
      </c>
      <c r="F234" s="12" t="str">
        <f>IF($X234="","",INDEX('Tracker&amp;Invoice'!$C:$C,$X234))</f>
        <v/>
      </c>
      <c r="G234" s="12" t="str">
        <f>IF($X234="","",INDEX('Tracker&amp;Invoice'!$D:$D,$X234))</f>
        <v/>
      </c>
      <c r="H234" s="10" t="str">
        <f t="shared" si="49"/>
        <v/>
      </c>
      <c r="I234" s="13" t="str">
        <f t="shared" si="50"/>
        <v/>
      </c>
      <c r="J234" s="13" t="str">
        <f t="shared" si="51"/>
        <v/>
      </c>
      <c r="K234" s="13" t="str">
        <f t="shared" si="52"/>
        <v/>
      </c>
      <c r="L234" s="13" t="str">
        <f>IF($X234="","",SUMIF('Details Data Board'!$C$3:$C$6001,B234,'Details Data Board'!$I$3:$I$6001))</f>
        <v/>
      </c>
      <c r="M234" s="14" t="str">
        <f t="shared" si="53"/>
        <v/>
      </c>
      <c r="N234" s="11" t="str">
        <f t="shared" si="54"/>
        <v/>
      </c>
      <c r="O234" s="11" t="str">
        <f t="shared" si="55"/>
        <v/>
      </c>
      <c r="P234" s="13" t="str">
        <f t="shared" si="56"/>
        <v/>
      </c>
      <c r="Q234" s="14" t="str">
        <f t="shared" si="57"/>
        <v/>
      </c>
      <c r="R234" s="10" t="str">
        <f t="shared" si="58"/>
        <v/>
      </c>
      <c r="S234" s="9" t="str">
        <f t="shared" si="59"/>
        <v/>
      </c>
      <c r="T234" s="9" t="str">
        <f t="shared" si="60"/>
        <v/>
      </c>
      <c r="U234" s="9" t="str">
        <f t="shared" si="61"/>
        <v/>
      </c>
      <c r="V234" s="15" t="str">
        <f t="shared" si="62"/>
        <v/>
      </c>
      <c r="W234" s="15" t="str">
        <f t="shared" si="63"/>
        <v/>
      </c>
      <c r="X234" s="10" t="str">
        <f>IFERROR(MATCH(ROW()-4,'Details Data Board'!$A$3:$A$6001,0)+1,"")</f>
        <v/>
      </c>
      <c r="Y234" s="10">
        <f>IF($X234="",0,ROUND(INDEX('Tracker&amp;Invoice'!$G:$G,$X234)-J234,2))</f>
        <v>0</v>
      </c>
    </row>
    <row r="235" spans="1:25">
      <c r="A235" s="9" t="str">
        <f t="shared" si="48"/>
        <v/>
      </c>
      <c r="B235" s="9" t="str">
        <f>IF($X235="","",INDEX('Tracker&amp;Invoice'!$A:$A,$X235))</f>
        <v/>
      </c>
      <c r="C235" s="10" t="str">
        <f>IF($X235="","",INDEX('Tracker&amp;Invoice'!$B:$B,$X235))</f>
        <v/>
      </c>
      <c r="D235" s="9" t="str">
        <f>IF($X235="","",INDEX('Tracker&amp;Invoice'!$E:$E,$X235))</f>
        <v/>
      </c>
      <c r="E235" s="11" t="str">
        <f>IF($X235="","",INDEX('Tracker&amp;Invoice'!$F:$F,$X235))</f>
        <v/>
      </c>
      <c r="F235" s="12" t="str">
        <f>IF($X235="","",INDEX('Tracker&amp;Invoice'!$C:$C,$X235))</f>
        <v/>
      </c>
      <c r="G235" s="12" t="str">
        <f>IF($X235="","",INDEX('Tracker&amp;Invoice'!$D:$D,$X235))</f>
        <v/>
      </c>
      <c r="H235" s="10" t="str">
        <f t="shared" si="49"/>
        <v/>
      </c>
      <c r="I235" s="13" t="str">
        <f t="shared" si="50"/>
        <v/>
      </c>
      <c r="J235" s="13" t="str">
        <f t="shared" si="51"/>
        <v/>
      </c>
      <c r="K235" s="13" t="str">
        <f t="shared" si="52"/>
        <v/>
      </c>
      <c r="L235" s="13" t="str">
        <f>IF($X235="","",SUMIF('Details Data Board'!$C$3:$C$6001,B235,'Details Data Board'!$I$3:$I$6001))</f>
        <v/>
      </c>
      <c r="M235" s="14" t="str">
        <f t="shared" si="53"/>
        <v/>
      </c>
      <c r="N235" s="11" t="str">
        <f t="shared" si="54"/>
        <v/>
      </c>
      <c r="O235" s="11" t="str">
        <f t="shared" si="55"/>
        <v/>
      </c>
      <c r="P235" s="13" t="str">
        <f t="shared" si="56"/>
        <v/>
      </c>
      <c r="Q235" s="14" t="str">
        <f t="shared" si="57"/>
        <v/>
      </c>
      <c r="R235" s="10" t="str">
        <f t="shared" si="58"/>
        <v/>
      </c>
      <c r="S235" s="9" t="str">
        <f t="shared" si="59"/>
        <v/>
      </c>
      <c r="T235" s="9" t="str">
        <f t="shared" si="60"/>
        <v/>
      </c>
      <c r="U235" s="9" t="str">
        <f t="shared" si="61"/>
        <v/>
      </c>
      <c r="V235" s="15" t="str">
        <f t="shared" si="62"/>
        <v/>
      </c>
      <c r="W235" s="15" t="str">
        <f t="shared" si="63"/>
        <v/>
      </c>
      <c r="X235" s="10" t="str">
        <f>IFERROR(MATCH(ROW()-4,'Details Data Board'!$A$3:$A$6001,0)+1,"")</f>
        <v/>
      </c>
      <c r="Y235" s="10">
        <f>IF($X235="",0,ROUND(INDEX('Tracker&amp;Invoice'!$G:$G,$X235)-J235,2))</f>
        <v>0</v>
      </c>
    </row>
    <row r="236" spans="1:25">
      <c r="A236" s="9" t="str">
        <f t="shared" si="48"/>
        <v/>
      </c>
      <c r="B236" s="9" t="str">
        <f>IF($X236="","",INDEX('Tracker&amp;Invoice'!$A:$A,$X236))</f>
        <v/>
      </c>
      <c r="C236" s="10" t="str">
        <f>IF($X236="","",INDEX('Tracker&amp;Invoice'!$B:$B,$X236))</f>
        <v/>
      </c>
      <c r="D236" s="9" t="str">
        <f>IF($X236="","",INDEX('Tracker&amp;Invoice'!$E:$E,$X236))</f>
        <v/>
      </c>
      <c r="E236" s="11" t="str">
        <f>IF($X236="","",INDEX('Tracker&amp;Invoice'!$F:$F,$X236))</f>
        <v/>
      </c>
      <c r="F236" s="12" t="str">
        <f>IF($X236="","",INDEX('Tracker&amp;Invoice'!$C:$C,$X236))</f>
        <v/>
      </c>
      <c r="G236" s="12" t="str">
        <f>IF($X236="","",INDEX('Tracker&amp;Invoice'!$D:$D,$X236))</f>
        <v/>
      </c>
      <c r="H236" s="10" t="str">
        <f t="shared" si="49"/>
        <v/>
      </c>
      <c r="I236" s="13" t="str">
        <f t="shared" si="50"/>
        <v/>
      </c>
      <c r="J236" s="13" t="str">
        <f t="shared" si="51"/>
        <v/>
      </c>
      <c r="K236" s="13" t="str">
        <f t="shared" si="52"/>
        <v/>
      </c>
      <c r="L236" s="13" t="str">
        <f>IF($X236="","",SUMIF('Details Data Board'!$C$3:$C$6001,B236,'Details Data Board'!$I$3:$I$6001))</f>
        <v/>
      </c>
      <c r="M236" s="14" t="str">
        <f t="shared" si="53"/>
        <v/>
      </c>
      <c r="N236" s="11" t="str">
        <f t="shared" si="54"/>
        <v/>
      </c>
      <c r="O236" s="11" t="str">
        <f t="shared" si="55"/>
        <v/>
      </c>
      <c r="P236" s="13" t="str">
        <f t="shared" si="56"/>
        <v/>
      </c>
      <c r="Q236" s="14" t="str">
        <f t="shared" si="57"/>
        <v/>
      </c>
      <c r="R236" s="10" t="str">
        <f t="shared" si="58"/>
        <v/>
      </c>
      <c r="S236" s="9" t="str">
        <f t="shared" si="59"/>
        <v/>
      </c>
      <c r="T236" s="9" t="str">
        <f t="shared" si="60"/>
        <v/>
      </c>
      <c r="U236" s="9" t="str">
        <f t="shared" si="61"/>
        <v/>
      </c>
      <c r="V236" s="15" t="str">
        <f t="shared" si="62"/>
        <v/>
      </c>
      <c r="W236" s="15" t="str">
        <f t="shared" si="63"/>
        <v/>
      </c>
      <c r="X236" s="10" t="str">
        <f>IFERROR(MATCH(ROW()-4,'Details Data Board'!$A$3:$A$6001,0)+1,"")</f>
        <v/>
      </c>
      <c r="Y236" s="10">
        <f>IF($X236="",0,ROUND(INDEX('Tracker&amp;Invoice'!$G:$G,$X236)-J236,2))</f>
        <v>0</v>
      </c>
    </row>
    <row r="237" spans="1:25">
      <c r="A237" s="9" t="str">
        <f t="shared" si="48"/>
        <v/>
      </c>
      <c r="B237" s="9" t="str">
        <f>IF($X237="","",INDEX('Tracker&amp;Invoice'!$A:$A,$X237))</f>
        <v/>
      </c>
      <c r="C237" s="10" t="str">
        <f>IF($X237="","",INDEX('Tracker&amp;Invoice'!$B:$B,$X237))</f>
        <v/>
      </c>
      <c r="D237" s="9" t="str">
        <f>IF($X237="","",INDEX('Tracker&amp;Invoice'!$E:$E,$X237))</f>
        <v/>
      </c>
      <c r="E237" s="11" t="str">
        <f>IF($X237="","",INDEX('Tracker&amp;Invoice'!$F:$F,$X237))</f>
        <v/>
      </c>
      <c r="F237" s="12" t="str">
        <f>IF($X237="","",INDEX('Tracker&amp;Invoice'!$C:$C,$X237))</f>
        <v/>
      </c>
      <c r="G237" s="12" t="str">
        <f>IF($X237="","",INDEX('Tracker&amp;Invoice'!$D:$D,$X237))</f>
        <v/>
      </c>
      <c r="H237" s="10" t="str">
        <f t="shared" si="49"/>
        <v/>
      </c>
      <c r="I237" s="13" t="str">
        <f t="shared" si="50"/>
        <v/>
      </c>
      <c r="J237" s="13" t="str">
        <f t="shared" si="51"/>
        <v/>
      </c>
      <c r="K237" s="13" t="str">
        <f t="shared" si="52"/>
        <v/>
      </c>
      <c r="L237" s="13" t="str">
        <f>IF($X237="","",SUMIF('Details Data Board'!$C$3:$C$6001,B237,'Details Data Board'!$I$3:$I$6001))</f>
        <v/>
      </c>
      <c r="M237" s="14" t="str">
        <f t="shared" si="53"/>
        <v/>
      </c>
      <c r="N237" s="11" t="str">
        <f t="shared" si="54"/>
        <v/>
      </c>
      <c r="O237" s="11" t="str">
        <f t="shared" si="55"/>
        <v/>
      </c>
      <c r="P237" s="13" t="str">
        <f t="shared" si="56"/>
        <v/>
      </c>
      <c r="Q237" s="14" t="str">
        <f t="shared" si="57"/>
        <v/>
      </c>
      <c r="R237" s="10" t="str">
        <f t="shared" si="58"/>
        <v/>
      </c>
      <c r="S237" s="9" t="str">
        <f t="shared" si="59"/>
        <v/>
      </c>
      <c r="T237" s="9" t="str">
        <f t="shared" si="60"/>
        <v/>
      </c>
      <c r="U237" s="9" t="str">
        <f t="shared" si="61"/>
        <v/>
      </c>
      <c r="V237" s="15" t="str">
        <f t="shared" si="62"/>
        <v/>
      </c>
      <c r="W237" s="15" t="str">
        <f t="shared" si="63"/>
        <v/>
      </c>
      <c r="X237" s="10" t="str">
        <f>IFERROR(MATCH(ROW()-4,'Details Data Board'!$A$3:$A$6001,0)+1,"")</f>
        <v/>
      </c>
      <c r="Y237" s="10">
        <f>IF($X237="",0,ROUND(INDEX('Tracker&amp;Invoice'!$G:$G,$X237)-J237,2))</f>
        <v>0</v>
      </c>
    </row>
    <row r="238" spans="1:25">
      <c r="A238" s="9" t="str">
        <f t="shared" si="48"/>
        <v/>
      </c>
      <c r="B238" s="9" t="str">
        <f>IF($X238="","",INDEX('Tracker&amp;Invoice'!$A:$A,$X238))</f>
        <v/>
      </c>
      <c r="C238" s="10" t="str">
        <f>IF($X238="","",INDEX('Tracker&amp;Invoice'!$B:$B,$X238))</f>
        <v/>
      </c>
      <c r="D238" s="9" t="str">
        <f>IF($X238="","",INDEX('Tracker&amp;Invoice'!$E:$E,$X238))</f>
        <v/>
      </c>
      <c r="E238" s="11" t="str">
        <f>IF($X238="","",INDEX('Tracker&amp;Invoice'!$F:$F,$X238))</f>
        <v/>
      </c>
      <c r="F238" s="12" t="str">
        <f>IF($X238="","",INDEX('Tracker&amp;Invoice'!$C:$C,$X238))</f>
        <v/>
      </c>
      <c r="G238" s="12" t="str">
        <f>IF($X238="","",INDEX('Tracker&amp;Invoice'!$D:$D,$X238))</f>
        <v/>
      </c>
      <c r="H238" s="10" t="str">
        <f t="shared" si="49"/>
        <v/>
      </c>
      <c r="I238" s="13" t="str">
        <f t="shared" si="50"/>
        <v/>
      </c>
      <c r="J238" s="13" t="str">
        <f t="shared" si="51"/>
        <v/>
      </c>
      <c r="K238" s="13" t="str">
        <f t="shared" si="52"/>
        <v/>
      </c>
      <c r="L238" s="13" t="str">
        <f>IF($X238="","",SUMIF('Details Data Board'!$C$3:$C$6001,B238,'Details Data Board'!$I$3:$I$6001))</f>
        <v/>
      </c>
      <c r="M238" s="14" t="str">
        <f t="shared" si="53"/>
        <v/>
      </c>
      <c r="N238" s="11" t="str">
        <f t="shared" si="54"/>
        <v/>
      </c>
      <c r="O238" s="11" t="str">
        <f t="shared" si="55"/>
        <v/>
      </c>
      <c r="P238" s="13" t="str">
        <f t="shared" si="56"/>
        <v/>
      </c>
      <c r="Q238" s="14" t="str">
        <f t="shared" si="57"/>
        <v/>
      </c>
      <c r="R238" s="10" t="str">
        <f t="shared" si="58"/>
        <v/>
      </c>
      <c r="S238" s="9" t="str">
        <f t="shared" si="59"/>
        <v/>
      </c>
      <c r="T238" s="9" t="str">
        <f t="shared" si="60"/>
        <v/>
      </c>
      <c r="U238" s="9" t="str">
        <f t="shared" si="61"/>
        <v/>
      </c>
      <c r="V238" s="15" t="str">
        <f t="shared" si="62"/>
        <v/>
      </c>
      <c r="W238" s="15" t="str">
        <f t="shared" si="63"/>
        <v/>
      </c>
      <c r="X238" s="10" t="str">
        <f>IFERROR(MATCH(ROW()-4,'Details Data Board'!$A$3:$A$6001,0)+1,"")</f>
        <v/>
      </c>
      <c r="Y238" s="10">
        <f>IF($X238="",0,ROUND(INDEX('Tracker&amp;Invoice'!$G:$G,$X238)-J238,2))</f>
        <v>0</v>
      </c>
    </row>
    <row r="239" spans="1:25">
      <c r="A239" s="9" t="str">
        <f t="shared" si="48"/>
        <v/>
      </c>
      <c r="B239" s="9" t="str">
        <f>IF($X239="","",INDEX('Tracker&amp;Invoice'!$A:$A,$X239))</f>
        <v/>
      </c>
      <c r="C239" s="10" t="str">
        <f>IF($X239="","",INDEX('Tracker&amp;Invoice'!$B:$B,$X239))</f>
        <v/>
      </c>
      <c r="D239" s="9" t="str">
        <f>IF($X239="","",INDEX('Tracker&amp;Invoice'!$E:$E,$X239))</f>
        <v/>
      </c>
      <c r="E239" s="11" t="str">
        <f>IF($X239="","",INDEX('Tracker&amp;Invoice'!$F:$F,$X239))</f>
        <v/>
      </c>
      <c r="F239" s="12" t="str">
        <f>IF($X239="","",INDEX('Tracker&amp;Invoice'!$C:$C,$X239))</f>
        <v/>
      </c>
      <c r="G239" s="12" t="str">
        <f>IF($X239="","",INDEX('Tracker&amp;Invoice'!$D:$D,$X239))</f>
        <v/>
      </c>
      <c r="H239" s="10" t="str">
        <f t="shared" si="49"/>
        <v/>
      </c>
      <c r="I239" s="13" t="str">
        <f t="shared" si="50"/>
        <v/>
      </c>
      <c r="J239" s="13" t="str">
        <f t="shared" si="51"/>
        <v/>
      </c>
      <c r="K239" s="13" t="str">
        <f t="shared" si="52"/>
        <v/>
      </c>
      <c r="L239" s="13" t="str">
        <f>IF($X239="","",SUMIF('Details Data Board'!$C$3:$C$6001,B239,'Details Data Board'!$I$3:$I$6001))</f>
        <v/>
      </c>
      <c r="M239" s="14" t="str">
        <f t="shared" si="53"/>
        <v/>
      </c>
      <c r="N239" s="11" t="str">
        <f t="shared" si="54"/>
        <v/>
      </c>
      <c r="O239" s="11" t="str">
        <f t="shared" si="55"/>
        <v/>
      </c>
      <c r="P239" s="13" t="str">
        <f t="shared" si="56"/>
        <v/>
      </c>
      <c r="Q239" s="14" t="str">
        <f t="shared" si="57"/>
        <v/>
      </c>
      <c r="R239" s="10" t="str">
        <f t="shared" si="58"/>
        <v/>
      </c>
      <c r="S239" s="9" t="str">
        <f t="shared" si="59"/>
        <v/>
      </c>
      <c r="T239" s="9" t="str">
        <f t="shared" si="60"/>
        <v/>
      </c>
      <c r="U239" s="9" t="str">
        <f t="shared" si="61"/>
        <v/>
      </c>
      <c r="V239" s="15" t="str">
        <f t="shared" si="62"/>
        <v/>
      </c>
      <c r="W239" s="15" t="str">
        <f t="shared" si="63"/>
        <v/>
      </c>
      <c r="X239" s="10" t="str">
        <f>IFERROR(MATCH(ROW()-4,'Details Data Board'!$A$3:$A$6001,0)+1,"")</f>
        <v/>
      </c>
      <c r="Y239" s="10">
        <f>IF($X239="",0,ROUND(INDEX('Tracker&amp;Invoice'!$G:$G,$X239)-J239,2))</f>
        <v>0</v>
      </c>
    </row>
    <row r="240" spans="1:25">
      <c r="A240" s="9" t="str">
        <f t="shared" si="48"/>
        <v/>
      </c>
      <c r="B240" s="9" t="str">
        <f>IF($X240="","",INDEX('Tracker&amp;Invoice'!$A:$A,$X240))</f>
        <v/>
      </c>
      <c r="C240" s="10" t="str">
        <f>IF($X240="","",INDEX('Tracker&amp;Invoice'!$B:$B,$X240))</f>
        <v/>
      </c>
      <c r="D240" s="9" t="str">
        <f>IF($X240="","",INDEX('Tracker&amp;Invoice'!$E:$E,$X240))</f>
        <v/>
      </c>
      <c r="E240" s="11" t="str">
        <f>IF($X240="","",INDEX('Tracker&amp;Invoice'!$F:$F,$X240))</f>
        <v/>
      </c>
      <c r="F240" s="12" t="str">
        <f>IF($X240="","",INDEX('Tracker&amp;Invoice'!$C:$C,$X240))</f>
        <v/>
      </c>
      <c r="G240" s="12" t="str">
        <f>IF($X240="","",INDEX('Tracker&amp;Invoice'!$D:$D,$X240))</f>
        <v/>
      </c>
      <c r="H240" s="10" t="str">
        <f t="shared" si="49"/>
        <v/>
      </c>
      <c r="I240" s="13" t="str">
        <f t="shared" si="50"/>
        <v/>
      </c>
      <c r="J240" s="13" t="str">
        <f t="shared" si="51"/>
        <v/>
      </c>
      <c r="K240" s="13" t="str">
        <f t="shared" si="52"/>
        <v/>
      </c>
      <c r="L240" s="13" t="str">
        <f>IF($X240="","",SUMIF('Details Data Board'!$C$3:$C$6001,B240,'Details Data Board'!$I$3:$I$6001))</f>
        <v/>
      </c>
      <c r="M240" s="14" t="str">
        <f t="shared" si="53"/>
        <v/>
      </c>
      <c r="N240" s="11" t="str">
        <f t="shared" si="54"/>
        <v/>
      </c>
      <c r="O240" s="11" t="str">
        <f t="shared" si="55"/>
        <v/>
      </c>
      <c r="P240" s="13" t="str">
        <f t="shared" si="56"/>
        <v/>
      </c>
      <c r="Q240" s="14" t="str">
        <f t="shared" si="57"/>
        <v/>
      </c>
      <c r="R240" s="10" t="str">
        <f t="shared" si="58"/>
        <v/>
      </c>
      <c r="S240" s="9" t="str">
        <f t="shared" si="59"/>
        <v/>
      </c>
      <c r="T240" s="9" t="str">
        <f t="shared" si="60"/>
        <v/>
      </c>
      <c r="U240" s="9" t="str">
        <f t="shared" si="61"/>
        <v/>
      </c>
      <c r="V240" s="15" t="str">
        <f t="shared" si="62"/>
        <v/>
      </c>
      <c r="W240" s="15" t="str">
        <f t="shared" si="63"/>
        <v/>
      </c>
      <c r="X240" s="10" t="str">
        <f>IFERROR(MATCH(ROW()-4,'Details Data Board'!$A$3:$A$6001,0)+1,"")</f>
        <v/>
      </c>
      <c r="Y240" s="10">
        <f>IF($X240="",0,ROUND(INDEX('Tracker&amp;Invoice'!$G:$G,$X240)-J240,2))</f>
        <v>0</v>
      </c>
    </row>
    <row r="241" spans="1:25">
      <c r="A241" s="9" t="str">
        <f t="shared" si="48"/>
        <v/>
      </c>
      <c r="B241" s="9" t="str">
        <f>IF($X241="","",INDEX('Tracker&amp;Invoice'!$A:$A,$X241))</f>
        <v/>
      </c>
      <c r="C241" s="10" t="str">
        <f>IF($X241="","",INDEX('Tracker&amp;Invoice'!$B:$B,$X241))</f>
        <v/>
      </c>
      <c r="D241" s="9" t="str">
        <f>IF($X241="","",INDEX('Tracker&amp;Invoice'!$E:$E,$X241))</f>
        <v/>
      </c>
      <c r="E241" s="11" t="str">
        <f>IF($X241="","",INDEX('Tracker&amp;Invoice'!$F:$F,$X241))</f>
        <v/>
      </c>
      <c r="F241" s="12" t="str">
        <f>IF($X241="","",INDEX('Tracker&amp;Invoice'!$C:$C,$X241))</f>
        <v/>
      </c>
      <c r="G241" s="12" t="str">
        <f>IF($X241="","",INDEX('Tracker&amp;Invoice'!$D:$D,$X241))</f>
        <v/>
      </c>
      <c r="H241" s="10" t="str">
        <f t="shared" si="49"/>
        <v/>
      </c>
      <c r="I241" s="13" t="str">
        <f t="shared" si="50"/>
        <v/>
      </c>
      <c r="J241" s="13" t="str">
        <f t="shared" si="51"/>
        <v/>
      </c>
      <c r="K241" s="13" t="str">
        <f t="shared" si="52"/>
        <v/>
      </c>
      <c r="L241" s="13" t="str">
        <f>IF($X241="","",SUMIF('Details Data Board'!$C$3:$C$6001,B241,'Details Data Board'!$I$3:$I$6001))</f>
        <v/>
      </c>
      <c r="M241" s="14" t="str">
        <f t="shared" si="53"/>
        <v/>
      </c>
      <c r="N241" s="11" t="str">
        <f t="shared" si="54"/>
        <v/>
      </c>
      <c r="O241" s="11" t="str">
        <f t="shared" si="55"/>
        <v/>
      </c>
      <c r="P241" s="13" t="str">
        <f t="shared" si="56"/>
        <v/>
      </c>
      <c r="Q241" s="14" t="str">
        <f t="shared" si="57"/>
        <v/>
      </c>
      <c r="R241" s="10" t="str">
        <f t="shared" si="58"/>
        <v/>
      </c>
      <c r="S241" s="9" t="str">
        <f t="shared" si="59"/>
        <v/>
      </c>
      <c r="T241" s="9" t="str">
        <f t="shared" si="60"/>
        <v/>
      </c>
      <c r="U241" s="9" t="str">
        <f t="shared" si="61"/>
        <v/>
      </c>
      <c r="V241" s="15" t="str">
        <f t="shared" si="62"/>
        <v/>
      </c>
      <c r="W241" s="15" t="str">
        <f t="shared" si="63"/>
        <v/>
      </c>
      <c r="X241" s="10" t="str">
        <f>IFERROR(MATCH(ROW()-4,'Details Data Board'!$A$3:$A$6001,0)+1,"")</f>
        <v/>
      </c>
      <c r="Y241" s="10">
        <f>IF($X241="",0,ROUND(INDEX('Tracker&amp;Invoice'!$G:$G,$X241)-J241,2))</f>
        <v>0</v>
      </c>
    </row>
    <row r="242" spans="1:25">
      <c r="A242" s="9" t="str">
        <f t="shared" si="48"/>
        <v/>
      </c>
      <c r="B242" s="9" t="str">
        <f>IF($X242="","",INDEX('Tracker&amp;Invoice'!$A:$A,$X242))</f>
        <v/>
      </c>
      <c r="C242" s="10" t="str">
        <f>IF($X242="","",INDEX('Tracker&amp;Invoice'!$B:$B,$X242))</f>
        <v/>
      </c>
      <c r="D242" s="9" t="str">
        <f>IF($X242="","",INDEX('Tracker&amp;Invoice'!$E:$E,$X242))</f>
        <v/>
      </c>
      <c r="E242" s="11" t="str">
        <f>IF($X242="","",INDEX('Tracker&amp;Invoice'!$F:$F,$X242))</f>
        <v/>
      </c>
      <c r="F242" s="12" t="str">
        <f>IF($X242="","",INDEX('Tracker&amp;Invoice'!$C:$C,$X242))</f>
        <v/>
      </c>
      <c r="G242" s="12" t="str">
        <f>IF($X242="","",INDEX('Tracker&amp;Invoice'!$D:$D,$X242))</f>
        <v/>
      </c>
      <c r="H242" s="10" t="str">
        <f t="shared" si="49"/>
        <v/>
      </c>
      <c r="I242" s="13" t="str">
        <f t="shared" si="50"/>
        <v/>
      </c>
      <c r="J242" s="13" t="str">
        <f t="shared" si="51"/>
        <v/>
      </c>
      <c r="K242" s="13" t="str">
        <f t="shared" si="52"/>
        <v/>
      </c>
      <c r="L242" s="13" t="str">
        <f>IF($X242="","",SUMIF('Details Data Board'!$C$3:$C$6001,B242,'Details Data Board'!$I$3:$I$6001))</f>
        <v/>
      </c>
      <c r="M242" s="14" t="str">
        <f t="shared" si="53"/>
        <v/>
      </c>
      <c r="N242" s="11" t="str">
        <f t="shared" si="54"/>
        <v/>
      </c>
      <c r="O242" s="11" t="str">
        <f t="shared" si="55"/>
        <v/>
      </c>
      <c r="P242" s="13" t="str">
        <f t="shared" si="56"/>
        <v/>
      </c>
      <c r="Q242" s="14" t="str">
        <f t="shared" si="57"/>
        <v/>
      </c>
      <c r="R242" s="10" t="str">
        <f t="shared" si="58"/>
        <v/>
      </c>
      <c r="S242" s="9" t="str">
        <f t="shared" si="59"/>
        <v/>
      </c>
      <c r="T242" s="9" t="str">
        <f t="shared" si="60"/>
        <v/>
      </c>
      <c r="U242" s="9" t="str">
        <f t="shared" si="61"/>
        <v/>
      </c>
      <c r="V242" s="15" t="str">
        <f t="shared" si="62"/>
        <v/>
      </c>
      <c r="W242" s="15" t="str">
        <f t="shared" si="63"/>
        <v/>
      </c>
      <c r="X242" s="10" t="str">
        <f>IFERROR(MATCH(ROW()-4,'Details Data Board'!$A$3:$A$6001,0)+1,"")</f>
        <v/>
      </c>
      <c r="Y242" s="10">
        <f>IF($X242="",0,ROUND(INDEX('Tracker&amp;Invoice'!$G:$G,$X242)-J242,2))</f>
        <v>0</v>
      </c>
    </row>
    <row r="243" spans="1:25">
      <c r="A243" s="9" t="str">
        <f t="shared" si="48"/>
        <v/>
      </c>
      <c r="B243" s="9" t="str">
        <f>IF($X243="","",INDEX('Tracker&amp;Invoice'!$A:$A,$X243))</f>
        <v/>
      </c>
      <c r="C243" s="10" t="str">
        <f>IF($X243="","",INDEX('Tracker&amp;Invoice'!$B:$B,$X243))</f>
        <v/>
      </c>
      <c r="D243" s="9" t="str">
        <f>IF($X243="","",INDEX('Tracker&amp;Invoice'!$E:$E,$X243))</f>
        <v/>
      </c>
      <c r="E243" s="11" t="str">
        <f>IF($X243="","",INDEX('Tracker&amp;Invoice'!$F:$F,$X243))</f>
        <v/>
      </c>
      <c r="F243" s="12" t="str">
        <f>IF($X243="","",INDEX('Tracker&amp;Invoice'!$C:$C,$X243))</f>
        <v/>
      </c>
      <c r="G243" s="12" t="str">
        <f>IF($X243="","",INDEX('Tracker&amp;Invoice'!$D:$D,$X243))</f>
        <v/>
      </c>
      <c r="H243" s="10" t="str">
        <f t="shared" si="49"/>
        <v/>
      </c>
      <c r="I243" s="13" t="str">
        <f t="shared" si="50"/>
        <v/>
      </c>
      <c r="J243" s="13" t="str">
        <f t="shared" si="51"/>
        <v/>
      </c>
      <c r="K243" s="13" t="str">
        <f t="shared" si="52"/>
        <v/>
      </c>
      <c r="L243" s="13" t="str">
        <f>IF($X243="","",SUMIF('Details Data Board'!$C$3:$C$6001,B243,'Details Data Board'!$I$3:$I$6001))</f>
        <v/>
      </c>
      <c r="M243" s="14" t="str">
        <f t="shared" si="53"/>
        <v/>
      </c>
      <c r="N243" s="11" t="str">
        <f t="shared" si="54"/>
        <v/>
      </c>
      <c r="O243" s="11" t="str">
        <f t="shared" si="55"/>
        <v/>
      </c>
      <c r="P243" s="13" t="str">
        <f t="shared" si="56"/>
        <v/>
      </c>
      <c r="Q243" s="14" t="str">
        <f t="shared" si="57"/>
        <v/>
      </c>
      <c r="R243" s="10" t="str">
        <f t="shared" si="58"/>
        <v/>
      </c>
      <c r="S243" s="9" t="str">
        <f t="shared" si="59"/>
        <v/>
      </c>
      <c r="T243" s="9" t="str">
        <f t="shared" si="60"/>
        <v/>
      </c>
      <c r="U243" s="9" t="str">
        <f t="shared" si="61"/>
        <v/>
      </c>
      <c r="V243" s="15" t="str">
        <f t="shared" si="62"/>
        <v/>
      </c>
      <c r="W243" s="15" t="str">
        <f t="shared" si="63"/>
        <v/>
      </c>
      <c r="X243" s="10" t="str">
        <f>IFERROR(MATCH(ROW()-4,'Details Data Board'!$A$3:$A$6001,0)+1,"")</f>
        <v/>
      </c>
      <c r="Y243" s="10">
        <f>IF($X243="",0,ROUND(INDEX('Tracker&amp;Invoice'!$G:$G,$X243)-J243,2))</f>
        <v>0</v>
      </c>
    </row>
    <row r="244" spans="1:25">
      <c r="A244" s="9" t="str">
        <f t="shared" si="48"/>
        <v/>
      </c>
      <c r="B244" s="9" t="str">
        <f>IF($X244="","",INDEX('Tracker&amp;Invoice'!$A:$A,$X244))</f>
        <v/>
      </c>
      <c r="C244" s="10" t="str">
        <f>IF($X244="","",INDEX('Tracker&amp;Invoice'!$B:$B,$X244))</f>
        <v/>
      </c>
      <c r="D244" s="9" t="str">
        <f>IF($X244="","",INDEX('Tracker&amp;Invoice'!$E:$E,$X244))</f>
        <v/>
      </c>
      <c r="E244" s="11" t="str">
        <f>IF($X244="","",INDEX('Tracker&amp;Invoice'!$F:$F,$X244))</f>
        <v/>
      </c>
      <c r="F244" s="12" t="str">
        <f>IF($X244="","",INDEX('Tracker&amp;Invoice'!$C:$C,$X244))</f>
        <v/>
      </c>
      <c r="G244" s="12" t="str">
        <f>IF($X244="","",INDEX('Tracker&amp;Invoice'!$D:$D,$X244))</f>
        <v/>
      </c>
      <c r="H244" s="10" t="str">
        <f t="shared" si="49"/>
        <v/>
      </c>
      <c r="I244" s="13" t="str">
        <f t="shared" si="50"/>
        <v/>
      </c>
      <c r="J244" s="13" t="str">
        <f t="shared" si="51"/>
        <v/>
      </c>
      <c r="K244" s="13" t="str">
        <f t="shared" si="52"/>
        <v/>
      </c>
      <c r="L244" s="13" t="str">
        <f>IF($X244="","",SUMIF('Details Data Board'!$C$3:$C$6001,B244,'Details Data Board'!$I$3:$I$6001))</f>
        <v/>
      </c>
      <c r="M244" s="14" t="str">
        <f t="shared" si="53"/>
        <v/>
      </c>
      <c r="N244" s="11" t="str">
        <f t="shared" si="54"/>
        <v/>
      </c>
      <c r="O244" s="11" t="str">
        <f t="shared" si="55"/>
        <v/>
      </c>
      <c r="P244" s="13" t="str">
        <f t="shared" si="56"/>
        <v/>
      </c>
      <c r="Q244" s="14" t="str">
        <f t="shared" si="57"/>
        <v/>
      </c>
      <c r="R244" s="10" t="str">
        <f t="shared" si="58"/>
        <v/>
      </c>
      <c r="S244" s="9" t="str">
        <f t="shared" si="59"/>
        <v/>
      </c>
      <c r="T244" s="9" t="str">
        <f t="shared" si="60"/>
        <v/>
      </c>
      <c r="U244" s="9" t="str">
        <f t="shared" si="61"/>
        <v/>
      </c>
      <c r="V244" s="15" t="str">
        <f t="shared" si="62"/>
        <v/>
      </c>
      <c r="W244" s="15" t="str">
        <f t="shared" si="63"/>
        <v/>
      </c>
      <c r="X244" s="10" t="str">
        <f>IFERROR(MATCH(ROW()-4,'Details Data Board'!$A$3:$A$6001,0)+1,"")</f>
        <v/>
      </c>
      <c r="Y244" s="10">
        <f>IF($X244="",0,ROUND(INDEX('Tracker&amp;Invoice'!$G:$G,$X244)-J244,2))</f>
        <v>0</v>
      </c>
    </row>
    <row r="245" spans="1:25">
      <c r="A245" s="9" t="str">
        <f t="shared" si="48"/>
        <v/>
      </c>
      <c r="B245" s="9" t="str">
        <f>IF($X245="","",INDEX('Tracker&amp;Invoice'!$A:$A,$X245))</f>
        <v/>
      </c>
      <c r="C245" s="10" t="str">
        <f>IF($X245="","",INDEX('Tracker&amp;Invoice'!$B:$B,$X245))</f>
        <v/>
      </c>
      <c r="D245" s="9" t="str">
        <f>IF($X245="","",INDEX('Tracker&amp;Invoice'!$E:$E,$X245))</f>
        <v/>
      </c>
      <c r="E245" s="11" t="str">
        <f>IF($X245="","",INDEX('Tracker&amp;Invoice'!$F:$F,$X245))</f>
        <v/>
      </c>
      <c r="F245" s="12" t="str">
        <f>IF($X245="","",INDEX('Tracker&amp;Invoice'!$C:$C,$X245))</f>
        <v/>
      </c>
      <c r="G245" s="12" t="str">
        <f>IF($X245="","",INDEX('Tracker&amp;Invoice'!$D:$D,$X245))</f>
        <v/>
      </c>
      <c r="H245" s="10" t="str">
        <f t="shared" si="49"/>
        <v/>
      </c>
      <c r="I245" s="13" t="str">
        <f t="shared" si="50"/>
        <v/>
      </c>
      <c r="J245" s="13" t="str">
        <f t="shared" si="51"/>
        <v/>
      </c>
      <c r="K245" s="13" t="str">
        <f t="shared" si="52"/>
        <v/>
      </c>
      <c r="L245" s="13" t="str">
        <f>IF($X245="","",SUMIF('Details Data Board'!$C$3:$C$6001,B245,'Details Data Board'!$I$3:$I$6001))</f>
        <v/>
      </c>
      <c r="M245" s="14" t="str">
        <f t="shared" si="53"/>
        <v/>
      </c>
      <c r="N245" s="11" t="str">
        <f t="shared" si="54"/>
        <v/>
      </c>
      <c r="O245" s="11" t="str">
        <f t="shared" si="55"/>
        <v/>
      </c>
      <c r="P245" s="13" t="str">
        <f t="shared" si="56"/>
        <v/>
      </c>
      <c r="Q245" s="14" t="str">
        <f t="shared" si="57"/>
        <v/>
      </c>
      <c r="R245" s="10" t="str">
        <f t="shared" si="58"/>
        <v/>
      </c>
      <c r="S245" s="9" t="str">
        <f t="shared" si="59"/>
        <v/>
      </c>
      <c r="T245" s="9" t="str">
        <f t="shared" si="60"/>
        <v/>
      </c>
      <c r="U245" s="9" t="str">
        <f t="shared" si="61"/>
        <v/>
      </c>
      <c r="V245" s="15" t="str">
        <f t="shared" si="62"/>
        <v/>
      </c>
      <c r="W245" s="15" t="str">
        <f t="shared" si="63"/>
        <v/>
      </c>
      <c r="X245" s="10" t="str">
        <f>IFERROR(MATCH(ROW()-4,'Details Data Board'!$A$3:$A$6001,0)+1,"")</f>
        <v/>
      </c>
      <c r="Y245" s="10">
        <f>IF($X245="",0,ROUND(INDEX('Tracker&amp;Invoice'!$G:$G,$X245)-J245,2))</f>
        <v>0</v>
      </c>
    </row>
    <row r="246" spans="1:25">
      <c r="A246" s="9" t="str">
        <f t="shared" si="48"/>
        <v/>
      </c>
      <c r="B246" s="9" t="str">
        <f>IF($X246="","",INDEX('Tracker&amp;Invoice'!$A:$A,$X246))</f>
        <v/>
      </c>
      <c r="C246" s="10" t="str">
        <f>IF($X246="","",INDEX('Tracker&amp;Invoice'!$B:$B,$X246))</f>
        <v/>
      </c>
      <c r="D246" s="9" t="str">
        <f>IF($X246="","",INDEX('Tracker&amp;Invoice'!$E:$E,$X246))</f>
        <v/>
      </c>
      <c r="E246" s="11" t="str">
        <f>IF($X246="","",INDEX('Tracker&amp;Invoice'!$F:$F,$X246))</f>
        <v/>
      </c>
      <c r="F246" s="12" t="str">
        <f>IF($X246="","",INDEX('Tracker&amp;Invoice'!$C:$C,$X246))</f>
        <v/>
      </c>
      <c r="G246" s="12" t="str">
        <f>IF($X246="","",INDEX('Tracker&amp;Invoice'!$D:$D,$X246))</f>
        <v/>
      </c>
      <c r="H246" s="10" t="str">
        <f t="shared" si="49"/>
        <v/>
      </c>
      <c r="I246" s="13" t="str">
        <f t="shared" si="50"/>
        <v/>
      </c>
      <c r="J246" s="13" t="str">
        <f t="shared" si="51"/>
        <v/>
      </c>
      <c r="K246" s="13" t="str">
        <f t="shared" si="52"/>
        <v/>
      </c>
      <c r="L246" s="13" t="str">
        <f>IF($X246="","",SUMIF('Details Data Board'!$C$3:$C$6001,B246,'Details Data Board'!$I$3:$I$6001))</f>
        <v/>
      </c>
      <c r="M246" s="14" t="str">
        <f t="shared" si="53"/>
        <v/>
      </c>
      <c r="N246" s="11" t="str">
        <f t="shared" si="54"/>
        <v/>
      </c>
      <c r="O246" s="11" t="str">
        <f t="shared" si="55"/>
        <v/>
      </c>
      <c r="P246" s="13" t="str">
        <f t="shared" si="56"/>
        <v/>
      </c>
      <c r="Q246" s="14" t="str">
        <f t="shared" si="57"/>
        <v/>
      </c>
      <c r="R246" s="10" t="str">
        <f t="shared" si="58"/>
        <v/>
      </c>
      <c r="S246" s="9" t="str">
        <f t="shared" si="59"/>
        <v/>
      </c>
      <c r="T246" s="9" t="str">
        <f t="shared" si="60"/>
        <v/>
      </c>
      <c r="U246" s="9" t="str">
        <f t="shared" si="61"/>
        <v/>
      </c>
      <c r="V246" s="15" t="str">
        <f t="shared" si="62"/>
        <v/>
      </c>
      <c r="W246" s="15" t="str">
        <f t="shared" si="63"/>
        <v/>
      </c>
      <c r="X246" s="10" t="str">
        <f>IFERROR(MATCH(ROW()-4,'Details Data Board'!$A$3:$A$6001,0)+1,"")</f>
        <v/>
      </c>
      <c r="Y246" s="10">
        <f>IF($X246="",0,ROUND(INDEX('Tracker&amp;Invoice'!$G:$G,$X246)-J246,2))</f>
        <v>0</v>
      </c>
    </row>
    <row r="247" spans="1:25">
      <c r="A247" s="9" t="str">
        <f t="shared" si="48"/>
        <v/>
      </c>
      <c r="B247" s="9" t="str">
        <f>IF($X247="","",INDEX('Tracker&amp;Invoice'!$A:$A,$X247))</f>
        <v/>
      </c>
      <c r="C247" s="10" t="str">
        <f>IF($X247="","",INDEX('Tracker&amp;Invoice'!$B:$B,$X247))</f>
        <v/>
      </c>
      <c r="D247" s="9" t="str">
        <f>IF($X247="","",INDEX('Tracker&amp;Invoice'!$E:$E,$X247))</f>
        <v/>
      </c>
      <c r="E247" s="11" t="str">
        <f>IF($X247="","",INDEX('Tracker&amp;Invoice'!$F:$F,$X247))</f>
        <v/>
      </c>
      <c r="F247" s="12" t="str">
        <f>IF($X247="","",INDEX('Tracker&amp;Invoice'!$C:$C,$X247))</f>
        <v/>
      </c>
      <c r="G247" s="12" t="str">
        <f>IF($X247="","",INDEX('Tracker&amp;Invoice'!$D:$D,$X247))</f>
        <v/>
      </c>
      <c r="H247" s="10" t="str">
        <f t="shared" si="49"/>
        <v/>
      </c>
      <c r="I247" s="13" t="str">
        <f t="shared" si="50"/>
        <v/>
      </c>
      <c r="J247" s="13" t="str">
        <f t="shared" si="51"/>
        <v/>
      </c>
      <c r="K247" s="13" t="str">
        <f t="shared" si="52"/>
        <v/>
      </c>
      <c r="L247" s="13" t="str">
        <f>IF($X247="","",SUMIF('Details Data Board'!$C$3:$C$6001,B247,'Details Data Board'!$I$3:$I$6001))</f>
        <v/>
      </c>
      <c r="M247" s="14" t="str">
        <f t="shared" si="53"/>
        <v/>
      </c>
      <c r="N247" s="11" t="str">
        <f t="shared" si="54"/>
        <v/>
      </c>
      <c r="O247" s="11" t="str">
        <f t="shared" si="55"/>
        <v/>
      </c>
      <c r="P247" s="13" t="str">
        <f t="shared" si="56"/>
        <v/>
      </c>
      <c r="Q247" s="14" t="str">
        <f t="shared" si="57"/>
        <v/>
      </c>
      <c r="R247" s="10" t="str">
        <f t="shared" si="58"/>
        <v/>
      </c>
      <c r="S247" s="9" t="str">
        <f t="shared" si="59"/>
        <v/>
      </c>
      <c r="T247" s="9" t="str">
        <f t="shared" si="60"/>
        <v/>
      </c>
      <c r="U247" s="9" t="str">
        <f t="shared" si="61"/>
        <v/>
      </c>
      <c r="V247" s="15" t="str">
        <f t="shared" si="62"/>
        <v/>
      </c>
      <c r="W247" s="15" t="str">
        <f t="shared" si="63"/>
        <v/>
      </c>
      <c r="X247" s="10" t="str">
        <f>IFERROR(MATCH(ROW()-4,'Details Data Board'!$A$3:$A$6001,0)+1,"")</f>
        <v/>
      </c>
      <c r="Y247" s="10">
        <f>IF($X247="",0,ROUND(INDEX('Tracker&amp;Invoice'!$G:$G,$X247)-J247,2))</f>
        <v>0</v>
      </c>
    </row>
    <row r="248" spans="1:25">
      <c r="A248" s="9" t="str">
        <f t="shared" si="48"/>
        <v/>
      </c>
      <c r="B248" s="9" t="str">
        <f>IF($X248="","",INDEX('Tracker&amp;Invoice'!$A:$A,$X248))</f>
        <v/>
      </c>
      <c r="C248" s="10" t="str">
        <f>IF($X248="","",INDEX('Tracker&amp;Invoice'!$B:$B,$X248))</f>
        <v/>
      </c>
      <c r="D248" s="9" t="str">
        <f>IF($X248="","",INDEX('Tracker&amp;Invoice'!$E:$E,$X248))</f>
        <v/>
      </c>
      <c r="E248" s="11" t="str">
        <f>IF($X248="","",INDEX('Tracker&amp;Invoice'!$F:$F,$X248))</f>
        <v/>
      </c>
      <c r="F248" s="12" t="str">
        <f>IF($X248="","",INDEX('Tracker&amp;Invoice'!$C:$C,$X248))</f>
        <v/>
      </c>
      <c r="G248" s="12" t="str">
        <f>IF($X248="","",INDEX('Tracker&amp;Invoice'!$D:$D,$X248))</f>
        <v/>
      </c>
      <c r="H248" s="10" t="str">
        <f t="shared" si="49"/>
        <v/>
      </c>
      <c r="I248" s="13" t="str">
        <f t="shared" si="50"/>
        <v/>
      </c>
      <c r="J248" s="13" t="str">
        <f t="shared" si="51"/>
        <v/>
      </c>
      <c r="K248" s="13" t="str">
        <f t="shared" si="52"/>
        <v/>
      </c>
      <c r="L248" s="13" t="str">
        <f>IF($X248="","",SUMIF('Details Data Board'!$C$3:$C$6001,B248,'Details Data Board'!$I$3:$I$6001))</f>
        <v/>
      </c>
      <c r="M248" s="14" t="str">
        <f t="shared" si="53"/>
        <v/>
      </c>
      <c r="N248" s="11" t="str">
        <f t="shared" si="54"/>
        <v/>
      </c>
      <c r="O248" s="11" t="str">
        <f t="shared" si="55"/>
        <v/>
      </c>
      <c r="P248" s="13" t="str">
        <f t="shared" si="56"/>
        <v/>
      </c>
      <c r="Q248" s="14" t="str">
        <f t="shared" si="57"/>
        <v/>
      </c>
      <c r="R248" s="10" t="str">
        <f t="shared" si="58"/>
        <v/>
      </c>
      <c r="S248" s="9" t="str">
        <f t="shared" si="59"/>
        <v/>
      </c>
      <c r="T248" s="9" t="str">
        <f t="shared" si="60"/>
        <v/>
      </c>
      <c r="U248" s="9" t="str">
        <f t="shared" si="61"/>
        <v/>
      </c>
      <c r="V248" s="15" t="str">
        <f t="shared" si="62"/>
        <v/>
      </c>
      <c r="W248" s="15" t="str">
        <f t="shared" si="63"/>
        <v/>
      </c>
      <c r="X248" s="10" t="str">
        <f>IFERROR(MATCH(ROW()-4,'Details Data Board'!$A$3:$A$6001,0)+1,"")</f>
        <v/>
      </c>
      <c r="Y248" s="10">
        <f>IF($X248="",0,ROUND(INDEX('Tracker&amp;Invoice'!$G:$G,$X248)-J248,2))</f>
        <v>0</v>
      </c>
    </row>
    <row r="249" spans="1:25">
      <c r="A249" s="9" t="str">
        <f t="shared" si="48"/>
        <v/>
      </c>
      <c r="B249" s="9" t="str">
        <f>IF($X249="","",INDEX('Tracker&amp;Invoice'!$A:$A,$X249))</f>
        <v/>
      </c>
      <c r="C249" s="10" t="str">
        <f>IF($X249="","",INDEX('Tracker&amp;Invoice'!$B:$B,$X249))</f>
        <v/>
      </c>
      <c r="D249" s="9" t="str">
        <f>IF($X249="","",INDEX('Tracker&amp;Invoice'!$E:$E,$X249))</f>
        <v/>
      </c>
      <c r="E249" s="11" t="str">
        <f>IF($X249="","",INDEX('Tracker&amp;Invoice'!$F:$F,$X249))</f>
        <v/>
      </c>
      <c r="F249" s="12" t="str">
        <f>IF($X249="","",INDEX('Tracker&amp;Invoice'!$C:$C,$X249))</f>
        <v/>
      </c>
      <c r="G249" s="12" t="str">
        <f>IF($X249="","",INDEX('Tracker&amp;Invoice'!$D:$D,$X249))</f>
        <v/>
      </c>
      <c r="H249" s="10" t="str">
        <f t="shared" si="49"/>
        <v/>
      </c>
      <c r="I249" s="13" t="str">
        <f t="shared" si="50"/>
        <v/>
      </c>
      <c r="J249" s="13" t="str">
        <f t="shared" si="51"/>
        <v/>
      </c>
      <c r="K249" s="13" t="str">
        <f t="shared" si="52"/>
        <v/>
      </c>
      <c r="L249" s="13" t="str">
        <f>IF($X249="","",SUMIF('Details Data Board'!$C$3:$C$6001,B249,'Details Data Board'!$I$3:$I$6001))</f>
        <v/>
      </c>
      <c r="M249" s="14" t="str">
        <f t="shared" si="53"/>
        <v/>
      </c>
      <c r="N249" s="11" t="str">
        <f t="shared" si="54"/>
        <v/>
      </c>
      <c r="O249" s="11" t="str">
        <f t="shared" si="55"/>
        <v/>
      </c>
      <c r="P249" s="13" t="str">
        <f t="shared" si="56"/>
        <v/>
      </c>
      <c r="Q249" s="14" t="str">
        <f t="shared" si="57"/>
        <v/>
      </c>
      <c r="R249" s="10" t="str">
        <f t="shared" si="58"/>
        <v/>
      </c>
      <c r="S249" s="9" t="str">
        <f t="shared" si="59"/>
        <v/>
      </c>
      <c r="T249" s="9" t="str">
        <f t="shared" si="60"/>
        <v/>
      </c>
      <c r="U249" s="9" t="str">
        <f t="shared" si="61"/>
        <v/>
      </c>
      <c r="V249" s="15" t="str">
        <f t="shared" si="62"/>
        <v/>
      </c>
      <c r="W249" s="15" t="str">
        <f t="shared" si="63"/>
        <v/>
      </c>
      <c r="X249" s="10" t="str">
        <f>IFERROR(MATCH(ROW()-4,'Details Data Board'!$A$3:$A$6001,0)+1,"")</f>
        <v/>
      </c>
      <c r="Y249" s="10">
        <f>IF($X249="",0,ROUND(INDEX('Tracker&amp;Invoice'!$G:$G,$X249)-J249,2))</f>
        <v>0</v>
      </c>
    </row>
    <row r="250" spans="1:25">
      <c r="A250" s="9" t="str">
        <f t="shared" si="48"/>
        <v/>
      </c>
      <c r="B250" s="9" t="str">
        <f>IF($X250="","",INDEX('Tracker&amp;Invoice'!$A:$A,$X250))</f>
        <v/>
      </c>
      <c r="C250" s="10" t="str">
        <f>IF($X250="","",INDEX('Tracker&amp;Invoice'!$B:$B,$X250))</f>
        <v/>
      </c>
      <c r="D250" s="9" t="str">
        <f>IF($X250="","",INDEX('Tracker&amp;Invoice'!$E:$E,$X250))</f>
        <v/>
      </c>
      <c r="E250" s="11" t="str">
        <f>IF($X250="","",INDEX('Tracker&amp;Invoice'!$F:$F,$X250))</f>
        <v/>
      </c>
      <c r="F250" s="12" t="str">
        <f>IF($X250="","",INDEX('Tracker&amp;Invoice'!$C:$C,$X250))</f>
        <v/>
      </c>
      <c r="G250" s="12" t="str">
        <f>IF($X250="","",INDEX('Tracker&amp;Invoice'!$D:$D,$X250))</f>
        <v/>
      </c>
      <c r="H250" s="10" t="str">
        <f t="shared" si="49"/>
        <v/>
      </c>
      <c r="I250" s="13" t="str">
        <f t="shared" si="50"/>
        <v/>
      </c>
      <c r="J250" s="13" t="str">
        <f t="shared" si="51"/>
        <v/>
      </c>
      <c r="K250" s="13" t="str">
        <f t="shared" si="52"/>
        <v/>
      </c>
      <c r="L250" s="13" t="str">
        <f>IF($X250="","",SUMIF('Details Data Board'!$C$3:$C$6001,B250,'Details Data Board'!$I$3:$I$6001))</f>
        <v/>
      </c>
      <c r="M250" s="14" t="str">
        <f t="shared" si="53"/>
        <v/>
      </c>
      <c r="N250" s="11" t="str">
        <f t="shared" si="54"/>
        <v/>
      </c>
      <c r="O250" s="11" t="str">
        <f t="shared" si="55"/>
        <v/>
      </c>
      <c r="P250" s="13" t="str">
        <f t="shared" si="56"/>
        <v/>
      </c>
      <c r="Q250" s="14" t="str">
        <f t="shared" si="57"/>
        <v/>
      </c>
      <c r="R250" s="10" t="str">
        <f t="shared" si="58"/>
        <v/>
      </c>
      <c r="S250" s="9" t="str">
        <f t="shared" si="59"/>
        <v/>
      </c>
      <c r="T250" s="9" t="str">
        <f t="shared" si="60"/>
        <v/>
      </c>
      <c r="U250" s="9" t="str">
        <f t="shared" si="61"/>
        <v/>
      </c>
      <c r="V250" s="15" t="str">
        <f t="shared" si="62"/>
        <v/>
      </c>
      <c r="W250" s="15" t="str">
        <f t="shared" si="63"/>
        <v/>
      </c>
      <c r="X250" s="10" t="str">
        <f>IFERROR(MATCH(ROW()-4,'Details Data Board'!$A$3:$A$6001,0)+1,"")</f>
        <v/>
      </c>
      <c r="Y250" s="10">
        <f>IF($X250="",0,ROUND(INDEX('Tracker&amp;Invoice'!$G:$G,$X250)-J250,2))</f>
        <v>0</v>
      </c>
    </row>
    <row r="251" spans="1:25">
      <c r="A251" s="9" t="str">
        <f t="shared" si="48"/>
        <v/>
      </c>
      <c r="B251" s="9" t="str">
        <f>IF($X251="","",INDEX('Tracker&amp;Invoice'!$A:$A,$X251))</f>
        <v/>
      </c>
      <c r="C251" s="10" t="str">
        <f>IF($X251="","",INDEX('Tracker&amp;Invoice'!$B:$B,$X251))</f>
        <v/>
      </c>
      <c r="D251" s="9" t="str">
        <f>IF($X251="","",INDEX('Tracker&amp;Invoice'!$E:$E,$X251))</f>
        <v/>
      </c>
      <c r="E251" s="11" t="str">
        <f>IF($X251="","",INDEX('Tracker&amp;Invoice'!$F:$F,$X251))</f>
        <v/>
      </c>
      <c r="F251" s="12" t="str">
        <f>IF($X251="","",INDEX('Tracker&amp;Invoice'!$C:$C,$X251))</f>
        <v/>
      </c>
      <c r="G251" s="12" t="str">
        <f>IF($X251="","",INDEX('Tracker&amp;Invoice'!$D:$D,$X251))</f>
        <v/>
      </c>
      <c r="H251" s="10" t="str">
        <f t="shared" si="49"/>
        <v/>
      </c>
      <c r="I251" s="13" t="str">
        <f t="shared" si="50"/>
        <v/>
      </c>
      <c r="J251" s="13" t="str">
        <f t="shared" si="51"/>
        <v/>
      </c>
      <c r="K251" s="13" t="str">
        <f t="shared" si="52"/>
        <v/>
      </c>
      <c r="L251" s="13" t="str">
        <f>IF($X251="","",SUMIF('Details Data Board'!$C$3:$C$6001,B251,'Details Data Board'!$I$3:$I$6001))</f>
        <v/>
      </c>
      <c r="M251" s="14" t="str">
        <f t="shared" si="53"/>
        <v/>
      </c>
      <c r="N251" s="11" t="str">
        <f t="shared" si="54"/>
        <v/>
      </c>
      <c r="O251" s="11" t="str">
        <f t="shared" si="55"/>
        <v/>
      </c>
      <c r="P251" s="13" t="str">
        <f t="shared" si="56"/>
        <v/>
      </c>
      <c r="Q251" s="14" t="str">
        <f t="shared" si="57"/>
        <v/>
      </c>
      <c r="R251" s="10" t="str">
        <f t="shared" si="58"/>
        <v/>
      </c>
      <c r="S251" s="9" t="str">
        <f t="shared" si="59"/>
        <v/>
      </c>
      <c r="T251" s="9" t="str">
        <f t="shared" si="60"/>
        <v/>
      </c>
      <c r="U251" s="9" t="str">
        <f t="shared" si="61"/>
        <v/>
      </c>
      <c r="V251" s="15" t="str">
        <f t="shared" si="62"/>
        <v/>
      </c>
      <c r="W251" s="15" t="str">
        <f t="shared" si="63"/>
        <v/>
      </c>
      <c r="X251" s="10" t="str">
        <f>IFERROR(MATCH(ROW()-4,'Details Data Board'!$A$3:$A$6001,0)+1,"")</f>
        <v/>
      </c>
      <c r="Y251" s="10">
        <f>IF($X251="",0,ROUND(INDEX('Tracker&amp;Invoice'!$G:$G,$X251)-J251,2))</f>
        <v>0</v>
      </c>
    </row>
    <row r="252" spans="1:25">
      <c r="A252" s="9" t="str">
        <f t="shared" si="48"/>
        <v/>
      </c>
      <c r="B252" s="9" t="str">
        <f>IF($X252="","",INDEX('Tracker&amp;Invoice'!$A:$A,$X252))</f>
        <v/>
      </c>
      <c r="C252" s="10" t="str">
        <f>IF($X252="","",INDEX('Tracker&amp;Invoice'!$B:$B,$X252))</f>
        <v/>
      </c>
      <c r="D252" s="9" t="str">
        <f>IF($X252="","",INDEX('Tracker&amp;Invoice'!$E:$E,$X252))</f>
        <v/>
      </c>
      <c r="E252" s="11" t="str">
        <f>IF($X252="","",INDEX('Tracker&amp;Invoice'!$F:$F,$X252))</f>
        <v/>
      </c>
      <c r="F252" s="12" t="str">
        <f>IF($X252="","",INDEX('Tracker&amp;Invoice'!$C:$C,$X252))</f>
        <v/>
      </c>
      <c r="G252" s="12" t="str">
        <f>IF($X252="","",INDEX('Tracker&amp;Invoice'!$D:$D,$X252))</f>
        <v/>
      </c>
      <c r="H252" s="10" t="str">
        <f t="shared" si="49"/>
        <v/>
      </c>
      <c r="I252" s="13" t="str">
        <f t="shared" si="50"/>
        <v/>
      </c>
      <c r="J252" s="13" t="str">
        <f t="shared" si="51"/>
        <v/>
      </c>
      <c r="K252" s="13" t="str">
        <f t="shared" si="52"/>
        <v/>
      </c>
      <c r="L252" s="13" t="str">
        <f>IF($X252="","",SUMIF('Details Data Board'!$C$3:$C$6001,B252,'Details Data Board'!$I$3:$I$6001))</f>
        <v/>
      </c>
      <c r="M252" s="14" t="str">
        <f t="shared" si="53"/>
        <v/>
      </c>
      <c r="N252" s="11" t="str">
        <f t="shared" si="54"/>
        <v/>
      </c>
      <c r="O252" s="11" t="str">
        <f t="shared" si="55"/>
        <v/>
      </c>
      <c r="P252" s="13" t="str">
        <f t="shared" si="56"/>
        <v/>
      </c>
      <c r="Q252" s="14" t="str">
        <f t="shared" si="57"/>
        <v/>
      </c>
      <c r="R252" s="10" t="str">
        <f t="shared" si="58"/>
        <v/>
      </c>
      <c r="S252" s="9" t="str">
        <f t="shared" si="59"/>
        <v/>
      </c>
      <c r="T252" s="9" t="str">
        <f t="shared" si="60"/>
        <v/>
      </c>
      <c r="U252" s="9" t="str">
        <f t="shared" si="61"/>
        <v/>
      </c>
      <c r="V252" s="15" t="str">
        <f t="shared" si="62"/>
        <v/>
      </c>
      <c r="W252" s="15" t="str">
        <f t="shared" si="63"/>
        <v/>
      </c>
      <c r="X252" s="10" t="str">
        <f>IFERROR(MATCH(ROW()-4,'Details Data Board'!$A$3:$A$6001,0)+1,"")</f>
        <v/>
      </c>
      <c r="Y252" s="10">
        <f>IF($X252="",0,ROUND(INDEX('Tracker&amp;Invoice'!$G:$G,$X252)-J252,2))</f>
        <v>0</v>
      </c>
    </row>
    <row r="253" spans="1:25">
      <c r="A253" s="9" t="str">
        <f t="shared" si="48"/>
        <v/>
      </c>
      <c r="B253" s="9" t="str">
        <f>IF($X253="","",INDEX('Tracker&amp;Invoice'!$A:$A,$X253))</f>
        <v/>
      </c>
      <c r="C253" s="10" t="str">
        <f>IF($X253="","",INDEX('Tracker&amp;Invoice'!$B:$B,$X253))</f>
        <v/>
      </c>
      <c r="D253" s="9" t="str">
        <f>IF($X253="","",INDEX('Tracker&amp;Invoice'!$E:$E,$X253))</f>
        <v/>
      </c>
      <c r="E253" s="11" t="str">
        <f>IF($X253="","",INDEX('Tracker&amp;Invoice'!$F:$F,$X253))</f>
        <v/>
      </c>
      <c r="F253" s="10" t="str">
        <f>IF($X253="","",INDEX('Tracker&amp;Invoice'!$C:$C,$X253))</f>
        <v/>
      </c>
      <c r="G253" s="10" t="str">
        <f>IF($X253="","",INDEX('Tracker&amp;Invoice'!$D:$D,$X253))</f>
        <v/>
      </c>
      <c r="H253" s="10" t="str">
        <f t="shared" si="49"/>
        <v/>
      </c>
      <c r="I253" s="13" t="str">
        <f t="shared" si="50"/>
        <v/>
      </c>
      <c r="J253" s="13" t="str">
        <f t="shared" si="51"/>
        <v/>
      </c>
      <c r="K253" s="13" t="str">
        <f t="shared" si="52"/>
        <v/>
      </c>
      <c r="L253" s="13" t="str">
        <f>IF($X253="","",SUMIF('Details Data Board'!$C$3:$C$6001,B253,'Details Data Board'!$I$3:$I$6001))</f>
        <v/>
      </c>
      <c r="M253" s="14" t="str">
        <f t="shared" si="53"/>
        <v/>
      </c>
      <c r="N253" s="11" t="str">
        <f t="shared" si="54"/>
        <v/>
      </c>
      <c r="O253" s="11" t="str">
        <f t="shared" si="55"/>
        <v/>
      </c>
      <c r="P253" s="13" t="str">
        <f t="shared" si="56"/>
        <v/>
      </c>
      <c r="Q253" s="14" t="str">
        <f t="shared" si="57"/>
        <v/>
      </c>
      <c r="R253" s="10" t="str">
        <f t="shared" si="58"/>
        <v/>
      </c>
      <c r="S253" s="9" t="str">
        <f t="shared" si="59"/>
        <v/>
      </c>
      <c r="T253" s="9" t="str">
        <f t="shared" si="60"/>
        <v/>
      </c>
      <c r="U253" s="9" t="str">
        <f t="shared" si="61"/>
        <v/>
      </c>
      <c r="V253" s="15" t="str">
        <f t="shared" si="62"/>
        <v/>
      </c>
      <c r="W253" s="15" t="str">
        <f t="shared" si="63"/>
        <v/>
      </c>
      <c r="X253" s="10" t="str">
        <f>IFERROR(MATCH(ROW()-4,'Details Data Board'!$A$3:$A$6001,0)+1,"")</f>
        <v/>
      </c>
      <c r="Y253" s="10">
        <f>IF($X253="",0,ROUND(INDEX('Tracker&amp;Invoice'!$G:$G,$X253)-J253,2))</f>
        <v>0</v>
      </c>
    </row>
    <row r="254" spans="1:25">
      <c r="A254" s="9" t="str">
        <f t="shared" si="48"/>
        <v/>
      </c>
      <c r="B254" s="9" t="str">
        <f>IF($X254="","",INDEX('Tracker&amp;Invoice'!$A:$A,$X254))</f>
        <v/>
      </c>
      <c r="C254" s="10" t="str">
        <f>IF($X254="","",INDEX('Tracker&amp;Invoice'!$B:$B,$X254))</f>
        <v/>
      </c>
      <c r="D254" s="9" t="str">
        <f>IF($X254="","",INDEX('Tracker&amp;Invoice'!$E:$E,$X254))</f>
        <v/>
      </c>
      <c r="E254" s="11" t="str">
        <f>IF($X254="","",INDEX('Tracker&amp;Invoice'!$F:$F,$X254))</f>
        <v/>
      </c>
      <c r="F254" s="10" t="str">
        <f>IF($X254="","",INDEX('Tracker&amp;Invoice'!$C:$C,$X254))</f>
        <v/>
      </c>
      <c r="G254" s="10" t="str">
        <f>IF($X254="","",INDEX('Tracker&amp;Invoice'!$D:$D,$X254))</f>
        <v/>
      </c>
      <c r="H254" s="10" t="str">
        <f t="shared" si="49"/>
        <v/>
      </c>
      <c r="I254" s="13" t="str">
        <f t="shared" si="50"/>
        <v/>
      </c>
      <c r="J254" s="13" t="str">
        <f t="shared" si="51"/>
        <v/>
      </c>
      <c r="K254" s="13" t="str">
        <f t="shared" si="52"/>
        <v/>
      </c>
      <c r="L254" s="13" t="str">
        <f>IF($X254="","",SUMIF('Details Data Board'!$C$3:$C$6001,B254,'Details Data Board'!$I$3:$I$6001))</f>
        <v/>
      </c>
      <c r="M254" s="14" t="str">
        <f t="shared" si="53"/>
        <v/>
      </c>
      <c r="N254" s="11" t="str">
        <f t="shared" si="54"/>
        <v/>
      </c>
      <c r="O254" s="11" t="str">
        <f t="shared" si="55"/>
        <v/>
      </c>
      <c r="P254" s="13" t="str">
        <f t="shared" si="56"/>
        <v/>
      </c>
      <c r="Q254" s="14" t="str">
        <f t="shared" si="57"/>
        <v/>
      </c>
      <c r="R254" s="10" t="str">
        <f t="shared" si="58"/>
        <v/>
      </c>
      <c r="S254" s="9" t="str">
        <f t="shared" si="59"/>
        <v/>
      </c>
      <c r="T254" s="9" t="str">
        <f t="shared" si="60"/>
        <v/>
      </c>
      <c r="U254" s="9" t="str">
        <f t="shared" si="61"/>
        <v/>
      </c>
      <c r="V254" s="15" t="str">
        <f t="shared" si="62"/>
        <v/>
      </c>
      <c r="W254" s="15" t="str">
        <f t="shared" si="63"/>
        <v/>
      </c>
      <c r="X254" s="10" t="str">
        <f>IFERROR(MATCH(ROW()-4,'Details Data Board'!$A$3:$A$6001,0)+1,"")</f>
        <v/>
      </c>
      <c r="Y254" s="10">
        <f>IF($X254="",0,ROUND(INDEX('Tracker&amp;Invoice'!$G:$G,$X254)-J254,2))</f>
        <v>0</v>
      </c>
    </row>
    <row r="255" spans="1:25">
      <c r="A255" s="9" t="str">
        <f t="shared" si="48"/>
        <v/>
      </c>
      <c r="B255" s="9" t="str">
        <f>IF($X255="","",INDEX('Tracker&amp;Invoice'!$A:$A,$X255))</f>
        <v/>
      </c>
      <c r="C255" s="10" t="str">
        <f>IF($X255="","",INDEX('Tracker&amp;Invoice'!$B:$B,$X255))</f>
        <v/>
      </c>
      <c r="D255" s="9" t="str">
        <f>IF($X255="","",INDEX('Tracker&amp;Invoice'!$E:$E,$X255))</f>
        <v/>
      </c>
      <c r="E255" s="11" t="str">
        <f>IF($X255="","",INDEX('Tracker&amp;Invoice'!$F:$F,$X255))</f>
        <v/>
      </c>
      <c r="F255" s="10" t="str">
        <f>IF($X255="","",INDEX('Tracker&amp;Invoice'!$C:$C,$X255))</f>
        <v/>
      </c>
      <c r="G255" s="10" t="str">
        <f>IF($X255="","",INDEX('Tracker&amp;Invoice'!$D:$D,$X255))</f>
        <v/>
      </c>
      <c r="H255" s="10" t="str">
        <f t="shared" si="49"/>
        <v/>
      </c>
      <c r="I255" s="13" t="str">
        <f t="shared" si="50"/>
        <v/>
      </c>
      <c r="J255" s="13" t="str">
        <f t="shared" si="51"/>
        <v/>
      </c>
      <c r="K255" s="13" t="str">
        <f t="shared" si="52"/>
        <v/>
      </c>
      <c r="L255" s="13" t="str">
        <f>IF($X255="","",SUMIF('Details Data Board'!$C$3:$C$6001,B255,'Details Data Board'!$I$3:$I$6001))</f>
        <v/>
      </c>
      <c r="M255" s="14" t="str">
        <f t="shared" si="53"/>
        <v/>
      </c>
      <c r="N255" s="11" t="str">
        <f t="shared" si="54"/>
        <v/>
      </c>
      <c r="O255" s="11" t="str">
        <f t="shared" si="55"/>
        <v/>
      </c>
      <c r="P255" s="13" t="str">
        <f t="shared" si="56"/>
        <v/>
      </c>
      <c r="Q255" s="14" t="str">
        <f t="shared" si="57"/>
        <v/>
      </c>
      <c r="R255" s="10" t="str">
        <f t="shared" si="58"/>
        <v/>
      </c>
      <c r="S255" s="9" t="str">
        <f t="shared" si="59"/>
        <v/>
      </c>
      <c r="T255" s="9" t="str">
        <f t="shared" si="60"/>
        <v/>
      </c>
      <c r="U255" s="9" t="str">
        <f t="shared" si="61"/>
        <v/>
      </c>
      <c r="V255" s="15" t="str">
        <f t="shared" si="62"/>
        <v/>
      </c>
      <c r="W255" s="15" t="str">
        <f t="shared" si="63"/>
        <v/>
      </c>
      <c r="X255" s="10" t="str">
        <f>IFERROR(MATCH(ROW()-4,'Details Data Board'!$A$3:$A$6001,0)+1,"")</f>
        <v/>
      </c>
      <c r="Y255" s="10">
        <f>IF($X255="",0,ROUND(INDEX('Tracker&amp;Invoice'!$G:$G,$X255)-J255,2))</f>
        <v>0</v>
      </c>
    </row>
    <row r="256" spans="1:25">
      <c r="A256" s="9" t="str">
        <f t="shared" si="48"/>
        <v/>
      </c>
      <c r="B256" s="9" t="str">
        <f>IF($X256="","",INDEX('Tracker&amp;Invoice'!$A:$A,$X256))</f>
        <v/>
      </c>
      <c r="C256" s="10" t="str">
        <f>IF($X256="","",INDEX('Tracker&amp;Invoice'!$B:$B,$X256))</f>
        <v/>
      </c>
      <c r="D256" s="9" t="str">
        <f>IF($X256="","",INDEX('Tracker&amp;Invoice'!$E:$E,$X256))</f>
        <v/>
      </c>
      <c r="E256" s="11" t="str">
        <f>IF($X256="","",INDEX('Tracker&amp;Invoice'!$F:$F,$X256))</f>
        <v/>
      </c>
      <c r="F256" s="10" t="str">
        <f>IF($X256="","",INDEX('Tracker&amp;Invoice'!$C:$C,$X256))</f>
        <v/>
      </c>
      <c r="G256" s="10" t="str">
        <f>IF($X256="","",INDEX('Tracker&amp;Invoice'!$D:$D,$X256))</f>
        <v/>
      </c>
      <c r="H256" s="10" t="str">
        <f t="shared" si="49"/>
        <v/>
      </c>
      <c r="I256" s="13" t="str">
        <f t="shared" si="50"/>
        <v/>
      </c>
      <c r="J256" s="13" t="str">
        <f t="shared" si="51"/>
        <v/>
      </c>
      <c r="K256" s="13" t="str">
        <f t="shared" si="52"/>
        <v/>
      </c>
      <c r="L256" s="13" t="str">
        <f>IF($X256="","",SUMIF('Details Data Board'!$C$3:$C$6001,B256,'Details Data Board'!$I$3:$I$6001))</f>
        <v/>
      </c>
      <c r="M256" s="14" t="str">
        <f t="shared" si="53"/>
        <v/>
      </c>
      <c r="N256" s="11" t="str">
        <f t="shared" si="54"/>
        <v/>
      </c>
      <c r="O256" s="11" t="str">
        <f t="shared" si="55"/>
        <v/>
      </c>
      <c r="P256" s="13" t="str">
        <f t="shared" si="56"/>
        <v/>
      </c>
      <c r="Q256" s="14" t="str">
        <f t="shared" si="57"/>
        <v/>
      </c>
      <c r="R256" s="10" t="str">
        <f t="shared" si="58"/>
        <v/>
      </c>
      <c r="S256" s="9" t="str">
        <f t="shared" si="59"/>
        <v/>
      </c>
      <c r="T256" s="9" t="str">
        <f t="shared" si="60"/>
        <v/>
      </c>
      <c r="U256" s="9" t="str">
        <f t="shared" si="61"/>
        <v/>
      </c>
      <c r="V256" s="15" t="str">
        <f t="shared" si="62"/>
        <v/>
      </c>
      <c r="W256" s="15" t="str">
        <f t="shared" si="63"/>
        <v/>
      </c>
      <c r="X256" s="10" t="str">
        <f>IFERROR(MATCH(ROW()-4,'Details Data Board'!$A$3:$A$6001,0)+1,"")</f>
        <v/>
      </c>
      <c r="Y256" s="10">
        <f>IF($X256="",0,ROUND(INDEX('Tracker&amp;Invoice'!$G:$G,$X256)-J256,2))</f>
        <v>0</v>
      </c>
    </row>
    <row r="257" spans="1:25">
      <c r="A257" s="9" t="str">
        <f t="shared" si="48"/>
        <v/>
      </c>
      <c r="B257" s="9" t="str">
        <f>IF($X257="","",INDEX('Tracker&amp;Invoice'!$A:$A,$X257))</f>
        <v/>
      </c>
      <c r="C257" s="10" t="str">
        <f>IF($X257="","",INDEX('Tracker&amp;Invoice'!$B:$B,$X257))</f>
        <v/>
      </c>
      <c r="D257" s="9" t="str">
        <f>IF($X257="","",INDEX('Tracker&amp;Invoice'!$E:$E,$X257))</f>
        <v/>
      </c>
      <c r="E257" s="11" t="str">
        <f>IF($X257="","",INDEX('Tracker&amp;Invoice'!$F:$F,$X257))</f>
        <v/>
      </c>
      <c r="F257" s="10" t="str">
        <f>IF($X257="","",INDEX('Tracker&amp;Invoice'!$C:$C,$X257))</f>
        <v/>
      </c>
      <c r="G257" s="10" t="str">
        <f>IF($X257="","",INDEX('Tracker&amp;Invoice'!$D:$D,$X257))</f>
        <v/>
      </c>
      <c r="H257" s="10" t="str">
        <f t="shared" si="49"/>
        <v/>
      </c>
      <c r="I257" s="13" t="str">
        <f t="shared" si="50"/>
        <v/>
      </c>
      <c r="J257" s="13" t="str">
        <f t="shared" si="51"/>
        <v/>
      </c>
      <c r="K257" s="13" t="str">
        <f t="shared" si="52"/>
        <v/>
      </c>
      <c r="L257" s="13" t="str">
        <f>IF($X257="","",SUMIF('Details Data Board'!$C$3:$C$6001,B257,'Details Data Board'!$I$3:$I$6001))</f>
        <v/>
      </c>
      <c r="M257" s="14" t="str">
        <f t="shared" si="53"/>
        <v/>
      </c>
      <c r="N257" s="11" t="str">
        <f t="shared" si="54"/>
        <v/>
      </c>
      <c r="O257" s="11" t="str">
        <f t="shared" si="55"/>
        <v/>
      </c>
      <c r="P257" s="13" t="str">
        <f t="shared" si="56"/>
        <v/>
      </c>
      <c r="Q257" s="14" t="str">
        <f t="shared" si="57"/>
        <v/>
      </c>
      <c r="R257" s="10" t="str">
        <f t="shared" si="58"/>
        <v/>
      </c>
      <c r="S257" s="9" t="str">
        <f t="shared" si="59"/>
        <v/>
      </c>
      <c r="T257" s="9" t="str">
        <f t="shared" si="60"/>
        <v/>
      </c>
      <c r="U257" s="9" t="str">
        <f t="shared" si="61"/>
        <v/>
      </c>
      <c r="V257" s="15" t="str">
        <f t="shared" si="62"/>
        <v/>
      </c>
      <c r="W257" s="15" t="str">
        <f t="shared" si="63"/>
        <v/>
      </c>
      <c r="X257" s="10" t="str">
        <f>IFERROR(MATCH(ROW()-4,'Details Data Board'!$A$3:$A$6001,0)+1,"")</f>
        <v/>
      </c>
      <c r="Y257" s="10">
        <f>IF($X257="",0,ROUND(INDEX('Tracker&amp;Invoice'!$G:$G,$X257)-J257,2))</f>
        <v>0</v>
      </c>
    </row>
    <row r="258" spans="1:25">
      <c r="A258" s="9" t="str">
        <f t="shared" si="48"/>
        <v/>
      </c>
      <c r="B258" s="9" t="str">
        <f>IF($X258="","",INDEX('Tracker&amp;Invoice'!$A:$A,$X258))</f>
        <v/>
      </c>
      <c r="C258" s="10" t="str">
        <f>IF($X258="","",INDEX('Tracker&amp;Invoice'!$B:$B,$X258))</f>
        <v/>
      </c>
      <c r="D258" s="9" t="str">
        <f>IF($X258="","",INDEX('Tracker&amp;Invoice'!$E:$E,$X258))</f>
        <v/>
      </c>
      <c r="E258" s="11" t="str">
        <f>IF($X258="","",INDEX('Tracker&amp;Invoice'!$F:$F,$X258))</f>
        <v/>
      </c>
      <c r="F258" s="10" t="str">
        <f>IF($X258="","",INDEX('Tracker&amp;Invoice'!$C:$C,$X258))</f>
        <v/>
      </c>
      <c r="G258" s="10" t="str">
        <f>IF($X258="","",INDEX('Tracker&amp;Invoice'!$D:$D,$X258))</f>
        <v/>
      </c>
      <c r="H258" s="10" t="str">
        <f t="shared" si="49"/>
        <v/>
      </c>
      <c r="I258" s="13" t="str">
        <f t="shared" si="50"/>
        <v/>
      </c>
      <c r="J258" s="13" t="str">
        <f t="shared" si="51"/>
        <v/>
      </c>
      <c r="K258" s="13" t="str">
        <f t="shared" si="52"/>
        <v/>
      </c>
      <c r="L258" s="13" t="str">
        <f>IF($X258="","",SUMIF('Details Data Board'!$C$3:$C$6001,B258,'Details Data Board'!$I$3:$I$6001))</f>
        <v/>
      </c>
      <c r="M258" s="14" t="str">
        <f t="shared" si="53"/>
        <v/>
      </c>
      <c r="N258" s="11" t="str">
        <f t="shared" si="54"/>
        <v/>
      </c>
      <c r="O258" s="11" t="str">
        <f t="shared" si="55"/>
        <v/>
      </c>
      <c r="P258" s="13" t="str">
        <f t="shared" si="56"/>
        <v/>
      </c>
      <c r="Q258" s="14" t="str">
        <f t="shared" si="57"/>
        <v/>
      </c>
      <c r="R258" s="10" t="str">
        <f t="shared" si="58"/>
        <v/>
      </c>
      <c r="S258" s="9" t="str">
        <f t="shared" si="59"/>
        <v/>
      </c>
      <c r="T258" s="9" t="str">
        <f t="shared" si="60"/>
        <v/>
      </c>
      <c r="U258" s="9" t="str">
        <f t="shared" si="61"/>
        <v/>
      </c>
      <c r="V258" s="15" t="str">
        <f t="shared" si="62"/>
        <v/>
      </c>
      <c r="W258" s="15" t="str">
        <f t="shared" si="63"/>
        <v/>
      </c>
      <c r="X258" s="10" t="str">
        <f>IFERROR(MATCH(ROW()-4,'Details Data Board'!$A$3:$A$6001,0)+1,"")</f>
        <v/>
      </c>
      <c r="Y258" s="10">
        <f>IF($X258="",0,ROUND(INDEX('Tracker&amp;Invoice'!$G:$G,$X258)-J258,2))</f>
        <v>0</v>
      </c>
    </row>
    <row r="259" spans="1:25">
      <c r="A259" s="9" t="str">
        <f t="shared" si="48"/>
        <v/>
      </c>
      <c r="B259" s="9" t="str">
        <f>IF($X259="","",INDEX('Tracker&amp;Invoice'!$A:$A,$X259))</f>
        <v/>
      </c>
      <c r="C259" s="10" t="str">
        <f>IF($X259="","",INDEX('Tracker&amp;Invoice'!$B:$B,$X259))</f>
        <v/>
      </c>
      <c r="D259" s="9" t="str">
        <f>IF($X259="","",INDEX('Tracker&amp;Invoice'!$E:$E,$X259))</f>
        <v/>
      </c>
      <c r="E259" s="11" t="str">
        <f>IF($X259="","",INDEX('Tracker&amp;Invoice'!$F:$F,$X259))</f>
        <v/>
      </c>
      <c r="F259" s="10" t="str">
        <f>IF($X259="","",INDEX('Tracker&amp;Invoice'!$C:$C,$X259))</f>
        <v/>
      </c>
      <c r="G259" s="10" t="str">
        <f>IF($X259="","",INDEX('Tracker&amp;Invoice'!$D:$D,$X259))</f>
        <v/>
      </c>
      <c r="H259" s="10" t="str">
        <f t="shared" si="49"/>
        <v/>
      </c>
      <c r="I259" s="13" t="str">
        <f t="shared" si="50"/>
        <v/>
      </c>
      <c r="J259" s="13" t="str">
        <f t="shared" si="51"/>
        <v/>
      </c>
      <c r="K259" s="13" t="str">
        <f t="shared" si="52"/>
        <v/>
      </c>
      <c r="L259" s="13" t="str">
        <f>IF($X259="","",SUMIF('Details Data Board'!$C$3:$C$6001,B259,'Details Data Board'!$I$3:$I$6001))</f>
        <v/>
      </c>
      <c r="M259" s="14" t="str">
        <f t="shared" si="53"/>
        <v/>
      </c>
      <c r="N259" s="11" t="str">
        <f t="shared" si="54"/>
        <v/>
      </c>
      <c r="O259" s="11" t="str">
        <f t="shared" si="55"/>
        <v/>
      </c>
      <c r="P259" s="13" t="str">
        <f t="shared" si="56"/>
        <v/>
      </c>
      <c r="Q259" s="14" t="str">
        <f t="shared" si="57"/>
        <v/>
      </c>
      <c r="R259" s="10" t="str">
        <f t="shared" si="58"/>
        <v/>
      </c>
      <c r="S259" s="9" t="str">
        <f t="shared" si="59"/>
        <v/>
      </c>
      <c r="T259" s="9" t="str">
        <f t="shared" si="60"/>
        <v/>
      </c>
      <c r="U259" s="9" t="str">
        <f t="shared" si="61"/>
        <v/>
      </c>
      <c r="V259" s="15" t="str">
        <f t="shared" si="62"/>
        <v/>
      </c>
      <c r="W259" s="15" t="str">
        <f t="shared" si="63"/>
        <v/>
      </c>
      <c r="X259" s="10" t="str">
        <f>IFERROR(MATCH(ROW()-4,'Details Data Board'!$A$3:$A$6001,0)+1,"")</f>
        <v/>
      </c>
      <c r="Y259" s="10">
        <f>IF($X259="",0,ROUND(INDEX('Tracker&amp;Invoice'!$G:$G,$X259)-J259,2))</f>
        <v>0</v>
      </c>
    </row>
    <row r="260" spans="1:25">
      <c r="A260" s="9" t="str">
        <f t="shared" si="48"/>
        <v/>
      </c>
      <c r="B260" s="9" t="str">
        <f>IF($X260="","",INDEX('Tracker&amp;Invoice'!$A:$A,$X260))</f>
        <v/>
      </c>
      <c r="C260" s="10" t="str">
        <f>IF($X260="","",INDEX('Tracker&amp;Invoice'!$B:$B,$X260))</f>
        <v/>
      </c>
      <c r="D260" s="9" t="str">
        <f>IF($X260="","",INDEX('Tracker&amp;Invoice'!$E:$E,$X260))</f>
        <v/>
      </c>
      <c r="E260" s="11" t="str">
        <f>IF($X260="","",INDEX('Tracker&amp;Invoice'!$F:$F,$X260))</f>
        <v/>
      </c>
      <c r="F260" s="10" t="str">
        <f>IF($X260="","",INDEX('Tracker&amp;Invoice'!$C:$C,$X260))</f>
        <v/>
      </c>
      <c r="G260" s="10" t="str">
        <f>IF($X260="","",INDEX('Tracker&amp;Invoice'!$D:$D,$X260))</f>
        <v/>
      </c>
      <c r="H260" s="10" t="str">
        <f t="shared" si="49"/>
        <v/>
      </c>
      <c r="I260" s="13" t="str">
        <f t="shared" si="50"/>
        <v/>
      </c>
      <c r="J260" s="13" t="str">
        <f t="shared" si="51"/>
        <v/>
      </c>
      <c r="K260" s="13" t="str">
        <f t="shared" si="52"/>
        <v/>
      </c>
      <c r="L260" s="13" t="str">
        <f>IF($X260="","",SUMIF('Details Data Board'!$C$3:$C$6001,B260,'Details Data Board'!$I$3:$I$6001))</f>
        <v/>
      </c>
      <c r="M260" s="14" t="str">
        <f t="shared" si="53"/>
        <v/>
      </c>
      <c r="N260" s="11" t="str">
        <f t="shared" si="54"/>
        <v/>
      </c>
      <c r="O260" s="11" t="str">
        <f t="shared" si="55"/>
        <v/>
      </c>
      <c r="P260" s="13" t="str">
        <f t="shared" si="56"/>
        <v/>
      </c>
      <c r="Q260" s="14" t="str">
        <f t="shared" si="57"/>
        <v/>
      </c>
      <c r="R260" s="10" t="str">
        <f t="shared" si="58"/>
        <v/>
      </c>
      <c r="S260" s="9" t="str">
        <f t="shared" si="59"/>
        <v/>
      </c>
      <c r="T260" s="9" t="str">
        <f t="shared" si="60"/>
        <v/>
      </c>
      <c r="U260" s="9" t="str">
        <f t="shared" si="61"/>
        <v/>
      </c>
      <c r="V260" s="15" t="str">
        <f t="shared" si="62"/>
        <v/>
      </c>
      <c r="W260" s="15" t="str">
        <f t="shared" si="63"/>
        <v/>
      </c>
      <c r="X260" s="10" t="str">
        <f>IFERROR(MATCH(ROW()-4,'Details Data Board'!$A$3:$A$6001,0)+1,"")</f>
        <v/>
      </c>
      <c r="Y260" s="10">
        <f>IF($X260="",0,ROUND(INDEX('Tracker&amp;Invoice'!$G:$G,$X260)-J260,2))</f>
        <v>0</v>
      </c>
    </row>
    <row r="261" spans="1:25">
      <c r="A261" s="9" t="str">
        <f t="shared" ref="A261:A324" si="64">IF($X261="","",ROW()-4)</f>
        <v/>
      </c>
      <c r="B261" s="9" t="str">
        <f>IF($X261="","",INDEX('Tracker&amp;Invoice'!$A:$A,$X261))</f>
        <v/>
      </c>
      <c r="C261" s="10" t="str">
        <f>IF($X261="","",INDEX('Tracker&amp;Invoice'!$B:$B,$X261))</f>
        <v/>
      </c>
      <c r="D261" s="9" t="str">
        <f>IF($X261="","",INDEX('Tracker&amp;Invoice'!$E:$E,$X261))</f>
        <v/>
      </c>
      <c r="E261" s="11" t="str">
        <f>IF($X261="","",INDEX('Tracker&amp;Invoice'!$F:$F,$X261))</f>
        <v/>
      </c>
      <c r="F261" s="10" t="str">
        <f>IF($X261="","",INDEX('Tracker&amp;Invoice'!$C:$C,$X261))</f>
        <v/>
      </c>
      <c r="G261" s="10" t="str">
        <f>IF($X261="","",INDEX('Tracker&amp;Invoice'!$D:$D,$X261))</f>
        <v/>
      </c>
      <c r="H261" s="10" t="str">
        <f t="shared" ref="H261:H324" si="65">IF($X261="","",G261-F261)</f>
        <v/>
      </c>
      <c r="I261" s="13" t="str">
        <f t="shared" ref="I261:I324" si="66">IF($X261="","",F261*E261)</f>
        <v/>
      </c>
      <c r="J261" s="13" t="str">
        <f t="shared" ref="J261:J324" si="67">IF($X261="","",G261*E261)</f>
        <v/>
      </c>
      <c r="K261" s="13" t="str">
        <f t="shared" ref="K261:K324" si="68">IF($X261="","",J261-I261)</f>
        <v/>
      </c>
      <c r="L261" s="13" t="str">
        <f>IF($X261="","",SUMIF('Details Data Board'!$C$3:$C$6001,B261,'Details Data Board'!$I$3:$I$6001))</f>
        <v/>
      </c>
      <c r="M261" s="14" t="str">
        <f t="shared" ref="M261:M324" si="69">IF($X261="","",IF(J261=0,0,L261/J261))</f>
        <v/>
      </c>
      <c r="N261" s="11" t="str">
        <f t="shared" ref="N261:N324" si="70">IF($X261="","",M261*G261)</f>
        <v/>
      </c>
      <c r="O261" s="11" t="str">
        <f t="shared" ref="O261:O324" si="71">IF($X261="","",G261-N261)</f>
        <v/>
      </c>
      <c r="P261" s="13" t="str">
        <f t="shared" ref="P261:P324" si="72">IF($X261="","",J261-L261)</f>
        <v/>
      </c>
      <c r="Q261" s="14" t="str">
        <f t="shared" ref="Q261:Q324" si="73">IF($X261="","",IF(J261=0,0,P261/J261))</f>
        <v/>
      </c>
      <c r="R261" s="10" t="str">
        <f t="shared" ref="R261:R324" si="74">IF($X261="","",IF(INT(O261)=O261,TEXT(O261,"#,##0"),TEXT(O261,"#,##0.00"))&amp;" "&amp;D261&amp;"  |  "&amp;TEXT(P261,"#,##0")&amp;" ريال  |  "&amp;TEXT(Q261,"0.0%"))</f>
        <v/>
      </c>
      <c r="S261" s="9" t="str">
        <f t="shared" ref="S261:S324" si="75">IF($X261="","",IF(L261&lt;=0,"لم يبدأ",IF(P261&lt;-0.5,"تجاوز 100% - راجع",IF(P261&lt;=0.5,"مكتمل","جاري"))))</f>
        <v/>
      </c>
      <c r="T261" s="9" t="str">
        <f t="shared" ref="T261:T324" si="76">IF($X261="","",IF(AND(F261=0,G261&gt;0),"جديد بأمر التغيير",IF(AND(G261=0,F261&gt;0),"ملغي",IF(G261&gt;F261,"زيادة",IF(G261&lt;F261,"نقص","بدون تغيير")))))</f>
        <v/>
      </c>
      <c r="U261" s="9" t="str">
        <f t="shared" ref="U261:U324" si="77">IF($X261="","",IFERROR(LEFT(B261,FIND("-",B261)-1),B261))</f>
        <v/>
      </c>
      <c r="V261" s="15" t="str">
        <f t="shared" ref="V261:V324" si="78">IF($X261="","",P261+ROW()/1000000)</f>
        <v/>
      </c>
      <c r="W261" s="15" t="str">
        <f t="shared" ref="W261:W324" si="79">IF($X261="","",K261+ROW()/1000000)</f>
        <v/>
      </c>
      <c r="X261" s="10" t="str">
        <f>IFERROR(MATCH(ROW()-4,'Details Data Board'!$A$3:$A$6001,0)+1,"")</f>
        <v/>
      </c>
      <c r="Y261" s="10">
        <f>IF($X261="",0,ROUND(INDEX('Tracker&amp;Invoice'!$G:$G,$X261)-J261,2))</f>
        <v>0</v>
      </c>
    </row>
    <row r="262" spans="1:25">
      <c r="A262" s="9" t="str">
        <f t="shared" si="64"/>
        <v/>
      </c>
      <c r="B262" s="9" t="str">
        <f>IF($X262="","",INDEX('Tracker&amp;Invoice'!$A:$A,$X262))</f>
        <v/>
      </c>
      <c r="C262" s="10" t="str">
        <f>IF($X262="","",INDEX('Tracker&amp;Invoice'!$B:$B,$X262))</f>
        <v/>
      </c>
      <c r="D262" s="9" t="str">
        <f>IF($X262="","",INDEX('Tracker&amp;Invoice'!$E:$E,$X262))</f>
        <v/>
      </c>
      <c r="E262" s="11" t="str">
        <f>IF($X262="","",INDEX('Tracker&amp;Invoice'!$F:$F,$X262))</f>
        <v/>
      </c>
      <c r="F262" s="10" t="str">
        <f>IF($X262="","",INDEX('Tracker&amp;Invoice'!$C:$C,$X262))</f>
        <v/>
      </c>
      <c r="G262" s="10" t="str">
        <f>IF($X262="","",INDEX('Tracker&amp;Invoice'!$D:$D,$X262))</f>
        <v/>
      </c>
      <c r="H262" s="10" t="str">
        <f t="shared" si="65"/>
        <v/>
      </c>
      <c r="I262" s="13" t="str">
        <f t="shared" si="66"/>
        <v/>
      </c>
      <c r="J262" s="13" t="str">
        <f t="shared" si="67"/>
        <v/>
      </c>
      <c r="K262" s="13" t="str">
        <f t="shared" si="68"/>
        <v/>
      </c>
      <c r="L262" s="13" t="str">
        <f>IF($X262="","",SUMIF('Details Data Board'!$C$3:$C$6001,B262,'Details Data Board'!$I$3:$I$6001))</f>
        <v/>
      </c>
      <c r="M262" s="14" t="str">
        <f t="shared" si="69"/>
        <v/>
      </c>
      <c r="N262" s="11" t="str">
        <f t="shared" si="70"/>
        <v/>
      </c>
      <c r="O262" s="11" t="str">
        <f t="shared" si="71"/>
        <v/>
      </c>
      <c r="P262" s="13" t="str">
        <f t="shared" si="72"/>
        <v/>
      </c>
      <c r="Q262" s="14" t="str">
        <f t="shared" si="73"/>
        <v/>
      </c>
      <c r="R262" s="10" t="str">
        <f t="shared" si="74"/>
        <v/>
      </c>
      <c r="S262" s="9" t="str">
        <f t="shared" si="75"/>
        <v/>
      </c>
      <c r="T262" s="9" t="str">
        <f t="shared" si="76"/>
        <v/>
      </c>
      <c r="U262" s="9" t="str">
        <f t="shared" si="77"/>
        <v/>
      </c>
      <c r="V262" s="15" t="str">
        <f t="shared" si="78"/>
        <v/>
      </c>
      <c r="W262" s="15" t="str">
        <f t="shared" si="79"/>
        <v/>
      </c>
      <c r="X262" s="10" t="str">
        <f>IFERROR(MATCH(ROW()-4,'Details Data Board'!$A$3:$A$6001,0)+1,"")</f>
        <v/>
      </c>
      <c r="Y262" s="10">
        <f>IF($X262="",0,ROUND(INDEX('Tracker&amp;Invoice'!$G:$G,$X262)-J262,2))</f>
        <v>0</v>
      </c>
    </row>
    <row r="263" spans="1:25">
      <c r="A263" s="9" t="str">
        <f t="shared" si="64"/>
        <v/>
      </c>
      <c r="B263" s="9" t="str">
        <f>IF($X263="","",INDEX('Tracker&amp;Invoice'!$A:$A,$X263))</f>
        <v/>
      </c>
      <c r="C263" s="10" t="str">
        <f>IF($X263="","",INDEX('Tracker&amp;Invoice'!$B:$B,$X263))</f>
        <v/>
      </c>
      <c r="D263" s="9" t="str">
        <f>IF($X263="","",INDEX('Tracker&amp;Invoice'!$E:$E,$X263))</f>
        <v/>
      </c>
      <c r="E263" s="11" t="str">
        <f>IF($X263="","",INDEX('Tracker&amp;Invoice'!$F:$F,$X263))</f>
        <v/>
      </c>
      <c r="F263" s="10" t="str">
        <f>IF($X263="","",INDEX('Tracker&amp;Invoice'!$C:$C,$X263))</f>
        <v/>
      </c>
      <c r="G263" s="10" t="str">
        <f>IF($X263="","",INDEX('Tracker&amp;Invoice'!$D:$D,$X263))</f>
        <v/>
      </c>
      <c r="H263" s="10" t="str">
        <f t="shared" si="65"/>
        <v/>
      </c>
      <c r="I263" s="13" t="str">
        <f t="shared" si="66"/>
        <v/>
      </c>
      <c r="J263" s="13" t="str">
        <f t="shared" si="67"/>
        <v/>
      </c>
      <c r="K263" s="13" t="str">
        <f t="shared" si="68"/>
        <v/>
      </c>
      <c r="L263" s="13" t="str">
        <f>IF($X263="","",SUMIF('Details Data Board'!$C$3:$C$6001,B263,'Details Data Board'!$I$3:$I$6001))</f>
        <v/>
      </c>
      <c r="M263" s="14" t="str">
        <f t="shared" si="69"/>
        <v/>
      </c>
      <c r="N263" s="11" t="str">
        <f t="shared" si="70"/>
        <v/>
      </c>
      <c r="O263" s="11" t="str">
        <f t="shared" si="71"/>
        <v/>
      </c>
      <c r="P263" s="13" t="str">
        <f t="shared" si="72"/>
        <v/>
      </c>
      <c r="Q263" s="14" t="str">
        <f t="shared" si="73"/>
        <v/>
      </c>
      <c r="R263" s="10" t="str">
        <f t="shared" si="74"/>
        <v/>
      </c>
      <c r="S263" s="9" t="str">
        <f t="shared" si="75"/>
        <v/>
      </c>
      <c r="T263" s="9" t="str">
        <f t="shared" si="76"/>
        <v/>
      </c>
      <c r="U263" s="9" t="str">
        <f t="shared" si="77"/>
        <v/>
      </c>
      <c r="V263" s="15" t="str">
        <f t="shared" si="78"/>
        <v/>
      </c>
      <c r="W263" s="15" t="str">
        <f t="shared" si="79"/>
        <v/>
      </c>
      <c r="X263" s="10" t="str">
        <f>IFERROR(MATCH(ROW()-4,'Details Data Board'!$A$3:$A$6001,0)+1,"")</f>
        <v/>
      </c>
      <c r="Y263" s="10">
        <f>IF($X263="",0,ROUND(INDEX('Tracker&amp;Invoice'!$G:$G,$X263)-J263,2))</f>
        <v>0</v>
      </c>
    </row>
    <row r="264" spans="1:25">
      <c r="A264" s="9" t="str">
        <f t="shared" si="64"/>
        <v/>
      </c>
      <c r="B264" s="9" t="str">
        <f>IF($X264="","",INDEX('Tracker&amp;Invoice'!$A:$A,$X264))</f>
        <v/>
      </c>
      <c r="C264" s="10" t="str">
        <f>IF($X264="","",INDEX('Tracker&amp;Invoice'!$B:$B,$X264))</f>
        <v/>
      </c>
      <c r="D264" s="9" t="str">
        <f>IF($X264="","",INDEX('Tracker&amp;Invoice'!$E:$E,$X264))</f>
        <v/>
      </c>
      <c r="E264" s="11" t="str">
        <f>IF($X264="","",INDEX('Tracker&amp;Invoice'!$F:$F,$X264))</f>
        <v/>
      </c>
      <c r="F264" s="10" t="str">
        <f>IF($X264="","",INDEX('Tracker&amp;Invoice'!$C:$C,$X264))</f>
        <v/>
      </c>
      <c r="G264" s="10" t="str">
        <f>IF($X264="","",INDEX('Tracker&amp;Invoice'!$D:$D,$X264))</f>
        <v/>
      </c>
      <c r="H264" s="10" t="str">
        <f t="shared" si="65"/>
        <v/>
      </c>
      <c r="I264" s="13" t="str">
        <f t="shared" si="66"/>
        <v/>
      </c>
      <c r="J264" s="13" t="str">
        <f t="shared" si="67"/>
        <v/>
      </c>
      <c r="K264" s="13" t="str">
        <f t="shared" si="68"/>
        <v/>
      </c>
      <c r="L264" s="13" t="str">
        <f>IF($X264="","",SUMIF('Details Data Board'!$C$3:$C$6001,B264,'Details Data Board'!$I$3:$I$6001))</f>
        <v/>
      </c>
      <c r="M264" s="14" t="str">
        <f t="shared" si="69"/>
        <v/>
      </c>
      <c r="N264" s="11" t="str">
        <f t="shared" si="70"/>
        <v/>
      </c>
      <c r="O264" s="11" t="str">
        <f t="shared" si="71"/>
        <v/>
      </c>
      <c r="P264" s="13" t="str">
        <f t="shared" si="72"/>
        <v/>
      </c>
      <c r="Q264" s="14" t="str">
        <f t="shared" si="73"/>
        <v/>
      </c>
      <c r="R264" s="10" t="str">
        <f t="shared" si="74"/>
        <v/>
      </c>
      <c r="S264" s="9" t="str">
        <f t="shared" si="75"/>
        <v/>
      </c>
      <c r="T264" s="9" t="str">
        <f t="shared" si="76"/>
        <v/>
      </c>
      <c r="U264" s="9" t="str">
        <f t="shared" si="77"/>
        <v/>
      </c>
      <c r="V264" s="15" t="str">
        <f t="shared" si="78"/>
        <v/>
      </c>
      <c r="W264" s="15" t="str">
        <f t="shared" si="79"/>
        <v/>
      </c>
      <c r="X264" s="10" t="str">
        <f>IFERROR(MATCH(ROW()-4,'Details Data Board'!$A$3:$A$6001,0)+1,"")</f>
        <v/>
      </c>
      <c r="Y264" s="10">
        <f>IF($X264="",0,ROUND(INDEX('Tracker&amp;Invoice'!$G:$G,$X264)-J264,2))</f>
        <v>0</v>
      </c>
    </row>
    <row r="265" spans="1:25">
      <c r="A265" s="9" t="str">
        <f t="shared" si="64"/>
        <v/>
      </c>
      <c r="B265" s="9" t="str">
        <f>IF($X265="","",INDEX('Tracker&amp;Invoice'!$A:$A,$X265))</f>
        <v/>
      </c>
      <c r="C265" s="10" t="str">
        <f>IF($X265="","",INDEX('Tracker&amp;Invoice'!$B:$B,$X265))</f>
        <v/>
      </c>
      <c r="D265" s="9" t="str">
        <f>IF($X265="","",INDEX('Tracker&amp;Invoice'!$E:$E,$X265))</f>
        <v/>
      </c>
      <c r="E265" s="11" t="str">
        <f>IF($X265="","",INDEX('Tracker&amp;Invoice'!$F:$F,$X265))</f>
        <v/>
      </c>
      <c r="F265" s="10" t="str">
        <f>IF($X265="","",INDEX('Tracker&amp;Invoice'!$C:$C,$X265))</f>
        <v/>
      </c>
      <c r="G265" s="10" t="str">
        <f>IF($X265="","",INDEX('Tracker&amp;Invoice'!$D:$D,$X265))</f>
        <v/>
      </c>
      <c r="H265" s="10" t="str">
        <f t="shared" si="65"/>
        <v/>
      </c>
      <c r="I265" s="13" t="str">
        <f t="shared" si="66"/>
        <v/>
      </c>
      <c r="J265" s="13" t="str">
        <f t="shared" si="67"/>
        <v/>
      </c>
      <c r="K265" s="13" t="str">
        <f t="shared" si="68"/>
        <v/>
      </c>
      <c r="L265" s="13" t="str">
        <f>IF($X265="","",SUMIF('Details Data Board'!$C$3:$C$6001,B265,'Details Data Board'!$I$3:$I$6001))</f>
        <v/>
      </c>
      <c r="M265" s="14" t="str">
        <f t="shared" si="69"/>
        <v/>
      </c>
      <c r="N265" s="11" t="str">
        <f t="shared" si="70"/>
        <v/>
      </c>
      <c r="O265" s="11" t="str">
        <f t="shared" si="71"/>
        <v/>
      </c>
      <c r="P265" s="13" t="str">
        <f t="shared" si="72"/>
        <v/>
      </c>
      <c r="Q265" s="14" t="str">
        <f t="shared" si="73"/>
        <v/>
      </c>
      <c r="R265" s="10" t="str">
        <f t="shared" si="74"/>
        <v/>
      </c>
      <c r="S265" s="9" t="str">
        <f t="shared" si="75"/>
        <v/>
      </c>
      <c r="T265" s="9" t="str">
        <f t="shared" si="76"/>
        <v/>
      </c>
      <c r="U265" s="9" t="str">
        <f t="shared" si="77"/>
        <v/>
      </c>
      <c r="V265" s="15" t="str">
        <f t="shared" si="78"/>
        <v/>
      </c>
      <c r="W265" s="15" t="str">
        <f t="shared" si="79"/>
        <v/>
      </c>
      <c r="X265" s="10" t="str">
        <f>IFERROR(MATCH(ROW()-4,'Details Data Board'!$A$3:$A$6001,0)+1,"")</f>
        <v/>
      </c>
      <c r="Y265" s="10">
        <f>IF($X265="",0,ROUND(INDEX('Tracker&amp;Invoice'!$G:$G,$X265)-J265,2))</f>
        <v>0</v>
      </c>
    </row>
    <row r="266" spans="1:25">
      <c r="A266" s="9" t="str">
        <f t="shared" si="64"/>
        <v/>
      </c>
      <c r="B266" s="9" t="str">
        <f>IF($X266="","",INDEX('Tracker&amp;Invoice'!$A:$A,$X266))</f>
        <v/>
      </c>
      <c r="C266" s="10" t="str">
        <f>IF($X266="","",INDEX('Tracker&amp;Invoice'!$B:$B,$X266))</f>
        <v/>
      </c>
      <c r="D266" s="9" t="str">
        <f>IF($X266="","",INDEX('Tracker&amp;Invoice'!$E:$E,$X266))</f>
        <v/>
      </c>
      <c r="E266" s="11" t="str">
        <f>IF($X266="","",INDEX('Tracker&amp;Invoice'!$F:$F,$X266))</f>
        <v/>
      </c>
      <c r="F266" s="10" t="str">
        <f>IF($X266="","",INDEX('Tracker&amp;Invoice'!$C:$C,$X266))</f>
        <v/>
      </c>
      <c r="G266" s="10" t="str">
        <f>IF($X266="","",INDEX('Tracker&amp;Invoice'!$D:$D,$X266))</f>
        <v/>
      </c>
      <c r="H266" s="10" t="str">
        <f t="shared" si="65"/>
        <v/>
      </c>
      <c r="I266" s="13" t="str">
        <f t="shared" si="66"/>
        <v/>
      </c>
      <c r="J266" s="13" t="str">
        <f t="shared" si="67"/>
        <v/>
      </c>
      <c r="K266" s="13" t="str">
        <f t="shared" si="68"/>
        <v/>
      </c>
      <c r="L266" s="13" t="str">
        <f>IF($X266="","",SUMIF('Details Data Board'!$C$3:$C$6001,B266,'Details Data Board'!$I$3:$I$6001))</f>
        <v/>
      </c>
      <c r="M266" s="14" t="str">
        <f t="shared" si="69"/>
        <v/>
      </c>
      <c r="N266" s="11" t="str">
        <f t="shared" si="70"/>
        <v/>
      </c>
      <c r="O266" s="11" t="str">
        <f t="shared" si="71"/>
        <v/>
      </c>
      <c r="P266" s="13" t="str">
        <f t="shared" si="72"/>
        <v/>
      </c>
      <c r="Q266" s="14" t="str">
        <f t="shared" si="73"/>
        <v/>
      </c>
      <c r="R266" s="10" t="str">
        <f t="shared" si="74"/>
        <v/>
      </c>
      <c r="S266" s="9" t="str">
        <f t="shared" si="75"/>
        <v/>
      </c>
      <c r="T266" s="9" t="str">
        <f t="shared" si="76"/>
        <v/>
      </c>
      <c r="U266" s="9" t="str">
        <f t="shared" si="77"/>
        <v/>
      </c>
      <c r="V266" s="15" t="str">
        <f t="shared" si="78"/>
        <v/>
      </c>
      <c r="W266" s="15" t="str">
        <f t="shared" si="79"/>
        <v/>
      </c>
      <c r="X266" s="10" t="str">
        <f>IFERROR(MATCH(ROW()-4,'Details Data Board'!$A$3:$A$6001,0)+1,"")</f>
        <v/>
      </c>
      <c r="Y266" s="10">
        <f>IF($X266="",0,ROUND(INDEX('Tracker&amp;Invoice'!$G:$G,$X266)-J266,2))</f>
        <v>0</v>
      </c>
    </row>
    <row r="267" spans="1:25">
      <c r="A267" s="9" t="str">
        <f t="shared" si="64"/>
        <v/>
      </c>
      <c r="B267" s="9" t="str">
        <f>IF($X267="","",INDEX('Tracker&amp;Invoice'!$A:$A,$X267))</f>
        <v/>
      </c>
      <c r="C267" s="10" t="str">
        <f>IF($X267="","",INDEX('Tracker&amp;Invoice'!$B:$B,$X267))</f>
        <v/>
      </c>
      <c r="D267" s="9" t="str">
        <f>IF($X267="","",INDEX('Tracker&amp;Invoice'!$E:$E,$X267))</f>
        <v/>
      </c>
      <c r="E267" s="11" t="str">
        <f>IF($X267="","",INDEX('Tracker&amp;Invoice'!$F:$F,$X267))</f>
        <v/>
      </c>
      <c r="F267" s="10" t="str">
        <f>IF($X267="","",INDEX('Tracker&amp;Invoice'!$C:$C,$X267))</f>
        <v/>
      </c>
      <c r="G267" s="10" t="str">
        <f>IF($X267="","",INDEX('Tracker&amp;Invoice'!$D:$D,$X267))</f>
        <v/>
      </c>
      <c r="H267" s="10" t="str">
        <f t="shared" si="65"/>
        <v/>
      </c>
      <c r="I267" s="13" t="str">
        <f t="shared" si="66"/>
        <v/>
      </c>
      <c r="J267" s="13" t="str">
        <f t="shared" si="67"/>
        <v/>
      </c>
      <c r="K267" s="13" t="str">
        <f t="shared" si="68"/>
        <v/>
      </c>
      <c r="L267" s="13" t="str">
        <f>IF($X267="","",SUMIF('Details Data Board'!$C$3:$C$6001,B267,'Details Data Board'!$I$3:$I$6001))</f>
        <v/>
      </c>
      <c r="M267" s="14" t="str">
        <f t="shared" si="69"/>
        <v/>
      </c>
      <c r="N267" s="11" t="str">
        <f t="shared" si="70"/>
        <v/>
      </c>
      <c r="O267" s="11" t="str">
        <f t="shared" si="71"/>
        <v/>
      </c>
      <c r="P267" s="13" t="str">
        <f t="shared" si="72"/>
        <v/>
      </c>
      <c r="Q267" s="14" t="str">
        <f t="shared" si="73"/>
        <v/>
      </c>
      <c r="R267" s="10" t="str">
        <f t="shared" si="74"/>
        <v/>
      </c>
      <c r="S267" s="9" t="str">
        <f t="shared" si="75"/>
        <v/>
      </c>
      <c r="T267" s="9" t="str">
        <f t="shared" si="76"/>
        <v/>
      </c>
      <c r="U267" s="9" t="str">
        <f t="shared" si="77"/>
        <v/>
      </c>
      <c r="V267" s="15" t="str">
        <f t="shared" si="78"/>
        <v/>
      </c>
      <c r="W267" s="15" t="str">
        <f t="shared" si="79"/>
        <v/>
      </c>
      <c r="X267" s="10" t="str">
        <f>IFERROR(MATCH(ROW()-4,'Details Data Board'!$A$3:$A$6001,0)+1,"")</f>
        <v/>
      </c>
      <c r="Y267" s="10">
        <f>IF($X267="",0,ROUND(INDEX('Tracker&amp;Invoice'!$G:$G,$X267)-J267,2))</f>
        <v>0</v>
      </c>
    </row>
    <row r="268" spans="1:25">
      <c r="A268" s="9" t="str">
        <f t="shared" si="64"/>
        <v/>
      </c>
      <c r="B268" s="9" t="str">
        <f>IF($X268="","",INDEX('Tracker&amp;Invoice'!$A:$A,$X268))</f>
        <v/>
      </c>
      <c r="C268" s="10" t="str">
        <f>IF($X268="","",INDEX('Tracker&amp;Invoice'!$B:$B,$X268))</f>
        <v/>
      </c>
      <c r="D268" s="9" t="str">
        <f>IF($X268="","",INDEX('Tracker&amp;Invoice'!$E:$E,$X268))</f>
        <v/>
      </c>
      <c r="E268" s="11" t="str">
        <f>IF($X268="","",INDEX('Tracker&amp;Invoice'!$F:$F,$X268))</f>
        <v/>
      </c>
      <c r="F268" s="10" t="str">
        <f>IF($X268="","",INDEX('Tracker&amp;Invoice'!$C:$C,$X268))</f>
        <v/>
      </c>
      <c r="G268" s="10" t="str">
        <f>IF($X268="","",INDEX('Tracker&amp;Invoice'!$D:$D,$X268))</f>
        <v/>
      </c>
      <c r="H268" s="10" t="str">
        <f t="shared" si="65"/>
        <v/>
      </c>
      <c r="I268" s="13" t="str">
        <f t="shared" si="66"/>
        <v/>
      </c>
      <c r="J268" s="13" t="str">
        <f t="shared" si="67"/>
        <v/>
      </c>
      <c r="K268" s="13" t="str">
        <f t="shared" si="68"/>
        <v/>
      </c>
      <c r="L268" s="13" t="str">
        <f>IF($X268="","",SUMIF('Details Data Board'!$C$3:$C$6001,B268,'Details Data Board'!$I$3:$I$6001))</f>
        <v/>
      </c>
      <c r="M268" s="14" t="str">
        <f t="shared" si="69"/>
        <v/>
      </c>
      <c r="N268" s="11" t="str">
        <f t="shared" si="70"/>
        <v/>
      </c>
      <c r="O268" s="11" t="str">
        <f t="shared" si="71"/>
        <v/>
      </c>
      <c r="P268" s="13" t="str">
        <f t="shared" si="72"/>
        <v/>
      </c>
      <c r="Q268" s="14" t="str">
        <f t="shared" si="73"/>
        <v/>
      </c>
      <c r="R268" s="10" t="str">
        <f t="shared" si="74"/>
        <v/>
      </c>
      <c r="S268" s="9" t="str">
        <f t="shared" si="75"/>
        <v/>
      </c>
      <c r="T268" s="9" t="str">
        <f t="shared" si="76"/>
        <v/>
      </c>
      <c r="U268" s="9" t="str">
        <f t="shared" si="77"/>
        <v/>
      </c>
      <c r="V268" s="15" t="str">
        <f t="shared" si="78"/>
        <v/>
      </c>
      <c r="W268" s="15" t="str">
        <f t="shared" si="79"/>
        <v/>
      </c>
      <c r="X268" s="10" t="str">
        <f>IFERROR(MATCH(ROW()-4,'Details Data Board'!$A$3:$A$6001,0)+1,"")</f>
        <v/>
      </c>
      <c r="Y268" s="10">
        <f>IF($X268="",0,ROUND(INDEX('Tracker&amp;Invoice'!$G:$G,$X268)-J268,2))</f>
        <v>0</v>
      </c>
    </row>
    <row r="269" spans="1:25">
      <c r="A269" s="9" t="str">
        <f t="shared" si="64"/>
        <v/>
      </c>
      <c r="B269" s="9" t="str">
        <f>IF($X269="","",INDEX('Tracker&amp;Invoice'!$A:$A,$X269))</f>
        <v/>
      </c>
      <c r="C269" s="10" t="str">
        <f>IF($X269="","",INDEX('Tracker&amp;Invoice'!$B:$B,$X269))</f>
        <v/>
      </c>
      <c r="D269" s="9" t="str">
        <f>IF($X269="","",INDEX('Tracker&amp;Invoice'!$E:$E,$X269))</f>
        <v/>
      </c>
      <c r="E269" s="11" t="str">
        <f>IF($X269="","",INDEX('Tracker&amp;Invoice'!$F:$F,$X269))</f>
        <v/>
      </c>
      <c r="F269" s="10" t="str">
        <f>IF($X269="","",INDEX('Tracker&amp;Invoice'!$C:$C,$X269))</f>
        <v/>
      </c>
      <c r="G269" s="10" t="str">
        <f>IF($X269="","",INDEX('Tracker&amp;Invoice'!$D:$D,$X269))</f>
        <v/>
      </c>
      <c r="H269" s="10" t="str">
        <f t="shared" si="65"/>
        <v/>
      </c>
      <c r="I269" s="13" t="str">
        <f t="shared" si="66"/>
        <v/>
      </c>
      <c r="J269" s="13" t="str">
        <f t="shared" si="67"/>
        <v/>
      </c>
      <c r="K269" s="13" t="str">
        <f t="shared" si="68"/>
        <v/>
      </c>
      <c r="L269" s="13" t="str">
        <f>IF($X269="","",SUMIF('Details Data Board'!$C$3:$C$6001,B269,'Details Data Board'!$I$3:$I$6001))</f>
        <v/>
      </c>
      <c r="M269" s="14" t="str">
        <f t="shared" si="69"/>
        <v/>
      </c>
      <c r="N269" s="11" t="str">
        <f t="shared" si="70"/>
        <v/>
      </c>
      <c r="O269" s="11" t="str">
        <f t="shared" si="71"/>
        <v/>
      </c>
      <c r="P269" s="13" t="str">
        <f t="shared" si="72"/>
        <v/>
      </c>
      <c r="Q269" s="14" t="str">
        <f t="shared" si="73"/>
        <v/>
      </c>
      <c r="R269" s="10" t="str">
        <f t="shared" si="74"/>
        <v/>
      </c>
      <c r="S269" s="9" t="str">
        <f t="shared" si="75"/>
        <v/>
      </c>
      <c r="T269" s="9" t="str">
        <f t="shared" si="76"/>
        <v/>
      </c>
      <c r="U269" s="9" t="str">
        <f t="shared" si="77"/>
        <v/>
      </c>
      <c r="V269" s="15" t="str">
        <f t="shared" si="78"/>
        <v/>
      </c>
      <c r="W269" s="15" t="str">
        <f t="shared" si="79"/>
        <v/>
      </c>
      <c r="X269" s="10" t="str">
        <f>IFERROR(MATCH(ROW()-4,'Details Data Board'!$A$3:$A$6001,0)+1,"")</f>
        <v/>
      </c>
      <c r="Y269" s="10">
        <f>IF($X269="",0,ROUND(INDEX('Tracker&amp;Invoice'!$G:$G,$X269)-J269,2))</f>
        <v>0</v>
      </c>
    </row>
    <row r="270" spans="1:25">
      <c r="A270" s="9" t="str">
        <f t="shared" si="64"/>
        <v/>
      </c>
      <c r="B270" s="9" t="str">
        <f>IF($X270="","",INDEX('Tracker&amp;Invoice'!$A:$A,$X270))</f>
        <v/>
      </c>
      <c r="C270" s="10" t="str">
        <f>IF($X270="","",INDEX('Tracker&amp;Invoice'!$B:$B,$X270))</f>
        <v/>
      </c>
      <c r="D270" s="9" t="str">
        <f>IF($X270="","",INDEX('Tracker&amp;Invoice'!$E:$E,$X270))</f>
        <v/>
      </c>
      <c r="E270" s="11" t="str">
        <f>IF($X270="","",INDEX('Tracker&amp;Invoice'!$F:$F,$X270))</f>
        <v/>
      </c>
      <c r="F270" s="10" t="str">
        <f>IF($X270="","",INDEX('Tracker&amp;Invoice'!$C:$C,$X270))</f>
        <v/>
      </c>
      <c r="G270" s="10" t="str">
        <f>IF($X270="","",INDEX('Tracker&amp;Invoice'!$D:$D,$X270))</f>
        <v/>
      </c>
      <c r="H270" s="10" t="str">
        <f t="shared" si="65"/>
        <v/>
      </c>
      <c r="I270" s="13" t="str">
        <f t="shared" si="66"/>
        <v/>
      </c>
      <c r="J270" s="13" t="str">
        <f t="shared" si="67"/>
        <v/>
      </c>
      <c r="K270" s="13" t="str">
        <f t="shared" si="68"/>
        <v/>
      </c>
      <c r="L270" s="13" t="str">
        <f>IF($X270="","",SUMIF('Details Data Board'!$C$3:$C$6001,B270,'Details Data Board'!$I$3:$I$6001))</f>
        <v/>
      </c>
      <c r="M270" s="14" t="str">
        <f t="shared" si="69"/>
        <v/>
      </c>
      <c r="N270" s="11" t="str">
        <f t="shared" si="70"/>
        <v/>
      </c>
      <c r="O270" s="11" t="str">
        <f t="shared" si="71"/>
        <v/>
      </c>
      <c r="P270" s="13" t="str">
        <f t="shared" si="72"/>
        <v/>
      </c>
      <c r="Q270" s="14" t="str">
        <f t="shared" si="73"/>
        <v/>
      </c>
      <c r="R270" s="10" t="str">
        <f t="shared" si="74"/>
        <v/>
      </c>
      <c r="S270" s="9" t="str">
        <f t="shared" si="75"/>
        <v/>
      </c>
      <c r="T270" s="9" t="str">
        <f t="shared" si="76"/>
        <v/>
      </c>
      <c r="U270" s="9" t="str">
        <f t="shared" si="77"/>
        <v/>
      </c>
      <c r="V270" s="15" t="str">
        <f t="shared" si="78"/>
        <v/>
      </c>
      <c r="W270" s="15" t="str">
        <f t="shared" si="79"/>
        <v/>
      </c>
      <c r="X270" s="10" t="str">
        <f>IFERROR(MATCH(ROW()-4,'Details Data Board'!$A$3:$A$6001,0)+1,"")</f>
        <v/>
      </c>
      <c r="Y270" s="10">
        <f>IF($X270="",0,ROUND(INDEX('Tracker&amp;Invoice'!$G:$G,$X270)-J270,2))</f>
        <v>0</v>
      </c>
    </row>
    <row r="271" spans="1:25">
      <c r="A271" s="9" t="str">
        <f t="shared" si="64"/>
        <v/>
      </c>
      <c r="B271" s="9" t="str">
        <f>IF($X271="","",INDEX('Tracker&amp;Invoice'!$A:$A,$X271))</f>
        <v/>
      </c>
      <c r="C271" s="10" t="str">
        <f>IF($X271="","",INDEX('Tracker&amp;Invoice'!$B:$B,$X271))</f>
        <v/>
      </c>
      <c r="D271" s="9" t="str">
        <f>IF($X271="","",INDEX('Tracker&amp;Invoice'!$E:$E,$X271))</f>
        <v/>
      </c>
      <c r="E271" s="11" t="str">
        <f>IF($X271="","",INDEX('Tracker&amp;Invoice'!$F:$F,$X271))</f>
        <v/>
      </c>
      <c r="F271" s="10" t="str">
        <f>IF($X271="","",INDEX('Tracker&amp;Invoice'!$C:$C,$X271))</f>
        <v/>
      </c>
      <c r="G271" s="10" t="str">
        <f>IF($X271="","",INDEX('Tracker&amp;Invoice'!$D:$D,$X271))</f>
        <v/>
      </c>
      <c r="H271" s="10" t="str">
        <f t="shared" si="65"/>
        <v/>
      </c>
      <c r="I271" s="13" t="str">
        <f t="shared" si="66"/>
        <v/>
      </c>
      <c r="J271" s="13" t="str">
        <f t="shared" si="67"/>
        <v/>
      </c>
      <c r="K271" s="13" t="str">
        <f t="shared" si="68"/>
        <v/>
      </c>
      <c r="L271" s="13" t="str">
        <f>IF($X271="","",SUMIF('Details Data Board'!$C$3:$C$6001,B271,'Details Data Board'!$I$3:$I$6001))</f>
        <v/>
      </c>
      <c r="M271" s="14" t="str">
        <f t="shared" si="69"/>
        <v/>
      </c>
      <c r="N271" s="11" t="str">
        <f t="shared" si="70"/>
        <v/>
      </c>
      <c r="O271" s="11" t="str">
        <f t="shared" si="71"/>
        <v/>
      </c>
      <c r="P271" s="13" t="str">
        <f t="shared" si="72"/>
        <v/>
      </c>
      <c r="Q271" s="14" t="str">
        <f t="shared" si="73"/>
        <v/>
      </c>
      <c r="R271" s="10" t="str">
        <f t="shared" si="74"/>
        <v/>
      </c>
      <c r="S271" s="9" t="str">
        <f t="shared" si="75"/>
        <v/>
      </c>
      <c r="T271" s="9" t="str">
        <f t="shared" si="76"/>
        <v/>
      </c>
      <c r="U271" s="9" t="str">
        <f t="shared" si="77"/>
        <v/>
      </c>
      <c r="V271" s="15" t="str">
        <f t="shared" si="78"/>
        <v/>
      </c>
      <c r="W271" s="15" t="str">
        <f t="shared" si="79"/>
        <v/>
      </c>
      <c r="X271" s="10" t="str">
        <f>IFERROR(MATCH(ROW()-4,'Details Data Board'!$A$3:$A$6001,0)+1,"")</f>
        <v/>
      </c>
      <c r="Y271" s="10">
        <f>IF($X271="",0,ROUND(INDEX('Tracker&amp;Invoice'!$G:$G,$X271)-J271,2))</f>
        <v>0</v>
      </c>
    </row>
    <row r="272" spans="1:25">
      <c r="A272" s="9" t="str">
        <f t="shared" si="64"/>
        <v/>
      </c>
      <c r="B272" s="9" t="str">
        <f>IF($X272="","",INDEX('Tracker&amp;Invoice'!$A:$A,$X272))</f>
        <v/>
      </c>
      <c r="C272" s="10" t="str">
        <f>IF($X272="","",INDEX('Tracker&amp;Invoice'!$B:$B,$X272))</f>
        <v/>
      </c>
      <c r="D272" s="9" t="str">
        <f>IF($X272="","",INDEX('Tracker&amp;Invoice'!$E:$E,$X272))</f>
        <v/>
      </c>
      <c r="E272" s="11" t="str">
        <f>IF($X272="","",INDEX('Tracker&amp;Invoice'!$F:$F,$X272))</f>
        <v/>
      </c>
      <c r="F272" s="10" t="str">
        <f>IF($X272="","",INDEX('Tracker&amp;Invoice'!$C:$C,$X272))</f>
        <v/>
      </c>
      <c r="G272" s="10" t="str">
        <f>IF($X272="","",INDEX('Tracker&amp;Invoice'!$D:$D,$X272))</f>
        <v/>
      </c>
      <c r="H272" s="10" t="str">
        <f t="shared" si="65"/>
        <v/>
      </c>
      <c r="I272" s="13" t="str">
        <f t="shared" si="66"/>
        <v/>
      </c>
      <c r="J272" s="13" t="str">
        <f t="shared" si="67"/>
        <v/>
      </c>
      <c r="K272" s="13" t="str">
        <f t="shared" si="68"/>
        <v/>
      </c>
      <c r="L272" s="13" t="str">
        <f>IF($X272="","",SUMIF('Details Data Board'!$C$3:$C$6001,B272,'Details Data Board'!$I$3:$I$6001))</f>
        <v/>
      </c>
      <c r="M272" s="14" t="str">
        <f t="shared" si="69"/>
        <v/>
      </c>
      <c r="N272" s="11" t="str">
        <f t="shared" si="70"/>
        <v/>
      </c>
      <c r="O272" s="11" t="str">
        <f t="shared" si="71"/>
        <v/>
      </c>
      <c r="P272" s="13" t="str">
        <f t="shared" si="72"/>
        <v/>
      </c>
      <c r="Q272" s="14" t="str">
        <f t="shared" si="73"/>
        <v/>
      </c>
      <c r="R272" s="10" t="str">
        <f t="shared" si="74"/>
        <v/>
      </c>
      <c r="S272" s="9" t="str">
        <f t="shared" si="75"/>
        <v/>
      </c>
      <c r="T272" s="9" t="str">
        <f t="shared" si="76"/>
        <v/>
      </c>
      <c r="U272" s="9" t="str">
        <f t="shared" si="77"/>
        <v/>
      </c>
      <c r="V272" s="15" t="str">
        <f t="shared" si="78"/>
        <v/>
      </c>
      <c r="W272" s="15" t="str">
        <f t="shared" si="79"/>
        <v/>
      </c>
      <c r="X272" s="10" t="str">
        <f>IFERROR(MATCH(ROW()-4,'Details Data Board'!$A$3:$A$6001,0)+1,"")</f>
        <v/>
      </c>
      <c r="Y272" s="10">
        <f>IF($X272="",0,ROUND(INDEX('Tracker&amp;Invoice'!$G:$G,$X272)-J272,2))</f>
        <v>0</v>
      </c>
    </row>
    <row r="273" spans="1:25">
      <c r="A273" s="9" t="str">
        <f t="shared" si="64"/>
        <v/>
      </c>
      <c r="B273" s="9" t="str">
        <f>IF($X273="","",INDEX('Tracker&amp;Invoice'!$A:$A,$X273))</f>
        <v/>
      </c>
      <c r="C273" s="10" t="str">
        <f>IF($X273="","",INDEX('Tracker&amp;Invoice'!$B:$B,$X273))</f>
        <v/>
      </c>
      <c r="D273" s="9" t="str">
        <f>IF($X273="","",INDEX('Tracker&amp;Invoice'!$E:$E,$X273))</f>
        <v/>
      </c>
      <c r="E273" s="11" t="str">
        <f>IF($X273="","",INDEX('Tracker&amp;Invoice'!$F:$F,$X273))</f>
        <v/>
      </c>
      <c r="F273" s="10" t="str">
        <f>IF($X273="","",INDEX('Tracker&amp;Invoice'!$C:$C,$X273))</f>
        <v/>
      </c>
      <c r="G273" s="10" t="str">
        <f>IF($X273="","",INDEX('Tracker&amp;Invoice'!$D:$D,$X273))</f>
        <v/>
      </c>
      <c r="H273" s="10" t="str">
        <f t="shared" si="65"/>
        <v/>
      </c>
      <c r="I273" s="13" t="str">
        <f t="shared" si="66"/>
        <v/>
      </c>
      <c r="J273" s="13" t="str">
        <f t="shared" si="67"/>
        <v/>
      </c>
      <c r="K273" s="13" t="str">
        <f t="shared" si="68"/>
        <v/>
      </c>
      <c r="L273" s="13" t="str">
        <f>IF($X273="","",SUMIF('Details Data Board'!$C$3:$C$6001,B273,'Details Data Board'!$I$3:$I$6001))</f>
        <v/>
      </c>
      <c r="M273" s="14" t="str">
        <f t="shared" si="69"/>
        <v/>
      </c>
      <c r="N273" s="11" t="str">
        <f t="shared" si="70"/>
        <v/>
      </c>
      <c r="O273" s="11" t="str">
        <f t="shared" si="71"/>
        <v/>
      </c>
      <c r="P273" s="13" t="str">
        <f t="shared" si="72"/>
        <v/>
      </c>
      <c r="Q273" s="14" t="str">
        <f t="shared" si="73"/>
        <v/>
      </c>
      <c r="R273" s="10" t="str">
        <f t="shared" si="74"/>
        <v/>
      </c>
      <c r="S273" s="9" t="str">
        <f t="shared" si="75"/>
        <v/>
      </c>
      <c r="T273" s="9" t="str">
        <f t="shared" si="76"/>
        <v/>
      </c>
      <c r="U273" s="9" t="str">
        <f t="shared" si="77"/>
        <v/>
      </c>
      <c r="V273" s="15" t="str">
        <f t="shared" si="78"/>
        <v/>
      </c>
      <c r="W273" s="15" t="str">
        <f t="shared" si="79"/>
        <v/>
      </c>
      <c r="X273" s="10" t="str">
        <f>IFERROR(MATCH(ROW()-4,'Details Data Board'!$A$3:$A$6001,0)+1,"")</f>
        <v/>
      </c>
      <c r="Y273" s="10">
        <f>IF($X273="",0,ROUND(INDEX('Tracker&amp;Invoice'!$G:$G,$X273)-J273,2))</f>
        <v>0</v>
      </c>
    </row>
    <row r="274" spans="1:25">
      <c r="A274" s="9" t="str">
        <f t="shared" si="64"/>
        <v/>
      </c>
      <c r="B274" s="9" t="str">
        <f>IF($X274="","",INDEX('Tracker&amp;Invoice'!$A:$A,$X274))</f>
        <v/>
      </c>
      <c r="C274" s="10" t="str">
        <f>IF($X274="","",INDEX('Tracker&amp;Invoice'!$B:$B,$X274))</f>
        <v/>
      </c>
      <c r="D274" s="9" t="str">
        <f>IF($X274="","",INDEX('Tracker&amp;Invoice'!$E:$E,$X274))</f>
        <v/>
      </c>
      <c r="E274" s="11" t="str">
        <f>IF($X274="","",INDEX('Tracker&amp;Invoice'!$F:$F,$X274))</f>
        <v/>
      </c>
      <c r="F274" s="10" t="str">
        <f>IF($X274="","",INDEX('Tracker&amp;Invoice'!$C:$C,$X274))</f>
        <v/>
      </c>
      <c r="G274" s="10" t="str">
        <f>IF($X274="","",INDEX('Tracker&amp;Invoice'!$D:$D,$X274))</f>
        <v/>
      </c>
      <c r="H274" s="10" t="str">
        <f t="shared" si="65"/>
        <v/>
      </c>
      <c r="I274" s="13" t="str">
        <f t="shared" si="66"/>
        <v/>
      </c>
      <c r="J274" s="13" t="str">
        <f t="shared" si="67"/>
        <v/>
      </c>
      <c r="K274" s="13" t="str">
        <f t="shared" si="68"/>
        <v/>
      </c>
      <c r="L274" s="13" t="str">
        <f>IF($X274="","",SUMIF('Details Data Board'!$C$3:$C$6001,B274,'Details Data Board'!$I$3:$I$6001))</f>
        <v/>
      </c>
      <c r="M274" s="14" t="str">
        <f t="shared" si="69"/>
        <v/>
      </c>
      <c r="N274" s="11" t="str">
        <f t="shared" si="70"/>
        <v/>
      </c>
      <c r="O274" s="11" t="str">
        <f t="shared" si="71"/>
        <v/>
      </c>
      <c r="P274" s="13" t="str">
        <f t="shared" si="72"/>
        <v/>
      </c>
      <c r="Q274" s="14" t="str">
        <f t="shared" si="73"/>
        <v/>
      </c>
      <c r="R274" s="10" t="str">
        <f t="shared" si="74"/>
        <v/>
      </c>
      <c r="S274" s="9" t="str">
        <f t="shared" si="75"/>
        <v/>
      </c>
      <c r="T274" s="9" t="str">
        <f t="shared" si="76"/>
        <v/>
      </c>
      <c r="U274" s="9" t="str">
        <f t="shared" si="77"/>
        <v/>
      </c>
      <c r="V274" s="15" t="str">
        <f t="shared" si="78"/>
        <v/>
      </c>
      <c r="W274" s="15" t="str">
        <f t="shared" si="79"/>
        <v/>
      </c>
      <c r="X274" s="10" t="str">
        <f>IFERROR(MATCH(ROW()-4,'Details Data Board'!$A$3:$A$6001,0)+1,"")</f>
        <v/>
      </c>
      <c r="Y274" s="10">
        <f>IF($X274="",0,ROUND(INDEX('Tracker&amp;Invoice'!$G:$G,$X274)-J274,2))</f>
        <v>0</v>
      </c>
    </row>
    <row r="275" spans="1:25">
      <c r="A275" s="9" t="str">
        <f t="shared" si="64"/>
        <v/>
      </c>
      <c r="B275" s="9" t="str">
        <f>IF($X275="","",INDEX('Tracker&amp;Invoice'!$A:$A,$X275))</f>
        <v/>
      </c>
      <c r="C275" s="10" t="str">
        <f>IF($X275="","",INDEX('Tracker&amp;Invoice'!$B:$B,$X275))</f>
        <v/>
      </c>
      <c r="D275" s="9" t="str">
        <f>IF($X275="","",INDEX('Tracker&amp;Invoice'!$E:$E,$X275))</f>
        <v/>
      </c>
      <c r="E275" s="11" t="str">
        <f>IF($X275="","",INDEX('Tracker&amp;Invoice'!$F:$F,$X275))</f>
        <v/>
      </c>
      <c r="F275" s="10" t="str">
        <f>IF($X275="","",INDEX('Tracker&amp;Invoice'!$C:$C,$X275))</f>
        <v/>
      </c>
      <c r="G275" s="10" t="str">
        <f>IF($X275="","",INDEX('Tracker&amp;Invoice'!$D:$D,$X275))</f>
        <v/>
      </c>
      <c r="H275" s="10" t="str">
        <f t="shared" si="65"/>
        <v/>
      </c>
      <c r="I275" s="13" t="str">
        <f t="shared" si="66"/>
        <v/>
      </c>
      <c r="J275" s="13" t="str">
        <f t="shared" si="67"/>
        <v/>
      </c>
      <c r="K275" s="13" t="str">
        <f t="shared" si="68"/>
        <v/>
      </c>
      <c r="L275" s="13" t="str">
        <f>IF($X275="","",SUMIF('Details Data Board'!$C$3:$C$6001,B275,'Details Data Board'!$I$3:$I$6001))</f>
        <v/>
      </c>
      <c r="M275" s="14" t="str">
        <f t="shared" si="69"/>
        <v/>
      </c>
      <c r="N275" s="11" t="str">
        <f t="shared" si="70"/>
        <v/>
      </c>
      <c r="O275" s="11" t="str">
        <f t="shared" si="71"/>
        <v/>
      </c>
      <c r="P275" s="13" t="str">
        <f t="shared" si="72"/>
        <v/>
      </c>
      <c r="Q275" s="14" t="str">
        <f t="shared" si="73"/>
        <v/>
      </c>
      <c r="R275" s="10" t="str">
        <f t="shared" si="74"/>
        <v/>
      </c>
      <c r="S275" s="9" t="str">
        <f t="shared" si="75"/>
        <v/>
      </c>
      <c r="T275" s="9" t="str">
        <f t="shared" si="76"/>
        <v/>
      </c>
      <c r="U275" s="9" t="str">
        <f t="shared" si="77"/>
        <v/>
      </c>
      <c r="V275" s="15" t="str">
        <f t="shared" si="78"/>
        <v/>
      </c>
      <c r="W275" s="15" t="str">
        <f t="shared" si="79"/>
        <v/>
      </c>
      <c r="X275" s="10" t="str">
        <f>IFERROR(MATCH(ROW()-4,'Details Data Board'!$A$3:$A$6001,0)+1,"")</f>
        <v/>
      </c>
      <c r="Y275" s="10">
        <f>IF($X275="",0,ROUND(INDEX('Tracker&amp;Invoice'!$G:$G,$X275)-J275,2))</f>
        <v>0</v>
      </c>
    </row>
    <row r="276" spans="1:25">
      <c r="A276" s="9" t="str">
        <f t="shared" si="64"/>
        <v/>
      </c>
      <c r="B276" s="9" t="str">
        <f>IF($X276="","",INDEX('Tracker&amp;Invoice'!$A:$A,$X276))</f>
        <v/>
      </c>
      <c r="C276" s="10" t="str">
        <f>IF($X276="","",INDEX('Tracker&amp;Invoice'!$B:$B,$X276))</f>
        <v/>
      </c>
      <c r="D276" s="9" t="str">
        <f>IF($X276="","",INDEX('Tracker&amp;Invoice'!$E:$E,$X276))</f>
        <v/>
      </c>
      <c r="E276" s="11" t="str">
        <f>IF($X276="","",INDEX('Tracker&amp;Invoice'!$F:$F,$X276))</f>
        <v/>
      </c>
      <c r="F276" s="10" t="str">
        <f>IF($X276="","",INDEX('Tracker&amp;Invoice'!$C:$C,$X276))</f>
        <v/>
      </c>
      <c r="G276" s="10" t="str">
        <f>IF($X276="","",INDEX('Tracker&amp;Invoice'!$D:$D,$X276))</f>
        <v/>
      </c>
      <c r="H276" s="10" t="str">
        <f t="shared" si="65"/>
        <v/>
      </c>
      <c r="I276" s="13" t="str">
        <f t="shared" si="66"/>
        <v/>
      </c>
      <c r="J276" s="13" t="str">
        <f t="shared" si="67"/>
        <v/>
      </c>
      <c r="K276" s="13" t="str">
        <f t="shared" si="68"/>
        <v/>
      </c>
      <c r="L276" s="13" t="str">
        <f>IF($X276="","",SUMIF('Details Data Board'!$C$3:$C$6001,B276,'Details Data Board'!$I$3:$I$6001))</f>
        <v/>
      </c>
      <c r="M276" s="14" t="str">
        <f t="shared" si="69"/>
        <v/>
      </c>
      <c r="N276" s="11" t="str">
        <f t="shared" si="70"/>
        <v/>
      </c>
      <c r="O276" s="11" t="str">
        <f t="shared" si="71"/>
        <v/>
      </c>
      <c r="P276" s="13" t="str">
        <f t="shared" si="72"/>
        <v/>
      </c>
      <c r="Q276" s="14" t="str">
        <f t="shared" si="73"/>
        <v/>
      </c>
      <c r="R276" s="10" t="str">
        <f t="shared" si="74"/>
        <v/>
      </c>
      <c r="S276" s="9" t="str">
        <f t="shared" si="75"/>
        <v/>
      </c>
      <c r="T276" s="9" t="str">
        <f t="shared" si="76"/>
        <v/>
      </c>
      <c r="U276" s="9" t="str">
        <f t="shared" si="77"/>
        <v/>
      </c>
      <c r="V276" s="15" t="str">
        <f t="shared" si="78"/>
        <v/>
      </c>
      <c r="W276" s="15" t="str">
        <f t="shared" si="79"/>
        <v/>
      </c>
      <c r="X276" s="10" t="str">
        <f>IFERROR(MATCH(ROW()-4,'Details Data Board'!$A$3:$A$6001,0)+1,"")</f>
        <v/>
      </c>
      <c r="Y276" s="10">
        <f>IF($X276="",0,ROUND(INDEX('Tracker&amp;Invoice'!$G:$G,$X276)-J276,2))</f>
        <v>0</v>
      </c>
    </row>
    <row r="277" spans="1:25">
      <c r="A277" s="9" t="str">
        <f t="shared" si="64"/>
        <v/>
      </c>
      <c r="B277" s="9" t="str">
        <f>IF($X277="","",INDEX('Tracker&amp;Invoice'!$A:$A,$X277))</f>
        <v/>
      </c>
      <c r="C277" s="10" t="str">
        <f>IF($X277="","",INDEX('Tracker&amp;Invoice'!$B:$B,$X277))</f>
        <v/>
      </c>
      <c r="D277" s="9" t="str">
        <f>IF($X277="","",INDEX('Tracker&amp;Invoice'!$E:$E,$X277))</f>
        <v/>
      </c>
      <c r="E277" s="11" t="str">
        <f>IF($X277="","",INDEX('Tracker&amp;Invoice'!$F:$F,$X277))</f>
        <v/>
      </c>
      <c r="F277" s="10" t="str">
        <f>IF($X277="","",INDEX('Tracker&amp;Invoice'!$C:$C,$X277))</f>
        <v/>
      </c>
      <c r="G277" s="10" t="str">
        <f>IF($X277="","",INDEX('Tracker&amp;Invoice'!$D:$D,$X277))</f>
        <v/>
      </c>
      <c r="H277" s="10" t="str">
        <f t="shared" si="65"/>
        <v/>
      </c>
      <c r="I277" s="13" t="str">
        <f t="shared" si="66"/>
        <v/>
      </c>
      <c r="J277" s="13" t="str">
        <f t="shared" si="67"/>
        <v/>
      </c>
      <c r="K277" s="13" t="str">
        <f t="shared" si="68"/>
        <v/>
      </c>
      <c r="L277" s="13" t="str">
        <f>IF($X277="","",SUMIF('Details Data Board'!$C$3:$C$6001,B277,'Details Data Board'!$I$3:$I$6001))</f>
        <v/>
      </c>
      <c r="M277" s="14" t="str">
        <f t="shared" si="69"/>
        <v/>
      </c>
      <c r="N277" s="11" t="str">
        <f t="shared" si="70"/>
        <v/>
      </c>
      <c r="O277" s="11" t="str">
        <f t="shared" si="71"/>
        <v/>
      </c>
      <c r="P277" s="13" t="str">
        <f t="shared" si="72"/>
        <v/>
      </c>
      <c r="Q277" s="14" t="str">
        <f t="shared" si="73"/>
        <v/>
      </c>
      <c r="R277" s="10" t="str">
        <f t="shared" si="74"/>
        <v/>
      </c>
      <c r="S277" s="9" t="str">
        <f t="shared" si="75"/>
        <v/>
      </c>
      <c r="T277" s="9" t="str">
        <f t="shared" si="76"/>
        <v/>
      </c>
      <c r="U277" s="9" t="str">
        <f t="shared" si="77"/>
        <v/>
      </c>
      <c r="V277" s="15" t="str">
        <f t="shared" si="78"/>
        <v/>
      </c>
      <c r="W277" s="15" t="str">
        <f t="shared" si="79"/>
        <v/>
      </c>
      <c r="X277" s="10" t="str">
        <f>IFERROR(MATCH(ROW()-4,'Details Data Board'!$A$3:$A$6001,0)+1,"")</f>
        <v/>
      </c>
      <c r="Y277" s="10">
        <f>IF($X277="",0,ROUND(INDEX('Tracker&amp;Invoice'!$G:$G,$X277)-J277,2))</f>
        <v>0</v>
      </c>
    </row>
    <row r="278" spans="1:25">
      <c r="A278" s="9" t="str">
        <f t="shared" si="64"/>
        <v/>
      </c>
      <c r="B278" s="9" t="str">
        <f>IF($X278="","",INDEX('Tracker&amp;Invoice'!$A:$A,$X278))</f>
        <v/>
      </c>
      <c r="C278" s="10" t="str">
        <f>IF($X278="","",INDEX('Tracker&amp;Invoice'!$B:$B,$X278))</f>
        <v/>
      </c>
      <c r="D278" s="9" t="str">
        <f>IF($X278="","",INDEX('Tracker&amp;Invoice'!$E:$E,$X278))</f>
        <v/>
      </c>
      <c r="E278" s="11" t="str">
        <f>IF($X278="","",INDEX('Tracker&amp;Invoice'!$F:$F,$X278))</f>
        <v/>
      </c>
      <c r="F278" s="10" t="str">
        <f>IF($X278="","",INDEX('Tracker&amp;Invoice'!$C:$C,$X278))</f>
        <v/>
      </c>
      <c r="G278" s="10" t="str">
        <f>IF($X278="","",INDEX('Tracker&amp;Invoice'!$D:$D,$X278))</f>
        <v/>
      </c>
      <c r="H278" s="10" t="str">
        <f t="shared" si="65"/>
        <v/>
      </c>
      <c r="I278" s="13" t="str">
        <f t="shared" si="66"/>
        <v/>
      </c>
      <c r="J278" s="13" t="str">
        <f t="shared" si="67"/>
        <v/>
      </c>
      <c r="K278" s="13" t="str">
        <f t="shared" si="68"/>
        <v/>
      </c>
      <c r="L278" s="13" t="str">
        <f>IF($X278="","",SUMIF('Details Data Board'!$C$3:$C$6001,B278,'Details Data Board'!$I$3:$I$6001))</f>
        <v/>
      </c>
      <c r="M278" s="14" t="str">
        <f t="shared" si="69"/>
        <v/>
      </c>
      <c r="N278" s="11" t="str">
        <f t="shared" si="70"/>
        <v/>
      </c>
      <c r="O278" s="11" t="str">
        <f t="shared" si="71"/>
        <v/>
      </c>
      <c r="P278" s="13" t="str">
        <f t="shared" si="72"/>
        <v/>
      </c>
      <c r="Q278" s="14" t="str">
        <f t="shared" si="73"/>
        <v/>
      </c>
      <c r="R278" s="10" t="str">
        <f t="shared" si="74"/>
        <v/>
      </c>
      <c r="S278" s="9" t="str">
        <f t="shared" si="75"/>
        <v/>
      </c>
      <c r="T278" s="9" t="str">
        <f t="shared" si="76"/>
        <v/>
      </c>
      <c r="U278" s="9" t="str">
        <f t="shared" si="77"/>
        <v/>
      </c>
      <c r="V278" s="15" t="str">
        <f t="shared" si="78"/>
        <v/>
      </c>
      <c r="W278" s="15" t="str">
        <f t="shared" si="79"/>
        <v/>
      </c>
      <c r="X278" s="10" t="str">
        <f>IFERROR(MATCH(ROW()-4,'Details Data Board'!$A$3:$A$6001,0)+1,"")</f>
        <v/>
      </c>
      <c r="Y278" s="10">
        <f>IF($X278="",0,ROUND(INDEX('Tracker&amp;Invoice'!$G:$G,$X278)-J278,2))</f>
        <v>0</v>
      </c>
    </row>
    <row r="279" spans="1:25">
      <c r="A279" s="9" t="str">
        <f t="shared" si="64"/>
        <v/>
      </c>
      <c r="B279" s="9" t="str">
        <f>IF($X279="","",INDEX('Tracker&amp;Invoice'!$A:$A,$X279))</f>
        <v/>
      </c>
      <c r="C279" s="10" t="str">
        <f>IF($X279="","",INDEX('Tracker&amp;Invoice'!$B:$B,$X279))</f>
        <v/>
      </c>
      <c r="D279" s="9" t="str">
        <f>IF($X279="","",INDEX('Tracker&amp;Invoice'!$E:$E,$X279))</f>
        <v/>
      </c>
      <c r="E279" s="11" t="str">
        <f>IF($X279="","",INDEX('Tracker&amp;Invoice'!$F:$F,$X279))</f>
        <v/>
      </c>
      <c r="F279" s="10" t="str">
        <f>IF($X279="","",INDEX('Tracker&amp;Invoice'!$C:$C,$X279))</f>
        <v/>
      </c>
      <c r="G279" s="10" t="str">
        <f>IF($X279="","",INDEX('Tracker&amp;Invoice'!$D:$D,$X279))</f>
        <v/>
      </c>
      <c r="H279" s="10" t="str">
        <f t="shared" si="65"/>
        <v/>
      </c>
      <c r="I279" s="13" t="str">
        <f t="shared" si="66"/>
        <v/>
      </c>
      <c r="J279" s="13" t="str">
        <f t="shared" si="67"/>
        <v/>
      </c>
      <c r="K279" s="13" t="str">
        <f t="shared" si="68"/>
        <v/>
      </c>
      <c r="L279" s="13" t="str">
        <f>IF($X279="","",SUMIF('Details Data Board'!$C$3:$C$6001,B279,'Details Data Board'!$I$3:$I$6001))</f>
        <v/>
      </c>
      <c r="M279" s="14" t="str">
        <f t="shared" si="69"/>
        <v/>
      </c>
      <c r="N279" s="11" t="str">
        <f t="shared" si="70"/>
        <v/>
      </c>
      <c r="O279" s="11" t="str">
        <f t="shared" si="71"/>
        <v/>
      </c>
      <c r="P279" s="13" t="str">
        <f t="shared" si="72"/>
        <v/>
      </c>
      <c r="Q279" s="14" t="str">
        <f t="shared" si="73"/>
        <v/>
      </c>
      <c r="R279" s="10" t="str">
        <f t="shared" si="74"/>
        <v/>
      </c>
      <c r="S279" s="9" t="str">
        <f t="shared" si="75"/>
        <v/>
      </c>
      <c r="T279" s="9" t="str">
        <f t="shared" si="76"/>
        <v/>
      </c>
      <c r="U279" s="9" t="str">
        <f t="shared" si="77"/>
        <v/>
      </c>
      <c r="V279" s="15" t="str">
        <f t="shared" si="78"/>
        <v/>
      </c>
      <c r="W279" s="15" t="str">
        <f t="shared" si="79"/>
        <v/>
      </c>
      <c r="X279" s="10" t="str">
        <f>IFERROR(MATCH(ROW()-4,'Details Data Board'!$A$3:$A$6001,0)+1,"")</f>
        <v/>
      </c>
      <c r="Y279" s="10">
        <f>IF($X279="",0,ROUND(INDEX('Tracker&amp;Invoice'!$G:$G,$X279)-J279,2))</f>
        <v>0</v>
      </c>
    </row>
    <row r="280" spans="1:25">
      <c r="A280" s="9" t="str">
        <f t="shared" si="64"/>
        <v/>
      </c>
      <c r="B280" s="9" t="str">
        <f>IF($X280="","",INDEX('Tracker&amp;Invoice'!$A:$A,$X280))</f>
        <v/>
      </c>
      <c r="C280" s="10" t="str">
        <f>IF($X280="","",INDEX('Tracker&amp;Invoice'!$B:$B,$X280))</f>
        <v/>
      </c>
      <c r="D280" s="9" t="str">
        <f>IF($X280="","",INDEX('Tracker&amp;Invoice'!$E:$E,$X280))</f>
        <v/>
      </c>
      <c r="E280" s="11" t="str">
        <f>IF($X280="","",INDEX('Tracker&amp;Invoice'!$F:$F,$X280))</f>
        <v/>
      </c>
      <c r="F280" s="10" t="str">
        <f>IF($X280="","",INDEX('Tracker&amp;Invoice'!$C:$C,$X280))</f>
        <v/>
      </c>
      <c r="G280" s="10" t="str">
        <f>IF($X280="","",INDEX('Tracker&amp;Invoice'!$D:$D,$X280))</f>
        <v/>
      </c>
      <c r="H280" s="10" t="str">
        <f t="shared" si="65"/>
        <v/>
      </c>
      <c r="I280" s="13" t="str">
        <f t="shared" si="66"/>
        <v/>
      </c>
      <c r="J280" s="13" t="str">
        <f t="shared" si="67"/>
        <v/>
      </c>
      <c r="K280" s="13" t="str">
        <f t="shared" si="68"/>
        <v/>
      </c>
      <c r="L280" s="13" t="str">
        <f>IF($X280="","",SUMIF('Details Data Board'!$C$3:$C$6001,B280,'Details Data Board'!$I$3:$I$6001))</f>
        <v/>
      </c>
      <c r="M280" s="14" t="str">
        <f t="shared" si="69"/>
        <v/>
      </c>
      <c r="N280" s="11" t="str">
        <f t="shared" si="70"/>
        <v/>
      </c>
      <c r="O280" s="11" t="str">
        <f t="shared" si="71"/>
        <v/>
      </c>
      <c r="P280" s="13" t="str">
        <f t="shared" si="72"/>
        <v/>
      </c>
      <c r="Q280" s="14" t="str">
        <f t="shared" si="73"/>
        <v/>
      </c>
      <c r="R280" s="10" t="str">
        <f t="shared" si="74"/>
        <v/>
      </c>
      <c r="S280" s="9" t="str">
        <f t="shared" si="75"/>
        <v/>
      </c>
      <c r="T280" s="9" t="str">
        <f t="shared" si="76"/>
        <v/>
      </c>
      <c r="U280" s="9" t="str">
        <f t="shared" si="77"/>
        <v/>
      </c>
      <c r="V280" s="15" t="str">
        <f t="shared" si="78"/>
        <v/>
      </c>
      <c r="W280" s="15" t="str">
        <f t="shared" si="79"/>
        <v/>
      </c>
      <c r="X280" s="10" t="str">
        <f>IFERROR(MATCH(ROW()-4,'Details Data Board'!$A$3:$A$6001,0)+1,"")</f>
        <v/>
      </c>
      <c r="Y280" s="10">
        <f>IF($X280="",0,ROUND(INDEX('Tracker&amp;Invoice'!$G:$G,$X280)-J280,2))</f>
        <v>0</v>
      </c>
    </row>
    <row r="281" spans="1:25">
      <c r="A281" s="9" t="str">
        <f t="shared" si="64"/>
        <v/>
      </c>
      <c r="B281" s="9" t="str">
        <f>IF($X281="","",INDEX('Tracker&amp;Invoice'!$A:$A,$X281))</f>
        <v/>
      </c>
      <c r="C281" s="10" t="str">
        <f>IF($X281="","",INDEX('Tracker&amp;Invoice'!$B:$B,$X281))</f>
        <v/>
      </c>
      <c r="D281" s="9" t="str">
        <f>IF($X281="","",INDEX('Tracker&amp;Invoice'!$E:$E,$X281))</f>
        <v/>
      </c>
      <c r="E281" s="11" t="str">
        <f>IF($X281="","",INDEX('Tracker&amp;Invoice'!$F:$F,$X281))</f>
        <v/>
      </c>
      <c r="F281" s="10" t="str">
        <f>IF($X281="","",INDEX('Tracker&amp;Invoice'!$C:$C,$X281))</f>
        <v/>
      </c>
      <c r="G281" s="10" t="str">
        <f>IF($X281="","",INDEX('Tracker&amp;Invoice'!$D:$D,$X281))</f>
        <v/>
      </c>
      <c r="H281" s="10" t="str">
        <f t="shared" si="65"/>
        <v/>
      </c>
      <c r="I281" s="13" t="str">
        <f t="shared" si="66"/>
        <v/>
      </c>
      <c r="J281" s="13" t="str">
        <f t="shared" si="67"/>
        <v/>
      </c>
      <c r="K281" s="13" t="str">
        <f t="shared" si="68"/>
        <v/>
      </c>
      <c r="L281" s="13" t="str">
        <f>IF($X281="","",SUMIF('Details Data Board'!$C$3:$C$6001,B281,'Details Data Board'!$I$3:$I$6001))</f>
        <v/>
      </c>
      <c r="M281" s="14" t="str">
        <f t="shared" si="69"/>
        <v/>
      </c>
      <c r="N281" s="11" t="str">
        <f t="shared" si="70"/>
        <v/>
      </c>
      <c r="O281" s="11" t="str">
        <f t="shared" si="71"/>
        <v/>
      </c>
      <c r="P281" s="13" t="str">
        <f t="shared" si="72"/>
        <v/>
      </c>
      <c r="Q281" s="14" t="str">
        <f t="shared" si="73"/>
        <v/>
      </c>
      <c r="R281" s="10" t="str">
        <f t="shared" si="74"/>
        <v/>
      </c>
      <c r="S281" s="9" t="str">
        <f t="shared" si="75"/>
        <v/>
      </c>
      <c r="T281" s="9" t="str">
        <f t="shared" si="76"/>
        <v/>
      </c>
      <c r="U281" s="9" t="str">
        <f t="shared" si="77"/>
        <v/>
      </c>
      <c r="V281" s="15" t="str">
        <f t="shared" si="78"/>
        <v/>
      </c>
      <c r="W281" s="15" t="str">
        <f t="shared" si="79"/>
        <v/>
      </c>
      <c r="X281" s="10" t="str">
        <f>IFERROR(MATCH(ROW()-4,'Details Data Board'!$A$3:$A$6001,0)+1,"")</f>
        <v/>
      </c>
      <c r="Y281" s="10">
        <f>IF($X281="",0,ROUND(INDEX('Tracker&amp;Invoice'!$G:$G,$X281)-J281,2))</f>
        <v>0</v>
      </c>
    </row>
    <row r="282" spans="1:25">
      <c r="A282" s="9" t="str">
        <f t="shared" si="64"/>
        <v/>
      </c>
      <c r="B282" s="9" t="str">
        <f>IF($X282="","",INDEX('Tracker&amp;Invoice'!$A:$A,$X282))</f>
        <v/>
      </c>
      <c r="C282" s="10" t="str">
        <f>IF($X282="","",INDEX('Tracker&amp;Invoice'!$B:$B,$X282))</f>
        <v/>
      </c>
      <c r="D282" s="9" t="str">
        <f>IF($X282="","",INDEX('Tracker&amp;Invoice'!$E:$E,$X282))</f>
        <v/>
      </c>
      <c r="E282" s="11" t="str">
        <f>IF($X282="","",INDEX('Tracker&amp;Invoice'!$F:$F,$X282))</f>
        <v/>
      </c>
      <c r="F282" s="10" t="str">
        <f>IF($X282="","",INDEX('Tracker&amp;Invoice'!$C:$C,$X282))</f>
        <v/>
      </c>
      <c r="G282" s="10" t="str">
        <f>IF($X282="","",INDEX('Tracker&amp;Invoice'!$D:$D,$X282))</f>
        <v/>
      </c>
      <c r="H282" s="10" t="str">
        <f t="shared" si="65"/>
        <v/>
      </c>
      <c r="I282" s="13" t="str">
        <f t="shared" si="66"/>
        <v/>
      </c>
      <c r="J282" s="13" t="str">
        <f t="shared" si="67"/>
        <v/>
      </c>
      <c r="K282" s="13" t="str">
        <f t="shared" si="68"/>
        <v/>
      </c>
      <c r="L282" s="13" t="str">
        <f>IF($X282="","",SUMIF('Details Data Board'!$C$3:$C$6001,B282,'Details Data Board'!$I$3:$I$6001))</f>
        <v/>
      </c>
      <c r="M282" s="14" t="str">
        <f t="shared" si="69"/>
        <v/>
      </c>
      <c r="N282" s="11" t="str">
        <f t="shared" si="70"/>
        <v/>
      </c>
      <c r="O282" s="11" t="str">
        <f t="shared" si="71"/>
        <v/>
      </c>
      <c r="P282" s="13" t="str">
        <f t="shared" si="72"/>
        <v/>
      </c>
      <c r="Q282" s="14" t="str">
        <f t="shared" si="73"/>
        <v/>
      </c>
      <c r="R282" s="10" t="str">
        <f t="shared" si="74"/>
        <v/>
      </c>
      <c r="S282" s="9" t="str">
        <f t="shared" si="75"/>
        <v/>
      </c>
      <c r="T282" s="9" t="str">
        <f t="shared" si="76"/>
        <v/>
      </c>
      <c r="U282" s="9" t="str">
        <f t="shared" si="77"/>
        <v/>
      </c>
      <c r="V282" s="15" t="str">
        <f t="shared" si="78"/>
        <v/>
      </c>
      <c r="W282" s="15" t="str">
        <f t="shared" si="79"/>
        <v/>
      </c>
      <c r="X282" s="10" t="str">
        <f>IFERROR(MATCH(ROW()-4,'Details Data Board'!$A$3:$A$6001,0)+1,"")</f>
        <v/>
      </c>
      <c r="Y282" s="10">
        <f>IF($X282="",0,ROUND(INDEX('Tracker&amp;Invoice'!$G:$G,$X282)-J282,2))</f>
        <v>0</v>
      </c>
    </row>
    <row r="283" spans="1:25">
      <c r="A283" s="9" t="str">
        <f t="shared" si="64"/>
        <v/>
      </c>
      <c r="B283" s="9" t="str">
        <f>IF($X283="","",INDEX('Tracker&amp;Invoice'!$A:$A,$X283))</f>
        <v/>
      </c>
      <c r="C283" s="10" t="str">
        <f>IF($X283="","",INDEX('Tracker&amp;Invoice'!$B:$B,$X283))</f>
        <v/>
      </c>
      <c r="D283" s="9" t="str">
        <f>IF($X283="","",INDEX('Tracker&amp;Invoice'!$E:$E,$X283))</f>
        <v/>
      </c>
      <c r="E283" s="11" t="str">
        <f>IF($X283="","",INDEX('Tracker&amp;Invoice'!$F:$F,$X283))</f>
        <v/>
      </c>
      <c r="F283" s="10" t="str">
        <f>IF($X283="","",INDEX('Tracker&amp;Invoice'!$C:$C,$X283))</f>
        <v/>
      </c>
      <c r="G283" s="10" t="str">
        <f>IF($X283="","",INDEX('Tracker&amp;Invoice'!$D:$D,$X283))</f>
        <v/>
      </c>
      <c r="H283" s="10" t="str">
        <f t="shared" si="65"/>
        <v/>
      </c>
      <c r="I283" s="13" t="str">
        <f t="shared" si="66"/>
        <v/>
      </c>
      <c r="J283" s="13" t="str">
        <f t="shared" si="67"/>
        <v/>
      </c>
      <c r="K283" s="13" t="str">
        <f t="shared" si="68"/>
        <v/>
      </c>
      <c r="L283" s="13" t="str">
        <f>IF($X283="","",SUMIF('Details Data Board'!$C$3:$C$6001,B283,'Details Data Board'!$I$3:$I$6001))</f>
        <v/>
      </c>
      <c r="M283" s="14" t="str">
        <f t="shared" si="69"/>
        <v/>
      </c>
      <c r="N283" s="11" t="str">
        <f t="shared" si="70"/>
        <v/>
      </c>
      <c r="O283" s="11" t="str">
        <f t="shared" si="71"/>
        <v/>
      </c>
      <c r="P283" s="13" t="str">
        <f t="shared" si="72"/>
        <v/>
      </c>
      <c r="Q283" s="14" t="str">
        <f t="shared" si="73"/>
        <v/>
      </c>
      <c r="R283" s="10" t="str">
        <f t="shared" si="74"/>
        <v/>
      </c>
      <c r="S283" s="9" t="str">
        <f t="shared" si="75"/>
        <v/>
      </c>
      <c r="T283" s="9" t="str">
        <f t="shared" si="76"/>
        <v/>
      </c>
      <c r="U283" s="9" t="str">
        <f t="shared" si="77"/>
        <v/>
      </c>
      <c r="V283" s="15" t="str">
        <f t="shared" si="78"/>
        <v/>
      </c>
      <c r="W283" s="15" t="str">
        <f t="shared" si="79"/>
        <v/>
      </c>
      <c r="X283" s="10" t="str">
        <f>IFERROR(MATCH(ROW()-4,'Details Data Board'!$A$3:$A$6001,0)+1,"")</f>
        <v/>
      </c>
      <c r="Y283" s="10">
        <f>IF($X283="",0,ROUND(INDEX('Tracker&amp;Invoice'!$G:$G,$X283)-J283,2))</f>
        <v>0</v>
      </c>
    </row>
    <row r="284" spans="1:25">
      <c r="A284" s="9" t="str">
        <f t="shared" si="64"/>
        <v/>
      </c>
      <c r="B284" s="9" t="str">
        <f>IF($X284="","",INDEX('Tracker&amp;Invoice'!$A:$A,$X284))</f>
        <v/>
      </c>
      <c r="C284" s="10" t="str">
        <f>IF($X284="","",INDEX('Tracker&amp;Invoice'!$B:$B,$X284))</f>
        <v/>
      </c>
      <c r="D284" s="9" t="str">
        <f>IF($X284="","",INDEX('Tracker&amp;Invoice'!$E:$E,$X284))</f>
        <v/>
      </c>
      <c r="E284" s="11" t="str">
        <f>IF($X284="","",INDEX('Tracker&amp;Invoice'!$F:$F,$X284))</f>
        <v/>
      </c>
      <c r="F284" s="10" t="str">
        <f>IF($X284="","",INDEX('Tracker&amp;Invoice'!$C:$C,$X284))</f>
        <v/>
      </c>
      <c r="G284" s="10" t="str">
        <f>IF($X284="","",INDEX('Tracker&amp;Invoice'!$D:$D,$X284))</f>
        <v/>
      </c>
      <c r="H284" s="10" t="str">
        <f t="shared" si="65"/>
        <v/>
      </c>
      <c r="I284" s="13" t="str">
        <f t="shared" si="66"/>
        <v/>
      </c>
      <c r="J284" s="13" t="str">
        <f t="shared" si="67"/>
        <v/>
      </c>
      <c r="K284" s="13" t="str">
        <f t="shared" si="68"/>
        <v/>
      </c>
      <c r="L284" s="13" t="str">
        <f>IF($X284="","",SUMIF('Details Data Board'!$C$3:$C$6001,B284,'Details Data Board'!$I$3:$I$6001))</f>
        <v/>
      </c>
      <c r="M284" s="14" t="str">
        <f t="shared" si="69"/>
        <v/>
      </c>
      <c r="N284" s="11" t="str">
        <f t="shared" si="70"/>
        <v/>
      </c>
      <c r="O284" s="11" t="str">
        <f t="shared" si="71"/>
        <v/>
      </c>
      <c r="P284" s="13" t="str">
        <f t="shared" si="72"/>
        <v/>
      </c>
      <c r="Q284" s="14" t="str">
        <f t="shared" si="73"/>
        <v/>
      </c>
      <c r="R284" s="10" t="str">
        <f t="shared" si="74"/>
        <v/>
      </c>
      <c r="S284" s="9" t="str">
        <f t="shared" si="75"/>
        <v/>
      </c>
      <c r="T284" s="9" t="str">
        <f t="shared" si="76"/>
        <v/>
      </c>
      <c r="U284" s="9" t="str">
        <f t="shared" si="77"/>
        <v/>
      </c>
      <c r="V284" s="15" t="str">
        <f t="shared" si="78"/>
        <v/>
      </c>
      <c r="W284" s="15" t="str">
        <f t="shared" si="79"/>
        <v/>
      </c>
      <c r="X284" s="10" t="str">
        <f>IFERROR(MATCH(ROW()-4,'Details Data Board'!$A$3:$A$6001,0)+1,"")</f>
        <v/>
      </c>
      <c r="Y284" s="10">
        <f>IF($X284="",0,ROUND(INDEX('Tracker&amp;Invoice'!$G:$G,$X284)-J284,2))</f>
        <v>0</v>
      </c>
    </row>
    <row r="285" spans="1:25">
      <c r="A285" s="9" t="str">
        <f t="shared" si="64"/>
        <v/>
      </c>
      <c r="B285" s="9" t="str">
        <f>IF($X285="","",INDEX('Tracker&amp;Invoice'!$A:$A,$X285))</f>
        <v/>
      </c>
      <c r="C285" s="10" t="str">
        <f>IF($X285="","",INDEX('Tracker&amp;Invoice'!$B:$B,$X285))</f>
        <v/>
      </c>
      <c r="D285" s="9" t="str">
        <f>IF($X285="","",INDEX('Tracker&amp;Invoice'!$E:$E,$X285))</f>
        <v/>
      </c>
      <c r="E285" s="11" t="str">
        <f>IF($X285="","",INDEX('Tracker&amp;Invoice'!$F:$F,$X285))</f>
        <v/>
      </c>
      <c r="F285" s="10" t="str">
        <f>IF($X285="","",INDEX('Tracker&amp;Invoice'!$C:$C,$X285))</f>
        <v/>
      </c>
      <c r="G285" s="10" t="str">
        <f>IF($X285="","",INDEX('Tracker&amp;Invoice'!$D:$D,$X285))</f>
        <v/>
      </c>
      <c r="H285" s="10" t="str">
        <f t="shared" si="65"/>
        <v/>
      </c>
      <c r="I285" s="13" t="str">
        <f t="shared" si="66"/>
        <v/>
      </c>
      <c r="J285" s="13" t="str">
        <f t="shared" si="67"/>
        <v/>
      </c>
      <c r="K285" s="13" t="str">
        <f t="shared" si="68"/>
        <v/>
      </c>
      <c r="L285" s="13" t="str">
        <f>IF($X285="","",SUMIF('Details Data Board'!$C$3:$C$6001,B285,'Details Data Board'!$I$3:$I$6001))</f>
        <v/>
      </c>
      <c r="M285" s="14" t="str">
        <f t="shared" si="69"/>
        <v/>
      </c>
      <c r="N285" s="11" t="str">
        <f t="shared" si="70"/>
        <v/>
      </c>
      <c r="O285" s="11" t="str">
        <f t="shared" si="71"/>
        <v/>
      </c>
      <c r="P285" s="13" t="str">
        <f t="shared" si="72"/>
        <v/>
      </c>
      <c r="Q285" s="14" t="str">
        <f t="shared" si="73"/>
        <v/>
      </c>
      <c r="R285" s="10" t="str">
        <f t="shared" si="74"/>
        <v/>
      </c>
      <c r="S285" s="9" t="str">
        <f t="shared" si="75"/>
        <v/>
      </c>
      <c r="T285" s="9" t="str">
        <f t="shared" si="76"/>
        <v/>
      </c>
      <c r="U285" s="9" t="str">
        <f t="shared" si="77"/>
        <v/>
      </c>
      <c r="V285" s="15" t="str">
        <f t="shared" si="78"/>
        <v/>
      </c>
      <c r="W285" s="15" t="str">
        <f t="shared" si="79"/>
        <v/>
      </c>
      <c r="X285" s="10" t="str">
        <f>IFERROR(MATCH(ROW()-4,'Details Data Board'!$A$3:$A$6001,0)+1,"")</f>
        <v/>
      </c>
      <c r="Y285" s="10">
        <f>IF($X285="",0,ROUND(INDEX('Tracker&amp;Invoice'!$G:$G,$X285)-J285,2))</f>
        <v>0</v>
      </c>
    </row>
    <row r="286" spans="1:25">
      <c r="A286" s="9" t="str">
        <f t="shared" si="64"/>
        <v/>
      </c>
      <c r="B286" s="9" t="str">
        <f>IF($X286="","",INDEX('Tracker&amp;Invoice'!$A:$A,$X286))</f>
        <v/>
      </c>
      <c r="C286" s="10" t="str">
        <f>IF($X286="","",INDEX('Tracker&amp;Invoice'!$B:$B,$X286))</f>
        <v/>
      </c>
      <c r="D286" s="9" t="str">
        <f>IF($X286="","",INDEX('Tracker&amp;Invoice'!$E:$E,$X286))</f>
        <v/>
      </c>
      <c r="E286" s="11" t="str">
        <f>IF($X286="","",INDEX('Tracker&amp;Invoice'!$F:$F,$X286))</f>
        <v/>
      </c>
      <c r="F286" s="10" t="str">
        <f>IF($X286="","",INDEX('Tracker&amp;Invoice'!$C:$C,$X286))</f>
        <v/>
      </c>
      <c r="G286" s="10" t="str">
        <f>IF($X286="","",INDEX('Tracker&amp;Invoice'!$D:$D,$X286))</f>
        <v/>
      </c>
      <c r="H286" s="10" t="str">
        <f t="shared" si="65"/>
        <v/>
      </c>
      <c r="I286" s="13" t="str">
        <f t="shared" si="66"/>
        <v/>
      </c>
      <c r="J286" s="13" t="str">
        <f t="shared" si="67"/>
        <v/>
      </c>
      <c r="K286" s="13" t="str">
        <f t="shared" si="68"/>
        <v/>
      </c>
      <c r="L286" s="13" t="str">
        <f>IF($X286="","",SUMIF('Details Data Board'!$C$3:$C$6001,B286,'Details Data Board'!$I$3:$I$6001))</f>
        <v/>
      </c>
      <c r="M286" s="14" t="str">
        <f t="shared" si="69"/>
        <v/>
      </c>
      <c r="N286" s="11" t="str">
        <f t="shared" si="70"/>
        <v/>
      </c>
      <c r="O286" s="11" t="str">
        <f t="shared" si="71"/>
        <v/>
      </c>
      <c r="P286" s="13" t="str">
        <f t="shared" si="72"/>
        <v/>
      </c>
      <c r="Q286" s="14" t="str">
        <f t="shared" si="73"/>
        <v/>
      </c>
      <c r="R286" s="10" t="str">
        <f t="shared" si="74"/>
        <v/>
      </c>
      <c r="S286" s="9" t="str">
        <f t="shared" si="75"/>
        <v/>
      </c>
      <c r="T286" s="9" t="str">
        <f t="shared" si="76"/>
        <v/>
      </c>
      <c r="U286" s="9" t="str">
        <f t="shared" si="77"/>
        <v/>
      </c>
      <c r="V286" s="15" t="str">
        <f t="shared" si="78"/>
        <v/>
      </c>
      <c r="W286" s="15" t="str">
        <f t="shared" si="79"/>
        <v/>
      </c>
      <c r="X286" s="10" t="str">
        <f>IFERROR(MATCH(ROW()-4,'Details Data Board'!$A$3:$A$6001,0)+1,"")</f>
        <v/>
      </c>
      <c r="Y286" s="10">
        <f>IF($X286="",0,ROUND(INDEX('Tracker&amp;Invoice'!$G:$G,$X286)-J286,2))</f>
        <v>0</v>
      </c>
    </row>
    <row r="287" spans="1:25">
      <c r="A287" s="9" t="str">
        <f t="shared" si="64"/>
        <v/>
      </c>
      <c r="B287" s="9" t="str">
        <f>IF($X287="","",INDEX('Tracker&amp;Invoice'!$A:$A,$X287))</f>
        <v/>
      </c>
      <c r="C287" s="10" t="str">
        <f>IF($X287="","",INDEX('Tracker&amp;Invoice'!$B:$B,$X287))</f>
        <v/>
      </c>
      <c r="D287" s="9" t="str">
        <f>IF($X287="","",INDEX('Tracker&amp;Invoice'!$E:$E,$X287))</f>
        <v/>
      </c>
      <c r="E287" s="11" t="str">
        <f>IF($X287="","",INDEX('Tracker&amp;Invoice'!$F:$F,$X287))</f>
        <v/>
      </c>
      <c r="F287" s="10" t="str">
        <f>IF($X287="","",INDEX('Tracker&amp;Invoice'!$C:$C,$X287))</f>
        <v/>
      </c>
      <c r="G287" s="10" t="str">
        <f>IF($X287="","",INDEX('Tracker&amp;Invoice'!$D:$D,$X287))</f>
        <v/>
      </c>
      <c r="H287" s="10" t="str">
        <f t="shared" si="65"/>
        <v/>
      </c>
      <c r="I287" s="13" t="str">
        <f t="shared" si="66"/>
        <v/>
      </c>
      <c r="J287" s="13" t="str">
        <f t="shared" si="67"/>
        <v/>
      </c>
      <c r="K287" s="13" t="str">
        <f t="shared" si="68"/>
        <v/>
      </c>
      <c r="L287" s="13" t="str">
        <f>IF($X287="","",SUMIF('Details Data Board'!$C$3:$C$6001,B287,'Details Data Board'!$I$3:$I$6001))</f>
        <v/>
      </c>
      <c r="M287" s="14" t="str">
        <f t="shared" si="69"/>
        <v/>
      </c>
      <c r="N287" s="11" t="str">
        <f t="shared" si="70"/>
        <v/>
      </c>
      <c r="O287" s="11" t="str">
        <f t="shared" si="71"/>
        <v/>
      </c>
      <c r="P287" s="13" t="str">
        <f t="shared" si="72"/>
        <v/>
      </c>
      <c r="Q287" s="14" t="str">
        <f t="shared" si="73"/>
        <v/>
      </c>
      <c r="R287" s="10" t="str">
        <f t="shared" si="74"/>
        <v/>
      </c>
      <c r="S287" s="9" t="str">
        <f t="shared" si="75"/>
        <v/>
      </c>
      <c r="T287" s="9" t="str">
        <f t="shared" si="76"/>
        <v/>
      </c>
      <c r="U287" s="9" t="str">
        <f t="shared" si="77"/>
        <v/>
      </c>
      <c r="V287" s="15" t="str">
        <f t="shared" si="78"/>
        <v/>
      </c>
      <c r="W287" s="15" t="str">
        <f t="shared" si="79"/>
        <v/>
      </c>
      <c r="X287" s="10" t="str">
        <f>IFERROR(MATCH(ROW()-4,'Details Data Board'!$A$3:$A$6001,0)+1,"")</f>
        <v/>
      </c>
      <c r="Y287" s="10">
        <f>IF($X287="",0,ROUND(INDEX('Tracker&amp;Invoice'!$G:$G,$X287)-J287,2))</f>
        <v>0</v>
      </c>
    </row>
    <row r="288" spans="1:25">
      <c r="A288" s="9" t="str">
        <f t="shared" si="64"/>
        <v/>
      </c>
      <c r="B288" s="9" t="str">
        <f>IF($X288="","",INDEX('Tracker&amp;Invoice'!$A:$A,$X288))</f>
        <v/>
      </c>
      <c r="C288" s="10" t="str">
        <f>IF($X288="","",INDEX('Tracker&amp;Invoice'!$B:$B,$X288))</f>
        <v/>
      </c>
      <c r="D288" s="9" t="str">
        <f>IF($X288="","",INDEX('Tracker&amp;Invoice'!$E:$E,$X288))</f>
        <v/>
      </c>
      <c r="E288" s="11" t="str">
        <f>IF($X288="","",INDEX('Tracker&amp;Invoice'!$F:$F,$X288))</f>
        <v/>
      </c>
      <c r="F288" s="10" t="str">
        <f>IF($X288="","",INDEX('Tracker&amp;Invoice'!$C:$C,$X288))</f>
        <v/>
      </c>
      <c r="G288" s="10" t="str">
        <f>IF($X288="","",INDEX('Tracker&amp;Invoice'!$D:$D,$X288))</f>
        <v/>
      </c>
      <c r="H288" s="10" t="str">
        <f t="shared" si="65"/>
        <v/>
      </c>
      <c r="I288" s="13" t="str">
        <f t="shared" si="66"/>
        <v/>
      </c>
      <c r="J288" s="13" t="str">
        <f t="shared" si="67"/>
        <v/>
      </c>
      <c r="K288" s="13" t="str">
        <f t="shared" si="68"/>
        <v/>
      </c>
      <c r="L288" s="13" t="str">
        <f>IF($X288="","",SUMIF('Details Data Board'!$C$3:$C$6001,B288,'Details Data Board'!$I$3:$I$6001))</f>
        <v/>
      </c>
      <c r="M288" s="14" t="str">
        <f t="shared" si="69"/>
        <v/>
      </c>
      <c r="N288" s="11" t="str">
        <f t="shared" si="70"/>
        <v/>
      </c>
      <c r="O288" s="11" t="str">
        <f t="shared" si="71"/>
        <v/>
      </c>
      <c r="P288" s="13" t="str">
        <f t="shared" si="72"/>
        <v/>
      </c>
      <c r="Q288" s="14" t="str">
        <f t="shared" si="73"/>
        <v/>
      </c>
      <c r="R288" s="10" t="str">
        <f t="shared" si="74"/>
        <v/>
      </c>
      <c r="S288" s="9" t="str">
        <f t="shared" si="75"/>
        <v/>
      </c>
      <c r="T288" s="9" t="str">
        <f t="shared" si="76"/>
        <v/>
      </c>
      <c r="U288" s="9" t="str">
        <f t="shared" si="77"/>
        <v/>
      </c>
      <c r="V288" s="15" t="str">
        <f t="shared" si="78"/>
        <v/>
      </c>
      <c r="W288" s="15" t="str">
        <f t="shared" si="79"/>
        <v/>
      </c>
      <c r="X288" s="10" t="str">
        <f>IFERROR(MATCH(ROW()-4,'Details Data Board'!$A$3:$A$6001,0)+1,"")</f>
        <v/>
      </c>
      <c r="Y288" s="10">
        <f>IF($X288="",0,ROUND(INDEX('Tracker&amp;Invoice'!$G:$G,$X288)-J288,2))</f>
        <v>0</v>
      </c>
    </row>
    <row r="289" spans="1:25">
      <c r="A289" s="9" t="str">
        <f t="shared" si="64"/>
        <v/>
      </c>
      <c r="B289" s="9" t="str">
        <f>IF($X289="","",INDEX('Tracker&amp;Invoice'!$A:$A,$X289))</f>
        <v/>
      </c>
      <c r="C289" s="10" t="str">
        <f>IF($X289="","",INDEX('Tracker&amp;Invoice'!$B:$B,$X289))</f>
        <v/>
      </c>
      <c r="D289" s="9" t="str">
        <f>IF($X289="","",INDEX('Tracker&amp;Invoice'!$E:$E,$X289))</f>
        <v/>
      </c>
      <c r="E289" s="11" t="str">
        <f>IF($X289="","",INDEX('Tracker&amp;Invoice'!$F:$F,$X289))</f>
        <v/>
      </c>
      <c r="F289" s="10" t="str">
        <f>IF($X289="","",INDEX('Tracker&amp;Invoice'!$C:$C,$X289))</f>
        <v/>
      </c>
      <c r="G289" s="10" t="str">
        <f>IF($X289="","",INDEX('Tracker&amp;Invoice'!$D:$D,$X289))</f>
        <v/>
      </c>
      <c r="H289" s="10" t="str">
        <f t="shared" si="65"/>
        <v/>
      </c>
      <c r="I289" s="13" t="str">
        <f t="shared" si="66"/>
        <v/>
      </c>
      <c r="J289" s="13" t="str">
        <f t="shared" si="67"/>
        <v/>
      </c>
      <c r="K289" s="13" t="str">
        <f t="shared" si="68"/>
        <v/>
      </c>
      <c r="L289" s="13" t="str">
        <f>IF($X289="","",SUMIF('Details Data Board'!$C$3:$C$6001,B289,'Details Data Board'!$I$3:$I$6001))</f>
        <v/>
      </c>
      <c r="M289" s="14" t="str">
        <f t="shared" si="69"/>
        <v/>
      </c>
      <c r="N289" s="11" t="str">
        <f t="shared" si="70"/>
        <v/>
      </c>
      <c r="O289" s="11" t="str">
        <f t="shared" si="71"/>
        <v/>
      </c>
      <c r="P289" s="13" t="str">
        <f t="shared" si="72"/>
        <v/>
      </c>
      <c r="Q289" s="14" t="str">
        <f t="shared" si="73"/>
        <v/>
      </c>
      <c r="R289" s="10" t="str">
        <f t="shared" si="74"/>
        <v/>
      </c>
      <c r="S289" s="9" t="str">
        <f t="shared" si="75"/>
        <v/>
      </c>
      <c r="T289" s="9" t="str">
        <f t="shared" si="76"/>
        <v/>
      </c>
      <c r="U289" s="9" t="str">
        <f t="shared" si="77"/>
        <v/>
      </c>
      <c r="V289" s="15" t="str">
        <f t="shared" si="78"/>
        <v/>
      </c>
      <c r="W289" s="15" t="str">
        <f t="shared" si="79"/>
        <v/>
      </c>
      <c r="X289" s="10" t="str">
        <f>IFERROR(MATCH(ROW()-4,'Details Data Board'!$A$3:$A$6001,0)+1,"")</f>
        <v/>
      </c>
      <c r="Y289" s="10">
        <f>IF($X289="",0,ROUND(INDEX('Tracker&amp;Invoice'!$G:$G,$X289)-J289,2))</f>
        <v>0</v>
      </c>
    </row>
    <row r="290" spans="1:25">
      <c r="A290" s="9" t="str">
        <f t="shared" si="64"/>
        <v/>
      </c>
      <c r="B290" s="9" t="str">
        <f>IF($X290="","",INDEX('Tracker&amp;Invoice'!$A:$A,$X290))</f>
        <v/>
      </c>
      <c r="C290" s="10" t="str">
        <f>IF($X290="","",INDEX('Tracker&amp;Invoice'!$B:$B,$X290))</f>
        <v/>
      </c>
      <c r="D290" s="9" t="str">
        <f>IF($X290="","",INDEX('Tracker&amp;Invoice'!$E:$E,$X290))</f>
        <v/>
      </c>
      <c r="E290" s="11" t="str">
        <f>IF($X290="","",INDEX('Tracker&amp;Invoice'!$F:$F,$X290))</f>
        <v/>
      </c>
      <c r="F290" s="10" t="str">
        <f>IF($X290="","",INDEX('Tracker&amp;Invoice'!$C:$C,$X290))</f>
        <v/>
      </c>
      <c r="G290" s="10" t="str">
        <f>IF($X290="","",INDEX('Tracker&amp;Invoice'!$D:$D,$X290))</f>
        <v/>
      </c>
      <c r="H290" s="10" t="str">
        <f t="shared" si="65"/>
        <v/>
      </c>
      <c r="I290" s="13" t="str">
        <f t="shared" si="66"/>
        <v/>
      </c>
      <c r="J290" s="13" t="str">
        <f t="shared" si="67"/>
        <v/>
      </c>
      <c r="K290" s="13" t="str">
        <f t="shared" si="68"/>
        <v/>
      </c>
      <c r="L290" s="13" t="str">
        <f>IF($X290="","",SUMIF('Details Data Board'!$C$3:$C$6001,B290,'Details Data Board'!$I$3:$I$6001))</f>
        <v/>
      </c>
      <c r="M290" s="14" t="str">
        <f t="shared" si="69"/>
        <v/>
      </c>
      <c r="N290" s="11" t="str">
        <f t="shared" si="70"/>
        <v/>
      </c>
      <c r="O290" s="11" t="str">
        <f t="shared" si="71"/>
        <v/>
      </c>
      <c r="P290" s="13" t="str">
        <f t="shared" si="72"/>
        <v/>
      </c>
      <c r="Q290" s="14" t="str">
        <f t="shared" si="73"/>
        <v/>
      </c>
      <c r="R290" s="10" t="str">
        <f t="shared" si="74"/>
        <v/>
      </c>
      <c r="S290" s="9" t="str">
        <f t="shared" si="75"/>
        <v/>
      </c>
      <c r="T290" s="9" t="str">
        <f t="shared" si="76"/>
        <v/>
      </c>
      <c r="U290" s="9" t="str">
        <f t="shared" si="77"/>
        <v/>
      </c>
      <c r="V290" s="15" t="str">
        <f t="shared" si="78"/>
        <v/>
      </c>
      <c r="W290" s="15" t="str">
        <f t="shared" si="79"/>
        <v/>
      </c>
      <c r="X290" s="10" t="str">
        <f>IFERROR(MATCH(ROW()-4,'Details Data Board'!$A$3:$A$6001,0)+1,"")</f>
        <v/>
      </c>
      <c r="Y290" s="10">
        <f>IF($X290="",0,ROUND(INDEX('Tracker&amp;Invoice'!$G:$G,$X290)-J290,2))</f>
        <v>0</v>
      </c>
    </row>
    <row r="291" spans="1:25">
      <c r="A291" s="9" t="str">
        <f t="shared" si="64"/>
        <v/>
      </c>
      <c r="B291" s="9" t="str">
        <f>IF($X291="","",INDEX('Tracker&amp;Invoice'!$A:$A,$X291))</f>
        <v/>
      </c>
      <c r="C291" s="10" t="str">
        <f>IF($X291="","",INDEX('Tracker&amp;Invoice'!$B:$B,$X291))</f>
        <v/>
      </c>
      <c r="D291" s="9" t="str">
        <f>IF($X291="","",INDEX('Tracker&amp;Invoice'!$E:$E,$X291))</f>
        <v/>
      </c>
      <c r="E291" s="11" t="str">
        <f>IF($X291="","",INDEX('Tracker&amp;Invoice'!$F:$F,$X291))</f>
        <v/>
      </c>
      <c r="F291" s="10" t="str">
        <f>IF($X291="","",INDEX('Tracker&amp;Invoice'!$C:$C,$X291))</f>
        <v/>
      </c>
      <c r="G291" s="10" t="str">
        <f>IF($X291="","",INDEX('Tracker&amp;Invoice'!$D:$D,$X291))</f>
        <v/>
      </c>
      <c r="H291" s="10" t="str">
        <f t="shared" si="65"/>
        <v/>
      </c>
      <c r="I291" s="13" t="str">
        <f t="shared" si="66"/>
        <v/>
      </c>
      <c r="J291" s="13" t="str">
        <f t="shared" si="67"/>
        <v/>
      </c>
      <c r="K291" s="13" t="str">
        <f t="shared" si="68"/>
        <v/>
      </c>
      <c r="L291" s="13" t="str">
        <f>IF($X291="","",SUMIF('Details Data Board'!$C$3:$C$6001,B291,'Details Data Board'!$I$3:$I$6001))</f>
        <v/>
      </c>
      <c r="M291" s="14" t="str">
        <f t="shared" si="69"/>
        <v/>
      </c>
      <c r="N291" s="11" t="str">
        <f t="shared" si="70"/>
        <v/>
      </c>
      <c r="O291" s="11" t="str">
        <f t="shared" si="71"/>
        <v/>
      </c>
      <c r="P291" s="13" t="str">
        <f t="shared" si="72"/>
        <v/>
      </c>
      <c r="Q291" s="14" t="str">
        <f t="shared" si="73"/>
        <v/>
      </c>
      <c r="R291" s="10" t="str">
        <f t="shared" si="74"/>
        <v/>
      </c>
      <c r="S291" s="9" t="str">
        <f t="shared" si="75"/>
        <v/>
      </c>
      <c r="T291" s="9" t="str">
        <f t="shared" si="76"/>
        <v/>
      </c>
      <c r="U291" s="9" t="str">
        <f t="shared" si="77"/>
        <v/>
      </c>
      <c r="V291" s="15" t="str">
        <f t="shared" si="78"/>
        <v/>
      </c>
      <c r="W291" s="15" t="str">
        <f t="shared" si="79"/>
        <v/>
      </c>
      <c r="X291" s="10" t="str">
        <f>IFERROR(MATCH(ROW()-4,'Details Data Board'!$A$3:$A$6001,0)+1,"")</f>
        <v/>
      </c>
      <c r="Y291" s="10">
        <f>IF($X291="",0,ROUND(INDEX('Tracker&amp;Invoice'!$G:$G,$X291)-J291,2))</f>
        <v>0</v>
      </c>
    </row>
    <row r="292" spans="1:25">
      <c r="A292" s="9" t="str">
        <f t="shared" si="64"/>
        <v/>
      </c>
      <c r="B292" s="9" t="str">
        <f>IF($X292="","",INDEX('Tracker&amp;Invoice'!$A:$A,$X292))</f>
        <v/>
      </c>
      <c r="C292" s="10" t="str">
        <f>IF($X292="","",INDEX('Tracker&amp;Invoice'!$B:$B,$X292))</f>
        <v/>
      </c>
      <c r="D292" s="9" t="str">
        <f>IF($X292="","",INDEX('Tracker&amp;Invoice'!$E:$E,$X292))</f>
        <v/>
      </c>
      <c r="E292" s="11" t="str">
        <f>IF($X292="","",INDEX('Tracker&amp;Invoice'!$F:$F,$X292))</f>
        <v/>
      </c>
      <c r="F292" s="10" t="str">
        <f>IF($X292="","",INDEX('Tracker&amp;Invoice'!$C:$C,$X292))</f>
        <v/>
      </c>
      <c r="G292" s="10" t="str">
        <f>IF($X292="","",INDEX('Tracker&amp;Invoice'!$D:$D,$X292))</f>
        <v/>
      </c>
      <c r="H292" s="10" t="str">
        <f t="shared" si="65"/>
        <v/>
      </c>
      <c r="I292" s="13" t="str">
        <f t="shared" si="66"/>
        <v/>
      </c>
      <c r="J292" s="13" t="str">
        <f t="shared" si="67"/>
        <v/>
      </c>
      <c r="K292" s="13" t="str">
        <f t="shared" si="68"/>
        <v/>
      </c>
      <c r="L292" s="13" t="str">
        <f>IF($X292="","",SUMIF('Details Data Board'!$C$3:$C$6001,B292,'Details Data Board'!$I$3:$I$6001))</f>
        <v/>
      </c>
      <c r="M292" s="14" t="str">
        <f t="shared" si="69"/>
        <v/>
      </c>
      <c r="N292" s="11" t="str">
        <f t="shared" si="70"/>
        <v/>
      </c>
      <c r="O292" s="11" t="str">
        <f t="shared" si="71"/>
        <v/>
      </c>
      <c r="P292" s="13" t="str">
        <f t="shared" si="72"/>
        <v/>
      </c>
      <c r="Q292" s="14" t="str">
        <f t="shared" si="73"/>
        <v/>
      </c>
      <c r="R292" s="10" t="str">
        <f t="shared" si="74"/>
        <v/>
      </c>
      <c r="S292" s="9" t="str">
        <f t="shared" si="75"/>
        <v/>
      </c>
      <c r="T292" s="9" t="str">
        <f t="shared" si="76"/>
        <v/>
      </c>
      <c r="U292" s="9" t="str">
        <f t="shared" si="77"/>
        <v/>
      </c>
      <c r="V292" s="15" t="str">
        <f t="shared" si="78"/>
        <v/>
      </c>
      <c r="W292" s="15" t="str">
        <f t="shared" si="79"/>
        <v/>
      </c>
      <c r="X292" s="10" t="str">
        <f>IFERROR(MATCH(ROW()-4,'Details Data Board'!$A$3:$A$6001,0)+1,"")</f>
        <v/>
      </c>
      <c r="Y292" s="10">
        <f>IF($X292="",0,ROUND(INDEX('Tracker&amp;Invoice'!$G:$G,$X292)-J292,2))</f>
        <v>0</v>
      </c>
    </row>
    <row r="293" spans="1:25">
      <c r="A293" s="9" t="str">
        <f t="shared" si="64"/>
        <v/>
      </c>
      <c r="B293" s="9" t="str">
        <f>IF($X293="","",INDEX('Tracker&amp;Invoice'!$A:$A,$X293))</f>
        <v/>
      </c>
      <c r="C293" s="10" t="str">
        <f>IF($X293="","",INDEX('Tracker&amp;Invoice'!$B:$B,$X293))</f>
        <v/>
      </c>
      <c r="D293" s="9" t="str">
        <f>IF($X293="","",INDEX('Tracker&amp;Invoice'!$E:$E,$X293))</f>
        <v/>
      </c>
      <c r="E293" s="11" t="str">
        <f>IF($X293="","",INDEX('Tracker&amp;Invoice'!$F:$F,$X293))</f>
        <v/>
      </c>
      <c r="F293" s="10" t="str">
        <f>IF($X293="","",INDEX('Tracker&amp;Invoice'!$C:$C,$X293))</f>
        <v/>
      </c>
      <c r="G293" s="10" t="str">
        <f>IF($X293="","",INDEX('Tracker&amp;Invoice'!$D:$D,$X293))</f>
        <v/>
      </c>
      <c r="H293" s="10" t="str">
        <f t="shared" si="65"/>
        <v/>
      </c>
      <c r="I293" s="13" t="str">
        <f t="shared" si="66"/>
        <v/>
      </c>
      <c r="J293" s="13" t="str">
        <f t="shared" si="67"/>
        <v/>
      </c>
      <c r="K293" s="13" t="str">
        <f t="shared" si="68"/>
        <v/>
      </c>
      <c r="L293" s="13" t="str">
        <f>IF($X293="","",SUMIF('Details Data Board'!$C$3:$C$6001,B293,'Details Data Board'!$I$3:$I$6001))</f>
        <v/>
      </c>
      <c r="M293" s="14" t="str">
        <f t="shared" si="69"/>
        <v/>
      </c>
      <c r="N293" s="11" t="str">
        <f t="shared" si="70"/>
        <v/>
      </c>
      <c r="O293" s="11" t="str">
        <f t="shared" si="71"/>
        <v/>
      </c>
      <c r="P293" s="13" t="str">
        <f t="shared" si="72"/>
        <v/>
      </c>
      <c r="Q293" s="14" t="str">
        <f t="shared" si="73"/>
        <v/>
      </c>
      <c r="R293" s="10" t="str">
        <f t="shared" si="74"/>
        <v/>
      </c>
      <c r="S293" s="9" t="str">
        <f t="shared" si="75"/>
        <v/>
      </c>
      <c r="T293" s="9" t="str">
        <f t="shared" si="76"/>
        <v/>
      </c>
      <c r="U293" s="9" t="str">
        <f t="shared" si="77"/>
        <v/>
      </c>
      <c r="V293" s="15" t="str">
        <f t="shared" si="78"/>
        <v/>
      </c>
      <c r="W293" s="15" t="str">
        <f t="shared" si="79"/>
        <v/>
      </c>
      <c r="X293" s="10" t="str">
        <f>IFERROR(MATCH(ROW()-4,'Details Data Board'!$A$3:$A$6001,0)+1,"")</f>
        <v/>
      </c>
      <c r="Y293" s="10">
        <f>IF($X293="",0,ROUND(INDEX('Tracker&amp;Invoice'!$G:$G,$X293)-J293,2))</f>
        <v>0</v>
      </c>
    </row>
    <row r="294" spans="1:25">
      <c r="A294" s="9" t="str">
        <f t="shared" si="64"/>
        <v/>
      </c>
      <c r="B294" s="9" t="str">
        <f>IF($X294="","",INDEX('Tracker&amp;Invoice'!$A:$A,$X294))</f>
        <v/>
      </c>
      <c r="C294" s="10" t="str">
        <f>IF($X294="","",INDEX('Tracker&amp;Invoice'!$B:$B,$X294))</f>
        <v/>
      </c>
      <c r="D294" s="9" t="str">
        <f>IF($X294="","",INDEX('Tracker&amp;Invoice'!$E:$E,$X294))</f>
        <v/>
      </c>
      <c r="E294" s="11" t="str">
        <f>IF($X294="","",INDEX('Tracker&amp;Invoice'!$F:$F,$X294))</f>
        <v/>
      </c>
      <c r="F294" s="10" t="str">
        <f>IF($X294="","",INDEX('Tracker&amp;Invoice'!$C:$C,$X294))</f>
        <v/>
      </c>
      <c r="G294" s="10" t="str">
        <f>IF($X294="","",INDEX('Tracker&amp;Invoice'!$D:$D,$X294))</f>
        <v/>
      </c>
      <c r="H294" s="10" t="str">
        <f t="shared" si="65"/>
        <v/>
      </c>
      <c r="I294" s="13" t="str">
        <f t="shared" si="66"/>
        <v/>
      </c>
      <c r="J294" s="13" t="str">
        <f t="shared" si="67"/>
        <v/>
      </c>
      <c r="K294" s="13" t="str">
        <f t="shared" si="68"/>
        <v/>
      </c>
      <c r="L294" s="13" t="str">
        <f>IF($X294="","",SUMIF('Details Data Board'!$C$3:$C$6001,B294,'Details Data Board'!$I$3:$I$6001))</f>
        <v/>
      </c>
      <c r="M294" s="14" t="str">
        <f t="shared" si="69"/>
        <v/>
      </c>
      <c r="N294" s="11" t="str">
        <f t="shared" si="70"/>
        <v/>
      </c>
      <c r="O294" s="11" t="str">
        <f t="shared" si="71"/>
        <v/>
      </c>
      <c r="P294" s="13" t="str">
        <f t="shared" si="72"/>
        <v/>
      </c>
      <c r="Q294" s="14" t="str">
        <f t="shared" si="73"/>
        <v/>
      </c>
      <c r="R294" s="10" t="str">
        <f t="shared" si="74"/>
        <v/>
      </c>
      <c r="S294" s="9" t="str">
        <f t="shared" si="75"/>
        <v/>
      </c>
      <c r="T294" s="9" t="str">
        <f t="shared" si="76"/>
        <v/>
      </c>
      <c r="U294" s="9" t="str">
        <f t="shared" si="77"/>
        <v/>
      </c>
      <c r="V294" s="15" t="str">
        <f t="shared" si="78"/>
        <v/>
      </c>
      <c r="W294" s="15" t="str">
        <f t="shared" si="79"/>
        <v/>
      </c>
      <c r="X294" s="10" t="str">
        <f>IFERROR(MATCH(ROW()-4,'Details Data Board'!$A$3:$A$6001,0)+1,"")</f>
        <v/>
      </c>
      <c r="Y294" s="10">
        <f>IF($X294="",0,ROUND(INDEX('Tracker&amp;Invoice'!$G:$G,$X294)-J294,2))</f>
        <v>0</v>
      </c>
    </row>
    <row r="295" spans="1:25">
      <c r="A295" s="9" t="str">
        <f t="shared" si="64"/>
        <v/>
      </c>
      <c r="B295" s="9" t="str">
        <f>IF($X295="","",INDEX('Tracker&amp;Invoice'!$A:$A,$X295))</f>
        <v/>
      </c>
      <c r="C295" s="10" t="str">
        <f>IF($X295="","",INDEX('Tracker&amp;Invoice'!$B:$B,$X295))</f>
        <v/>
      </c>
      <c r="D295" s="9" t="str">
        <f>IF($X295="","",INDEX('Tracker&amp;Invoice'!$E:$E,$X295))</f>
        <v/>
      </c>
      <c r="E295" s="11" t="str">
        <f>IF($X295="","",INDEX('Tracker&amp;Invoice'!$F:$F,$X295))</f>
        <v/>
      </c>
      <c r="F295" s="10" t="str">
        <f>IF($X295="","",INDEX('Tracker&amp;Invoice'!$C:$C,$X295))</f>
        <v/>
      </c>
      <c r="G295" s="10" t="str">
        <f>IF($X295="","",INDEX('Tracker&amp;Invoice'!$D:$D,$X295))</f>
        <v/>
      </c>
      <c r="H295" s="10" t="str">
        <f t="shared" si="65"/>
        <v/>
      </c>
      <c r="I295" s="13" t="str">
        <f t="shared" si="66"/>
        <v/>
      </c>
      <c r="J295" s="13" t="str">
        <f t="shared" si="67"/>
        <v/>
      </c>
      <c r="K295" s="13" t="str">
        <f t="shared" si="68"/>
        <v/>
      </c>
      <c r="L295" s="13" t="str">
        <f>IF($X295="","",SUMIF('Details Data Board'!$C$3:$C$6001,B295,'Details Data Board'!$I$3:$I$6001))</f>
        <v/>
      </c>
      <c r="M295" s="14" t="str">
        <f t="shared" si="69"/>
        <v/>
      </c>
      <c r="N295" s="11" t="str">
        <f t="shared" si="70"/>
        <v/>
      </c>
      <c r="O295" s="11" t="str">
        <f t="shared" si="71"/>
        <v/>
      </c>
      <c r="P295" s="13" t="str">
        <f t="shared" si="72"/>
        <v/>
      </c>
      <c r="Q295" s="14" t="str">
        <f t="shared" si="73"/>
        <v/>
      </c>
      <c r="R295" s="10" t="str">
        <f t="shared" si="74"/>
        <v/>
      </c>
      <c r="S295" s="9" t="str">
        <f t="shared" si="75"/>
        <v/>
      </c>
      <c r="T295" s="9" t="str">
        <f t="shared" si="76"/>
        <v/>
      </c>
      <c r="U295" s="9" t="str">
        <f t="shared" si="77"/>
        <v/>
      </c>
      <c r="V295" s="15" t="str">
        <f t="shared" si="78"/>
        <v/>
      </c>
      <c r="W295" s="15" t="str">
        <f t="shared" si="79"/>
        <v/>
      </c>
      <c r="X295" s="10" t="str">
        <f>IFERROR(MATCH(ROW()-4,'Details Data Board'!$A$3:$A$6001,0)+1,"")</f>
        <v/>
      </c>
      <c r="Y295" s="10">
        <f>IF($X295="",0,ROUND(INDEX('Tracker&amp;Invoice'!$G:$G,$X295)-J295,2))</f>
        <v>0</v>
      </c>
    </row>
    <row r="296" spans="1:25">
      <c r="A296" s="9" t="str">
        <f t="shared" si="64"/>
        <v/>
      </c>
      <c r="B296" s="9" t="str">
        <f>IF($X296="","",INDEX('Tracker&amp;Invoice'!$A:$A,$X296))</f>
        <v/>
      </c>
      <c r="C296" s="10" t="str">
        <f>IF($X296="","",INDEX('Tracker&amp;Invoice'!$B:$B,$X296))</f>
        <v/>
      </c>
      <c r="D296" s="9" t="str">
        <f>IF($X296="","",INDEX('Tracker&amp;Invoice'!$E:$E,$X296))</f>
        <v/>
      </c>
      <c r="E296" s="11" t="str">
        <f>IF($X296="","",INDEX('Tracker&amp;Invoice'!$F:$F,$X296))</f>
        <v/>
      </c>
      <c r="F296" s="10" t="str">
        <f>IF($X296="","",INDEX('Tracker&amp;Invoice'!$C:$C,$X296))</f>
        <v/>
      </c>
      <c r="G296" s="10" t="str">
        <f>IF($X296="","",INDEX('Tracker&amp;Invoice'!$D:$D,$X296))</f>
        <v/>
      </c>
      <c r="H296" s="10" t="str">
        <f t="shared" si="65"/>
        <v/>
      </c>
      <c r="I296" s="13" t="str">
        <f t="shared" si="66"/>
        <v/>
      </c>
      <c r="J296" s="13" t="str">
        <f t="shared" si="67"/>
        <v/>
      </c>
      <c r="K296" s="13" t="str">
        <f t="shared" si="68"/>
        <v/>
      </c>
      <c r="L296" s="13" t="str">
        <f>IF($X296="","",SUMIF('Details Data Board'!$C$3:$C$6001,B296,'Details Data Board'!$I$3:$I$6001))</f>
        <v/>
      </c>
      <c r="M296" s="14" t="str">
        <f t="shared" si="69"/>
        <v/>
      </c>
      <c r="N296" s="11" t="str">
        <f t="shared" si="70"/>
        <v/>
      </c>
      <c r="O296" s="11" t="str">
        <f t="shared" si="71"/>
        <v/>
      </c>
      <c r="P296" s="13" t="str">
        <f t="shared" si="72"/>
        <v/>
      </c>
      <c r="Q296" s="14" t="str">
        <f t="shared" si="73"/>
        <v/>
      </c>
      <c r="R296" s="10" t="str">
        <f t="shared" si="74"/>
        <v/>
      </c>
      <c r="S296" s="9" t="str">
        <f t="shared" si="75"/>
        <v/>
      </c>
      <c r="T296" s="9" t="str">
        <f t="shared" si="76"/>
        <v/>
      </c>
      <c r="U296" s="9" t="str">
        <f t="shared" si="77"/>
        <v/>
      </c>
      <c r="V296" s="15" t="str">
        <f t="shared" si="78"/>
        <v/>
      </c>
      <c r="W296" s="15" t="str">
        <f t="shared" si="79"/>
        <v/>
      </c>
      <c r="X296" s="10" t="str">
        <f>IFERROR(MATCH(ROW()-4,'Details Data Board'!$A$3:$A$6001,0)+1,"")</f>
        <v/>
      </c>
      <c r="Y296" s="10">
        <f>IF($X296="",0,ROUND(INDEX('Tracker&amp;Invoice'!$G:$G,$X296)-J296,2))</f>
        <v>0</v>
      </c>
    </row>
    <row r="297" spans="1:25">
      <c r="A297" s="9" t="str">
        <f t="shared" si="64"/>
        <v/>
      </c>
      <c r="B297" s="9" t="str">
        <f>IF($X297="","",INDEX('Tracker&amp;Invoice'!$A:$A,$X297))</f>
        <v/>
      </c>
      <c r="C297" s="10" t="str">
        <f>IF($X297="","",INDEX('Tracker&amp;Invoice'!$B:$B,$X297))</f>
        <v/>
      </c>
      <c r="D297" s="9" t="str">
        <f>IF($X297="","",INDEX('Tracker&amp;Invoice'!$E:$E,$X297))</f>
        <v/>
      </c>
      <c r="E297" s="11" t="str">
        <f>IF($X297="","",INDEX('Tracker&amp;Invoice'!$F:$F,$X297))</f>
        <v/>
      </c>
      <c r="F297" s="10" t="str">
        <f>IF($X297="","",INDEX('Tracker&amp;Invoice'!$C:$C,$X297))</f>
        <v/>
      </c>
      <c r="G297" s="10" t="str">
        <f>IF($X297="","",INDEX('Tracker&amp;Invoice'!$D:$D,$X297))</f>
        <v/>
      </c>
      <c r="H297" s="10" t="str">
        <f t="shared" si="65"/>
        <v/>
      </c>
      <c r="I297" s="13" t="str">
        <f t="shared" si="66"/>
        <v/>
      </c>
      <c r="J297" s="13" t="str">
        <f t="shared" si="67"/>
        <v/>
      </c>
      <c r="K297" s="13" t="str">
        <f t="shared" si="68"/>
        <v/>
      </c>
      <c r="L297" s="13" t="str">
        <f>IF($X297="","",SUMIF('Details Data Board'!$C$3:$C$6001,B297,'Details Data Board'!$I$3:$I$6001))</f>
        <v/>
      </c>
      <c r="M297" s="14" t="str">
        <f t="shared" si="69"/>
        <v/>
      </c>
      <c r="N297" s="11" t="str">
        <f t="shared" si="70"/>
        <v/>
      </c>
      <c r="O297" s="11" t="str">
        <f t="shared" si="71"/>
        <v/>
      </c>
      <c r="P297" s="13" t="str">
        <f t="shared" si="72"/>
        <v/>
      </c>
      <c r="Q297" s="14" t="str">
        <f t="shared" si="73"/>
        <v/>
      </c>
      <c r="R297" s="10" t="str">
        <f t="shared" si="74"/>
        <v/>
      </c>
      <c r="S297" s="9" t="str">
        <f t="shared" si="75"/>
        <v/>
      </c>
      <c r="T297" s="9" t="str">
        <f t="shared" si="76"/>
        <v/>
      </c>
      <c r="U297" s="9" t="str">
        <f t="shared" si="77"/>
        <v/>
      </c>
      <c r="V297" s="15" t="str">
        <f t="shared" si="78"/>
        <v/>
      </c>
      <c r="W297" s="15" t="str">
        <f t="shared" si="79"/>
        <v/>
      </c>
      <c r="X297" s="10" t="str">
        <f>IFERROR(MATCH(ROW()-4,'Details Data Board'!$A$3:$A$6001,0)+1,"")</f>
        <v/>
      </c>
      <c r="Y297" s="10">
        <f>IF($X297="",0,ROUND(INDEX('Tracker&amp;Invoice'!$G:$G,$X297)-J297,2))</f>
        <v>0</v>
      </c>
    </row>
    <row r="298" spans="1:25">
      <c r="A298" s="9" t="str">
        <f t="shared" si="64"/>
        <v/>
      </c>
      <c r="B298" s="9" t="str">
        <f>IF($X298="","",INDEX('Tracker&amp;Invoice'!$A:$A,$X298))</f>
        <v/>
      </c>
      <c r="C298" s="10" t="str">
        <f>IF($X298="","",INDEX('Tracker&amp;Invoice'!$B:$B,$X298))</f>
        <v/>
      </c>
      <c r="D298" s="9" t="str">
        <f>IF($X298="","",INDEX('Tracker&amp;Invoice'!$E:$E,$X298))</f>
        <v/>
      </c>
      <c r="E298" s="11" t="str">
        <f>IF($X298="","",INDEX('Tracker&amp;Invoice'!$F:$F,$X298))</f>
        <v/>
      </c>
      <c r="F298" s="10" t="str">
        <f>IF($X298="","",INDEX('Tracker&amp;Invoice'!$C:$C,$X298))</f>
        <v/>
      </c>
      <c r="G298" s="10" t="str">
        <f>IF($X298="","",INDEX('Tracker&amp;Invoice'!$D:$D,$X298))</f>
        <v/>
      </c>
      <c r="H298" s="10" t="str">
        <f t="shared" si="65"/>
        <v/>
      </c>
      <c r="I298" s="13" t="str">
        <f t="shared" si="66"/>
        <v/>
      </c>
      <c r="J298" s="13" t="str">
        <f t="shared" si="67"/>
        <v/>
      </c>
      <c r="K298" s="13" t="str">
        <f t="shared" si="68"/>
        <v/>
      </c>
      <c r="L298" s="13" t="str">
        <f>IF($X298="","",SUMIF('Details Data Board'!$C$3:$C$6001,B298,'Details Data Board'!$I$3:$I$6001))</f>
        <v/>
      </c>
      <c r="M298" s="14" t="str">
        <f t="shared" si="69"/>
        <v/>
      </c>
      <c r="N298" s="11" t="str">
        <f t="shared" si="70"/>
        <v/>
      </c>
      <c r="O298" s="11" t="str">
        <f t="shared" si="71"/>
        <v/>
      </c>
      <c r="P298" s="13" t="str">
        <f t="shared" si="72"/>
        <v/>
      </c>
      <c r="Q298" s="14" t="str">
        <f t="shared" si="73"/>
        <v/>
      </c>
      <c r="R298" s="10" t="str">
        <f t="shared" si="74"/>
        <v/>
      </c>
      <c r="S298" s="9" t="str">
        <f t="shared" si="75"/>
        <v/>
      </c>
      <c r="T298" s="9" t="str">
        <f t="shared" si="76"/>
        <v/>
      </c>
      <c r="U298" s="9" t="str">
        <f t="shared" si="77"/>
        <v/>
      </c>
      <c r="V298" s="15" t="str">
        <f t="shared" si="78"/>
        <v/>
      </c>
      <c r="W298" s="15" t="str">
        <f t="shared" si="79"/>
        <v/>
      </c>
      <c r="X298" s="10" t="str">
        <f>IFERROR(MATCH(ROW()-4,'Details Data Board'!$A$3:$A$6001,0)+1,"")</f>
        <v/>
      </c>
      <c r="Y298" s="10">
        <f>IF($X298="",0,ROUND(INDEX('Tracker&amp;Invoice'!$G:$G,$X298)-J298,2))</f>
        <v>0</v>
      </c>
    </row>
    <row r="299" spans="1:25">
      <c r="A299" s="9" t="str">
        <f t="shared" si="64"/>
        <v/>
      </c>
      <c r="B299" s="9" t="str">
        <f>IF($X299="","",INDEX('Tracker&amp;Invoice'!$A:$A,$X299))</f>
        <v/>
      </c>
      <c r="C299" s="10" t="str">
        <f>IF($X299="","",INDEX('Tracker&amp;Invoice'!$B:$B,$X299))</f>
        <v/>
      </c>
      <c r="D299" s="9" t="str">
        <f>IF($X299="","",INDEX('Tracker&amp;Invoice'!$E:$E,$X299))</f>
        <v/>
      </c>
      <c r="E299" s="11" t="str">
        <f>IF($X299="","",INDEX('Tracker&amp;Invoice'!$F:$F,$X299))</f>
        <v/>
      </c>
      <c r="F299" s="10" t="str">
        <f>IF($X299="","",INDEX('Tracker&amp;Invoice'!$C:$C,$X299))</f>
        <v/>
      </c>
      <c r="G299" s="10" t="str">
        <f>IF($X299="","",INDEX('Tracker&amp;Invoice'!$D:$D,$X299))</f>
        <v/>
      </c>
      <c r="H299" s="10" t="str">
        <f t="shared" si="65"/>
        <v/>
      </c>
      <c r="I299" s="13" t="str">
        <f t="shared" si="66"/>
        <v/>
      </c>
      <c r="J299" s="13" t="str">
        <f t="shared" si="67"/>
        <v/>
      </c>
      <c r="K299" s="13" t="str">
        <f t="shared" si="68"/>
        <v/>
      </c>
      <c r="L299" s="13" t="str">
        <f>IF($X299="","",SUMIF('Details Data Board'!$C$3:$C$6001,B299,'Details Data Board'!$I$3:$I$6001))</f>
        <v/>
      </c>
      <c r="M299" s="14" t="str">
        <f t="shared" si="69"/>
        <v/>
      </c>
      <c r="N299" s="11" t="str">
        <f t="shared" si="70"/>
        <v/>
      </c>
      <c r="O299" s="11" t="str">
        <f t="shared" si="71"/>
        <v/>
      </c>
      <c r="P299" s="13" t="str">
        <f t="shared" si="72"/>
        <v/>
      </c>
      <c r="Q299" s="14" t="str">
        <f t="shared" si="73"/>
        <v/>
      </c>
      <c r="R299" s="10" t="str">
        <f t="shared" si="74"/>
        <v/>
      </c>
      <c r="S299" s="9" t="str">
        <f t="shared" si="75"/>
        <v/>
      </c>
      <c r="T299" s="9" t="str">
        <f t="shared" si="76"/>
        <v/>
      </c>
      <c r="U299" s="9" t="str">
        <f t="shared" si="77"/>
        <v/>
      </c>
      <c r="V299" s="15" t="str">
        <f t="shared" si="78"/>
        <v/>
      </c>
      <c r="W299" s="15" t="str">
        <f t="shared" si="79"/>
        <v/>
      </c>
      <c r="X299" s="10" t="str">
        <f>IFERROR(MATCH(ROW()-4,'Details Data Board'!$A$3:$A$6001,0)+1,"")</f>
        <v/>
      </c>
      <c r="Y299" s="10">
        <f>IF($X299="",0,ROUND(INDEX('Tracker&amp;Invoice'!$G:$G,$X299)-J299,2))</f>
        <v>0</v>
      </c>
    </row>
    <row r="300" spans="1:25">
      <c r="A300" s="9" t="str">
        <f t="shared" si="64"/>
        <v/>
      </c>
      <c r="B300" s="9" t="str">
        <f>IF($X300="","",INDEX('Tracker&amp;Invoice'!$A:$A,$X300))</f>
        <v/>
      </c>
      <c r="C300" s="10" t="str">
        <f>IF($X300="","",INDEX('Tracker&amp;Invoice'!$B:$B,$X300))</f>
        <v/>
      </c>
      <c r="D300" s="9" t="str">
        <f>IF($X300="","",INDEX('Tracker&amp;Invoice'!$E:$E,$X300))</f>
        <v/>
      </c>
      <c r="E300" s="11" t="str">
        <f>IF($X300="","",INDEX('Tracker&amp;Invoice'!$F:$F,$X300))</f>
        <v/>
      </c>
      <c r="F300" s="10" t="str">
        <f>IF($X300="","",INDEX('Tracker&amp;Invoice'!$C:$C,$X300))</f>
        <v/>
      </c>
      <c r="G300" s="10" t="str">
        <f>IF($X300="","",INDEX('Tracker&amp;Invoice'!$D:$D,$X300))</f>
        <v/>
      </c>
      <c r="H300" s="10" t="str">
        <f t="shared" si="65"/>
        <v/>
      </c>
      <c r="I300" s="13" t="str">
        <f t="shared" si="66"/>
        <v/>
      </c>
      <c r="J300" s="13" t="str">
        <f t="shared" si="67"/>
        <v/>
      </c>
      <c r="K300" s="13" t="str">
        <f t="shared" si="68"/>
        <v/>
      </c>
      <c r="L300" s="13" t="str">
        <f>IF($X300="","",SUMIF('Details Data Board'!$C$3:$C$6001,B300,'Details Data Board'!$I$3:$I$6001))</f>
        <v/>
      </c>
      <c r="M300" s="14" t="str">
        <f t="shared" si="69"/>
        <v/>
      </c>
      <c r="N300" s="11" t="str">
        <f t="shared" si="70"/>
        <v/>
      </c>
      <c r="O300" s="11" t="str">
        <f t="shared" si="71"/>
        <v/>
      </c>
      <c r="P300" s="13" t="str">
        <f t="shared" si="72"/>
        <v/>
      </c>
      <c r="Q300" s="14" t="str">
        <f t="shared" si="73"/>
        <v/>
      </c>
      <c r="R300" s="10" t="str">
        <f t="shared" si="74"/>
        <v/>
      </c>
      <c r="S300" s="9" t="str">
        <f t="shared" si="75"/>
        <v/>
      </c>
      <c r="T300" s="9" t="str">
        <f t="shared" si="76"/>
        <v/>
      </c>
      <c r="U300" s="9" t="str">
        <f t="shared" si="77"/>
        <v/>
      </c>
      <c r="V300" s="15" t="str">
        <f t="shared" si="78"/>
        <v/>
      </c>
      <c r="W300" s="15" t="str">
        <f t="shared" si="79"/>
        <v/>
      </c>
      <c r="X300" s="10" t="str">
        <f>IFERROR(MATCH(ROW()-4,'Details Data Board'!$A$3:$A$6001,0)+1,"")</f>
        <v/>
      </c>
      <c r="Y300" s="10">
        <f>IF($X300="",0,ROUND(INDEX('Tracker&amp;Invoice'!$G:$G,$X300)-J300,2))</f>
        <v>0</v>
      </c>
    </row>
    <row r="301" spans="1:25">
      <c r="A301" s="9" t="str">
        <f t="shared" si="64"/>
        <v/>
      </c>
      <c r="B301" s="9" t="str">
        <f>IF($X301="","",INDEX('Tracker&amp;Invoice'!$A:$A,$X301))</f>
        <v/>
      </c>
      <c r="C301" s="10" t="str">
        <f>IF($X301="","",INDEX('Tracker&amp;Invoice'!$B:$B,$X301))</f>
        <v/>
      </c>
      <c r="D301" s="9" t="str">
        <f>IF($X301="","",INDEX('Tracker&amp;Invoice'!$E:$E,$X301))</f>
        <v/>
      </c>
      <c r="E301" s="11" t="str">
        <f>IF($X301="","",INDEX('Tracker&amp;Invoice'!$F:$F,$X301))</f>
        <v/>
      </c>
      <c r="F301" s="10" t="str">
        <f>IF($X301="","",INDEX('Tracker&amp;Invoice'!$C:$C,$X301))</f>
        <v/>
      </c>
      <c r="G301" s="10" t="str">
        <f>IF($X301="","",INDEX('Tracker&amp;Invoice'!$D:$D,$X301))</f>
        <v/>
      </c>
      <c r="H301" s="10" t="str">
        <f t="shared" si="65"/>
        <v/>
      </c>
      <c r="I301" s="13" t="str">
        <f t="shared" si="66"/>
        <v/>
      </c>
      <c r="J301" s="13" t="str">
        <f t="shared" si="67"/>
        <v/>
      </c>
      <c r="K301" s="13" t="str">
        <f t="shared" si="68"/>
        <v/>
      </c>
      <c r="L301" s="13" t="str">
        <f>IF($X301="","",SUMIF('Details Data Board'!$C$3:$C$6001,B301,'Details Data Board'!$I$3:$I$6001))</f>
        <v/>
      </c>
      <c r="M301" s="14" t="str">
        <f t="shared" si="69"/>
        <v/>
      </c>
      <c r="N301" s="11" t="str">
        <f t="shared" si="70"/>
        <v/>
      </c>
      <c r="O301" s="11" t="str">
        <f t="shared" si="71"/>
        <v/>
      </c>
      <c r="P301" s="13" t="str">
        <f t="shared" si="72"/>
        <v/>
      </c>
      <c r="Q301" s="14" t="str">
        <f t="shared" si="73"/>
        <v/>
      </c>
      <c r="R301" s="10" t="str">
        <f t="shared" si="74"/>
        <v/>
      </c>
      <c r="S301" s="9" t="str">
        <f t="shared" si="75"/>
        <v/>
      </c>
      <c r="T301" s="9" t="str">
        <f t="shared" si="76"/>
        <v/>
      </c>
      <c r="U301" s="9" t="str">
        <f t="shared" si="77"/>
        <v/>
      </c>
      <c r="V301" s="15" t="str">
        <f t="shared" si="78"/>
        <v/>
      </c>
      <c r="W301" s="15" t="str">
        <f t="shared" si="79"/>
        <v/>
      </c>
      <c r="X301" s="10" t="str">
        <f>IFERROR(MATCH(ROW()-4,'Details Data Board'!$A$3:$A$6001,0)+1,"")</f>
        <v/>
      </c>
      <c r="Y301" s="10">
        <f>IF($X301="",0,ROUND(INDEX('Tracker&amp;Invoice'!$G:$G,$X301)-J301,2))</f>
        <v>0</v>
      </c>
    </row>
    <row r="302" spans="1:25">
      <c r="A302" s="9" t="str">
        <f t="shared" si="64"/>
        <v/>
      </c>
      <c r="B302" s="9" t="str">
        <f>IF($X302="","",INDEX('Tracker&amp;Invoice'!$A:$A,$X302))</f>
        <v/>
      </c>
      <c r="C302" s="10" t="str">
        <f>IF($X302="","",INDEX('Tracker&amp;Invoice'!$B:$B,$X302))</f>
        <v/>
      </c>
      <c r="D302" s="9" t="str">
        <f>IF($X302="","",INDEX('Tracker&amp;Invoice'!$E:$E,$X302))</f>
        <v/>
      </c>
      <c r="E302" s="11" t="str">
        <f>IF($X302="","",INDEX('Tracker&amp;Invoice'!$F:$F,$X302))</f>
        <v/>
      </c>
      <c r="F302" s="10" t="str">
        <f>IF($X302="","",INDEX('Tracker&amp;Invoice'!$C:$C,$X302))</f>
        <v/>
      </c>
      <c r="G302" s="10" t="str">
        <f>IF($X302="","",INDEX('Tracker&amp;Invoice'!$D:$D,$X302))</f>
        <v/>
      </c>
      <c r="H302" s="10" t="str">
        <f t="shared" si="65"/>
        <v/>
      </c>
      <c r="I302" s="13" t="str">
        <f t="shared" si="66"/>
        <v/>
      </c>
      <c r="J302" s="13" t="str">
        <f t="shared" si="67"/>
        <v/>
      </c>
      <c r="K302" s="13" t="str">
        <f t="shared" si="68"/>
        <v/>
      </c>
      <c r="L302" s="13" t="str">
        <f>IF($X302="","",SUMIF('Details Data Board'!$C$3:$C$6001,B302,'Details Data Board'!$I$3:$I$6001))</f>
        <v/>
      </c>
      <c r="M302" s="14" t="str">
        <f t="shared" si="69"/>
        <v/>
      </c>
      <c r="N302" s="11" t="str">
        <f t="shared" si="70"/>
        <v/>
      </c>
      <c r="O302" s="11" t="str">
        <f t="shared" si="71"/>
        <v/>
      </c>
      <c r="P302" s="13" t="str">
        <f t="shared" si="72"/>
        <v/>
      </c>
      <c r="Q302" s="14" t="str">
        <f t="shared" si="73"/>
        <v/>
      </c>
      <c r="R302" s="10" t="str">
        <f t="shared" si="74"/>
        <v/>
      </c>
      <c r="S302" s="9" t="str">
        <f t="shared" si="75"/>
        <v/>
      </c>
      <c r="T302" s="9" t="str">
        <f t="shared" si="76"/>
        <v/>
      </c>
      <c r="U302" s="9" t="str">
        <f t="shared" si="77"/>
        <v/>
      </c>
      <c r="V302" s="15" t="str">
        <f t="shared" si="78"/>
        <v/>
      </c>
      <c r="W302" s="15" t="str">
        <f t="shared" si="79"/>
        <v/>
      </c>
      <c r="X302" s="10" t="str">
        <f>IFERROR(MATCH(ROW()-4,'Details Data Board'!$A$3:$A$6001,0)+1,"")</f>
        <v/>
      </c>
      <c r="Y302" s="10">
        <f>IF($X302="",0,ROUND(INDEX('Tracker&amp;Invoice'!$G:$G,$X302)-J302,2))</f>
        <v>0</v>
      </c>
    </row>
    <row r="303" spans="1:25">
      <c r="A303" s="9" t="str">
        <f t="shared" si="64"/>
        <v/>
      </c>
      <c r="B303" s="9" t="str">
        <f>IF($X303="","",INDEX('Tracker&amp;Invoice'!$A:$A,$X303))</f>
        <v/>
      </c>
      <c r="C303" s="10" t="str">
        <f>IF($X303="","",INDEX('Tracker&amp;Invoice'!$B:$B,$X303))</f>
        <v/>
      </c>
      <c r="D303" s="9" t="str">
        <f>IF($X303="","",INDEX('Tracker&amp;Invoice'!$E:$E,$X303))</f>
        <v/>
      </c>
      <c r="E303" s="11" t="str">
        <f>IF($X303="","",INDEX('Tracker&amp;Invoice'!$F:$F,$X303))</f>
        <v/>
      </c>
      <c r="F303" s="10" t="str">
        <f>IF($X303="","",INDEX('Tracker&amp;Invoice'!$C:$C,$X303))</f>
        <v/>
      </c>
      <c r="G303" s="10" t="str">
        <f>IF($X303="","",INDEX('Tracker&amp;Invoice'!$D:$D,$X303))</f>
        <v/>
      </c>
      <c r="H303" s="10" t="str">
        <f t="shared" si="65"/>
        <v/>
      </c>
      <c r="I303" s="13" t="str">
        <f t="shared" si="66"/>
        <v/>
      </c>
      <c r="J303" s="13" t="str">
        <f t="shared" si="67"/>
        <v/>
      </c>
      <c r="K303" s="13" t="str">
        <f t="shared" si="68"/>
        <v/>
      </c>
      <c r="L303" s="13" t="str">
        <f>IF($X303="","",SUMIF('Details Data Board'!$C$3:$C$6001,B303,'Details Data Board'!$I$3:$I$6001))</f>
        <v/>
      </c>
      <c r="M303" s="14" t="str">
        <f t="shared" si="69"/>
        <v/>
      </c>
      <c r="N303" s="11" t="str">
        <f t="shared" si="70"/>
        <v/>
      </c>
      <c r="O303" s="11" t="str">
        <f t="shared" si="71"/>
        <v/>
      </c>
      <c r="P303" s="13" t="str">
        <f t="shared" si="72"/>
        <v/>
      </c>
      <c r="Q303" s="14" t="str">
        <f t="shared" si="73"/>
        <v/>
      </c>
      <c r="R303" s="10" t="str">
        <f t="shared" si="74"/>
        <v/>
      </c>
      <c r="S303" s="9" t="str">
        <f t="shared" si="75"/>
        <v/>
      </c>
      <c r="T303" s="9" t="str">
        <f t="shared" si="76"/>
        <v/>
      </c>
      <c r="U303" s="9" t="str">
        <f t="shared" si="77"/>
        <v/>
      </c>
      <c r="V303" s="15" t="str">
        <f t="shared" si="78"/>
        <v/>
      </c>
      <c r="W303" s="15" t="str">
        <f t="shared" si="79"/>
        <v/>
      </c>
      <c r="X303" s="10" t="str">
        <f>IFERROR(MATCH(ROW()-4,'Details Data Board'!$A$3:$A$6001,0)+1,"")</f>
        <v/>
      </c>
      <c r="Y303" s="10">
        <f>IF($X303="",0,ROUND(INDEX('Tracker&amp;Invoice'!$G:$G,$X303)-J303,2))</f>
        <v>0</v>
      </c>
    </row>
    <row r="304" spans="1:25">
      <c r="A304" s="9" t="str">
        <f t="shared" si="64"/>
        <v/>
      </c>
      <c r="B304" s="9" t="str">
        <f>IF($X304="","",INDEX('Tracker&amp;Invoice'!$A:$A,$X304))</f>
        <v/>
      </c>
      <c r="C304" s="10" t="str">
        <f>IF($X304="","",INDEX('Tracker&amp;Invoice'!$B:$B,$X304))</f>
        <v/>
      </c>
      <c r="D304" s="9" t="str">
        <f>IF($X304="","",INDEX('Tracker&amp;Invoice'!$E:$E,$X304))</f>
        <v/>
      </c>
      <c r="E304" s="11" t="str">
        <f>IF($X304="","",INDEX('Tracker&amp;Invoice'!$F:$F,$X304))</f>
        <v/>
      </c>
      <c r="F304" s="10" t="str">
        <f>IF($X304="","",INDEX('Tracker&amp;Invoice'!$C:$C,$X304))</f>
        <v/>
      </c>
      <c r="G304" s="10" t="str">
        <f>IF($X304="","",INDEX('Tracker&amp;Invoice'!$D:$D,$X304))</f>
        <v/>
      </c>
      <c r="H304" s="10" t="str">
        <f t="shared" si="65"/>
        <v/>
      </c>
      <c r="I304" s="13" t="str">
        <f t="shared" si="66"/>
        <v/>
      </c>
      <c r="J304" s="13" t="str">
        <f t="shared" si="67"/>
        <v/>
      </c>
      <c r="K304" s="13" t="str">
        <f t="shared" si="68"/>
        <v/>
      </c>
      <c r="L304" s="13" t="str">
        <f>IF($X304="","",SUMIF('Details Data Board'!$C$3:$C$6001,B304,'Details Data Board'!$I$3:$I$6001))</f>
        <v/>
      </c>
      <c r="M304" s="14" t="str">
        <f t="shared" si="69"/>
        <v/>
      </c>
      <c r="N304" s="11" t="str">
        <f t="shared" si="70"/>
        <v/>
      </c>
      <c r="O304" s="11" t="str">
        <f t="shared" si="71"/>
        <v/>
      </c>
      <c r="P304" s="13" t="str">
        <f t="shared" si="72"/>
        <v/>
      </c>
      <c r="Q304" s="14" t="str">
        <f t="shared" si="73"/>
        <v/>
      </c>
      <c r="R304" s="10" t="str">
        <f t="shared" si="74"/>
        <v/>
      </c>
      <c r="S304" s="9" t="str">
        <f t="shared" si="75"/>
        <v/>
      </c>
      <c r="T304" s="9" t="str">
        <f t="shared" si="76"/>
        <v/>
      </c>
      <c r="U304" s="9" t="str">
        <f t="shared" si="77"/>
        <v/>
      </c>
      <c r="V304" s="15" t="str">
        <f t="shared" si="78"/>
        <v/>
      </c>
      <c r="W304" s="15" t="str">
        <f t="shared" si="79"/>
        <v/>
      </c>
      <c r="X304" s="10" t="str">
        <f>IFERROR(MATCH(ROW()-4,'Details Data Board'!$A$3:$A$6001,0)+1,"")</f>
        <v/>
      </c>
      <c r="Y304" s="10">
        <f>IF($X304="",0,ROUND(INDEX('Tracker&amp;Invoice'!$G:$G,$X304)-J304,2))</f>
        <v>0</v>
      </c>
    </row>
    <row r="305" spans="1:25">
      <c r="A305" s="9" t="str">
        <f t="shared" si="64"/>
        <v/>
      </c>
      <c r="B305" s="9" t="str">
        <f>IF($X305="","",INDEX('Tracker&amp;Invoice'!$A:$A,$X305))</f>
        <v/>
      </c>
      <c r="C305" s="10" t="str">
        <f>IF($X305="","",INDEX('Tracker&amp;Invoice'!$B:$B,$X305))</f>
        <v/>
      </c>
      <c r="D305" s="9" t="str">
        <f>IF($X305="","",INDEX('Tracker&amp;Invoice'!$E:$E,$X305))</f>
        <v/>
      </c>
      <c r="E305" s="11" t="str">
        <f>IF($X305="","",INDEX('Tracker&amp;Invoice'!$F:$F,$X305))</f>
        <v/>
      </c>
      <c r="F305" s="10" t="str">
        <f>IF($X305="","",INDEX('Tracker&amp;Invoice'!$C:$C,$X305))</f>
        <v/>
      </c>
      <c r="G305" s="10" t="str">
        <f>IF($X305="","",INDEX('Tracker&amp;Invoice'!$D:$D,$X305))</f>
        <v/>
      </c>
      <c r="H305" s="10" t="str">
        <f t="shared" si="65"/>
        <v/>
      </c>
      <c r="I305" s="13" t="str">
        <f t="shared" si="66"/>
        <v/>
      </c>
      <c r="J305" s="13" t="str">
        <f t="shared" si="67"/>
        <v/>
      </c>
      <c r="K305" s="13" t="str">
        <f t="shared" si="68"/>
        <v/>
      </c>
      <c r="L305" s="13" t="str">
        <f>IF($X305="","",SUMIF('Details Data Board'!$C$3:$C$6001,B305,'Details Data Board'!$I$3:$I$6001))</f>
        <v/>
      </c>
      <c r="M305" s="14" t="str">
        <f t="shared" si="69"/>
        <v/>
      </c>
      <c r="N305" s="11" t="str">
        <f t="shared" si="70"/>
        <v/>
      </c>
      <c r="O305" s="11" t="str">
        <f t="shared" si="71"/>
        <v/>
      </c>
      <c r="P305" s="13" t="str">
        <f t="shared" si="72"/>
        <v/>
      </c>
      <c r="Q305" s="14" t="str">
        <f t="shared" si="73"/>
        <v/>
      </c>
      <c r="R305" s="10" t="str">
        <f t="shared" si="74"/>
        <v/>
      </c>
      <c r="S305" s="9" t="str">
        <f t="shared" si="75"/>
        <v/>
      </c>
      <c r="T305" s="9" t="str">
        <f t="shared" si="76"/>
        <v/>
      </c>
      <c r="U305" s="9" t="str">
        <f t="shared" si="77"/>
        <v/>
      </c>
      <c r="V305" s="15" t="str">
        <f t="shared" si="78"/>
        <v/>
      </c>
      <c r="W305" s="15" t="str">
        <f t="shared" si="79"/>
        <v/>
      </c>
      <c r="X305" s="10" t="str">
        <f>IFERROR(MATCH(ROW()-4,'Details Data Board'!$A$3:$A$6001,0)+1,"")</f>
        <v/>
      </c>
      <c r="Y305" s="10">
        <f>IF($X305="",0,ROUND(INDEX('Tracker&amp;Invoice'!$G:$G,$X305)-J305,2))</f>
        <v>0</v>
      </c>
    </row>
    <row r="306" spans="1:25">
      <c r="A306" s="9" t="str">
        <f t="shared" si="64"/>
        <v/>
      </c>
      <c r="B306" s="9" t="str">
        <f>IF($X306="","",INDEX('Tracker&amp;Invoice'!$A:$A,$X306))</f>
        <v/>
      </c>
      <c r="C306" s="10" t="str">
        <f>IF($X306="","",INDEX('Tracker&amp;Invoice'!$B:$B,$X306))</f>
        <v/>
      </c>
      <c r="D306" s="9" t="str">
        <f>IF($X306="","",INDEX('Tracker&amp;Invoice'!$E:$E,$X306))</f>
        <v/>
      </c>
      <c r="E306" s="11" t="str">
        <f>IF($X306="","",INDEX('Tracker&amp;Invoice'!$F:$F,$X306))</f>
        <v/>
      </c>
      <c r="F306" s="10" t="str">
        <f>IF($X306="","",INDEX('Tracker&amp;Invoice'!$C:$C,$X306))</f>
        <v/>
      </c>
      <c r="G306" s="10" t="str">
        <f>IF($X306="","",INDEX('Tracker&amp;Invoice'!$D:$D,$X306))</f>
        <v/>
      </c>
      <c r="H306" s="10" t="str">
        <f t="shared" si="65"/>
        <v/>
      </c>
      <c r="I306" s="13" t="str">
        <f t="shared" si="66"/>
        <v/>
      </c>
      <c r="J306" s="13" t="str">
        <f t="shared" si="67"/>
        <v/>
      </c>
      <c r="K306" s="13" t="str">
        <f t="shared" si="68"/>
        <v/>
      </c>
      <c r="L306" s="13" t="str">
        <f>IF($X306="","",SUMIF('Details Data Board'!$C$3:$C$6001,B306,'Details Data Board'!$I$3:$I$6001))</f>
        <v/>
      </c>
      <c r="M306" s="14" t="str">
        <f t="shared" si="69"/>
        <v/>
      </c>
      <c r="N306" s="11" t="str">
        <f t="shared" si="70"/>
        <v/>
      </c>
      <c r="O306" s="11" t="str">
        <f t="shared" si="71"/>
        <v/>
      </c>
      <c r="P306" s="13" t="str">
        <f t="shared" si="72"/>
        <v/>
      </c>
      <c r="Q306" s="14" t="str">
        <f t="shared" si="73"/>
        <v/>
      </c>
      <c r="R306" s="10" t="str">
        <f t="shared" si="74"/>
        <v/>
      </c>
      <c r="S306" s="9" t="str">
        <f t="shared" si="75"/>
        <v/>
      </c>
      <c r="T306" s="9" t="str">
        <f t="shared" si="76"/>
        <v/>
      </c>
      <c r="U306" s="9" t="str">
        <f t="shared" si="77"/>
        <v/>
      </c>
      <c r="V306" s="15" t="str">
        <f t="shared" si="78"/>
        <v/>
      </c>
      <c r="W306" s="15" t="str">
        <f t="shared" si="79"/>
        <v/>
      </c>
      <c r="X306" s="10" t="str">
        <f>IFERROR(MATCH(ROW()-4,'Details Data Board'!$A$3:$A$6001,0)+1,"")</f>
        <v/>
      </c>
      <c r="Y306" s="10">
        <f>IF($X306="",0,ROUND(INDEX('Tracker&amp;Invoice'!$G:$G,$X306)-J306,2))</f>
        <v>0</v>
      </c>
    </row>
    <row r="307" spans="1:25">
      <c r="A307" s="9" t="str">
        <f t="shared" si="64"/>
        <v/>
      </c>
      <c r="B307" s="9" t="str">
        <f>IF($X307="","",INDEX('Tracker&amp;Invoice'!$A:$A,$X307))</f>
        <v/>
      </c>
      <c r="C307" s="10" t="str">
        <f>IF($X307="","",INDEX('Tracker&amp;Invoice'!$B:$B,$X307))</f>
        <v/>
      </c>
      <c r="D307" s="9" t="str">
        <f>IF($X307="","",INDEX('Tracker&amp;Invoice'!$E:$E,$X307))</f>
        <v/>
      </c>
      <c r="E307" s="11" t="str">
        <f>IF($X307="","",INDEX('Tracker&amp;Invoice'!$F:$F,$X307))</f>
        <v/>
      </c>
      <c r="F307" s="10" t="str">
        <f>IF($X307="","",INDEX('Tracker&amp;Invoice'!$C:$C,$X307))</f>
        <v/>
      </c>
      <c r="G307" s="10" t="str">
        <f>IF($X307="","",INDEX('Tracker&amp;Invoice'!$D:$D,$X307))</f>
        <v/>
      </c>
      <c r="H307" s="10" t="str">
        <f t="shared" si="65"/>
        <v/>
      </c>
      <c r="I307" s="13" t="str">
        <f t="shared" si="66"/>
        <v/>
      </c>
      <c r="J307" s="13" t="str">
        <f t="shared" si="67"/>
        <v/>
      </c>
      <c r="K307" s="13" t="str">
        <f t="shared" si="68"/>
        <v/>
      </c>
      <c r="L307" s="13" t="str">
        <f>IF($X307="","",SUMIF('Details Data Board'!$C$3:$C$6001,B307,'Details Data Board'!$I$3:$I$6001))</f>
        <v/>
      </c>
      <c r="M307" s="14" t="str">
        <f t="shared" si="69"/>
        <v/>
      </c>
      <c r="N307" s="11" t="str">
        <f t="shared" si="70"/>
        <v/>
      </c>
      <c r="O307" s="11" t="str">
        <f t="shared" si="71"/>
        <v/>
      </c>
      <c r="P307" s="13" t="str">
        <f t="shared" si="72"/>
        <v/>
      </c>
      <c r="Q307" s="14" t="str">
        <f t="shared" si="73"/>
        <v/>
      </c>
      <c r="R307" s="10" t="str">
        <f t="shared" si="74"/>
        <v/>
      </c>
      <c r="S307" s="9" t="str">
        <f t="shared" si="75"/>
        <v/>
      </c>
      <c r="T307" s="9" t="str">
        <f t="shared" si="76"/>
        <v/>
      </c>
      <c r="U307" s="9" t="str">
        <f t="shared" si="77"/>
        <v/>
      </c>
      <c r="V307" s="15" t="str">
        <f t="shared" si="78"/>
        <v/>
      </c>
      <c r="W307" s="15" t="str">
        <f t="shared" si="79"/>
        <v/>
      </c>
      <c r="X307" s="10" t="str">
        <f>IFERROR(MATCH(ROW()-4,'Details Data Board'!$A$3:$A$6001,0)+1,"")</f>
        <v/>
      </c>
      <c r="Y307" s="10">
        <f>IF($X307="",0,ROUND(INDEX('Tracker&amp;Invoice'!$G:$G,$X307)-J307,2))</f>
        <v>0</v>
      </c>
    </row>
    <row r="308" spans="1:25">
      <c r="A308" s="9" t="str">
        <f t="shared" si="64"/>
        <v/>
      </c>
      <c r="B308" s="9" t="str">
        <f>IF($X308="","",INDEX('Tracker&amp;Invoice'!$A:$A,$X308))</f>
        <v/>
      </c>
      <c r="C308" s="10" t="str">
        <f>IF($X308="","",INDEX('Tracker&amp;Invoice'!$B:$B,$X308))</f>
        <v/>
      </c>
      <c r="D308" s="9" t="str">
        <f>IF($X308="","",INDEX('Tracker&amp;Invoice'!$E:$E,$X308))</f>
        <v/>
      </c>
      <c r="E308" s="11" t="str">
        <f>IF($X308="","",INDEX('Tracker&amp;Invoice'!$F:$F,$X308))</f>
        <v/>
      </c>
      <c r="F308" s="10" t="str">
        <f>IF($X308="","",INDEX('Tracker&amp;Invoice'!$C:$C,$X308))</f>
        <v/>
      </c>
      <c r="G308" s="10" t="str">
        <f>IF($X308="","",INDEX('Tracker&amp;Invoice'!$D:$D,$X308))</f>
        <v/>
      </c>
      <c r="H308" s="10" t="str">
        <f t="shared" si="65"/>
        <v/>
      </c>
      <c r="I308" s="13" t="str">
        <f t="shared" si="66"/>
        <v/>
      </c>
      <c r="J308" s="13" t="str">
        <f t="shared" si="67"/>
        <v/>
      </c>
      <c r="K308" s="13" t="str">
        <f t="shared" si="68"/>
        <v/>
      </c>
      <c r="L308" s="13" t="str">
        <f>IF($X308="","",SUMIF('Details Data Board'!$C$3:$C$6001,B308,'Details Data Board'!$I$3:$I$6001))</f>
        <v/>
      </c>
      <c r="M308" s="14" t="str">
        <f t="shared" si="69"/>
        <v/>
      </c>
      <c r="N308" s="11" t="str">
        <f t="shared" si="70"/>
        <v/>
      </c>
      <c r="O308" s="11" t="str">
        <f t="shared" si="71"/>
        <v/>
      </c>
      <c r="P308" s="13" t="str">
        <f t="shared" si="72"/>
        <v/>
      </c>
      <c r="Q308" s="14" t="str">
        <f t="shared" si="73"/>
        <v/>
      </c>
      <c r="R308" s="10" t="str">
        <f t="shared" si="74"/>
        <v/>
      </c>
      <c r="S308" s="9" t="str">
        <f t="shared" si="75"/>
        <v/>
      </c>
      <c r="T308" s="9" t="str">
        <f t="shared" si="76"/>
        <v/>
      </c>
      <c r="U308" s="9" t="str">
        <f t="shared" si="77"/>
        <v/>
      </c>
      <c r="V308" s="15" t="str">
        <f t="shared" si="78"/>
        <v/>
      </c>
      <c r="W308" s="15" t="str">
        <f t="shared" si="79"/>
        <v/>
      </c>
      <c r="X308" s="10" t="str">
        <f>IFERROR(MATCH(ROW()-4,'Details Data Board'!$A$3:$A$6001,0)+1,"")</f>
        <v/>
      </c>
      <c r="Y308" s="10">
        <f>IF($X308="",0,ROUND(INDEX('Tracker&amp;Invoice'!$G:$G,$X308)-J308,2))</f>
        <v>0</v>
      </c>
    </row>
    <row r="309" spans="1:25">
      <c r="A309" s="9" t="str">
        <f t="shared" si="64"/>
        <v/>
      </c>
      <c r="B309" s="9" t="str">
        <f>IF($X309="","",INDEX('Tracker&amp;Invoice'!$A:$A,$X309))</f>
        <v/>
      </c>
      <c r="C309" s="10" t="str">
        <f>IF($X309="","",INDEX('Tracker&amp;Invoice'!$B:$B,$X309))</f>
        <v/>
      </c>
      <c r="D309" s="9" t="str">
        <f>IF($X309="","",INDEX('Tracker&amp;Invoice'!$E:$E,$X309))</f>
        <v/>
      </c>
      <c r="E309" s="11" t="str">
        <f>IF($X309="","",INDEX('Tracker&amp;Invoice'!$F:$F,$X309))</f>
        <v/>
      </c>
      <c r="F309" s="10" t="str">
        <f>IF($X309="","",INDEX('Tracker&amp;Invoice'!$C:$C,$X309))</f>
        <v/>
      </c>
      <c r="G309" s="10" t="str">
        <f>IF($X309="","",INDEX('Tracker&amp;Invoice'!$D:$D,$X309))</f>
        <v/>
      </c>
      <c r="H309" s="10" t="str">
        <f t="shared" si="65"/>
        <v/>
      </c>
      <c r="I309" s="13" t="str">
        <f t="shared" si="66"/>
        <v/>
      </c>
      <c r="J309" s="13" t="str">
        <f t="shared" si="67"/>
        <v/>
      </c>
      <c r="K309" s="13" t="str">
        <f t="shared" si="68"/>
        <v/>
      </c>
      <c r="L309" s="13" t="str">
        <f>IF($X309="","",SUMIF('Details Data Board'!$C$3:$C$6001,B309,'Details Data Board'!$I$3:$I$6001))</f>
        <v/>
      </c>
      <c r="M309" s="14" t="str">
        <f t="shared" si="69"/>
        <v/>
      </c>
      <c r="N309" s="11" t="str">
        <f t="shared" si="70"/>
        <v/>
      </c>
      <c r="O309" s="11" t="str">
        <f t="shared" si="71"/>
        <v/>
      </c>
      <c r="P309" s="13" t="str">
        <f t="shared" si="72"/>
        <v/>
      </c>
      <c r="Q309" s="14" t="str">
        <f t="shared" si="73"/>
        <v/>
      </c>
      <c r="R309" s="10" t="str">
        <f t="shared" si="74"/>
        <v/>
      </c>
      <c r="S309" s="9" t="str">
        <f t="shared" si="75"/>
        <v/>
      </c>
      <c r="T309" s="9" t="str">
        <f t="shared" si="76"/>
        <v/>
      </c>
      <c r="U309" s="9" t="str">
        <f t="shared" si="77"/>
        <v/>
      </c>
      <c r="V309" s="15" t="str">
        <f t="shared" si="78"/>
        <v/>
      </c>
      <c r="W309" s="15" t="str">
        <f t="shared" si="79"/>
        <v/>
      </c>
      <c r="X309" s="10" t="str">
        <f>IFERROR(MATCH(ROW()-4,'Details Data Board'!$A$3:$A$6001,0)+1,"")</f>
        <v/>
      </c>
      <c r="Y309" s="10">
        <f>IF($X309="",0,ROUND(INDEX('Tracker&amp;Invoice'!$G:$G,$X309)-J309,2))</f>
        <v>0</v>
      </c>
    </row>
    <row r="310" spans="1:25">
      <c r="A310" s="9" t="str">
        <f t="shared" si="64"/>
        <v/>
      </c>
      <c r="B310" s="9" t="str">
        <f>IF($X310="","",INDEX('Tracker&amp;Invoice'!$A:$A,$X310))</f>
        <v/>
      </c>
      <c r="C310" s="10" t="str">
        <f>IF($X310="","",INDEX('Tracker&amp;Invoice'!$B:$B,$X310))</f>
        <v/>
      </c>
      <c r="D310" s="9" t="str">
        <f>IF($X310="","",INDEX('Tracker&amp;Invoice'!$E:$E,$X310))</f>
        <v/>
      </c>
      <c r="E310" s="11" t="str">
        <f>IF($X310="","",INDEX('Tracker&amp;Invoice'!$F:$F,$X310))</f>
        <v/>
      </c>
      <c r="F310" s="10" t="str">
        <f>IF($X310="","",INDEX('Tracker&amp;Invoice'!$C:$C,$X310))</f>
        <v/>
      </c>
      <c r="G310" s="10" t="str">
        <f>IF($X310="","",INDEX('Tracker&amp;Invoice'!$D:$D,$X310))</f>
        <v/>
      </c>
      <c r="H310" s="10" t="str">
        <f t="shared" si="65"/>
        <v/>
      </c>
      <c r="I310" s="13" t="str">
        <f t="shared" si="66"/>
        <v/>
      </c>
      <c r="J310" s="13" t="str">
        <f t="shared" si="67"/>
        <v/>
      </c>
      <c r="K310" s="13" t="str">
        <f t="shared" si="68"/>
        <v/>
      </c>
      <c r="L310" s="13" t="str">
        <f>IF($X310="","",SUMIF('Details Data Board'!$C$3:$C$6001,B310,'Details Data Board'!$I$3:$I$6001))</f>
        <v/>
      </c>
      <c r="M310" s="14" t="str">
        <f t="shared" si="69"/>
        <v/>
      </c>
      <c r="N310" s="11" t="str">
        <f t="shared" si="70"/>
        <v/>
      </c>
      <c r="O310" s="11" t="str">
        <f t="shared" si="71"/>
        <v/>
      </c>
      <c r="P310" s="13" t="str">
        <f t="shared" si="72"/>
        <v/>
      </c>
      <c r="Q310" s="14" t="str">
        <f t="shared" si="73"/>
        <v/>
      </c>
      <c r="R310" s="10" t="str">
        <f t="shared" si="74"/>
        <v/>
      </c>
      <c r="S310" s="9" t="str">
        <f t="shared" si="75"/>
        <v/>
      </c>
      <c r="T310" s="9" t="str">
        <f t="shared" si="76"/>
        <v/>
      </c>
      <c r="U310" s="9" t="str">
        <f t="shared" si="77"/>
        <v/>
      </c>
      <c r="V310" s="15" t="str">
        <f t="shared" si="78"/>
        <v/>
      </c>
      <c r="W310" s="15" t="str">
        <f t="shared" si="79"/>
        <v/>
      </c>
      <c r="X310" s="10" t="str">
        <f>IFERROR(MATCH(ROW()-4,'Details Data Board'!$A$3:$A$6001,0)+1,"")</f>
        <v/>
      </c>
      <c r="Y310" s="10">
        <f>IF($X310="",0,ROUND(INDEX('Tracker&amp;Invoice'!$G:$G,$X310)-J310,2))</f>
        <v>0</v>
      </c>
    </row>
    <row r="311" spans="1:25">
      <c r="A311" s="9" t="str">
        <f t="shared" si="64"/>
        <v/>
      </c>
      <c r="B311" s="9" t="str">
        <f>IF($X311="","",INDEX('Tracker&amp;Invoice'!$A:$A,$X311))</f>
        <v/>
      </c>
      <c r="C311" s="10" t="str">
        <f>IF($X311="","",INDEX('Tracker&amp;Invoice'!$B:$B,$X311))</f>
        <v/>
      </c>
      <c r="D311" s="9" t="str">
        <f>IF($X311="","",INDEX('Tracker&amp;Invoice'!$E:$E,$X311))</f>
        <v/>
      </c>
      <c r="E311" s="11" t="str">
        <f>IF($X311="","",INDEX('Tracker&amp;Invoice'!$F:$F,$X311))</f>
        <v/>
      </c>
      <c r="F311" s="10" t="str">
        <f>IF($X311="","",INDEX('Tracker&amp;Invoice'!$C:$C,$X311))</f>
        <v/>
      </c>
      <c r="G311" s="10" t="str">
        <f>IF($X311="","",INDEX('Tracker&amp;Invoice'!$D:$D,$X311))</f>
        <v/>
      </c>
      <c r="H311" s="10" t="str">
        <f t="shared" si="65"/>
        <v/>
      </c>
      <c r="I311" s="13" t="str">
        <f t="shared" si="66"/>
        <v/>
      </c>
      <c r="J311" s="13" t="str">
        <f t="shared" si="67"/>
        <v/>
      </c>
      <c r="K311" s="13" t="str">
        <f t="shared" si="68"/>
        <v/>
      </c>
      <c r="L311" s="13" t="str">
        <f>IF($X311="","",SUMIF('Details Data Board'!$C$3:$C$6001,B311,'Details Data Board'!$I$3:$I$6001))</f>
        <v/>
      </c>
      <c r="M311" s="14" t="str">
        <f t="shared" si="69"/>
        <v/>
      </c>
      <c r="N311" s="11" t="str">
        <f t="shared" si="70"/>
        <v/>
      </c>
      <c r="O311" s="11" t="str">
        <f t="shared" si="71"/>
        <v/>
      </c>
      <c r="P311" s="13" t="str">
        <f t="shared" si="72"/>
        <v/>
      </c>
      <c r="Q311" s="14" t="str">
        <f t="shared" si="73"/>
        <v/>
      </c>
      <c r="R311" s="10" t="str">
        <f t="shared" si="74"/>
        <v/>
      </c>
      <c r="S311" s="9" t="str">
        <f t="shared" si="75"/>
        <v/>
      </c>
      <c r="T311" s="9" t="str">
        <f t="shared" si="76"/>
        <v/>
      </c>
      <c r="U311" s="9" t="str">
        <f t="shared" si="77"/>
        <v/>
      </c>
      <c r="V311" s="15" t="str">
        <f t="shared" si="78"/>
        <v/>
      </c>
      <c r="W311" s="15" t="str">
        <f t="shared" si="79"/>
        <v/>
      </c>
      <c r="X311" s="10" t="str">
        <f>IFERROR(MATCH(ROW()-4,'Details Data Board'!$A$3:$A$6001,0)+1,"")</f>
        <v/>
      </c>
      <c r="Y311" s="10">
        <f>IF($X311="",0,ROUND(INDEX('Tracker&amp;Invoice'!$G:$G,$X311)-J311,2))</f>
        <v>0</v>
      </c>
    </row>
    <row r="312" spans="1:25">
      <c r="A312" s="9" t="str">
        <f t="shared" si="64"/>
        <v/>
      </c>
      <c r="B312" s="9" t="str">
        <f>IF($X312="","",INDEX('Tracker&amp;Invoice'!$A:$A,$X312))</f>
        <v/>
      </c>
      <c r="C312" s="10" t="str">
        <f>IF($X312="","",INDEX('Tracker&amp;Invoice'!$B:$B,$X312))</f>
        <v/>
      </c>
      <c r="D312" s="9" t="str">
        <f>IF($X312="","",INDEX('Tracker&amp;Invoice'!$E:$E,$X312))</f>
        <v/>
      </c>
      <c r="E312" s="11" t="str">
        <f>IF($X312="","",INDEX('Tracker&amp;Invoice'!$F:$F,$X312))</f>
        <v/>
      </c>
      <c r="F312" s="10" t="str">
        <f>IF($X312="","",INDEX('Tracker&amp;Invoice'!$C:$C,$X312))</f>
        <v/>
      </c>
      <c r="G312" s="10" t="str">
        <f>IF($X312="","",INDEX('Tracker&amp;Invoice'!$D:$D,$X312))</f>
        <v/>
      </c>
      <c r="H312" s="10" t="str">
        <f t="shared" si="65"/>
        <v/>
      </c>
      <c r="I312" s="13" t="str">
        <f t="shared" si="66"/>
        <v/>
      </c>
      <c r="J312" s="13" t="str">
        <f t="shared" si="67"/>
        <v/>
      </c>
      <c r="K312" s="13" t="str">
        <f t="shared" si="68"/>
        <v/>
      </c>
      <c r="L312" s="13" t="str">
        <f>IF($X312="","",SUMIF('Details Data Board'!$C$3:$C$6001,B312,'Details Data Board'!$I$3:$I$6001))</f>
        <v/>
      </c>
      <c r="M312" s="14" t="str">
        <f t="shared" si="69"/>
        <v/>
      </c>
      <c r="N312" s="11" t="str">
        <f t="shared" si="70"/>
        <v/>
      </c>
      <c r="O312" s="11" t="str">
        <f t="shared" si="71"/>
        <v/>
      </c>
      <c r="P312" s="13" t="str">
        <f t="shared" si="72"/>
        <v/>
      </c>
      <c r="Q312" s="14" t="str">
        <f t="shared" si="73"/>
        <v/>
      </c>
      <c r="R312" s="10" t="str">
        <f t="shared" si="74"/>
        <v/>
      </c>
      <c r="S312" s="9" t="str">
        <f t="shared" si="75"/>
        <v/>
      </c>
      <c r="T312" s="9" t="str">
        <f t="shared" si="76"/>
        <v/>
      </c>
      <c r="U312" s="9" t="str">
        <f t="shared" si="77"/>
        <v/>
      </c>
      <c r="V312" s="15" t="str">
        <f t="shared" si="78"/>
        <v/>
      </c>
      <c r="W312" s="15" t="str">
        <f t="shared" si="79"/>
        <v/>
      </c>
      <c r="X312" s="10" t="str">
        <f>IFERROR(MATCH(ROW()-4,'Details Data Board'!$A$3:$A$6001,0)+1,"")</f>
        <v/>
      </c>
      <c r="Y312" s="10">
        <f>IF($X312="",0,ROUND(INDEX('Tracker&amp;Invoice'!$G:$G,$X312)-J312,2))</f>
        <v>0</v>
      </c>
    </row>
    <row r="313" spans="1:25">
      <c r="A313" s="9" t="str">
        <f t="shared" si="64"/>
        <v/>
      </c>
      <c r="B313" s="9" t="str">
        <f>IF($X313="","",INDEX('Tracker&amp;Invoice'!$A:$A,$X313))</f>
        <v/>
      </c>
      <c r="C313" s="10" t="str">
        <f>IF($X313="","",INDEX('Tracker&amp;Invoice'!$B:$B,$X313))</f>
        <v/>
      </c>
      <c r="D313" s="9" t="str">
        <f>IF($X313="","",INDEX('Tracker&amp;Invoice'!$E:$E,$X313))</f>
        <v/>
      </c>
      <c r="E313" s="11" t="str">
        <f>IF($X313="","",INDEX('Tracker&amp;Invoice'!$F:$F,$X313))</f>
        <v/>
      </c>
      <c r="F313" s="10" t="str">
        <f>IF($X313="","",INDEX('Tracker&amp;Invoice'!$C:$C,$X313))</f>
        <v/>
      </c>
      <c r="G313" s="10" t="str">
        <f>IF($X313="","",INDEX('Tracker&amp;Invoice'!$D:$D,$X313))</f>
        <v/>
      </c>
      <c r="H313" s="10" t="str">
        <f t="shared" si="65"/>
        <v/>
      </c>
      <c r="I313" s="13" t="str">
        <f t="shared" si="66"/>
        <v/>
      </c>
      <c r="J313" s="13" t="str">
        <f t="shared" si="67"/>
        <v/>
      </c>
      <c r="K313" s="13" t="str">
        <f t="shared" si="68"/>
        <v/>
      </c>
      <c r="L313" s="13" t="str">
        <f>IF($X313="","",SUMIF('Details Data Board'!$C$3:$C$6001,B313,'Details Data Board'!$I$3:$I$6001))</f>
        <v/>
      </c>
      <c r="M313" s="14" t="str">
        <f t="shared" si="69"/>
        <v/>
      </c>
      <c r="N313" s="11" t="str">
        <f t="shared" si="70"/>
        <v/>
      </c>
      <c r="O313" s="11" t="str">
        <f t="shared" si="71"/>
        <v/>
      </c>
      <c r="P313" s="13" t="str">
        <f t="shared" si="72"/>
        <v/>
      </c>
      <c r="Q313" s="14" t="str">
        <f t="shared" si="73"/>
        <v/>
      </c>
      <c r="R313" s="10" t="str">
        <f t="shared" si="74"/>
        <v/>
      </c>
      <c r="S313" s="9" t="str">
        <f t="shared" si="75"/>
        <v/>
      </c>
      <c r="T313" s="9" t="str">
        <f t="shared" si="76"/>
        <v/>
      </c>
      <c r="U313" s="9" t="str">
        <f t="shared" si="77"/>
        <v/>
      </c>
      <c r="V313" s="15" t="str">
        <f t="shared" si="78"/>
        <v/>
      </c>
      <c r="W313" s="15" t="str">
        <f t="shared" si="79"/>
        <v/>
      </c>
      <c r="X313" s="10" t="str">
        <f>IFERROR(MATCH(ROW()-4,'Details Data Board'!$A$3:$A$6001,0)+1,"")</f>
        <v/>
      </c>
      <c r="Y313" s="10">
        <f>IF($X313="",0,ROUND(INDEX('Tracker&amp;Invoice'!$G:$G,$X313)-J313,2))</f>
        <v>0</v>
      </c>
    </row>
    <row r="314" spans="1:25">
      <c r="A314" s="9" t="str">
        <f t="shared" si="64"/>
        <v/>
      </c>
      <c r="B314" s="9" t="str">
        <f>IF($X314="","",INDEX('Tracker&amp;Invoice'!$A:$A,$X314))</f>
        <v/>
      </c>
      <c r="C314" s="10" t="str">
        <f>IF($X314="","",INDEX('Tracker&amp;Invoice'!$B:$B,$X314))</f>
        <v/>
      </c>
      <c r="D314" s="9" t="str">
        <f>IF($X314="","",INDEX('Tracker&amp;Invoice'!$E:$E,$X314))</f>
        <v/>
      </c>
      <c r="E314" s="11" t="str">
        <f>IF($X314="","",INDEX('Tracker&amp;Invoice'!$F:$F,$X314))</f>
        <v/>
      </c>
      <c r="F314" s="10" t="str">
        <f>IF($X314="","",INDEX('Tracker&amp;Invoice'!$C:$C,$X314))</f>
        <v/>
      </c>
      <c r="G314" s="10" t="str">
        <f>IF($X314="","",INDEX('Tracker&amp;Invoice'!$D:$D,$X314))</f>
        <v/>
      </c>
      <c r="H314" s="10" t="str">
        <f t="shared" si="65"/>
        <v/>
      </c>
      <c r="I314" s="13" t="str">
        <f t="shared" si="66"/>
        <v/>
      </c>
      <c r="J314" s="13" t="str">
        <f t="shared" si="67"/>
        <v/>
      </c>
      <c r="K314" s="13" t="str">
        <f t="shared" si="68"/>
        <v/>
      </c>
      <c r="L314" s="13" t="str">
        <f>IF($X314="","",SUMIF('Details Data Board'!$C$3:$C$6001,B314,'Details Data Board'!$I$3:$I$6001))</f>
        <v/>
      </c>
      <c r="M314" s="14" t="str">
        <f t="shared" si="69"/>
        <v/>
      </c>
      <c r="N314" s="11" t="str">
        <f t="shared" si="70"/>
        <v/>
      </c>
      <c r="O314" s="11" t="str">
        <f t="shared" si="71"/>
        <v/>
      </c>
      <c r="P314" s="13" t="str">
        <f t="shared" si="72"/>
        <v/>
      </c>
      <c r="Q314" s="14" t="str">
        <f t="shared" si="73"/>
        <v/>
      </c>
      <c r="R314" s="10" t="str">
        <f t="shared" si="74"/>
        <v/>
      </c>
      <c r="S314" s="9" t="str">
        <f t="shared" si="75"/>
        <v/>
      </c>
      <c r="T314" s="9" t="str">
        <f t="shared" si="76"/>
        <v/>
      </c>
      <c r="U314" s="9" t="str">
        <f t="shared" si="77"/>
        <v/>
      </c>
      <c r="V314" s="15" t="str">
        <f t="shared" si="78"/>
        <v/>
      </c>
      <c r="W314" s="15" t="str">
        <f t="shared" si="79"/>
        <v/>
      </c>
      <c r="X314" s="10" t="str">
        <f>IFERROR(MATCH(ROW()-4,'Details Data Board'!$A$3:$A$6001,0)+1,"")</f>
        <v/>
      </c>
      <c r="Y314" s="10">
        <f>IF($X314="",0,ROUND(INDEX('Tracker&amp;Invoice'!$G:$G,$X314)-J314,2))</f>
        <v>0</v>
      </c>
    </row>
    <row r="315" spans="1:25">
      <c r="A315" s="9" t="str">
        <f t="shared" si="64"/>
        <v/>
      </c>
      <c r="B315" s="9" t="str">
        <f>IF($X315="","",INDEX('Tracker&amp;Invoice'!$A:$A,$X315))</f>
        <v/>
      </c>
      <c r="C315" s="10" t="str">
        <f>IF($X315="","",INDEX('Tracker&amp;Invoice'!$B:$B,$X315))</f>
        <v/>
      </c>
      <c r="D315" s="9" t="str">
        <f>IF($X315="","",INDEX('Tracker&amp;Invoice'!$E:$E,$X315))</f>
        <v/>
      </c>
      <c r="E315" s="11" t="str">
        <f>IF($X315="","",INDEX('Tracker&amp;Invoice'!$F:$F,$X315))</f>
        <v/>
      </c>
      <c r="F315" s="10" t="str">
        <f>IF($X315="","",INDEX('Tracker&amp;Invoice'!$C:$C,$X315))</f>
        <v/>
      </c>
      <c r="G315" s="10" t="str">
        <f>IF($X315="","",INDEX('Tracker&amp;Invoice'!$D:$D,$X315))</f>
        <v/>
      </c>
      <c r="H315" s="10" t="str">
        <f t="shared" si="65"/>
        <v/>
      </c>
      <c r="I315" s="13" t="str">
        <f t="shared" si="66"/>
        <v/>
      </c>
      <c r="J315" s="13" t="str">
        <f t="shared" si="67"/>
        <v/>
      </c>
      <c r="K315" s="13" t="str">
        <f t="shared" si="68"/>
        <v/>
      </c>
      <c r="L315" s="13" t="str">
        <f>IF($X315="","",SUMIF('Details Data Board'!$C$3:$C$6001,B315,'Details Data Board'!$I$3:$I$6001))</f>
        <v/>
      </c>
      <c r="M315" s="14" t="str">
        <f t="shared" si="69"/>
        <v/>
      </c>
      <c r="N315" s="11" t="str">
        <f t="shared" si="70"/>
        <v/>
      </c>
      <c r="O315" s="11" t="str">
        <f t="shared" si="71"/>
        <v/>
      </c>
      <c r="P315" s="13" t="str">
        <f t="shared" si="72"/>
        <v/>
      </c>
      <c r="Q315" s="14" t="str">
        <f t="shared" si="73"/>
        <v/>
      </c>
      <c r="R315" s="10" t="str">
        <f t="shared" si="74"/>
        <v/>
      </c>
      <c r="S315" s="9" t="str">
        <f t="shared" si="75"/>
        <v/>
      </c>
      <c r="T315" s="9" t="str">
        <f t="shared" si="76"/>
        <v/>
      </c>
      <c r="U315" s="9" t="str">
        <f t="shared" si="77"/>
        <v/>
      </c>
      <c r="V315" s="15" t="str">
        <f t="shared" si="78"/>
        <v/>
      </c>
      <c r="W315" s="15" t="str">
        <f t="shared" si="79"/>
        <v/>
      </c>
      <c r="X315" s="10" t="str">
        <f>IFERROR(MATCH(ROW()-4,'Details Data Board'!$A$3:$A$6001,0)+1,"")</f>
        <v/>
      </c>
      <c r="Y315" s="10">
        <f>IF($X315="",0,ROUND(INDEX('Tracker&amp;Invoice'!$G:$G,$X315)-J315,2))</f>
        <v>0</v>
      </c>
    </row>
    <row r="316" spans="1:25">
      <c r="A316" s="9" t="str">
        <f t="shared" si="64"/>
        <v/>
      </c>
      <c r="B316" s="9" t="str">
        <f>IF($X316="","",INDEX('Tracker&amp;Invoice'!$A:$A,$X316))</f>
        <v/>
      </c>
      <c r="C316" s="10" t="str">
        <f>IF($X316="","",INDEX('Tracker&amp;Invoice'!$B:$B,$X316))</f>
        <v/>
      </c>
      <c r="D316" s="9" t="str">
        <f>IF($X316="","",INDEX('Tracker&amp;Invoice'!$E:$E,$X316))</f>
        <v/>
      </c>
      <c r="E316" s="11" t="str">
        <f>IF($X316="","",INDEX('Tracker&amp;Invoice'!$F:$F,$X316))</f>
        <v/>
      </c>
      <c r="F316" s="10" t="str">
        <f>IF($X316="","",INDEX('Tracker&amp;Invoice'!$C:$C,$X316))</f>
        <v/>
      </c>
      <c r="G316" s="10" t="str">
        <f>IF($X316="","",INDEX('Tracker&amp;Invoice'!$D:$D,$X316))</f>
        <v/>
      </c>
      <c r="H316" s="10" t="str">
        <f t="shared" si="65"/>
        <v/>
      </c>
      <c r="I316" s="13" t="str">
        <f t="shared" si="66"/>
        <v/>
      </c>
      <c r="J316" s="13" t="str">
        <f t="shared" si="67"/>
        <v/>
      </c>
      <c r="K316" s="13" t="str">
        <f t="shared" si="68"/>
        <v/>
      </c>
      <c r="L316" s="13" t="str">
        <f>IF($X316="","",SUMIF('Details Data Board'!$C$3:$C$6001,B316,'Details Data Board'!$I$3:$I$6001))</f>
        <v/>
      </c>
      <c r="M316" s="14" t="str">
        <f t="shared" si="69"/>
        <v/>
      </c>
      <c r="N316" s="11" t="str">
        <f t="shared" si="70"/>
        <v/>
      </c>
      <c r="O316" s="11" t="str">
        <f t="shared" si="71"/>
        <v/>
      </c>
      <c r="P316" s="13" t="str">
        <f t="shared" si="72"/>
        <v/>
      </c>
      <c r="Q316" s="14" t="str">
        <f t="shared" si="73"/>
        <v/>
      </c>
      <c r="R316" s="10" t="str">
        <f t="shared" si="74"/>
        <v/>
      </c>
      <c r="S316" s="9" t="str">
        <f t="shared" si="75"/>
        <v/>
      </c>
      <c r="T316" s="9" t="str">
        <f t="shared" si="76"/>
        <v/>
      </c>
      <c r="U316" s="9" t="str">
        <f t="shared" si="77"/>
        <v/>
      </c>
      <c r="V316" s="15" t="str">
        <f t="shared" si="78"/>
        <v/>
      </c>
      <c r="W316" s="15" t="str">
        <f t="shared" si="79"/>
        <v/>
      </c>
      <c r="X316" s="10" t="str">
        <f>IFERROR(MATCH(ROW()-4,'Details Data Board'!$A$3:$A$6001,0)+1,"")</f>
        <v/>
      </c>
      <c r="Y316" s="10">
        <f>IF($X316="",0,ROUND(INDEX('Tracker&amp;Invoice'!$G:$G,$X316)-J316,2))</f>
        <v>0</v>
      </c>
    </row>
    <row r="317" spans="1:25">
      <c r="A317" s="9" t="str">
        <f t="shared" si="64"/>
        <v/>
      </c>
      <c r="B317" s="9" t="str">
        <f>IF($X317="","",INDEX('Tracker&amp;Invoice'!$A:$A,$X317))</f>
        <v/>
      </c>
      <c r="C317" s="10" t="str">
        <f>IF($X317="","",INDEX('Tracker&amp;Invoice'!$B:$B,$X317))</f>
        <v/>
      </c>
      <c r="D317" s="9" t="str">
        <f>IF($X317="","",INDEX('Tracker&amp;Invoice'!$E:$E,$X317))</f>
        <v/>
      </c>
      <c r="E317" s="11" t="str">
        <f>IF($X317="","",INDEX('Tracker&amp;Invoice'!$F:$F,$X317))</f>
        <v/>
      </c>
      <c r="F317" s="10" t="str">
        <f>IF($X317="","",INDEX('Tracker&amp;Invoice'!$C:$C,$X317))</f>
        <v/>
      </c>
      <c r="G317" s="10" t="str">
        <f>IF($X317="","",INDEX('Tracker&amp;Invoice'!$D:$D,$X317))</f>
        <v/>
      </c>
      <c r="H317" s="10" t="str">
        <f t="shared" si="65"/>
        <v/>
      </c>
      <c r="I317" s="13" t="str">
        <f t="shared" si="66"/>
        <v/>
      </c>
      <c r="J317" s="13" t="str">
        <f t="shared" si="67"/>
        <v/>
      </c>
      <c r="K317" s="13" t="str">
        <f t="shared" si="68"/>
        <v/>
      </c>
      <c r="L317" s="13" t="str">
        <f>IF($X317="","",SUMIF('Details Data Board'!$C$3:$C$6001,B317,'Details Data Board'!$I$3:$I$6001))</f>
        <v/>
      </c>
      <c r="M317" s="14" t="str">
        <f t="shared" si="69"/>
        <v/>
      </c>
      <c r="N317" s="11" t="str">
        <f t="shared" si="70"/>
        <v/>
      </c>
      <c r="O317" s="11" t="str">
        <f t="shared" si="71"/>
        <v/>
      </c>
      <c r="P317" s="13" t="str">
        <f t="shared" si="72"/>
        <v/>
      </c>
      <c r="Q317" s="14" t="str">
        <f t="shared" si="73"/>
        <v/>
      </c>
      <c r="R317" s="10" t="str">
        <f t="shared" si="74"/>
        <v/>
      </c>
      <c r="S317" s="9" t="str">
        <f t="shared" si="75"/>
        <v/>
      </c>
      <c r="T317" s="9" t="str">
        <f t="shared" si="76"/>
        <v/>
      </c>
      <c r="U317" s="9" t="str">
        <f t="shared" si="77"/>
        <v/>
      </c>
      <c r="V317" s="15" t="str">
        <f t="shared" si="78"/>
        <v/>
      </c>
      <c r="W317" s="15" t="str">
        <f t="shared" si="79"/>
        <v/>
      </c>
      <c r="X317" s="10" t="str">
        <f>IFERROR(MATCH(ROW()-4,'Details Data Board'!$A$3:$A$6001,0)+1,"")</f>
        <v/>
      </c>
      <c r="Y317" s="10">
        <f>IF($X317="",0,ROUND(INDEX('Tracker&amp;Invoice'!$G:$G,$X317)-J317,2))</f>
        <v>0</v>
      </c>
    </row>
    <row r="318" spans="1:25">
      <c r="A318" s="9" t="str">
        <f t="shared" si="64"/>
        <v/>
      </c>
      <c r="B318" s="9" t="str">
        <f>IF($X318="","",INDEX('Tracker&amp;Invoice'!$A:$A,$X318))</f>
        <v/>
      </c>
      <c r="C318" s="10" t="str">
        <f>IF($X318="","",INDEX('Tracker&amp;Invoice'!$B:$B,$X318))</f>
        <v/>
      </c>
      <c r="D318" s="9" t="str">
        <f>IF($X318="","",INDEX('Tracker&amp;Invoice'!$E:$E,$X318))</f>
        <v/>
      </c>
      <c r="E318" s="11" t="str">
        <f>IF($X318="","",INDEX('Tracker&amp;Invoice'!$F:$F,$X318))</f>
        <v/>
      </c>
      <c r="F318" s="10" t="str">
        <f>IF($X318="","",INDEX('Tracker&amp;Invoice'!$C:$C,$X318))</f>
        <v/>
      </c>
      <c r="G318" s="10" t="str">
        <f>IF($X318="","",INDEX('Tracker&amp;Invoice'!$D:$D,$X318))</f>
        <v/>
      </c>
      <c r="H318" s="10" t="str">
        <f t="shared" si="65"/>
        <v/>
      </c>
      <c r="I318" s="13" t="str">
        <f t="shared" si="66"/>
        <v/>
      </c>
      <c r="J318" s="13" t="str">
        <f t="shared" si="67"/>
        <v/>
      </c>
      <c r="K318" s="13" t="str">
        <f t="shared" si="68"/>
        <v/>
      </c>
      <c r="L318" s="13" t="str">
        <f>IF($X318="","",SUMIF('Details Data Board'!$C$3:$C$6001,B318,'Details Data Board'!$I$3:$I$6001))</f>
        <v/>
      </c>
      <c r="M318" s="14" t="str">
        <f t="shared" si="69"/>
        <v/>
      </c>
      <c r="N318" s="11" t="str">
        <f t="shared" si="70"/>
        <v/>
      </c>
      <c r="O318" s="11" t="str">
        <f t="shared" si="71"/>
        <v/>
      </c>
      <c r="P318" s="13" t="str">
        <f t="shared" si="72"/>
        <v/>
      </c>
      <c r="Q318" s="14" t="str">
        <f t="shared" si="73"/>
        <v/>
      </c>
      <c r="R318" s="10" t="str">
        <f t="shared" si="74"/>
        <v/>
      </c>
      <c r="S318" s="9" t="str">
        <f t="shared" si="75"/>
        <v/>
      </c>
      <c r="T318" s="9" t="str">
        <f t="shared" si="76"/>
        <v/>
      </c>
      <c r="U318" s="9" t="str">
        <f t="shared" si="77"/>
        <v/>
      </c>
      <c r="V318" s="15" t="str">
        <f t="shared" si="78"/>
        <v/>
      </c>
      <c r="W318" s="15" t="str">
        <f t="shared" si="79"/>
        <v/>
      </c>
      <c r="X318" s="10" t="str">
        <f>IFERROR(MATCH(ROW()-4,'Details Data Board'!$A$3:$A$6001,0)+1,"")</f>
        <v/>
      </c>
      <c r="Y318" s="10">
        <f>IF($X318="",0,ROUND(INDEX('Tracker&amp;Invoice'!$G:$G,$X318)-J318,2))</f>
        <v>0</v>
      </c>
    </row>
    <row r="319" spans="1:25">
      <c r="A319" s="9" t="str">
        <f t="shared" si="64"/>
        <v/>
      </c>
      <c r="B319" s="9" t="str">
        <f>IF($X319="","",INDEX('Tracker&amp;Invoice'!$A:$A,$X319))</f>
        <v/>
      </c>
      <c r="C319" s="10" t="str">
        <f>IF($X319="","",INDEX('Tracker&amp;Invoice'!$B:$B,$X319))</f>
        <v/>
      </c>
      <c r="D319" s="9" t="str">
        <f>IF($X319="","",INDEX('Tracker&amp;Invoice'!$E:$E,$X319))</f>
        <v/>
      </c>
      <c r="E319" s="11" t="str">
        <f>IF($X319="","",INDEX('Tracker&amp;Invoice'!$F:$F,$X319))</f>
        <v/>
      </c>
      <c r="F319" s="10" t="str">
        <f>IF($X319="","",INDEX('Tracker&amp;Invoice'!$C:$C,$X319))</f>
        <v/>
      </c>
      <c r="G319" s="10" t="str">
        <f>IF($X319="","",INDEX('Tracker&amp;Invoice'!$D:$D,$X319))</f>
        <v/>
      </c>
      <c r="H319" s="10" t="str">
        <f t="shared" si="65"/>
        <v/>
      </c>
      <c r="I319" s="13" t="str">
        <f t="shared" si="66"/>
        <v/>
      </c>
      <c r="J319" s="13" t="str">
        <f t="shared" si="67"/>
        <v/>
      </c>
      <c r="K319" s="13" t="str">
        <f t="shared" si="68"/>
        <v/>
      </c>
      <c r="L319" s="13" t="str">
        <f>IF($X319="","",SUMIF('Details Data Board'!$C$3:$C$6001,B319,'Details Data Board'!$I$3:$I$6001))</f>
        <v/>
      </c>
      <c r="M319" s="14" t="str">
        <f t="shared" si="69"/>
        <v/>
      </c>
      <c r="N319" s="11" t="str">
        <f t="shared" si="70"/>
        <v/>
      </c>
      <c r="O319" s="11" t="str">
        <f t="shared" si="71"/>
        <v/>
      </c>
      <c r="P319" s="13" t="str">
        <f t="shared" si="72"/>
        <v/>
      </c>
      <c r="Q319" s="14" t="str">
        <f t="shared" si="73"/>
        <v/>
      </c>
      <c r="R319" s="10" t="str">
        <f t="shared" si="74"/>
        <v/>
      </c>
      <c r="S319" s="9" t="str">
        <f t="shared" si="75"/>
        <v/>
      </c>
      <c r="T319" s="9" t="str">
        <f t="shared" si="76"/>
        <v/>
      </c>
      <c r="U319" s="9" t="str">
        <f t="shared" si="77"/>
        <v/>
      </c>
      <c r="V319" s="15" t="str">
        <f t="shared" si="78"/>
        <v/>
      </c>
      <c r="W319" s="15" t="str">
        <f t="shared" si="79"/>
        <v/>
      </c>
      <c r="X319" s="10" t="str">
        <f>IFERROR(MATCH(ROW()-4,'Details Data Board'!$A$3:$A$6001,0)+1,"")</f>
        <v/>
      </c>
      <c r="Y319" s="10">
        <f>IF($X319="",0,ROUND(INDEX('Tracker&amp;Invoice'!$G:$G,$X319)-J319,2))</f>
        <v>0</v>
      </c>
    </row>
    <row r="320" spans="1:25">
      <c r="A320" s="9" t="str">
        <f t="shared" si="64"/>
        <v/>
      </c>
      <c r="B320" s="9" t="str">
        <f>IF($X320="","",INDEX('Tracker&amp;Invoice'!$A:$A,$X320))</f>
        <v/>
      </c>
      <c r="C320" s="10" t="str">
        <f>IF($X320="","",INDEX('Tracker&amp;Invoice'!$B:$B,$X320))</f>
        <v/>
      </c>
      <c r="D320" s="9" t="str">
        <f>IF($X320="","",INDEX('Tracker&amp;Invoice'!$E:$E,$X320))</f>
        <v/>
      </c>
      <c r="E320" s="11" t="str">
        <f>IF($X320="","",INDEX('Tracker&amp;Invoice'!$F:$F,$X320))</f>
        <v/>
      </c>
      <c r="F320" s="10" t="str">
        <f>IF($X320="","",INDEX('Tracker&amp;Invoice'!$C:$C,$X320))</f>
        <v/>
      </c>
      <c r="G320" s="10" t="str">
        <f>IF($X320="","",INDEX('Tracker&amp;Invoice'!$D:$D,$X320))</f>
        <v/>
      </c>
      <c r="H320" s="10" t="str">
        <f t="shared" si="65"/>
        <v/>
      </c>
      <c r="I320" s="13" t="str">
        <f t="shared" si="66"/>
        <v/>
      </c>
      <c r="J320" s="13" t="str">
        <f t="shared" si="67"/>
        <v/>
      </c>
      <c r="K320" s="13" t="str">
        <f t="shared" si="68"/>
        <v/>
      </c>
      <c r="L320" s="13" t="str">
        <f>IF($X320="","",SUMIF('Details Data Board'!$C$3:$C$6001,B320,'Details Data Board'!$I$3:$I$6001))</f>
        <v/>
      </c>
      <c r="M320" s="14" t="str">
        <f t="shared" si="69"/>
        <v/>
      </c>
      <c r="N320" s="11" t="str">
        <f t="shared" si="70"/>
        <v/>
      </c>
      <c r="O320" s="11" t="str">
        <f t="shared" si="71"/>
        <v/>
      </c>
      <c r="P320" s="13" t="str">
        <f t="shared" si="72"/>
        <v/>
      </c>
      <c r="Q320" s="14" t="str">
        <f t="shared" si="73"/>
        <v/>
      </c>
      <c r="R320" s="10" t="str">
        <f t="shared" si="74"/>
        <v/>
      </c>
      <c r="S320" s="9" t="str">
        <f t="shared" si="75"/>
        <v/>
      </c>
      <c r="T320" s="9" t="str">
        <f t="shared" si="76"/>
        <v/>
      </c>
      <c r="U320" s="9" t="str">
        <f t="shared" si="77"/>
        <v/>
      </c>
      <c r="V320" s="15" t="str">
        <f t="shared" si="78"/>
        <v/>
      </c>
      <c r="W320" s="15" t="str">
        <f t="shared" si="79"/>
        <v/>
      </c>
      <c r="X320" s="10" t="str">
        <f>IFERROR(MATCH(ROW()-4,'Details Data Board'!$A$3:$A$6001,0)+1,"")</f>
        <v/>
      </c>
      <c r="Y320" s="10">
        <f>IF($X320="",0,ROUND(INDEX('Tracker&amp;Invoice'!$G:$G,$X320)-J320,2))</f>
        <v>0</v>
      </c>
    </row>
    <row r="321" spans="1:25">
      <c r="A321" s="9" t="str">
        <f t="shared" si="64"/>
        <v/>
      </c>
      <c r="B321" s="9" t="str">
        <f>IF($X321="","",INDEX('Tracker&amp;Invoice'!$A:$A,$X321))</f>
        <v/>
      </c>
      <c r="C321" s="10" t="str">
        <f>IF($X321="","",INDEX('Tracker&amp;Invoice'!$B:$B,$X321))</f>
        <v/>
      </c>
      <c r="D321" s="9" t="str">
        <f>IF($X321="","",INDEX('Tracker&amp;Invoice'!$E:$E,$X321))</f>
        <v/>
      </c>
      <c r="E321" s="11" t="str">
        <f>IF($X321="","",INDEX('Tracker&amp;Invoice'!$F:$F,$X321))</f>
        <v/>
      </c>
      <c r="F321" s="10" t="str">
        <f>IF($X321="","",INDEX('Tracker&amp;Invoice'!$C:$C,$X321))</f>
        <v/>
      </c>
      <c r="G321" s="10" t="str">
        <f>IF($X321="","",INDEX('Tracker&amp;Invoice'!$D:$D,$X321))</f>
        <v/>
      </c>
      <c r="H321" s="10" t="str">
        <f t="shared" si="65"/>
        <v/>
      </c>
      <c r="I321" s="13" t="str">
        <f t="shared" si="66"/>
        <v/>
      </c>
      <c r="J321" s="13" t="str">
        <f t="shared" si="67"/>
        <v/>
      </c>
      <c r="K321" s="13" t="str">
        <f t="shared" si="68"/>
        <v/>
      </c>
      <c r="L321" s="13" t="str">
        <f>IF($X321="","",SUMIF('Details Data Board'!$C$3:$C$6001,B321,'Details Data Board'!$I$3:$I$6001))</f>
        <v/>
      </c>
      <c r="M321" s="14" t="str">
        <f t="shared" si="69"/>
        <v/>
      </c>
      <c r="N321" s="11" t="str">
        <f t="shared" si="70"/>
        <v/>
      </c>
      <c r="O321" s="11" t="str">
        <f t="shared" si="71"/>
        <v/>
      </c>
      <c r="P321" s="13" t="str">
        <f t="shared" si="72"/>
        <v/>
      </c>
      <c r="Q321" s="14" t="str">
        <f t="shared" si="73"/>
        <v/>
      </c>
      <c r="R321" s="10" t="str">
        <f t="shared" si="74"/>
        <v/>
      </c>
      <c r="S321" s="9" t="str">
        <f t="shared" si="75"/>
        <v/>
      </c>
      <c r="T321" s="9" t="str">
        <f t="shared" si="76"/>
        <v/>
      </c>
      <c r="U321" s="9" t="str">
        <f t="shared" si="77"/>
        <v/>
      </c>
      <c r="V321" s="15" t="str">
        <f t="shared" si="78"/>
        <v/>
      </c>
      <c r="W321" s="15" t="str">
        <f t="shared" si="79"/>
        <v/>
      </c>
      <c r="X321" s="10" t="str">
        <f>IFERROR(MATCH(ROW()-4,'Details Data Board'!$A$3:$A$6001,0)+1,"")</f>
        <v/>
      </c>
      <c r="Y321" s="10">
        <f>IF($X321="",0,ROUND(INDEX('Tracker&amp;Invoice'!$G:$G,$X321)-J321,2))</f>
        <v>0</v>
      </c>
    </row>
    <row r="322" spans="1:25">
      <c r="A322" s="9" t="str">
        <f t="shared" si="64"/>
        <v/>
      </c>
      <c r="B322" s="9" t="str">
        <f>IF($X322="","",INDEX('Tracker&amp;Invoice'!$A:$A,$X322))</f>
        <v/>
      </c>
      <c r="C322" s="10" t="str">
        <f>IF($X322="","",INDEX('Tracker&amp;Invoice'!$B:$B,$X322))</f>
        <v/>
      </c>
      <c r="D322" s="9" t="str">
        <f>IF($X322="","",INDEX('Tracker&amp;Invoice'!$E:$E,$X322))</f>
        <v/>
      </c>
      <c r="E322" s="11" t="str">
        <f>IF($X322="","",INDEX('Tracker&amp;Invoice'!$F:$F,$X322))</f>
        <v/>
      </c>
      <c r="F322" s="10" t="str">
        <f>IF($X322="","",INDEX('Tracker&amp;Invoice'!$C:$C,$X322))</f>
        <v/>
      </c>
      <c r="G322" s="10" t="str">
        <f>IF($X322="","",INDEX('Tracker&amp;Invoice'!$D:$D,$X322))</f>
        <v/>
      </c>
      <c r="H322" s="10" t="str">
        <f t="shared" si="65"/>
        <v/>
      </c>
      <c r="I322" s="13" t="str">
        <f t="shared" si="66"/>
        <v/>
      </c>
      <c r="J322" s="13" t="str">
        <f t="shared" si="67"/>
        <v/>
      </c>
      <c r="K322" s="13" t="str">
        <f t="shared" si="68"/>
        <v/>
      </c>
      <c r="L322" s="13" t="str">
        <f>IF($X322="","",SUMIF('Details Data Board'!$C$3:$C$6001,B322,'Details Data Board'!$I$3:$I$6001))</f>
        <v/>
      </c>
      <c r="M322" s="14" t="str">
        <f t="shared" si="69"/>
        <v/>
      </c>
      <c r="N322" s="11" t="str">
        <f t="shared" si="70"/>
        <v/>
      </c>
      <c r="O322" s="11" t="str">
        <f t="shared" si="71"/>
        <v/>
      </c>
      <c r="P322" s="13" t="str">
        <f t="shared" si="72"/>
        <v/>
      </c>
      <c r="Q322" s="14" t="str">
        <f t="shared" si="73"/>
        <v/>
      </c>
      <c r="R322" s="10" t="str">
        <f t="shared" si="74"/>
        <v/>
      </c>
      <c r="S322" s="9" t="str">
        <f t="shared" si="75"/>
        <v/>
      </c>
      <c r="T322" s="9" t="str">
        <f t="shared" si="76"/>
        <v/>
      </c>
      <c r="U322" s="9" t="str">
        <f t="shared" si="77"/>
        <v/>
      </c>
      <c r="V322" s="15" t="str">
        <f t="shared" si="78"/>
        <v/>
      </c>
      <c r="W322" s="15" t="str">
        <f t="shared" si="79"/>
        <v/>
      </c>
      <c r="X322" s="10" t="str">
        <f>IFERROR(MATCH(ROW()-4,'Details Data Board'!$A$3:$A$6001,0)+1,"")</f>
        <v/>
      </c>
      <c r="Y322" s="10">
        <f>IF($X322="",0,ROUND(INDEX('Tracker&amp;Invoice'!$G:$G,$X322)-J322,2))</f>
        <v>0</v>
      </c>
    </row>
    <row r="323" spans="1:25">
      <c r="A323" s="9" t="str">
        <f t="shared" si="64"/>
        <v/>
      </c>
      <c r="B323" s="9" t="str">
        <f>IF($X323="","",INDEX('Tracker&amp;Invoice'!$A:$A,$X323))</f>
        <v/>
      </c>
      <c r="C323" s="10" t="str">
        <f>IF($X323="","",INDEX('Tracker&amp;Invoice'!$B:$B,$X323))</f>
        <v/>
      </c>
      <c r="D323" s="9" t="str">
        <f>IF($X323="","",INDEX('Tracker&amp;Invoice'!$E:$E,$X323))</f>
        <v/>
      </c>
      <c r="E323" s="11" t="str">
        <f>IF($X323="","",INDEX('Tracker&amp;Invoice'!$F:$F,$X323))</f>
        <v/>
      </c>
      <c r="F323" s="10" t="str">
        <f>IF($X323="","",INDEX('Tracker&amp;Invoice'!$C:$C,$X323))</f>
        <v/>
      </c>
      <c r="G323" s="10" t="str">
        <f>IF($X323="","",INDEX('Tracker&amp;Invoice'!$D:$D,$X323))</f>
        <v/>
      </c>
      <c r="H323" s="10" t="str">
        <f t="shared" si="65"/>
        <v/>
      </c>
      <c r="I323" s="13" t="str">
        <f t="shared" si="66"/>
        <v/>
      </c>
      <c r="J323" s="13" t="str">
        <f t="shared" si="67"/>
        <v/>
      </c>
      <c r="K323" s="13" t="str">
        <f t="shared" si="68"/>
        <v/>
      </c>
      <c r="L323" s="13" t="str">
        <f>IF($X323="","",SUMIF('Details Data Board'!$C$3:$C$6001,B323,'Details Data Board'!$I$3:$I$6001))</f>
        <v/>
      </c>
      <c r="M323" s="14" t="str">
        <f t="shared" si="69"/>
        <v/>
      </c>
      <c r="N323" s="11" t="str">
        <f t="shared" si="70"/>
        <v/>
      </c>
      <c r="O323" s="11" t="str">
        <f t="shared" si="71"/>
        <v/>
      </c>
      <c r="P323" s="13" t="str">
        <f t="shared" si="72"/>
        <v/>
      </c>
      <c r="Q323" s="14" t="str">
        <f t="shared" si="73"/>
        <v/>
      </c>
      <c r="R323" s="10" t="str">
        <f t="shared" si="74"/>
        <v/>
      </c>
      <c r="S323" s="9" t="str">
        <f t="shared" si="75"/>
        <v/>
      </c>
      <c r="T323" s="9" t="str">
        <f t="shared" si="76"/>
        <v/>
      </c>
      <c r="U323" s="9" t="str">
        <f t="shared" si="77"/>
        <v/>
      </c>
      <c r="V323" s="15" t="str">
        <f t="shared" si="78"/>
        <v/>
      </c>
      <c r="W323" s="15" t="str">
        <f t="shared" si="79"/>
        <v/>
      </c>
      <c r="X323" s="10" t="str">
        <f>IFERROR(MATCH(ROW()-4,'Details Data Board'!$A$3:$A$6001,0)+1,"")</f>
        <v/>
      </c>
      <c r="Y323" s="10">
        <f>IF($X323="",0,ROUND(INDEX('Tracker&amp;Invoice'!$G:$G,$X323)-J323,2))</f>
        <v>0</v>
      </c>
    </row>
    <row r="324" spans="1:25">
      <c r="A324" s="9" t="str">
        <f t="shared" si="64"/>
        <v/>
      </c>
      <c r="B324" s="9" t="str">
        <f>IF($X324="","",INDEX('Tracker&amp;Invoice'!$A:$A,$X324))</f>
        <v/>
      </c>
      <c r="C324" s="10" t="str">
        <f>IF($X324="","",INDEX('Tracker&amp;Invoice'!$B:$B,$X324))</f>
        <v/>
      </c>
      <c r="D324" s="9" t="str">
        <f>IF($X324="","",INDEX('Tracker&amp;Invoice'!$E:$E,$X324))</f>
        <v/>
      </c>
      <c r="E324" s="11" t="str">
        <f>IF($X324="","",INDEX('Tracker&amp;Invoice'!$F:$F,$X324))</f>
        <v/>
      </c>
      <c r="F324" s="10" t="str">
        <f>IF($X324="","",INDEX('Tracker&amp;Invoice'!$C:$C,$X324))</f>
        <v/>
      </c>
      <c r="G324" s="10" t="str">
        <f>IF($X324="","",INDEX('Tracker&amp;Invoice'!$D:$D,$X324))</f>
        <v/>
      </c>
      <c r="H324" s="10" t="str">
        <f t="shared" si="65"/>
        <v/>
      </c>
      <c r="I324" s="13" t="str">
        <f t="shared" si="66"/>
        <v/>
      </c>
      <c r="J324" s="13" t="str">
        <f t="shared" si="67"/>
        <v/>
      </c>
      <c r="K324" s="13" t="str">
        <f t="shared" si="68"/>
        <v/>
      </c>
      <c r="L324" s="13" t="str">
        <f>IF($X324="","",SUMIF('Details Data Board'!$C$3:$C$6001,B324,'Details Data Board'!$I$3:$I$6001))</f>
        <v/>
      </c>
      <c r="M324" s="14" t="str">
        <f t="shared" si="69"/>
        <v/>
      </c>
      <c r="N324" s="11" t="str">
        <f t="shared" si="70"/>
        <v/>
      </c>
      <c r="O324" s="11" t="str">
        <f t="shared" si="71"/>
        <v/>
      </c>
      <c r="P324" s="13" t="str">
        <f t="shared" si="72"/>
        <v/>
      </c>
      <c r="Q324" s="14" t="str">
        <f t="shared" si="73"/>
        <v/>
      </c>
      <c r="R324" s="10" t="str">
        <f t="shared" si="74"/>
        <v/>
      </c>
      <c r="S324" s="9" t="str">
        <f t="shared" si="75"/>
        <v/>
      </c>
      <c r="T324" s="9" t="str">
        <f t="shared" si="76"/>
        <v/>
      </c>
      <c r="U324" s="9" t="str">
        <f t="shared" si="77"/>
        <v/>
      </c>
      <c r="V324" s="15" t="str">
        <f t="shared" si="78"/>
        <v/>
      </c>
      <c r="W324" s="15" t="str">
        <f t="shared" si="79"/>
        <v/>
      </c>
      <c r="X324" s="10" t="str">
        <f>IFERROR(MATCH(ROW()-4,'Details Data Board'!$A$3:$A$6001,0)+1,"")</f>
        <v/>
      </c>
      <c r="Y324" s="10">
        <f>IF($X324="",0,ROUND(INDEX('Tracker&amp;Invoice'!$G:$G,$X324)-J324,2))</f>
        <v>0</v>
      </c>
    </row>
    <row r="325" spans="1:25">
      <c r="A325" s="9" t="str">
        <f t="shared" ref="A325:A354" si="80">IF($X325="","",ROW()-4)</f>
        <v/>
      </c>
      <c r="B325" s="9" t="str">
        <f>IF($X325="","",INDEX('Tracker&amp;Invoice'!$A:$A,$X325))</f>
        <v/>
      </c>
      <c r="C325" s="10" t="str">
        <f>IF($X325="","",INDEX('Tracker&amp;Invoice'!$B:$B,$X325))</f>
        <v/>
      </c>
      <c r="D325" s="9" t="str">
        <f>IF($X325="","",INDEX('Tracker&amp;Invoice'!$E:$E,$X325))</f>
        <v/>
      </c>
      <c r="E325" s="11" t="str">
        <f>IF($X325="","",INDEX('Tracker&amp;Invoice'!$F:$F,$X325))</f>
        <v/>
      </c>
      <c r="F325" s="10" t="str">
        <f>IF($X325="","",INDEX('Tracker&amp;Invoice'!$C:$C,$X325))</f>
        <v/>
      </c>
      <c r="G325" s="10" t="str">
        <f>IF($X325="","",INDEX('Tracker&amp;Invoice'!$D:$D,$X325))</f>
        <v/>
      </c>
      <c r="H325" s="10" t="str">
        <f t="shared" ref="H325:H354" si="81">IF($X325="","",G325-F325)</f>
        <v/>
      </c>
      <c r="I325" s="13" t="str">
        <f t="shared" ref="I325:I354" si="82">IF($X325="","",F325*E325)</f>
        <v/>
      </c>
      <c r="J325" s="13" t="str">
        <f t="shared" ref="J325:J354" si="83">IF($X325="","",G325*E325)</f>
        <v/>
      </c>
      <c r="K325" s="13" t="str">
        <f t="shared" ref="K325:K354" si="84">IF($X325="","",J325-I325)</f>
        <v/>
      </c>
      <c r="L325" s="13" t="str">
        <f>IF($X325="","",SUMIF('Details Data Board'!$C$3:$C$6001,B325,'Details Data Board'!$I$3:$I$6001))</f>
        <v/>
      </c>
      <c r="M325" s="14" t="str">
        <f t="shared" ref="M325:M354" si="85">IF($X325="","",IF(J325=0,0,L325/J325))</f>
        <v/>
      </c>
      <c r="N325" s="11" t="str">
        <f t="shared" ref="N325:N354" si="86">IF($X325="","",M325*G325)</f>
        <v/>
      </c>
      <c r="O325" s="11" t="str">
        <f t="shared" ref="O325:O354" si="87">IF($X325="","",G325-N325)</f>
        <v/>
      </c>
      <c r="P325" s="13" t="str">
        <f t="shared" ref="P325:P354" si="88">IF($X325="","",J325-L325)</f>
        <v/>
      </c>
      <c r="Q325" s="14" t="str">
        <f t="shared" ref="Q325:Q354" si="89">IF($X325="","",IF(J325=0,0,P325/J325))</f>
        <v/>
      </c>
      <c r="R325" s="10" t="str">
        <f t="shared" ref="R325:R354" si="90">IF($X325="","",IF(INT(O325)=O325,TEXT(O325,"#,##0"),TEXT(O325,"#,##0.00"))&amp;" "&amp;D325&amp;"  |  "&amp;TEXT(P325,"#,##0")&amp;" ريال  |  "&amp;TEXT(Q325,"0.0%"))</f>
        <v/>
      </c>
      <c r="S325" s="9" t="str">
        <f t="shared" ref="S325:S354" si="91">IF($X325="","",IF(L325&lt;=0,"لم يبدأ",IF(P325&lt;-0.5,"تجاوز 100% - راجع",IF(P325&lt;=0.5,"مكتمل","جاري"))))</f>
        <v/>
      </c>
      <c r="T325" s="9" t="str">
        <f t="shared" ref="T325:T354" si="92">IF($X325="","",IF(AND(F325=0,G325&gt;0),"جديد بأمر التغيير",IF(AND(G325=0,F325&gt;0),"ملغي",IF(G325&gt;F325,"زيادة",IF(G325&lt;F325,"نقص","بدون تغيير")))))</f>
        <v/>
      </c>
      <c r="U325" s="9" t="str">
        <f t="shared" ref="U325:U354" si="93">IF($X325="","",IFERROR(LEFT(B325,FIND("-",B325)-1),B325))</f>
        <v/>
      </c>
      <c r="V325" s="15" t="str">
        <f t="shared" ref="V325:V354" si="94">IF($X325="","",P325+ROW()/1000000)</f>
        <v/>
      </c>
      <c r="W325" s="15" t="str">
        <f t="shared" ref="W325:W354" si="95">IF($X325="","",K325+ROW()/1000000)</f>
        <v/>
      </c>
      <c r="X325" s="10" t="str">
        <f>IFERROR(MATCH(ROW()-4,'Details Data Board'!$A$3:$A$6001,0)+1,"")</f>
        <v/>
      </c>
      <c r="Y325" s="10">
        <f>IF($X325="",0,ROUND(INDEX('Tracker&amp;Invoice'!$G:$G,$X325)-J325,2))</f>
        <v>0</v>
      </c>
    </row>
    <row r="326" spans="1:25">
      <c r="A326" s="9" t="str">
        <f t="shared" si="80"/>
        <v/>
      </c>
      <c r="B326" s="9" t="str">
        <f>IF($X326="","",INDEX('Tracker&amp;Invoice'!$A:$A,$X326))</f>
        <v/>
      </c>
      <c r="C326" s="10" t="str">
        <f>IF($X326="","",INDEX('Tracker&amp;Invoice'!$B:$B,$X326))</f>
        <v/>
      </c>
      <c r="D326" s="9" t="str">
        <f>IF($X326="","",INDEX('Tracker&amp;Invoice'!$E:$E,$X326))</f>
        <v/>
      </c>
      <c r="E326" s="11" t="str">
        <f>IF($X326="","",INDEX('Tracker&amp;Invoice'!$F:$F,$X326))</f>
        <v/>
      </c>
      <c r="F326" s="10" t="str">
        <f>IF($X326="","",INDEX('Tracker&amp;Invoice'!$C:$C,$X326))</f>
        <v/>
      </c>
      <c r="G326" s="10" t="str">
        <f>IF($X326="","",INDEX('Tracker&amp;Invoice'!$D:$D,$X326))</f>
        <v/>
      </c>
      <c r="H326" s="10" t="str">
        <f t="shared" si="81"/>
        <v/>
      </c>
      <c r="I326" s="13" t="str">
        <f t="shared" si="82"/>
        <v/>
      </c>
      <c r="J326" s="13" t="str">
        <f t="shared" si="83"/>
        <v/>
      </c>
      <c r="K326" s="13" t="str">
        <f t="shared" si="84"/>
        <v/>
      </c>
      <c r="L326" s="13" t="str">
        <f>IF($X326="","",SUMIF('Details Data Board'!$C$3:$C$6001,B326,'Details Data Board'!$I$3:$I$6001))</f>
        <v/>
      </c>
      <c r="M326" s="14" t="str">
        <f t="shared" si="85"/>
        <v/>
      </c>
      <c r="N326" s="11" t="str">
        <f t="shared" si="86"/>
        <v/>
      </c>
      <c r="O326" s="11" t="str">
        <f t="shared" si="87"/>
        <v/>
      </c>
      <c r="P326" s="13" t="str">
        <f t="shared" si="88"/>
        <v/>
      </c>
      <c r="Q326" s="14" t="str">
        <f t="shared" si="89"/>
        <v/>
      </c>
      <c r="R326" s="10" t="str">
        <f t="shared" si="90"/>
        <v/>
      </c>
      <c r="S326" s="9" t="str">
        <f t="shared" si="91"/>
        <v/>
      </c>
      <c r="T326" s="9" t="str">
        <f t="shared" si="92"/>
        <v/>
      </c>
      <c r="U326" s="9" t="str">
        <f t="shared" si="93"/>
        <v/>
      </c>
      <c r="V326" s="15" t="str">
        <f t="shared" si="94"/>
        <v/>
      </c>
      <c r="W326" s="15" t="str">
        <f t="shared" si="95"/>
        <v/>
      </c>
      <c r="X326" s="10" t="str">
        <f>IFERROR(MATCH(ROW()-4,'Details Data Board'!$A$3:$A$6001,0)+1,"")</f>
        <v/>
      </c>
      <c r="Y326" s="10">
        <f>IF($X326="",0,ROUND(INDEX('Tracker&amp;Invoice'!$G:$G,$X326)-J326,2))</f>
        <v>0</v>
      </c>
    </row>
    <row r="327" spans="1:25">
      <c r="A327" s="9" t="str">
        <f t="shared" si="80"/>
        <v/>
      </c>
      <c r="B327" s="9" t="str">
        <f>IF($X327="","",INDEX('Tracker&amp;Invoice'!$A:$A,$X327))</f>
        <v/>
      </c>
      <c r="C327" s="10" t="str">
        <f>IF($X327="","",INDEX('Tracker&amp;Invoice'!$B:$B,$X327))</f>
        <v/>
      </c>
      <c r="D327" s="9" t="str">
        <f>IF($X327="","",INDEX('Tracker&amp;Invoice'!$E:$E,$X327))</f>
        <v/>
      </c>
      <c r="E327" s="11" t="str">
        <f>IF($X327="","",INDEX('Tracker&amp;Invoice'!$F:$F,$X327))</f>
        <v/>
      </c>
      <c r="F327" s="10" t="str">
        <f>IF($X327="","",INDEX('Tracker&amp;Invoice'!$C:$C,$X327))</f>
        <v/>
      </c>
      <c r="G327" s="10" t="str">
        <f>IF($X327="","",INDEX('Tracker&amp;Invoice'!$D:$D,$X327))</f>
        <v/>
      </c>
      <c r="H327" s="10" t="str">
        <f t="shared" si="81"/>
        <v/>
      </c>
      <c r="I327" s="13" t="str">
        <f t="shared" si="82"/>
        <v/>
      </c>
      <c r="J327" s="13" t="str">
        <f t="shared" si="83"/>
        <v/>
      </c>
      <c r="K327" s="13" t="str">
        <f t="shared" si="84"/>
        <v/>
      </c>
      <c r="L327" s="13" t="str">
        <f>IF($X327="","",SUMIF('Details Data Board'!$C$3:$C$6001,B327,'Details Data Board'!$I$3:$I$6001))</f>
        <v/>
      </c>
      <c r="M327" s="14" t="str">
        <f t="shared" si="85"/>
        <v/>
      </c>
      <c r="N327" s="11" t="str">
        <f t="shared" si="86"/>
        <v/>
      </c>
      <c r="O327" s="11" t="str">
        <f t="shared" si="87"/>
        <v/>
      </c>
      <c r="P327" s="13" t="str">
        <f t="shared" si="88"/>
        <v/>
      </c>
      <c r="Q327" s="14" t="str">
        <f t="shared" si="89"/>
        <v/>
      </c>
      <c r="R327" s="10" t="str">
        <f t="shared" si="90"/>
        <v/>
      </c>
      <c r="S327" s="9" t="str">
        <f t="shared" si="91"/>
        <v/>
      </c>
      <c r="T327" s="9" t="str">
        <f t="shared" si="92"/>
        <v/>
      </c>
      <c r="U327" s="9" t="str">
        <f t="shared" si="93"/>
        <v/>
      </c>
      <c r="V327" s="15" t="str">
        <f t="shared" si="94"/>
        <v/>
      </c>
      <c r="W327" s="15" t="str">
        <f t="shared" si="95"/>
        <v/>
      </c>
      <c r="X327" s="10" t="str">
        <f>IFERROR(MATCH(ROW()-4,'Details Data Board'!$A$3:$A$6001,0)+1,"")</f>
        <v/>
      </c>
      <c r="Y327" s="10">
        <f>IF($X327="",0,ROUND(INDEX('Tracker&amp;Invoice'!$G:$G,$X327)-J327,2))</f>
        <v>0</v>
      </c>
    </row>
    <row r="328" spans="1:25">
      <c r="A328" s="9" t="str">
        <f t="shared" si="80"/>
        <v/>
      </c>
      <c r="B328" s="9" t="str">
        <f>IF($X328="","",INDEX('Tracker&amp;Invoice'!$A:$A,$X328))</f>
        <v/>
      </c>
      <c r="C328" s="10" t="str">
        <f>IF($X328="","",INDEX('Tracker&amp;Invoice'!$B:$B,$X328))</f>
        <v/>
      </c>
      <c r="D328" s="9" t="str">
        <f>IF($X328="","",INDEX('Tracker&amp;Invoice'!$E:$E,$X328))</f>
        <v/>
      </c>
      <c r="E328" s="11" t="str">
        <f>IF($X328="","",INDEX('Tracker&amp;Invoice'!$F:$F,$X328))</f>
        <v/>
      </c>
      <c r="F328" s="10" t="str">
        <f>IF($X328="","",INDEX('Tracker&amp;Invoice'!$C:$C,$X328))</f>
        <v/>
      </c>
      <c r="G328" s="10" t="str">
        <f>IF($X328="","",INDEX('Tracker&amp;Invoice'!$D:$D,$X328))</f>
        <v/>
      </c>
      <c r="H328" s="10" t="str">
        <f t="shared" si="81"/>
        <v/>
      </c>
      <c r="I328" s="13" t="str">
        <f t="shared" si="82"/>
        <v/>
      </c>
      <c r="J328" s="13" t="str">
        <f t="shared" si="83"/>
        <v/>
      </c>
      <c r="K328" s="13" t="str">
        <f t="shared" si="84"/>
        <v/>
      </c>
      <c r="L328" s="13" t="str">
        <f>IF($X328="","",SUMIF('Details Data Board'!$C$3:$C$6001,B328,'Details Data Board'!$I$3:$I$6001))</f>
        <v/>
      </c>
      <c r="M328" s="14" t="str">
        <f t="shared" si="85"/>
        <v/>
      </c>
      <c r="N328" s="11" t="str">
        <f t="shared" si="86"/>
        <v/>
      </c>
      <c r="O328" s="11" t="str">
        <f t="shared" si="87"/>
        <v/>
      </c>
      <c r="P328" s="13" t="str">
        <f t="shared" si="88"/>
        <v/>
      </c>
      <c r="Q328" s="14" t="str">
        <f t="shared" si="89"/>
        <v/>
      </c>
      <c r="R328" s="10" t="str">
        <f t="shared" si="90"/>
        <v/>
      </c>
      <c r="S328" s="9" t="str">
        <f t="shared" si="91"/>
        <v/>
      </c>
      <c r="T328" s="9" t="str">
        <f t="shared" si="92"/>
        <v/>
      </c>
      <c r="U328" s="9" t="str">
        <f t="shared" si="93"/>
        <v/>
      </c>
      <c r="V328" s="15" t="str">
        <f t="shared" si="94"/>
        <v/>
      </c>
      <c r="W328" s="15" t="str">
        <f t="shared" si="95"/>
        <v/>
      </c>
      <c r="X328" s="10" t="str">
        <f>IFERROR(MATCH(ROW()-4,'Details Data Board'!$A$3:$A$6001,0)+1,"")</f>
        <v/>
      </c>
      <c r="Y328" s="10">
        <f>IF($X328="",0,ROUND(INDEX('Tracker&amp;Invoice'!$G:$G,$X328)-J328,2))</f>
        <v>0</v>
      </c>
    </row>
    <row r="329" spans="1:25">
      <c r="A329" s="9" t="str">
        <f t="shared" si="80"/>
        <v/>
      </c>
      <c r="B329" s="9" t="str">
        <f>IF($X329="","",INDEX('Tracker&amp;Invoice'!$A:$A,$X329))</f>
        <v/>
      </c>
      <c r="C329" s="10" t="str">
        <f>IF($X329="","",INDEX('Tracker&amp;Invoice'!$B:$B,$X329))</f>
        <v/>
      </c>
      <c r="D329" s="9" t="str">
        <f>IF($X329="","",INDEX('Tracker&amp;Invoice'!$E:$E,$X329))</f>
        <v/>
      </c>
      <c r="E329" s="11" t="str">
        <f>IF($X329="","",INDEX('Tracker&amp;Invoice'!$F:$F,$X329))</f>
        <v/>
      </c>
      <c r="F329" s="10" t="str">
        <f>IF($X329="","",INDEX('Tracker&amp;Invoice'!$C:$C,$X329))</f>
        <v/>
      </c>
      <c r="G329" s="10" t="str">
        <f>IF($X329="","",INDEX('Tracker&amp;Invoice'!$D:$D,$X329))</f>
        <v/>
      </c>
      <c r="H329" s="10" t="str">
        <f t="shared" si="81"/>
        <v/>
      </c>
      <c r="I329" s="13" t="str">
        <f t="shared" si="82"/>
        <v/>
      </c>
      <c r="J329" s="13" t="str">
        <f t="shared" si="83"/>
        <v/>
      </c>
      <c r="K329" s="13" t="str">
        <f t="shared" si="84"/>
        <v/>
      </c>
      <c r="L329" s="13" t="str">
        <f>IF($X329="","",SUMIF('Details Data Board'!$C$3:$C$6001,B329,'Details Data Board'!$I$3:$I$6001))</f>
        <v/>
      </c>
      <c r="M329" s="14" t="str">
        <f t="shared" si="85"/>
        <v/>
      </c>
      <c r="N329" s="11" t="str">
        <f t="shared" si="86"/>
        <v/>
      </c>
      <c r="O329" s="11" t="str">
        <f t="shared" si="87"/>
        <v/>
      </c>
      <c r="P329" s="13" t="str">
        <f t="shared" si="88"/>
        <v/>
      </c>
      <c r="Q329" s="14" t="str">
        <f t="shared" si="89"/>
        <v/>
      </c>
      <c r="R329" s="10" t="str">
        <f t="shared" si="90"/>
        <v/>
      </c>
      <c r="S329" s="9" t="str">
        <f t="shared" si="91"/>
        <v/>
      </c>
      <c r="T329" s="9" t="str">
        <f t="shared" si="92"/>
        <v/>
      </c>
      <c r="U329" s="9" t="str">
        <f t="shared" si="93"/>
        <v/>
      </c>
      <c r="V329" s="15" t="str">
        <f t="shared" si="94"/>
        <v/>
      </c>
      <c r="W329" s="15" t="str">
        <f t="shared" si="95"/>
        <v/>
      </c>
      <c r="X329" s="10" t="str">
        <f>IFERROR(MATCH(ROW()-4,'Details Data Board'!$A$3:$A$6001,0)+1,"")</f>
        <v/>
      </c>
      <c r="Y329" s="10">
        <f>IF($X329="",0,ROUND(INDEX('Tracker&amp;Invoice'!$G:$G,$X329)-J329,2))</f>
        <v>0</v>
      </c>
    </row>
    <row r="330" spans="1:25">
      <c r="A330" s="9" t="str">
        <f t="shared" si="80"/>
        <v/>
      </c>
      <c r="B330" s="9" t="str">
        <f>IF($X330="","",INDEX('Tracker&amp;Invoice'!$A:$A,$X330))</f>
        <v/>
      </c>
      <c r="C330" s="10" t="str">
        <f>IF($X330="","",INDEX('Tracker&amp;Invoice'!$B:$B,$X330))</f>
        <v/>
      </c>
      <c r="D330" s="9" t="str">
        <f>IF($X330="","",INDEX('Tracker&amp;Invoice'!$E:$E,$X330))</f>
        <v/>
      </c>
      <c r="E330" s="11" t="str">
        <f>IF($X330="","",INDEX('Tracker&amp;Invoice'!$F:$F,$X330))</f>
        <v/>
      </c>
      <c r="F330" s="10" t="str">
        <f>IF($X330="","",INDEX('Tracker&amp;Invoice'!$C:$C,$X330))</f>
        <v/>
      </c>
      <c r="G330" s="10" t="str">
        <f>IF($X330="","",INDEX('Tracker&amp;Invoice'!$D:$D,$X330))</f>
        <v/>
      </c>
      <c r="H330" s="10" t="str">
        <f t="shared" si="81"/>
        <v/>
      </c>
      <c r="I330" s="13" t="str">
        <f t="shared" si="82"/>
        <v/>
      </c>
      <c r="J330" s="13" t="str">
        <f t="shared" si="83"/>
        <v/>
      </c>
      <c r="K330" s="13" t="str">
        <f t="shared" si="84"/>
        <v/>
      </c>
      <c r="L330" s="13" t="str">
        <f>IF($X330="","",SUMIF('Details Data Board'!$C$3:$C$6001,B330,'Details Data Board'!$I$3:$I$6001))</f>
        <v/>
      </c>
      <c r="M330" s="14" t="str">
        <f t="shared" si="85"/>
        <v/>
      </c>
      <c r="N330" s="11" t="str">
        <f t="shared" si="86"/>
        <v/>
      </c>
      <c r="O330" s="11" t="str">
        <f t="shared" si="87"/>
        <v/>
      </c>
      <c r="P330" s="13" t="str">
        <f t="shared" si="88"/>
        <v/>
      </c>
      <c r="Q330" s="14" t="str">
        <f t="shared" si="89"/>
        <v/>
      </c>
      <c r="R330" s="10" t="str">
        <f t="shared" si="90"/>
        <v/>
      </c>
      <c r="S330" s="9" t="str">
        <f t="shared" si="91"/>
        <v/>
      </c>
      <c r="T330" s="9" t="str">
        <f t="shared" si="92"/>
        <v/>
      </c>
      <c r="U330" s="9" t="str">
        <f t="shared" si="93"/>
        <v/>
      </c>
      <c r="V330" s="15" t="str">
        <f t="shared" si="94"/>
        <v/>
      </c>
      <c r="W330" s="15" t="str">
        <f t="shared" si="95"/>
        <v/>
      </c>
      <c r="X330" s="10" t="str">
        <f>IFERROR(MATCH(ROW()-4,'Details Data Board'!$A$3:$A$6001,0)+1,"")</f>
        <v/>
      </c>
      <c r="Y330" s="10">
        <f>IF($X330="",0,ROUND(INDEX('Tracker&amp;Invoice'!$G:$G,$X330)-J330,2))</f>
        <v>0</v>
      </c>
    </row>
    <row r="331" spans="1:25">
      <c r="A331" s="9" t="str">
        <f t="shared" si="80"/>
        <v/>
      </c>
      <c r="B331" s="9" t="str">
        <f>IF($X331="","",INDEX('Tracker&amp;Invoice'!$A:$A,$X331))</f>
        <v/>
      </c>
      <c r="C331" s="10" t="str">
        <f>IF($X331="","",INDEX('Tracker&amp;Invoice'!$B:$B,$X331))</f>
        <v/>
      </c>
      <c r="D331" s="9" t="str">
        <f>IF($X331="","",INDEX('Tracker&amp;Invoice'!$E:$E,$X331))</f>
        <v/>
      </c>
      <c r="E331" s="11" t="str">
        <f>IF($X331="","",INDEX('Tracker&amp;Invoice'!$F:$F,$X331))</f>
        <v/>
      </c>
      <c r="F331" s="10" t="str">
        <f>IF($X331="","",INDEX('Tracker&amp;Invoice'!$C:$C,$X331))</f>
        <v/>
      </c>
      <c r="G331" s="10" t="str">
        <f>IF($X331="","",INDEX('Tracker&amp;Invoice'!$D:$D,$X331))</f>
        <v/>
      </c>
      <c r="H331" s="10" t="str">
        <f t="shared" si="81"/>
        <v/>
      </c>
      <c r="I331" s="13" t="str">
        <f t="shared" si="82"/>
        <v/>
      </c>
      <c r="J331" s="13" t="str">
        <f t="shared" si="83"/>
        <v/>
      </c>
      <c r="K331" s="13" t="str">
        <f t="shared" si="84"/>
        <v/>
      </c>
      <c r="L331" s="13" t="str">
        <f>IF($X331="","",SUMIF('Details Data Board'!$C$3:$C$6001,B331,'Details Data Board'!$I$3:$I$6001))</f>
        <v/>
      </c>
      <c r="M331" s="14" t="str">
        <f t="shared" si="85"/>
        <v/>
      </c>
      <c r="N331" s="11" t="str">
        <f t="shared" si="86"/>
        <v/>
      </c>
      <c r="O331" s="11" t="str">
        <f t="shared" si="87"/>
        <v/>
      </c>
      <c r="P331" s="13" t="str">
        <f t="shared" si="88"/>
        <v/>
      </c>
      <c r="Q331" s="14" t="str">
        <f t="shared" si="89"/>
        <v/>
      </c>
      <c r="R331" s="10" t="str">
        <f t="shared" si="90"/>
        <v/>
      </c>
      <c r="S331" s="9" t="str">
        <f t="shared" si="91"/>
        <v/>
      </c>
      <c r="T331" s="9" t="str">
        <f t="shared" si="92"/>
        <v/>
      </c>
      <c r="U331" s="9" t="str">
        <f t="shared" si="93"/>
        <v/>
      </c>
      <c r="V331" s="15" t="str">
        <f t="shared" si="94"/>
        <v/>
      </c>
      <c r="W331" s="15" t="str">
        <f t="shared" si="95"/>
        <v/>
      </c>
      <c r="X331" s="10" t="str">
        <f>IFERROR(MATCH(ROW()-4,'Details Data Board'!$A$3:$A$6001,0)+1,"")</f>
        <v/>
      </c>
      <c r="Y331" s="10">
        <f>IF($X331="",0,ROUND(INDEX('Tracker&amp;Invoice'!$G:$G,$X331)-J331,2))</f>
        <v>0</v>
      </c>
    </row>
    <row r="332" spans="1:25">
      <c r="A332" s="9" t="str">
        <f t="shared" si="80"/>
        <v/>
      </c>
      <c r="B332" s="9" t="str">
        <f>IF($X332="","",INDEX('Tracker&amp;Invoice'!$A:$A,$X332))</f>
        <v/>
      </c>
      <c r="C332" s="10" t="str">
        <f>IF($X332="","",INDEX('Tracker&amp;Invoice'!$B:$B,$X332))</f>
        <v/>
      </c>
      <c r="D332" s="9" t="str">
        <f>IF($X332="","",INDEX('Tracker&amp;Invoice'!$E:$E,$X332))</f>
        <v/>
      </c>
      <c r="E332" s="11" t="str">
        <f>IF($X332="","",INDEX('Tracker&amp;Invoice'!$F:$F,$X332))</f>
        <v/>
      </c>
      <c r="F332" s="10" t="str">
        <f>IF($X332="","",INDEX('Tracker&amp;Invoice'!$C:$C,$X332))</f>
        <v/>
      </c>
      <c r="G332" s="10" t="str">
        <f>IF($X332="","",INDEX('Tracker&amp;Invoice'!$D:$D,$X332))</f>
        <v/>
      </c>
      <c r="H332" s="10" t="str">
        <f t="shared" si="81"/>
        <v/>
      </c>
      <c r="I332" s="13" t="str">
        <f t="shared" si="82"/>
        <v/>
      </c>
      <c r="J332" s="13" t="str">
        <f t="shared" si="83"/>
        <v/>
      </c>
      <c r="K332" s="13" t="str">
        <f t="shared" si="84"/>
        <v/>
      </c>
      <c r="L332" s="13" t="str">
        <f>IF($X332="","",SUMIF('Details Data Board'!$C$3:$C$6001,B332,'Details Data Board'!$I$3:$I$6001))</f>
        <v/>
      </c>
      <c r="M332" s="14" t="str">
        <f t="shared" si="85"/>
        <v/>
      </c>
      <c r="N332" s="11" t="str">
        <f t="shared" si="86"/>
        <v/>
      </c>
      <c r="O332" s="11" t="str">
        <f t="shared" si="87"/>
        <v/>
      </c>
      <c r="P332" s="13" t="str">
        <f t="shared" si="88"/>
        <v/>
      </c>
      <c r="Q332" s="14" t="str">
        <f t="shared" si="89"/>
        <v/>
      </c>
      <c r="R332" s="10" t="str">
        <f t="shared" si="90"/>
        <v/>
      </c>
      <c r="S332" s="9" t="str">
        <f t="shared" si="91"/>
        <v/>
      </c>
      <c r="T332" s="9" t="str">
        <f t="shared" si="92"/>
        <v/>
      </c>
      <c r="U332" s="9" t="str">
        <f t="shared" si="93"/>
        <v/>
      </c>
      <c r="V332" s="15" t="str">
        <f t="shared" si="94"/>
        <v/>
      </c>
      <c r="W332" s="15" t="str">
        <f t="shared" si="95"/>
        <v/>
      </c>
      <c r="X332" s="10" t="str">
        <f>IFERROR(MATCH(ROW()-4,'Details Data Board'!$A$3:$A$6001,0)+1,"")</f>
        <v/>
      </c>
      <c r="Y332" s="10">
        <f>IF($X332="",0,ROUND(INDEX('Tracker&amp;Invoice'!$G:$G,$X332)-J332,2))</f>
        <v>0</v>
      </c>
    </row>
    <row r="333" spans="1:25">
      <c r="A333" s="9" t="str">
        <f t="shared" si="80"/>
        <v/>
      </c>
      <c r="B333" s="9" t="str">
        <f>IF($X333="","",INDEX('Tracker&amp;Invoice'!$A:$A,$X333))</f>
        <v/>
      </c>
      <c r="C333" s="10" t="str">
        <f>IF($X333="","",INDEX('Tracker&amp;Invoice'!$B:$B,$X333))</f>
        <v/>
      </c>
      <c r="D333" s="9" t="str">
        <f>IF($X333="","",INDEX('Tracker&amp;Invoice'!$E:$E,$X333))</f>
        <v/>
      </c>
      <c r="E333" s="11" t="str">
        <f>IF($X333="","",INDEX('Tracker&amp;Invoice'!$F:$F,$X333))</f>
        <v/>
      </c>
      <c r="F333" s="10" t="str">
        <f>IF($X333="","",INDEX('Tracker&amp;Invoice'!$C:$C,$X333))</f>
        <v/>
      </c>
      <c r="G333" s="10" t="str">
        <f>IF($X333="","",INDEX('Tracker&amp;Invoice'!$D:$D,$X333))</f>
        <v/>
      </c>
      <c r="H333" s="10" t="str">
        <f t="shared" si="81"/>
        <v/>
      </c>
      <c r="I333" s="13" t="str">
        <f t="shared" si="82"/>
        <v/>
      </c>
      <c r="J333" s="13" t="str">
        <f t="shared" si="83"/>
        <v/>
      </c>
      <c r="K333" s="13" t="str">
        <f t="shared" si="84"/>
        <v/>
      </c>
      <c r="L333" s="13" t="str">
        <f>IF($X333="","",SUMIF('Details Data Board'!$C$3:$C$6001,B333,'Details Data Board'!$I$3:$I$6001))</f>
        <v/>
      </c>
      <c r="M333" s="14" t="str">
        <f t="shared" si="85"/>
        <v/>
      </c>
      <c r="N333" s="11" t="str">
        <f t="shared" si="86"/>
        <v/>
      </c>
      <c r="O333" s="11" t="str">
        <f t="shared" si="87"/>
        <v/>
      </c>
      <c r="P333" s="13" t="str">
        <f t="shared" si="88"/>
        <v/>
      </c>
      <c r="Q333" s="14" t="str">
        <f t="shared" si="89"/>
        <v/>
      </c>
      <c r="R333" s="10" t="str">
        <f t="shared" si="90"/>
        <v/>
      </c>
      <c r="S333" s="9" t="str">
        <f t="shared" si="91"/>
        <v/>
      </c>
      <c r="T333" s="9" t="str">
        <f t="shared" si="92"/>
        <v/>
      </c>
      <c r="U333" s="9" t="str">
        <f t="shared" si="93"/>
        <v/>
      </c>
      <c r="V333" s="15" t="str">
        <f t="shared" si="94"/>
        <v/>
      </c>
      <c r="W333" s="15" t="str">
        <f t="shared" si="95"/>
        <v/>
      </c>
      <c r="X333" s="10" t="str">
        <f>IFERROR(MATCH(ROW()-4,'Details Data Board'!$A$3:$A$6001,0)+1,"")</f>
        <v/>
      </c>
      <c r="Y333" s="10">
        <f>IF($X333="",0,ROUND(INDEX('Tracker&amp;Invoice'!$G:$G,$X333)-J333,2))</f>
        <v>0</v>
      </c>
    </row>
    <row r="334" spans="1:25">
      <c r="A334" s="9" t="str">
        <f t="shared" si="80"/>
        <v/>
      </c>
      <c r="B334" s="9" t="str">
        <f>IF($X334="","",INDEX('Tracker&amp;Invoice'!$A:$A,$X334))</f>
        <v/>
      </c>
      <c r="C334" s="10" t="str">
        <f>IF($X334="","",INDEX('Tracker&amp;Invoice'!$B:$B,$X334))</f>
        <v/>
      </c>
      <c r="D334" s="9" t="str">
        <f>IF($X334="","",INDEX('Tracker&amp;Invoice'!$E:$E,$X334))</f>
        <v/>
      </c>
      <c r="E334" s="11" t="str">
        <f>IF($X334="","",INDEX('Tracker&amp;Invoice'!$F:$F,$X334))</f>
        <v/>
      </c>
      <c r="F334" s="10" t="str">
        <f>IF($X334="","",INDEX('Tracker&amp;Invoice'!$C:$C,$X334))</f>
        <v/>
      </c>
      <c r="G334" s="10" t="str">
        <f>IF($X334="","",INDEX('Tracker&amp;Invoice'!$D:$D,$X334))</f>
        <v/>
      </c>
      <c r="H334" s="10" t="str">
        <f t="shared" si="81"/>
        <v/>
      </c>
      <c r="I334" s="13" t="str">
        <f t="shared" si="82"/>
        <v/>
      </c>
      <c r="J334" s="13" t="str">
        <f t="shared" si="83"/>
        <v/>
      </c>
      <c r="K334" s="13" t="str">
        <f t="shared" si="84"/>
        <v/>
      </c>
      <c r="L334" s="13" t="str">
        <f>IF($X334="","",SUMIF('Details Data Board'!$C$3:$C$6001,B334,'Details Data Board'!$I$3:$I$6001))</f>
        <v/>
      </c>
      <c r="M334" s="14" t="str">
        <f t="shared" si="85"/>
        <v/>
      </c>
      <c r="N334" s="11" t="str">
        <f t="shared" si="86"/>
        <v/>
      </c>
      <c r="O334" s="11" t="str">
        <f t="shared" si="87"/>
        <v/>
      </c>
      <c r="P334" s="13" t="str">
        <f t="shared" si="88"/>
        <v/>
      </c>
      <c r="Q334" s="14" t="str">
        <f t="shared" si="89"/>
        <v/>
      </c>
      <c r="R334" s="10" t="str">
        <f t="shared" si="90"/>
        <v/>
      </c>
      <c r="S334" s="9" t="str">
        <f t="shared" si="91"/>
        <v/>
      </c>
      <c r="T334" s="9" t="str">
        <f t="shared" si="92"/>
        <v/>
      </c>
      <c r="U334" s="9" t="str">
        <f t="shared" si="93"/>
        <v/>
      </c>
      <c r="V334" s="15" t="str">
        <f t="shared" si="94"/>
        <v/>
      </c>
      <c r="W334" s="15" t="str">
        <f t="shared" si="95"/>
        <v/>
      </c>
      <c r="X334" s="10" t="str">
        <f>IFERROR(MATCH(ROW()-4,'Details Data Board'!$A$3:$A$6001,0)+1,"")</f>
        <v/>
      </c>
      <c r="Y334" s="10">
        <f>IF($X334="",0,ROUND(INDEX('Tracker&amp;Invoice'!$G:$G,$X334)-J334,2))</f>
        <v>0</v>
      </c>
    </row>
    <row r="335" spans="1:25">
      <c r="A335" s="9" t="str">
        <f t="shared" si="80"/>
        <v/>
      </c>
      <c r="B335" s="9" t="str">
        <f>IF($X335="","",INDEX('Tracker&amp;Invoice'!$A:$A,$X335))</f>
        <v/>
      </c>
      <c r="C335" s="10" t="str">
        <f>IF($X335="","",INDEX('Tracker&amp;Invoice'!$B:$B,$X335))</f>
        <v/>
      </c>
      <c r="D335" s="9" t="str">
        <f>IF($X335="","",INDEX('Tracker&amp;Invoice'!$E:$E,$X335))</f>
        <v/>
      </c>
      <c r="E335" s="11" t="str">
        <f>IF($X335="","",INDEX('Tracker&amp;Invoice'!$F:$F,$X335))</f>
        <v/>
      </c>
      <c r="F335" s="10" t="str">
        <f>IF($X335="","",INDEX('Tracker&amp;Invoice'!$C:$C,$X335))</f>
        <v/>
      </c>
      <c r="G335" s="10" t="str">
        <f>IF($X335="","",INDEX('Tracker&amp;Invoice'!$D:$D,$X335))</f>
        <v/>
      </c>
      <c r="H335" s="10" t="str">
        <f t="shared" si="81"/>
        <v/>
      </c>
      <c r="I335" s="13" t="str">
        <f t="shared" si="82"/>
        <v/>
      </c>
      <c r="J335" s="13" t="str">
        <f t="shared" si="83"/>
        <v/>
      </c>
      <c r="K335" s="13" t="str">
        <f t="shared" si="84"/>
        <v/>
      </c>
      <c r="L335" s="13" t="str">
        <f>IF($X335="","",SUMIF('Details Data Board'!$C$3:$C$6001,B335,'Details Data Board'!$I$3:$I$6001))</f>
        <v/>
      </c>
      <c r="M335" s="14" t="str">
        <f t="shared" si="85"/>
        <v/>
      </c>
      <c r="N335" s="11" t="str">
        <f t="shared" si="86"/>
        <v/>
      </c>
      <c r="O335" s="11" t="str">
        <f t="shared" si="87"/>
        <v/>
      </c>
      <c r="P335" s="13" t="str">
        <f t="shared" si="88"/>
        <v/>
      </c>
      <c r="Q335" s="14" t="str">
        <f t="shared" si="89"/>
        <v/>
      </c>
      <c r="R335" s="10" t="str">
        <f t="shared" si="90"/>
        <v/>
      </c>
      <c r="S335" s="9" t="str">
        <f t="shared" si="91"/>
        <v/>
      </c>
      <c r="T335" s="9" t="str">
        <f t="shared" si="92"/>
        <v/>
      </c>
      <c r="U335" s="9" t="str">
        <f t="shared" si="93"/>
        <v/>
      </c>
      <c r="V335" s="15" t="str">
        <f t="shared" si="94"/>
        <v/>
      </c>
      <c r="W335" s="15" t="str">
        <f t="shared" si="95"/>
        <v/>
      </c>
      <c r="X335" s="10" t="str">
        <f>IFERROR(MATCH(ROW()-4,'Details Data Board'!$A$3:$A$6001,0)+1,"")</f>
        <v/>
      </c>
      <c r="Y335" s="10">
        <f>IF($X335="",0,ROUND(INDEX('Tracker&amp;Invoice'!$G:$G,$X335)-J335,2))</f>
        <v>0</v>
      </c>
    </row>
    <row r="336" spans="1:25">
      <c r="A336" s="9" t="str">
        <f t="shared" si="80"/>
        <v/>
      </c>
      <c r="B336" s="9" t="str">
        <f>IF($X336="","",INDEX('Tracker&amp;Invoice'!$A:$A,$X336))</f>
        <v/>
      </c>
      <c r="C336" s="10" t="str">
        <f>IF($X336="","",INDEX('Tracker&amp;Invoice'!$B:$B,$X336))</f>
        <v/>
      </c>
      <c r="D336" s="9" t="str">
        <f>IF($X336="","",INDEX('Tracker&amp;Invoice'!$E:$E,$X336))</f>
        <v/>
      </c>
      <c r="E336" s="11" t="str">
        <f>IF($X336="","",INDEX('Tracker&amp;Invoice'!$F:$F,$X336))</f>
        <v/>
      </c>
      <c r="F336" s="10" t="str">
        <f>IF($X336="","",INDEX('Tracker&amp;Invoice'!$C:$C,$X336))</f>
        <v/>
      </c>
      <c r="G336" s="10" t="str">
        <f>IF($X336="","",INDEX('Tracker&amp;Invoice'!$D:$D,$X336))</f>
        <v/>
      </c>
      <c r="H336" s="10" t="str">
        <f t="shared" si="81"/>
        <v/>
      </c>
      <c r="I336" s="13" t="str">
        <f t="shared" si="82"/>
        <v/>
      </c>
      <c r="J336" s="13" t="str">
        <f t="shared" si="83"/>
        <v/>
      </c>
      <c r="K336" s="13" t="str">
        <f t="shared" si="84"/>
        <v/>
      </c>
      <c r="L336" s="13" t="str">
        <f>IF($X336="","",SUMIF('Details Data Board'!$C$3:$C$6001,B336,'Details Data Board'!$I$3:$I$6001))</f>
        <v/>
      </c>
      <c r="M336" s="14" t="str">
        <f t="shared" si="85"/>
        <v/>
      </c>
      <c r="N336" s="11" t="str">
        <f t="shared" si="86"/>
        <v/>
      </c>
      <c r="O336" s="11" t="str">
        <f t="shared" si="87"/>
        <v/>
      </c>
      <c r="P336" s="13" t="str">
        <f t="shared" si="88"/>
        <v/>
      </c>
      <c r="Q336" s="14" t="str">
        <f t="shared" si="89"/>
        <v/>
      </c>
      <c r="R336" s="10" t="str">
        <f t="shared" si="90"/>
        <v/>
      </c>
      <c r="S336" s="9" t="str">
        <f t="shared" si="91"/>
        <v/>
      </c>
      <c r="T336" s="9" t="str">
        <f t="shared" si="92"/>
        <v/>
      </c>
      <c r="U336" s="9" t="str">
        <f t="shared" si="93"/>
        <v/>
      </c>
      <c r="V336" s="15" t="str">
        <f t="shared" si="94"/>
        <v/>
      </c>
      <c r="W336" s="15" t="str">
        <f t="shared" si="95"/>
        <v/>
      </c>
      <c r="X336" s="10" t="str">
        <f>IFERROR(MATCH(ROW()-4,'Details Data Board'!$A$3:$A$6001,0)+1,"")</f>
        <v/>
      </c>
      <c r="Y336" s="10">
        <f>IF($X336="",0,ROUND(INDEX('Tracker&amp;Invoice'!$G:$G,$X336)-J336,2))</f>
        <v>0</v>
      </c>
    </row>
    <row r="337" spans="1:25">
      <c r="A337" s="9" t="str">
        <f t="shared" si="80"/>
        <v/>
      </c>
      <c r="B337" s="9" t="str">
        <f>IF($X337="","",INDEX('Tracker&amp;Invoice'!$A:$A,$X337))</f>
        <v/>
      </c>
      <c r="C337" s="10" t="str">
        <f>IF($X337="","",INDEX('Tracker&amp;Invoice'!$B:$B,$X337))</f>
        <v/>
      </c>
      <c r="D337" s="9" t="str">
        <f>IF($X337="","",INDEX('Tracker&amp;Invoice'!$E:$E,$X337))</f>
        <v/>
      </c>
      <c r="E337" s="11" t="str">
        <f>IF($X337="","",INDEX('Tracker&amp;Invoice'!$F:$F,$X337))</f>
        <v/>
      </c>
      <c r="F337" s="10" t="str">
        <f>IF($X337="","",INDEX('Tracker&amp;Invoice'!$C:$C,$X337))</f>
        <v/>
      </c>
      <c r="G337" s="10" t="str">
        <f>IF($X337="","",INDEX('Tracker&amp;Invoice'!$D:$D,$X337))</f>
        <v/>
      </c>
      <c r="H337" s="10" t="str">
        <f t="shared" si="81"/>
        <v/>
      </c>
      <c r="I337" s="13" t="str">
        <f t="shared" si="82"/>
        <v/>
      </c>
      <c r="J337" s="13" t="str">
        <f t="shared" si="83"/>
        <v/>
      </c>
      <c r="K337" s="13" t="str">
        <f t="shared" si="84"/>
        <v/>
      </c>
      <c r="L337" s="13" t="str">
        <f>IF($X337="","",SUMIF('Details Data Board'!$C$3:$C$6001,B337,'Details Data Board'!$I$3:$I$6001))</f>
        <v/>
      </c>
      <c r="M337" s="14" t="str">
        <f t="shared" si="85"/>
        <v/>
      </c>
      <c r="N337" s="11" t="str">
        <f t="shared" si="86"/>
        <v/>
      </c>
      <c r="O337" s="11" t="str">
        <f t="shared" si="87"/>
        <v/>
      </c>
      <c r="P337" s="13" t="str">
        <f t="shared" si="88"/>
        <v/>
      </c>
      <c r="Q337" s="14" t="str">
        <f t="shared" si="89"/>
        <v/>
      </c>
      <c r="R337" s="10" t="str">
        <f t="shared" si="90"/>
        <v/>
      </c>
      <c r="S337" s="9" t="str">
        <f t="shared" si="91"/>
        <v/>
      </c>
      <c r="T337" s="9" t="str">
        <f t="shared" si="92"/>
        <v/>
      </c>
      <c r="U337" s="9" t="str">
        <f t="shared" si="93"/>
        <v/>
      </c>
      <c r="V337" s="15" t="str">
        <f t="shared" si="94"/>
        <v/>
      </c>
      <c r="W337" s="15" t="str">
        <f t="shared" si="95"/>
        <v/>
      </c>
      <c r="X337" s="10" t="str">
        <f>IFERROR(MATCH(ROW()-4,'Details Data Board'!$A$3:$A$6001,0)+1,"")</f>
        <v/>
      </c>
      <c r="Y337" s="10">
        <f>IF($X337="",0,ROUND(INDEX('Tracker&amp;Invoice'!$G:$G,$X337)-J337,2))</f>
        <v>0</v>
      </c>
    </row>
    <row r="338" spans="1:25">
      <c r="A338" s="9" t="str">
        <f t="shared" si="80"/>
        <v/>
      </c>
      <c r="B338" s="9" t="str">
        <f>IF($X338="","",INDEX('Tracker&amp;Invoice'!$A:$A,$X338))</f>
        <v/>
      </c>
      <c r="C338" s="10" t="str">
        <f>IF($X338="","",INDEX('Tracker&amp;Invoice'!$B:$B,$X338))</f>
        <v/>
      </c>
      <c r="D338" s="9" t="str">
        <f>IF($X338="","",INDEX('Tracker&amp;Invoice'!$E:$E,$X338))</f>
        <v/>
      </c>
      <c r="E338" s="11" t="str">
        <f>IF($X338="","",INDEX('Tracker&amp;Invoice'!$F:$F,$X338))</f>
        <v/>
      </c>
      <c r="F338" s="10" t="str">
        <f>IF($X338="","",INDEX('Tracker&amp;Invoice'!$C:$C,$X338))</f>
        <v/>
      </c>
      <c r="G338" s="10" t="str">
        <f>IF($X338="","",INDEX('Tracker&amp;Invoice'!$D:$D,$X338))</f>
        <v/>
      </c>
      <c r="H338" s="10" t="str">
        <f t="shared" si="81"/>
        <v/>
      </c>
      <c r="I338" s="13" t="str">
        <f t="shared" si="82"/>
        <v/>
      </c>
      <c r="J338" s="13" t="str">
        <f t="shared" si="83"/>
        <v/>
      </c>
      <c r="K338" s="13" t="str">
        <f t="shared" si="84"/>
        <v/>
      </c>
      <c r="L338" s="13" t="str">
        <f>IF($X338="","",SUMIF('Details Data Board'!$C$3:$C$6001,B338,'Details Data Board'!$I$3:$I$6001))</f>
        <v/>
      </c>
      <c r="M338" s="14" t="str">
        <f t="shared" si="85"/>
        <v/>
      </c>
      <c r="N338" s="11" t="str">
        <f t="shared" si="86"/>
        <v/>
      </c>
      <c r="O338" s="11" t="str">
        <f t="shared" si="87"/>
        <v/>
      </c>
      <c r="P338" s="13" t="str">
        <f t="shared" si="88"/>
        <v/>
      </c>
      <c r="Q338" s="14" t="str">
        <f t="shared" si="89"/>
        <v/>
      </c>
      <c r="R338" s="10" t="str">
        <f t="shared" si="90"/>
        <v/>
      </c>
      <c r="S338" s="9" t="str">
        <f t="shared" si="91"/>
        <v/>
      </c>
      <c r="T338" s="9" t="str">
        <f t="shared" si="92"/>
        <v/>
      </c>
      <c r="U338" s="9" t="str">
        <f t="shared" si="93"/>
        <v/>
      </c>
      <c r="V338" s="15" t="str">
        <f t="shared" si="94"/>
        <v/>
      </c>
      <c r="W338" s="15" t="str">
        <f t="shared" si="95"/>
        <v/>
      </c>
      <c r="X338" s="10" t="str">
        <f>IFERROR(MATCH(ROW()-4,'Details Data Board'!$A$3:$A$6001,0)+1,"")</f>
        <v/>
      </c>
      <c r="Y338" s="10">
        <f>IF($X338="",0,ROUND(INDEX('Tracker&amp;Invoice'!$G:$G,$X338)-J338,2))</f>
        <v>0</v>
      </c>
    </row>
    <row r="339" spans="1:25">
      <c r="A339" s="9" t="str">
        <f t="shared" si="80"/>
        <v/>
      </c>
      <c r="B339" s="9" t="str">
        <f>IF($X339="","",INDEX('Tracker&amp;Invoice'!$A:$A,$X339))</f>
        <v/>
      </c>
      <c r="C339" s="10" t="str">
        <f>IF($X339="","",INDEX('Tracker&amp;Invoice'!$B:$B,$X339))</f>
        <v/>
      </c>
      <c r="D339" s="9" t="str">
        <f>IF($X339="","",INDEX('Tracker&amp;Invoice'!$E:$E,$X339))</f>
        <v/>
      </c>
      <c r="E339" s="11" t="str">
        <f>IF($X339="","",INDEX('Tracker&amp;Invoice'!$F:$F,$X339))</f>
        <v/>
      </c>
      <c r="F339" s="10" t="str">
        <f>IF($X339="","",INDEX('Tracker&amp;Invoice'!$C:$C,$X339))</f>
        <v/>
      </c>
      <c r="G339" s="10" t="str">
        <f>IF($X339="","",INDEX('Tracker&amp;Invoice'!$D:$D,$X339))</f>
        <v/>
      </c>
      <c r="H339" s="10" t="str">
        <f t="shared" si="81"/>
        <v/>
      </c>
      <c r="I339" s="13" t="str">
        <f t="shared" si="82"/>
        <v/>
      </c>
      <c r="J339" s="13" t="str">
        <f t="shared" si="83"/>
        <v/>
      </c>
      <c r="K339" s="13" t="str">
        <f t="shared" si="84"/>
        <v/>
      </c>
      <c r="L339" s="13" t="str">
        <f>IF($X339="","",SUMIF('Details Data Board'!$C$3:$C$6001,B339,'Details Data Board'!$I$3:$I$6001))</f>
        <v/>
      </c>
      <c r="M339" s="14" t="str">
        <f t="shared" si="85"/>
        <v/>
      </c>
      <c r="N339" s="11" t="str">
        <f t="shared" si="86"/>
        <v/>
      </c>
      <c r="O339" s="11" t="str">
        <f t="shared" si="87"/>
        <v/>
      </c>
      <c r="P339" s="13" t="str">
        <f t="shared" si="88"/>
        <v/>
      </c>
      <c r="Q339" s="14" t="str">
        <f t="shared" si="89"/>
        <v/>
      </c>
      <c r="R339" s="10" t="str">
        <f t="shared" si="90"/>
        <v/>
      </c>
      <c r="S339" s="9" t="str">
        <f t="shared" si="91"/>
        <v/>
      </c>
      <c r="T339" s="9" t="str">
        <f t="shared" si="92"/>
        <v/>
      </c>
      <c r="U339" s="9" t="str">
        <f t="shared" si="93"/>
        <v/>
      </c>
      <c r="V339" s="15" t="str">
        <f t="shared" si="94"/>
        <v/>
      </c>
      <c r="W339" s="15" t="str">
        <f t="shared" si="95"/>
        <v/>
      </c>
      <c r="X339" s="10" t="str">
        <f>IFERROR(MATCH(ROW()-4,'Details Data Board'!$A$3:$A$6001,0)+1,"")</f>
        <v/>
      </c>
      <c r="Y339" s="10">
        <f>IF($X339="",0,ROUND(INDEX('Tracker&amp;Invoice'!$G:$G,$X339)-J339,2))</f>
        <v>0</v>
      </c>
    </row>
    <row r="340" spans="1:25">
      <c r="A340" s="9" t="str">
        <f t="shared" si="80"/>
        <v/>
      </c>
      <c r="B340" s="9" t="str">
        <f>IF($X340="","",INDEX('Tracker&amp;Invoice'!$A:$A,$X340))</f>
        <v/>
      </c>
      <c r="C340" s="10" t="str">
        <f>IF($X340="","",INDEX('Tracker&amp;Invoice'!$B:$B,$X340))</f>
        <v/>
      </c>
      <c r="D340" s="9" t="str">
        <f>IF($X340="","",INDEX('Tracker&amp;Invoice'!$E:$E,$X340))</f>
        <v/>
      </c>
      <c r="E340" s="11" t="str">
        <f>IF($X340="","",INDEX('Tracker&amp;Invoice'!$F:$F,$X340))</f>
        <v/>
      </c>
      <c r="F340" s="10" t="str">
        <f>IF($X340="","",INDEX('Tracker&amp;Invoice'!$C:$C,$X340))</f>
        <v/>
      </c>
      <c r="G340" s="10" t="str">
        <f>IF($X340="","",INDEX('Tracker&amp;Invoice'!$D:$D,$X340))</f>
        <v/>
      </c>
      <c r="H340" s="10" t="str">
        <f t="shared" si="81"/>
        <v/>
      </c>
      <c r="I340" s="13" t="str">
        <f t="shared" si="82"/>
        <v/>
      </c>
      <c r="J340" s="13" t="str">
        <f t="shared" si="83"/>
        <v/>
      </c>
      <c r="K340" s="13" t="str">
        <f t="shared" si="84"/>
        <v/>
      </c>
      <c r="L340" s="13" t="str">
        <f>IF($X340="","",SUMIF('Details Data Board'!$C$3:$C$6001,B340,'Details Data Board'!$I$3:$I$6001))</f>
        <v/>
      </c>
      <c r="M340" s="14" t="str">
        <f t="shared" si="85"/>
        <v/>
      </c>
      <c r="N340" s="11" t="str">
        <f t="shared" si="86"/>
        <v/>
      </c>
      <c r="O340" s="11" t="str">
        <f t="shared" si="87"/>
        <v/>
      </c>
      <c r="P340" s="13" t="str">
        <f t="shared" si="88"/>
        <v/>
      </c>
      <c r="Q340" s="14" t="str">
        <f t="shared" si="89"/>
        <v/>
      </c>
      <c r="R340" s="10" t="str">
        <f t="shared" si="90"/>
        <v/>
      </c>
      <c r="S340" s="9" t="str">
        <f t="shared" si="91"/>
        <v/>
      </c>
      <c r="T340" s="9" t="str">
        <f t="shared" si="92"/>
        <v/>
      </c>
      <c r="U340" s="9" t="str">
        <f t="shared" si="93"/>
        <v/>
      </c>
      <c r="V340" s="15" t="str">
        <f t="shared" si="94"/>
        <v/>
      </c>
      <c r="W340" s="15" t="str">
        <f t="shared" si="95"/>
        <v/>
      </c>
      <c r="X340" s="10" t="str">
        <f>IFERROR(MATCH(ROW()-4,'Details Data Board'!$A$3:$A$6001,0)+1,"")</f>
        <v/>
      </c>
      <c r="Y340" s="10">
        <f>IF($X340="",0,ROUND(INDEX('Tracker&amp;Invoice'!$G:$G,$X340)-J340,2))</f>
        <v>0</v>
      </c>
    </row>
    <row r="341" spans="1:25">
      <c r="A341" s="9" t="str">
        <f t="shared" si="80"/>
        <v/>
      </c>
      <c r="B341" s="9" t="str">
        <f>IF($X341="","",INDEX('Tracker&amp;Invoice'!$A:$A,$X341))</f>
        <v/>
      </c>
      <c r="C341" s="10" t="str">
        <f>IF($X341="","",INDEX('Tracker&amp;Invoice'!$B:$B,$X341))</f>
        <v/>
      </c>
      <c r="D341" s="9" t="str">
        <f>IF($X341="","",INDEX('Tracker&amp;Invoice'!$E:$E,$X341))</f>
        <v/>
      </c>
      <c r="E341" s="11" t="str">
        <f>IF($X341="","",INDEX('Tracker&amp;Invoice'!$F:$F,$X341))</f>
        <v/>
      </c>
      <c r="F341" s="10" t="str">
        <f>IF($X341="","",INDEX('Tracker&amp;Invoice'!$C:$C,$X341))</f>
        <v/>
      </c>
      <c r="G341" s="10" t="str">
        <f>IF($X341="","",INDEX('Tracker&amp;Invoice'!$D:$D,$X341))</f>
        <v/>
      </c>
      <c r="H341" s="10" t="str">
        <f t="shared" si="81"/>
        <v/>
      </c>
      <c r="I341" s="13" t="str">
        <f t="shared" si="82"/>
        <v/>
      </c>
      <c r="J341" s="13" t="str">
        <f t="shared" si="83"/>
        <v/>
      </c>
      <c r="K341" s="13" t="str">
        <f t="shared" si="84"/>
        <v/>
      </c>
      <c r="L341" s="13" t="str">
        <f>IF($X341="","",SUMIF('Details Data Board'!$C$3:$C$6001,B341,'Details Data Board'!$I$3:$I$6001))</f>
        <v/>
      </c>
      <c r="M341" s="14" t="str">
        <f t="shared" si="85"/>
        <v/>
      </c>
      <c r="N341" s="11" t="str">
        <f t="shared" si="86"/>
        <v/>
      </c>
      <c r="O341" s="11" t="str">
        <f t="shared" si="87"/>
        <v/>
      </c>
      <c r="P341" s="13" t="str">
        <f t="shared" si="88"/>
        <v/>
      </c>
      <c r="Q341" s="14" t="str">
        <f t="shared" si="89"/>
        <v/>
      </c>
      <c r="R341" s="10" t="str">
        <f t="shared" si="90"/>
        <v/>
      </c>
      <c r="S341" s="9" t="str">
        <f t="shared" si="91"/>
        <v/>
      </c>
      <c r="T341" s="9" t="str">
        <f t="shared" si="92"/>
        <v/>
      </c>
      <c r="U341" s="9" t="str">
        <f t="shared" si="93"/>
        <v/>
      </c>
      <c r="V341" s="15" t="str">
        <f t="shared" si="94"/>
        <v/>
      </c>
      <c r="W341" s="15" t="str">
        <f t="shared" si="95"/>
        <v/>
      </c>
      <c r="X341" s="10" t="str">
        <f>IFERROR(MATCH(ROW()-4,'Details Data Board'!$A$3:$A$6001,0)+1,"")</f>
        <v/>
      </c>
      <c r="Y341" s="10">
        <f>IF($X341="",0,ROUND(INDEX('Tracker&amp;Invoice'!$G:$G,$X341)-J341,2))</f>
        <v>0</v>
      </c>
    </row>
    <row r="342" spans="1:25">
      <c r="A342" s="9" t="str">
        <f t="shared" si="80"/>
        <v/>
      </c>
      <c r="B342" s="9" t="str">
        <f>IF($X342="","",INDEX('Tracker&amp;Invoice'!$A:$A,$X342))</f>
        <v/>
      </c>
      <c r="C342" s="10" t="str">
        <f>IF($X342="","",INDEX('Tracker&amp;Invoice'!$B:$B,$X342))</f>
        <v/>
      </c>
      <c r="D342" s="9" t="str">
        <f>IF($X342="","",INDEX('Tracker&amp;Invoice'!$E:$E,$X342))</f>
        <v/>
      </c>
      <c r="E342" s="11" t="str">
        <f>IF($X342="","",INDEX('Tracker&amp;Invoice'!$F:$F,$X342))</f>
        <v/>
      </c>
      <c r="F342" s="10" t="str">
        <f>IF($X342="","",INDEX('Tracker&amp;Invoice'!$C:$C,$X342))</f>
        <v/>
      </c>
      <c r="G342" s="10" t="str">
        <f>IF($X342="","",INDEX('Tracker&amp;Invoice'!$D:$D,$X342))</f>
        <v/>
      </c>
      <c r="H342" s="10" t="str">
        <f t="shared" si="81"/>
        <v/>
      </c>
      <c r="I342" s="13" t="str">
        <f t="shared" si="82"/>
        <v/>
      </c>
      <c r="J342" s="13" t="str">
        <f t="shared" si="83"/>
        <v/>
      </c>
      <c r="K342" s="13" t="str">
        <f t="shared" si="84"/>
        <v/>
      </c>
      <c r="L342" s="13" t="str">
        <f>IF($X342="","",SUMIF('Details Data Board'!$C$3:$C$6001,B342,'Details Data Board'!$I$3:$I$6001))</f>
        <v/>
      </c>
      <c r="M342" s="14" t="str">
        <f t="shared" si="85"/>
        <v/>
      </c>
      <c r="N342" s="11" t="str">
        <f t="shared" si="86"/>
        <v/>
      </c>
      <c r="O342" s="11" t="str">
        <f t="shared" si="87"/>
        <v/>
      </c>
      <c r="P342" s="13" t="str">
        <f t="shared" si="88"/>
        <v/>
      </c>
      <c r="Q342" s="14" t="str">
        <f t="shared" si="89"/>
        <v/>
      </c>
      <c r="R342" s="10" t="str">
        <f t="shared" si="90"/>
        <v/>
      </c>
      <c r="S342" s="9" t="str">
        <f t="shared" si="91"/>
        <v/>
      </c>
      <c r="T342" s="9" t="str">
        <f t="shared" si="92"/>
        <v/>
      </c>
      <c r="U342" s="9" t="str">
        <f t="shared" si="93"/>
        <v/>
      </c>
      <c r="V342" s="15" t="str">
        <f t="shared" si="94"/>
        <v/>
      </c>
      <c r="W342" s="15" t="str">
        <f t="shared" si="95"/>
        <v/>
      </c>
      <c r="X342" s="10" t="str">
        <f>IFERROR(MATCH(ROW()-4,'Details Data Board'!$A$3:$A$6001,0)+1,"")</f>
        <v/>
      </c>
      <c r="Y342" s="10">
        <f>IF($X342="",0,ROUND(INDEX('Tracker&amp;Invoice'!$G:$G,$X342)-J342,2))</f>
        <v>0</v>
      </c>
    </row>
    <row r="343" spans="1:25">
      <c r="A343" s="9" t="str">
        <f t="shared" si="80"/>
        <v/>
      </c>
      <c r="B343" s="9" t="str">
        <f>IF($X343="","",INDEX('Tracker&amp;Invoice'!$A:$A,$X343))</f>
        <v/>
      </c>
      <c r="C343" s="10" t="str">
        <f>IF($X343="","",INDEX('Tracker&amp;Invoice'!$B:$B,$X343))</f>
        <v/>
      </c>
      <c r="D343" s="9" t="str">
        <f>IF($X343="","",INDEX('Tracker&amp;Invoice'!$E:$E,$X343))</f>
        <v/>
      </c>
      <c r="E343" s="11" t="str">
        <f>IF($X343="","",INDEX('Tracker&amp;Invoice'!$F:$F,$X343))</f>
        <v/>
      </c>
      <c r="F343" s="10" t="str">
        <f>IF($X343="","",INDEX('Tracker&amp;Invoice'!$C:$C,$X343))</f>
        <v/>
      </c>
      <c r="G343" s="10" t="str">
        <f>IF($X343="","",INDEX('Tracker&amp;Invoice'!$D:$D,$X343))</f>
        <v/>
      </c>
      <c r="H343" s="10" t="str">
        <f t="shared" si="81"/>
        <v/>
      </c>
      <c r="I343" s="13" t="str">
        <f t="shared" si="82"/>
        <v/>
      </c>
      <c r="J343" s="13" t="str">
        <f t="shared" si="83"/>
        <v/>
      </c>
      <c r="K343" s="13" t="str">
        <f t="shared" si="84"/>
        <v/>
      </c>
      <c r="L343" s="13" t="str">
        <f>IF($X343="","",SUMIF('Details Data Board'!$C$3:$C$6001,B343,'Details Data Board'!$I$3:$I$6001))</f>
        <v/>
      </c>
      <c r="M343" s="14" t="str">
        <f t="shared" si="85"/>
        <v/>
      </c>
      <c r="N343" s="11" t="str">
        <f t="shared" si="86"/>
        <v/>
      </c>
      <c r="O343" s="11" t="str">
        <f t="shared" si="87"/>
        <v/>
      </c>
      <c r="P343" s="13" t="str">
        <f t="shared" si="88"/>
        <v/>
      </c>
      <c r="Q343" s="14" t="str">
        <f t="shared" si="89"/>
        <v/>
      </c>
      <c r="R343" s="10" t="str">
        <f t="shared" si="90"/>
        <v/>
      </c>
      <c r="S343" s="9" t="str">
        <f t="shared" si="91"/>
        <v/>
      </c>
      <c r="T343" s="9" t="str">
        <f t="shared" si="92"/>
        <v/>
      </c>
      <c r="U343" s="9" t="str">
        <f t="shared" si="93"/>
        <v/>
      </c>
      <c r="V343" s="15" t="str">
        <f t="shared" si="94"/>
        <v/>
      </c>
      <c r="W343" s="15" t="str">
        <f t="shared" si="95"/>
        <v/>
      </c>
      <c r="X343" s="10" t="str">
        <f>IFERROR(MATCH(ROW()-4,'Details Data Board'!$A$3:$A$6001,0)+1,"")</f>
        <v/>
      </c>
      <c r="Y343" s="10">
        <f>IF($X343="",0,ROUND(INDEX('Tracker&amp;Invoice'!$G:$G,$X343)-J343,2))</f>
        <v>0</v>
      </c>
    </row>
    <row r="344" spans="1:25">
      <c r="A344" s="9" t="str">
        <f t="shared" si="80"/>
        <v/>
      </c>
      <c r="B344" s="9" t="str">
        <f>IF($X344="","",INDEX('Tracker&amp;Invoice'!$A:$A,$X344))</f>
        <v/>
      </c>
      <c r="C344" s="10" t="str">
        <f>IF($X344="","",INDEX('Tracker&amp;Invoice'!$B:$B,$X344))</f>
        <v/>
      </c>
      <c r="D344" s="9" t="str">
        <f>IF($X344="","",INDEX('Tracker&amp;Invoice'!$E:$E,$X344))</f>
        <v/>
      </c>
      <c r="E344" s="11" t="str">
        <f>IF($X344="","",INDEX('Tracker&amp;Invoice'!$F:$F,$X344))</f>
        <v/>
      </c>
      <c r="F344" s="10" t="str">
        <f>IF($X344="","",INDEX('Tracker&amp;Invoice'!$C:$C,$X344))</f>
        <v/>
      </c>
      <c r="G344" s="10" t="str">
        <f>IF($X344="","",INDEX('Tracker&amp;Invoice'!$D:$D,$X344))</f>
        <v/>
      </c>
      <c r="H344" s="10" t="str">
        <f t="shared" si="81"/>
        <v/>
      </c>
      <c r="I344" s="13" t="str">
        <f t="shared" si="82"/>
        <v/>
      </c>
      <c r="J344" s="13" t="str">
        <f t="shared" si="83"/>
        <v/>
      </c>
      <c r="K344" s="13" t="str">
        <f t="shared" si="84"/>
        <v/>
      </c>
      <c r="L344" s="13" t="str">
        <f>IF($X344="","",SUMIF('Details Data Board'!$C$3:$C$6001,B344,'Details Data Board'!$I$3:$I$6001))</f>
        <v/>
      </c>
      <c r="M344" s="14" t="str">
        <f t="shared" si="85"/>
        <v/>
      </c>
      <c r="N344" s="11" t="str">
        <f t="shared" si="86"/>
        <v/>
      </c>
      <c r="O344" s="11" t="str">
        <f t="shared" si="87"/>
        <v/>
      </c>
      <c r="P344" s="13" t="str">
        <f t="shared" si="88"/>
        <v/>
      </c>
      <c r="Q344" s="14" t="str">
        <f t="shared" si="89"/>
        <v/>
      </c>
      <c r="R344" s="10" t="str">
        <f t="shared" si="90"/>
        <v/>
      </c>
      <c r="S344" s="9" t="str">
        <f t="shared" si="91"/>
        <v/>
      </c>
      <c r="T344" s="9" t="str">
        <f t="shared" si="92"/>
        <v/>
      </c>
      <c r="U344" s="9" t="str">
        <f t="shared" si="93"/>
        <v/>
      </c>
      <c r="V344" s="15" t="str">
        <f t="shared" si="94"/>
        <v/>
      </c>
      <c r="W344" s="15" t="str">
        <f t="shared" si="95"/>
        <v/>
      </c>
      <c r="X344" s="10" t="str">
        <f>IFERROR(MATCH(ROW()-4,'Details Data Board'!$A$3:$A$6001,0)+1,"")</f>
        <v/>
      </c>
      <c r="Y344" s="10">
        <f>IF($X344="",0,ROUND(INDEX('Tracker&amp;Invoice'!$G:$G,$X344)-J344,2))</f>
        <v>0</v>
      </c>
    </row>
    <row r="345" spans="1:25">
      <c r="A345" s="9" t="str">
        <f t="shared" si="80"/>
        <v/>
      </c>
      <c r="B345" s="9" t="str">
        <f>IF($X345="","",INDEX('Tracker&amp;Invoice'!$A:$A,$X345))</f>
        <v/>
      </c>
      <c r="C345" s="10" t="str">
        <f>IF($X345="","",INDEX('Tracker&amp;Invoice'!$B:$B,$X345))</f>
        <v/>
      </c>
      <c r="D345" s="9" t="str">
        <f>IF($X345="","",INDEX('Tracker&amp;Invoice'!$E:$E,$X345))</f>
        <v/>
      </c>
      <c r="E345" s="11" t="str">
        <f>IF($X345="","",INDEX('Tracker&amp;Invoice'!$F:$F,$X345))</f>
        <v/>
      </c>
      <c r="F345" s="10" t="str">
        <f>IF($X345="","",INDEX('Tracker&amp;Invoice'!$C:$C,$X345))</f>
        <v/>
      </c>
      <c r="G345" s="10" t="str">
        <f>IF($X345="","",INDEX('Tracker&amp;Invoice'!$D:$D,$X345))</f>
        <v/>
      </c>
      <c r="H345" s="10" t="str">
        <f t="shared" si="81"/>
        <v/>
      </c>
      <c r="I345" s="13" t="str">
        <f t="shared" si="82"/>
        <v/>
      </c>
      <c r="J345" s="13" t="str">
        <f t="shared" si="83"/>
        <v/>
      </c>
      <c r="K345" s="13" t="str">
        <f t="shared" si="84"/>
        <v/>
      </c>
      <c r="L345" s="13" t="str">
        <f>IF($X345="","",SUMIF('Details Data Board'!$C$3:$C$6001,B345,'Details Data Board'!$I$3:$I$6001))</f>
        <v/>
      </c>
      <c r="M345" s="14" t="str">
        <f t="shared" si="85"/>
        <v/>
      </c>
      <c r="N345" s="11" t="str">
        <f t="shared" si="86"/>
        <v/>
      </c>
      <c r="O345" s="11" t="str">
        <f t="shared" si="87"/>
        <v/>
      </c>
      <c r="P345" s="13" t="str">
        <f t="shared" si="88"/>
        <v/>
      </c>
      <c r="Q345" s="14" t="str">
        <f t="shared" si="89"/>
        <v/>
      </c>
      <c r="R345" s="10" t="str">
        <f t="shared" si="90"/>
        <v/>
      </c>
      <c r="S345" s="9" t="str">
        <f t="shared" si="91"/>
        <v/>
      </c>
      <c r="T345" s="9" t="str">
        <f t="shared" si="92"/>
        <v/>
      </c>
      <c r="U345" s="9" t="str">
        <f t="shared" si="93"/>
        <v/>
      </c>
      <c r="V345" s="15" t="str">
        <f t="shared" si="94"/>
        <v/>
      </c>
      <c r="W345" s="15" t="str">
        <f t="shared" si="95"/>
        <v/>
      </c>
      <c r="X345" s="10" t="str">
        <f>IFERROR(MATCH(ROW()-4,'Details Data Board'!$A$3:$A$6001,0)+1,"")</f>
        <v/>
      </c>
      <c r="Y345" s="10">
        <f>IF($X345="",0,ROUND(INDEX('Tracker&amp;Invoice'!$G:$G,$X345)-J345,2))</f>
        <v>0</v>
      </c>
    </row>
    <row r="346" spans="1:25">
      <c r="A346" s="9" t="str">
        <f t="shared" si="80"/>
        <v/>
      </c>
      <c r="B346" s="9" t="str">
        <f>IF($X346="","",INDEX('Tracker&amp;Invoice'!$A:$A,$X346))</f>
        <v/>
      </c>
      <c r="C346" s="10" t="str">
        <f>IF($X346="","",INDEX('Tracker&amp;Invoice'!$B:$B,$X346))</f>
        <v/>
      </c>
      <c r="D346" s="9" t="str">
        <f>IF($X346="","",INDEX('Tracker&amp;Invoice'!$E:$E,$X346))</f>
        <v/>
      </c>
      <c r="E346" s="11" t="str">
        <f>IF($X346="","",INDEX('Tracker&amp;Invoice'!$F:$F,$X346))</f>
        <v/>
      </c>
      <c r="F346" s="10" t="str">
        <f>IF($X346="","",INDEX('Tracker&amp;Invoice'!$C:$C,$X346))</f>
        <v/>
      </c>
      <c r="G346" s="10" t="str">
        <f>IF($X346="","",INDEX('Tracker&amp;Invoice'!$D:$D,$X346))</f>
        <v/>
      </c>
      <c r="H346" s="10" t="str">
        <f t="shared" si="81"/>
        <v/>
      </c>
      <c r="I346" s="13" t="str">
        <f t="shared" si="82"/>
        <v/>
      </c>
      <c r="J346" s="13" t="str">
        <f t="shared" si="83"/>
        <v/>
      </c>
      <c r="K346" s="13" t="str">
        <f t="shared" si="84"/>
        <v/>
      </c>
      <c r="L346" s="13" t="str">
        <f>IF($X346="","",SUMIF('Details Data Board'!$C$3:$C$6001,B346,'Details Data Board'!$I$3:$I$6001))</f>
        <v/>
      </c>
      <c r="M346" s="14" t="str">
        <f t="shared" si="85"/>
        <v/>
      </c>
      <c r="N346" s="11" t="str">
        <f t="shared" si="86"/>
        <v/>
      </c>
      <c r="O346" s="11" t="str">
        <f t="shared" si="87"/>
        <v/>
      </c>
      <c r="P346" s="13" t="str">
        <f t="shared" si="88"/>
        <v/>
      </c>
      <c r="Q346" s="14" t="str">
        <f t="shared" si="89"/>
        <v/>
      </c>
      <c r="R346" s="10" t="str">
        <f t="shared" si="90"/>
        <v/>
      </c>
      <c r="S346" s="9" t="str">
        <f t="shared" si="91"/>
        <v/>
      </c>
      <c r="T346" s="9" t="str">
        <f t="shared" si="92"/>
        <v/>
      </c>
      <c r="U346" s="9" t="str">
        <f t="shared" si="93"/>
        <v/>
      </c>
      <c r="V346" s="15" t="str">
        <f t="shared" si="94"/>
        <v/>
      </c>
      <c r="W346" s="15" t="str">
        <f t="shared" si="95"/>
        <v/>
      </c>
      <c r="X346" s="10" t="str">
        <f>IFERROR(MATCH(ROW()-4,'Details Data Board'!$A$3:$A$6001,0)+1,"")</f>
        <v/>
      </c>
      <c r="Y346" s="10">
        <f>IF($X346="",0,ROUND(INDEX('Tracker&amp;Invoice'!$G:$G,$X346)-J346,2))</f>
        <v>0</v>
      </c>
    </row>
    <row r="347" spans="1:25">
      <c r="A347" s="9" t="str">
        <f t="shared" si="80"/>
        <v/>
      </c>
      <c r="B347" s="9" t="str">
        <f>IF($X347="","",INDEX('Tracker&amp;Invoice'!$A:$A,$X347))</f>
        <v/>
      </c>
      <c r="C347" s="10" t="str">
        <f>IF($X347="","",INDEX('Tracker&amp;Invoice'!$B:$B,$X347))</f>
        <v/>
      </c>
      <c r="D347" s="9" t="str">
        <f>IF($X347="","",INDEX('Tracker&amp;Invoice'!$E:$E,$X347))</f>
        <v/>
      </c>
      <c r="E347" s="11" t="str">
        <f>IF($X347="","",INDEX('Tracker&amp;Invoice'!$F:$F,$X347))</f>
        <v/>
      </c>
      <c r="F347" s="10" t="str">
        <f>IF($X347="","",INDEX('Tracker&amp;Invoice'!$C:$C,$X347))</f>
        <v/>
      </c>
      <c r="G347" s="10" t="str">
        <f>IF($X347="","",INDEX('Tracker&amp;Invoice'!$D:$D,$X347))</f>
        <v/>
      </c>
      <c r="H347" s="10" t="str">
        <f t="shared" si="81"/>
        <v/>
      </c>
      <c r="I347" s="13" t="str">
        <f t="shared" si="82"/>
        <v/>
      </c>
      <c r="J347" s="13" t="str">
        <f t="shared" si="83"/>
        <v/>
      </c>
      <c r="K347" s="13" t="str">
        <f t="shared" si="84"/>
        <v/>
      </c>
      <c r="L347" s="13" t="str">
        <f>IF($X347="","",SUMIF('Details Data Board'!$C$3:$C$6001,B347,'Details Data Board'!$I$3:$I$6001))</f>
        <v/>
      </c>
      <c r="M347" s="14" t="str">
        <f t="shared" si="85"/>
        <v/>
      </c>
      <c r="N347" s="11" t="str">
        <f t="shared" si="86"/>
        <v/>
      </c>
      <c r="O347" s="11" t="str">
        <f t="shared" si="87"/>
        <v/>
      </c>
      <c r="P347" s="13" t="str">
        <f t="shared" si="88"/>
        <v/>
      </c>
      <c r="Q347" s="14" t="str">
        <f t="shared" si="89"/>
        <v/>
      </c>
      <c r="R347" s="10" t="str">
        <f t="shared" si="90"/>
        <v/>
      </c>
      <c r="S347" s="9" t="str">
        <f t="shared" si="91"/>
        <v/>
      </c>
      <c r="T347" s="9" t="str">
        <f t="shared" si="92"/>
        <v/>
      </c>
      <c r="U347" s="9" t="str">
        <f t="shared" si="93"/>
        <v/>
      </c>
      <c r="V347" s="15" t="str">
        <f t="shared" si="94"/>
        <v/>
      </c>
      <c r="W347" s="15" t="str">
        <f t="shared" si="95"/>
        <v/>
      </c>
      <c r="X347" s="10" t="str">
        <f>IFERROR(MATCH(ROW()-4,'Details Data Board'!$A$3:$A$6001,0)+1,"")</f>
        <v/>
      </c>
      <c r="Y347" s="10">
        <f>IF($X347="",0,ROUND(INDEX('Tracker&amp;Invoice'!$G:$G,$X347)-J347,2))</f>
        <v>0</v>
      </c>
    </row>
    <row r="348" spans="1:25">
      <c r="A348" s="9" t="str">
        <f t="shared" si="80"/>
        <v/>
      </c>
      <c r="B348" s="9" t="str">
        <f>IF($X348="","",INDEX('Tracker&amp;Invoice'!$A:$A,$X348))</f>
        <v/>
      </c>
      <c r="C348" s="10" t="str">
        <f>IF($X348="","",INDEX('Tracker&amp;Invoice'!$B:$B,$X348))</f>
        <v/>
      </c>
      <c r="D348" s="9" t="str">
        <f>IF($X348="","",INDEX('Tracker&amp;Invoice'!$E:$E,$X348))</f>
        <v/>
      </c>
      <c r="E348" s="11" t="str">
        <f>IF($X348="","",INDEX('Tracker&amp;Invoice'!$F:$F,$X348))</f>
        <v/>
      </c>
      <c r="F348" s="10" t="str">
        <f>IF($X348="","",INDEX('Tracker&amp;Invoice'!$C:$C,$X348))</f>
        <v/>
      </c>
      <c r="G348" s="10" t="str">
        <f>IF($X348="","",INDEX('Tracker&amp;Invoice'!$D:$D,$X348))</f>
        <v/>
      </c>
      <c r="H348" s="10" t="str">
        <f t="shared" si="81"/>
        <v/>
      </c>
      <c r="I348" s="13" t="str">
        <f t="shared" si="82"/>
        <v/>
      </c>
      <c r="J348" s="13" t="str">
        <f t="shared" si="83"/>
        <v/>
      </c>
      <c r="K348" s="13" t="str">
        <f t="shared" si="84"/>
        <v/>
      </c>
      <c r="L348" s="13" t="str">
        <f>IF($X348="","",SUMIF('Details Data Board'!$C$3:$C$6001,B348,'Details Data Board'!$I$3:$I$6001))</f>
        <v/>
      </c>
      <c r="M348" s="14" t="str">
        <f t="shared" si="85"/>
        <v/>
      </c>
      <c r="N348" s="11" t="str">
        <f t="shared" si="86"/>
        <v/>
      </c>
      <c r="O348" s="11" t="str">
        <f t="shared" si="87"/>
        <v/>
      </c>
      <c r="P348" s="13" t="str">
        <f t="shared" si="88"/>
        <v/>
      </c>
      <c r="Q348" s="14" t="str">
        <f t="shared" si="89"/>
        <v/>
      </c>
      <c r="R348" s="10" t="str">
        <f t="shared" si="90"/>
        <v/>
      </c>
      <c r="S348" s="9" t="str">
        <f t="shared" si="91"/>
        <v/>
      </c>
      <c r="T348" s="9" t="str">
        <f t="shared" si="92"/>
        <v/>
      </c>
      <c r="U348" s="9" t="str">
        <f t="shared" si="93"/>
        <v/>
      </c>
      <c r="V348" s="15" t="str">
        <f t="shared" si="94"/>
        <v/>
      </c>
      <c r="W348" s="15" t="str">
        <f t="shared" si="95"/>
        <v/>
      </c>
      <c r="X348" s="10" t="str">
        <f>IFERROR(MATCH(ROW()-4,'Details Data Board'!$A$3:$A$6001,0)+1,"")</f>
        <v/>
      </c>
      <c r="Y348" s="10">
        <f>IF($X348="",0,ROUND(INDEX('Tracker&amp;Invoice'!$G:$G,$X348)-J348,2))</f>
        <v>0</v>
      </c>
    </row>
    <row r="349" spans="1:25">
      <c r="A349" s="9" t="str">
        <f t="shared" si="80"/>
        <v/>
      </c>
      <c r="B349" s="9" t="str">
        <f>IF($X349="","",INDEX('Tracker&amp;Invoice'!$A:$A,$X349))</f>
        <v/>
      </c>
      <c r="C349" s="10" t="str">
        <f>IF($X349="","",INDEX('Tracker&amp;Invoice'!$B:$B,$X349))</f>
        <v/>
      </c>
      <c r="D349" s="9" t="str">
        <f>IF($X349="","",INDEX('Tracker&amp;Invoice'!$E:$E,$X349))</f>
        <v/>
      </c>
      <c r="E349" s="11" t="str">
        <f>IF($X349="","",INDEX('Tracker&amp;Invoice'!$F:$F,$X349))</f>
        <v/>
      </c>
      <c r="F349" s="10" t="str">
        <f>IF($X349="","",INDEX('Tracker&amp;Invoice'!$C:$C,$X349))</f>
        <v/>
      </c>
      <c r="G349" s="10" t="str">
        <f>IF($X349="","",INDEX('Tracker&amp;Invoice'!$D:$D,$X349))</f>
        <v/>
      </c>
      <c r="H349" s="10" t="str">
        <f t="shared" si="81"/>
        <v/>
      </c>
      <c r="I349" s="13" t="str">
        <f t="shared" si="82"/>
        <v/>
      </c>
      <c r="J349" s="13" t="str">
        <f t="shared" si="83"/>
        <v/>
      </c>
      <c r="K349" s="13" t="str">
        <f t="shared" si="84"/>
        <v/>
      </c>
      <c r="L349" s="13" t="str">
        <f>IF($X349="","",SUMIF('Details Data Board'!$C$3:$C$6001,B349,'Details Data Board'!$I$3:$I$6001))</f>
        <v/>
      </c>
      <c r="M349" s="14" t="str">
        <f t="shared" si="85"/>
        <v/>
      </c>
      <c r="N349" s="11" t="str">
        <f t="shared" si="86"/>
        <v/>
      </c>
      <c r="O349" s="11" t="str">
        <f t="shared" si="87"/>
        <v/>
      </c>
      <c r="P349" s="13" t="str">
        <f t="shared" si="88"/>
        <v/>
      </c>
      <c r="Q349" s="14" t="str">
        <f t="shared" si="89"/>
        <v/>
      </c>
      <c r="R349" s="10" t="str">
        <f t="shared" si="90"/>
        <v/>
      </c>
      <c r="S349" s="9" t="str">
        <f t="shared" si="91"/>
        <v/>
      </c>
      <c r="T349" s="9" t="str">
        <f t="shared" si="92"/>
        <v/>
      </c>
      <c r="U349" s="9" t="str">
        <f t="shared" si="93"/>
        <v/>
      </c>
      <c r="V349" s="15" t="str">
        <f t="shared" si="94"/>
        <v/>
      </c>
      <c r="W349" s="15" t="str">
        <f t="shared" si="95"/>
        <v/>
      </c>
      <c r="X349" s="10" t="str">
        <f>IFERROR(MATCH(ROW()-4,'Details Data Board'!$A$3:$A$6001,0)+1,"")</f>
        <v/>
      </c>
      <c r="Y349" s="10">
        <f>IF($X349="",0,ROUND(INDEX('Tracker&amp;Invoice'!$G:$G,$X349)-J349,2))</f>
        <v>0</v>
      </c>
    </row>
    <row r="350" spans="1:25">
      <c r="A350" s="9" t="str">
        <f t="shared" si="80"/>
        <v/>
      </c>
      <c r="B350" s="9" t="str">
        <f>IF($X350="","",INDEX('Tracker&amp;Invoice'!$A:$A,$X350))</f>
        <v/>
      </c>
      <c r="C350" s="10" t="str">
        <f>IF($X350="","",INDEX('Tracker&amp;Invoice'!$B:$B,$X350))</f>
        <v/>
      </c>
      <c r="D350" s="9" t="str">
        <f>IF($X350="","",INDEX('Tracker&amp;Invoice'!$E:$E,$X350))</f>
        <v/>
      </c>
      <c r="E350" s="11" t="str">
        <f>IF($X350="","",INDEX('Tracker&amp;Invoice'!$F:$F,$X350))</f>
        <v/>
      </c>
      <c r="F350" s="10" t="str">
        <f>IF($X350="","",INDEX('Tracker&amp;Invoice'!$C:$C,$X350))</f>
        <v/>
      </c>
      <c r="G350" s="10" t="str">
        <f>IF($X350="","",INDEX('Tracker&amp;Invoice'!$D:$D,$X350))</f>
        <v/>
      </c>
      <c r="H350" s="10" t="str">
        <f t="shared" si="81"/>
        <v/>
      </c>
      <c r="I350" s="13" t="str">
        <f t="shared" si="82"/>
        <v/>
      </c>
      <c r="J350" s="13" t="str">
        <f t="shared" si="83"/>
        <v/>
      </c>
      <c r="K350" s="13" t="str">
        <f t="shared" si="84"/>
        <v/>
      </c>
      <c r="L350" s="13" t="str">
        <f>IF($X350="","",SUMIF('Details Data Board'!$C$3:$C$6001,B350,'Details Data Board'!$I$3:$I$6001))</f>
        <v/>
      </c>
      <c r="M350" s="14" t="str">
        <f t="shared" si="85"/>
        <v/>
      </c>
      <c r="N350" s="11" t="str">
        <f t="shared" si="86"/>
        <v/>
      </c>
      <c r="O350" s="11" t="str">
        <f t="shared" si="87"/>
        <v/>
      </c>
      <c r="P350" s="13" t="str">
        <f t="shared" si="88"/>
        <v/>
      </c>
      <c r="Q350" s="14" t="str">
        <f t="shared" si="89"/>
        <v/>
      </c>
      <c r="R350" s="10" t="str">
        <f t="shared" si="90"/>
        <v/>
      </c>
      <c r="S350" s="9" t="str">
        <f t="shared" si="91"/>
        <v/>
      </c>
      <c r="T350" s="9" t="str">
        <f t="shared" si="92"/>
        <v/>
      </c>
      <c r="U350" s="9" t="str">
        <f t="shared" si="93"/>
        <v/>
      </c>
      <c r="V350" s="15" t="str">
        <f t="shared" si="94"/>
        <v/>
      </c>
      <c r="W350" s="15" t="str">
        <f t="shared" si="95"/>
        <v/>
      </c>
      <c r="X350" s="10" t="str">
        <f>IFERROR(MATCH(ROW()-4,'Details Data Board'!$A$3:$A$6001,0)+1,"")</f>
        <v/>
      </c>
      <c r="Y350" s="10">
        <f>IF($X350="",0,ROUND(INDEX('Tracker&amp;Invoice'!$G:$G,$X350)-J350,2))</f>
        <v>0</v>
      </c>
    </row>
    <row r="351" spans="1:25">
      <c r="A351" s="9" t="str">
        <f t="shared" si="80"/>
        <v/>
      </c>
      <c r="B351" s="9" t="str">
        <f>IF($X351="","",INDEX('Tracker&amp;Invoice'!$A:$A,$X351))</f>
        <v/>
      </c>
      <c r="C351" s="10" t="str">
        <f>IF($X351="","",INDEX('Tracker&amp;Invoice'!$B:$B,$X351))</f>
        <v/>
      </c>
      <c r="D351" s="9" t="str">
        <f>IF($X351="","",INDEX('Tracker&amp;Invoice'!$E:$E,$X351))</f>
        <v/>
      </c>
      <c r="E351" s="11" t="str">
        <f>IF($X351="","",INDEX('Tracker&amp;Invoice'!$F:$F,$X351))</f>
        <v/>
      </c>
      <c r="F351" s="10" t="str">
        <f>IF($X351="","",INDEX('Tracker&amp;Invoice'!$C:$C,$X351))</f>
        <v/>
      </c>
      <c r="G351" s="10" t="str">
        <f>IF($X351="","",INDEX('Tracker&amp;Invoice'!$D:$D,$X351))</f>
        <v/>
      </c>
      <c r="H351" s="10" t="str">
        <f t="shared" si="81"/>
        <v/>
      </c>
      <c r="I351" s="13" t="str">
        <f t="shared" si="82"/>
        <v/>
      </c>
      <c r="J351" s="13" t="str">
        <f t="shared" si="83"/>
        <v/>
      </c>
      <c r="K351" s="13" t="str">
        <f t="shared" si="84"/>
        <v/>
      </c>
      <c r="L351" s="13" t="str">
        <f>IF($X351="","",SUMIF('Details Data Board'!$C$3:$C$6001,B351,'Details Data Board'!$I$3:$I$6001))</f>
        <v/>
      </c>
      <c r="M351" s="14" t="str">
        <f t="shared" si="85"/>
        <v/>
      </c>
      <c r="N351" s="11" t="str">
        <f t="shared" si="86"/>
        <v/>
      </c>
      <c r="O351" s="11" t="str">
        <f t="shared" si="87"/>
        <v/>
      </c>
      <c r="P351" s="13" t="str">
        <f t="shared" si="88"/>
        <v/>
      </c>
      <c r="Q351" s="14" t="str">
        <f t="shared" si="89"/>
        <v/>
      </c>
      <c r="R351" s="10" t="str">
        <f t="shared" si="90"/>
        <v/>
      </c>
      <c r="S351" s="9" t="str">
        <f t="shared" si="91"/>
        <v/>
      </c>
      <c r="T351" s="9" t="str">
        <f t="shared" si="92"/>
        <v/>
      </c>
      <c r="U351" s="9" t="str">
        <f t="shared" si="93"/>
        <v/>
      </c>
      <c r="V351" s="15" t="str">
        <f t="shared" si="94"/>
        <v/>
      </c>
      <c r="W351" s="15" t="str">
        <f t="shared" si="95"/>
        <v/>
      </c>
      <c r="X351" s="10" t="str">
        <f>IFERROR(MATCH(ROW()-4,'Details Data Board'!$A$3:$A$6001,0)+1,"")</f>
        <v/>
      </c>
      <c r="Y351" s="10">
        <f>IF($X351="",0,ROUND(INDEX('Tracker&amp;Invoice'!$G:$G,$X351)-J351,2))</f>
        <v>0</v>
      </c>
    </row>
    <row r="352" spans="1:25">
      <c r="A352" s="9" t="str">
        <f t="shared" si="80"/>
        <v/>
      </c>
      <c r="B352" s="9" t="str">
        <f>IF($X352="","",INDEX('Tracker&amp;Invoice'!$A:$A,$X352))</f>
        <v/>
      </c>
      <c r="C352" s="10" t="str">
        <f>IF($X352="","",INDEX('Tracker&amp;Invoice'!$B:$B,$X352))</f>
        <v/>
      </c>
      <c r="D352" s="9" t="str">
        <f>IF($X352="","",INDEX('Tracker&amp;Invoice'!$E:$E,$X352))</f>
        <v/>
      </c>
      <c r="E352" s="11" t="str">
        <f>IF($X352="","",INDEX('Tracker&amp;Invoice'!$F:$F,$X352))</f>
        <v/>
      </c>
      <c r="F352" s="10" t="str">
        <f>IF($X352="","",INDEX('Tracker&amp;Invoice'!$C:$C,$X352))</f>
        <v/>
      </c>
      <c r="G352" s="10" t="str">
        <f>IF($X352="","",INDEX('Tracker&amp;Invoice'!$D:$D,$X352))</f>
        <v/>
      </c>
      <c r="H352" s="10" t="str">
        <f t="shared" si="81"/>
        <v/>
      </c>
      <c r="I352" s="13" t="str">
        <f t="shared" si="82"/>
        <v/>
      </c>
      <c r="J352" s="13" t="str">
        <f t="shared" si="83"/>
        <v/>
      </c>
      <c r="K352" s="13" t="str">
        <f t="shared" si="84"/>
        <v/>
      </c>
      <c r="L352" s="13" t="str">
        <f>IF($X352="","",SUMIF('Details Data Board'!$C$3:$C$6001,B352,'Details Data Board'!$I$3:$I$6001))</f>
        <v/>
      </c>
      <c r="M352" s="14" t="str">
        <f t="shared" si="85"/>
        <v/>
      </c>
      <c r="N352" s="11" t="str">
        <f t="shared" si="86"/>
        <v/>
      </c>
      <c r="O352" s="11" t="str">
        <f t="shared" si="87"/>
        <v/>
      </c>
      <c r="P352" s="13" t="str">
        <f t="shared" si="88"/>
        <v/>
      </c>
      <c r="Q352" s="14" t="str">
        <f t="shared" si="89"/>
        <v/>
      </c>
      <c r="R352" s="10" t="str">
        <f t="shared" si="90"/>
        <v/>
      </c>
      <c r="S352" s="9" t="str">
        <f t="shared" si="91"/>
        <v/>
      </c>
      <c r="T352" s="9" t="str">
        <f t="shared" si="92"/>
        <v/>
      </c>
      <c r="U352" s="9" t="str">
        <f t="shared" si="93"/>
        <v/>
      </c>
      <c r="V352" s="15" t="str">
        <f t="shared" si="94"/>
        <v/>
      </c>
      <c r="W352" s="15" t="str">
        <f t="shared" si="95"/>
        <v/>
      </c>
      <c r="X352" s="10" t="str">
        <f>IFERROR(MATCH(ROW()-4,'Details Data Board'!$A$3:$A$6001,0)+1,"")</f>
        <v/>
      </c>
      <c r="Y352" s="10">
        <f>IF($X352="",0,ROUND(INDEX('Tracker&amp;Invoice'!$G:$G,$X352)-J352,2))</f>
        <v>0</v>
      </c>
    </row>
    <row r="353" spans="1:25">
      <c r="A353" s="9" t="str">
        <f t="shared" si="80"/>
        <v/>
      </c>
      <c r="B353" s="9" t="str">
        <f>IF($X353="","",INDEX('Tracker&amp;Invoice'!$A:$A,$X353))</f>
        <v/>
      </c>
      <c r="C353" s="10" t="str">
        <f>IF($X353="","",INDEX('Tracker&amp;Invoice'!$B:$B,$X353))</f>
        <v/>
      </c>
      <c r="D353" s="9" t="str">
        <f>IF($X353="","",INDEX('Tracker&amp;Invoice'!$E:$E,$X353))</f>
        <v/>
      </c>
      <c r="E353" s="11" t="str">
        <f>IF($X353="","",INDEX('Tracker&amp;Invoice'!$F:$F,$X353))</f>
        <v/>
      </c>
      <c r="F353" s="10" t="str">
        <f>IF($X353="","",INDEX('Tracker&amp;Invoice'!$C:$C,$X353))</f>
        <v/>
      </c>
      <c r="G353" s="10" t="str">
        <f>IF($X353="","",INDEX('Tracker&amp;Invoice'!$D:$D,$X353))</f>
        <v/>
      </c>
      <c r="H353" s="10" t="str">
        <f t="shared" si="81"/>
        <v/>
      </c>
      <c r="I353" s="13" t="str">
        <f t="shared" si="82"/>
        <v/>
      </c>
      <c r="J353" s="13" t="str">
        <f t="shared" si="83"/>
        <v/>
      </c>
      <c r="K353" s="13" t="str">
        <f t="shared" si="84"/>
        <v/>
      </c>
      <c r="L353" s="13" t="str">
        <f>IF($X353="","",SUMIF('Details Data Board'!$C$3:$C$6001,B353,'Details Data Board'!$I$3:$I$6001))</f>
        <v/>
      </c>
      <c r="M353" s="14" t="str">
        <f t="shared" si="85"/>
        <v/>
      </c>
      <c r="N353" s="11" t="str">
        <f t="shared" si="86"/>
        <v/>
      </c>
      <c r="O353" s="11" t="str">
        <f t="shared" si="87"/>
        <v/>
      </c>
      <c r="P353" s="13" t="str">
        <f t="shared" si="88"/>
        <v/>
      </c>
      <c r="Q353" s="14" t="str">
        <f t="shared" si="89"/>
        <v/>
      </c>
      <c r="R353" s="10" t="str">
        <f t="shared" si="90"/>
        <v/>
      </c>
      <c r="S353" s="9" t="str">
        <f t="shared" si="91"/>
        <v/>
      </c>
      <c r="T353" s="9" t="str">
        <f t="shared" si="92"/>
        <v/>
      </c>
      <c r="U353" s="9" t="str">
        <f t="shared" si="93"/>
        <v/>
      </c>
      <c r="V353" s="15" t="str">
        <f t="shared" si="94"/>
        <v/>
      </c>
      <c r="W353" s="15" t="str">
        <f t="shared" si="95"/>
        <v/>
      </c>
      <c r="X353" s="10" t="str">
        <f>IFERROR(MATCH(ROW()-4,'Details Data Board'!$A$3:$A$6001,0)+1,"")</f>
        <v/>
      </c>
      <c r="Y353" s="10">
        <f>IF($X353="",0,ROUND(INDEX('Tracker&amp;Invoice'!$G:$G,$X353)-J353,2))</f>
        <v>0</v>
      </c>
    </row>
    <row r="354" spans="1:25">
      <c r="A354" s="9" t="str">
        <f t="shared" si="80"/>
        <v/>
      </c>
      <c r="B354" s="9" t="str">
        <f>IF($X354="","",INDEX('Tracker&amp;Invoice'!$A:$A,$X354))</f>
        <v/>
      </c>
      <c r="C354" s="10" t="str">
        <f>IF($X354="","",INDEX('Tracker&amp;Invoice'!$B:$B,$X354))</f>
        <v/>
      </c>
      <c r="D354" s="9" t="str">
        <f>IF($X354="","",INDEX('Tracker&amp;Invoice'!$E:$E,$X354))</f>
        <v/>
      </c>
      <c r="E354" s="11" t="str">
        <f>IF($X354="","",INDEX('Tracker&amp;Invoice'!$F:$F,$X354))</f>
        <v/>
      </c>
      <c r="F354" s="10" t="str">
        <f>IF($X354="","",INDEX('Tracker&amp;Invoice'!$C:$C,$X354))</f>
        <v/>
      </c>
      <c r="G354" s="10" t="str">
        <f>IF($X354="","",INDEX('Tracker&amp;Invoice'!$D:$D,$X354))</f>
        <v/>
      </c>
      <c r="H354" s="10" t="str">
        <f t="shared" si="81"/>
        <v/>
      </c>
      <c r="I354" s="13" t="str">
        <f t="shared" si="82"/>
        <v/>
      </c>
      <c r="J354" s="13" t="str">
        <f t="shared" si="83"/>
        <v/>
      </c>
      <c r="K354" s="13" t="str">
        <f t="shared" si="84"/>
        <v/>
      </c>
      <c r="L354" s="13" t="str">
        <f>IF($X354="","",SUMIF('Details Data Board'!$C$3:$C$6001,B354,'Details Data Board'!$I$3:$I$6001))</f>
        <v/>
      </c>
      <c r="M354" s="14" t="str">
        <f t="shared" si="85"/>
        <v/>
      </c>
      <c r="N354" s="11" t="str">
        <f t="shared" si="86"/>
        <v/>
      </c>
      <c r="O354" s="11" t="str">
        <f t="shared" si="87"/>
        <v/>
      </c>
      <c r="P354" s="13" t="str">
        <f t="shared" si="88"/>
        <v/>
      </c>
      <c r="Q354" s="14" t="str">
        <f t="shared" si="89"/>
        <v/>
      </c>
      <c r="R354" s="10" t="str">
        <f t="shared" si="90"/>
        <v/>
      </c>
      <c r="S354" s="9" t="str">
        <f t="shared" si="91"/>
        <v/>
      </c>
      <c r="T354" s="9" t="str">
        <f t="shared" si="92"/>
        <v/>
      </c>
      <c r="U354" s="9" t="str">
        <f t="shared" si="93"/>
        <v/>
      </c>
      <c r="V354" s="15" t="str">
        <f t="shared" si="94"/>
        <v/>
      </c>
      <c r="W354" s="15" t="str">
        <f t="shared" si="95"/>
        <v/>
      </c>
      <c r="X354" s="10" t="str">
        <f>IFERROR(MATCH(ROW()-4,'Details Data Board'!$A$3:$A$6001,0)+1,"")</f>
        <v/>
      </c>
      <c r="Y354" s="10">
        <f>IF($X354="",0,ROUND(INDEX('Tracker&amp;Invoice'!$G:$G,$X354)-J354,2))</f>
        <v>0</v>
      </c>
    </row>
  </sheetData>
  <autoFilter ref="A4:U354" xr:uid="{00000000-0009-0000-0000-000001000000}"/>
  <conditionalFormatting sqref="A5:U354">
    <cfRule type="expression" dxfId="9" priority="2">
      <formula>$B5&lt;&gt;""</formula>
    </cfRule>
  </conditionalFormatting>
  <conditionalFormatting sqref="M5:M354">
    <cfRule type="dataBar" priority="3">
      <dataBar>
        <cfvo type="num" val="0"/>
        <cfvo type="num" val="1"/>
        <color rgb="FF5B9BD5"/>
      </dataBar>
      <extLst>
        <ext xmlns:x14="http://schemas.microsoft.com/office/spreadsheetml/2009/9/main" uri="{B025F937-C7B1-47D3-B67F-A62EFF666E3E}">
          <x14:id>{E7386CA1-F981-4FBB-9C50-D35A7579D820}</x14:id>
        </ext>
      </extLst>
    </cfRule>
  </conditionalFormatting>
  <conditionalFormatting sqref="S5:S354">
    <cfRule type="expression" dxfId="8" priority="4">
      <formula>$S5="مكتمل"</formula>
    </cfRule>
    <cfRule type="expression" dxfId="7" priority="5">
      <formula>$S5="جاري"</formula>
    </cfRule>
    <cfRule type="expression" dxfId="6" priority="6">
      <formula>$S5="لم يبدأ"</formula>
    </cfRule>
    <cfRule type="expression" dxfId="5" priority="7">
      <formula>$S5="تجاوز 100% - راجع"</formula>
    </cfRule>
  </conditionalFormatting>
  <conditionalFormatting sqref="T5:T354">
    <cfRule type="expression" dxfId="4" priority="8">
      <formula>$T5="زيادة"</formula>
    </cfRule>
    <cfRule type="expression" dxfId="3" priority="9">
      <formula>$T5="نقص"</formula>
    </cfRule>
    <cfRule type="expression" dxfId="2" priority="10">
      <formula>$T5="جديد بأمر التغيير"</formula>
    </cfRule>
    <cfRule type="expression" dxfId="1" priority="11">
      <formula>$T5="ملغي"</formula>
    </cfRule>
  </conditionalFormatting>
  <pageMargins left="0.75" right="0.75" top="1" bottom="1" header="0.511811023622047" footer="0.511811023622047"/>
  <pageSetup scale="36"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E7386CA1-F981-4FBB-9C50-D35A7579D820}">
            <x14:dataBar axisPosition="none">
              <x14:cfvo type="num">
                <xm:f>0</xm:f>
              </x14:cfvo>
              <x14:cfvo type="num">
                <xm:f>1</xm:f>
              </x14:cfvo>
              <x14:negativeFillColor rgb="FF5B9BD5"/>
            </x14:dataBar>
          </x14:cfRule>
          <xm:sqref>M5:M354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A7CC-AAC2-424F-9667-01FAD956F924}">
  <dimension ref="A1:L36"/>
  <sheetViews>
    <sheetView workbookViewId="0">
      <selection activeCell="G5" sqref="G5"/>
    </sheetView>
  </sheetViews>
  <sheetFormatPr defaultColWidth="8.6640625" defaultRowHeight="14.4"/>
  <cols>
    <col min="1" max="1" width="28.109375" customWidth="1"/>
    <col min="2" max="2" width="20.109375" customWidth="1"/>
    <col min="3" max="3" width="16.88671875" customWidth="1"/>
    <col min="4" max="6" width="13" customWidth="1"/>
    <col min="7" max="8" width="15" customWidth="1"/>
    <col min="9" max="9" width="18" customWidth="1"/>
    <col min="10" max="10" width="17" customWidth="1"/>
    <col min="11" max="11" width="17.77734375" customWidth="1"/>
    <col min="12" max="12" width="17.109375" customWidth="1"/>
    <col min="13" max="13" width="13.33203125" customWidth="1"/>
  </cols>
  <sheetData>
    <row r="1" spans="1:12">
      <c r="A1" s="376"/>
      <c r="B1" s="377"/>
    </row>
    <row r="2" spans="1:12">
      <c r="A2" s="543" t="s">
        <v>1267</v>
      </c>
      <c r="B2" s="543"/>
      <c r="C2" s="543"/>
      <c r="D2" s="543"/>
      <c r="E2" s="543"/>
    </row>
    <row r="3" spans="1:12" ht="42" customHeight="1">
      <c r="A3" s="380" t="s">
        <v>1268</v>
      </c>
      <c r="B3" s="380" t="s">
        <v>1269</v>
      </c>
      <c r="C3" s="380" t="s">
        <v>1270</v>
      </c>
      <c r="D3" s="380" t="s">
        <v>1271</v>
      </c>
      <c r="E3" s="380" t="s">
        <v>1272</v>
      </c>
    </row>
    <row r="4" spans="1:12">
      <c r="A4" s="381" t="s">
        <v>1273</v>
      </c>
      <c r="B4" s="382">
        <v>0.25</v>
      </c>
      <c r="C4" s="383">
        <v>15</v>
      </c>
      <c r="D4" s="382">
        <v>0.1</v>
      </c>
      <c r="E4" s="384">
        <f>ROUND(MAX(C4,D4*'Summry Invoices'!B41),0)</f>
        <v>84</v>
      </c>
      <c r="F4" s="384"/>
    </row>
    <row r="5" spans="1:12">
      <c r="A5" s="381" t="s">
        <v>1274</v>
      </c>
      <c r="B5" s="382">
        <v>0.5</v>
      </c>
      <c r="C5" s="383">
        <v>30</v>
      </c>
      <c r="D5" s="382">
        <v>0.15</v>
      </c>
      <c r="E5" s="384">
        <f>ROUND(MAX(C5,D5*'Summry Invoices'!B41),0)</f>
        <v>126</v>
      </c>
      <c r="G5" s="420">
        <v>46320</v>
      </c>
      <c r="H5" s="421">
        <v>0.49861111111111112</v>
      </c>
    </row>
    <row r="6" spans="1:12">
      <c r="A6" s="381" t="s">
        <v>1275</v>
      </c>
      <c r="B6" s="382">
        <v>1</v>
      </c>
      <c r="C6" s="385" t="s">
        <v>1276</v>
      </c>
      <c r="D6" s="385" t="s">
        <v>1276</v>
      </c>
      <c r="E6" s="385" t="s">
        <v>1277</v>
      </c>
    </row>
    <row r="7" spans="1:12">
      <c r="A7" s="378"/>
      <c r="B7" s="379"/>
      <c r="C7" s="379"/>
      <c r="D7" s="379"/>
      <c r="E7" s="379"/>
    </row>
    <row r="8" spans="1:12">
      <c r="A8" s="378"/>
      <c r="B8" s="379"/>
      <c r="C8" s="379"/>
      <c r="D8" s="379"/>
      <c r="E8" s="379"/>
    </row>
    <row r="9" spans="1:12">
      <c r="A9" s="378"/>
      <c r="B9" s="379"/>
      <c r="C9" s="379"/>
      <c r="D9" s="379"/>
      <c r="E9" s="379"/>
    </row>
    <row r="10" spans="1:12">
      <c r="A10" s="545" t="s">
        <v>1393</v>
      </c>
      <c r="B10" s="545"/>
      <c r="C10" s="545"/>
      <c r="D10" s="545"/>
      <c r="E10" s="545"/>
      <c r="F10" s="545"/>
      <c r="G10" s="545"/>
      <c r="H10" s="545"/>
      <c r="I10" s="545"/>
      <c r="J10" s="545"/>
      <c r="K10" s="545"/>
      <c r="L10" s="545"/>
    </row>
    <row r="11" spans="1:12" ht="42" customHeight="1">
      <c r="A11" s="380" t="s">
        <v>59</v>
      </c>
      <c r="B11" s="544" t="s">
        <v>1234</v>
      </c>
      <c r="C11" s="544"/>
      <c r="D11" s="380" t="s">
        <v>1251</v>
      </c>
      <c r="E11" s="380" t="s">
        <v>1252</v>
      </c>
      <c r="F11" s="380" t="s">
        <v>1253</v>
      </c>
      <c r="G11" s="380" t="s">
        <v>1254</v>
      </c>
      <c r="H11" s="380" t="s">
        <v>1255</v>
      </c>
      <c r="I11" s="380" t="s">
        <v>1256</v>
      </c>
      <c r="J11" s="380" t="s">
        <v>1257</v>
      </c>
      <c r="K11" s="380" t="s">
        <v>1258</v>
      </c>
      <c r="L11" s="380" t="s">
        <v>1259</v>
      </c>
    </row>
    <row r="12" spans="1:12">
      <c r="A12" s="403" t="s">
        <v>19</v>
      </c>
      <c r="B12" s="403"/>
      <c r="C12" s="403"/>
      <c r="D12" s="404">
        <f>SUM(D13:D21)</f>
        <v>132</v>
      </c>
      <c r="E12" s="405"/>
      <c r="F12" s="404">
        <f t="shared" ref="F12:L12" si="0">SUM(F13:F21)</f>
        <v>84</v>
      </c>
      <c r="G12" s="404">
        <f t="shared" si="0"/>
        <v>42</v>
      </c>
      <c r="H12" s="404">
        <f t="shared" si="0"/>
        <v>6</v>
      </c>
      <c r="I12" s="394" t="e">
        <f t="shared" si="0"/>
        <v>#VALUE!</v>
      </c>
      <c r="J12" s="394" t="e">
        <f t="shared" si="0"/>
        <v>#VALUE!</v>
      </c>
      <c r="K12" s="394" t="e">
        <f t="shared" si="0"/>
        <v>#VALUE!</v>
      </c>
      <c r="L12" s="406" t="e">
        <f t="shared" si="0"/>
        <v>#VALUE!</v>
      </c>
    </row>
    <row r="13" spans="1:12">
      <c r="A13" s="407">
        <v>28</v>
      </c>
      <c r="B13" s="408" t="str">
        <f>'Summry Invoices'!B30</f>
        <v>April 21, 2026</v>
      </c>
      <c r="C13" s="408" t="str">
        <f>'Summry Invoices'!C30</f>
        <v>May 19, 2026</v>
      </c>
      <c r="D13" s="409">
        <f>NETWORKDAYS.INTL(B13,C13,16)</f>
        <v>25</v>
      </c>
      <c r="E13" s="410">
        <f>IF(D13="","",SUM(D$13:D13)-D13)</f>
        <v>0</v>
      </c>
      <c r="F13" s="410">
        <f>IF(D13="","",MAX(0,MIN(E13+D13,E4)-E13))</f>
        <v>25</v>
      </c>
      <c r="G13" s="410">
        <f>IF(D13="","",MAX(0,MIN(E13+D13,[1]المدخلات!$E$15)-MAX(E13,[1]المدخلات!$E$14)))</f>
        <v>0</v>
      </c>
      <c r="H13" s="410">
        <f t="shared" ref="H13:H21" si="1">IF(D13="","",D13-F13-G13)</f>
        <v>0</v>
      </c>
      <c r="I13" s="396" t="e">
        <f>IF(D13="","",F13*B4*'Summry Invoices'!$B$46)</f>
        <v>#VALUE!</v>
      </c>
      <c r="J13" s="396">
        <f>IF(D13="","",G13*[1]المدخلات!$B$11*[1]المدخلات!$B$15)</f>
        <v>0</v>
      </c>
      <c r="K13" s="396">
        <f>IF(D13="","",H13*[1]المدخلات!$B$11*[1]المدخلات!$B$16)</f>
        <v>0</v>
      </c>
      <c r="L13" s="411" t="e">
        <f t="shared" ref="L13:L21" si="2">IF(D13="","",SUM(I13:K13))</f>
        <v>#VALUE!</v>
      </c>
    </row>
    <row r="14" spans="1:12">
      <c r="A14" s="407">
        <v>29</v>
      </c>
      <c r="B14" s="408" t="str">
        <f>'Summry Invoices'!B31</f>
        <v>May 20, 2026</v>
      </c>
      <c r="C14" s="408" t="str">
        <f>'Summry Invoices'!C31</f>
        <v>June 30, 2026</v>
      </c>
      <c r="D14" s="409">
        <f t="shared" ref="D14:D17" si="3">NETWORKDAYS.INTL(B14,C14,16)</f>
        <v>36</v>
      </c>
      <c r="E14" s="410">
        <f>IF(D14="","",SUM(D$13:D14)-D14)</f>
        <v>25</v>
      </c>
      <c r="F14" s="410">
        <f>IF(D14="","",MAX(0,MIN(E14+D14,E4)-E14))</f>
        <v>36</v>
      </c>
      <c r="G14" s="410">
        <f>IF(D14="","",MAX(0,MIN(E14+D14,[1]المدخلات!$E$15)-MAX(E14,[1]المدخلات!$E$14)))</f>
        <v>0</v>
      </c>
      <c r="H14" s="410">
        <f t="shared" si="1"/>
        <v>0</v>
      </c>
      <c r="I14" s="396" t="e">
        <f>IF(D14="","",F14*B4*'Summry Invoices'!$B$46)</f>
        <v>#VALUE!</v>
      </c>
      <c r="J14" s="396">
        <f>IF(D14="","",G14*[1]المدخلات!$B$11*[1]المدخلات!$B$15)</f>
        <v>0</v>
      </c>
      <c r="K14" s="396">
        <f>IF(D14="","",H14*[1]المدخلات!$B$11*[1]المدخلات!$B$16)</f>
        <v>0</v>
      </c>
      <c r="L14" s="411" t="e">
        <f t="shared" si="2"/>
        <v>#VALUE!</v>
      </c>
    </row>
    <row r="15" spans="1:12">
      <c r="A15" s="407">
        <v>30</v>
      </c>
      <c r="B15" s="408" t="str">
        <f>'Summry Invoices'!B32</f>
        <v>July 1, 2026</v>
      </c>
      <c r="C15" s="408" t="str">
        <f>'Summry Invoices'!C32</f>
        <v>July 27, 2026</v>
      </c>
      <c r="D15" s="409">
        <f t="shared" si="3"/>
        <v>23</v>
      </c>
      <c r="E15" s="410">
        <f>IF(D15="","",SUM(D$13:D15)-D15)</f>
        <v>61</v>
      </c>
      <c r="F15" s="410">
        <f>IF(D15="","",MAX(0,MIN(E15+D15,E4)-E15))</f>
        <v>23</v>
      </c>
      <c r="G15" s="410">
        <f>IF(D15="","",MAX(0,MIN(E15+D15,[1]المدخلات!$E$15)-MAX(E15,[1]المدخلات!$E$14)))</f>
        <v>0</v>
      </c>
      <c r="H15" s="410">
        <f t="shared" si="1"/>
        <v>0</v>
      </c>
      <c r="I15" s="396" t="e">
        <f>IF($D$15="","",$F$15*$B$4*'Summry Invoices'!B$46)</f>
        <v>#VALUE!</v>
      </c>
      <c r="J15" s="396">
        <f>IF(D15="","",G15*[1]المدخلات!$B$11*[1]المدخلات!$B$15)</f>
        <v>0</v>
      </c>
      <c r="K15" s="396">
        <f>IF(D15="","",H15*[1]المدخلات!$B$11*[1]المدخلات!$B$16)</f>
        <v>0</v>
      </c>
      <c r="L15" s="411" t="e">
        <f t="shared" si="2"/>
        <v>#VALUE!</v>
      </c>
    </row>
    <row r="16" spans="1:12">
      <c r="A16" s="407">
        <v>31</v>
      </c>
      <c r="B16" s="408" t="str">
        <f>'Summry Invoices'!B33</f>
        <v>July 28, 2026</v>
      </c>
      <c r="C16" s="408" t="str">
        <f>'Summry Invoices'!C33</f>
        <v>August 26, 2026</v>
      </c>
      <c r="D16" s="409">
        <f t="shared" si="3"/>
        <v>26</v>
      </c>
      <c r="E16" s="410">
        <f>IF(D16="","",SUM(D$13:D16)-D16)</f>
        <v>84</v>
      </c>
      <c r="F16" s="410">
        <f>IF(D16="","",MAX(0,MIN(E16+D16,[1]المدخلات!$E$14)-E16))</f>
        <v>0</v>
      </c>
      <c r="G16" s="410">
        <f>IF(D16="","",MAX(0,MIN(E16+D16,E5)-MAX(E16,E4)))</f>
        <v>26</v>
      </c>
      <c r="H16" s="410">
        <f t="shared" si="1"/>
        <v>0</v>
      </c>
      <c r="I16" s="396">
        <f>IF(D16="","",F16*[1]المدخلات!$B$11*[1]المدخلات!$B$14)</f>
        <v>0</v>
      </c>
      <c r="J16" s="396" t="e">
        <f>IF($D$16="","",$G$16*$B$5*'Summry Invoices'!$B$46)</f>
        <v>#VALUE!</v>
      </c>
      <c r="K16" s="396">
        <f>IF(D16="","",H16*[1]المدخلات!$B$11*[1]المدخلات!$B$16)</f>
        <v>0</v>
      </c>
      <c r="L16" s="411" t="e">
        <f t="shared" si="2"/>
        <v>#VALUE!</v>
      </c>
    </row>
    <row r="17" spans="1:12">
      <c r="A17" s="407">
        <v>32</v>
      </c>
      <c r="B17" s="412">
        <f>'Summry Invoices'!B34</f>
        <v>46261</v>
      </c>
      <c r="C17" s="408" t="str">
        <f>'Summry Invoices'!C34</f>
        <v>September 21, 2026</v>
      </c>
      <c r="D17" s="409">
        <f t="shared" si="3"/>
        <v>22</v>
      </c>
      <c r="E17" s="410">
        <f>IF(D17="","",SUM(D$13:D17)-D17)</f>
        <v>110</v>
      </c>
      <c r="F17" s="410">
        <f>IF(D17="","",MAX(0,MIN(E17+D17,[1]المدخلات!$E$14)-E17))</f>
        <v>0</v>
      </c>
      <c r="G17" s="410">
        <f>IF(D17="","",MAX(0,MIN(E17+D17,E5)-MAX(E17,E4)))</f>
        <v>16</v>
      </c>
      <c r="H17" s="410">
        <f t="shared" si="1"/>
        <v>6</v>
      </c>
      <c r="I17" s="396">
        <f>IF(D17="","",F17*[1]المدخلات!$B$11*[1]المدخلات!$B$14)</f>
        <v>0</v>
      </c>
      <c r="J17" s="396" t="e">
        <f>IF($D$17="","",$G$17*$B$5*'Summry Invoices'!$B$46)</f>
        <v>#VALUE!</v>
      </c>
      <c r="K17" s="396" t="e">
        <f>IF(D$17="","",$H$17*$B$6*'Summry Invoices'!$B$46)</f>
        <v>#VALUE!</v>
      </c>
      <c r="L17" s="411" t="e">
        <f t="shared" si="2"/>
        <v>#VALUE!</v>
      </c>
    </row>
    <row r="18" spans="1:12">
      <c r="A18" s="407">
        <v>33</v>
      </c>
      <c r="B18" s="408">
        <f>'Summry Invoices'!B35</f>
        <v>46287</v>
      </c>
      <c r="C18" s="408">
        <f>'Summry Invoices'!C35</f>
        <v>46320</v>
      </c>
      <c r="D18" s="409"/>
      <c r="E18" s="410"/>
      <c r="F18" s="410"/>
      <c r="G18" s="410"/>
      <c r="H18" s="410" t="str">
        <f t="shared" si="1"/>
        <v/>
      </c>
      <c r="I18" s="396"/>
      <c r="J18" s="396"/>
      <c r="K18" s="396"/>
      <c r="L18" s="413" t="str">
        <f t="shared" si="2"/>
        <v/>
      </c>
    </row>
    <row r="19" spans="1:12">
      <c r="A19" s="407">
        <v>34</v>
      </c>
      <c r="B19" s="408">
        <f>'Summry Invoices'!B36</f>
        <v>0</v>
      </c>
      <c r="C19" s="408">
        <f>'Summry Invoices'!C36</f>
        <v>0</v>
      </c>
      <c r="D19" s="409"/>
      <c r="E19" s="410"/>
      <c r="F19" s="410"/>
      <c r="G19" s="410"/>
      <c r="H19" s="410" t="str">
        <f t="shared" si="1"/>
        <v/>
      </c>
      <c r="I19" s="396"/>
      <c r="J19" s="396"/>
      <c r="K19" s="396"/>
      <c r="L19" s="413" t="str">
        <f t="shared" si="2"/>
        <v/>
      </c>
    </row>
    <row r="20" spans="1:12">
      <c r="A20" s="407">
        <v>35</v>
      </c>
      <c r="B20" s="408">
        <f>'Summry Invoices'!B37</f>
        <v>0</v>
      </c>
      <c r="C20" s="408">
        <f>'Summry Invoices'!C37</f>
        <v>0</v>
      </c>
      <c r="D20" s="409"/>
      <c r="E20" s="410" t="str">
        <f>IF(D20="","",SUM(D$13:D20)-D20)</f>
        <v/>
      </c>
      <c r="F20" s="410" t="str">
        <f>IF(D20="","",MAX(0,MIN(E20+D20,[1]المدخلات!$E$14)-E20))</f>
        <v/>
      </c>
      <c r="G20" s="410" t="str">
        <f>IF(D20="","",MAX(0,MIN(E20+D20,[1]المدخلات!$E$15)-MAX(E20,[1]المدخلات!$E$14)))</f>
        <v/>
      </c>
      <c r="H20" s="410" t="str">
        <f t="shared" si="1"/>
        <v/>
      </c>
      <c r="I20" s="396" t="str">
        <f>IF(D20="","",F20*[1]المدخلات!$B$11*[1]المدخلات!$B$14)</f>
        <v/>
      </c>
      <c r="J20" s="396" t="str">
        <f>IF(D20="","",G20*[1]المدخلات!$B$11*[1]المدخلات!$B$15)</f>
        <v/>
      </c>
      <c r="K20" s="396" t="str">
        <f>IF(D20="","",H20*[1]المدخلات!$B$11*[1]المدخلات!$B$16)</f>
        <v/>
      </c>
      <c r="L20" s="413" t="str">
        <f t="shared" si="2"/>
        <v/>
      </c>
    </row>
    <row r="21" spans="1:12">
      <c r="A21" s="407">
        <v>36</v>
      </c>
      <c r="B21" s="408">
        <f>'Summry Invoices'!B38</f>
        <v>0</v>
      </c>
      <c r="C21" s="408">
        <f>'Summry Invoices'!C38</f>
        <v>0</v>
      </c>
      <c r="D21" s="409"/>
      <c r="E21" s="410" t="str">
        <f>IF(D21="","",SUM(D$13:D21)-D21)</f>
        <v/>
      </c>
      <c r="F21" s="410" t="str">
        <f>IF(D21="","",MAX(0,MIN(E21+D21,[1]المدخلات!$E$14)-E21))</f>
        <v/>
      </c>
      <c r="G21" s="410" t="str">
        <f>IF(D21="","",MAX(0,MIN(E21+D21,[1]المدخلات!$E$15)-MAX(E21,[1]المدخلات!$E$14)))</f>
        <v/>
      </c>
      <c r="H21" s="410" t="str">
        <f t="shared" si="1"/>
        <v/>
      </c>
      <c r="I21" s="396" t="str">
        <f>IF(D21="","",F21*[1]المدخلات!$B$11*[1]المدخلات!$B$14)</f>
        <v/>
      </c>
      <c r="J21" s="396" t="str">
        <f>IF(D21="","",G21*[1]المدخلات!$B$11*[1]المدخلات!$B$15)</f>
        <v/>
      </c>
      <c r="K21" s="396" t="str">
        <f>IF(D21="","",H21*[1]المدخلات!$B$11*[1]المدخلات!$B$16)</f>
        <v/>
      </c>
      <c r="L21" s="413" t="str">
        <f t="shared" si="2"/>
        <v/>
      </c>
    </row>
    <row r="25" spans="1:12">
      <c r="A25" s="545" t="s">
        <v>1392</v>
      </c>
      <c r="B25" s="543"/>
      <c r="C25" s="543"/>
      <c r="D25" s="543"/>
      <c r="E25" s="543"/>
      <c r="F25" s="543"/>
      <c r="G25" s="543"/>
      <c r="H25" s="543"/>
      <c r="I25" s="543"/>
      <c r="J25" s="543"/>
    </row>
    <row r="26" spans="1:12" ht="26.4">
      <c r="A26" s="380" t="s">
        <v>59</v>
      </c>
      <c r="B26" s="544" t="s">
        <v>1234</v>
      </c>
      <c r="C26" s="544"/>
      <c r="D26" s="380" t="s">
        <v>1260</v>
      </c>
      <c r="E26" s="380" t="s">
        <v>1261</v>
      </c>
      <c r="F26" s="380" t="s">
        <v>1262</v>
      </c>
      <c r="G26" s="380" t="s">
        <v>1263</v>
      </c>
      <c r="H26" s="380" t="s">
        <v>1264</v>
      </c>
      <c r="I26" s="380" t="s">
        <v>1265</v>
      </c>
      <c r="J26" s="380" t="s">
        <v>1266</v>
      </c>
    </row>
    <row r="27" spans="1:12">
      <c r="A27" s="403" t="s">
        <v>19</v>
      </c>
      <c r="B27" s="403"/>
      <c r="C27" s="403"/>
      <c r="D27" s="414">
        <f>SUM(D28:D36)</f>
        <v>58</v>
      </c>
      <c r="E27" s="405"/>
      <c r="F27" s="414">
        <f>SUM(F28:F36)</f>
        <v>96</v>
      </c>
      <c r="G27" s="405"/>
      <c r="H27" s="394">
        <f>SUM(H28:H36)</f>
        <v>261107.52688172043</v>
      </c>
      <c r="I27" s="394">
        <f>SUM(I28:I36)</f>
        <v>437317.80645161291</v>
      </c>
      <c r="J27" s="394">
        <f>SUM(J28:J36)</f>
        <v>698425.33333333337</v>
      </c>
      <c r="K27" s="402">
        <v>46142</v>
      </c>
      <c r="L27" s="402">
        <v>46143</v>
      </c>
    </row>
    <row r="28" spans="1:12">
      <c r="A28" s="407">
        <v>28</v>
      </c>
      <c r="B28" s="408" t="str">
        <f>'Summry Invoices'!B30</f>
        <v>April 21, 2026</v>
      </c>
      <c r="C28" s="408" t="str">
        <f>'Summry Invoices'!C30</f>
        <v>May 19, 2026</v>
      </c>
      <c r="D28" s="415">
        <f>_xlfn.DAYS($K$27,$B$28)+1</f>
        <v>10</v>
      </c>
      <c r="E28" s="415">
        <v>30</v>
      </c>
      <c r="F28" s="415">
        <f>_xlfn.DAYS(C28,L27)+1</f>
        <v>19</v>
      </c>
      <c r="G28" s="415">
        <v>31</v>
      </c>
      <c r="H28" s="396">
        <f>($D$28/$E$28)*'Summry Invoices'!B45</f>
        <v>46253.333333333328</v>
      </c>
      <c r="I28" s="396">
        <f>(F28/G28)*'Summry Invoices'!B45</f>
        <v>85046.451612903227</v>
      </c>
      <c r="J28" s="413">
        <f t="shared" ref="J28:J36" si="4">IF(AND(H28="",I28=""),"",N(H28)+N(I28))</f>
        <v>131299.78494623656</v>
      </c>
      <c r="K28" s="402">
        <v>46173</v>
      </c>
      <c r="L28" s="402">
        <v>46174</v>
      </c>
    </row>
    <row r="29" spans="1:12">
      <c r="A29" s="407">
        <v>29</v>
      </c>
      <c r="B29" s="408" t="str">
        <f>'Summry Invoices'!B31</f>
        <v>May 20, 2026</v>
      </c>
      <c r="C29" s="408" t="str">
        <f>'Summry Invoices'!C31</f>
        <v>June 30, 2026</v>
      </c>
      <c r="D29" s="415">
        <f>_xlfn.DAYS($K$28,$B$29)+1</f>
        <v>12</v>
      </c>
      <c r="E29" s="415">
        <v>31</v>
      </c>
      <c r="F29" s="415">
        <f>_xlfn.DAYS(C29,L28)+1</f>
        <v>30</v>
      </c>
      <c r="G29" s="415">
        <v>30</v>
      </c>
      <c r="H29" s="396">
        <f>(D29/E29)*'Summry Invoices'!B45</f>
        <v>53713.548387096773</v>
      </c>
      <c r="I29" s="396">
        <f>(F29/G29)*'Summry Invoices'!B45</f>
        <v>138760</v>
      </c>
      <c r="J29" s="413">
        <f t="shared" si="4"/>
        <v>192473.54838709679</v>
      </c>
      <c r="K29" s="402">
        <v>46203</v>
      </c>
      <c r="L29" s="402">
        <v>46204</v>
      </c>
    </row>
    <row r="30" spans="1:12">
      <c r="A30" s="407">
        <v>30</v>
      </c>
      <c r="B30" s="408" t="str">
        <f>'Summry Invoices'!B32</f>
        <v>July 1, 2026</v>
      </c>
      <c r="C30" s="408" t="str">
        <f>'Summry Invoices'!C32</f>
        <v>July 27, 2026</v>
      </c>
      <c r="D30" s="415">
        <f>_xlfn.DAYS($C$30,L29)+1</f>
        <v>27</v>
      </c>
      <c r="E30" s="415">
        <v>31</v>
      </c>
      <c r="F30" s="415"/>
      <c r="G30" s="415"/>
      <c r="H30" s="396">
        <f>(D30/E30)*'Summry Invoices'!B45</f>
        <v>120855.48387096774</v>
      </c>
      <c r="I30" s="396"/>
      <c r="J30" s="413">
        <f t="shared" si="4"/>
        <v>120855.48387096774</v>
      </c>
      <c r="K30" s="402">
        <v>46234</v>
      </c>
      <c r="L30" s="402">
        <v>46235</v>
      </c>
    </row>
    <row r="31" spans="1:12">
      <c r="A31" s="407">
        <v>31</v>
      </c>
      <c r="B31" s="408" t="str">
        <f>'Summry Invoices'!B33</f>
        <v>July 28, 2026</v>
      </c>
      <c r="C31" s="408" t="str">
        <f>'Summry Invoices'!C33</f>
        <v>August 26, 2026</v>
      </c>
      <c r="D31" s="415">
        <f>_xlfn.DAYS(K30,B31)+1</f>
        <v>4</v>
      </c>
      <c r="E31" s="415">
        <v>31</v>
      </c>
      <c r="F31" s="415">
        <f>_xlfn.DAYS(C31,L30)+1</f>
        <v>26</v>
      </c>
      <c r="G31" s="415">
        <v>31</v>
      </c>
      <c r="H31" s="396">
        <f>(D31/E31)*'Summry Invoices'!B45</f>
        <v>17904.516129032258</v>
      </c>
      <c r="I31" s="396">
        <f>(F31/G31)*'Summry Invoices'!B45</f>
        <v>116379.35483870968</v>
      </c>
      <c r="J31" s="413">
        <f t="shared" si="4"/>
        <v>134283.87096774194</v>
      </c>
      <c r="K31" s="402">
        <v>46265</v>
      </c>
      <c r="L31" s="402">
        <v>46266</v>
      </c>
    </row>
    <row r="32" spans="1:12">
      <c r="A32" s="407">
        <v>32</v>
      </c>
      <c r="B32" s="412">
        <f>'Summry Invoices'!B34</f>
        <v>46261</v>
      </c>
      <c r="C32" s="408" t="str">
        <f>'Summry Invoices'!C34</f>
        <v>September 21, 2026</v>
      </c>
      <c r="D32" s="415">
        <f>_xlfn.DAYS(K31,B32)+1</f>
        <v>5</v>
      </c>
      <c r="E32" s="415">
        <v>31</v>
      </c>
      <c r="F32" s="415">
        <f>_xlfn.DAYS('Summry Invoices'!$C$34,'Late&amp;Supervision payment fee'!$L$31)+1</f>
        <v>21</v>
      </c>
      <c r="G32" s="415">
        <v>30</v>
      </c>
      <c r="H32" s="396">
        <f>(D$32/$E$32)*'Summry Invoices'!B$45</f>
        <v>22380.645161290322</v>
      </c>
      <c r="I32" s="396">
        <f>(F32/G32)*'Summry Invoices'!B45</f>
        <v>97132</v>
      </c>
      <c r="J32" s="413">
        <f t="shared" si="4"/>
        <v>119512.64516129032</v>
      </c>
      <c r="K32" s="402">
        <v>46295</v>
      </c>
      <c r="L32" s="402">
        <v>46296</v>
      </c>
    </row>
    <row r="33" spans="1:12">
      <c r="A33" s="407">
        <v>33</v>
      </c>
      <c r="B33" s="408">
        <f>'Summry Invoices'!B35</f>
        <v>46287</v>
      </c>
      <c r="C33" s="408">
        <f>'Summry Invoices'!C35</f>
        <v>46320</v>
      </c>
      <c r="D33" s="415"/>
      <c r="E33" s="415"/>
      <c r="F33" s="415"/>
      <c r="G33" s="415"/>
      <c r="H33" s="396" t="str">
        <f>IF(OR(D33="",E33=""),"",D33/E33*[1]المدخلات!$B$10)</f>
        <v/>
      </c>
      <c r="I33" s="396" t="str">
        <f>IF(OR(F33="",G33=""),"",F33/G33*[1]المدخلات!$B$10)</f>
        <v/>
      </c>
      <c r="J33" s="413" t="str">
        <f t="shared" si="4"/>
        <v/>
      </c>
      <c r="K33" s="402">
        <v>46326</v>
      </c>
      <c r="L33" s="402">
        <v>46327</v>
      </c>
    </row>
    <row r="34" spans="1:12">
      <c r="A34" s="407">
        <v>34</v>
      </c>
      <c r="B34" s="408">
        <f>'Summry Invoices'!B36</f>
        <v>0</v>
      </c>
      <c r="C34" s="408">
        <f>'Summry Invoices'!C36</f>
        <v>0</v>
      </c>
      <c r="D34" s="415"/>
      <c r="E34" s="415"/>
      <c r="F34" s="415"/>
      <c r="G34" s="415"/>
      <c r="H34" s="396" t="str">
        <f>IF(OR(D34="",E34=""),"",D34/E34*[1]المدخلات!$B$10)</f>
        <v/>
      </c>
      <c r="I34" s="396" t="str">
        <f>IF(OR(F34="",G34=""),"",F34/G34*[1]المدخلات!$B$10)</f>
        <v/>
      </c>
      <c r="J34" s="413" t="str">
        <f t="shared" si="4"/>
        <v/>
      </c>
      <c r="K34" s="402">
        <v>46356</v>
      </c>
      <c r="L34" s="402">
        <v>46357</v>
      </c>
    </row>
    <row r="35" spans="1:12">
      <c r="A35" s="407">
        <v>35</v>
      </c>
      <c r="B35" s="408">
        <f>'Summry Invoices'!B37</f>
        <v>0</v>
      </c>
      <c r="C35" s="408">
        <f>'Summry Invoices'!C37</f>
        <v>0</v>
      </c>
      <c r="D35" s="415"/>
      <c r="E35" s="415"/>
      <c r="F35" s="415"/>
      <c r="G35" s="415"/>
      <c r="H35" s="396" t="str">
        <f>IF(OR(D35="",E35=""),"",D35/E35*[1]المدخلات!$B$10)</f>
        <v/>
      </c>
      <c r="I35" s="396" t="str">
        <f>IF(OR(F35="",G35=""),"",F35/G35*[1]المدخلات!$B$10)</f>
        <v/>
      </c>
      <c r="J35" s="413" t="str">
        <f t="shared" si="4"/>
        <v/>
      </c>
      <c r="K35" s="402">
        <v>46387</v>
      </c>
      <c r="L35" s="402">
        <v>46388</v>
      </c>
    </row>
    <row r="36" spans="1:12">
      <c r="A36" s="407">
        <v>36</v>
      </c>
      <c r="B36" s="408">
        <f>'Summry Invoices'!B38</f>
        <v>0</v>
      </c>
      <c r="C36" s="408">
        <f>'Summry Invoices'!C38</f>
        <v>0</v>
      </c>
      <c r="D36" s="415"/>
      <c r="E36" s="415"/>
      <c r="F36" s="415"/>
      <c r="G36" s="415"/>
      <c r="H36" s="396" t="str">
        <f>IF(OR(D36="",E36=""),"",D36/E36*[1]المدخلات!$B$10)</f>
        <v/>
      </c>
      <c r="I36" s="396" t="str">
        <f>IF(OR(F36="",G36=""),"",F36/G36*[1]المدخلات!$B$10)</f>
        <v/>
      </c>
      <c r="J36" s="413" t="str">
        <f t="shared" si="4"/>
        <v/>
      </c>
      <c r="K36" s="402">
        <v>46388</v>
      </c>
      <c r="L36" s="402">
        <v>46419</v>
      </c>
    </row>
  </sheetData>
  <mergeCells count="5">
    <mergeCell ref="A2:E2"/>
    <mergeCell ref="B26:C26"/>
    <mergeCell ref="A25:J25"/>
    <mergeCell ref="B11:C11"/>
    <mergeCell ref="A10:L10"/>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O97"/>
  <sheetViews>
    <sheetView showGridLines="0" topLeftCell="A63" zoomScale="70" zoomScaleNormal="70" workbookViewId="0">
      <selection activeCell="S16" sqref="S16"/>
    </sheetView>
  </sheetViews>
  <sheetFormatPr defaultColWidth="8.6640625" defaultRowHeight="14.4"/>
  <cols>
    <col min="1" max="15" width="12.44140625" customWidth="1"/>
  </cols>
  <sheetData>
    <row r="2" spans="1:15" ht="21.75" customHeight="1">
      <c r="A2" s="546" t="s">
        <v>0</v>
      </c>
      <c r="B2" s="546"/>
      <c r="C2" s="546"/>
      <c r="D2" s="547" t="s">
        <v>1</v>
      </c>
      <c r="E2" s="547"/>
      <c r="F2" s="547"/>
      <c r="G2" s="548" t="s">
        <v>2</v>
      </c>
      <c r="H2" s="548"/>
      <c r="I2" s="548"/>
      <c r="J2" s="549" t="s">
        <v>3</v>
      </c>
      <c r="K2" s="549"/>
      <c r="L2" s="549"/>
      <c r="M2" s="550" t="s">
        <v>4</v>
      </c>
      <c r="N2" s="550"/>
      <c r="O2" s="550"/>
    </row>
    <row r="3" spans="1:15" ht="39.75" customHeight="1">
      <c r="A3" s="551" t="e">
        <f>'Progress Report'!I3</f>
        <v>#VALUE!</v>
      </c>
      <c r="B3" s="551"/>
      <c r="C3" s="551"/>
      <c r="D3" s="552" t="e">
        <f>'Progress Report'!J3</f>
        <v>#VALUE!</v>
      </c>
      <c r="E3" s="552"/>
      <c r="F3" s="552"/>
      <c r="G3" s="553">
        <f>'Progress Report'!L3</f>
        <v>6052369.990436364</v>
      </c>
      <c r="H3" s="553"/>
      <c r="I3" s="553"/>
      <c r="J3" s="554" t="e">
        <f>'Progress Report'!P3</f>
        <v>#VALUE!</v>
      </c>
      <c r="K3" s="554"/>
      <c r="L3" s="554"/>
      <c r="M3" s="555" t="e">
        <f>'Progress Report'!M3</f>
        <v>#VALUE!</v>
      </c>
      <c r="N3" s="555"/>
      <c r="O3" s="555"/>
    </row>
    <row r="4" spans="1:15" ht="21.75" customHeight="1">
      <c r="A4" s="556" t="str">
        <f>"عدد البنود: "&amp;'Progress Report'!A3</f>
        <v>عدد البنود: 29</v>
      </c>
      <c r="B4" s="556"/>
      <c r="C4" s="556"/>
      <c r="D4" s="557" t="e">
        <f>IF('Progress Report'!I3=0,"",TEXT('Progress Report'!K3,"+#,##0;-#,##0")&amp;"  ("&amp;TEXT('Progress Report'!K3/'Progress Report'!I3,"+0.0%;-0.0%")&amp;") عن الأصلي")</f>
        <v>#VALUE!</v>
      </c>
      <c r="E4" s="557"/>
      <c r="F4" s="557"/>
      <c r="G4" s="558" t="e">
        <f>TEXT('Progress Report'!M3,"0.0%")&amp;" من القيمة المعتمدة"</f>
        <v>#VALUE!</v>
      </c>
      <c r="H4" s="558"/>
      <c r="I4" s="558"/>
      <c r="J4" s="559" t="e">
        <f>TEXT('Progress Report'!Q3,"0.0%")&amp;" من القيمة المعتمدة"</f>
        <v>#VALUE!</v>
      </c>
      <c r="K4" s="559"/>
      <c r="L4" s="559"/>
      <c r="M4" s="560" t="e">
        <f>"حتى المستخلص رقم "&amp;'Data Board'!G34</f>
        <v>#REF!</v>
      </c>
      <c r="N4" s="560"/>
      <c r="O4" s="560"/>
    </row>
    <row r="6" spans="1:15" ht="19.5" customHeight="1">
      <c r="A6" s="550" t="s">
        <v>5</v>
      </c>
      <c r="B6" s="550"/>
      <c r="C6" s="550"/>
      <c r="D6" s="561" t="s">
        <v>6</v>
      </c>
      <c r="E6" s="561"/>
      <c r="F6" s="561"/>
      <c r="G6" s="562" t="s">
        <v>7</v>
      </c>
      <c r="H6" s="562"/>
      <c r="I6" s="562"/>
      <c r="J6" s="563" t="s">
        <v>1227</v>
      </c>
      <c r="K6" s="564"/>
      <c r="L6" s="564"/>
      <c r="M6" s="565" t="s">
        <v>8</v>
      </c>
      <c r="N6" s="565"/>
      <c r="O6" s="565"/>
    </row>
    <row r="7" spans="1:15" ht="30" customHeight="1">
      <c r="A7" s="566">
        <f>'Data Board'!B9</f>
        <v>1</v>
      </c>
      <c r="B7" s="566"/>
      <c r="C7" s="566"/>
      <c r="D7" s="567">
        <f>'Data Board'!B10</f>
        <v>4</v>
      </c>
      <c r="E7" s="567"/>
      <c r="F7" s="567"/>
      <c r="G7" s="568">
        <f>'Data Board'!B11</f>
        <v>24</v>
      </c>
      <c r="H7" s="568"/>
      <c r="I7" s="568"/>
      <c r="J7" s="569">
        <f>'Data Board'!B13</f>
        <v>0</v>
      </c>
      <c r="K7" s="569"/>
      <c r="L7" s="569"/>
      <c r="M7" s="570">
        <f>'Data Board'!B31-'Data Board'!B29</f>
        <v>2</v>
      </c>
      <c r="N7" s="570"/>
      <c r="O7" s="570"/>
    </row>
    <row r="8" spans="1:15" ht="3.75" customHeight="1">
      <c r="A8" s="560"/>
      <c r="B8" s="560"/>
      <c r="C8" s="560"/>
      <c r="D8" s="571"/>
      <c r="E8" s="571"/>
      <c r="F8" s="571"/>
      <c r="G8" s="572"/>
      <c r="H8" s="572"/>
      <c r="I8" s="572"/>
      <c r="J8" s="573"/>
      <c r="K8" s="573"/>
      <c r="L8" s="573"/>
      <c r="M8" s="574"/>
      <c r="N8" s="574"/>
      <c r="O8" s="574"/>
    </row>
    <row r="68" spans="1:15" ht="15.6">
      <c r="A68" s="575" t="s">
        <v>9</v>
      </c>
      <c r="B68" s="575"/>
      <c r="C68" s="575"/>
      <c r="D68" s="575"/>
      <c r="E68" s="575"/>
      <c r="F68" s="575"/>
      <c r="G68" s="575"/>
      <c r="H68" s="575"/>
      <c r="I68" s="575"/>
      <c r="J68" s="575"/>
      <c r="K68" s="575"/>
      <c r="L68" s="575"/>
      <c r="M68" s="575"/>
      <c r="N68" s="575"/>
      <c r="O68" s="575"/>
    </row>
    <row r="69" spans="1:15" ht="27.75" customHeight="1">
      <c r="A69" s="1" t="s">
        <v>10</v>
      </c>
      <c r="B69" s="1" t="s">
        <v>11</v>
      </c>
      <c r="C69" s="576" t="s">
        <v>12</v>
      </c>
      <c r="D69" s="576"/>
      <c r="E69" s="576"/>
      <c r="F69" s="576"/>
      <c r="G69" s="576"/>
      <c r="H69" s="576" t="s">
        <v>13</v>
      </c>
      <c r="I69" s="576"/>
      <c r="J69" s="576" t="s">
        <v>14</v>
      </c>
      <c r="K69" s="576"/>
      <c r="L69" s="576" t="s">
        <v>15</v>
      </c>
      <c r="M69" s="576"/>
      <c r="N69" s="576" t="s">
        <v>16</v>
      </c>
      <c r="O69" s="576"/>
    </row>
    <row r="70" spans="1:15">
      <c r="A70" s="2">
        <v>1</v>
      </c>
      <c r="B70" s="2" t="e">
        <f>INDEX('Progress Report'!$B$5:$B$354,MATCH(LARGE('Progress Report'!$V$5:$V$354,$A70),'Progress Report'!$V$5:$V$354,0))</f>
        <v>#VALUE!</v>
      </c>
      <c r="C70" s="577" t="e">
        <f>LEFT(INDEX('Progress Report'!$C$5:$C$354,MATCH(LARGE('Progress Report'!$V$5:$V$354,$A70),'Progress Report'!$V$5:$V$354,0)),70)</f>
        <v>#VALUE!</v>
      </c>
      <c r="D70" s="577"/>
      <c r="E70" s="577"/>
      <c r="F70" s="577"/>
      <c r="G70" s="577"/>
      <c r="H70" s="578" t="e">
        <f>INDEX('Progress Report'!$P$5:$P$354,MATCH(LARGE('Progress Report'!$V$5:$V$354,$A70),'Progress Report'!$V$5:$V$354,0))</f>
        <v>#VALUE!</v>
      </c>
      <c r="I70" s="578"/>
      <c r="J70" s="578" t="e">
        <f>INDEX('Progress Report'!$J$5:$J$354,MATCH(LARGE('Progress Report'!$V$5:$V$354,$A70),'Progress Report'!$V$5:$V$354,0))</f>
        <v>#VALUE!</v>
      </c>
      <c r="K70" s="578"/>
      <c r="L70" s="579" t="e">
        <f>INDEX('Progress Report'!$M$5:$M$354,MATCH(LARGE('Progress Report'!$V$5:$V$354,$A70),'Progress Report'!$V$5:$V$354,0))</f>
        <v>#VALUE!</v>
      </c>
      <c r="M70" s="579"/>
      <c r="N70" s="580" t="e">
        <f>INDEX('Progress Report'!$S$5:$S$354,MATCH(LARGE('Progress Report'!$V$5:$V$354,$A70),'Progress Report'!$V$5:$V$354,0))</f>
        <v>#VALUE!</v>
      </c>
      <c r="O70" s="580"/>
    </row>
    <row r="71" spans="1:15">
      <c r="A71" s="3">
        <v>2</v>
      </c>
      <c r="B71" s="3" t="e">
        <f>INDEX('Progress Report'!$B$5:$B$354,MATCH(LARGE('Progress Report'!$V$5:$V$354,$A71),'Progress Report'!$V$5:$V$354,0))</f>
        <v>#VALUE!</v>
      </c>
      <c r="C71" s="581" t="e">
        <f>LEFT(INDEX('Progress Report'!$C$5:$C$354,MATCH(LARGE('Progress Report'!$V$5:$V$354,$A71),'Progress Report'!$V$5:$V$354,0)),70)</f>
        <v>#VALUE!</v>
      </c>
      <c r="D71" s="581"/>
      <c r="E71" s="581"/>
      <c r="F71" s="581"/>
      <c r="G71" s="581"/>
      <c r="H71" s="582" t="e">
        <f>INDEX('Progress Report'!$P$5:$P$354,MATCH(LARGE('Progress Report'!$V$5:$V$354,$A71),'Progress Report'!$V$5:$V$354,0))</f>
        <v>#VALUE!</v>
      </c>
      <c r="I71" s="582"/>
      <c r="J71" s="582" t="e">
        <f>INDEX('Progress Report'!$J$5:$J$354,MATCH(LARGE('Progress Report'!$V$5:$V$354,$A71),'Progress Report'!$V$5:$V$354,0))</f>
        <v>#VALUE!</v>
      </c>
      <c r="K71" s="582"/>
      <c r="L71" s="583" t="e">
        <f>INDEX('Progress Report'!$M$5:$M$354,MATCH(LARGE('Progress Report'!$V$5:$V$354,$A71),'Progress Report'!$V$5:$V$354,0))</f>
        <v>#VALUE!</v>
      </c>
      <c r="M71" s="583"/>
      <c r="N71" s="584" t="e">
        <f>INDEX('Progress Report'!$S$5:$S$354,MATCH(LARGE('Progress Report'!$V$5:$V$354,$A71),'Progress Report'!$V$5:$V$354,0))</f>
        <v>#VALUE!</v>
      </c>
      <c r="O71" s="584"/>
    </row>
    <row r="72" spans="1:15">
      <c r="A72" s="2">
        <v>3</v>
      </c>
      <c r="B72" s="2" t="e">
        <f>INDEX('Progress Report'!$B$5:$B$354,MATCH(LARGE('Progress Report'!$V$5:$V$354,$A72),'Progress Report'!$V$5:$V$354,0))</f>
        <v>#VALUE!</v>
      </c>
      <c r="C72" s="577" t="e">
        <f>LEFT(INDEX('Progress Report'!$C$5:$C$354,MATCH(LARGE('Progress Report'!$V$5:$V$354,$A72),'Progress Report'!$V$5:$V$354,0)),70)</f>
        <v>#VALUE!</v>
      </c>
      <c r="D72" s="577"/>
      <c r="E72" s="577"/>
      <c r="F72" s="577"/>
      <c r="G72" s="577"/>
      <c r="H72" s="578" t="e">
        <f>INDEX('Progress Report'!$P$5:$P$354,MATCH(LARGE('Progress Report'!$V$5:$V$354,$A72),'Progress Report'!$V$5:$V$354,0))</f>
        <v>#VALUE!</v>
      </c>
      <c r="I72" s="578"/>
      <c r="J72" s="578" t="e">
        <f>INDEX('Progress Report'!$J$5:$J$354,MATCH(LARGE('Progress Report'!$V$5:$V$354,$A72),'Progress Report'!$V$5:$V$354,0))</f>
        <v>#VALUE!</v>
      </c>
      <c r="K72" s="578"/>
      <c r="L72" s="579" t="e">
        <f>INDEX('Progress Report'!$M$5:$M$354,MATCH(LARGE('Progress Report'!$V$5:$V$354,$A72),'Progress Report'!$V$5:$V$354,0))</f>
        <v>#VALUE!</v>
      </c>
      <c r="M72" s="579"/>
      <c r="N72" s="580" t="e">
        <f>INDEX('Progress Report'!$S$5:$S$354,MATCH(LARGE('Progress Report'!$V$5:$V$354,$A72),'Progress Report'!$V$5:$V$354,0))</f>
        <v>#VALUE!</v>
      </c>
      <c r="O72" s="580"/>
    </row>
    <row r="73" spans="1:15">
      <c r="A73" s="3">
        <v>4</v>
      </c>
      <c r="B73" s="3" t="e">
        <f>INDEX('Progress Report'!$B$5:$B$354,MATCH(LARGE('Progress Report'!$V$5:$V$354,$A73),'Progress Report'!$V$5:$V$354,0))</f>
        <v>#VALUE!</v>
      </c>
      <c r="C73" s="581" t="e">
        <f>LEFT(INDEX('Progress Report'!$C$5:$C$354,MATCH(LARGE('Progress Report'!$V$5:$V$354,$A73),'Progress Report'!$V$5:$V$354,0)),70)</f>
        <v>#VALUE!</v>
      </c>
      <c r="D73" s="581"/>
      <c r="E73" s="581"/>
      <c r="F73" s="581"/>
      <c r="G73" s="581"/>
      <c r="H73" s="582" t="e">
        <f>INDEX('Progress Report'!$P$5:$P$354,MATCH(LARGE('Progress Report'!$V$5:$V$354,$A73),'Progress Report'!$V$5:$V$354,0))</f>
        <v>#VALUE!</v>
      </c>
      <c r="I73" s="582"/>
      <c r="J73" s="582" t="e">
        <f>INDEX('Progress Report'!$J$5:$J$354,MATCH(LARGE('Progress Report'!$V$5:$V$354,$A73),'Progress Report'!$V$5:$V$354,0))</f>
        <v>#VALUE!</v>
      </c>
      <c r="K73" s="582"/>
      <c r="L73" s="583" t="e">
        <f>INDEX('Progress Report'!$M$5:$M$354,MATCH(LARGE('Progress Report'!$V$5:$V$354,$A73),'Progress Report'!$V$5:$V$354,0))</f>
        <v>#VALUE!</v>
      </c>
      <c r="M73" s="583"/>
      <c r="N73" s="584" t="e">
        <f>INDEX('Progress Report'!$S$5:$S$354,MATCH(LARGE('Progress Report'!$V$5:$V$354,$A73),'Progress Report'!$V$5:$V$354,0))</f>
        <v>#VALUE!</v>
      </c>
      <c r="O73" s="584"/>
    </row>
    <row r="74" spans="1:15">
      <c r="A74" s="2">
        <v>5</v>
      </c>
      <c r="B74" s="2" t="e">
        <f>INDEX('Progress Report'!$B$5:$B$354,MATCH(LARGE('Progress Report'!$V$5:$V$354,$A74),'Progress Report'!$V$5:$V$354,0))</f>
        <v>#VALUE!</v>
      </c>
      <c r="C74" s="577" t="e">
        <f>LEFT(INDEX('Progress Report'!$C$5:$C$354,MATCH(LARGE('Progress Report'!$V$5:$V$354,$A74),'Progress Report'!$V$5:$V$354,0)),70)</f>
        <v>#VALUE!</v>
      </c>
      <c r="D74" s="577"/>
      <c r="E74" s="577"/>
      <c r="F74" s="577"/>
      <c r="G74" s="577"/>
      <c r="H74" s="578" t="e">
        <f>INDEX('Progress Report'!$P$5:$P$354,MATCH(LARGE('Progress Report'!$V$5:$V$354,$A74),'Progress Report'!$V$5:$V$354,0))</f>
        <v>#VALUE!</v>
      </c>
      <c r="I74" s="578"/>
      <c r="J74" s="578" t="e">
        <f>INDEX('Progress Report'!$J$5:$J$354,MATCH(LARGE('Progress Report'!$V$5:$V$354,$A74),'Progress Report'!$V$5:$V$354,0))</f>
        <v>#VALUE!</v>
      </c>
      <c r="K74" s="578"/>
      <c r="L74" s="579" t="e">
        <f>INDEX('Progress Report'!$M$5:$M$354,MATCH(LARGE('Progress Report'!$V$5:$V$354,$A74),'Progress Report'!$V$5:$V$354,0))</f>
        <v>#VALUE!</v>
      </c>
      <c r="M74" s="579"/>
      <c r="N74" s="580" t="e">
        <f>INDEX('Progress Report'!$S$5:$S$354,MATCH(LARGE('Progress Report'!$V$5:$V$354,$A74),'Progress Report'!$V$5:$V$354,0))</f>
        <v>#VALUE!</v>
      </c>
      <c r="O74" s="580"/>
    </row>
    <row r="75" spans="1:15">
      <c r="A75" s="3">
        <v>6</v>
      </c>
      <c r="B75" s="3" t="e">
        <f>INDEX('Progress Report'!$B$5:$B$354,MATCH(LARGE('Progress Report'!$V$5:$V$354,$A75),'Progress Report'!$V$5:$V$354,0))</f>
        <v>#VALUE!</v>
      </c>
      <c r="C75" s="581" t="e">
        <f>LEFT(INDEX('Progress Report'!$C$5:$C$354,MATCH(LARGE('Progress Report'!$V$5:$V$354,$A75),'Progress Report'!$V$5:$V$354,0)),70)</f>
        <v>#VALUE!</v>
      </c>
      <c r="D75" s="581"/>
      <c r="E75" s="581"/>
      <c r="F75" s="581"/>
      <c r="G75" s="581"/>
      <c r="H75" s="582" t="e">
        <f>INDEX('Progress Report'!$P$5:$P$354,MATCH(LARGE('Progress Report'!$V$5:$V$354,$A75),'Progress Report'!$V$5:$V$354,0))</f>
        <v>#VALUE!</v>
      </c>
      <c r="I75" s="582"/>
      <c r="J75" s="582" t="e">
        <f>INDEX('Progress Report'!$J$5:$J$354,MATCH(LARGE('Progress Report'!$V$5:$V$354,$A75),'Progress Report'!$V$5:$V$354,0))</f>
        <v>#VALUE!</v>
      </c>
      <c r="K75" s="582"/>
      <c r="L75" s="583" t="e">
        <f>INDEX('Progress Report'!$M$5:$M$354,MATCH(LARGE('Progress Report'!$V$5:$V$354,$A75),'Progress Report'!$V$5:$V$354,0))</f>
        <v>#VALUE!</v>
      </c>
      <c r="M75" s="583"/>
      <c r="N75" s="584" t="e">
        <f>INDEX('Progress Report'!$S$5:$S$354,MATCH(LARGE('Progress Report'!$V$5:$V$354,$A75),'Progress Report'!$V$5:$V$354,0))</f>
        <v>#VALUE!</v>
      </c>
      <c r="O75" s="584"/>
    </row>
    <row r="76" spans="1:15">
      <c r="A76" s="2">
        <v>7</v>
      </c>
      <c r="B76" s="2" t="e">
        <f>INDEX('Progress Report'!$B$5:$B$354,MATCH(LARGE('Progress Report'!$V$5:$V$354,$A76),'Progress Report'!$V$5:$V$354,0))</f>
        <v>#VALUE!</v>
      </c>
      <c r="C76" s="577" t="e">
        <f>LEFT(INDEX('Progress Report'!$C$5:$C$354,MATCH(LARGE('Progress Report'!$V$5:$V$354,$A76),'Progress Report'!$V$5:$V$354,0)),70)</f>
        <v>#VALUE!</v>
      </c>
      <c r="D76" s="577"/>
      <c r="E76" s="577"/>
      <c r="F76" s="577"/>
      <c r="G76" s="577"/>
      <c r="H76" s="578" t="e">
        <f>INDEX('Progress Report'!$P$5:$P$354,MATCH(LARGE('Progress Report'!$V$5:$V$354,$A76),'Progress Report'!$V$5:$V$354,0))</f>
        <v>#VALUE!</v>
      </c>
      <c r="I76" s="578"/>
      <c r="J76" s="578" t="e">
        <f>INDEX('Progress Report'!$J$5:$J$354,MATCH(LARGE('Progress Report'!$V$5:$V$354,$A76),'Progress Report'!$V$5:$V$354,0))</f>
        <v>#VALUE!</v>
      </c>
      <c r="K76" s="578"/>
      <c r="L76" s="579" t="e">
        <f>INDEX('Progress Report'!$M$5:$M$354,MATCH(LARGE('Progress Report'!$V$5:$V$354,$A76),'Progress Report'!$V$5:$V$354,0))</f>
        <v>#VALUE!</v>
      </c>
      <c r="M76" s="579"/>
      <c r="N76" s="580" t="e">
        <f>INDEX('Progress Report'!$S$5:$S$354,MATCH(LARGE('Progress Report'!$V$5:$V$354,$A76),'Progress Report'!$V$5:$V$354,0))</f>
        <v>#VALUE!</v>
      </c>
      <c r="O76" s="580"/>
    </row>
    <row r="77" spans="1:15">
      <c r="A77" s="3">
        <v>8</v>
      </c>
      <c r="B77" s="3" t="e">
        <f>INDEX('Progress Report'!$B$5:$B$354,MATCH(LARGE('Progress Report'!$V$5:$V$354,$A77),'Progress Report'!$V$5:$V$354,0))</f>
        <v>#VALUE!</v>
      </c>
      <c r="C77" s="581" t="e">
        <f>LEFT(INDEX('Progress Report'!$C$5:$C$354,MATCH(LARGE('Progress Report'!$V$5:$V$354,$A77),'Progress Report'!$V$5:$V$354,0)),70)</f>
        <v>#VALUE!</v>
      </c>
      <c r="D77" s="581"/>
      <c r="E77" s="581"/>
      <c r="F77" s="581"/>
      <c r="G77" s="581"/>
      <c r="H77" s="582" t="e">
        <f>INDEX('Progress Report'!$P$5:$P$354,MATCH(LARGE('Progress Report'!$V$5:$V$354,$A77),'Progress Report'!$V$5:$V$354,0))</f>
        <v>#VALUE!</v>
      </c>
      <c r="I77" s="582"/>
      <c r="J77" s="582" t="e">
        <f>INDEX('Progress Report'!$J$5:$J$354,MATCH(LARGE('Progress Report'!$V$5:$V$354,$A77),'Progress Report'!$V$5:$V$354,0))</f>
        <v>#VALUE!</v>
      </c>
      <c r="K77" s="582"/>
      <c r="L77" s="583" t="e">
        <f>INDEX('Progress Report'!$M$5:$M$354,MATCH(LARGE('Progress Report'!$V$5:$V$354,$A77),'Progress Report'!$V$5:$V$354,0))</f>
        <v>#VALUE!</v>
      </c>
      <c r="M77" s="583"/>
      <c r="N77" s="584" t="e">
        <f>INDEX('Progress Report'!$S$5:$S$354,MATCH(LARGE('Progress Report'!$V$5:$V$354,$A77),'Progress Report'!$V$5:$V$354,0))</f>
        <v>#VALUE!</v>
      </c>
      <c r="O77" s="584"/>
    </row>
    <row r="78" spans="1:15">
      <c r="A78" s="2">
        <v>9</v>
      </c>
      <c r="B78" s="2" t="e">
        <f>INDEX('Progress Report'!$B$5:$B$354,MATCH(LARGE('Progress Report'!$V$5:$V$354,$A78),'Progress Report'!$V$5:$V$354,0))</f>
        <v>#VALUE!</v>
      </c>
      <c r="C78" s="577" t="e">
        <f>LEFT(INDEX('Progress Report'!$C$5:$C$354,MATCH(LARGE('Progress Report'!$V$5:$V$354,$A78),'Progress Report'!$V$5:$V$354,0)),70)</f>
        <v>#VALUE!</v>
      </c>
      <c r="D78" s="577"/>
      <c r="E78" s="577"/>
      <c r="F78" s="577"/>
      <c r="G78" s="577"/>
      <c r="H78" s="578" t="e">
        <f>INDEX('Progress Report'!$P$5:$P$354,MATCH(LARGE('Progress Report'!$V$5:$V$354,$A78),'Progress Report'!$V$5:$V$354,0))</f>
        <v>#VALUE!</v>
      </c>
      <c r="I78" s="578"/>
      <c r="J78" s="578" t="e">
        <f>INDEX('Progress Report'!$J$5:$J$354,MATCH(LARGE('Progress Report'!$V$5:$V$354,$A78),'Progress Report'!$V$5:$V$354,0))</f>
        <v>#VALUE!</v>
      </c>
      <c r="K78" s="578"/>
      <c r="L78" s="579" t="e">
        <f>INDEX('Progress Report'!$M$5:$M$354,MATCH(LARGE('Progress Report'!$V$5:$V$354,$A78),'Progress Report'!$V$5:$V$354,0))</f>
        <v>#VALUE!</v>
      </c>
      <c r="M78" s="579"/>
      <c r="N78" s="580" t="e">
        <f>INDEX('Progress Report'!$S$5:$S$354,MATCH(LARGE('Progress Report'!$V$5:$V$354,$A78),'Progress Report'!$V$5:$V$354,0))</f>
        <v>#VALUE!</v>
      </c>
      <c r="O78" s="580"/>
    </row>
    <row r="79" spans="1:15">
      <c r="A79" s="3">
        <v>10</v>
      </c>
      <c r="B79" s="3" t="e">
        <f>INDEX('Progress Report'!$B$5:$B$354,MATCH(LARGE('Progress Report'!$V$5:$V$354,$A79),'Progress Report'!$V$5:$V$354,0))</f>
        <v>#VALUE!</v>
      </c>
      <c r="C79" s="581" t="e">
        <f>LEFT(INDEX('Progress Report'!$C$5:$C$354,MATCH(LARGE('Progress Report'!$V$5:$V$354,$A79),'Progress Report'!$V$5:$V$354,0)),70)</f>
        <v>#VALUE!</v>
      </c>
      <c r="D79" s="581"/>
      <c r="E79" s="581"/>
      <c r="F79" s="581"/>
      <c r="G79" s="581"/>
      <c r="H79" s="582" t="e">
        <f>INDEX('Progress Report'!$P$5:$P$354,MATCH(LARGE('Progress Report'!$V$5:$V$354,$A79),'Progress Report'!$V$5:$V$354,0))</f>
        <v>#VALUE!</v>
      </c>
      <c r="I79" s="582"/>
      <c r="J79" s="582" t="e">
        <f>INDEX('Progress Report'!$J$5:$J$354,MATCH(LARGE('Progress Report'!$V$5:$V$354,$A79),'Progress Report'!$V$5:$V$354,0))</f>
        <v>#VALUE!</v>
      </c>
      <c r="K79" s="582"/>
      <c r="L79" s="583" t="e">
        <f>INDEX('Progress Report'!$M$5:$M$354,MATCH(LARGE('Progress Report'!$V$5:$V$354,$A79),'Progress Report'!$V$5:$V$354,0))</f>
        <v>#VALUE!</v>
      </c>
      <c r="M79" s="583"/>
      <c r="N79" s="584" t="e">
        <f>INDEX('Progress Report'!$S$5:$S$354,MATCH(LARGE('Progress Report'!$V$5:$V$354,$A79),'Progress Report'!$V$5:$V$354,0))</f>
        <v>#VALUE!</v>
      </c>
      <c r="O79" s="584"/>
    </row>
    <row r="83" spans="1:15" ht="15.6">
      <c r="A83" s="575" t="s">
        <v>17</v>
      </c>
      <c r="B83" s="575"/>
      <c r="C83" s="575"/>
      <c r="D83" s="575"/>
      <c r="E83" s="575"/>
      <c r="F83" s="575"/>
      <c r="G83" s="575"/>
      <c r="H83" s="575"/>
      <c r="I83" s="575"/>
      <c r="J83" s="575"/>
      <c r="K83" s="575"/>
      <c r="L83" s="575"/>
      <c r="M83" s="575"/>
      <c r="N83" s="575"/>
      <c r="O83" s="575"/>
    </row>
    <row r="84" spans="1:15" ht="27.75" customHeight="1">
      <c r="A84" s="1" t="s">
        <v>10</v>
      </c>
      <c r="B84" s="1" t="s">
        <v>11</v>
      </c>
      <c r="C84" s="576" t="s">
        <v>12</v>
      </c>
      <c r="D84" s="576"/>
      <c r="E84" s="576"/>
      <c r="F84" s="576"/>
      <c r="G84" s="576"/>
      <c r="H84" s="576" t="s">
        <v>18</v>
      </c>
      <c r="I84" s="576"/>
      <c r="J84" s="576" t="s">
        <v>14</v>
      </c>
      <c r="K84" s="576"/>
      <c r="L84" s="576" t="s">
        <v>15</v>
      </c>
      <c r="M84" s="576"/>
      <c r="N84" s="576" t="s">
        <v>16</v>
      </c>
      <c r="O84" s="576"/>
    </row>
    <row r="85" spans="1:15">
      <c r="A85" s="2">
        <v>1</v>
      </c>
      <c r="B85" s="2" t="e">
        <f>INDEX('Progress Report'!$B$5:$B$354,MATCH(LARGE('Progress Report'!$W$5:$W$354,$A85),'Progress Report'!$W$5:$W$354,0))</f>
        <v>#VALUE!</v>
      </c>
      <c r="C85" s="577" t="e">
        <f>LEFT(INDEX('Progress Report'!$C$5:$C$354,MATCH(LARGE('Progress Report'!$W$5:$W$354,$A85),'Progress Report'!$W$5:$W$354,0)),70)</f>
        <v>#VALUE!</v>
      </c>
      <c r="D85" s="577"/>
      <c r="E85" s="577"/>
      <c r="F85" s="577"/>
      <c r="G85" s="577"/>
      <c r="H85" s="578" t="e">
        <f>INDEX('Progress Report'!$K$5:$K$354,MATCH(LARGE('Progress Report'!$W$5:$W$354,$A85),'Progress Report'!$W$5:$W$354,0))</f>
        <v>#VALUE!</v>
      </c>
      <c r="I85" s="578"/>
      <c r="J85" s="578" t="e">
        <f>INDEX('Progress Report'!$J$5:$J$354,MATCH(LARGE('Progress Report'!$W$5:$W$354,$A85),'Progress Report'!$W$5:$W$354,0))</f>
        <v>#VALUE!</v>
      </c>
      <c r="K85" s="578"/>
      <c r="L85" s="579" t="e">
        <f>INDEX('Progress Report'!$M$5:$M$354,MATCH(LARGE('Progress Report'!$W$5:$W$354,$A85),'Progress Report'!$W$5:$W$354,0))</f>
        <v>#VALUE!</v>
      </c>
      <c r="M85" s="579"/>
      <c r="N85" s="580" t="e">
        <f>INDEX('Progress Report'!$S$5:$S$354,MATCH(LARGE('Progress Report'!$W$5:$W$354,$A85),'Progress Report'!$W$5:$W$354,0))</f>
        <v>#VALUE!</v>
      </c>
      <c r="O85" s="580"/>
    </row>
    <row r="86" spans="1:15">
      <c r="A86" s="3">
        <v>2</v>
      </c>
      <c r="B86" s="3" t="e">
        <f>INDEX('Progress Report'!$B$5:$B$354,MATCH(LARGE('Progress Report'!$W$5:$W$354,$A86),'Progress Report'!$W$5:$W$354,0))</f>
        <v>#VALUE!</v>
      </c>
      <c r="C86" s="581" t="e">
        <f>LEFT(INDEX('Progress Report'!$C$5:$C$354,MATCH(LARGE('Progress Report'!$W$5:$W$354,$A86),'Progress Report'!$W$5:$W$354,0)),70)</f>
        <v>#VALUE!</v>
      </c>
      <c r="D86" s="581"/>
      <c r="E86" s="581"/>
      <c r="F86" s="581"/>
      <c r="G86" s="581"/>
      <c r="H86" s="582" t="e">
        <f>INDEX('Progress Report'!$K$5:$K$354,MATCH(LARGE('Progress Report'!$W$5:$W$354,$A86),'Progress Report'!$W$5:$W$354,0))</f>
        <v>#VALUE!</v>
      </c>
      <c r="I86" s="582"/>
      <c r="J86" s="582" t="e">
        <f>INDEX('Progress Report'!$J$5:$J$354,MATCH(LARGE('Progress Report'!$W$5:$W$354,$A86),'Progress Report'!$W$5:$W$354,0))</f>
        <v>#VALUE!</v>
      </c>
      <c r="K86" s="582"/>
      <c r="L86" s="583" t="e">
        <f>INDEX('Progress Report'!$M$5:$M$354,MATCH(LARGE('Progress Report'!$W$5:$W$354,$A86),'Progress Report'!$W$5:$W$354,0))</f>
        <v>#VALUE!</v>
      </c>
      <c r="M86" s="583"/>
      <c r="N86" s="584" t="e">
        <f>INDEX('Progress Report'!$S$5:$S$354,MATCH(LARGE('Progress Report'!$W$5:$W$354,$A86),'Progress Report'!$W$5:$W$354,0))</f>
        <v>#VALUE!</v>
      </c>
      <c r="O86" s="584"/>
    </row>
    <row r="87" spans="1:15">
      <c r="A87" s="2">
        <v>3</v>
      </c>
      <c r="B87" s="2" t="e">
        <f>INDEX('Progress Report'!$B$5:$B$354,MATCH(LARGE('Progress Report'!$W$5:$W$354,$A87),'Progress Report'!$W$5:$W$354,0))</f>
        <v>#VALUE!</v>
      </c>
      <c r="C87" s="577" t="e">
        <f>LEFT(INDEX('Progress Report'!$C$5:$C$354,MATCH(LARGE('Progress Report'!$W$5:$W$354,$A87),'Progress Report'!$W$5:$W$354,0)),70)</f>
        <v>#VALUE!</v>
      </c>
      <c r="D87" s="577"/>
      <c r="E87" s="577"/>
      <c r="F87" s="577"/>
      <c r="G87" s="577"/>
      <c r="H87" s="578" t="e">
        <f>INDEX('Progress Report'!$K$5:$K$354,MATCH(LARGE('Progress Report'!$W$5:$W$354,$A87),'Progress Report'!$W$5:$W$354,0))</f>
        <v>#VALUE!</v>
      </c>
      <c r="I87" s="578"/>
      <c r="J87" s="578" t="e">
        <f>INDEX('Progress Report'!$J$5:$J$354,MATCH(LARGE('Progress Report'!$W$5:$W$354,$A87),'Progress Report'!$W$5:$W$354,0))</f>
        <v>#VALUE!</v>
      </c>
      <c r="K87" s="578"/>
      <c r="L87" s="579" t="e">
        <f>INDEX('Progress Report'!$M$5:$M$354,MATCH(LARGE('Progress Report'!$W$5:$W$354,$A87),'Progress Report'!$W$5:$W$354,0))</f>
        <v>#VALUE!</v>
      </c>
      <c r="M87" s="579"/>
      <c r="N87" s="580" t="e">
        <f>INDEX('Progress Report'!$S$5:$S$354,MATCH(LARGE('Progress Report'!$W$5:$W$354,$A87),'Progress Report'!$W$5:$W$354,0))</f>
        <v>#VALUE!</v>
      </c>
      <c r="O87" s="580"/>
    </row>
    <row r="88" spans="1:15">
      <c r="A88" s="3">
        <v>4</v>
      </c>
      <c r="B88" s="3" t="e">
        <f>INDEX('Progress Report'!$B$5:$B$354,MATCH(LARGE('Progress Report'!$W$5:$W$354,$A88),'Progress Report'!$W$5:$W$354,0))</f>
        <v>#VALUE!</v>
      </c>
      <c r="C88" s="581" t="e">
        <f>LEFT(INDEX('Progress Report'!$C$5:$C$354,MATCH(LARGE('Progress Report'!$W$5:$W$354,$A88),'Progress Report'!$W$5:$W$354,0)),70)</f>
        <v>#VALUE!</v>
      </c>
      <c r="D88" s="581"/>
      <c r="E88" s="581"/>
      <c r="F88" s="581"/>
      <c r="G88" s="581"/>
      <c r="H88" s="582" t="e">
        <f>INDEX('Progress Report'!$K$5:$K$354,MATCH(LARGE('Progress Report'!$W$5:$W$354,$A88),'Progress Report'!$W$5:$W$354,0))</f>
        <v>#VALUE!</v>
      </c>
      <c r="I88" s="582"/>
      <c r="J88" s="582" t="e">
        <f>INDEX('Progress Report'!$J$5:$J$354,MATCH(LARGE('Progress Report'!$W$5:$W$354,$A88),'Progress Report'!$W$5:$W$354,0))</f>
        <v>#VALUE!</v>
      </c>
      <c r="K88" s="582"/>
      <c r="L88" s="583" t="e">
        <f>INDEX('Progress Report'!$M$5:$M$354,MATCH(LARGE('Progress Report'!$W$5:$W$354,$A88),'Progress Report'!$W$5:$W$354,0))</f>
        <v>#VALUE!</v>
      </c>
      <c r="M88" s="583"/>
      <c r="N88" s="584" t="e">
        <f>INDEX('Progress Report'!$S$5:$S$354,MATCH(LARGE('Progress Report'!$W$5:$W$354,$A88),'Progress Report'!$W$5:$W$354,0))</f>
        <v>#VALUE!</v>
      </c>
      <c r="O88" s="584"/>
    </row>
    <row r="89" spans="1:15">
      <c r="A89" s="2">
        <v>5</v>
      </c>
      <c r="B89" s="2" t="e">
        <f>INDEX('Progress Report'!$B$5:$B$354,MATCH(LARGE('Progress Report'!$W$5:$W$354,$A89),'Progress Report'!$W$5:$W$354,0))</f>
        <v>#VALUE!</v>
      </c>
      <c r="C89" s="577" t="e">
        <f>LEFT(INDEX('Progress Report'!$C$5:$C$354,MATCH(LARGE('Progress Report'!$W$5:$W$354,$A89),'Progress Report'!$W$5:$W$354,0)),70)</f>
        <v>#VALUE!</v>
      </c>
      <c r="D89" s="577"/>
      <c r="E89" s="577"/>
      <c r="F89" s="577"/>
      <c r="G89" s="577"/>
      <c r="H89" s="578" t="e">
        <f>INDEX('Progress Report'!$K$5:$K$354,MATCH(LARGE('Progress Report'!$W$5:$W$354,$A89),'Progress Report'!$W$5:$W$354,0))</f>
        <v>#VALUE!</v>
      </c>
      <c r="I89" s="578"/>
      <c r="J89" s="578" t="e">
        <f>INDEX('Progress Report'!$J$5:$J$354,MATCH(LARGE('Progress Report'!$W$5:$W$354,$A89),'Progress Report'!$W$5:$W$354,0))</f>
        <v>#VALUE!</v>
      </c>
      <c r="K89" s="578"/>
      <c r="L89" s="579" t="e">
        <f>INDEX('Progress Report'!$M$5:$M$354,MATCH(LARGE('Progress Report'!$W$5:$W$354,$A89),'Progress Report'!$W$5:$W$354,0))</f>
        <v>#VALUE!</v>
      </c>
      <c r="M89" s="579"/>
      <c r="N89" s="580" t="e">
        <f>INDEX('Progress Report'!$S$5:$S$354,MATCH(LARGE('Progress Report'!$W$5:$W$354,$A89),'Progress Report'!$W$5:$W$354,0))</f>
        <v>#VALUE!</v>
      </c>
      <c r="O89" s="580"/>
    </row>
    <row r="90" spans="1:15">
      <c r="A90" s="3">
        <v>6</v>
      </c>
      <c r="B90" s="3" t="e">
        <f>INDEX('Progress Report'!$B$5:$B$354,MATCH(LARGE('Progress Report'!$W$5:$W$354,$A90),'Progress Report'!$W$5:$W$354,0))</f>
        <v>#VALUE!</v>
      </c>
      <c r="C90" s="581" t="e">
        <f>LEFT(INDEX('Progress Report'!$C$5:$C$354,MATCH(LARGE('Progress Report'!$W$5:$W$354,$A90),'Progress Report'!$W$5:$W$354,0)),70)</f>
        <v>#VALUE!</v>
      </c>
      <c r="D90" s="581"/>
      <c r="E90" s="581"/>
      <c r="F90" s="581"/>
      <c r="G90" s="581"/>
      <c r="H90" s="582" t="e">
        <f>INDEX('Progress Report'!$K$5:$K$354,MATCH(LARGE('Progress Report'!$W$5:$W$354,$A90),'Progress Report'!$W$5:$W$354,0))</f>
        <v>#VALUE!</v>
      </c>
      <c r="I90" s="582"/>
      <c r="J90" s="582" t="e">
        <f>INDEX('Progress Report'!$J$5:$J$354,MATCH(LARGE('Progress Report'!$W$5:$W$354,$A90),'Progress Report'!$W$5:$W$354,0))</f>
        <v>#VALUE!</v>
      </c>
      <c r="K90" s="582"/>
      <c r="L90" s="583" t="e">
        <f>INDEX('Progress Report'!$M$5:$M$354,MATCH(LARGE('Progress Report'!$W$5:$W$354,$A90),'Progress Report'!$W$5:$W$354,0))</f>
        <v>#VALUE!</v>
      </c>
      <c r="M90" s="583"/>
      <c r="N90" s="584" t="e">
        <f>INDEX('Progress Report'!$S$5:$S$354,MATCH(LARGE('Progress Report'!$W$5:$W$354,$A90),'Progress Report'!$W$5:$W$354,0))</f>
        <v>#VALUE!</v>
      </c>
      <c r="O90" s="584"/>
    </row>
    <row r="91" spans="1:15">
      <c r="A91" s="2">
        <v>7</v>
      </c>
      <c r="B91" s="2" t="e">
        <f>INDEX('Progress Report'!$B$5:$B$354,MATCH(LARGE('Progress Report'!$W$5:$W$354,$A91),'Progress Report'!$W$5:$W$354,0))</f>
        <v>#VALUE!</v>
      </c>
      <c r="C91" s="585" t="e">
        <f>LEFT(INDEX('Progress Report'!$C$5:$C$354,MATCH(LARGE('Progress Report'!$W$5:$W$354,$A91),'Progress Report'!$W$5:$W$354,0)),70)</f>
        <v>#VALUE!</v>
      </c>
      <c r="D91" s="585"/>
      <c r="E91" s="585"/>
      <c r="F91" s="585"/>
      <c r="G91" s="585"/>
      <c r="H91" s="578" t="e">
        <f>INDEX('Progress Report'!$K$5:$K$354,MATCH(LARGE('Progress Report'!$W$5:$W$354,$A91),'Progress Report'!$W$5:$W$354,0))</f>
        <v>#VALUE!</v>
      </c>
      <c r="I91" s="578"/>
      <c r="J91" s="578" t="e">
        <f>INDEX('Progress Report'!$J$5:$J$354,MATCH(LARGE('Progress Report'!$W$5:$W$354,$A91),'Progress Report'!$W$5:$W$354,0))</f>
        <v>#VALUE!</v>
      </c>
      <c r="K91" s="578"/>
      <c r="L91" s="579" t="e">
        <f>INDEX('Progress Report'!$M$5:$M$354,MATCH(LARGE('Progress Report'!$W$5:$W$354,$A91),'Progress Report'!$W$5:$W$354,0))</f>
        <v>#VALUE!</v>
      </c>
      <c r="M91" s="579"/>
      <c r="N91" s="580" t="e">
        <f>INDEX('Progress Report'!$S$5:$S$354,MATCH(LARGE('Progress Report'!$W$5:$W$354,$A91),'Progress Report'!$W$5:$W$354,0))</f>
        <v>#VALUE!</v>
      </c>
      <c r="O91" s="580"/>
    </row>
    <row r="92" spans="1:15">
      <c r="A92" s="3">
        <v>8</v>
      </c>
      <c r="B92" s="3" t="e">
        <f>INDEX('Progress Report'!$B$5:$B$354,MATCH(LARGE('Progress Report'!$W$5:$W$354,$A92),'Progress Report'!$W$5:$W$354,0))</f>
        <v>#VALUE!</v>
      </c>
      <c r="C92" s="586" t="e">
        <f>LEFT(INDEX('Progress Report'!$C$5:$C$354,MATCH(LARGE('Progress Report'!$W$5:$W$354,$A92),'Progress Report'!$W$5:$W$354,0)),70)</f>
        <v>#VALUE!</v>
      </c>
      <c r="D92" s="586"/>
      <c r="E92" s="586"/>
      <c r="F92" s="586"/>
      <c r="G92" s="586"/>
      <c r="H92" s="582" t="e">
        <f>INDEX('Progress Report'!$K$5:$K$354,MATCH(LARGE('Progress Report'!$W$5:$W$354,$A92),'Progress Report'!$W$5:$W$354,0))</f>
        <v>#VALUE!</v>
      </c>
      <c r="I92" s="582"/>
      <c r="J92" s="582" t="e">
        <f>INDEX('Progress Report'!$J$5:$J$354,MATCH(LARGE('Progress Report'!$W$5:$W$354,$A92),'Progress Report'!$W$5:$W$354,0))</f>
        <v>#VALUE!</v>
      </c>
      <c r="K92" s="582"/>
      <c r="L92" s="583" t="e">
        <f>INDEX('Progress Report'!$M$5:$M$354,MATCH(LARGE('Progress Report'!$W$5:$W$354,$A92),'Progress Report'!$W$5:$W$354,0))</f>
        <v>#VALUE!</v>
      </c>
      <c r="M92" s="583"/>
      <c r="N92" s="584" t="e">
        <f>INDEX('Progress Report'!$S$5:$S$354,MATCH(LARGE('Progress Report'!$W$5:$W$354,$A92),'Progress Report'!$W$5:$W$354,0))</f>
        <v>#VALUE!</v>
      </c>
      <c r="O92" s="584"/>
    </row>
    <row r="93" spans="1:15">
      <c r="A93" s="2">
        <v>9</v>
      </c>
      <c r="B93" s="2" t="e">
        <f>INDEX('Progress Report'!$B$5:$B$354,MATCH(LARGE('Progress Report'!$W$5:$W$354,$A93),'Progress Report'!$W$5:$W$354,0))</f>
        <v>#VALUE!</v>
      </c>
      <c r="C93" s="585" t="e">
        <f>LEFT(INDEX('Progress Report'!$C$5:$C$354,MATCH(LARGE('Progress Report'!$W$5:$W$354,$A93),'Progress Report'!$W$5:$W$354,0)),70)</f>
        <v>#VALUE!</v>
      </c>
      <c r="D93" s="585"/>
      <c r="E93" s="585"/>
      <c r="F93" s="585"/>
      <c r="G93" s="585"/>
      <c r="H93" s="578" t="e">
        <f>INDEX('Progress Report'!$K$5:$K$354,MATCH(LARGE('Progress Report'!$W$5:$W$354,$A93),'Progress Report'!$W$5:$W$354,0))</f>
        <v>#VALUE!</v>
      </c>
      <c r="I93" s="578"/>
      <c r="J93" s="578" t="e">
        <f>INDEX('Progress Report'!$J$5:$J$354,MATCH(LARGE('Progress Report'!$W$5:$W$354,$A93),'Progress Report'!$W$5:$W$354,0))</f>
        <v>#VALUE!</v>
      </c>
      <c r="K93" s="578"/>
      <c r="L93" s="579" t="e">
        <f>INDEX('Progress Report'!$M$5:$M$354,MATCH(LARGE('Progress Report'!$W$5:$W$354,$A93),'Progress Report'!$W$5:$W$354,0))</f>
        <v>#VALUE!</v>
      </c>
      <c r="M93" s="579"/>
      <c r="N93" s="580" t="e">
        <f>INDEX('Progress Report'!$S$5:$S$354,MATCH(LARGE('Progress Report'!$W$5:$W$354,$A93),'Progress Report'!$W$5:$W$354,0))</f>
        <v>#VALUE!</v>
      </c>
      <c r="O93" s="580"/>
    </row>
    <row r="94" spans="1:15">
      <c r="A94" s="3">
        <v>10</v>
      </c>
      <c r="B94" s="3" t="e">
        <f>INDEX('Progress Report'!$B$5:$B$354,MATCH(LARGE('Progress Report'!$W$5:$W$354,$A94),'Progress Report'!$W$5:$W$354,0))</f>
        <v>#VALUE!</v>
      </c>
      <c r="C94" s="581" t="e">
        <f>LEFT(INDEX('Progress Report'!$C$5:$C$354,MATCH(LARGE('Progress Report'!$W$5:$W$354,$A94),'Progress Report'!$W$5:$W$354,0)),70)</f>
        <v>#VALUE!</v>
      </c>
      <c r="D94" s="581"/>
      <c r="E94" s="581"/>
      <c r="F94" s="581"/>
      <c r="G94" s="581"/>
      <c r="H94" s="582" t="e">
        <f>INDEX('Progress Report'!$K$5:$K$354,MATCH(LARGE('Progress Report'!$W$5:$W$354,$A94),'Progress Report'!$W$5:$W$354,0))</f>
        <v>#VALUE!</v>
      </c>
      <c r="I94" s="582"/>
      <c r="J94" s="582" t="e">
        <f>INDEX('Progress Report'!$J$5:$J$354,MATCH(LARGE('Progress Report'!$W$5:$W$354,$A94),'Progress Report'!$W$5:$W$354,0))</f>
        <v>#VALUE!</v>
      </c>
      <c r="K94" s="582"/>
      <c r="L94" s="583" t="e">
        <f>INDEX('Progress Report'!$M$5:$M$354,MATCH(LARGE('Progress Report'!$W$5:$W$354,$A94),'Progress Report'!$W$5:$W$354,0))</f>
        <v>#VALUE!</v>
      </c>
      <c r="M94" s="583"/>
      <c r="N94" s="584" t="e">
        <f>INDEX('Progress Report'!$S$5:$S$354,MATCH(LARGE('Progress Report'!$W$5:$W$354,$A94),'Progress Report'!$W$5:$W$354,0))</f>
        <v>#VALUE!</v>
      </c>
      <c r="O94" s="584"/>
    </row>
    <row r="97" spans="1:15">
      <c r="A97" s="587"/>
      <c r="B97" s="587"/>
      <c r="C97" s="587"/>
      <c r="D97" s="587"/>
      <c r="E97" s="587"/>
      <c r="F97" s="587"/>
      <c r="G97" s="587"/>
      <c r="H97" s="587"/>
      <c r="I97" s="587"/>
      <c r="J97" s="587"/>
      <c r="K97" s="587"/>
      <c r="L97" s="587"/>
      <c r="M97" s="587"/>
      <c r="N97" s="587"/>
      <c r="O97" s="587"/>
    </row>
  </sheetData>
  <mergeCells count="143">
    <mergeCell ref="A97:O97"/>
    <mergeCell ref="C93:G93"/>
    <mergeCell ref="H93:I93"/>
    <mergeCell ref="J93:K93"/>
    <mergeCell ref="L93:M93"/>
    <mergeCell ref="N93:O93"/>
    <mergeCell ref="C94:G94"/>
    <mergeCell ref="H94:I94"/>
    <mergeCell ref="J94:K94"/>
    <mergeCell ref="L94:M94"/>
    <mergeCell ref="N94:O94"/>
    <mergeCell ref="C91:G91"/>
    <mergeCell ref="H91:I91"/>
    <mergeCell ref="J91:K91"/>
    <mergeCell ref="L91:M91"/>
    <mergeCell ref="N91:O91"/>
    <mergeCell ref="C92:G92"/>
    <mergeCell ref="H92:I92"/>
    <mergeCell ref="J92:K92"/>
    <mergeCell ref="L92:M92"/>
    <mergeCell ref="N92:O92"/>
    <mergeCell ref="C89:G89"/>
    <mergeCell ref="H89:I89"/>
    <mergeCell ref="J89:K89"/>
    <mergeCell ref="L89:M89"/>
    <mergeCell ref="N89:O89"/>
    <mergeCell ref="C90:G90"/>
    <mergeCell ref="H90:I90"/>
    <mergeCell ref="J90:K90"/>
    <mergeCell ref="L90:M90"/>
    <mergeCell ref="N90:O90"/>
    <mergeCell ref="C87:G87"/>
    <mergeCell ref="H87:I87"/>
    <mergeCell ref="J87:K87"/>
    <mergeCell ref="L87:M87"/>
    <mergeCell ref="N87:O87"/>
    <mergeCell ref="C88:G88"/>
    <mergeCell ref="H88:I88"/>
    <mergeCell ref="J88:K88"/>
    <mergeCell ref="L88:M88"/>
    <mergeCell ref="N88:O88"/>
    <mergeCell ref="C85:G85"/>
    <mergeCell ref="H85:I85"/>
    <mergeCell ref="J85:K85"/>
    <mergeCell ref="L85:M85"/>
    <mergeCell ref="N85:O85"/>
    <mergeCell ref="C86:G86"/>
    <mergeCell ref="H86:I86"/>
    <mergeCell ref="J86:K86"/>
    <mergeCell ref="L86:M86"/>
    <mergeCell ref="N86:O86"/>
    <mergeCell ref="C79:G79"/>
    <mergeCell ref="H79:I79"/>
    <mergeCell ref="J79:K79"/>
    <mergeCell ref="L79:M79"/>
    <mergeCell ref="N79:O79"/>
    <mergeCell ref="A83:O83"/>
    <mergeCell ref="C84:G84"/>
    <mergeCell ref="H84:I84"/>
    <mergeCell ref="J84:K84"/>
    <mergeCell ref="L84:M84"/>
    <mergeCell ref="N84:O84"/>
    <mergeCell ref="C77:G77"/>
    <mergeCell ref="H77:I77"/>
    <mergeCell ref="J77:K77"/>
    <mergeCell ref="L77:M77"/>
    <mergeCell ref="N77:O77"/>
    <mergeCell ref="C78:G78"/>
    <mergeCell ref="H78:I78"/>
    <mergeCell ref="J78:K78"/>
    <mergeCell ref="L78:M78"/>
    <mergeCell ref="N78:O78"/>
    <mergeCell ref="C75:G75"/>
    <mergeCell ref="H75:I75"/>
    <mergeCell ref="J75:K75"/>
    <mergeCell ref="L75:M75"/>
    <mergeCell ref="N75:O75"/>
    <mergeCell ref="C76:G76"/>
    <mergeCell ref="H76:I76"/>
    <mergeCell ref="J76:K76"/>
    <mergeCell ref="L76:M76"/>
    <mergeCell ref="N76:O76"/>
    <mergeCell ref="C73:G73"/>
    <mergeCell ref="H73:I73"/>
    <mergeCell ref="J73:K73"/>
    <mergeCell ref="L73:M73"/>
    <mergeCell ref="N73:O73"/>
    <mergeCell ref="C74:G74"/>
    <mergeCell ref="H74:I74"/>
    <mergeCell ref="J74:K74"/>
    <mergeCell ref="L74:M74"/>
    <mergeCell ref="N74:O74"/>
    <mergeCell ref="C71:G71"/>
    <mergeCell ref="H71:I71"/>
    <mergeCell ref="J71:K71"/>
    <mergeCell ref="L71:M71"/>
    <mergeCell ref="N71:O71"/>
    <mergeCell ref="C72:G72"/>
    <mergeCell ref="H72:I72"/>
    <mergeCell ref="J72:K72"/>
    <mergeCell ref="L72:M72"/>
    <mergeCell ref="N72:O72"/>
    <mergeCell ref="A68:O68"/>
    <mergeCell ref="C69:G69"/>
    <mergeCell ref="H69:I69"/>
    <mergeCell ref="J69:K69"/>
    <mergeCell ref="L69:M69"/>
    <mergeCell ref="N69:O69"/>
    <mergeCell ref="C70:G70"/>
    <mergeCell ref="H70:I70"/>
    <mergeCell ref="J70:K70"/>
    <mergeCell ref="L70:M70"/>
    <mergeCell ref="N70:O70"/>
    <mergeCell ref="A7:C7"/>
    <mergeCell ref="D7:F7"/>
    <mergeCell ref="G7:I7"/>
    <mergeCell ref="J7:L7"/>
    <mergeCell ref="M7:O7"/>
    <mergeCell ref="A8:C8"/>
    <mergeCell ref="D8:F8"/>
    <mergeCell ref="G8:I8"/>
    <mergeCell ref="J8:L8"/>
    <mergeCell ref="M8:O8"/>
    <mergeCell ref="A4:C4"/>
    <mergeCell ref="D4:F4"/>
    <mergeCell ref="G4:I4"/>
    <mergeCell ref="J4:L4"/>
    <mergeCell ref="M4:O4"/>
    <mergeCell ref="A6:C6"/>
    <mergeCell ref="D6:F6"/>
    <mergeCell ref="G6:I6"/>
    <mergeCell ref="J6:L6"/>
    <mergeCell ref="M6:O6"/>
    <mergeCell ref="A2:C2"/>
    <mergeCell ref="D2:F2"/>
    <mergeCell ref="G2:I2"/>
    <mergeCell ref="J2:L2"/>
    <mergeCell ref="M2:O2"/>
    <mergeCell ref="A3:C3"/>
    <mergeCell ref="D3:F3"/>
    <mergeCell ref="G3:I3"/>
    <mergeCell ref="J3:L3"/>
    <mergeCell ref="M3:O3"/>
  </mergeCells>
  <pageMargins left="0.75" right="0.75" top="1" bottom="1" header="0.511811023622047" footer="0.511811023622047"/>
  <pageSetup paperSize="9" fitToHeight="0" orientation="portrait" horizontalDpi="300" verticalDpi="300"/>
  <rowBreaks count="1" manualBreakCount="1">
    <brk id="67"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8"/>
  <sheetViews>
    <sheetView topLeftCell="A57" zoomScaleNormal="100" workbookViewId="0">
      <selection activeCell="F31" sqref="F31"/>
    </sheetView>
  </sheetViews>
  <sheetFormatPr defaultColWidth="8.6640625" defaultRowHeight="14.4"/>
  <cols>
    <col min="1" max="1" width="58" customWidth="1"/>
    <col min="2" max="4" width="22" customWidth="1"/>
    <col min="5" max="5" width="20" customWidth="1"/>
    <col min="6" max="6" width="18" customWidth="1"/>
    <col min="7" max="7" width="14" customWidth="1"/>
    <col min="8" max="8" width="12" customWidth="1"/>
  </cols>
  <sheetData>
    <row r="1" spans="1:7" ht="21">
      <c r="A1" s="4"/>
    </row>
    <row r="3" spans="1:7">
      <c r="A3" s="1" t="s">
        <v>37</v>
      </c>
      <c r="B3" s="1" t="s">
        <v>38</v>
      </c>
    </row>
    <row r="4" spans="1:7">
      <c r="A4" s="17" t="s">
        <v>39</v>
      </c>
      <c r="B4" s="18">
        <f>'Progress Report'!L3</f>
        <v>6052369.990436364</v>
      </c>
    </row>
    <row r="5" spans="1:7">
      <c r="A5" s="17" t="s">
        <v>40</v>
      </c>
      <c r="B5" s="18" t="e">
        <f>MAX('Progress Report'!P3,0)</f>
        <v>#VALUE!</v>
      </c>
    </row>
    <row r="8" spans="1:7">
      <c r="A8" s="1" t="s">
        <v>16</v>
      </c>
      <c r="B8" s="1" t="s">
        <v>41</v>
      </c>
      <c r="C8" s="1" t="s">
        <v>14</v>
      </c>
      <c r="D8" s="1" t="s">
        <v>42</v>
      </c>
      <c r="E8" s="1" t="s">
        <v>43</v>
      </c>
    </row>
    <row r="9" spans="1:7">
      <c r="A9" s="17" t="s">
        <v>44</v>
      </c>
      <c r="B9" s="19">
        <f>COUNTIF('Progress Report'!$S$5:$S$354,A9)</f>
        <v>1</v>
      </c>
      <c r="C9" s="18">
        <f>SUMIF('Progress Report'!$S$5:$S$354,$A9,'Progress Report'!$J$5:$J$354)</f>
        <v>2840000</v>
      </c>
      <c r="D9" s="18">
        <f>SUMIF('Progress Report'!$S$5:$S$354,$A9,'Progress Report'!$L$5:$L$354)</f>
        <v>2840000</v>
      </c>
      <c r="E9" s="18">
        <f>SUMIF('Progress Report'!$S$5:$S$354,$A9,'Progress Report'!$P$5:$P$354)</f>
        <v>0</v>
      </c>
      <c r="G9">
        <f>70752419+966245</f>
        <v>71718664</v>
      </c>
    </row>
    <row r="10" spans="1:7">
      <c r="A10" s="17" t="s">
        <v>45</v>
      </c>
      <c r="B10" s="19">
        <f>COUNTIF('Progress Report'!$S$5:$S$354,A10)</f>
        <v>4</v>
      </c>
      <c r="C10" s="18">
        <f>SUMIF('Progress Report'!$S$5:$S$354,$A10,'Progress Report'!$J$5:$J$354)</f>
        <v>4791700</v>
      </c>
      <c r="D10" s="18">
        <f>SUMIF('Progress Report'!$S$5:$S$354,$A10,'Progress Report'!$L$5:$L$354)</f>
        <v>3212369.9904363635</v>
      </c>
      <c r="E10" s="18">
        <f>SUMIF('Progress Report'!$S$5:$S$354,$A10,'Progress Report'!$P$5:$P$354)</f>
        <v>1579330.0095636365</v>
      </c>
    </row>
    <row r="11" spans="1:7">
      <c r="A11" s="17" t="s">
        <v>46</v>
      </c>
      <c r="B11" s="19">
        <f>COUNTIF('Progress Report'!$S$5:$S$354,A11)</f>
        <v>24</v>
      </c>
      <c r="C11" s="18" t="e">
        <f>SUMIF('Progress Report'!$S$5:$S$354,$A11,'Progress Report'!$J$5:$J$354)</f>
        <v>#VALUE!</v>
      </c>
      <c r="D11" s="18">
        <f>SUMIF('Progress Report'!$S$5:$S$354,$A11,'Progress Report'!$L$5:$L$354)</f>
        <v>0</v>
      </c>
      <c r="E11" s="18" t="e">
        <f>SUMIF('Progress Report'!$S$5:$S$354,$A11,'Progress Report'!$P$5:$P$354)</f>
        <v>#VALUE!</v>
      </c>
    </row>
    <row r="12" spans="1:7">
      <c r="A12" s="17" t="s">
        <v>1398</v>
      </c>
      <c r="B12" s="19">
        <f>COUNTIF('Progress Report'!$S$5:$S$354,A12)</f>
        <v>0</v>
      </c>
      <c r="C12" s="18">
        <f>SUMIF('Progress Report'!$S$5:$S$354,$A12,'Progress Report'!$J$5:$J$354)</f>
        <v>0</v>
      </c>
      <c r="D12" s="18">
        <f>SUMIF('Progress Report'!$S$5:$S$354,$A12,'Progress Report'!$L$5:$L$354)</f>
        <v>0</v>
      </c>
      <c r="E12" s="18">
        <f>SUMIF('Progress Report'!$S$5:$S$354,$A12,'Progress Report'!$P$5:$P$354)</f>
        <v>0</v>
      </c>
    </row>
    <row r="13" spans="1:7">
      <c r="A13" s="17" t="s">
        <v>47</v>
      </c>
      <c r="B13" s="19">
        <f>COUNTIF('Progress Report'!$S$5:$S$354,A13)</f>
        <v>0</v>
      </c>
      <c r="C13" s="18">
        <f>SUMIF('Progress Report'!$S$5:$S$354,$A13,'Progress Report'!$J$5:$J$354)</f>
        <v>0</v>
      </c>
      <c r="D13" s="18">
        <f>SUMIF('Progress Report'!$S$5:$S$354,$A13,'Progress Report'!$L$5:$L$354)</f>
        <v>0</v>
      </c>
      <c r="E13" s="18">
        <f>SUMIF('Progress Report'!$S$5:$S$354,$A13,'Progress Report'!$P$5:$P$354)</f>
        <v>0</v>
      </c>
    </row>
    <row r="14" spans="1:7">
      <c r="A14" s="20" t="s">
        <v>19</v>
      </c>
      <c r="B14" s="21">
        <f>SUM(B9:B13)</f>
        <v>29</v>
      </c>
      <c r="C14" s="22" t="e">
        <f>SUM(C9:C13)</f>
        <v>#VALUE!</v>
      </c>
      <c r="D14" s="22">
        <f>SUM(D9:D13)</f>
        <v>6052369.990436364</v>
      </c>
      <c r="E14" s="22" t="e">
        <f>SUM(E9:E13)</f>
        <v>#VALUE!</v>
      </c>
    </row>
    <row r="17" spans="1:8">
      <c r="A17" s="1" t="s">
        <v>48</v>
      </c>
      <c r="B17" s="1" t="s">
        <v>26</v>
      </c>
      <c r="C17" s="1" t="s">
        <v>14</v>
      </c>
      <c r="D17" s="1" t="s">
        <v>49</v>
      </c>
      <c r="E17" s="1" t="s">
        <v>42</v>
      </c>
      <c r="F17" s="1" t="s">
        <v>15</v>
      </c>
      <c r="G17" s="1" t="s">
        <v>43</v>
      </c>
      <c r="H17" s="1" t="s">
        <v>41</v>
      </c>
    </row>
    <row r="18" spans="1:8">
      <c r="A18" s="23" t="s">
        <v>50</v>
      </c>
      <c r="B18" s="18">
        <f>SUMIF('Progress Report'!$U$5:$U$354,$A18,'Progress Report'!$I$5:$I$354)</f>
        <v>5580000</v>
      </c>
      <c r="C18" s="18">
        <f>SUMIF('Progress Report'!$U$5:$U$354,$A18,'Progress Report'!$J$5:$J$354)</f>
        <v>5580000</v>
      </c>
      <c r="D18" s="18">
        <f>SUMIF('Progress Report'!$U$5:$U$354,$A18,'Progress Report'!$K$5:$K$354)</f>
        <v>0</v>
      </c>
      <c r="E18" s="18">
        <f>SUMIF('Progress Report'!$U$5:$U$354,$A18,'Progress Report'!$L$5:$L$354)</f>
        <v>4417999.990436364</v>
      </c>
      <c r="F18" s="24">
        <f>IF(C18=0,0,E18/C18)</f>
        <v>0.79175627068752041</v>
      </c>
      <c r="G18" s="18">
        <f>SUMIF('Progress Report'!$U$5:$U$354,$A18,'Progress Report'!$P$5:$P$354)</f>
        <v>1162000.0095636365</v>
      </c>
      <c r="H18" s="19">
        <f>COUNTIF('Progress Report'!$U$5:$U$354,$A18)</f>
        <v>3</v>
      </c>
    </row>
    <row r="19" spans="1:8">
      <c r="A19" s="23" t="s">
        <v>51</v>
      </c>
      <c r="B19" s="18">
        <f>SUMIF('Progress Report'!$U$5:$U$354,$A19,'Progress Report'!$I$5:$I$354)</f>
        <v>2280200</v>
      </c>
      <c r="C19" s="18">
        <f>SUMIF('Progress Report'!$U$5:$U$354,$A19,'Progress Report'!$J$5:$J$354)</f>
        <v>2161700</v>
      </c>
      <c r="D19" s="18">
        <f>SUMIF('Progress Report'!$U$5:$U$354,$A19,'Progress Report'!$K$5:$K$354)</f>
        <v>-118500</v>
      </c>
      <c r="E19" s="18">
        <f>SUMIF('Progress Report'!$U$5:$U$354,$A19,'Progress Report'!$L$5:$L$354)</f>
        <v>1634370</v>
      </c>
      <c r="F19" s="24">
        <f>IF(C19=0,0,E19/C19)</f>
        <v>0.75605773234028772</v>
      </c>
      <c r="G19" s="18">
        <f>SUMIF('Progress Report'!$U$5:$U$354,$A19,'Progress Report'!$P$5:$P$354)</f>
        <v>527330</v>
      </c>
      <c r="H19" s="19">
        <f>COUNTIF('Progress Report'!$U$5:$U$354,$A19)</f>
        <v>3</v>
      </c>
    </row>
    <row r="20" spans="1:8">
      <c r="A20" s="23" t="s">
        <v>52</v>
      </c>
      <c r="B20" s="18">
        <f>SUMIF('Progress Report'!$U$5:$U$354,$A20,'Progress Report'!$I$5:$I$354)</f>
        <v>0</v>
      </c>
      <c r="C20" s="18">
        <f>SUMIF('Progress Report'!$U$5:$U$354,$A20,'Progress Report'!$J$5:$J$354)</f>
        <v>0</v>
      </c>
      <c r="D20" s="18">
        <f>SUMIF('Progress Report'!$U$5:$U$354,$A20,'Progress Report'!$K$5:$K$354)</f>
        <v>0</v>
      </c>
      <c r="E20" s="18">
        <f>SUMIF('Progress Report'!$U$5:$U$354,$A20,'Progress Report'!$L$5:$L$354)</f>
        <v>0</v>
      </c>
      <c r="F20" s="24">
        <f>IF(C20=0,0,E20/C20)</f>
        <v>0</v>
      </c>
      <c r="G20" s="18">
        <f>SUMIF('Progress Report'!$U$5:$U$354,$A20,'Progress Report'!$P$5:$P$354)</f>
        <v>0</v>
      </c>
      <c r="H20" s="19">
        <f>COUNTIF('Progress Report'!$U$5:$U$354,$A20)</f>
        <v>0</v>
      </c>
    </row>
    <row r="21" spans="1:8">
      <c r="A21" s="23" t="s">
        <v>53</v>
      </c>
      <c r="B21" s="18">
        <f>SUMIF('Progress Report'!$U$5:$U$354,$A21,'Progress Report'!$I$5:$I$354)</f>
        <v>0</v>
      </c>
      <c r="C21" s="18">
        <f>SUMIF('Progress Report'!$U$5:$U$354,$A21,'Progress Report'!$J$5:$J$354)</f>
        <v>0</v>
      </c>
      <c r="D21" s="18">
        <f>SUMIF('Progress Report'!$U$5:$U$354,$A21,'Progress Report'!$K$5:$K$354)</f>
        <v>0</v>
      </c>
      <c r="E21" s="18">
        <f>SUMIF('Progress Report'!$U$5:$U$354,$A21,'Progress Report'!$L$5:$L$354)</f>
        <v>0</v>
      </c>
      <c r="F21" s="24">
        <f>IF(C21=0,0,E21/C21)</f>
        <v>0</v>
      </c>
      <c r="G21" s="18">
        <f>SUMIF('Progress Report'!$U$5:$U$354,$A21,'Progress Report'!$P$5:$P$354)</f>
        <v>0</v>
      </c>
      <c r="H21" s="19">
        <f>COUNTIF('Progress Report'!$U$5:$U$354,$A21)</f>
        <v>0</v>
      </c>
    </row>
    <row r="22" spans="1:8">
      <c r="A22" s="20" t="s">
        <v>19</v>
      </c>
      <c r="B22" s="22">
        <f>SUM(B18:B21)</f>
        <v>7860200</v>
      </c>
      <c r="C22" s="22">
        <f>SUM(C18:C21)</f>
        <v>7741700</v>
      </c>
      <c r="D22" s="22">
        <f>SUM(D18:D21)</f>
        <v>-118500</v>
      </c>
      <c r="E22" s="22">
        <f>SUM(E18:E21)</f>
        <v>6052369.990436364</v>
      </c>
      <c r="F22" s="25">
        <f>IF(C22=0,0,E22/C22)</f>
        <v>0.78178823649022355</v>
      </c>
      <c r="G22" s="22">
        <f>SUM(G18:G21)</f>
        <v>1689330.0095636365</v>
      </c>
      <c r="H22" s="21">
        <f>SUM(H18:H21)</f>
        <v>6</v>
      </c>
    </row>
    <row r="25" spans="1:8">
      <c r="A25" s="1" t="s">
        <v>31</v>
      </c>
      <c r="B25" s="1" t="s">
        <v>41</v>
      </c>
      <c r="C25" s="1" t="s">
        <v>26</v>
      </c>
      <c r="D25" s="1" t="s">
        <v>14</v>
      </c>
      <c r="E25" s="1" t="s">
        <v>54</v>
      </c>
    </row>
    <row r="26" spans="1:8">
      <c r="A26" s="17" t="s">
        <v>55</v>
      </c>
      <c r="B26" s="19">
        <f>COUNTIF('Progress Report'!$T$5:$T$354,A26)</f>
        <v>0</v>
      </c>
      <c r="C26" s="18">
        <f>SUMIF('Progress Report'!$T$5:$T$354,$A26,'Progress Report'!$I$5:$I$354)</f>
        <v>0</v>
      </c>
      <c r="D26" s="18">
        <f>SUMIF('Progress Report'!$T$5:$T$354,$A26,'Progress Report'!$J$5:$J$354)</f>
        <v>0</v>
      </c>
      <c r="E26" s="18">
        <f>SUMIF('Progress Report'!$T$5:$T$354,$A26,'Progress Report'!$K$5:$K$354)</f>
        <v>0</v>
      </c>
    </row>
    <row r="27" spans="1:8">
      <c r="A27" s="17" t="s">
        <v>56</v>
      </c>
      <c r="B27" s="19">
        <f>COUNTIF('Progress Report'!$T$5:$T$354,A27)</f>
        <v>0</v>
      </c>
      <c r="C27" s="18">
        <f>SUMIF('Progress Report'!$T$5:$T$354,$A27,'Progress Report'!$I$5:$I$354)</f>
        <v>0</v>
      </c>
      <c r="D27" s="18">
        <f>SUMIF('Progress Report'!$T$5:$T$354,$A27,'Progress Report'!$J$5:$J$354)</f>
        <v>0</v>
      </c>
      <c r="E27" s="18">
        <f>SUMIF('Progress Report'!$T$5:$T$354,$A27,'Progress Report'!$K$5:$K$354)</f>
        <v>0</v>
      </c>
    </row>
    <row r="28" spans="1:8">
      <c r="A28" s="17" t="s">
        <v>57</v>
      </c>
      <c r="B28" s="19">
        <f>COUNTIF('Progress Report'!$T$5:$T$354,A28)</f>
        <v>2</v>
      </c>
      <c r="C28" s="18" t="e">
        <f>SUMIF('Progress Report'!$T$5:$T$354,$A28,'Progress Report'!$I$5:$I$354)</f>
        <v>#VALUE!</v>
      </c>
      <c r="D28" s="18" t="e">
        <f>SUMIF('Progress Report'!$T$5:$T$354,$A28,'Progress Report'!$J$5:$J$354)</f>
        <v>#VALUE!</v>
      </c>
      <c r="E28" s="18" t="e">
        <f>SUMIF('Progress Report'!$T$5:$T$354,$A28,'Progress Report'!$K$5:$K$354)</f>
        <v>#VALUE!</v>
      </c>
    </row>
    <row r="29" spans="1:8">
      <c r="A29" s="17" t="s">
        <v>58</v>
      </c>
      <c r="B29" s="19">
        <f>COUNTIF('Progress Report'!$T$5:$T$354,A29)</f>
        <v>27</v>
      </c>
      <c r="C29" s="18">
        <f>SUMIF('Progress Report'!$T$5:$T$354,$A29,'Progress Report'!$I$5:$I$354)</f>
        <v>6296000</v>
      </c>
      <c r="D29" s="18">
        <f>SUMIF('Progress Report'!$T$5:$T$354,$A29,'Progress Report'!$J$5:$J$354)</f>
        <v>6296000</v>
      </c>
      <c r="E29" s="18">
        <f>SUMIF('Progress Report'!$T$5:$T$354,$A29,'Progress Report'!$K$5:$K$354)</f>
        <v>0</v>
      </c>
    </row>
    <row r="30" spans="1:8">
      <c r="A30" s="17" t="s">
        <v>1398</v>
      </c>
      <c r="B30" s="19">
        <f>COUNTIF('Progress Report'!$T$5:$T$354,A30)</f>
        <v>0</v>
      </c>
      <c r="C30" s="18">
        <f>SUMIF('Progress Report'!$T$5:$T$354,$A30,'Progress Report'!$I$5:$I$354)</f>
        <v>0</v>
      </c>
      <c r="D30" s="18">
        <f>SUMIF('Progress Report'!$T$5:$T$354,$A30,'Progress Report'!$J$5:$J$354)</f>
        <v>0</v>
      </c>
      <c r="E30" s="18">
        <f>SUMIF('Progress Report'!$T$5:$T$354,$A30,'Progress Report'!$K$5:$K$354)</f>
        <v>0</v>
      </c>
    </row>
    <row r="31" spans="1:8">
      <c r="A31" s="20" t="s">
        <v>19</v>
      </c>
      <c r="B31" s="21">
        <f>SUM(B26:B30)</f>
        <v>29</v>
      </c>
      <c r="C31" s="22" t="e">
        <f>SUM(C26:C30)</f>
        <v>#VALUE!</v>
      </c>
      <c r="D31" s="22" t="e">
        <f>SUM(D26:D30)</f>
        <v>#VALUE!</v>
      </c>
      <c r="E31" s="22" t="e">
        <f>SUM(E26:E30)</f>
        <v>#VALUE!</v>
      </c>
    </row>
    <row r="34" spans="1:7">
      <c r="A34" s="1" t="s">
        <v>59</v>
      </c>
      <c r="B34" s="1" t="s">
        <v>60</v>
      </c>
      <c r="C34" s="1" t="s">
        <v>61</v>
      </c>
      <c r="D34" s="1" t="s">
        <v>62</v>
      </c>
      <c r="F34" s="26" t="s">
        <v>63</v>
      </c>
      <c r="G34" s="26" t="e">
        <f>MAX('Details Data Board'!$E$3:$E$6001)</f>
        <v>#REF!</v>
      </c>
    </row>
    <row r="35" spans="1:7">
      <c r="A35" s="27">
        <v>1</v>
      </c>
      <c r="B35" s="18" t="e">
        <f>IF(A35&gt;$G$34,NA(),SUMIF('Details Data Board'!$E$3:$E$6001,A35,'Details Data Board'!$I$3:$I$6001))</f>
        <v>#REF!</v>
      </c>
      <c r="C35" s="18" t="e">
        <f>IF(A35&gt;$G$34,NA(),SUM(B$35:B35))</f>
        <v>#REF!</v>
      </c>
      <c r="D35" s="24" t="e">
        <f>IF(A35&gt;$G$34,NA(),IF('Progress Report'!J3=0,0,C35/'Progress Report'!J3))</f>
        <v>#REF!</v>
      </c>
    </row>
    <row r="36" spans="1:7">
      <c r="A36" s="27">
        <v>2</v>
      </c>
      <c r="B36" s="18" t="e">
        <f>IF(A36&gt;$G$34,NA(),SUMIF('Details Data Board'!$E$3:$E$6001,A36,'Details Data Board'!$I$3:$I$6001))</f>
        <v>#REF!</v>
      </c>
      <c r="C36" s="18" t="e">
        <f>IF(A36&gt;$G$34,NA(),SUM(B$35:B36))</f>
        <v>#REF!</v>
      </c>
      <c r="D36" s="24" t="e">
        <f>IF(A36&gt;$G$34,NA(),IF('Progress Report'!J3=0,0,C36/'Progress Report'!J3))</f>
        <v>#REF!</v>
      </c>
    </row>
    <row r="37" spans="1:7">
      <c r="A37" s="27">
        <v>3</v>
      </c>
      <c r="B37" s="18" t="e">
        <f>IF(A37&gt;$G$34,NA(),SUMIF('Details Data Board'!$E$3:$E$6001,A37,'Details Data Board'!$I$3:$I$6001))</f>
        <v>#REF!</v>
      </c>
      <c r="C37" s="18" t="e">
        <f>IF(A37&gt;$G$34,NA(),SUM(B$35:B37))</f>
        <v>#REF!</v>
      </c>
      <c r="D37" s="24" t="e">
        <f>IF(A37&gt;$G$34,NA(),IF('Progress Report'!J3=0,0,C37/'Progress Report'!J3))</f>
        <v>#REF!</v>
      </c>
    </row>
    <row r="38" spans="1:7">
      <c r="A38" s="27">
        <v>4</v>
      </c>
      <c r="B38" s="18" t="e">
        <f>IF(A38&gt;$G$34,NA(),SUMIF('Details Data Board'!$E$3:$E$6001,A38,'Details Data Board'!$I$3:$I$6001))</f>
        <v>#REF!</v>
      </c>
      <c r="C38" s="18" t="e">
        <f>IF(A38&gt;$G$34,NA(),SUM(B$35:B38))</f>
        <v>#REF!</v>
      </c>
      <c r="D38" s="24" t="e">
        <f>IF(A38&gt;$G$34,NA(),IF('Progress Report'!J3=0,0,C38/'Progress Report'!J3))</f>
        <v>#REF!</v>
      </c>
    </row>
    <row r="39" spans="1:7">
      <c r="A39" s="27">
        <v>5</v>
      </c>
      <c r="B39" s="18" t="e">
        <f>IF(A39&gt;$G$34,NA(),SUMIF('Details Data Board'!$E$3:$E$6001,A39,'Details Data Board'!$I$3:$I$6001))</f>
        <v>#REF!</v>
      </c>
      <c r="C39" s="18" t="e">
        <f>IF(A39&gt;$G$34,NA(),SUM(B$35:B39))</f>
        <v>#REF!</v>
      </c>
      <c r="D39" s="24" t="e">
        <f>IF(A39&gt;$G$34,NA(),IF('Progress Report'!J3=0,0,C39/'Progress Report'!J3))</f>
        <v>#REF!</v>
      </c>
    </row>
    <row r="40" spans="1:7">
      <c r="A40" s="27">
        <v>6</v>
      </c>
      <c r="B40" s="18" t="e">
        <f>IF(A40&gt;$G$34,NA(),SUMIF('Details Data Board'!$E$3:$E$6001,A40,'Details Data Board'!$I$3:$I$6001))</f>
        <v>#REF!</v>
      </c>
      <c r="C40" s="18" t="e">
        <f>IF(A40&gt;$G$34,NA(),SUM(B$35:B40))</f>
        <v>#REF!</v>
      </c>
      <c r="D40" s="24" t="e">
        <f>IF(A40&gt;$G$34,NA(),IF('Progress Report'!J3=0,0,C40/'Progress Report'!J3))</f>
        <v>#REF!</v>
      </c>
      <c r="E40" s="33"/>
    </row>
    <row r="41" spans="1:7">
      <c r="A41" s="27">
        <v>7</v>
      </c>
      <c r="B41" s="18" t="e">
        <f>IF(A41&gt;$G$34,NA(),SUMIF('Details Data Board'!$E$3:$E$6001,A41,'Details Data Board'!$I$3:$I$6001))</f>
        <v>#REF!</v>
      </c>
      <c r="C41" s="18" t="e">
        <f>IF(A41&gt;$G$34,NA(),SUM(B$35:B41))</f>
        <v>#REF!</v>
      </c>
      <c r="D41" s="24" t="e">
        <f>IF(A41&gt;$G$34,NA(),IF('Progress Report'!J3=0,0,C41/'Progress Report'!J3))</f>
        <v>#REF!</v>
      </c>
      <c r="E41" s="33"/>
    </row>
    <row r="42" spans="1:7">
      <c r="A42" s="27">
        <v>8</v>
      </c>
      <c r="B42" s="18" t="e">
        <f>IF(A42&gt;$G$34,NA(),SUMIF('Details Data Board'!$E$3:$E$6001,A42,'Details Data Board'!$I$3:$I$6001))</f>
        <v>#REF!</v>
      </c>
      <c r="C42" s="18" t="e">
        <f>IF(A42&gt;$G$34,NA(),SUM(B$35:B42))</f>
        <v>#REF!</v>
      </c>
      <c r="D42" s="24" t="e">
        <f>IF(A42&gt;$G$34,NA(),IF('Progress Report'!J3=0,0,C42/'Progress Report'!J3))</f>
        <v>#REF!</v>
      </c>
      <c r="E42" s="33"/>
    </row>
    <row r="43" spans="1:7">
      <c r="A43" s="27">
        <v>9</v>
      </c>
      <c r="B43" s="18" t="e">
        <f>IF(A43&gt;$G$34,NA(),SUMIF('Details Data Board'!$E$3:$E$6001,A43,'Details Data Board'!$I$3:$I$6001))</f>
        <v>#REF!</v>
      </c>
      <c r="C43" s="18" t="e">
        <f>IF(A43&gt;$G$34,NA(),SUM(B$35:B43))</f>
        <v>#REF!</v>
      </c>
      <c r="D43" s="24" t="e">
        <f>IF(A43&gt;$G$34,NA(),IF('Progress Report'!J3=0,0,C43/'Progress Report'!J3))</f>
        <v>#REF!</v>
      </c>
      <c r="E43" s="33"/>
    </row>
    <row r="44" spans="1:7">
      <c r="A44" s="27">
        <v>10</v>
      </c>
      <c r="B44" s="18" t="e">
        <f>IF(A44&gt;$G$34,NA(),SUMIF('Details Data Board'!$E$3:$E$6001,A44,'Details Data Board'!$I$3:$I$6001))</f>
        <v>#REF!</v>
      </c>
      <c r="C44" s="18" t="e">
        <f>IF(A44&gt;$G$34,NA(),SUM(B$35:B44))</f>
        <v>#REF!</v>
      </c>
      <c r="D44" s="24" t="e">
        <f>IF(A44&gt;$G$34,NA(),IF('Progress Report'!J3=0,0,C44/'Progress Report'!J3))</f>
        <v>#REF!</v>
      </c>
      <c r="E44" s="33"/>
    </row>
    <row r="45" spans="1:7">
      <c r="A45" s="27">
        <v>11</v>
      </c>
      <c r="B45" s="18" t="e">
        <f>IF(A45&gt;$G$34,NA(),SUMIF('Details Data Board'!$E$3:$E$6001,A45,'Details Data Board'!$I$3:$I$6001))</f>
        <v>#REF!</v>
      </c>
      <c r="C45" s="18" t="e">
        <f>IF(A45&gt;$G$34,NA(),SUM(B$35:B45))</f>
        <v>#REF!</v>
      </c>
      <c r="D45" s="24" t="e">
        <f>IF(A45&gt;$G$34,NA(),IF('Progress Report'!J3=0,0,C45/'Progress Report'!J3))</f>
        <v>#REF!</v>
      </c>
      <c r="E45" s="33"/>
    </row>
    <row r="46" spans="1:7">
      <c r="A46" s="27">
        <v>12</v>
      </c>
      <c r="B46" s="18" t="e">
        <f>IF(A46&gt;$G$34,NA(),SUMIF('Details Data Board'!$E$3:$E$6001,A46,'Details Data Board'!$I$3:$I$6001))</f>
        <v>#REF!</v>
      </c>
      <c r="C46" s="18" t="e">
        <f>IF(A46&gt;$G$34,NA(),SUM(B$35:B46))</f>
        <v>#REF!</v>
      </c>
      <c r="D46" s="24" t="e">
        <f>IF(A46&gt;$G$34,NA(),IF('Progress Report'!J3=0,0,C46/'Progress Report'!J3))</f>
        <v>#REF!</v>
      </c>
    </row>
    <row r="47" spans="1:7">
      <c r="A47" s="27">
        <v>13</v>
      </c>
      <c r="B47" s="18" t="e">
        <f>IF(A47&gt;$G$34,NA(),SUMIF('Details Data Board'!$E$3:$E$6001,A47,'Details Data Board'!$I$3:$I$6001))</f>
        <v>#REF!</v>
      </c>
      <c r="C47" s="18" t="e">
        <f>IF(A47&gt;$G$34,NA(),SUM(B$35:B47))</f>
        <v>#REF!</v>
      </c>
      <c r="D47" s="24" t="e">
        <f>IF(A47&gt;$G$34,NA(),IF('Progress Report'!J3=0,0,C47/'Progress Report'!J3))</f>
        <v>#REF!</v>
      </c>
      <c r="E47" s="33"/>
    </row>
    <row r="48" spans="1:7">
      <c r="A48" s="27">
        <v>14</v>
      </c>
      <c r="B48" s="18" t="e">
        <f>IF(A48&gt;$G$34,NA(),SUMIF('Details Data Board'!$E$3:$E$6001,A48,'Details Data Board'!$I$3:$I$6001))</f>
        <v>#REF!</v>
      </c>
      <c r="C48" s="18" t="e">
        <f>IF(A48&gt;$G$34,NA(),SUM(B$35:B48))</f>
        <v>#REF!</v>
      </c>
      <c r="D48" s="24" t="e">
        <f>IF(A48&gt;$G$34,NA(),IF('Progress Report'!J3=0,0,C48/'Progress Report'!J3))</f>
        <v>#REF!</v>
      </c>
    </row>
    <row r="49" spans="1:5">
      <c r="A49" s="27">
        <v>15</v>
      </c>
      <c r="B49" s="18" t="e">
        <f>IF(A49&gt;$G$34,NA(),SUMIF('Details Data Board'!$E$3:$E$6001,A49,'Details Data Board'!$I$3:$I$6001))</f>
        <v>#REF!</v>
      </c>
      <c r="C49" s="18" t="e">
        <f>IF(A49&gt;$G$34,NA(),SUM(B$35:B49))</f>
        <v>#REF!</v>
      </c>
      <c r="D49" s="24" t="e">
        <f>IF(A49&gt;$G$34,NA(),IF('Progress Report'!J3=0,0,C49/'Progress Report'!J3))</f>
        <v>#REF!</v>
      </c>
      <c r="E49" s="33"/>
    </row>
    <row r="50" spans="1:5">
      <c r="A50" s="27">
        <v>16</v>
      </c>
      <c r="B50" s="18" t="e">
        <f>IF(A50&gt;$G$34,NA(),SUMIF('Details Data Board'!$E$3:$E$6001,A50,'Details Data Board'!$I$3:$I$6001))</f>
        <v>#REF!</v>
      </c>
      <c r="C50" s="18" t="e">
        <f>IF(A50&gt;$G$34,NA(),SUM(B$35:B50))</f>
        <v>#REF!</v>
      </c>
      <c r="D50" s="24" t="e">
        <f>IF(A50&gt;$G$34,NA(),IF('Progress Report'!J3=0,0,C50/'Progress Report'!J3))</f>
        <v>#REF!</v>
      </c>
    </row>
    <row r="51" spans="1:5">
      <c r="A51" s="27">
        <v>17</v>
      </c>
      <c r="B51" s="18" t="e">
        <f>IF(A51&gt;$G$34,NA(),SUMIF('Details Data Board'!$E$3:$E$6001,A51,'Details Data Board'!$I$3:$I$6001))</f>
        <v>#REF!</v>
      </c>
      <c r="C51" s="18" t="e">
        <f>IF(A51&gt;$G$34,NA(),SUM(B$35:B51))</f>
        <v>#REF!</v>
      </c>
      <c r="D51" s="24" t="e">
        <f>IF(A51&gt;$G$34,NA(),IF('Progress Report'!J3=0,0,C51/'Progress Report'!J3))</f>
        <v>#REF!</v>
      </c>
    </row>
    <row r="52" spans="1:5">
      <c r="A52" s="27">
        <v>18</v>
      </c>
      <c r="B52" s="18" t="e">
        <f>IF(A52&gt;$G$34,NA(),SUMIF('Details Data Board'!$E$3:$E$6001,A52,'Details Data Board'!$I$3:$I$6001))</f>
        <v>#REF!</v>
      </c>
      <c r="C52" s="18" t="e">
        <f>IF(A52&gt;$G$34,NA(),SUM(B$35:B52))</f>
        <v>#REF!</v>
      </c>
      <c r="D52" s="24" t="e">
        <f>IF(A52&gt;$G$34,NA(),IF('Progress Report'!J3=0,0,C52/'Progress Report'!J3))</f>
        <v>#REF!</v>
      </c>
      <c r="E52" s="33"/>
    </row>
    <row r="53" spans="1:5">
      <c r="A53" s="27">
        <v>19</v>
      </c>
      <c r="B53" s="18" t="e">
        <f>IF(A53&gt;$G$34,NA(),SUMIF('Details Data Board'!$E$3:$E$6001,A53,'Details Data Board'!$I$3:$I$6001))</f>
        <v>#REF!</v>
      </c>
      <c r="C53" s="18" t="e">
        <f>IF(A53&gt;$G$34,NA(),SUM(B$35:B53))</f>
        <v>#REF!</v>
      </c>
      <c r="D53" s="24" t="e">
        <f>IF(A53&gt;$G$34,NA(),IF('Progress Report'!J3=0,0,C53/'Progress Report'!J3))</f>
        <v>#REF!</v>
      </c>
    </row>
    <row r="54" spans="1:5">
      <c r="A54" s="27">
        <v>20</v>
      </c>
      <c r="B54" s="18" t="e">
        <f>IF(A54&gt;$G$34,NA(),SUMIF('Details Data Board'!$E$3:$E$6001,A54,'Details Data Board'!$I$3:$I$6001))</f>
        <v>#REF!</v>
      </c>
      <c r="C54" s="18" t="e">
        <f>IF(A54&gt;$G$34,NA(),SUM(B$35:B54))</f>
        <v>#REF!</v>
      </c>
      <c r="D54" s="24" t="e">
        <f>IF(A54&gt;$G$34,NA(),IF('Progress Report'!J3=0,0,C54/'Progress Report'!J3))</f>
        <v>#REF!</v>
      </c>
    </row>
    <row r="55" spans="1:5">
      <c r="A55" s="27">
        <v>21</v>
      </c>
      <c r="B55" s="18" t="e">
        <f>IF(A55&gt;$G$34,NA(),SUMIF('Details Data Board'!$E$3:$E$6001,A55,'Details Data Board'!$I$3:$I$6001))</f>
        <v>#REF!</v>
      </c>
      <c r="C55" s="18" t="e">
        <f>IF(A55&gt;$G$34,NA(),SUM(B$35:B55))</f>
        <v>#REF!</v>
      </c>
      <c r="D55" s="24" t="e">
        <f>IF(A55&gt;$G$34,NA(),IF('Progress Report'!J3=0,0,C55/'Progress Report'!J3))</f>
        <v>#REF!</v>
      </c>
      <c r="E55" s="33"/>
    </row>
    <row r="56" spans="1:5">
      <c r="A56" s="27">
        <v>22</v>
      </c>
      <c r="B56" s="18" t="e">
        <f>IF(A56&gt;$G$34,NA(),SUMIF('Details Data Board'!$E$3:$E$6001,A56,'Details Data Board'!$I$3:$I$6001))</f>
        <v>#REF!</v>
      </c>
      <c r="C56" s="18" t="e">
        <f>IF(A56&gt;$G$34,NA(),SUM(B$35:B56))</f>
        <v>#REF!</v>
      </c>
      <c r="D56" s="24" t="e">
        <f>IF(A56&gt;$G$34,NA(),IF('Progress Report'!J3=0,0,C56/'Progress Report'!J3))</f>
        <v>#REF!</v>
      </c>
      <c r="E56" s="33"/>
    </row>
    <row r="57" spans="1:5">
      <c r="A57" s="27">
        <v>23</v>
      </c>
      <c r="B57" s="18" t="e">
        <f>IF(A57&gt;$G$34,NA(),SUMIF('Details Data Board'!$E$3:$E$6001,A57,'Details Data Board'!$I$3:$I$6001))</f>
        <v>#REF!</v>
      </c>
      <c r="C57" s="18" t="e">
        <f>IF(A57&gt;$G$34,NA(),SUM(B$35:B57))</f>
        <v>#REF!</v>
      </c>
      <c r="D57" s="24" t="e">
        <f>IF(A57&gt;$G$34,NA(),IF('Progress Report'!J3=0,0,C57/'Progress Report'!J3))</f>
        <v>#REF!</v>
      </c>
      <c r="E57" s="33"/>
    </row>
    <row r="58" spans="1:5">
      <c r="A58" s="27">
        <v>24</v>
      </c>
      <c r="B58" s="18" t="e">
        <f>IF(A58&gt;$G$34,NA(),SUMIF('Details Data Board'!$E$3:$E$6001,A58,'Details Data Board'!$I$3:$I$6001))</f>
        <v>#REF!</v>
      </c>
      <c r="C58" s="18" t="e">
        <f>IF(A58&gt;$G$34,NA(),SUM(B$35:B58))</f>
        <v>#REF!</v>
      </c>
      <c r="D58" s="24" t="e">
        <f>IF(A58&gt;$G$34,NA(),IF('Progress Report'!J3=0,0,C58/'Progress Report'!J3))</f>
        <v>#REF!</v>
      </c>
      <c r="E58" s="33"/>
    </row>
    <row r="59" spans="1:5">
      <c r="A59" s="27">
        <v>25</v>
      </c>
      <c r="B59" s="18" t="e">
        <f>IF(A59&gt;$G$34,NA(),SUMIF('Details Data Board'!$E$3:$E$6001,A59,'Details Data Board'!$I$3:$I$6001))</f>
        <v>#REF!</v>
      </c>
      <c r="C59" s="18" t="e">
        <f>IF(A59&gt;$G$34,NA(),SUM(B$35:B59))</f>
        <v>#REF!</v>
      </c>
      <c r="D59" s="24" t="e">
        <f>IF(A59&gt;$G$34,NA(),IF('Progress Report'!J3=0,0,C59/'Progress Report'!J3))</f>
        <v>#REF!</v>
      </c>
      <c r="E59" s="33"/>
    </row>
    <row r="60" spans="1:5">
      <c r="A60" s="27">
        <v>26</v>
      </c>
      <c r="B60" s="18" t="e">
        <f>IF(A60&gt;$G$34,NA(),SUMIF('Details Data Board'!$E$3:$E$6001,A60,'Details Data Board'!$I$3:$I$6001))</f>
        <v>#REF!</v>
      </c>
      <c r="C60" s="18" t="e">
        <f>IF(A60&gt;$G$34,NA(),SUM(B$35:B60))</f>
        <v>#REF!</v>
      </c>
      <c r="D60" s="24" t="e">
        <f>IF(A60&gt;$G$34,NA(),IF('Progress Report'!J3=0,0,C60/'Progress Report'!J3))</f>
        <v>#REF!</v>
      </c>
      <c r="E60" s="33"/>
    </row>
    <row r="61" spans="1:5">
      <c r="A61" s="27">
        <v>27</v>
      </c>
      <c r="B61" s="18" t="e">
        <f>IF(A61&gt;$G$34,NA(),SUMIF('Details Data Board'!$E$3:$E$6001,A61,'Details Data Board'!$I$3:$I$6001))</f>
        <v>#REF!</v>
      </c>
      <c r="C61" s="18" t="e">
        <f>IF(A61&gt;$G$34,NA(),SUM(B$35:B61))</f>
        <v>#REF!</v>
      </c>
      <c r="D61" s="24" t="e">
        <f>IF(A61&gt;$G$34,NA(),IF('Progress Report'!J3=0,0,C61/'Progress Report'!J3))</f>
        <v>#REF!</v>
      </c>
      <c r="E61" s="33"/>
    </row>
    <row r="62" spans="1:5">
      <c r="A62" s="27">
        <v>28</v>
      </c>
      <c r="B62" s="18" t="e">
        <f>IF(A62&gt;$G$34,NA(),SUMIF('Details Data Board'!$E$3:$E$6001,A62,'Details Data Board'!$I$3:$I$6001))</f>
        <v>#REF!</v>
      </c>
      <c r="C62" s="18" t="e">
        <f>IF(A62&gt;$G$34,NA(),SUM(B$35:B62))</f>
        <v>#REF!</v>
      </c>
      <c r="D62" s="24" t="e">
        <f>IF(A62&gt;$G$34,NA(),IF('Progress Report'!J3=0,0,C62/'Progress Report'!J3))</f>
        <v>#REF!</v>
      </c>
    </row>
    <row r="63" spans="1:5">
      <c r="A63" s="27">
        <v>29</v>
      </c>
      <c r="B63" s="18" t="e">
        <f>IF(A63&gt;$G$34,NA(),SUMIF('Details Data Board'!$E$3:$E$6001,A63,'Details Data Board'!$I$3:$I$6001))</f>
        <v>#REF!</v>
      </c>
      <c r="C63" s="18" t="e">
        <f>IF(A63&gt;$G$34,NA(),SUM(B$35:B63))</f>
        <v>#REF!</v>
      </c>
      <c r="D63" s="24" t="e">
        <f>IF(A63&gt;$G$34,NA(),IF('Progress Report'!J3=0,0,C63/'Progress Report'!J3))</f>
        <v>#REF!</v>
      </c>
    </row>
    <row r="64" spans="1:5">
      <c r="A64" s="27">
        <v>30</v>
      </c>
      <c r="B64" s="18" t="e">
        <f>IF(A64&gt;$G$34,NA(),SUMIF('Details Data Board'!$E$3:$E$6001,A64,'Details Data Board'!$I$3:$I$6001))</f>
        <v>#REF!</v>
      </c>
      <c r="C64" s="18" t="e">
        <f>IF(A64&gt;$G$34,NA(),SUM(B$35:B64))</f>
        <v>#REF!</v>
      </c>
      <c r="D64" s="24" t="e">
        <f>IF(A64&gt;$G$34,NA(),IF('Progress Report'!J3=0,0,C64/'Progress Report'!J3))</f>
        <v>#REF!</v>
      </c>
    </row>
    <row r="65" spans="1:5">
      <c r="A65" s="27">
        <v>31</v>
      </c>
      <c r="B65" s="18" t="e">
        <f>IF(A65&gt;$G$34,NA(),SUMIF('Details Data Board'!$E$3:$E$6001,A65,'Details Data Board'!$I$3:$I$6001))</f>
        <v>#REF!</v>
      </c>
      <c r="C65" s="18" t="e">
        <f>IF(A65&gt;$G$34,NA(),SUM(B$35:B65))</f>
        <v>#REF!</v>
      </c>
      <c r="D65" s="24" t="e">
        <f>IF(A65&gt;$G$34,NA(),IF('Progress Report'!J3=0,0,C65/'Progress Report'!J3))</f>
        <v>#REF!</v>
      </c>
    </row>
    <row r="66" spans="1:5">
      <c r="A66" s="27">
        <v>32</v>
      </c>
      <c r="B66" s="18" t="e">
        <f>IF(A66&gt;$G$34,NA(),SUMIF('Details Data Board'!$E$3:$E$6001,A66,'Details Data Board'!$I$3:$I$6001))</f>
        <v>#REF!</v>
      </c>
      <c r="C66" s="18" t="e">
        <f>IF(A66&gt;$G$34,NA(),SUM(B$35:B66))</f>
        <v>#REF!</v>
      </c>
      <c r="D66" s="24" t="e">
        <f>IF(A66&gt;$G$34,NA(),IF('Progress Report'!J3=0,0,C66/'Progress Report'!J3))</f>
        <v>#REF!</v>
      </c>
      <c r="E66" s="33"/>
    </row>
    <row r="67" spans="1:5">
      <c r="A67" s="27">
        <v>33</v>
      </c>
      <c r="B67" s="18" t="e">
        <f>IF(A67&gt;$G$34,NA(),SUMIF('Details Data Board'!$E$3:$E$6001,A67,'Details Data Board'!$I$3:$I$6001))</f>
        <v>#REF!</v>
      </c>
      <c r="C67" s="18" t="e">
        <f>IF(A67&gt;$G$34,NA(),SUM(B$35:B67))</f>
        <v>#REF!</v>
      </c>
      <c r="D67" s="24" t="e">
        <f>IF(A67&gt;$G$34,NA(),IF('Progress Report'!J3=0,0,C67/'Progress Report'!J3))</f>
        <v>#REF!</v>
      </c>
    </row>
    <row r="68" spans="1:5">
      <c r="A68" s="27">
        <v>34</v>
      </c>
      <c r="B68" s="18" t="e">
        <f>IF(A68&gt;$G$34,NA(),SUMIF('Details Data Board'!$E$3:$E$6001,A68,'Details Data Board'!$I$3:$I$6001))</f>
        <v>#REF!</v>
      </c>
      <c r="C68" s="18" t="e">
        <f>IF(A68&gt;$G$34,NA(),SUM(B$35:B68))</f>
        <v>#REF!</v>
      </c>
      <c r="D68" s="24" t="e">
        <f>IF(A68&gt;$G$34,NA(),IF('Progress Report'!J3=0,0,C68/'Progress Report'!J3))</f>
        <v>#REF!</v>
      </c>
    </row>
    <row r="69" spans="1:5">
      <c r="A69" s="27">
        <v>35</v>
      </c>
      <c r="B69" s="18" t="e">
        <f>IF(A69&gt;$G$34,NA(),SUMIF('Details Data Board'!$E$3:$E$6001,A69,'Details Data Board'!$I$3:$I$6001))</f>
        <v>#REF!</v>
      </c>
      <c r="C69" s="18" t="e">
        <f>IF(A69&gt;$G$34,NA(),SUM(B$35:B69))</f>
        <v>#REF!</v>
      </c>
      <c r="D69" s="24" t="e">
        <f>IF(A69&gt;$G$34,NA(),IF('Progress Report'!J3=0,0,C69/'Progress Report'!J3))</f>
        <v>#REF!</v>
      </c>
    </row>
    <row r="70" spans="1:5">
      <c r="A70" s="27">
        <v>36</v>
      </c>
      <c r="B70" s="18" t="e">
        <f>IF(A70&gt;$G$34,NA(),SUMIF('Details Data Board'!$E$3:$E$6001,A70,'Details Data Board'!$I$3:$I$6001))</f>
        <v>#REF!</v>
      </c>
      <c r="C70" s="18" t="e">
        <f>IF(A70&gt;$G$34,NA(),SUM(B$35:B70))</f>
        <v>#REF!</v>
      </c>
      <c r="D70" s="24" t="e">
        <f>IF(A70&gt;$G$34,NA(),IF('Progress Report'!J3=0,0,C70/'Progress Report'!J3))</f>
        <v>#REF!</v>
      </c>
    </row>
    <row r="73" spans="1:5">
      <c r="A73" s="1" t="s">
        <v>64</v>
      </c>
      <c r="B73" s="1" t="s">
        <v>65</v>
      </c>
    </row>
    <row r="74" spans="1:5">
      <c r="A74" s="17" t="s">
        <v>66</v>
      </c>
      <c r="B74" s="28" t="e">
        <f>ROUND(SUMPRODUCT(ABS('Progress Report'!$Y$5:$Y$354)),0)</f>
        <v>#VALUE!</v>
      </c>
    </row>
    <row r="75" spans="1:5">
      <c r="A75" s="17" t="s">
        <v>67</v>
      </c>
      <c r="B75" s="28" t="e">
        <f>ROUND('Progress Report'!L3-SUM('Details Data Board'!$I$3:$I$6001),0)</f>
        <v>#REF!</v>
      </c>
    </row>
    <row r="76" spans="1:5">
      <c r="A76" s="17" t="s">
        <v>68</v>
      </c>
      <c r="B76" s="28" t="e">
        <f>ROUND('Progress Report'!L3-SUM('Details Data Board'!$J$3:$J$6001),0)</f>
        <v>#REF!</v>
      </c>
    </row>
    <row r="77" spans="1:5">
      <c r="A77" s="17" t="s">
        <v>69</v>
      </c>
      <c r="B77" s="28" t="e">
        <f>ROUND(C22-'Progress Report'!J3,0)</f>
        <v>#VALUE!</v>
      </c>
    </row>
    <row r="78" spans="1:5">
      <c r="A78" s="17" t="s">
        <v>70</v>
      </c>
      <c r="B78" s="28" t="e">
        <f>MAX('Details Data Board'!$A$3:$A$6001)-'Progress Report'!A3</f>
        <v>#REF!</v>
      </c>
    </row>
  </sheetData>
  <conditionalFormatting sqref="B35:D70">
    <cfRule type="expression" dxfId="0" priority="2">
      <formula>ISNA(B35)</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6001"/>
  <sheetViews>
    <sheetView zoomScaleNormal="100" workbookViewId="0">
      <pane ySplit="2" topLeftCell="A3" activePane="bottomLeft" state="frozen"/>
      <selection pane="bottomLeft" activeCell="O418" sqref="O418"/>
    </sheetView>
  </sheetViews>
  <sheetFormatPr defaultColWidth="8.6640625" defaultRowHeight="14.4"/>
  <cols>
    <col min="1" max="1" width="10" customWidth="1"/>
    <col min="2" max="2" width="9" customWidth="1"/>
    <col min="3" max="3" width="12" customWidth="1"/>
    <col min="4" max="4" width="11" customWidth="1"/>
    <col min="5" max="5" width="12" customWidth="1"/>
    <col min="6" max="8" width="14" customWidth="1"/>
    <col min="9" max="10" width="18" customWidth="1"/>
  </cols>
  <sheetData>
    <row r="2" spans="1:10" ht="31.5" customHeight="1">
      <c r="A2" s="1" t="s">
        <v>71</v>
      </c>
      <c r="B2" s="1" t="s">
        <v>72</v>
      </c>
      <c r="C2" s="1" t="s">
        <v>73</v>
      </c>
      <c r="D2" s="1" t="s">
        <v>74</v>
      </c>
      <c r="E2" s="1" t="s">
        <v>59</v>
      </c>
      <c r="F2" s="1" t="s">
        <v>75</v>
      </c>
      <c r="G2" s="1" t="s">
        <v>76</v>
      </c>
      <c r="H2" s="1" t="s">
        <v>77</v>
      </c>
      <c r="I2" s="1" t="s">
        <v>78</v>
      </c>
      <c r="J2" s="1" t="s">
        <v>79</v>
      </c>
    </row>
    <row r="3" spans="1:10">
      <c r="A3">
        <f>B3</f>
        <v>0</v>
      </c>
      <c r="B3">
        <v>0</v>
      </c>
      <c r="C3" t="str">
        <f>IF(B3=1,'Tracker&amp;Invoice'!A2,"")</f>
        <v/>
      </c>
      <c r="D3" t="str">
        <f>IF(LEFT(TRIM('Tracker&amp;Invoice'!B2),9)="INVOICE #","INVOICE",IF(TRIM('Tracker&amp;Invoice'!B2)="Overall Completion INVOICE","OVERALL",""))</f>
        <v/>
      </c>
      <c r="E3" t="str">
        <f>IF(D3="INVOICE",VALUE(MID(TRIM('Tracker&amp;Invoice'!B2),10,10)),"")</f>
        <v/>
      </c>
      <c r="F3">
        <f>IF(B3=1,IFERROR(LOOKUP(2,1/('Tracker&amp;Invoice'!$H2:$AC2&lt;&gt;""),COLUMN('Tracker&amp;Invoice'!$H2:$AC2)),8),8)</f>
        <v>8</v>
      </c>
      <c r="G3">
        <f>IF(D3="OVERALL",IFERROR(LOOKUP(2,1/('Tracker&amp;Invoice'!$H2:$AC2&lt;&gt;""),COLUMN('Tracker&amp;Invoice'!$H2:$AC2)),8),G4)</f>
        <v>8</v>
      </c>
      <c r="H3">
        <f t="shared" ref="H3:H66" si="0">MAX(F3,G3)</f>
        <v>8</v>
      </c>
      <c r="I3" s="29">
        <f>IF(D3="INVOICE",SUM('Tracker&amp;Invoice'!$H2:INDEX('Tracker&amp;Invoice'!$A2:$AC2,1,H3)),0)</f>
        <v>0</v>
      </c>
      <c r="J3" s="29">
        <f>IF(D3="OVERALL",SUM('Tracker&amp;Invoice'!$H2:$AC2),0)</f>
        <v>0</v>
      </c>
    </row>
    <row r="4" spans="1:10">
      <c r="A4">
        <f t="shared" ref="A4:A67" si="1">A3+B4</f>
        <v>0</v>
      </c>
      <c r="B4">
        <f>IF(AND('Tracker&amp;Invoice'!A3&lt;&gt;"",'Tracker&amp;Invoice'!A3&lt;&gt;"ITEM",'Tracker&amp;Invoice'!A1="ITEM"),1,0)</f>
        <v>0</v>
      </c>
      <c r="C4" t="str">
        <f>IF(B4=1,'Tracker&amp;Invoice'!A3,C3)</f>
        <v/>
      </c>
      <c r="D4" t="str">
        <f>IF(LEFT(TRIM('Tracker&amp;Invoice'!B3),9)="INVOICE #","INVOICE",IF(TRIM('Tracker&amp;Invoice'!B3)="Overall Completion INVOICE","OVERALL",""))</f>
        <v/>
      </c>
      <c r="E4" t="str">
        <f>IF(D4="INVOICE",VALUE(MID(TRIM('Tracker&amp;Invoice'!B3),10,10)),"")</f>
        <v/>
      </c>
      <c r="F4">
        <f>IF(B4=1,IFERROR(LOOKUP(2,1/('Tracker&amp;Invoice'!$H3:$AC3&lt;&gt;""),COLUMN('Tracker&amp;Invoice'!$H3:$AC3)),8),F3)</f>
        <v>8</v>
      </c>
      <c r="G4">
        <f>IF(D4="OVERALL",IFERROR(LOOKUP(2,1/('Tracker&amp;Invoice'!$H3:$AC3&lt;&gt;""),COLUMN('Tracker&amp;Invoice'!$H3:$AC3)),8),G5)</f>
        <v>8</v>
      </c>
      <c r="H4">
        <f t="shared" si="0"/>
        <v>8</v>
      </c>
      <c r="I4" s="29">
        <f>IF(D4="INVOICE",SUM('Tracker&amp;Invoice'!$H3:INDEX('Tracker&amp;Invoice'!$A3:$AC3,1,H4)),0)</f>
        <v>0</v>
      </c>
      <c r="J4" s="29">
        <f>IF(D4="OVERALL",SUM('Tracker&amp;Invoice'!$H3:$AC3),0)</f>
        <v>0</v>
      </c>
    </row>
    <row r="5" spans="1:10">
      <c r="A5">
        <f t="shared" si="1"/>
        <v>1</v>
      </c>
      <c r="B5">
        <f>IF(AND('Tracker&amp;Invoice'!A4&lt;&gt;"",'Tracker&amp;Invoice'!A4&lt;&gt;"ITEM",'Tracker&amp;Invoice'!A2="ITEM"),1,0)</f>
        <v>1</v>
      </c>
      <c r="C5" t="str">
        <f>IF(B5=1,'Tracker&amp;Invoice'!A4,C4)</f>
        <v>D-001</v>
      </c>
      <c r="D5" t="str">
        <f>IF(LEFT(TRIM('Tracker&amp;Invoice'!B4),9)="INVOICE #","INVOICE",IF(TRIM('Tracker&amp;Invoice'!B4)="Overall Completion INVOICE","OVERALL",""))</f>
        <v/>
      </c>
      <c r="E5" t="str">
        <f>IF(D5="INVOICE",VALUE(MID(TRIM('Tracker&amp;Invoice'!B4),10,10)),"")</f>
        <v/>
      </c>
      <c r="F5">
        <f>IF(B5=1,IFERROR(LOOKUP(2,1/('Tracker&amp;Invoice'!$H4:$AC4&lt;&gt;""),COLUMN('Tracker&amp;Invoice'!$H4:$AC4)),8),F4)</f>
        <v>10</v>
      </c>
      <c r="G5">
        <f>IF(D5="OVERALL",IFERROR(LOOKUP(2,1/('Tracker&amp;Invoice'!$H4:$AC4&lt;&gt;""),COLUMN('Tracker&amp;Invoice'!$H4:$AC4)),8),G6)</f>
        <v>8</v>
      </c>
      <c r="H5">
        <f t="shared" si="0"/>
        <v>10</v>
      </c>
      <c r="I5" s="29">
        <f>IF(D5="INVOICE",SUM('Tracker&amp;Invoice'!$H4:INDEX('Tracker&amp;Invoice'!$A4:$AC4,1,H5)),0)</f>
        <v>0</v>
      </c>
      <c r="J5" s="29">
        <f>IF(D5="OVERALL",SUM('Tracker&amp;Invoice'!$H4:$AC4),0)</f>
        <v>0</v>
      </c>
    </row>
    <row r="6" spans="1:10">
      <c r="A6">
        <f t="shared" si="1"/>
        <v>1</v>
      </c>
      <c r="B6">
        <f>IF(AND('Tracker&amp;Invoice'!A5&lt;&gt;"",'Tracker&amp;Invoice'!A5&lt;&gt;"ITEM",'Tracker&amp;Invoice'!A3="ITEM"),1,0)</f>
        <v>0</v>
      </c>
      <c r="C6" t="str">
        <f>IF(B6=1,'Tracker&amp;Invoice'!A5,C5)</f>
        <v>D-001</v>
      </c>
      <c r="D6" t="str">
        <f>IF(LEFT(TRIM('Tracker&amp;Invoice'!B5),9)="INVOICE #","INVOICE",IF(TRIM('Tracker&amp;Invoice'!B5)="Overall Completion INVOICE","OVERALL",""))</f>
        <v/>
      </c>
      <c r="E6" t="str">
        <f>IF(D6="INVOICE",VALUE(MID(TRIM('Tracker&amp;Invoice'!B5),10,10)),"")</f>
        <v/>
      </c>
      <c r="F6">
        <f>IF(B6=1,IFERROR(LOOKUP(2,1/('Tracker&amp;Invoice'!$H5:$AC5&lt;&gt;""),COLUMN('Tracker&amp;Invoice'!$H5:$AC5)),8),F5)</f>
        <v>10</v>
      </c>
      <c r="G6">
        <f>IF(D6="OVERALL",IFERROR(LOOKUP(2,1/('Tracker&amp;Invoice'!$H5:$AC5&lt;&gt;""),COLUMN('Tracker&amp;Invoice'!$H5:$AC5)),8),G7)</f>
        <v>8</v>
      </c>
      <c r="H6">
        <f t="shared" si="0"/>
        <v>10</v>
      </c>
      <c r="I6" s="29">
        <f>IF(D6="INVOICE",SUM('Tracker&amp;Invoice'!$H5:INDEX('Tracker&amp;Invoice'!$A5:$AC5,1,H6)),0)</f>
        <v>0</v>
      </c>
      <c r="J6" s="29">
        <f>IF(D6="OVERALL",SUM('Tracker&amp;Invoice'!$H5:$AC5),0)</f>
        <v>0</v>
      </c>
    </row>
    <row r="7" spans="1:10">
      <c r="A7">
        <f t="shared" si="1"/>
        <v>1</v>
      </c>
      <c r="B7">
        <f>IF(AND('Tracker&amp;Invoice'!A6&lt;&gt;"",'Tracker&amp;Invoice'!A6&lt;&gt;"ITEM",'Tracker&amp;Invoice'!A4="ITEM"),1,0)</f>
        <v>0</v>
      </c>
      <c r="C7" t="str">
        <f>IF(B7=1,'Tracker&amp;Invoice'!A6,C6)</f>
        <v>D-001</v>
      </c>
      <c r="D7" t="str">
        <f>IF(LEFT(TRIM('Tracker&amp;Invoice'!B6),9)="INVOICE #","INVOICE",IF(TRIM('Tracker&amp;Invoice'!B6)="Overall Completion INVOICE","OVERALL",""))</f>
        <v/>
      </c>
      <c r="E7" t="str">
        <f>IF(D7="INVOICE",VALUE(MID(TRIM('Tracker&amp;Invoice'!B6),10,10)),"")</f>
        <v/>
      </c>
      <c r="F7">
        <f>IF(B7=1,IFERROR(LOOKUP(2,1/('Tracker&amp;Invoice'!$H6:$AC6&lt;&gt;""),COLUMN('Tracker&amp;Invoice'!$H6:$AC6)),8),F6)</f>
        <v>10</v>
      </c>
      <c r="G7">
        <f>IF(D7="OVERALL",IFERROR(LOOKUP(2,1/('Tracker&amp;Invoice'!$H6:$AC6&lt;&gt;""),COLUMN('Tracker&amp;Invoice'!$H6:$AC6)),8),G8)</f>
        <v>8</v>
      </c>
      <c r="H7">
        <f t="shared" si="0"/>
        <v>10</v>
      </c>
      <c r="I7" s="29">
        <f>IF(D7="INVOICE",SUM('Tracker&amp;Invoice'!$H6:INDEX('Tracker&amp;Invoice'!$A6:$AC6,1,H7)),0)</f>
        <v>0</v>
      </c>
      <c r="J7" s="29">
        <f>IF(D7="OVERALL",SUM('Tracker&amp;Invoice'!$H6:$AC6),0)</f>
        <v>0</v>
      </c>
    </row>
    <row r="8" spans="1:10">
      <c r="A8">
        <f t="shared" si="1"/>
        <v>1</v>
      </c>
      <c r="B8">
        <f>IF(AND('Tracker&amp;Invoice'!A7&lt;&gt;"",'Tracker&amp;Invoice'!A7&lt;&gt;"ITEM",'Tracker&amp;Invoice'!A5="ITEM"),1,0)</f>
        <v>0</v>
      </c>
      <c r="C8" t="str">
        <f>IF(B8=1,'Tracker&amp;Invoice'!A7,C7)</f>
        <v>D-001</v>
      </c>
      <c r="D8" t="str">
        <f>IF(LEFT(TRIM('Tracker&amp;Invoice'!B7),9)="INVOICE #","INVOICE",IF(TRIM('Tracker&amp;Invoice'!B7)="Overall Completion INVOICE","OVERALL",""))</f>
        <v>INVOICE</v>
      </c>
      <c r="E8">
        <f>IF(D8="INVOICE",VALUE(MID(TRIM('Tracker&amp;Invoice'!B7),10,10)),"")</f>
        <v>1</v>
      </c>
      <c r="F8">
        <f>IF(B8=1,IFERROR(LOOKUP(2,1/('Tracker&amp;Invoice'!$H7:$AC7&lt;&gt;""),COLUMN('Tracker&amp;Invoice'!$H7:$AC7)),8),F7)</f>
        <v>10</v>
      </c>
      <c r="G8">
        <f>IF(D8="OVERALL",IFERROR(LOOKUP(2,1/('Tracker&amp;Invoice'!$H7:$AC7&lt;&gt;""),COLUMN('Tracker&amp;Invoice'!$H7:$AC7)),8),G9)</f>
        <v>8</v>
      </c>
      <c r="H8">
        <f t="shared" si="0"/>
        <v>10</v>
      </c>
      <c r="I8" s="29">
        <f>IF(D8="INVOICE",SUM('Tracker&amp;Invoice'!$H7:INDEX('Tracker&amp;Invoice'!$A7:$AC7,1,H8)),0)</f>
        <v>1704000</v>
      </c>
      <c r="J8" s="29">
        <f>IF(D8="OVERALL",SUM('Tracker&amp;Invoice'!$H7:$AC7),0)</f>
        <v>0</v>
      </c>
    </row>
    <row r="9" spans="1:10">
      <c r="A9">
        <f t="shared" si="1"/>
        <v>1</v>
      </c>
      <c r="B9">
        <f>IF(AND('Tracker&amp;Invoice'!A8&lt;&gt;"",'Tracker&amp;Invoice'!A8&lt;&gt;"ITEM",'Tracker&amp;Invoice'!A6="ITEM"),1,0)</f>
        <v>0</v>
      </c>
      <c r="C9" t="str">
        <f>IF(B9=1,'Tracker&amp;Invoice'!A8,C8)</f>
        <v>D-001</v>
      </c>
      <c r="D9" t="str">
        <f>IF(LEFT(TRIM('Tracker&amp;Invoice'!B8),9)="INVOICE #","INVOICE",IF(TRIM('Tracker&amp;Invoice'!B8)="Overall Completion INVOICE","OVERALL",""))</f>
        <v/>
      </c>
      <c r="E9" t="str">
        <f>IF(D9="INVOICE",VALUE(MID(TRIM('Tracker&amp;Invoice'!B8),10,10)),"")</f>
        <v/>
      </c>
      <c r="F9">
        <f>IF(B9=1,IFERROR(LOOKUP(2,1/('Tracker&amp;Invoice'!$H8:$AC8&lt;&gt;""),COLUMN('Tracker&amp;Invoice'!$H8:$AC8)),8),F8)</f>
        <v>10</v>
      </c>
      <c r="G9">
        <f>IF(D9="OVERALL",IFERROR(LOOKUP(2,1/('Tracker&amp;Invoice'!$H8:$AC8&lt;&gt;""),COLUMN('Tracker&amp;Invoice'!$H8:$AC8)),8),G10)</f>
        <v>8</v>
      </c>
      <c r="H9">
        <f t="shared" si="0"/>
        <v>10</v>
      </c>
      <c r="I9" s="29">
        <f>IF(D9="INVOICE",SUM('Tracker&amp;Invoice'!$H8:INDEX('Tracker&amp;Invoice'!$A8:$AC8,1,H9)),0)</f>
        <v>0</v>
      </c>
      <c r="J9" s="29">
        <f>IF(D9="OVERALL",SUM('Tracker&amp;Invoice'!$H8:$AC8),0)</f>
        <v>0</v>
      </c>
    </row>
    <row r="10" spans="1:10">
      <c r="A10">
        <f t="shared" si="1"/>
        <v>1</v>
      </c>
      <c r="B10">
        <f>IF(AND('Tracker&amp;Invoice'!A9&lt;&gt;"",'Tracker&amp;Invoice'!A9&lt;&gt;"ITEM",'Tracker&amp;Invoice'!A7="ITEM"),1,0)</f>
        <v>0</v>
      </c>
      <c r="C10" t="str">
        <f>IF(B10=1,'Tracker&amp;Invoice'!A9,C9)</f>
        <v>D-001</v>
      </c>
      <c r="D10" t="str">
        <f>IF(LEFT(TRIM('Tracker&amp;Invoice'!B9),9)="INVOICE #","INVOICE",IF(TRIM('Tracker&amp;Invoice'!B9)="Overall Completion INVOICE","OVERALL",""))</f>
        <v>INVOICE</v>
      </c>
      <c r="E10">
        <f>IF(D10="INVOICE",VALUE(MID(TRIM('Tracker&amp;Invoice'!B9),10,10)),"")</f>
        <v>3</v>
      </c>
      <c r="F10">
        <f>IF(B10=1,IFERROR(LOOKUP(2,1/('Tracker&amp;Invoice'!$H9:$AC9&lt;&gt;""),COLUMN('Tracker&amp;Invoice'!$H9:$AC9)),8),F9)</f>
        <v>10</v>
      </c>
      <c r="G10">
        <f>IF(D10="OVERALL",IFERROR(LOOKUP(2,1/('Tracker&amp;Invoice'!$H9:$AC9&lt;&gt;""),COLUMN('Tracker&amp;Invoice'!$H9:$AC9)),8),G11)</f>
        <v>8</v>
      </c>
      <c r="H10">
        <f t="shared" si="0"/>
        <v>10</v>
      </c>
      <c r="I10" s="29">
        <f>IF(D10="INVOICE",SUM('Tracker&amp;Invoice'!$H9:INDEX('Tracker&amp;Invoice'!$A9:$AC9,1,H10)),0)</f>
        <v>852000</v>
      </c>
      <c r="J10" s="29">
        <f>IF(D10="OVERALL",SUM('Tracker&amp;Invoice'!$H9:$AC9),0)</f>
        <v>0</v>
      </c>
    </row>
    <row r="11" spans="1:10">
      <c r="A11">
        <f t="shared" si="1"/>
        <v>1</v>
      </c>
      <c r="B11">
        <f>IF(AND('Tracker&amp;Invoice'!A10&lt;&gt;"",'Tracker&amp;Invoice'!A10&lt;&gt;"ITEM",'Tracker&amp;Invoice'!A8="ITEM"),1,0)</f>
        <v>0</v>
      </c>
      <c r="C11" t="str">
        <f>IF(B11=1,'Tracker&amp;Invoice'!A10,C10)</f>
        <v>D-001</v>
      </c>
      <c r="D11" t="str">
        <f>IF(LEFT(TRIM('Tracker&amp;Invoice'!B10),9)="INVOICE #","INVOICE",IF(TRIM('Tracker&amp;Invoice'!B10)="Overall Completion INVOICE","OVERALL",""))</f>
        <v/>
      </c>
      <c r="E11" t="str">
        <f>IF(D11="INVOICE",VALUE(MID(TRIM('Tracker&amp;Invoice'!B10),10,10)),"")</f>
        <v/>
      </c>
      <c r="F11">
        <f>IF(B11=1,IFERROR(LOOKUP(2,1/('Tracker&amp;Invoice'!$H10:$AC10&lt;&gt;""),COLUMN('Tracker&amp;Invoice'!$H10:$AC10)),8),F10)</f>
        <v>10</v>
      </c>
      <c r="G11">
        <f>IF(D11="OVERALL",IFERROR(LOOKUP(2,1/('Tracker&amp;Invoice'!$H10:$AC10&lt;&gt;""),COLUMN('Tracker&amp;Invoice'!$H10:$AC10)),8),G12)</f>
        <v>8</v>
      </c>
      <c r="H11">
        <f t="shared" si="0"/>
        <v>10</v>
      </c>
      <c r="I11" s="29">
        <f>IF(D11="INVOICE",SUM('Tracker&amp;Invoice'!$H10:INDEX('Tracker&amp;Invoice'!$A10:$AC10,1,H11)),0)</f>
        <v>0</v>
      </c>
      <c r="J11" s="29">
        <f>IF(D11="OVERALL",SUM('Tracker&amp;Invoice'!$H10:$AC10),0)</f>
        <v>0</v>
      </c>
    </row>
    <row r="12" spans="1:10">
      <c r="A12">
        <f t="shared" si="1"/>
        <v>1</v>
      </c>
      <c r="B12">
        <f>IF(AND('Tracker&amp;Invoice'!A11&lt;&gt;"",'Tracker&amp;Invoice'!A11&lt;&gt;"ITEM",'Tracker&amp;Invoice'!A9="ITEM"),1,0)</f>
        <v>0</v>
      </c>
      <c r="C12" t="str">
        <f>IF(B12=1,'Tracker&amp;Invoice'!A11,C11)</f>
        <v>D-001</v>
      </c>
      <c r="D12" t="str">
        <f>IF(LEFT(TRIM('Tracker&amp;Invoice'!B11),9)="INVOICE #","INVOICE",IF(TRIM('Tracker&amp;Invoice'!B11)="Overall Completion INVOICE","OVERALL",""))</f>
        <v>INVOICE</v>
      </c>
      <c r="E12">
        <f>IF(D12="INVOICE",VALUE(MID(TRIM('Tracker&amp;Invoice'!B11),10,10)),"")</f>
        <v>5</v>
      </c>
      <c r="F12">
        <f>IF(B12=1,IFERROR(LOOKUP(2,1/('Tracker&amp;Invoice'!$H11:$AC11&lt;&gt;""),COLUMN('Tracker&amp;Invoice'!$H11:$AC11)),8),F11)</f>
        <v>10</v>
      </c>
      <c r="G12">
        <f>IF(D12="OVERALL",IFERROR(LOOKUP(2,1/('Tracker&amp;Invoice'!$H11:$AC11&lt;&gt;""),COLUMN('Tracker&amp;Invoice'!$H11:$AC11)),8),G13)</f>
        <v>8</v>
      </c>
      <c r="H12">
        <f t="shared" si="0"/>
        <v>10</v>
      </c>
      <c r="I12" s="29">
        <f>IF(D12="INVOICE",SUM('Tracker&amp;Invoice'!$H11:INDEX('Tracker&amp;Invoice'!$A11:$AC11,1,H12)),0)</f>
        <v>284000</v>
      </c>
      <c r="J12" s="29">
        <f>IF(D12="OVERALL",SUM('Tracker&amp;Invoice'!$H11:$AC11),0)</f>
        <v>0</v>
      </c>
    </row>
    <row r="13" spans="1:10">
      <c r="A13">
        <f t="shared" si="1"/>
        <v>1</v>
      </c>
      <c r="B13">
        <f>IF(AND('Tracker&amp;Invoice'!A12&lt;&gt;"",'Tracker&amp;Invoice'!A12&lt;&gt;"ITEM",'Tracker&amp;Invoice'!A10="ITEM"),1,0)</f>
        <v>0</v>
      </c>
      <c r="C13" t="str">
        <f>IF(B13=1,'Tracker&amp;Invoice'!A12,C12)</f>
        <v>D-001</v>
      </c>
      <c r="D13" t="str">
        <f>IF(LEFT(TRIM('Tracker&amp;Invoice'!B12),9)="INVOICE #","INVOICE",IF(TRIM('Tracker&amp;Invoice'!B12)="Overall Completion INVOICE","OVERALL",""))</f>
        <v>OVERALL</v>
      </c>
      <c r="E13" t="str">
        <f>IF(D13="INVOICE",VALUE(MID(TRIM('Tracker&amp;Invoice'!B12),10,10)),"")</f>
        <v/>
      </c>
      <c r="F13">
        <f>IF(B13=1,IFERROR(LOOKUP(2,1/('Tracker&amp;Invoice'!$H12:$AC12&lt;&gt;""),COLUMN('Tracker&amp;Invoice'!$H12:$AC12)),8),F12)</f>
        <v>10</v>
      </c>
      <c r="G13">
        <f>IF(D13="OVERALL",IFERROR(LOOKUP(2,1/('Tracker&amp;Invoice'!$H12:$AC12&lt;&gt;""),COLUMN('Tracker&amp;Invoice'!$H12:$AC12)),8),G14)</f>
        <v>8</v>
      </c>
      <c r="H13">
        <f t="shared" si="0"/>
        <v>10</v>
      </c>
      <c r="I13" s="29">
        <f>IF(D13="INVOICE",SUM('Tracker&amp;Invoice'!$H12:INDEX('Tracker&amp;Invoice'!$A12:$AC12,1,H13)),0)</f>
        <v>0</v>
      </c>
      <c r="J13" s="29">
        <f>IF(D13="OVERALL",SUM('Tracker&amp;Invoice'!$H12:$AC12),0)</f>
        <v>2840000</v>
      </c>
    </row>
    <row r="14" spans="1:10">
      <c r="A14">
        <f t="shared" si="1"/>
        <v>1</v>
      </c>
      <c r="B14">
        <f>IF(AND('Tracker&amp;Invoice'!A13&lt;&gt;"",'Tracker&amp;Invoice'!A13&lt;&gt;"ITEM",'Tracker&amp;Invoice'!A11="ITEM"),1,0)</f>
        <v>0</v>
      </c>
      <c r="C14" t="str">
        <f>IF(B14=1,'Tracker&amp;Invoice'!A13,C13)</f>
        <v>D-001</v>
      </c>
      <c r="D14" t="str">
        <f>IF(LEFT(TRIM('Tracker&amp;Invoice'!B13),9)="INVOICE #","INVOICE",IF(TRIM('Tracker&amp;Invoice'!B13)="Overall Completion INVOICE","OVERALL",""))</f>
        <v/>
      </c>
      <c r="E14" t="str">
        <f>IF(D14="INVOICE",VALUE(MID(TRIM('Tracker&amp;Invoice'!B13),10,10)),"")</f>
        <v/>
      </c>
      <c r="F14">
        <f>IF(B14=1,IFERROR(LOOKUP(2,1/('Tracker&amp;Invoice'!$H13:$AC13&lt;&gt;""),COLUMN('Tracker&amp;Invoice'!$H13:$AC13)),8),F13)</f>
        <v>10</v>
      </c>
      <c r="G14">
        <f>IF(D14="OVERALL",IFERROR(LOOKUP(2,1/('Tracker&amp;Invoice'!$H13:$AC13&lt;&gt;""),COLUMN('Tracker&amp;Invoice'!$H13:$AC13)),8),G15)</f>
        <v>9</v>
      </c>
      <c r="H14">
        <f t="shared" si="0"/>
        <v>10</v>
      </c>
      <c r="I14" s="29">
        <f>IF(D14="INVOICE",SUM('Tracker&amp;Invoice'!$H13:INDEX('Tracker&amp;Invoice'!$A13:$AC13,1,H14)),0)</f>
        <v>0</v>
      </c>
      <c r="J14" s="29">
        <f>IF(D14="OVERALL",SUM('Tracker&amp;Invoice'!$H13:$AC13),0)</f>
        <v>0</v>
      </c>
    </row>
    <row r="15" spans="1:10">
      <c r="A15">
        <f t="shared" si="1"/>
        <v>1</v>
      </c>
      <c r="B15">
        <f>IF(AND('Tracker&amp;Invoice'!A14&lt;&gt;"",'Tracker&amp;Invoice'!A14&lt;&gt;"ITEM",'Tracker&amp;Invoice'!A12="ITEM"),1,0)</f>
        <v>0</v>
      </c>
      <c r="C15" t="str">
        <f>IF(B15=1,'Tracker&amp;Invoice'!A14,C14)</f>
        <v>D-001</v>
      </c>
      <c r="D15" t="str">
        <f>IF(LEFT(TRIM('Tracker&amp;Invoice'!B14),9)="INVOICE #","INVOICE",IF(TRIM('Tracker&amp;Invoice'!B14)="Overall Completion INVOICE","OVERALL",""))</f>
        <v/>
      </c>
      <c r="E15" t="str">
        <f>IF(D15="INVOICE",VALUE(MID(TRIM('Tracker&amp;Invoice'!B14),10,10)),"")</f>
        <v/>
      </c>
      <c r="F15">
        <f>IF(B15=1,IFERROR(LOOKUP(2,1/('Tracker&amp;Invoice'!$H14:$AC14&lt;&gt;""),COLUMN('Tracker&amp;Invoice'!$H14:$AC14)),8),F14)</f>
        <v>10</v>
      </c>
      <c r="G15">
        <f>IF(D15="OVERALL",IFERROR(LOOKUP(2,1/('Tracker&amp;Invoice'!$H14:$AC14&lt;&gt;""),COLUMN('Tracker&amp;Invoice'!$H14:$AC14)),8),G16)</f>
        <v>9</v>
      </c>
      <c r="H15">
        <f t="shared" si="0"/>
        <v>10</v>
      </c>
      <c r="I15" s="29">
        <f>IF(D15="INVOICE",SUM('Tracker&amp;Invoice'!$H14:INDEX('Tracker&amp;Invoice'!$A14:$AC14,1,H15)),0)</f>
        <v>0</v>
      </c>
      <c r="J15" s="29">
        <f>IF(D15="OVERALL",SUM('Tracker&amp;Invoice'!$H14:$AC14),0)</f>
        <v>0</v>
      </c>
    </row>
    <row r="16" spans="1:10">
      <c r="A16">
        <f t="shared" si="1"/>
        <v>1</v>
      </c>
      <c r="B16">
        <f>IF(AND('Tracker&amp;Invoice'!A15&lt;&gt;"",'Tracker&amp;Invoice'!A15&lt;&gt;"ITEM",'Tracker&amp;Invoice'!A13="ITEM"),1,0)</f>
        <v>0</v>
      </c>
      <c r="C16" t="str">
        <f>IF(B16=1,'Tracker&amp;Invoice'!A15,C15)</f>
        <v>D-001</v>
      </c>
      <c r="D16" t="str">
        <f>IF(LEFT(TRIM('Tracker&amp;Invoice'!B15),9)="INVOICE #","INVOICE",IF(TRIM('Tracker&amp;Invoice'!B15)="Overall Completion INVOICE","OVERALL",""))</f>
        <v/>
      </c>
      <c r="E16" t="str">
        <f>IF(D16="INVOICE",VALUE(MID(TRIM('Tracker&amp;Invoice'!B15),10,10)),"")</f>
        <v/>
      </c>
      <c r="F16">
        <f>IF(B16=1,IFERROR(LOOKUP(2,1/('Tracker&amp;Invoice'!$H15:$AC15&lt;&gt;""),COLUMN('Tracker&amp;Invoice'!$H15:$AC15)),8),F15)</f>
        <v>10</v>
      </c>
      <c r="G16">
        <f>IF(D16="OVERALL",IFERROR(LOOKUP(2,1/('Tracker&amp;Invoice'!$H15:$AC15&lt;&gt;""),COLUMN('Tracker&amp;Invoice'!$H15:$AC15)),8),G17)</f>
        <v>9</v>
      </c>
      <c r="H16">
        <f t="shared" si="0"/>
        <v>10</v>
      </c>
      <c r="I16" s="29">
        <f>IF(D16="INVOICE",SUM('Tracker&amp;Invoice'!$H15:INDEX('Tracker&amp;Invoice'!$A15:$AC15,1,H16)),0)</f>
        <v>0</v>
      </c>
      <c r="J16" s="29">
        <f>IF(D16="OVERALL",SUM('Tracker&amp;Invoice'!$H15:$AC15),0)</f>
        <v>0</v>
      </c>
    </row>
    <row r="17" spans="1:10">
      <c r="A17">
        <f t="shared" si="1"/>
        <v>1</v>
      </c>
      <c r="B17">
        <f>IF(AND('Tracker&amp;Invoice'!A16&lt;&gt;"",'Tracker&amp;Invoice'!A16&lt;&gt;"ITEM",'Tracker&amp;Invoice'!A14="ITEM"),1,0)</f>
        <v>0</v>
      </c>
      <c r="C17" t="str">
        <f>IF(B17=1,'Tracker&amp;Invoice'!A16,C16)</f>
        <v>D-001</v>
      </c>
      <c r="D17" t="str">
        <f>IF(LEFT(TRIM('Tracker&amp;Invoice'!B16),9)="INVOICE #","INVOICE",IF(TRIM('Tracker&amp;Invoice'!B16)="Overall Completion INVOICE","OVERALL",""))</f>
        <v/>
      </c>
      <c r="E17" t="str">
        <f>IF(D17="INVOICE",VALUE(MID(TRIM('Tracker&amp;Invoice'!B16),10,10)),"")</f>
        <v/>
      </c>
      <c r="F17">
        <f>IF(B17=1,IFERROR(LOOKUP(2,1/('Tracker&amp;Invoice'!$H16:$AC16&lt;&gt;""),COLUMN('Tracker&amp;Invoice'!$H16:$AC16)),8),F16)</f>
        <v>10</v>
      </c>
      <c r="G17">
        <f>IF(D17="OVERALL",IFERROR(LOOKUP(2,1/('Tracker&amp;Invoice'!$H16:$AC16&lt;&gt;""),COLUMN('Tracker&amp;Invoice'!$H16:$AC16)),8),G18)</f>
        <v>9</v>
      </c>
      <c r="H17">
        <f t="shared" si="0"/>
        <v>10</v>
      </c>
      <c r="I17" s="29">
        <f>IF(D17="INVOICE",SUM('Tracker&amp;Invoice'!$H16:INDEX('Tracker&amp;Invoice'!$A16:$AC16,1,H17)),0)</f>
        <v>0</v>
      </c>
      <c r="J17" s="29">
        <f>IF(D17="OVERALL",SUM('Tracker&amp;Invoice'!$H16:$AC16),0)</f>
        <v>0</v>
      </c>
    </row>
    <row r="18" spans="1:10">
      <c r="A18">
        <f t="shared" si="1"/>
        <v>2</v>
      </c>
      <c r="B18">
        <f>IF(AND('Tracker&amp;Invoice'!A17&lt;&gt;"",'Tracker&amp;Invoice'!A17&lt;&gt;"ITEM",'Tracker&amp;Invoice'!A15="ITEM"),1,0)</f>
        <v>1</v>
      </c>
      <c r="C18" t="str">
        <f>IF(B18=1,'Tracker&amp;Invoice'!A17,C17)</f>
        <v>D-002</v>
      </c>
      <c r="D18" t="str">
        <f>IF(LEFT(TRIM('Tracker&amp;Invoice'!B17),9)="INVOICE #","INVOICE",IF(TRIM('Tracker&amp;Invoice'!B17)="Overall Completion INVOICE","OVERALL",""))</f>
        <v/>
      </c>
      <c r="E18" t="str">
        <f>IF(D18="INVOICE",VALUE(MID(TRIM('Tracker&amp;Invoice'!B17),10,10)),"")</f>
        <v/>
      </c>
      <c r="F18">
        <f>IF(B18=1,IFERROR(LOOKUP(2,1/('Tracker&amp;Invoice'!$H17:$AC17&lt;&gt;""),COLUMN('Tracker&amp;Invoice'!$H17:$AC17)),8),F17)</f>
        <v>10</v>
      </c>
      <c r="G18">
        <f>IF(D18="OVERALL",IFERROR(LOOKUP(2,1/('Tracker&amp;Invoice'!$H17:$AC17&lt;&gt;""),COLUMN('Tracker&amp;Invoice'!$H17:$AC17)),8),G19)</f>
        <v>9</v>
      </c>
      <c r="H18">
        <f t="shared" si="0"/>
        <v>10</v>
      </c>
      <c r="I18" s="29">
        <f>IF(D18="INVOICE",SUM('Tracker&amp;Invoice'!$H17:INDEX('Tracker&amp;Invoice'!$A17:$AC17,1,H18)),0)</f>
        <v>0</v>
      </c>
      <c r="J18" s="29">
        <f>IF(D18="OVERALL",SUM('Tracker&amp;Invoice'!$H17:$AC17),0)</f>
        <v>0</v>
      </c>
    </row>
    <row r="19" spans="1:10">
      <c r="A19">
        <f t="shared" si="1"/>
        <v>2</v>
      </c>
      <c r="B19">
        <f>IF(AND('Tracker&amp;Invoice'!A18&lt;&gt;"",'Tracker&amp;Invoice'!A18&lt;&gt;"ITEM",'Tracker&amp;Invoice'!A16="ITEM"),1,0)</f>
        <v>0</v>
      </c>
      <c r="C19" t="str">
        <f>IF(B19=1,'Tracker&amp;Invoice'!A18,C18)</f>
        <v>D-002</v>
      </c>
      <c r="D19" t="str">
        <f>IF(LEFT(TRIM('Tracker&amp;Invoice'!B18),9)="INVOICE #","INVOICE",IF(TRIM('Tracker&amp;Invoice'!B18)="Overall Completion INVOICE","OVERALL",""))</f>
        <v/>
      </c>
      <c r="E19" t="str">
        <f>IF(D19="INVOICE",VALUE(MID(TRIM('Tracker&amp;Invoice'!B18),10,10)),"")</f>
        <v/>
      </c>
      <c r="F19">
        <f>IF(B19=1,IFERROR(LOOKUP(2,1/('Tracker&amp;Invoice'!$H18:$AC18&lt;&gt;""),COLUMN('Tracker&amp;Invoice'!$H18:$AC18)),8),F18)</f>
        <v>10</v>
      </c>
      <c r="G19">
        <f>IF(D19="OVERALL",IFERROR(LOOKUP(2,1/('Tracker&amp;Invoice'!$H18:$AC18&lt;&gt;""),COLUMN('Tracker&amp;Invoice'!$H18:$AC18)),8),G20)</f>
        <v>9</v>
      </c>
      <c r="H19">
        <f t="shared" si="0"/>
        <v>10</v>
      </c>
      <c r="I19" s="29">
        <f>IF(D19="INVOICE",SUM('Tracker&amp;Invoice'!$H18:INDEX('Tracker&amp;Invoice'!$A18:$AC18,1,H19)),0)</f>
        <v>0</v>
      </c>
      <c r="J19" s="29">
        <f>IF(D19="OVERALL",SUM('Tracker&amp;Invoice'!$H18:$AC18),0)</f>
        <v>0</v>
      </c>
    </row>
    <row r="20" spans="1:10">
      <c r="A20">
        <f t="shared" si="1"/>
        <v>2</v>
      </c>
      <c r="B20">
        <f>IF(AND('Tracker&amp;Invoice'!A19&lt;&gt;"",'Tracker&amp;Invoice'!A19&lt;&gt;"ITEM",'Tracker&amp;Invoice'!A17="ITEM"),1,0)</f>
        <v>0</v>
      </c>
      <c r="C20" t="str">
        <f>IF(B20=1,'Tracker&amp;Invoice'!A19,C19)</f>
        <v>D-002</v>
      </c>
      <c r="D20" t="str">
        <f>IF(LEFT(TRIM('Tracker&amp;Invoice'!B19),9)="INVOICE #","INVOICE",IF(TRIM('Tracker&amp;Invoice'!B19)="Overall Completion INVOICE","OVERALL",""))</f>
        <v/>
      </c>
      <c r="E20" t="str">
        <f>IF(D20="INVOICE",VALUE(MID(TRIM('Tracker&amp;Invoice'!B19),10,10)),"")</f>
        <v/>
      </c>
      <c r="F20">
        <f>IF(B20=1,IFERROR(LOOKUP(2,1/('Tracker&amp;Invoice'!$H19:$AC19&lt;&gt;""),COLUMN('Tracker&amp;Invoice'!$H19:$AC19)),8),F19)</f>
        <v>10</v>
      </c>
      <c r="G20">
        <f>IF(D20="OVERALL",IFERROR(LOOKUP(2,1/('Tracker&amp;Invoice'!$H19:$AC19&lt;&gt;""),COLUMN('Tracker&amp;Invoice'!$H19:$AC19)),8),G21)</f>
        <v>9</v>
      </c>
      <c r="H20">
        <f t="shared" si="0"/>
        <v>10</v>
      </c>
      <c r="I20" s="29">
        <f>IF(D20="INVOICE",SUM('Tracker&amp;Invoice'!$H19:INDEX('Tracker&amp;Invoice'!$A19:$AC19,1,H20)),0)</f>
        <v>0</v>
      </c>
      <c r="J20" s="29">
        <f>IF(D20="OVERALL",SUM('Tracker&amp;Invoice'!$H19:$AC19),0)</f>
        <v>0</v>
      </c>
    </row>
    <row r="21" spans="1:10">
      <c r="A21">
        <f t="shared" si="1"/>
        <v>2</v>
      </c>
      <c r="B21">
        <f>IF(AND('Tracker&amp;Invoice'!A20&lt;&gt;"",'Tracker&amp;Invoice'!A20&lt;&gt;"ITEM",'Tracker&amp;Invoice'!A18="ITEM"),1,0)</f>
        <v>0</v>
      </c>
      <c r="C21" t="str">
        <f>IF(B21=1,'Tracker&amp;Invoice'!A20,C20)</f>
        <v>D-002</v>
      </c>
      <c r="D21" t="str">
        <f>IF(LEFT(TRIM('Tracker&amp;Invoice'!B20),9)="INVOICE #","INVOICE",IF(TRIM('Tracker&amp;Invoice'!B20)="Overall Completion INVOICE","OVERALL",""))</f>
        <v>INVOICE</v>
      </c>
      <c r="E21">
        <f>IF(D21="INVOICE",VALUE(MID(TRIM('Tracker&amp;Invoice'!B20),10,10)),"")</f>
        <v>5</v>
      </c>
      <c r="F21">
        <f>IF(B21=1,IFERROR(LOOKUP(2,1/('Tracker&amp;Invoice'!$H20:$AC20&lt;&gt;""),COLUMN('Tracker&amp;Invoice'!$H20:$AC20)),8),F20)</f>
        <v>10</v>
      </c>
      <c r="G21">
        <f>IF(D21="OVERALL",IFERROR(LOOKUP(2,1/('Tracker&amp;Invoice'!$H20:$AC20&lt;&gt;""),COLUMN('Tracker&amp;Invoice'!$H20:$AC20)),8),G22)</f>
        <v>9</v>
      </c>
      <c r="H21">
        <f t="shared" si="0"/>
        <v>10</v>
      </c>
      <c r="I21" s="29">
        <f>IF(D21="INVOICE",SUM('Tracker&amp;Invoice'!$H20:INDEX('Tracker&amp;Invoice'!$A20:$AC20,1,H21)),0)</f>
        <v>126240</v>
      </c>
      <c r="J21" s="29">
        <f>IF(D21="OVERALL",SUM('Tracker&amp;Invoice'!$H20:$AC20),0)</f>
        <v>0</v>
      </c>
    </row>
    <row r="22" spans="1:10">
      <c r="A22">
        <f t="shared" si="1"/>
        <v>2</v>
      </c>
      <c r="B22">
        <f>IF(AND('Tracker&amp;Invoice'!A21&lt;&gt;"",'Tracker&amp;Invoice'!A21&lt;&gt;"ITEM",'Tracker&amp;Invoice'!A19="ITEM"),1,0)</f>
        <v>0</v>
      </c>
      <c r="C22" t="str">
        <f>IF(B22=1,'Tracker&amp;Invoice'!A21,C21)</f>
        <v>D-002</v>
      </c>
      <c r="D22" t="str">
        <f>IF(LEFT(TRIM('Tracker&amp;Invoice'!B21),9)="INVOICE #","INVOICE",IF(TRIM('Tracker&amp;Invoice'!B21)="Overall Completion INVOICE","OVERALL",""))</f>
        <v/>
      </c>
      <c r="E22" t="str">
        <f>IF(D22="INVOICE",VALUE(MID(TRIM('Tracker&amp;Invoice'!B21),10,10)),"")</f>
        <v/>
      </c>
      <c r="F22">
        <f>IF(B22=1,IFERROR(LOOKUP(2,1/('Tracker&amp;Invoice'!$H21:$AC21&lt;&gt;""),COLUMN('Tracker&amp;Invoice'!$H21:$AC21)),8),F21)</f>
        <v>10</v>
      </c>
      <c r="G22">
        <f>IF(D22="OVERALL",IFERROR(LOOKUP(2,1/('Tracker&amp;Invoice'!$H21:$AC21&lt;&gt;""),COLUMN('Tracker&amp;Invoice'!$H21:$AC21)),8),G23)</f>
        <v>9</v>
      </c>
      <c r="H22">
        <f t="shared" si="0"/>
        <v>10</v>
      </c>
      <c r="I22" s="29">
        <f>IF(D22="INVOICE",SUM('Tracker&amp;Invoice'!$H21:INDEX('Tracker&amp;Invoice'!$A21:$AC21,1,H22)),0)</f>
        <v>0</v>
      </c>
      <c r="J22" s="29">
        <f>IF(D22="OVERALL",SUM('Tracker&amp;Invoice'!$H21:$AC21),0)</f>
        <v>0</v>
      </c>
    </row>
    <row r="23" spans="1:10">
      <c r="A23">
        <f t="shared" si="1"/>
        <v>2</v>
      </c>
      <c r="B23">
        <f>IF(AND('Tracker&amp;Invoice'!A22&lt;&gt;"",'Tracker&amp;Invoice'!A22&lt;&gt;"ITEM",'Tracker&amp;Invoice'!A20="ITEM"),1,0)</f>
        <v>0</v>
      </c>
      <c r="C23" t="str">
        <f>IF(B23=1,'Tracker&amp;Invoice'!A22,C22)</f>
        <v>D-002</v>
      </c>
      <c r="D23" t="str">
        <f>IF(LEFT(TRIM('Tracker&amp;Invoice'!B22),9)="INVOICE #","INVOICE",IF(TRIM('Tracker&amp;Invoice'!B22)="Overall Completion INVOICE","OVERALL",""))</f>
        <v>INVOICE</v>
      </c>
      <c r="E23">
        <f>IF(D23="INVOICE",VALUE(MID(TRIM('Tracker&amp;Invoice'!B22),10,10)),"")</f>
        <v>6</v>
      </c>
      <c r="F23">
        <f>IF(B23=1,IFERROR(LOOKUP(2,1/('Tracker&amp;Invoice'!$H22:$AC22&lt;&gt;""),COLUMN('Tracker&amp;Invoice'!$H22:$AC22)),8),F22)</f>
        <v>10</v>
      </c>
      <c r="G23">
        <f>IF(D23="OVERALL",IFERROR(LOOKUP(2,1/('Tracker&amp;Invoice'!$H22:$AC22&lt;&gt;""),COLUMN('Tracker&amp;Invoice'!$H22:$AC22)),8),G24)</f>
        <v>9</v>
      </c>
      <c r="H23">
        <f t="shared" si="0"/>
        <v>10</v>
      </c>
      <c r="I23" s="29">
        <f>IF(D23="INVOICE",SUM('Tracker&amp;Invoice'!$H22:INDEX('Tracker&amp;Invoice'!$A22:$AC22,1,H23)),0)</f>
        <v>325163.63636363641</v>
      </c>
      <c r="J23" s="29">
        <f>IF(D23="OVERALL",SUM('Tracker&amp;Invoice'!$H22:$AC22),0)</f>
        <v>0</v>
      </c>
    </row>
    <row r="24" spans="1:10">
      <c r="A24">
        <f t="shared" si="1"/>
        <v>2</v>
      </c>
      <c r="B24">
        <f>IF(AND('Tracker&amp;Invoice'!A23&lt;&gt;"",'Tracker&amp;Invoice'!A23&lt;&gt;"ITEM",'Tracker&amp;Invoice'!A21="ITEM"),1,0)</f>
        <v>0</v>
      </c>
      <c r="C24" t="str">
        <f>IF(B24=1,'Tracker&amp;Invoice'!A23,C23)</f>
        <v>D-002</v>
      </c>
      <c r="D24" t="str">
        <f>IF(LEFT(TRIM('Tracker&amp;Invoice'!B23),9)="INVOICE #","INVOICE",IF(TRIM('Tracker&amp;Invoice'!B23)="Overall Completion INVOICE","OVERALL",""))</f>
        <v/>
      </c>
      <c r="E24" t="str">
        <f>IF(D24="INVOICE",VALUE(MID(TRIM('Tracker&amp;Invoice'!B23),10,10)),"")</f>
        <v/>
      </c>
      <c r="F24">
        <f>IF(B24=1,IFERROR(LOOKUP(2,1/('Tracker&amp;Invoice'!$H23:$AC23&lt;&gt;""),COLUMN('Tracker&amp;Invoice'!$H23:$AC23)),8),F23)</f>
        <v>10</v>
      </c>
      <c r="G24">
        <f>IF(D24="OVERALL",IFERROR(LOOKUP(2,1/('Tracker&amp;Invoice'!$H23:$AC23&lt;&gt;""),COLUMN('Tracker&amp;Invoice'!$H23:$AC23)),8),G25)</f>
        <v>9</v>
      </c>
      <c r="H24">
        <f t="shared" si="0"/>
        <v>10</v>
      </c>
      <c r="I24" s="29">
        <f>IF(D24="INVOICE",SUM('Tracker&amp;Invoice'!$H23:INDEX('Tracker&amp;Invoice'!$A23:$AC23,1,H24)),0)</f>
        <v>0</v>
      </c>
      <c r="J24" s="29">
        <f>IF(D24="OVERALL",SUM('Tracker&amp;Invoice'!$H23:$AC23),0)</f>
        <v>0</v>
      </c>
    </row>
    <row r="25" spans="1:10">
      <c r="A25">
        <f t="shared" si="1"/>
        <v>2</v>
      </c>
      <c r="B25">
        <f>IF(AND('Tracker&amp;Invoice'!A24&lt;&gt;"",'Tracker&amp;Invoice'!A24&lt;&gt;"ITEM",'Tracker&amp;Invoice'!A22="ITEM"),1,0)</f>
        <v>0</v>
      </c>
      <c r="C25" t="str">
        <f>IF(B25=1,'Tracker&amp;Invoice'!A24,C24)</f>
        <v>D-002</v>
      </c>
      <c r="D25" t="str">
        <f>IF(LEFT(TRIM('Tracker&amp;Invoice'!B24),9)="INVOICE #","INVOICE",IF(TRIM('Tracker&amp;Invoice'!B24)="Overall Completion INVOICE","OVERALL",""))</f>
        <v>INVOICE</v>
      </c>
      <c r="E25">
        <f>IF(D25="INVOICE",VALUE(MID(TRIM('Tracker&amp;Invoice'!B24),10,10)),"")</f>
        <v>7</v>
      </c>
      <c r="F25">
        <f>IF(B25=1,IFERROR(LOOKUP(2,1/('Tracker&amp;Invoice'!$H24:$AC24&lt;&gt;""),COLUMN('Tracker&amp;Invoice'!$H24:$AC24)),8),F24)</f>
        <v>10</v>
      </c>
      <c r="G25">
        <f>IF(D25="OVERALL",IFERROR(LOOKUP(2,1/('Tracker&amp;Invoice'!$H24:$AC24&lt;&gt;""),COLUMN('Tracker&amp;Invoice'!$H24:$AC24)),8),G26)</f>
        <v>9</v>
      </c>
      <c r="H25">
        <f t="shared" si="0"/>
        <v>10</v>
      </c>
      <c r="I25" s="29">
        <f>IF(D25="INVOICE",SUM('Tracker&amp;Invoice'!$H24:INDEX('Tracker&amp;Invoice'!$A24:$AC24,1,H25)),0)</f>
        <v>478181.81818181818</v>
      </c>
      <c r="J25" s="29">
        <f>IF(D25="OVERALL",SUM('Tracker&amp;Invoice'!$H24:$AC24),0)</f>
        <v>0</v>
      </c>
    </row>
    <row r="26" spans="1:10">
      <c r="A26">
        <f t="shared" si="1"/>
        <v>2</v>
      </c>
      <c r="B26">
        <f>IF(AND('Tracker&amp;Invoice'!A25&lt;&gt;"",'Tracker&amp;Invoice'!A25&lt;&gt;"ITEM",'Tracker&amp;Invoice'!A23="ITEM"),1,0)</f>
        <v>0</v>
      </c>
      <c r="C26" t="str">
        <f>IF(B26=1,'Tracker&amp;Invoice'!A25,C25)</f>
        <v>D-002</v>
      </c>
      <c r="D26" t="str">
        <f>IF(LEFT(TRIM('Tracker&amp;Invoice'!B25),9)="INVOICE #","INVOICE",IF(TRIM('Tracker&amp;Invoice'!B25)="Overall Completion INVOICE","OVERALL",""))</f>
        <v/>
      </c>
      <c r="E26" t="str">
        <f>IF(D26="INVOICE",VALUE(MID(TRIM('Tracker&amp;Invoice'!B25),10,10)),"")</f>
        <v/>
      </c>
      <c r="F26">
        <f>IF(B26=1,IFERROR(LOOKUP(2,1/('Tracker&amp;Invoice'!$H25:$AC25&lt;&gt;""),COLUMN('Tracker&amp;Invoice'!$H25:$AC25)),8),F25)</f>
        <v>10</v>
      </c>
      <c r="G26">
        <f>IF(D26="OVERALL",IFERROR(LOOKUP(2,1/('Tracker&amp;Invoice'!$H25:$AC25&lt;&gt;""),COLUMN('Tracker&amp;Invoice'!$H25:$AC25)),8),G27)</f>
        <v>9</v>
      </c>
      <c r="H26">
        <f t="shared" si="0"/>
        <v>10</v>
      </c>
      <c r="I26" s="29">
        <f>IF(D26="INVOICE",SUM('Tracker&amp;Invoice'!$H25:INDEX('Tracker&amp;Invoice'!$A25:$AC25,1,H26)),0)</f>
        <v>0</v>
      </c>
      <c r="J26" s="29">
        <f>IF(D26="OVERALL",SUM('Tracker&amp;Invoice'!$H25:$AC25),0)</f>
        <v>0</v>
      </c>
    </row>
    <row r="27" spans="1:10">
      <c r="A27">
        <f t="shared" si="1"/>
        <v>2</v>
      </c>
      <c r="B27">
        <f>IF(AND('Tracker&amp;Invoice'!A26&lt;&gt;"",'Tracker&amp;Invoice'!A26&lt;&gt;"ITEM",'Tracker&amp;Invoice'!A24="ITEM"),1,0)</f>
        <v>0</v>
      </c>
      <c r="C27" t="str">
        <f>IF(B27=1,'Tracker&amp;Invoice'!A26,C26)</f>
        <v>D-002</v>
      </c>
      <c r="D27" t="str">
        <f>IF(LEFT(TRIM('Tracker&amp;Invoice'!B26),9)="INVOICE #","INVOICE",IF(TRIM('Tracker&amp;Invoice'!B26)="Overall Completion INVOICE","OVERALL",""))</f>
        <v>INVOICE</v>
      </c>
      <c r="E27">
        <f>IF(D27="INVOICE",VALUE(MID(TRIM('Tracker&amp;Invoice'!B26),10,10)),"")</f>
        <v>8</v>
      </c>
      <c r="F27">
        <f>IF(B27=1,IFERROR(LOOKUP(2,1/('Tracker&amp;Invoice'!$H26:$AC26&lt;&gt;""),COLUMN('Tracker&amp;Invoice'!$H26:$AC26)),8),F26)</f>
        <v>10</v>
      </c>
      <c r="G27">
        <f>IF(D27="OVERALL",IFERROR(LOOKUP(2,1/('Tracker&amp;Invoice'!$H26:$AC26&lt;&gt;""),COLUMN('Tracker&amp;Invoice'!$H26:$AC26)),8),G28)</f>
        <v>9</v>
      </c>
      <c r="H27">
        <f t="shared" si="0"/>
        <v>10</v>
      </c>
      <c r="I27" s="29">
        <f>IF(D27="INVOICE",SUM('Tracker&amp;Invoice'!$H26:INDEX('Tracker&amp;Invoice'!$A26:$AC26,1,H27)),0)</f>
        <v>47818.181818181823</v>
      </c>
      <c r="J27" s="29">
        <f>IF(D27="OVERALL",SUM('Tracker&amp;Invoice'!$H26:$AC26),0)</f>
        <v>0</v>
      </c>
    </row>
    <row r="28" spans="1:10">
      <c r="A28">
        <f t="shared" si="1"/>
        <v>2</v>
      </c>
      <c r="B28">
        <f>IF(AND('Tracker&amp;Invoice'!A27&lt;&gt;"",'Tracker&amp;Invoice'!A27&lt;&gt;"ITEM",'Tracker&amp;Invoice'!A25="ITEM"),1,0)</f>
        <v>0</v>
      </c>
      <c r="C28" t="str">
        <f>IF(B28=1,'Tracker&amp;Invoice'!A27,C27)</f>
        <v>D-002</v>
      </c>
      <c r="D28" t="str">
        <f>IF(LEFT(TRIM('Tracker&amp;Invoice'!B27),9)="INVOICE #","INVOICE",IF(TRIM('Tracker&amp;Invoice'!B27)="Overall Completion INVOICE","OVERALL",""))</f>
        <v/>
      </c>
      <c r="E28" t="str">
        <f>IF(D28="INVOICE",VALUE(MID(TRIM('Tracker&amp;Invoice'!B27),10,10)),"")</f>
        <v/>
      </c>
      <c r="F28">
        <f>IF(B28=1,IFERROR(LOOKUP(2,1/('Tracker&amp;Invoice'!$H27:$AC27&lt;&gt;""),COLUMN('Tracker&amp;Invoice'!$H27:$AC27)),8),F27)</f>
        <v>10</v>
      </c>
      <c r="G28">
        <f>IF(D28="OVERALL",IFERROR(LOOKUP(2,1/('Tracker&amp;Invoice'!$H27:$AC27&lt;&gt;""),COLUMN('Tracker&amp;Invoice'!$H27:$AC27)),8),G29)</f>
        <v>9</v>
      </c>
      <c r="H28">
        <f t="shared" si="0"/>
        <v>10</v>
      </c>
      <c r="I28" s="29">
        <f>IF(D28="INVOICE",SUM('Tracker&amp;Invoice'!$H27:INDEX('Tracker&amp;Invoice'!$A27:$AC27,1,H28)),0)</f>
        <v>0</v>
      </c>
      <c r="J28" s="29">
        <f>IF(D28="OVERALL",SUM('Tracker&amp;Invoice'!$H27:$AC27),0)</f>
        <v>0</v>
      </c>
    </row>
    <row r="29" spans="1:10">
      <c r="A29">
        <f t="shared" si="1"/>
        <v>2</v>
      </c>
      <c r="B29">
        <f>IF(AND('Tracker&amp;Invoice'!A28&lt;&gt;"",'Tracker&amp;Invoice'!A28&lt;&gt;"ITEM",'Tracker&amp;Invoice'!A26="ITEM"),1,0)</f>
        <v>0</v>
      </c>
      <c r="C29" t="str">
        <f>IF(B29=1,'Tracker&amp;Invoice'!A28,C28)</f>
        <v>D-002</v>
      </c>
      <c r="D29" t="str">
        <f>IF(LEFT(TRIM('Tracker&amp;Invoice'!B28),9)="INVOICE #","INVOICE",IF(TRIM('Tracker&amp;Invoice'!B28)="Overall Completion INVOICE","OVERALL",""))</f>
        <v>INVOICE</v>
      </c>
      <c r="E29">
        <f>IF(D29="INVOICE",VALUE(MID(TRIM('Tracker&amp;Invoice'!B28),10,10)),"")</f>
        <v>10</v>
      </c>
      <c r="F29">
        <f>IF(B29=1,IFERROR(LOOKUP(2,1/('Tracker&amp;Invoice'!$H28:$AC28&lt;&gt;""),COLUMN('Tracker&amp;Invoice'!$H28:$AC28)),8),F28)</f>
        <v>10</v>
      </c>
      <c r="G29">
        <f>IF(D29="OVERALL",IFERROR(LOOKUP(2,1/('Tracker&amp;Invoice'!$H28:$AC28&lt;&gt;""),COLUMN('Tracker&amp;Invoice'!$H28:$AC28)),8),G30)</f>
        <v>9</v>
      </c>
      <c r="H29">
        <f t="shared" si="0"/>
        <v>10</v>
      </c>
      <c r="I29" s="29">
        <f>IF(D29="INVOICE",SUM('Tracker&amp;Invoice'!$H28:INDEX('Tracker&amp;Invoice'!$A28:$AC28,1,H29)),0)</f>
        <v>76509.090909090912</v>
      </c>
      <c r="J29" s="29">
        <f>IF(D29="OVERALL",SUM('Tracker&amp;Invoice'!$H28:$AC28),0)</f>
        <v>0</v>
      </c>
    </row>
    <row r="30" spans="1:10">
      <c r="A30">
        <f t="shared" si="1"/>
        <v>2</v>
      </c>
      <c r="B30">
        <f>IF(AND('Tracker&amp;Invoice'!A29&lt;&gt;"",'Tracker&amp;Invoice'!A29&lt;&gt;"ITEM",'Tracker&amp;Invoice'!A27="ITEM"),1,0)</f>
        <v>0</v>
      </c>
      <c r="C30" t="str">
        <f>IF(B30=1,'Tracker&amp;Invoice'!A29,C29)</f>
        <v>D-002</v>
      </c>
      <c r="D30" t="str">
        <f>IF(LEFT(TRIM('Tracker&amp;Invoice'!B29),9)="INVOICE #","INVOICE",IF(TRIM('Tracker&amp;Invoice'!B29)="Overall Completion INVOICE","OVERALL",""))</f>
        <v/>
      </c>
      <c r="E30" t="str">
        <f>IF(D30="INVOICE",VALUE(MID(TRIM('Tracker&amp;Invoice'!B29),10,10)),"")</f>
        <v/>
      </c>
      <c r="F30">
        <f>IF(B30=1,IFERROR(LOOKUP(2,1/('Tracker&amp;Invoice'!$H29:$AC29&lt;&gt;""),COLUMN('Tracker&amp;Invoice'!$H29:$AC29)),8),F29)</f>
        <v>10</v>
      </c>
      <c r="G30">
        <f>IF(D30="OVERALL",IFERROR(LOOKUP(2,1/('Tracker&amp;Invoice'!$H29:$AC29&lt;&gt;""),COLUMN('Tracker&amp;Invoice'!$H29:$AC29)),8),G31)</f>
        <v>9</v>
      </c>
      <c r="H30">
        <f t="shared" si="0"/>
        <v>10</v>
      </c>
      <c r="I30" s="29">
        <f>IF(D30="INVOICE",SUM('Tracker&amp;Invoice'!$H29:INDEX('Tracker&amp;Invoice'!$A29:$AC29,1,H30)),0)</f>
        <v>0</v>
      </c>
      <c r="J30" s="29">
        <f>IF(D30="OVERALL",SUM('Tracker&amp;Invoice'!$H29:$AC29),0)</f>
        <v>0</v>
      </c>
    </row>
    <row r="31" spans="1:10">
      <c r="A31">
        <f t="shared" si="1"/>
        <v>2</v>
      </c>
      <c r="B31">
        <f>IF(AND('Tracker&amp;Invoice'!A30&lt;&gt;"",'Tracker&amp;Invoice'!A30&lt;&gt;"ITEM",'Tracker&amp;Invoice'!A28="ITEM"),1,0)</f>
        <v>0</v>
      </c>
      <c r="C31" t="str">
        <f>IF(B31=1,'Tracker&amp;Invoice'!A30,C30)</f>
        <v>D-002</v>
      </c>
      <c r="D31" t="str">
        <f>IF(LEFT(TRIM('Tracker&amp;Invoice'!B30),9)="INVOICE #","INVOICE",IF(TRIM('Tracker&amp;Invoice'!B30)="Overall Completion INVOICE","OVERALL",""))</f>
        <v>INVOICE</v>
      </c>
      <c r="E31">
        <f>IF(D31="INVOICE",VALUE(MID(TRIM('Tracker&amp;Invoice'!B30),10,10)),"")</f>
        <v>11</v>
      </c>
      <c r="F31">
        <f>IF(B31=1,IFERROR(LOOKUP(2,1/('Tracker&amp;Invoice'!$H30:$AC30&lt;&gt;""),COLUMN('Tracker&amp;Invoice'!$H30:$AC30)),8),F30)</f>
        <v>10</v>
      </c>
      <c r="G31">
        <f>IF(D31="OVERALL",IFERROR(LOOKUP(2,1/('Tracker&amp;Invoice'!$H30:$AC30&lt;&gt;""),COLUMN('Tracker&amp;Invoice'!$H30:$AC30)),8),G32)</f>
        <v>9</v>
      </c>
      <c r="H31">
        <f t="shared" si="0"/>
        <v>10</v>
      </c>
      <c r="I31" s="29">
        <f>IF(D31="INVOICE",SUM('Tracker&amp;Invoice'!$H30:INDEX('Tracker&amp;Invoice'!$A30:$AC30,1,H31)),0)</f>
        <v>33472.727272727272</v>
      </c>
      <c r="J31" s="29">
        <f>IF(D31="OVERALL",SUM('Tracker&amp;Invoice'!$H30:$AC30),0)</f>
        <v>0</v>
      </c>
    </row>
    <row r="32" spans="1:10">
      <c r="A32">
        <f t="shared" si="1"/>
        <v>2</v>
      </c>
      <c r="B32">
        <f>IF(AND('Tracker&amp;Invoice'!A31&lt;&gt;"",'Tracker&amp;Invoice'!A31&lt;&gt;"ITEM",'Tracker&amp;Invoice'!A29="ITEM"),1,0)</f>
        <v>0</v>
      </c>
      <c r="C32" t="str">
        <f>IF(B32=1,'Tracker&amp;Invoice'!A31,C31)</f>
        <v>D-002</v>
      </c>
      <c r="D32" t="str">
        <f>IF(LEFT(TRIM('Tracker&amp;Invoice'!B31),9)="INVOICE #","INVOICE",IF(TRIM('Tracker&amp;Invoice'!B31)="Overall Completion INVOICE","OVERALL",""))</f>
        <v/>
      </c>
      <c r="E32" t="str">
        <f>IF(D32="INVOICE",VALUE(MID(TRIM('Tracker&amp;Invoice'!B31),10,10)),"")</f>
        <v/>
      </c>
      <c r="F32">
        <f>IF(B32=1,IFERROR(LOOKUP(2,1/('Tracker&amp;Invoice'!$H31:$AC31&lt;&gt;""),COLUMN('Tracker&amp;Invoice'!$H31:$AC31)),8),F31)</f>
        <v>10</v>
      </c>
      <c r="G32">
        <f>IF(D32="OVERALL",IFERROR(LOOKUP(2,1/('Tracker&amp;Invoice'!$H31:$AC31&lt;&gt;""),COLUMN('Tracker&amp;Invoice'!$H31:$AC31)),8),G33)</f>
        <v>9</v>
      </c>
      <c r="H32">
        <f t="shared" si="0"/>
        <v>10</v>
      </c>
      <c r="I32" s="29">
        <f>IF(D32="INVOICE",SUM('Tracker&amp;Invoice'!$H31:INDEX('Tracker&amp;Invoice'!$A31:$AC31,1,H32)),0)</f>
        <v>0</v>
      </c>
      <c r="J32" s="29">
        <f>IF(D32="OVERALL",SUM('Tracker&amp;Invoice'!$H31:$AC31),0)</f>
        <v>0</v>
      </c>
    </row>
    <row r="33" spans="1:10">
      <c r="A33">
        <f t="shared" si="1"/>
        <v>2</v>
      </c>
      <c r="B33">
        <f>IF(AND('Tracker&amp;Invoice'!A32&lt;&gt;"",'Tracker&amp;Invoice'!A32&lt;&gt;"ITEM",'Tracker&amp;Invoice'!A30="ITEM"),1,0)</f>
        <v>0</v>
      </c>
      <c r="C33" t="str">
        <f>IF(B33=1,'Tracker&amp;Invoice'!A32,C32)</f>
        <v>D-002</v>
      </c>
      <c r="D33" t="str">
        <f>IF(LEFT(TRIM('Tracker&amp;Invoice'!B32),9)="INVOICE #","INVOICE",IF(TRIM('Tracker&amp;Invoice'!B32)="Overall Completion INVOICE","OVERALL",""))</f>
        <v>INVOICE</v>
      </c>
      <c r="E33">
        <f>IF(D33="INVOICE",VALUE(MID(TRIM('Tracker&amp;Invoice'!B32),10,10)),"")</f>
        <v>12</v>
      </c>
      <c r="F33">
        <f>IF(B33=1,IFERROR(LOOKUP(2,1/('Tracker&amp;Invoice'!$H32:$AC32&lt;&gt;""),COLUMN('Tracker&amp;Invoice'!$H32:$AC32)),8),F32)</f>
        <v>10</v>
      </c>
      <c r="G33">
        <f>IF(D33="OVERALL",IFERROR(LOOKUP(2,1/('Tracker&amp;Invoice'!$H32:$AC32&lt;&gt;""),COLUMN('Tracker&amp;Invoice'!$H32:$AC32)),8),G34)</f>
        <v>9</v>
      </c>
      <c r="H33">
        <f t="shared" si="0"/>
        <v>10</v>
      </c>
      <c r="I33" s="29">
        <f>IF(D33="INVOICE",SUM('Tracker&amp;Invoice'!$H32:INDEX('Tracker&amp;Invoice'!$A32:$AC32,1,H33)),0)</f>
        <v>38254.545454545456</v>
      </c>
      <c r="J33" s="29">
        <f>IF(D33="OVERALL",SUM('Tracker&amp;Invoice'!$H32:$AC32),0)</f>
        <v>0</v>
      </c>
    </row>
    <row r="34" spans="1:10">
      <c r="A34">
        <f t="shared" si="1"/>
        <v>2</v>
      </c>
      <c r="B34">
        <f>IF(AND('Tracker&amp;Invoice'!A33&lt;&gt;"",'Tracker&amp;Invoice'!A33&lt;&gt;"ITEM",'Tracker&amp;Invoice'!A31="ITEM"),1,0)</f>
        <v>0</v>
      </c>
      <c r="C34" t="str">
        <f>IF(B34=1,'Tracker&amp;Invoice'!A33,C33)</f>
        <v>D-002</v>
      </c>
      <c r="D34" t="str">
        <f>IF(LEFT(TRIM('Tracker&amp;Invoice'!B33),9)="INVOICE #","INVOICE",IF(TRIM('Tracker&amp;Invoice'!B33)="Overall Completion INVOICE","OVERALL",""))</f>
        <v/>
      </c>
      <c r="E34" t="str">
        <f>IF(D34="INVOICE",VALUE(MID(TRIM('Tracker&amp;Invoice'!B33),10,10)),"")</f>
        <v/>
      </c>
      <c r="F34">
        <f>IF(B34=1,IFERROR(LOOKUP(2,1/('Tracker&amp;Invoice'!$H33:$AC33&lt;&gt;""),COLUMN('Tracker&amp;Invoice'!$H33:$AC33)),8),F33)</f>
        <v>10</v>
      </c>
      <c r="G34">
        <f>IF(D34="OVERALL",IFERROR(LOOKUP(2,1/('Tracker&amp;Invoice'!$H33:$AC33&lt;&gt;""),COLUMN('Tracker&amp;Invoice'!$H33:$AC33)),8),G35)</f>
        <v>9</v>
      </c>
      <c r="H34">
        <f t="shared" si="0"/>
        <v>10</v>
      </c>
      <c r="I34" s="29">
        <f>IF(D34="INVOICE",SUM('Tracker&amp;Invoice'!$H33:INDEX('Tracker&amp;Invoice'!$A33:$AC33,1,H34)),0)</f>
        <v>0</v>
      </c>
      <c r="J34" s="29">
        <f>IF(D34="OVERALL",SUM('Tracker&amp;Invoice'!$H33:$AC33),0)</f>
        <v>0</v>
      </c>
    </row>
    <row r="35" spans="1:10">
      <c r="A35">
        <f t="shared" si="1"/>
        <v>2</v>
      </c>
      <c r="B35">
        <f>IF(AND('Tracker&amp;Invoice'!A34&lt;&gt;"",'Tracker&amp;Invoice'!A34&lt;&gt;"ITEM",'Tracker&amp;Invoice'!A32="ITEM"),1,0)</f>
        <v>0</v>
      </c>
      <c r="C35" t="str">
        <f>IF(B35=1,'Tracker&amp;Invoice'!A34,C34)</f>
        <v>D-002</v>
      </c>
      <c r="D35" t="str">
        <f>IF(LEFT(TRIM('Tracker&amp;Invoice'!B34),9)="INVOICE #","INVOICE",IF(TRIM('Tracker&amp;Invoice'!B34)="Overall Completion INVOICE","OVERALL",""))</f>
        <v>INVOICE</v>
      </c>
      <c r="E35">
        <f>IF(D35="INVOICE",VALUE(MID(TRIM('Tracker&amp;Invoice'!B34),10,10)),"")</f>
        <v>14</v>
      </c>
      <c r="F35">
        <f>IF(B35=1,IFERROR(LOOKUP(2,1/('Tracker&amp;Invoice'!$H34:$AC34&lt;&gt;""),COLUMN('Tracker&amp;Invoice'!$H34:$AC34)),8),F34)</f>
        <v>10</v>
      </c>
      <c r="G35">
        <f>IF(D35="OVERALL",IFERROR(LOOKUP(2,1/('Tracker&amp;Invoice'!$H34:$AC34&lt;&gt;""),COLUMN('Tracker&amp;Invoice'!$H34:$AC34)),8),G36)</f>
        <v>9</v>
      </c>
      <c r="H35">
        <f t="shared" si="0"/>
        <v>10</v>
      </c>
      <c r="I35" s="29">
        <f>IF(D35="INVOICE",SUM('Tracker&amp;Invoice'!$H34:INDEX('Tracker&amp;Invoice'!$A34:$AC34,1,H35)),0)</f>
        <v>26778.172254545454</v>
      </c>
      <c r="J35" s="29">
        <f>IF(D35="OVERALL",SUM('Tracker&amp;Invoice'!$H34:$AC34),0)</f>
        <v>0</v>
      </c>
    </row>
    <row r="36" spans="1:10">
      <c r="A36">
        <f t="shared" si="1"/>
        <v>2</v>
      </c>
      <c r="B36">
        <f>IF(AND('Tracker&amp;Invoice'!A35&lt;&gt;"",'Tracker&amp;Invoice'!A35&lt;&gt;"ITEM",'Tracker&amp;Invoice'!A33="ITEM"),1,0)</f>
        <v>0</v>
      </c>
      <c r="C36" t="str">
        <f>IF(B36=1,'Tracker&amp;Invoice'!A35,C35)</f>
        <v>D-002</v>
      </c>
      <c r="D36" t="str">
        <f>IF(LEFT(TRIM('Tracker&amp;Invoice'!B35),9)="INVOICE #","INVOICE",IF(TRIM('Tracker&amp;Invoice'!B35)="Overall Completion INVOICE","OVERALL",""))</f>
        <v/>
      </c>
      <c r="E36" t="str">
        <f>IF(D36="INVOICE",VALUE(MID(TRIM('Tracker&amp;Invoice'!B35),10,10)),"")</f>
        <v/>
      </c>
      <c r="F36">
        <f>IF(B36=1,IFERROR(LOOKUP(2,1/('Tracker&amp;Invoice'!$H35:$AC35&lt;&gt;""),COLUMN('Tracker&amp;Invoice'!$H35:$AC35)),8),F35)</f>
        <v>10</v>
      </c>
      <c r="G36">
        <f>IF(D36="OVERALL",IFERROR(LOOKUP(2,1/('Tracker&amp;Invoice'!$H35:$AC35&lt;&gt;""),COLUMN('Tracker&amp;Invoice'!$H35:$AC35)),8),G37)</f>
        <v>9</v>
      </c>
      <c r="H36">
        <f t="shared" si="0"/>
        <v>10</v>
      </c>
      <c r="I36" s="29">
        <f>IF(D36="INVOICE",SUM('Tracker&amp;Invoice'!$H35:INDEX('Tracker&amp;Invoice'!$A35:$AC35,1,H36)),0)</f>
        <v>0</v>
      </c>
      <c r="J36" s="29">
        <f>IF(D36="OVERALL",SUM('Tracker&amp;Invoice'!$H35:$AC35),0)</f>
        <v>0</v>
      </c>
    </row>
    <row r="37" spans="1:10">
      <c r="A37">
        <f t="shared" si="1"/>
        <v>2</v>
      </c>
      <c r="B37">
        <f>IF(AND('Tracker&amp;Invoice'!A36&lt;&gt;"",'Tracker&amp;Invoice'!A36&lt;&gt;"ITEM",'Tracker&amp;Invoice'!A34="ITEM"),1,0)</f>
        <v>0</v>
      </c>
      <c r="C37" t="str">
        <f>IF(B37=1,'Tracker&amp;Invoice'!A36,C36)</f>
        <v>D-002</v>
      </c>
      <c r="D37" t="str">
        <f>IF(LEFT(TRIM('Tracker&amp;Invoice'!B36),9)="INVOICE #","INVOICE",IF(TRIM('Tracker&amp;Invoice'!B36)="Overall Completion INVOICE","OVERALL",""))</f>
        <v>INVOICE</v>
      </c>
      <c r="E37">
        <f>IF(D37="INVOICE",VALUE(MID(TRIM('Tracker&amp;Invoice'!B36),10,10)),"")</f>
        <v>15</v>
      </c>
      <c r="F37">
        <f>IF(B37=1,IFERROR(LOOKUP(2,1/('Tracker&amp;Invoice'!$H36:$AC36&lt;&gt;""),COLUMN('Tracker&amp;Invoice'!$H36:$AC36)),8),F36)</f>
        <v>10</v>
      </c>
      <c r="G37">
        <f>IF(D37="OVERALL",IFERROR(LOOKUP(2,1/('Tracker&amp;Invoice'!$H36:$AC36&lt;&gt;""),COLUMN('Tracker&amp;Invoice'!$H36:$AC36)),8),G38)</f>
        <v>9</v>
      </c>
      <c r="H37">
        <f t="shared" si="0"/>
        <v>10</v>
      </c>
      <c r="I37" s="29">
        <f>IF(D37="INVOICE",SUM('Tracker&amp;Invoice'!$H36:INDEX('Tracker&amp;Invoice'!$A36:$AC36,1,H37)),0)</f>
        <v>86072.727272727265</v>
      </c>
      <c r="J37" s="29">
        <f>IF(D37="OVERALL",SUM('Tracker&amp;Invoice'!$H36:$AC36),0)</f>
        <v>0</v>
      </c>
    </row>
    <row r="38" spans="1:10">
      <c r="A38">
        <f t="shared" si="1"/>
        <v>2</v>
      </c>
      <c r="B38">
        <f>IF(AND('Tracker&amp;Invoice'!A37&lt;&gt;"",'Tracker&amp;Invoice'!A37&lt;&gt;"ITEM",'Tracker&amp;Invoice'!A35="ITEM"),1,0)</f>
        <v>0</v>
      </c>
      <c r="C38" t="str">
        <f>IF(B38=1,'Tracker&amp;Invoice'!A37,C37)</f>
        <v>D-002</v>
      </c>
      <c r="D38" t="str">
        <f>IF(LEFT(TRIM('Tracker&amp;Invoice'!B37),9)="INVOICE #","INVOICE",IF(TRIM('Tracker&amp;Invoice'!B37)="Overall Completion INVOICE","OVERALL",""))</f>
        <v/>
      </c>
      <c r="E38" t="str">
        <f>IF(D38="INVOICE",VALUE(MID(TRIM('Tracker&amp;Invoice'!B37),10,10)),"")</f>
        <v/>
      </c>
      <c r="F38">
        <f>IF(B38=1,IFERROR(LOOKUP(2,1/('Tracker&amp;Invoice'!$H37:$AC37&lt;&gt;""),COLUMN('Tracker&amp;Invoice'!$H37:$AC37)),8),F37)</f>
        <v>10</v>
      </c>
      <c r="G38">
        <f>IF(D38="OVERALL",IFERROR(LOOKUP(2,1/('Tracker&amp;Invoice'!$H37:$AC37&lt;&gt;""),COLUMN('Tracker&amp;Invoice'!$H37:$AC37)),8),G39)</f>
        <v>9</v>
      </c>
      <c r="H38">
        <f t="shared" si="0"/>
        <v>10</v>
      </c>
      <c r="I38" s="29">
        <f>IF(D38="INVOICE",SUM('Tracker&amp;Invoice'!$H37:INDEX('Tracker&amp;Invoice'!$A37:$AC37,1,H38)),0)</f>
        <v>0</v>
      </c>
      <c r="J38" s="29">
        <f>IF(D38="OVERALL",SUM('Tracker&amp;Invoice'!$H37:$AC37),0)</f>
        <v>0</v>
      </c>
    </row>
    <row r="39" spans="1:10">
      <c r="A39">
        <f t="shared" si="1"/>
        <v>2</v>
      </c>
      <c r="B39">
        <f>IF(AND('Tracker&amp;Invoice'!A38&lt;&gt;"",'Tracker&amp;Invoice'!A38&lt;&gt;"ITEM",'Tracker&amp;Invoice'!A36="ITEM"),1,0)</f>
        <v>0</v>
      </c>
      <c r="C39" t="str">
        <f>IF(B39=1,'Tracker&amp;Invoice'!A38,C38)</f>
        <v>D-002</v>
      </c>
      <c r="D39" t="str">
        <f>IF(LEFT(TRIM('Tracker&amp;Invoice'!B38),9)="INVOICE #","INVOICE",IF(TRIM('Tracker&amp;Invoice'!B38)="Overall Completion INVOICE","OVERALL",""))</f>
        <v>INVOICE</v>
      </c>
      <c r="E39">
        <f>IF(D39="INVOICE",VALUE(MID(TRIM('Tracker&amp;Invoice'!B38),10,10)),"")</f>
        <v>20</v>
      </c>
      <c r="F39">
        <f>IF(B39=1,IFERROR(LOOKUP(2,1/('Tracker&amp;Invoice'!$H38:$AC38&lt;&gt;""),COLUMN('Tracker&amp;Invoice'!$H38:$AC38)),8),F38)</f>
        <v>10</v>
      </c>
      <c r="G39">
        <f>IF(D39="OVERALL",IFERROR(LOOKUP(2,1/('Tracker&amp;Invoice'!$H38:$AC38&lt;&gt;""),COLUMN('Tracker&amp;Invoice'!$H38:$AC38)),8),G40)</f>
        <v>9</v>
      </c>
      <c r="H39">
        <f t="shared" si="0"/>
        <v>10</v>
      </c>
      <c r="I39" s="29">
        <f>IF(D39="INVOICE",SUM('Tracker&amp;Invoice'!$H38:INDEX('Tracker&amp;Invoice'!$A38:$AC38,1,H39)),0)</f>
        <v>23909.090909090912</v>
      </c>
      <c r="J39" s="29">
        <f>IF(D39="OVERALL",SUM('Tracker&amp;Invoice'!$H38:$AC38),0)</f>
        <v>0</v>
      </c>
    </row>
    <row r="40" spans="1:10">
      <c r="A40">
        <f t="shared" si="1"/>
        <v>2</v>
      </c>
      <c r="B40">
        <f>IF(AND('Tracker&amp;Invoice'!A39&lt;&gt;"",'Tracker&amp;Invoice'!A39&lt;&gt;"ITEM",'Tracker&amp;Invoice'!A37="ITEM"),1,0)</f>
        <v>0</v>
      </c>
      <c r="C40" t="str">
        <f>IF(B40=1,'Tracker&amp;Invoice'!A39,C39)</f>
        <v>D-002</v>
      </c>
      <c r="D40" t="str">
        <f>IF(LEFT(TRIM('Tracker&amp;Invoice'!B39),9)="INVOICE #","INVOICE",IF(TRIM('Tracker&amp;Invoice'!B39)="Overall Completion INVOICE","OVERALL",""))</f>
        <v/>
      </c>
      <c r="E40" t="str">
        <f>IF(D40="INVOICE",VALUE(MID(TRIM('Tracker&amp;Invoice'!B39),10,10)),"")</f>
        <v/>
      </c>
      <c r="F40">
        <f>IF(B40=1,IFERROR(LOOKUP(2,1/('Tracker&amp;Invoice'!$H39:$AC39&lt;&gt;""),COLUMN('Tracker&amp;Invoice'!$H39:$AC39)),8),F39)</f>
        <v>10</v>
      </c>
      <c r="G40">
        <f>IF(D40="OVERALL",IFERROR(LOOKUP(2,1/('Tracker&amp;Invoice'!$H39:$AC39&lt;&gt;""),COLUMN('Tracker&amp;Invoice'!$H39:$AC39)),8),G41)</f>
        <v>9</v>
      </c>
      <c r="H40">
        <f t="shared" si="0"/>
        <v>10</v>
      </c>
      <c r="I40" s="29">
        <f>IF(D40="INVOICE",SUM('Tracker&amp;Invoice'!$H39:INDEX('Tracker&amp;Invoice'!$A39:$AC39,1,H40)),0)</f>
        <v>0</v>
      </c>
      <c r="J40" s="29">
        <f>IF(D40="OVERALL",SUM('Tracker&amp;Invoice'!$H39:$AC39),0)</f>
        <v>0</v>
      </c>
    </row>
    <row r="41" spans="1:10">
      <c r="A41">
        <f t="shared" si="1"/>
        <v>2</v>
      </c>
      <c r="B41">
        <f>IF(AND('Tracker&amp;Invoice'!A40&lt;&gt;"",'Tracker&amp;Invoice'!A40&lt;&gt;"ITEM",'Tracker&amp;Invoice'!A38="ITEM"),1,0)</f>
        <v>0</v>
      </c>
      <c r="C41" t="str">
        <f>IF(B41=1,'Tracker&amp;Invoice'!A40,C40)</f>
        <v>D-002</v>
      </c>
      <c r="D41" t="str">
        <f>IF(LEFT(TRIM('Tracker&amp;Invoice'!B40),9)="INVOICE #","INVOICE",IF(TRIM('Tracker&amp;Invoice'!B40)="Overall Completion INVOICE","OVERALL",""))</f>
        <v>INVOICE</v>
      </c>
      <c r="E41">
        <f>IF(D41="INVOICE",VALUE(MID(TRIM('Tracker&amp;Invoice'!B40),10,10)),"")</f>
        <v>26</v>
      </c>
      <c r="F41">
        <f>IF(B41=1,IFERROR(LOOKUP(2,1/('Tracker&amp;Invoice'!$H40:$AC40&lt;&gt;""),COLUMN('Tracker&amp;Invoice'!$H40:$AC40)),8),F40)</f>
        <v>10</v>
      </c>
      <c r="G41">
        <f>IF(D41="OVERALL",IFERROR(LOOKUP(2,1/('Tracker&amp;Invoice'!$H40:$AC40&lt;&gt;""),COLUMN('Tracker&amp;Invoice'!$H40:$AC40)),8),G42)</f>
        <v>9</v>
      </c>
      <c r="H41">
        <f t="shared" si="0"/>
        <v>10</v>
      </c>
      <c r="I41" s="29">
        <f>IF(D41="INVOICE",SUM('Tracker&amp;Invoice'!$H40:INDEX('Tracker&amp;Invoice'!$A40:$AC40,1,H41)),0)</f>
        <v>315600</v>
      </c>
      <c r="J41" s="29">
        <f>IF(D41="OVERALL",SUM('Tracker&amp;Invoice'!$H40:$AC40),0)</f>
        <v>0</v>
      </c>
    </row>
    <row r="42" spans="1:10">
      <c r="A42">
        <f t="shared" si="1"/>
        <v>2</v>
      </c>
      <c r="B42">
        <f>IF(AND('Tracker&amp;Invoice'!A41&lt;&gt;"",'Tracker&amp;Invoice'!A41&lt;&gt;"ITEM",'Tracker&amp;Invoice'!A39="ITEM"),1,0)</f>
        <v>0</v>
      </c>
      <c r="C42" t="str">
        <f>IF(B42=1,'Tracker&amp;Invoice'!A41,C41)</f>
        <v>D-002</v>
      </c>
      <c r="D42" t="str">
        <f>IF(LEFT(TRIM('Tracker&amp;Invoice'!B41),9)="INVOICE #","INVOICE",IF(TRIM('Tracker&amp;Invoice'!B41)="Overall Completion INVOICE","OVERALL",""))</f>
        <v/>
      </c>
      <c r="E42" t="str">
        <f>IF(D42="INVOICE",VALUE(MID(TRIM('Tracker&amp;Invoice'!B41),10,10)),"")</f>
        <v/>
      </c>
      <c r="F42">
        <f>IF(B42=1,IFERROR(LOOKUP(2,1/('Tracker&amp;Invoice'!$H41:$AC41&lt;&gt;""),COLUMN('Tracker&amp;Invoice'!$H41:$AC41)),8),F41)</f>
        <v>10</v>
      </c>
      <c r="G42">
        <f>IF(D42="OVERALL",IFERROR(LOOKUP(2,1/('Tracker&amp;Invoice'!$H41:$AC41&lt;&gt;""),COLUMN('Tracker&amp;Invoice'!$H41:$AC41)),8),G43)</f>
        <v>9</v>
      </c>
      <c r="H42">
        <f t="shared" si="0"/>
        <v>10</v>
      </c>
      <c r="I42" s="29">
        <f>IF(D42="INVOICE",SUM('Tracker&amp;Invoice'!$H41:INDEX('Tracker&amp;Invoice'!$A41:$AC41,1,H42)),0)</f>
        <v>0</v>
      </c>
      <c r="J42" s="29">
        <f>IF(D42="OVERALL",SUM('Tracker&amp;Invoice'!$H41:$AC41),0)</f>
        <v>0</v>
      </c>
    </row>
    <row r="43" spans="1:10">
      <c r="A43">
        <f t="shared" si="1"/>
        <v>2</v>
      </c>
      <c r="B43">
        <f>IF(AND('Tracker&amp;Invoice'!A42&lt;&gt;"",'Tracker&amp;Invoice'!A42&lt;&gt;"ITEM",'Tracker&amp;Invoice'!A40="ITEM"),1,0)</f>
        <v>0</v>
      </c>
      <c r="C43" t="str">
        <f>IF(B43=1,'Tracker&amp;Invoice'!A42,C42)</f>
        <v>D-002</v>
      </c>
      <c r="D43" t="str">
        <f>IF(LEFT(TRIM('Tracker&amp;Invoice'!B42),9)="INVOICE #","INVOICE",IF(TRIM('Tracker&amp;Invoice'!B42)="Overall Completion INVOICE","OVERALL",""))</f>
        <v>OVERALL</v>
      </c>
      <c r="E43" t="str">
        <f>IF(D43="INVOICE",VALUE(MID(TRIM('Tracker&amp;Invoice'!B42),10,10)),"")</f>
        <v/>
      </c>
      <c r="F43">
        <f>IF(B43=1,IFERROR(LOOKUP(2,1/('Tracker&amp;Invoice'!$H42:$AC42&lt;&gt;""),COLUMN('Tracker&amp;Invoice'!$H42:$AC42)),8),F42)</f>
        <v>10</v>
      </c>
      <c r="G43">
        <f>IF(D43="OVERALL",IFERROR(LOOKUP(2,1/('Tracker&amp;Invoice'!$H42:$AC42&lt;&gt;""),COLUMN('Tracker&amp;Invoice'!$H42:$AC42)),8),G44)</f>
        <v>9</v>
      </c>
      <c r="H43">
        <f t="shared" si="0"/>
        <v>10</v>
      </c>
      <c r="I43" s="29">
        <f>IF(D43="INVOICE",SUM('Tracker&amp;Invoice'!$H42:INDEX('Tracker&amp;Invoice'!$A42:$AC42,1,H43)),0)</f>
        <v>0</v>
      </c>
      <c r="J43" s="29">
        <f>IF(D43="OVERALL",SUM('Tracker&amp;Invoice'!$H42:$AC42),0)</f>
        <v>1578000.0004363635</v>
      </c>
    </row>
    <row r="44" spans="1:10">
      <c r="A44">
        <f t="shared" si="1"/>
        <v>2</v>
      </c>
      <c r="B44">
        <f>IF(AND('Tracker&amp;Invoice'!A43&lt;&gt;"",'Tracker&amp;Invoice'!A43&lt;&gt;"ITEM",'Tracker&amp;Invoice'!A41="ITEM"),1,0)</f>
        <v>0</v>
      </c>
      <c r="C44" t="str">
        <f>IF(B44=1,'Tracker&amp;Invoice'!A43,C43)</f>
        <v>D-002</v>
      </c>
      <c r="D44" t="str">
        <f>IF(LEFT(TRIM('Tracker&amp;Invoice'!B43),9)="INVOICE #","INVOICE",IF(TRIM('Tracker&amp;Invoice'!B43)="Overall Completion INVOICE","OVERALL",""))</f>
        <v/>
      </c>
      <c r="E44" t="str">
        <f>IF(D44="INVOICE",VALUE(MID(TRIM('Tracker&amp;Invoice'!B43),10,10)),"")</f>
        <v/>
      </c>
      <c r="F44">
        <f>IF(B44=1,IFERROR(LOOKUP(2,1/('Tracker&amp;Invoice'!$H43:$AC43&lt;&gt;""),COLUMN('Tracker&amp;Invoice'!$H43:$AC43)),8),F43)</f>
        <v>10</v>
      </c>
      <c r="G44">
        <f>IF(D44="OVERALL",IFERROR(LOOKUP(2,1/('Tracker&amp;Invoice'!$H43:$AC43&lt;&gt;""),COLUMN('Tracker&amp;Invoice'!$H43:$AC43)),8),G45)</f>
        <v>9</v>
      </c>
      <c r="H44">
        <f t="shared" si="0"/>
        <v>10</v>
      </c>
      <c r="I44" s="29">
        <f>IF(D44="INVOICE",SUM('Tracker&amp;Invoice'!$H43:INDEX('Tracker&amp;Invoice'!$A43:$AC43,1,H44)),0)</f>
        <v>0</v>
      </c>
      <c r="J44" s="29">
        <f>IF(D44="OVERALL",SUM('Tracker&amp;Invoice'!$H43:$AC43),0)</f>
        <v>0</v>
      </c>
    </row>
    <row r="45" spans="1:10">
      <c r="A45">
        <f t="shared" si="1"/>
        <v>2</v>
      </c>
      <c r="B45">
        <f>IF(AND('Tracker&amp;Invoice'!A44&lt;&gt;"",'Tracker&amp;Invoice'!A44&lt;&gt;"ITEM",'Tracker&amp;Invoice'!A42="ITEM"),1,0)</f>
        <v>0</v>
      </c>
      <c r="C45" t="str">
        <f>IF(B45=1,'Tracker&amp;Invoice'!A44,C44)</f>
        <v>D-002</v>
      </c>
      <c r="D45" t="str">
        <f>IF(LEFT(TRIM('Tracker&amp;Invoice'!B44),9)="INVOICE #","INVOICE",IF(TRIM('Tracker&amp;Invoice'!B44)="Overall Completion INVOICE","OVERALL",""))</f>
        <v/>
      </c>
      <c r="E45" t="str">
        <f>IF(D45="INVOICE",VALUE(MID(TRIM('Tracker&amp;Invoice'!B44),10,10)),"")</f>
        <v/>
      </c>
      <c r="F45">
        <f>IF(B45=1,IFERROR(LOOKUP(2,1/('Tracker&amp;Invoice'!$H44:$AC44&lt;&gt;""),COLUMN('Tracker&amp;Invoice'!$H44:$AC44)),8),F44)</f>
        <v>10</v>
      </c>
      <c r="G45">
        <f>IF(D45="OVERALL",IFERROR(LOOKUP(2,1/('Tracker&amp;Invoice'!$H44:$AC44&lt;&gt;""),COLUMN('Tracker&amp;Invoice'!$H44:$AC44)),8),G46)</f>
        <v>9</v>
      </c>
      <c r="H45">
        <f t="shared" si="0"/>
        <v>10</v>
      </c>
      <c r="I45" s="29">
        <f>IF(D45="INVOICE",SUM('Tracker&amp;Invoice'!$H44:INDEX('Tracker&amp;Invoice'!$A44:$AC44,1,H45)),0)</f>
        <v>0</v>
      </c>
      <c r="J45" s="29">
        <f>IF(D45="OVERALL",SUM('Tracker&amp;Invoice'!$H44:$AC44),0)</f>
        <v>0</v>
      </c>
    </row>
    <row r="46" spans="1:10">
      <c r="A46">
        <f t="shared" si="1"/>
        <v>2</v>
      </c>
      <c r="B46">
        <f>IF(AND('Tracker&amp;Invoice'!A45&lt;&gt;"",'Tracker&amp;Invoice'!A45&lt;&gt;"ITEM",'Tracker&amp;Invoice'!A43="ITEM"),1,0)</f>
        <v>0</v>
      </c>
      <c r="C46" t="str">
        <f>IF(B46=1,'Tracker&amp;Invoice'!A45,C45)</f>
        <v>D-002</v>
      </c>
      <c r="D46" t="str">
        <f>IF(LEFT(TRIM('Tracker&amp;Invoice'!B45),9)="INVOICE #","INVOICE",IF(TRIM('Tracker&amp;Invoice'!B45)="Overall Completion INVOICE","OVERALL",""))</f>
        <v/>
      </c>
      <c r="E46" t="str">
        <f>IF(D46="INVOICE",VALUE(MID(TRIM('Tracker&amp;Invoice'!B45),10,10)),"")</f>
        <v/>
      </c>
      <c r="F46">
        <f>IF(B46=1,IFERROR(LOOKUP(2,1/('Tracker&amp;Invoice'!$H45:$AC45&lt;&gt;""),COLUMN('Tracker&amp;Invoice'!$H45:$AC45)),8),F45)</f>
        <v>10</v>
      </c>
      <c r="G46">
        <f>IF(D46="OVERALL",IFERROR(LOOKUP(2,1/('Tracker&amp;Invoice'!$H45:$AC45&lt;&gt;""),COLUMN('Tracker&amp;Invoice'!$H45:$AC45)),8),G47)</f>
        <v>9</v>
      </c>
      <c r="H46">
        <f t="shared" si="0"/>
        <v>10</v>
      </c>
      <c r="I46" s="29">
        <f>IF(D46="INVOICE",SUM('Tracker&amp;Invoice'!$H45:INDEX('Tracker&amp;Invoice'!$A45:$AC45,1,H46)),0)</f>
        <v>0</v>
      </c>
      <c r="J46" s="29">
        <f>IF(D46="OVERALL",SUM('Tracker&amp;Invoice'!$H45:$AC45),0)</f>
        <v>0</v>
      </c>
    </row>
    <row r="47" spans="1:10">
      <c r="A47">
        <f t="shared" si="1"/>
        <v>2</v>
      </c>
      <c r="B47">
        <f>IF(AND('Tracker&amp;Invoice'!A46&lt;&gt;"",'Tracker&amp;Invoice'!A46&lt;&gt;"ITEM",'Tracker&amp;Invoice'!A44="ITEM"),1,0)</f>
        <v>0</v>
      </c>
      <c r="C47" t="str">
        <f>IF(B47=1,'Tracker&amp;Invoice'!A46,C46)</f>
        <v>D-002</v>
      </c>
      <c r="D47" t="str">
        <f>IF(LEFT(TRIM('Tracker&amp;Invoice'!B46),9)="INVOICE #","INVOICE",IF(TRIM('Tracker&amp;Invoice'!B46)="Overall Completion INVOICE","OVERALL",""))</f>
        <v/>
      </c>
      <c r="E47" t="str">
        <f>IF(D47="INVOICE",VALUE(MID(TRIM('Tracker&amp;Invoice'!B46),10,10)),"")</f>
        <v/>
      </c>
      <c r="F47">
        <f>IF(B47=1,IFERROR(LOOKUP(2,1/('Tracker&amp;Invoice'!$H46:$AC46&lt;&gt;""),COLUMN('Tracker&amp;Invoice'!$H46:$AC46)),8),F46)</f>
        <v>10</v>
      </c>
      <c r="G47">
        <f>IF(D47="OVERALL",IFERROR(LOOKUP(2,1/('Tracker&amp;Invoice'!$H46:$AC46&lt;&gt;""),COLUMN('Tracker&amp;Invoice'!$H46:$AC46)),8),G48)</f>
        <v>9</v>
      </c>
      <c r="H47">
        <f t="shared" si="0"/>
        <v>10</v>
      </c>
      <c r="I47" s="29">
        <f>IF(D47="INVOICE",SUM('Tracker&amp;Invoice'!$H46:INDEX('Tracker&amp;Invoice'!$A46:$AC46,1,H47)),0)</f>
        <v>0</v>
      </c>
      <c r="J47" s="29">
        <f>IF(D47="OVERALL",SUM('Tracker&amp;Invoice'!$H46:$AC46),0)</f>
        <v>0</v>
      </c>
    </row>
    <row r="48" spans="1:10">
      <c r="A48">
        <f t="shared" si="1"/>
        <v>2</v>
      </c>
      <c r="B48">
        <f>IF(AND('Tracker&amp;Invoice'!A47&lt;&gt;"",'Tracker&amp;Invoice'!A47&lt;&gt;"ITEM",'Tracker&amp;Invoice'!A45="ITEM"),1,0)</f>
        <v>0</v>
      </c>
      <c r="C48" t="str">
        <f>IF(B48=1,'Tracker&amp;Invoice'!A47,C47)</f>
        <v>D-002</v>
      </c>
      <c r="D48" t="str">
        <f>IF(LEFT(TRIM('Tracker&amp;Invoice'!B47),9)="INVOICE #","INVOICE",IF(TRIM('Tracker&amp;Invoice'!B47)="Overall Completion INVOICE","OVERALL",""))</f>
        <v/>
      </c>
      <c r="E48" t="str">
        <f>IF(D48="INVOICE",VALUE(MID(TRIM('Tracker&amp;Invoice'!B47),10,10)),"")</f>
        <v/>
      </c>
      <c r="F48">
        <f>IF(B48=1,IFERROR(LOOKUP(2,1/('Tracker&amp;Invoice'!$H47:$AC47&lt;&gt;""),COLUMN('Tracker&amp;Invoice'!$H47:$AC47)),8),F47)</f>
        <v>10</v>
      </c>
      <c r="G48">
        <f>IF(D48="OVERALL",IFERROR(LOOKUP(2,1/('Tracker&amp;Invoice'!$H47:$AC47&lt;&gt;""),COLUMN('Tracker&amp;Invoice'!$H47:$AC47)),8),G49)</f>
        <v>9</v>
      </c>
      <c r="H48">
        <f t="shared" si="0"/>
        <v>10</v>
      </c>
      <c r="I48" s="29">
        <f>IF(D48="INVOICE",SUM('Tracker&amp;Invoice'!$H47:INDEX('Tracker&amp;Invoice'!$A47:$AC47,1,H48)),0)</f>
        <v>0</v>
      </c>
      <c r="J48" s="29">
        <f>IF(D48="OVERALL",SUM('Tracker&amp;Invoice'!$H47:$AC47),0)</f>
        <v>0</v>
      </c>
    </row>
    <row r="49" spans="1:10">
      <c r="A49">
        <f t="shared" si="1"/>
        <v>3</v>
      </c>
      <c r="B49">
        <f>IF(AND('Tracker&amp;Invoice'!A48&lt;&gt;"",'Tracker&amp;Invoice'!A48&lt;&gt;"ITEM",'Tracker&amp;Invoice'!A46="ITEM"),1,0)</f>
        <v>1</v>
      </c>
      <c r="C49" t="str">
        <f>IF(B49=1,'Tracker&amp;Invoice'!A48,C48)</f>
        <v>D-003</v>
      </c>
      <c r="D49" t="str">
        <f>IF(LEFT(TRIM('Tracker&amp;Invoice'!B48),9)="INVOICE #","INVOICE",IF(TRIM('Tracker&amp;Invoice'!B48)="Overall Completion INVOICE","OVERALL",""))</f>
        <v/>
      </c>
      <c r="E49" t="str">
        <f>IF(D49="INVOICE",VALUE(MID(TRIM('Tracker&amp;Invoice'!B48),10,10)),"")</f>
        <v/>
      </c>
      <c r="F49">
        <f>IF(B49=1,IFERROR(LOOKUP(2,1/('Tracker&amp;Invoice'!$H48:$AC48&lt;&gt;""),COLUMN('Tracker&amp;Invoice'!$H48:$AC48)),8),F48)</f>
        <v>9</v>
      </c>
      <c r="G49">
        <f>IF(D49="OVERALL",IFERROR(LOOKUP(2,1/('Tracker&amp;Invoice'!$H48:$AC48&lt;&gt;""),COLUMN('Tracker&amp;Invoice'!$H48:$AC48)),8),G50)</f>
        <v>9</v>
      </c>
      <c r="H49">
        <f t="shared" si="0"/>
        <v>9</v>
      </c>
      <c r="I49" s="29">
        <f>IF(D49="INVOICE",SUM('Tracker&amp;Invoice'!$H48:INDEX('Tracker&amp;Invoice'!$A48:$AC48,1,H49)),0)</f>
        <v>0</v>
      </c>
      <c r="J49" s="29">
        <f>IF(D49="OVERALL",SUM('Tracker&amp;Invoice'!$H48:$AC48),0)</f>
        <v>0</v>
      </c>
    </row>
    <row r="50" spans="1:10">
      <c r="A50">
        <f t="shared" si="1"/>
        <v>3</v>
      </c>
      <c r="B50">
        <f>IF(AND('Tracker&amp;Invoice'!A49&lt;&gt;"",'Tracker&amp;Invoice'!A49&lt;&gt;"ITEM",'Tracker&amp;Invoice'!A47="ITEM"),1,0)</f>
        <v>0</v>
      </c>
      <c r="C50" t="str">
        <f>IF(B50=1,'Tracker&amp;Invoice'!A49,C49)</f>
        <v>D-003</v>
      </c>
      <c r="D50" t="str">
        <f>IF(LEFT(TRIM('Tracker&amp;Invoice'!B49),9)="INVOICE #","INVOICE",IF(TRIM('Tracker&amp;Invoice'!B49)="Overall Completion INVOICE","OVERALL",""))</f>
        <v/>
      </c>
      <c r="E50" t="str">
        <f>IF(D50="INVOICE",VALUE(MID(TRIM('Tracker&amp;Invoice'!B49),10,10)),"")</f>
        <v/>
      </c>
      <c r="F50">
        <f>IF(B50=1,IFERROR(LOOKUP(2,1/('Tracker&amp;Invoice'!$H49:$AC49&lt;&gt;""),COLUMN('Tracker&amp;Invoice'!$H49:$AC49)),8),F49)</f>
        <v>9</v>
      </c>
      <c r="G50">
        <f>IF(D50="OVERALL",IFERROR(LOOKUP(2,1/('Tracker&amp;Invoice'!$H49:$AC49&lt;&gt;""),COLUMN('Tracker&amp;Invoice'!$H49:$AC49)),8),G51)</f>
        <v>9</v>
      </c>
      <c r="H50">
        <f t="shared" si="0"/>
        <v>9</v>
      </c>
      <c r="I50" s="29">
        <f>IF(D50="INVOICE",SUM('Tracker&amp;Invoice'!$H49:INDEX('Tracker&amp;Invoice'!$A49:$AC49,1,H50)),0)</f>
        <v>0</v>
      </c>
      <c r="J50" s="29">
        <f>IF(D50="OVERALL",SUM('Tracker&amp;Invoice'!$H49:$AC49),0)</f>
        <v>0</v>
      </c>
    </row>
    <row r="51" spans="1:10">
      <c r="A51">
        <f t="shared" si="1"/>
        <v>3</v>
      </c>
      <c r="B51">
        <f>IF(AND('Tracker&amp;Invoice'!A50&lt;&gt;"",'Tracker&amp;Invoice'!A50&lt;&gt;"ITEM",'Tracker&amp;Invoice'!A48="ITEM"),1,0)</f>
        <v>0</v>
      </c>
      <c r="C51" t="str">
        <f>IF(B51=1,'Tracker&amp;Invoice'!A50,C50)</f>
        <v>D-003</v>
      </c>
      <c r="D51" t="str">
        <f>IF(LEFT(TRIM('Tracker&amp;Invoice'!B50),9)="INVOICE #","INVOICE",IF(TRIM('Tracker&amp;Invoice'!B50)="Overall Completion INVOICE","OVERALL",""))</f>
        <v/>
      </c>
      <c r="E51" t="str">
        <f>IF(D51="INVOICE",VALUE(MID(TRIM('Tracker&amp;Invoice'!B50),10,10)),"")</f>
        <v/>
      </c>
      <c r="F51">
        <f>IF(B51=1,IFERROR(LOOKUP(2,1/('Tracker&amp;Invoice'!$H50:$AC50&lt;&gt;""),COLUMN('Tracker&amp;Invoice'!$H50:$AC50)),8),F50)</f>
        <v>9</v>
      </c>
      <c r="G51">
        <f>IF(D51="OVERALL",IFERROR(LOOKUP(2,1/('Tracker&amp;Invoice'!$H50:$AC50&lt;&gt;""),COLUMN('Tracker&amp;Invoice'!$H50:$AC50)),8),G52)</f>
        <v>9</v>
      </c>
      <c r="H51">
        <f t="shared" si="0"/>
        <v>9</v>
      </c>
      <c r="I51" s="29">
        <f>IF(D51="INVOICE",SUM('Tracker&amp;Invoice'!$H50:INDEX('Tracker&amp;Invoice'!$A50:$AC50,1,H51)),0)</f>
        <v>0</v>
      </c>
      <c r="J51" s="29">
        <f>IF(D51="OVERALL",SUM('Tracker&amp;Invoice'!$H50:$AC50),0)</f>
        <v>0</v>
      </c>
    </row>
    <row r="52" spans="1:10">
      <c r="A52">
        <f t="shared" si="1"/>
        <v>3</v>
      </c>
      <c r="B52">
        <f>IF(AND('Tracker&amp;Invoice'!A51&lt;&gt;"",'Tracker&amp;Invoice'!A51&lt;&gt;"ITEM",'Tracker&amp;Invoice'!A49="ITEM"),1,0)</f>
        <v>0</v>
      </c>
      <c r="C52" t="str">
        <f>IF(B52=1,'Tracker&amp;Invoice'!A51,C51)</f>
        <v>D-003</v>
      </c>
      <c r="D52" t="str">
        <f>IF(LEFT(TRIM('Tracker&amp;Invoice'!B51),9)="INVOICE #","INVOICE",IF(TRIM('Tracker&amp;Invoice'!B51)="Overall Completion INVOICE","OVERALL",""))</f>
        <v>INVOICE</v>
      </c>
      <c r="E52">
        <f>IF(D52="INVOICE",VALUE(MID(TRIM('Tracker&amp;Invoice'!B51),10,10)),"")</f>
        <v>0</v>
      </c>
      <c r="F52">
        <f>IF(B52=1,IFERROR(LOOKUP(2,1/('Tracker&amp;Invoice'!$H51:$AC51&lt;&gt;""),COLUMN('Tracker&amp;Invoice'!$H51:$AC51)),8),F51)</f>
        <v>9</v>
      </c>
      <c r="G52">
        <f>IF(D52="OVERALL",IFERROR(LOOKUP(2,1/('Tracker&amp;Invoice'!$H51:$AC51&lt;&gt;""),COLUMN('Tracker&amp;Invoice'!$H51:$AC51)),8),G53)</f>
        <v>9</v>
      </c>
      <c r="H52">
        <f t="shared" si="0"/>
        <v>9</v>
      </c>
      <c r="I52" s="29">
        <f>IF(D52="INVOICE",SUM('Tracker&amp;Invoice'!$H51:INDEX('Tracker&amp;Invoice'!$A51:$AC51,1,H52)),0)</f>
        <v>0</v>
      </c>
      <c r="J52" s="29">
        <f>IF(D52="OVERALL",SUM('Tracker&amp;Invoice'!$H51:$AC51),0)</f>
        <v>0</v>
      </c>
    </row>
    <row r="53" spans="1:10">
      <c r="A53">
        <f t="shared" si="1"/>
        <v>3</v>
      </c>
      <c r="B53">
        <f>IF(AND('Tracker&amp;Invoice'!A52&lt;&gt;"",'Tracker&amp;Invoice'!A52&lt;&gt;"ITEM",'Tracker&amp;Invoice'!A50="ITEM"),1,0)</f>
        <v>0</v>
      </c>
      <c r="C53" t="str">
        <f>IF(B53=1,'Tracker&amp;Invoice'!A52,C52)</f>
        <v>D-003</v>
      </c>
      <c r="D53" t="str">
        <f>IF(LEFT(TRIM('Tracker&amp;Invoice'!B52),9)="INVOICE #","INVOICE",IF(TRIM('Tracker&amp;Invoice'!B52)="Overall Completion INVOICE","OVERALL",""))</f>
        <v/>
      </c>
      <c r="E53" t="str">
        <f>IF(D53="INVOICE",VALUE(MID(TRIM('Tracker&amp;Invoice'!B52),10,10)),"")</f>
        <v/>
      </c>
      <c r="F53">
        <f>IF(B53=1,IFERROR(LOOKUP(2,1/('Tracker&amp;Invoice'!$H52:$AC52&lt;&gt;""),COLUMN('Tracker&amp;Invoice'!$H52:$AC52)),8),F52)</f>
        <v>9</v>
      </c>
      <c r="G53">
        <f>IF(D53="OVERALL",IFERROR(LOOKUP(2,1/('Tracker&amp;Invoice'!$H52:$AC52&lt;&gt;""),COLUMN('Tracker&amp;Invoice'!$H52:$AC52)),8),G54)</f>
        <v>9</v>
      </c>
      <c r="H53">
        <f t="shared" si="0"/>
        <v>9</v>
      </c>
      <c r="I53" s="29">
        <f>IF(D53="INVOICE",SUM('Tracker&amp;Invoice'!$H52:INDEX('Tracker&amp;Invoice'!$A52:$AC52,1,H53)),0)</f>
        <v>0</v>
      </c>
      <c r="J53" s="29">
        <f>IF(D53="OVERALL",SUM('Tracker&amp;Invoice'!$H52:$AC52),0)</f>
        <v>0</v>
      </c>
    </row>
    <row r="54" spans="1:10">
      <c r="A54">
        <f t="shared" si="1"/>
        <v>3</v>
      </c>
      <c r="B54">
        <f>IF(AND('Tracker&amp;Invoice'!A53&lt;&gt;"",'Tracker&amp;Invoice'!A53&lt;&gt;"ITEM",'Tracker&amp;Invoice'!A51="ITEM"),1,0)</f>
        <v>0</v>
      </c>
      <c r="C54" t="str">
        <f>IF(B54=1,'Tracker&amp;Invoice'!A53,C53)</f>
        <v>D-003</v>
      </c>
      <c r="D54" t="str">
        <f>IF(LEFT(TRIM('Tracker&amp;Invoice'!B53),9)="INVOICE #","INVOICE",IF(TRIM('Tracker&amp;Invoice'!B53)="Overall Completion INVOICE","OVERALL",""))</f>
        <v>OVERALL</v>
      </c>
      <c r="E54" t="str">
        <f>IF(D54="INVOICE",VALUE(MID(TRIM('Tracker&amp;Invoice'!B53),10,10)),"")</f>
        <v/>
      </c>
      <c r="F54">
        <f>IF(B54=1,IFERROR(LOOKUP(2,1/('Tracker&amp;Invoice'!$H53:$AC53&lt;&gt;""),COLUMN('Tracker&amp;Invoice'!$H53:$AC53)),8),F53)</f>
        <v>9</v>
      </c>
      <c r="G54">
        <f>IF(D54="OVERALL",IFERROR(LOOKUP(2,1/('Tracker&amp;Invoice'!$H53:$AC53&lt;&gt;""),COLUMN('Tracker&amp;Invoice'!$H53:$AC53)),8),G55)</f>
        <v>9</v>
      </c>
      <c r="H54">
        <f t="shared" si="0"/>
        <v>9</v>
      </c>
      <c r="I54" s="29">
        <f>IF(D54="INVOICE",SUM('Tracker&amp;Invoice'!$H53:INDEX('Tracker&amp;Invoice'!$A53:$AC53,1,H54)),0)</f>
        <v>0</v>
      </c>
      <c r="J54" s="29">
        <f>IF(D54="OVERALL",SUM('Tracker&amp;Invoice'!$H53:$AC53),0)</f>
        <v>0</v>
      </c>
    </row>
    <row r="55" spans="1:10">
      <c r="A55">
        <f t="shared" si="1"/>
        <v>3</v>
      </c>
      <c r="B55">
        <f>IF(AND('Tracker&amp;Invoice'!A54&lt;&gt;"",'Tracker&amp;Invoice'!A54&lt;&gt;"ITEM",'Tracker&amp;Invoice'!A52="ITEM"),1,0)</f>
        <v>0</v>
      </c>
      <c r="C55" t="str">
        <f>IF(B55=1,'Tracker&amp;Invoice'!A54,C54)</f>
        <v>D-003</v>
      </c>
      <c r="D55" t="str">
        <f>IF(LEFT(TRIM('Tracker&amp;Invoice'!B54),9)="INVOICE #","INVOICE",IF(TRIM('Tracker&amp;Invoice'!B54)="Overall Completion INVOICE","OVERALL",""))</f>
        <v/>
      </c>
      <c r="E55" t="str">
        <f>IF(D55="INVOICE",VALUE(MID(TRIM('Tracker&amp;Invoice'!B54),10,10)),"")</f>
        <v/>
      </c>
      <c r="F55">
        <f>IF(B55=1,IFERROR(LOOKUP(2,1/('Tracker&amp;Invoice'!$H54:$AC54&lt;&gt;""),COLUMN('Tracker&amp;Invoice'!$H54:$AC54)),8),F54)</f>
        <v>9</v>
      </c>
      <c r="G55">
        <f>IF(D55="OVERALL",IFERROR(LOOKUP(2,1/('Tracker&amp;Invoice'!$H54:$AC54&lt;&gt;""),COLUMN('Tracker&amp;Invoice'!$H54:$AC54)),8),G56)</f>
        <v>15</v>
      </c>
      <c r="H55">
        <f t="shared" si="0"/>
        <v>15</v>
      </c>
      <c r="I55" s="29">
        <f>IF(D55="INVOICE",SUM('Tracker&amp;Invoice'!$H54:INDEX('Tracker&amp;Invoice'!$A54:$AC54,1,H55)),0)</f>
        <v>0</v>
      </c>
      <c r="J55" s="29">
        <f>IF(D55="OVERALL",SUM('Tracker&amp;Invoice'!$H54:$AC54),0)</f>
        <v>0</v>
      </c>
    </row>
    <row r="56" spans="1:10">
      <c r="A56">
        <f t="shared" si="1"/>
        <v>3</v>
      </c>
      <c r="B56">
        <f>IF(AND('Tracker&amp;Invoice'!A55&lt;&gt;"",'Tracker&amp;Invoice'!A55&lt;&gt;"ITEM",'Tracker&amp;Invoice'!A53="ITEM"),1,0)</f>
        <v>0</v>
      </c>
      <c r="C56" t="str">
        <f>IF(B56=1,'Tracker&amp;Invoice'!A55,C55)</f>
        <v>D-003</v>
      </c>
      <c r="D56" t="str">
        <f>IF(LEFT(TRIM('Tracker&amp;Invoice'!B55),9)="INVOICE #","INVOICE",IF(TRIM('Tracker&amp;Invoice'!B55)="Overall Completion INVOICE","OVERALL",""))</f>
        <v/>
      </c>
      <c r="E56" t="str">
        <f>IF(D56="INVOICE",VALUE(MID(TRIM('Tracker&amp;Invoice'!B55),10,10)),"")</f>
        <v/>
      </c>
      <c r="F56">
        <f>IF(B56=1,IFERROR(LOOKUP(2,1/('Tracker&amp;Invoice'!$H55:$AC55&lt;&gt;""),COLUMN('Tracker&amp;Invoice'!$H55:$AC55)),8),F55)</f>
        <v>9</v>
      </c>
      <c r="G56">
        <f>IF(D56="OVERALL",IFERROR(LOOKUP(2,1/('Tracker&amp;Invoice'!$H55:$AC55&lt;&gt;""),COLUMN('Tracker&amp;Invoice'!$H55:$AC55)),8),G57)</f>
        <v>15</v>
      </c>
      <c r="H56">
        <f t="shared" si="0"/>
        <v>15</v>
      </c>
      <c r="I56" s="29">
        <f>IF(D56="INVOICE",SUM('Tracker&amp;Invoice'!$H55:INDEX('Tracker&amp;Invoice'!$A55:$AC55,1,H56)),0)</f>
        <v>0</v>
      </c>
      <c r="J56" s="29">
        <f>IF(D56="OVERALL",SUM('Tracker&amp;Invoice'!$H55:$AC55),0)</f>
        <v>0</v>
      </c>
    </row>
    <row r="57" spans="1:10">
      <c r="A57">
        <f t="shared" si="1"/>
        <v>3</v>
      </c>
      <c r="B57">
        <f>IF(AND('Tracker&amp;Invoice'!A56&lt;&gt;"",'Tracker&amp;Invoice'!A56&lt;&gt;"ITEM",'Tracker&amp;Invoice'!A54="ITEM"),1,0)</f>
        <v>0</v>
      </c>
      <c r="C57" t="str">
        <f>IF(B57=1,'Tracker&amp;Invoice'!A56,C56)</f>
        <v>D-003</v>
      </c>
      <c r="D57" t="str">
        <f>IF(LEFT(TRIM('Tracker&amp;Invoice'!B56),9)="INVOICE #","INVOICE",IF(TRIM('Tracker&amp;Invoice'!B56)="Overall Completion INVOICE","OVERALL",""))</f>
        <v/>
      </c>
      <c r="E57" t="str">
        <f>IF(D57="INVOICE",VALUE(MID(TRIM('Tracker&amp;Invoice'!B56),10,10)),"")</f>
        <v/>
      </c>
      <c r="F57">
        <f>IF(B57=1,IFERROR(LOOKUP(2,1/('Tracker&amp;Invoice'!$H56:$AC56&lt;&gt;""),COLUMN('Tracker&amp;Invoice'!$H56:$AC56)),8),F56)</f>
        <v>9</v>
      </c>
      <c r="G57">
        <f>IF(D57="OVERALL",IFERROR(LOOKUP(2,1/('Tracker&amp;Invoice'!$H56:$AC56&lt;&gt;""),COLUMN('Tracker&amp;Invoice'!$H56:$AC56)),8),G58)</f>
        <v>15</v>
      </c>
      <c r="H57">
        <f t="shared" si="0"/>
        <v>15</v>
      </c>
      <c r="I57" s="29">
        <f>IF(D57="INVOICE",SUM('Tracker&amp;Invoice'!$H56:INDEX('Tracker&amp;Invoice'!$A56:$AC56,1,H57)),0)</f>
        <v>0</v>
      </c>
      <c r="J57" s="29">
        <f>IF(D57="OVERALL",SUM('Tracker&amp;Invoice'!$H56:$AC56),0)</f>
        <v>0</v>
      </c>
    </row>
    <row r="58" spans="1:10">
      <c r="A58">
        <f t="shared" si="1"/>
        <v>3</v>
      </c>
      <c r="B58">
        <f>IF(AND('Tracker&amp;Invoice'!A57&lt;&gt;"",'Tracker&amp;Invoice'!A57&lt;&gt;"ITEM",'Tracker&amp;Invoice'!A55="ITEM"),1,0)</f>
        <v>0</v>
      </c>
      <c r="C58" t="str">
        <f>IF(B58=1,'Tracker&amp;Invoice'!A57,C57)</f>
        <v>D-003</v>
      </c>
      <c r="D58" t="str">
        <f>IF(LEFT(TRIM('Tracker&amp;Invoice'!B57),9)="INVOICE #","INVOICE",IF(TRIM('Tracker&amp;Invoice'!B57)="Overall Completion INVOICE","OVERALL",""))</f>
        <v/>
      </c>
      <c r="E58" t="str">
        <f>IF(D58="INVOICE",VALUE(MID(TRIM('Tracker&amp;Invoice'!B57),10,10)),"")</f>
        <v/>
      </c>
      <c r="F58">
        <f>IF(B58=1,IFERROR(LOOKUP(2,1/('Tracker&amp;Invoice'!$H57:$AC57&lt;&gt;""),COLUMN('Tracker&amp;Invoice'!$H57:$AC57)),8),F57)</f>
        <v>9</v>
      </c>
      <c r="G58">
        <f>IF(D58="OVERALL",IFERROR(LOOKUP(2,1/('Tracker&amp;Invoice'!$H57:$AC57&lt;&gt;""),COLUMN('Tracker&amp;Invoice'!$H57:$AC57)),8),G59)</f>
        <v>15</v>
      </c>
      <c r="H58">
        <f t="shared" si="0"/>
        <v>15</v>
      </c>
      <c r="I58" s="29">
        <f>IF(D58="INVOICE",SUM('Tracker&amp;Invoice'!$H57:INDEX('Tracker&amp;Invoice'!$A57:$AC57,1,H58)),0)</f>
        <v>0</v>
      </c>
      <c r="J58" s="29">
        <f>IF(D58="OVERALL",SUM('Tracker&amp;Invoice'!$H57:$AC57),0)</f>
        <v>0</v>
      </c>
    </row>
    <row r="59" spans="1:10">
      <c r="A59">
        <f t="shared" si="1"/>
        <v>3</v>
      </c>
      <c r="B59">
        <f>IF(AND('Tracker&amp;Invoice'!A58&lt;&gt;"",'Tracker&amp;Invoice'!A58&lt;&gt;"ITEM",'Tracker&amp;Invoice'!A56="ITEM"),1,0)</f>
        <v>0</v>
      </c>
      <c r="C59" t="str">
        <f>IF(B59=1,'Tracker&amp;Invoice'!A58,C58)</f>
        <v>D-003</v>
      </c>
      <c r="D59" t="str">
        <f>IF(LEFT(TRIM('Tracker&amp;Invoice'!B58),9)="INVOICE #","INVOICE",IF(TRIM('Tracker&amp;Invoice'!B58)="Overall Completion INVOICE","OVERALL",""))</f>
        <v/>
      </c>
      <c r="E59" t="str">
        <f>IF(D59="INVOICE",VALUE(MID(TRIM('Tracker&amp;Invoice'!B58),10,10)),"")</f>
        <v/>
      </c>
      <c r="F59">
        <f>IF(B59=1,IFERROR(LOOKUP(2,1/('Tracker&amp;Invoice'!$H58:$AC58&lt;&gt;""),COLUMN('Tracker&amp;Invoice'!$H58:$AC58)),8),F58)</f>
        <v>9</v>
      </c>
      <c r="G59">
        <f>IF(D59="OVERALL",IFERROR(LOOKUP(2,1/('Tracker&amp;Invoice'!$H58:$AC58&lt;&gt;""),COLUMN('Tracker&amp;Invoice'!$H58:$AC58)),8),G60)</f>
        <v>15</v>
      </c>
      <c r="H59">
        <f t="shared" si="0"/>
        <v>15</v>
      </c>
      <c r="I59" s="29">
        <f>IF(D59="INVOICE",SUM('Tracker&amp;Invoice'!$H58:INDEX('Tracker&amp;Invoice'!$A58:$AC58,1,H59)),0)</f>
        <v>0</v>
      </c>
      <c r="J59" s="29">
        <f>IF(D59="OVERALL",SUM('Tracker&amp;Invoice'!$H58:$AC58),0)</f>
        <v>0</v>
      </c>
    </row>
    <row r="60" spans="1:10">
      <c r="A60">
        <f t="shared" si="1"/>
        <v>4</v>
      </c>
      <c r="B60">
        <f>IF(AND('Tracker&amp;Invoice'!A59&lt;&gt;"",'Tracker&amp;Invoice'!A59&lt;&gt;"ITEM",'Tracker&amp;Invoice'!A57="ITEM"),1,0)</f>
        <v>1</v>
      </c>
      <c r="C60" t="str">
        <f>IF(B60=1,'Tracker&amp;Invoice'!A59,C59)</f>
        <v>BQ-001</v>
      </c>
      <c r="D60" t="str">
        <f>IF(LEFT(TRIM('Tracker&amp;Invoice'!B59),9)="INVOICE #","INVOICE",IF(TRIM('Tracker&amp;Invoice'!B59)="Overall Completion INVOICE","OVERALL",""))</f>
        <v/>
      </c>
      <c r="E60" t="str">
        <f>IF(D60="INVOICE",VALUE(MID(TRIM('Tracker&amp;Invoice'!B59),10,10)),"")</f>
        <v/>
      </c>
      <c r="F60">
        <f>IF(B60=1,IFERROR(LOOKUP(2,1/('Tracker&amp;Invoice'!$H59:$AC59&lt;&gt;""),COLUMN('Tracker&amp;Invoice'!$H59:$AC59)),8),F59)</f>
        <v>14</v>
      </c>
      <c r="G60">
        <f>IF(D60="OVERALL",IFERROR(LOOKUP(2,1/('Tracker&amp;Invoice'!$H59:$AC59&lt;&gt;""),COLUMN('Tracker&amp;Invoice'!$H59:$AC59)),8),G61)</f>
        <v>15</v>
      </c>
      <c r="H60">
        <f t="shared" si="0"/>
        <v>15</v>
      </c>
      <c r="I60" s="29">
        <f>IF(D60="INVOICE",SUM('Tracker&amp;Invoice'!$H59:INDEX('Tracker&amp;Invoice'!$A59:$AC59,1,H60)),0)</f>
        <v>0</v>
      </c>
      <c r="J60" s="29">
        <f>IF(D60="OVERALL",SUM('Tracker&amp;Invoice'!$H59:$AC59),0)</f>
        <v>0</v>
      </c>
    </row>
    <row r="61" spans="1:10">
      <c r="A61">
        <f t="shared" si="1"/>
        <v>4</v>
      </c>
      <c r="B61">
        <f>IF(AND('Tracker&amp;Invoice'!A60&lt;&gt;"",'Tracker&amp;Invoice'!A60&lt;&gt;"ITEM",'Tracker&amp;Invoice'!A58="ITEM"),1,0)</f>
        <v>0</v>
      </c>
      <c r="C61" t="str">
        <f>IF(B61=1,'Tracker&amp;Invoice'!A60,C60)</f>
        <v>BQ-001</v>
      </c>
      <c r="D61" t="str">
        <f>IF(LEFT(TRIM('Tracker&amp;Invoice'!B60),9)="INVOICE #","INVOICE",IF(TRIM('Tracker&amp;Invoice'!B60)="Overall Completion INVOICE","OVERALL",""))</f>
        <v/>
      </c>
      <c r="E61" t="str">
        <f>IF(D61="INVOICE",VALUE(MID(TRIM('Tracker&amp;Invoice'!B60),10,10)),"")</f>
        <v/>
      </c>
      <c r="F61">
        <f>IF(B61=1,IFERROR(LOOKUP(2,1/('Tracker&amp;Invoice'!$H60:$AC60&lt;&gt;""),COLUMN('Tracker&amp;Invoice'!$H60:$AC60)),8),F60)</f>
        <v>14</v>
      </c>
      <c r="G61">
        <f>IF(D61="OVERALL",IFERROR(LOOKUP(2,1/('Tracker&amp;Invoice'!$H60:$AC60&lt;&gt;""),COLUMN('Tracker&amp;Invoice'!$H60:$AC60)),8),G62)</f>
        <v>15</v>
      </c>
      <c r="H61">
        <f t="shared" si="0"/>
        <v>15</v>
      </c>
      <c r="I61" s="29">
        <f>IF(D61="INVOICE",SUM('Tracker&amp;Invoice'!$H60:INDEX('Tracker&amp;Invoice'!$A60:$AC60,1,H61)),0)</f>
        <v>0</v>
      </c>
      <c r="J61" s="29">
        <f>IF(D61="OVERALL",SUM('Tracker&amp;Invoice'!$H60:$AC60),0)</f>
        <v>0</v>
      </c>
    </row>
    <row r="62" spans="1:10">
      <c r="A62">
        <f t="shared" si="1"/>
        <v>4</v>
      </c>
      <c r="B62">
        <f>IF(AND('Tracker&amp;Invoice'!A61&lt;&gt;"",'Tracker&amp;Invoice'!A61&lt;&gt;"ITEM",'Tracker&amp;Invoice'!A59="ITEM"),1,0)</f>
        <v>0</v>
      </c>
      <c r="C62" t="str">
        <f>IF(B62=1,'Tracker&amp;Invoice'!A61,C61)</f>
        <v>BQ-001</v>
      </c>
      <c r="D62" t="str">
        <f>IF(LEFT(TRIM('Tracker&amp;Invoice'!B61),9)="INVOICE #","INVOICE",IF(TRIM('Tracker&amp;Invoice'!B61)="Overall Completion INVOICE","OVERALL",""))</f>
        <v/>
      </c>
      <c r="E62" t="str">
        <f>IF(D62="INVOICE",VALUE(MID(TRIM('Tracker&amp;Invoice'!B61),10,10)),"")</f>
        <v/>
      </c>
      <c r="F62">
        <f>IF(B62=1,IFERROR(LOOKUP(2,1/('Tracker&amp;Invoice'!$H61:$AC61&lt;&gt;""),COLUMN('Tracker&amp;Invoice'!$H61:$AC61)),8),F61)</f>
        <v>14</v>
      </c>
      <c r="G62">
        <f>IF(D62="OVERALL",IFERROR(LOOKUP(2,1/('Tracker&amp;Invoice'!$H61:$AC61&lt;&gt;""),COLUMN('Tracker&amp;Invoice'!$H61:$AC61)),8),G63)</f>
        <v>15</v>
      </c>
      <c r="H62">
        <f t="shared" si="0"/>
        <v>15</v>
      </c>
      <c r="I62" s="29">
        <f>IF(D62="INVOICE",SUM('Tracker&amp;Invoice'!$H61:INDEX('Tracker&amp;Invoice'!$A61:$AC61,1,H62)),0)</f>
        <v>0</v>
      </c>
      <c r="J62" s="29">
        <f>IF(D62="OVERALL",SUM('Tracker&amp;Invoice'!$H61:$AC61),0)</f>
        <v>0</v>
      </c>
    </row>
    <row r="63" spans="1:10">
      <c r="A63">
        <f t="shared" si="1"/>
        <v>4</v>
      </c>
      <c r="B63">
        <f>IF(AND('Tracker&amp;Invoice'!A62&lt;&gt;"",'Tracker&amp;Invoice'!A62&lt;&gt;"ITEM",'Tracker&amp;Invoice'!A60="ITEM"),1,0)</f>
        <v>0</v>
      </c>
      <c r="C63" t="str">
        <f>IF(B63=1,'Tracker&amp;Invoice'!A62,C62)</f>
        <v>BQ-001</v>
      </c>
      <c r="D63" t="str">
        <f>IF(LEFT(TRIM('Tracker&amp;Invoice'!B62),9)="INVOICE #","INVOICE",IF(TRIM('Tracker&amp;Invoice'!B62)="Overall Completion INVOICE","OVERALL",""))</f>
        <v>INVOICE</v>
      </c>
      <c r="E63">
        <f>IF(D63="INVOICE",VALUE(MID(TRIM('Tracker&amp;Invoice'!B62),10,10)),"")</f>
        <v>13</v>
      </c>
      <c r="F63">
        <f>IF(B63=1,IFERROR(LOOKUP(2,1/('Tracker&amp;Invoice'!$H62:$AC62&lt;&gt;""),COLUMN('Tracker&amp;Invoice'!$H62:$AC62)),8),F62)</f>
        <v>14</v>
      </c>
      <c r="G63">
        <f>IF(D63="OVERALL",IFERROR(LOOKUP(2,1/('Tracker&amp;Invoice'!$H62:$AC62&lt;&gt;""),COLUMN('Tracker&amp;Invoice'!$H62:$AC62)),8),G64)</f>
        <v>15</v>
      </c>
      <c r="H63">
        <f t="shared" si="0"/>
        <v>15</v>
      </c>
      <c r="I63" s="29">
        <f>IF(D63="INVOICE",SUM('Tracker&amp;Invoice'!$H62:INDEX('Tracker&amp;Invoice'!$A62:$AC62,1,H63)),0)</f>
        <v>364000</v>
      </c>
      <c r="J63" s="29">
        <f>IF(D63="OVERALL",SUM('Tracker&amp;Invoice'!$H62:$AC62),0)</f>
        <v>0</v>
      </c>
    </row>
    <row r="64" spans="1:10">
      <c r="A64">
        <f t="shared" si="1"/>
        <v>4</v>
      </c>
      <c r="B64">
        <f>IF(AND('Tracker&amp;Invoice'!A63&lt;&gt;"",'Tracker&amp;Invoice'!A63&lt;&gt;"ITEM",'Tracker&amp;Invoice'!A61="ITEM"),1,0)</f>
        <v>0</v>
      </c>
      <c r="C64" t="str">
        <f>IF(B64=1,'Tracker&amp;Invoice'!A63,C63)</f>
        <v>BQ-001</v>
      </c>
      <c r="D64" t="str">
        <f>IF(LEFT(TRIM('Tracker&amp;Invoice'!B63),9)="INVOICE #","INVOICE",IF(TRIM('Tracker&amp;Invoice'!B63)="Overall Completion INVOICE","OVERALL",""))</f>
        <v/>
      </c>
      <c r="E64" t="str">
        <f>IF(D64="INVOICE",VALUE(MID(TRIM('Tracker&amp;Invoice'!B63),10,10)),"")</f>
        <v/>
      </c>
      <c r="F64">
        <f>IF(B64=1,IFERROR(LOOKUP(2,1/('Tracker&amp;Invoice'!$H63:$AC63&lt;&gt;""),COLUMN('Tracker&amp;Invoice'!$H63:$AC63)),8),F63)</f>
        <v>14</v>
      </c>
      <c r="G64">
        <f>IF(D64="OVERALL",IFERROR(LOOKUP(2,1/('Tracker&amp;Invoice'!$H63:$AC63&lt;&gt;""),COLUMN('Tracker&amp;Invoice'!$H63:$AC63)),8),G65)</f>
        <v>15</v>
      </c>
      <c r="H64">
        <f t="shared" si="0"/>
        <v>15</v>
      </c>
      <c r="I64" s="29">
        <f>IF(D64="INVOICE",SUM('Tracker&amp;Invoice'!$H63:INDEX('Tracker&amp;Invoice'!$A63:$AC63,1,H64)),0)</f>
        <v>0</v>
      </c>
      <c r="J64" s="29">
        <f>IF(D64="OVERALL",SUM('Tracker&amp;Invoice'!$H63:$AC63),0)</f>
        <v>0</v>
      </c>
    </row>
    <row r="65" spans="1:10">
      <c r="A65">
        <f t="shared" si="1"/>
        <v>4</v>
      </c>
      <c r="B65">
        <f>IF(AND('Tracker&amp;Invoice'!A64&lt;&gt;"",'Tracker&amp;Invoice'!A64&lt;&gt;"ITEM",'Tracker&amp;Invoice'!A62="ITEM"),1,0)</f>
        <v>0</v>
      </c>
      <c r="C65" t="str">
        <f>IF(B65=1,'Tracker&amp;Invoice'!A64,C64)</f>
        <v>BQ-001</v>
      </c>
      <c r="D65" t="str">
        <f>IF(LEFT(TRIM('Tracker&amp;Invoice'!B64),9)="INVOICE #","INVOICE",IF(TRIM('Tracker&amp;Invoice'!B64)="Overall Completion INVOICE","OVERALL",""))</f>
        <v>INVOICE</v>
      </c>
      <c r="E65">
        <f>IF(D65="INVOICE",VALUE(MID(TRIM('Tracker&amp;Invoice'!B64),10,10)),"")</f>
        <v>25</v>
      </c>
      <c r="F65">
        <f>IF(B65=1,IFERROR(LOOKUP(2,1/('Tracker&amp;Invoice'!$H64:$AC64&lt;&gt;""),COLUMN('Tracker&amp;Invoice'!$H64:$AC64)),8),F64)</f>
        <v>14</v>
      </c>
      <c r="G65">
        <f>IF(D65="OVERALL",IFERROR(LOOKUP(2,1/('Tracker&amp;Invoice'!$H64:$AC64&lt;&gt;""),COLUMN('Tracker&amp;Invoice'!$H64:$AC64)),8),G66)</f>
        <v>15</v>
      </c>
      <c r="H65">
        <f t="shared" si="0"/>
        <v>15</v>
      </c>
      <c r="I65" s="29">
        <f>IF(D65="INVOICE",SUM('Tracker&amp;Invoice'!$H64:INDEX('Tracker&amp;Invoice'!$A64:$AC64,1,H65)),0)</f>
        <v>31200</v>
      </c>
      <c r="J65" s="29">
        <f>IF(D65="OVERALL",SUM('Tracker&amp;Invoice'!$H64:$AC64),0)</f>
        <v>0</v>
      </c>
    </row>
    <row r="66" spans="1:10">
      <c r="A66">
        <f t="shared" si="1"/>
        <v>4</v>
      </c>
      <c r="B66">
        <f>IF(AND('Tracker&amp;Invoice'!A65&lt;&gt;"",'Tracker&amp;Invoice'!A65&lt;&gt;"ITEM",'Tracker&amp;Invoice'!A63="ITEM"),1,0)</f>
        <v>0</v>
      </c>
      <c r="C66" t="str">
        <f>IF(B66=1,'Tracker&amp;Invoice'!A65,C65)</f>
        <v>BQ-001</v>
      </c>
      <c r="D66" t="str">
        <f>IF(LEFT(TRIM('Tracker&amp;Invoice'!B65),9)="INVOICE #","INVOICE",IF(TRIM('Tracker&amp;Invoice'!B65)="Overall Completion INVOICE","OVERALL",""))</f>
        <v/>
      </c>
      <c r="E66" t="str">
        <f>IF(D66="INVOICE",VALUE(MID(TRIM('Tracker&amp;Invoice'!B65),10,10)),"")</f>
        <v/>
      </c>
      <c r="F66">
        <f>IF(B66=1,IFERROR(LOOKUP(2,1/('Tracker&amp;Invoice'!$H65:$AC65&lt;&gt;""),COLUMN('Tracker&amp;Invoice'!$H65:$AC65)),8),F65)</f>
        <v>14</v>
      </c>
      <c r="G66">
        <f>IF(D66="OVERALL",IFERROR(LOOKUP(2,1/('Tracker&amp;Invoice'!$H65:$AC65&lt;&gt;""),COLUMN('Tracker&amp;Invoice'!$H65:$AC65)),8),G67)</f>
        <v>15</v>
      </c>
      <c r="H66">
        <f t="shared" si="0"/>
        <v>15</v>
      </c>
      <c r="I66" s="29">
        <f>IF(D66="INVOICE",SUM('Tracker&amp;Invoice'!$H65:INDEX('Tracker&amp;Invoice'!$A65:$AC65,1,H66)),0)</f>
        <v>0</v>
      </c>
      <c r="J66" s="29">
        <f>IF(D66="OVERALL",SUM('Tracker&amp;Invoice'!$H65:$AC65),0)</f>
        <v>0</v>
      </c>
    </row>
    <row r="67" spans="1:10">
      <c r="A67">
        <f t="shared" si="1"/>
        <v>4</v>
      </c>
      <c r="B67">
        <f>IF(AND('Tracker&amp;Invoice'!A66&lt;&gt;"",'Tracker&amp;Invoice'!A66&lt;&gt;"ITEM",'Tracker&amp;Invoice'!A64="ITEM"),1,0)</f>
        <v>0</v>
      </c>
      <c r="C67" t="str">
        <f>IF(B67=1,'Tracker&amp;Invoice'!A66,C66)</f>
        <v>BQ-001</v>
      </c>
      <c r="D67" t="str">
        <f>IF(LEFT(TRIM('Tracker&amp;Invoice'!B66),9)="INVOICE #","INVOICE",IF(TRIM('Tracker&amp;Invoice'!B66)="Overall Completion INVOICE","OVERALL",""))</f>
        <v>INVOICE</v>
      </c>
      <c r="E67">
        <f>IF(D67="INVOICE",VALUE(MID(TRIM('Tracker&amp;Invoice'!B66),10,10)),"")</f>
        <v>28</v>
      </c>
      <c r="F67">
        <f>IF(B67=1,IFERROR(LOOKUP(2,1/('Tracker&amp;Invoice'!$H66:$AC66&lt;&gt;""),COLUMN('Tracker&amp;Invoice'!$H66:$AC66)),8),F66)</f>
        <v>14</v>
      </c>
      <c r="G67">
        <f>IF(D67="OVERALL",IFERROR(LOOKUP(2,1/('Tracker&amp;Invoice'!$H66:$AC66&lt;&gt;""),COLUMN('Tracker&amp;Invoice'!$H66:$AC66)),8),G68)</f>
        <v>15</v>
      </c>
      <c r="H67">
        <f t="shared" ref="H67:H130" si="2">MAX(F67,G67)</f>
        <v>15</v>
      </c>
      <c r="I67" s="29">
        <f>IF(D67="INVOICE",SUM('Tracker&amp;Invoice'!$H66:INDEX('Tracker&amp;Invoice'!$A66:$AC66,1,H67)),0)</f>
        <v>18200</v>
      </c>
      <c r="J67" s="29">
        <f>IF(D67="OVERALL",SUM('Tracker&amp;Invoice'!$H66:$AC66),0)</f>
        <v>0</v>
      </c>
    </row>
    <row r="68" spans="1:10">
      <c r="A68">
        <f t="shared" ref="A68:A131" si="3">A67+B68</f>
        <v>4</v>
      </c>
      <c r="B68">
        <f>IF(AND('Tracker&amp;Invoice'!A67&lt;&gt;"",'Tracker&amp;Invoice'!A67&lt;&gt;"ITEM",'Tracker&amp;Invoice'!A65="ITEM"),1,0)</f>
        <v>0</v>
      </c>
      <c r="C68" t="str">
        <f>IF(B68=1,'Tracker&amp;Invoice'!A67,C67)</f>
        <v>BQ-001</v>
      </c>
      <c r="D68" t="str">
        <f>IF(LEFT(TRIM('Tracker&amp;Invoice'!B67),9)="INVOICE #","INVOICE",IF(TRIM('Tracker&amp;Invoice'!B67)="Overall Completion INVOICE","OVERALL",""))</f>
        <v/>
      </c>
      <c r="E68" t="str">
        <f>IF(D68="INVOICE",VALUE(MID(TRIM('Tracker&amp;Invoice'!B67),10,10)),"")</f>
        <v/>
      </c>
      <c r="F68">
        <f>IF(B68=1,IFERROR(LOOKUP(2,1/('Tracker&amp;Invoice'!$H67:$AC67&lt;&gt;""),COLUMN('Tracker&amp;Invoice'!$H67:$AC67)),8),F67)</f>
        <v>14</v>
      </c>
      <c r="G68">
        <f>IF(D68="OVERALL",IFERROR(LOOKUP(2,1/('Tracker&amp;Invoice'!$H67:$AC67&lt;&gt;""),COLUMN('Tracker&amp;Invoice'!$H67:$AC67)),8),G69)</f>
        <v>15</v>
      </c>
      <c r="H68">
        <f t="shared" si="2"/>
        <v>15</v>
      </c>
      <c r="I68" s="29">
        <f>IF(D68="INVOICE",SUM('Tracker&amp;Invoice'!$H67:INDEX('Tracker&amp;Invoice'!$A67:$AC67,1,H68)),0)</f>
        <v>0</v>
      </c>
      <c r="J68" s="29">
        <f>IF(D68="OVERALL",SUM('Tracker&amp;Invoice'!$H67:$AC67),0)</f>
        <v>0</v>
      </c>
    </row>
    <row r="69" spans="1:10">
      <c r="A69">
        <f t="shared" si="3"/>
        <v>4</v>
      </c>
      <c r="B69">
        <f>IF(AND('Tracker&amp;Invoice'!A68&lt;&gt;"",'Tracker&amp;Invoice'!A68&lt;&gt;"ITEM",'Tracker&amp;Invoice'!A66="ITEM"),1,0)</f>
        <v>0</v>
      </c>
      <c r="C69" t="str">
        <f>IF(B69=1,'Tracker&amp;Invoice'!A68,C68)</f>
        <v>BQ-001</v>
      </c>
      <c r="D69" t="str">
        <f>IF(LEFT(TRIM('Tracker&amp;Invoice'!B68),9)="INVOICE #","INVOICE",IF(TRIM('Tracker&amp;Invoice'!B68)="Overall Completion INVOICE","OVERALL",""))</f>
        <v>INVOICE</v>
      </c>
      <c r="E69">
        <f>IF(D69="INVOICE",VALUE(MID(TRIM('Tracker&amp;Invoice'!B68),10,10)),"")</f>
        <v>32</v>
      </c>
      <c r="F69">
        <f>IF(B69=1,IFERROR(LOOKUP(2,1/('Tracker&amp;Invoice'!$H68:$AC68&lt;&gt;""),COLUMN('Tracker&amp;Invoice'!$H68:$AC68)),8),F68)</f>
        <v>14</v>
      </c>
      <c r="G69">
        <f>IF(D69="OVERALL",IFERROR(LOOKUP(2,1/('Tracker&amp;Invoice'!$H68:$AC68&lt;&gt;""),COLUMN('Tracker&amp;Invoice'!$H68:$AC68)),8),G70)</f>
        <v>15</v>
      </c>
      <c r="H69">
        <f t="shared" si="2"/>
        <v>15</v>
      </c>
      <c r="I69" s="29">
        <f>IF(D69="INVOICE",SUM('Tracker&amp;Invoice'!$H68:INDEX('Tracker&amp;Invoice'!$A68:$AC68,1,H69)),0)</f>
        <v>2600</v>
      </c>
      <c r="J69" s="29">
        <f>IF(D69="OVERALL",SUM('Tracker&amp;Invoice'!$H68:$AC68),0)</f>
        <v>0</v>
      </c>
    </row>
    <row r="70" spans="1:10">
      <c r="A70">
        <f t="shared" si="3"/>
        <v>4</v>
      </c>
      <c r="B70">
        <f>IF(AND('Tracker&amp;Invoice'!A69&lt;&gt;"",'Tracker&amp;Invoice'!A69&lt;&gt;"ITEM",'Tracker&amp;Invoice'!A67="ITEM"),1,0)</f>
        <v>0</v>
      </c>
      <c r="C70" t="str">
        <f>IF(B70=1,'Tracker&amp;Invoice'!A69,C69)</f>
        <v>BQ-001</v>
      </c>
      <c r="D70" t="str">
        <f>IF(LEFT(TRIM('Tracker&amp;Invoice'!B69),9)="INVOICE #","INVOICE",IF(TRIM('Tracker&amp;Invoice'!B69)="Overall Completion INVOICE","OVERALL",""))</f>
        <v/>
      </c>
      <c r="E70" t="str">
        <f>IF(D70="INVOICE",VALUE(MID(TRIM('Tracker&amp;Invoice'!B69),10,10)),"")</f>
        <v/>
      </c>
      <c r="F70">
        <f>IF(B70=1,IFERROR(LOOKUP(2,1/('Tracker&amp;Invoice'!$H69:$AC69&lt;&gt;""),COLUMN('Tracker&amp;Invoice'!$H69:$AC69)),8),F69)</f>
        <v>14</v>
      </c>
      <c r="G70">
        <f>IF(D70="OVERALL",IFERROR(LOOKUP(2,1/('Tracker&amp;Invoice'!$H69:$AC69&lt;&gt;""),COLUMN('Tracker&amp;Invoice'!$H69:$AC69)),8),G71)</f>
        <v>15</v>
      </c>
      <c r="H70">
        <f t="shared" si="2"/>
        <v>15</v>
      </c>
      <c r="I70" s="29">
        <f>IF(D70="INVOICE",SUM('Tracker&amp;Invoice'!$H69:INDEX('Tracker&amp;Invoice'!$A69:$AC69,1,H70)),0)</f>
        <v>0</v>
      </c>
      <c r="J70" s="29">
        <f>IF(D70="OVERALL",SUM('Tracker&amp;Invoice'!$H69:$AC69),0)</f>
        <v>0</v>
      </c>
    </row>
    <row r="71" spans="1:10">
      <c r="A71">
        <f t="shared" si="3"/>
        <v>4</v>
      </c>
      <c r="B71">
        <f>IF(AND('Tracker&amp;Invoice'!A70&lt;&gt;"",'Tracker&amp;Invoice'!A70&lt;&gt;"ITEM",'Tracker&amp;Invoice'!A68="ITEM"),1,0)</f>
        <v>0</v>
      </c>
      <c r="C71" t="str">
        <f>IF(B71=1,'Tracker&amp;Invoice'!A70,C70)</f>
        <v>BQ-001</v>
      </c>
      <c r="D71" t="str">
        <f>IF(LEFT(TRIM('Tracker&amp;Invoice'!B70),9)="INVOICE #","INVOICE",IF(TRIM('Tracker&amp;Invoice'!B70)="Overall Completion INVOICE","OVERALL",""))</f>
        <v>OVERALL</v>
      </c>
      <c r="E71" t="str">
        <f>IF(D71="INVOICE",VALUE(MID(TRIM('Tracker&amp;Invoice'!B70),10,10)),"")</f>
        <v/>
      </c>
      <c r="F71">
        <f>IF(B71=1,IFERROR(LOOKUP(2,1/('Tracker&amp;Invoice'!$H70:$AC70&lt;&gt;""),COLUMN('Tracker&amp;Invoice'!$H70:$AC70)),8),F70)</f>
        <v>14</v>
      </c>
      <c r="G71">
        <f>IF(D71="OVERALL",IFERROR(LOOKUP(2,1/('Tracker&amp;Invoice'!$H70:$AC70&lt;&gt;""),COLUMN('Tracker&amp;Invoice'!$H70:$AC70)),8),G72)</f>
        <v>15</v>
      </c>
      <c r="H71">
        <f t="shared" si="2"/>
        <v>15</v>
      </c>
      <c r="I71" s="29">
        <f>IF(D71="INVOICE",SUM('Tracker&amp;Invoice'!$H70:INDEX('Tracker&amp;Invoice'!$A70:$AC70,1,H71)),0)</f>
        <v>0</v>
      </c>
      <c r="J71" s="29">
        <f>IF(D71="OVERALL",SUM('Tracker&amp;Invoice'!$H70:$AC70),0)</f>
        <v>416000</v>
      </c>
    </row>
    <row r="72" spans="1:10">
      <c r="A72">
        <f t="shared" si="3"/>
        <v>4</v>
      </c>
      <c r="B72">
        <f>IF(AND('Tracker&amp;Invoice'!A71&lt;&gt;"",'Tracker&amp;Invoice'!A71&lt;&gt;"ITEM",'Tracker&amp;Invoice'!A69="ITEM"),1,0)</f>
        <v>0</v>
      </c>
      <c r="C72" t="str">
        <f>IF(B72=1,'Tracker&amp;Invoice'!A71,C71)</f>
        <v>BQ-001</v>
      </c>
      <c r="D72" t="str">
        <f>IF(LEFT(TRIM('Tracker&amp;Invoice'!B71),9)="INVOICE #","INVOICE",IF(TRIM('Tracker&amp;Invoice'!B71)="Overall Completion INVOICE","OVERALL",""))</f>
        <v/>
      </c>
      <c r="E72" t="str">
        <f>IF(D72="INVOICE",VALUE(MID(TRIM('Tracker&amp;Invoice'!B71),10,10)),"")</f>
        <v/>
      </c>
      <c r="F72">
        <f>IF(B72=1,IFERROR(LOOKUP(2,1/('Tracker&amp;Invoice'!$H71:$AC71&lt;&gt;""),COLUMN('Tracker&amp;Invoice'!$H71:$AC71)),8),F71)</f>
        <v>14</v>
      </c>
      <c r="G72">
        <f>IF(D72="OVERALL",IFERROR(LOOKUP(2,1/('Tracker&amp;Invoice'!$H71:$AC71&lt;&gt;""),COLUMN('Tracker&amp;Invoice'!$H71:$AC71)),8),G73)</f>
        <v>15</v>
      </c>
      <c r="H72">
        <f t="shared" si="2"/>
        <v>15</v>
      </c>
      <c r="I72" s="29">
        <f>IF(D72="INVOICE",SUM('Tracker&amp;Invoice'!$H71:INDEX('Tracker&amp;Invoice'!$A71:$AC71,1,H72)),0)</f>
        <v>0</v>
      </c>
      <c r="J72" s="29">
        <f>IF(D72="OVERALL",SUM('Tracker&amp;Invoice'!$H71:$AC71),0)</f>
        <v>0</v>
      </c>
    </row>
    <row r="73" spans="1:10">
      <c r="A73">
        <f t="shared" si="3"/>
        <v>4</v>
      </c>
      <c r="B73">
        <f>IF(AND('Tracker&amp;Invoice'!A72&lt;&gt;"",'Tracker&amp;Invoice'!A72&lt;&gt;"ITEM",'Tracker&amp;Invoice'!A70="ITEM"),1,0)</f>
        <v>0</v>
      </c>
      <c r="C73" t="str">
        <f>IF(B73=1,'Tracker&amp;Invoice'!A72,C72)</f>
        <v>BQ-001</v>
      </c>
      <c r="D73" t="str">
        <f>IF(LEFT(TRIM('Tracker&amp;Invoice'!B72),9)="INVOICE #","INVOICE",IF(TRIM('Tracker&amp;Invoice'!B72)="Overall Completion INVOICE","OVERALL",""))</f>
        <v/>
      </c>
      <c r="E73" t="str">
        <f>IF(D73="INVOICE",VALUE(MID(TRIM('Tracker&amp;Invoice'!B72),10,10)),"")</f>
        <v/>
      </c>
      <c r="F73">
        <f>IF(B73=1,IFERROR(LOOKUP(2,1/('Tracker&amp;Invoice'!$H72:$AC72&lt;&gt;""),COLUMN('Tracker&amp;Invoice'!$H72:$AC72)),8),F72)</f>
        <v>14</v>
      </c>
      <c r="G73">
        <f>IF(D73="OVERALL",IFERROR(LOOKUP(2,1/('Tracker&amp;Invoice'!$H72:$AC72&lt;&gt;""),COLUMN('Tracker&amp;Invoice'!$H72:$AC72)),8),G74)</f>
        <v>15</v>
      </c>
      <c r="H73">
        <f t="shared" si="2"/>
        <v>15</v>
      </c>
      <c r="I73" s="29">
        <f>IF(D73="INVOICE",SUM('Tracker&amp;Invoice'!$H72:INDEX('Tracker&amp;Invoice'!$A72:$AC72,1,H73)),0)</f>
        <v>0</v>
      </c>
      <c r="J73" s="29">
        <f>IF(D73="OVERALL",SUM('Tracker&amp;Invoice'!$H72:$AC72),0)</f>
        <v>0</v>
      </c>
    </row>
    <row r="74" spans="1:10">
      <c r="A74">
        <f t="shared" si="3"/>
        <v>4</v>
      </c>
      <c r="B74">
        <f>IF(AND('Tracker&amp;Invoice'!A73&lt;&gt;"",'Tracker&amp;Invoice'!A73&lt;&gt;"ITEM",'Tracker&amp;Invoice'!A71="ITEM"),1,0)</f>
        <v>0</v>
      </c>
      <c r="C74" t="str">
        <f>IF(B74=1,'Tracker&amp;Invoice'!A73,C73)</f>
        <v>BQ-001</v>
      </c>
      <c r="D74" t="str">
        <f>IF(LEFT(TRIM('Tracker&amp;Invoice'!B73),9)="INVOICE #","INVOICE",IF(TRIM('Tracker&amp;Invoice'!B73)="Overall Completion INVOICE","OVERALL",""))</f>
        <v/>
      </c>
      <c r="E74" t="str">
        <f>IF(D74="INVOICE",VALUE(MID(TRIM('Tracker&amp;Invoice'!B73),10,10)),"")</f>
        <v/>
      </c>
      <c r="F74">
        <f>IF(B74=1,IFERROR(LOOKUP(2,1/('Tracker&amp;Invoice'!$H73:$AC73&lt;&gt;""),COLUMN('Tracker&amp;Invoice'!$H73:$AC73)),8),F73)</f>
        <v>14</v>
      </c>
      <c r="G74">
        <f>IF(D74="OVERALL",IFERROR(LOOKUP(2,1/('Tracker&amp;Invoice'!$H73:$AC73&lt;&gt;""),COLUMN('Tracker&amp;Invoice'!$H73:$AC73)),8),G75)</f>
        <v>15</v>
      </c>
      <c r="H74">
        <f t="shared" si="2"/>
        <v>15</v>
      </c>
      <c r="I74" s="29">
        <f>IF(D74="INVOICE",SUM('Tracker&amp;Invoice'!$H73:INDEX('Tracker&amp;Invoice'!$A73:$AC73,1,H74)),0)</f>
        <v>0</v>
      </c>
      <c r="J74" s="29">
        <f>IF(D74="OVERALL",SUM('Tracker&amp;Invoice'!$H73:$AC73),0)</f>
        <v>0</v>
      </c>
    </row>
    <row r="75" spans="1:10">
      <c r="A75">
        <f t="shared" si="3"/>
        <v>4</v>
      </c>
      <c r="B75">
        <f>IF(AND('Tracker&amp;Invoice'!A74&lt;&gt;"",'Tracker&amp;Invoice'!A74&lt;&gt;"ITEM",'Tracker&amp;Invoice'!A72="ITEM"),1,0)</f>
        <v>0</v>
      </c>
      <c r="C75" t="str">
        <f>IF(B75=1,'Tracker&amp;Invoice'!A74,C74)</f>
        <v>BQ-001</v>
      </c>
      <c r="D75" t="str">
        <f>IF(LEFT(TRIM('Tracker&amp;Invoice'!B74),9)="INVOICE #","INVOICE",IF(TRIM('Tracker&amp;Invoice'!B74)="Overall Completion INVOICE","OVERALL",""))</f>
        <v/>
      </c>
      <c r="E75" t="str">
        <f>IF(D75="INVOICE",VALUE(MID(TRIM('Tracker&amp;Invoice'!B74),10,10)),"")</f>
        <v/>
      </c>
      <c r="F75">
        <f>IF(B75=1,IFERROR(LOOKUP(2,1/('Tracker&amp;Invoice'!$H74:$AC74&lt;&gt;""),COLUMN('Tracker&amp;Invoice'!$H74:$AC74)),8),F74)</f>
        <v>14</v>
      </c>
      <c r="G75">
        <f>IF(D75="OVERALL",IFERROR(LOOKUP(2,1/('Tracker&amp;Invoice'!$H74:$AC74&lt;&gt;""),COLUMN('Tracker&amp;Invoice'!$H74:$AC74)),8),G76)</f>
        <v>15</v>
      </c>
      <c r="H75">
        <f t="shared" si="2"/>
        <v>15</v>
      </c>
      <c r="I75" s="29">
        <f>IF(D75="INVOICE",SUM('Tracker&amp;Invoice'!$H74:INDEX('Tracker&amp;Invoice'!$A74:$AC74,1,H75)),0)</f>
        <v>0</v>
      </c>
      <c r="J75" s="29">
        <f>IF(D75="OVERALL",SUM('Tracker&amp;Invoice'!$H74:$AC74),0)</f>
        <v>0</v>
      </c>
    </row>
    <row r="76" spans="1:10">
      <c r="A76">
        <f t="shared" si="3"/>
        <v>4</v>
      </c>
      <c r="B76">
        <f>IF(AND('Tracker&amp;Invoice'!A75&lt;&gt;"",'Tracker&amp;Invoice'!A75&lt;&gt;"ITEM",'Tracker&amp;Invoice'!A73="ITEM"),1,0)</f>
        <v>0</v>
      </c>
      <c r="C76" t="str">
        <f>IF(B76=1,'Tracker&amp;Invoice'!A75,C75)</f>
        <v>BQ-001</v>
      </c>
      <c r="D76" t="str">
        <f>IF(LEFT(TRIM('Tracker&amp;Invoice'!B75),9)="INVOICE #","INVOICE",IF(TRIM('Tracker&amp;Invoice'!B75)="Overall Completion INVOICE","OVERALL",""))</f>
        <v/>
      </c>
      <c r="E76" t="str">
        <f>IF(D76="INVOICE",VALUE(MID(TRIM('Tracker&amp;Invoice'!B75),10,10)),"")</f>
        <v/>
      </c>
      <c r="F76">
        <f>IF(B76=1,IFERROR(LOOKUP(2,1/('Tracker&amp;Invoice'!$H75:$AC75&lt;&gt;""),COLUMN('Tracker&amp;Invoice'!$H75:$AC75)),8),F75)</f>
        <v>14</v>
      </c>
      <c r="G76">
        <f>IF(D76="OVERALL",IFERROR(LOOKUP(2,1/('Tracker&amp;Invoice'!$H75:$AC75&lt;&gt;""),COLUMN('Tracker&amp;Invoice'!$H75:$AC75)),8),G77)</f>
        <v>15</v>
      </c>
      <c r="H76">
        <f t="shared" si="2"/>
        <v>15</v>
      </c>
      <c r="I76" s="29">
        <f>IF(D76="INVOICE",SUM('Tracker&amp;Invoice'!$H75:INDEX('Tracker&amp;Invoice'!$A75:$AC75,1,H76)),0)</f>
        <v>0</v>
      </c>
      <c r="J76" s="29">
        <f>IF(D76="OVERALL",SUM('Tracker&amp;Invoice'!$H75:$AC75),0)</f>
        <v>0</v>
      </c>
    </row>
    <row r="77" spans="1:10">
      <c r="A77">
        <f t="shared" si="3"/>
        <v>4</v>
      </c>
      <c r="B77">
        <f>IF(AND('Tracker&amp;Invoice'!A76&lt;&gt;"",'Tracker&amp;Invoice'!A76&lt;&gt;"ITEM",'Tracker&amp;Invoice'!A74="ITEM"),1,0)</f>
        <v>0</v>
      </c>
      <c r="C77" t="str">
        <f>IF(B77=1,'Tracker&amp;Invoice'!A76,C76)</f>
        <v>BQ-001</v>
      </c>
      <c r="D77" t="str">
        <f>IF(LEFT(TRIM('Tracker&amp;Invoice'!B76),9)="INVOICE #","INVOICE",IF(TRIM('Tracker&amp;Invoice'!B76)="Overall Completion INVOICE","OVERALL",""))</f>
        <v/>
      </c>
      <c r="E77" t="str">
        <f>IF(D77="INVOICE",VALUE(MID(TRIM('Tracker&amp;Invoice'!B76),10,10)),"")</f>
        <v/>
      </c>
      <c r="F77">
        <f>IF(B77=1,IFERROR(LOOKUP(2,1/('Tracker&amp;Invoice'!$H76:$AC76&lt;&gt;""),COLUMN('Tracker&amp;Invoice'!$H76:$AC76)),8),F76)</f>
        <v>14</v>
      </c>
      <c r="G77">
        <f>IF(D77="OVERALL",IFERROR(LOOKUP(2,1/('Tracker&amp;Invoice'!$H76:$AC76&lt;&gt;""),COLUMN('Tracker&amp;Invoice'!$H76:$AC76)),8),G78)</f>
        <v>15</v>
      </c>
      <c r="H77">
        <f t="shared" si="2"/>
        <v>15</v>
      </c>
      <c r="I77" s="29">
        <f>IF(D77="INVOICE",SUM('Tracker&amp;Invoice'!$H76:INDEX('Tracker&amp;Invoice'!$A76:$AC76,1,H77)),0)</f>
        <v>0</v>
      </c>
      <c r="J77" s="29">
        <f>IF(D77="OVERALL",SUM('Tracker&amp;Invoice'!$H76:$AC76),0)</f>
        <v>0</v>
      </c>
    </row>
    <row r="78" spans="1:10">
      <c r="A78">
        <f t="shared" si="3"/>
        <v>4</v>
      </c>
      <c r="B78">
        <f>IF(AND('Tracker&amp;Invoice'!A77&lt;&gt;"",'Tracker&amp;Invoice'!A77&lt;&gt;"ITEM",'Tracker&amp;Invoice'!A75="ITEM"),1,0)</f>
        <v>0</v>
      </c>
      <c r="C78" t="str">
        <f>IF(B78=1,'Tracker&amp;Invoice'!A77,C77)</f>
        <v>BQ-001</v>
      </c>
      <c r="D78" t="str">
        <f>IF(LEFT(TRIM('Tracker&amp;Invoice'!B77),9)="INVOICE #","INVOICE",IF(TRIM('Tracker&amp;Invoice'!B77)="Overall Completion INVOICE","OVERALL",""))</f>
        <v/>
      </c>
      <c r="E78" t="str">
        <f>IF(D78="INVOICE",VALUE(MID(TRIM('Tracker&amp;Invoice'!B77),10,10)),"")</f>
        <v/>
      </c>
      <c r="F78">
        <f>IF(B78=1,IFERROR(LOOKUP(2,1/('Tracker&amp;Invoice'!$H77:$AC77&lt;&gt;""),COLUMN('Tracker&amp;Invoice'!$H77:$AC77)),8),F77)</f>
        <v>14</v>
      </c>
      <c r="G78">
        <f>IF(D78="OVERALL",IFERROR(LOOKUP(2,1/('Tracker&amp;Invoice'!$H77:$AC77&lt;&gt;""),COLUMN('Tracker&amp;Invoice'!$H77:$AC77)),8),G79)</f>
        <v>15</v>
      </c>
      <c r="H78">
        <f t="shared" si="2"/>
        <v>15</v>
      </c>
      <c r="I78" s="29">
        <f>IF(D78="INVOICE",SUM('Tracker&amp;Invoice'!$H77:INDEX('Tracker&amp;Invoice'!$A77:$AC77,1,H78)),0)</f>
        <v>0</v>
      </c>
      <c r="J78" s="29">
        <f>IF(D78="OVERALL",SUM('Tracker&amp;Invoice'!$H77:$AC77),0)</f>
        <v>0</v>
      </c>
    </row>
    <row r="79" spans="1:10">
      <c r="A79">
        <f t="shared" si="3"/>
        <v>4</v>
      </c>
      <c r="B79">
        <f>IF(AND('Tracker&amp;Invoice'!A78&lt;&gt;"",'Tracker&amp;Invoice'!A78&lt;&gt;"ITEM",'Tracker&amp;Invoice'!A76="ITEM"),1,0)</f>
        <v>0</v>
      </c>
      <c r="C79" t="str">
        <f>IF(B79=1,'Tracker&amp;Invoice'!A78,C78)</f>
        <v>BQ-001</v>
      </c>
      <c r="D79" t="str">
        <f>IF(LEFT(TRIM('Tracker&amp;Invoice'!B78),9)="INVOICE #","INVOICE",IF(TRIM('Tracker&amp;Invoice'!B78)="Overall Completion INVOICE","OVERALL",""))</f>
        <v/>
      </c>
      <c r="E79" t="str">
        <f>IF(D79="INVOICE",VALUE(MID(TRIM('Tracker&amp;Invoice'!B78),10,10)),"")</f>
        <v/>
      </c>
      <c r="F79">
        <f>IF(B79=1,IFERROR(LOOKUP(2,1/('Tracker&amp;Invoice'!$H78:$AC78&lt;&gt;""),COLUMN('Tracker&amp;Invoice'!$H78:$AC78)),8),F78)</f>
        <v>14</v>
      </c>
      <c r="G79">
        <f>IF(D79="OVERALL",IFERROR(LOOKUP(2,1/('Tracker&amp;Invoice'!$H78:$AC78&lt;&gt;""),COLUMN('Tracker&amp;Invoice'!$H78:$AC78)),8),G80)</f>
        <v>15</v>
      </c>
      <c r="H79">
        <f t="shared" si="2"/>
        <v>15</v>
      </c>
      <c r="I79" s="29">
        <f>IF(D79="INVOICE",SUM('Tracker&amp;Invoice'!$H78:INDEX('Tracker&amp;Invoice'!$A78:$AC78,1,H79)),0)</f>
        <v>0</v>
      </c>
      <c r="J79" s="29">
        <f>IF(D79="OVERALL",SUM('Tracker&amp;Invoice'!$H78:$AC78),0)</f>
        <v>0</v>
      </c>
    </row>
    <row r="80" spans="1:10">
      <c r="A80">
        <f t="shared" si="3"/>
        <v>5</v>
      </c>
      <c r="B80">
        <f>IF(AND('Tracker&amp;Invoice'!A79&lt;&gt;"",'Tracker&amp;Invoice'!A79&lt;&gt;"ITEM",'Tracker&amp;Invoice'!A77="ITEM"),1,0)</f>
        <v>1</v>
      </c>
      <c r="C80" t="str">
        <f>IF(B80=1,'Tracker&amp;Invoice'!A79,C79)</f>
        <v>BQ-002</v>
      </c>
      <c r="D80" t="str">
        <f>IF(LEFT(TRIM('Tracker&amp;Invoice'!B79),9)="INVOICE #","INVOICE",IF(TRIM('Tracker&amp;Invoice'!B79)="Overall Completion INVOICE","OVERALL",""))</f>
        <v/>
      </c>
      <c r="E80" t="str">
        <f>IF(D80="INVOICE",VALUE(MID(TRIM('Tracker&amp;Invoice'!B79),10,10)),"")</f>
        <v/>
      </c>
      <c r="F80">
        <f>IF(B80=1,IFERROR(LOOKUP(2,1/('Tracker&amp;Invoice'!$H79:$AC79&lt;&gt;""),COLUMN('Tracker&amp;Invoice'!$H79:$AC79)),8),F79)</f>
        <v>14</v>
      </c>
      <c r="G80">
        <f>IF(D80="OVERALL",IFERROR(LOOKUP(2,1/('Tracker&amp;Invoice'!$H79:$AC79&lt;&gt;""),COLUMN('Tracker&amp;Invoice'!$H79:$AC79)),8),G81)</f>
        <v>15</v>
      </c>
      <c r="H80">
        <f t="shared" si="2"/>
        <v>15</v>
      </c>
      <c r="I80" s="29">
        <f>IF(D80="INVOICE",SUM('Tracker&amp;Invoice'!$H79:INDEX('Tracker&amp;Invoice'!$A79:$AC79,1,H80)),0)</f>
        <v>0</v>
      </c>
      <c r="J80" s="29">
        <f>IF(D80="OVERALL",SUM('Tracker&amp;Invoice'!$H79:$AC79),0)</f>
        <v>0</v>
      </c>
    </row>
    <row r="81" spans="1:10">
      <c r="A81">
        <f t="shared" si="3"/>
        <v>5</v>
      </c>
      <c r="B81">
        <f>IF(AND('Tracker&amp;Invoice'!A80&lt;&gt;"",'Tracker&amp;Invoice'!A80&lt;&gt;"ITEM",'Tracker&amp;Invoice'!A78="ITEM"),1,0)</f>
        <v>0</v>
      </c>
      <c r="C81" t="str">
        <f>IF(B81=1,'Tracker&amp;Invoice'!A80,C80)</f>
        <v>BQ-002</v>
      </c>
      <c r="D81" t="str">
        <f>IF(LEFT(TRIM('Tracker&amp;Invoice'!B80),9)="INVOICE #","INVOICE",IF(TRIM('Tracker&amp;Invoice'!B80)="Overall Completion INVOICE","OVERALL",""))</f>
        <v/>
      </c>
      <c r="E81" t="str">
        <f>IF(D81="INVOICE",VALUE(MID(TRIM('Tracker&amp;Invoice'!B80),10,10)),"")</f>
        <v/>
      </c>
      <c r="F81">
        <f>IF(B81=1,IFERROR(LOOKUP(2,1/('Tracker&amp;Invoice'!$H80:$AC80&lt;&gt;""),COLUMN('Tracker&amp;Invoice'!$H80:$AC80)),8),F80)</f>
        <v>14</v>
      </c>
      <c r="G81">
        <f>IF(D81="OVERALL",IFERROR(LOOKUP(2,1/('Tracker&amp;Invoice'!$H80:$AC80&lt;&gt;""),COLUMN('Tracker&amp;Invoice'!$H80:$AC80)),8),G82)</f>
        <v>15</v>
      </c>
      <c r="H81">
        <f t="shared" si="2"/>
        <v>15</v>
      </c>
      <c r="I81" s="29">
        <f>IF(D81="INVOICE",SUM('Tracker&amp;Invoice'!$H80:INDEX('Tracker&amp;Invoice'!$A80:$AC80,1,H81)),0)</f>
        <v>0</v>
      </c>
      <c r="J81" s="29">
        <f>IF(D81="OVERALL",SUM('Tracker&amp;Invoice'!$H80:$AC80),0)</f>
        <v>0</v>
      </c>
    </row>
    <row r="82" spans="1:10">
      <c r="A82">
        <f t="shared" si="3"/>
        <v>5</v>
      </c>
      <c r="B82">
        <f>IF(AND('Tracker&amp;Invoice'!A81&lt;&gt;"",'Tracker&amp;Invoice'!A81&lt;&gt;"ITEM",'Tracker&amp;Invoice'!A79="ITEM"),1,0)</f>
        <v>0</v>
      </c>
      <c r="C82" t="str">
        <f>IF(B82=1,'Tracker&amp;Invoice'!A81,C81)</f>
        <v>BQ-002</v>
      </c>
      <c r="D82" t="str">
        <f>IF(LEFT(TRIM('Tracker&amp;Invoice'!B81),9)="INVOICE #","INVOICE",IF(TRIM('Tracker&amp;Invoice'!B81)="Overall Completion INVOICE","OVERALL",""))</f>
        <v/>
      </c>
      <c r="E82" t="str">
        <f>IF(D82="INVOICE",VALUE(MID(TRIM('Tracker&amp;Invoice'!B81),10,10)),"")</f>
        <v/>
      </c>
      <c r="F82">
        <f>IF(B82=1,IFERROR(LOOKUP(2,1/('Tracker&amp;Invoice'!$H81:$AC81&lt;&gt;""),COLUMN('Tracker&amp;Invoice'!$H81:$AC81)),8),F81)</f>
        <v>14</v>
      </c>
      <c r="G82">
        <f>IF(D82="OVERALL",IFERROR(LOOKUP(2,1/('Tracker&amp;Invoice'!$H81:$AC81&lt;&gt;""),COLUMN('Tracker&amp;Invoice'!$H81:$AC81)),8),G83)</f>
        <v>15</v>
      </c>
      <c r="H82">
        <f t="shared" si="2"/>
        <v>15</v>
      </c>
      <c r="I82" s="29">
        <f>IF(D82="INVOICE",SUM('Tracker&amp;Invoice'!$H81:INDEX('Tracker&amp;Invoice'!$A81:$AC81,1,H82)),0)</f>
        <v>0</v>
      </c>
      <c r="J82" s="29">
        <f>IF(D82="OVERALL",SUM('Tracker&amp;Invoice'!$H81:$AC81),0)</f>
        <v>0</v>
      </c>
    </row>
    <row r="83" spans="1:10">
      <c r="A83">
        <f t="shared" si="3"/>
        <v>5</v>
      </c>
      <c r="B83">
        <f>IF(AND('Tracker&amp;Invoice'!A82&lt;&gt;"",'Tracker&amp;Invoice'!A82&lt;&gt;"ITEM",'Tracker&amp;Invoice'!A80="ITEM"),1,0)</f>
        <v>0</v>
      </c>
      <c r="C83" t="str">
        <f>IF(B83=1,'Tracker&amp;Invoice'!A82,C82)</f>
        <v>BQ-002</v>
      </c>
      <c r="D83" t="str">
        <f>IF(LEFT(TRIM('Tracker&amp;Invoice'!B82),9)="INVOICE #","INVOICE",IF(TRIM('Tracker&amp;Invoice'!B82)="Overall Completion INVOICE","OVERALL",""))</f>
        <v>INVOICE</v>
      </c>
      <c r="E83">
        <f>IF(D83="INVOICE",VALUE(MID(TRIM('Tracker&amp;Invoice'!B82),10,10)),"")</f>
        <v>13</v>
      </c>
      <c r="F83">
        <f>IF(B83=1,IFERROR(LOOKUP(2,1/('Tracker&amp;Invoice'!$H82:$AC82&lt;&gt;""),COLUMN('Tracker&amp;Invoice'!$H82:$AC82)),8),F82)</f>
        <v>14</v>
      </c>
      <c r="G83">
        <f>IF(D83="OVERALL",IFERROR(LOOKUP(2,1/('Tracker&amp;Invoice'!$H82:$AC82&lt;&gt;""),COLUMN('Tracker&amp;Invoice'!$H82:$AC82)),8),G84)</f>
        <v>15</v>
      </c>
      <c r="H83">
        <f t="shared" si="2"/>
        <v>15</v>
      </c>
      <c r="I83" s="29">
        <f>IF(D83="INVOICE",SUM('Tracker&amp;Invoice'!$H82:INDEX('Tracker&amp;Invoice'!$A82:$AC82,1,H83)),0)</f>
        <v>41160</v>
      </c>
      <c r="J83" s="29">
        <f>IF(D83="OVERALL",SUM('Tracker&amp;Invoice'!$H82:$AC82),0)</f>
        <v>0</v>
      </c>
    </row>
    <row r="84" spans="1:10">
      <c r="A84">
        <f t="shared" si="3"/>
        <v>5</v>
      </c>
      <c r="B84">
        <f>IF(AND('Tracker&amp;Invoice'!A83&lt;&gt;"",'Tracker&amp;Invoice'!A83&lt;&gt;"ITEM",'Tracker&amp;Invoice'!A81="ITEM"),1,0)</f>
        <v>0</v>
      </c>
      <c r="C84" t="str">
        <f>IF(B84=1,'Tracker&amp;Invoice'!A83,C83)</f>
        <v>BQ-002</v>
      </c>
      <c r="D84" t="str">
        <f>IF(LEFT(TRIM('Tracker&amp;Invoice'!B83),9)="INVOICE #","INVOICE",IF(TRIM('Tracker&amp;Invoice'!B83)="Overall Completion INVOICE","OVERALL",""))</f>
        <v/>
      </c>
      <c r="E84" t="str">
        <f>IF(D84="INVOICE",VALUE(MID(TRIM('Tracker&amp;Invoice'!B83),10,10)),"")</f>
        <v/>
      </c>
      <c r="F84">
        <f>IF(B84=1,IFERROR(LOOKUP(2,1/('Tracker&amp;Invoice'!$H83:$AC83&lt;&gt;""),COLUMN('Tracker&amp;Invoice'!$H83:$AC83)),8),F83)</f>
        <v>14</v>
      </c>
      <c r="G84">
        <f>IF(D84="OVERALL",IFERROR(LOOKUP(2,1/('Tracker&amp;Invoice'!$H83:$AC83&lt;&gt;""),COLUMN('Tracker&amp;Invoice'!$H83:$AC83)),8),G85)</f>
        <v>15</v>
      </c>
      <c r="H84">
        <f t="shared" si="2"/>
        <v>15</v>
      </c>
      <c r="I84" s="29">
        <f>IF(D84="INVOICE",SUM('Tracker&amp;Invoice'!$H83:INDEX('Tracker&amp;Invoice'!$A83:$AC83,1,H84)),0)</f>
        <v>0</v>
      </c>
      <c r="J84" s="29">
        <f>IF(D84="OVERALL",SUM('Tracker&amp;Invoice'!$H83:$AC83),0)</f>
        <v>0</v>
      </c>
    </row>
    <row r="85" spans="1:10">
      <c r="A85">
        <f t="shared" si="3"/>
        <v>5</v>
      </c>
      <c r="B85">
        <f>IF(AND('Tracker&amp;Invoice'!A84&lt;&gt;"",'Tracker&amp;Invoice'!A84&lt;&gt;"ITEM",'Tracker&amp;Invoice'!A82="ITEM"),1,0)</f>
        <v>0</v>
      </c>
      <c r="C85" t="str">
        <f>IF(B85=1,'Tracker&amp;Invoice'!A84,C84)</f>
        <v>BQ-002</v>
      </c>
      <c r="D85" t="str">
        <f>IF(LEFT(TRIM('Tracker&amp;Invoice'!B84),9)="INVOICE #","INVOICE",IF(TRIM('Tracker&amp;Invoice'!B84)="Overall Completion INVOICE","OVERALL",""))</f>
        <v>INVOICE</v>
      </c>
      <c r="E85">
        <f>IF(D85="INVOICE",VALUE(MID(TRIM('Tracker&amp;Invoice'!B84),10,10)),"")</f>
        <v>15</v>
      </c>
      <c r="F85">
        <f>IF(B85=1,IFERROR(LOOKUP(2,1/('Tracker&amp;Invoice'!$H84:$AC84&lt;&gt;""),COLUMN('Tracker&amp;Invoice'!$H84:$AC84)),8),F84)</f>
        <v>14</v>
      </c>
      <c r="G85">
        <f>IF(D85="OVERALL",IFERROR(LOOKUP(2,1/('Tracker&amp;Invoice'!$H84:$AC84&lt;&gt;""),COLUMN('Tracker&amp;Invoice'!$H84:$AC84)),8),G86)</f>
        <v>15</v>
      </c>
      <c r="H85">
        <f t="shared" si="2"/>
        <v>15</v>
      </c>
      <c r="I85" s="29">
        <f>IF(D85="INVOICE",SUM('Tracker&amp;Invoice'!$H84:INDEX('Tracker&amp;Invoice'!$A84:$AC84,1,H85)),0)</f>
        <v>96040</v>
      </c>
      <c r="J85" s="29">
        <f>IF(D85="OVERALL",SUM('Tracker&amp;Invoice'!$H84:$AC84),0)</f>
        <v>0</v>
      </c>
    </row>
    <row r="86" spans="1:10">
      <c r="A86">
        <f t="shared" si="3"/>
        <v>5</v>
      </c>
      <c r="B86">
        <f>IF(AND('Tracker&amp;Invoice'!A85&lt;&gt;"",'Tracker&amp;Invoice'!A85&lt;&gt;"ITEM",'Tracker&amp;Invoice'!A83="ITEM"),1,0)</f>
        <v>0</v>
      </c>
      <c r="C86" t="str">
        <f>IF(B86=1,'Tracker&amp;Invoice'!A85,C85)</f>
        <v>BQ-002</v>
      </c>
      <c r="D86" t="str">
        <f>IF(LEFT(TRIM('Tracker&amp;Invoice'!B85),9)="INVOICE #","INVOICE",IF(TRIM('Tracker&amp;Invoice'!B85)="Overall Completion INVOICE","OVERALL",""))</f>
        <v/>
      </c>
      <c r="E86" t="str">
        <f>IF(D86="INVOICE",VALUE(MID(TRIM('Tracker&amp;Invoice'!B85),10,10)),"")</f>
        <v/>
      </c>
      <c r="F86">
        <f>IF(B86=1,IFERROR(LOOKUP(2,1/('Tracker&amp;Invoice'!$H85:$AC85&lt;&gt;""),COLUMN('Tracker&amp;Invoice'!$H85:$AC85)),8),F85)</f>
        <v>14</v>
      </c>
      <c r="G86">
        <f>IF(D86="OVERALL",IFERROR(LOOKUP(2,1/('Tracker&amp;Invoice'!$H85:$AC85&lt;&gt;""),COLUMN('Tracker&amp;Invoice'!$H85:$AC85)),8),G87)</f>
        <v>15</v>
      </c>
      <c r="H86">
        <f t="shared" si="2"/>
        <v>15</v>
      </c>
      <c r="I86" s="29">
        <f>IF(D86="INVOICE",SUM('Tracker&amp;Invoice'!$H85:INDEX('Tracker&amp;Invoice'!$A85:$AC85,1,H86)),0)</f>
        <v>0</v>
      </c>
      <c r="J86" s="29">
        <f>IF(D86="OVERALL",SUM('Tracker&amp;Invoice'!$H85:$AC85),0)</f>
        <v>0</v>
      </c>
    </row>
    <row r="87" spans="1:10">
      <c r="A87">
        <f t="shared" si="3"/>
        <v>5</v>
      </c>
      <c r="B87">
        <f>IF(AND('Tracker&amp;Invoice'!A86&lt;&gt;"",'Tracker&amp;Invoice'!A86&lt;&gt;"ITEM",'Tracker&amp;Invoice'!A84="ITEM"),1,0)</f>
        <v>0</v>
      </c>
      <c r="C87" t="str">
        <f>IF(B87=1,'Tracker&amp;Invoice'!A86,C86)</f>
        <v>BQ-002</v>
      </c>
      <c r="D87" t="str">
        <f>IF(LEFT(TRIM('Tracker&amp;Invoice'!B86),9)="INVOICE #","INVOICE",IF(TRIM('Tracker&amp;Invoice'!B86)="Overall Completion INVOICE","OVERALL",""))</f>
        <v>INVOICE</v>
      </c>
      <c r="E87">
        <f>IF(D87="INVOICE",VALUE(MID(TRIM('Tracker&amp;Invoice'!B86),10,10)),"")</f>
        <v>25</v>
      </c>
      <c r="F87">
        <f>IF(B87=1,IFERROR(LOOKUP(2,1/('Tracker&amp;Invoice'!$H86:$AC86&lt;&gt;""),COLUMN('Tracker&amp;Invoice'!$H86:$AC86)),8),F86)</f>
        <v>14</v>
      </c>
      <c r="G87">
        <f>IF(D87="OVERALL",IFERROR(LOOKUP(2,1/('Tracker&amp;Invoice'!$H86:$AC86&lt;&gt;""),COLUMN('Tracker&amp;Invoice'!$H86:$AC86)),8),G88)</f>
        <v>15</v>
      </c>
      <c r="H87">
        <f t="shared" si="2"/>
        <v>15</v>
      </c>
      <c r="I87" s="29">
        <f>IF(D87="INVOICE",SUM('Tracker&amp;Invoice'!$H86:INDEX('Tracker&amp;Invoice'!$A86:$AC86,1,H87)),0)</f>
        <v>11760</v>
      </c>
      <c r="J87" s="29">
        <f>IF(D87="OVERALL",SUM('Tracker&amp;Invoice'!$H86:$AC86),0)</f>
        <v>0</v>
      </c>
    </row>
    <row r="88" spans="1:10">
      <c r="A88">
        <f t="shared" si="3"/>
        <v>5</v>
      </c>
      <c r="B88">
        <f>IF(AND('Tracker&amp;Invoice'!A87&lt;&gt;"",'Tracker&amp;Invoice'!A87&lt;&gt;"ITEM",'Tracker&amp;Invoice'!A85="ITEM"),1,0)</f>
        <v>0</v>
      </c>
      <c r="C88" t="str">
        <f>IF(B88=1,'Tracker&amp;Invoice'!A87,C87)</f>
        <v>BQ-002</v>
      </c>
      <c r="D88" t="str">
        <f>IF(LEFT(TRIM('Tracker&amp;Invoice'!B87),9)="INVOICE #","INVOICE",IF(TRIM('Tracker&amp;Invoice'!B87)="Overall Completion INVOICE","OVERALL",""))</f>
        <v/>
      </c>
      <c r="E88" t="str">
        <f>IF(D88="INVOICE",VALUE(MID(TRIM('Tracker&amp;Invoice'!B87),10,10)),"")</f>
        <v/>
      </c>
      <c r="F88">
        <f>IF(B88=1,IFERROR(LOOKUP(2,1/('Tracker&amp;Invoice'!$H87:$AC87&lt;&gt;""),COLUMN('Tracker&amp;Invoice'!$H87:$AC87)),8),F87)</f>
        <v>14</v>
      </c>
      <c r="G88">
        <f>IF(D88="OVERALL",IFERROR(LOOKUP(2,1/('Tracker&amp;Invoice'!$H87:$AC87&lt;&gt;""),COLUMN('Tracker&amp;Invoice'!$H87:$AC87)),8),G89)</f>
        <v>15</v>
      </c>
      <c r="H88">
        <f t="shared" si="2"/>
        <v>15</v>
      </c>
      <c r="I88" s="29">
        <f>IF(D88="INVOICE",SUM('Tracker&amp;Invoice'!$H87:INDEX('Tracker&amp;Invoice'!$A87:$AC87,1,H88)),0)</f>
        <v>0</v>
      </c>
      <c r="J88" s="29">
        <f>IF(D88="OVERALL",SUM('Tracker&amp;Invoice'!$H87:$AC87),0)</f>
        <v>0</v>
      </c>
    </row>
    <row r="89" spans="1:10">
      <c r="A89">
        <f t="shared" si="3"/>
        <v>5</v>
      </c>
      <c r="B89">
        <f>IF(AND('Tracker&amp;Invoice'!A88&lt;&gt;"",'Tracker&amp;Invoice'!A88&lt;&gt;"ITEM",'Tracker&amp;Invoice'!A86="ITEM"),1,0)</f>
        <v>0</v>
      </c>
      <c r="C89" t="str">
        <f>IF(B89=1,'Tracker&amp;Invoice'!A88,C88)</f>
        <v>BQ-002</v>
      </c>
      <c r="D89" t="str">
        <f>IF(LEFT(TRIM('Tracker&amp;Invoice'!B88),9)="INVOICE #","INVOICE",IF(TRIM('Tracker&amp;Invoice'!B88)="Overall Completion INVOICE","OVERALL",""))</f>
        <v>INVOICE</v>
      </c>
      <c r="E89">
        <f>IF(D89="INVOICE",VALUE(MID(TRIM('Tracker&amp;Invoice'!B88),10,10)),"")</f>
        <v>28</v>
      </c>
      <c r="F89">
        <f>IF(B89=1,IFERROR(LOOKUP(2,1/('Tracker&amp;Invoice'!$H88:$AC88&lt;&gt;""),COLUMN('Tracker&amp;Invoice'!$H88:$AC88)),8),F88)</f>
        <v>14</v>
      </c>
      <c r="G89">
        <f>IF(D89="OVERALL",IFERROR(LOOKUP(2,1/('Tracker&amp;Invoice'!$H88:$AC88&lt;&gt;""),COLUMN('Tracker&amp;Invoice'!$H88:$AC88)),8),G90)</f>
        <v>15</v>
      </c>
      <c r="H89">
        <f t="shared" si="2"/>
        <v>15</v>
      </c>
      <c r="I89" s="29">
        <f>IF(D89="INVOICE",SUM('Tracker&amp;Invoice'!$H88:INDEX('Tracker&amp;Invoice'!$A88:$AC88,1,H89)),0)</f>
        <v>-67816</v>
      </c>
      <c r="J89" s="29">
        <f>IF(D89="OVERALL",SUM('Tracker&amp;Invoice'!$H88:$AC88),0)</f>
        <v>0</v>
      </c>
    </row>
    <row r="90" spans="1:10">
      <c r="A90">
        <f t="shared" si="3"/>
        <v>5</v>
      </c>
      <c r="B90">
        <f>IF(AND('Tracker&amp;Invoice'!A89&lt;&gt;"",'Tracker&amp;Invoice'!A89&lt;&gt;"ITEM",'Tracker&amp;Invoice'!A87="ITEM"),1,0)</f>
        <v>0</v>
      </c>
      <c r="C90" t="str">
        <f>IF(B90=1,'Tracker&amp;Invoice'!A89,C89)</f>
        <v>BQ-002</v>
      </c>
      <c r="D90" t="str">
        <f>IF(LEFT(TRIM('Tracker&amp;Invoice'!B89),9)="INVOICE #","INVOICE",IF(TRIM('Tracker&amp;Invoice'!B89)="Overall Completion INVOICE","OVERALL",""))</f>
        <v/>
      </c>
      <c r="E90" t="str">
        <f>IF(D90="INVOICE",VALUE(MID(TRIM('Tracker&amp;Invoice'!B89),10,10)),"")</f>
        <v/>
      </c>
      <c r="F90">
        <f>IF(B90=1,IFERROR(LOOKUP(2,1/('Tracker&amp;Invoice'!$H89:$AC89&lt;&gt;""),COLUMN('Tracker&amp;Invoice'!$H89:$AC89)),8),F89)</f>
        <v>14</v>
      </c>
      <c r="G90">
        <f>IF(D90="OVERALL",IFERROR(LOOKUP(2,1/('Tracker&amp;Invoice'!$H89:$AC89&lt;&gt;""),COLUMN('Tracker&amp;Invoice'!$H89:$AC89)),8),G91)</f>
        <v>15</v>
      </c>
      <c r="H90">
        <f t="shared" si="2"/>
        <v>15</v>
      </c>
      <c r="I90" s="29">
        <f>IF(D90="INVOICE",SUM('Tracker&amp;Invoice'!$H89:INDEX('Tracker&amp;Invoice'!$A89:$AC89,1,H90)),0)</f>
        <v>0</v>
      </c>
      <c r="J90" s="29">
        <f>IF(D90="OVERALL",SUM('Tracker&amp;Invoice'!$H89:$AC89),0)</f>
        <v>0</v>
      </c>
    </row>
    <row r="91" spans="1:10">
      <c r="A91">
        <f t="shared" si="3"/>
        <v>5</v>
      </c>
      <c r="B91">
        <f>IF(AND('Tracker&amp;Invoice'!A90&lt;&gt;"",'Tracker&amp;Invoice'!A90&lt;&gt;"ITEM",'Tracker&amp;Invoice'!A88="ITEM"),1,0)</f>
        <v>0</v>
      </c>
      <c r="C91" t="str">
        <f>IF(B91=1,'Tracker&amp;Invoice'!A90,C90)</f>
        <v>BQ-002</v>
      </c>
      <c r="D91" t="str">
        <f>IF(LEFT(TRIM('Tracker&amp;Invoice'!B90),9)="INVOICE #","INVOICE",IF(TRIM('Tracker&amp;Invoice'!B90)="Overall Completion INVOICE","OVERALL",""))</f>
        <v>INVOICE</v>
      </c>
      <c r="E91">
        <f>IF(D91="INVOICE",VALUE(MID(TRIM('Tracker&amp;Invoice'!B90),10,10)),"")</f>
        <v>29</v>
      </c>
      <c r="F91">
        <f>IF(B91=1,IFERROR(LOOKUP(2,1/('Tracker&amp;Invoice'!$H90:$AC90&lt;&gt;""),COLUMN('Tracker&amp;Invoice'!$H90:$AC90)),8),F90)</f>
        <v>14</v>
      </c>
      <c r="G91">
        <f>IF(D91="OVERALL",IFERROR(LOOKUP(2,1/('Tracker&amp;Invoice'!$H90:$AC90&lt;&gt;""),COLUMN('Tracker&amp;Invoice'!$H90:$AC90)),8),G92)</f>
        <v>15</v>
      </c>
      <c r="H91">
        <f t="shared" si="2"/>
        <v>15</v>
      </c>
      <c r="I91" s="29">
        <f>IF(D91="INVOICE",SUM('Tracker&amp;Invoice'!$H90:INDEX('Tracker&amp;Invoice'!$A90:$AC90,1,H91)),0)</f>
        <v>-5880</v>
      </c>
      <c r="J91" s="29">
        <f>IF(D91="OVERALL",SUM('Tracker&amp;Invoice'!$H90:$AC90),0)</f>
        <v>0</v>
      </c>
    </row>
    <row r="92" spans="1:10">
      <c r="A92">
        <f t="shared" si="3"/>
        <v>5</v>
      </c>
      <c r="B92">
        <f>IF(AND('Tracker&amp;Invoice'!A91&lt;&gt;"",'Tracker&amp;Invoice'!A91&lt;&gt;"ITEM",'Tracker&amp;Invoice'!A89="ITEM"),1,0)</f>
        <v>0</v>
      </c>
      <c r="C92" t="str">
        <f>IF(B92=1,'Tracker&amp;Invoice'!A91,C91)</f>
        <v>BQ-002</v>
      </c>
      <c r="D92" t="str">
        <f>IF(LEFT(TRIM('Tracker&amp;Invoice'!B91),9)="INVOICE #","INVOICE",IF(TRIM('Tracker&amp;Invoice'!B91)="Overall Completion INVOICE","OVERALL",""))</f>
        <v/>
      </c>
      <c r="E92" t="str">
        <f>IF(D92="INVOICE",VALUE(MID(TRIM('Tracker&amp;Invoice'!B91),10,10)),"")</f>
        <v/>
      </c>
      <c r="F92">
        <f>IF(B92=1,IFERROR(LOOKUP(2,1/('Tracker&amp;Invoice'!$H91:$AC91&lt;&gt;""),COLUMN('Tracker&amp;Invoice'!$H91:$AC91)),8),F91)</f>
        <v>14</v>
      </c>
      <c r="G92">
        <f>IF(D92="OVERALL",IFERROR(LOOKUP(2,1/('Tracker&amp;Invoice'!$H91:$AC91&lt;&gt;""),COLUMN('Tracker&amp;Invoice'!$H91:$AC91)),8),G93)</f>
        <v>15</v>
      </c>
      <c r="H92">
        <f t="shared" si="2"/>
        <v>15</v>
      </c>
      <c r="I92" s="29">
        <f>IF(D92="INVOICE",SUM('Tracker&amp;Invoice'!$H91:INDEX('Tracker&amp;Invoice'!$A91:$AC91,1,H92)),0)</f>
        <v>0</v>
      </c>
      <c r="J92" s="29">
        <f>IF(D92="OVERALL",SUM('Tracker&amp;Invoice'!$H91:$AC91),0)</f>
        <v>0</v>
      </c>
    </row>
    <row r="93" spans="1:10">
      <c r="A93">
        <f t="shared" si="3"/>
        <v>5</v>
      </c>
      <c r="B93">
        <f>IF(AND('Tracker&amp;Invoice'!A92&lt;&gt;"",'Tracker&amp;Invoice'!A92&lt;&gt;"ITEM",'Tracker&amp;Invoice'!A90="ITEM"),1,0)</f>
        <v>0</v>
      </c>
      <c r="C93" t="str">
        <f>IF(B93=1,'Tracker&amp;Invoice'!A92,C92)</f>
        <v>BQ-002</v>
      </c>
      <c r="D93" t="str">
        <f>IF(LEFT(TRIM('Tracker&amp;Invoice'!B92),9)="INVOICE #","INVOICE",IF(TRIM('Tracker&amp;Invoice'!B92)="Overall Completion INVOICE","OVERALL",""))</f>
        <v>INVOICE</v>
      </c>
      <c r="E93">
        <f>IF(D93="INVOICE",VALUE(MID(TRIM('Tracker&amp;Invoice'!B92),10,10)),"")</f>
        <v>32</v>
      </c>
      <c r="F93">
        <f>IF(B93=1,IFERROR(LOOKUP(2,1/('Tracker&amp;Invoice'!$H92:$AC92&lt;&gt;""),COLUMN('Tracker&amp;Invoice'!$H92:$AC92)),8),F92)</f>
        <v>14</v>
      </c>
      <c r="G93">
        <f>IF(D93="OVERALL",IFERROR(LOOKUP(2,1/('Tracker&amp;Invoice'!$H92:$AC92&lt;&gt;""),COLUMN('Tracker&amp;Invoice'!$H92:$AC92)),8),G94)</f>
        <v>15</v>
      </c>
      <c r="H93">
        <f t="shared" si="2"/>
        <v>15</v>
      </c>
      <c r="I93" s="29">
        <f>IF(D93="INVOICE",SUM('Tracker&amp;Invoice'!$H92:INDEX('Tracker&amp;Invoice'!$A92:$AC92,1,H93)),0)</f>
        <v>3136</v>
      </c>
      <c r="J93" s="29">
        <f>IF(D93="OVERALL",SUM('Tracker&amp;Invoice'!$H92:$AC92),0)</f>
        <v>0</v>
      </c>
    </row>
    <row r="94" spans="1:10">
      <c r="A94">
        <f t="shared" si="3"/>
        <v>5</v>
      </c>
      <c r="B94">
        <f>IF(AND('Tracker&amp;Invoice'!A93&lt;&gt;"",'Tracker&amp;Invoice'!A93&lt;&gt;"ITEM",'Tracker&amp;Invoice'!A91="ITEM"),1,0)</f>
        <v>0</v>
      </c>
      <c r="C94" t="str">
        <f>IF(B94=1,'Tracker&amp;Invoice'!A93,C93)</f>
        <v>BQ-002</v>
      </c>
      <c r="D94" t="str">
        <f>IF(LEFT(TRIM('Tracker&amp;Invoice'!B93),9)="INVOICE #","INVOICE",IF(TRIM('Tracker&amp;Invoice'!B93)="Overall Completion INVOICE","OVERALL",""))</f>
        <v/>
      </c>
      <c r="E94" t="str">
        <f>IF(D94="INVOICE",VALUE(MID(TRIM('Tracker&amp;Invoice'!B93),10,10)),"")</f>
        <v/>
      </c>
      <c r="F94">
        <f>IF(B94=1,IFERROR(LOOKUP(2,1/('Tracker&amp;Invoice'!$H93:$AC93&lt;&gt;""),COLUMN('Tracker&amp;Invoice'!$H93:$AC93)),8),F93)</f>
        <v>14</v>
      </c>
      <c r="G94">
        <f>IF(D94="OVERALL",IFERROR(LOOKUP(2,1/('Tracker&amp;Invoice'!$H93:$AC93&lt;&gt;""),COLUMN('Tracker&amp;Invoice'!$H93:$AC93)),8),G95)</f>
        <v>15</v>
      </c>
      <c r="H94">
        <f t="shared" si="2"/>
        <v>15</v>
      </c>
      <c r="I94" s="29">
        <f>IF(D94="INVOICE",SUM('Tracker&amp;Invoice'!$H93:INDEX('Tracker&amp;Invoice'!$A93:$AC93,1,H94)),0)</f>
        <v>0</v>
      </c>
      <c r="J94" s="29">
        <f>IF(D94="OVERALL",SUM('Tracker&amp;Invoice'!$H93:$AC93),0)</f>
        <v>0</v>
      </c>
    </row>
    <row r="95" spans="1:10">
      <c r="A95">
        <f t="shared" si="3"/>
        <v>5</v>
      </c>
      <c r="B95">
        <f>IF(AND('Tracker&amp;Invoice'!A94&lt;&gt;"",'Tracker&amp;Invoice'!A94&lt;&gt;"ITEM",'Tracker&amp;Invoice'!A92="ITEM"),1,0)</f>
        <v>0</v>
      </c>
      <c r="C95" t="str">
        <f>IF(B95=1,'Tracker&amp;Invoice'!A94,C94)</f>
        <v>BQ-002</v>
      </c>
      <c r="D95" t="str">
        <f>IF(LEFT(TRIM('Tracker&amp;Invoice'!B94),9)="INVOICE #","INVOICE",IF(TRIM('Tracker&amp;Invoice'!B94)="Overall Completion INVOICE","OVERALL",""))</f>
        <v>OVERALL</v>
      </c>
      <c r="E95" t="str">
        <f>IF(D95="INVOICE",VALUE(MID(TRIM('Tracker&amp;Invoice'!B94),10,10)),"")</f>
        <v/>
      </c>
      <c r="F95">
        <f>IF(B95=1,IFERROR(LOOKUP(2,1/('Tracker&amp;Invoice'!$H94:$AC94&lt;&gt;""),COLUMN('Tracker&amp;Invoice'!$H94:$AC94)),8),F94)</f>
        <v>14</v>
      </c>
      <c r="G95">
        <f>IF(D95="OVERALL",IFERROR(LOOKUP(2,1/('Tracker&amp;Invoice'!$H94:$AC94&lt;&gt;""),COLUMN('Tracker&amp;Invoice'!$H94:$AC94)),8),G96)</f>
        <v>15</v>
      </c>
      <c r="H95">
        <f t="shared" si="2"/>
        <v>15</v>
      </c>
      <c r="I95" s="29">
        <f>IF(D95="INVOICE",SUM('Tracker&amp;Invoice'!$H94:INDEX('Tracker&amp;Invoice'!$A94:$AC94,1,H95)),0)</f>
        <v>0</v>
      </c>
      <c r="J95" s="29">
        <f>IF(D95="OVERALL",SUM('Tracker&amp;Invoice'!$H94:$AC94),0)</f>
        <v>78400</v>
      </c>
    </row>
    <row r="96" spans="1:10">
      <c r="A96">
        <f t="shared" si="3"/>
        <v>5</v>
      </c>
      <c r="B96">
        <f>IF(AND('Tracker&amp;Invoice'!A95&lt;&gt;"",'Tracker&amp;Invoice'!A95&lt;&gt;"ITEM",'Tracker&amp;Invoice'!A93="ITEM"),1,0)</f>
        <v>0</v>
      </c>
      <c r="C96" t="str">
        <f>IF(B96=1,'Tracker&amp;Invoice'!A95,C95)</f>
        <v>BQ-002</v>
      </c>
      <c r="D96" t="str">
        <f>IF(LEFT(TRIM('Tracker&amp;Invoice'!B95),9)="INVOICE #","INVOICE",IF(TRIM('Tracker&amp;Invoice'!B95)="Overall Completion INVOICE","OVERALL",""))</f>
        <v/>
      </c>
      <c r="E96" t="str">
        <f>IF(D96="INVOICE",VALUE(MID(TRIM('Tracker&amp;Invoice'!B95),10,10)),"")</f>
        <v/>
      </c>
      <c r="F96">
        <f>IF(B96=1,IFERROR(LOOKUP(2,1/('Tracker&amp;Invoice'!$H95:$AC95&lt;&gt;""),COLUMN('Tracker&amp;Invoice'!$H95:$AC95)),8),F95)</f>
        <v>14</v>
      </c>
      <c r="G96">
        <f>IF(D96="OVERALL",IFERROR(LOOKUP(2,1/('Tracker&amp;Invoice'!$H95:$AC95&lt;&gt;""),COLUMN('Tracker&amp;Invoice'!$H95:$AC95)),8),G97)</f>
        <v>17</v>
      </c>
      <c r="H96">
        <f t="shared" si="2"/>
        <v>17</v>
      </c>
      <c r="I96" s="29">
        <f>IF(D96="INVOICE",SUM('Tracker&amp;Invoice'!$H95:INDEX('Tracker&amp;Invoice'!$A95:$AC95,1,H96)),0)</f>
        <v>0</v>
      </c>
      <c r="J96" s="29">
        <f>IF(D96="OVERALL",SUM('Tracker&amp;Invoice'!$H95:$AC95),0)</f>
        <v>0</v>
      </c>
    </row>
    <row r="97" spans="1:10">
      <c r="A97">
        <f t="shared" si="3"/>
        <v>5</v>
      </c>
      <c r="B97">
        <f>IF(AND('Tracker&amp;Invoice'!A96&lt;&gt;"",'Tracker&amp;Invoice'!A96&lt;&gt;"ITEM",'Tracker&amp;Invoice'!A94="ITEM"),1,0)</f>
        <v>0</v>
      </c>
      <c r="C97" t="str">
        <f>IF(B97=1,'Tracker&amp;Invoice'!A96,C96)</f>
        <v>BQ-002</v>
      </c>
      <c r="D97" t="str">
        <f>IF(LEFT(TRIM('Tracker&amp;Invoice'!B96),9)="INVOICE #","INVOICE",IF(TRIM('Tracker&amp;Invoice'!B96)="Overall Completion INVOICE","OVERALL",""))</f>
        <v/>
      </c>
      <c r="E97" t="str">
        <f>IF(D97="INVOICE",VALUE(MID(TRIM('Tracker&amp;Invoice'!B96),10,10)),"")</f>
        <v/>
      </c>
      <c r="F97">
        <f>IF(B97=1,IFERROR(LOOKUP(2,1/('Tracker&amp;Invoice'!$H96:$AC96&lt;&gt;""),COLUMN('Tracker&amp;Invoice'!$H96:$AC96)),8),F96)</f>
        <v>14</v>
      </c>
      <c r="G97">
        <f>IF(D97="OVERALL",IFERROR(LOOKUP(2,1/('Tracker&amp;Invoice'!$H96:$AC96&lt;&gt;""),COLUMN('Tracker&amp;Invoice'!$H96:$AC96)),8),G98)</f>
        <v>17</v>
      </c>
      <c r="H97">
        <f t="shared" si="2"/>
        <v>17</v>
      </c>
      <c r="I97" s="29">
        <f>IF(D97="INVOICE",SUM('Tracker&amp;Invoice'!$H96:INDEX('Tracker&amp;Invoice'!$A96:$AC96,1,H97)),0)</f>
        <v>0</v>
      </c>
      <c r="J97" s="29">
        <f>IF(D97="OVERALL",SUM('Tracker&amp;Invoice'!$H96:$AC96),0)</f>
        <v>0</v>
      </c>
    </row>
    <row r="98" spans="1:10">
      <c r="A98">
        <f t="shared" si="3"/>
        <v>5</v>
      </c>
      <c r="B98">
        <f>IF(AND('Tracker&amp;Invoice'!A97&lt;&gt;"",'Tracker&amp;Invoice'!A97&lt;&gt;"ITEM",'Tracker&amp;Invoice'!A95="ITEM"),1,0)</f>
        <v>0</v>
      </c>
      <c r="C98" t="str">
        <f>IF(B98=1,'Tracker&amp;Invoice'!A97,C97)</f>
        <v>BQ-002</v>
      </c>
      <c r="D98" t="str">
        <f>IF(LEFT(TRIM('Tracker&amp;Invoice'!B97),9)="INVOICE #","INVOICE",IF(TRIM('Tracker&amp;Invoice'!B97)="Overall Completion INVOICE","OVERALL",""))</f>
        <v/>
      </c>
      <c r="E98" t="str">
        <f>IF(D98="INVOICE",VALUE(MID(TRIM('Tracker&amp;Invoice'!B97),10,10)),"")</f>
        <v/>
      </c>
      <c r="F98">
        <f>IF(B98=1,IFERROR(LOOKUP(2,1/('Tracker&amp;Invoice'!$H97:$AC97&lt;&gt;""),COLUMN('Tracker&amp;Invoice'!$H97:$AC97)),8),F97)</f>
        <v>14</v>
      </c>
      <c r="G98">
        <f>IF(D98="OVERALL",IFERROR(LOOKUP(2,1/('Tracker&amp;Invoice'!$H97:$AC97&lt;&gt;""),COLUMN('Tracker&amp;Invoice'!$H97:$AC97)),8),G99)</f>
        <v>17</v>
      </c>
      <c r="H98">
        <f t="shared" si="2"/>
        <v>17</v>
      </c>
      <c r="I98" s="29">
        <f>IF(D98="INVOICE",SUM('Tracker&amp;Invoice'!$H97:INDEX('Tracker&amp;Invoice'!$A97:$AC97,1,H98)),0)</f>
        <v>0</v>
      </c>
      <c r="J98" s="29">
        <f>IF(D98="OVERALL",SUM('Tracker&amp;Invoice'!$H97:$AC97),0)</f>
        <v>0</v>
      </c>
    </row>
    <row r="99" spans="1:10">
      <c r="A99">
        <f t="shared" si="3"/>
        <v>5</v>
      </c>
      <c r="B99">
        <f>IF(AND('Tracker&amp;Invoice'!A98&lt;&gt;"",'Tracker&amp;Invoice'!A98&lt;&gt;"ITEM",'Tracker&amp;Invoice'!A96="ITEM"),1,0)</f>
        <v>0</v>
      </c>
      <c r="C99" t="str">
        <f>IF(B99=1,'Tracker&amp;Invoice'!A98,C98)</f>
        <v>BQ-002</v>
      </c>
      <c r="D99" t="str">
        <f>IF(LEFT(TRIM('Tracker&amp;Invoice'!B98),9)="INVOICE #","INVOICE",IF(TRIM('Tracker&amp;Invoice'!B98)="Overall Completion INVOICE","OVERALL",""))</f>
        <v/>
      </c>
      <c r="E99" t="str">
        <f>IF(D99="INVOICE",VALUE(MID(TRIM('Tracker&amp;Invoice'!B98),10,10)),"")</f>
        <v/>
      </c>
      <c r="F99">
        <f>IF(B99=1,IFERROR(LOOKUP(2,1/('Tracker&amp;Invoice'!$H98:$AC98&lt;&gt;""),COLUMN('Tracker&amp;Invoice'!$H98:$AC98)),8),F98)</f>
        <v>14</v>
      </c>
      <c r="G99">
        <f>IF(D99="OVERALL",IFERROR(LOOKUP(2,1/('Tracker&amp;Invoice'!$H98:$AC98&lt;&gt;""),COLUMN('Tracker&amp;Invoice'!$H98:$AC98)),8),G100)</f>
        <v>17</v>
      </c>
      <c r="H99">
        <f t="shared" si="2"/>
        <v>17</v>
      </c>
      <c r="I99" s="29">
        <f>IF(D99="INVOICE",SUM('Tracker&amp;Invoice'!$H98:INDEX('Tracker&amp;Invoice'!$A98:$AC98,1,H99)),0)</f>
        <v>0</v>
      </c>
      <c r="J99" s="29">
        <f>IF(D99="OVERALL",SUM('Tracker&amp;Invoice'!$H98:$AC98),0)</f>
        <v>0</v>
      </c>
    </row>
    <row r="100" spans="1:10">
      <c r="A100">
        <f t="shared" si="3"/>
        <v>5</v>
      </c>
      <c r="B100">
        <f>IF(AND('Tracker&amp;Invoice'!A99&lt;&gt;"",'Tracker&amp;Invoice'!A99&lt;&gt;"ITEM",'Tracker&amp;Invoice'!A97="ITEM"),1,0)</f>
        <v>0</v>
      </c>
      <c r="C100" t="str">
        <f>IF(B100=1,'Tracker&amp;Invoice'!A99,C99)</f>
        <v>BQ-002</v>
      </c>
      <c r="D100" t="str">
        <f>IF(LEFT(TRIM('Tracker&amp;Invoice'!B99),9)="INVOICE #","INVOICE",IF(TRIM('Tracker&amp;Invoice'!B99)="Overall Completion INVOICE","OVERALL",""))</f>
        <v/>
      </c>
      <c r="E100" t="str">
        <f>IF(D100="INVOICE",VALUE(MID(TRIM('Tracker&amp;Invoice'!B99),10,10)),"")</f>
        <v/>
      </c>
      <c r="F100">
        <f>IF(B100=1,IFERROR(LOOKUP(2,1/('Tracker&amp;Invoice'!$H99:$AC99&lt;&gt;""),COLUMN('Tracker&amp;Invoice'!$H99:$AC99)),8),F99)</f>
        <v>14</v>
      </c>
      <c r="G100">
        <f>IF(D100="OVERALL",IFERROR(LOOKUP(2,1/('Tracker&amp;Invoice'!$H99:$AC99&lt;&gt;""),COLUMN('Tracker&amp;Invoice'!$H99:$AC99)),8),G101)</f>
        <v>17</v>
      </c>
      <c r="H100">
        <f t="shared" si="2"/>
        <v>17</v>
      </c>
      <c r="I100" s="29">
        <f>IF(D100="INVOICE",SUM('Tracker&amp;Invoice'!$H99:INDEX('Tracker&amp;Invoice'!$A99:$AC99,1,H100)),0)</f>
        <v>0</v>
      </c>
      <c r="J100" s="29">
        <f>IF(D100="OVERALL",SUM('Tracker&amp;Invoice'!$H99:$AC99),0)</f>
        <v>0</v>
      </c>
    </row>
    <row r="101" spans="1:10">
      <c r="A101">
        <f t="shared" si="3"/>
        <v>5</v>
      </c>
      <c r="B101">
        <f>IF(AND('Tracker&amp;Invoice'!A100&lt;&gt;"",'Tracker&amp;Invoice'!A100&lt;&gt;"ITEM",'Tracker&amp;Invoice'!A98="ITEM"),1,0)</f>
        <v>0</v>
      </c>
      <c r="C101" t="str">
        <f>IF(B101=1,'Tracker&amp;Invoice'!A100,C100)</f>
        <v>BQ-002</v>
      </c>
      <c r="D101" t="str">
        <f>IF(LEFT(TRIM('Tracker&amp;Invoice'!B100),9)="INVOICE #","INVOICE",IF(TRIM('Tracker&amp;Invoice'!B100)="Overall Completion INVOICE","OVERALL",""))</f>
        <v/>
      </c>
      <c r="E101" t="str">
        <f>IF(D101="INVOICE",VALUE(MID(TRIM('Tracker&amp;Invoice'!B100),10,10)),"")</f>
        <v/>
      </c>
      <c r="F101">
        <f>IF(B101=1,IFERROR(LOOKUP(2,1/('Tracker&amp;Invoice'!$H100:$AC100&lt;&gt;""),COLUMN('Tracker&amp;Invoice'!$H100:$AC100)),8),F100)</f>
        <v>14</v>
      </c>
      <c r="G101">
        <f>IF(D101="OVERALL",IFERROR(LOOKUP(2,1/('Tracker&amp;Invoice'!$H100:$AC100&lt;&gt;""),COLUMN('Tracker&amp;Invoice'!$H100:$AC100)),8),G102)</f>
        <v>17</v>
      </c>
      <c r="H101">
        <f t="shared" si="2"/>
        <v>17</v>
      </c>
      <c r="I101" s="29">
        <f>IF(D101="INVOICE",SUM('Tracker&amp;Invoice'!$H100:INDEX('Tracker&amp;Invoice'!$A100:$AC100,1,H101)),0)</f>
        <v>0</v>
      </c>
      <c r="J101" s="29">
        <f>IF(D101="OVERALL",SUM('Tracker&amp;Invoice'!$H100:$AC100),0)</f>
        <v>0</v>
      </c>
    </row>
    <row r="102" spans="1:10">
      <c r="A102">
        <f t="shared" si="3"/>
        <v>5</v>
      </c>
      <c r="B102">
        <f>IF(AND('Tracker&amp;Invoice'!A101&lt;&gt;"",'Tracker&amp;Invoice'!A101&lt;&gt;"ITEM",'Tracker&amp;Invoice'!A99="ITEM"),1,0)</f>
        <v>0</v>
      </c>
      <c r="C102" t="str">
        <f>IF(B102=1,'Tracker&amp;Invoice'!A101,C101)</f>
        <v>BQ-002</v>
      </c>
      <c r="D102" t="str">
        <f>IF(LEFT(TRIM('Tracker&amp;Invoice'!B101),9)="INVOICE #","INVOICE",IF(TRIM('Tracker&amp;Invoice'!B101)="Overall Completion INVOICE","OVERALL",""))</f>
        <v/>
      </c>
      <c r="E102" t="str">
        <f>IF(D102="INVOICE",VALUE(MID(TRIM('Tracker&amp;Invoice'!B101),10,10)),"")</f>
        <v/>
      </c>
      <c r="F102">
        <f>IF(B102=1,IFERROR(LOOKUP(2,1/('Tracker&amp;Invoice'!$H101:$AC101&lt;&gt;""),COLUMN('Tracker&amp;Invoice'!$H101:$AC101)),8),F101)</f>
        <v>14</v>
      </c>
      <c r="G102">
        <f>IF(D102="OVERALL",IFERROR(LOOKUP(2,1/('Tracker&amp;Invoice'!$H101:$AC101&lt;&gt;""),COLUMN('Tracker&amp;Invoice'!$H101:$AC101)),8),G103)</f>
        <v>17</v>
      </c>
      <c r="H102">
        <f t="shared" si="2"/>
        <v>17</v>
      </c>
      <c r="I102" s="29">
        <f>IF(D102="INVOICE",SUM('Tracker&amp;Invoice'!$H101:INDEX('Tracker&amp;Invoice'!$A101:$AC101,1,H102)),0)</f>
        <v>0</v>
      </c>
      <c r="J102" s="29">
        <f>IF(D102="OVERALL",SUM('Tracker&amp;Invoice'!$H101:$AC101),0)</f>
        <v>0</v>
      </c>
    </row>
    <row r="103" spans="1:10">
      <c r="A103">
        <f t="shared" si="3"/>
        <v>5</v>
      </c>
      <c r="B103">
        <f>IF(AND('Tracker&amp;Invoice'!A102&lt;&gt;"",'Tracker&amp;Invoice'!A102&lt;&gt;"ITEM",'Tracker&amp;Invoice'!A100="ITEM"),1,0)</f>
        <v>0</v>
      </c>
      <c r="C103" t="str">
        <f>IF(B103=1,'Tracker&amp;Invoice'!A102,C102)</f>
        <v>BQ-002</v>
      </c>
      <c r="D103" t="str">
        <f>IF(LEFT(TRIM('Tracker&amp;Invoice'!B102),9)="INVOICE #","INVOICE",IF(TRIM('Tracker&amp;Invoice'!B102)="Overall Completion INVOICE","OVERALL",""))</f>
        <v/>
      </c>
      <c r="E103" t="str">
        <f>IF(D103="INVOICE",VALUE(MID(TRIM('Tracker&amp;Invoice'!B102),10,10)),"")</f>
        <v/>
      </c>
      <c r="F103">
        <f>IF(B103=1,IFERROR(LOOKUP(2,1/('Tracker&amp;Invoice'!$H102:$AC102&lt;&gt;""),COLUMN('Tracker&amp;Invoice'!$H102:$AC102)),8),F102)</f>
        <v>14</v>
      </c>
      <c r="G103">
        <f>IF(D103="OVERALL",IFERROR(LOOKUP(2,1/('Tracker&amp;Invoice'!$H102:$AC102&lt;&gt;""),COLUMN('Tracker&amp;Invoice'!$H102:$AC102)),8),G104)</f>
        <v>17</v>
      </c>
      <c r="H103">
        <f t="shared" si="2"/>
        <v>17</v>
      </c>
      <c r="I103" s="29">
        <f>IF(D103="INVOICE",SUM('Tracker&amp;Invoice'!$H102:INDEX('Tracker&amp;Invoice'!$A102:$AC102,1,H103)),0)</f>
        <v>0</v>
      </c>
      <c r="J103" s="29">
        <f>IF(D103="OVERALL",SUM('Tracker&amp;Invoice'!$H102:$AC102),0)</f>
        <v>0</v>
      </c>
    </row>
    <row r="104" spans="1:10">
      <c r="A104">
        <f t="shared" si="3"/>
        <v>6</v>
      </c>
      <c r="B104">
        <f>IF(AND('Tracker&amp;Invoice'!A103&lt;&gt;"",'Tracker&amp;Invoice'!A103&lt;&gt;"ITEM",'Tracker&amp;Invoice'!A101="ITEM"),1,0)</f>
        <v>1</v>
      </c>
      <c r="C104" t="str">
        <f>IF(B104=1,'Tracker&amp;Invoice'!A103,C103)</f>
        <v>BQ-003</v>
      </c>
      <c r="D104" t="str">
        <f>IF(LEFT(TRIM('Tracker&amp;Invoice'!B103),9)="INVOICE #","INVOICE",IF(TRIM('Tracker&amp;Invoice'!B103)="Overall Completion INVOICE","OVERALL",""))</f>
        <v/>
      </c>
      <c r="E104" t="str">
        <f>IF(D104="INVOICE",VALUE(MID(TRIM('Tracker&amp;Invoice'!B103),10,10)),"")</f>
        <v/>
      </c>
      <c r="F104">
        <f>IF(B104=1,IFERROR(LOOKUP(2,1/('Tracker&amp;Invoice'!$H103:$AC103&lt;&gt;""),COLUMN('Tracker&amp;Invoice'!$H103:$AC103)),8),F103)</f>
        <v>16</v>
      </c>
      <c r="G104">
        <f>IF(D104="OVERALL",IFERROR(LOOKUP(2,1/('Tracker&amp;Invoice'!$H103:$AC103&lt;&gt;""),COLUMN('Tracker&amp;Invoice'!$H103:$AC103)),8),G105)</f>
        <v>17</v>
      </c>
      <c r="H104">
        <f t="shared" si="2"/>
        <v>17</v>
      </c>
      <c r="I104" s="29">
        <f>IF(D104="INVOICE",SUM('Tracker&amp;Invoice'!$H103:INDEX('Tracker&amp;Invoice'!$A103:$AC103,1,H104)),0)</f>
        <v>0</v>
      </c>
      <c r="J104" s="29">
        <f>IF(D104="OVERALL",SUM('Tracker&amp;Invoice'!$H103:$AC103),0)</f>
        <v>0</v>
      </c>
    </row>
    <row r="105" spans="1:10">
      <c r="A105">
        <f t="shared" si="3"/>
        <v>6</v>
      </c>
      <c r="B105">
        <f>IF(AND('Tracker&amp;Invoice'!A104&lt;&gt;"",'Tracker&amp;Invoice'!A104&lt;&gt;"ITEM",'Tracker&amp;Invoice'!A102="ITEM"),1,0)</f>
        <v>0</v>
      </c>
      <c r="C105" t="str">
        <f>IF(B105=1,'Tracker&amp;Invoice'!A104,C104)</f>
        <v>BQ-003</v>
      </c>
      <c r="D105" t="str">
        <f>IF(LEFT(TRIM('Tracker&amp;Invoice'!B104),9)="INVOICE #","INVOICE",IF(TRIM('Tracker&amp;Invoice'!B104)="Overall Completion INVOICE","OVERALL",""))</f>
        <v/>
      </c>
      <c r="E105" t="str">
        <f>IF(D105="INVOICE",VALUE(MID(TRIM('Tracker&amp;Invoice'!B104),10,10)),"")</f>
        <v/>
      </c>
      <c r="F105">
        <f>IF(B105=1,IFERROR(LOOKUP(2,1/('Tracker&amp;Invoice'!$H104:$AC104&lt;&gt;""),COLUMN('Tracker&amp;Invoice'!$H104:$AC104)),8),F104)</f>
        <v>16</v>
      </c>
      <c r="G105">
        <f>IF(D105="OVERALL",IFERROR(LOOKUP(2,1/('Tracker&amp;Invoice'!$H104:$AC104&lt;&gt;""),COLUMN('Tracker&amp;Invoice'!$H104:$AC104)),8),G106)</f>
        <v>17</v>
      </c>
      <c r="H105">
        <f t="shared" si="2"/>
        <v>17</v>
      </c>
      <c r="I105" s="29">
        <f>IF(D105="INVOICE",SUM('Tracker&amp;Invoice'!$H104:INDEX('Tracker&amp;Invoice'!$A104:$AC104,1,H105)),0)</f>
        <v>0</v>
      </c>
      <c r="J105" s="29">
        <f>IF(D105="OVERALL",SUM('Tracker&amp;Invoice'!$H104:$AC104),0)</f>
        <v>0</v>
      </c>
    </row>
    <row r="106" spans="1:10">
      <c r="A106">
        <f t="shared" si="3"/>
        <v>6</v>
      </c>
      <c r="B106">
        <f>IF(AND('Tracker&amp;Invoice'!A105&lt;&gt;"",'Tracker&amp;Invoice'!A105&lt;&gt;"ITEM",'Tracker&amp;Invoice'!A103="ITEM"),1,0)</f>
        <v>0</v>
      </c>
      <c r="C106" t="str">
        <f>IF(B106=1,'Tracker&amp;Invoice'!A105,C105)</f>
        <v>BQ-003</v>
      </c>
      <c r="D106" t="str">
        <f>IF(LEFT(TRIM('Tracker&amp;Invoice'!B105),9)="INVOICE #","INVOICE",IF(TRIM('Tracker&amp;Invoice'!B105)="Overall Completion INVOICE","OVERALL",""))</f>
        <v/>
      </c>
      <c r="E106" t="str">
        <f>IF(D106="INVOICE",VALUE(MID(TRIM('Tracker&amp;Invoice'!B105),10,10)),"")</f>
        <v/>
      </c>
      <c r="F106">
        <f>IF(B106=1,IFERROR(LOOKUP(2,1/('Tracker&amp;Invoice'!$H105:$AC105&lt;&gt;""),COLUMN('Tracker&amp;Invoice'!$H105:$AC105)),8),F105)</f>
        <v>16</v>
      </c>
      <c r="G106">
        <f>IF(D106="OVERALL",IFERROR(LOOKUP(2,1/('Tracker&amp;Invoice'!$H105:$AC105&lt;&gt;""),COLUMN('Tracker&amp;Invoice'!$H105:$AC105)),8),G107)</f>
        <v>17</v>
      </c>
      <c r="H106">
        <f t="shared" si="2"/>
        <v>17</v>
      </c>
      <c r="I106" s="29">
        <f>IF(D106="INVOICE",SUM('Tracker&amp;Invoice'!$H105:INDEX('Tracker&amp;Invoice'!$A105:$AC105,1,H106)),0)</f>
        <v>0</v>
      </c>
      <c r="J106" s="29">
        <f>IF(D106="OVERALL",SUM('Tracker&amp;Invoice'!$H105:$AC105),0)</f>
        <v>0</v>
      </c>
    </row>
    <row r="107" spans="1:10">
      <c r="A107">
        <f t="shared" si="3"/>
        <v>6</v>
      </c>
      <c r="B107">
        <f>IF(AND('Tracker&amp;Invoice'!A106&lt;&gt;"",'Tracker&amp;Invoice'!A106&lt;&gt;"ITEM",'Tracker&amp;Invoice'!A104="ITEM"),1,0)</f>
        <v>0</v>
      </c>
      <c r="C107" t="str">
        <f>IF(B107=1,'Tracker&amp;Invoice'!A106,C106)</f>
        <v>BQ-003</v>
      </c>
      <c r="D107" t="str">
        <f>IF(LEFT(TRIM('Tracker&amp;Invoice'!B106),9)="INVOICE #","INVOICE",IF(TRIM('Tracker&amp;Invoice'!B106)="Overall Completion INVOICE","OVERALL",""))</f>
        <v>INVOICE</v>
      </c>
      <c r="E107">
        <f>IF(D107="INVOICE",VALUE(MID(TRIM('Tracker&amp;Invoice'!B106),10,10)),"")</f>
        <v>20</v>
      </c>
      <c r="F107">
        <f>IF(B107=1,IFERROR(LOOKUP(2,1/('Tracker&amp;Invoice'!$H106:$AC106&lt;&gt;""),COLUMN('Tracker&amp;Invoice'!$H106:$AC106)),8),F106)</f>
        <v>16</v>
      </c>
      <c r="G107">
        <f>IF(D107="OVERALL",IFERROR(LOOKUP(2,1/('Tracker&amp;Invoice'!$H106:$AC106&lt;&gt;""),COLUMN('Tracker&amp;Invoice'!$H106:$AC106)),8),G108)</f>
        <v>17</v>
      </c>
      <c r="H107">
        <f t="shared" si="2"/>
        <v>17</v>
      </c>
      <c r="I107" s="29">
        <f>IF(D107="INVOICE",SUM('Tracker&amp;Invoice'!$H106:INDEX('Tracker&amp;Invoice'!$A106:$AC106,1,H107)),0)</f>
        <v>54510</v>
      </c>
      <c r="J107" s="29">
        <f>IF(D107="OVERALL",SUM('Tracker&amp;Invoice'!$H106:$AC106),0)</f>
        <v>0</v>
      </c>
    </row>
    <row r="108" spans="1:10">
      <c r="A108">
        <f t="shared" si="3"/>
        <v>6</v>
      </c>
      <c r="B108">
        <f>IF(AND('Tracker&amp;Invoice'!A107&lt;&gt;"",'Tracker&amp;Invoice'!A107&lt;&gt;"ITEM",'Tracker&amp;Invoice'!A105="ITEM"),1,0)</f>
        <v>0</v>
      </c>
      <c r="C108" t="str">
        <f>IF(B108=1,'Tracker&amp;Invoice'!A107,C107)</f>
        <v>BQ-003</v>
      </c>
      <c r="D108" t="str">
        <f>IF(LEFT(TRIM('Tracker&amp;Invoice'!B107),9)="INVOICE #","INVOICE",IF(TRIM('Tracker&amp;Invoice'!B107)="Overall Completion INVOICE","OVERALL",""))</f>
        <v/>
      </c>
      <c r="E108" t="str">
        <f>IF(D108="INVOICE",VALUE(MID(TRIM('Tracker&amp;Invoice'!B107),10,10)),"")</f>
        <v/>
      </c>
      <c r="F108">
        <f>IF(B108=1,IFERROR(LOOKUP(2,1/('Tracker&amp;Invoice'!$H107:$AC107&lt;&gt;""),COLUMN('Tracker&amp;Invoice'!$H107:$AC107)),8),F107)</f>
        <v>16</v>
      </c>
      <c r="G108">
        <f>IF(D108="OVERALL",IFERROR(LOOKUP(2,1/('Tracker&amp;Invoice'!$H107:$AC107&lt;&gt;""),COLUMN('Tracker&amp;Invoice'!$H107:$AC107)),8),G109)</f>
        <v>17</v>
      </c>
      <c r="H108">
        <f t="shared" si="2"/>
        <v>17</v>
      </c>
      <c r="I108" s="29">
        <f>IF(D108="INVOICE",SUM('Tracker&amp;Invoice'!$H107:INDEX('Tracker&amp;Invoice'!$A107:$AC107,1,H108)),0)</f>
        <v>0</v>
      </c>
      <c r="J108" s="29">
        <f>IF(D108="OVERALL",SUM('Tracker&amp;Invoice'!$H107:$AC107),0)</f>
        <v>0</v>
      </c>
    </row>
    <row r="109" spans="1:10">
      <c r="A109">
        <f t="shared" si="3"/>
        <v>6</v>
      </c>
      <c r="B109">
        <f>IF(AND('Tracker&amp;Invoice'!A108&lt;&gt;"",'Tracker&amp;Invoice'!A108&lt;&gt;"ITEM",'Tracker&amp;Invoice'!A106="ITEM"),1,0)</f>
        <v>0</v>
      </c>
      <c r="C109" t="str">
        <f>IF(B109=1,'Tracker&amp;Invoice'!A108,C108)</f>
        <v>BQ-003</v>
      </c>
      <c r="D109" t="str">
        <f>IF(LEFT(TRIM('Tracker&amp;Invoice'!B108),9)="INVOICE #","INVOICE",IF(TRIM('Tracker&amp;Invoice'!B108)="Overall Completion INVOICE","OVERALL",""))</f>
        <v>INVOICE</v>
      </c>
      <c r="E109">
        <f>IF(D109="INVOICE",VALUE(MID(TRIM('Tracker&amp;Invoice'!B108),10,10)),"")</f>
        <v>21</v>
      </c>
      <c r="F109">
        <f>IF(B109=1,IFERROR(LOOKUP(2,1/('Tracker&amp;Invoice'!$H108:$AC108&lt;&gt;""),COLUMN('Tracker&amp;Invoice'!$H108:$AC108)),8),F108)</f>
        <v>16</v>
      </c>
      <c r="G109">
        <f>IF(D109="OVERALL",IFERROR(LOOKUP(2,1/('Tracker&amp;Invoice'!$H108:$AC108&lt;&gt;""),COLUMN('Tracker&amp;Invoice'!$H108:$AC108)),8),G110)</f>
        <v>17</v>
      </c>
      <c r="H109">
        <f t="shared" si="2"/>
        <v>17</v>
      </c>
      <c r="I109" s="29">
        <f>IF(D109="INVOICE",SUM('Tracker&amp;Invoice'!$H108:INDEX('Tracker&amp;Invoice'!$A108:$AC108,1,H109)),0)</f>
        <v>4740</v>
      </c>
      <c r="J109" s="29">
        <f>IF(D109="OVERALL",SUM('Tracker&amp;Invoice'!$H108:$AC108),0)</f>
        <v>0</v>
      </c>
    </row>
    <row r="110" spans="1:10">
      <c r="A110">
        <f t="shared" si="3"/>
        <v>6</v>
      </c>
      <c r="B110">
        <f>IF(AND('Tracker&amp;Invoice'!A109&lt;&gt;"",'Tracker&amp;Invoice'!A109&lt;&gt;"ITEM",'Tracker&amp;Invoice'!A107="ITEM"),1,0)</f>
        <v>0</v>
      </c>
      <c r="C110" t="str">
        <f>IF(B110=1,'Tracker&amp;Invoice'!A109,C109)</f>
        <v>BQ-003</v>
      </c>
      <c r="D110" t="str">
        <f>IF(LEFT(TRIM('Tracker&amp;Invoice'!B109),9)="INVOICE #","INVOICE",IF(TRIM('Tracker&amp;Invoice'!B109)="Overall Completion INVOICE","OVERALL",""))</f>
        <v/>
      </c>
      <c r="E110" t="str">
        <f>IF(D110="INVOICE",VALUE(MID(TRIM('Tracker&amp;Invoice'!B109),10,10)),"")</f>
        <v/>
      </c>
      <c r="F110">
        <f>IF(B110=1,IFERROR(LOOKUP(2,1/('Tracker&amp;Invoice'!$H109:$AC109&lt;&gt;""),COLUMN('Tracker&amp;Invoice'!$H109:$AC109)),8),F109)</f>
        <v>16</v>
      </c>
      <c r="G110">
        <f>IF(D110="OVERALL",IFERROR(LOOKUP(2,1/('Tracker&amp;Invoice'!$H109:$AC109&lt;&gt;""),COLUMN('Tracker&amp;Invoice'!$H109:$AC109)),8),G111)</f>
        <v>17</v>
      </c>
      <c r="H110">
        <f t="shared" si="2"/>
        <v>17</v>
      </c>
      <c r="I110" s="29">
        <f>IF(D110="INVOICE",SUM('Tracker&amp;Invoice'!$H109:INDEX('Tracker&amp;Invoice'!$A109:$AC109,1,H110)),0)</f>
        <v>0</v>
      </c>
      <c r="J110" s="29">
        <f>IF(D110="OVERALL",SUM('Tracker&amp;Invoice'!$H109:$AC109),0)</f>
        <v>0</v>
      </c>
    </row>
    <row r="111" spans="1:10">
      <c r="A111">
        <f t="shared" si="3"/>
        <v>6</v>
      </c>
      <c r="B111">
        <f>IF(AND('Tracker&amp;Invoice'!A110&lt;&gt;"",'Tracker&amp;Invoice'!A110&lt;&gt;"ITEM",'Tracker&amp;Invoice'!A108="ITEM"),1,0)</f>
        <v>0</v>
      </c>
      <c r="C111" t="str">
        <f>IF(B111=1,'Tracker&amp;Invoice'!A110,C110)</f>
        <v>BQ-003</v>
      </c>
      <c r="D111" t="str">
        <f>IF(LEFT(TRIM('Tracker&amp;Invoice'!B110),9)="INVOICE #","INVOICE",IF(TRIM('Tracker&amp;Invoice'!B110)="Overall Completion INVOICE","OVERALL",""))</f>
        <v>INVOICE</v>
      </c>
      <c r="E111">
        <f>IF(D111="INVOICE",VALUE(MID(TRIM('Tracker&amp;Invoice'!B110),10,10)),"")</f>
        <v>24</v>
      </c>
      <c r="F111">
        <f>IF(B111=1,IFERROR(LOOKUP(2,1/('Tracker&amp;Invoice'!$H110:$AC110&lt;&gt;""),COLUMN('Tracker&amp;Invoice'!$H110:$AC110)),8),F110)</f>
        <v>16</v>
      </c>
      <c r="G111">
        <f>IF(D111="OVERALL",IFERROR(LOOKUP(2,1/('Tracker&amp;Invoice'!$H110:$AC110&lt;&gt;""),COLUMN('Tracker&amp;Invoice'!$H110:$AC110)),8),G112)</f>
        <v>17</v>
      </c>
      <c r="H111">
        <f t="shared" si="2"/>
        <v>17</v>
      </c>
      <c r="I111" s="29">
        <f>IF(D111="INVOICE",SUM('Tracker&amp;Invoice'!$H110:INDEX('Tracker&amp;Invoice'!$A110:$AC110,1,H111)),0)</f>
        <v>796320.00000000012</v>
      </c>
      <c r="J111" s="29">
        <f>IF(D111="OVERALL",SUM('Tracker&amp;Invoice'!$H110:$AC110),0)</f>
        <v>0</v>
      </c>
    </row>
    <row r="112" spans="1:10">
      <c r="A112">
        <f t="shared" si="3"/>
        <v>6</v>
      </c>
      <c r="B112">
        <f>IF(AND('Tracker&amp;Invoice'!A111&lt;&gt;"",'Tracker&amp;Invoice'!A111&lt;&gt;"ITEM",'Tracker&amp;Invoice'!A109="ITEM"),1,0)</f>
        <v>0</v>
      </c>
      <c r="C112" t="str">
        <f>IF(B112=1,'Tracker&amp;Invoice'!A111,C111)</f>
        <v>BQ-003</v>
      </c>
      <c r="D112" t="str">
        <f>IF(LEFT(TRIM('Tracker&amp;Invoice'!B111),9)="INVOICE #","INVOICE",IF(TRIM('Tracker&amp;Invoice'!B111)="Overall Completion INVOICE","OVERALL",""))</f>
        <v/>
      </c>
      <c r="E112" t="str">
        <f>IF(D112="INVOICE",VALUE(MID(TRIM('Tracker&amp;Invoice'!B111),10,10)),"")</f>
        <v/>
      </c>
      <c r="F112">
        <f>IF(B112=1,IFERROR(LOOKUP(2,1/('Tracker&amp;Invoice'!$H111:$AC111&lt;&gt;""),COLUMN('Tracker&amp;Invoice'!$H111:$AC111)),8),F111)</f>
        <v>16</v>
      </c>
      <c r="G112">
        <f>IF(D112="OVERALL",IFERROR(LOOKUP(2,1/('Tracker&amp;Invoice'!$H111:$AC111&lt;&gt;""),COLUMN('Tracker&amp;Invoice'!$H111:$AC111)),8),G113)</f>
        <v>17</v>
      </c>
      <c r="H112">
        <f t="shared" si="2"/>
        <v>17</v>
      </c>
      <c r="I112" s="29">
        <f>IF(D112="INVOICE",SUM('Tracker&amp;Invoice'!$H111:INDEX('Tracker&amp;Invoice'!$A111:$AC111,1,H112)),0)</f>
        <v>0</v>
      </c>
      <c r="J112" s="29">
        <f>IF(D112="OVERALL",SUM('Tracker&amp;Invoice'!$H111:$AC111),0)</f>
        <v>0</v>
      </c>
    </row>
    <row r="113" spans="1:10">
      <c r="A113">
        <f t="shared" si="3"/>
        <v>6</v>
      </c>
      <c r="B113">
        <f>IF(AND('Tracker&amp;Invoice'!A112&lt;&gt;"",'Tracker&amp;Invoice'!A112&lt;&gt;"ITEM",'Tracker&amp;Invoice'!A110="ITEM"),1,0)</f>
        <v>0</v>
      </c>
      <c r="C113" t="str">
        <f>IF(B113=1,'Tracker&amp;Invoice'!A112,C112)</f>
        <v>BQ-003</v>
      </c>
      <c r="D113" t="str">
        <f>IF(LEFT(TRIM('Tracker&amp;Invoice'!B112),9)="INVOICE #","INVOICE",IF(TRIM('Tracker&amp;Invoice'!B112)="Overall Completion INVOICE","OVERALL",""))</f>
        <v>INVOICE</v>
      </c>
      <c r="E113">
        <f>IF(D113="INVOICE",VALUE(MID(TRIM('Tracker&amp;Invoice'!B112),10,10)),"")</f>
        <v>25</v>
      </c>
      <c r="F113">
        <f>IF(B113=1,IFERROR(LOOKUP(2,1/('Tracker&amp;Invoice'!$H112:$AC112&lt;&gt;""),COLUMN('Tracker&amp;Invoice'!$H112:$AC112)),8),F112)</f>
        <v>16</v>
      </c>
      <c r="G113">
        <f>IF(D113="OVERALL",IFERROR(LOOKUP(2,1/('Tracker&amp;Invoice'!$H112:$AC112&lt;&gt;""),COLUMN('Tracker&amp;Invoice'!$H112:$AC112)),8),G114)</f>
        <v>17</v>
      </c>
      <c r="H113">
        <f t="shared" si="2"/>
        <v>17</v>
      </c>
      <c r="I113" s="29">
        <f>IF(D113="INVOICE",SUM('Tracker&amp;Invoice'!$H112:INDEX('Tracker&amp;Invoice'!$A112:$AC112,1,H113)),0)</f>
        <v>57472.5</v>
      </c>
      <c r="J113" s="29">
        <f>IF(D113="OVERALL",SUM('Tracker&amp;Invoice'!$H112:$AC112),0)</f>
        <v>0</v>
      </c>
    </row>
    <row r="114" spans="1:10">
      <c r="A114">
        <f t="shared" si="3"/>
        <v>6</v>
      </c>
      <c r="B114">
        <f>IF(AND('Tracker&amp;Invoice'!A113&lt;&gt;"",'Tracker&amp;Invoice'!A113&lt;&gt;"ITEM",'Tracker&amp;Invoice'!A111="ITEM"),1,0)</f>
        <v>0</v>
      </c>
      <c r="C114" t="str">
        <f>IF(B114=1,'Tracker&amp;Invoice'!A113,C113)</f>
        <v>BQ-003</v>
      </c>
      <c r="D114" t="str">
        <f>IF(LEFT(TRIM('Tracker&amp;Invoice'!B113),9)="INVOICE #","INVOICE",IF(TRIM('Tracker&amp;Invoice'!B113)="Overall Completion INVOICE","OVERALL",""))</f>
        <v/>
      </c>
      <c r="E114" t="str">
        <f>IF(D114="INVOICE",VALUE(MID(TRIM('Tracker&amp;Invoice'!B113),10,10)),"")</f>
        <v/>
      </c>
      <c r="F114">
        <f>IF(B114=1,IFERROR(LOOKUP(2,1/('Tracker&amp;Invoice'!$H113:$AC113&lt;&gt;""),COLUMN('Tracker&amp;Invoice'!$H113:$AC113)),8),F113)</f>
        <v>16</v>
      </c>
      <c r="G114">
        <f>IF(D114="OVERALL",IFERROR(LOOKUP(2,1/('Tracker&amp;Invoice'!$H113:$AC113&lt;&gt;""),COLUMN('Tracker&amp;Invoice'!$H113:$AC113)),8),G115)</f>
        <v>17</v>
      </c>
      <c r="H114">
        <f t="shared" si="2"/>
        <v>17</v>
      </c>
      <c r="I114" s="29">
        <f>IF(D114="INVOICE",SUM('Tracker&amp;Invoice'!$H113:INDEX('Tracker&amp;Invoice'!$A113:$AC113,1,H114)),0)</f>
        <v>0</v>
      </c>
      <c r="J114" s="29">
        <f>IF(D114="OVERALL",SUM('Tracker&amp;Invoice'!$H113:$AC113),0)</f>
        <v>0</v>
      </c>
    </row>
    <row r="115" spans="1:10">
      <c r="A115">
        <f t="shared" si="3"/>
        <v>6</v>
      </c>
      <c r="B115">
        <f>IF(AND('Tracker&amp;Invoice'!A114&lt;&gt;"",'Tracker&amp;Invoice'!A114&lt;&gt;"ITEM",'Tracker&amp;Invoice'!A112="ITEM"),1,0)</f>
        <v>0</v>
      </c>
      <c r="C115" t="str">
        <f>IF(B115=1,'Tracker&amp;Invoice'!A114,C114)</f>
        <v>BQ-003</v>
      </c>
      <c r="D115" t="str">
        <f>IF(LEFT(TRIM('Tracker&amp;Invoice'!B114),9)="INVOICE #","INVOICE",IF(TRIM('Tracker&amp;Invoice'!B114)="Overall Completion INVOICE","OVERALL",""))</f>
        <v>INVOICE</v>
      </c>
      <c r="E115">
        <f>IF(D115="INVOICE",VALUE(MID(TRIM('Tracker&amp;Invoice'!B114),10,10)),"")</f>
        <v>26</v>
      </c>
      <c r="F115">
        <f>IF(B115=1,IFERROR(LOOKUP(2,1/('Tracker&amp;Invoice'!$H114:$AC114&lt;&gt;""),COLUMN('Tracker&amp;Invoice'!$H114:$AC114)),8),F114)</f>
        <v>16</v>
      </c>
      <c r="G115">
        <f>IF(D115="OVERALL",IFERROR(LOOKUP(2,1/('Tracker&amp;Invoice'!$H114:$AC114&lt;&gt;""),COLUMN('Tracker&amp;Invoice'!$H114:$AC114)),8),G116)</f>
        <v>17</v>
      </c>
      <c r="H115">
        <f t="shared" si="2"/>
        <v>17</v>
      </c>
      <c r="I115" s="29">
        <f>IF(D115="INVOICE",SUM('Tracker&amp;Invoice'!$H114:INDEX('Tracker&amp;Invoice'!$A114:$AC114,1,H115)),0)</f>
        <v>117315</v>
      </c>
      <c r="J115" s="29">
        <f>IF(D115="OVERALL",SUM('Tracker&amp;Invoice'!$H114:$AC114),0)</f>
        <v>0</v>
      </c>
    </row>
    <row r="116" spans="1:10">
      <c r="A116">
        <f t="shared" si="3"/>
        <v>6</v>
      </c>
      <c r="B116">
        <f>IF(AND('Tracker&amp;Invoice'!A115&lt;&gt;"",'Tracker&amp;Invoice'!A115&lt;&gt;"ITEM",'Tracker&amp;Invoice'!A113="ITEM"),1,0)</f>
        <v>0</v>
      </c>
      <c r="C116" t="str">
        <f>IF(B116=1,'Tracker&amp;Invoice'!A115,C115)</f>
        <v>BQ-003</v>
      </c>
      <c r="D116" t="str">
        <f>IF(LEFT(TRIM('Tracker&amp;Invoice'!B115),9)="INVOICE #","INVOICE",IF(TRIM('Tracker&amp;Invoice'!B115)="Overall Completion INVOICE","OVERALL",""))</f>
        <v/>
      </c>
      <c r="E116" t="str">
        <f>IF(D116="INVOICE",VALUE(MID(TRIM('Tracker&amp;Invoice'!B115),10,10)),"")</f>
        <v/>
      </c>
      <c r="F116">
        <f>IF(B116=1,IFERROR(LOOKUP(2,1/('Tracker&amp;Invoice'!$H115:$AC115&lt;&gt;""),COLUMN('Tracker&amp;Invoice'!$H115:$AC115)),8),F115)</f>
        <v>16</v>
      </c>
      <c r="G116">
        <f>IF(D116="OVERALL",IFERROR(LOOKUP(2,1/('Tracker&amp;Invoice'!$H115:$AC115&lt;&gt;""),COLUMN('Tracker&amp;Invoice'!$H115:$AC115)),8),G117)</f>
        <v>17</v>
      </c>
      <c r="H116">
        <f t="shared" si="2"/>
        <v>17</v>
      </c>
      <c r="I116" s="29">
        <f>IF(D116="INVOICE",SUM('Tracker&amp;Invoice'!$H115:INDEX('Tracker&amp;Invoice'!$A115:$AC115,1,H116)),0)</f>
        <v>0</v>
      </c>
      <c r="J116" s="29">
        <f>IF(D116="OVERALL",SUM('Tracker&amp;Invoice'!$H115:$AC115),0)</f>
        <v>0</v>
      </c>
    </row>
    <row r="117" spans="1:10">
      <c r="A117">
        <f t="shared" si="3"/>
        <v>6</v>
      </c>
      <c r="B117">
        <f>IF(AND('Tracker&amp;Invoice'!A116&lt;&gt;"",'Tracker&amp;Invoice'!A116&lt;&gt;"ITEM",'Tracker&amp;Invoice'!A114="ITEM"),1,0)</f>
        <v>0</v>
      </c>
      <c r="C117" t="str">
        <f>IF(B117=1,'Tracker&amp;Invoice'!A116,C116)</f>
        <v>BQ-003</v>
      </c>
      <c r="D117" t="str">
        <f>IF(LEFT(TRIM('Tracker&amp;Invoice'!B116),9)="INVOICE #","INVOICE",IF(TRIM('Tracker&amp;Invoice'!B116)="Overall Completion INVOICE","OVERALL",""))</f>
        <v>INVOICE</v>
      </c>
      <c r="E117">
        <f>IF(D117="INVOICE",VALUE(MID(TRIM('Tracker&amp;Invoice'!B116),10,10)),"")</f>
        <v>27</v>
      </c>
      <c r="F117">
        <f>IF(B117=1,IFERROR(LOOKUP(2,1/('Tracker&amp;Invoice'!$H116:$AC116&lt;&gt;""),COLUMN('Tracker&amp;Invoice'!$H116:$AC116)),8),F116)</f>
        <v>16</v>
      </c>
      <c r="G117">
        <f>IF(D117="OVERALL",IFERROR(LOOKUP(2,1/('Tracker&amp;Invoice'!$H116:$AC116&lt;&gt;""),COLUMN('Tracker&amp;Invoice'!$H116:$AC116)),8),G118)</f>
        <v>17</v>
      </c>
      <c r="H117">
        <f t="shared" si="2"/>
        <v>17</v>
      </c>
      <c r="I117" s="29">
        <f>IF(D117="INVOICE",SUM('Tracker&amp;Invoice'!$H116:INDEX('Tracker&amp;Invoice'!$A116:$AC116,1,H117)),0)</f>
        <v>9480</v>
      </c>
      <c r="J117" s="29">
        <f>IF(D117="OVERALL",SUM('Tracker&amp;Invoice'!$H116:$AC116),0)</f>
        <v>0</v>
      </c>
    </row>
    <row r="118" spans="1:10">
      <c r="A118">
        <f t="shared" si="3"/>
        <v>6</v>
      </c>
      <c r="B118">
        <f>IF(AND('Tracker&amp;Invoice'!A117&lt;&gt;"",'Tracker&amp;Invoice'!A117&lt;&gt;"ITEM",'Tracker&amp;Invoice'!A115="ITEM"),1,0)</f>
        <v>0</v>
      </c>
      <c r="C118" t="str">
        <f>IF(B118=1,'Tracker&amp;Invoice'!A117,C117)</f>
        <v>BQ-003</v>
      </c>
      <c r="D118" t="str">
        <f>IF(LEFT(TRIM('Tracker&amp;Invoice'!B117),9)="INVOICE #","INVOICE",IF(TRIM('Tracker&amp;Invoice'!B117)="Overall Completion INVOICE","OVERALL",""))</f>
        <v/>
      </c>
      <c r="E118" t="str">
        <f>IF(D118="INVOICE",VALUE(MID(TRIM('Tracker&amp;Invoice'!B117),10,10)),"")</f>
        <v/>
      </c>
      <c r="F118">
        <f>IF(B118=1,IFERROR(LOOKUP(2,1/('Tracker&amp;Invoice'!$H117:$AC117&lt;&gt;""),COLUMN('Tracker&amp;Invoice'!$H117:$AC117)),8),F117)</f>
        <v>16</v>
      </c>
      <c r="G118">
        <f>IF(D118="OVERALL",IFERROR(LOOKUP(2,1/('Tracker&amp;Invoice'!$H117:$AC117&lt;&gt;""),COLUMN('Tracker&amp;Invoice'!$H117:$AC117)),8),G119)</f>
        <v>17</v>
      </c>
      <c r="H118">
        <f t="shared" si="2"/>
        <v>17</v>
      </c>
      <c r="I118" s="29">
        <f>IF(D118="INVOICE",SUM('Tracker&amp;Invoice'!$H117:INDEX('Tracker&amp;Invoice'!$A117:$AC117,1,H118)),0)</f>
        <v>0</v>
      </c>
      <c r="J118" s="29">
        <f>IF(D118="OVERALL",SUM('Tracker&amp;Invoice'!$H117:$AC117),0)</f>
        <v>0</v>
      </c>
    </row>
    <row r="119" spans="1:10">
      <c r="A119">
        <f t="shared" si="3"/>
        <v>6</v>
      </c>
      <c r="B119">
        <f>IF(AND('Tracker&amp;Invoice'!A118&lt;&gt;"",'Tracker&amp;Invoice'!A118&lt;&gt;"ITEM",'Tracker&amp;Invoice'!A116="ITEM"),1,0)</f>
        <v>0</v>
      </c>
      <c r="C119" t="str">
        <f>IF(B119=1,'Tracker&amp;Invoice'!A118,C118)</f>
        <v>BQ-003</v>
      </c>
      <c r="D119" t="str">
        <f>IF(LEFT(TRIM('Tracker&amp;Invoice'!B118),9)="INVOICE #","INVOICE",IF(TRIM('Tracker&amp;Invoice'!B118)="Overall Completion INVOICE","OVERALL",""))</f>
        <v>INVOICE</v>
      </c>
      <c r="E119">
        <f>IF(D119="INVOICE",VALUE(MID(TRIM('Tracker&amp;Invoice'!B118),10,10)),"")</f>
        <v>28</v>
      </c>
      <c r="F119">
        <f>IF(B119=1,IFERROR(LOOKUP(2,1/('Tracker&amp;Invoice'!$H118:$AC118&lt;&gt;""),COLUMN('Tracker&amp;Invoice'!$H118:$AC118)),8),F118)</f>
        <v>16</v>
      </c>
      <c r="G119">
        <f>IF(D119="OVERALL",IFERROR(LOOKUP(2,1/('Tracker&amp;Invoice'!$H118:$AC118&lt;&gt;""),COLUMN('Tracker&amp;Invoice'!$H118:$AC118)),8),G120)</f>
        <v>17</v>
      </c>
      <c r="H119">
        <f t="shared" si="2"/>
        <v>17</v>
      </c>
      <c r="I119" s="29">
        <f>IF(D119="INVOICE",SUM('Tracker&amp;Invoice'!$H118:INDEX('Tracker&amp;Invoice'!$A118:$AC118,1,H119)),0)</f>
        <v>28440</v>
      </c>
      <c r="J119" s="29">
        <f>IF(D119="OVERALL",SUM('Tracker&amp;Invoice'!$H118:$AC118),0)</f>
        <v>0</v>
      </c>
    </row>
    <row r="120" spans="1:10">
      <c r="A120">
        <f t="shared" si="3"/>
        <v>6</v>
      </c>
      <c r="B120">
        <f>IF(AND('Tracker&amp;Invoice'!A119&lt;&gt;"",'Tracker&amp;Invoice'!A119&lt;&gt;"ITEM",'Tracker&amp;Invoice'!A117="ITEM"),1,0)</f>
        <v>0</v>
      </c>
      <c r="C120" t="str">
        <f>IF(B120=1,'Tracker&amp;Invoice'!A119,C119)</f>
        <v>BQ-003</v>
      </c>
      <c r="D120" t="str">
        <f>IF(LEFT(TRIM('Tracker&amp;Invoice'!B119),9)="INVOICE #","INVOICE",IF(TRIM('Tracker&amp;Invoice'!B119)="Overall Completion INVOICE","OVERALL",""))</f>
        <v/>
      </c>
      <c r="E120" t="str">
        <f>IF(D120="INVOICE",VALUE(MID(TRIM('Tracker&amp;Invoice'!B119),10,10)),"")</f>
        <v/>
      </c>
      <c r="F120">
        <f>IF(B120=1,IFERROR(LOOKUP(2,1/('Tracker&amp;Invoice'!$H119:$AC119&lt;&gt;""),COLUMN('Tracker&amp;Invoice'!$H119:$AC119)),8),F119)</f>
        <v>16</v>
      </c>
      <c r="G120">
        <f>IF(D120="OVERALL",IFERROR(LOOKUP(2,1/('Tracker&amp;Invoice'!$H119:$AC119&lt;&gt;""),COLUMN('Tracker&amp;Invoice'!$H119:$AC119)),8),G121)</f>
        <v>17</v>
      </c>
      <c r="H120">
        <f t="shared" si="2"/>
        <v>17</v>
      </c>
      <c r="I120" s="29">
        <f>IF(D120="INVOICE",SUM('Tracker&amp;Invoice'!$H119:INDEX('Tracker&amp;Invoice'!$A119:$AC119,1,H120)),0)</f>
        <v>0</v>
      </c>
      <c r="J120" s="29">
        <f>IF(D120="OVERALL",SUM('Tracker&amp;Invoice'!$H119:$AC119),0)</f>
        <v>0</v>
      </c>
    </row>
    <row r="121" spans="1:10">
      <c r="A121">
        <f t="shared" si="3"/>
        <v>6</v>
      </c>
      <c r="B121">
        <f>IF(AND('Tracker&amp;Invoice'!A120&lt;&gt;"",'Tracker&amp;Invoice'!A120&lt;&gt;"ITEM",'Tracker&amp;Invoice'!A118="ITEM"),1,0)</f>
        <v>0</v>
      </c>
      <c r="C121" t="str">
        <f>IF(B121=1,'Tracker&amp;Invoice'!A120,C120)</f>
        <v>BQ-003</v>
      </c>
      <c r="D121" t="str">
        <f>IF(LEFT(TRIM('Tracker&amp;Invoice'!B120),9)="INVOICE #","INVOICE",IF(TRIM('Tracker&amp;Invoice'!B120)="Overall Completion INVOICE","OVERALL",""))</f>
        <v>INVOICE</v>
      </c>
      <c r="E121">
        <f>IF(D121="INVOICE",VALUE(MID(TRIM('Tracker&amp;Invoice'!B120),10,10)),"")</f>
        <v>29</v>
      </c>
      <c r="F121">
        <f>IF(B121=1,IFERROR(LOOKUP(2,1/('Tracker&amp;Invoice'!$H120:$AC120&lt;&gt;""),COLUMN('Tracker&amp;Invoice'!$H120:$AC120)),8),F120)</f>
        <v>16</v>
      </c>
      <c r="G121">
        <f>IF(D121="OVERALL",IFERROR(LOOKUP(2,1/('Tracker&amp;Invoice'!$H120:$AC120&lt;&gt;""),COLUMN('Tracker&amp;Invoice'!$H120:$AC120)),8),G122)</f>
        <v>17</v>
      </c>
      <c r="H121">
        <f t="shared" si="2"/>
        <v>17</v>
      </c>
      <c r="I121" s="29">
        <f>IF(D121="INVOICE",SUM('Tracker&amp;Invoice'!$H120:INDEX('Tracker&amp;Invoice'!$A120:$AC120,1,H121)),0)</f>
        <v>45326.25</v>
      </c>
      <c r="J121" s="29">
        <f>IF(D121="OVERALL",SUM('Tracker&amp;Invoice'!$H120:$AC120),0)</f>
        <v>0</v>
      </c>
    </row>
    <row r="122" spans="1:10">
      <c r="A122">
        <f t="shared" si="3"/>
        <v>6</v>
      </c>
      <c r="B122">
        <f>IF(AND('Tracker&amp;Invoice'!A121&lt;&gt;"",'Tracker&amp;Invoice'!A121&lt;&gt;"ITEM",'Tracker&amp;Invoice'!A119="ITEM"),1,0)</f>
        <v>0</v>
      </c>
      <c r="C122" t="str">
        <f>IF(B122=1,'Tracker&amp;Invoice'!A121,C121)</f>
        <v>BQ-003</v>
      </c>
      <c r="D122" t="str">
        <f>IF(LEFT(TRIM('Tracker&amp;Invoice'!B121),9)="INVOICE #","INVOICE",IF(TRIM('Tracker&amp;Invoice'!B121)="Overall Completion INVOICE","OVERALL",""))</f>
        <v/>
      </c>
      <c r="E122" t="str">
        <f>IF(D122="INVOICE",VALUE(MID(TRIM('Tracker&amp;Invoice'!B121),10,10)),"")</f>
        <v/>
      </c>
      <c r="F122">
        <f>IF(B122=1,IFERROR(LOOKUP(2,1/('Tracker&amp;Invoice'!$H121:$AC121&lt;&gt;""),COLUMN('Tracker&amp;Invoice'!$H121:$AC121)),8),F121)</f>
        <v>16</v>
      </c>
      <c r="G122">
        <f>IF(D122="OVERALL",IFERROR(LOOKUP(2,1/('Tracker&amp;Invoice'!$H121:$AC121&lt;&gt;""),COLUMN('Tracker&amp;Invoice'!$H121:$AC121)),8),G123)</f>
        <v>17</v>
      </c>
      <c r="H122">
        <f t="shared" si="2"/>
        <v>17</v>
      </c>
      <c r="I122" s="29">
        <f>IF(D122="INVOICE",SUM('Tracker&amp;Invoice'!$H121:INDEX('Tracker&amp;Invoice'!$A121:$AC121,1,H122)),0)</f>
        <v>0</v>
      </c>
      <c r="J122" s="29">
        <f>IF(D122="OVERALL",SUM('Tracker&amp;Invoice'!$H121:$AC121),0)</f>
        <v>0</v>
      </c>
    </row>
    <row r="123" spans="1:10">
      <c r="A123">
        <f t="shared" si="3"/>
        <v>6</v>
      </c>
      <c r="B123">
        <f>IF(AND('Tracker&amp;Invoice'!A122&lt;&gt;"",'Tracker&amp;Invoice'!A122&lt;&gt;"ITEM",'Tracker&amp;Invoice'!A120="ITEM"),1,0)</f>
        <v>0</v>
      </c>
      <c r="C123" t="str">
        <f>IF(B123=1,'Tracker&amp;Invoice'!A122,C122)</f>
        <v>BQ-003</v>
      </c>
      <c r="D123" t="str">
        <f>IF(LEFT(TRIM('Tracker&amp;Invoice'!B122),9)="INVOICE #","INVOICE",IF(TRIM('Tracker&amp;Invoice'!B122)="Overall Completion INVOICE","OVERALL",""))</f>
        <v>INVOICE</v>
      </c>
      <c r="E123">
        <f>IF(D123="INVOICE",VALUE(MID(TRIM('Tracker&amp;Invoice'!B122),10,10)),"")</f>
        <v>30</v>
      </c>
      <c r="F123">
        <f>IF(B123=1,IFERROR(LOOKUP(2,1/('Tracker&amp;Invoice'!$H122:$AC122&lt;&gt;""),COLUMN('Tracker&amp;Invoice'!$H122:$AC122)),8),F122)</f>
        <v>16</v>
      </c>
      <c r="G123">
        <f>IF(D123="OVERALL",IFERROR(LOOKUP(2,1/('Tracker&amp;Invoice'!$H122:$AC122&lt;&gt;""),COLUMN('Tracker&amp;Invoice'!$H122:$AC122)),8),G124)</f>
        <v>17</v>
      </c>
      <c r="H123">
        <f t="shared" si="2"/>
        <v>17</v>
      </c>
      <c r="I123" s="29">
        <f>IF(D123="INVOICE",SUM('Tracker&amp;Invoice'!$H122:INDEX('Tracker&amp;Invoice'!$A122:$AC122,1,H123)),0)</f>
        <v>5628.7499999999991</v>
      </c>
      <c r="J123" s="29">
        <f>IF(D123="OVERALL",SUM('Tracker&amp;Invoice'!$H122:$AC122),0)</f>
        <v>0</v>
      </c>
    </row>
    <row r="124" spans="1:10">
      <c r="A124">
        <f t="shared" si="3"/>
        <v>6</v>
      </c>
      <c r="B124">
        <f>IF(AND('Tracker&amp;Invoice'!A123&lt;&gt;"",'Tracker&amp;Invoice'!A123&lt;&gt;"ITEM",'Tracker&amp;Invoice'!A121="ITEM"),1,0)</f>
        <v>0</v>
      </c>
      <c r="C124" t="str">
        <f>IF(B124=1,'Tracker&amp;Invoice'!A123,C123)</f>
        <v>BQ-003</v>
      </c>
      <c r="D124" t="str">
        <f>IF(LEFT(TRIM('Tracker&amp;Invoice'!B123),9)="INVOICE #","INVOICE",IF(TRIM('Tracker&amp;Invoice'!B123)="Overall Completion INVOICE","OVERALL",""))</f>
        <v/>
      </c>
      <c r="E124" t="str">
        <f>IF(D124="INVOICE",VALUE(MID(TRIM('Tracker&amp;Invoice'!B123),10,10)),"")</f>
        <v/>
      </c>
      <c r="F124">
        <f>IF(B124=1,IFERROR(LOOKUP(2,1/('Tracker&amp;Invoice'!$H123:$AC123&lt;&gt;""),COLUMN('Tracker&amp;Invoice'!$H123:$AC123)),8),F123)</f>
        <v>16</v>
      </c>
      <c r="G124">
        <f>IF(D124="OVERALL",IFERROR(LOOKUP(2,1/('Tracker&amp;Invoice'!$H123:$AC123&lt;&gt;""),COLUMN('Tracker&amp;Invoice'!$H123:$AC123)),8),G125)</f>
        <v>17</v>
      </c>
      <c r="H124">
        <f t="shared" si="2"/>
        <v>17</v>
      </c>
      <c r="I124" s="29">
        <f>IF(D124="INVOICE",SUM('Tracker&amp;Invoice'!$H123:INDEX('Tracker&amp;Invoice'!$A123:$AC123,1,H124)),0)</f>
        <v>0</v>
      </c>
      <c r="J124" s="29">
        <f>IF(D124="OVERALL",SUM('Tracker&amp;Invoice'!$H123:$AC123),0)</f>
        <v>0</v>
      </c>
    </row>
    <row r="125" spans="1:10">
      <c r="A125">
        <f t="shared" si="3"/>
        <v>6</v>
      </c>
      <c r="B125">
        <f>IF(AND('Tracker&amp;Invoice'!A124&lt;&gt;"",'Tracker&amp;Invoice'!A124&lt;&gt;"ITEM",'Tracker&amp;Invoice'!A122="ITEM"),1,0)</f>
        <v>0</v>
      </c>
      <c r="C125" t="str">
        <f>IF(B125=1,'Tracker&amp;Invoice'!A124,C124)</f>
        <v>BQ-003</v>
      </c>
      <c r="D125" t="str">
        <f>IF(LEFT(TRIM('Tracker&amp;Invoice'!B124),9)="INVOICE #","INVOICE",IF(TRIM('Tracker&amp;Invoice'!B124)="Overall Completion INVOICE","OVERALL",""))</f>
        <v>INVOICE</v>
      </c>
      <c r="E125">
        <f>IF(D125="INVOICE",VALUE(MID(TRIM('Tracker&amp;Invoice'!B124),10,10)),"")</f>
        <v>31</v>
      </c>
      <c r="F125">
        <f>IF(B125=1,IFERROR(LOOKUP(2,1/('Tracker&amp;Invoice'!$H124:$AC124&lt;&gt;""),COLUMN('Tracker&amp;Invoice'!$H124:$AC124)),8),F124)</f>
        <v>16</v>
      </c>
      <c r="G125">
        <f>IF(D125="OVERALL",IFERROR(LOOKUP(2,1/('Tracker&amp;Invoice'!$H124:$AC124&lt;&gt;""),COLUMN('Tracker&amp;Invoice'!$H124:$AC124)),8),G126)</f>
        <v>17</v>
      </c>
      <c r="H125">
        <f t="shared" si="2"/>
        <v>17</v>
      </c>
      <c r="I125" s="29">
        <f>IF(D125="INVOICE",SUM('Tracker&amp;Invoice'!$H124:INDEX('Tracker&amp;Invoice'!$A124:$AC124,1,H125)),0)</f>
        <v>11257.5</v>
      </c>
      <c r="J125" s="29">
        <f>IF(D125="OVERALL",SUM('Tracker&amp;Invoice'!$H124:$AC124),0)</f>
        <v>0</v>
      </c>
    </row>
    <row r="126" spans="1:10">
      <c r="A126">
        <f t="shared" si="3"/>
        <v>6</v>
      </c>
      <c r="B126">
        <f>IF(AND('Tracker&amp;Invoice'!A125&lt;&gt;"",'Tracker&amp;Invoice'!A125&lt;&gt;"ITEM",'Tracker&amp;Invoice'!A123="ITEM"),1,0)</f>
        <v>0</v>
      </c>
      <c r="C126" t="str">
        <f>IF(B126=1,'Tracker&amp;Invoice'!A125,C125)</f>
        <v>BQ-003</v>
      </c>
      <c r="D126" t="str">
        <f>IF(LEFT(TRIM('Tracker&amp;Invoice'!B125),9)="INVOICE #","INVOICE",IF(TRIM('Tracker&amp;Invoice'!B125)="Overall Completion INVOICE","OVERALL",""))</f>
        <v/>
      </c>
      <c r="E126" t="str">
        <f>IF(D126="INVOICE",VALUE(MID(TRIM('Tracker&amp;Invoice'!B125),10,10)),"")</f>
        <v/>
      </c>
      <c r="F126">
        <f>IF(B126=1,IFERROR(LOOKUP(2,1/('Tracker&amp;Invoice'!$H125:$AC125&lt;&gt;""),COLUMN('Tracker&amp;Invoice'!$H125:$AC125)),8),F125)</f>
        <v>16</v>
      </c>
      <c r="G126">
        <f>IF(D126="OVERALL",IFERROR(LOOKUP(2,1/('Tracker&amp;Invoice'!$H125:$AC125&lt;&gt;""),COLUMN('Tracker&amp;Invoice'!$H125:$AC125)),8),G127)</f>
        <v>17</v>
      </c>
      <c r="H126">
        <f t="shared" si="2"/>
        <v>17</v>
      </c>
      <c r="I126" s="29">
        <f>IF(D126="INVOICE",SUM('Tracker&amp;Invoice'!$H125:INDEX('Tracker&amp;Invoice'!$A125:$AC125,1,H126)),0)</f>
        <v>0</v>
      </c>
      <c r="J126" s="29">
        <f>IF(D126="OVERALL",SUM('Tracker&amp;Invoice'!$H125:$AC125),0)</f>
        <v>0</v>
      </c>
    </row>
    <row r="127" spans="1:10">
      <c r="A127">
        <f t="shared" si="3"/>
        <v>6</v>
      </c>
      <c r="B127">
        <f>IF(AND('Tracker&amp;Invoice'!A126&lt;&gt;"",'Tracker&amp;Invoice'!A126&lt;&gt;"ITEM",'Tracker&amp;Invoice'!A124="ITEM"),1,0)</f>
        <v>0</v>
      </c>
      <c r="C127" t="str">
        <f>IF(B127=1,'Tracker&amp;Invoice'!A126,C126)</f>
        <v>BQ-003</v>
      </c>
      <c r="D127" t="str">
        <f>IF(LEFT(TRIM('Tracker&amp;Invoice'!B126),9)="INVOICE #","INVOICE",IF(TRIM('Tracker&amp;Invoice'!B126)="Overall Completion INVOICE","OVERALL",""))</f>
        <v>INVOICE</v>
      </c>
      <c r="E127">
        <f>IF(D127="INVOICE",VALUE(MID(TRIM('Tracker&amp;Invoice'!B126),10,10)),"")</f>
        <v>32</v>
      </c>
      <c r="F127">
        <f>IF(B127=1,IFERROR(LOOKUP(2,1/('Tracker&amp;Invoice'!$H126:$AC126&lt;&gt;""),COLUMN('Tracker&amp;Invoice'!$H126:$AC126)),8),F126)</f>
        <v>16</v>
      </c>
      <c r="G127">
        <f>IF(D127="OVERALL",IFERROR(LOOKUP(2,1/('Tracker&amp;Invoice'!$H126:$AC126&lt;&gt;""),COLUMN('Tracker&amp;Invoice'!$H126:$AC126)),8),G128)</f>
        <v>17</v>
      </c>
      <c r="H127">
        <f t="shared" si="2"/>
        <v>17</v>
      </c>
      <c r="I127" s="29">
        <f>IF(D127="INVOICE",SUM('Tracker&amp;Invoice'!$H126:INDEX('Tracker&amp;Invoice'!$A126:$AC126,1,H127)),0)</f>
        <v>9480</v>
      </c>
      <c r="J127" s="29">
        <f>IF(D127="OVERALL",SUM('Tracker&amp;Invoice'!$H126:$AC126),0)</f>
        <v>0</v>
      </c>
    </row>
    <row r="128" spans="1:10">
      <c r="A128">
        <f t="shared" si="3"/>
        <v>6</v>
      </c>
      <c r="B128">
        <f>IF(AND('Tracker&amp;Invoice'!A129&lt;&gt;"",'Tracker&amp;Invoice'!A129&lt;&gt;"ITEM",'Tracker&amp;Invoice'!A125="ITEM"),1,0)</f>
        <v>0</v>
      </c>
      <c r="C128" t="str">
        <f>IF(B128=1,'Tracker&amp;Invoice'!A129,C127)</f>
        <v>BQ-003</v>
      </c>
      <c r="D128" t="str">
        <f>IF(LEFT(TRIM('Tracker&amp;Invoice'!B129),9)="INVOICE #","INVOICE",IF(TRIM('Tracker&amp;Invoice'!B129)="Overall Completion INVOICE","OVERALL",""))</f>
        <v/>
      </c>
      <c r="E128" t="str">
        <f>IF(D128="INVOICE",VALUE(MID(TRIM('Tracker&amp;Invoice'!B129),10,10)),"")</f>
        <v/>
      </c>
      <c r="F128">
        <f>IF(B128=1,IFERROR(LOOKUP(2,1/('Tracker&amp;Invoice'!$H129:$AC129&lt;&gt;""),COLUMN('Tracker&amp;Invoice'!$H129:$AC129)),8),F127)</f>
        <v>16</v>
      </c>
      <c r="G128">
        <f>IF(D128="OVERALL",IFERROR(LOOKUP(2,1/('Tracker&amp;Invoice'!$H129:$AC129&lt;&gt;""),COLUMN('Tracker&amp;Invoice'!$H129:$AC129)),8),G129)</f>
        <v>17</v>
      </c>
      <c r="H128">
        <f t="shared" si="2"/>
        <v>17</v>
      </c>
      <c r="I128" s="29">
        <f>IF(D128="INVOICE",SUM('Tracker&amp;Invoice'!$H129:INDEX('Tracker&amp;Invoice'!$A129:$AC129,1,H128)),0)</f>
        <v>0</v>
      </c>
      <c r="J128" s="29">
        <f>IF(D128="OVERALL",SUM('Tracker&amp;Invoice'!$H129:$AC129),0)</f>
        <v>0</v>
      </c>
    </row>
    <row r="129" spans="1:10">
      <c r="A129">
        <f t="shared" si="3"/>
        <v>6</v>
      </c>
      <c r="B129">
        <f>IF(AND('Tracker&amp;Invoice'!A130&lt;&gt;"",'Tracker&amp;Invoice'!A130&lt;&gt;"ITEM",'Tracker&amp;Invoice'!A126="ITEM"),1,0)</f>
        <v>0</v>
      </c>
      <c r="C129" t="str">
        <f>IF(B129=1,'Tracker&amp;Invoice'!A130,C128)</f>
        <v>BQ-003</v>
      </c>
      <c r="D129" t="str">
        <f>IF(LEFT(TRIM('Tracker&amp;Invoice'!B130),9)="INVOICE #","INVOICE",IF(TRIM('Tracker&amp;Invoice'!B130)="Overall Completion INVOICE","OVERALL",""))</f>
        <v>OVERALL</v>
      </c>
      <c r="E129" t="str">
        <f>IF(D129="INVOICE",VALUE(MID(TRIM('Tracker&amp;Invoice'!B130),10,10)),"")</f>
        <v/>
      </c>
      <c r="F129">
        <f>IF(B129=1,IFERROR(LOOKUP(2,1/('Tracker&amp;Invoice'!$H130:$AC130&lt;&gt;""),COLUMN('Tracker&amp;Invoice'!$H130:$AC130)),8),F128)</f>
        <v>16</v>
      </c>
      <c r="G129">
        <f>IF(D129="OVERALL",IFERROR(LOOKUP(2,1/('Tracker&amp;Invoice'!$H130:$AC130&lt;&gt;""),COLUMN('Tracker&amp;Invoice'!$H130:$AC130)),8),G130)</f>
        <v>17</v>
      </c>
      <c r="H129">
        <f t="shared" si="2"/>
        <v>17</v>
      </c>
      <c r="I129" s="29">
        <f>IF(D129="INVOICE",SUM('Tracker&amp;Invoice'!$H130:INDEX('Tracker&amp;Invoice'!$A130:$AC130,1,H129)),0)</f>
        <v>0</v>
      </c>
      <c r="J129" s="29">
        <f>IF(D129="OVERALL",SUM('Tracker&amp;Invoice'!$H130:$AC130),0)</f>
        <v>1146487.5</v>
      </c>
    </row>
    <row r="130" spans="1:10">
      <c r="A130">
        <f t="shared" si="3"/>
        <v>6</v>
      </c>
      <c r="B130">
        <f>IF(AND('Tracker&amp;Invoice'!A131&lt;&gt;"",'Tracker&amp;Invoice'!A131&lt;&gt;"ITEM",'Tracker&amp;Invoice'!A129="ITEM"),1,0)</f>
        <v>0</v>
      </c>
      <c r="C130" t="str">
        <f>IF(B130=1,'Tracker&amp;Invoice'!A131,C129)</f>
        <v>BQ-003</v>
      </c>
      <c r="D130" t="str">
        <f>IF(LEFT(TRIM('Tracker&amp;Invoice'!B131),9)="INVOICE #","INVOICE",IF(TRIM('Tracker&amp;Invoice'!B131)="Overall Completion INVOICE","OVERALL",""))</f>
        <v/>
      </c>
      <c r="E130" t="str">
        <f>IF(D130="INVOICE",VALUE(MID(TRIM('Tracker&amp;Invoice'!B131),10,10)),"")</f>
        <v/>
      </c>
      <c r="F130">
        <f>IF(B130=1,IFERROR(LOOKUP(2,1/('Tracker&amp;Invoice'!$H131:$AC131&lt;&gt;""),COLUMN('Tracker&amp;Invoice'!$H131:$AC131)),8),F129)</f>
        <v>16</v>
      </c>
      <c r="G130">
        <f>IF(D130="OVERALL",IFERROR(LOOKUP(2,1/('Tracker&amp;Invoice'!$H131:$AC131&lt;&gt;""),COLUMN('Tracker&amp;Invoice'!$H131:$AC131)),8),G131)</f>
        <v>22</v>
      </c>
      <c r="H130">
        <f t="shared" si="2"/>
        <v>22</v>
      </c>
      <c r="I130" s="29">
        <f>IF(D130="INVOICE",SUM('Tracker&amp;Invoice'!$H131:INDEX('Tracker&amp;Invoice'!$A131:$AC131,1,H130)),0)</f>
        <v>0</v>
      </c>
      <c r="J130" s="29">
        <f>IF(D130="OVERALL",SUM('Tracker&amp;Invoice'!$H131:$AC131),0)</f>
        <v>0</v>
      </c>
    </row>
    <row r="131" spans="1:10">
      <c r="A131">
        <f t="shared" si="3"/>
        <v>6</v>
      </c>
      <c r="B131">
        <f>IF(AND('Tracker&amp;Invoice'!A132&lt;&gt;"",'Tracker&amp;Invoice'!A132&lt;&gt;"ITEM",'Tracker&amp;Invoice'!A130="ITEM"),1,0)</f>
        <v>0</v>
      </c>
      <c r="C131" t="str">
        <f>IF(B131=1,'Tracker&amp;Invoice'!A132,C130)</f>
        <v>BQ-003</v>
      </c>
      <c r="D131" t="str">
        <f>IF(LEFT(TRIM('Tracker&amp;Invoice'!B132),9)="INVOICE #","INVOICE",IF(TRIM('Tracker&amp;Invoice'!B132)="Overall Completion INVOICE","OVERALL",""))</f>
        <v/>
      </c>
      <c r="E131" t="str">
        <f>IF(D131="INVOICE",VALUE(MID(TRIM('Tracker&amp;Invoice'!B132),10,10)),"")</f>
        <v/>
      </c>
      <c r="F131">
        <f>IF(B131=1,IFERROR(LOOKUP(2,1/('Tracker&amp;Invoice'!$H132:$AC132&lt;&gt;""),COLUMN('Tracker&amp;Invoice'!$H132:$AC132)),8),F130)</f>
        <v>16</v>
      </c>
      <c r="G131">
        <f>IF(D131="OVERALL",IFERROR(LOOKUP(2,1/('Tracker&amp;Invoice'!$H132:$AC132&lt;&gt;""),COLUMN('Tracker&amp;Invoice'!$H132:$AC132)),8),G132)</f>
        <v>22</v>
      </c>
      <c r="H131">
        <f t="shared" ref="H131:H194" si="4">MAX(F131,G131)</f>
        <v>22</v>
      </c>
      <c r="I131" s="29">
        <f>IF(D131="INVOICE",SUM('Tracker&amp;Invoice'!$H132:INDEX('Tracker&amp;Invoice'!$A132:$AC132,1,H131)),0)</f>
        <v>0</v>
      </c>
      <c r="J131" s="29">
        <f>IF(D131="OVERALL",SUM('Tracker&amp;Invoice'!$H132:$AC132),0)</f>
        <v>0</v>
      </c>
    </row>
    <row r="132" spans="1:10">
      <c r="A132">
        <f t="shared" ref="A132:A195" si="5">A131+B132</f>
        <v>6</v>
      </c>
      <c r="B132">
        <f>IF(AND('Tracker&amp;Invoice'!A133&lt;&gt;"",'Tracker&amp;Invoice'!A133&lt;&gt;"ITEM",'Tracker&amp;Invoice'!A131="ITEM"),1,0)</f>
        <v>0</v>
      </c>
      <c r="C132" t="str">
        <f>IF(B132=1,'Tracker&amp;Invoice'!A133,C131)</f>
        <v>BQ-003</v>
      </c>
      <c r="D132" t="str">
        <f>IF(LEFT(TRIM('Tracker&amp;Invoice'!B133),9)="INVOICE #","INVOICE",IF(TRIM('Tracker&amp;Invoice'!B133)="Overall Completion INVOICE","OVERALL",""))</f>
        <v/>
      </c>
      <c r="E132" t="str">
        <f>IF(D132="INVOICE",VALUE(MID(TRIM('Tracker&amp;Invoice'!B133),10,10)),"")</f>
        <v/>
      </c>
      <c r="F132">
        <f>IF(B132=1,IFERROR(LOOKUP(2,1/('Tracker&amp;Invoice'!$H133:$AC133&lt;&gt;""),COLUMN('Tracker&amp;Invoice'!$H133:$AC133)),8),F131)</f>
        <v>16</v>
      </c>
      <c r="G132">
        <f>IF(D132="OVERALL",IFERROR(LOOKUP(2,1/('Tracker&amp;Invoice'!$H133:$AC133&lt;&gt;""),COLUMN('Tracker&amp;Invoice'!$H133:$AC133)),8),G133)</f>
        <v>22</v>
      </c>
      <c r="H132">
        <f t="shared" si="4"/>
        <v>22</v>
      </c>
      <c r="I132" s="29">
        <f>IF(D132="INVOICE",SUM('Tracker&amp;Invoice'!$H133:INDEX('Tracker&amp;Invoice'!$A133:$AC133,1,H132)),0)</f>
        <v>0</v>
      </c>
      <c r="J132" s="29">
        <f>IF(D132="OVERALL",SUM('Tracker&amp;Invoice'!$H133:$AC133),0)</f>
        <v>0</v>
      </c>
    </row>
    <row r="133" spans="1:10">
      <c r="A133">
        <f t="shared" si="5"/>
        <v>6</v>
      </c>
      <c r="B133">
        <f>IF(AND('Tracker&amp;Invoice'!A134&lt;&gt;"",'Tracker&amp;Invoice'!A134&lt;&gt;"ITEM",'Tracker&amp;Invoice'!A132="ITEM"),1,0)</f>
        <v>0</v>
      </c>
      <c r="C133" t="str">
        <f>IF(B133=1,'Tracker&amp;Invoice'!A134,C132)</f>
        <v>BQ-003</v>
      </c>
      <c r="D133" t="str">
        <f>IF(LEFT(TRIM('Tracker&amp;Invoice'!B134),9)="INVOICE #","INVOICE",IF(TRIM('Tracker&amp;Invoice'!B134)="Overall Completion INVOICE","OVERALL",""))</f>
        <v/>
      </c>
      <c r="E133" t="str">
        <f>IF(D133="INVOICE",VALUE(MID(TRIM('Tracker&amp;Invoice'!B134),10,10)),"")</f>
        <v/>
      </c>
      <c r="F133">
        <f>IF(B133=1,IFERROR(LOOKUP(2,1/('Tracker&amp;Invoice'!$H134:$AC134&lt;&gt;""),COLUMN('Tracker&amp;Invoice'!$H134:$AC134)),8),F132)</f>
        <v>16</v>
      </c>
      <c r="G133">
        <f>IF(D133="OVERALL",IFERROR(LOOKUP(2,1/('Tracker&amp;Invoice'!$H134:$AC134&lt;&gt;""),COLUMN('Tracker&amp;Invoice'!$H134:$AC134)),8),G134)</f>
        <v>22</v>
      </c>
      <c r="H133">
        <f t="shared" si="4"/>
        <v>22</v>
      </c>
      <c r="I133" s="29">
        <f>IF(D133="INVOICE",SUM('Tracker&amp;Invoice'!$H134:INDEX('Tracker&amp;Invoice'!$A134:$AC134,1,H133)),0)</f>
        <v>0</v>
      </c>
      <c r="J133" s="29">
        <f>IF(D133="OVERALL",SUM('Tracker&amp;Invoice'!$H134:$AC134),0)</f>
        <v>0</v>
      </c>
    </row>
    <row r="134" spans="1:10">
      <c r="A134">
        <f t="shared" si="5"/>
        <v>6</v>
      </c>
      <c r="B134">
        <f>IF(AND('Tracker&amp;Invoice'!A135&lt;&gt;"",'Tracker&amp;Invoice'!A135&lt;&gt;"ITEM",'Tracker&amp;Invoice'!A133="ITEM"),1,0)</f>
        <v>0</v>
      </c>
      <c r="C134" t="str">
        <f>IF(B134=1,'Tracker&amp;Invoice'!A135,C133)</f>
        <v>BQ-003</v>
      </c>
      <c r="D134" t="str">
        <f>IF(LEFT(TRIM('Tracker&amp;Invoice'!B135),9)="INVOICE #","INVOICE",IF(TRIM('Tracker&amp;Invoice'!B135)="Overall Completion INVOICE","OVERALL",""))</f>
        <v/>
      </c>
      <c r="E134" t="str">
        <f>IF(D134="INVOICE",VALUE(MID(TRIM('Tracker&amp;Invoice'!B135),10,10)),"")</f>
        <v/>
      </c>
      <c r="F134">
        <f>IF(B134=1,IFERROR(LOOKUP(2,1/('Tracker&amp;Invoice'!$H135:$AC135&lt;&gt;""),COLUMN('Tracker&amp;Invoice'!$H135:$AC135)),8),F133)</f>
        <v>16</v>
      </c>
      <c r="G134">
        <f>IF(D134="OVERALL",IFERROR(LOOKUP(2,1/('Tracker&amp;Invoice'!$H135:$AC135&lt;&gt;""),COLUMN('Tracker&amp;Invoice'!$H135:$AC135)),8),G135)</f>
        <v>22</v>
      </c>
      <c r="H134">
        <f t="shared" si="4"/>
        <v>22</v>
      </c>
      <c r="I134" s="29">
        <f>IF(D134="INVOICE",SUM('Tracker&amp;Invoice'!$H135:INDEX('Tracker&amp;Invoice'!$A135:$AC135,1,H134)),0)</f>
        <v>0</v>
      </c>
      <c r="J134" s="29">
        <f>IF(D134="OVERALL",SUM('Tracker&amp;Invoice'!$H135:$AC135),0)</f>
        <v>0</v>
      </c>
    </row>
    <row r="135" spans="1:10">
      <c r="A135">
        <f t="shared" si="5"/>
        <v>6</v>
      </c>
      <c r="B135">
        <f>IF(AND('Tracker&amp;Invoice'!A136&lt;&gt;"",'Tracker&amp;Invoice'!A136&lt;&gt;"ITEM",'Tracker&amp;Invoice'!A134="ITEM"),1,0)</f>
        <v>0</v>
      </c>
      <c r="C135" t="str">
        <f>IF(B135=1,'Tracker&amp;Invoice'!A136,C134)</f>
        <v>BQ-003</v>
      </c>
      <c r="D135" t="str">
        <f>IF(LEFT(TRIM('Tracker&amp;Invoice'!B136),9)="INVOICE #","INVOICE",IF(TRIM('Tracker&amp;Invoice'!B136)="Overall Completion INVOICE","OVERALL",""))</f>
        <v/>
      </c>
      <c r="E135" t="str">
        <f>IF(D135="INVOICE",VALUE(MID(TRIM('Tracker&amp;Invoice'!B136),10,10)),"")</f>
        <v/>
      </c>
      <c r="F135">
        <f>IF(B135=1,IFERROR(LOOKUP(2,1/('Tracker&amp;Invoice'!$H136:$AC136&lt;&gt;""),COLUMN('Tracker&amp;Invoice'!$H136:$AC136)),8),F134)</f>
        <v>16</v>
      </c>
      <c r="G135">
        <f>IF(D135="OVERALL",IFERROR(LOOKUP(2,1/('Tracker&amp;Invoice'!$H136:$AC136&lt;&gt;""),COLUMN('Tracker&amp;Invoice'!$H136:$AC136)),8),G136)</f>
        <v>22</v>
      </c>
      <c r="H135">
        <f t="shared" si="4"/>
        <v>22</v>
      </c>
      <c r="I135" s="29">
        <f>IF(D135="INVOICE",SUM('Tracker&amp;Invoice'!$H136:INDEX('Tracker&amp;Invoice'!$A136:$AC136,1,H135)),0)</f>
        <v>0</v>
      </c>
      <c r="J135" s="29">
        <f>IF(D135="OVERALL",SUM('Tracker&amp;Invoice'!$H136:$AC136),0)</f>
        <v>0</v>
      </c>
    </row>
    <row r="136" spans="1:10">
      <c r="A136">
        <f t="shared" si="5"/>
        <v>6</v>
      </c>
      <c r="B136">
        <f>IF(AND('Tracker&amp;Invoice'!A137&lt;&gt;"",'Tracker&amp;Invoice'!A137&lt;&gt;"ITEM",'Tracker&amp;Invoice'!A135="ITEM"),1,0)</f>
        <v>0</v>
      </c>
      <c r="C136" t="str">
        <f>IF(B136=1,'Tracker&amp;Invoice'!A137,C135)</f>
        <v>BQ-003</v>
      </c>
      <c r="D136" t="str">
        <f>IF(LEFT(TRIM('Tracker&amp;Invoice'!B137),9)="INVOICE #","INVOICE",IF(TRIM('Tracker&amp;Invoice'!B137)="Overall Completion INVOICE","OVERALL",""))</f>
        <v/>
      </c>
      <c r="E136" t="str">
        <f>IF(D136="INVOICE",VALUE(MID(TRIM('Tracker&amp;Invoice'!B137),10,10)),"")</f>
        <v/>
      </c>
      <c r="F136">
        <f>IF(B136=1,IFERROR(LOOKUP(2,1/('Tracker&amp;Invoice'!$H137:$AC137&lt;&gt;""),COLUMN('Tracker&amp;Invoice'!$H137:$AC137)),8),F135)</f>
        <v>16</v>
      </c>
      <c r="G136">
        <f>IF(D136="OVERALL",IFERROR(LOOKUP(2,1/('Tracker&amp;Invoice'!$H137:$AC137&lt;&gt;""),COLUMN('Tracker&amp;Invoice'!$H137:$AC137)),8),G137)</f>
        <v>22</v>
      </c>
      <c r="H136">
        <f t="shared" si="4"/>
        <v>22</v>
      </c>
      <c r="I136" s="29">
        <f>IF(D136="INVOICE",SUM('Tracker&amp;Invoice'!$H137:INDEX('Tracker&amp;Invoice'!$A137:$AC137,1,H136)),0)</f>
        <v>0</v>
      </c>
      <c r="J136" s="29">
        <f>IF(D136="OVERALL",SUM('Tracker&amp;Invoice'!$H137:$AC137),0)</f>
        <v>0</v>
      </c>
    </row>
    <row r="137" spans="1:10">
      <c r="A137">
        <f t="shared" si="5"/>
        <v>6</v>
      </c>
      <c r="B137">
        <f>IF(AND('Tracker&amp;Invoice'!A138&lt;&gt;"",'Tracker&amp;Invoice'!A138&lt;&gt;"ITEM",'Tracker&amp;Invoice'!A136="ITEM"),1,0)</f>
        <v>0</v>
      </c>
      <c r="C137" t="str">
        <f>IF(B137=1,'Tracker&amp;Invoice'!A138,C136)</f>
        <v>BQ-003</v>
      </c>
      <c r="D137" t="str">
        <f>IF(LEFT(TRIM('Tracker&amp;Invoice'!B138),9)="INVOICE #","INVOICE",IF(TRIM('Tracker&amp;Invoice'!B138)="Overall Completion INVOICE","OVERALL",""))</f>
        <v/>
      </c>
      <c r="E137" t="str">
        <f>IF(D137="INVOICE",VALUE(MID(TRIM('Tracker&amp;Invoice'!B138),10,10)),"")</f>
        <v/>
      </c>
      <c r="F137">
        <f>IF(B137=1,IFERROR(LOOKUP(2,1/('Tracker&amp;Invoice'!$H138:$AC138&lt;&gt;""),COLUMN('Tracker&amp;Invoice'!$H138:$AC138)),8),F136)</f>
        <v>16</v>
      </c>
      <c r="G137">
        <f>IF(D137="OVERALL",IFERROR(LOOKUP(2,1/('Tracker&amp;Invoice'!$H138:$AC138&lt;&gt;""),COLUMN('Tracker&amp;Invoice'!$H138:$AC138)),8),G138)</f>
        <v>22</v>
      </c>
      <c r="H137">
        <f t="shared" si="4"/>
        <v>22</v>
      </c>
      <c r="I137" s="29">
        <f>IF(D137="INVOICE",SUM('Tracker&amp;Invoice'!$H138:INDEX('Tracker&amp;Invoice'!$A138:$AC138,1,H137)),0)</f>
        <v>0</v>
      </c>
      <c r="J137" s="29">
        <f>IF(D137="OVERALL",SUM('Tracker&amp;Invoice'!$H138:$AC138),0)</f>
        <v>0</v>
      </c>
    </row>
    <row r="138" spans="1:10">
      <c r="A138">
        <f t="shared" si="5"/>
        <v>7</v>
      </c>
      <c r="B138">
        <f>IF(AND('Tracker&amp;Invoice'!A139&lt;&gt;"",'Tracker&amp;Invoice'!A139&lt;&gt;"ITEM",'Tracker&amp;Invoice'!A137="ITEM"),1,0)</f>
        <v>1</v>
      </c>
      <c r="C138" t="str">
        <f>IF(B138=1,'Tracker&amp;Invoice'!A139,C137)</f>
        <v>BQ-004</v>
      </c>
      <c r="D138" t="str">
        <f>IF(LEFT(TRIM('Tracker&amp;Invoice'!B139),9)="INVOICE #","INVOICE",IF(TRIM('Tracker&amp;Invoice'!B139)="Overall Completion INVOICE","OVERALL",""))</f>
        <v/>
      </c>
      <c r="E138" t="str">
        <f>IF(D138="INVOICE",VALUE(MID(TRIM('Tracker&amp;Invoice'!B139),10,10)),"")</f>
        <v/>
      </c>
      <c r="F138">
        <f>IF(B138=1,IFERROR(LOOKUP(2,1/('Tracker&amp;Invoice'!$H139:$AC139&lt;&gt;""),COLUMN('Tracker&amp;Invoice'!$H139:$AC139)),8),F137)</f>
        <v>21</v>
      </c>
      <c r="G138">
        <f>IF(D138="OVERALL",IFERROR(LOOKUP(2,1/('Tracker&amp;Invoice'!$H139:$AC139&lt;&gt;""),COLUMN('Tracker&amp;Invoice'!$H139:$AC139)),8),G139)</f>
        <v>22</v>
      </c>
      <c r="H138">
        <f t="shared" si="4"/>
        <v>22</v>
      </c>
      <c r="I138" s="29">
        <f>IF(D138="INVOICE",SUM('Tracker&amp;Invoice'!$H139:INDEX('Tracker&amp;Invoice'!$A139:$AC139,1,H138)),0)</f>
        <v>0</v>
      </c>
      <c r="J138" s="29">
        <f>IF(D138="OVERALL",SUM('Tracker&amp;Invoice'!$H139:$AC139),0)</f>
        <v>0</v>
      </c>
    </row>
    <row r="139" spans="1:10">
      <c r="A139">
        <f t="shared" si="5"/>
        <v>7</v>
      </c>
      <c r="B139">
        <f>IF(AND('Tracker&amp;Invoice'!A140&lt;&gt;"",'Tracker&amp;Invoice'!A140&lt;&gt;"ITEM",'Tracker&amp;Invoice'!A138="ITEM"),1,0)</f>
        <v>0</v>
      </c>
      <c r="C139" t="str">
        <f>IF(B139=1,'Tracker&amp;Invoice'!A140,C138)</f>
        <v>BQ-004</v>
      </c>
      <c r="D139" t="str">
        <f>IF(LEFT(TRIM('Tracker&amp;Invoice'!B140),9)="INVOICE #","INVOICE",IF(TRIM('Tracker&amp;Invoice'!B140)="Overall Completion INVOICE","OVERALL",""))</f>
        <v/>
      </c>
      <c r="E139" t="str">
        <f>IF(D139="INVOICE",VALUE(MID(TRIM('Tracker&amp;Invoice'!B140),10,10)),"")</f>
        <v/>
      </c>
      <c r="F139">
        <f>IF(B139=1,IFERROR(LOOKUP(2,1/('Tracker&amp;Invoice'!$H140:$AC140&lt;&gt;""),COLUMN('Tracker&amp;Invoice'!$H140:$AC140)),8),F138)</f>
        <v>21</v>
      </c>
      <c r="G139">
        <f>IF(D139="OVERALL",IFERROR(LOOKUP(2,1/('Tracker&amp;Invoice'!$H140:$AC140&lt;&gt;""),COLUMN('Tracker&amp;Invoice'!$H140:$AC140)),8),G140)</f>
        <v>22</v>
      </c>
      <c r="H139">
        <f t="shared" si="4"/>
        <v>22</v>
      </c>
      <c r="I139" s="29">
        <f>IF(D139="INVOICE",SUM('Tracker&amp;Invoice'!$H140:INDEX('Tracker&amp;Invoice'!$A140:$AC140,1,H139)),0)</f>
        <v>0</v>
      </c>
      <c r="J139" s="29">
        <f>IF(D139="OVERALL",SUM('Tracker&amp;Invoice'!$H140:$AC140),0)</f>
        <v>0</v>
      </c>
    </row>
    <row r="140" spans="1:10">
      <c r="A140">
        <f t="shared" si="5"/>
        <v>7</v>
      </c>
      <c r="B140">
        <f>IF(AND('Tracker&amp;Invoice'!A141&lt;&gt;"",'Tracker&amp;Invoice'!A141&lt;&gt;"ITEM",'Tracker&amp;Invoice'!A139="ITEM"),1,0)</f>
        <v>0</v>
      </c>
      <c r="C140" t="str">
        <f>IF(B140=1,'Tracker&amp;Invoice'!A141,C139)</f>
        <v>BQ-004</v>
      </c>
      <c r="D140" t="str">
        <f>IF(LEFT(TRIM('Tracker&amp;Invoice'!B141),9)="INVOICE #","INVOICE",IF(TRIM('Tracker&amp;Invoice'!B141)="Overall Completion INVOICE","OVERALL",""))</f>
        <v/>
      </c>
      <c r="E140" t="str">
        <f>IF(D140="INVOICE",VALUE(MID(TRIM('Tracker&amp;Invoice'!B141),10,10)),"")</f>
        <v/>
      </c>
      <c r="F140">
        <f>IF(B140=1,IFERROR(LOOKUP(2,1/('Tracker&amp;Invoice'!$H141:$AC141&lt;&gt;""),COLUMN('Tracker&amp;Invoice'!$H141:$AC141)),8),F139)</f>
        <v>21</v>
      </c>
      <c r="G140">
        <f>IF(D140="OVERALL",IFERROR(LOOKUP(2,1/('Tracker&amp;Invoice'!$H141:$AC141&lt;&gt;""),COLUMN('Tracker&amp;Invoice'!$H141:$AC141)),8),G141)</f>
        <v>22</v>
      </c>
      <c r="H140">
        <f t="shared" si="4"/>
        <v>22</v>
      </c>
      <c r="I140" s="29">
        <f>IF(D140="INVOICE",SUM('Tracker&amp;Invoice'!$H141:INDEX('Tracker&amp;Invoice'!$A141:$AC141,1,H140)),0)</f>
        <v>0</v>
      </c>
      <c r="J140" s="29">
        <f>IF(D140="OVERALL",SUM('Tracker&amp;Invoice'!$H141:$AC141),0)</f>
        <v>0</v>
      </c>
    </row>
    <row r="141" spans="1:10">
      <c r="A141">
        <f t="shared" si="5"/>
        <v>7</v>
      </c>
      <c r="B141">
        <f>IF(AND('Tracker&amp;Invoice'!A142&lt;&gt;"",'Tracker&amp;Invoice'!A142&lt;&gt;"ITEM",'Tracker&amp;Invoice'!A140="ITEM"),1,0)</f>
        <v>0</v>
      </c>
      <c r="C141" t="str">
        <f>IF(B141=1,'Tracker&amp;Invoice'!A142,C140)</f>
        <v>BQ-004</v>
      </c>
      <c r="D141" t="str">
        <f>IF(LEFT(TRIM('Tracker&amp;Invoice'!B142),9)="INVOICE #","INVOICE",IF(TRIM('Tracker&amp;Invoice'!B142)="Overall Completion INVOICE","OVERALL",""))</f>
        <v>INVOICE</v>
      </c>
      <c r="E141">
        <f>IF(D141="INVOICE",VALUE(MID(TRIM('Tracker&amp;Invoice'!B142),10,10)),"")</f>
        <v>13</v>
      </c>
      <c r="F141">
        <f>IF(B141=1,IFERROR(LOOKUP(2,1/('Tracker&amp;Invoice'!$H142:$AC142&lt;&gt;""),COLUMN('Tracker&amp;Invoice'!$H142:$AC142)),8),F140)</f>
        <v>21</v>
      </c>
      <c r="G141">
        <f>IF(D141="OVERALL",IFERROR(LOOKUP(2,1/('Tracker&amp;Invoice'!$H142:$AC142&lt;&gt;""),COLUMN('Tracker&amp;Invoice'!$H142:$AC142)),8),G142)</f>
        <v>22</v>
      </c>
      <c r="H141">
        <f t="shared" si="4"/>
        <v>22</v>
      </c>
      <c r="I141" s="29">
        <f>IF(D141="INVOICE",SUM('Tracker&amp;Invoice'!$H142:INDEX('Tracker&amp;Invoice'!$A142:$AC142,1,H141)),0)</f>
        <v>454041.60000000003</v>
      </c>
      <c r="J141" s="29">
        <f>IF(D141="OVERALL",SUM('Tracker&amp;Invoice'!$H142:$AC142),0)</f>
        <v>0</v>
      </c>
    </row>
    <row r="142" spans="1:10">
      <c r="A142">
        <f t="shared" si="5"/>
        <v>7</v>
      </c>
      <c r="B142">
        <f>IF(AND('Tracker&amp;Invoice'!A143&lt;&gt;"",'Tracker&amp;Invoice'!A143&lt;&gt;"ITEM",'Tracker&amp;Invoice'!A141="ITEM"),1,0)</f>
        <v>0</v>
      </c>
      <c r="C142" t="str">
        <f>IF(B142=1,'Tracker&amp;Invoice'!A143,C141)</f>
        <v>BQ-004</v>
      </c>
      <c r="D142" t="str">
        <f>IF(LEFT(TRIM('Tracker&amp;Invoice'!B143),9)="INVOICE #","INVOICE",IF(TRIM('Tracker&amp;Invoice'!B143)="Overall Completion INVOICE","OVERALL",""))</f>
        <v/>
      </c>
      <c r="E142" t="str">
        <f>IF(D142="INVOICE",VALUE(MID(TRIM('Tracker&amp;Invoice'!B143),10,10)),"")</f>
        <v/>
      </c>
      <c r="F142">
        <f>IF(B142=1,IFERROR(LOOKUP(2,1/('Tracker&amp;Invoice'!$H143:$AC143&lt;&gt;""),COLUMN('Tracker&amp;Invoice'!$H143:$AC143)),8),F141)</f>
        <v>21</v>
      </c>
      <c r="G142">
        <f>IF(D142="OVERALL",IFERROR(LOOKUP(2,1/('Tracker&amp;Invoice'!$H143:$AC143&lt;&gt;""),COLUMN('Tracker&amp;Invoice'!$H143:$AC143)),8),G143)</f>
        <v>22</v>
      </c>
      <c r="H142">
        <f t="shared" si="4"/>
        <v>22</v>
      </c>
      <c r="I142" s="29">
        <f>IF(D142="INVOICE",SUM('Tracker&amp;Invoice'!$H143:INDEX('Tracker&amp;Invoice'!$A143:$AC143,1,H142)),0)</f>
        <v>0</v>
      </c>
      <c r="J142" s="29">
        <f>IF(D142="OVERALL",SUM('Tracker&amp;Invoice'!$H143:$AC143),0)</f>
        <v>0</v>
      </c>
    </row>
    <row r="143" spans="1:10">
      <c r="A143">
        <f t="shared" si="5"/>
        <v>7</v>
      </c>
      <c r="B143">
        <f>IF(AND('Tracker&amp;Invoice'!A144&lt;&gt;"",'Tracker&amp;Invoice'!A144&lt;&gt;"ITEM",'Tracker&amp;Invoice'!A142="ITEM"),1,0)</f>
        <v>0</v>
      </c>
      <c r="C143" t="str">
        <f>IF(B143=1,'Tracker&amp;Invoice'!A144,C142)</f>
        <v>BQ-004</v>
      </c>
      <c r="D143" t="str">
        <f>IF(LEFT(TRIM('Tracker&amp;Invoice'!B144),9)="INVOICE #","INVOICE",IF(TRIM('Tracker&amp;Invoice'!B144)="Overall Completion INVOICE","OVERALL",""))</f>
        <v>INVOICE</v>
      </c>
      <c r="E143">
        <f>IF(D143="INVOICE",VALUE(MID(TRIM('Tracker&amp;Invoice'!B144),10,10)),"")</f>
        <v>19</v>
      </c>
      <c r="F143">
        <f>IF(B143=1,IFERROR(LOOKUP(2,1/('Tracker&amp;Invoice'!$H144:$AC144&lt;&gt;""),COLUMN('Tracker&amp;Invoice'!$H144:$AC144)),8),F142)</f>
        <v>21</v>
      </c>
      <c r="G143">
        <f>IF(D143="OVERALL",IFERROR(LOOKUP(2,1/('Tracker&amp;Invoice'!$H144:$AC144&lt;&gt;""),COLUMN('Tracker&amp;Invoice'!$H144:$AC144)),8),G144)</f>
        <v>22</v>
      </c>
      <c r="H143">
        <f t="shared" si="4"/>
        <v>22</v>
      </c>
      <c r="I143" s="29">
        <f>IF(D143="INVOICE",SUM('Tracker&amp;Invoice'!$H144:INDEX('Tracker&amp;Invoice'!$A144:$AC144,1,H143)),0)</f>
        <v>153600</v>
      </c>
      <c r="J143" s="29">
        <f>IF(D143="OVERALL",SUM('Tracker&amp;Invoice'!$H144:$AC144),0)</f>
        <v>0</v>
      </c>
    </row>
    <row r="144" spans="1:10">
      <c r="A144">
        <f t="shared" si="5"/>
        <v>7</v>
      </c>
      <c r="B144">
        <f>IF(AND('Tracker&amp;Invoice'!A145&lt;&gt;"",'Tracker&amp;Invoice'!A145&lt;&gt;"ITEM",'Tracker&amp;Invoice'!A143="ITEM"),1,0)</f>
        <v>0</v>
      </c>
      <c r="C144" t="str">
        <f>IF(B144=1,'Tracker&amp;Invoice'!A145,C143)</f>
        <v>BQ-004</v>
      </c>
      <c r="D144" t="str">
        <f>IF(LEFT(TRIM('Tracker&amp;Invoice'!B145),9)="INVOICE #","INVOICE",IF(TRIM('Tracker&amp;Invoice'!B145)="Overall Completion INVOICE","OVERALL",""))</f>
        <v/>
      </c>
      <c r="E144" t="str">
        <f>IF(D144="INVOICE",VALUE(MID(TRIM('Tracker&amp;Invoice'!B145),10,10)),"")</f>
        <v/>
      </c>
      <c r="F144">
        <f>IF(B144=1,IFERROR(LOOKUP(2,1/('Tracker&amp;Invoice'!$H145:$AC145&lt;&gt;""),COLUMN('Tracker&amp;Invoice'!$H145:$AC145)),8),F143)</f>
        <v>21</v>
      </c>
      <c r="G144">
        <f>IF(D144="OVERALL",IFERROR(LOOKUP(2,1/('Tracker&amp;Invoice'!$H145:$AC145&lt;&gt;""),COLUMN('Tracker&amp;Invoice'!$H145:$AC145)),8),G145)</f>
        <v>22</v>
      </c>
      <c r="H144">
        <f t="shared" si="4"/>
        <v>22</v>
      </c>
      <c r="I144" s="29">
        <f>IF(D144="INVOICE",SUM('Tracker&amp;Invoice'!$H145:INDEX('Tracker&amp;Invoice'!$A145:$AC145,1,H144)),0)</f>
        <v>0</v>
      </c>
      <c r="J144" s="29">
        <f>IF(D144="OVERALL",SUM('Tracker&amp;Invoice'!$H145:$AC145),0)</f>
        <v>0</v>
      </c>
    </row>
    <row r="145" spans="1:10">
      <c r="A145">
        <f t="shared" si="5"/>
        <v>7</v>
      </c>
      <c r="B145">
        <f>IF(AND('Tracker&amp;Invoice'!A146&lt;&gt;"",'Tracker&amp;Invoice'!A146&lt;&gt;"ITEM",'Tracker&amp;Invoice'!A144="ITEM"),1,0)</f>
        <v>0</v>
      </c>
      <c r="C145" t="str">
        <f>IF(B145=1,'Tracker&amp;Invoice'!A146,C144)</f>
        <v>BQ-004</v>
      </c>
      <c r="D145" t="str">
        <f>IF(LEFT(TRIM('Tracker&amp;Invoice'!B146),9)="INVOICE #","INVOICE",IF(TRIM('Tracker&amp;Invoice'!B146)="Overall Completion INVOICE","OVERALL",""))</f>
        <v>INVOICE</v>
      </c>
      <c r="E145">
        <f>IF(D145="INVOICE",VALUE(MID(TRIM('Tracker&amp;Invoice'!B146),10,10)),"")</f>
        <v>20</v>
      </c>
      <c r="F145">
        <f>IF(B145=1,IFERROR(LOOKUP(2,1/('Tracker&amp;Invoice'!$H146:$AC146&lt;&gt;""),COLUMN('Tracker&amp;Invoice'!$H146:$AC146)),8),F144)</f>
        <v>21</v>
      </c>
      <c r="G145">
        <f>IF(D145="OVERALL",IFERROR(LOOKUP(2,1/('Tracker&amp;Invoice'!$H146:$AC146&lt;&gt;""),COLUMN('Tracker&amp;Invoice'!$H146:$AC146)),8),G146)</f>
        <v>22</v>
      </c>
      <c r="H145">
        <f t="shared" si="4"/>
        <v>22</v>
      </c>
      <c r="I145" s="29">
        <f>IF(D145="INVOICE",SUM('Tracker&amp;Invoice'!$H146:INDEX('Tracker&amp;Invoice'!$A146:$AC146,1,H145)),0)</f>
        <v>38400</v>
      </c>
      <c r="J145" s="29">
        <f>IF(D145="OVERALL",SUM('Tracker&amp;Invoice'!$H146:$AC146),0)</f>
        <v>0</v>
      </c>
    </row>
    <row r="146" spans="1:10">
      <c r="A146">
        <f t="shared" si="5"/>
        <v>7</v>
      </c>
      <c r="B146">
        <f>IF(AND('Tracker&amp;Invoice'!A147&lt;&gt;"",'Tracker&amp;Invoice'!A147&lt;&gt;"ITEM",'Tracker&amp;Invoice'!A145="ITEM"),1,0)</f>
        <v>0</v>
      </c>
      <c r="C146" t="str">
        <f>IF(B146=1,'Tracker&amp;Invoice'!A147,C145)</f>
        <v>BQ-004</v>
      </c>
      <c r="D146" t="str">
        <f>IF(LEFT(TRIM('Tracker&amp;Invoice'!B147),9)="INVOICE #","INVOICE",IF(TRIM('Tracker&amp;Invoice'!B147)="Overall Completion INVOICE","OVERALL",""))</f>
        <v/>
      </c>
      <c r="E146" t="str">
        <f>IF(D146="INVOICE",VALUE(MID(TRIM('Tracker&amp;Invoice'!B147),10,10)),"")</f>
        <v/>
      </c>
      <c r="F146">
        <f>IF(B146=1,IFERROR(LOOKUP(2,1/('Tracker&amp;Invoice'!$H147:$AC147&lt;&gt;""),COLUMN('Tracker&amp;Invoice'!$H147:$AC147)),8),F145)</f>
        <v>21</v>
      </c>
      <c r="G146">
        <f>IF(D146="OVERALL",IFERROR(LOOKUP(2,1/('Tracker&amp;Invoice'!$H147:$AC147&lt;&gt;""),COLUMN('Tracker&amp;Invoice'!$H147:$AC147)),8),G147)</f>
        <v>22</v>
      </c>
      <c r="H146">
        <f t="shared" si="4"/>
        <v>22</v>
      </c>
      <c r="I146" s="29">
        <f>IF(D146="INVOICE",SUM('Tracker&amp;Invoice'!$H147:INDEX('Tracker&amp;Invoice'!$A147:$AC147,1,H146)),0)</f>
        <v>0</v>
      </c>
      <c r="J146" s="29">
        <f>IF(D146="OVERALL",SUM('Tracker&amp;Invoice'!$H147:$AC147),0)</f>
        <v>0</v>
      </c>
    </row>
    <row r="147" spans="1:10">
      <c r="A147">
        <f t="shared" si="5"/>
        <v>7</v>
      </c>
      <c r="B147">
        <f>IF(AND('Tracker&amp;Invoice'!A148&lt;&gt;"",'Tracker&amp;Invoice'!A148&lt;&gt;"ITEM",'Tracker&amp;Invoice'!A146="ITEM"),1,0)</f>
        <v>0</v>
      </c>
      <c r="C147" t="str">
        <f>IF(B147=1,'Tracker&amp;Invoice'!A148,C146)</f>
        <v>BQ-004</v>
      </c>
      <c r="D147" t="str">
        <f>IF(LEFT(TRIM('Tracker&amp;Invoice'!B148),9)="INVOICE #","INVOICE",IF(TRIM('Tracker&amp;Invoice'!B148)="Overall Completion INVOICE","OVERALL",""))</f>
        <v>INVOICE</v>
      </c>
      <c r="E147">
        <f>IF(D147="INVOICE",VALUE(MID(TRIM('Tracker&amp;Invoice'!B148),10,10)),"")</f>
        <v>23</v>
      </c>
      <c r="F147">
        <f>IF(B147=1,IFERROR(LOOKUP(2,1/('Tracker&amp;Invoice'!$H148:$AC148&lt;&gt;""),COLUMN('Tracker&amp;Invoice'!$H148:$AC148)),8),F146)</f>
        <v>21</v>
      </c>
      <c r="G147">
        <f>IF(D147="OVERALL",IFERROR(LOOKUP(2,1/('Tracker&amp;Invoice'!$H148:$AC148&lt;&gt;""),COLUMN('Tracker&amp;Invoice'!$H148:$AC148)),8),G148)</f>
        <v>22</v>
      </c>
      <c r="H147">
        <f t="shared" si="4"/>
        <v>22</v>
      </c>
      <c r="I147" s="29">
        <f>IF(D147="INVOICE",SUM('Tracker&amp;Invoice'!$H148:INDEX('Tracker&amp;Invoice'!$A148:$AC148,1,H147)),0)</f>
        <v>33792</v>
      </c>
      <c r="J147" s="29">
        <f>IF(D147="OVERALL",SUM('Tracker&amp;Invoice'!$H148:$AC148),0)</f>
        <v>0</v>
      </c>
    </row>
    <row r="148" spans="1:10">
      <c r="A148">
        <f t="shared" si="5"/>
        <v>7</v>
      </c>
      <c r="B148">
        <f>IF(AND('Tracker&amp;Invoice'!A149&lt;&gt;"",'Tracker&amp;Invoice'!A149&lt;&gt;"ITEM",'Tracker&amp;Invoice'!A147="ITEM"),1,0)</f>
        <v>0</v>
      </c>
      <c r="C148" t="str">
        <f>IF(B148=1,'Tracker&amp;Invoice'!A149,C147)</f>
        <v>BQ-004</v>
      </c>
      <c r="D148" t="str">
        <f>IF(LEFT(TRIM('Tracker&amp;Invoice'!B149),9)="INVOICE #","INVOICE",IF(TRIM('Tracker&amp;Invoice'!B149)="Overall Completion INVOICE","OVERALL",""))</f>
        <v/>
      </c>
      <c r="E148" t="str">
        <f>IF(D148="INVOICE",VALUE(MID(TRIM('Tracker&amp;Invoice'!B149),10,10)),"")</f>
        <v/>
      </c>
      <c r="F148">
        <f>IF(B148=1,IFERROR(LOOKUP(2,1/('Tracker&amp;Invoice'!$H149:$AC149&lt;&gt;""),COLUMN('Tracker&amp;Invoice'!$H149:$AC149)),8),F147)</f>
        <v>21</v>
      </c>
      <c r="G148">
        <f>IF(D148="OVERALL",IFERROR(LOOKUP(2,1/('Tracker&amp;Invoice'!$H149:$AC149&lt;&gt;""),COLUMN('Tracker&amp;Invoice'!$H149:$AC149)),8),G149)</f>
        <v>22</v>
      </c>
      <c r="H148">
        <f t="shared" si="4"/>
        <v>22</v>
      </c>
      <c r="I148" s="29">
        <f>IF(D148="INVOICE",SUM('Tracker&amp;Invoice'!$H149:INDEX('Tracker&amp;Invoice'!$A149:$AC149,1,H148)),0)</f>
        <v>0</v>
      </c>
      <c r="J148" s="29">
        <f>IF(D148="OVERALL",SUM('Tracker&amp;Invoice'!$H149:$AC149),0)</f>
        <v>0</v>
      </c>
    </row>
    <row r="149" spans="1:10">
      <c r="A149">
        <f t="shared" si="5"/>
        <v>7</v>
      </c>
      <c r="B149">
        <f>IF(AND('Tracker&amp;Invoice'!A150&lt;&gt;"",'Tracker&amp;Invoice'!A150&lt;&gt;"ITEM",'Tracker&amp;Invoice'!A148="ITEM"),1,0)</f>
        <v>0</v>
      </c>
      <c r="C149" t="str">
        <f>IF(B149=1,'Tracker&amp;Invoice'!A150,C148)</f>
        <v>BQ-004</v>
      </c>
      <c r="D149" t="str">
        <f>IF(LEFT(TRIM('Tracker&amp;Invoice'!B150),9)="INVOICE #","INVOICE",IF(TRIM('Tracker&amp;Invoice'!B150)="Overall Completion INVOICE","OVERALL",""))</f>
        <v>INVOICE</v>
      </c>
      <c r="E149">
        <f>IF(D149="INVOICE",VALUE(MID(TRIM('Tracker&amp;Invoice'!B150),10,10)),"")</f>
        <v>24</v>
      </c>
      <c r="F149">
        <f>IF(B149=1,IFERROR(LOOKUP(2,1/('Tracker&amp;Invoice'!$H150:$AC150&lt;&gt;""),COLUMN('Tracker&amp;Invoice'!$H150:$AC150)),8),F148)</f>
        <v>21</v>
      </c>
      <c r="G149">
        <f>IF(D149="OVERALL",IFERROR(LOOKUP(2,1/('Tracker&amp;Invoice'!$H150:$AC150&lt;&gt;""),COLUMN('Tracker&amp;Invoice'!$H150:$AC150)),8),G150)</f>
        <v>22</v>
      </c>
      <c r="H149">
        <f t="shared" si="4"/>
        <v>22</v>
      </c>
      <c r="I149" s="29">
        <f>IF(D149="INVOICE",SUM('Tracker&amp;Invoice'!$H150:INDEX('Tracker&amp;Invoice'!$A150:$AC150,1,H149)),0)</f>
        <v>412800</v>
      </c>
      <c r="J149" s="29">
        <f>IF(D149="OVERALL",SUM('Tracker&amp;Invoice'!$H150:$AC150),0)</f>
        <v>0</v>
      </c>
    </row>
    <row r="150" spans="1:10">
      <c r="A150">
        <f t="shared" si="5"/>
        <v>7</v>
      </c>
      <c r="B150">
        <f>IF(AND('Tracker&amp;Invoice'!A151&lt;&gt;"",'Tracker&amp;Invoice'!A151&lt;&gt;"ITEM",'Tracker&amp;Invoice'!A149="ITEM"),1,0)</f>
        <v>0</v>
      </c>
      <c r="C150" t="str">
        <f>IF(B150=1,'Tracker&amp;Invoice'!A151,C149)</f>
        <v>BQ-004</v>
      </c>
      <c r="D150" t="str">
        <f>IF(LEFT(TRIM('Tracker&amp;Invoice'!B151),9)="INVOICE #","INVOICE",IF(TRIM('Tracker&amp;Invoice'!B151)="Overall Completion INVOICE","OVERALL",""))</f>
        <v/>
      </c>
      <c r="E150" t="str">
        <f>IF(D150="INVOICE",VALUE(MID(TRIM('Tracker&amp;Invoice'!B151),10,10)),"")</f>
        <v/>
      </c>
      <c r="F150">
        <f>IF(B150=1,IFERROR(LOOKUP(2,1/('Tracker&amp;Invoice'!$H151:$AC151&lt;&gt;""),COLUMN('Tracker&amp;Invoice'!$H151:$AC151)),8),F149)</f>
        <v>21</v>
      </c>
      <c r="G150">
        <f>IF(D150="OVERALL",IFERROR(LOOKUP(2,1/('Tracker&amp;Invoice'!$H151:$AC151&lt;&gt;""),COLUMN('Tracker&amp;Invoice'!$H151:$AC151)),8),G151)</f>
        <v>22</v>
      </c>
      <c r="H150">
        <f t="shared" si="4"/>
        <v>22</v>
      </c>
      <c r="I150" s="29">
        <f>IF(D150="INVOICE",SUM('Tracker&amp;Invoice'!$H151:INDEX('Tracker&amp;Invoice'!$A151:$AC151,1,H150)),0)</f>
        <v>0</v>
      </c>
      <c r="J150" s="29">
        <f>IF(D150="OVERALL",SUM('Tracker&amp;Invoice'!$H151:$AC151),0)</f>
        <v>0</v>
      </c>
    </row>
    <row r="151" spans="1:10">
      <c r="A151">
        <f t="shared" si="5"/>
        <v>7</v>
      </c>
      <c r="B151">
        <f>IF(AND('Tracker&amp;Invoice'!A152&lt;&gt;"",'Tracker&amp;Invoice'!A152&lt;&gt;"ITEM",'Tracker&amp;Invoice'!A150="ITEM"),1,0)</f>
        <v>0</v>
      </c>
      <c r="C151" t="str">
        <f>IF(B151=1,'Tracker&amp;Invoice'!A152,C150)</f>
        <v>BQ-004</v>
      </c>
      <c r="D151" t="str">
        <f>IF(LEFT(TRIM('Tracker&amp;Invoice'!B152),9)="INVOICE #","INVOICE",IF(TRIM('Tracker&amp;Invoice'!B152)="Overall Completion INVOICE","OVERALL",""))</f>
        <v>INVOICE</v>
      </c>
      <c r="E151">
        <f>IF(D151="INVOICE",VALUE(MID(TRIM('Tracker&amp;Invoice'!B152),10,10)),"")</f>
        <v>25</v>
      </c>
      <c r="F151">
        <f>IF(B151=1,IFERROR(LOOKUP(2,1/('Tracker&amp;Invoice'!$H152:$AC152&lt;&gt;""),COLUMN('Tracker&amp;Invoice'!$H152:$AC152)),8),F150)</f>
        <v>21</v>
      </c>
      <c r="G151">
        <f>IF(D151="OVERALL",IFERROR(LOOKUP(2,1/('Tracker&amp;Invoice'!$H152:$AC152&lt;&gt;""),COLUMN('Tracker&amp;Invoice'!$H152:$AC152)),8),G152)</f>
        <v>22</v>
      </c>
      <c r="H151">
        <f t="shared" si="4"/>
        <v>22</v>
      </c>
      <c r="I151" s="29">
        <f>IF(D151="INVOICE",SUM('Tracker&amp;Invoice'!$H152:INDEX('Tracker&amp;Invoice'!$A152:$AC152,1,H151)),0)</f>
        <v>422899.20000000001</v>
      </c>
      <c r="J151" s="29">
        <f>IF(D151="OVERALL",SUM('Tracker&amp;Invoice'!$H152:$AC152),0)</f>
        <v>0</v>
      </c>
    </row>
    <row r="152" spans="1:10">
      <c r="A152">
        <f t="shared" si="5"/>
        <v>7</v>
      </c>
      <c r="B152">
        <f>IF(AND('Tracker&amp;Invoice'!A153&lt;&gt;"",'Tracker&amp;Invoice'!A153&lt;&gt;"ITEM",'Tracker&amp;Invoice'!A151="ITEM"),1,0)</f>
        <v>0</v>
      </c>
      <c r="C152" t="str">
        <f>IF(B152=1,'Tracker&amp;Invoice'!A153,C151)</f>
        <v>BQ-004</v>
      </c>
      <c r="D152" t="str">
        <f>IF(LEFT(TRIM('Tracker&amp;Invoice'!B153),9)="INVOICE #","INVOICE",IF(TRIM('Tracker&amp;Invoice'!B153)="Overall Completion INVOICE","OVERALL",""))</f>
        <v/>
      </c>
      <c r="E152" t="str">
        <f>IF(D152="INVOICE",VALUE(MID(TRIM('Tracker&amp;Invoice'!B153),10,10)),"")</f>
        <v/>
      </c>
      <c r="F152">
        <f>IF(B152=1,IFERROR(LOOKUP(2,1/('Tracker&amp;Invoice'!$H153:$AC153&lt;&gt;""),COLUMN('Tracker&amp;Invoice'!$H153:$AC153)),8),F151)</f>
        <v>21</v>
      </c>
      <c r="G152">
        <f>IF(D152="OVERALL",IFERROR(LOOKUP(2,1/('Tracker&amp;Invoice'!$H153:$AC153&lt;&gt;""),COLUMN('Tracker&amp;Invoice'!$H153:$AC153)),8),G153)</f>
        <v>22</v>
      </c>
      <c r="H152">
        <f t="shared" si="4"/>
        <v>22</v>
      </c>
      <c r="I152" s="29">
        <f>IF(D152="INVOICE",SUM('Tracker&amp;Invoice'!$H153:INDEX('Tracker&amp;Invoice'!$A153:$AC153,1,H152)),0)</f>
        <v>0</v>
      </c>
      <c r="J152" s="29">
        <f>IF(D152="OVERALL",SUM('Tracker&amp;Invoice'!$H153:$AC153),0)</f>
        <v>0</v>
      </c>
    </row>
    <row r="153" spans="1:10">
      <c r="A153">
        <f t="shared" si="5"/>
        <v>7</v>
      </c>
      <c r="B153">
        <f>IF(AND('Tracker&amp;Invoice'!A154&lt;&gt;"",'Tracker&amp;Invoice'!A154&lt;&gt;"ITEM",'Tracker&amp;Invoice'!A152="ITEM"),1,0)</f>
        <v>0</v>
      </c>
      <c r="C153" t="str">
        <f>IF(B153=1,'Tracker&amp;Invoice'!A154,C152)</f>
        <v>BQ-004</v>
      </c>
      <c r="D153" t="str">
        <f>IF(LEFT(TRIM('Tracker&amp;Invoice'!B154),9)="INVOICE #","INVOICE",IF(TRIM('Tracker&amp;Invoice'!B154)="Overall Completion INVOICE","OVERALL",""))</f>
        <v>INVOICE</v>
      </c>
      <c r="E153">
        <f>IF(D153="INVOICE",VALUE(MID(TRIM('Tracker&amp;Invoice'!B154),10,10)),"")</f>
        <v>26</v>
      </c>
      <c r="F153">
        <f>IF(B153=1,IFERROR(LOOKUP(2,1/('Tracker&amp;Invoice'!$H154:$AC154&lt;&gt;""),COLUMN('Tracker&amp;Invoice'!$H154:$AC154)),8),F152)</f>
        <v>21</v>
      </c>
      <c r="G153">
        <f>IF(D153="OVERALL",IFERROR(LOOKUP(2,1/('Tracker&amp;Invoice'!$H154:$AC154&lt;&gt;""),COLUMN('Tracker&amp;Invoice'!$H154:$AC154)),8),G154)</f>
        <v>22</v>
      </c>
      <c r="H153">
        <f t="shared" si="4"/>
        <v>22</v>
      </c>
      <c r="I153" s="29">
        <f>IF(D153="INVOICE",SUM('Tracker&amp;Invoice'!$H154:INDEX('Tracker&amp;Invoice'!$A154:$AC154,1,H153)),0)</f>
        <v>412721.60000000003</v>
      </c>
      <c r="J153" s="29">
        <f>IF(D153="OVERALL",SUM('Tracker&amp;Invoice'!$H154:$AC154),0)</f>
        <v>0</v>
      </c>
    </row>
    <row r="154" spans="1:10">
      <c r="A154">
        <f t="shared" si="5"/>
        <v>7</v>
      </c>
      <c r="B154">
        <f>IF(AND('Tracker&amp;Invoice'!A155&lt;&gt;"",'Tracker&amp;Invoice'!A155&lt;&gt;"ITEM",'Tracker&amp;Invoice'!A153="ITEM"),1,0)</f>
        <v>0</v>
      </c>
      <c r="C154" t="str">
        <f>IF(B154=1,'Tracker&amp;Invoice'!A155,C153)</f>
        <v>BQ-004</v>
      </c>
      <c r="D154" t="str">
        <f>IF(LEFT(TRIM('Tracker&amp;Invoice'!B155),9)="INVOICE #","INVOICE",IF(TRIM('Tracker&amp;Invoice'!B155)="Overall Completion INVOICE","OVERALL",""))</f>
        <v/>
      </c>
      <c r="E154" t="str">
        <f>IF(D154="INVOICE",VALUE(MID(TRIM('Tracker&amp;Invoice'!B155),10,10)),"")</f>
        <v/>
      </c>
      <c r="F154">
        <f>IF(B154=1,IFERROR(LOOKUP(2,1/('Tracker&amp;Invoice'!$H155:$AC155&lt;&gt;""),COLUMN('Tracker&amp;Invoice'!$H155:$AC155)),8),F153)</f>
        <v>21</v>
      </c>
      <c r="G154">
        <f>IF(D154="OVERALL",IFERROR(LOOKUP(2,1/('Tracker&amp;Invoice'!$H155:$AC155&lt;&gt;""),COLUMN('Tracker&amp;Invoice'!$H155:$AC155)),8),G155)</f>
        <v>22</v>
      </c>
      <c r="H154">
        <f t="shared" si="4"/>
        <v>22</v>
      </c>
      <c r="I154" s="29">
        <f>IF(D154="INVOICE",SUM('Tracker&amp;Invoice'!$H155:INDEX('Tracker&amp;Invoice'!$A155:$AC155,1,H154)),0)</f>
        <v>0</v>
      </c>
      <c r="J154" s="29">
        <f>IF(D154="OVERALL",SUM('Tracker&amp;Invoice'!$H155:$AC155),0)</f>
        <v>0</v>
      </c>
    </row>
    <row r="155" spans="1:10">
      <c r="A155">
        <f t="shared" si="5"/>
        <v>7</v>
      </c>
      <c r="B155">
        <f>IF(AND('Tracker&amp;Invoice'!A156&lt;&gt;"",'Tracker&amp;Invoice'!A156&lt;&gt;"ITEM",'Tracker&amp;Invoice'!A154="ITEM"),1,0)</f>
        <v>0</v>
      </c>
      <c r="C155" t="str">
        <f>IF(B155=1,'Tracker&amp;Invoice'!A156,C154)</f>
        <v>BQ-004</v>
      </c>
      <c r="D155" t="str">
        <f>IF(LEFT(TRIM('Tracker&amp;Invoice'!B156),9)="INVOICE #","INVOICE",IF(TRIM('Tracker&amp;Invoice'!B156)="Overall Completion INVOICE","OVERALL",""))</f>
        <v>INVOICE</v>
      </c>
      <c r="E155">
        <f>IF(D155="INVOICE",VALUE(MID(TRIM('Tracker&amp;Invoice'!B156),10,10)),"")</f>
        <v>27</v>
      </c>
      <c r="F155">
        <f>IF(B155=1,IFERROR(LOOKUP(2,1/('Tracker&amp;Invoice'!$H156:$AC156&lt;&gt;""),COLUMN('Tracker&amp;Invoice'!$H156:$AC156)),8),F154)</f>
        <v>21</v>
      </c>
      <c r="G155">
        <f>IF(D155="OVERALL",IFERROR(LOOKUP(2,1/('Tracker&amp;Invoice'!$H156:$AC156&lt;&gt;""),COLUMN('Tracker&amp;Invoice'!$H156:$AC156)),8),G156)</f>
        <v>22</v>
      </c>
      <c r="H155">
        <f t="shared" si="4"/>
        <v>22</v>
      </c>
      <c r="I155" s="29">
        <f>IF(D155="INVOICE",SUM('Tracker&amp;Invoice'!$H156:INDEX('Tracker&amp;Invoice'!$A156:$AC156,1,H155)),0)</f>
        <v>734252.8</v>
      </c>
      <c r="J155" s="29">
        <f>IF(D155="OVERALL",SUM('Tracker&amp;Invoice'!$H156:$AC156),0)</f>
        <v>0</v>
      </c>
    </row>
    <row r="156" spans="1:10">
      <c r="A156">
        <f t="shared" si="5"/>
        <v>7</v>
      </c>
      <c r="B156">
        <f>IF(AND('Tracker&amp;Invoice'!A157&lt;&gt;"",'Tracker&amp;Invoice'!A157&lt;&gt;"ITEM",'Tracker&amp;Invoice'!A155="ITEM"),1,0)</f>
        <v>0</v>
      </c>
      <c r="C156" t="str">
        <f>IF(B156=1,'Tracker&amp;Invoice'!A157,C155)</f>
        <v>BQ-004</v>
      </c>
      <c r="D156" t="str">
        <f>IF(LEFT(TRIM('Tracker&amp;Invoice'!B157),9)="INVOICE #","INVOICE",IF(TRIM('Tracker&amp;Invoice'!B157)="Overall Completion INVOICE","OVERALL",""))</f>
        <v/>
      </c>
      <c r="E156" t="str">
        <f>IF(D156="INVOICE",VALUE(MID(TRIM('Tracker&amp;Invoice'!B157),10,10)),"")</f>
        <v/>
      </c>
      <c r="F156">
        <f>IF(B156=1,IFERROR(LOOKUP(2,1/('Tracker&amp;Invoice'!$H157:$AC157&lt;&gt;""),COLUMN('Tracker&amp;Invoice'!$H157:$AC157)),8),F155)</f>
        <v>21</v>
      </c>
      <c r="G156">
        <f>IF(D156="OVERALL",IFERROR(LOOKUP(2,1/('Tracker&amp;Invoice'!$H157:$AC157&lt;&gt;""),COLUMN('Tracker&amp;Invoice'!$H157:$AC157)),8),G157)</f>
        <v>22</v>
      </c>
      <c r="H156">
        <f t="shared" si="4"/>
        <v>22</v>
      </c>
      <c r="I156" s="29">
        <f>IF(D156="INVOICE",SUM('Tracker&amp;Invoice'!$H157:INDEX('Tracker&amp;Invoice'!$A157:$AC157,1,H156)),0)</f>
        <v>0</v>
      </c>
      <c r="J156" s="29">
        <f>IF(D156="OVERALL",SUM('Tracker&amp;Invoice'!$H157:$AC157),0)</f>
        <v>0</v>
      </c>
    </row>
    <row r="157" spans="1:10">
      <c r="A157">
        <f t="shared" si="5"/>
        <v>7</v>
      </c>
      <c r="B157">
        <f>IF(AND('Tracker&amp;Invoice'!A158&lt;&gt;"",'Tracker&amp;Invoice'!A158&lt;&gt;"ITEM",'Tracker&amp;Invoice'!A156="ITEM"),1,0)</f>
        <v>0</v>
      </c>
      <c r="C157" t="str">
        <f>IF(B157=1,'Tracker&amp;Invoice'!A158,C156)</f>
        <v>BQ-004</v>
      </c>
      <c r="D157" t="str">
        <f>IF(LEFT(TRIM('Tracker&amp;Invoice'!B158),9)="INVOICE #","INVOICE",IF(TRIM('Tracker&amp;Invoice'!B158)="Overall Completion INVOICE","OVERALL",""))</f>
        <v>INVOICE</v>
      </c>
      <c r="E157">
        <f>IF(D157="INVOICE",VALUE(MID(TRIM('Tracker&amp;Invoice'!B158),10,10)),"")</f>
        <v>28</v>
      </c>
      <c r="F157">
        <f>IF(B157=1,IFERROR(LOOKUP(2,1/('Tracker&amp;Invoice'!$H158:$AC158&lt;&gt;""),COLUMN('Tracker&amp;Invoice'!$H158:$AC158)),8),F156)</f>
        <v>21</v>
      </c>
      <c r="G157">
        <f>IF(D157="OVERALL",IFERROR(LOOKUP(2,1/('Tracker&amp;Invoice'!$H158:$AC158&lt;&gt;""),COLUMN('Tracker&amp;Invoice'!$H158:$AC158)),8),G158)</f>
        <v>22</v>
      </c>
      <c r="H157">
        <f t="shared" si="4"/>
        <v>22</v>
      </c>
      <c r="I157" s="29">
        <f>IF(D157="INVOICE",SUM('Tracker&amp;Invoice'!$H158:INDEX('Tracker&amp;Invoice'!$A158:$AC158,1,H157)),0)</f>
        <v>342326.4</v>
      </c>
      <c r="J157" s="29">
        <f>IF(D157="OVERALL",SUM('Tracker&amp;Invoice'!$H158:$AC158),0)</f>
        <v>0</v>
      </c>
    </row>
    <row r="158" spans="1:10">
      <c r="A158">
        <f t="shared" si="5"/>
        <v>7</v>
      </c>
      <c r="B158">
        <f>IF(AND('Tracker&amp;Invoice'!A159&lt;&gt;"",'Tracker&amp;Invoice'!A159&lt;&gt;"ITEM",'Tracker&amp;Invoice'!A157="ITEM"),1,0)</f>
        <v>0</v>
      </c>
      <c r="C158" t="str">
        <f>IF(B158=1,'Tracker&amp;Invoice'!A159,C157)</f>
        <v>BQ-004</v>
      </c>
      <c r="D158" t="str">
        <f>IF(LEFT(TRIM('Tracker&amp;Invoice'!B159),9)="INVOICE #","INVOICE",IF(TRIM('Tracker&amp;Invoice'!B159)="Overall Completion INVOICE","OVERALL",""))</f>
        <v/>
      </c>
      <c r="E158" t="str">
        <f>IF(D158="INVOICE",VALUE(MID(TRIM('Tracker&amp;Invoice'!B159),10,10)),"")</f>
        <v/>
      </c>
      <c r="F158">
        <f>IF(B158=1,IFERROR(LOOKUP(2,1/('Tracker&amp;Invoice'!$H159:$AC159&lt;&gt;""),COLUMN('Tracker&amp;Invoice'!$H159:$AC159)),8),F157)</f>
        <v>21</v>
      </c>
      <c r="G158">
        <f>IF(D158="OVERALL",IFERROR(LOOKUP(2,1/('Tracker&amp;Invoice'!$H159:$AC159&lt;&gt;""),COLUMN('Tracker&amp;Invoice'!$H159:$AC159)),8),G159)</f>
        <v>22</v>
      </c>
      <c r="H158">
        <f t="shared" si="4"/>
        <v>22</v>
      </c>
      <c r="I158" s="29">
        <f>IF(D158="INVOICE",SUM('Tracker&amp;Invoice'!$H159:INDEX('Tracker&amp;Invoice'!$A159:$AC159,1,H158)),0)</f>
        <v>0</v>
      </c>
      <c r="J158" s="29">
        <f>IF(D158="OVERALL",SUM('Tracker&amp;Invoice'!$H159:$AC159),0)</f>
        <v>0</v>
      </c>
    </row>
    <row r="159" spans="1:10">
      <c r="A159">
        <f t="shared" si="5"/>
        <v>7</v>
      </c>
      <c r="B159">
        <f>IF(AND('Tracker&amp;Invoice'!A160&lt;&gt;"",'Tracker&amp;Invoice'!A160&lt;&gt;"ITEM",'Tracker&amp;Invoice'!A158="ITEM"),1,0)</f>
        <v>0</v>
      </c>
      <c r="C159" t="str">
        <f>IF(B159=1,'Tracker&amp;Invoice'!A160,C158)</f>
        <v>BQ-004</v>
      </c>
      <c r="D159" t="str">
        <f>IF(LEFT(TRIM('Tracker&amp;Invoice'!B160),9)="INVOICE #","INVOICE",IF(TRIM('Tracker&amp;Invoice'!B160)="Overall Completion INVOICE","OVERALL",""))</f>
        <v>INVOICE</v>
      </c>
      <c r="E159">
        <f>IF(D159="INVOICE",VALUE(MID(TRIM('Tracker&amp;Invoice'!B160),10,10)),"")</f>
        <v>29</v>
      </c>
      <c r="F159">
        <f>IF(B159=1,IFERROR(LOOKUP(2,1/('Tracker&amp;Invoice'!$H160:$AC160&lt;&gt;""),COLUMN('Tracker&amp;Invoice'!$H160:$AC160)),8),F158)</f>
        <v>21</v>
      </c>
      <c r="G159">
        <f>IF(D159="OVERALL",IFERROR(LOOKUP(2,1/('Tracker&amp;Invoice'!$H160:$AC160&lt;&gt;""),COLUMN('Tracker&amp;Invoice'!$H160:$AC160)),8),G160)</f>
        <v>22</v>
      </c>
      <c r="H159">
        <f t="shared" si="4"/>
        <v>22</v>
      </c>
      <c r="I159" s="29">
        <f>IF(D159="INVOICE",SUM('Tracker&amp;Invoice'!$H160:INDEX('Tracker&amp;Invoice'!$A160:$AC160,1,H159)),0)</f>
        <v>413308.8</v>
      </c>
      <c r="J159" s="29">
        <f>IF(D159="OVERALL",SUM('Tracker&amp;Invoice'!$H160:$AC160),0)</f>
        <v>0</v>
      </c>
    </row>
    <row r="160" spans="1:10">
      <c r="A160">
        <f t="shared" si="5"/>
        <v>7</v>
      </c>
      <c r="B160">
        <f>IF(AND('Tracker&amp;Invoice'!A161&lt;&gt;"",'Tracker&amp;Invoice'!A161&lt;&gt;"ITEM",'Tracker&amp;Invoice'!A159="ITEM"),1,0)</f>
        <v>0</v>
      </c>
      <c r="C160" t="str">
        <f>IF(B160=1,'Tracker&amp;Invoice'!A161,C159)</f>
        <v>BQ-004</v>
      </c>
      <c r="D160" t="str">
        <f>IF(LEFT(TRIM('Tracker&amp;Invoice'!B161),9)="INVOICE #","INVOICE",IF(TRIM('Tracker&amp;Invoice'!B161)="Overall Completion INVOICE","OVERALL",""))</f>
        <v/>
      </c>
      <c r="E160" t="str">
        <f>IF(D160="INVOICE",VALUE(MID(TRIM('Tracker&amp;Invoice'!B161),10,10)),"")</f>
        <v/>
      </c>
      <c r="F160">
        <f>IF(B160=1,IFERROR(LOOKUP(2,1/('Tracker&amp;Invoice'!$H161:$AC161&lt;&gt;""),COLUMN('Tracker&amp;Invoice'!$H161:$AC161)),8),F159)</f>
        <v>21</v>
      </c>
      <c r="G160">
        <f>IF(D160="OVERALL",IFERROR(LOOKUP(2,1/('Tracker&amp;Invoice'!$H161:$AC161&lt;&gt;""),COLUMN('Tracker&amp;Invoice'!$H161:$AC161)),8),G161)</f>
        <v>22</v>
      </c>
      <c r="H160">
        <f t="shared" si="4"/>
        <v>22</v>
      </c>
      <c r="I160" s="29">
        <f>IF(D160="INVOICE",SUM('Tracker&amp;Invoice'!$H161:INDEX('Tracker&amp;Invoice'!$A161:$AC161,1,H160)),0)</f>
        <v>0</v>
      </c>
      <c r="J160" s="29">
        <f>IF(D160="OVERALL",SUM('Tracker&amp;Invoice'!$H161:$AC161),0)</f>
        <v>0</v>
      </c>
    </row>
    <row r="161" spans="1:10">
      <c r="A161">
        <f t="shared" si="5"/>
        <v>7</v>
      </c>
      <c r="B161">
        <f>IF(AND('Tracker&amp;Invoice'!A162&lt;&gt;"",'Tracker&amp;Invoice'!A162&lt;&gt;"ITEM",'Tracker&amp;Invoice'!A160="ITEM"),1,0)</f>
        <v>0</v>
      </c>
      <c r="C161" t="str">
        <f>IF(B161=1,'Tracker&amp;Invoice'!A162,C160)</f>
        <v>BQ-004</v>
      </c>
      <c r="D161" t="str">
        <f>IF(LEFT(TRIM('Tracker&amp;Invoice'!B162),9)="INVOICE #","INVOICE",IF(TRIM('Tracker&amp;Invoice'!B162)="Overall Completion INVOICE","OVERALL",""))</f>
        <v>INVOICE</v>
      </c>
      <c r="E161">
        <f>IF(D161="INVOICE",VALUE(MID(TRIM('Tracker&amp;Invoice'!B162),10,10)),"")</f>
        <v>30</v>
      </c>
      <c r="F161">
        <f>IF(B161=1,IFERROR(LOOKUP(2,1/('Tracker&amp;Invoice'!$H162:$AC162&lt;&gt;""),COLUMN('Tracker&amp;Invoice'!$H162:$AC162)),8),F160)</f>
        <v>21</v>
      </c>
      <c r="G161">
        <f>IF(D161="OVERALL",IFERROR(LOOKUP(2,1/('Tracker&amp;Invoice'!$H162:$AC162&lt;&gt;""),COLUMN('Tracker&amp;Invoice'!$H162:$AC162)),8),G162)</f>
        <v>22</v>
      </c>
      <c r="H161">
        <f t="shared" si="4"/>
        <v>22</v>
      </c>
      <c r="I161" s="29">
        <f>IF(D161="INVOICE",SUM('Tracker&amp;Invoice'!$H162:INDEX('Tracker&amp;Invoice'!$A162:$AC162,1,H161)),0)</f>
        <v>145728</v>
      </c>
      <c r="J161" s="29">
        <f>IF(D161="OVERALL",SUM('Tracker&amp;Invoice'!$H162:$AC162),0)</f>
        <v>0</v>
      </c>
    </row>
    <row r="162" spans="1:10">
      <c r="A162">
        <f t="shared" si="5"/>
        <v>7</v>
      </c>
      <c r="B162">
        <f>IF(AND('Tracker&amp;Invoice'!A163&lt;&gt;"",'Tracker&amp;Invoice'!A163&lt;&gt;"ITEM",'Tracker&amp;Invoice'!A161="ITEM"),1,0)</f>
        <v>0</v>
      </c>
      <c r="C162" t="str">
        <f>IF(B162=1,'Tracker&amp;Invoice'!A163,C161)</f>
        <v>BQ-004</v>
      </c>
      <c r="D162" t="str">
        <f>IF(LEFT(TRIM('Tracker&amp;Invoice'!B163),9)="INVOICE #","INVOICE",IF(TRIM('Tracker&amp;Invoice'!B163)="Overall Completion INVOICE","OVERALL",""))</f>
        <v/>
      </c>
      <c r="E162" t="str">
        <f>IF(D162="INVOICE",VALUE(MID(TRIM('Tracker&amp;Invoice'!B163),10,10)),"")</f>
        <v/>
      </c>
      <c r="F162">
        <f>IF(B162=1,IFERROR(LOOKUP(2,1/('Tracker&amp;Invoice'!$H163:$AC163&lt;&gt;""),COLUMN('Tracker&amp;Invoice'!$H163:$AC163)),8),F161)</f>
        <v>21</v>
      </c>
      <c r="G162">
        <f>IF(D162="OVERALL",IFERROR(LOOKUP(2,1/('Tracker&amp;Invoice'!$H163:$AC163&lt;&gt;""),COLUMN('Tracker&amp;Invoice'!$H163:$AC163)),8),G163)</f>
        <v>22</v>
      </c>
      <c r="H162">
        <f t="shared" si="4"/>
        <v>22</v>
      </c>
      <c r="I162" s="29">
        <f>IF(D162="INVOICE",SUM('Tracker&amp;Invoice'!$H163:INDEX('Tracker&amp;Invoice'!$A163:$AC163,1,H162)),0)</f>
        <v>0</v>
      </c>
      <c r="J162" s="29">
        <f>IF(D162="OVERALL",SUM('Tracker&amp;Invoice'!$H163:$AC163),0)</f>
        <v>0</v>
      </c>
    </row>
    <row r="163" spans="1:10">
      <c r="A163">
        <f t="shared" si="5"/>
        <v>7</v>
      </c>
      <c r="B163">
        <f>IF(AND('Tracker&amp;Invoice'!A164&lt;&gt;"",'Tracker&amp;Invoice'!A164&lt;&gt;"ITEM",'Tracker&amp;Invoice'!A162="ITEM"),1,0)</f>
        <v>0</v>
      </c>
      <c r="C163" t="str">
        <f>IF(B163=1,'Tracker&amp;Invoice'!A164,C162)</f>
        <v>BQ-004</v>
      </c>
      <c r="D163" t="str">
        <f>IF(LEFT(TRIM('Tracker&amp;Invoice'!B164),9)="INVOICE #","INVOICE",IF(TRIM('Tracker&amp;Invoice'!B164)="Overall Completion INVOICE","OVERALL",""))</f>
        <v>INVOICE</v>
      </c>
      <c r="E163">
        <f>IF(D163="INVOICE",VALUE(MID(TRIM('Tracker&amp;Invoice'!B164),10,10)),"")</f>
        <v>32</v>
      </c>
      <c r="F163">
        <f>IF(B163=1,IFERROR(LOOKUP(2,1/('Tracker&amp;Invoice'!$H164:$AC164&lt;&gt;""),COLUMN('Tracker&amp;Invoice'!$H164:$AC164)),8),F162)</f>
        <v>21</v>
      </c>
      <c r="G163">
        <f>IF(D163="OVERALL",IFERROR(LOOKUP(2,1/('Tracker&amp;Invoice'!$H164:$AC164&lt;&gt;""),COLUMN('Tracker&amp;Invoice'!$H164:$AC164)),8),G164)</f>
        <v>22</v>
      </c>
      <c r="H163">
        <f t="shared" si="4"/>
        <v>22</v>
      </c>
      <c r="I163" s="29">
        <f>IF(D163="INVOICE",SUM('Tracker&amp;Invoice'!$H164:INDEX('Tracker&amp;Invoice'!$A164:$AC164,1,H163)),0)</f>
        <v>53145.600000000006</v>
      </c>
      <c r="J163" s="29">
        <f>IF(D163="OVERALL",SUM('Tracker&amp;Invoice'!$H164:$AC164),0)</f>
        <v>0</v>
      </c>
    </row>
    <row r="164" spans="1:10">
      <c r="A164">
        <f t="shared" si="5"/>
        <v>7</v>
      </c>
      <c r="B164">
        <f>IF(AND('Tracker&amp;Invoice'!A167&lt;&gt;"",'Tracker&amp;Invoice'!A167&lt;&gt;"ITEM",'Tracker&amp;Invoice'!A163="ITEM"),1,0)</f>
        <v>0</v>
      </c>
      <c r="C164" t="str">
        <f>IF(B164=1,'Tracker&amp;Invoice'!A167,C163)</f>
        <v>BQ-004</v>
      </c>
      <c r="D164" t="str">
        <f>IF(LEFT(TRIM('Tracker&amp;Invoice'!B167),9)="INVOICE #","INVOICE",IF(TRIM('Tracker&amp;Invoice'!B167)="Overall Completion INVOICE","OVERALL",""))</f>
        <v/>
      </c>
      <c r="E164" t="str">
        <f>IF(D164="INVOICE",VALUE(MID(TRIM('Tracker&amp;Invoice'!B167),10,10)),"")</f>
        <v/>
      </c>
      <c r="F164">
        <f>IF(B164=1,IFERROR(LOOKUP(2,1/('Tracker&amp;Invoice'!$H167:$AC167&lt;&gt;""),COLUMN('Tracker&amp;Invoice'!$H167:$AC167)),8),F163)</f>
        <v>21</v>
      </c>
      <c r="G164">
        <f>IF(D164="OVERALL",IFERROR(LOOKUP(2,1/('Tracker&amp;Invoice'!$H167:$AC167&lt;&gt;""),COLUMN('Tracker&amp;Invoice'!$H167:$AC167)),8),G165)</f>
        <v>22</v>
      </c>
      <c r="H164">
        <f t="shared" si="4"/>
        <v>22</v>
      </c>
      <c r="I164" s="29">
        <f>IF(D164="INVOICE",SUM('Tracker&amp;Invoice'!$H167:INDEX('Tracker&amp;Invoice'!$A167:$AC167,1,H164)),0)</f>
        <v>0</v>
      </c>
      <c r="J164" s="29">
        <f>IF(D164="OVERALL",SUM('Tracker&amp;Invoice'!$H167:$AC167),0)</f>
        <v>0</v>
      </c>
    </row>
    <row r="165" spans="1:10">
      <c r="A165">
        <f t="shared" si="5"/>
        <v>7</v>
      </c>
      <c r="B165">
        <f>IF(AND('Tracker&amp;Invoice'!A168&lt;&gt;"",'Tracker&amp;Invoice'!A168&lt;&gt;"ITEM",'Tracker&amp;Invoice'!A164="ITEM"),1,0)</f>
        <v>0</v>
      </c>
      <c r="C165" t="str">
        <f>IF(B165=1,'Tracker&amp;Invoice'!A168,C164)</f>
        <v>BQ-004</v>
      </c>
      <c r="D165" t="str">
        <f>IF(LEFT(TRIM('Tracker&amp;Invoice'!B168),9)="INVOICE #","INVOICE",IF(TRIM('Tracker&amp;Invoice'!B168)="Overall Completion INVOICE","OVERALL",""))</f>
        <v>OVERALL</v>
      </c>
      <c r="E165" t="str">
        <f>IF(D165="INVOICE",VALUE(MID(TRIM('Tracker&amp;Invoice'!B168),10,10)),"")</f>
        <v/>
      </c>
      <c r="F165">
        <f>IF(B165=1,IFERROR(LOOKUP(2,1/('Tracker&amp;Invoice'!$H168:$AC168&lt;&gt;""),COLUMN('Tracker&amp;Invoice'!$H168:$AC168)),8),F164)</f>
        <v>21</v>
      </c>
      <c r="G165">
        <f>IF(D165="OVERALL",IFERROR(LOOKUP(2,1/('Tracker&amp;Invoice'!$H168:$AC168&lt;&gt;""),COLUMN('Tracker&amp;Invoice'!$H168:$AC168)),8),G166)</f>
        <v>22</v>
      </c>
      <c r="H165">
        <f t="shared" si="4"/>
        <v>22</v>
      </c>
      <c r="I165" s="29">
        <f>IF(D165="INVOICE",SUM('Tracker&amp;Invoice'!$H168:INDEX('Tracker&amp;Invoice'!$A168:$AC168,1,H165)),0)</f>
        <v>0</v>
      </c>
      <c r="J165" s="29">
        <f>IF(D165="OVERALL",SUM('Tracker&amp;Invoice'!$H168:$AC168),0)</f>
        <v>4120612.8</v>
      </c>
    </row>
    <row r="166" spans="1:10">
      <c r="A166">
        <f t="shared" si="5"/>
        <v>7</v>
      </c>
      <c r="B166">
        <f>IF(AND('Tracker&amp;Invoice'!A169&lt;&gt;"",'Tracker&amp;Invoice'!A169&lt;&gt;"ITEM",'Tracker&amp;Invoice'!A167="ITEM"),1,0)</f>
        <v>0</v>
      </c>
      <c r="C166" t="str">
        <f>IF(B166=1,'Tracker&amp;Invoice'!A169,C165)</f>
        <v>BQ-004</v>
      </c>
      <c r="D166" t="str">
        <f>IF(LEFT(TRIM('Tracker&amp;Invoice'!B169),9)="INVOICE #","INVOICE",IF(TRIM('Tracker&amp;Invoice'!B169)="Overall Completion INVOICE","OVERALL",""))</f>
        <v/>
      </c>
      <c r="E166" t="str">
        <f>IF(D166="INVOICE",VALUE(MID(TRIM('Tracker&amp;Invoice'!B169),10,10)),"")</f>
        <v/>
      </c>
      <c r="F166">
        <f>IF(B166=1,IFERROR(LOOKUP(2,1/('Tracker&amp;Invoice'!$H169:$AC169&lt;&gt;""),COLUMN('Tracker&amp;Invoice'!$H169:$AC169)),8),F165)</f>
        <v>21</v>
      </c>
      <c r="G166">
        <f>IF(D166="OVERALL",IFERROR(LOOKUP(2,1/('Tracker&amp;Invoice'!$H169:$AC169&lt;&gt;""),COLUMN('Tracker&amp;Invoice'!$H169:$AC169)),8),G167)</f>
        <v>16</v>
      </c>
      <c r="H166">
        <f t="shared" si="4"/>
        <v>21</v>
      </c>
      <c r="I166" s="29">
        <f>IF(D166="INVOICE",SUM('Tracker&amp;Invoice'!$H169:INDEX('Tracker&amp;Invoice'!$A169:$AC169,1,H166)),0)</f>
        <v>0</v>
      </c>
      <c r="J166" s="29">
        <f>IF(D166="OVERALL",SUM('Tracker&amp;Invoice'!$H169:$AC169),0)</f>
        <v>0</v>
      </c>
    </row>
    <row r="167" spans="1:10">
      <c r="A167">
        <f t="shared" si="5"/>
        <v>7</v>
      </c>
      <c r="B167">
        <f>IF(AND('Tracker&amp;Invoice'!A170&lt;&gt;"",'Tracker&amp;Invoice'!A170&lt;&gt;"ITEM",'Tracker&amp;Invoice'!A168="ITEM"),1,0)</f>
        <v>0</v>
      </c>
      <c r="C167" t="str">
        <f>IF(B167=1,'Tracker&amp;Invoice'!A170,C166)</f>
        <v>BQ-004</v>
      </c>
      <c r="D167" t="str">
        <f>IF(LEFT(TRIM('Tracker&amp;Invoice'!B170),9)="INVOICE #","INVOICE",IF(TRIM('Tracker&amp;Invoice'!B170)="Overall Completion INVOICE","OVERALL",""))</f>
        <v/>
      </c>
      <c r="E167" t="str">
        <f>IF(D167="INVOICE",VALUE(MID(TRIM('Tracker&amp;Invoice'!B170),10,10)),"")</f>
        <v/>
      </c>
      <c r="F167">
        <f>IF(B167=1,IFERROR(LOOKUP(2,1/('Tracker&amp;Invoice'!$H170:$AC170&lt;&gt;""),COLUMN('Tracker&amp;Invoice'!$H170:$AC170)),8),F166)</f>
        <v>21</v>
      </c>
      <c r="G167">
        <f>IF(D167="OVERALL",IFERROR(LOOKUP(2,1/('Tracker&amp;Invoice'!$H170:$AC170&lt;&gt;""),COLUMN('Tracker&amp;Invoice'!$H170:$AC170)),8),G168)</f>
        <v>16</v>
      </c>
      <c r="H167">
        <f t="shared" si="4"/>
        <v>21</v>
      </c>
      <c r="I167" s="29">
        <f>IF(D167="INVOICE",SUM('Tracker&amp;Invoice'!$H170:INDEX('Tracker&amp;Invoice'!$A170:$AC170,1,H167)),0)</f>
        <v>0</v>
      </c>
      <c r="J167" s="29">
        <f>IF(D167="OVERALL",SUM('Tracker&amp;Invoice'!$H170:$AC170),0)</f>
        <v>0</v>
      </c>
    </row>
    <row r="168" spans="1:10">
      <c r="A168">
        <f t="shared" si="5"/>
        <v>7</v>
      </c>
      <c r="B168">
        <f>IF(AND('Tracker&amp;Invoice'!A171&lt;&gt;"",'Tracker&amp;Invoice'!A171&lt;&gt;"ITEM",'Tracker&amp;Invoice'!A169="ITEM"),1,0)</f>
        <v>0</v>
      </c>
      <c r="C168" t="str">
        <f>IF(B168=1,'Tracker&amp;Invoice'!A171,C167)</f>
        <v>BQ-004</v>
      </c>
      <c r="D168" t="str">
        <f>IF(LEFT(TRIM('Tracker&amp;Invoice'!B171),9)="INVOICE #","INVOICE",IF(TRIM('Tracker&amp;Invoice'!B171)="Overall Completion INVOICE","OVERALL",""))</f>
        <v/>
      </c>
      <c r="E168" t="str">
        <f>IF(D168="INVOICE",VALUE(MID(TRIM('Tracker&amp;Invoice'!B171),10,10)),"")</f>
        <v/>
      </c>
      <c r="F168">
        <f>IF(B168=1,IFERROR(LOOKUP(2,1/('Tracker&amp;Invoice'!$H171:$AC171&lt;&gt;""),COLUMN('Tracker&amp;Invoice'!$H171:$AC171)),8),F167)</f>
        <v>21</v>
      </c>
      <c r="G168">
        <f>IF(D168="OVERALL",IFERROR(LOOKUP(2,1/('Tracker&amp;Invoice'!$H171:$AC171&lt;&gt;""),COLUMN('Tracker&amp;Invoice'!$H171:$AC171)),8),G169)</f>
        <v>16</v>
      </c>
      <c r="H168">
        <f t="shared" si="4"/>
        <v>21</v>
      </c>
      <c r="I168" s="29">
        <f>IF(D168="INVOICE",SUM('Tracker&amp;Invoice'!$H171:INDEX('Tracker&amp;Invoice'!$A171:$AC171,1,H168)),0)</f>
        <v>0</v>
      </c>
      <c r="J168" s="29">
        <f>IF(D168="OVERALL",SUM('Tracker&amp;Invoice'!$H171:$AC171),0)</f>
        <v>0</v>
      </c>
    </row>
    <row r="169" spans="1:10">
      <c r="A169">
        <f t="shared" si="5"/>
        <v>7</v>
      </c>
      <c r="B169">
        <f>IF(AND('Tracker&amp;Invoice'!A172&lt;&gt;"",'Tracker&amp;Invoice'!A172&lt;&gt;"ITEM",'Tracker&amp;Invoice'!A170="ITEM"),1,0)</f>
        <v>0</v>
      </c>
      <c r="C169" t="str">
        <f>IF(B169=1,'Tracker&amp;Invoice'!A172,C168)</f>
        <v>BQ-004</v>
      </c>
      <c r="D169" t="str">
        <f>IF(LEFT(TRIM('Tracker&amp;Invoice'!B172),9)="INVOICE #","INVOICE",IF(TRIM('Tracker&amp;Invoice'!B172)="Overall Completion INVOICE","OVERALL",""))</f>
        <v/>
      </c>
      <c r="E169" t="str">
        <f>IF(D169="INVOICE",VALUE(MID(TRIM('Tracker&amp;Invoice'!B172),10,10)),"")</f>
        <v/>
      </c>
      <c r="F169">
        <f>IF(B169=1,IFERROR(LOOKUP(2,1/('Tracker&amp;Invoice'!$H172:$AC172&lt;&gt;""),COLUMN('Tracker&amp;Invoice'!$H172:$AC172)),8),F168)</f>
        <v>21</v>
      </c>
      <c r="G169">
        <f>IF(D169="OVERALL",IFERROR(LOOKUP(2,1/('Tracker&amp;Invoice'!$H172:$AC172&lt;&gt;""),COLUMN('Tracker&amp;Invoice'!$H172:$AC172)),8),G170)</f>
        <v>16</v>
      </c>
      <c r="H169">
        <f t="shared" si="4"/>
        <v>21</v>
      </c>
      <c r="I169" s="29">
        <f>IF(D169="INVOICE",SUM('Tracker&amp;Invoice'!$H172:INDEX('Tracker&amp;Invoice'!$A172:$AC172,1,H169)),0)</f>
        <v>0</v>
      </c>
      <c r="J169" s="29">
        <f>IF(D169="OVERALL",SUM('Tracker&amp;Invoice'!$H172:$AC172),0)</f>
        <v>0</v>
      </c>
    </row>
    <row r="170" spans="1:10">
      <c r="A170">
        <f t="shared" si="5"/>
        <v>7</v>
      </c>
      <c r="B170">
        <f>IF(AND('Tracker&amp;Invoice'!A173&lt;&gt;"",'Tracker&amp;Invoice'!A173&lt;&gt;"ITEM",'Tracker&amp;Invoice'!A171="ITEM"),1,0)</f>
        <v>0</v>
      </c>
      <c r="C170" t="str">
        <f>IF(B170=1,'Tracker&amp;Invoice'!A173,C169)</f>
        <v>BQ-004</v>
      </c>
      <c r="D170" t="str">
        <f>IF(LEFT(TRIM('Tracker&amp;Invoice'!B173),9)="INVOICE #","INVOICE",IF(TRIM('Tracker&amp;Invoice'!B173)="Overall Completion INVOICE","OVERALL",""))</f>
        <v/>
      </c>
      <c r="E170" t="str">
        <f>IF(D170="INVOICE",VALUE(MID(TRIM('Tracker&amp;Invoice'!B173),10,10)),"")</f>
        <v/>
      </c>
      <c r="F170">
        <f>IF(B170=1,IFERROR(LOOKUP(2,1/('Tracker&amp;Invoice'!$H173:$AC173&lt;&gt;""),COLUMN('Tracker&amp;Invoice'!$H173:$AC173)),8),F169)</f>
        <v>21</v>
      </c>
      <c r="G170">
        <f>IF(D170="OVERALL",IFERROR(LOOKUP(2,1/('Tracker&amp;Invoice'!$H173:$AC173&lt;&gt;""),COLUMN('Tracker&amp;Invoice'!$H173:$AC173)),8),G171)</f>
        <v>16</v>
      </c>
      <c r="H170">
        <f t="shared" si="4"/>
        <v>21</v>
      </c>
      <c r="I170" s="29">
        <f>IF(D170="INVOICE",SUM('Tracker&amp;Invoice'!$H173:INDEX('Tracker&amp;Invoice'!$A173:$AC173,1,H170)),0)</f>
        <v>0</v>
      </c>
      <c r="J170" s="29">
        <f>IF(D170="OVERALL",SUM('Tracker&amp;Invoice'!$H173:$AC173),0)</f>
        <v>0</v>
      </c>
    </row>
    <row r="171" spans="1:10">
      <c r="A171">
        <f t="shared" si="5"/>
        <v>7</v>
      </c>
      <c r="B171">
        <f>IF(AND('Tracker&amp;Invoice'!A189&lt;&gt;"",'Tracker&amp;Invoice'!A189&lt;&gt;"ITEM",'Tracker&amp;Invoice'!A172="ITEM"),1,0)</f>
        <v>0</v>
      </c>
      <c r="C171" t="str">
        <f>IF(B171=1,'Tracker&amp;Invoice'!A189,C170)</f>
        <v>BQ-004</v>
      </c>
      <c r="D171" t="str">
        <f>IF(LEFT(TRIM('Tracker&amp;Invoice'!B189),9)="INVOICE #","INVOICE",IF(TRIM('Tracker&amp;Invoice'!B189)="Overall Completion INVOICE","OVERALL",""))</f>
        <v/>
      </c>
      <c r="E171" t="str">
        <f>IF(D171="INVOICE",VALUE(MID(TRIM('Tracker&amp;Invoice'!B189),10,10)),"")</f>
        <v/>
      </c>
      <c r="F171">
        <f>IF(B171=1,IFERROR(LOOKUP(2,1/('Tracker&amp;Invoice'!$H189:$AC189&lt;&gt;""),COLUMN('Tracker&amp;Invoice'!$H189:$AC189)),8),F170)</f>
        <v>21</v>
      </c>
      <c r="G171">
        <f>IF(D171="OVERALL",IFERROR(LOOKUP(2,1/('Tracker&amp;Invoice'!$H189:$AC189&lt;&gt;""),COLUMN('Tracker&amp;Invoice'!$H189:$AC189)),8),G172)</f>
        <v>16</v>
      </c>
      <c r="H171">
        <f t="shared" si="4"/>
        <v>21</v>
      </c>
      <c r="I171" s="29">
        <f>IF(D171="INVOICE",SUM('Tracker&amp;Invoice'!$H189:INDEX('Tracker&amp;Invoice'!$A189:$AC189,1,H171)),0)</f>
        <v>0</v>
      </c>
      <c r="J171" s="29">
        <f>IF(D171="OVERALL",SUM('Tracker&amp;Invoice'!$H189:$AC189),0)</f>
        <v>0</v>
      </c>
    </row>
    <row r="172" spans="1:10">
      <c r="A172">
        <f t="shared" si="5"/>
        <v>7</v>
      </c>
      <c r="B172">
        <f>IF(AND('Tracker&amp;Invoice'!A190&lt;&gt;"",'Tracker&amp;Invoice'!A190&lt;&gt;"ITEM",'Tracker&amp;Invoice'!A173="ITEM"),1,0)</f>
        <v>0</v>
      </c>
      <c r="C172" t="str">
        <f>IF(B172=1,'Tracker&amp;Invoice'!A190,C171)</f>
        <v>BQ-004</v>
      </c>
      <c r="D172" t="str">
        <f>IF(LEFT(TRIM('Tracker&amp;Invoice'!B190),9)="INVOICE #","INVOICE",IF(TRIM('Tracker&amp;Invoice'!B190)="Overall Completion INVOICE","OVERALL",""))</f>
        <v/>
      </c>
      <c r="E172" t="str">
        <f>IF(D172="INVOICE",VALUE(MID(TRIM('Tracker&amp;Invoice'!B190),10,10)),"")</f>
        <v/>
      </c>
      <c r="F172">
        <f>IF(B172=1,IFERROR(LOOKUP(2,1/('Tracker&amp;Invoice'!$H190:$AC190&lt;&gt;""),COLUMN('Tracker&amp;Invoice'!$H190:$AC190)),8),F171)</f>
        <v>21</v>
      </c>
      <c r="G172">
        <f>IF(D172="OVERALL",IFERROR(LOOKUP(2,1/('Tracker&amp;Invoice'!$H190:$AC190&lt;&gt;""),COLUMN('Tracker&amp;Invoice'!$H190:$AC190)),8),G173)</f>
        <v>16</v>
      </c>
      <c r="H172">
        <f t="shared" si="4"/>
        <v>21</v>
      </c>
      <c r="I172" s="29">
        <f>IF(D172="INVOICE",SUM('Tracker&amp;Invoice'!$H190:INDEX('Tracker&amp;Invoice'!$A190:$AC190,1,H172)),0)</f>
        <v>0</v>
      </c>
      <c r="J172" s="29">
        <f>IF(D172="OVERALL",SUM('Tracker&amp;Invoice'!$H190:$AC190),0)</f>
        <v>0</v>
      </c>
    </row>
    <row r="173" spans="1:10">
      <c r="A173">
        <f t="shared" si="5"/>
        <v>7</v>
      </c>
      <c r="B173">
        <f>IF(AND('Tracker&amp;Invoice'!A191&lt;&gt;"",'Tracker&amp;Invoice'!A191&lt;&gt;"ITEM",'Tracker&amp;Invoice'!A189="ITEM"),1,0)</f>
        <v>0</v>
      </c>
      <c r="C173" t="str">
        <f>IF(B173=1,'Tracker&amp;Invoice'!A191,C172)</f>
        <v>BQ-004</v>
      </c>
      <c r="D173" t="str">
        <f>IF(LEFT(TRIM('Tracker&amp;Invoice'!B191),9)="INVOICE #","INVOICE",IF(TRIM('Tracker&amp;Invoice'!B191)="Overall Completion INVOICE","OVERALL",""))</f>
        <v/>
      </c>
      <c r="E173" t="str">
        <f>IF(D173="INVOICE",VALUE(MID(TRIM('Tracker&amp;Invoice'!B191),10,10)),"")</f>
        <v/>
      </c>
      <c r="F173">
        <f>IF(B173=1,IFERROR(LOOKUP(2,1/('Tracker&amp;Invoice'!$H191:$AC191&lt;&gt;""),COLUMN('Tracker&amp;Invoice'!$H191:$AC191)),8),F172)</f>
        <v>21</v>
      </c>
      <c r="G173">
        <f>IF(D173="OVERALL",IFERROR(LOOKUP(2,1/('Tracker&amp;Invoice'!$H191:$AC191&lt;&gt;""),COLUMN('Tracker&amp;Invoice'!$H191:$AC191)),8),G174)</f>
        <v>16</v>
      </c>
      <c r="H173">
        <f t="shared" si="4"/>
        <v>21</v>
      </c>
      <c r="I173" s="29">
        <f>IF(D173="INVOICE",SUM('Tracker&amp;Invoice'!$H191:INDEX('Tracker&amp;Invoice'!$A191:$AC191,1,H173)),0)</f>
        <v>0</v>
      </c>
      <c r="J173" s="29">
        <f>IF(D173="OVERALL",SUM('Tracker&amp;Invoice'!$H191:$AC191),0)</f>
        <v>0</v>
      </c>
    </row>
    <row r="174" spans="1:10">
      <c r="A174">
        <f t="shared" si="5"/>
        <v>8</v>
      </c>
      <c r="B174">
        <f>IF(AND('Tracker&amp;Invoice'!A192&lt;&gt;"",'Tracker&amp;Invoice'!A192&lt;&gt;"ITEM",'Tracker&amp;Invoice'!A190="ITEM"),1,0)</f>
        <v>1</v>
      </c>
      <c r="C174" t="str">
        <f>IF(B174=1,'Tracker&amp;Invoice'!A192,C173)</f>
        <v>BQ-059</v>
      </c>
      <c r="D174" t="str">
        <f>IF(LEFT(TRIM('Tracker&amp;Invoice'!B192),9)="INVOICE #","INVOICE",IF(TRIM('Tracker&amp;Invoice'!B192)="Overall Completion INVOICE","OVERALL",""))</f>
        <v/>
      </c>
      <c r="E174" t="str">
        <f>IF(D174="INVOICE",VALUE(MID(TRIM('Tracker&amp;Invoice'!B192),10,10)),"")</f>
        <v/>
      </c>
      <c r="F174">
        <f>IF(B174=1,IFERROR(LOOKUP(2,1/('Tracker&amp;Invoice'!$H192:$AC192&lt;&gt;""),COLUMN('Tracker&amp;Invoice'!$H192:$AC192)),8),F173)</f>
        <v>15</v>
      </c>
      <c r="G174">
        <f>IF(D174="OVERALL",IFERROR(LOOKUP(2,1/('Tracker&amp;Invoice'!$H192:$AC192&lt;&gt;""),COLUMN('Tracker&amp;Invoice'!$H192:$AC192)),8),G175)</f>
        <v>16</v>
      </c>
      <c r="H174">
        <f t="shared" si="4"/>
        <v>16</v>
      </c>
      <c r="I174" s="29">
        <f>IF(D174="INVOICE",SUM('Tracker&amp;Invoice'!$H192:INDEX('Tracker&amp;Invoice'!$A192:$AC192,1,H174)),0)</f>
        <v>0</v>
      </c>
      <c r="J174" s="29">
        <f>IF(D174="OVERALL",SUM('Tracker&amp;Invoice'!$H192:$AC192),0)</f>
        <v>0</v>
      </c>
    </row>
    <row r="175" spans="1:10">
      <c r="A175">
        <f t="shared" si="5"/>
        <v>8</v>
      </c>
      <c r="B175">
        <f>IF(AND('Tracker&amp;Invoice'!A193&lt;&gt;"",'Tracker&amp;Invoice'!A193&lt;&gt;"ITEM",'Tracker&amp;Invoice'!A191="ITEM"),1,0)</f>
        <v>0</v>
      </c>
      <c r="C175" t="str">
        <f>IF(B175=1,'Tracker&amp;Invoice'!A193,C174)</f>
        <v>BQ-059</v>
      </c>
      <c r="D175" t="str">
        <f>IF(LEFT(TRIM('Tracker&amp;Invoice'!B193),9)="INVOICE #","INVOICE",IF(TRIM('Tracker&amp;Invoice'!B193)="Overall Completion INVOICE","OVERALL",""))</f>
        <v/>
      </c>
      <c r="E175" t="str">
        <f>IF(D175="INVOICE",VALUE(MID(TRIM('Tracker&amp;Invoice'!B193),10,10)),"")</f>
        <v/>
      </c>
      <c r="F175">
        <f>IF(B175=1,IFERROR(LOOKUP(2,1/('Tracker&amp;Invoice'!$H193:$AC193&lt;&gt;""),COLUMN('Tracker&amp;Invoice'!$H193:$AC193)),8),F174)</f>
        <v>15</v>
      </c>
      <c r="G175">
        <f>IF(D175="OVERALL",IFERROR(LOOKUP(2,1/('Tracker&amp;Invoice'!$H193:$AC193&lt;&gt;""),COLUMN('Tracker&amp;Invoice'!$H193:$AC193)),8),G176)</f>
        <v>16</v>
      </c>
      <c r="H175">
        <f t="shared" si="4"/>
        <v>16</v>
      </c>
      <c r="I175" s="29">
        <f>IF(D175="INVOICE",SUM('Tracker&amp;Invoice'!$H193:INDEX('Tracker&amp;Invoice'!$A193:$AC193,1,H175)),0)</f>
        <v>0</v>
      </c>
      <c r="J175" s="29">
        <f>IF(D175="OVERALL",SUM('Tracker&amp;Invoice'!$H193:$AC193),0)</f>
        <v>0</v>
      </c>
    </row>
    <row r="176" spans="1:10">
      <c r="A176">
        <f t="shared" si="5"/>
        <v>8</v>
      </c>
      <c r="B176">
        <f>IF(AND('Tracker&amp;Invoice'!A194&lt;&gt;"",'Tracker&amp;Invoice'!A194&lt;&gt;"ITEM",'Tracker&amp;Invoice'!A192="ITEM"),1,0)</f>
        <v>0</v>
      </c>
      <c r="C176" t="str">
        <f>IF(B176=1,'Tracker&amp;Invoice'!A194,C175)</f>
        <v>BQ-059</v>
      </c>
      <c r="D176" t="str">
        <f>IF(LEFT(TRIM('Tracker&amp;Invoice'!B194),9)="INVOICE #","INVOICE",IF(TRIM('Tracker&amp;Invoice'!B194)="Overall Completion INVOICE","OVERALL",""))</f>
        <v/>
      </c>
      <c r="E176" t="str">
        <f>IF(D176="INVOICE",VALUE(MID(TRIM('Tracker&amp;Invoice'!B194),10,10)),"")</f>
        <v/>
      </c>
      <c r="F176">
        <f>IF(B176=1,IFERROR(LOOKUP(2,1/('Tracker&amp;Invoice'!$H194:$AC194&lt;&gt;""),COLUMN('Tracker&amp;Invoice'!$H194:$AC194)),8),F175)</f>
        <v>15</v>
      </c>
      <c r="G176">
        <f>IF(D176="OVERALL",IFERROR(LOOKUP(2,1/('Tracker&amp;Invoice'!$H194:$AC194&lt;&gt;""),COLUMN('Tracker&amp;Invoice'!$H194:$AC194)),8),G177)</f>
        <v>16</v>
      </c>
      <c r="H176">
        <f t="shared" si="4"/>
        <v>16</v>
      </c>
      <c r="I176" s="29">
        <f>IF(D176="INVOICE",SUM('Tracker&amp;Invoice'!$H194:INDEX('Tracker&amp;Invoice'!$A194:$AC194,1,H176)),0)</f>
        <v>0</v>
      </c>
      <c r="J176" s="29">
        <f>IF(D176="OVERALL",SUM('Tracker&amp;Invoice'!$H194:$AC194),0)</f>
        <v>0</v>
      </c>
    </row>
    <row r="177" spans="1:10">
      <c r="A177">
        <f t="shared" si="5"/>
        <v>8</v>
      </c>
      <c r="B177">
        <f>IF(AND('Tracker&amp;Invoice'!A195&lt;&gt;"",'Tracker&amp;Invoice'!A195&lt;&gt;"ITEM",'Tracker&amp;Invoice'!A193="ITEM"),1,0)</f>
        <v>0</v>
      </c>
      <c r="C177" t="str">
        <f>IF(B177=1,'Tracker&amp;Invoice'!A195,C176)</f>
        <v>BQ-059</v>
      </c>
      <c r="D177" t="str">
        <f>IF(LEFT(TRIM('Tracker&amp;Invoice'!B195),9)="INVOICE #","INVOICE",IF(TRIM('Tracker&amp;Invoice'!B195)="Overall Completion INVOICE","OVERALL",""))</f>
        <v>INVOICE</v>
      </c>
      <c r="E177">
        <f>IF(D177="INVOICE",VALUE(MID(TRIM('Tracker&amp;Invoice'!B195),10,10)),"")</f>
        <v>13</v>
      </c>
      <c r="F177">
        <f>IF(B177=1,IFERROR(LOOKUP(2,1/('Tracker&amp;Invoice'!$H195:$AC195&lt;&gt;""),COLUMN('Tracker&amp;Invoice'!$H195:$AC195)),8),F176)</f>
        <v>15</v>
      </c>
      <c r="G177">
        <f>IF(D177="OVERALL",IFERROR(LOOKUP(2,1/('Tracker&amp;Invoice'!$H195:$AC195&lt;&gt;""),COLUMN('Tracker&amp;Invoice'!$H195:$AC195)),8),G178)</f>
        <v>16</v>
      </c>
      <c r="H177">
        <f t="shared" si="4"/>
        <v>16</v>
      </c>
      <c r="I177" s="29">
        <f>IF(D177="INVOICE",SUM('Tracker&amp;Invoice'!$H195:INDEX('Tracker&amp;Invoice'!$A195:$AC195,1,H177)),0)</f>
        <v>1430.0000000000002</v>
      </c>
      <c r="J177" s="29">
        <f>IF(D177="OVERALL",SUM('Tracker&amp;Invoice'!$H195:$AC195),0)</f>
        <v>0</v>
      </c>
    </row>
    <row r="178" spans="1:10">
      <c r="A178">
        <f t="shared" si="5"/>
        <v>8</v>
      </c>
      <c r="B178">
        <f>IF(AND('Tracker&amp;Invoice'!A196&lt;&gt;"",'Tracker&amp;Invoice'!A196&lt;&gt;"ITEM",'Tracker&amp;Invoice'!A194="ITEM"),1,0)</f>
        <v>0</v>
      </c>
      <c r="C178" t="str">
        <f>IF(B178=1,'Tracker&amp;Invoice'!A196,C177)</f>
        <v>BQ-059</v>
      </c>
      <c r="D178" t="str">
        <f>IF(LEFT(TRIM('Tracker&amp;Invoice'!B196),9)="INVOICE #","INVOICE",IF(TRIM('Tracker&amp;Invoice'!B196)="Overall Completion INVOICE","OVERALL",""))</f>
        <v/>
      </c>
      <c r="E178" t="str">
        <f>IF(D178="INVOICE",VALUE(MID(TRIM('Tracker&amp;Invoice'!B196),10,10)),"")</f>
        <v/>
      </c>
      <c r="F178">
        <f>IF(B178=1,IFERROR(LOOKUP(2,1/('Tracker&amp;Invoice'!$H196:$AC196&lt;&gt;""),COLUMN('Tracker&amp;Invoice'!$H196:$AC196)),8),F177)</f>
        <v>15</v>
      </c>
      <c r="G178">
        <f>IF(D178="OVERALL",IFERROR(LOOKUP(2,1/('Tracker&amp;Invoice'!$H196:$AC196&lt;&gt;""),COLUMN('Tracker&amp;Invoice'!$H196:$AC196)),8),G179)</f>
        <v>16</v>
      </c>
      <c r="H178">
        <f t="shared" si="4"/>
        <v>16</v>
      </c>
      <c r="I178" s="29">
        <f>IF(D178="INVOICE",SUM('Tracker&amp;Invoice'!$H196:INDEX('Tracker&amp;Invoice'!$A196:$AC196,1,H178)),0)</f>
        <v>0</v>
      </c>
      <c r="J178" s="29">
        <f>IF(D178="OVERALL",SUM('Tracker&amp;Invoice'!$H196:$AC196),0)</f>
        <v>0</v>
      </c>
    </row>
    <row r="179" spans="1:10">
      <c r="A179">
        <f t="shared" si="5"/>
        <v>8</v>
      </c>
      <c r="B179">
        <f>IF(AND('Tracker&amp;Invoice'!A197&lt;&gt;"",'Tracker&amp;Invoice'!A197&lt;&gt;"ITEM",'Tracker&amp;Invoice'!A195="ITEM"),1,0)</f>
        <v>0</v>
      </c>
      <c r="C179" t="str">
        <f>IF(B179=1,'Tracker&amp;Invoice'!A197,C178)</f>
        <v>BQ-059</v>
      </c>
      <c r="D179" t="str">
        <f>IF(LEFT(TRIM('Tracker&amp;Invoice'!B197),9)="INVOICE #","INVOICE",IF(TRIM('Tracker&amp;Invoice'!B197)="Overall Completion INVOICE","OVERALL",""))</f>
        <v>INVOICE</v>
      </c>
      <c r="E179">
        <f>IF(D179="INVOICE",VALUE(MID(TRIM('Tracker&amp;Invoice'!B197),10,10)),"")</f>
        <v>25</v>
      </c>
      <c r="F179">
        <f>IF(B179=1,IFERROR(LOOKUP(2,1/('Tracker&amp;Invoice'!$H197:$AC197&lt;&gt;""),COLUMN('Tracker&amp;Invoice'!$H197:$AC197)),8),F178)</f>
        <v>15</v>
      </c>
      <c r="G179">
        <f>IF(D179="OVERALL",IFERROR(LOOKUP(2,1/('Tracker&amp;Invoice'!$H197:$AC197&lt;&gt;""),COLUMN('Tracker&amp;Invoice'!$H197:$AC197)),8),G180)</f>
        <v>16</v>
      </c>
      <c r="H179">
        <f t="shared" si="4"/>
        <v>16</v>
      </c>
      <c r="I179" s="29">
        <f>IF(D179="INVOICE",SUM('Tracker&amp;Invoice'!$H197:INDEX('Tracker&amp;Invoice'!$A197:$AC197,1,H179)),0)</f>
        <v>390</v>
      </c>
      <c r="J179" s="29">
        <f>IF(D179="OVERALL",SUM('Tracker&amp;Invoice'!$H197:$AC197),0)</f>
        <v>0</v>
      </c>
    </row>
    <row r="180" spans="1:10">
      <c r="A180">
        <f t="shared" si="5"/>
        <v>8</v>
      </c>
      <c r="B180">
        <f>IF(AND('Tracker&amp;Invoice'!A198&lt;&gt;"",'Tracker&amp;Invoice'!A198&lt;&gt;"ITEM",'Tracker&amp;Invoice'!A196="ITEM"),1,0)</f>
        <v>0</v>
      </c>
      <c r="C180" t="str">
        <f>IF(B180=1,'Tracker&amp;Invoice'!A198,C179)</f>
        <v>BQ-059</v>
      </c>
      <c r="D180" t="str">
        <f>IF(LEFT(TRIM('Tracker&amp;Invoice'!B198),9)="INVOICE #","INVOICE",IF(TRIM('Tracker&amp;Invoice'!B198)="Overall Completion INVOICE","OVERALL",""))</f>
        <v/>
      </c>
      <c r="E180" t="str">
        <f>IF(D180="INVOICE",VALUE(MID(TRIM('Tracker&amp;Invoice'!B198),10,10)),"")</f>
        <v/>
      </c>
      <c r="F180">
        <f>IF(B180=1,IFERROR(LOOKUP(2,1/('Tracker&amp;Invoice'!$H198:$AC198&lt;&gt;""),COLUMN('Tracker&amp;Invoice'!$H198:$AC198)),8),F179)</f>
        <v>15</v>
      </c>
      <c r="G180">
        <f>IF(D180="OVERALL",IFERROR(LOOKUP(2,1/('Tracker&amp;Invoice'!$H198:$AC198&lt;&gt;""),COLUMN('Tracker&amp;Invoice'!$H198:$AC198)),8),G181)</f>
        <v>16</v>
      </c>
      <c r="H180">
        <f t="shared" si="4"/>
        <v>16</v>
      </c>
      <c r="I180" s="29">
        <f>IF(D180="INVOICE",SUM('Tracker&amp;Invoice'!$H198:INDEX('Tracker&amp;Invoice'!$A198:$AC198,1,H180)),0)</f>
        <v>0</v>
      </c>
      <c r="J180" s="29">
        <f>IF(D180="OVERALL",SUM('Tracker&amp;Invoice'!$H198:$AC198),0)</f>
        <v>0</v>
      </c>
    </row>
    <row r="181" spans="1:10">
      <c r="A181">
        <f t="shared" si="5"/>
        <v>8</v>
      </c>
      <c r="B181">
        <f>IF(AND('Tracker&amp;Invoice'!A199&lt;&gt;"",'Tracker&amp;Invoice'!A199&lt;&gt;"ITEM",'Tracker&amp;Invoice'!A197="ITEM"),1,0)</f>
        <v>0</v>
      </c>
      <c r="C181" t="str">
        <f>IF(B181=1,'Tracker&amp;Invoice'!A199,C180)</f>
        <v>BQ-059</v>
      </c>
      <c r="D181" t="str">
        <f>IF(LEFT(TRIM('Tracker&amp;Invoice'!B199),9)="INVOICE #","INVOICE",IF(TRIM('Tracker&amp;Invoice'!B199)="Overall Completion INVOICE","OVERALL",""))</f>
        <v>INVOICE</v>
      </c>
      <c r="E181">
        <f>IF(D181="INVOICE",VALUE(MID(TRIM('Tracker&amp;Invoice'!B199),10,10)),"")</f>
        <v>27</v>
      </c>
      <c r="F181">
        <f>IF(B181=1,IFERROR(LOOKUP(2,1/('Tracker&amp;Invoice'!$H199:$AC199&lt;&gt;""),COLUMN('Tracker&amp;Invoice'!$H199:$AC199)),8),F180)</f>
        <v>15</v>
      </c>
      <c r="G181">
        <f>IF(D181="OVERALL",IFERROR(LOOKUP(2,1/('Tracker&amp;Invoice'!$H199:$AC199&lt;&gt;""),COLUMN('Tracker&amp;Invoice'!$H199:$AC199)),8),G182)</f>
        <v>16</v>
      </c>
      <c r="H181">
        <f t="shared" si="4"/>
        <v>16</v>
      </c>
      <c r="I181" s="29">
        <f>IF(D181="INVOICE",SUM('Tracker&amp;Invoice'!$H199:INDEX('Tracker&amp;Invoice'!$A199:$AC199,1,H181)),0)</f>
        <v>65</v>
      </c>
      <c r="J181" s="29">
        <f>IF(D181="OVERALL",SUM('Tracker&amp;Invoice'!$H199:$AC199),0)</f>
        <v>0</v>
      </c>
    </row>
    <row r="182" spans="1:10">
      <c r="A182">
        <f t="shared" si="5"/>
        <v>8</v>
      </c>
      <c r="B182">
        <f>IF(AND('Tracker&amp;Invoice'!A200&lt;&gt;"",'Tracker&amp;Invoice'!A200&lt;&gt;"ITEM",'Tracker&amp;Invoice'!A198="ITEM"),1,0)</f>
        <v>0</v>
      </c>
      <c r="C182" t="str">
        <f>IF(B182=1,'Tracker&amp;Invoice'!A200,C181)</f>
        <v>BQ-059</v>
      </c>
      <c r="D182" t="str">
        <f>IF(LEFT(TRIM('Tracker&amp;Invoice'!B200),9)="INVOICE #","INVOICE",IF(TRIM('Tracker&amp;Invoice'!B200)="Overall Completion INVOICE","OVERALL",""))</f>
        <v/>
      </c>
      <c r="E182" t="str">
        <f>IF(D182="INVOICE",VALUE(MID(TRIM('Tracker&amp;Invoice'!B200),10,10)),"")</f>
        <v/>
      </c>
      <c r="F182">
        <f>IF(B182=1,IFERROR(LOOKUP(2,1/('Tracker&amp;Invoice'!$H200:$AC200&lt;&gt;""),COLUMN('Tracker&amp;Invoice'!$H200:$AC200)),8),F181)</f>
        <v>15</v>
      </c>
      <c r="G182">
        <f>IF(D182="OVERALL",IFERROR(LOOKUP(2,1/('Tracker&amp;Invoice'!$H200:$AC200&lt;&gt;""),COLUMN('Tracker&amp;Invoice'!$H200:$AC200)),8),G183)</f>
        <v>16</v>
      </c>
      <c r="H182">
        <f t="shared" si="4"/>
        <v>16</v>
      </c>
      <c r="I182" s="29">
        <f>IF(D182="INVOICE",SUM('Tracker&amp;Invoice'!$H200:INDEX('Tracker&amp;Invoice'!$A200:$AC200,1,H182)),0)</f>
        <v>0</v>
      </c>
      <c r="J182" s="29">
        <f>IF(D182="OVERALL",SUM('Tracker&amp;Invoice'!$H200:$AC200),0)</f>
        <v>0</v>
      </c>
    </row>
    <row r="183" spans="1:10">
      <c r="A183">
        <f t="shared" si="5"/>
        <v>8</v>
      </c>
      <c r="B183">
        <f>IF(AND('Tracker&amp;Invoice'!A201&lt;&gt;"",'Tracker&amp;Invoice'!A201&lt;&gt;"ITEM",'Tracker&amp;Invoice'!A199="ITEM"),1,0)</f>
        <v>0</v>
      </c>
      <c r="C183" t="str">
        <f>IF(B183=1,'Tracker&amp;Invoice'!A201,C182)</f>
        <v>BQ-059</v>
      </c>
      <c r="D183" t="str">
        <f>IF(LEFT(TRIM('Tracker&amp;Invoice'!B201),9)="INVOICE #","INVOICE",IF(TRIM('Tracker&amp;Invoice'!B201)="Overall Completion INVOICE","OVERALL",""))</f>
        <v>INVOICE</v>
      </c>
      <c r="E183">
        <f>IF(D183="INVOICE",VALUE(MID(TRIM('Tracker&amp;Invoice'!B201),10,10)),"")</f>
        <v>28</v>
      </c>
      <c r="F183">
        <f>IF(B183=1,IFERROR(LOOKUP(2,1/('Tracker&amp;Invoice'!$H201:$AC201&lt;&gt;""),COLUMN('Tracker&amp;Invoice'!$H201:$AC201)),8),F182)</f>
        <v>15</v>
      </c>
      <c r="G183">
        <f>IF(D183="OVERALL",IFERROR(LOOKUP(2,1/('Tracker&amp;Invoice'!$H201:$AC201&lt;&gt;""),COLUMN('Tracker&amp;Invoice'!$H201:$AC201)),8),G184)</f>
        <v>16</v>
      </c>
      <c r="H183">
        <f t="shared" si="4"/>
        <v>16</v>
      </c>
      <c r="I183" s="29">
        <f>IF(D183="INVOICE",SUM('Tracker&amp;Invoice'!$H201:INDEX('Tracker&amp;Invoice'!$A201:$AC201,1,H183)),0)</f>
        <v>195</v>
      </c>
      <c r="J183" s="29">
        <f>IF(D183="OVERALL",SUM('Tracker&amp;Invoice'!$H201:$AC201),0)</f>
        <v>0</v>
      </c>
    </row>
    <row r="184" spans="1:10">
      <c r="A184">
        <f t="shared" si="5"/>
        <v>8</v>
      </c>
      <c r="B184">
        <f>IF(AND('Tracker&amp;Invoice'!A202&lt;&gt;"",'Tracker&amp;Invoice'!A202&lt;&gt;"ITEM",'Tracker&amp;Invoice'!A200="ITEM"),1,0)</f>
        <v>0</v>
      </c>
      <c r="C184" t="str">
        <f>IF(B184=1,'Tracker&amp;Invoice'!A202,C183)</f>
        <v>BQ-059</v>
      </c>
      <c r="D184" t="str">
        <f>IF(LEFT(TRIM('Tracker&amp;Invoice'!B202),9)="INVOICE #","INVOICE",IF(TRIM('Tracker&amp;Invoice'!B202)="Overall Completion INVOICE","OVERALL",""))</f>
        <v/>
      </c>
      <c r="E184" t="str">
        <f>IF(D184="INVOICE",VALUE(MID(TRIM('Tracker&amp;Invoice'!B202),10,10)),"")</f>
        <v/>
      </c>
      <c r="F184">
        <f>IF(B184=1,IFERROR(LOOKUP(2,1/('Tracker&amp;Invoice'!$H202:$AC202&lt;&gt;""),COLUMN('Tracker&amp;Invoice'!$H202:$AC202)),8),F183)</f>
        <v>15</v>
      </c>
      <c r="G184">
        <f>IF(D184="OVERALL",IFERROR(LOOKUP(2,1/('Tracker&amp;Invoice'!$H202:$AC202&lt;&gt;""),COLUMN('Tracker&amp;Invoice'!$H202:$AC202)),8),G185)</f>
        <v>16</v>
      </c>
      <c r="H184">
        <f t="shared" si="4"/>
        <v>16</v>
      </c>
      <c r="I184" s="29">
        <f>IF(D184="INVOICE",SUM('Tracker&amp;Invoice'!$H202:INDEX('Tracker&amp;Invoice'!$A202:$AC202,1,H184)),0)</f>
        <v>0</v>
      </c>
      <c r="J184" s="29">
        <f>IF(D184="OVERALL",SUM('Tracker&amp;Invoice'!$H202:$AC202),0)</f>
        <v>0</v>
      </c>
    </row>
    <row r="185" spans="1:10">
      <c r="A185">
        <f t="shared" si="5"/>
        <v>8</v>
      </c>
      <c r="B185">
        <f>IF(AND('Tracker&amp;Invoice'!A203&lt;&gt;"",'Tracker&amp;Invoice'!A203&lt;&gt;"ITEM",'Tracker&amp;Invoice'!A201="ITEM"),1,0)</f>
        <v>0</v>
      </c>
      <c r="C185" t="str">
        <f>IF(B185=1,'Tracker&amp;Invoice'!A203,C184)</f>
        <v>BQ-059</v>
      </c>
      <c r="D185" t="str">
        <f>IF(LEFT(TRIM('Tracker&amp;Invoice'!B203),9)="INVOICE #","INVOICE",IF(TRIM('Tracker&amp;Invoice'!B203)="Overall Completion INVOICE","OVERALL",""))</f>
        <v/>
      </c>
      <c r="E185" t="str">
        <f>IF(D185="INVOICE",VALUE(MID(TRIM('Tracker&amp;Invoice'!B203),10,10)),"")</f>
        <v/>
      </c>
      <c r="F185">
        <f>IF(B185=1,IFERROR(LOOKUP(2,1/('Tracker&amp;Invoice'!$H203:$AC203&lt;&gt;""),COLUMN('Tracker&amp;Invoice'!$H203:$AC203)),8),F184)</f>
        <v>15</v>
      </c>
      <c r="G185">
        <f>IF(D185="OVERALL",IFERROR(LOOKUP(2,1/('Tracker&amp;Invoice'!$H203:$AC203&lt;&gt;""),COLUMN('Tracker&amp;Invoice'!$H203:$AC203)),8),G186)</f>
        <v>16</v>
      </c>
      <c r="H185">
        <f t="shared" si="4"/>
        <v>16</v>
      </c>
      <c r="I185" s="29">
        <f>IF(D185="INVOICE",SUM('Tracker&amp;Invoice'!$H203:INDEX('Tracker&amp;Invoice'!$A203:$AC203,1,H185)),0)</f>
        <v>0</v>
      </c>
      <c r="J185" s="29">
        <f>IF(D185="OVERALL",SUM('Tracker&amp;Invoice'!$H203:$AC203),0)</f>
        <v>0</v>
      </c>
    </row>
    <row r="186" spans="1:10">
      <c r="A186">
        <f t="shared" si="5"/>
        <v>8</v>
      </c>
      <c r="B186">
        <f>IF(AND('Tracker&amp;Invoice'!A204&lt;&gt;"",'Tracker&amp;Invoice'!A204&lt;&gt;"ITEM",'Tracker&amp;Invoice'!A202="ITEM"),1,0)</f>
        <v>0</v>
      </c>
      <c r="C186" t="str">
        <f>IF(B186=1,'Tracker&amp;Invoice'!A204,C185)</f>
        <v>BQ-059</v>
      </c>
      <c r="D186" t="str">
        <f>IF(LEFT(TRIM('Tracker&amp;Invoice'!B204),9)="INVOICE #","INVOICE",IF(TRIM('Tracker&amp;Invoice'!B204)="Overall Completion INVOICE","OVERALL",""))</f>
        <v/>
      </c>
      <c r="E186" t="str">
        <f>IF(D186="INVOICE",VALUE(MID(TRIM('Tracker&amp;Invoice'!B204),10,10)),"")</f>
        <v/>
      </c>
      <c r="F186">
        <f>IF(B186=1,IFERROR(LOOKUP(2,1/('Tracker&amp;Invoice'!$H204:$AC204&lt;&gt;""),COLUMN('Tracker&amp;Invoice'!$H204:$AC204)),8),F185)</f>
        <v>15</v>
      </c>
      <c r="G186">
        <f>IF(D186="OVERALL",IFERROR(LOOKUP(2,1/('Tracker&amp;Invoice'!$H204:$AC204&lt;&gt;""),COLUMN('Tracker&amp;Invoice'!$H204:$AC204)),8),G187)</f>
        <v>16</v>
      </c>
      <c r="H186">
        <f t="shared" si="4"/>
        <v>16</v>
      </c>
      <c r="I186" s="29">
        <f>IF(D186="INVOICE",SUM('Tracker&amp;Invoice'!$H204:INDEX('Tracker&amp;Invoice'!$A204:$AC204,1,H186)),0)</f>
        <v>0</v>
      </c>
      <c r="J186" s="29">
        <f>IF(D186="OVERALL",SUM('Tracker&amp;Invoice'!$H204:$AC204),0)</f>
        <v>0</v>
      </c>
    </row>
    <row r="187" spans="1:10">
      <c r="A187">
        <f t="shared" si="5"/>
        <v>8</v>
      </c>
      <c r="B187">
        <f>IF(AND('Tracker&amp;Invoice'!A205&lt;&gt;"",'Tracker&amp;Invoice'!A205&lt;&gt;"ITEM",'Tracker&amp;Invoice'!A203="ITEM"),1,0)</f>
        <v>0</v>
      </c>
      <c r="C187" t="str">
        <f>IF(B187=1,'Tracker&amp;Invoice'!A205,C186)</f>
        <v>BQ-059</v>
      </c>
      <c r="D187" t="str">
        <f>IF(LEFT(TRIM('Tracker&amp;Invoice'!B205),9)="INVOICE #","INVOICE",IF(TRIM('Tracker&amp;Invoice'!B205)="Overall Completion INVOICE","OVERALL",""))</f>
        <v>OVERALL</v>
      </c>
      <c r="E187" t="str">
        <f>IF(D187="INVOICE",VALUE(MID(TRIM('Tracker&amp;Invoice'!B205),10,10)),"")</f>
        <v/>
      </c>
      <c r="F187">
        <f>IF(B187=1,IFERROR(LOOKUP(2,1/('Tracker&amp;Invoice'!$H205:$AC205&lt;&gt;""),COLUMN('Tracker&amp;Invoice'!$H205:$AC205)),8),F186)</f>
        <v>15</v>
      </c>
      <c r="G187">
        <f>IF(D187="OVERALL",IFERROR(LOOKUP(2,1/('Tracker&amp;Invoice'!$H205:$AC205&lt;&gt;""),COLUMN('Tracker&amp;Invoice'!$H205:$AC205)),8),G188)</f>
        <v>16</v>
      </c>
      <c r="H187">
        <f t="shared" si="4"/>
        <v>16</v>
      </c>
      <c r="I187" s="29">
        <f>IF(D187="INVOICE",SUM('Tracker&amp;Invoice'!$H205:INDEX('Tracker&amp;Invoice'!$A205:$AC205,1,H187)),0)</f>
        <v>0</v>
      </c>
      <c r="J187" s="29">
        <f>IF(D187="OVERALL",SUM('Tracker&amp;Invoice'!$H205:$AC205),0)</f>
        <v>2080</v>
      </c>
    </row>
    <row r="188" spans="1:10">
      <c r="A188">
        <f t="shared" si="5"/>
        <v>8</v>
      </c>
      <c r="B188">
        <f>IF(AND('Tracker&amp;Invoice'!A206&lt;&gt;"",'Tracker&amp;Invoice'!A206&lt;&gt;"ITEM",'Tracker&amp;Invoice'!A204="ITEM"),1,0)</f>
        <v>0</v>
      </c>
      <c r="C188" t="str">
        <f>IF(B188=1,'Tracker&amp;Invoice'!A206,C187)</f>
        <v>BQ-059</v>
      </c>
      <c r="D188" t="str">
        <f>IF(LEFT(TRIM('Tracker&amp;Invoice'!B206),9)="INVOICE #","INVOICE",IF(TRIM('Tracker&amp;Invoice'!B206)="Overall Completion INVOICE","OVERALL",""))</f>
        <v/>
      </c>
      <c r="E188" t="str">
        <f>IF(D188="INVOICE",VALUE(MID(TRIM('Tracker&amp;Invoice'!B206),10,10)),"")</f>
        <v/>
      </c>
      <c r="F188">
        <f>IF(B188=1,IFERROR(LOOKUP(2,1/('Tracker&amp;Invoice'!$H206:$AC206&lt;&gt;""),COLUMN('Tracker&amp;Invoice'!$H206:$AC206)),8),F187)</f>
        <v>15</v>
      </c>
      <c r="G188">
        <f>IF(D188="OVERALL",IFERROR(LOOKUP(2,1/('Tracker&amp;Invoice'!$H206:$AC206&lt;&gt;""),COLUMN('Tracker&amp;Invoice'!$H206:$AC206)),8),G189)</f>
        <v>16</v>
      </c>
      <c r="H188">
        <f t="shared" si="4"/>
        <v>16</v>
      </c>
      <c r="I188" s="29">
        <f>IF(D188="INVOICE",SUM('Tracker&amp;Invoice'!$H206:INDEX('Tracker&amp;Invoice'!$A206:$AC206,1,H188)),0)</f>
        <v>0</v>
      </c>
      <c r="J188" s="29">
        <f>IF(D188="OVERALL",SUM('Tracker&amp;Invoice'!$H206:$AC206),0)</f>
        <v>0</v>
      </c>
    </row>
    <row r="189" spans="1:10">
      <c r="A189">
        <f t="shared" si="5"/>
        <v>8</v>
      </c>
      <c r="B189">
        <f>IF(AND('Tracker&amp;Invoice'!A207&lt;&gt;"",'Tracker&amp;Invoice'!A207&lt;&gt;"ITEM",'Tracker&amp;Invoice'!A205="ITEM"),1,0)</f>
        <v>0</v>
      </c>
      <c r="C189" t="str">
        <f>IF(B189=1,'Tracker&amp;Invoice'!A207,C188)</f>
        <v>BQ-059</v>
      </c>
      <c r="D189" t="str">
        <f>IF(LEFT(TRIM('Tracker&amp;Invoice'!B207),9)="INVOICE #","INVOICE",IF(TRIM('Tracker&amp;Invoice'!B207)="Overall Completion INVOICE","OVERALL",""))</f>
        <v/>
      </c>
      <c r="E189" t="str">
        <f>IF(D189="INVOICE",VALUE(MID(TRIM('Tracker&amp;Invoice'!B207),10,10)),"")</f>
        <v/>
      </c>
      <c r="F189">
        <f>IF(B189=1,IFERROR(LOOKUP(2,1/('Tracker&amp;Invoice'!$H207:$AC207&lt;&gt;""),COLUMN('Tracker&amp;Invoice'!$H207:$AC207)),8),F188)</f>
        <v>15</v>
      </c>
      <c r="G189">
        <f>IF(D189="OVERALL",IFERROR(LOOKUP(2,1/('Tracker&amp;Invoice'!$H207:$AC207&lt;&gt;""),COLUMN('Tracker&amp;Invoice'!$H207:$AC207)),8),G190)</f>
        <v>16</v>
      </c>
      <c r="H189">
        <f t="shared" si="4"/>
        <v>16</v>
      </c>
      <c r="I189" s="29">
        <f>IF(D189="INVOICE",SUM('Tracker&amp;Invoice'!$H207:INDEX('Tracker&amp;Invoice'!$A207:$AC207,1,H189)),0)</f>
        <v>0</v>
      </c>
      <c r="J189" s="29">
        <f>IF(D189="OVERALL",SUM('Tracker&amp;Invoice'!$H207:$AC207),0)</f>
        <v>0</v>
      </c>
    </row>
    <row r="190" spans="1:10">
      <c r="A190">
        <f t="shared" si="5"/>
        <v>8</v>
      </c>
      <c r="B190">
        <f>IF(AND('Tracker&amp;Invoice'!A208&lt;&gt;"",'Tracker&amp;Invoice'!A208&lt;&gt;"ITEM",'Tracker&amp;Invoice'!A206="ITEM"),1,0)</f>
        <v>0</v>
      </c>
      <c r="C190" t="str">
        <f>IF(B190=1,'Tracker&amp;Invoice'!A208,C189)</f>
        <v>BQ-059</v>
      </c>
      <c r="D190" t="str">
        <f>IF(LEFT(TRIM('Tracker&amp;Invoice'!B208),9)="INVOICE #","INVOICE",IF(TRIM('Tracker&amp;Invoice'!B208)="Overall Completion INVOICE","OVERALL",""))</f>
        <v/>
      </c>
      <c r="E190" t="str">
        <f>IF(D190="INVOICE",VALUE(MID(TRIM('Tracker&amp;Invoice'!B208),10,10)),"")</f>
        <v/>
      </c>
      <c r="F190">
        <f>IF(B190=1,IFERROR(LOOKUP(2,1/('Tracker&amp;Invoice'!$H208:$AC208&lt;&gt;""),COLUMN('Tracker&amp;Invoice'!$H208:$AC208)),8),F189)</f>
        <v>15</v>
      </c>
      <c r="G190">
        <f>IF(D190="OVERALL",IFERROR(LOOKUP(2,1/('Tracker&amp;Invoice'!$H208:$AC208&lt;&gt;""),COLUMN('Tracker&amp;Invoice'!$H208:$AC208)),8),G191)</f>
        <v>16</v>
      </c>
      <c r="H190">
        <f t="shared" si="4"/>
        <v>16</v>
      </c>
      <c r="I190" s="29">
        <f>IF(D190="INVOICE",SUM('Tracker&amp;Invoice'!$H208:INDEX('Tracker&amp;Invoice'!$A208:$AC208,1,H190)),0)</f>
        <v>0</v>
      </c>
      <c r="J190" s="29">
        <f>IF(D190="OVERALL",SUM('Tracker&amp;Invoice'!$H208:$AC208),0)</f>
        <v>0</v>
      </c>
    </row>
    <row r="191" spans="1:10">
      <c r="A191">
        <f t="shared" si="5"/>
        <v>8</v>
      </c>
      <c r="B191">
        <f>IF(AND('Tracker&amp;Invoice'!A209&lt;&gt;"",'Tracker&amp;Invoice'!A209&lt;&gt;"ITEM",'Tracker&amp;Invoice'!A207="ITEM"),1,0)</f>
        <v>0</v>
      </c>
      <c r="C191" t="str">
        <f>IF(B191=1,'Tracker&amp;Invoice'!A209,C190)</f>
        <v>BQ-059</v>
      </c>
      <c r="D191" t="str">
        <f>IF(LEFT(TRIM('Tracker&amp;Invoice'!B209),9)="INVOICE #","INVOICE",IF(TRIM('Tracker&amp;Invoice'!B209)="Overall Completion INVOICE","OVERALL",""))</f>
        <v/>
      </c>
      <c r="E191" t="str">
        <f>IF(D191="INVOICE",VALUE(MID(TRIM('Tracker&amp;Invoice'!B209),10,10)),"")</f>
        <v/>
      </c>
      <c r="F191">
        <f>IF(B191=1,IFERROR(LOOKUP(2,1/('Tracker&amp;Invoice'!$H209:$AC209&lt;&gt;""),COLUMN('Tracker&amp;Invoice'!$H209:$AC209)),8),F190)</f>
        <v>15</v>
      </c>
      <c r="G191">
        <f>IF(D191="OVERALL",IFERROR(LOOKUP(2,1/('Tracker&amp;Invoice'!$H209:$AC209&lt;&gt;""),COLUMN('Tracker&amp;Invoice'!$H209:$AC209)),8),G192)</f>
        <v>16</v>
      </c>
      <c r="H191">
        <f t="shared" si="4"/>
        <v>16</v>
      </c>
      <c r="I191" s="29">
        <f>IF(D191="INVOICE",SUM('Tracker&amp;Invoice'!$H209:INDEX('Tracker&amp;Invoice'!$A209:$AC209,1,H191)),0)</f>
        <v>0</v>
      </c>
      <c r="J191" s="29">
        <f>IF(D191="OVERALL",SUM('Tracker&amp;Invoice'!$H209:$AC209),0)</f>
        <v>0</v>
      </c>
    </row>
    <row r="192" spans="1:10">
      <c r="A192">
        <f t="shared" si="5"/>
        <v>8</v>
      </c>
      <c r="B192">
        <f>IF(AND('Tracker&amp;Invoice'!A210&lt;&gt;"",'Tracker&amp;Invoice'!A210&lt;&gt;"ITEM",'Tracker&amp;Invoice'!A208="ITEM"),1,0)</f>
        <v>0</v>
      </c>
      <c r="C192" t="str">
        <f>IF(B192=1,'Tracker&amp;Invoice'!A210,C191)</f>
        <v>BQ-059</v>
      </c>
      <c r="D192" t="str">
        <f>IF(LEFT(TRIM('Tracker&amp;Invoice'!B210),9)="INVOICE #","INVOICE",IF(TRIM('Tracker&amp;Invoice'!B210)="Overall Completion INVOICE","OVERALL",""))</f>
        <v/>
      </c>
      <c r="E192" t="str">
        <f>IF(D192="INVOICE",VALUE(MID(TRIM('Tracker&amp;Invoice'!B210),10,10)),"")</f>
        <v/>
      </c>
      <c r="F192">
        <f>IF(B192=1,IFERROR(LOOKUP(2,1/('Tracker&amp;Invoice'!$H210:$AC210&lt;&gt;""),COLUMN('Tracker&amp;Invoice'!$H210:$AC210)),8),F191)</f>
        <v>15</v>
      </c>
      <c r="G192">
        <f>IF(D192="OVERALL",IFERROR(LOOKUP(2,1/('Tracker&amp;Invoice'!$H210:$AC210&lt;&gt;""),COLUMN('Tracker&amp;Invoice'!$H210:$AC210)),8),G193)</f>
        <v>16</v>
      </c>
      <c r="H192">
        <f t="shared" si="4"/>
        <v>16</v>
      </c>
      <c r="I192" s="29">
        <f>IF(D192="INVOICE",SUM('Tracker&amp;Invoice'!$H210:INDEX('Tracker&amp;Invoice'!$A210:$AC210,1,H192)),0)</f>
        <v>0</v>
      </c>
      <c r="J192" s="29">
        <f>IF(D192="OVERALL",SUM('Tracker&amp;Invoice'!$H210:$AC210),0)</f>
        <v>0</v>
      </c>
    </row>
    <row r="193" spans="1:10">
      <c r="A193">
        <f t="shared" si="5"/>
        <v>8</v>
      </c>
      <c r="B193">
        <f>IF(AND('Tracker&amp;Invoice'!A211&lt;&gt;"",'Tracker&amp;Invoice'!A211&lt;&gt;"ITEM",'Tracker&amp;Invoice'!A209="ITEM"),1,0)</f>
        <v>0</v>
      </c>
      <c r="C193" t="str">
        <f>IF(B193=1,'Tracker&amp;Invoice'!A211,C192)</f>
        <v>BQ-059</v>
      </c>
      <c r="D193" t="str">
        <f>IF(LEFT(TRIM('Tracker&amp;Invoice'!B211),9)="INVOICE #","INVOICE",IF(TRIM('Tracker&amp;Invoice'!B211)="Overall Completion INVOICE","OVERALL",""))</f>
        <v/>
      </c>
      <c r="E193" t="str">
        <f>IF(D193="INVOICE",VALUE(MID(TRIM('Tracker&amp;Invoice'!B211),10,10)),"")</f>
        <v/>
      </c>
      <c r="F193">
        <f>IF(B193=1,IFERROR(LOOKUP(2,1/('Tracker&amp;Invoice'!$H211:$AC211&lt;&gt;""),COLUMN('Tracker&amp;Invoice'!$H211:$AC211)),8),F192)</f>
        <v>15</v>
      </c>
      <c r="G193">
        <f>IF(D193="OVERALL",IFERROR(LOOKUP(2,1/('Tracker&amp;Invoice'!$H211:$AC211&lt;&gt;""),COLUMN('Tracker&amp;Invoice'!$H211:$AC211)),8),G194)</f>
        <v>16</v>
      </c>
      <c r="H193">
        <f t="shared" si="4"/>
        <v>16</v>
      </c>
      <c r="I193" s="29">
        <f>IF(D193="INVOICE",SUM('Tracker&amp;Invoice'!$H211:INDEX('Tracker&amp;Invoice'!$A211:$AC211,1,H193)),0)</f>
        <v>0</v>
      </c>
      <c r="J193" s="29">
        <f>IF(D193="OVERALL",SUM('Tracker&amp;Invoice'!$H211:$AC211),0)</f>
        <v>0</v>
      </c>
    </row>
    <row r="194" spans="1:10">
      <c r="A194">
        <f t="shared" si="5"/>
        <v>8</v>
      </c>
      <c r="B194">
        <f>IF(AND('Tracker&amp;Invoice'!A212&lt;&gt;"",'Tracker&amp;Invoice'!A212&lt;&gt;"ITEM",'Tracker&amp;Invoice'!A210="ITEM"),1,0)</f>
        <v>0</v>
      </c>
      <c r="C194" t="str">
        <f>IF(B194=1,'Tracker&amp;Invoice'!A212,C193)</f>
        <v>BQ-059</v>
      </c>
      <c r="D194" t="str">
        <f>IF(LEFT(TRIM('Tracker&amp;Invoice'!B212),9)="INVOICE #","INVOICE",IF(TRIM('Tracker&amp;Invoice'!B212)="Overall Completion INVOICE","OVERALL",""))</f>
        <v/>
      </c>
      <c r="E194" t="str">
        <f>IF(D194="INVOICE",VALUE(MID(TRIM('Tracker&amp;Invoice'!B212),10,10)),"")</f>
        <v/>
      </c>
      <c r="F194">
        <f>IF(B194=1,IFERROR(LOOKUP(2,1/('Tracker&amp;Invoice'!$H212:$AC212&lt;&gt;""),COLUMN('Tracker&amp;Invoice'!$H212:$AC212)),8),F193)</f>
        <v>15</v>
      </c>
      <c r="G194">
        <f>IF(D194="OVERALL",IFERROR(LOOKUP(2,1/('Tracker&amp;Invoice'!$H212:$AC212&lt;&gt;""),COLUMN('Tracker&amp;Invoice'!$H212:$AC212)),8),G195)</f>
        <v>16</v>
      </c>
      <c r="H194">
        <f t="shared" si="4"/>
        <v>16</v>
      </c>
      <c r="I194" s="29">
        <f>IF(D194="INVOICE",SUM('Tracker&amp;Invoice'!$H212:INDEX('Tracker&amp;Invoice'!$A212:$AC212,1,H194)),0)</f>
        <v>0</v>
      </c>
      <c r="J194" s="29">
        <f>IF(D194="OVERALL",SUM('Tracker&amp;Invoice'!$H212:$AC212),0)</f>
        <v>0</v>
      </c>
    </row>
    <row r="195" spans="1:10">
      <c r="A195">
        <f t="shared" si="5"/>
        <v>8</v>
      </c>
      <c r="B195">
        <f>IF(AND('Tracker&amp;Invoice'!A213&lt;&gt;"",'Tracker&amp;Invoice'!A213&lt;&gt;"ITEM",'Tracker&amp;Invoice'!A211="ITEM"),1,0)</f>
        <v>0</v>
      </c>
      <c r="C195" t="str">
        <f>IF(B195=1,'Tracker&amp;Invoice'!A213,C194)</f>
        <v>BQ-059</v>
      </c>
      <c r="D195" t="str">
        <f>IF(LEFT(TRIM('Tracker&amp;Invoice'!B213),9)="INVOICE #","INVOICE",IF(TRIM('Tracker&amp;Invoice'!B213)="Overall Completion INVOICE","OVERALL",""))</f>
        <v/>
      </c>
      <c r="E195" t="str">
        <f>IF(D195="INVOICE",VALUE(MID(TRIM('Tracker&amp;Invoice'!B213),10,10)),"")</f>
        <v/>
      </c>
      <c r="F195">
        <f>IF(B195=1,IFERROR(LOOKUP(2,1/('Tracker&amp;Invoice'!$H213:$AC213&lt;&gt;""),COLUMN('Tracker&amp;Invoice'!$H213:$AC213)),8),F194)</f>
        <v>15</v>
      </c>
      <c r="G195">
        <f>IF(D195="OVERALL",IFERROR(LOOKUP(2,1/('Tracker&amp;Invoice'!$H213:$AC213&lt;&gt;""),COLUMN('Tracker&amp;Invoice'!$H213:$AC213)),8),G196)</f>
        <v>16</v>
      </c>
      <c r="H195">
        <f t="shared" ref="H195:H258" si="6">MAX(F195,G195)</f>
        <v>16</v>
      </c>
      <c r="I195" s="29">
        <f>IF(D195="INVOICE",SUM('Tracker&amp;Invoice'!$H213:INDEX('Tracker&amp;Invoice'!$A213:$AC213,1,H195)),0)</f>
        <v>0</v>
      </c>
      <c r="J195" s="29">
        <f>IF(D195="OVERALL",SUM('Tracker&amp;Invoice'!$H213:$AC213),0)</f>
        <v>0</v>
      </c>
    </row>
    <row r="196" spans="1:10">
      <c r="A196">
        <f t="shared" ref="A196:A259" si="7">A195+B196</f>
        <v>9</v>
      </c>
      <c r="B196">
        <f>IF(AND('Tracker&amp;Invoice'!A214&lt;&gt;"",'Tracker&amp;Invoice'!A214&lt;&gt;"ITEM",'Tracker&amp;Invoice'!A212="ITEM"),1,0)</f>
        <v>1</v>
      </c>
      <c r="C196" t="str">
        <f>IF(B196=1,'Tracker&amp;Invoice'!A214,C195)</f>
        <v>BQ-060</v>
      </c>
      <c r="D196" t="str">
        <f>IF(LEFT(TRIM('Tracker&amp;Invoice'!B214),9)="INVOICE #","INVOICE",IF(TRIM('Tracker&amp;Invoice'!B214)="Overall Completion INVOICE","OVERALL",""))</f>
        <v/>
      </c>
      <c r="E196" t="str">
        <f>IF(D196="INVOICE",VALUE(MID(TRIM('Tracker&amp;Invoice'!B214),10,10)),"")</f>
        <v/>
      </c>
      <c r="F196">
        <f>IF(B196=1,IFERROR(LOOKUP(2,1/('Tracker&amp;Invoice'!$H214:$AC214&lt;&gt;""),COLUMN('Tracker&amp;Invoice'!$H214:$AC214)),8),F195)</f>
        <v>15</v>
      </c>
      <c r="G196">
        <f>IF(D196="OVERALL",IFERROR(LOOKUP(2,1/('Tracker&amp;Invoice'!$H214:$AC214&lt;&gt;""),COLUMN('Tracker&amp;Invoice'!$H214:$AC214)),8),G197)</f>
        <v>16</v>
      </c>
      <c r="H196">
        <f t="shared" si="6"/>
        <v>16</v>
      </c>
      <c r="I196" s="29">
        <f>IF(D196="INVOICE",SUM('Tracker&amp;Invoice'!$H214:INDEX('Tracker&amp;Invoice'!$A214:$AC214,1,H196)),0)</f>
        <v>0</v>
      </c>
      <c r="J196" s="29">
        <f>IF(D196="OVERALL",SUM('Tracker&amp;Invoice'!$H214:$AC214),0)</f>
        <v>0</v>
      </c>
    </row>
    <row r="197" spans="1:10">
      <c r="A197">
        <f t="shared" si="7"/>
        <v>9</v>
      </c>
      <c r="B197">
        <f>IF(AND('Tracker&amp;Invoice'!A215&lt;&gt;"",'Tracker&amp;Invoice'!A215&lt;&gt;"ITEM",'Tracker&amp;Invoice'!A213="ITEM"),1,0)</f>
        <v>0</v>
      </c>
      <c r="C197" t="str">
        <f>IF(B197=1,'Tracker&amp;Invoice'!A215,C196)</f>
        <v>BQ-060</v>
      </c>
      <c r="D197" t="str">
        <f>IF(LEFT(TRIM('Tracker&amp;Invoice'!B215),9)="INVOICE #","INVOICE",IF(TRIM('Tracker&amp;Invoice'!B215)="Overall Completion INVOICE","OVERALL",""))</f>
        <v/>
      </c>
      <c r="E197" t="str">
        <f>IF(D197="INVOICE",VALUE(MID(TRIM('Tracker&amp;Invoice'!B215),10,10)),"")</f>
        <v/>
      </c>
      <c r="F197">
        <f>IF(B197=1,IFERROR(LOOKUP(2,1/('Tracker&amp;Invoice'!$H215:$AC215&lt;&gt;""),COLUMN('Tracker&amp;Invoice'!$H215:$AC215)),8),F196)</f>
        <v>15</v>
      </c>
      <c r="G197">
        <f>IF(D197="OVERALL",IFERROR(LOOKUP(2,1/('Tracker&amp;Invoice'!$H215:$AC215&lt;&gt;""),COLUMN('Tracker&amp;Invoice'!$H215:$AC215)),8),G198)</f>
        <v>16</v>
      </c>
      <c r="H197">
        <f t="shared" si="6"/>
        <v>16</v>
      </c>
      <c r="I197" s="29">
        <f>IF(D197="INVOICE",SUM('Tracker&amp;Invoice'!$H215:INDEX('Tracker&amp;Invoice'!$A215:$AC215,1,H197)),0)</f>
        <v>0</v>
      </c>
      <c r="J197" s="29">
        <f>IF(D197="OVERALL",SUM('Tracker&amp;Invoice'!$H215:$AC215),0)</f>
        <v>0</v>
      </c>
    </row>
    <row r="198" spans="1:10">
      <c r="A198">
        <f t="shared" si="7"/>
        <v>9</v>
      </c>
      <c r="B198">
        <f>IF(AND('Tracker&amp;Invoice'!A216&lt;&gt;"",'Tracker&amp;Invoice'!A216&lt;&gt;"ITEM",'Tracker&amp;Invoice'!A214="ITEM"),1,0)</f>
        <v>0</v>
      </c>
      <c r="C198" t="str">
        <f>IF(B198=1,'Tracker&amp;Invoice'!A216,C197)</f>
        <v>BQ-060</v>
      </c>
      <c r="D198" t="str">
        <f>IF(LEFT(TRIM('Tracker&amp;Invoice'!B216),9)="INVOICE #","INVOICE",IF(TRIM('Tracker&amp;Invoice'!B216)="Overall Completion INVOICE","OVERALL",""))</f>
        <v/>
      </c>
      <c r="E198" t="str">
        <f>IF(D198="INVOICE",VALUE(MID(TRIM('Tracker&amp;Invoice'!B216),10,10)),"")</f>
        <v/>
      </c>
      <c r="F198">
        <f>IF(B198=1,IFERROR(LOOKUP(2,1/('Tracker&amp;Invoice'!$H216:$AC216&lt;&gt;""),COLUMN('Tracker&amp;Invoice'!$H216:$AC216)),8),F197)</f>
        <v>15</v>
      </c>
      <c r="G198">
        <f>IF(D198="OVERALL",IFERROR(LOOKUP(2,1/('Tracker&amp;Invoice'!$H216:$AC216&lt;&gt;""),COLUMN('Tracker&amp;Invoice'!$H216:$AC216)),8),G199)</f>
        <v>16</v>
      </c>
      <c r="H198">
        <f t="shared" si="6"/>
        <v>16</v>
      </c>
      <c r="I198" s="29">
        <f>IF(D198="INVOICE",SUM('Tracker&amp;Invoice'!$H216:INDEX('Tracker&amp;Invoice'!$A216:$AC216,1,H198)),0)</f>
        <v>0</v>
      </c>
      <c r="J198" s="29">
        <f>IF(D198="OVERALL",SUM('Tracker&amp;Invoice'!$H216:$AC216),0)</f>
        <v>0</v>
      </c>
    </row>
    <row r="199" spans="1:10">
      <c r="A199">
        <f t="shared" si="7"/>
        <v>9</v>
      </c>
      <c r="B199">
        <f>IF(AND('Tracker&amp;Invoice'!A217&lt;&gt;"",'Tracker&amp;Invoice'!A217&lt;&gt;"ITEM",'Tracker&amp;Invoice'!A215="ITEM"),1,0)</f>
        <v>0</v>
      </c>
      <c r="C199" t="str">
        <f>IF(B199=1,'Tracker&amp;Invoice'!A217,C198)</f>
        <v>BQ-060</v>
      </c>
      <c r="D199" t="str">
        <f>IF(LEFT(TRIM('Tracker&amp;Invoice'!B217),9)="INVOICE #","INVOICE",IF(TRIM('Tracker&amp;Invoice'!B217)="Overall Completion INVOICE","OVERALL",""))</f>
        <v>INVOICE</v>
      </c>
      <c r="E199">
        <f>IF(D199="INVOICE",VALUE(MID(TRIM('Tracker&amp;Invoice'!B217),10,10)),"")</f>
        <v>13</v>
      </c>
      <c r="F199">
        <f>IF(B199=1,IFERROR(LOOKUP(2,1/('Tracker&amp;Invoice'!$H217:$AC217&lt;&gt;""),COLUMN('Tracker&amp;Invoice'!$H217:$AC217)),8),F198)</f>
        <v>15</v>
      </c>
      <c r="G199">
        <f>IF(D199="OVERALL",IFERROR(LOOKUP(2,1/('Tracker&amp;Invoice'!$H217:$AC217&lt;&gt;""),COLUMN('Tracker&amp;Invoice'!$H217:$AC217)),8),G200)</f>
        <v>16</v>
      </c>
      <c r="H199">
        <f t="shared" si="6"/>
        <v>16</v>
      </c>
      <c r="I199" s="29">
        <f>IF(D199="INVOICE",SUM('Tracker&amp;Invoice'!$H217:INDEX('Tracker&amp;Invoice'!$A217:$AC217,1,H199)),0)</f>
        <v>3520.0000000000005</v>
      </c>
      <c r="J199" s="29">
        <f>IF(D199="OVERALL",SUM('Tracker&amp;Invoice'!$H217:$AC217),0)</f>
        <v>0</v>
      </c>
    </row>
    <row r="200" spans="1:10">
      <c r="A200">
        <f t="shared" si="7"/>
        <v>9</v>
      </c>
      <c r="B200">
        <f>IF(AND('Tracker&amp;Invoice'!A218&lt;&gt;"",'Tracker&amp;Invoice'!A218&lt;&gt;"ITEM",'Tracker&amp;Invoice'!A216="ITEM"),1,0)</f>
        <v>0</v>
      </c>
      <c r="C200" t="str">
        <f>IF(B200=1,'Tracker&amp;Invoice'!A218,C199)</f>
        <v>BQ-060</v>
      </c>
      <c r="D200" t="str">
        <f>IF(LEFT(TRIM('Tracker&amp;Invoice'!B218),9)="INVOICE #","INVOICE",IF(TRIM('Tracker&amp;Invoice'!B218)="Overall Completion INVOICE","OVERALL",""))</f>
        <v/>
      </c>
      <c r="E200" t="str">
        <f>IF(D200="INVOICE",VALUE(MID(TRIM('Tracker&amp;Invoice'!B218),10,10)),"")</f>
        <v/>
      </c>
      <c r="F200">
        <f>IF(B200=1,IFERROR(LOOKUP(2,1/('Tracker&amp;Invoice'!$H218:$AC218&lt;&gt;""),COLUMN('Tracker&amp;Invoice'!$H218:$AC218)),8),F199)</f>
        <v>15</v>
      </c>
      <c r="G200">
        <f>IF(D200="OVERALL",IFERROR(LOOKUP(2,1/('Tracker&amp;Invoice'!$H218:$AC218&lt;&gt;""),COLUMN('Tracker&amp;Invoice'!$H218:$AC218)),8),G201)</f>
        <v>16</v>
      </c>
      <c r="H200">
        <f t="shared" si="6"/>
        <v>16</v>
      </c>
      <c r="I200" s="29">
        <f>IF(D200="INVOICE",SUM('Tracker&amp;Invoice'!$H218:INDEX('Tracker&amp;Invoice'!$A218:$AC218,1,H200)),0)</f>
        <v>0</v>
      </c>
      <c r="J200" s="29">
        <f>IF(D200="OVERALL",SUM('Tracker&amp;Invoice'!$H218:$AC218),0)</f>
        <v>0</v>
      </c>
    </row>
    <row r="201" spans="1:10">
      <c r="A201">
        <f t="shared" si="7"/>
        <v>9</v>
      </c>
      <c r="B201">
        <f>IF(AND('Tracker&amp;Invoice'!A219&lt;&gt;"",'Tracker&amp;Invoice'!A219&lt;&gt;"ITEM",'Tracker&amp;Invoice'!A217="ITEM"),1,0)</f>
        <v>0</v>
      </c>
      <c r="C201" t="str">
        <f>IF(B201=1,'Tracker&amp;Invoice'!A219,C200)</f>
        <v>BQ-060</v>
      </c>
      <c r="D201" t="str">
        <f>IF(LEFT(TRIM('Tracker&amp;Invoice'!B219),9)="INVOICE #","INVOICE",IF(TRIM('Tracker&amp;Invoice'!B219)="Overall Completion INVOICE","OVERALL",""))</f>
        <v>INVOICE</v>
      </c>
      <c r="E201">
        <f>IF(D201="INVOICE",VALUE(MID(TRIM('Tracker&amp;Invoice'!B219),10,10)),"")</f>
        <v>25</v>
      </c>
      <c r="F201">
        <f>IF(B201=1,IFERROR(LOOKUP(2,1/('Tracker&amp;Invoice'!$H219:$AC219&lt;&gt;""),COLUMN('Tracker&amp;Invoice'!$H219:$AC219)),8),F200)</f>
        <v>15</v>
      </c>
      <c r="G201">
        <f>IF(D201="OVERALL",IFERROR(LOOKUP(2,1/('Tracker&amp;Invoice'!$H219:$AC219&lt;&gt;""),COLUMN('Tracker&amp;Invoice'!$H219:$AC219)),8),G202)</f>
        <v>16</v>
      </c>
      <c r="H201">
        <f t="shared" si="6"/>
        <v>16</v>
      </c>
      <c r="I201" s="29">
        <f>IF(D201="INVOICE",SUM('Tracker&amp;Invoice'!$H219:INDEX('Tracker&amp;Invoice'!$A219:$AC219,1,H201)),0)</f>
        <v>480</v>
      </c>
      <c r="J201" s="29">
        <f>IF(D201="OVERALL",SUM('Tracker&amp;Invoice'!$H219:$AC219),0)</f>
        <v>0</v>
      </c>
    </row>
    <row r="202" spans="1:10">
      <c r="A202">
        <f t="shared" si="7"/>
        <v>9</v>
      </c>
      <c r="B202">
        <f>IF(AND('Tracker&amp;Invoice'!A220&lt;&gt;"",'Tracker&amp;Invoice'!A220&lt;&gt;"ITEM",'Tracker&amp;Invoice'!A218="ITEM"),1,0)</f>
        <v>0</v>
      </c>
      <c r="C202" t="str">
        <f>IF(B202=1,'Tracker&amp;Invoice'!A220,C201)</f>
        <v>BQ-060</v>
      </c>
      <c r="D202" t="str">
        <f>IF(LEFT(TRIM('Tracker&amp;Invoice'!B220),9)="INVOICE #","INVOICE",IF(TRIM('Tracker&amp;Invoice'!B220)="Overall Completion INVOICE","OVERALL",""))</f>
        <v/>
      </c>
      <c r="E202" t="str">
        <f>IF(D202="INVOICE",VALUE(MID(TRIM('Tracker&amp;Invoice'!B220),10,10)),"")</f>
        <v/>
      </c>
      <c r="F202">
        <f>IF(B202=1,IFERROR(LOOKUP(2,1/('Tracker&amp;Invoice'!$H220:$AC220&lt;&gt;""),COLUMN('Tracker&amp;Invoice'!$H220:$AC220)),8),F201)</f>
        <v>15</v>
      </c>
      <c r="G202">
        <f>IF(D202="OVERALL",IFERROR(LOOKUP(2,1/('Tracker&amp;Invoice'!$H220:$AC220&lt;&gt;""),COLUMN('Tracker&amp;Invoice'!$H220:$AC220)),8),G203)</f>
        <v>16</v>
      </c>
      <c r="H202">
        <f t="shared" si="6"/>
        <v>16</v>
      </c>
      <c r="I202" s="29">
        <f>IF(D202="INVOICE",SUM('Tracker&amp;Invoice'!$H220:INDEX('Tracker&amp;Invoice'!$A220:$AC220,1,H202)),0)</f>
        <v>0</v>
      </c>
      <c r="J202" s="29">
        <f>IF(D202="OVERALL",SUM('Tracker&amp;Invoice'!$H220:$AC220),0)</f>
        <v>0</v>
      </c>
    </row>
    <row r="203" spans="1:10">
      <c r="A203">
        <f t="shared" si="7"/>
        <v>9</v>
      </c>
      <c r="B203">
        <f>IF(AND('Tracker&amp;Invoice'!A221&lt;&gt;"",'Tracker&amp;Invoice'!A221&lt;&gt;"ITEM",'Tracker&amp;Invoice'!A219="ITEM"),1,0)</f>
        <v>0</v>
      </c>
      <c r="C203" t="str">
        <f>IF(B203=1,'Tracker&amp;Invoice'!A221,C202)</f>
        <v>BQ-060</v>
      </c>
      <c r="D203" t="str">
        <f>IF(LEFT(TRIM('Tracker&amp;Invoice'!B221),9)="INVOICE #","INVOICE",IF(TRIM('Tracker&amp;Invoice'!B221)="Overall Completion INVOICE","OVERALL",""))</f>
        <v>INVOICE</v>
      </c>
      <c r="E203">
        <f>IF(D203="INVOICE",VALUE(MID(TRIM('Tracker&amp;Invoice'!B221),10,10)),"")</f>
        <v>27</v>
      </c>
      <c r="F203">
        <f>IF(B203=1,IFERROR(LOOKUP(2,1/('Tracker&amp;Invoice'!$H221:$AC221&lt;&gt;""),COLUMN('Tracker&amp;Invoice'!$H221:$AC221)),8),F202)</f>
        <v>15</v>
      </c>
      <c r="G203">
        <f>IF(D203="OVERALL",IFERROR(LOOKUP(2,1/('Tracker&amp;Invoice'!$H221:$AC221&lt;&gt;""),COLUMN('Tracker&amp;Invoice'!$H221:$AC221)),8),G204)</f>
        <v>16</v>
      </c>
      <c r="H203">
        <f t="shared" si="6"/>
        <v>16</v>
      </c>
      <c r="I203" s="29">
        <f>IF(D203="INVOICE",SUM('Tracker&amp;Invoice'!$H221:INDEX('Tracker&amp;Invoice'!$A221:$AC221,1,H203)),0)</f>
        <v>80</v>
      </c>
      <c r="J203" s="29">
        <f>IF(D203="OVERALL",SUM('Tracker&amp;Invoice'!$H221:$AC221),0)</f>
        <v>0</v>
      </c>
    </row>
    <row r="204" spans="1:10">
      <c r="A204">
        <f t="shared" si="7"/>
        <v>9</v>
      </c>
      <c r="B204">
        <f>IF(AND('Tracker&amp;Invoice'!A222&lt;&gt;"",'Tracker&amp;Invoice'!A222&lt;&gt;"ITEM",'Tracker&amp;Invoice'!A220="ITEM"),1,0)</f>
        <v>0</v>
      </c>
      <c r="C204" t="str">
        <f>IF(B204=1,'Tracker&amp;Invoice'!A222,C203)</f>
        <v>BQ-060</v>
      </c>
      <c r="D204" t="str">
        <f>IF(LEFT(TRIM('Tracker&amp;Invoice'!B222),9)="INVOICE #","INVOICE",IF(TRIM('Tracker&amp;Invoice'!B222)="Overall Completion INVOICE","OVERALL",""))</f>
        <v/>
      </c>
      <c r="E204" t="str">
        <f>IF(D204="INVOICE",VALUE(MID(TRIM('Tracker&amp;Invoice'!B222),10,10)),"")</f>
        <v/>
      </c>
      <c r="F204">
        <f>IF(B204=1,IFERROR(LOOKUP(2,1/('Tracker&amp;Invoice'!$H222:$AC222&lt;&gt;""),COLUMN('Tracker&amp;Invoice'!$H222:$AC222)),8),F203)</f>
        <v>15</v>
      </c>
      <c r="G204">
        <f>IF(D204="OVERALL",IFERROR(LOOKUP(2,1/('Tracker&amp;Invoice'!$H222:$AC222&lt;&gt;""),COLUMN('Tracker&amp;Invoice'!$H222:$AC222)),8),G205)</f>
        <v>16</v>
      </c>
      <c r="H204">
        <f t="shared" si="6"/>
        <v>16</v>
      </c>
      <c r="I204" s="29">
        <f>IF(D204="INVOICE",SUM('Tracker&amp;Invoice'!$H222:INDEX('Tracker&amp;Invoice'!$A222:$AC222,1,H204)),0)</f>
        <v>0</v>
      </c>
      <c r="J204" s="29">
        <f>IF(D204="OVERALL",SUM('Tracker&amp;Invoice'!$H222:$AC222),0)</f>
        <v>0</v>
      </c>
    </row>
    <row r="205" spans="1:10">
      <c r="A205">
        <f t="shared" si="7"/>
        <v>9</v>
      </c>
      <c r="B205">
        <f>IF(AND('Tracker&amp;Invoice'!A223&lt;&gt;"",'Tracker&amp;Invoice'!A223&lt;&gt;"ITEM",'Tracker&amp;Invoice'!A221="ITEM"),1,0)</f>
        <v>0</v>
      </c>
      <c r="C205" t="str">
        <f>IF(B205=1,'Tracker&amp;Invoice'!A223,C204)</f>
        <v>BQ-060</v>
      </c>
      <c r="D205" t="str">
        <f>IF(LEFT(TRIM('Tracker&amp;Invoice'!B223),9)="INVOICE #","INVOICE",IF(TRIM('Tracker&amp;Invoice'!B223)="Overall Completion INVOICE","OVERALL",""))</f>
        <v>INVOICE</v>
      </c>
      <c r="E205">
        <f>IF(D205="INVOICE",VALUE(MID(TRIM('Tracker&amp;Invoice'!B223),10,10)),"")</f>
        <v>28</v>
      </c>
      <c r="F205">
        <f>IF(B205=1,IFERROR(LOOKUP(2,1/('Tracker&amp;Invoice'!$H223:$AC223&lt;&gt;""),COLUMN('Tracker&amp;Invoice'!$H223:$AC223)),8),F204)</f>
        <v>15</v>
      </c>
      <c r="G205">
        <f>IF(D205="OVERALL",IFERROR(LOOKUP(2,1/('Tracker&amp;Invoice'!$H223:$AC223&lt;&gt;""),COLUMN('Tracker&amp;Invoice'!$H223:$AC223)),8),G206)</f>
        <v>16</v>
      </c>
      <c r="H205">
        <f t="shared" si="6"/>
        <v>16</v>
      </c>
      <c r="I205" s="29">
        <f>IF(D205="INVOICE",SUM('Tracker&amp;Invoice'!$H223:INDEX('Tracker&amp;Invoice'!$A223:$AC223,1,H205)),0)</f>
        <v>1040</v>
      </c>
      <c r="J205" s="29">
        <f>IF(D205="OVERALL",SUM('Tracker&amp;Invoice'!$H223:$AC223),0)</f>
        <v>0</v>
      </c>
    </row>
    <row r="206" spans="1:10">
      <c r="A206">
        <f t="shared" si="7"/>
        <v>9</v>
      </c>
      <c r="B206">
        <f>IF(AND('Tracker&amp;Invoice'!A224&lt;&gt;"",'Tracker&amp;Invoice'!A224&lt;&gt;"ITEM",'Tracker&amp;Invoice'!A222="ITEM"),1,0)</f>
        <v>0</v>
      </c>
      <c r="C206" t="str">
        <f>IF(B206=1,'Tracker&amp;Invoice'!A224,C205)</f>
        <v>BQ-060</v>
      </c>
      <c r="D206" t="str">
        <f>IF(LEFT(TRIM('Tracker&amp;Invoice'!B224),9)="INVOICE #","INVOICE",IF(TRIM('Tracker&amp;Invoice'!B224)="Overall Completion INVOICE","OVERALL",""))</f>
        <v/>
      </c>
      <c r="E206" t="str">
        <f>IF(D206="INVOICE",VALUE(MID(TRIM('Tracker&amp;Invoice'!B224),10,10)),"")</f>
        <v/>
      </c>
      <c r="F206">
        <f>IF(B206=1,IFERROR(LOOKUP(2,1/('Tracker&amp;Invoice'!$H224:$AC224&lt;&gt;""),COLUMN('Tracker&amp;Invoice'!$H224:$AC224)),8),F205)</f>
        <v>15</v>
      </c>
      <c r="G206">
        <f>IF(D206="OVERALL",IFERROR(LOOKUP(2,1/('Tracker&amp;Invoice'!$H224:$AC224&lt;&gt;""),COLUMN('Tracker&amp;Invoice'!$H224:$AC224)),8),G207)</f>
        <v>16</v>
      </c>
      <c r="H206">
        <f t="shared" si="6"/>
        <v>16</v>
      </c>
      <c r="I206" s="29">
        <f>IF(D206="INVOICE",SUM('Tracker&amp;Invoice'!$H224:INDEX('Tracker&amp;Invoice'!$A224:$AC224,1,H206)),0)</f>
        <v>0</v>
      </c>
      <c r="J206" s="29">
        <f>IF(D206="OVERALL",SUM('Tracker&amp;Invoice'!$H224:$AC224),0)</f>
        <v>0</v>
      </c>
    </row>
    <row r="207" spans="1:10">
      <c r="A207">
        <f t="shared" si="7"/>
        <v>9</v>
      </c>
      <c r="B207">
        <f>IF(AND('Tracker&amp;Invoice'!A225&lt;&gt;"",'Tracker&amp;Invoice'!A225&lt;&gt;"ITEM",'Tracker&amp;Invoice'!A223="ITEM"),1,0)</f>
        <v>0</v>
      </c>
      <c r="C207" t="str">
        <f>IF(B207=1,'Tracker&amp;Invoice'!A225,C206)</f>
        <v>BQ-060</v>
      </c>
      <c r="D207" t="str">
        <f>IF(LEFT(TRIM('Tracker&amp;Invoice'!B225),9)="INVOICE #","INVOICE",IF(TRIM('Tracker&amp;Invoice'!B225)="Overall Completion INVOICE","OVERALL",""))</f>
        <v/>
      </c>
      <c r="E207" t="str">
        <f>IF(D207="INVOICE",VALUE(MID(TRIM('Tracker&amp;Invoice'!B225),10,10)),"")</f>
        <v/>
      </c>
      <c r="F207">
        <f>IF(B207=1,IFERROR(LOOKUP(2,1/('Tracker&amp;Invoice'!$H225:$AC225&lt;&gt;""),COLUMN('Tracker&amp;Invoice'!$H225:$AC225)),8),F206)</f>
        <v>15</v>
      </c>
      <c r="G207">
        <f>IF(D207="OVERALL",IFERROR(LOOKUP(2,1/('Tracker&amp;Invoice'!$H225:$AC225&lt;&gt;""),COLUMN('Tracker&amp;Invoice'!$H225:$AC225)),8),G208)</f>
        <v>16</v>
      </c>
      <c r="H207">
        <f t="shared" si="6"/>
        <v>16</v>
      </c>
      <c r="I207" s="29">
        <f>IF(D207="INVOICE",SUM('Tracker&amp;Invoice'!$H225:INDEX('Tracker&amp;Invoice'!$A225:$AC225,1,H207)),0)</f>
        <v>0</v>
      </c>
      <c r="J207" s="29">
        <f>IF(D207="OVERALL",SUM('Tracker&amp;Invoice'!$H225:$AC225),0)</f>
        <v>0</v>
      </c>
    </row>
    <row r="208" spans="1:10">
      <c r="A208">
        <f t="shared" si="7"/>
        <v>9</v>
      </c>
      <c r="B208">
        <f>IF(AND('Tracker&amp;Invoice'!A226&lt;&gt;"",'Tracker&amp;Invoice'!A226&lt;&gt;"ITEM",'Tracker&amp;Invoice'!A224="ITEM"),1,0)</f>
        <v>0</v>
      </c>
      <c r="C208" t="str">
        <f>IF(B208=1,'Tracker&amp;Invoice'!A226,C207)</f>
        <v>BQ-060</v>
      </c>
      <c r="D208" t="str">
        <f>IF(LEFT(TRIM('Tracker&amp;Invoice'!B226),9)="INVOICE #","INVOICE",IF(TRIM('Tracker&amp;Invoice'!B226)="Overall Completion INVOICE","OVERALL",""))</f>
        <v/>
      </c>
      <c r="E208" t="str">
        <f>IF(D208="INVOICE",VALUE(MID(TRIM('Tracker&amp;Invoice'!B226),10,10)),"")</f>
        <v/>
      </c>
      <c r="F208">
        <f>IF(B208=1,IFERROR(LOOKUP(2,1/('Tracker&amp;Invoice'!$H226:$AC226&lt;&gt;""),COLUMN('Tracker&amp;Invoice'!$H226:$AC226)),8),F207)</f>
        <v>15</v>
      </c>
      <c r="G208">
        <f>IF(D208="OVERALL",IFERROR(LOOKUP(2,1/('Tracker&amp;Invoice'!$H226:$AC226&lt;&gt;""),COLUMN('Tracker&amp;Invoice'!$H226:$AC226)),8),G209)</f>
        <v>16</v>
      </c>
      <c r="H208">
        <f t="shared" si="6"/>
        <v>16</v>
      </c>
      <c r="I208" s="29">
        <f>IF(D208="INVOICE",SUM('Tracker&amp;Invoice'!$H226:INDEX('Tracker&amp;Invoice'!$A226:$AC226,1,H208)),0)</f>
        <v>0</v>
      </c>
      <c r="J208" s="29">
        <f>IF(D208="OVERALL",SUM('Tracker&amp;Invoice'!$H226:$AC226),0)</f>
        <v>0</v>
      </c>
    </row>
    <row r="209" spans="1:10">
      <c r="A209">
        <f t="shared" si="7"/>
        <v>9</v>
      </c>
      <c r="B209">
        <f>IF(AND('Tracker&amp;Invoice'!A227&lt;&gt;"",'Tracker&amp;Invoice'!A227&lt;&gt;"ITEM",'Tracker&amp;Invoice'!A225="ITEM"),1,0)</f>
        <v>0</v>
      </c>
      <c r="C209" t="str">
        <f>IF(B209=1,'Tracker&amp;Invoice'!A227,C208)</f>
        <v>BQ-060</v>
      </c>
      <c r="D209" t="str">
        <f>IF(LEFT(TRIM('Tracker&amp;Invoice'!B227),9)="INVOICE #","INVOICE",IF(TRIM('Tracker&amp;Invoice'!B227)="Overall Completion INVOICE","OVERALL",""))</f>
        <v>OVERALL</v>
      </c>
      <c r="E209" t="str">
        <f>IF(D209="INVOICE",VALUE(MID(TRIM('Tracker&amp;Invoice'!B227),10,10)),"")</f>
        <v/>
      </c>
      <c r="F209">
        <f>IF(B209=1,IFERROR(LOOKUP(2,1/('Tracker&amp;Invoice'!$H227:$AC227&lt;&gt;""),COLUMN('Tracker&amp;Invoice'!$H227:$AC227)),8),F208)</f>
        <v>15</v>
      </c>
      <c r="G209">
        <f>IF(D209="OVERALL",IFERROR(LOOKUP(2,1/('Tracker&amp;Invoice'!$H227:$AC227&lt;&gt;""),COLUMN('Tracker&amp;Invoice'!$H227:$AC227)),8),G210)</f>
        <v>16</v>
      </c>
      <c r="H209">
        <f t="shared" si="6"/>
        <v>16</v>
      </c>
      <c r="I209" s="29">
        <f>IF(D209="INVOICE",SUM('Tracker&amp;Invoice'!$H227:INDEX('Tracker&amp;Invoice'!$A227:$AC227,1,H209)),0)</f>
        <v>0</v>
      </c>
      <c r="J209" s="29">
        <f>IF(D209="OVERALL",SUM('Tracker&amp;Invoice'!$H227:$AC227),0)</f>
        <v>5120</v>
      </c>
    </row>
    <row r="210" spans="1:10">
      <c r="A210">
        <f t="shared" si="7"/>
        <v>9</v>
      </c>
      <c r="B210">
        <f>IF(AND('Tracker&amp;Invoice'!A228&lt;&gt;"",'Tracker&amp;Invoice'!A228&lt;&gt;"ITEM",'Tracker&amp;Invoice'!A226="ITEM"),1,0)</f>
        <v>0</v>
      </c>
      <c r="C210" t="str">
        <f>IF(B210=1,'Tracker&amp;Invoice'!A228,C209)</f>
        <v>BQ-060</v>
      </c>
      <c r="D210" t="str">
        <f>IF(LEFT(TRIM('Tracker&amp;Invoice'!B228),9)="INVOICE #","INVOICE",IF(TRIM('Tracker&amp;Invoice'!B228)="Overall Completion INVOICE","OVERALL",""))</f>
        <v/>
      </c>
      <c r="E210" t="str">
        <f>IF(D210="INVOICE",VALUE(MID(TRIM('Tracker&amp;Invoice'!B228),10,10)),"")</f>
        <v/>
      </c>
      <c r="F210">
        <f>IF(B210=1,IFERROR(LOOKUP(2,1/('Tracker&amp;Invoice'!$H228:$AC228&lt;&gt;""),COLUMN('Tracker&amp;Invoice'!$H228:$AC228)),8),F209)</f>
        <v>15</v>
      </c>
      <c r="G210">
        <f>IF(D210="OVERALL",IFERROR(LOOKUP(2,1/('Tracker&amp;Invoice'!$H228:$AC228&lt;&gt;""),COLUMN('Tracker&amp;Invoice'!$H228:$AC228)),8),G211)</f>
        <v>16</v>
      </c>
      <c r="H210">
        <f t="shared" si="6"/>
        <v>16</v>
      </c>
      <c r="I210" s="29">
        <f>IF(D210="INVOICE",SUM('Tracker&amp;Invoice'!$H228:INDEX('Tracker&amp;Invoice'!$A228:$AC228,1,H210)),0)</f>
        <v>0</v>
      </c>
      <c r="J210" s="29">
        <f>IF(D210="OVERALL",SUM('Tracker&amp;Invoice'!$H228:$AC228),0)</f>
        <v>0</v>
      </c>
    </row>
    <row r="211" spans="1:10">
      <c r="A211">
        <f t="shared" si="7"/>
        <v>9</v>
      </c>
      <c r="B211">
        <f>IF(AND('Tracker&amp;Invoice'!A229&lt;&gt;"",'Tracker&amp;Invoice'!A229&lt;&gt;"ITEM",'Tracker&amp;Invoice'!A227="ITEM"),1,0)</f>
        <v>0</v>
      </c>
      <c r="C211" t="str">
        <f>IF(B211=1,'Tracker&amp;Invoice'!A229,C210)</f>
        <v>BQ-060</v>
      </c>
      <c r="D211" t="str">
        <f>IF(LEFT(TRIM('Tracker&amp;Invoice'!B229),9)="INVOICE #","INVOICE",IF(TRIM('Tracker&amp;Invoice'!B229)="Overall Completion INVOICE","OVERALL",""))</f>
        <v/>
      </c>
      <c r="E211" t="str">
        <f>IF(D211="INVOICE",VALUE(MID(TRIM('Tracker&amp;Invoice'!B229),10,10)),"")</f>
        <v/>
      </c>
      <c r="F211">
        <f>IF(B211=1,IFERROR(LOOKUP(2,1/('Tracker&amp;Invoice'!$H229:$AC229&lt;&gt;""),COLUMN('Tracker&amp;Invoice'!$H229:$AC229)),8),F210)</f>
        <v>15</v>
      </c>
      <c r="G211">
        <f>IF(D211="OVERALL",IFERROR(LOOKUP(2,1/('Tracker&amp;Invoice'!$H229:$AC229&lt;&gt;""),COLUMN('Tracker&amp;Invoice'!$H229:$AC229)),8),G212)</f>
        <v>16</v>
      </c>
      <c r="H211">
        <f t="shared" si="6"/>
        <v>16</v>
      </c>
      <c r="I211" s="29">
        <f>IF(D211="INVOICE",SUM('Tracker&amp;Invoice'!$H229:INDEX('Tracker&amp;Invoice'!$A229:$AC229,1,H211)),0)</f>
        <v>0</v>
      </c>
      <c r="J211" s="29">
        <f>IF(D211="OVERALL",SUM('Tracker&amp;Invoice'!$H229:$AC229),0)</f>
        <v>0</v>
      </c>
    </row>
    <row r="212" spans="1:10">
      <c r="A212">
        <f t="shared" si="7"/>
        <v>9</v>
      </c>
      <c r="B212">
        <f>IF(AND('Tracker&amp;Invoice'!A230&lt;&gt;"",'Tracker&amp;Invoice'!A230&lt;&gt;"ITEM",'Tracker&amp;Invoice'!A228="ITEM"),1,0)</f>
        <v>0</v>
      </c>
      <c r="C212" t="str">
        <f>IF(B212=1,'Tracker&amp;Invoice'!A230,C211)</f>
        <v>BQ-060</v>
      </c>
      <c r="D212" t="str">
        <f>IF(LEFT(TRIM('Tracker&amp;Invoice'!B230),9)="INVOICE #","INVOICE",IF(TRIM('Tracker&amp;Invoice'!B230)="Overall Completion INVOICE","OVERALL",""))</f>
        <v/>
      </c>
      <c r="E212" t="str">
        <f>IF(D212="INVOICE",VALUE(MID(TRIM('Tracker&amp;Invoice'!B230),10,10)),"")</f>
        <v/>
      </c>
      <c r="F212">
        <f>IF(B212=1,IFERROR(LOOKUP(2,1/('Tracker&amp;Invoice'!$H230:$AC230&lt;&gt;""),COLUMN('Tracker&amp;Invoice'!$H230:$AC230)),8),F211)</f>
        <v>15</v>
      </c>
      <c r="G212">
        <f>IF(D212="OVERALL",IFERROR(LOOKUP(2,1/('Tracker&amp;Invoice'!$H230:$AC230&lt;&gt;""),COLUMN('Tracker&amp;Invoice'!$H230:$AC230)),8),G213)</f>
        <v>16</v>
      </c>
      <c r="H212">
        <f t="shared" si="6"/>
        <v>16</v>
      </c>
      <c r="I212" s="29">
        <f>IF(D212="INVOICE",SUM('Tracker&amp;Invoice'!$H230:INDEX('Tracker&amp;Invoice'!$A230:$AC230,1,H212)),0)</f>
        <v>0</v>
      </c>
      <c r="J212" s="29">
        <f>IF(D212="OVERALL",SUM('Tracker&amp;Invoice'!$H230:$AC230),0)</f>
        <v>0</v>
      </c>
    </row>
    <row r="213" spans="1:10">
      <c r="A213">
        <f t="shared" si="7"/>
        <v>9</v>
      </c>
      <c r="B213">
        <f>IF(AND('Tracker&amp;Invoice'!A231&lt;&gt;"",'Tracker&amp;Invoice'!A231&lt;&gt;"ITEM",'Tracker&amp;Invoice'!A229="ITEM"),1,0)</f>
        <v>0</v>
      </c>
      <c r="C213" t="str">
        <f>IF(B213=1,'Tracker&amp;Invoice'!A231,C212)</f>
        <v>BQ-060</v>
      </c>
      <c r="D213" t="str">
        <f>IF(LEFT(TRIM('Tracker&amp;Invoice'!B231),9)="INVOICE #","INVOICE",IF(TRIM('Tracker&amp;Invoice'!B231)="Overall Completion INVOICE","OVERALL",""))</f>
        <v/>
      </c>
      <c r="E213" t="str">
        <f>IF(D213="INVOICE",VALUE(MID(TRIM('Tracker&amp;Invoice'!B231),10,10)),"")</f>
        <v/>
      </c>
      <c r="F213">
        <f>IF(B213=1,IFERROR(LOOKUP(2,1/('Tracker&amp;Invoice'!$H231:$AC231&lt;&gt;""),COLUMN('Tracker&amp;Invoice'!$H231:$AC231)),8),F212)</f>
        <v>15</v>
      </c>
      <c r="G213">
        <f>IF(D213="OVERALL",IFERROR(LOOKUP(2,1/('Tracker&amp;Invoice'!$H231:$AC231&lt;&gt;""),COLUMN('Tracker&amp;Invoice'!$H231:$AC231)),8),G214)</f>
        <v>16</v>
      </c>
      <c r="H213">
        <f t="shared" si="6"/>
        <v>16</v>
      </c>
      <c r="I213" s="29">
        <f>IF(D213="INVOICE",SUM('Tracker&amp;Invoice'!$H231:INDEX('Tracker&amp;Invoice'!$A231:$AC231,1,H213)),0)</f>
        <v>0</v>
      </c>
      <c r="J213" s="29">
        <f>IF(D213="OVERALL",SUM('Tracker&amp;Invoice'!$H231:$AC231),0)</f>
        <v>0</v>
      </c>
    </row>
    <row r="214" spans="1:10">
      <c r="A214">
        <f t="shared" si="7"/>
        <v>9</v>
      </c>
      <c r="B214">
        <f>IF(AND('Tracker&amp;Invoice'!A232&lt;&gt;"",'Tracker&amp;Invoice'!A232&lt;&gt;"ITEM",'Tracker&amp;Invoice'!A230="ITEM"),1,0)</f>
        <v>0</v>
      </c>
      <c r="C214" t="str">
        <f>IF(B214=1,'Tracker&amp;Invoice'!A232,C213)</f>
        <v>BQ-060</v>
      </c>
      <c r="D214" t="str">
        <f>IF(LEFT(TRIM('Tracker&amp;Invoice'!B232),9)="INVOICE #","INVOICE",IF(TRIM('Tracker&amp;Invoice'!B232)="Overall Completion INVOICE","OVERALL",""))</f>
        <v/>
      </c>
      <c r="E214" t="str">
        <f>IF(D214="INVOICE",VALUE(MID(TRIM('Tracker&amp;Invoice'!B232),10,10)),"")</f>
        <v/>
      </c>
      <c r="F214">
        <f>IF(B214=1,IFERROR(LOOKUP(2,1/('Tracker&amp;Invoice'!$H232:$AC232&lt;&gt;""),COLUMN('Tracker&amp;Invoice'!$H232:$AC232)),8),F213)</f>
        <v>15</v>
      </c>
      <c r="G214">
        <f>IF(D214="OVERALL",IFERROR(LOOKUP(2,1/('Tracker&amp;Invoice'!$H232:$AC232&lt;&gt;""),COLUMN('Tracker&amp;Invoice'!$H232:$AC232)),8),G215)</f>
        <v>16</v>
      </c>
      <c r="H214">
        <f t="shared" si="6"/>
        <v>16</v>
      </c>
      <c r="I214" s="29">
        <f>IF(D214="INVOICE",SUM('Tracker&amp;Invoice'!$H232:INDEX('Tracker&amp;Invoice'!$A232:$AC232,1,H214)),0)</f>
        <v>0</v>
      </c>
      <c r="J214" s="29">
        <f>IF(D214="OVERALL",SUM('Tracker&amp;Invoice'!$H232:$AC232),0)</f>
        <v>0</v>
      </c>
    </row>
    <row r="215" spans="1:10">
      <c r="A215">
        <f t="shared" si="7"/>
        <v>9</v>
      </c>
      <c r="B215">
        <f>IF(AND('Tracker&amp;Invoice'!A233&lt;&gt;"",'Tracker&amp;Invoice'!A233&lt;&gt;"ITEM",'Tracker&amp;Invoice'!A231="ITEM"),1,0)</f>
        <v>0</v>
      </c>
      <c r="C215" t="str">
        <f>IF(B215=1,'Tracker&amp;Invoice'!A233,C214)</f>
        <v>BQ-060</v>
      </c>
      <c r="D215" t="str">
        <f>IF(LEFT(TRIM('Tracker&amp;Invoice'!B233),9)="INVOICE #","INVOICE",IF(TRIM('Tracker&amp;Invoice'!B233)="Overall Completion INVOICE","OVERALL",""))</f>
        <v/>
      </c>
      <c r="E215" t="str">
        <f>IF(D215="INVOICE",VALUE(MID(TRIM('Tracker&amp;Invoice'!B233),10,10)),"")</f>
        <v/>
      </c>
      <c r="F215">
        <f>IF(B215=1,IFERROR(LOOKUP(2,1/('Tracker&amp;Invoice'!$H233:$AC233&lt;&gt;""),COLUMN('Tracker&amp;Invoice'!$H233:$AC233)),8),F214)</f>
        <v>15</v>
      </c>
      <c r="G215">
        <f>IF(D215="OVERALL",IFERROR(LOOKUP(2,1/('Tracker&amp;Invoice'!$H233:$AC233&lt;&gt;""),COLUMN('Tracker&amp;Invoice'!$H233:$AC233)),8),G216)</f>
        <v>16</v>
      </c>
      <c r="H215">
        <f t="shared" si="6"/>
        <v>16</v>
      </c>
      <c r="I215" s="29">
        <f>IF(D215="INVOICE",SUM('Tracker&amp;Invoice'!$H233:INDEX('Tracker&amp;Invoice'!$A233:$AC233,1,H215)),0)</f>
        <v>0</v>
      </c>
      <c r="J215" s="29">
        <f>IF(D215="OVERALL",SUM('Tracker&amp;Invoice'!$H233:$AC233),0)</f>
        <v>0</v>
      </c>
    </row>
    <row r="216" spans="1:10">
      <c r="A216">
        <f t="shared" si="7"/>
        <v>9</v>
      </c>
      <c r="B216">
        <f>IF(AND('Tracker&amp;Invoice'!A234&lt;&gt;"",'Tracker&amp;Invoice'!A234&lt;&gt;"ITEM",'Tracker&amp;Invoice'!A232="ITEM"),1,0)</f>
        <v>0</v>
      </c>
      <c r="C216" t="str">
        <f>IF(B216=1,'Tracker&amp;Invoice'!A234,C215)</f>
        <v>BQ-060</v>
      </c>
      <c r="D216" t="str">
        <f>IF(LEFT(TRIM('Tracker&amp;Invoice'!B234),9)="INVOICE #","INVOICE",IF(TRIM('Tracker&amp;Invoice'!B234)="Overall Completion INVOICE","OVERALL",""))</f>
        <v/>
      </c>
      <c r="E216" t="str">
        <f>IF(D216="INVOICE",VALUE(MID(TRIM('Tracker&amp;Invoice'!B234),10,10)),"")</f>
        <v/>
      </c>
      <c r="F216">
        <f>IF(B216=1,IFERROR(LOOKUP(2,1/('Tracker&amp;Invoice'!$H234:$AC234&lt;&gt;""),COLUMN('Tracker&amp;Invoice'!$H234:$AC234)),8),F215)</f>
        <v>15</v>
      </c>
      <c r="G216">
        <f>IF(D216="OVERALL",IFERROR(LOOKUP(2,1/('Tracker&amp;Invoice'!$H234:$AC234&lt;&gt;""),COLUMN('Tracker&amp;Invoice'!$H234:$AC234)),8),G217)</f>
        <v>16</v>
      </c>
      <c r="H216">
        <f t="shared" si="6"/>
        <v>16</v>
      </c>
      <c r="I216" s="29">
        <f>IF(D216="INVOICE",SUM('Tracker&amp;Invoice'!$H234:INDEX('Tracker&amp;Invoice'!$A234:$AC234,1,H216)),0)</f>
        <v>0</v>
      </c>
      <c r="J216" s="29">
        <f>IF(D216="OVERALL",SUM('Tracker&amp;Invoice'!$H234:$AC234),0)</f>
        <v>0</v>
      </c>
    </row>
    <row r="217" spans="1:10">
      <c r="A217">
        <f t="shared" si="7"/>
        <v>9</v>
      </c>
      <c r="B217">
        <f>IF(AND('Tracker&amp;Invoice'!A235&lt;&gt;"",'Tracker&amp;Invoice'!A235&lt;&gt;"ITEM",'Tracker&amp;Invoice'!A233="ITEM"),1,0)</f>
        <v>0</v>
      </c>
      <c r="C217" t="str">
        <f>IF(B217=1,'Tracker&amp;Invoice'!A235,C216)</f>
        <v>BQ-060</v>
      </c>
      <c r="D217" t="str">
        <f>IF(LEFT(TRIM('Tracker&amp;Invoice'!B235),9)="INVOICE #","INVOICE",IF(TRIM('Tracker&amp;Invoice'!B235)="Overall Completion INVOICE","OVERALL",""))</f>
        <v/>
      </c>
      <c r="E217" t="str">
        <f>IF(D217="INVOICE",VALUE(MID(TRIM('Tracker&amp;Invoice'!B235),10,10)),"")</f>
        <v/>
      </c>
      <c r="F217">
        <f>IF(B217=1,IFERROR(LOOKUP(2,1/('Tracker&amp;Invoice'!$H235:$AC235&lt;&gt;""),COLUMN('Tracker&amp;Invoice'!$H235:$AC235)),8),F216)</f>
        <v>15</v>
      </c>
      <c r="G217">
        <f>IF(D217="OVERALL",IFERROR(LOOKUP(2,1/('Tracker&amp;Invoice'!$H235:$AC235&lt;&gt;""),COLUMN('Tracker&amp;Invoice'!$H235:$AC235)),8),G218)</f>
        <v>16</v>
      </c>
      <c r="H217">
        <f t="shared" si="6"/>
        <v>16</v>
      </c>
      <c r="I217" s="29">
        <f>IF(D217="INVOICE",SUM('Tracker&amp;Invoice'!$H235:INDEX('Tracker&amp;Invoice'!$A235:$AC235,1,H217)),0)</f>
        <v>0</v>
      </c>
      <c r="J217" s="29">
        <f>IF(D217="OVERALL",SUM('Tracker&amp;Invoice'!$H235:$AC235),0)</f>
        <v>0</v>
      </c>
    </row>
    <row r="218" spans="1:10">
      <c r="A218">
        <f t="shared" si="7"/>
        <v>10</v>
      </c>
      <c r="B218">
        <f>IF(AND('Tracker&amp;Invoice'!A236&lt;&gt;"",'Tracker&amp;Invoice'!A236&lt;&gt;"ITEM",'Tracker&amp;Invoice'!A234="ITEM"),1,0)</f>
        <v>1</v>
      </c>
      <c r="C218" t="str">
        <f>IF(B218=1,'Tracker&amp;Invoice'!A236,C217)</f>
        <v>BQ-061</v>
      </c>
      <c r="D218" t="str">
        <f>IF(LEFT(TRIM('Tracker&amp;Invoice'!B236),9)="INVOICE #","INVOICE",IF(TRIM('Tracker&amp;Invoice'!B236)="Overall Completion INVOICE","OVERALL",""))</f>
        <v/>
      </c>
      <c r="E218" t="str">
        <f>IF(D218="INVOICE",VALUE(MID(TRIM('Tracker&amp;Invoice'!B236),10,10)),"")</f>
        <v/>
      </c>
      <c r="F218">
        <f>IF(B218=1,IFERROR(LOOKUP(2,1/('Tracker&amp;Invoice'!$H236:$AC236&lt;&gt;""),COLUMN('Tracker&amp;Invoice'!$H236:$AC236)),8),F217)</f>
        <v>15</v>
      </c>
      <c r="G218">
        <f>IF(D218="OVERALL",IFERROR(LOOKUP(2,1/('Tracker&amp;Invoice'!$H236:$AC236&lt;&gt;""),COLUMN('Tracker&amp;Invoice'!$H236:$AC236)),8),G219)</f>
        <v>16</v>
      </c>
      <c r="H218">
        <f t="shared" si="6"/>
        <v>16</v>
      </c>
      <c r="I218" s="29">
        <f>IF(D218="INVOICE",SUM('Tracker&amp;Invoice'!$H236:INDEX('Tracker&amp;Invoice'!$A236:$AC236,1,H218)),0)</f>
        <v>0</v>
      </c>
      <c r="J218" s="29">
        <f>IF(D218="OVERALL",SUM('Tracker&amp;Invoice'!$H236:$AC236),0)</f>
        <v>0</v>
      </c>
    </row>
    <row r="219" spans="1:10">
      <c r="A219">
        <f t="shared" si="7"/>
        <v>10</v>
      </c>
      <c r="B219">
        <f>IF(AND('Tracker&amp;Invoice'!A237&lt;&gt;"",'Tracker&amp;Invoice'!A237&lt;&gt;"ITEM",'Tracker&amp;Invoice'!A235="ITEM"),1,0)</f>
        <v>0</v>
      </c>
      <c r="C219" t="str">
        <f>IF(B219=1,'Tracker&amp;Invoice'!A237,C218)</f>
        <v>BQ-061</v>
      </c>
      <c r="D219" t="str">
        <f>IF(LEFT(TRIM('Tracker&amp;Invoice'!B237),9)="INVOICE #","INVOICE",IF(TRIM('Tracker&amp;Invoice'!B237)="Overall Completion INVOICE","OVERALL",""))</f>
        <v/>
      </c>
      <c r="E219" t="str">
        <f>IF(D219="INVOICE",VALUE(MID(TRIM('Tracker&amp;Invoice'!B237),10,10)),"")</f>
        <v/>
      </c>
      <c r="F219">
        <f>IF(B219=1,IFERROR(LOOKUP(2,1/('Tracker&amp;Invoice'!$H237:$AC237&lt;&gt;""),COLUMN('Tracker&amp;Invoice'!$H237:$AC237)),8),F218)</f>
        <v>15</v>
      </c>
      <c r="G219">
        <f>IF(D219="OVERALL",IFERROR(LOOKUP(2,1/('Tracker&amp;Invoice'!$H237:$AC237&lt;&gt;""),COLUMN('Tracker&amp;Invoice'!$H237:$AC237)),8),G220)</f>
        <v>16</v>
      </c>
      <c r="H219">
        <f t="shared" si="6"/>
        <v>16</v>
      </c>
      <c r="I219" s="29">
        <f>IF(D219="INVOICE",SUM('Tracker&amp;Invoice'!$H237:INDEX('Tracker&amp;Invoice'!$A237:$AC237,1,H219)),0)</f>
        <v>0</v>
      </c>
      <c r="J219" s="29">
        <f>IF(D219="OVERALL",SUM('Tracker&amp;Invoice'!$H237:$AC237),0)</f>
        <v>0</v>
      </c>
    </row>
    <row r="220" spans="1:10">
      <c r="A220">
        <f t="shared" si="7"/>
        <v>10</v>
      </c>
      <c r="B220">
        <f>IF(AND('Tracker&amp;Invoice'!A238&lt;&gt;"",'Tracker&amp;Invoice'!A238&lt;&gt;"ITEM",'Tracker&amp;Invoice'!A236="ITEM"),1,0)</f>
        <v>0</v>
      </c>
      <c r="C220" t="str">
        <f>IF(B220=1,'Tracker&amp;Invoice'!A238,C219)</f>
        <v>BQ-061</v>
      </c>
      <c r="D220" t="str">
        <f>IF(LEFT(TRIM('Tracker&amp;Invoice'!B238),9)="INVOICE #","INVOICE",IF(TRIM('Tracker&amp;Invoice'!B238)="Overall Completion INVOICE","OVERALL",""))</f>
        <v/>
      </c>
      <c r="E220" t="str">
        <f>IF(D220="INVOICE",VALUE(MID(TRIM('Tracker&amp;Invoice'!B238),10,10)),"")</f>
        <v/>
      </c>
      <c r="F220">
        <f>IF(B220=1,IFERROR(LOOKUP(2,1/('Tracker&amp;Invoice'!$H238:$AC238&lt;&gt;""),COLUMN('Tracker&amp;Invoice'!$H238:$AC238)),8),F219)</f>
        <v>15</v>
      </c>
      <c r="G220">
        <f>IF(D220="OVERALL",IFERROR(LOOKUP(2,1/('Tracker&amp;Invoice'!$H238:$AC238&lt;&gt;""),COLUMN('Tracker&amp;Invoice'!$H238:$AC238)),8),G221)</f>
        <v>16</v>
      </c>
      <c r="H220">
        <f t="shared" si="6"/>
        <v>16</v>
      </c>
      <c r="I220" s="29">
        <f>IF(D220="INVOICE",SUM('Tracker&amp;Invoice'!$H238:INDEX('Tracker&amp;Invoice'!$A238:$AC238,1,H220)),0)</f>
        <v>0</v>
      </c>
      <c r="J220" s="29">
        <f>IF(D220="OVERALL",SUM('Tracker&amp;Invoice'!$H238:$AC238),0)</f>
        <v>0</v>
      </c>
    </row>
    <row r="221" spans="1:10">
      <c r="A221">
        <f t="shared" si="7"/>
        <v>10</v>
      </c>
      <c r="B221">
        <f>IF(AND('Tracker&amp;Invoice'!A239&lt;&gt;"",'Tracker&amp;Invoice'!A239&lt;&gt;"ITEM",'Tracker&amp;Invoice'!A237="ITEM"),1,0)</f>
        <v>0</v>
      </c>
      <c r="C221" t="str">
        <f>IF(B221=1,'Tracker&amp;Invoice'!A239,C220)</f>
        <v>BQ-061</v>
      </c>
      <c r="D221" t="str">
        <f>IF(LEFT(TRIM('Tracker&amp;Invoice'!B239),9)="INVOICE #","INVOICE",IF(TRIM('Tracker&amp;Invoice'!B239)="Overall Completion INVOICE","OVERALL",""))</f>
        <v>INVOICE</v>
      </c>
      <c r="E221">
        <f>IF(D221="INVOICE",VALUE(MID(TRIM('Tracker&amp;Invoice'!B239),10,10)),"")</f>
        <v>12</v>
      </c>
      <c r="F221">
        <f>IF(B221=1,IFERROR(LOOKUP(2,1/('Tracker&amp;Invoice'!$H239:$AC239&lt;&gt;""),COLUMN('Tracker&amp;Invoice'!$H239:$AC239)),8),F220)</f>
        <v>15</v>
      </c>
      <c r="G221">
        <f>IF(D221="OVERALL",IFERROR(LOOKUP(2,1/('Tracker&amp;Invoice'!$H239:$AC239&lt;&gt;""),COLUMN('Tracker&amp;Invoice'!$H239:$AC239)),8),G222)</f>
        <v>16</v>
      </c>
      <c r="H221">
        <f t="shared" si="6"/>
        <v>16</v>
      </c>
      <c r="I221" s="29">
        <f>IF(D221="INVOICE",SUM('Tracker&amp;Invoice'!$H239:INDEX('Tracker&amp;Invoice'!$A239:$AC239,1,H221)),0)</f>
        <v>22330</v>
      </c>
      <c r="J221" s="29">
        <f>IF(D221="OVERALL",SUM('Tracker&amp;Invoice'!$H239:$AC239),0)</f>
        <v>0</v>
      </c>
    </row>
    <row r="222" spans="1:10">
      <c r="A222">
        <f t="shared" si="7"/>
        <v>10</v>
      </c>
      <c r="B222">
        <f>IF(AND('Tracker&amp;Invoice'!A240&lt;&gt;"",'Tracker&amp;Invoice'!A240&lt;&gt;"ITEM",'Tracker&amp;Invoice'!A238="ITEM"),1,0)</f>
        <v>0</v>
      </c>
      <c r="C222" t="str">
        <f>IF(B222=1,'Tracker&amp;Invoice'!A240,C221)</f>
        <v>BQ-061</v>
      </c>
      <c r="D222" t="str">
        <f>IF(LEFT(TRIM('Tracker&amp;Invoice'!B240),9)="INVOICE #","INVOICE",IF(TRIM('Tracker&amp;Invoice'!B240)="Overall Completion INVOICE","OVERALL",""))</f>
        <v/>
      </c>
      <c r="E222" t="str">
        <f>IF(D222="INVOICE",VALUE(MID(TRIM('Tracker&amp;Invoice'!B240),10,10)),"")</f>
        <v/>
      </c>
      <c r="F222">
        <f>IF(B222=1,IFERROR(LOOKUP(2,1/('Tracker&amp;Invoice'!$H240:$AC240&lt;&gt;""),COLUMN('Tracker&amp;Invoice'!$H240:$AC240)),8),F221)</f>
        <v>15</v>
      </c>
      <c r="G222">
        <f>IF(D222="OVERALL",IFERROR(LOOKUP(2,1/('Tracker&amp;Invoice'!$H240:$AC240&lt;&gt;""),COLUMN('Tracker&amp;Invoice'!$H240:$AC240)),8),G223)</f>
        <v>16</v>
      </c>
      <c r="H222">
        <f t="shared" si="6"/>
        <v>16</v>
      </c>
      <c r="I222" s="29">
        <f>IF(D222="INVOICE",SUM('Tracker&amp;Invoice'!$H240:INDEX('Tracker&amp;Invoice'!$A240:$AC240,1,H222)),0)</f>
        <v>0</v>
      </c>
      <c r="J222" s="29">
        <f>IF(D222="OVERALL",SUM('Tracker&amp;Invoice'!$H240:$AC240),0)</f>
        <v>0</v>
      </c>
    </row>
    <row r="223" spans="1:10">
      <c r="A223">
        <f t="shared" si="7"/>
        <v>10</v>
      </c>
      <c r="B223">
        <f>IF(AND('Tracker&amp;Invoice'!A241&lt;&gt;"",'Tracker&amp;Invoice'!A241&lt;&gt;"ITEM",'Tracker&amp;Invoice'!A239="ITEM"),1,0)</f>
        <v>0</v>
      </c>
      <c r="C223" t="str">
        <f>IF(B223=1,'Tracker&amp;Invoice'!A241,C222)</f>
        <v>BQ-061</v>
      </c>
      <c r="D223" t="str">
        <f>IF(LEFT(TRIM('Tracker&amp;Invoice'!B241),9)="INVOICE #","INVOICE",IF(TRIM('Tracker&amp;Invoice'!B241)="Overall Completion INVOICE","OVERALL",""))</f>
        <v>INVOICE</v>
      </c>
      <c r="E223">
        <f>IF(D223="INVOICE",VALUE(MID(TRIM('Tracker&amp;Invoice'!B241),10,10)),"")</f>
        <v>25</v>
      </c>
      <c r="F223">
        <f>IF(B223=1,IFERROR(LOOKUP(2,1/('Tracker&amp;Invoice'!$H241:$AC241&lt;&gt;""),COLUMN('Tracker&amp;Invoice'!$H241:$AC241)),8),F222)</f>
        <v>15</v>
      </c>
      <c r="G223">
        <f>IF(D223="OVERALL",IFERROR(LOOKUP(2,1/('Tracker&amp;Invoice'!$H241:$AC241&lt;&gt;""),COLUMN('Tracker&amp;Invoice'!$H241:$AC241)),8),G224)</f>
        <v>16</v>
      </c>
      <c r="H223">
        <f t="shared" si="6"/>
        <v>16</v>
      </c>
      <c r="I223" s="29">
        <f>IF(D223="INVOICE",SUM('Tracker&amp;Invoice'!$H241:INDEX('Tracker&amp;Invoice'!$A241:$AC241,1,H223)),0)</f>
        <v>6090</v>
      </c>
      <c r="J223" s="29">
        <f>IF(D223="OVERALL",SUM('Tracker&amp;Invoice'!$H241:$AC241),0)</f>
        <v>0</v>
      </c>
    </row>
    <row r="224" spans="1:10">
      <c r="A224">
        <f t="shared" si="7"/>
        <v>10</v>
      </c>
      <c r="B224">
        <f>IF(AND('Tracker&amp;Invoice'!A242&lt;&gt;"",'Tracker&amp;Invoice'!A242&lt;&gt;"ITEM",'Tracker&amp;Invoice'!A240="ITEM"),1,0)</f>
        <v>0</v>
      </c>
      <c r="C224" t="str">
        <f>IF(B224=1,'Tracker&amp;Invoice'!A242,C223)</f>
        <v>BQ-061</v>
      </c>
      <c r="D224" t="str">
        <f>IF(LEFT(TRIM('Tracker&amp;Invoice'!B242),9)="INVOICE #","INVOICE",IF(TRIM('Tracker&amp;Invoice'!B242)="Overall Completion INVOICE","OVERALL",""))</f>
        <v/>
      </c>
      <c r="E224" t="str">
        <f>IF(D224="INVOICE",VALUE(MID(TRIM('Tracker&amp;Invoice'!B242),10,10)),"")</f>
        <v/>
      </c>
      <c r="F224">
        <f>IF(B224=1,IFERROR(LOOKUP(2,1/('Tracker&amp;Invoice'!$H242:$AC242&lt;&gt;""),COLUMN('Tracker&amp;Invoice'!$H242:$AC242)),8),F223)</f>
        <v>15</v>
      </c>
      <c r="G224">
        <f>IF(D224="OVERALL",IFERROR(LOOKUP(2,1/('Tracker&amp;Invoice'!$H242:$AC242&lt;&gt;""),COLUMN('Tracker&amp;Invoice'!$H242:$AC242)),8),G225)</f>
        <v>16</v>
      </c>
      <c r="H224">
        <f t="shared" si="6"/>
        <v>16</v>
      </c>
      <c r="I224" s="29">
        <f>IF(D224="INVOICE",SUM('Tracker&amp;Invoice'!$H242:INDEX('Tracker&amp;Invoice'!$A242:$AC242,1,H224)),0)</f>
        <v>0</v>
      </c>
      <c r="J224" s="29">
        <f>IF(D224="OVERALL",SUM('Tracker&amp;Invoice'!$H242:$AC242),0)</f>
        <v>0</v>
      </c>
    </row>
    <row r="225" spans="1:10">
      <c r="A225">
        <f t="shared" si="7"/>
        <v>10</v>
      </c>
      <c r="B225">
        <f>IF(AND('Tracker&amp;Invoice'!A243&lt;&gt;"",'Tracker&amp;Invoice'!A243&lt;&gt;"ITEM",'Tracker&amp;Invoice'!A241="ITEM"),1,0)</f>
        <v>0</v>
      </c>
      <c r="C225" t="str">
        <f>IF(B225=1,'Tracker&amp;Invoice'!A243,C224)</f>
        <v>BQ-061</v>
      </c>
      <c r="D225" t="str">
        <f>IF(LEFT(TRIM('Tracker&amp;Invoice'!B243),9)="INVOICE #","INVOICE",IF(TRIM('Tracker&amp;Invoice'!B243)="Overall Completion INVOICE","OVERALL",""))</f>
        <v>INVOICE</v>
      </c>
      <c r="E225">
        <f>IF(D225="INVOICE",VALUE(MID(TRIM('Tracker&amp;Invoice'!B243),10,10)),"")</f>
        <v>27</v>
      </c>
      <c r="F225">
        <f>IF(B225=1,IFERROR(LOOKUP(2,1/('Tracker&amp;Invoice'!$H243:$AC243&lt;&gt;""),COLUMN('Tracker&amp;Invoice'!$H243:$AC243)),8),F224)</f>
        <v>15</v>
      </c>
      <c r="G225">
        <f>IF(D225="OVERALL",IFERROR(LOOKUP(2,1/('Tracker&amp;Invoice'!$H243:$AC243&lt;&gt;""),COLUMN('Tracker&amp;Invoice'!$H243:$AC243)),8),G226)</f>
        <v>16</v>
      </c>
      <c r="H225">
        <f t="shared" si="6"/>
        <v>16</v>
      </c>
      <c r="I225" s="29">
        <f>IF(D225="INVOICE",SUM('Tracker&amp;Invoice'!$H243:INDEX('Tracker&amp;Invoice'!$A243:$AC243,1,H225)),0)</f>
        <v>1015</v>
      </c>
      <c r="J225" s="29">
        <f>IF(D225="OVERALL",SUM('Tracker&amp;Invoice'!$H243:$AC243),0)</f>
        <v>0</v>
      </c>
    </row>
    <row r="226" spans="1:10">
      <c r="A226">
        <f t="shared" si="7"/>
        <v>10</v>
      </c>
      <c r="B226">
        <f>IF(AND('Tracker&amp;Invoice'!A244&lt;&gt;"",'Tracker&amp;Invoice'!A244&lt;&gt;"ITEM",'Tracker&amp;Invoice'!A242="ITEM"),1,0)</f>
        <v>0</v>
      </c>
      <c r="C226" t="str">
        <f>IF(B226=1,'Tracker&amp;Invoice'!A244,C225)</f>
        <v>BQ-061</v>
      </c>
      <c r="D226" t="str">
        <f>IF(LEFT(TRIM('Tracker&amp;Invoice'!B244),9)="INVOICE #","INVOICE",IF(TRIM('Tracker&amp;Invoice'!B244)="Overall Completion INVOICE","OVERALL",""))</f>
        <v/>
      </c>
      <c r="E226" t="str">
        <f>IF(D226="INVOICE",VALUE(MID(TRIM('Tracker&amp;Invoice'!B244),10,10)),"")</f>
        <v/>
      </c>
      <c r="F226">
        <f>IF(B226=1,IFERROR(LOOKUP(2,1/('Tracker&amp;Invoice'!$H244:$AC244&lt;&gt;""),COLUMN('Tracker&amp;Invoice'!$H244:$AC244)),8),F225)</f>
        <v>15</v>
      </c>
      <c r="G226">
        <f>IF(D226="OVERALL",IFERROR(LOOKUP(2,1/('Tracker&amp;Invoice'!$H244:$AC244&lt;&gt;""),COLUMN('Tracker&amp;Invoice'!$H244:$AC244)),8),G227)</f>
        <v>16</v>
      </c>
      <c r="H226">
        <f t="shared" si="6"/>
        <v>16</v>
      </c>
      <c r="I226" s="29">
        <f>IF(D226="INVOICE",SUM('Tracker&amp;Invoice'!$H244:INDEX('Tracker&amp;Invoice'!$A244:$AC244,1,H226)),0)</f>
        <v>0</v>
      </c>
      <c r="J226" s="29">
        <f>IF(D226="OVERALL",SUM('Tracker&amp;Invoice'!$H244:$AC244),0)</f>
        <v>0</v>
      </c>
    </row>
    <row r="227" spans="1:10">
      <c r="A227">
        <f t="shared" si="7"/>
        <v>10</v>
      </c>
      <c r="B227">
        <f>IF(AND('Tracker&amp;Invoice'!A245&lt;&gt;"",'Tracker&amp;Invoice'!A245&lt;&gt;"ITEM",'Tracker&amp;Invoice'!A243="ITEM"),1,0)</f>
        <v>0</v>
      </c>
      <c r="C227" t="str">
        <f>IF(B227=1,'Tracker&amp;Invoice'!A245,C226)</f>
        <v>BQ-061</v>
      </c>
      <c r="D227" t="str">
        <f>IF(LEFT(TRIM('Tracker&amp;Invoice'!B245),9)="INVOICE #","INVOICE",IF(TRIM('Tracker&amp;Invoice'!B245)="Overall Completion INVOICE","OVERALL",""))</f>
        <v>INVOICE</v>
      </c>
      <c r="E227">
        <f>IF(D227="INVOICE",VALUE(MID(TRIM('Tracker&amp;Invoice'!B245),10,10)),"")</f>
        <v>28</v>
      </c>
      <c r="F227">
        <f>IF(B227=1,IFERROR(LOOKUP(2,1/('Tracker&amp;Invoice'!$H245:$AC245&lt;&gt;""),COLUMN('Tracker&amp;Invoice'!$H245:$AC245)),8),F226)</f>
        <v>15</v>
      </c>
      <c r="G227">
        <f>IF(D227="OVERALL",IFERROR(LOOKUP(2,1/('Tracker&amp;Invoice'!$H245:$AC245&lt;&gt;""),COLUMN('Tracker&amp;Invoice'!$H245:$AC245)),8),G228)</f>
        <v>16</v>
      </c>
      <c r="H227">
        <f t="shared" si="6"/>
        <v>16</v>
      </c>
      <c r="I227" s="29">
        <f>IF(D227="INVOICE",SUM('Tracker&amp;Invoice'!$H245:INDEX('Tracker&amp;Invoice'!$A245:$AC245,1,H227)),0)</f>
        <v>3045</v>
      </c>
      <c r="J227" s="29">
        <f>IF(D227="OVERALL",SUM('Tracker&amp;Invoice'!$H245:$AC245),0)</f>
        <v>0</v>
      </c>
    </row>
    <row r="228" spans="1:10">
      <c r="A228">
        <f t="shared" si="7"/>
        <v>10</v>
      </c>
      <c r="B228">
        <f>IF(AND('Tracker&amp;Invoice'!A246&lt;&gt;"",'Tracker&amp;Invoice'!A246&lt;&gt;"ITEM",'Tracker&amp;Invoice'!A244="ITEM"),1,0)</f>
        <v>0</v>
      </c>
      <c r="C228" t="str">
        <f>IF(B228=1,'Tracker&amp;Invoice'!A246,C227)</f>
        <v>BQ-061</v>
      </c>
      <c r="D228" t="str">
        <f>IF(LEFT(TRIM('Tracker&amp;Invoice'!B246),9)="INVOICE #","INVOICE",IF(TRIM('Tracker&amp;Invoice'!B246)="Overall Completion INVOICE","OVERALL",""))</f>
        <v/>
      </c>
      <c r="E228" t="str">
        <f>IF(D228="INVOICE",VALUE(MID(TRIM('Tracker&amp;Invoice'!B246),10,10)),"")</f>
        <v/>
      </c>
      <c r="F228">
        <f>IF(B228=1,IFERROR(LOOKUP(2,1/('Tracker&amp;Invoice'!$H246:$AC246&lt;&gt;""),COLUMN('Tracker&amp;Invoice'!$H246:$AC246)),8),F227)</f>
        <v>15</v>
      </c>
      <c r="G228">
        <f>IF(D228="OVERALL",IFERROR(LOOKUP(2,1/('Tracker&amp;Invoice'!$H246:$AC246&lt;&gt;""),COLUMN('Tracker&amp;Invoice'!$H246:$AC246)),8),G229)</f>
        <v>16</v>
      </c>
      <c r="H228">
        <f t="shared" si="6"/>
        <v>16</v>
      </c>
      <c r="I228" s="29">
        <f>IF(D228="INVOICE",SUM('Tracker&amp;Invoice'!$H246:INDEX('Tracker&amp;Invoice'!$A246:$AC246,1,H228)),0)</f>
        <v>0</v>
      </c>
      <c r="J228" s="29">
        <f>IF(D228="OVERALL",SUM('Tracker&amp;Invoice'!$H246:$AC246),0)</f>
        <v>0</v>
      </c>
    </row>
    <row r="229" spans="1:10">
      <c r="A229">
        <f t="shared" si="7"/>
        <v>10</v>
      </c>
      <c r="B229">
        <f>IF(AND('Tracker&amp;Invoice'!A247&lt;&gt;"",'Tracker&amp;Invoice'!A247&lt;&gt;"ITEM",'Tracker&amp;Invoice'!A245="ITEM"),1,0)</f>
        <v>0</v>
      </c>
      <c r="C229" t="str">
        <f>IF(B229=1,'Tracker&amp;Invoice'!A247,C228)</f>
        <v>BQ-061</v>
      </c>
      <c r="D229" t="str">
        <f>IF(LEFT(TRIM('Tracker&amp;Invoice'!B247),9)="INVOICE #","INVOICE",IF(TRIM('Tracker&amp;Invoice'!B247)="Overall Completion INVOICE","OVERALL",""))</f>
        <v/>
      </c>
      <c r="E229" t="str">
        <f>IF(D229="INVOICE",VALUE(MID(TRIM('Tracker&amp;Invoice'!B247),10,10)),"")</f>
        <v/>
      </c>
      <c r="F229">
        <f>IF(B229=1,IFERROR(LOOKUP(2,1/('Tracker&amp;Invoice'!$H247:$AC247&lt;&gt;""),COLUMN('Tracker&amp;Invoice'!$H247:$AC247)),8),F228)</f>
        <v>15</v>
      </c>
      <c r="G229">
        <f>IF(D229="OVERALL",IFERROR(LOOKUP(2,1/('Tracker&amp;Invoice'!$H247:$AC247&lt;&gt;""),COLUMN('Tracker&amp;Invoice'!$H247:$AC247)),8),G230)</f>
        <v>16</v>
      </c>
      <c r="H229">
        <f t="shared" si="6"/>
        <v>16</v>
      </c>
      <c r="I229" s="29">
        <f>IF(D229="INVOICE",SUM('Tracker&amp;Invoice'!$H247:INDEX('Tracker&amp;Invoice'!$A247:$AC247,1,H229)),0)</f>
        <v>0</v>
      </c>
      <c r="J229" s="29">
        <f>IF(D229="OVERALL",SUM('Tracker&amp;Invoice'!$H247:$AC247),0)</f>
        <v>0</v>
      </c>
    </row>
    <row r="230" spans="1:10">
      <c r="A230">
        <f t="shared" si="7"/>
        <v>10</v>
      </c>
      <c r="B230">
        <f>IF(AND('Tracker&amp;Invoice'!A248&lt;&gt;"",'Tracker&amp;Invoice'!A248&lt;&gt;"ITEM",'Tracker&amp;Invoice'!A246="ITEM"),1,0)</f>
        <v>0</v>
      </c>
      <c r="C230" t="str">
        <f>IF(B230=1,'Tracker&amp;Invoice'!A248,C229)</f>
        <v>BQ-061</v>
      </c>
      <c r="D230" t="str">
        <f>IF(LEFT(TRIM('Tracker&amp;Invoice'!B248),9)="INVOICE #","INVOICE",IF(TRIM('Tracker&amp;Invoice'!B248)="Overall Completion INVOICE","OVERALL",""))</f>
        <v/>
      </c>
      <c r="E230" t="str">
        <f>IF(D230="INVOICE",VALUE(MID(TRIM('Tracker&amp;Invoice'!B248),10,10)),"")</f>
        <v/>
      </c>
      <c r="F230">
        <f>IF(B230=1,IFERROR(LOOKUP(2,1/('Tracker&amp;Invoice'!$H248:$AC248&lt;&gt;""),COLUMN('Tracker&amp;Invoice'!$H248:$AC248)),8),F229)</f>
        <v>15</v>
      </c>
      <c r="G230">
        <f>IF(D230="OVERALL",IFERROR(LOOKUP(2,1/('Tracker&amp;Invoice'!$H248:$AC248&lt;&gt;""),COLUMN('Tracker&amp;Invoice'!$H248:$AC248)),8),G231)</f>
        <v>16</v>
      </c>
      <c r="H230">
        <f t="shared" si="6"/>
        <v>16</v>
      </c>
      <c r="I230" s="29">
        <f>IF(D230="INVOICE",SUM('Tracker&amp;Invoice'!$H248:INDEX('Tracker&amp;Invoice'!$A248:$AC248,1,H230)),0)</f>
        <v>0</v>
      </c>
      <c r="J230" s="29">
        <f>IF(D230="OVERALL",SUM('Tracker&amp;Invoice'!$H248:$AC248),0)</f>
        <v>0</v>
      </c>
    </row>
    <row r="231" spans="1:10">
      <c r="A231">
        <f t="shared" si="7"/>
        <v>10</v>
      </c>
      <c r="B231">
        <f>IF(AND('Tracker&amp;Invoice'!A249&lt;&gt;"",'Tracker&amp;Invoice'!A249&lt;&gt;"ITEM",'Tracker&amp;Invoice'!A247="ITEM"),1,0)</f>
        <v>0</v>
      </c>
      <c r="C231" t="str">
        <f>IF(B231=1,'Tracker&amp;Invoice'!A249,C230)</f>
        <v>BQ-061</v>
      </c>
      <c r="D231" t="str">
        <f>IF(LEFT(TRIM('Tracker&amp;Invoice'!B249),9)="INVOICE #","INVOICE",IF(TRIM('Tracker&amp;Invoice'!B249)="Overall Completion INVOICE","OVERALL",""))</f>
        <v>OVERALL</v>
      </c>
      <c r="E231" t="str">
        <f>IF(D231="INVOICE",VALUE(MID(TRIM('Tracker&amp;Invoice'!B249),10,10)),"")</f>
        <v/>
      </c>
      <c r="F231">
        <f>IF(B231=1,IFERROR(LOOKUP(2,1/('Tracker&amp;Invoice'!$H249:$AC249&lt;&gt;""),COLUMN('Tracker&amp;Invoice'!$H249:$AC249)),8),F230)</f>
        <v>15</v>
      </c>
      <c r="G231">
        <f>IF(D231="OVERALL",IFERROR(LOOKUP(2,1/('Tracker&amp;Invoice'!$H249:$AC249&lt;&gt;""),COLUMN('Tracker&amp;Invoice'!$H249:$AC249)),8),G232)</f>
        <v>16</v>
      </c>
      <c r="H231">
        <f t="shared" si="6"/>
        <v>16</v>
      </c>
      <c r="I231" s="29">
        <f>IF(D231="INVOICE",SUM('Tracker&amp;Invoice'!$H249:INDEX('Tracker&amp;Invoice'!$A249:$AC249,1,H231)),0)</f>
        <v>0</v>
      </c>
      <c r="J231" s="29">
        <f>IF(D231="OVERALL",SUM('Tracker&amp;Invoice'!$H249:$AC249),0)</f>
        <v>32480</v>
      </c>
    </row>
    <row r="232" spans="1:10">
      <c r="A232">
        <f t="shared" si="7"/>
        <v>10</v>
      </c>
      <c r="B232">
        <f>IF(AND('Tracker&amp;Invoice'!A250&lt;&gt;"",'Tracker&amp;Invoice'!A250&lt;&gt;"ITEM",'Tracker&amp;Invoice'!A248="ITEM"),1,0)</f>
        <v>0</v>
      </c>
      <c r="C232" t="str">
        <f>IF(B232=1,'Tracker&amp;Invoice'!A250,C231)</f>
        <v>BQ-061</v>
      </c>
      <c r="D232" t="str">
        <f>IF(LEFT(TRIM('Tracker&amp;Invoice'!B250),9)="INVOICE #","INVOICE",IF(TRIM('Tracker&amp;Invoice'!B250)="Overall Completion INVOICE","OVERALL",""))</f>
        <v/>
      </c>
      <c r="E232" t="str">
        <f>IF(D232="INVOICE",VALUE(MID(TRIM('Tracker&amp;Invoice'!B250),10,10)),"")</f>
        <v/>
      </c>
      <c r="F232">
        <f>IF(B232=1,IFERROR(LOOKUP(2,1/('Tracker&amp;Invoice'!$H250:$AC250&lt;&gt;""),COLUMN('Tracker&amp;Invoice'!$H250:$AC250)),8),F231)</f>
        <v>15</v>
      </c>
      <c r="G232">
        <f>IF(D232="OVERALL",IFERROR(LOOKUP(2,1/('Tracker&amp;Invoice'!$H250:$AC250&lt;&gt;""),COLUMN('Tracker&amp;Invoice'!$H250:$AC250)),8),G233)</f>
        <v>15</v>
      </c>
      <c r="H232">
        <f t="shared" si="6"/>
        <v>15</v>
      </c>
      <c r="I232" s="29">
        <f>IF(D232="INVOICE",SUM('Tracker&amp;Invoice'!$H250:INDEX('Tracker&amp;Invoice'!$A250:$AC250,1,H232)),0)</f>
        <v>0</v>
      </c>
      <c r="J232" s="29">
        <f>IF(D232="OVERALL",SUM('Tracker&amp;Invoice'!$H250:$AC250),0)</f>
        <v>0</v>
      </c>
    </row>
    <row r="233" spans="1:10">
      <c r="A233">
        <f t="shared" si="7"/>
        <v>10</v>
      </c>
      <c r="B233">
        <f>IF(AND('Tracker&amp;Invoice'!A251&lt;&gt;"",'Tracker&amp;Invoice'!A251&lt;&gt;"ITEM",'Tracker&amp;Invoice'!A249="ITEM"),1,0)</f>
        <v>0</v>
      </c>
      <c r="C233" t="str">
        <f>IF(B233=1,'Tracker&amp;Invoice'!A251,C232)</f>
        <v>BQ-061</v>
      </c>
      <c r="D233" t="str">
        <f>IF(LEFT(TRIM('Tracker&amp;Invoice'!B251),9)="INVOICE #","INVOICE",IF(TRIM('Tracker&amp;Invoice'!B251)="Overall Completion INVOICE","OVERALL",""))</f>
        <v/>
      </c>
      <c r="E233" t="str">
        <f>IF(D233="INVOICE",VALUE(MID(TRIM('Tracker&amp;Invoice'!B251),10,10)),"")</f>
        <v/>
      </c>
      <c r="F233">
        <f>IF(B233=1,IFERROR(LOOKUP(2,1/('Tracker&amp;Invoice'!$H251:$AC251&lt;&gt;""),COLUMN('Tracker&amp;Invoice'!$H251:$AC251)),8),F232)</f>
        <v>15</v>
      </c>
      <c r="G233">
        <f>IF(D233="OVERALL",IFERROR(LOOKUP(2,1/('Tracker&amp;Invoice'!$H251:$AC251&lt;&gt;""),COLUMN('Tracker&amp;Invoice'!$H251:$AC251)),8),G234)</f>
        <v>15</v>
      </c>
      <c r="H233">
        <f t="shared" si="6"/>
        <v>15</v>
      </c>
      <c r="I233" s="29">
        <f>IF(D233="INVOICE",SUM('Tracker&amp;Invoice'!$H251:INDEX('Tracker&amp;Invoice'!$A251:$AC251,1,H233)),0)</f>
        <v>0</v>
      </c>
      <c r="J233" s="29">
        <f>IF(D233="OVERALL",SUM('Tracker&amp;Invoice'!$H251:$AC251),0)</f>
        <v>0</v>
      </c>
    </row>
    <row r="234" spans="1:10">
      <c r="A234">
        <f t="shared" si="7"/>
        <v>10</v>
      </c>
      <c r="B234">
        <f>IF(AND('Tracker&amp;Invoice'!A252&lt;&gt;"",'Tracker&amp;Invoice'!A252&lt;&gt;"ITEM",'Tracker&amp;Invoice'!A250="ITEM"),1,0)</f>
        <v>0</v>
      </c>
      <c r="C234" t="str">
        <f>IF(B234=1,'Tracker&amp;Invoice'!A252,C233)</f>
        <v>BQ-061</v>
      </c>
      <c r="D234" t="str">
        <f>IF(LEFT(TRIM('Tracker&amp;Invoice'!B252),9)="INVOICE #","INVOICE",IF(TRIM('Tracker&amp;Invoice'!B252)="Overall Completion INVOICE","OVERALL",""))</f>
        <v/>
      </c>
      <c r="E234" t="str">
        <f>IF(D234="INVOICE",VALUE(MID(TRIM('Tracker&amp;Invoice'!B252),10,10)),"")</f>
        <v/>
      </c>
      <c r="F234">
        <f>IF(B234=1,IFERROR(LOOKUP(2,1/('Tracker&amp;Invoice'!$H252:$AC252&lt;&gt;""),COLUMN('Tracker&amp;Invoice'!$H252:$AC252)),8),F233)</f>
        <v>15</v>
      </c>
      <c r="G234">
        <f>IF(D234="OVERALL",IFERROR(LOOKUP(2,1/('Tracker&amp;Invoice'!$H252:$AC252&lt;&gt;""),COLUMN('Tracker&amp;Invoice'!$H252:$AC252)),8),G235)</f>
        <v>15</v>
      </c>
      <c r="H234">
        <f t="shared" si="6"/>
        <v>15</v>
      </c>
      <c r="I234" s="29">
        <f>IF(D234="INVOICE",SUM('Tracker&amp;Invoice'!$H252:INDEX('Tracker&amp;Invoice'!$A252:$AC252,1,H234)),0)</f>
        <v>0</v>
      </c>
      <c r="J234" s="29">
        <f>IF(D234="OVERALL",SUM('Tracker&amp;Invoice'!$H252:$AC252),0)</f>
        <v>0</v>
      </c>
    </row>
    <row r="235" spans="1:10">
      <c r="A235">
        <f t="shared" si="7"/>
        <v>10</v>
      </c>
      <c r="B235">
        <f>IF(AND('Tracker&amp;Invoice'!A253&lt;&gt;"",'Tracker&amp;Invoice'!A253&lt;&gt;"ITEM",'Tracker&amp;Invoice'!A251="ITEM"),1,0)</f>
        <v>0</v>
      </c>
      <c r="C235" t="str">
        <f>IF(B235=1,'Tracker&amp;Invoice'!A253,C234)</f>
        <v>BQ-061</v>
      </c>
      <c r="D235" t="str">
        <f>IF(LEFT(TRIM('Tracker&amp;Invoice'!B253),9)="INVOICE #","INVOICE",IF(TRIM('Tracker&amp;Invoice'!B253)="Overall Completion INVOICE","OVERALL",""))</f>
        <v/>
      </c>
      <c r="E235" t="str">
        <f>IF(D235="INVOICE",VALUE(MID(TRIM('Tracker&amp;Invoice'!B253),10,10)),"")</f>
        <v/>
      </c>
      <c r="F235">
        <f>IF(B235=1,IFERROR(LOOKUP(2,1/('Tracker&amp;Invoice'!$H253:$AC253&lt;&gt;""),COLUMN('Tracker&amp;Invoice'!$H253:$AC253)),8),F234)</f>
        <v>15</v>
      </c>
      <c r="G235">
        <f>IF(D235="OVERALL",IFERROR(LOOKUP(2,1/('Tracker&amp;Invoice'!$H253:$AC253&lt;&gt;""),COLUMN('Tracker&amp;Invoice'!$H253:$AC253)),8),G236)</f>
        <v>15</v>
      </c>
      <c r="H235">
        <f t="shared" si="6"/>
        <v>15</v>
      </c>
      <c r="I235" s="29">
        <f>IF(D235="INVOICE",SUM('Tracker&amp;Invoice'!$H253:INDEX('Tracker&amp;Invoice'!$A253:$AC253,1,H235)),0)</f>
        <v>0</v>
      </c>
      <c r="J235" s="29">
        <f>IF(D235="OVERALL",SUM('Tracker&amp;Invoice'!$H253:$AC253),0)</f>
        <v>0</v>
      </c>
    </row>
    <row r="236" spans="1:10">
      <c r="A236">
        <f t="shared" si="7"/>
        <v>10</v>
      </c>
      <c r="B236">
        <f>IF(AND('Tracker&amp;Invoice'!A254&lt;&gt;"",'Tracker&amp;Invoice'!A254&lt;&gt;"ITEM",'Tracker&amp;Invoice'!A252="ITEM"),1,0)</f>
        <v>0</v>
      </c>
      <c r="C236" t="str">
        <f>IF(B236=1,'Tracker&amp;Invoice'!A254,C235)</f>
        <v>BQ-061</v>
      </c>
      <c r="D236" t="str">
        <f>IF(LEFT(TRIM('Tracker&amp;Invoice'!B254),9)="INVOICE #","INVOICE",IF(TRIM('Tracker&amp;Invoice'!B254)="Overall Completion INVOICE","OVERALL",""))</f>
        <v/>
      </c>
      <c r="E236" t="str">
        <f>IF(D236="INVOICE",VALUE(MID(TRIM('Tracker&amp;Invoice'!B254),10,10)),"")</f>
        <v/>
      </c>
      <c r="F236">
        <f>IF(B236=1,IFERROR(LOOKUP(2,1/('Tracker&amp;Invoice'!$H254:$AC254&lt;&gt;""),COLUMN('Tracker&amp;Invoice'!$H254:$AC254)),8),F235)</f>
        <v>15</v>
      </c>
      <c r="G236">
        <f>IF(D236="OVERALL",IFERROR(LOOKUP(2,1/('Tracker&amp;Invoice'!$H254:$AC254&lt;&gt;""),COLUMN('Tracker&amp;Invoice'!$H254:$AC254)),8),G237)</f>
        <v>15</v>
      </c>
      <c r="H236">
        <f t="shared" si="6"/>
        <v>15</v>
      </c>
      <c r="I236" s="29">
        <f>IF(D236="INVOICE",SUM('Tracker&amp;Invoice'!$H254:INDEX('Tracker&amp;Invoice'!$A254:$AC254,1,H236)),0)</f>
        <v>0</v>
      </c>
      <c r="J236" s="29">
        <f>IF(D236="OVERALL",SUM('Tracker&amp;Invoice'!$H254:$AC254),0)</f>
        <v>0</v>
      </c>
    </row>
    <row r="237" spans="1:10">
      <c r="A237">
        <f t="shared" si="7"/>
        <v>10</v>
      </c>
      <c r="B237">
        <f>IF(AND('Tracker&amp;Invoice'!A255&lt;&gt;"",'Tracker&amp;Invoice'!A255&lt;&gt;"ITEM",'Tracker&amp;Invoice'!A253="ITEM"),1,0)</f>
        <v>0</v>
      </c>
      <c r="C237" t="str">
        <f>IF(B237=1,'Tracker&amp;Invoice'!A255,C236)</f>
        <v>BQ-061</v>
      </c>
      <c r="D237" t="str">
        <f>IF(LEFT(TRIM('Tracker&amp;Invoice'!B255),9)="INVOICE #","INVOICE",IF(TRIM('Tracker&amp;Invoice'!B255)="Overall Completion INVOICE","OVERALL",""))</f>
        <v/>
      </c>
      <c r="E237" t="str">
        <f>IF(D237="INVOICE",VALUE(MID(TRIM('Tracker&amp;Invoice'!B255),10,10)),"")</f>
        <v/>
      </c>
      <c r="F237">
        <f>IF(B237=1,IFERROR(LOOKUP(2,1/('Tracker&amp;Invoice'!$H255:$AC255&lt;&gt;""),COLUMN('Tracker&amp;Invoice'!$H255:$AC255)),8),F236)</f>
        <v>15</v>
      </c>
      <c r="G237">
        <f>IF(D237="OVERALL",IFERROR(LOOKUP(2,1/('Tracker&amp;Invoice'!$H255:$AC255&lt;&gt;""),COLUMN('Tracker&amp;Invoice'!$H255:$AC255)),8),G238)</f>
        <v>15</v>
      </c>
      <c r="H237">
        <f t="shared" si="6"/>
        <v>15</v>
      </c>
      <c r="I237" s="29">
        <f>IF(D237="INVOICE",SUM('Tracker&amp;Invoice'!$H255:INDEX('Tracker&amp;Invoice'!$A255:$AC255,1,H237)),0)</f>
        <v>0</v>
      </c>
      <c r="J237" s="29">
        <f>IF(D237="OVERALL",SUM('Tracker&amp;Invoice'!$H255:$AC255),0)</f>
        <v>0</v>
      </c>
    </row>
    <row r="238" spans="1:10">
      <c r="A238">
        <f t="shared" si="7"/>
        <v>10</v>
      </c>
      <c r="B238">
        <f>IF(AND('Tracker&amp;Invoice'!A256&lt;&gt;"",'Tracker&amp;Invoice'!A256&lt;&gt;"ITEM",'Tracker&amp;Invoice'!A254="ITEM"),1,0)</f>
        <v>0</v>
      </c>
      <c r="C238" t="str">
        <f>IF(B238=1,'Tracker&amp;Invoice'!A256,C237)</f>
        <v>BQ-061</v>
      </c>
      <c r="D238" t="str">
        <f>IF(LEFT(TRIM('Tracker&amp;Invoice'!B256),9)="INVOICE #","INVOICE",IF(TRIM('Tracker&amp;Invoice'!B256)="Overall Completion INVOICE","OVERALL",""))</f>
        <v/>
      </c>
      <c r="E238" t="str">
        <f>IF(D238="INVOICE",VALUE(MID(TRIM('Tracker&amp;Invoice'!B256),10,10)),"")</f>
        <v/>
      </c>
      <c r="F238">
        <f>IF(B238=1,IFERROR(LOOKUP(2,1/('Tracker&amp;Invoice'!$H256:$AC256&lt;&gt;""),COLUMN('Tracker&amp;Invoice'!$H256:$AC256)),8),F237)</f>
        <v>15</v>
      </c>
      <c r="G238">
        <f>IF(D238="OVERALL",IFERROR(LOOKUP(2,1/('Tracker&amp;Invoice'!$H256:$AC256&lt;&gt;""),COLUMN('Tracker&amp;Invoice'!$H256:$AC256)),8),G239)</f>
        <v>15</v>
      </c>
      <c r="H238">
        <f t="shared" si="6"/>
        <v>15</v>
      </c>
      <c r="I238" s="29">
        <f>IF(D238="INVOICE",SUM('Tracker&amp;Invoice'!$H256:INDEX('Tracker&amp;Invoice'!$A256:$AC256,1,H238)),0)</f>
        <v>0</v>
      </c>
      <c r="J238" s="29">
        <f>IF(D238="OVERALL",SUM('Tracker&amp;Invoice'!$H256:$AC256),0)</f>
        <v>0</v>
      </c>
    </row>
    <row r="239" spans="1:10">
      <c r="A239">
        <f t="shared" si="7"/>
        <v>10</v>
      </c>
      <c r="B239">
        <f>IF(AND('Tracker&amp;Invoice'!A257&lt;&gt;"",'Tracker&amp;Invoice'!A257&lt;&gt;"ITEM",'Tracker&amp;Invoice'!A255="ITEM"),1,0)</f>
        <v>0</v>
      </c>
      <c r="C239" t="str">
        <f>IF(B239=1,'Tracker&amp;Invoice'!A257,C238)</f>
        <v>BQ-061</v>
      </c>
      <c r="D239" t="str">
        <f>IF(LEFT(TRIM('Tracker&amp;Invoice'!B257),9)="INVOICE #","INVOICE",IF(TRIM('Tracker&amp;Invoice'!B257)="Overall Completion INVOICE","OVERALL",""))</f>
        <v/>
      </c>
      <c r="E239" t="str">
        <f>IF(D239="INVOICE",VALUE(MID(TRIM('Tracker&amp;Invoice'!B257),10,10)),"")</f>
        <v/>
      </c>
      <c r="F239">
        <f>IF(B239=1,IFERROR(LOOKUP(2,1/('Tracker&amp;Invoice'!$H257:$AC257&lt;&gt;""),COLUMN('Tracker&amp;Invoice'!$H257:$AC257)),8),F238)</f>
        <v>15</v>
      </c>
      <c r="G239">
        <f>IF(D239="OVERALL",IFERROR(LOOKUP(2,1/('Tracker&amp;Invoice'!$H257:$AC257&lt;&gt;""),COLUMN('Tracker&amp;Invoice'!$H257:$AC257)),8),G240)</f>
        <v>15</v>
      </c>
      <c r="H239">
        <f t="shared" si="6"/>
        <v>15</v>
      </c>
      <c r="I239" s="29">
        <f>IF(D239="INVOICE",SUM('Tracker&amp;Invoice'!$H257:INDEX('Tracker&amp;Invoice'!$A257:$AC257,1,H239)),0)</f>
        <v>0</v>
      </c>
      <c r="J239" s="29">
        <f>IF(D239="OVERALL",SUM('Tracker&amp;Invoice'!$H257:$AC257),0)</f>
        <v>0</v>
      </c>
    </row>
    <row r="240" spans="1:10">
      <c r="A240">
        <f t="shared" si="7"/>
        <v>11</v>
      </c>
      <c r="B240">
        <f>IF(AND('Tracker&amp;Invoice'!A258&lt;&gt;"",'Tracker&amp;Invoice'!A258&lt;&gt;"ITEM",'Tracker&amp;Invoice'!A256="ITEM"),1,0)</f>
        <v>1</v>
      </c>
      <c r="C240" t="str">
        <f>IF(B240=1,'Tracker&amp;Invoice'!A258,C239)</f>
        <v>BQ-062</v>
      </c>
      <c r="D240" t="str">
        <f>IF(LEFT(TRIM('Tracker&amp;Invoice'!B258),9)="INVOICE #","INVOICE",IF(TRIM('Tracker&amp;Invoice'!B258)="Overall Completion INVOICE","OVERALL",""))</f>
        <v/>
      </c>
      <c r="E240" t="str">
        <f>IF(D240="INVOICE",VALUE(MID(TRIM('Tracker&amp;Invoice'!B258),10,10)),"")</f>
        <v/>
      </c>
      <c r="F240">
        <f>IF(B240=1,IFERROR(LOOKUP(2,1/('Tracker&amp;Invoice'!$H258:$AC258&lt;&gt;""),COLUMN('Tracker&amp;Invoice'!$H258:$AC258)),8),F239)</f>
        <v>14</v>
      </c>
      <c r="G240">
        <f>IF(D240="OVERALL",IFERROR(LOOKUP(2,1/('Tracker&amp;Invoice'!$H258:$AC258&lt;&gt;""),COLUMN('Tracker&amp;Invoice'!$H258:$AC258)),8),G241)</f>
        <v>15</v>
      </c>
      <c r="H240">
        <f t="shared" si="6"/>
        <v>15</v>
      </c>
      <c r="I240" s="29">
        <f>IF(D240="INVOICE",SUM('Tracker&amp;Invoice'!$H258:INDEX('Tracker&amp;Invoice'!$A258:$AC258,1,H240)),0)</f>
        <v>0</v>
      </c>
      <c r="J240" s="29">
        <f>IF(D240="OVERALL",SUM('Tracker&amp;Invoice'!$H258:$AC258),0)</f>
        <v>0</v>
      </c>
    </row>
    <row r="241" spans="1:10">
      <c r="A241">
        <f t="shared" si="7"/>
        <v>11</v>
      </c>
      <c r="B241">
        <f>IF(AND('Tracker&amp;Invoice'!A259&lt;&gt;"",'Tracker&amp;Invoice'!A259&lt;&gt;"ITEM",'Tracker&amp;Invoice'!A257="ITEM"),1,0)</f>
        <v>0</v>
      </c>
      <c r="C241" t="str">
        <f>IF(B241=1,'Tracker&amp;Invoice'!A259,C240)</f>
        <v>BQ-062</v>
      </c>
      <c r="D241" t="str">
        <f>IF(LEFT(TRIM('Tracker&amp;Invoice'!B259),9)="INVOICE #","INVOICE",IF(TRIM('Tracker&amp;Invoice'!B259)="Overall Completion INVOICE","OVERALL",""))</f>
        <v/>
      </c>
      <c r="E241" t="str">
        <f>IF(D241="INVOICE",VALUE(MID(TRIM('Tracker&amp;Invoice'!B259),10,10)),"")</f>
        <v/>
      </c>
      <c r="F241">
        <f>IF(B241=1,IFERROR(LOOKUP(2,1/('Tracker&amp;Invoice'!$H259:$AC259&lt;&gt;""),COLUMN('Tracker&amp;Invoice'!$H259:$AC259)),8),F240)</f>
        <v>14</v>
      </c>
      <c r="G241">
        <f>IF(D241="OVERALL",IFERROR(LOOKUP(2,1/('Tracker&amp;Invoice'!$H259:$AC259&lt;&gt;""),COLUMN('Tracker&amp;Invoice'!$H259:$AC259)),8),G242)</f>
        <v>15</v>
      </c>
      <c r="H241">
        <f t="shared" si="6"/>
        <v>15</v>
      </c>
      <c r="I241" s="29">
        <f>IF(D241="INVOICE",SUM('Tracker&amp;Invoice'!$H259:INDEX('Tracker&amp;Invoice'!$A259:$AC259,1,H241)),0)</f>
        <v>0</v>
      </c>
      <c r="J241" s="29">
        <f>IF(D241="OVERALL",SUM('Tracker&amp;Invoice'!$H259:$AC259),0)</f>
        <v>0</v>
      </c>
    </row>
    <row r="242" spans="1:10">
      <c r="A242">
        <f t="shared" si="7"/>
        <v>11</v>
      </c>
      <c r="B242">
        <f>IF(AND('Tracker&amp;Invoice'!A260&lt;&gt;"",'Tracker&amp;Invoice'!A260&lt;&gt;"ITEM",'Tracker&amp;Invoice'!A258="ITEM"),1,0)</f>
        <v>0</v>
      </c>
      <c r="C242" t="str">
        <f>IF(B242=1,'Tracker&amp;Invoice'!A260,C241)</f>
        <v>BQ-062</v>
      </c>
      <c r="D242" t="str">
        <f>IF(LEFT(TRIM('Tracker&amp;Invoice'!B260),9)="INVOICE #","INVOICE",IF(TRIM('Tracker&amp;Invoice'!B260)="Overall Completion INVOICE","OVERALL",""))</f>
        <v/>
      </c>
      <c r="E242" t="str">
        <f>IF(D242="INVOICE",VALUE(MID(TRIM('Tracker&amp;Invoice'!B260),10,10)),"")</f>
        <v/>
      </c>
      <c r="F242">
        <f>IF(B242=1,IFERROR(LOOKUP(2,1/('Tracker&amp;Invoice'!$H260:$AC260&lt;&gt;""),COLUMN('Tracker&amp;Invoice'!$H260:$AC260)),8),F241)</f>
        <v>14</v>
      </c>
      <c r="G242">
        <f>IF(D242="OVERALL",IFERROR(LOOKUP(2,1/('Tracker&amp;Invoice'!$H260:$AC260&lt;&gt;""),COLUMN('Tracker&amp;Invoice'!$H260:$AC260)),8),G243)</f>
        <v>15</v>
      </c>
      <c r="H242">
        <f t="shared" si="6"/>
        <v>15</v>
      </c>
      <c r="I242" s="29">
        <f>IF(D242="INVOICE",SUM('Tracker&amp;Invoice'!$H260:INDEX('Tracker&amp;Invoice'!$A260:$AC260,1,H242)),0)</f>
        <v>0</v>
      </c>
      <c r="J242" s="29">
        <f>IF(D242="OVERALL",SUM('Tracker&amp;Invoice'!$H260:$AC260),0)</f>
        <v>0</v>
      </c>
    </row>
    <row r="243" spans="1:10">
      <c r="A243">
        <f t="shared" si="7"/>
        <v>11</v>
      </c>
      <c r="B243">
        <f>IF(AND('Tracker&amp;Invoice'!A261&lt;&gt;"",'Tracker&amp;Invoice'!A261&lt;&gt;"ITEM",'Tracker&amp;Invoice'!A259="ITEM"),1,0)</f>
        <v>0</v>
      </c>
      <c r="C243" t="str">
        <f>IF(B243=1,'Tracker&amp;Invoice'!A261,C242)</f>
        <v>BQ-062</v>
      </c>
      <c r="D243" t="str">
        <f>IF(LEFT(TRIM('Tracker&amp;Invoice'!B261),9)="INVOICE #","INVOICE",IF(TRIM('Tracker&amp;Invoice'!B261)="Overall Completion INVOICE","OVERALL",""))</f>
        <v>INVOICE</v>
      </c>
      <c r="E243">
        <f>IF(D243="INVOICE",VALUE(MID(TRIM('Tracker&amp;Invoice'!B261),10,10)),"")</f>
        <v>27</v>
      </c>
      <c r="F243">
        <f>IF(B243=1,IFERROR(LOOKUP(2,1/('Tracker&amp;Invoice'!$H261:$AC261&lt;&gt;""),COLUMN('Tracker&amp;Invoice'!$H261:$AC261)),8),F242)</f>
        <v>14</v>
      </c>
      <c r="G243">
        <f>IF(D243="OVERALL",IFERROR(LOOKUP(2,1/('Tracker&amp;Invoice'!$H261:$AC261&lt;&gt;""),COLUMN('Tracker&amp;Invoice'!$H261:$AC261)),8),G244)</f>
        <v>15</v>
      </c>
      <c r="H243">
        <f t="shared" si="6"/>
        <v>15</v>
      </c>
      <c r="I243" s="29">
        <f>IF(D243="INVOICE",SUM('Tracker&amp;Invoice'!$H261:INDEX('Tracker&amp;Invoice'!$A261:$AC261,1,H243)),0)</f>
        <v>2970</v>
      </c>
      <c r="J243" s="29">
        <f>IF(D243="OVERALL",SUM('Tracker&amp;Invoice'!$H261:$AC261),0)</f>
        <v>0</v>
      </c>
    </row>
    <row r="244" spans="1:10">
      <c r="A244">
        <f t="shared" si="7"/>
        <v>11</v>
      </c>
      <c r="B244">
        <f>IF(AND('Tracker&amp;Invoice'!A262&lt;&gt;"",'Tracker&amp;Invoice'!A262&lt;&gt;"ITEM",'Tracker&amp;Invoice'!A260="ITEM"),1,0)</f>
        <v>0</v>
      </c>
      <c r="C244" t="str">
        <f>IF(B244=1,'Tracker&amp;Invoice'!A262,C243)</f>
        <v>BQ-062</v>
      </c>
      <c r="D244" t="str">
        <f>IF(LEFT(TRIM('Tracker&amp;Invoice'!B262),9)="INVOICE #","INVOICE",IF(TRIM('Tracker&amp;Invoice'!B262)="Overall Completion INVOICE","OVERALL",""))</f>
        <v/>
      </c>
      <c r="E244" t="str">
        <f>IF(D244="INVOICE",VALUE(MID(TRIM('Tracker&amp;Invoice'!B262),10,10)),"")</f>
        <v/>
      </c>
      <c r="F244">
        <f>IF(B244=1,IFERROR(LOOKUP(2,1/('Tracker&amp;Invoice'!$H262:$AC262&lt;&gt;""),COLUMN('Tracker&amp;Invoice'!$H262:$AC262)),8),F243)</f>
        <v>14</v>
      </c>
      <c r="G244">
        <f>IF(D244="OVERALL",IFERROR(LOOKUP(2,1/('Tracker&amp;Invoice'!$H262:$AC262&lt;&gt;""),COLUMN('Tracker&amp;Invoice'!$H262:$AC262)),8),G245)</f>
        <v>15</v>
      </c>
      <c r="H244">
        <f t="shared" si="6"/>
        <v>15</v>
      </c>
      <c r="I244" s="29">
        <f>IF(D244="INVOICE",SUM('Tracker&amp;Invoice'!$H262:INDEX('Tracker&amp;Invoice'!$A262:$AC262,1,H244)),0)</f>
        <v>0</v>
      </c>
      <c r="J244" s="29">
        <f>IF(D244="OVERALL",SUM('Tracker&amp;Invoice'!$H262:$AC262),0)</f>
        <v>0</v>
      </c>
    </row>
    <row r="245" spans="1:10">
      <c r="A245">
        <f t="shared" si="7"/>
        <v>11</v>
      </c>
      <c r="B245">
        <f>IF(AND('Tracker&amp;Invoice'!A263&lt;&gt;"",'Tracker&amp;Invoice'!A263&lt;&gt;"ITEM",'Tracker&amp;Invoice'!A261="ITEM"),1,0)</f>
        <v>0</v>
      </c>
      <c r="C245" t="str">
        <f>IF(B245=1,'Tracker&amp;Invoice'!A263,C244)</f>
        <v>BQ-062</v>
      </c>
      <c r="D245" t="str">
        <f>IF(LEFT(TRIM('Tracker&amp;Invoice'!B263),9)="INVOICE #","INVOICE",IF(TRIM('Tracker&amp;Invoice'!B263)="Overall Completion INVOICE","OVERALL",""))</f>
        <v>INVOICE</v>
      </c>
      <c r="E245">
        <f>IF(D245="INVOICE",VALUE(MID(TRIM('Tracker&amp;Invoice'!B263),10,10)),"")</f>
        <v>28</v>
      </c>
      <c r="F245">
        <f>IF(B245=1,IFERROR(LOOKUP(2,1/('Tracker&amp;Invoice'!$H263:$AC263&lt;&gt;""),COLUMN('Tracker&amp;Invoice'!$H263:$AC263)),8),F244)</f>
        <v>14</v>
      </c>
      <c r="G245">
        <f>IF(D245="OVERALL",IFERROR(LOOKUP(2,1/('Tracker&amp;Invoice'!$H263:$AC263&lt;&gt;""),COLUMN('Tracker&amp;Invoice'!$H263:$AC263)),8),G246)</f>
        <v>15</v>
      </c>
      <c r="H245">
        <f t="shared" si="6"/>
        <v>15</v>
      </c>
      <c r="I245" s="29">
        <f>IF(D245="INVOICE",SUM('Tracker&amp;Invoice'!$H263:INDEX('Tracker&amp;Invoice'!$A263:$AC263,1,H245)),0)</f>
        <v>990</v>
      </c>
      <c r="J245" s="29">
        <f>IF(D245="OVERALL",SUM('Tracker&amp;Invoice'!$H263:$AC263),0)</f>
        <v>0</v>
      </c>
    </row>
    <row r="246" spans="1:10">
      <c r="A246">
        <f t="shared" si="7"/>
        <v>11</v>
      </c>
      <c r="B246">
        <f>IF(AND('Tracker&amp;Invoice'!A264&lt;&gt;"",'Tracker&amp;Invoice'!A264&lt;&gt;"ITEM",'Tracker&amp;Invoice'!A262="ITEM"),1,0)</f>
        <v>0</v>
      </c>
      <c r="C246" t="str">
        <f>IF(B246=1,'Tracker&amp;Invoice'!A264,C245)</f>
        <v>BQ-062</v>
      </c>
      <c r="D246" t="str">
        <f>IF(LEFT(TRIM('Tracker&amp;Invoice'!B264),9)="INVOICE #","INVOICE",IF(TRIM('Tracker&amp;Invoice'!B264)="Overall Completion INVOICE","OVERALL",""))</f>
        <v/>
      </c>
      <c r="E246" t="str">
        <f>IF(D246="INVOICE",VALUE(MID(TRIM('Tracker&amp;Invoice'!B264),10,10)),"")</f>
        <v/>
      </c>
      <c r="F246">
        <f>IF(B246=1,IFERROR(LOOKUP(2,1/('Tracker&amp;Invoice'!$H264:$AC264&lt;&gt;""),COLUMN('Tracker&amp;Invoice'!$H264:$AC264)),8),F245)</f>
        <v>14</v>
      </c>
      <c r="G246">
        <f>IF(D246="OVERALL",IFERROR(LOOKUP(2,1/('Tracker&amp;Invoice'!$H264:$AC264&lt;&gt;""),COLUMN('Tracker&amp;Invoice'!$H264:$AC264)),8),G247)</f>
        <v>15</v>
      </c>
      <c r="H246">
        <f t="shared" si="6"/>
        <v>15</v>
      </c>
      <c r="I246" s="29">
        <f>IF(D246="INVOICE",SUM('Tracker&amp;Invoice'!$H264:INDEX('Tracker&amp;Invoice'!$A264:$AC264,1,H246)),0)</f>
        <v>0</v>
      </c>
      <c r="J246" s="29">
        <f>IF(D246="OVERALL",SUM('Tracker&amp;Invoice'!$H264:$AC264),0)</f>
        <v>0</v>
      </c>
    </row>
    <row r="247" spans="1:10">
      <c r="A247">
        <f t="shared" si="7"/>
        <v>11</v>
      </c>
      <c r="B247">
        <f>IF(AND('Tracker&amp;Invoice'!A265&lt;&gt;"",'Tracker&amp;Invoice'!A265&lt;&gt;"ITEM",'Tracker&amp;Invoice'!A263="ITEM"),1,0)</f>
        <v>0</v>
      </c>
      <c r="C247" t="str">
        <f>IF(B247=1,'Tracker&amp;Invoice'!A265,C246)</f>
        <v>BQ-062</v>
      </c>
      <c r="D247" t="str">
        <f>IF(LEFT(TRIM('Tracker&amp;Invoice'!B265),9)="INVOICE #","INVOICE",IF(TRIM('Tracker&amp;Invoice'!B265)="Overall Completion INVOICE","OVERALL",""))</f>
        <v/>
      </c>
      <c r="E247" t="str">
        <f>IF(D247="INVOICE",VALUE(MID(TRIM('Tracker&amp;Invoice'!B265),10,10)),"")</f>
        <v/>
      </c>
      <c r="F247">
        <f>IF(B247=1,IFERROR(LOOKUP(2,1/('Tracker&amp;Invoice'!$H265:$AC265&lt;&gt;""),COLUMN('Tracker&amp;Invoice'!$H265:$AC265)),8),F246)</f>
        <v>14</v>
      </c>
      <c r="G247">
        <f>IF(D247="OVERALL",IFERROR(LOOKUP(2,1/('Tracker&amp;Invoice'!$H265:$AC265&lt;&gt;""),COLUMN('Tracker&amp;Invoice'!$H265:$AC265)),8),G248)</f>
        <v>15</v>
      </c>
      <c r="H247">
        <f t="shared" si="6"/>
        <v>15</v>
      </c>
      <c r="I247" s="29">
        <f>IF(D247="INVOICE",SUM('Tracker&amp;Invoice'!$H265:INDEX('Tracker&amp;Invoice'!$A265:$AC265,1,H247)),0)</f>
        <v>0</v>
      </c>
      <c r="J247" s="29">
        <f>IF(D247="OVERALL",SUM('Tracker&amp;Invoice'!$H265:$AC265),0)</f>
        <v>0</v>
      </c>
    </row>
    <row r="248" spans="1:10">
      <c r="A248">
        <f t="shared" si="7"/>
        <v>11</v>
      </c>
      <c r="B248">
        <f>IF(AND('Tracker&amp;Invoice'!A266&lt;&gt;"",'Tracker&amp;Invoice'!A266&lt;&gt;"ITEM",'Tracker&amp;Invoice'!A264="ITEM"),1,0)</f>
        <v>0</v>
      </c>
      <c r="C248" t="str">
        <f>IF(B248=1,'Tracker&amp;Invoice'!A266,C247)</f>
        <v>BQ-062</v>
      </c>
      <c r="D248" t="str">
        <f>IF(LEFT(TRIM('Tracker&amp;Invoice'!B266),9)="INVOICE #","INVOICE",IF(TRIM('Tracker&amp;Invoice'!B266)="Overall Completion INVOICE","OVERALL",""))</f>
        <v/>
      </c>
      <c r="E248" t="str">
        <f>IF(D248="INVOICE",VALUE(MID(TRIM('Tracker&amp;Invoice'!B266),10,10)),"")</f>
        <v/>
      </c>
      <c r="F248">
        <f>IF(B248=1,IFERROR(LOOKUP(2,1/('Tracker&amp;Invoice'!$H266:$AC266&lt;&gt;""),COLUMN('Tracker&amp;Invoice'!$H266:$AC266)),8),F247)</f>
        <v>14</v>
      </c>
      <c r="G248">
        <f>IF(D248="OVERALL",IFERROR(LOOKUP(2,1/('Tracker&amp;Invoice'!$H266:$AC266&lt;&gt;""),COLUMN('Tracker&amp;Invoice'!$H266:$AC266)),8),G249)</f>
        <v>15</v>
      </c>
      <c r="H248">
        <f t="shared" si="6"/>
        <v>15</v>
      </c>
      <c r="I248" s="29">
        <f>IF(D248="INVOICE",SUM('Tracker&amp;Invoice'!$H266:INDEX('Tracker&amp;Invoice'!$A266:$AC266,1,H248)),0)</f>
        <v>0</v>
      </c>
      <c r="J248" s="29">
        <f>IF(D248="OVERALL",SUM('Tracker&amp;Invoice'!$H266:$AC266),0)</f>
        <v>0</v>
      </c>
    </row>
    <row r="249" spans="1:10">
      <c r="A249">
        <f t="shared" si="7"/>
        <v>11</v>
      </c>
      <c r="B249">
        <f>IF(AND('Tracker&amp;Invoice'!A267&lt;&gt;"",'Tracker&amp;Invoice'!A267&lt;&gt;"ITEM",'Tracker&amp;Invoice'!A265="ITEM"),1,0)</f>
        <v>0</v>
      </c>
      <c r="C249" t="str">
        <f>IF(B249=1,'Tracker&amp;Invoice'!A267,C248)</f>
        <v>BQ-062</v>
      </c>
      <c r="D249" t="str">
        <f>IF(LEFT(TRIM('Tracker&amp;Invoice'!B267),9)="INVOICE #","INVOICE",IF(TRIM('Tracker&amp;Invoice'!B267)="Overall Completion INVOICE","OVERALL",""))</f>
        <v>OVERALL</v>
      </c>
      <c r="E249" t="str">
        <f>IF(D249="INVOICE",VALUE(MID(TRIM('Tracker&amp;Invoice'!B267),10,10)),"")</f>
        <v/>
      </c>
      <c r="F249">
        <f>IF(B249=1,IFERROR(LOOKUP(2,1/('Tracker&amp;Invoice'!$H267:$AC267&lt;&gt;""),COLUMN('Tracker&amp;Invoice'!$H267:$AC267)),8),F248)</f>
        <v>14</v>
      </c>
      <c r="G249">
        <f>IF(D249="OVERALL",IFERROR(LOOKUP(2,1/('Tracker&amp;Invoice'!$H267:$AC267&lt;&gt;""),COLUMN('Tracker&amp;Invoice'!$H267:$AC267)),8),G250)</f>
        <v>15</v>
      </c>
      <c r="H249">
        <f t="shared" si="6"/>
        <v>15</v>
      </c>
      <c r="I249" s="29">
        <f>IF(D249="INVOICE",SUM('Tracker&amp;Invoice'!$H267:INDEX('Tracker&amp;Invoice'!$A267:$AC267,1,H249)),0)</f>
        <v>0</v>
      </c>
      <c r="J249" s="29">
        <f>IF(D249="OVERALL",SUM('Tracker&amp;Invoice'!$H267:$AC267),0)</f>
        <v>3960</v>
      </c>
    </row>
    <row r="250" spans="1:10">
      <c r="A250">
        <f t="shared" si="7"/>
        <v>11</v>
      </c>
      <c r="B250">
        <f>IF(AND('Tracker&amp;Invoice'!A268&lt;&gt;"",'Tracker&amp;Invoice'!A268&lt;&gt;"ITEM",'Tracker&amp;Invoice'!A266="ITEM"),1,0)</f>
        <v>0</v>
      </c>
      <c r="C250" t="str">
        <f>IF(B250=1,'Tracker&amp;Invoice'!A268,C249)</f>
        <v>BQ-062</v>
      </c>
      <c r="D250" t="str">
        <f>IF(LEFT(TRIM('Tracker&amp;Invoice'!B268),9)="INVOICE #","INVOICE",IF(TRIM('Tracker&amp;Invoice'!B268)="Overall Completion INVOICE","OVERALL",""))</f>
        <v/>
      </c>
      <c r="E250" t="str">
        <f>IF(D250="INVOICE",VALUE(MID(TRIM('Tracker&amp;Invoice'!B268),10,10)),"")</f>
        <v/>
      </c>
      <c r="F250">
        <f>IF(B250=1,IFERROR(LOOKUP(2,1/('Tracker&amp;Invoice'!$H268:$AC268&lt;&gt;""),COLUMN('Tracker&amp;Invoice'!$H268:$AC268)),8),F249)</f>
        <v>14</v>
      </c>
      <c r="G250">
        <f>IF(D250="OVERALL",IFERROR(LOOKUP(2,1/('Tracker&amp;Invoice'!$H268:$AC268&lt;&gt;""),COLUMN('Tracker&amp;Invoice'!$H268:$AC268)),8),G251)</f>
        <v>15</v>
      </c>
      <c r="H250">
        <f t="shared" si="6"/>
        <v>15</v>
      </c>
      <c r="I250" s="29">
        <f>IF(D250="INVOICE",SUM('Tracker&amp;Invoice'!$H268:INDEX('Tracker&amp;Invoice'!$A268:$AC268,1,H250)),0)</f>
        <v>0</v>
      </c>
      <c r="J250" s="29">
        <f>IF(D250="OVERALL",SUM('Tracker&amp;Invoice'!$H268:$AC268),0)</f>
        <v>0</v>
      </c>
    </row>
    <row r="251" spans="1:10">
      <c r="A251">
        <f t="shared" si="7"/>
        <v>11</v>
      </c>
      <c r="B251">
        <f>IF(AND('Tracker&amp;Invoice'!A269&lt;&gt;"",'Tracker&amp;Invoice'!A269&lt;&gt;"ITEM",'Tracker&amp;Invoice'!A267="ITEM"),1,0)</f>
        <v>0</v>
      </c>
      <c r="C251" t="str">
        <f>IF(B251=1,'Tracker&amp;Invoice'!A269,C250)</f>
        <v>BQ-062</v>
      </c>
      <c r="D251" t="str">
        <f>IF(LEFT(TRIM('Tracker&amp;Invoice'!B269),9)="INVOICE #","INVOICE",IF(TRIM('Tracker&amp;Invoice'!B269)="Overall Completion INVOICE","OVERALL",""))</f>
        <v/>
      </c>
      <c r="E251" t="str">
        <f>IF(D251="INVOICE",VALUE(MID(TRIM('Tracker&amp;Invoice'!B269),10,10)),"")</f>
        <v/>
      </c>
      <c r="F251">
        <f>IF(B251=1,IFERROR(LOOKUP(2,1/('Tracker&amp;Invoice'!$H269:$AC269&lt;&gt;""),COLUMN('Tracker&amp;Invoice'!$H269:$AC269)),8),F250)</f>
        <v>14</v>
      </c>
      <c r="G251">
        <f>IF(D251="OVERALL",IFERROR(LOOKUP(2,1/('Tracker&amp;Invoice'!$H269:$AC269&lt;&gt;""),COLUMN('Tracker&amp;Invoice'!$H269:$AC269)),8),G252)</f>
        <v>15</v>
      </c>
      <c r="H251">
        <f t="shared" si="6"/>
        <v>15</v>
      </c>
      <c r="I251" s="29">
        <f>IF(D251="INVOICE",SUM('Tracker&amp;Invoice'!$H269:INDEX('Tracker&amp;Invoice'!$A269:$AC269,1,H251)),0)</f>
        <v>0</v>
      </c>
      <c r="J251" s="29">
        <f>IF(D251="OVERALL",SUM('Tracker&amp;Invoice'!$H269:$AC269),0)</f>
        <v>0</v>
      </c>
    </row>
    <row r="252" spans="1:10">
      <c r="A252">
        <f t="shared" si="7"/>
        <v>11</v>
      </c>
      <c r="B252">
        <f>IF(AND('Tracker&amp;Invoice'!A270&lt;&gt;"",'Tracker&amp;Invoice'!A270&lt;&gt;"ITEM",'Tracker&amp;Invoice'!A268="ITEM"),1,0)</f>
        <v>0</v>
      </c>
      <c r="C252" t="str">
        <f>IF(B252=1,'Tracker&amp;Invoice'!A270,C251)</f>
        <v>BQ-062</v>
      </c>
      <c r="D252" t="str">
        <f>IF(LEFT(TRIM('Tracker&amp;Invoice'!B270),9)="INVOICE #","INVOICE",IF(TRIM('Tracker&amp;Invoice'!B270)="Overall Completion INVOICE","OVERALL",""))</f>
        <v/>
      </c>
      <c r="E252" t="str">
        <f>IF(D252="INVOICE",VALUE(MID(TRIM('Tracker&amp;Invoice'!B270),10,10)),"")</f>
        <v/>
      </c>
      <c r="F252">
        <f>IF(B252=1,IFERROR(LOOKUP(2,1/('Tracker&amp;Invoice'!$H270:$AC270&lt;&gt;""),COLUMN('Tracker&amp;Invoice'!$H270:$AC270)),8),F251)</f>
        <v>14</v>
      </c>
      <c r="G252">
        <f>IF(D252="OVERALL",IFERROR(LOOKUP(2,1/('Tracker&amp;Invoice'!$H270:$AC270&lt;&gt;""),COLUMN('Tracker&amp;Invoice'!$H270:$AC270)),8),G253)</f>
        <v>15</v>
      </c>
      <c r="H252">
        <f t="shared" si="6"/>
        <v>15</v>
      </c>
      <c r="I252" s="29">
        <f>IF(D252="INVOICE",SUM('Tracker&amp;Invoice'!$H270:INDEX('Tracker&amp;Invoice'!$A270:$AC270,1,H252)),0)</f>
        <v>0</v>
      </c>
      <c r="J252" s="29">
        <f>IF(D252="OVERALL",SUM('Tracker&amp;Invoice'!$H270:$AC270),0)</f>
        <v>0</v>
      </c>
    </row>
    <row r="253" spans="1:10">
      <c r="A253">
        <f t="shared" si="7"/>
        <v>11</v>
      </c>
      <c r="B253">
        <f>IF(AND('Tracker&amp;Invoice'!A271&lt;&gt;"",'Tracker&amp;Invoice'!A271&lt;&gt;"ITEM",'Tracker&amp;Invoice'!A269="ITEM"),1,0)</f>
        <v>0</v>
      </c>
      <c r="C253" t="str">
        <f>IF(B253=1,'Tracker&amp;Invoice'!A271,C252)</f>
        <v>BQ-062</v>
      </c>
      <c r="D253" t="str">
        <f>IF(LEFT(TRIM('Tracker&amp;Invoice'!B271),9)="INVOICE #","INVOICE",IF(TRIM('Tracker&amp;Invoice'!B271)="Overall Completion INVOICE","OVERALL",""))</f>
        <v/>
      </c>
      <c r="E253" t="str">
        <f>IF(D253="INVOICE",VALUE(MID(TRIM('Tracker&amp;Invoice'!B271),10,10)),"")</f>
        <v/>
      </c>
      <c r="F253">
        <f>IF(B253=1,IFERROR(LOOKUP(2,1/('Tracker&amp;Invoice'!$H271:$AC271&lt;&gt;""),COLUMN('Tracker&amp;Invoice'!$H271:$AC271)),8),F252)</f>
        <v>14</v>
      </c>
      <c r="G253">
        <f>IF(D253="OVERALL",IFERROR(LOOKUP(2,1/('Tracker&amp;Invoice'!$H271:$AC271&lt;&gt;""),COLUMN('Tracker&amp;Invoice'!$H271:$AC271)),8),G254)</f>
        <v>15</v>
      </c>
      <c r="H253">
        <f t="shared" si="6"/>
        <v>15</v>
      </c>
      <c r="I253" s="29">
        <f>IF(D253="INVOICE",SUM('Tracker&amp;Invoice'!$H271:INDEX('Tracker&amp;Invoice'!$A271:$AC271,1,H253)),0)</f>
        <v>0</v>
      </c>
      <c r="J253" s="29">
        <f>IF(D253="OVERALL",SUM('Tracker&amp;Invoice'!$H271:$AC271),0)</f>
        <v>0</v>
      </c>
    </row>
    <row r="254" spans="1:10">
      <c r="A254">
        <f t="shared" si="7"/>
        <v>11</v>
      </c>
      <c r="B254">
        <f>IF(AND('Tracker&amp;Invoice'!A272&lt;&gt;"",'Tracker&amp;Invoice'!A272&lt;&gt;"ITEM",'Tracker&amp;Invoice'!A270="ITEM"),1,0)</f>
        <v>0</v>
      </c>
      <c r="C254" t="str">
        <f>IF(B254=1,'Tracker&amp;Invoice'!A272,C253)</f>
        <v>BQ-062</v>
      </c>
      <c r="D254" t="str">
        <f>IF(LEFT(TRIM('Tracker&amp;Invoice'!B272),9)="INVOICE #","INVOICE",IF(TRIM('Tracker&amp;Invoice'!B272)="Overall Completion INVOICE","OVERALL",""))</f>
        <v/>
      </c>
      <c r="E254" t="str">
        <f>IF(D254="INVOICE",VALUE(MID(TRIM('Tracker&amp;Invoice'!B272),10,10)),"")</f>
        <v/>
      </c>
      <c r="F254">
        <f>IF(B254=1,IFERROR(LOOKUP(2,1/('Tracker&amp;Invoice'!$H272:$AC272&lt;&gt;""),COLUMN('Tracker&amp;Invoice'!$H272:$AC272)),8),F253)</f>
        <v>14</v>
      </c>
      <c r="G254">
        <f>IF(D254="OVERALL",IFERROR(LOOKUP(2,1/('Tracker&amp;Invoice'!$H272:$AC272&lt;&gt;""),COLUMN('Tracker&amp;Invoice'!$H272:$AC272)),8),G255)</f>
        <v>15</v>
      </c>
      <c r="H254">
        <f t="shared" si="6"/>
        <v>15</v>
      </c>
      <c r="I254" s="29">
        <f>IF(D254="INVOICE",SUM('Tracker&amp;Invoice'!$H272:INDEX('Tracker&amp;Invoice'!$A272:$AC272,1,H254)),0)</f>
        <v>0</v>
      </c>
      <c r="J254" s="29">
        <f>IF(D254="OVERALL",SUM('Tracker&amp;Invoice'!$H272:$AC272),0)</f>
        <v>0</v>
      </c>
    </row>
    <row r="255" spans="1:10">
      <c r="A255">
        <f t="shared" si="7"/>
        <v>11</v>
      </c>
      <c r="B255">
        <f>IF(AND('Tracker&amp;Invoice'!A273&lt;&gt;"",'Tracker&amp;Invoice'!A273&lt;&gt;"ITEM",'Tracker&amp;Invoice'!A271="ITEM"),1,0)</f>
        <v>0</v>
      </c>
      <c r="C255" t="str">
        <f>IF(B255=1,'Tracker&amp;Invoice'!A273,C254)</f>
        <v>BQ-062</v>
      </c>
      <c r="D255" t="str">
        <f>IF(LEFT(TRIM('Tracker&amp;Invoice'!B273),9)="INVOICE #","INVOICE",IF(TRIM('Tracker&amp;Invoice'!B273)="Overall Completion INVOICE","OVERALL",""))</f>
        <v/>
      </c>
      <c r="E255" t="str">
        <f>IF(D255="INVOICE",VALUE(MID(TRIM('Tracker&amp;Invoice'!B273),10,10)),"")</f>
        <v/>
      </c>
      <c r="F255">
        <f>IF(B255=1,IFERROR(LOOKUP(2,1/('Tracker&amp;Invoice'!$H273:$AC273&lt;&gt;""),COLUMN('Tracker&amp;Invoice'!$H273:$AC273)),8),F254)</f>
        <v>14</v>
      </c>
      <c r="G255">
        <f>IF(D255="OVERALL",IFERROR(LOOKUP(2,1/('Tracker&amp;Invoice'!$H273:$AC273&lt;&gt;""),COLUMN('Tracker&amp;Invoice'!$H273:$AC273)),8),G256)</f>
        <v>15</v>
      </c>
      <c r="H255">
        <f t="shared" si="6"/>
        <v>15</v>
      </c>
      <c r="I255" s="29">
        <f>IF(D255="INVOICE",SUM('Tracker&amp;Invoice'!$H273:INDEX('Tracker&amp;Invoice'!$A273:$AC273,1,H255)),0)</f>
        <v>0</v>
      </c>
      <c r="J255" s="29">
        <f>IF(D255="OVERALL",SUM('Tracker&amp;Invoice'!$H273:$AC273),0)</f>
        <v>0</v>
      </c>
    </row>
    <row r="256" spans="1:10">
      <c r="A256">
        <f t="shared" si="7"/>
        <v>11</v>
      </c>
      <c r="B256">
        <f>IF(AND('Tracker&amp;Invoice'!A274&lt;&gt;"",'Tracker&amp;Invoice'!A274&lt;&gt;"ITEM",'Tracker&amp;Invoice'!A272="ITEM"),1,0)</f>
        <v>0</v>
      </c>
      <c r="C256" t="str">
        <f>IF(B256=1,'Tracker&amp;Invoice'!A274,C255)</f>
        <v>BQ-062</v>
      </c>
      <c r="D256" t="str">
        <f>IF(LEFT(TRIM('Tracker&amp;Invoice'!B274),9)="INVOICE #","INVOICE",IF(TRIM('Tracker&amp;Invoice'!B274)="Overall Completion INVOICE","OVERALL",""))</f>
        <v/>
      </c>
      <c r="E256" t="str">
        <f>IF(D256="INVOICE",VALUE(MID(TRIM('Tracker&amp;Invoice'!B274),10,10)),"")</f>
        <v/>
      </c>
      <c r="F256">
        <f>IF(B256=1,IFERROR(LOOKUP(2,1/('Tracker&amp;Invoice'!$H274:$AC274&lt;&gt;""),COLUMN('Tracker&amp;Invoice'!$H274:$AC274)),8),F255)</f>
        <v>14</v>
      </c>
      <c r="G256">
        <f>IF(D256="OVERALL",IFERROR(LOOKUP(2,1/('Tracker&amp;Invoice'!$H274:$AC274&lt;&gt;""),COLUMN('Tracker&amp;Invoice'!$H274:$AC274)),8),G257)</f>
        <v>15</v>
      </c>
      <c r="H256">
        <f t="shared" si="6"/>
        <v>15</v>
      </c>
      <c r="I256" s="29">
        <f>IF(D256="INVOICE",SUM('Tracker&amp;Invoice'!$H274:INDEX('Tracker&amp;Invoice'!$A274:$AC274,1,H256)),0)</f>
        <v>0</v>
      </c>
      <c r="J256" s="29">
        <f>IF(D256="OVERALL",SUM('Tracker&amp;Invoice'!$H274:$AC274),0)</f>
        <v>0</v>
      </c>
    </row>
    <row r="257" spans="1:10">
      <c r="A257">
        <f t="shared" si="7"/>
        <v>11</v>
      </c>
      <c r="B257">
        <f>IF(AND('Tracker&amp;Invoice'!A275&lt;&gt;"",'Tracker&amp;Invoice'!A275&lt;&gt;"ITEM",'Tracker&amp;Invoice'!A273="ITEM"),1,0)</f>
        <v>0</v>
      </c>
      <c r="C257" t="str">
        <f>IF(B257=1,'Tracker&amp;Invoice'!A275,C256)</f>
        <v>BQ-062</v>
      </c>
      <c r="D257" t="str">
        <f>IF(LEFT(TRIM('Tracker&amp;Invoice'!B275),9)="INVOICE #","INVOICE",IF(TRIM('Tracker&amp;Invoice'!B275)="Overall Completion INVOICE","OVERALL",""))</f>
        <v/>
      </c>
      <c r="E257" t="str">
        <f>IF(D257="INVOICE",VALUE(MID(TRIM('Tracker&amp;Invoice'!B275),10,10)),"")</f>
        <v/>
      </c>
      <c r="F257">
        <f>IF(B257=1,IFERROR(LOOKUP(2,1/('Tracker&amp;Invoice'!$H275:$AC275&lt;&gt;""),COLUMN('Tracker&amp;Invoice'!$H275:$AC275)),8),F256)</f>
        <v>14</v>
      </c>
      <c r="G257">
        <f>IF(D257="OVERALL",IFERROR(LOOKUP(2,1/('Tracker&amp;Invoice'!$H275:$AC275&lt;&gt;""),COLUMN('Tracker&amp;Invoice'!$H275:$AC275)),8),G258)</f>
        <v>15</v>
      </c>
      <c r="H257">
        <f t="shared" si="6"/>
        <v>15</v>
      </c>
      <c r="I257" s="29">
        <f>IF(D257="INVOICE",SUM('Tracker&amp;Invoice'!$H275:INDEX('Tracker&amp;Invoice'!$A275:$AC275,1,H257)),0)</f>
        <v>0</v>
      </c>
      <c r="J257" s="29">
        <f>IF(D257="OVERALL",SUM('Tracker&amp;Invoice'!$H275:$AC275),0)</f>
        <v>0</v>
      </c>
    </row>
    <row r="258" spans="1:10">
      <c r="A258">
        <f t="shared" si="7"/>
        <v>12</v>
      </c>
      <c r="B258">
        <f>IF(AND('Tracker&amp;Invoice'!A276&lt;&gt;"",'Tracker&amp;Invoice'!A276&lt;&gt;"ITEM",'Tracker&amp;Invoice'!A274="ITEM"),1,0)</f>
        <v>1</v>
      </c>
      <c r="C258" t="str">
        <f>IF(B258=1,'Tracker&amp;Invoice'!A276,C257)</f>
        <v>BQ-063</v>
      </c>
      <c r="D258" t="str">
        <f>IF(LEFT(TRIM('Tracker&amp;Invoice'!B276),9)="INVOICE #","INVOICE",IF(TRIM('Tracker&amp;Invoice'!B276)="Overall Completion INVOICE","OVERALL",""))</f>
        <v/>
      </c>
      <c r="E258" t="str">
        <f>IF(D258="INVOICE",VALUE(MID(TRIM('Tracker&amp;Invoice'!B276),10,10)),"")</f>
        <v/>
      </c>
      <c r="F258">
        <f>IF(B258=1,IFERROR(LOOKUP(2,1/('Tracker&amp;Invoice'!$H276:$AC276&lt;&gt;""),COLUMN('Tracker&amp;Invoice'!$H276:$AC276)),8),F257)</f>
        <v>14</v>
      </c>
      <c r="G258">
        <f>IF(D258="OVERALL",IFERROR(LOOKUP(2,1/('Tracker&amp;Invoice'!$H276:$AC276&lt;&gt;""),COLUMN('Tracker&amp;Invoice'!$H276:$AC276)),8),G259)</f>
        <v>15</v>
      </c>
      <c r="H258">
        <f t="shared" si="6"/>
        <v>15</v>
      </c>
      <c r="I258" s="29">
        <f>IF(D258="INVOICE",SUM('Tracker&amp;Invoice'!$H276:INDEX('Tracker&amp;Invoice'!$A276:$AC276,1,H258)),0)</f>
        <v>0</v>
      </c>
      <c r="J258" s="29">
        <f>IF(D258="OVERALL",SUM('Tracker&amp;Invoice'!$H276:$AC276),0)</f>
        <v>0</v>
      </c>
    </row>
    <row r="259" spans="1:10">
      <c r="A259">
        <f t="shared" si="7"/>
        <v>12</v>
      </c>
      <c r="B259">
        <f>IF(AND('Tracker&amp;Invoice'!A277&lt;&gt;"",'Tracker&amp;Invoice'!A277&lt;&gt;"ITEM",'Tracker&amp;Invoice'!A275="ITEM"),1,0)</f>
        <v>0</v>
      </c>
      <c r="C259" t="str">
        <f>IF(B259=1,'Tracker&amp;Invoice'!A277,C258)</f>
        <v>BQ-063</v>
      </c>
      <c r="D259" t="str">
        <f>IF(LEFT(TRIM('Tracker&amp;Invoice'!B277),9)="INVOICE #","INVOICE",IF(TRIM('Tracker&amp;Invoice'!B277)="Overall Completion INVOICE","OVERALL",""))</f>
        <v/>
      </c>
      <c r="E259" t="str">
        <f>IF(D259="INVOICE",VALUE(MID(TRIM('Tracker&amp;Invoice'!B277),10,10)),"")</f>
        <v/>
      </c>
      <c r="F259">
        <f>IF(B259=1,IFERROR(LOOKUP(2,1/('Tracker&amp;Invoice'!$H277:$AC277&lt;&gt;""),COLUMN('Tracker&amp;Invoice'!$H277:$AC277)),8),F258)</f>
        <v>14</v>
      </c>
      <c r="G259">
        <f>IF(D259="OVERALL",IFERROR(LOOKUP(2,1/('Tracker&amp;Invoice'!$H277:$AC277&lt;&gt;""),COLUMN('Tracker&amp;Invoice'!$H277:$AC277)),8),G260)</f>
        <v>15</v>
      </c>
      <c r="H259">
        <f t="shared" ref="H259:H322" si="8">MAX(F259,G259)</f>
        <v>15</v>
      </c>
      <c r="I259" s="29">
        <f>IF(D259="INVOICE",SUM('Tracker&amp;Invoice'!$H277:INDEX('Tracker&amp;Invoice'!$A277:$AC277,1,H259)),0)</f>
        <v>0</v>
      </c>
      <c r="J259" s="29">
        <f>IF(D259="OVERALL",SUM('Tracker&amp;Invoice'!$H277:$AC277),0)</f>
        <v>0</v>
      </c>
    </row>
    <row r="260" spans="1:10">
      <c r="A260">
        <f t="shared" ref="A260:A323" si="9">A259+B260</f>
        <v>12</v>
      </c>
      <c r="B260">
        <f>IF(AND('Tracker&amp;Invoice'!A278&lt;&gt;"",'Tracker&amp;Invoice'!A278&lt;&gt;"ITEM",'Tracker&amp;Invoice'!A276="ITEM"),1,0)</f>
        <v>0</v>
      </c>
      <c r="C260" t="str">
        <f>IF(B260=1,'Tracker&amp;Invoice'!A278,C259)</f>
        <v>BQ-063</v>
      </c>
      <c r="D260" t="str">
        <f>IF(LEFT(TRIM('Tracker&amp;Invoice'!B278),9)="INVOICE #","INVOICE",IF(TRIM('Tracker&amp;Invoice'!B278)="Overall Completion INVOICE","OVERALL",""))</f>
        <v/>
      </c>
      <c r="E260" t="str">
        <f>IF(D260="INVOICE",VALUE(MID(TRIM('Tracker&amp;Invoice'!B278),10,10)),"")</f>
        <v/>
      </c>
      <c r="F260">
        <f>IF(B260=1,IFERROR(LOOKUP(2,1/('Tracker&amp;Invoice'!$H278:$AC278&lt;&gt;""),COLUMN('Tracker&amp;Invoice'!$H278:$AC278)),8),F259)</f>
        <v>14</v>
      </c>
      <c r="G260">
        <f>IF(D260="OVERALL",IFERROR(LOOKUP(2,1/('Tracker&amp;Invoice'!$H278:$AC278&lt;&gt;""),COLUMN('Tracker&amp;Invoice'!$H278:$AC278)),8),G261)</f>
        <v>15</v>
      </c>
      <c r="H260">
        <f t="shared" si="8"/>
        <v>15</v>
      </c>
      <c r="I260" s="29">
        <f>IF(D260="INVOICE",SUM('Tracker&amp;Invoice'!$H278:INDEX('Tracker&amp;Invoice'!$A278:$AC278,1,H260)),0)</f>
        <v>0</v>
      </c>
      <c r="J260" s="29">
        <f>IF(D260="OVERALL",SUM('Tracker&amp;Invoice'!$H278:$AC278),0)</f>
        <v>0</v>
      </c>
    </row>
    <row r="261" spans="1:10">
      <c r="A261">
        <f t="shared" si="9"/>
        <v>12</v>
      </c>
      <c r="B261">
        <f>IF(AND('Tracker&amp;Invoice'!A279&lt;&gt;"",'Tracker&amp;Invoice'!A279&lt;&gt;"ITEM",'Tracker&amp;Invoice'!A277="ITEM"),1,0)</f>
        <v>0</v>
      </c>
      <c r="C261" t="str">
        <f>IF(B261=1,'Tracker&amp;Invoice'!A279,C260)</f>
        <v>BQ-063</v>
      </c>
      <c r="D261" t="str">
        <f>IF(LEFT(TRIM('Tracker&amp;Invoice'!B279),9)="INVOICE #","INVOICE",IF(TRIM('Tracker&amp;Invoice'!B279)="Overall Completion INVOICE","OVERALL",""))</f>
        <v>INVOICE</v>
      </c>
      <c r="E261">
        <f>IF(D261="INVOICE",VALUE(MID(TRIM('Tracker&amp;Invoice'!B279),10,10)),"")</f>
        <v>13</v>
      </c>
      <c r="F261">
        <f>IF(B261=1,IFERROR(LOOKUP(2,1/('Tracker&amp;Invoice'!$H279:$AC279&lt;&gt;""),COLUMN('Tracker&amp;Invoice'!$H279:$AC279)),8),F260)</f>
        <v>14</v>
      </c>
      <c r="G261">
        <f>IF(D261="OVERALL",IFERROR(LOOKUP(2,1/('Tracker&amp;Invoice'!$H279:$AC279&lt;&gt;""),COLUMN('Tracker&amp;Invoice'!$H279:$AC279)),8),G262)</f>
        <v>15</v>
      </c>
      <c r="H261">
        <f t="shared" si="8"/>
        <v>15</v>
      </c>
      <c r="I261" s="29">
        <f>IF(D261="INVOICE",SUM('Tracker&amp;Invoice'!$H279:INDEX('Tracker&amp;Invoice'!$A279:$AC279,1,H261)),0)</f>
        <v>24332.000000000004</v>
      </c>
      <c r="J261" s="29">
        <f>IF(D261="OVERALL",SUM('Tracker&amp;Invoice'!$H279:$AC279),0)</f>
        <v>0</v>
      </c>
    </row>
    <row r="262" spans="1:10">
      <c r="A262">
        <f t="shared" si="9"/>
        <v>12</v>
      </c>
      <c r="B262">
        <f>IF(AND('Tracker&amp;Invoice'!A280&lt;&gt;"",'Tracker&amp;Invoice'!A280&lt;&gt;"ITEM",'Tracker&amp;Invoice'!A278="ITEM"),1,0)</f>
        <v>0</v>
      </c>
      <c r="C262" t="str">
        <f>IF(B262=1,'Tracker&amp;Invoice'!A280,C261)</f>
        <v>BQ-063</v>
      </c>
      <c r="D262" t="str">
        <f>IF(LEFT(TRIM('Tracker&amp;Invoice'!B280),9)="INVOICE #","INVOICE",IF(TRIM('Tracker&amp;Invoice'!B280)="Overall Completion INVOICE","OVERALL",""))</f>
        <v/>
      </c>
      <c r="E262" t="str">
        <f>IF(D262="INVOICE",VALUE(MID(TRIM('Tracker&amp;Invoice'!B280),10,10)),"")</f>
        <v/>
      </c>
      <c r="F262">
        <f>IF(B262=1,IFERROR(LOOKUP(2,1/('Tracker&amp;Invoice'!$H280:$AC280&lt;&gt;""),COLUMN('Tracker&amp;Invoice'!$H280:$AC280)),8),F261)</f>
        <v>14</v>
      </c>
      <c r="G262">
        <f>IF(D262="OVERALL",IFERROR(LOOKUP(2,1/('Tracker&amp;Invoice'!$H280:$AC280&lt;&gt;""),COLUMN('Tracker&amp;Invoice'!$H280:$AC280)),8),G263)</f>
        <v>15</v>
      </c>
      <c r="H262">
        <f t="shared" si="8"/>
        <v>15</v>
      </c>
      <c r="I262" s="29">
        <f>IF(D262="INVOICE",SUM('Tracker&amp;Invoice'!$H280:INDEX('Tracker&amp;Invoice'!$A280:$AC280,1,H262)),0)</f>
        <v>0</v>
      </c>
      <c r="J262" s="29">
        <f>IF(D262="OVERALL",SUM('Tracker&amp;Invoice'!$H280:$AC280),0)</f>
        <v>0</v>
      </c>
    </row>
    <row r="263" spans="1:10">
      <c r="A263">
        <f t="shared" si="9"/>
        <v>12</v>
      </c>
      <c r="B263">
        <f>IF(AND('Tracker&amp;Invoice'!A281&lt;&gt;"",'Tracker&amp;Invoice'!A281&lt;&gt;"ITEM",'Tracker&amp;Invoice'!A279="ITEM"),1,0)</f>
        <v>0</v>
      </c>
      <c r="C263" t="str">
        <f>IF(B263=1,'Tracker&amp;Invoice'!A281,C262)</f>
        <v>BQ-063</v>
      </c>
      <c r="D263" t="str">
        <f>IF(LEFT(TRIM('Tracker&amp;Invoice'!B281),9)="INVOICE #","INVOICE",IF(TRIM('Tracker&amp;Invoice'!B281)="Overall Completion INVOICE","OVERALL",""))</f>
        <v>INVOICE</v>
      </c>
      <c r="E263">
        <f>IF(D263="INVOICE",VALUE(MID(TRIM('Tracker&amp;Invoice'!B281),10,10)),"")</f>
        <v>25</v>
      </c>
      <c r="F263">
        <f>IF(B263=1,IFERROR(LOOKUP(2,1/('Tracker&amp;Invoice'!$H281:$AC281&lt;&gt;""),COLUMN('Tracker&amp;Invoice'!$H281:$AC281)),8),F262)</f>
        <v>14</v>
      </c>
      <c r="G263">
        <f>IF(D263="OVERALL",IFERROR(LOOKUP(2,1/('Tracker&amp;Invoice'!$H281:$AC281&lt;&gt;""),COLUMN('Tracker&amp;Invoice'!$H281:$AC281)),8),G264)</f>
        <v>15</v>
      </c>
      <c r="H263">
        <f t="shared" si="8"/>
        <v>15</v>
      </c>
      <c r="I263" s="29">
        <f>IF(D263="INVOICE",SUM('Tracker&amp;Invoice'!$H281:INDEX('Tracker&amp;Invoice'!$A281:$AC281,1,H263)),0)</f>
        <v>7742</v>
      </c>
      <c r="J263" s="29">
        <f>IF(D263="OVERALL",SUM('Tracker&amp;Invoice'!$H281:$AC281),0)</f>
        <v>0</v>
      </c>
    </row>
    <row r="264" spans="1:10">
      <c r="A264">
        <f t="shared" si="9"/>
        <v>12</v>
      </c>
      <c r="B264">
        <f>IF(AND('Tracker&amp;Invoice'!A282&lt;&gt;"",'Tracker&amp;Invoice'!A282&lt;&gt;"ITEM",'Tracker&amp;Invoice'!A280="ITEM"),1,0)</f>
        <v>0</v>
      </c>
      <c r="C264" t="str">
        <f>IF(B264=1,'Tracker&amp;Invoice'!A282,C263)</f>
        <v>BQ-063</v>
      </c>
      <c r="D264" t="str">
        <f>IF(LEFT(TRIM('Tracker&amp;Invoice'!B282),9)="INVOICE #","INVOICE",IF(TRIM('Tracker&amp;Invoice'!B282)="Overall Completion INVOICE","OVERALL",""))</f>
        <v/>
      </c>
      <c r="E264" t="str">
        <f>IF(D264="INVOICE",VALUE(MID(TRIM('Tracker&amp;Invoice'!B282),10,10)),"")</f>
        <v/>
      </c>
      <c r="F264">
        <f>IF(B264=1,IFERROR(LOOKUP(2,1/('Tracker&amp;Invoice'!$H282:$AC282&lt;&gt;""),COLUMN('Tracker&amp;Invoice'!$H282:$AC282)),8),F263)</f>
        <v>14</v>
      </c>
      <c r="G264">
        <f>IF(D264="OVERALL",IFERROR(LOOKUP(2,1/('Tracker&amp;Invoice'!$H282:$AC282&lt;&gt;""),COLUMN('Tracker&amp;Invoice'!$H282:$AC282)),8),G265)</f>
        <v>15</v>
      </c>
      <c r="H264">
        <f t="shared" si="8"/>
        <v>15</v>
      </c>
      <c r="I264" s="29">
        <f>IF(D264="INVOICE",SUM('Tracker&amp;Invoice'!$H282:INDEX('Tracker&amp;Invoice'!$A282:$AC282,1,H264)),0)</f>
        <v>0</v>
      </c>
      <c r="J264" s="29">
        <f>IF(D264="OVERALL",SUM('Tracker&amp;Invoice'!$H282:$AC282),0)</f>
        <v>0</v>
      </c>
    </row>
    <row r="265" spans="1:10">
      <c r="A265">
        <f t="shared" si="9"/>
        <v>12</v>
      </c>
      <c r="B265">
        <f>IF(AND('Tracker&amp;Invoice'!A283&lt;&gt;"",'Tracker&amp;Invoice'!A283&lt;&gt;"ITEM",'Tracker&amp;Invoice'!A281="ITEM"),1,0)</f>
        <v>0</v>
      </c>
      <c r="C265" t="str">
        <f>IF(B265=1,'Tracker&amp;Invoice'!A283,C264)</f>
        <v>BQ-063</v>
      </c>
      <c r="D265" t="str">
        <f>IF(LEFT(TRIM('Tracker&amp;Invoice'!B283),9)="INVOICE #","INVOICE",IF(TRIM('Tracker&amp;Invoice'!B283)="Overall Completion INVOICE","OVERALL",""))</f>
        <v>INVOICE</v>
      </c>
      <c r="E265">
        <f>IF(D265="INVOICE",VALUE(MID(TRIM('Tracker&amp;Invoice'!B283),10,10)),"")</f>
        <v>30</v>
      </c>
      <c r="F265">
        <f>IF(B265=1,IFERROR(LOOKUP(2,1/('Tracker&amp;Invoice'!$H283:$AC283&lt;&gt;""),COLUMN('Tracker&amp;Invoice'!$H283:$AC283)),8),F264)</f>
        <v>14</v>
      </c>
      <c r="G265">
        <f>IF(D265="OVERALL",IFERROR(LOOKUP(2,1/('Tracker&amp;Invoice'!$H283:$AC283&lt;&gt;""),COLUMN('Tracker&amp;Invoice'!$H283:$AC283)),8),G266)</f>
        <v>15</v>
      </c>
      <c r="H265">
        <f t="shared" si="8"/>
        <v>15</v>
      </c>
      <c r="I265" s="29">
        <f>IF(D265="INVOICE",SUM('Tracker&amp;Invoice'!$H283:INDEX('Tracker&amp;Invoice'!$A283:$AC283,1,H265)),0)</f>
        <v>3318</v>
      </c>
      <c r="J265" s="29">
        <f>IF(D265="OVERALL",SUM('Tracker&amp;Invoice'!$H283:$AC283),0)</f>
        <v>0</v>
      </c>
    </row>
    <row r="266" spans="1:10">
      <c r="A266">
        <f t="shared" si="9"/>
        <v>12</v>
      </c>
      <c r="B266">
        <f>IF(AND('Tracker&amp;Invoice'!A284&lt;&gt;"",'Tracker&amp;Invoice'!A284&lt;&gt;"ITEM",'Tracker&amp;Invoice'!A282="ITEM"),1,0)</f>
        <v>0</v>
      </c>
      <c r="C266" t="str">
        <f>IF(B266=1,'Tracker&amp;Invoice'!A284,C265)</f>
        <v>BQ-063</v>
      </c>
      <c r="D266" t="str">
        <f>IF(LEFT(TRIM('Tracker&amp;Invoice'!B284),9)="INVOICE #","INVOICE",IF(TRIM('Tracker&amp;Invoice'!B284)="Overall Completion INVOICE","OVERALL",""))</f>
        <v/>
      </c>
      <c r="E266" t="str">
        <f>IF(D266="INVOICE",VALUE(MID(TRIM('Tracker&amp;Invoice'!B284),10,10)),"")</f>
        <v/>
      </c>
      <c r="F266">
        <f>IF(B266=1,IFERROR(LOOKUP(2,1/('Tracker&amp;Invoice'!$H284:$AC284&lt;&gt;""),COLUMN('Tracker&amp;Invoice'!$H284:$AC284)),8),F265)</f>
        <v>14</v>
      </c>
      <c r="G266">
        <f>IF(D266="OVERALL",IFERROR(LOOKUP(2,1/('Tracker&amp;Invoice'!$H284:$AC284&lt;&gt;""),COLUMN('Tracker&amp;Invoice'!$H284:$AC284)),8),G267)</f>
        <v>15</v>
      </c>
      <c r="H266">
        <f t="shared" si="8"/>
        <v>15</v>
      </c>
      <c r="I266" s="29">
        <f>IF(D266="INVOICE",SUM('Tracker&amp;Invoice'!$H284:INDEX('Tracker&amp;Invoice'!$A284:$AC284,1,H266)),0)</f>
        <v>0</v>
      </c>
      <c r="J266" s="29">
        <f>IF(D266="OVERALL",SUM('Tracker&amp;Invoice'!$H284:$AC284),0)</f>
        <v>0</v>
      </c>
    </row>
    <row r="267" spans="1:10">
      <c r="A267">
        <f t="shared" si="9"/>
        <v>12</v>
      </c>
      <c r="B267">
        <f>IF(AND('Tracker&amp;Invoice'!A285&lt;&gt;"",'Tracker&amp;Invoice'!A285&lt;&gt;"ITEM",'Tracker&amp;Invoice'!A283="ITEM"),1,0)</f>
        <v>0</v>
      </c>
      <c r="C267" t="str">
        <f>IF(B267=1,'Tracker&amp;Invoice'!A285,C266)</f>
        <v>BQ-063</v>
      </c>
      <c r="D267" t="str">
        <f>IF(LEFT(TRIM('Tracker&amp;Invoice'!B285),9)="INVOICE #","INVOICE",IF(TRIM('Tracker&amp;Invoice'!B285)="Overall Completion INVOICE","OVERALL",""))</f>
        <v/>
      </c>
      <c r="E267" t="str">
        <f>IF(D267="INVOICE",VALUE(MID(TRIM('Tracker&amp;Invoice'!B285),10,10)),"")</f>
        <v/>
      </c>
      <c r="F267">
        <f>IF(B267=1,IFERROR(LOOKUP(2,1/('Tracker&amp;Invoice'!$H285:$AC285&lt;&gt;""),COLUMN('Tracker&amp;Invoice'!$H285:$AC285)),8),F266)</f>
        <v>14</v>
      </c>
      <c r="G267">
        <f>IF(D267="OVERALL",IFERROR(LOOKUP(2,1/('Tracker&amp;Invoice'!$H285:$AC285&lt;&gt;""),COLUMN('Tracker&amp;Invoice'!$H285:$AC285)),8),G268)</f>
        <v>15</v>
      </c>
      <c r="H267">
        <f t="shared" si="8"/>
        <v>15</v>
      </c>
      <c r="I267" s="29">
        <f>IF(D267="INVOICE",SUM('Tracker&amp;Invoice'!$H285:INDEX('Tracker&amp;Invoice'!$A285:$AC285,1,H267)),0)</f>
        <v>0</v>
      </c>
      <c r="J267" s="29">
        <f>IF(D267="OVERALL",SUM('Tracker&amp;Invoice'!$H285:$AC285),0)</f>
        <v>0</v>
      </c>
    </row>
    <row r="268" spans="1:10">
      <c r="A268">
        <f t="shared" si="9"/>
        <v>12</v>
      </c>
      <c r="B268">
        <f>IF(AND('Tracker&amp;Invoice'!A286&lt;&gt;"",'Tracker&amp;Invoice'!A286&lt;&gt;"ITEM",'Tracker&amp;Invoice'!A284="ITEM"),1,0)</f>
        <v>0</v>
      </c>
      <c r="C268" t="str">
        <f>IF(B268=1,'Tracker&amp;Invoice'!A286,C267)</f>
        <v>BQ-063</v>
      </c>
      <c r="D268" t="str">
        <f>IF(LEFT(TRIM('Tracker&amp;Invoice'!B286),9)="INVOICE #","INVOICE",IF(TRIM('Tracker&amp;Invoice'!B286)="Overall Completion INVOICE","OVERALL",""))</f>
        <v/>
      </c>
      <c r="E268" t="str">
        <f>IF(D268="INVOICE",VALUE(MID(TRIM('Tracker&amp;Invoice'!B286),10,10)),"")</f>
        <v/>
      </c>
      <c r="F268">
        <f>IF(B268=1,IFERROR(LOOKUP(2,1/('Tracker&amp;Invoice'!$H286:$AC286&lt;&gt;""),COLUMN('Tracker&amp;Invoice'!$H286:$AC286)),8),F267)</f>
        <v>14</v>
      </c>
      <c r="G268">
        <f>IF(D268="OVERALL",IFERROR(LOOKUP(2,1/('Tracker&amp;Invoice'!$H286:$AC286&lt;&gt;""),COLUMN('Tracker&amp;Invoice'!$H286:$AC286)),8),G269)</f>
        <v>15</v>
      </c>
      <c r="H268">
        <f t="shared" si="8"/>
        <v>15</v>
      </c>
      <c r="I268" s="29">
        <f>IF(D268="INVOICE",SUM('Tracker&amp;Invoice'!$H286:INDEX('Tracker&amp;Invoice'!$A286:$AC286,1,H268)),0)</f>
        <v>0</v>
      </c>
      <c r="J268" s="29">
        <f>IF(D268="OVERALL",SUM('Tracker&amp;Invoice'!$H286:$AC286),0)</f>
        <v>0</v>
      </c>
    </row>
    <row r="269" spans="1:10">
      <c r="A269">
        <f t="shared" si="9"/>
        <v>12</v>
      </c>
      <c r="B269">
        <f>IF(AND('Tracker&amp;Invoice'!A287&lt;&gt;"",'Tracker&amp;Invoice'!A287&lt;&gt;"ITEM",'Tracker&amp;Invoice'!A285="ITEM"),1,0)</f>
        <v>0</v>
      </c>
      <c r="C269" t="str">
        <f>IF(B269=1,'Tracker&amp;Invoice'!A287,C268)</f>
        <v>BQ-063</v>
      </c>
      <c r="D269" t="str">
        <f>IF(LEFT(TRIM('Tracker&amp;Invoice'!B287),9)="INVOICE #","INVOICE",IF(TRIM('Tracker&amp;Invoice'!B287)="Overall Completion INVOICE","OVERALL",""))</f>
        <v/>
      </c>
      <c r="E269" t="str">
        <f>IF(D269="INVOICE",VALUE(MID(TRIM('Tracker&amp;Invoice'!B287),10,10)),"")</f>
        <v/>
      </c>
      <c r="F269">
        <f>IF(B269=1,IFERROR(LOOKUP(2,1/('Tracker&amp;Invoice'!$H287:$AC287&lt;&gt;""),COLUMN('Tracker&amp;Invoice'!$H287:$AC287)),8),F268)</f>
        <v>14</v>
      </c>
      <c r="G269">
        <f>IF(D269="OVERALL",IFERROR(LOOKUP(2,1/('Tracker&amp;Invoice'!$H287:$AC287&lt;&gt;""),COLUMN('Tracker&amp;Invoice'!$H287:$AC287)),8),G270)</f>
        <v>15</v>
      </c>
      <c r="H269">
        <f t="shared" si="8"/>
        <v>15</v>
      </c>
      <c r="I269" s="29">
        <f>IF(D269="INVOICE",SUM('Tracker&amp;Invoice'!$H287:INDEX('Tracker&amp;Invoice'!$A287:$AC287,1,H269)),0)</f>
        <v>0</v>
      </c>
      <c r="J269" s="29">
        <f>IF(D269="OVERALL",SUM('Tracker&amp;Invoice'!$H287:$AC287),0)</f>
        <v>0</v>
      </c>
    </row>
    <row r="270" spans="1:10">
      <c r="A270">
        <f t="shared" si="9"/>
        <v>12</v>
      </c>
      <c r="B270">
        <f>IF(AND('Tracker&amp;Invoice'!A288&lt;&gt;"",'Tracker&amp;Invoice'!A288&lt;&gt;"ITEM",'Tracker&amp;Invoice'!A286="ITEM"),1,0)</f>
        <v>0</v>
      </c>
      <c r="C270" t="str">
        <f>IF(B270=1,'Tracker&amp;Invoice'!A288,C269)</f>
        <v>BQ-063</v>
      </c>
      <c r="D270" t="str">
        <f>IF(LEFT(TRIM('Tracker&amp;Invoice'!B288),9)="INVOICE #","INVOICE",IF(TRIM('Tracker&amp;Invoice'!B288)="Overall Completion INVOICE","OVERALL",""))</f>
        <v/>
      </c>
      <c r="E270" t="str">
        <f>IF(D270="INVOICE",VALUE(MID(TRIM('Tracker&amp;Invoice'!B288),10,10)),"")</f>
        <v/>
      </c>
      <c r="F270">
        <f>IF(B270=1,IFERROR(LOOKUP(2,1/('Tracker&amp;Invoice'!$H288:$AC288&lt;&gt;""),COLUMN('Tracker&amp;Invoice'!$H288:$AC288)),8),F269)</f>
        <v>14</v>
      </c>
      <c r="G270">
        <f>IF(D270="OVERALL",IFERROR(LOOKUP(2,1/('Tracker&amp;Invoice'!$H288:$AC288&lt;&gt;""),COLUMN('Tracker&amp;Invoice'!$H288:$AC288)),8),G271)</f>
        <v>15</v>
      </c>
      <c r="H270">
        <f t="shared" si="8"/>
        <v>15</v>
      </c>
      <c r="I270" s="29">
        <f>IF(D270="INVOICE",SUM('Tracker&amp;Invoice'!$H288:INDEX('Tracker&amp;Invoice'!$A288:$AC288,1,H270)),0)</f>
        <v>0</v>
      </c>
      <c r="J270" s="29">
        <f>IF(D270="OVERALL",SUM('Tracker&amp;Invoice'!$H288:$AC288),0)</f>
        <v>0</v>
      </c>
    </row>
    <row r="271" spans="1:10">
      <c r="A271">
        <f t="shared" si="9"/>
        <v>12</v>
      </c>
      <c r="B271">
        <f>IF(AND('Tracker&amp;Invoice'!A289&lt;&gt;"",'Tracker&amp;Invoice'!A289&lt;&gt;"ITEM",'Tracker&amp;Invoice'!A287="ITEM"),1,0)</f>
        <v>0</v>
      </c>
      <c r="C271" t="str">
        <f>IF(B271=1,'Tracker&amp;Invoice'!A289,C270)</f>
        <v>BQ-063</v>
      </c>
      <c r="D271" t="str">
        <f>IF(LEFT(TRIM('Tracker&amp;Invoice'!B289),9)="INVOICE #","INVOICE",IF(TRIM('Tracker&amp;Invoice'!B289)="Overall Completion INVOICE","OVERALL",""))</f>
        <v>OVERALL</v>
      </c>
      <c r="E271" t="str">
        <f>IF(D271="INVOICE",VALUE(MID(TRIM('Tracker&amp;Invoice'!B289),10,10)),"")</f>
        <v/>
      </c>
      <c r="F271">
        <f>IF(B271=1,IFERROR(LOOKUP(2,1/('Tracker&amp;Invoice'!$H289:$AC289&lt;&gt;""),COLUMN('Tracker&amp;Invoice'!$H289:$AC289)),8),F270)</f>
        <v>14</v>
      </c>
      <c r="G271">
        <f>IF(D271="OVERALL",IFERROR(LOOKUP(2,1/('Tracker&amp;Invoice'!$H289:$AC289&lt;&gt;""),COLUMN('Tracker&amp;Invoice'!$H289:$AC289)),8),G272)</f>
        <v>15</v>
      </c>
      <c r="H271">
        <f t="shared" si="8"/>
        <v>15</v>
      </c>
      <c r="I271" s="29">
        <f>IF(D271="INVOICE",SUM('Tracker&amp;Invoice'!$H289:INDEX('Tracker&amp;Invoice'!$A289:$AC289,1,H271)),0)</f>
        <v>0</v>
      </c>
      <c r="J271" s="29">
        <f>IF(D271="OVERALL",SUM('Tracker&amp;Invoice'!$H289:$AC289),0)</f>
        <v>35392</v>
      </c>
    </row>
    <row r="272" spans="1:10">
      <c r="A272">
        <f t="shared" si="9"/>
        <v>12</v>
      </c>
      <c r="B272">
        <f>IF(AND('Tracker&amp;Invoice'!A290&lt;&gt;"",'Tracker&amp;Invoice'!A290&lt;&gt;"ITEM",'Tracker&amp;Invoice'!A288="ITEM"),1,0)</f>
        <v>0</v>
      </c>
      <c r="C272" t="str">
        <f>IF(B272=1,'Tracker&amp;Invoice'!A290,C271)</f>
        <v>BQ-063</v>
      </c>
      <c r="D272" t="str">
        <f>IF(LEFT(TRIM('Tracker&amp;Invoice'!B290),9)="INVOICE #","INVOICE",IF(TRIM('Tracker&amp;Invoice'!B290)="Overall Completion INVOICE","OVERALL",""))</f>
        <v/>
      </c>
      <c r="E272" t="str">
        <f>IF(D272="INVOICE",VALUE(MID(TRIM('Tracker&amp;Invoice'!B290),10,10)),"")</f>
        <v/>
      </c>
      <c r="F272">
        <f>IF(B272=1,IFERROR(LOOKUP(2,1/('Tracker&amp;Invoice'!$H290:$AC290&lt;&gt;""),COLUMN('Tracker&amp;Invoice'!$H290:$AC290)),8),F271)</f>
        <v>14</v>
      </c>
      <c r="G272">
        <f>IF(D272="OVERALL",IFERROR(LOOKUP(2,1/('Tracker&amp;Invoice'!$H290:$AC290&lt;&gt;""),COLUMN('Tracker&amp;Invoice'!$H290:$AC290)),8),G273)</f>
        <v>15</v>
      </c>
      <c r="H272">
        <f t="shared" si="8"/>
        <v>15</v>
      </c>
      <c r="I272" s="29">
        <f>IF(D272="INVOICE",SUM('Tracker&amp;Invoice'!$H290:INDEX('Tracker&amp;Invoice'!$A290:$AC290,1,H272)),0)</f>
        <v>0</v>
      </c>
      <c r="J272" s="29">
        <f>IF(D272="OVERALL",SUM('Tracker&amp;Invoice'!$H290:$AC290),0)</f>
        <v>0</v>
      </c>
    </row>
    <row r="273" spans="1:10">
      <c r="A273">
        <f t="shared" si="9"/>
        <v>12</v>
      </c>
      <c r="B273">
        <f>IF(AND('Tracker&amp;Invoice'!A291&lt;&gt;"",'Tracker&amp;Invoice'!A291&lt;&gt;"ITEM",'Tracker&amp;Invoice'!A289="ITEM"),1,0)</f>
        <v>0</v>
      </c>
      <c r="C273" t="str">
        <f>IF(B273=1,'Tracker&amp;Invoice'!A291,C272)</f>
        <v>BQ-063</v>
      </c>
      <c r="D273" t="str">
        <f>IF(LEFT(TRIM('Tracker&amp;Invoice'!B291),9)="INVOICE #","INVOICE",IF(TRIM('Tracker&amp;Invoice'!B291)="Overall Completion INVOICE","OVERALL",""))</f>
        <v/>
      </c>
      <c r="E273" t="str">
        <f>IF(D273="INVOICE",VALUE(MID(TRIM('Tracker&amp;Invoice'!B291),10,10)),"")</f>
        <v/>
      </c>
      <c r="F273">
        <f>IF(B273=1,IFERROR(LOOKUP(2,1/('Tracker&amp;Invoice'!$H291:$AC291&lt;&gt;""),COLUMN('Tracker&amp;Invoice'!$H291:$AC291)),8),F272)</f>
        <v>14</v>
      </c>
      <c r="G273">
        <f>IF(D273="OVERALL",IFERROR(LOOKUP(2,1/('Tracker&amp;Invoice'!$H291:$AC291&lt;&gt;""),COLUMN('Tracker&amp;Invoice'!$H291:$AC291)),8),G274)</f>
        <v>15</v>
      </c>
      <c r="H273">
        <f t="shared" si="8"/>
        <v>15</v>
      </c>
      <c r="I273" s="29">
        <f>IF(D273="INVOICE",SUM('Tracker&amp;Invoice'!$H291:INDEX('Tracker&amp;Invoice'!$A291:$AC291,1,H273)),0)</f>
        <v>0</v>
      </c>
      <c r="J273" s="29">
        <f>IF(D273="OVERALL",SUM('Tracker&amp;Invoice'!$H291:$AC291),0)</f>
        <v>0</v>
      </c>
    </row>
    <row r="274" spans="1:10">
      <c r="A274">
        <f t="shared" si="9"/>
        <v>12</v>
      </c>
      <c r="B274">
        <f>IF(AND('Tracker&amp;Invoice'!A292&lt;&gt;"",'Tracker&amp;Invoice'!A292&lt;&gt;"ITEM",'Tracker&amp;Invoice'!A290="ITEM"),1,0)</f>
        <v>0</v>
      </c>
      <c r="C274" t="str">
        <f>IF(B274=1,'Tracker&amp;Invoice'!A292,C273)</f>
        <v>BQ-063</v>
      </c>
      <c r="D274" t="str">
        <f>IF(LEFT(TRIM('Tracker&amp;Invoice'!B292),9)="INVOICE #","INVOICE",IF(TRIM('Tracker&amp;Invoice'!B292)="Overall Completion INVOICE","OVERALL",""))</f>
        <v/>
      </c>
      <c r="E274" t="str">
        <f>IF(D274="INVOICE",VALUE(MID(TRIM('Tracker&amp;Invoice'!B292),10,10)),"")</f>
        <v/>
      </c>
      <c r="F274">
        <f>IF(B274=1,IFERROR(LOOKUP(2,1/('Tracker&amp;Invoice'!$H292:$AC292&lt;&gt;""),COLUMN('Tracker&amp;Invoice'!$H292:$AC292)),8),F273)</f>
        <v>14</v>
      </c>
      <c r="G274">
        <f>IF(D274="OVERALL",IFERROR(LOOKUP(2,1/('Tracker&amp;Invoice'!$H292:$AC292&lt;&gt;""),COLUMN('Tracker&amp;Invoice'!$H292:$AC292)),8),G275)</f>
        <v>15</v>
      </c>
      <c r="H274">
        <f t="shared" si="8"/>
        <v>15</v>
      </c>
      <c r="I274" s="29">
        <f>IF(D274="INVOICE",SUM('Tracker&amp;Invoice'!$H292:INDEX('Tracker&amp;Invoice'!$A292:$AC292,1,H274)),0)</f>
        <v>0</v>
      </c>
      <c r="J274" s="29">
        <f>IF(D274="OVERALL",SUM('Tracker&amp;Invoice'!$H292:$AC292),0)</f>
        <v>0</v>
      </c>
    </row>
    <row r="275" spans="1:10">
      <c r="A275">
        <f t="shared" si="9"/>
        <v>12</v>
      </c>
      <c r="B275">
        <f>IF(AND('Tracker&amp;Invoice'!A293&lt;&gt;"",'Tracker&amp;Invoice'!A293&lt;&gt;"ITEM",'Tracker&amp;Invoice'!A291="ITEM"),1,0)</f>
        <v>0</v>
      </c>
      <c r="C275" t="str">
        <f>IF(B275=1,'Tracker&amp;Invoice'!A293,C274)</f>
        <v>BQ-063</v>
      </c>
      <c r="D275" t="str">
        <f>IF(LEFT(TRIM('Tracker&amp;Invoice'!B293),9)="INVOICE #","INVOICE",IF(TRIM('Tracker&amp;Invoice'!B293)="Overall Completion INVOICE","OVERALL",""))</f>
        <v/>
      </c>
      <c r="E275" t="str">
        <f>IF(D275="INVOICE",VALUE(MID(TRIM('Tracker&amp;Invoice'!B293),10,10)),"")</f>
        <v/>
      </c>
      <c r="F275">
        <f>IF(B275=1,IFERROR(LOOKUP(2,1/('Tracker&amp;Invoice'!$H293:$AC293&lt;&gt;""),COLUMN('Tracker&amp;Invoice'!$H293:$AC293)),8),F274)</f>
        <v>14</v>
      </c>
      <c r="G275">
        <f>IF(D275="OVERALL",IFERROR(LOOKUP(2,1/('Tracker&amp;Invoice'!$H293:$AC293&lt;&gt;""),COLUMN('Tracker&amp;Invoice'!$H293:$AC293)),8),G276)</f>
        <v>15</v>
      </c>
      <c r="H275">
        <f t="shared" si="8"/>
        <v>15</v>
      </c>
      <c r="I275" s="29">
        <f>IF(D275="INVOICE",SUM('Tracker&amp;Invoice'!$H293:INDEX('Tracker&amp;Invoice'!$A293:$AC293,1,H275)),0)</f>
        <v>0</v>
      </c>
      <c r="J275" s="29">
        <f>IF(D275="OVERALL",SUM('Tracker&amp;Invoice'!$H293:$AC293),0)</f>
        <v>0</v>
      </c>
    </row>
    <row r="276" spans="1:10">
      <c r="A276">
        <f t="shared" si="9"/>
        <v>12</v>
      </c>
      <c r="B276">
        <f>IF(AND('Tracker&amp;Invoice'!A294&lt;&gt;"",'Tracker&amp;Invoice'!A294&lt;&gt;"ITEM",'Tracker&amp;Invoice'!A292="ITEM"),1,0)</f>
        <v>0</v>
      </c>
      <c r="C276" t="str">
        <f>IF(B276=1,'Tracker&amp;Invoice'!A294,C275)</f>
        <v>BQ-063</v>
      </c>
      <c r="D276" t="str">
        <f>IF(LEFT(TRIM('Tracker&amp;Invoice'!B294),9)="INVOICE #","INVOICE",IF(TRIM('Tracker&amp;Invoice'!B294)="Overall Completion INVOICE","OVERALL",""))</f>
        <v/>
      </c>
      <c r="E276" t="str">
        <f>IF(D276="INVOICE",VALUE(MID(TRIM('Tracker&amp;Invoice'!B294),10,10)),"")</f>
        <v/>
      </c>
      <c r="F276">
        <f>IF(B276=1,IFERROR(LOOKUP(2,1/('Tracker&amp;Invoice'!$H294:$AC294&lt;&gt;""),COLUMN('Tracker&amp;Invoice'!$H294:$AC294)),8),F275)</f>
        <v>14</v>
      </c>
      <c r="G276">
        <f>IF(D276="OVERALL",IFERROR(LOOKUP(2,1/('Tracker&amp;Invoice'!$H294:$AC294&lt;&gt;""),COLUMN('Tracker&amp;Invoice'!$H294:$AC294)),8),G277)</f>
        <v>15</v>
      </c>
      <c r="H276">
        <f t="shared" si="8"/>
        <v>15</v>
      </c>
      <c r="I276" s="29">
        <f>IF(D276="INVOICE",SUM('Tracker&amp;Invoice'!$H294:INDEX('Tracker&amp;Invoice'!$A294:$AC294,1,H276)),0)</f>
        <v>0</v>
      </c>
      <c r="J276" s="29">
        <f>IF(D276="OVERALL",SUM('Tracker&amp;Invoice'!$H294:$AC294),0)</f>
        <v>0</v>
      </c>
    </row>
    <row r="277" spans="1:10">
      <c r="A277">
        <f t="shared" si="9"/>
        <v>12</v>
      </c>
      <c r="B277">
        <f>IF(AND('Tracker&amp;Invoice'!A295&lt;&gt;"",'Tracker&amp;Invoice'!A295&lt;&gt;"ITEM",'Tracker&amp;Invoice'!A293="ITEM"),1,0)</f>
        <v>0</v>
      </c>
      <c r="C277" t="str">
        <f>IF(B277=1,'Tracker&amp;Invoice'!A295,C276)</f>
        <v>BQ-063</v>
      </c>
      <c r="D277" t="str">
        <f>IF(LEFT(TRIM('Tracker&amp;Invoice'!B295),9)="INVOICE #","INVOICE",IF(TRIM('Tracker&amp;Invoice'!B295)="Overall Completion INVOICE","OVERALL",""))</f>
        <v/>
      </c>
      <c r="E277" t="str">
        <f>IF(D277="INVOICE",VALUE(MID(TRIM('Tracker&amp;Invoice'!B295),10,10)),"")</f>
        <v/>
      </c>
      <c r="F277">
        <f>IF(B277=1,IFERROR(LOOKUP(2,1/('Tracker&amp;Invoice'!$H295:$AC295&lt;&gt;""),COLUMN('Tracker&amp;Invoice'!$H295:$AC295)),8),F276)</f>
        <v>14</v>
      </c>
      <c r="G277">
        <f>IF(D277="OVERALL",IFERROR(LOOKUP(2,1/('Tracker&amp;Invoice'!$H295:$AC295&lt;&gt;""),COLUMN('Tracker&amp;Invoice'!$H295:$AC295)),8),G278)</f>
        <v>15</v>
      </c>
      <c r="H277">
        <f t="shared" si="8"/>
        <v>15</v>
      </c>
      <c r="I277" s="29">
        <f>IF(D277="INVOICE",SUM('Tracker&amp;Invoice'!$H295:INDEX('Tracker&amp;Invoice'!$A295:$AC295,1,H277)),0)</f>
        <v>0</v>
      </c>
      <c r="J277" s="29">
        <f>IF(D277="OVERALL",SUM('Tracker&amp;Invoice'!$H295:$AC295),0)</f>
        <v>0</v>
      </c>
    </row>
    <row r="278" spans="1:10">
      <c r="A278">
        <f t="shared" si="9"/>
        <v>12</v>
      </c>
      <c r="B278">
        <f>IF(AND('Tracker&amp;Invoice'!A296&lt;&gt;"",'Tracker&amp;Invoice'!A296&lt;&gt;"ITEM",'Tracker&amp;Invoice'!A294="ITEM"),1,0)</f>
        <v>0</v>
      </c>
      <c r="C278" t="str">
        <f>IF(B278=1,'Tracker&amp;Invoice'!A296,C277)</f>
        <v>BQ-063</v>
      </c>
      <c r="D278" t="str">
        <f>IF(LEFT(TRIM('Tracker&amp;Invoice'!B296),9)="INVOICE #","INVOICE",IF(TRIM('Tracker&amp;Invoice'!B296)="Overall Completion INVOICE","OVERALL",""))</f>
        <v/>
      </c>
      <c r="E278" t="str">
        <f>IF(D278="INVOICE",VALUE(MID(TRIM('Tracker&amp;Invoice'!B296),10,10)),"")</f>
        <v/>
      </c>
      <c r="F278">
        <f>IF(B278=1,IFERROR(LOOKUP(2,1/('Tracker&amp;Invoice'!$H296:$AC296&lt;&gt;""),COLUMN('Tracker&amp;Invoice'!$H296:$AC296)),8),F277)</f>
        <v>14</v>
      </c>
      <c r="G278">
        <f>IF(D278="OVERALL",IFERROR(LOOKUP(2,1/('Tracker&amp;Invoice'!$H296:$AC296&lt;&gt;""),COLUMN('Tracker&amp;Invoice'!$H296:$AC296)),8),G279)</f>
        <v>15</v>
      </c>
      <c r="H278">
        <f t="shared" si="8"/>
        <v>15</v>
      </c>
      <c r="I278" s="29">
        <f>IF(D278="INVOICE",SUM('Tracker&amp;Invoice'!$H296:INDEX('Tracker&amp;Invoice'!$A296:$AC296,1,H278)),0)</f>
        <v>0</v>
      </c>
      <c r="J278" s="29">
        <f>IF(D278="OVERALL",SUM('Tracker&amp;Invoice'!$H296:$AC296),0)</f>
        <v>0</v>
      </c>
    </row>
    <row r="279" spans="1:10">
      <c r="A279">
        <f t="shared" si="9"/>
        <v>12</v>
      </c>
      <c r="B279">
        <f>IF(AND('Tracker&amp;Invoice'!A297&lt;&gt;"",'Tracker&amp;Invoice'!A297&lt;&gt;"ITEM",'Tracker&amp;Invoice'!A295="ITEM"),1,0)</f>
        <v>0</v>
      </c>
      <c r="C279" t="str">
        <f>IF(B279=1,'Tracker&amp;Invoice'!A297,C278)</f>
        <v>BQ-063</v>
      </c>
      <c r="D279" t="str">
        <f>IF(LEFT(TRIM('Tracker&amp;Invoice'!B297),9)="INVOICE #","INVOICE",IF(TRIM('Tracker&amp;Invoice'!B297)="Overall Completion INVOICE","OVERALL",""))</f>
        <v/>
      </c>
      <c r="E279" t="str">
        <f>IF(D279="INVOICE",VALUE(MID(TRIM('Tracker&amp;Invoice'!B297),10,10)),"")</f>
        <v/>
      </c>
      <c r="F279">
        <f>IF(B279=1,IFERROR(LOOKUP(2,1/('Tracker&amp;Invoice'!$H297:$AC297&lt;&gt;""),COLUMN('Tracker&amp;Invoice'!$H297:$AC297)),8),F278)</f>
        <v>14</v>
      </c>
      <c r="G279">
        <f>IF(D279="OVERALL",IFERROR(LOOKUP(2,1/('Tracker&amp;Invoice'!$H297:$AC297&lt;&gt;""),COLUMN('Tracker&amp;Invoice'!$H297:$AC297)),8),G280)</f>
        <v>15</v>
      </c>
      <c r="H279">
        <f t="shared" si="8"/>
        <v>15</v>
      </c>
      <c r="I279" s="29">
        <f>IF(D279="INVOICE",SUM('Tracker&amp;Invoice'!$H297:INDEX('Tracker&amp;Invoice'!$A297:$AC297,1,H279)),0)</f>
        <v>0</v>
      </c>
      <c r="J279" s="29">
        <f>IF(D279="OVERALL",SUM('Tracker&amp;Invoice'!$H297:$AC297),0)</f>
        <v>0</v>
      </c>
    </row>
    <row r="280" spans="1:10">
      <c r="A280">
        <f t="shared" si="9"/>
        <v>13</v>
      </c>
      <c r="B280">
        <f>IF(AND('Tracker&amp;Invoice'!A298&lt;&gt;"",'Tracker&amp;Invoice'!A298&lt;&gt;"ITEM",'Tracker&amp;Invoice'!A296="ITEM"),1,0)</f>
        <v>1</v>
      </c>
      <c r="C280" t="str">
        <f>IF(B280=1,'Tracker&amp;Invoice'!A298,C279)</f>
        <v>BQ-064</v>
      </c>
      <c r="D280" t="str">
        <f>IF(LEFT(TRIM('Tracker&amp;Invoice'!B298),9)="INVOICE #","INVOICE",IF(TRIM('Tracker&amp;Invoice'!B298)="Overall Completion INVOICE","OVERALL",""))</f>
        <v/>
      </c>
      <c r="E280" t="str">
        <f>IF(D280="INVOICE",VALUE(MID(TRIM('Tracker&amp;Invoice'!B298),10,10)),"")</f>
        <v/>
      </c>
      <c r="F280">
        <f>IF(B280=1,IFERROR(LOOKUP(2,1/('Tracker&amp;Invoice'!$H298:$AC298&lt;&gt;""),COLUMN('Tracker&amp;Invoice'!$H298:$AC298)),8),F279)</f>
        <v>14</v>
      </c>
      <c r="G280">
        <f>IF(D280="OVERALL",IFERROR(LOOKUP(2,1/('Tracker&amp;Invoice'!$H298:$AC298&lt;&gt;""),COLUMN('Tracker&amp;Invoice'!$H298:$AC298)),8),G281)</f>
        <v>15</v>
      </c>
      <c r="H280">
        <f t="shared" si="8"/>
        <v>15</v>
      </c>
      <c r="I280" s="29">
        <f>IF(D280="INVOICE",SUM('Tracker&amp;Invoice'!$H298:INDEX('Tracker&amp;Invoice'!$A298:$AC298,1,H280)),0)</f>
        <v>0</v>
      </c>
      <c r="J280" s="29">
        <f>IF(D280="OVERALL",SUM('Tracker&amp;Invoice'!$H298:$AC298),0)</f>
        <v>0</v>
      </c>
    </row>
    <row r="281" spans="1:10">
      <c r="A281">
        <f t="shared" si="9"/>
        <v>13</v>
      </c>
      <c r="B281">
        <f>IF(AND('Tracker&amp;Invoice'!A299&lt;&gt;"",'Tracker&amp;Invoice'!A299&lt;&gt;"ITEM",'Tracker&amp;Invoice'!A297="ITEM"),1,0)</f>
        <v>0</v>
      </c>
      <c r="C281" t="str">
        <f>IF(B281=1,'Tracker&amp;Invoice'!A299,C280)</f>
        <v>BQ-064</v>
      </c>
      <c r="D281" t="str">
        <f>IF(LEFT(TRIM('Tracker&amp;Invoice'!B299),9)="INVOICE #","INVOICE",IF(TRIM('Tracker&amp;Invoice'!B299)="Overall Completion INVOICE","OVERALL",""))</f>
        <v/>
      </c>
      <c r="E281" t="str">
        <f>IF(D281="INVOICE",VALUE(MID(TRIM('Tracker&amp;Invoice'!B299),10,10)),"")</f>
        <v/>
      </c>
      <c r="F281">
        <f>IF(B281=1,IFERROR(LOOKUP(2,1/('Tracker&amp;Invoice'!$H299:$AC299&lt;&gt;""),COLUMN('Tracker&amp;Invoice'!$H299:$AC299)),8),F280)</f>
        <v>14</v>
      </c>
      <c r="G281">
        <f>IF(D281="OVERALL",IFERROR(LOOKUP(2,1/('Tracker&amp;Invoice'!$H299:$AC299&lt;&gt;""),COLUMN('Tracker&amp;Invoice'!$H299:$AC299)),8),G282)</f>
        <v>15</v>
      </c>
      <c r="H281">
        <f t="shared" si="8"/>
        <v>15</v>
      </c>
      <c r="I281" s="29">
        <f>IF(D281="INVOICE",SUM('Tracker&amp;Invoice'!$H299:INDEX('Tracker&amp;Invoice'!$A299:$AC299,1,H281)),0)</f>
        <v>0</v>
      </c>
      <c r="J281" s="29">
        <f>IF(D281="OVERALL",SUM('Tracker&amp;Invoice'!$H299:$AC299),0)</f>
        <v>0</v>
      </c>
    </row>
    <row r="282" spans="1:10">
      <c r="A282">
        <f t="shared" si="9"/>
        <v>13</v>
      </c>
      <c r="B282">
        <f>IF(AND('Tracker&amp;Invoice'!A300&lt;&gt;"",'Tracker&amp;Invoice'!A300&lt;&gt;"ITEM",'Tracker&amp;Invoice'!A298="ITEM"),1,0)</f>
        <v>0</v>
      </c>
      <c r="C282" t="str">
        <f>IF(B282=1,'Tracker&amp;Invoice'!A300,C281)</f>
        <v>BQ-064</v>
      </c>
      <c r="D282" t="str">
        <f>IF(LEFT(TRIM('Tracker&amp;Invoice'!B300),9)="INVOICE #","INVOICE",IF(TRIM('Tracker&amp;Invoice'!B300)="Overall Completion INVOICE","OVERALL",""))</f>
        <v/>
      </c>
      <c r="E282" t="str">
        <f>IF(D282="INVOICE",VALUE(MID(TRIM('Tracker&amp;Invoice'!B300),10,10)),"")</f>
        <v/>
      </c>
      <c r="F282">
        <f>IF(B282=1,IFERROR(LOOKUP(2,1/('Tracker&amp;Invoice'!$H300:$AC300&lt;&gt;""),COLUMN('Tracker&amp;Invoice'!$H300:$AC300)),8),F281)</f>
        <v>14</v>
      </c>
      <c r="G282">
        <f>IF(D282="OVERALL",IFERROR(LOOKUP(2,1/('Tracker&amp;Invoice'!$H300:$AC300&lt;&gt;""),COLUMN('Tracker&amp;Invoice'!$H300:$AC300)),8),G283)</f>
        <v>15</v>
      </c>
      <c r="H282">
        <f t="shared" si="8"/>
        <v>15</v>
      </c>
      <c r="I282" s="29">
        <f>IF(D282="INVOICE",SUM('Tracker&amp;Invoice'!$H300:INDEX('Tracker&amp;Invoice'!$A300:$AC300,1,H282)),0)</f>
        <v>0</v>
      </c>
      <c r="J282" s="29">
        <f>IF(D282="OVERALL",SUM('Tracker&amp;Invoice'!$H300:$AC300),0)</f>
        <v>0</v>
      </c>
    </row>
    <row r="283" spans="1:10">
      <c r="A283">
        <f t="shared" si="9"/>
        <v>13</v>
      </c>
      <c r="B283">
        <f>IF(AND('Tracker&amp;Invoice'!A301&lt;&gt;"",'Tracker&amp;Invoice'!A301&lt;&gt;"ITEM",'Tracker&amp;Invoice'!A299="ITEM"),1,0)</f>
        <v>0</v>
      </c>
      <c r="C283" t="str">
        <f>IF(B283=1,'Tracker&amp;Invoice'!A301,C282)</f>
        <v>BQ-064</v>
      </c>
      <c r="D283" t="str">
        <f>IF(LEFT(TRIM('Tracker&amp;Invoice'!B301),9)="INVOICE #","INVOICE",IF(TRIM('Tracker&amp;Invoice'!B301)="Overall Completion INVOICE","OVERALL",""))</f>
        <v>INVOICE</v>
      </c>
      <c r="E283">
        <f>IF(D283="INVOICE",VALUE(MID(TRIM('Tracker&amp;Invoice'!B301),10,10)),"")</f>
        <v>14</v>
      </c>
      <c r="F283">
        <f>IF(B283=1,IFERROR(LOOKUP(2,1/('Tracker&amp;Invoice'!$H301:$AC301&lt;&gt;""),COLUMN('Tracker&amp;Invoice'!$H301:$AC301)),8),F282)</f>
        <v>14</v>
      </c>
      <c r="G283">
        <f>IF(D283="OVERALL",IFERROR(LOOKUP(2,1/('Tracker&amp;Invoice'!$H301:$AC301&lt;&gt;""),COLUMN('Tracker&amp;Invoice'!$H301:$AC301)),8),G284)</f>
        <v>15</v>
      </c>
      <c r="H283">
        <f t="shared" si="8"/>
        <v>15</v>
      </c>
      <c r="I283" s="29">
        <f>IF(D283="INVOICE",SUM('Tracker&amp;Invoice'!$H301:INDEX('Tracker&amp;Invoice'!$A301:$AC301,1,H283)),0)</f>
        <v>4620</v>
      </c>
      <c r="J283" s="29">
        <f>IF(D283="OVERALL",SUM('Tracker&amp;Invoice'!$H301:$AC301),0)</f>
        <v>0</v>
      </c>
    </row>
    <row r="284" spans="1:10">
      <c r="A284">
        <f t="shared" si="9"/>
        <v>13</v>
      </c>
      <c r="B284">
        <f>IF(AND('Tracker&amp;Invoice'!A302&lt;&gt;"",'Tracker&amp;Invoice'!A302&lt;&gt;"ITEM",'Tracker&amp;Invoice'!A300="ITEM"),1,0)</f>
        <v>0</v>
      </c>
      <c r="C284" t="str">
        <f>IF(B284=1,'Tracker&amp;Invoice'!A302,C283)</f>
        <v>BQ-064</v>
      </c>
      <c r="D284" t="str">
        <f>IF(LEFT(TRIM('Tracker&amp;Invoice'!B302),9)="INVOICE #","INVOICE",IF(TRIM('Tracker&amp;Invoice'!B302)="Overall Completion INVOICE","OVERALL",""))</f>
        <v/>
      </c>
      <c r="E284" t="str">
        <f>IF(D284="INVOICE",VALUE(MID(TRIM('Tracker&amp;Invoice'!B302),10,10)),"")</f>
        <v/>
      </c>
      <c r="F284">
        <f>IF(B284=1,IFERROR(LOOKUP(2,1/('Tracker&amp;Invoice'!$H302:$AC302&lt;&gt;""),COLUMN('Tracker&amp;Invoice'!$H302:$AC302)),8),F283)</f>
        <v>14</v>
      </c>
      <c r="G284">
        <f>IF(D284="OVERALL",IFERROR(LOOKUP(2,1/('Tracker&amp;Invoice'!$H302:$AC302&lt;&gt;""),COLUMN('Tracker&amp;Invoice'!$H302:$AC302)),8),G285)</f>
        <v>15</v>
      </c>
      <c r="H284">
        <f t="shared" si="8"/>
        <v>15</v>
      </c>
      <c r="I284" s="29">
        <f>IF(D284="INVOICE",SUM('Tracker&amp;Invoice'!$H302:INDEX('Tracker&amp;Invoice'!$A302:$AC302,1,H284)),0)</f>
        <v>0</v>
      </c>
      <c r="J284" s="29">
        <f>IF(D284="OVERALL",SUM('Tracker&amp;Invoice'!$H302:$AC302),0)</f>
        <v>0</v>
      </c>
    </row>
    <row r="285" spans="1:10">
      <c r="A285">
        <f t="shared" si="9"/>
        <v>13</v>
      </c>
      <c r="B285">
        <f>IF(AND('Tracker&amp;Invoice'!A303&lt;&gt;"",'Tracker&amp;Invoice'!A303&lt;&gt;"ITEM",'Tracker&amp;Invoice'!A301="ITEM"),1,0)</f>
        <v>0</v>
      </c>
      <c r="C285" t="str">
        <f>IF(B285=1,'Tracker&amp;Invoice'!A303,C284)</f>
        <v>BQ-064</v>
      </c>
      <c r="D285" t="str">
        <f>IF(LEFT(TRIM('Tracker&amp;Invoice'!B303),9)="INVOICE #","INVOICE",IF(TRIM('Tracker&amp;Invoice'!B303)="Overall Completion INVOICE","OVERALL",""))</f>
        <v>INVOICE</v>
      </c>
      <c r="E285">
        <f>IF(D285="INVOICE",VALUE(MID(TRIM('Tracker&amp;Invoice'!B303),10,10)),"")</f>
        <v>25</v>
      </c>
      <c r="F285">
        <f>IF(B285=1,IFERROR(LOOKUP(2,1/('Tracker&amp;Invoice'!$H303:$AC303&lt;&gt;""),COLUMN('Tracker&amp;Invoice'!$H303:$AC303)),8),F284)</f>
        <v>14</v>
      </c>
      <c r="G285">
        <f>IF(D285="OVERALL",IFERROR(LOOKUP(2,1/('Tracker&amp;Invoice'!$H303:$AC303&lt;&gt;""),COLUMN('Tracker&amp;Invoice'!$H303:$AC303)),8),G286)</f>
        <v>15</v>
      </c>
      <c r="H285">
        <f t="shared" si="8"/>
        <v>15</v>
      </c>
      <c r="I285" s="29">
        <f>IF(D285="INVOICE",SUM('Tracker&amp;Invoice'!$H303:INDEX('Tracker&amp;Invoice'!$A303:$AC303,1,H285)),0)</f>
        <v>1470</v>
      </c>
      <c r="J285" s="29">
        <f>IF(D285="OVERALL",SUM('Tracker&amp;Invoice'!$H303:$AC303),0)</f>
        <v>0</v>
      </c>
    </row>
    <row r="286" spans="1:10">
      <c r="A286">
        <f t="shared" si="9"/>
        <v>13</v>
      </c>
      <c r="B286">
        <f>IF(AND('Tracker&amp;Invoice'!A304&lt;&gt;"",'Tracker&amp;Invoice'!A304&lt;&gt;"ITEM",'Tracker&amp;Invoice'!A302="ITEM"),1,0)</f>
        <v>0</v>
      </c>
      <c r="C286" t="str">
        <f>IF(B286=1,'Tracker&amp;Invoice'!A304,C285)</f>
        <v>BQ-064</v>
      </c>
      <c r="D286" t="str">
        <f>IF(LEFT(TRIM('Tracker&amp;Invoice'!B304),9)="INVOICE #","INVOICE",IF(TRIM('Tracker&amp;Invoice'!B304)="Overall Completion INVOICE","OVERALL",""))</f>
        <v/>
      </c>
      <c r="E286" t="str">
        <f>IF(D286="INVOICE",VALUE(MID(TRIM('Tracker&amp;Invoice'!B304),10,10)),"")</f>
        <v/>
      </c>
      <c r="F286">
        <f>IF(B286=1,IFERROR(LOOKUP(2,1/('Tracker&amp;Invoice'!$H304:$AC304&lt;&gt;""),COLUMN('Tracker&amp;Invoice'!$H304:$AC304)),8),F285)</f>
        <v>14</v>
      </c>
      <c r="G286">
        <f>IF(D286="OVERALL",IFERROR(LOOKUP(2,1/('Tracker&amp;Invoice'!$H304:$AC304&lt;&gt;""),COLUMN('Tracker&amp;Invoice'!$H304:$AC304)),8),G287)</f>
        <v>15</v>
      </c>
      <c r="H286">
        <f t="shared" si="8"/>
        <v>15</v>
      </c>
      <c r="I286" s="29">
        <f>IF(D286="INVOICE",SUM('Tracker&amp;Invoice'!$H304:INDEX('Tracker&amp;Invoice'!$A304:$AC304,1,H286)),0)</f>
        <v>0</v>
      </c>
      <c r="J286" s="29">
        <f>IF(D286="OVERALL",SUM('Tracker&amp;Invoice'!$H304:$AC304),0)</f>
        <v>0</v>
      </c>
    </row>
    <row r="287" spans="1:10">
      <c r="A287">
        <f t="shared" si="9"/>
        <v>13</v>
      </c>
      <c r="B287">
        <f>IF(AND('Tracker&amp;Invoice'!A305&lt;&gt;"",'Tracker&amp;Invoice'!A305&lt;&gt;"ITEM",'Tracker&amp;Invoice'!A303="ITEM"),1,0)</f>
        <v>0</v>
      </c>
      <c r="C287" t="str">
        <f>IF(B287=1,'Tracker&amp;Invoice'!A305,C286)</f>
        <v>BQ-064</v>
      </c>
      <c r="D287" t="str">
        <f>IF(LEFT(TRIM('Tracker&amp;Invoice'!B305),9)="INVOICE #","INVOICE",IF(TRIM('Tracker&amp;Invoice'!B305)="Overall Completion INVOICE","OVERALL",""))</f>
        <v>INVOICE</v>
      </c>
      <c r="E287">
        <f>IF(D287="INVOICE",VALUE(MID(TRIM('Tracker&amp;Invoice'!B305),10,10)),"")</f>
        <v>30</v>
      </c>
      <c r="F287">
        <f>IF(B287=1,IFERROR(LOOKUP(2,1/('Tracker&amp;Invoice'!$H305:$AC305&lt;&gt;""),COLUMN('Tracker&amp;Invoice'!$H305:$AC305)),8),F286)</f>
        <v>14</v>
      </c>
      <c r="G287">
        <f>IF(D287="OVERALL",IFERROR(LOOKUP(2,1/('Tracker&amp;Invoice'!$H305:$AC305&lt;&gt;""),COLUMN('Tracker&amp;Invoice'!$H305:$AC305)),8),G288)</f>
        <v>15</v>
      </c>
      <c r="H287">
        <f t="shared" si="8"/>
        <v>15</v>
      </c>
      <c r="I287" s="29">
        <f>IF(D287="INVOICE",SUM('Tracker&amp;Invoice'!$H305:INDEX('Tracker&amp;Invoice'!$A305:$AC305,1,H287)),0)</f>
        <v>630</v>
      </c>
      <c r="J287" s="29">
        <f>IF(D287="OVERALL",SUM('Tracker&amp;Invoice'!$H305:$AC305),0)</f>
        <v>0</v>
      </c>
    </row>
    <row r="288" spans="1:10">
      <c r="A288">
        <f t="shared" si="9"/>
        <v>13</v>
      </c>
      <c r="B288">
        <f>IF(AND('Tracker&amp;Invoice'!A306&lt;&gt;"",'Tracker&amp;Invoice'!A306&lt;&gt;"ITEM",'Tracker&amp;Invoice'!A304="ITEM"),1,0)</f>
        <v>0</v>
      </c>
      <c r="C288" t="str">
        <f>IF(B288=1,'Tracker&amp;Invoice'!A306,C287)</f>
        <v>BQ-064</v>
      </c>
      <c r="D288" t="str">
        <f>IF(LEFT(TRIM('Tracker&amp;Invoice'!B306),9)="INVOICE #","INVOICE",IF(TRIM('Tracker&amp;Invoice'!B306)="Overall Completion INVOICE","OVERALL",""))</f>
        <v/>
      </c>
      <c r="E288" t="str">
        <f>IF(D288="INVOICE",VALUE(MID(TRIM('Tracker&amp;Invoice'!B306),10,10)),"")</f>
        <v/>
      </c>
      <c r="F288">
        <f>IF(B288=1,IFERROR(LOOKUP(2,1/('Tracker&amp;Invoice'!$H306:$AC306&lt;&gt;""),COLUMN('Tracker&amp;Invoice'!$H306:$AC306)),8),F287)</f>
        <v>14</v>
      </c>
      <c r="G288">
        <f>IF(D288="OVERALL",IFERROR(LOOKUP(2,1/('Tracker&amp;Invoice'!$H306:$AC306&lt;&gt;""),COLUMN('Tracker&amp;Invoice'!$H306:$AC306)),8),G289)</f>
        <v>15</v>
      </c>
      <c r="H288">
        <f t="shared" si="8"/>
        <v>15</v>
      </c>
      <c r="I288" s="29">
        <f>IF(D288="INVOICE",SUM('Tracker&amp;Invoice'!$H306:INDEX('Tracker&amp;Invoice'!$A306:$AC306,1,H288)),0)</f>
        <v>0</v>
      </c>
      <c r="J288" s="29">
        <f>IF(D288="OVERALL",SUM('Tracker&amp;Invoice'!$H306:$AC306),0)</f>
        <v>0</v>
      </c>
    </row>
    <row r="289" spans="1:10">
      <c r="A289">
        <f t="shared" si="9"/>
        <v>13</v>
      </c>
      <c r="B289">
        <f>IF(AND('Tracker&amp;Invoice'!A307&lt;&gt;"",'Tracker&amp;Invoice'!A307&lt;&gt;"ITEM",'Tracker&amp;Invoice'!A305="ITEM"),1,0)</f>
        <v>0</v>
      </c>
      <c r="C289" t="str">
        <f>IF(B289=1,'Tracker&amp;Invoice'!A307,C288)</f>
        <v>BQ-064</v>
      </c>
      <c r="D289" t="str">
        <f>IF(LEFT(TRIM('Tracker&amp;Invoice'!B307),9)="INVOICE #","INVOICE",IF(TRIM('Tracker&amp;Invoice'!B307)="Overall Completion INVOICE","OVERALL",""))</f>
        <v/>
      </c>
      <c r="E289" t="str">
        <f>IF(D289="INVOICE",VALUE(MID(TRIM('Tracker&amp;Invoice'!B307),10,10)),"")</f>
        <v/>
      </c>
      <c r="F289">
        <f>IF(B289=1,IFERROR(LOOKUP(2,1/('Tracker&amp;Invoice'!$H307:$AC307&lt;&gt;""),COLUMN('Tracker&amp;Invoice'!$H307:$AC307)),8),F288)</f>
        <v>14</v>
      </c>
      <c r="G289">
        <f>IF(D289="OVERALL",IFERROR(LOOKUP(2,1/('Tracker&amp;Invoice'!$H307:$AC307&lt;&gt;""),COLUMN('Tracker&amp;Invoice'!$H307:$AC307)),8),G290)</f>
        <v>15</v>
      </c>
      <c r="H289">
        <f t="shared" si="8"/>
        <v>15</v>
      </c>
      <c r="I289" s="29">
        <f>IF(D289="INVOICE",SUM('Tracker&amp;Invoice'!$H307:INDEX('Tracker&amp;Invoice'!$A307:$AC307,1,H289)),0)</f>
        <v>0</v>
      </c>
      <c r="J289" s="29">
        <f>IF(D289="OVERALL",SUM('Tracker&amp;Invoice'!$H307:$AC307),0)</f>
        <v>0</v>
      </c>
    </row>
    <row r="290" spans="1:10">
      <c r="A290">
        <f t="shared" si="9"/>
        <v>13</v>
      </c>
      <c r="B290">
        <f>IF(AND('Tracker&amp;Invoice'!A308&lt;&gt;"",'Tracker&amp;Invoice'!A308&lt;&gt;"ITEM",'Tracker&amp;Invoice'!A306="ITEM"),1,0)</f>
        <v>0</v>
      </c>
      <c r="C290" t="str">
        <f>IF(B290=1,'Tracker&amp;Invoice'!A308,C289)</f>
        <v>BQ-064</v>
      </c>
      <c r="D290" t="str">
        <f>IF(LEFT(TRIM('Tracker&amp;Invoice'!B308),9)="INVOICE #","INVOICE",IF(TRIM('Tracker&amp;Invoice'!B308)="Overall Completion INVOICE","OVERALL",""))</f>
        <v/>
      </c>
      <c r="E290" t="str">
        <f>IF(D290="INVOICE",VALUE(MID(TRIM('Tracker&amp;Invoice'!B308),10,10)),"")</f>
        <v/>
      </c>
      <c r="F290">
        <f>IF(B290=1,IFERROR(LOOKUP(2,1/('Tracker&amp;Invoice'!$H308:$AC308&lt;&gt;""),COLUMN('Tracker&amp;Invoice'!$H308:$AC308)),8),F289)</f>
        <v>14</v>
      </c>
      <c r="G290">
        <f>IF(D290="OVERALL",IFERROR(LOOKUP(2,1/('Tracker&amp;Invoice'!$H308:$AC308&lt;&gt;""),COLUMN('Tracker&amp;Invoice'!$H308:$AC308)),8),G291)</f>
        <v>15</v>
      </c>
      <c r="H290">
        <f t="shared" si="8"/>
        <v>15</v>
      </c>
      <c r="I290" s="29">
        <f>IF(D290="INVOICE",SUM('Tracker&amp;Invoice'!$H308:INDEX('Tracker&amp;Invoice'!$A308:$AC308,1,H290)),0)</f>
        <v>0</v>
      </c>
      <c r="J290" s="29">
        <f>IF(D290="OVERALL",SUM('Tracker&amp;Invoice'!$H308:$AC308),0)</f>
        <v>0</v>
      </c>
    </row>
    <row r="291" spans="1:10">
      <c r="A291">
        <f t="shared" si="9"/>
        <v>13</v>
      </c>
      <c r="B291">
        <f>IF(AND('Tracker&amp;Invoice'!A309&lt;&gt;"",'Tracker&amp;Invoice'!A309&lt;&gt;"ITEM",'Tracker&amp;Invoice'!A307="ITEM"),1,0)</f>
        <v>0</v>
      </c>
      <c r="C291" t="str">
        <f>IF(B291=1,'Tracker&amp;Invoice'!A309,C290)</f>
        <v>BQ-064</v>
      </c>
      <c r="D291" t="str">
        <f>IF(LEFT(TRIM('Tracker&amp;Invoice'!B309),9)="INVOICE #","INVOICE",IF(TRIM('Tracker&amp;Invoice'!B309)="Overall Completion INVOICE","OVERALL",""))</f>
        <v/>
      </c>
      <c r="E291" t="str">
        <f>IF(D291="INVOICE",VALUE(MID(TRIM('Tracker&amp;Invoice'!B309),10,10)),"")</f>
        <v/>
      </c>
      <c r="F291">
        <f>IF(B291=1,IFERROR(LOOKUP(2,1/('Tracker&amp;Invoice'!$H309:$AC309&lt;&gt;""),COLUMN('Tracker&amp;Invoice'!$H309:$AC309)),8),F290)</f>
        <v>14</v>
      </c>
      <c r="G291">
        <f>IF(D291="OVERALL",IFERROR(LOOKUP(2,1/('Tracker&amp;Invoice'!$H309:$AC309&lt;&gt;""),COLUMN('Tracker&amp;Invoice'!$H309:$AC309)),8),G292)</f>
        <v>15</v>
      </c>
      <c r="H291">
        <f t="shared" si="8"/>
        <v>15</v>
      </c>
      <c r="I291" s="29">
        <f>IF(D291="INVOICE",SUM('Tracker&amp;Invoice'!$H309:INDEX('Tracker&amp;Invoice'!$A309:$AC309,1,H291)),0)</f>
        <v>0</v>
      </c>
      <c r="J291" s="29">
        <f>IF(D291="OVERALL",SUM('Tracker&amp;Invoice'!$H309:$AC309),0)</f>
        <v>0</v>
      </c>
    </row>
    <row r="292" spans="1:10">
      <c r="A292">
        <f t="shared" si="9"/>
        <v>13</v>
      </c>
      <c r="B292">
        <f>IF(AND('Tracker&amp;Invoice'!A310&lt;&gt;"",'Tracker&amp;Invoice'!A310&lt;&gt;"ITEM",'Tracker&amp;Invoice'!A308="ITEM"),1,0)</f>
        <v>0</v>
      </c>
      <c r="C292" t="str">
        <f>IF(B292=1,'Tracker&amp;Invoice'!A310,C291)</f>
        <v>BQ-064</v>
      </c>
      <c r="D292" t="str">
        <f>IF(LEFT(TRIM('Tracker&amp;Invoice'!B310),9)="INVOICE #","INVOICE",IF(TRIM('Tracker&amp;Invoice'!B310)="Overall Completion INVOICE","OVERALL",""))</f>
        <v/>
      </c>
      <c r="E292" t="str">
        <f>IF(D292="INVOICE",VALUE(MID(TRIM('Tracker&amp;Invoice'!B310),10,10)),"")</f>
        <v/>
      </c>
      <c r="F292">
        <f>IF(B292=1,IFERROR(LOOKUP(2,1/('Tracker&amp;Invoice'!$H310:$AC310&lt;&gt;""),COLUMN('Tracker&amp;Invoice'!$H310:$AC310)),8),F291)</f>
        <v>14</v>
      </c>
      <c r="G292">
        <f>IF(D292="OVERALL",IFERROR(LOOKUP(2,1/('Tracker&amp;Invoice'!$H310:$AC310&lt;&gt;""),COLUMN('Tracker&amp;Invoice'!$H310:$AC310)),8),G293)</f>
        <v>15</v>
      </c>
      <c r="H292">
        <f t="shared" si="8"/>
        <v>15</v>
      </c>
      <c r="I292" s="29">
        <f>IF(D292="INVOICE",SUM('Tracker&amp;Invoice'!$H310:INDEX('Tracker&amp;Invoice'!$A310:$AC310,1,H292)),0)</f>
        <v>0</v>
      </c>
      <c r="J292" s="29">
        <f>IF(D292="OVERALL",SUM('Tracker&amp;Invoice'!$H310:$AC310),0)</f>
        <v>0</v>
      </c>
    </row>
    <row r="293" spans="1:10">
      <c r="A293">
        <f t="shared" si="9"/>
        <v>13</v>
      </c>
      <c r="B293">
        <f>IF(AND('Tracker&amp;Invoice'!A311&lt;&gt;"",'Tracker&amp;Invoice'!A311&lt;&gt;"ITEM",'Tracker&amp;Invoice'!A309="ITEM"),1,0)</f>
        <v>0</v>
      </c>
      <c r="C293" t="str">
        <f>IF(B293=1,'Tracker&amp;Invoice'!A311,C292)</f>
        <v>BQ-064</v>
      </c>
      <c r="D293" t="str">
        <f>IF(LEFT(TRIM('Tracker&amp;Invoice'!B311),9)="INVOICE #","INVOICE",IF(TRIM('Tracker&amp;Invoice'!B311)="Overall Completion INVOICE","OVERALL",""))</f>
        <v>OVERALL</v>
      </c>
      <c r="E293" t="str">
        <f>IF(D293="INVOICE",VALUE(MID(TRIM('Tracker&amp;Invoice'!B311),10,10)),"")</f>
        <v/>
      </c>
      <c r="F293">
        <f>IF(B293=1,IFERROR(LOOKUP(2,1/('Tracker&amp;Invoice'!$H311:$AC311&lt;&gt;""),COLUMN('Tracker&amp;Invoice'!$H311:$AC311)),8),F292)</f>
        <v>14</v>
      </c>
      <c r="G293">
        <f>IF(D293="OVERALL",IFERROR(LOOKUP(2,1/('Tracker&amp;Invoice'!$H311:$AC311&lt;&gt;""),COLUMN('Tracker&amp;Invoice'!$H311:$AC311)),8),G294)</f>
        <v>15</v>
      </c>
      <c r="H293">
        <f t="shared" si="8"/>
        <v>15</v>
      </c>
      <c r="I293" s="29">
        <f>IF(D293="INVOICE",SUM('Tracker&amp;Invoice'!$H311:INDEX('Tracker&amp;Invoice'!$A311:$AC311,1,H293)),0)</f>
        <v>0</v>
      </c>
      <c r="J293" s="29">
        <f>IF(D293="OVERALL",SUM('Tracker&amp;Invoice'!$H311:$AC311),0)</f>
        <v>6720</v>
      </c>
    </row>
    <row r="294" spans="1:10">
      <c r="A294">
        <f t="shared" si="9"/>
        <v>13</v>
      </c>
      <c r="B294">
        <f>IF(AND('Tracker&amp;Invoice'!A312&lt;&gt;"",'Tracker&amp;Invoice'!A312&lt;&gt;"ITEM",'Tracker&amp;Invoice'!A310="ITEM"),1,0)</f>
        <v>0</v>
      </c>
      <c r="C294" t="str">
        <f>IF(B294=1,'Tracker&amp;Invoice'!A312,C293)</f>
        <v>BQ-064</v>
      </c>
      <c r="D294" t="str">
        <f>IF(LEFT(TRIM('Tracker&amp;Invoice'!B312),9)="INVOICE #","INVOICE",IF(TRIM('Tracker&amp;Invoice'!B312)="Overall Completion INVOICE","OVERALL",""))</f>
        <v/>
      </c>
      <c r="E294" t="str">
        <f>IF(D294="INVOICE",VALUE(MID(TRIM('Tracker&amp;Invoice'!B312),10,10)),"")</f>
        <v/>
      </c>
      <c r="F294">
        <f>IF(B294=1,IFERROR(LOOKUP(2,1/('Tracker&amp;Invoice'!$H312:$AC312&lt;&gt;""),COLUMN('Tracker&amp;Invoice'!$H312:$AC312)),8),F293)</f>
        <v>14</v>
      </c>
      <c r="G294">
        <f>IF(D294="OVERALL",IFERROR(LOOKUP(2,1/('Tracker&amp;Invoice'!$H312:$AC312&lt;&gt;""),COLUMN('Tracker&amp;Invoice'!$H312:$AC312)),8),G295)</f>
        <v>15</v>
      </c>
      <c r="H294">
        <f t="shared" si="8"/>
        <v>15</v>
      </c>
      <c r="I294" s="29">
        <f>IF(D294="INVOICE",SUM('Tracker&amp;Invoice'!$H312:INDEX('Tracker&amp;Invoice'!$A312:$AC312,1,H294)),0)</f>
        <v>0</v>
      </c>
      <c r="J294" s="29">
        <f>IF(D294="OVERALL",SUM('Tracker&amp;Invoice'!$H312:$AC312),0)</f>
        <v>0</v>
      </c>
    </row>
    <row r="295" spans="1:10">
      <c r="A295">
        <f t="shared" si="9"/>
        <v>13</v>
      </c>
      <c r="B295">
        <f>IF(AND('Tracker&amp;Invoice'!A313&lt;&gt;"",'Tracker&amp;Invoice'!A313&lt;&gt;"ITEM",'Tracker&amp;Invoice'!A311="ITEM"),1,0)</f>
        <v>0</v>
      </c>
      <c r="C295" t="str">
        <f>IF(B295=1,'Tracker&amp;Invoice'!A313,C294)</f>
        <v>BQ-064</v>
      </c>
      <c r="D295" t="str">
        <f>IF(LEFT(TRIM('Tracker&amp;Invoice'!B313),9)="INVOICE #","INVOICE",IF(TRIM('Tracker&amp;Invoice'!B313)="Overall Completion INVOICE","OVERALL",""))</f>
        <v/>
      </c>
      <c r="E295" t="str">
        <f>IF(D295="INVOICE",VALUE(MID(TRIM('Tracker&amp;Invoice'!B313),10,10)),"")</f>
        <v/>
      </c>
      <c r="F295">
        <f>IF(B295=1,IFERROR(LOOKUP(2,1/('Tracker&amp;Invoice'!$H313:$AC313&lt;&gt;""),COLUMN('Tracker&amp;Invoice'!$H313:$AC313)),8),F294)</f>
        <v>14</v>
      </c>
      <c r="G295">
        <f>IF(D295="OVERALL",IFERROR(LOOKUP(2,1/('Tracker&amp;Invoice'!$H313:$AC313&lt;&gt;""),COLUMN('Tracker&amp;Invoice'!$H313:$AC313)),8),G296)</f>
        <v>15</v>
      </c>
      <c r="H295">
        <f t="shared" si="8"/>
        <v>15</v>
      </c>
      <c r="I295" s="29">
        <f>IF(D295="INVOICE",SUM('Tracker&amp;Invoice'!$H313:INDEX('Tracker&amp;Invoice'!$A313:$AC313,1,H295)),0)</f>
        <v>0</v>
      </c>
      <c r="J295" s="29">
        <f>IF(D295="OVERALL",SUM('Tracker&amp;Invoice'!$H313:$AC313),0)</f>
        <v>0</v>
      </c>
    </row>
    <row r="296" spans="1:10">
      <c r="A296">
        <f t="shared" si="9"/>
        <v>13</v>
      </c>
      <c r="B296">
        <f>IF(AND('Tracker&amp;Invoice'!A314&lt;&gt;"",'Tracker&amp;Invoice'!A314&lt;&gt;"ITEM",'Tracker&amp;Invoice'!A312="ITEM"),1,0)</f>
        <v>0</v>
      </c>
      <c r="C296" t="str">
        <f>IF(B296=1,'Tracker&amp;Invoice'!A314,C295)</f>
        <v>BQ-064</v>
      </c>
      <c r="D296" t="str">
        <f>IF(LEFT(TRIM('Tracker&amp;Invoice'!B314),9)="INVOICE #","INVOICE",IF(TRIM('Tracker&amp;Invoice'!B314)="Overall Completion INVOICE","OVERALL",""))</f>
        <v/>
      </c>
      <c r="E296" t="str">
        <f>IF(D296="INVOICE",VALUE(MID(TRIM('Tracker&amp;Invoice'!B314),10,10)),"")</f>
        <v/>
      </c>
      <c r="F296">
        <f>IF(B296=1,IFERROR(LOOKUP(2,1/('Tracker&amp;Invoice'!$H314:$AC314&lt;&gt;""),COLUMN('Tracker&amp;Invoice'!$H314:$AC314)),8),F295)</f>
        <v>14</v>
      </c>
      <c r="G296">
        <f>IF(D296="OVERALL",IFERROR(LOOKUP(2,1/('Tracker&amp;Invoice'!$H314:$AC314&lt;&gt;""),COLUMN('Tracker&amp;Invoice'!$H314:$AC314)),8),G297)</f>
        <v>15</v>
      </c>
      <c r="H296">
        <f t="shared" si="8"/>
        <v>15</v>
      </c>
      <c r="I296" s="29">
        <f>IF(D296="INVOICE",SUM('Tracker&amp;Invoice'!$H314:INDEX('Tracker&amp;Invoice'!$A314:$AC314,1,H296)),0)</f>
        <v>0</v>
      </c>
      <c r="J296" s="29">
        <f>IF(D296="OVERALL",SUM('Tracker&amp;Invoice'!$H314:$AC314),0)</f>
        <v>0</v>
      </c>
    </row>
    <row r="297" spans="1:10">
      <c r="A297">
        <f t="shared" si="9"/>
        <v>13</v>
      </c>
      <c r="B297">
        <f>IF(AND('Tracker&amp;Invoice'!A315&lt;&gt;"",'Tracker&amp;Invoice'!A315&lt;&gt;"ITEM",'Tracker&amp;Invoice'!A313="ITEM"),1,0)</f>
        <v>0</v>
      </c>
      <c r="C297" t="str">
        <f>IF(B297=1,'Tracker&amp;Invoice'!A315,C296)</f>
        <v>BQ-064</v>
      </c>
      <c r="D297" t="str">
        <f>IF(LEFT(TRIM('Tracker&amp;Invoice'!B315),9)="INVOICE #","INVOICE",IF(TRIM('Tracker&amp;Invoice'!B315)="Overall Completion INVOICE","OVERALL",""))</f>
        <v/>
      </c>
      <c r="E297" t="str">
        <f>IF(D297="INVOICE",VALUE(MID(TRIM('Tracker&amp;Invoice'!B315),10,10)),"")</f>
        <v/>
      </c>
      <c r="F297">
        <f>IF(B297=1,IFERROR(LOOKUP(2,1/('Tracker&amp;Invoice'!$H315:$AC315&lt;&gt;""),COLUMN('Tracker&amp;Invoice'!$H315:$AC315)),8),F296)</f>
        <v>14</v>
      </c>
      <c r="G297">
        <f>IF(D297="OVERALL",IFERROR(LOOKUP(2,1/('Tracker&amp;Invoice'!$H315:$AC315&lt;&gt;""),COLUMN('Tracker&amp;Invoice'!$H315:$AC315)),8),G298)</f>
        <v>15</v>
      </c>
      <c r="H297">
        <f t="shared" si="8"/>
        <v>15</v>
      </c>
      <c r="I297" s="29">
        <f>IF(D297="INVOICE",SUM('Tracker&amp;Invoice'!$H315:INDEX('Tracker&amp;Invoice'!$A315:$AC315,1,H297)),0)</f>
        <v>0</v>
      </c>
      <c r="J297" s="29">
        <f>IF(D297="OVERALL",SUM('Tracker&amp;Invoice'!$H315:$AC315),0)</f>
        <v>0</v>
      </c>
    </row>
    <row r="298" spans="1:10">
      <c r="A298">
        <f t="shared" si="9"/>
        <v>13</v>
      </c>
      <c r="B298">
        <f>IF(AND('Tracker&amp;Invoice'!A316&lt;&gt;"",'Tracker&amp;Invoice'!A316&lt;&gt;"ITEM",'Tracker&amp;Invoice'!A314="ITEM"),1,0)</f>
        <v>0</v>
      </c>
      <c r="C298" t="str">
        <f>IF(B298=1,'Tracker&amp;Invoice'!A316,C297)</f>
        <v>BQ-064</v>
      </c>
      <c r="D298" t="str">
        <f>IF(LEFT(TRIM('Tracker&amp;Invoice'!B316),9)="INVOICE #","INVOICE",IF(TRIM('Tracker&amp;Invoice'!B316)="Overall Completion INVOICE","OVERALL",""))</f>
        <v/>
      </c>
      <c r="E298" t="str">
        <f>IF(D298="INVOICE",VALUE(MID(TRIM('Tracker&amp;Invoice'!B316),10,10)),"")</f>
        <v/>
      </c>
      <c r="F298">
        <f>IF(B298=1,IFERROR(LOOKUP(2,1/('Tracker&amp;Invoice'!$H316:$AC316&lt;&gt;""),COLUMN('Tracker&amp;Invoice'!$H316:$AC316)),8),F297)</f>
        <v>14</v>
      </c>
      <c r="G298">
        <f>IF(D298="OVERALL",IFERROR(LOOKUP(2,1/('Tracker&amp;Invoice'!$H316:$AC316&lt;&gt;""),COLUMN('Tracker&amp;Invoice'!$H316:$AC316)),8),G299)</f>
        <v>15</v>
      </c>
      <c r="H298">
        <f t="shared" si="8"/>
        <v>15</v>
      </c>
      <c r="I298" s="29">
        <f>IF(D298="INVOICE",SUM('Tracker&amp;Invoice'!$H316:INDEX('Tracker&amp;Invoice'!$A316:$AC316,1,H298)),0)</f>
        <v>0</v>
      </c>
      <c r="J298" s="29">
        <f>IF(D298="OVERALL",SUM('Tracker&amp;Invoice'!$H316:$AC316),0)</f>
        <v>0</v>
      </c>
    </row>
    <row r="299" spans="1:10">
      <c r="A299">
        <f t="shared" si="9"/>
        <v>13</v>
      </c>
      <c r="B299">
        <f>IF(AND('Tracker&amp;Invoice'!A317&lt;&gt;"",'Tracker&amp;Invoice'!A317&lt;&gt;"ITEM",'Tracker&amp;Invoice'!A315="ITEM"),1,0)</f>
        <v>0</v>
      </c>
      <c r="C299" t="str">
        <f>IF(B299=1,'Tracker&amp;Invoice'!A317,C298)</f>
        <v>BQ-064</v>
      </c>
      <c r="D299" t="str">
        <f>IF(LEFT(TRIM('Tracker&amp;Invoice'!B317),9)="INVOICE #","INVOICE",IF(TRIM('Tracker&amp;Invoice'!B317)="Overall Completion INVOICE","OVERALL",""))</f>
        <v/>
      </c>
      <c r="E299" t="str">
        <f>IF(D299="INVOICE",VALUE(MID(TRIM('Tracker&amp;Invoice'!B317),10,10)),"")</f>
        <v/>
      </c>
      <c r="F299">
        <f>IF(B299=1,IFERROR(LOOKUP(2,1/('Tracker&amp;Invoice'!$H317:$AC317&lt;&gt;""),COLUMN('Tracker&amp;Invoice'!$H317:$AC317)),8),F298)</f>
        <v>14</v>
      </c>
      <c r="G299">
        <f>IF(D299="OVERALL",IFERROR(LOOKUP(2,1/('Tracker&amp;Invoice'!$H317:$AC317&lt;&gt;""),COLUMN('Tracker&amp;Invoice'!$H317:$AC317)),8),G300)</f>
        <v>15</v>
      </c>
      <c r="H299">
        <f t="shared" si="8"/>
        <v>15</v>
      </c>
      <c r="I299" s="29">
        <f>IF(D299="INVOICE",SUM('Tracker&amp;Invoice'!$H317:INDEX('Tracker&amp;Invoice'!$A317:$AC317,1,H299)),0)</f>
        <v>0</v>
      </c>
      <c r="J299" s="29">
        <f>IF(D299="OVERALL",SUM('Tracker&amp;Invoice'!$H317:$AC317),0)</f>
        <v>0</v>
      </c>
    </row>
    <row r="300" spans="1:10">
      <c r="A300">
        <f t="shared" si="9"/>
        <v>13</v>
      </c>
      <c r="B300">
        <f>IF(AND('Tracker&amp;Invoice'!A318&lt;&gt;"",'Tracker&amp;Invoice'!A318&lt;&gt;"ITEM",'Tracker&amp;Invoice'!A316="ITEM"),1,0)</f>
        <v>0</v>
      </c>
      <c r="C300" t="str">
        <f>IF(B300=1,'Tracker&amp;Invoice'!A318,C299)</f>
        <v>BQ-064</v>
      </c>
      <c r="D300" t="str">
        <f>IF(LEFT(TRIM('Tracker&amp;Invoice'!B318),9)="INVOICE #","INVOICE",IF(TRIM('Tracker&amp;Invoice'!B318)="Overall Completion INVOICE","OVERALL",""))</f>
        <v/>
      </c>
      <c r="E300" t="str">
        <f>IF(D300="INVOICE",VALUE(MID(TRIM('Tracker&amp;Invoice'!B318),10,10)),"")</f>
        <v/>
      </c>
      <c r="F300">
        <f>IF(B300=1,IFERROR(LOOKUP(2,1/('Tracker&amp;Invoice'!$H318:$AC318&lt;&gt;""),COLUMN('Tracker&amp;Invoice'!$H318:$AC318)),8),F299)</f>
        <v>14</v>
      </c>
      <c r="G300">
        <f>IF(D300="OVERALL",IFERROR(LOOKUP(2,1/('Tracker&amp;Invoice'!$H318:$AC318&lt;&gt;""),COLUMN('Tracker&amp;Invoice'!$H318:$AC318)),8),G301)</f>
        <v>15</v>
      </c>
      <c r="H300">
        <f t="shared" si="8"/>
        <v>15</v>
      </c>
      <c r="I300" s="29">
        <f>IF(D300="INVOICE",SUM('Tracker&amp;Invoice'!$H318:INDEX('Tracker&amp;Invoice'!$A318:$AC318,1,H300)),0)</f>
        <v>0</v>
      </c>
      <c r="J300" s="29">
        <f>IF(D300="OVERALL",SUM('Tracker&amp;Invoice'!$H318:$AC318),0)</f>
        <v>0</v>
      </c>
    </row>
    <row r="301" spans="1:10">
      <c r="A301">
        <f t="shared" si="9"/>
        <v>13</v>
      </c>
      <c r="B301">
        <f>IF(AND('Tracker&amp;Invoice'!A319&lt;&gt;"",'Tracker&amp;Invoice'!A319&lt;&gt;"ITEM",'Tracker&amp;Invoice'!A317="ITEM"),1,0)</f>
        <v>0</v>
      </c>
      <c r="C301" t="str">
        <f>IF(B301=1,'Tracker&amp;Invoice'!A319,C300)</f>
        <v>BQ-064</v>
      </c>
      <c r="D301" t="str">
        <f>IF(LEFT(TRIM('Tracker&amp;Invoice'!B319),9)="INVOICE #","INVOICE",IF(TRIM('Tracker&amp;Invoice'!B319)="Overall Completion INVOICE","OVERALL",""))</f>
        <v/>
      </c>
      <c r="E301" t="str">
        <f>IF(D301="INVOICE",VALUE(MID(TRIM('Tracker&amp;Invoice'!B319),10,10)),"")</f>
        <v/>
      </c>
      <c r="F301">
        <f>IF(B301=1,IFERROR(LOOKUP(2,1/('Tracker&amp;Invoice'!$H319:$AC319&lt;&gt;""),COLUMN('Tracker&amp;Invoice'!$H319:$AC319)),8),F300)</f>
        <v>14</v>
      </c>
      <c r="G301">
        <f>IF(D301="OVERALL",IFERROR(LOOKUP(2,1/('Tracker&amp;Invoice'!$H319:$AC319&lt;&gt;""),COLUMN('Tracker&amp;Invoice'!$H319:$AC319)),8),G302)</f>
        <v>15</v>
      </c>
      <c r="H301">
        <f t="shared" si="8"/>
        <v>15</v>
      </c>
      <c r="I301" s="29">
        <f>IF(D301="INVOICE",SUM('Tracker&amp;Invoice'!$H319:INDEX('Tracker&amp;Invoice'!$A319:$AC319,1,H301)),0)</f>
        <v>0</v>
      </c>
      <c r="J301" s="29">
        <f>IF(D301="OVERALL",SUM('Tracker&amp;Invoice'!$H319:$AC319),0)</f>
        <v>0</v>
      </c>
    </row>
    <row r="302" spans="1:10">
      <c r="A302">
        <f t="shared" si="9"/>
        <v>14</v>
      </c>
      <c r="B302">
        <f>IF(AND('Tracker&amp;Invoice'!A320&lt;&gt;"",'Tracker&amp;Invoice'!A320&lt;&gt;"ITEM",'Tracker&amp;Invoice'!A318="ITEM"),1,0)</f>
        <v>1</v>
      </c>
      <c r="C302" t="str">
        <f>IF(B302=1,'Tracker&amp;Invoice'!A320,C301)</f>
        <v>BQ-065</v>
      </c>
      <c r="D302" t="str">
        <f>IF(LEFT(TRIM('Tracker&amp;Invoice'!B320),9)="INVOICE #","INVOICE",IF(TRIM('Tracker&amp;Invoice'!B320)="Overall Completion INVOICE","OVERALL",""))</f>
        <v/>
      </c>
      <c r="E302" t="str">
        <f>IF(D302="INVOICE",VALUE(MID(TRIM('Tracker&amp;Invoice'!B320),10,10)),"")</f>
        <v/>
      </c>
      <c r="F302">
        <f>IF(B302=1,IFERROR(LOOKUP(2,1/('Tracker&amp;Invoice'!$H320:$AC320&lt;&gt;""),COLUMN('Tracker&amp;Invoice'!$H320:$AC320)),8),F301)</f>
        <v>14</v>
      </c>
      <c r="G302">
        <f>IF(D302="OVERALL",IFERROR(LOOKUP(2,1/('Tracker&amp;Invoice'!$H320:$AC320&lt;&gt;""),COLUMN('Tracker&amp;Invoice'!$H320:$AC320)),8),G303)</f>
        <v>15</v>
      </c>
      <c r="H302">
        <f t="shared" si="8"/>
        <v>15</v>
      </c>
      <c r="I302" s="29">
        <f>IF(D302="INVOICE",SUM('Tracker&amp;Invoice'!$H320:INDEX('Tracker&amp;Invoice'!$A320:$AC320,1,H302)),0)</f>
        <v>0</v>
      </c>
      <c r="J302" s="29">
        <f>IF(D302="OVERALL",SUM('Tracker&amp;Invoice'!$H320:$AC320),0)</f>
        <v>0</v>
      </c>
    </row>
    <row r="303" spans="1:10">
      <c r="A303">
        <f t="shared" si="9"/>
        <v>14</v>
      </c>
      <c r="B303">
        <f>IF(AND('Tracker&amp;Invoice'!A321&lt;&gt;"",'Tracker&amp;Invoice'!A321&lt;&gt;"ITEM",'Tracker&amp;Invoice'!A319="ITEM"),1,0)</f>
        <v>0</v>
      </c>
      <c r="C303" t="str">
        <f>IF(B303=1,'Tracker&amp;Invoice'!A321,C302)</f>
        <v>BQ-065</v>
      </c>
      <c r="D303" t="str">
        <f>IF(LEFT(TRIM('Tracker&amp;Invoice'!B321),9)="INVOICE #","INVOICE",IF(TRIM('Tracker&amp;Invoice'!B321)="Overall Completion INVOICE","OVERALL",""))</f>
        <v/>
      </c>
      <c r="E303" t="str">
        <f>IF(D303="INVOICE",VALUE(MID(TRIM('Tracker&amp;Invoice'!B321),10,10)),"")</f>
        <v/>
      </c>
      <c r="F303">
        <f>IF(B303=1,IFERROR(LOOKUP(2,1/('Tracker&amp;Invoice'!$H321:$AC321&lt;&gt;""),COLUMN('Tracker&amp;Invoice'!$H321:$AC321)),8),F302)</f>
        <v>14</v>
      </c>
      <c r="G303">
        <f>IF(D303="OVERALL",IFERROR(LOOKUP(2,1/('Tracker&amp;Invoice'!$H321:$AC321&lt;&gt;""),COLUMN('Tracker&amp;Invoice'!$H321:$AC321)),8),G304)</f>
        <v>15</v>
      </c>
      <c r="H303">
        <f t="shared" si="8"/>
        <v>15</v>
      </c>
      <c r="I303" s="29">
        <f>IF(D303="INVOICE",SUM('Tracker&amp;Invoice'!$H321:INDEX('Tracker&amp;Invoice'!$A321:$AC321,1,H303)),0)</f>
        <v>0</v>
      </c>
      <c r="J303" s="29">
        <f>IF(D303="OVERALL",SUM('Tracker&amp;Invoice'!$H321:$AC321),0)</f>
        <v>0</v>
      </c>
    </row>
    <row r="304" spans="1:10">
      <c r="A304">
        <f t="shared" si="9"/>
        <v>14</v>
      </c>
      <c r="B304">
        <f>IF(AND('Tracker&amp;Invoice'!A322&lt;&gt;"",'Tracker&amp;Invoice'!A322&lt;&gt;"ITEM",'Tracker&amp;Invoice'!A320="ITEM"),1,0)</f>
        <v>0</v>
      </c>
      <c r="C304" t="str">
        <f>IF(B304=1,'Tracker&amp;Invoice'!A322,C303)</f>
        <v>BQ-065</v>
      </c>
      <c r="D304" t="str">
        <f>IF(LEFT(TRIM('Tracker&amp;Invoice'!B322),9)="INVOICE #","INVOICE",IF(TRIM('Tracker&amp;Invoice'!B322)="Overall Completion INVOICE","OVERALL",""))</f>
        <v/>
      </c>
      <c r="E304" t="str">
        <f>IF(D304="INVOICE",VALUE(MID(TRIM('Tracker&amp;Invoice'!B322),10,10)),"")</f>
        <v/>
      </c>
      <c r="F304">
        <f>IF(B304=1,IFERROR(LOOKUP(2,1/('Tracker&amp;Invoice'!$H322:$AC322&lt;&gt;""),COLUMN('Tracker&amp;Invoice'!$H322:$AC322)),8),F303)</f>
        <v>14</v>
      </c>
      <c r="G304">
        <f>IF(D304="OVERALL",IFERROR(LOOKUP(2,1/('Tracker&amp;Invoice'!$H322:$AC322&lt;&gt;""),COLUMN('Tracker&amp;Invoice'!$H322:$AC322)),8),G305)</f>
        <v>15</v>
      </c>
      <c r="H304">
        <f t="shared" si="8"/>
        <v>15</v>
      </c>
      <c r="I304" s="29">
        <f>IF(D304="INVOICE",SUM('Tracker&amp;Invoice'!$H322:INDEX('Tracker&amp;Invoice'!$A322:$AC322,1,H304)),0)</f>
        <v>0</v>
      </c>
      <c r="J304" s="29">
        <f>IF(D304="OVERALL",SUM('Tracker&amp;Invoice'!$H322:$AC322),0)</f>
        <v>0</v>
      </c>
    </row>
    <row r="305" spans="1:10">
      <c r="A305">
        <f t="shared" si="9"/>
        <v>14</v>
      </c>
      <c r="B305">
        <f>IF(AND('Tracker&amp;Invoice'!A323&lt;&gt;"",'Tracker&amp;Invoice'!A323&lt;&gt;"ITEM",'Tracker&amp;Invoice'!A321="ITEM"),1,0)</f>
        <v>0</v>
      </c>
      <c r="C305" t="str">
        <f>IF(B305=1,'Tracker&amp;Invoice'!A323,C304)</f>
        <v>BQ-065</v>
      </c>
      <c r="D305" t="str">
        <f>IF(LEFT(TRIM('Tracker&amp;Invoice'!B323),9)="INVOICE #","INVOICE",IF(TRIM('Tracker&amp;Invoice'!B323)="Overall Completion INVOICE","OVERALL",""))</f>
        <v>INVOICE</v>
      </c>
      <c r="E305">
        <f>IF(D305="INVOICE",VALUE(MID(TRIM('Tracker&amp;Invoice'!B323),10,10)),"")</f>
        <v>14</v>
      </c>
      <c r="F305">
        <f>IF(B305=1,IFERROR(LOOKUP(2,1/('Tracker&amp;Invoice'!$H323:$AC323&lt;&gt;""),COLUMN('Tracker&amp;Invoice'!$H323:$AC323)),8),F304)</f>
        <v>14</v>
      </c>
      <c r="G305">
        <f>IF(D305="OVERALL",IFERROR(LOOKUP(2,1/('Tracker&amp;Invoice'!$H323:$AC323&lt;&gt;""),COLUMN('Tracker&amp;Invoice'!$H323:$AC323)),8),G306)</f>
        <v>15</v>
      </c>
      <c r="H305">
        <f t="shared" si="8"/>
        <v>15</v>
      </c>
      <c r="I305" s="29">
        <f>IF(D305="INVOICE",SUM('Tracker&amp;Invoice'!$H323:INDEX('Tracker&amp;Invoice'!$A323:$AC323,1,H305)),0)</f>
        <v>924.00000000000011</v>
      </c>
      <c r="J305" s="29">
        <f>IF(D305="OVERALL",SUM('Tracker&amp;Invoice'!$H323:$AC323),0)</f>
        <v>0</v>
      </c>
    </row>
    <row r="306" spans="1:10">
      <c r="A306">
        <f t="shared" si="9"/>
        <v>14</v>
      </c>
      <c r="B306">
        <f>IF(AND('Tracker&amp;Invoice'!A324&lt;&gt;"",'Tracker&amp;Invoice'!A324&lt;&gt;"ITEM",'Tracker&amp;Invoice'!A322="ITEM"),1,0)</f>
        <v>0</v>
      </c>
      <c r="C306" t="str">
        <f>IF(B306=1,'Tracker&amp;Invoice'!A324,C305)</f>
        <v>BQ-065</v>
      </c>
      <c r="D306" t="str">
        <f>IF(LEFT(TRIM('Tracker&amp;Invoice'!B324),9)="INVOICE #","INVOICE",IF(TRIM('Tracker&amp;Invoice'!B324)="Overall Completion INVOICE","OVERALL",""))</f>
        <v/>
      </c>
      <c r="E306" t="str">
        <f>IF(D306="INVOICE",VALUE(MID(TRIM('Tracker&amp;Invoice'!B324),10,10)),"")</f>
        <v/>
      </c>
      <c r="F306">
        <f>IF(B306=1,IFERROR(LOOKUP(2,1/('Tracker&amp;Invoice'!$H324:$AC324&lt;&gt;""),COLUMN('Tracker&amp;Invoice'!$H324:$AC324)),8),F305)</f>
        <v>14</v>
      </c>
      <c r="G306">
        <f>IF(D306="OVERALL",IFERROR(LOOKUP(2,1/('Tracker&amp;Invoice'!$H324:$AC324&lt;&gt;""),COLUMN('Tracker&amp;Invoice'!$H324:$AC324)),8),G307)</f>
        <v>15</v>
      </c>
      <c r="H306">
        <f t="shared" si="8"/>
        <v>15</v>
      </c>
      <c r="I306" s="29">
        <f>IF(D306="INVOICE",SUM('Tracker&amp;Invoice'!$H324:INDEX('Tracker&amp;Invoice'!$A324:$AC324,1,H306)),0)</f>
        <v>0</v>
      </c>
      <c r="J306" s="29">
        <f>IF(D306="OVERALL",SUM('Tracker&amp;Invoice'!$H324:$AC324),0)</f>
        <v>0</v>
      </c>
    </row>
    <row r="307" spans="1:10">
      <c r="A307">
        <f t="shared" si="9"/>
        <v>14</v>
      </c>
      <c r="B307">
        <f>IF(AND('Tracker&amp;Invoice'!A325&lt;&gt;"",'Tracker&amp;Invoice'!A325&lt;&gt;"ITEM",'Tracker&amp;Invoice'!A323="ITEM"),1,0)</f>
        <v>0</v>
      </c>
      <c r="C307" t="str">
        <f>IF(B307=1,'Tracker&amp;Invoice'!A325,C306)</f>
        <v>BQ-065</v>
      </c>
      <c r="D307" t="str">
        <f>IF(LEFT(TRIM('Tracker&amp;Invoice'!B325),9)="INVOICE #","INVOICE",IF(TRIM('Tracker&amp;Invoice'!B325)="Overall Completion INVOICE","OVERALL",""))</f>
        <v>INVOICE</v>
      </c>
      <c r="E307">
        <f>IF(D307="INVOICE",VALUE(MID(TRIM('Tracker&amp;Invoice'!B325),10,10)),"")</f>
        <v>25</v>
      </c>
      <c r="F307">
        <f>IF(B307=1,IFERROR(LOOKUP(2,1/('Tracker&amp;Invoice'!$H325:$AC325&lt;&gt;""),COLUMN('Tracker&amp;Invoice'!$H325:$AC325)),8),F306)</f>
        <v>14</v>
      </c>
      <c r="G307">
        <f>IF(D307="OVERALL",IFERROR(LOOKUP(2,1/('Tracker&amp;Invoice'!$H325:$AC325&lt;&gt;""),COLUMN('Tracker&amp;Invoice'!$H325:$AC325)),8),G308)</f>
        <v>15</v>
      </c>
      <c r="H307">
        <f t="shared" si="8"/>
        <v>15</v>
      </c>
      <c r="I307" s="29">
        <f>IF(D307="INVOICE",SUM('Tracker&amp;Invoice'!$H325:INDEX('Tracker&amp;Invoice'!$A325:$AC325,1,H307)),0)</f>
        <v>294</v>
      </c>
      <c r="J307" s="29">
        <f>IF(D307="OVERALL",SUM('Tracker&amp;Invoice'!$H325:$AC325),0)</f>
        <v>0</v>
      </c>
    </row>
    <row r="308" spans="1:10">
      <c r="A308">
        <f t="shared" si="9"/>
        <v>14</v>
      </c>
      <c r="B308">
        <f>IF(AND('Tracker&amp;Invoice'!A326&lt;&gt;"",'Tracker&amp;Invoice'!A326&lt;&gt;"ITEM",'Tracker&amp;Invoice'!A324="ITEM"),1,0)</f>
        <v>0</v>
      </c>
      <c r="C308" t="str">
        <f>IF(B308=1,'Tracker&amp;Invoice'!A326,C307)</f>
        <v>BQ-065</v>
      </c>
      <c r="D308" t="str">
        <f>IF(LEFT(TRIM('Tracker&amp;Invoice'!B326),9)="INVOICE #","INVOICE",IF(TRIM('Tracker&amp;Invoice'!B326)="Overall Completion INVOICE","OVERALL",""))</f>
        <v/>
      </c>
      <c r="E308" t="str">
        <f>IF(D308="INVOICE",VALUE(MID(TRIM('Tracker&amp;Invoice'!B326),10,10)),"")</f>
        <v/>
      </c>
      <c r="F308">
        <f>IF(B308=1,IFERROR(LOOKUP(2,1/('Tracker&amp;Invoice'!$H326:$AC326&lt;&gt;""),COLUMN('Tracker&amp;Invoice'!$H326:$AC326)),8),F307)</f>
        <v>14</v>
      </c>
      <c r="G308">
        <f>IF(D308="OVERALL",IFERROR(LOOKUP(2,1/('Tracker&amp;Invoice'!$H326:$AC326&lt;&gt;""),COLUMN('Tracker&amp;Invoice'!$H326:$AC326)),8),G309)</f>
        <v>15</v>
      </c>
      <c r="H308">
        <f t="shared" si="8"/>
        <v>15</v>
      </c>
      <c r="I308" s="29">
        <f>IF(D308="INVOICE",SUM('Tracker&amp;Invoice'!$H326:INDEX('Tracker&amp;Invoice'!$A326:$AC326,1,H308)),0)</f>
        <v>0</v>
      </c>
      <c r="J308" s="29">
        <f>IF(D308="OVERALL",SUM('Tracker&amp;Invoice'!$H326:$AC326),0)</f>
        <v>0</v>
      </c>
    </row>
    <row r="309" spans="1:10">
      <c r="A309">
        <f t="shared" si="9"/>
        <v>14</v>
      </c>
      <c r="B309">
        <f>IF(AND('Tracker&amp;Invoice'!A327&lt;&gt;"",'Tracker&amp;Invoice'!A327&lt;&gt;"ITEM",'Tracker&amp;Invoice'!A325="ITEM"),1,0)</f>
        <v>0</v>
      </c>
      <c r="C309" t="str">
        <f>IF(B309=1,'Tracker&amp;Invoice'!A327,C308)</f>
        <v>BQ-065</v>
      </c>
      <c r="D309" t="str">
        <f>IF(LEFT(TRIM('Tracker&amp;Invoice'!B327),9)="INVOICE #","INVOICE",IF(TRIM('Tracker&amp;Invoice'!B327)="Overall Completion INVOICE","OVERALL",""))</f>
        <v>INVOICE</v>
      </c>
      <c r="E309">
        <f>IF(D309="INVOICE",VALUE(MID(TRIM('Tracker&amp;Invoice'!B327),10,10)),"")</f>
        <v>30</v>
      </c>
      <c r="F309">
        <f>IF(B309=1,IFERROR(LOOKUP(2,1/('Tracker&amp;Invoice'!$H327:$AC327&lt;&gt;""),COLUMN('Tracker&amp;Invoice'!$H327:$AC327)),8),F308)</f>
        <v>14</v>
      </c>
      <c r="G309">
        <f>IF(D309="OVERALL",IFERROR(LOOKUP(2,1/('Tracker&amp;Invoice'!$H327:$AC327&lt;&gt;""),COLUMN('Tracker&amp;Invoice'!$H327:$AC327)),8),G310)</f>
        <v>15</v>
      </c>
      <c r="H309">
        <f t="shared" si="8"/>
        <v>15</v>
      </c>
      <c r="I309" s="29">
        <f>IF(D309="INVOICE",SUM('Tracker&amp;Invoice'!$H327:INDEX('Tracker&amp;Invoice'!$A327:$AC327,1,H309)),0)</f>
        <v>126</v>
      </c>
      <c r="J309" s="29">
        <f>IF(D309="OVERALL",SUM('Tracker&amp;Invoice'!$H327:$AC327),0)</f>
        <v>0</v>
      </c>
    </row>
    <row r="310" spans="1:10">
      <c r="A310">
        <f t="shared" si="9"/>
        <v>14</v>
      </c>
      <c r="B310">
        <f>IF(AND('Tracker&amp;Invoice'!A328&lt;&gt;"",'Tracker&amp;Invoice'!A328&lt;&gt;"ITEM",'Tracker&amp;Invoice'!A326="ITEM"),1,0)</f>
        <v>0</v>
      </c>
      <c r="C310" t="str">
        <f>IF(B310=1,'Tracker&amp;Invoice'!A328,C309)</f>
        <v>BQ-065</v>
      </c>
      <c r="D310" t="str">
        <f>IF(LEFT(TRIM('Tracker&amp;Invoice'!B328),9)="INVOICE #","INVOICE",IF(TRIM('Tracker&amp;Invoice'!B328)="Overall Completion INVOICE","OVERALL",""))</f>
        <v/>
      </c>
      <c r="E310" t="str">
        <f>IF(D310="INVOICE",VALUE(MID(TRIM('Tracker&amp;Invoice'!B328),10,10)),"")</f>
        <v/>
      </c>
      <c r="F310">
        <f>IF(B310=1,IFERROR(LOOKUP(2,1/('Tracker&amp;Invoice'!$H328:$AC328&lt;&gt;""),COLUMN('Tracker&amp;Invoice'!$H328:$AC328)),8),F309)</f>
        <v>14</v>
      </c>
      <c r="G310">
        <f>IF(D310="OVERALL",IFERROR(LOOKUP(2,1/('Tracker&amp;Invoice'!$H328:$AC328&lt;&gt;""),COLUMN('Tracker&amp;Invoice'!$H328:$AC328)),8),G311)</f>
        <v>15</v>
      </c>
      <c r="H310">
        <f t="shared" si="8"/>
        <v>15</v>
      </c>
      <c r="I310" s="29">
        <f>IF(D310="INVOICE",SUM('Tracker&amp;Invoice'!$H328:INDEX('Tracker&amp;Invoice'!$A328:$AC328,1,H310)),0)</f>
        <v>0</v>
      </c>
      <c r="J310" s="29">
        <f>IF(D310="OVERALL",SUM('Tracker&amp;Invoice'!$H328:$AC328),0)</f>
        <v>0</v>
      </c>
    </row>
    <row r="311" spans="1:10">
      <c r="A311">
        <f t="shared" si="9"/>
        <v>14</v>
      </c>
      <c r="B311">
        <f>IF(AND('Tracker&amp;Invoice'!A329&lt;&gt;"",'Tracker&amp;Invoice'!A329&lt;&gt;"ITEM",'Tracker&amp;Invoice'!A327="ITEM"),1,0)</f>
        <v>0</v>
      </c>
      <c r="C311" t="str">
        <f>IF(B311=1,'Tracker&amp;Invoice'!A329,C310)</f>
        <v>BQ-065</v>
      </c>
      <c r="D311" t="str">
        <f>IF(LEFT(TRIM('Tracker&amp;Invoice'!B329),9)="INVOICE #","INVOICE",IF(TRIM('Tracker&amp;Invoice'!B329)="Overall Completion INVOICE","OVERALL",""))</f>
        <v/>
      </c>
      <c r="E311" t="str">
        <f>IF(D311="INVOICE",VALUE(MID(TRIM('Tracker&amp;Invoice'!B329),10,10)),"")</f>
        <v/>
      </c>
      <c r="F311">
        <f>IF(B311=1,IFERROR(LOOKUP(2,1/('Tracker&amp;Invoice'!$H329:$AC329&lt;&gt;""),COLUMN('Tracker&amp;Invoice'!$H329:$AC329)),8),F310)</f>
        <v>14</v>
      </c>
      <c r="G311">
        <f>IF(D311="OVERALL",IFERROR(LOOKUP(2,1/('Tracker&amp;Invoice'!$H329:$AC329&lt;&gt;""),COLUMN('Tracker&amp;Invoice'!$H329:$AC329)),8),G312)</f>
        <v>15</v>
      </c>
      <c r="H311">
        <f t="shared" si="8"/>
        <v>15</v>
      </c>
      <c r="I311" s="29">
        <f>IF(D311="INVOICE",SUM('Tracker&amp;Invoice'!$H329:INDEX('Tracker&amp;Invoice'!$A329:$AC329,1,H311)),0)</f>
        <v>0</v>
      </c>
      <c r="J311" s="29">
        <f>IF(D311="OVERALL",SUM('Tracker&amp;Invoice'!$H329:$AC329),0)</f>
        <v>0</v>
      </c>
    </row>
    <row r="312" spans="1:10">
      <c r="A312">
        <f t="shared" si="9"/>
        <v>14</v>
      </c>
      <c r="B312">
        <f>IF(AND('Tracker&amp;Invoice'!A330&lt;&gt;"",'Tracker&amp;Invoice'!A330&lt;&gt;"ITEM",'Tracker&amp;Invoice'!A328="ITEM"),1,0)</f>
        <v>0</v>
      </c>
      <c r="C312" t="str">
        <f>IF(B312=1,'Tracker&amp;Invoice'!A330,C311)</f>
        <v>BQ-065</v>
      </c>
      <c r="D312" t="str">
        <f>IF(LEFT(TRIM('Tracker&amp;Invoice'!B330),9)="INVOICE #","INVOICE",IF(TRIM('Tracker&amp;Invoice'!B330)="Overall Completion INVOICE","OVERALL",""))</f>
        <v/>
      </c>
      <c r="E312" t="str">
        <f>IF(D312="INVOICE",VALUE(MID(TRIM('Tracker&amp;Invoice'!B330),10,10)),"")</f>
        <v/>
      </c>
      <c r="F312">
        <f>IF(B312=1,IFERROR(LOOKUP(2,1/('Tracker&amp;Invoice'!$H330:$AC330&lt;&gt;""),COLUMN('Tracker&amp;Invoice'!$H330:$AC330)),8),F311)</f>
        <v>14</v>
      </c>
      <c r="G312">
        <f>IF(D312="OVERALL",IFERROR(LOOKUP(2,1/('Tracker&amp;Invoice'!$H330:$AC330&lt;&gt;""),COLUMN('Tracker&amp;Invoice'!$H330:$AC330)),8),G313)</f>
        <v>15</v>
      </c>
      <c r="H312">
        <f t="shared" si="8"/>
        <v>15</v>
      </c>
      <c r="I312" s="29">
        <f>IF(D312="INVOICE",SUM('Tracker&amp;Invoice'!$H330:INDEX('Tracker&amp;Invoice'!$A330:$AC330,1,H312)),0)</f>
        <v>0</v>
      </c>
      <c r="J312" s="29">
        <f>IF(D312="OVERALL",SUM('Tracker&amp;Invoice'!$H330:$AC330),0)</f>
        <v>0</v>
      </c>
    </row>
    <row r="313" spans="1:10">
      <c r="A313">
        <f t="shared" si="9"/>
        <v>14</v>
      </c>
      <c r="B313">
        <f>IF(AND('Tracker&amp;Invoice'!A331&lt;&gt;"",'Tracker&amp;Invoice'!A331&lt;&gt;"ITEM",'Tracker&amp;Invoice'!A329="ITEM"),1,0)</f>
        <v>0</v>
      </c>
      <c r="C313" t="str">
        <f>IF(B313=1,'Tracker&amp;Invoice'!A331,C312)</f>
        <v>BQ-065</v>
      </c>
      <c r="D313" t="str">
        <f>IF(LEFT(TRIM('Tracker&amp;Invoice'!B331),9)="INVOICE #","INVOICE",IF(TRIM('Tracker&amp;Invoice'!B331)="Overall Completion INVOICE","OVERALL",""))</f>
        <v/>
      </c>
      <c r="E313" t="str">
        <f>IF(D313="INVOICE",VALUE(MID(TRIM('Tracker&amp;Invoice'!B331),10,10)),"")</f>
        <v/>
      </c>
      <c r="F313">
        <f>IF(B313=1,IFERROR(LOOKUP(2,1/('Tracker&amp;Invoice'!$H331:$AC331&lt;&gt;""),COLUMN('Tracker&amp;Invoice'!$H331:$AC331)),8),F312)</f>
        <v>14</v>
      </c>
      <c r="G313">
        <f>IF(D313="OVERALL",IFERROR(LOOKUP(2,1/('Tracker&amp;Invoice'!$H331:$AC331&lt;&gt;""),COLUMN('Tracker&amp;Invoice'!$H331:$AC331)),8),G314)</f>
        <v>15</v>
      </c>
      <c r="H313">
        <f t="shared" si="8"/>
        <v>15</v>
      </c>
      <c r="I313" s="29">
        <f>IF(D313="INVOICE",SUM('Tracker&amp;Invoice'!$H331:INDEX('Tracker&amp;Invoice'!$A331:$AC331,1,H313)),0)</f>
        <v>0</v>
      </c>
      <c r="J313" s="29">
        <f>IF(D313="OVERALL",SUM('Tracker&amp;Invoice'!$H331:$AC331),0)</f>
        <v>0</v>
      </c>
    </row>
    <row r="314" spans="1:10">
      <c r="A314">
        <f t="shared" si="9"/>
        <v>14</v>
      </c>
      <c r="B314">
        <f>IF(AND('Tracker&amp;Invoice'!A332&lt;&gt;"",'Tracker&amp;Invoice'!A332&lt;&gt;"ITEM",'Tracker&amp;Invoice'!A330="ITEM"),1,0)</f>
        <v>0</v>
      </c>
      <c r="C314" t="str">
        <f>IF(B314=1,'Tracker&amp;Invoice'!A332,C313)</f>
        <v>BQ-065</v>
      </c>
      <c r="D314" t="str">
        <f>IF(LEFT(TRIM('Tracker&amp;Invoice'!B332),9)="INVOICE #","INVOICE",IF(TRIM('Tracker&amp;Invoice'!B332)="Overall Completion INVOICE","OVERALL",""))</f>
        <v/>
      </c>
      <c r="E314" t="str">
        <f>IF(D314="INVOICE",VALUE(MID(TRIM('Tracker&amp;Invoice'!B332),10,10)),"")</f>
        <v/>
      </c>
      <c r="F314">
        <f>IF(B314=1,IFERROR(LOOKUP(2,1/('Tracker&amp;Invoice'!$H332:$AC332&lt;&gt;""),COLUMN('Tracker&amp;Invoice'!$H332:$AC332)),8),F313)</f>
        <v>14</v>
      </c>
      <c r="G314">
        <f>IF(D314="OVERALL",IFERROR(LOOKUP(2,1/('Tracker&amp;Invoice'!$H332:$AC332&lt;&gt;""),COLUMN('Tracker&amp;Invoice'!$H332:$AC332)),8),G315)</f>
        <v>15</v>
      </c>
      <c r="H314">
        <f t="shared" si="8"/>
        <v>15</v>
      </c>
      <c r="I314" s="29">
        <f>IF(D314="INVOICE",SUM('Tracker&amp;Invoice'!$H332:INDEX('Tracker&amp;Invoice'!$A332:$AC332,1,H314)),0)</f>
        <v>0</v>
      </c>
      <c r="J314" s="29">
        <f>IF(D314="OVERALL",SUM('Tracker&amp;Invoice'!$H332:$AC332),0)</f>
        <v>0</v>
      </c>
    </row>
    <row r="315" spans="1:10">
      <c r="A315">
        <f t="shared" si="9"/>
        <v>14</v>
      </c>
      <c r="B315">
        <f>IF(AND('Tracker&amp;Invoice'!A333&lt;&gt;"",'Tracker&amp;Invoice'!A333&lt;&gt;"ITEM",'Tracker&amp;Invoice'!A331="ITEM"),1,0)</f>
        <v>0</v>
      </c>
      <c r="C315" t="str">
        <f>IF(B315=1,'Tracker&amp;Invoice'!A333,C314)</f>
        <v>BQ-065</v>
      </c>
      <c r="D315" t="str">
        <f>IF(LEFT(TRIM('Tracker&amp;Invoice'!B333),9)="INVOICE #","INVOICE",IF(TRIM('Tracker&amp;Invoice'!B333)="Overall Completion INVOICE","OVERALL",""))</f>
        <v>OVERALL</v>
      </c>
      <c r="E315" t="str">
        <f>IF(D315="INVOICE",VALUE(MID(TRIM('Tracker&amp;Invoice'!B333),10,10)),"")</f>
        <v/>
      </c>
      <c r="F315">
        <f>IF(B315=1,IFERROR(LOOKUP(2,1/('Tracker&amp;Invoice'!$H333:$AC333&lt;&gt;""),COLUMN('Tracker&amp;Invoice'!$H333:$AC333)),8),F314)</f>
        <v>14</v>
      </c>
      <c r="G315">
        <f>IF(D315="OVERALL",IFERROR(LOOKUP(2,1/('Tracker&amp;Invoice'!$H333:$AC333&lt;&gt;""),COLUMN('Tracker&amp;Invoice'!$H333:$AC333)),8),G316)</f>
        <v>15</v>
      </c>
      <c r="H315">
        <f t="shared" si="8"/>
        <v>15</v>
      </c>
      <c r="I315" s="29">
        <f>IF(D315="INVOICE",SUM('Tracker&amp;Invoice'!$H333:INDEX('Tracker&amp;Invoice'!$A333:$AC333,1,H315)),0)</f>
        <v>0</v>
      </c>
      <c r="J315" s="29">
        <f>IF(D315="OVERALL",SUM('Tracker&amp;Invoice'!$H333:$AC333),0)</f>
        <v>1344</v>
      </c>
    </row>
    <row r="316" spans="1:10">
      <c r="A316">
        <f t="shared" si="9"/>
        <v>14</v>
      </c>
      <c r="B316">
        <f>IF(AND('Tracker&amp;Invoice'!A334&lt;&gt;"",'Tracker&amp;Invoice'!A334&lt;&gt;"ITEM",'Tracker&amp;Invoice'!A332="ITEM"),1,0)</f>
        <v>0</v>
      </c>
      <c r="C316" t="str">
        <f>IF(B316=1,'Tracker&amp;Invoice'!A334,C315)</f>
        <v>BQ-065</v>
      </c>
      <c r="D316" t="str">
        <f>IF(LEFT(TRIM('Tracker&amp;Invoice'!B334),9)="INVOICE #","INVOICE",IF(TRIM('Tracker&amp;Invoice'!B334)="Overall Completion INVOICE","OVERALL",""))</f>
        <v/>
      </c>
      <c r="E316" t="str">
        <f>IF(D316="INVOICE",VALUE(MID(TRIM('Tracker&amp;Invoice'!B334),10,10)),"")</f>
        <v/>
      </c>
      <c r="F316">
        <f>IF(B316=1,IFERROR(LOOKUP(2,1/('Tracker&amp;Invoice'!$H334:$AC334&lt;&gt;""),COLUMN('Tracker&amp;Invoice'!$H334:$AC334)),8),F315)</f>
        <v>14</v>
      </c>
      <c r="G316">
        <f>IF(D316="OVERALL",IFERROR(LOOKUP(2,1/('Tracker&amp;Invoice'!$H334:$AC334&lt;&gt;""),COLUMN('Tracker&amp;Invoice'!$H334:$AC334)),8),G317)</f>
        <v>15</v>
      </c>
      <c r="H316">
        <f t="shared" si="8"/>
        <v>15</v>
      </c>
      <c r="I316" s="29">
        <f>IF(D316="INVOICE",SUM('Tracker&amp;Invoice'!$H334:INDEX('Tracker&amp;Invoice'!$A334:$AC334,1,H316)),0)</f>
        <v>0</v>
      </c>
      <c r="J316" s="29">
        <f>IF(D316="OVERALL",SUM('Tracker&amp;Invoice'!$H334:$AC334),0)</f>
        <v>0</v>
      </c>
    </row>
    <row r="317" spans="1:10">
      <c r="A317">
        <f t="shared" si="9"/>
        <v>14</v>
      </c>
      <c r="B317">
        <f>IF(AND('Tracker&amp;Invoice'!A335&lt;&gt;"",'Tracker&amp;Invoice'!A335&lt;&gt;"ITEM",'Tracker&amp;Invoice'!A333="ITEM"),1,0)</f>
        <v>0</v>
      </c>
      <c r="C317" t="str">
        <f>IF(B317=1,'Tracker&amp;Invoice'!A335,C316)</f>
        <v>BQ-065</v>
      </c>
      <c r="D317" t="str">
        <f>IF(LEFT(TRIM('Tracker&amp;Invoice'!B335),9)="INVOICE #","INVOICE",IF(TRIM('Tracker&amp;Invoice'!B335)="Overall Completion INVOICE","OVERALL",""))</f>
        <v/>
      </c>
      <c r="E317" t="str">
        <f>IF(D317="INVOICE",VALUE(MID(TRIM('Tracker&amp;Invoice'!B335),10,10)),"")</f>
        <v/>
      </c>
      <c r="F317">
        <f>IF(B317=1,IFERROR(LOOKUP(2,1/('Tracker&amp;Invoice'!$H335:$AC335&lt;&gt;""),COLUMN('Tracker&amp;Invoice'!$H335:$AC335)),8),F316)</f>
        <v>14</v>
      </c>
      <c r="G317">
        <f>IF(D317="OVERALL",IFERROR(LOOKUP(2,1/('Tracker&amp;Invoice'!$H335:$AC335&lt;&gt;""),COLUMN('Tracker&amp;Invoice'!$H335:$AC335)),8),G318)</f>
        <v>15</v>
      </c>
      <c r="H317">
        <f t="shared" si="8"/>
        <v>15</v>
      </c>
      <c r="I317" s="29">
        <f>IF(D317="INVOICE",SUM('Tracker&amp;Invoice'!$H335:INDEX('Tracker&amp;Invoice'!$A335:$AC335,1,H317)),0)</f>
        <v>0</v>
      </c>
      <c r="J317" s="29">
        <f>IF(D317="OVERALL",SUM('Tracker&amp;Invoice'!$H335:$AC335),0)</f>
        <v>0</v>
      </c>
    </row>
    <row r="318" spans="1:10">
      <c r="A318">
        <f t="shared" si="9"/>
        <v>14</v>
      </c>
      <c r="B318">
        <f>IF(AND('Tracker&amp;Invoice'!A336&lt;&gt;"",'Tracker&amp;Invoice'!A336&lt;&gt;"ITEM",'Tracker&amp;Invoice'!A334="ITEM"),1,0)</f>
        <v>0</v>
      </c>
      <c r="C318" t="str">
        <f>IF(B318=1,'Tracker&amp;Invoice'!A336,C317)</f>
        <v>BQ-065</v>
      </c>
      <c r="D318" t="str">
        <f>IF(LEFT(TRIM('Tracker&amp;Invoice'!B336),9)="INVOICE #","INVOICE",IF(TRIM('Tracker&amp;Invoice'!B336)="Overall Completion INVOICE","OVERALL",""))</f>
        <v/>
      </c>
      <c r="E318" t="str">
        <f>IF(D318="INVOICE",VALUE(MID(TRIM('Tracker&amp;Invoice'!B336),10,10)),"")</f>
        <v/>
      </c>
      <c r="F318">
        <f>IF(B318=1,IFERROR(LOOKUP(2,1/('Tracker&amp;Invoice'!$H336:$AC336&lt;&gt;""),COLUMN('Tracker&amp;Invoice'!$H336:$AC336)),8),F317)</f>
        <v>14</v>
      </c>
      <c r="G318">
        <f>IF(D318="OVERALL",IFERROR(LOOKUP(2,1/('Tracker&amp;Invoice'!$H336:$AC336&lt;&gt;""),COLUMN('Tracker&amp;Invoice'!$H336:$AC336)),8),G319)</f>
        <v>15</v>
      </c>
      <c r="H318">
        <f t="shared" si="8"/>
        <v>15</v>
      </c>
      <c r="I318" s="29">
        <f>IF(D318="INVOICE",SUM('Tracker&amp;Invoice'!$H336:INDEX('Tracker&amp;Invoice'!$A336:$AC336,1,H318)),0)</f>
        <v>0</v>
      </c>
      <c r="J318" s="29">
        <f>IF(D318="OVERALL",SUM('Tracker&amp;Invoice'!$H336:$AC336),0)</f>
        <v>0</v>
      </c>
    </row>
    <row r="319" spans="1:10">
      <c r="A319">
        <f t="shared" si="9"/>
        <v>14</v>
      </c>
      <c r="B319">
        <f>IF(AND('Tracker&amp;Invoice'!A337&lt;&gt;"",'Tracker&amp;Invoice'!A337&lt;&gt;"ITEM",'Tracker&amp;Invoice'!A335="ITEM"),1,0)</f>
        <v>0</v>
      </c>
      <c r="C319" t="str">
        <f>IF(B319=1,'Tracker&amp;Invoice'!A337,C318)</f>
        <v>BQ-065</v>
      </c>
      <c r="D319" t="str">
        <f>IF(LEFT(TRIM('Tracker&amp;Invoice'!B337),9)="INVOICE #","INVOICE",IF(TRIM('Tracker&amp;Invoice'!B337)="Overall Completion INVOICE","OVERALL",""))</f>
        <v/>
      </c>
      <c r="E319" t="str">
        <f>IF(D319="INVOICE",VALUE(MID(TRIM('Tracker&amp;Invoice'!B337),10,10)),"")</f>
        <v/>
      </c>
      <c r="F319">
        <f>IF(B319=1,IFERROR(LOOKUP(2,1/('Tracker&amp;Invoice'!$H337:$AC337&lt;&gt;""),COLUMN('Tracker&amp;Invoice'!$H337:$AC337)),8),F318)</f>
        <v>14</v>
      </c>
      <c r="G319">
        <f>IF(D319="OVERALL",IFERROR(LOOKUP(2,1/('Tracker&amp;Invoice'!$H337:$AC337&lt;&gt;""),COLUMN('Tracker&amp;Invoice'!$H337:$AC337)),8),G320)</f>
        <v>15</v>
      </c>
      <c r="H319">
        <f t="shared" si="8"/>
        <v>15</v>
      </c>
      <c r="I319" s="29">
        <f>IF(D319="INVOICE",SUM('Tracker&amp;Invoice'!$H337:INDEX('Tracker&amp;Invoice'!$A337:$AC337,1,H319)),0)</f>
        <v>0</v>
      </c>
      <c r="J319" s="29">
        <f>IF(D319="OVERALL",SUM('Tracker&amp;Invoice'!$H337:$AC337),0)</f>
        <v>0</v>
      </c>
    </row>
    <row r="320" spans="1:10">
      <c r="A320">
        <f t="shared" si="9"/>
        <v>14</v>
      </c>
      <c r="B320">
        <f>IF(AND('Tracker&amp;Invoice'!A338&lt;&gt;"",'Tracker&amp;Invoice'!A338&lt;&gt;"ITEM",'Tracker&amp;Invoice'!A336="ITEM"),1,0)</f>
        <v>0</v>
      </c>
      <c r="C320" t="str">
        <f>IF(B320=1,'Tracker&amp;Invoice'!A338,C319)</f>
        <v>BQ-065</v>
      </c>
      <c r="D320" t="str">
        <f>IF(LEFT(TRIM('Tracker&amp;Invoice'!B338),9)="INVOICE #","INVOICE",IF(TRIM('Tracker&amp;Invoice'!B338)="Overall Completion INVOICE","OVERALL",""))</f>
        <v/>
      </c>
      <c r="E320" t="str">
        <f>IF(D320="INVOICE",VALUE(MID(TRIM('Tracker&amp;Invoice'!B338),10,10)),"")</f>
        <v/>
      </c>
      <c r="F320">
        <f>IF(B320=1,IFERROR(LOOKUP(2,1/('Tracker&amp;Invoice'!$H338:$AC338&lt;&gt;""),COLUMN('Tracker&amp;Invoice'!$H338:$AC338)),8),F319)</f>
        <v>14</v>
      </c>
      <c r="G320">
        <f>IF(D320="OVERALL",IFERROR(LOOKUP(2,1/('Tracker&amp;Invoice'!$H338:$AC338&lt;&gt;""),COLUMN('Tracker&amp;Invoice'!$H338:$AC338)),8),G321)</f>
        <v>15</v>
      </c>
      <c r="H320">
        <f t="shared" si="8"/>
        <v>15</v>
      </c>
      <c r="I320" s="29">
        <f>IF(D320="INVOICE",SUM('Tracker&amp;Invoice'!$H338:INDEX('Tracker&amp;Invoice'!$A338:$AC338,1,H320)),0)</f>
        <v>0</v>
      </c>
      <c r="J320" s="29">
        <f>IF(D320="OVERALL",SUM('Tracker&amp;Invoice'!$H338:$AC338),0)</f>
        <v>0</v>
      </c>
    </row>
    <row r="321" spans="1:10">
      <c r="A321">
        <f t="shared" si="9"/>
        <v>14</v>
      </c>
      <c r="B321">
        <f>IF(AND('Tracker&amp;Invoice'!A339&lt;&gt;"",'Tracker&amp;Invoice'!A339&lt;&gt;"ITEM",'Tracker&amp;Invoice'!A337="ITEM"),1,0)</f>
        <v>0</v>
      </c>
      <c r="C321" t="str">
        <f>IF(B321=1,'Tracker&amp;Invoice'!A339,C320)</f>
        <v>BQ-065</v>
      </c>
      <c r="D321" t="str">
        <f>IF(LEFT(TRIM('Tracker&amp;Invoice'!B339),9)="INVOICE #","INVOICE",IF(TRIM('Tracker&amp;Invoice'!B339)="Overall Completion INVOICE","OVERALL",""))</f>
        <v/>
      </c>
      <c r="E321" t="str">
        <f>IF(D321="INVOICE",VALUE(MID(TRIM('Tracker&amp;Invoice'!B339),10,10)),"")</f>
        <v/>
      </c>
      <c r="F321">
        <f>IF(B321=1,IFERROR(LOOKUP(2,1/('Tracker&amp;Invoice'!$H339:$AC339&lt;&gt;""),COLUMN('Tracker&amp;Invoice'!$H339:$AC339)),8),F320)</f>
        <v>14</v>
      </c>
      <c r="G321">
        <f>IF(D321="OVERALL",IFERROR(LOOKUP(2,1/('Tracker&amp;Invoice'!$H339:$AC339&lt;&gt;""),COLUMN('Tracker&amp;Invoice'!$H339:$AC339)),8),G322)</f>
        <v>15</v>
      </c>
      <c r="H321">
        <f t="shared" si="8"/>
        <v>15</v>
      </c>
      <c r="I321" s="29">
        <f>IF(D321="INVOICE",SUM('Tracker&amp;Invoice'!$H339:INDEX('Tracker&amp;Invoice'!$A339:$AC339,1,H321)),0)</f>
        <v>0</v>
      </c>
      <c r="J321" s="29">
        <f>IF(D321="OVERALL",SUM('Tracker&amp;Invoice'!$H339:$AC339),0)</f>
        <v>0</v>
      </c>
    </row>
    <row r="322" spans="1:10">
      <c r="A322">
        <f t="shared" si="9"/>
        <v>14</v>
      </c>
      <c r="B322">
        <f>IF(AND('Tracker&amp;Invoice'!A340&lt;&gt;"",'Tracker&amp;Invoice'!A340&lt;&gt;"ITEM",'Tracker&amp;Invoice'!A338="ITEM"),1,0)</f>
        <v>0</v>
      </c>
      <c r="C322" t="str">
        <f>IF(B322=1,'Tracker&amp;Invoice'!A340,C321)</f>
        <v>BQ-065</v>
      </c>
      <c r="D322" t="str">
        <f>IF(LEFT(TRIM('Tracker&amp;Invoice'!B340),9)="INVOICE #","INVOICE",IF(TRIM('Tracker&amp;Invoice'!B340)="Overall Completion INVOICE","OVERALL",""))</f>
        <v/>
      </c>
      <c r="E322" t="str">
        <f>IF(D322="INVOICE",VALUE(MID(TRIM('Tracker&amp;Invoice'!B340),10,10)),"")</f>
        <v/>
      </c>
      <c r="F322">
        <f>IF(B322=1,IFERROR(LOOKUP(2,1/('Tracker&amp;Invoice'!$H340:$AC340&lt;&gt;""),COLUMN('Tracker&amp;Invoice'!$H340:$AC340)),8),F321)</f>
        <v>14</v>
      </c>
      <c r="G322">
        <f>IF(D322="OVERALL",IFERROR(LOOKUP(2,1/('Tracker&amp;Invoice'!$H340:$AC340&lt;&gt;""),COLUMN('Tracker&amp;Invoice'!$H340:$AC340)),8),G323)</f>
        <v>15</v>
      </c>
      <c r="H322">
        <f t="shared" si="8"/>
        <v>15</v>
      </c>
      <c r="I322" s="29">
        <f>IF(D322="INVOICE",SUM('Tracker&amp;Invoice'!$H340:INDEX('Tracker&amp;Invoice'!$A340:$AC340,1,H322)),0)</f>
        <v>0</v>
      </c>
      <c r="J322" s="29">
        <f>IF(D322="OVERALL",SUM('Tracker&amp;Invoice'!$H340:$AC340),0)</f>
        <v>0</v>
      </c>
    </row>
    <row r="323" spans="1:10">
      <c r="A323">
        <f t="shared" si="9"/>
        <v>14</v>
      </c>
      <c r="B323">
        <f>IF(AND('Tracker&amp;Invoice'!A341&lt;&gt;"",'Tracker&amp;Invoice'!A341&lt;&gt;"ITEM",'Tracker&amp;Invoice'!A339="ITEM"),1,0)</f>
        <v>0</v>
      </c>
      <c r="C323" t="str">
        <f>IF(B323=1,'Tracker&amp;Invoice'!A341,C322)</f>
        <v>BQ-065</v>
      </c>
      <c r="D323" t="str">
        <f>IF(LEFT(TRIM('Tracker&amp;Invoice'!B341),9)="INVOICE #","INVOICE",IF(TRIM('Tracker&amp;Invoice'!B341)="Overall Completion INVOICE","OVERALL",""))</f>
        <v/>
      </c>
      <c r="E323" t="str">
        <f>IF(D323="INVOICE",VALUE(MID(TRIM('Tracker&amp;Invoice'!B341),10,10)),"")</f>
        <v/>
      </c>
      <c r="F323">
        <f>IF(B323=1,IFERROR(LOOKUP(2,1/('Tracker&amp;Invoice'!$H341:$AC341&lt;&gt;""),COLUMN('Tracker&amp;Invoice'!$H341:$AC341)),8),F322)</f>
        <v>14</v>
      </c>
      <c r="G323">
        <f>IF(D323="OVERALL",IFERROR(LOOKUP(2,1/('Tracker&amp;Invoice'!$H341:$AC341&lt;&gt;""),COLUMN('Tracker&amp;Invoice'!$H341:$AC341)),8),G324)</f>
        <v>15</v>
      </c>
      <c r="H323">
        <f t="shared" ref="H323:H386" si="10">MAX(F323,G323)</f>
        <v>15</v>
      </c>
      <c r="I323" s="29">
        <f>IF(D323="INVOICE",SUM('Tracker&amp;Invoice'!$H341:INDEX('Tracker&amp;Invoice'!$A341:$AC341,1,H323)),0)</f>
        <v>0</v>
      </c>
      <c r="J323" s="29">
        <f>IF(D323="OVERALL",SUM('Tracker&amp;Invoice'!$H341:$AC341),0)</f>
        <v>0</v>
      </c>
    </row>
    <row r="324" spans="1:10">
      <c r="A324">
        <f t="shared" ref="A324:A387" si="11">A323+B324</f>
        <v>15</v>
      </c>
      <c r="B324">
        <f>IF(AND('Tracker&amp;Invoice'!A342&lt;&gt;"",'Tracker&amp;Invoice'!A342&lt;&gt;"ITEM",'Tracker&amp;Invoice'!A340="ITEM"),1,0)</f>
        <v>1</v>
      </c>
      <c r="C324" t="str">
        <f>IF(B324=1,'Tracker&amp;Invoice'!A342,C323)</f>
        <v>BQ-066</v>
      </c>
      <c r="D324" t="str">
        <f>IF(LEFT(TRIM('Tracker&amp;Invoice'!B342),9)="INVOICE #","INVOICE",IF(TRIM('Tracker&amp;Invoice'!B342)="Overall Completion INVOICE","OVERALL",""))</f>
        <v/>
      </c>
      <c r="E324" t="str">
        <f>IF(D324="INVOICE",VALUE(MID(TRIM('Tracker&amp;Invoice'!B342),10,10)),"")</f>
        <v/>
      </c>
      <c r="F324">
        <f>IF(B324=1,IFERROR(LOOKUP(2,1/('Tracker&amp;Invoice'!$H342:$AC342&lt;&gt;""),COLUMN('Tracker&amp;Invoice'!$H342:$AC342)),8),F323)</f>
        <v>14</v>
      </c>
      <c r="G324">
        <f>IF(D324="OVERALL",IFERROR(LOOKUP(2,1/('Tracker&amp;Invoice'!$H342:$AC342&lt;&gt;""),COLUMN('Tracker&amp;Invoice'!$H342:$AC342)),8),G325)</f>
        <v>15</v>
      </c>
      <c r="H324">
        <f t="shared" si="10"/>
        <v>15</v>
      </c>
      <c r="I324" s="29">
        <f>IF(D324="INVOICE",SUM('Tracker&amp;Invoice'!$H342:INDEX('Tracker&amp;Invoice'!$A342:$AC342,1,H324)),0)</f>
        <v>0</v>
      </c>
      <c r="J324" s="29">
        <f>IF(D324="OVERALL",SUM('Tracker&amp;Invoice'!$H342:$AC342),0)</f>
        <v>0</v>
      </c>
    </row>
    <row r="325" spans="1:10">
      <c r="A325">
        <f t="shared" si="11"/>
        <v>15</v>
      </c>
      <c r="B325">
        <f>IF(AND('Tracker&amp;Invoice'!A343&lt;&gt;"",'Tracker&amp;Invoice'!A343&lt;&gt;"ITEM",'Tracker&amp;Invoice'!A341="ITEM"),1,0)</f>
        <v>0</v>
      </c>
      <c r="C325" t="str">
        <f>IF(B325=1,'Tracker&amp;Invoice'!A343,C324)</f>
        <v>BQ-066</v>
      </c>
      <c r="D325" t="str">
        <f>IF(LEFT(TRIM('Tracker&amp;Invoice'!B343),9)="INVOICE #","INVOICE",IF(TRIM('Tracker&amp;Invoice'!B343)="Overall Completion INVOICE","OVERALL",""))</f>
        <v/>
      </c>
      <c r="E325" t="str">
        <f>IF(D325="INVOICE",VALUE(MID(TRIM('Tracker&amp;Invoice'!B343),10,10)),"")</f>
        <v/>
      </c>
      <c r="F325">
        <f>IF(B325=1,IFERROR(LOOKUP(2,1/('Tracker&amp;Invoice'!$H343:$AC343&lt;&gt;""),COLUMN('Tracker&amp;Invoice'!$H343:$AC343)),8),F324)</f>
        <v>14</v>
      </c>
      <c r="G325">
        <f>IF(D325="OVERALL",IFERROR(LOOKUP(2,1/('Tracker&amp;Invoice'!$H343:$AC343&lt;&gt;""),COLUMN('Tracker&amp;Invoice'!$H343:$AC343)),8),G326)</f>
        <v>15</v>
      </c>
      <c r="H325">
        <f t="shared" si="10"/>
        <v>15</v>
      </c>
      <c r="I325" s="29">
        <f>IF(D325="INVOICE",SUM('Tracker&amp;Invoice'!$H343:INDEX('Tracker&amp;Invoice'!$A343:$AC343,1,H325)),0)</f>
        <v>0</v>
      </c>
      <c r="J325" s="29">
        <f>IF(D325="OVERALL",SUM('Tracker&amp;Invoice'!$H343:$AC343),0)</f>
        <v>0</v>
      </c>
    </row>
    <row r="326" spans="1:10">
      <c r="A326">
        <f t="shared" si="11"/>
        <v>15</v>
      </c>
      <c r="B326">
        <f>IF(AND('Tracker&amp;Invoice'!A344&lt;&gt;"",'Tracker&amp;Invoice'!A344&lt;&gt;"ITEM",'Tracker&amp;Invoice'!A342="ITEM"),1,0)</f>
        <v>0</v>
      </c>
      <c r="C326" t="str">
        <f>IF(B326=1,'Tracker&amp;Invoice'!A344,C325)</f>
        <v>BQ-066</v>
      </c>
      <c r="D326" t="str">
        <f>IF(LEFT(TRIM('Tracker&amp;Invoice'!B344),9)="INVOICE #","INVOICE",IF(TRIM('Tracker&amp;Invoice'!B344)="Overall Completion INVOICE","OVERALL",""))</f>
        <v/>
      </c>
      <c r="E326" t="str">
        <f>IF(D326="INVOICE",VALUE(MID(TRIM('Tracker&amp;Invoice'!B344),10,10)),"")</f>
        <v/>
      </c>
      <c r="F326">
        <f>IF(B326=1,IFERROR(LOOKUP(2,1/('Tracker&amp;Invoice'!$H344:$AC344&lt;&gt;""),COLUMN('Tracker&amp;Invoice'!$H344:$AC344)),8),F325)</f>
        <v>14</v>
      </c>
      <c r="G326">
        <f>IF(D326="OVERALL",IFERROR(LOOKUP(2,1/('Tracker&amp;Invoice'!$H344:$AC344&lt;&gt;""),COLUMN('Tracker&amp;Invoice'!$H344:$AC344)),8),G327)</f>
        <v>15</v>
      </c>
      <c r="H326">
        <f t="shared" si="10"/>
        <v>15</v>
      </c>
      <c r="I326" s="29">
        <f>IF(D326="INVOICE",SUM('Tracker&amp;Invoice'!$H344:INDEX('Tracker&amp;Invoice'!$A344:$AC344,1,H326)),0)</f>
        <v>0</v>
      </c>
      <c r="J326" s="29">
        <f>IF(D326="OVERALL",SUM('Tracker&amp;Invoice'!$H344:$AC344),0)</f>
        <v>0</v>
      </c>
    </row>
    <row r="327" spans="1:10">
      <c r="A327">
        <f t="shared" si="11"/>
        <v>15</v>
      </c>
      <c r="B327">
        <f>IF(AND('Tracker&amp;Invoice'!A345&lt;&gt;"",'Tracker&amp;Invoice'!A345&lt;&gt;"ITEM",'Tracker&amp;Invoice'!A343="ITEM"),1,0)</f>
        <v>0</v>
      </c>
      <c r="C327" t="str">
        <f>IF(B327=1,'Tracker&amp;Invoice'!A345,C326)</f>
        <v>BQ-066</v>
      </c>
      <c r="D327" t="str">
        <f>IF(LEFT(TRIM('Tracker&amp;Invoice'!B345),9)="INVOICE #","INVOICE",IF(TRIM('Tracker&amp;Invoice'!B345)="Overall Completion INVOICE","OVERALL",""))</f>
        <v>INVOICE</v>
      </c>
      <c r="E327">
        <f>IF(D327="INVOICE",VALUE(MID(TRIM('Tracker&amp;Invoice'!B345),10,10)),"")</f>
        <v>14</v>
      </c>
      <c r="F327">
        <f>IF(B327=1,IFERROR(LOOKUP(2,1/('Tracker&amp;Invoice'!$H345:$AC345&lt;&gt;""),COLUMN('Tracker&amp;Invoice'!$H345:$AC345)),8),F326)</f>
        <v>14</v>
      </c>
      <c r="G327">
        <f>IF(D327="OVERALL",IFERROR(LOOKUP(2,1/('Tracker&amp;Invoice'!$H345:$AC345&lt;&gt;""),COLUMN('Tracker&amp;Invoice'!$H345:$AC345)),8),G328)</f>
        <v>15</v>
      </c>
      <c r="H327">
        <f t="shared" si="10"/>
        <v>15</v>
      </c>
      <c r="I327" s="29">
        <f>IF(D327="INVOICE",SUM('Tracker&amp;Invoice'!$H345:INDEX('Tracker&amp;Invoice'!$A345:$AC345,1,H327)),0)</f>
        <v>940.50000000000011</v>
      </c>
      <c r="J327" s="29">
        <f>IF(D327="OVERALL",SUM('Tracker&amp;Invoice'!$H345:$AC345),0)</f>
        <v>0</v>
      </c>
    </row>
    <row r="328" spans="1:10">
      <c r="A328">
        <f t="shared" si="11"/>
        <v>15</v>
      </c>
      <c r="B328">
        <f>IF(AND('Tracker&amp;Invoice'!A346&lt;&gt;"",'Tracker&amp;Invoice'!A346&lt;&gt;"ITEM",'Tracker&amp;Invoice'!A344="ITEM"),1,0)</f>
        <v>0</v>
      </c>
      <c r="C328" t="str">
        <f>IF(B328=1,'Tracker&amp;Invoice'!A346,C327)</f>
        <v>BQ-066</v>
      </c>
      <c r="D328" t="str">
        <f>IF(LEFT(TRIM('Tracker&amp;Invoice'!B346),9)="INVOICE #","INVOICE",IF(TRIM('Tracker&amp;Invoice'!B346)="Overall Completion INVOICE","OVERALL",""))</f>
        <v/>
      </c>
      <c r="E328" t="str">
        <f>IF(D328="INVOICE",VALUE(MID(TRIM('Tracker&amp;Invoice'!B346),10,10)),"")</f>
        <v/>
      </c>
      <c r="F328">
        <f>IF(B328=1,IFERROR(LOOKUP(2,1/('Tracker&amp;Invoice'!$H346:$AC346&lt;&gt;""),COLUMN('Tracker&amp;Invoice'!$H346:$AC346)),8),F327)</f>
        <v>14</v>
      </c>
      <c r="G328">
        <f>IF(D328="OVERALL",IFERROR(LOOKUP(2,1/('Tracker&amp;Invoice'!$H346:$AC346&lt;&gt;""),COLUMN('Tracker&amp;Invoice'!$H346:$AC346)),8),G329)</f>
        <v>15</v>
      </c>
      <c r="H328">
        <f t="shared" si="10"/>
        <v>15</v>
      </c>
      <c r="I328" s="29">
        <f>IF(D328="INVOICE",SUM('Tracker&amp;Invoice'!$H346:INDEX('Tracker&amp;Invoice'!$A346:$AC346,1,H328)),0)</f>
        <v>0</v>
      </c>
      <c r="J328" s="29">
        <f>IF(D328="OVERALL",SUM('Tracker&amp;Invoice'!$H346:$AC346),0)</f>
        <v>0</v>
      </c>
    </row>
    <row r="329" spans="1:10">
      <c r="A329">
        <f t="shared" si="11"/>
        <v>15</v>
      </c>
      <c r="B329">
        <f>IF(AND('Tracker&amp;Invoice'!A347&lt;&gt;"",'Tracker&amp;Invoice'!A347&lt;&gt;"ITEM",'Tracker&amp;Invoice'!A345="ITEM"),1,0)</f>
        <v>0</v>
      </c>
      <c r="C329" t="str">
        <f>IF(B329=1,'Tracker&amp;Invoice'!A347,C328)</f>
        <v>BQ-066</v>
      </c>
      <c r="D329" t="str">
        <f>IF(LEFT(TRIM('Tracker&amp;Invoice'!B347),9)="INVOICE #","INVOICE",IF(TRIM('Tracker&amp;Invoice'!B347)="Overall Completion INVOICE","OVERALL",""))</f>
        <v>INVOICE</v>
      </c>
      <c r="E329">
        <f>IF(D329="INVOICE",VALUE(MID(TRIM('Tracker&amp;Invoice'!B347),10,10)),"")</f>
        <v>25</v>
      </c>
      <c r="F329">
        <f>IF(B329=1,IFERROR(LOOKUP(2,1/('Tracker&amp;Invoice'!$H347:$AC347&lt;&gt;""),COLUMN('Tracker&amp;Invoice'!$H347:$AC347)),8),F328)</f>
        <v>14</v>
      </c>
      <c r="G329">
        <f>IF(D329="OVERALL",IFERROR(LOOKUP(2,1/('Tracker&amp;Invoice'!$H347:$AC347&lt;&gt;""),COLUMN('Tracker&amp;Invoice'!$H347:$AC347)),8),G330)</f>
        <v>15</v>
      </c>
      <c r="H329">
        <f t="shared" si="10"/>
        <v>15</v>
      </c>
      <c r="I329" s="29">
        <f>IF(D329="INVOICE",SUM('Tracker&amp;Invoice'!$H347:INDEX('Tracker&amp;Invoice'!$A347:$AC347,1,H329)),0)</f>
        <v>233.41499999999999</v>
      </c>
      <c r="J329" s="29">
        <f>IF(D329="OVERALL",SUM('Tracker&amp;Invoice'!$H347:$AC347),0)</f>
        <v>0</v>
      </c>
    </row>
    <row r="330" spans="1:10">
      <c r="A330">
        <f t="shared" si="11"/>
        <v>15</v>
      </c>
      <c r="B330">
        <f>IF(AND('Tracker&amp;Invoice'!A348&lt;&gt;"",'Tracker&amp;Invoice'!A348&lt;&gt;"ITEM",'Tracker&amp;Invoice'!A346="ITEM"),1,0)</f>
        <v>0</v>
      </c>
      <c r="C330" t="str">
        <f>IF(B330=1,'Tracker&amp;Invoice'!A348,C329)</f>
        <v>BQ-066</v>
      </c>
      <c r="D330" t="str">
        <f>IF(LEFT(TRIM('Tracker&amp;Invoice'!B348),9)="INVOICE #","INVOICE",IF(TRIM('Tracker&amp;Invoice'!B348)="Overall Completion INVOICE","OVERALL",""))</f>
        <v/>
      </c>
      <c r="E330" t="str">
        <f>IF(D330="INVOICE",VALUE(MID(TRIM('Tracker&amp;Invoice'!B348),10,10)),"")</f>
        <v/>
      </c>
      <c r="F330">
        <f>IF(B330=1,IFERROR(LOOKUP(2,1/('Tracker&amp;Invoice'!$H348:$AC348&lt;&gt;""),COLUMN('Tracker&amp;Invoice'!$H348:$AC348)),8),F329)</f>
        <v>14</v>
      </c>
      <c r="G330">
        <f>IF(D330="OVERALL",IFERROR(LOOKUP(2,1/('Tracker&amp;Invoice'!$H348:$AC348&lt;&gt;""),COLUMN('Tracker&amp;Invoice'!$H348:$AC348)),8),G331)</f>
        <v>15</v>
      </c>
      <c r="H330">
        <f t="shared" si="10"/>
        <v>15</v>
      </c>
      <c r="I330" s="29">
        <f>IF(D330="INVOICE",SUM('Tracker&amp;Invoice'!$H348:INDEX('Tracker&amp;Invoice'!$A348:$AC348,1,H330)),0)</f>
        <v>0</v>
      </c>
      <c r="J330" s="29">
        <f>IF(D330="OVERALL",SUM('Tracker&amp;Invoice'!$H348:$AC348),0)</f>
        <v>0</v>
      </c>
    </row>
    <row r="331" spans="1:10">
      <c r="A331">
        <f t="shared" si="11"/>
        <v>15</v>
      </c>
      <c r="B331">
        <f>IF(AND('Tracker&amp;Invoice'!A349&lt;&gt;"",'Tracker&amp;Invoice'!A349&lt;&gt;"ITEM",'Tracker&amp;Invoice'!A347="ITEM"),1,0)</f>
        <v>0</v>
      </c>
      <c r="C331" t="str">
        <f>IF(B331=1,'Tracker&amp;Invoice'!A349,C330)</f>
        <v>BQ-066</v>
      </c>
      <c r="D331" t="str">
        <f>IF(LEFT(TRIM('Tracker&amp;Invoice'!B349),9)="INVOICE #","INVOICE",IF(TRIM('Tracker&amp;Invoice'!B349)="Overall Completion INVOICE","OVERALL",""))</f>
        <v>INVOICE</v>
      </c>
      <c r="E331">
        <f>IF(D331="INVOICE",VALUE(MID(TRIM('Tracker&amp;Invoice'!B349),10,10)),"")</f>
        <v>27</v>
      </c>
      <c r="F331">
        <f>IF(B331=1,IFERROR(LOOKUP(2,1/('Tracker&amp;Invoice'!$H349:$AC349&lt;&gt;""),COLUMN('Tracker&amp;Invoice'!$H349:$AC349)),8),F330)</f>
        <v>14</v>
      </c>
      <c r="G331">
        <f>IF(D331="OVERALL",IFERROR(LOOKUP(2,1/('Tracker&amp;Invoice'!$H349:$AC349&lt;&gt;""),COLUMN('Tracker&amp;Invoice'!$H349:$AC349)),8),G332)</f>
        <v>15</v>
      </c>
      <c r="H331">
        <f t="shared" si="10"/>
        <v>15</v>
      </c>
      <c r="I331" s="29">
        <f>IF(D331="INVOICE",SUM('Tracker&amp;Invoice'!$H349:INDEX('Tracker&amp;Invoice'!$A349:$AC349,1,H331)),0)</f>
        <v>65.835000000000022</v>
      </c>
      <c r="J331" s="29">
        <f>IF(D331="OVERALL",SUM('Tracker&amp;Invoice'!$H349:$AC349),0)</f>
        <v>0</v>
      </c>
    </row>
    <row r="332" spans="1:10">
      <c r="A332">
        <f t="shared" si="11"/>
        <v>15</v>
      </c>
      <c r="B332">
        <f>IF(AND('Tracker&amp;Invoice'!A350&lt;&gt;"",'Tracker&amp;Invoice'!A350&lt;&gt;"ITEM",'Tracker&amp;Invoice'!A348="ITEM"),1,0)</f>
        <v>0</v>
      </c>
      <c r="C332" t="str">
        <f>IF(B332=1,'Tracker&amp;Invoice'!A350,C331)</f>
        <v>BQ-066</v>
      </c>
      <c r="D332" t="str">
        <f>IF(LEFT(TRIM('Tracker&amp;Invoice'!B350),9)="INVOICE #","INVOICE",IF(TRIM('Tracker&amp;Invoice'!B350)="Overall Completion INVOICE","OVERALL",""))</f>
        <v/>
      </c>
      <c r="E332" t="str">
        <f>IF(D332="INVOICE",VALUE(MID(TRIM('Tracker&amp;Invoice'!B350),10,10)),"")</f>
        <v/>
      </c>
      <c r="F332">
        <f>IF(B332=1,IFERROR(LOOKUP(2,1/('Tracker&amp;Invoice'!$H350:$AC350&lt;&gt;""),COLUMN('Tracker&amp;Invoice'!$H350:$AC350)),8),F331)</f>
        <v>14</v>
      </c>
      <c r="G332">
        <f>IF(D332="OVERALL",IFERROR(LOOKUP(2,1/('Tracker&amp;Invoice'!$H350:$AC350&lt;&gt;""),COLUMN('Tracker&amp;Invoice'!$H350:$AC350)),8),G333)</f>
        <v>15</v>
      </c>
      <c r="H332">
        <f t="shared" si="10"/>
        <v>15</v>
      </c>
      <c r="I332" s="29">
        <f>IF(D332="INVOICE",SUM('Tracker&amp;Invoice'!$H350:INDEX('Tracker&amp;Invoice'!$A350:$AC350,1,H332)),0)</f>
        <v>0</v>
      </c>
      <c r="J332" s="29">
        <f>IF(D332="OVERALL",SUM('Tracker&amp;Invoice'!$H350:$AC350),0)</f>
        <v>0</v>
      </c>
    </row>
    <row r="333" spans="1:10">
      <c r="A333">
        <f t="shared" si="11"/>
        <v>15</v>
      </c>
      <c r="B333">
        <f>IF(AND('Tracker&amp;Invoice'!A351&lt;&gt;"",'Tracker&amp;Invoice'!A351&lt;&gt;"ITEM",'Tracker&amp;Invoice'!A349="ITEM"),1,0)</f>
        <v>0</v>
      </c>
      <c r="C333" t="str">
        <f>IF(B333=1,'Tracker&amp;Invoice'!A351,C332)</f>
        <v>BQ-066</v>
      </c>
      <c r="D333" t="str">
        <f>IF(LEFT(TRIM('Tracker&amp;Invoice'!B351),9)="INVOICE #","INVOICE",IF(TRIM('Tracker&amp;Invoice'!B351)="Overall Completion INVOICE","OVERALL",""))</f>
        <v>INVOICE</v>
      </c>
      <c r="E333">
        <f>IF(D333="INVOICE",VALUE(MID(TRIM('Tracker&amp;Invoice'!B351),10,10)),"")</f>
        <v>30</v>
      </c>
      <c r="F333">
        <f>IF(B333=1,IFERROR(LOOKUP(2,1/('Tracker&amp;Invoice'!$H351:$AC351&lt;&gt;""),COLUMN('Tracker&amp;Invoice'!$H351:$AC351)),8),F332)</f>
        <v>14</v>
      </c>
      <c r="G333">
        <f>IF(D333="OVERALL",IFERROR(LOOKUP(2,1/('Tracker&amp;Invoice'!$H351:$AC351&lt;&gt;""),COLUMN('Tracker&amp;Invoice'!$H351:$AC351)),8),G334)</f>
        <v>15</v>
      </c>
      <c r="H333">
        <f t="shared" si="10"/>
        <v>15</v>
      </c>
      <c r="I333" s="29">
        <f>IF(D333="INVOICE",SUM('Tracker&amp;Invoice'!$H351:INDEX('Tracker&amp;Invoice'!$A351:$AC351,1,H333)),0)</f>
        <v>128.25</v>
      </c>
      <c r="J333" s="29">
        <f>IF(D333="OVERALL",SUM('Tracker&amp;Invoice'!$H351:$AC351),0)</f>
        <v>0</v>
      </c>
    </row>
    <row r="334" spans="1:10">
      <c r="A334">
        <f t="shared" si="11"/>
        <v>15</v>
      </c>
      <c r="B334">
        <f>IF(AND('Tracker&amp;Invoice'!A352&lt;&gt;"",'Tracker&amp;Invoice'!A352&lt;&gt;"ITEM",'Tracker&amp;Invoice'!A350="ITEM"),1,0)</f>
        <v>0</v>
      </c>
      <c r="C334" t="str">
        <f>IF(B334=1,'Tracker&amp;Invoice'!A352,C333)</f>
        <v>BQ-066</v>
      </c>
      <c r="D334" t="str">
        <f>IF(LEFT(TRIM('Tracker&amp;Invoice'!B352),9)="INVOICE #","INVOICE",IF(TRIM('Tracker&amp;Invoice'!B352)="Overall Completion INVOICE","OVERALL",""))</f>
        <v/>
      </c>
      <c r="E334" t="str">
        <f>IF(D334="INVOICE",VALUE(MID(TRIM('Tracker&amp;Invoice'!B352),10,10)),"")</f>
        <v/>
      </c>
      <c r="F334">
        <f>IF(B334=1,IFERROR(LOOKUP(2,1/('Tracker&amp;Invoice'!$H352:$AC352&lt;&gt;""),COLUMN('Tracker&amp;Invoice'!$H352:$AC352)),8),F333)</f>
        <v>14</v>
      </c>
      <c r="G334">
        <f>IF(D334="OVERALL",IFERROR(LOOKUP(2,1/('Tracker&amp;Invoice'!$H352:$AC352&lt;&gt;""),COLUMN('Tracker&amp;Invoice'!$H352:$AC352)),8),G335)</f>
        <v>15</v>
      </c>
      <c r="H334">
        <f t="shared" si="10"/>
        <v>15</v>
      </c>
      <c r="I334" s="29">
        <f>IF(D334="INVOICE",SUM('Tracker&amp;Invoice'!$H352:INDEX('Tracker&amp;Invoice'!$A352:$AC352,1,H334)),0)</f>
        <v>0</v>
      </c>
      <c r="J334" s="29">
        <f>IF(D334="OVERALL",SUM('Tracker&amp;Invoice'!$H352:$AC352),0)</f>
        <v>0</v>
      </c>
    </row>
    <row r="335" spans="1:10">
      <c r="A335">
        <f t="shared" si="11"/>
        <v>15</v>
      </c>
      <c r="B335">
        <f>IF(AND('Tracker&amp;Invoice'!A353&lt;&gt;"",'Tracker&amp;Invoice'!A353&lt;&gt;"ITEM",'Tracker&amp;Invoice'!A351="ITEM"),1,0)</f>
        <v>0</v>
      </c>
      <c r="C335" t="str">
        <f>IF(B335=1,'Tracker&amp;Invoice'!A353,C334)</f>
        <v>BQ-066</v>
      </c>
      <c r="D335" t="str">
        <f>IF(LEFT(TRIM('Tracker&amp;Invoice'!B353),9)="INVOICE #","INVOICE",IF(TRIM('Tracker&amp;Invoice'!B353)="Overall Completion INVOICE","OVERALL",""))</f>
        <v/>
      </c>
      <c r="E335" t="str">
        <f>IF(D335="INVOICE",VALUE(MID(TRIM('Tracker&amp;Invoice'!B353),10,10)),"")</f>
        <v/>
      </c>
      <c r="F335">
        <f>IF(B335=1,IFERROR(LOOKUP(2,1/('Tracker&amp;Invoice'!$H353:$AC353&lt;&gt;""),COLUMN('Tracker&amp;Invoice'!$H353:$AC353)),8),F334)</f>
        <v>14</v>
      </c>
      <c r="G335">
        <f>IF(D335="OVERALL",IFERROR(LOOKUP(2,1/('Tracker&amp;Invoice'!$H353:$AC353&lt;&gt;""),COLUMN('Tracker&amp;Invoice'!$H353:$AC353)),8),G336)</f>
        <v>15</v>
      </c>
      <c r="H335">
        <f t="shared" si="10"/>
        <v>15</v>
      </c>
      <c r="I335" s="29">
        <f>IF(D335="INVOICE",SUM('Tracker&amp;Invoice'!$H353:INDEX('Tracker&amp;Invoice'!$A353:$AC353,1,H335)),0)</f>
        <v>0</v>
      </c>
      <c r="J335" s="29">
        <f>IF(D335="OVERALL",SUM('Tracker&amp;Invoice'!$H353:$AC353),0)</f>
        <v>0</v>
      </c>
    </row>
    <row r="336" spans="1:10">
      <c r="A336">
        <f t="shared" si="11"/>
        <v>15</v>
      </c>
      <c r="B336">
        <f>IF(AND('Tracker&amp;Invoice'!A354&lt;&gt;"",'Tracker&amp;Invoice'!A354&lt;&gt;"ITEM",'Tracker&amp;Invoice'!A352="ITEM"),1,0)</f>
        <v>0</v>
      </c>
      <c r="C336" t="str">
        <f>IF(B336=1,'Tracker&amp;Invoice'!A354,C335)</f>
        <v>BQ-066</v>
      </c>
      <c r="D336" t="str">
        <f>IF(LEFT(TRIM('Tracker&amp;Invoice'!B354),9)="INVOICE #","INVOICE",IF(TRIM('Tracker&amp;Invoice'!B354)="Overall Completion INVOICE","OVERALL",""))</f>
        <v/>
      </c>
      <c r="E336" t="str">
        <f>IF(D336="INVOICE",VALUE(MID(TRIM('Tracker&amp;Invoice'!B354),10,10)),"")</f>
        <v/>
      </c>
      <c r="F336">
        <f>IF(B336=1,IFERROR(LOOKUP(2,1/('Tracker&amp;Invoice'!$H354:$AC354&lt;&gt;""),COLUMN('Tracker&amp;Invoice'!$H354:$AC354)),8),F335)</f>
        <v>14</v>
      </c>
      <c r="G336">
        <f>IF(D336="OVERALL",IFERROR(LOOKUP(2,1/('Tracker&amp;Invoice'!$H354:$AC354&lt;&gt;""),COLUMN('Tracker&amp;Invoice'!$H354:$AC354)),8),G337)</f>
        <v>15</v>
      </c>
      <c r="H336">
        <f t="shared" si="10"/>
        <v>15</v>
      </c>
      <c r="I336" s="29">
        <f>IF(D336="INVOICE",SUM('Tracker&amp;Invoice'!$H354:INDEX('Tracker&amp;Invoice'!$A354:$AC354,1,H336)),0)</f>
        <v>0</v>
      </c>
      <c r="J336" s="29">
        <f>IF(D336="OVERALL",SUM('Tracker&amp;Invoice'!$H354:$AC354),0)</f>
        <v>0</v>
      </c>
    </row>
    <row r="337" spans="1:10">
      <c r="A337">
        <f t="shared" si="11"/>
        <v>15</v>
      </c>
      <c r="B337">
        <f>IF(AND('Tracker&amp;Invoice'!A355&lt;&gt;"",'Tracker&amp;Invoice'!A355&lt;&gt;"ITEM",'Tracker&amp;Invoice'!A353="ITEM"),1,0)</f>
        <v>0</v>
      </c>
      <c r="C337" t="str">
        <f>IF(B337=1,'Tracker&amp;Invoice'!A355,C336)</f>
        <v>BQ-066</v>
      </c>
      <c r="D337" t="str">
        <f>IF(LEFT(TRIM('Tracker&amp;Invoice'!B355),9)="INVOICE #","INVOICE",IF(TRIM('Tracker&amp;Invoice'!B355)="Overall Completion INVOICE","OVERALL",""))</f>
        <v>OVERALL</v>
      </c>
      <c r="E337" t="str">
        <f>IF(D337="INVOICE",VALUE(MID(TRIM('Tracker&amp;Invoice'!B355),10,10)),"")</f>
        <v/>
      </c>
      <c r="F337">
        <f>IF(B337=1,IFERROR(LOOKUP(2,1/('Tracker&amp;Invoice'!$H355:$AC355&lt;&gt;""),COLUMN('Tracker&amp;Invoice'!$H355:$AC355)),8),F336)</f>
        <v>14</v>
      </c>
      <c r="G337">
        <f>IF(D337="OVERALL",IFERROR(LOOKUP(2,1/('Tracker&amp;Invoice'!$H355:$AC355&lt;&gt;""),COLUMN('Tracker&amp;Invoice'!$H355:$AC355)),8),G338)</f>
        <v>15</v>
      </c>
      <c r="H337">
        <f t="shared" si="10"/>
        <v>15</v>
      </c>
      <c r="I337" s="29">
        <f>IF(D337="INVOICE",SUM('Tracker&amp;Invoice'!$H355:INDEX('Tracker&amp;Invoice'!$A355:$AC355,1,H337)),0)</f>
        <v>0</v>
      </c>
      <c r="J337" s="29">
        <f>IF(D337="OVERALL",SUM('Tracker&amp;Invoice'!$H355:$AC355),0)</f>
        <v>1368</v>
      </c>
    </row>
    <row r="338" spans="1:10">
      <c r="A338">
        <f t="shared" si="11"/>
        <v>15</v>
      </c>
      <c r="B338">
        <f>IF(AND('Tracker&amp;Invoice'!A356&lt;&gt;"",'Tracker&amp;Invoice'!A356&lt;&gt;"ITEM",'Tracker&amp;Invoice'!A354="ITEM"),1,0)</f>
        <v>0</v>
      </c>
      <c r="C338" t="str">
        <f>IF(B338=1,'Tracker&amp;Invoice'!A356,C337)</f>
        <v>BQ-066</v>
      </c>
      <c r="D338" t="str">
        <f>IF(LEFT(TRIM('Tracker&amp;Invoice'!B356),9)="INVOICE #","INVOICE",IF(TRIM('Tracker&amp;Invoice'!B356)="Overall Completion INVOICE","OVERALL",""))</f>
        <v/>
      </c>
      <c r="E338" t="str">
        <f>IF(D338="INVOICE",VALUE(MID(TRIM('Tracker&amp;Invoice'!B356),10,10)),"")</f>
        <v/>
      </c>
      <c r="F338">
        <f>IF(B338=1,IFERROR(LOOKUP(2,1/('Tracker&amp;Invoice'!$H356:$AC356&lt;&gt;""),COLUMN('Tracker&amp;Invoice'!$H356:$AC356)),8),F337)</f>
        <v>14</v>
      </c>
      <c r="G338">
        <f>IF(D338="OVERALL",IFERROR(LOOKUP(2,1/('Tracker&amp;Invoice'!$H356:$AC356&lt;&gt;""),COLUMN('Tracker&amp;Invoice'!$H356:$AC356)),8),G339)</f>
        <v>16</v>
      </c>
      <c r="H338">
        <f t="shared" si="10"/>
        <v>16</v>
      </c>
      <c r="I338" s="29">
        <f>IF(D338="INVOICE",SUM('Tracker&amp;Invoice'!$H356:INDEX('Tracker&amp;Invoice'!$A356:$AC356,1,H338)),0)</f>
        <v>0</v>
      </c>
      <c r="J338" s="29">
        <f>IF(D338="OVERALL",SUM('Tracker&amp;Invoice'!$H356:$AC356),0)</f>
        <v>0</v>
      </c>
    </row>
    <row r="339" spans="1:10">
      <c r="A339">
        <f t="shared" si="11"/>
        <v>15</v>
      </c>
      <c r="B339">
        <f>IF(AND('Tracker&amp;Invoice'!A357&lt;&gt;"",'Tracker&amp;Invoice'!A357&lt;&gt;"ITEM",'Tracker&amp;Invoice'!A355="ITEM"),1,0)</f>
        <v>0</v>
      </c>
      <c r="C339" t="str">
        <f>IF(B339=1,'Tracker&amp;Invoice'!A357,C338)</f>
        <v>BQ-066</v>
      </c>
      <c r="D339" t="str">
        <f>IF(LEFT(TRIM('Tracker&amp;Invoice'!B357),9)="INVOICE #","INVOICE",IF(TRIM('Tracker&amp;Invoice'!B357)="Overall Completion INVOICE","OVERALL",""))</f>
        <v/>
      </c>
      <c r="E339" t="str">
        <f>IF(D339="INVOICE",VALUE(MID(TRIM('Tracker&amp;Invoice'!B357),10,10)),"")</f>
        <v/>
      </c>
      <c r="F339">
        <f>IF(B339=1,IFERROR(LOOKUP(2,1/('Tracker&amp;Invoice'!$H357:$AC357&lt;&gt;""),COLUMN('Tracker&amp;Invoice'!$H357:$AC357)),8),F338)</f>
        <v>14</v>
      </c>
      <c r="G339">
        <f>IF(D339="OVERALL",IFERROR(LOOKUP(2,1/('Tracker&amp;Invoice'!$H357:$AC357&lt;&gt;""),COLUMN('Tracker&amp;Invoice'!$H357:$AC357)),8),G340)</f>
        <v>16</v>
      </c>
      <c r="H339">
        <f t="shared" si="10"/>
        <v>16</v>
      </c>
      <c r="I339" s="29">
        <f>IF(D339="INVOICE",SUM('Tracker&amp;Invoice'!$H357:INDEX('Tracker&amp;Invoice'!$A357:$AC357,1,H339)),0)</f>
        <v>0</v>
      </c>
      <c r="J339" s="29">
        <f>IF(D339="OVERALL",SUM('Tracker&amp;Invoice'!$H357:$AC357),0)</f>
        <v>0</v>
      </c>
    </row>
    <row r="340" spans="1:10">
      <c r="A340">
        <f t="shared" si="11"/>
        <v>15</v>
      </c>
      <c r="B340">
        <f>IF(AND('Tracker&amp;Invoice'!A358&lt;&gt;"",'Tracker&amp;Invoice'!A358&lt;&gt;"ITEM",'Tracker&amp;Invoice'!A356="ITEM"),1,0)</f>
        <v>0</v>
      </c>
      <c r="C340" t="str">
        <f>IF(B340=1,'Tracker&amp;Invoice'!A358,C339)</f>
        <v>BQ-066</v>
      </c>
      <c r="D340" t="str">
        <f>IF(LEFT(TRIM('Tracker&amp;Invoice'!B358),9)="INVOICE #","INVOICE",IF(TRIM('Tracker&amp;Invoice'!B358)="Overall Completion INVOICE","OVERALL",""))</f>
        <v/>
      </c>
      <c r="E340" t="str">
        <f>IF(D340="INVOICE",VALUE(MID(TRIM('Tracker&amp;Invoice'!B358),10,10)),"")</f>
        <v/>
      </c>
      <c r="F340">
        <f>IF(B340=1,IFERROR(LOOKUP(2,1/('Tracker&amp;Invoice'!$H358:$AC358&lt;&gt;""),COLUMN('Tracker&amp;Invoice'!$H358:$AC358)),8),F339)</f>
        <v>14</v>
      </c>
      <c r="G340">
        <f>IF(D340="OVERALL",IFERROR(LOOKUP(2,1/('Tracker&amp;Invoice'!$H358:$AC358&lt;&gt;""),COLUMN('Tracker&amp;Invoice'!$H358:$AC358)),8),G341)</f>
        <v>16</v>
      </c>
      <c r="H340">
        <f t="shared" si="10"/>
        <v>16</v>
      </c>
      <c r="I340" s="29">
        <f>IF(D340="INVOICE",SUM('Tracker&amp;Invoice'!$H358:INDEX('Tracker&amp;Invoice'!$A358:$AC358,1,H340)),0)</f>
        <v>0</v>
      </c>
      <c r="J340" s="29">
        <f>IF(D340="OVERALL",SUM('Tracker&amp;Invoice'!$H358:$AC358),0)</f>
        <v>0</v>
      </c>
    </row>
    <row r="341" spans="1:10">
      <c r="A341">
        <f t="shared" si="11"/>
        <v>15</v>
      </c>
      <c r="B341">
        <f>IF(AND('Tracker&amp;Invoice'!A359&lt;&gt;"",'Tracker&amp;Invoice'!A359&lt;&gt;"ITEM",'Tracker&amp;Invoice'!A357="ITEM"),1,0)</f>
        <v>0</v>
      </c>
      <c r="C341" t="str">
        <f>IF(B341=1,'Tracker&amp;Invoice'!A359,C340)</f>
        <v>BQ-066</v>
      </c>
      <c r="D341" t="str">
        <f>IF(LEFT(TRIM('Tracker&amp;Invoice'!B359),9)="INVOICE #","INVOICE",IF(TRIM('Tracker&amp;Invoice'!B359)="Overall Completion INVOICE","OVERALL",""))</f>
        <v/>
      </c>
      <c r="E341" t="str">
        <f>IF(D341="INVOICE",VALUE(MID(TRIM('Tracker&amp;Invoice'!B359),10,10)),"")</f>
        <v/>
      </c>
      <c r="F341">
        <f>IF(B341=1,IFERROR(LOOKUP(2,1/('Tracker&amp;Invoice'!$H359:$AC359&lt;&gt;""),COLUMN('Tracker&amp;Invoice'!$H359:$AC359)),8),F340)</f>
        <v>14</v>
      </c>
      <c r="G341">
        <f>IF(D341="OVERALL",IFERROR(LOOKUP(2,1/('Tracker&amp;Invoice'!$H359:$AC359&lt;&gt;""),COLUMN('Tracker&amp;Invoice'!$H359:$AC359)),8),G342)</f>
        <v>16</v>
      </c>
      <c r="H341">
        <f t="shared" si="10"/>
        <v>16</v>
      </c>
      <c r="I341" s="29">
        <f>IF(D341="INVOICE",SUM('Tracker&amp;Invoice'!$H359:INDEX('Tracker&amp;Invoice'!$A359:$AC359,1,H341)),0)</f>
        <v>0</v>
      </c>
      <c r="J341" s="29">
        <f>IF(D341="OVERALL",SUM('Tracker&amp;Invoice'!$H359:$AC359),0)</f>
        <v>0</v>
      </c>
    </row>
    <row r="342" spans="1:10">
      <c r="A342">
        <f t="shared" si="11"/>
        <v>15</v>
      </c>
      <c r="B342">
        <f>IF(AND('Tracker&amp;Invoice'!A360&lt;&gt;"",'Tracker&amp;Invoice'!A360&lt;&gt;"ITEM",'Tracker&amp;Invoice'!A358="ITEM"),1,0)</f>
        <v>0</v>
      </c>
      <c r="C342" t="str">
        <f>IF(B342=1,'Tracker&amp;Invoice'!A360,C341)</f>
        <v>BQ-066</v>
      </c>
      <c r="D342" t="str">
        <f>IF(LEFT(TRIM('Tracker&amp;Invoice'!B360),9)="INVOICE #","INVOICE",IF(TRIM('Tracker&amp;Invoice'!B360)="Overall Completion INVOICE","OVERALL",""))</f>
        <v/>
      </c>
      <c r="E342" t="str">
        <f>IF(D342="INVOICE",VALUE(MID(TRIM('Tracker&amp;Invoice'!B360),10,10)),"")</f>
        <v/>
      </c>
      <c r="F342">
        <f>IF(B342=1,IFERROR(LOOKUP(2,1/('Tracker&amp;Invoice'!$H360:$AC360&lt;&gt;""),COLUMN('Tracker&amp;Invoice'!$H360:$AC360)),8),F341)</f>
        <v>14</v>
      </c>
      <c r="G342">
        <f>IF(D342="OVERALL",IFERROR(LOOKUP(2,1/('Tracker&amp;Invoice'!$H360:$AC360&lt;&gt;""),COLUMN('Tracker&amp;Invoice'!$H360:$AC360)),8),G343)</f>
        <v>16</v>
      </c>
      <c r="H342">
        <f t="shared" si="10"/>
        <v>16</v>
      </c>
      <c r="I342" s="29">
        <f>IF(D342="INVOICE",SUM('Tracker&amp;Invoice'!$H360:INDEX('Tracker&amp;Invoice'!$A360:$AC360,1,H342)),0)</f>
        <v>0</v>
      </c>
      <c r="J342" s="29">
        <f>IF(D342="OVERALL",SUM('Tracker&amp;Invoice'!$H360:$AC360),0)</f>
        <v>0</v>
      </c>
    </row>
    <row r="343" spans="1:10">
      <c r="A343">
        <f t="shared" si="11"/>
        <v>15</v>
      </c>
      <c r="B343">
        <f>IF(AND('Tracker&amp;Invoice'!A361&lt;&gt;"",'Tracker&amp;Invoice'!A361&lt;&gt;"ITEM",'Tracker&amp;Invoice'!A359="ITEM"),1,0)</f>
        <v>0</v>
      </c>
      <c r="C343" t="str">
        <f>IF(B343=1,'Tracker&amp;Invoice'!A361,C342)</f>
        <v>BQ-066</v>
      </c>
      <c r="D343" t="str">
        <f>IF(LEFT(TRIM('Tracker&amp;Invoice'!B361),9)="INVOICE #","INVOICE",IF(TRIM('Tracker&amp;Invoice'!B361)="Overall Completion INVOICE","OVERALL",""))</f>
        <v/>
      </c>
      <c r="E343" t="str">
        <f>IF(D343="INVOICE",VALUE(MID(TRIM('Tracker&amp;Invoice'!B361),10,10)),"")</f>
        <v/>
      </c>
      <c r="F343">
        <f>IF(B343=1,IFERROR(LOOKUP(2,1/('Tracker&amp;Invoice'!$H361:$AC361&lt;&gt;""),COLUMN('Tracker&amp;Invoice'!$H361:$AC361)),8),F342)</f>
        <v>14</v>
      </c>
      <c r="G343">
        <f>IF(D343="OVERALL",IFERROR(LOOKUP(2,1/('Tracker&amp;Invoice'!$H361:$AC361&lt;&gt;""),COLUMN('Tracker&amp;Invoice'!$H361:$AC361)),8),G344)</f>
        <v>16</v>
      </c>
      <c r="H343">
        <f t="shared" si="10"/>
        <v>16</v>
      </c>
      <c r="I343" s="29">
        <f>IF(D343="INVOICE",SUM('Tracker&amp;Invoice'!$H361:INDEX('Tracker&amp;Invoice'!$A361:$AC361,1,H343)),0)</f>
        <v>0</v>
      </c>
      <c r="J343" s="29">
        <f>IF(D343="OVERALL",SUM('Tracker&amp;Invoice'!$H361:$AC361),0)</f>
        <v>0</v>
      </c>
    </row>
    <row r="344" spans="1:10">
      <c r="A344">
        <f t="shared" si="11"/>
        <v>15</v>
      </c>
      <c r="B344">
        <f>IF(AND('Tracker&amp;Invoice'!A362&lt;&gt;"",'Tracker&amp;Invoice'!A362&lt;&gt;"ITEM",'Tracker&amp;Invoice'!A360="ITEM"),1,0)</f>
        <v>0</v>
      </c>
      <c r="C344" t="str">
        <f>IF(B344=1,'Tracker&amp;Invoice'!A362,C343)</f>
        <v>BQ-066</v>
      </c>
      <c r="D344" t="str">
        <f>IF(LEFT(TRIM('Tracker&amp;Invoice'!B362),9)="INVOICE #","INVOICE",IF(TRIM('Tracker&amp;Invoice'!B362)="Overall Completion INVOICE","OVERALL",""))</f>
        <v/>
      </c>
      <c r="E344" t="str">
        <f>IF(D344="INVOICE",VALUE(MID(TRIM('Tracker&amp;Invoice'!B362),10,10)),"")</f>
        <v/>
      </c>
      <c r="F344">
        <f>IF(B344=1,IFERROR(LOOKUP(2,1/('Tracker&amp;Invoice'!$H362:$AC362&lt;&gt;""),COLUMN('Tracker&amp;Invoice'!$H362:$AC362)),8),F343)</f>
        <v>14</v>
      </c>
      <c r="G344">
        <f>IF(D344="OVERALL",IFERROR(LOOKUP(2,1/('Tracker&amp;Invoice'!$H362:$AC362&lt;&gt;""),COLUMN('Tracker&amp;Invoice'!$H362:$AC362)),8),G345)</f>
        <v>16</v>
      </c>
      <c r="H344">
        <f t="shared" si="10"/>
        <v>16</v>
      </c>
      <c r="I344" s="29">
        <f>IF(D344="INVOICE",SUM('Tracker&amp;Invoice'!$H362:INDEX('Tracker&amp;Invoice'!$A362:$AC362,1,H344)),0)</f>
        <v>0</v>
      </c>
      <c r="J344" s="29">
        <f>IF(D344="OVERALL",SUM('Tracker&amp;Invoice'!$H362:$AC362),0)</f>
        <v>0</v>
      </c>
    </row>
    <row r="345" spans="1:10">
      <c r="A345">
        <f t="shared" si="11"/>
        <v>15</v>
      </c>
      <c r="B345">
        <f>IF(AND('Tracker&amp;Invoice'!A363&lt;&gt;"",'Tracker&amp;Invoice'!A363&lt;&gt;"ITEM",'Tracker&amp;Invoice'!A361="ITEM"),1,0)</f>
        <v>0</v>
      </c>
      <c r="C345" t="str">
        <f>IF(B345=1,'Tracker&amp;Invoice'!A363,C344)</f>
        <v>BQ-066</v>
      </c>
      <c r="D345" t="str">
        <f>IF(LEFT(TRIM('Tracker&amp;Invoice'!B363),9)="INVOICE #","INVOICE",IF(TRIM('Tracker&amp;Invoice'!B363)="Overall Completion INVOICE","OVERALL",""))</f>
        <v/>
      </c>
      <c r="E345" t="str">
        <f>IF(D345="INVOICE",VALUE(MID(TRIM('Tracker&amp;Invoice'!B363),10,10)),"")</f>
        <v/>
      </c>
      <c r="F345">
        <f>IF(B345=1,IFERROR(LOOKUP(2,1/('Tracker&amp;Invoice'!$H363:$AC363&lt;&gt;""),COLUMN('Tracker&amp;Invoice'!$H363:$AC363)),8),F344)</f>
        <v>14</v>
      </c>
      <c r="G345">
        <f>IF(D345="OVERALL",IFERROR(LOOKUP(2,1/('Tracker&amp;Invoice'!$H363:$AC363&lt;&gt;""),COLUMN('Tracker&amp;Invoice'!$H363:$AC363)),8),G346)</f>
        <v>16</v>
      </c>
      <c r="H345">
        <f t="shared" si="10"/>
        <v>16</v>
      </c>
      <c r="I345" s="29">
        <f>IF(D345="INVOICE",SUM('Tracker&amp;Invoice'!$H363:INDEX('Tracker&amp;Invoice'!$A363:$AC363,1,H345)),0)</f>
        <v>0</v>
      </c>
      <c r="J345" s="29">
        <f>IF(D345="OVERALL",SUM('Tracker&amp;Invoice'!$H363:$AC363),0)</f>
        <v>0</v>
      </c>
    </row>
    <row r="346" spans="1:10">
      <c r="A346">
        <f t="shared" si="11"/>
        <v>16</v>
      </c>
      <c r="B346">
        <f>IF(AND('Tracker&amp;Invoice'!A364&lt;&gt;"",'Tracker&amp;Invoice'!A364&lt;&gt;"ITEM",'Tracker&amp;Invoice'!A362="ITEM"),1,0)</f>
        <v>1</v>
      </c>
      <c r="C346" t="str">
        <f>IF(B346=1,'Tracker&amp;Invoice'!A364,C345)</f>
        <v>BQ-067</v>
      </c>
      <c r="D346" t="str">
        <f>IF(LEFT(TRIM('Tracker&amp;Invoice'!B364),9)="INVOICE #","INVOICE",IF(TRIM('Tracker&amp;Invoice'!B364)="Overall Completion INVOICE","OVERALL",""))</f>
        <v/>
      </c>
      <c r="E346" t="str">
        <f>IF(D346="INVOICE",VALUE(MID(TRIM('Tracker&amp;Invoice'!B364),10,10)),"")</f>
        <v/>
      </c>
      <c r="F346">
        <f>IF(B346=1,IFERROR(LOOKUP(2,1/('Tracker&amp;Invoice'!$H364:$AC364&lt;&gt;""),COLUMN('Tracker&amp;Invoice'!$H364:$AC364)),8),F345)</f>
        <v>15</v>
      </c>
      <c r="G346">
        <f>IF(D346="OVERALL",IFERROR(LOOKUP(2,1/('Tracker&amp;Invoice'!$H364:$AC364&lt;&gt;""),COLUMN('Tracker&amp;Invoice'!$H364:$AC364)),8),G347)</f>
        <v>16</v>
      </c>
      <c r="H346">
        <f t="shared" si="10"/>
        <v>16</v>
      </c>
      <c r="I346" s="29">
        <f>IF(D346="INVOICE",SUM('Tracker&amp;Invoice'!$H364:INDEX('Tracker&amp;Invoice'!$A364:$AC364,1,H346)),0)</f>
        <v>0</v>
      </c>
      <c r="J346" s="29">
        <f>IF(D346="OVERALL",SUM('Tracker&amp;Invoice'!$H364:$AC364),0)</f>
        <v>0</v>
      </c>
    </row>
    <row r="347" spans="1:10">
      <c r="A347">
        <f t="shared" si="11"/>
        <v>16</v>
      </c>
      <c r="B347">
        <f>IF(AND('Tracker&amp;Invoice'!A365&lt;&gt;"",'Tracker&amp;Invoice'!A365&lt;&gt;"ITEM",'Tracker&amp;Invoice'!A363="ITEM"),1,0)</f>
        <v>0</v>
      </c>
      <c r="C347" t="str">
        <f>IF(B347=1,'Tracker&amp;Invoice'!A365,C346)</f>
        <v>BQ-067</v>
      </c>
      <c r="D347" t="str">
        <f>IF(LEFT(TRIM('Tracker&amp;Invoice'!B365),9)="INVOICE #","INVOICE",IF(TRIM('Tracker&amp;Invoice'!B365)="Overall Completion INVOICE","OVERALL",""))</f>
        <v/>
      </c>
      <c r="E347" t="str">
        <f>IF(D347="INVOICE",VALUE(MID(TRIM('Tracker&amp;Invoice'!B365),10,10)),"")</f>
        <v/>
      </c>
      <c r="F347">
        <f>IF(B347=1,IFERROR(LOOKUP(2,1/('Tracker&amp;Invoice'!$H365:$AC365&lt;&gt;""),COLUMN('Tracker&amp;Invoice'!$H365:$AC365)),8),F346)</f>
        <v>15</v>
      </c>
      <c r="G347">
        <f>IF(D347="OVERALL",IFERROR(LOOKUP(2,1/('Tracker&amp;Invoice'!$H365:$AC365&lt;&gt;""),COLUMN('Tracker&amp;Invoice'!$H365:$AC365)),8),G348)</f>
        <v>16</v>
      </c>
      <c r="H347">
        <f t="shared" si="10"/>
        <v>16</v>
      </c>
      <c r="I347" s="29">
        <f>IF(D347="INVOICE",SUM('Tracker&amp;Invoice'!$H365:INDEX('Tracker&amp;Invoice'!$A365:$AC365,1,H347)),0)</f>
        <v>0</v>
      </c>
      <c r="J347" s="29">
        <f>IF(D347="OVERALL",SUM('Tracker&amp;Invoice'!$H365:$AC365),0)</f>
        <v>0</v>
      </c>
    </row>
    <row r="348" spans="1:10">
      <c r="A348">
        <f t="shared" si="11"/>
        <v>16</v>
      </c>
      <c r="B348">
        <f>IF(AND('Tracker&amp;Invoice'!A366&lt;&gt;"",'Tracker&amp;Invoice'!A366&lt;&gt;"ITEM",'Tracker&amp;Invoice'!A364="ITEM"),1,0)</f>
        <v>0</v>
      </c>
      <c r="C348" t="str">
        <f>IF(B348=1,'Tracker&amp;Invoice'!A366,C347)</f>
        <v>BQ-067</v>
      </c>
      <c r="D348" t="str">
        <f>IF(LEFT(TRIM('Tracker&amp;Invoice'!B366),9)="INVOICE #","INVOICE",IF(TRIM('Tracker&amp;Invoice'!B366)="Overall Completion INVOICE","OVERALL",""))</f>
        <v/>
      </c>
      <c r="E348" t="str">
        <f>IF(D348="INVOICE",VALUE(MID(TRIM('Tracker&amp;Invoice'!B366),10,10)),"")</f>
        <v/>
      </c>
      <c r="F348">
        <f>IF(B348=1,IFERROR(LOOKUP(2,1/('Tracker&amp;Invoice'!$H366:$AC366&lt;&gt;""),COLUMN('Tracker&amp;Invoice'!$H366:$AC366)),8),F347)</f>
        <v>15</v>
      </c>
      <c r="G348">
        <f>IF(D348="OVERALL",IFERROR(LOOKUP(2,1/('Tracker&amp;Invoice'!$H366:$AC366&lt;&gt;""),COLUMN('Tracker&amp;Invoice'!$H366:$AC366)),8),G349)</f>
        <v>16</v>
      </c>
      <c r="H348">
        <f t="shared" si="10"/>
        <v>16</v>
      </c>
      <c r="I348" s="29">
        <f>IF(D348="INVOICE",SUM('Tracker&amp;Invoice'!$H366:INDEX('Tracker&amp;Invoice'!$A366:$AC366,1,H348)),0)</f>
        <v>0</v>
      </c>
      <c r="J348" s="29">
        <f>IF(D348="OVERALL",SUM('Tracker&amp;Invoice'!$H366:$AC366),0)</f>
        <v>0</v>
      </c>
    </row>
    <row r="349" spans="1:10">
      <c r="A349">
        <f t="shared" si="11"/>
        <v>16</v>
      </c>
      <c r="B349">
        <f>IF(AND('Tracker&amp;Invoice'!A367&lt;&gt;"",'Tracker&amp;Invoice'!A367&lt;&gt;"ITEM",'Tracker&amp;Invoice'!A365="ITEM"),1,0)</f>
        <v>0</v>
      </c>
      <c r="C349" t="str">
        <f>IF(B349=1,'Tracker&amp;Invoice'!A367,C348)</f>
        <v>BQ-067</v>
      </c>
      <c r="D349" t="str">
        <f>IF(LEFT(TRIM('Tracker&amp;Invoice'!B367),9)="INVOICE #","INVOICE",IF(TRIM('Tracker&amp;Invoice'!B367)="Overall Completion INVOICE","OVERALL",""))</f>
        <v>INVOICE</v>
      </c>
      <c r="E349">
        <f>IF(D349="INVOICE",VALUE(MID(TRIM('Tracker&amp;Invoice'!B367),10,10)),"")</f>
        <v>26</v>
      </c>
      <c r="F349">
        <f>IF(B349=1,IFERROR(LOOKUP(2,1/('Tracker&amp;Invoice'!$H367:$AC367&lt;&gt;""),COLUMN('Tracker&amp;Invoice'!$H367:$AC367)),8),F348)</f>
        <v>15</v>
      </c>
      <c r="G349">
        <f>IF(D349="OVERALL",IFERROR(LOOKUP(2,1/('Tracker&amp;Invoice'!$H367:$AC367&lt;&gt;""),COLUMN('Tracker&amp;Invoice'!$H367:$AC367)),8),G350)</f>
        <v>16</v>
      </c>
      <c r="H349">
        <f t="shared" si="10"/>
        <v>16</v>
      </c>
      <c r="I349" s="29">
        <f>IF(D349="INVOICE",SUM('Tracker&amp;Invoice'!$H367:INDEX('Tracker&amp;Invoice'!$A367:$AC367,1,H349)),0)</f>
        <v>68320</v>
      </c>
      <c r="J349" s="29">
        <f>IF(D349="OVERALL",SUM('Tracker&amp;Invoice'!$H367:$AC367),0)</f>
        <v>0</v>
      </c>
    </row>
    <row r="350" spans="1:10">
      <c r="A350">
        <f t="shared" si="11"/>
        <v>16</v>
      </c>
      <c r="B350">
        <f>IF(AND('Tracker&amp;Invoice'!A368&lt;&gt;"",'Tracker&amp;Invoice'!A368&lt;&gt;"ITEM",'Tracker&amp;Invoice'!A366="ITEM"),1,0)</f>
        <v>0</v>
      </c>
      <c r="C350" t="str">
        <f>IF(B350=1,'Tracker&amp;Invoice'!A368,C349)</f>
        <v>BQ-067</v>
      </c>
      <c r="D350" t="str">
        <f>IF(LEFT(TRIM('Tracker&amp;Invoice'!B368),9)="INVOICE #","INVOICE",IF(TRIM('Tracker&amp;Invoice'!B368)="Overall Completion INVOICE","OVERALL",""))</f>
        <v/>
      </c>
      <c r="E350" t="str">
        <f>IF(D350="INVOICE",VALUE(MID(TRIM('Tracker&amp;Invoice'!B368),10,10)),"")</f>
        <v/>
      </c>
      <c r="F350">
        <f>IF(B350=1,IFERROR(LOOKUP(2,1/('Tracker&amp;Invoice'!$H368:$AC368&lt;&gt;""),COLUMN('Tracker&amp;Invoice'!$H368:$AC368)),8),F349)</f>
        <v>15</v>
      </c>
      <c r="G350">
        <f>IF(D350="OVERALL",IFERROR(LOOKUP(2,1/('Tracker&amp;Invoice'!$H368:$AC368&lt;&gt;""),COLUMN('Tracker&amp;Invoice'!$H368:$AC368)),8),G351)</f>
        <v>16</v>
      </c>
      <c r="H350">
        <f t="shared" si="10"/>
        <v>16</v>
      </c>
      <c r="I350" s="29">
        <f>IF(D350="INVOICE",SUM('Tracker&amp;Invoice'!$H368:INDEX('Tracker&amp;Invoice'!$A368:$AC368,1,H350)),0)</f>
        <v>0</v>
      </c>
      <c r="J350" s="29">
        <f>IF(D350="OVERALL",SUM('Tracker&amp;Invoice'!$H368:$AC368),0)</f>
        <v>0</v>
      </c>
    </row>
    <row r="351" spans="1:10">
      <c r="A351">
        <f t="shared" si="11"/>
        <v>16</v>
      </c>
      <c r="B351">
        <f>IF(AND('Tracker&amp;Invoice'!A369&lt;&gt;"",'Tracker&amp;Invoice'!A369&lt;&gt;"ITEM",'Tracker&amp;Invoice'!A367="ITEM"),1,0)</f>
        <v>0</v>
      </c>
      <c r="C351" t="str">
        <f>IF(B351=1,'Tracker&amp;Invoice'!A369,C350)</f>
        <v>BQ-067</v>
      </c>
      <c r="D351" t="str">
        <f>IF(LEFT(TRIM('Tracker&amp;Invoice'!B369),9)="INVOICE #","INVOICE",IF(TRIM('Tracker&amp;Invoice'!B369)="Overall Completion INVOICE","OVERALL",""))</f>
        <v>INVOICE</v>
      </c>
      <c r="E351">
        <f>IF(D351="INVOICE",VALUE(MID(TRIM('Tracker&amp;Invoice'!B369),10,10)),"")</f>
        <v>29</v>
      </c>
      <c r="F351">
        <f>IF(B351=1,IFERROR(LOOKUP(2,1/('Tracker&amp;Invoice'!$H369:$AC369&lt;&gt;""),COLUMN('Tracker&amp;Invoice'!$H369:$AC369)),8),F350)</f>
        <v>15</v>
      </c>
      <c r="G351">
        <f>IF(D351="OVERALL",IFERROR(LOOKUP(2,1/('Tracker&amp;Invoice'!$H369:$AC369&lt;&gt;""),COLUMN('Tracker&amp;Invoice'!$H369:$AC369)),8),G352)</f>
        <v>16</v>
      </c>
      <c r="H351">
        <f t="shared" si="10"/>
        <v>16</v>
      </c>
      <c r="I351" s="29">
        <f>IF(D351="INVOICE",SUM('Tracker&amp;Invoice'!$H369:INDEX('Tracker&amp;Invoice'!$A369:$AC369,1,H351)),0)</f>
        <v>8784</v>
      </c>
      <c r="J351" s="29">
        <f>IF(D351="OVERALL",SUM('Tracker&amp;Invoice'!$H369:$AC369),0)</f>
        <v>0</v>
      </c>
    </row>
    <row r="352" spans="1:10">
      <c r="A352">
        <f t="shared" si="11"/>
        <v>16</v>
      </c>
      <c r="B352">
        <f>IF(AND('Tracker&amp;Invoice'!A370&lt;&gt;"",'Tracker&amp;Invoice'!A370&lt;&gt;"ITEM",'Tracker&amp;Invoice'!A368="ITEM"),1,0)</f>
        <v>0</v>
      </c>
      <c r="C352" t="str">
        <f>IF(B352=1,'Tracker&amp;Invoice'!A370,C351)</f>
        <v>BQ-067</v>
      </c>
      <c r="D352" t="str">
        <f>IF(LEFT(TRIM('Tracker&amp;Invoice'!B370),9)="INVOICE #","INVOICE",IF(TRIM('Tracker&amp;Invoice'!B370)="Overall Completion INVOICE","OVERALL",""))</f>
        <v/>
      </c>
      <c r="E352" t="str">
        <f>IF(D352="INVOICE",VALUE(MID(TRIM('Tracker&amp;Invoice'!B370),10,10)),"")</f>
        <v/>
      </c>
      <c r="F352">
        <f>IF(B352=1,IFERROR(LOOKUP(2,1/('Tracker&amp;Invoice'!$H370:$AC370&lt;&gt;""),COLUMN('Tracker&amp;Invoice'!$H370:$AC370)),8),F351)</f>
        <v>15</v>
      </c>
      <c r="G352">
        <f>IF(D352="OVERALL",IFERROR(LOOKUP(2,1/('Tracker&amp;Invoice'!$H370:$AC370&lt;&gt;""),COLUMN('Tracker&amp;Invoice'!$H370:$AC370)),8),G353)</f>
        <v>16</v>
      </c>
      <c r="H352">
        <f t="shared" si="10"/>
        <v>16</v>
      </c>
      <c r="I352" s="29">
        <f>IF(D352="INVOICE",SUM('Tracker&amp;Invoice'!$H370:INDEX('Tracker&amp;Invoice'!$A370:$AC370,1,H352)),0)</f>
        <v>0</v>
      </c>
      <c r="J352" s="29">
        <f>IF(D352="OVERALL",SUM('Tracker&amp;Invoice'!$H370:$AC370),0)</f>
        <v>0</v>
      </c>
    </row>
    <row r="353" spans="1:10">
      <c r="A353">
        <f t="shared" si="11"/>
        <v>16</v>
      </c>
      <c r="B353">
        <f>IF(AND('Tracker&amp;Invoice'!A371&lt;&gt;"",'Tracker&amp;Invoice'!A371&lt;&gt;"ITEM",'Tracker&amp;Invoice'!A369="ITEM"),1,0)</f>
        <v>0</v>
      </c>
      <c r="C353" t="str">
        <f>IF(B353=1,'Tracker&amp;Invoice'!A371,C352)</f>
        <v>BQ-067</v>
      </c>
      <c r="D353" t="str">
        <f>IF(LEFT(TRIM('Tracker&amp;Invoice'!B371),9)="INVOICE #","INVOICE",IF(TRIM('Tracker&amp;Invoice'!B371)="Overall Completion INVOICE","OVERALL",""))</f>
        <v>INVOICE</v>
      </c>
      <c r="E353">
        <f>IF(D353="INVOICE",VALUE(MID(TRIM('Tracker&amp;Invoice'!B371),10,10)),"")</f>
        <v>31</v>
      </c>
      <c r="F353">
        <f>IF(B353=1,IFERROR(LOOKUP(2,1/('Tracker&amp;Invoice'!$H371:$AC371&lt;&gt;""),COLUMN('Tracker&amp;Invoice'!$H371:$AC371)),8),F352)</f>
        <v>15</v>
      </c>
      <c r="G353">
        <f>IF(D353="OVERALL",IFERROR(LOOKUP(2,1/('Tracker&amp;Invoice'!$H371:$AC371&lt;&gt;""),COLUMN('Tracker&amp;Invoice'!$H371:$AC371)),8),G354)</f>
        <v>16</v>
      </c>
      <c r="H353">
        <f t="shared" si="10"/>
        <v>16</v>
      </c>
      <c r="I353" s="29">
        <f>IF(D353="INVOICE",SUM('Tracker&amp;Invoice'!$H371:INDEX('Tracker&amp;Invoice'!$A371:$AC371,1,H353)),0)</f>
        <v>976</v>
      </c>
      <c r="J353" s="29">
        <f>IF(D353="OVERALL",SUM('Tracker&amp;Invoice'!$H371:$AC371),0)</f>
        <v>0</v>
      </c>
    </row>
    <row r="354" spans="1:10">
      <c r="A354">
        <f t="shared" si="11"/>
        <v>16</v>
      </c>
      <c r="B354">
        <f>IF(AND('Tracker&amp;Invoice'!A372&lt;&gt;"",'Tracker&amp;Invoice'!A372&lt;&gt;"ITEM",'Tracker&amp;Invoice'!A370="ITEM"),1,0)</f>
        <v>0</v>
      </c>
      <c r="C354" t="str">
        <f>IF(B354=1,'Tracker&amp;Invoice'!A372,C353)</f>
        <v>BQ-067</v>
      </c>
      <c r="D354" t="str">
        <f>IF(LEFT(TRIM('Tracker&amp;Invoice'!B372),9)="INVOICE #","INVOICE",IF(TRIM('Tracker&amp;Invoice'!B372)="Overall Completion INVOICE","OVERALL",""))</f>
        <v/>
      </c>
      <c r="E354" t="str">
        <f>IF(D354="INVOICE",VALUE(MID(TRIM('Tracker&amp;Invoice'!B372),10,10)),"")</f>
        <v/>
      </c>
      <c r="F354">
        <f>IF(B354=1,IFERROR(LOOKUP(2,1/('Tracker&amp;Invoice'!$H372:$AC372&lt;&gt;""),COLUMN('Tracker&amp;Invoice'!$H372:$AC372)),8),F353)</f>
        <v>15</v>
      </c>
      <c r="G354">
        <f>IF(D354="OVERALL",IFERROR(LOOKUP(2,1/('Tracker&amp;Invoice'!$H372:$AC372&lt;&gt;""),COLUMN('Tracker&amp;Invoice'!$H372:$AC372)),8),G355)</f>
        <v>16</v>
      </c>
      <c r="H354">
        <f t="shared" si="10"/>
        <v>16</v>
      </c>
      <c r="I354" s="29">
        <f>IF(D354="INVOICE",SUM('Tracker&amp;Invoice'!$H372:INDEX('Tracker&amp;Invoice'!$A372:$AC372,1,H354)),0)</f>
        <v>0</v>
      </c>
      <c r="J354" s="29">
        <f>IF(D354="OVERALL",SUM('Tracker&amp;Invoice'!$H372:$AC372),0)</f>
        <v>0</v>
      </c>
    </row>
    <row r="355" spans="1:10">
      <c r="A355">
        <f t="shared" si="11"/>
        <v>16</v>
      </c>
      <c r="B355">
        <f>IF(AND('Tracker&amp;Invoice'!A373&lt;&gt;"",'Tracker&amp;Invoice'!A373&lt;&gt;"ITEM",'Tracker&amp;Invoice'!A371="ITEM"),1,0)</f>
        <v>0</v>
      </c>
      <c r="C355" t="str">
        <f>IF(B355=1,'Tracker&amp;Invoice'!A373,C354)</f>
        <v>BQ-067</v>
      </c>
      <c r="D355" t="str">
        <f>IF(LEFT(TRIM('Tracker&amp;Invoice'!B373),9)="INVOICE #","INVOICE",IF(TRIM('Tracker&amp;Invoice'!B373)="Overall Completion INVOICE","OVERALL",""))</f>
        <v/>
      </c>
      <c r="E355" t="str">
        <f>IF(D355="INVOICE",VALUE(MID(TRIM('Tracker&amp;Invoice'!B373),10,10)),"")</f>
        <v/>
      </c>
      <c r="F355">
        <f>IF(B355=1,IFERROR(LOOKUP(2,1/('Tracker&amp;Invoice'!$H373:$AC373&lt;&gt;""),COLUMN('Tracker&amp;Invoice'!$H373:$AC373)),8),F354)</f>
        <v>15</v>
      </c>
      <c r="G355">
        <f>IF(D355="OVERALL",IFERROR(LOOKUP(2,1/('Tracker&amp;Invoice'!$H373:$AC373&lt;&gt;""),COLUMN('Tracker&amp;Invoice'!$H373:$AC373)),8),G356)</f>
        <v>16</v>
      </c>
      <c r="H355">
        <f t="shared" si="10"/>
        <v>16</v>
      </c>
      <c r="I355" s="29">
        <f>IF(D355="INVOICE",SUM('Tracker&amp;Invoice'!$H373:INDEX('Tracker&amp;Invoice'!$A373:$AC373,1,H355)),0)</f>
        <v>0</v>
      </c>
      <c r="J355" s="29">
        <f>IF(D355="OVERALL",SUM('Tracker&amp;Invoice'!$H373:$AC373),0)</f>
        <v>0</v>
      </c>
    </row>
    <row r="356" spans="1:10">
      <c r="A356">
        <f t="shared" si="11"/>
        <v>16</v>
      </c>
      <c r="B356">
        <f>IF(AND('Tracker&amp;Invoice'!A374&lt;&gt;"",'Tracker&amp;Invoice'!A374&lt;&gt;"ITEM",'Tracker&amp;Invoice'!A372="ITEM"),1,0)</f>
        <v>0</v>
      </c>
      <c r="C356" t="str">
        <f>IF(B356=1,'Tracker&amp;Invoice'!A374,C355)</f>
        <v>BQ-067</v>
      </c>
      <c r="D356" t="str">
        <f>IF(LEFT(TRIM('Tracker&amp;Invoice'!B374),9)="INVOICE #","INVOICE",IF(TRIM('Tracker&amp;Invoice'!B374)="Overall Completion INVOICE","OVERALL",""))</f>
        <v/>
      </c>
      <c r="E356" t="str">
        <f>IF(D356="INVOICE",VALUE(MID(TRIM('Tracker&amp;Invoice'!B374),10,10)),"")</f>
        <v/>
      </c>
      <c r="F356">
        <f>IF(B356=1,IFERROR(LOOKUP(2,1/('Tracker&amp;Invoice'!$H374:$AC374&lt;&gt;""),COLUMN('Tracker&amp;Invoice'!$H374:$AC374)),8),F355)</f>
        <v>15</v>
      </c>
      <c r="G356">
        <f>IF(D356="OVERALL",IFERROR(LOOKUP(2,1/('Tracker&amp;Invoice'!$H374:$AC374&lt;&gt;""),COLUMN('Tracker&amp;Invoice'!$H374:$AC374)),8),G357)</f>
        <v>16</v>
      </c>
      <c r="H356">
        <f t="shared" si="10"/>
        <v>16</v>
      </c>
      <c r="I356" s="29">
        <f>IF(D356="INVOICE",SUM('Tracker&amp;Invoice'!$H374:INDEX('Tracker&amp;Invoice'!$A374:$AC374,1,H356)),0)</f>
        <v>0</v>
      </c>
      <c r="J356" s="29">
        <f>IF(D356="OVERALL",SUM('Tracker&amp;Invoice'!$H374:$AC374),0)</f>
        <v>0</v>
      </c>
    </row>
    <row r="357" spans="1:10">
      <c r="A357">
        <f t="shared" si="11"/>
        <v>16</v>
      </c>
      <c r="B357">
        <f>IF(AND('Tracker&amp;Invoice'!A375&lt;&gt;"",'Tracker&amp;Invoice'!A375&lt;&gt;"ITEM",'Tracker&amp;Invoice'!A373="ITEM"),1,0)</f>
        <v>0</v>
      </c>
      <c r="C357" t="str">
        <f>IF(B357=1,'Tracker&amp;Invoice'!A375,C356)</f>
        <v>BQ-067</v>
      </c>
      <c r="D357" t="str">
        <f>IF(LEFT(TRIM('Tracker&amp;Invoice'!B375),9)="INVOICE #","INVOICE",IF(TRIM('Tracker&amp;Invoice'!B375)="Overall Completion INVOICE","OVERALL",""))</f>
        <v/>
      </c>
      <c r="E357" t="str">
        <f>IF(D357="INVOICE",VALUE(MID(TRIM('Tracker&amp;Invoice'!B375),10,10)),"")</f>
        <v/>
      </c>
      <c r="F357">
        <f>IF(B357=1,IFERROR(LOOKUP(2,1/('Tracker&amp;Invoice'!$H375:$AC375&lt;&gt;""),COLUMN('Tracker&amp;Invoice'!$H375:$AC375)),8),F356)</f>
        <v>15</v>
      </c>
      <c r="G357">
        <f>IF(D357="OVERALL",IFERROR(LOOKUP(2,1/('Tracker&amp;Invoice'!$H375:$AC375&lt;&gt;""),COLUMN('Tracker&amp;Invoice'!$H375:$AC375)),8),G358)</f>
        <v>16</v>
      </c>
      <c r="H357">
        <f t="shared" si="10"/>
        <v>16</v>
      </c>
      <c r="I357" s="29">
        <f>IF(D357="INVOICE",SUM('Tracker&amp;Invoice'!$H375:INDEX('Tracker&amp;Invoice'!$A375:$AC375,1,H357)),0)</f>
        <v>0</v>
      </c>
      <c r="J357" s="29">
        <f>IF(D357="OVERALL",SUM('Tracker&amp;Invoice'!$H375:$AC375),0)</f>
        <v>0</v>
      </c>
    </row>
    <row r="358" spans="1:10">
      <c r="A358">
        <f t="shared" si="11"/>
        <v>16</v>
      </c>
      <c r="B358">
        <f>IF(AND('Tracker&amp;Invoice'!A376&lt;&gt;"",'Tracker&amp;Invoice'!A376&lt;&gt;"ITEM",'Tracker&amp;Invoice'!A374="ITEM"),1,0)</f>
        <v>0</v>
      </c>
      <c r="C358" t="str">
        <f>IF(B358=1,'Tracker&amp;Invoice'!A376,C357)</f>
        <v>BQ-067</v>
      </c>
      <c r="D358" t="str">
        <f>IF(LEFT(TRIM('Tracker&amp;Invoice'!B376),9)="INVOICE #","INVOICE",IF(TRIM('Tracker&amp;Invoice'!B376)="Overall Completion INVOICE","OVERALL",""))</f>
        <v/>
      </c>
      <c r="E358" t="str">
        <f>IF(D358="INVOICE",VALUE(MID(TRIM('Tracker&amp;Invoice'!B376),10,10)),"")</f>
        <v/>
      </c>
      <c r="F358">
        <f>IF(B358=1,IFERROR(LOOKUP(2,1/('Tracker&amp;Invoice'!$H376:$AC376&lt;&gt;""),COLUMN('Tracker&amp;Invoice'!$H376:$AC376)),8),F357)</f>
        <v>15</v>
      </c>
      <c r="G358">
        <f>IF(D358="OVERALL",IFERROR(LOOKUP(2,1/('Tracker&amp;Invoice'!$H376:$AC376&lt;&gt;""),COLUMN('Tracker&amp;Invoice'!$H376:$AC376)),8),G359)</f>
        <v>16</v>
      </c>
      <c r="H358">
        <f t="shared" si="10"/>
        <v>16</v>
      </c>
      <c r="I358" s="29">
        <f>IF(D358="INVOICE",SUM('Tracker&amp;Invoice'!$H376:INDEX('Tracker&amp;Invoice'!$A376:$AC376,1,H358)),0)</f>
        <v>0</v>
      </c>
      <c r="J358" s="29">
        <f>IF(D358="OVERALL",SUM('Tracker&amp;Invoice'!$H376:$AC376),0)</f>
        <v>0</v>
      </c>
    </row>
    <row r="359" spans="1:10">
      <c r="A359">
        <f t="shared" si="11"/>
        <v>16</v>
      </c>
      <c r="B359">
        <f>IF(AND('Tracker&amp;Invoice'!A377&lt;&gt;"",'Tracker&amp;Invoice'!A377&lt;&gt;"ITEM",'Tracker&amp;Invoice'!A375="ITEM"),1,0)</f>
        <v>0</v>
      </c>
      <c r="C359" t="str">
        <f>IF(B359=1,'Tracker&amp;Invoice'!A377,C358)</f>
        <v>BQ-067</v>
      </c>
      <c r="D359" t="str">
        <f>IF(LEFT(TRIM('Tracker&amp;Invoice'!B377),9)="INVOICE #","INVOICE",IF(TRIM('Tracker&amp;Invoice'!B377)="Overall Completion INVOICE","OVERALL",""))</f>
        <v>OVERALL</v>
      </c>
      <c r="E359" t="str">
        <f>IF(D359="INVOICE",VALUE(MID(TRIM('Tracker&amp;Invoice'!B377),10,10)),"")</f>
        <v/>
      </c>
      <c r="F359">
        <f>IF(B359=1,IFERROR(LOOKUP(2,1/('Tracker&amp;Invoice'!$H377:$AC377&lt;&gt;""),COLUMN('Tracker&amp;Invoice'!$H377:$AC377)),8),F358)</f>
        <v>15</v>
      </c>
      <c r="G359">
        <f>IF(D359="OVERALL",IFERROR(LOOKUP(2,1/('Tracker&amp;Invoice'!$H377:$AC377&lt;&gt;""),COLUMN('Tracker&amp;Invoice'!$H377:$AC377)),8),G360)</f>
        <v>16</v>
      </c>
      <c r="H359">
        <f t="shared" si="10"/>
        <v>16</v>
      </c>
      <c r="I359" s="29">
        <f>IF(D359="INVOICE",SUM('Tracker&amp;Invoice'!$H377:INDEX('Tracker&amp;Invoice'!$A377:$AC377,1,H359)),0)</f>
        <v>0</v>
      </c>
      <c r="J359" s="29">
        <f>IF(D359="OVERALL",SUM('Tracker&amp;Invoice'!$H377:$AC377),0)</f>
        <v>78080</v>
      </c>
    </row>
    <row r="360" spans="1:10">
      <c r="A360">
        <f t="shared" si="11"/>
        <v>16</v>
      </c>
      <c r="B360">
        <f>IF(AND('Tracker&amp;Invoice'!A378&lt;&gt;"",'Tracker&amp;Invoice'!A378&lt;&gt;"ITEM",'Tracker&amp;Invoice'!A376="ITEM"),1,0)</f>
        <v>0</v>
      </c>
      <c r="C360" t="str">
        <f>IF(B360=1,'Tracker&amp;Invoice'!A378,C359)</f>
        <v>BQ-067</v>
      </c>
      <c r="D360" t="str">
        <f>IF(LEFT(TRIM('Tracker&amp;Invoice'!B378),9)="INVOICE #","INVOICE",IF(TRIM('Tracker&amp;Invoice'!B378)="Overall Completion INVOICE","OVERALL",""))</f>
        <v/>
      </c>
      <c r="E360" t="str">
        <f>IF(D360="INVOICE",VALUE(MID(TRIM('Tracker&amp;Invoice'!B378),10,10)),"")</f>
        <v/>
      </c>
      <c r="F360">
        <f>IF(B360=1,IFERROR(LOOKUP(2,1/('Tracker&amp;Invoice'!$H378:$AC378&lt;&gt;""),COLUMN('Tracker&amp;Invoice'!$H378:$AC378)),8),F359)</f>
        <v>15</v>
      </c>
      <c r="G360">
        <f>IF(D360="OVERALL",IFERROR(LOOKUP(2,1/('Tracker&amp;Invoice'!$H378:$AC378&lt;&gt;""),COLUMN('Tracker&amp;Invoice'!$H378:$AC378)),8),G361)</f>
        <v>15</v>
      </c>
      <c r="H360">
        <f t="shared" si="10"/>
        <v>15</v>
      </c>
      <c r="I360" s="29">
        <f>IF(D360="INVOICE",SUM('Tracker&amp;Invoice'!$H378:INDEX('Tracker&amp;Invoice'!$A378:$AC378,1,H360)),0)</f>
        <v>0</v>
      </c>
      <c r="J360" s="29">
        <f>IF(D360="OVERALL",SUM('Tracker&amp;Invoice'!$H378:$AC378),0)</f>
        <v>0</v>
      </c>
    </row>
    <row r="361" spans="1:10">
      <c r="A361">
        <f t="shared" si="11"/>
        <v>16</v>
      </c>
      <c r="B361">
        <f>IF(AND('Tracker&amp;Invoice'!A379&lt;&gt;"",'Tracker&amp;Invoice'!A379&lt;&gt;"ITEM",'Tracker&amp;Invoice'!A377="ITEM"),1,0)</f>
        <v>0</v>
      </c>
      <c r="C361" t="str">
        <f>IF(B361=1,'Tracker&amp;Invoice'!A379,C360)</f>
        <v>BQ-067</v>
      </c>
      <c r="D361" t="str">
        <f>IF(LEFT(TRIM('Tracker&amp;Invoice'!B379),9)="INVOICE #","INVOICE",IF(TRIM('Tracker&amp;Invoice'!B379)="Overall Completion INVOICE","OVERALL",""))</f>
        <v/>
      </c>
      <c r="E361" t="str">
        <f>IF(D361="INVOICE",VALUE(MID(TRIM('Tracker&amp;Invoice'!B379),10,10)),"")</f>
        <v/>
      </c>
      <c r="F361">
        <f>IF(B361=1,IFERROR(LOOKUP(2,1/('Tracker&amp;Invoice'!$H379:$AC379&lt;&gt;""),COLUMN('Tracker&amp;Invoice'!$H379:$AC379)),8),F360)</f>
        <v>15</v>
      </c>
      <c r="G361">
        <f>IF(D361="OVERALL",IFERROR(LOOKUP(2,1/('Tracker&amp;Invoice'!$H379:$AC379&lt;&gt;""),COLUMN('Tracker&amp;Invoice'!$H379:$AC379)),8),G362)</f>
        <v>15</v>
      </c>
      <c r="H361">
        <f t="shared" si="10"/>
        <v>15</v>
      </c>
      <c r="I361" s="29">
        <f>IF(D361="INVOICE",SUM('Tracker&amp;Invoice'!$H379:INDEX('Tracker&amp;Invoice'!$A379:$AC379,1,H361)),0)</f>
        <v>0</v>
      </c>
      <c r="J361" s="29">
        <f>IF(D361="OVERALL",SUM('Tracker&amp;Invoice'!$H379:$AC379),0)</f>
        <v>0</v>
      </c>
    </row>
    <row r="362" spans="1:10">
      <c r="A362">
        <f t="shared" si="11"/>
        <v>16</v>
      </c>
      <c r="B362">
        <f>IF(AND('Tracker&amp;Invoice'!A380&lt;&gt;"",'Tracker&amp;Invoice'!A380&lt;&gt;"ITEM",'Tracker&amp;Invoice'!A378="ITEM"),1,0)</f>
        <v>0</v>
      </c>
      <c r="C362" t="str">
        <f>IF(B362=1,'Tracker&amp;Invoice'!A380,C361)</f>
        <v>BQ-067</v>
      </c>
      <c r="D362" t="str">
        <f>IF(LEFT(TRIM('Tracker&amp;Invoice'!B380),9)="INVOICE #","INVOICE",IF(TRIM('Tracker&amp;Invoice'!B380)="Overall Completion INVOICE","OVERALL",""))</f>
        <v/>
      </c>
      <c r="E362" t="str">
        <f>IF(D362="INVOICE",VALUE(MID(TRIM('Tracker&amp;Invoice'!B380),10,10)),"")</f>
        <v/>
      </c>
      <c r="F362">
        <f>IF(B362=1,IFERROR(LOOKUP(2,1/('Tracker&amp;Invoice'!$H380:$AC380&lt;&gt;""),COLUMN('Tracker&amp;Invoice'!$H380:$AC380)),8),F361)</f>
        <v>15</v>
      </c>
      <c r="G362">
        <f>IF(D362="OVERALL",IFERROR(LOOKUP(2,1/('Tracker&amp;Invoice'!$H380:$AC380&lt;&gt;""),COLUMN('Tracker&amp;Invoice'!$H380:$AC380)),8),G363)</f>
        <v>15</v>
      </c>
      <c r="H362">
        <f t="shared" si="10"/>
        <v>15</v>
      </c>
      <c r="I362" s="29">
        <f>IF(D362="INVOICE",SUM('Tracker&amp;Invoice'!$H380:INDEX('Tracker&amp;Invoice'!$A380:$AC380,1,H362)),0)</f>
        <v>0</v>
      </c>
      <c r="J362" s="29">
        <f>IF(D362="OVERALL",SUM('Tracker&amp;Invoice'!$H380:$AC380),0)</f>
        <v>0</v>
      </c>
    </row>
    <row r="363" spans="1:10">
      <c r="A363">
        <f t="shared" si="11"/>
        <v>16</v>
      </c>
      <c r="B363">
        <f>IF(AND('Tracker&amp;Invoice'!A381&lt;&gt;"",'Tracker&amp;Invoice'!A381&lt;&gt;"ITEM",'Tracker&amp;Invoice'!A379="ITEM"),1,0)</f>
        <v>0</v>
      </c>
      <c r="C363" t="str">
        <f>IF(B363=1,'Tracker&amp;Invoice'!A381,C362)</f>
        <v>BQ-067</v>
      </c>
      <c r="D363" t="str">
        <f>IF(LEFT(TRIM('Tracker&amp;Invoice'!B381),9)="INVOICE #","INVOICE",IF(TRIM('Tracker&amp;Invoice'!B381)="Overall Completion INVOICE","OVERALL",""))</f>
        <v/>
      </c>
      <c r="E363" t="str">
        <f>IF(D363="INVOICE",VALUE(MID(TRIM('Tracker&amp;Invoice'!B381),10,10)),"")</f>
        <v/>
      </c>
      <c r="F363">
        <f>IF(B363=1,IFERROR(LOOKUP(2,1/('Tracker&amp;Invoice'!$H381:$AC381&lt;&gt;""),COLUMN('Tracker&amp;Invoice'!$H381:$AC381)),8),F362)</f>
        <v>15</v>
      </c>
      <c r="G363">
        <f>IF(D363="OVERALL",IFERROR(LOOKUP(2,1/('Tracker&amp;Invoice'!$H381:$AC381&lt;&gt;""),COLUMN('Tracker&amp;Invoice'!$H381:$AC381)),8),G364)</f>
        <v>15</v>
      </c>
      <c r="H363">
        <f t="shared" si="10"/>
        <v>15</v>
      </c>
      <c r="I363" s="29">
        <f>IF(D363="INVOICE",SUM('Tracker&amp;Invoice'!$H381:INDEX('Tracker&amp;Invoice'!$A381:$AC381,1,H363)),0)</f>
        <v>0</v>
      </c>
      <c r="J363" s="29">
        <f>IF(D363="OVERALL",SUM('Tracker&amp;Invoice'!$H381:$AC381),0)</f>
        <v>0</v>
      </c>
    </row>
    <row r="364" spans="1:10">
      <c r="A364">
        <f t="shared" si="11"/>
        <v>16</v>
      </c>
      <c r="B364">
        <f>IF(AND('Tracker&amp;Invoice'!A382&lt;&gt;"",'Tracker&amp;Invoice'!A382&lt;&gt;"ITEM",'Tracker&amp;Invoice'!A380="ITEM"),1,0)</f>
        <v>0</v>
      </c>
      <c r="C364" t="str">
        <f>IF(B364=1,'Tracker&amp;Invoice'!A382,C363)</f>
        <v>BQ-067</v>
      </c>
      <c r="D364" t="str">
        <f>IF(LEFT(TRIM('Tracker&amp;Invoice'!B382),9)="INVOICE #","INVOICE",IF(TRIM('Tracker&amp;Invoice'!B382)="Overall Completion INVOICE","OVERALL",""))</f>
        <v/>
      </c>
      <c r="E364" t="str">
        <f>IF(D364="INVOICE",VALUE(MID(TRIM('Tracker&amp;Invoice'!B382),10,10)),"")</f>
        <v/>
      </c>
      <c r="F364">
        <f>IF(B364=1,IFERROR(LOOKUP(2,1/('Tracker&amp;Invoice'!$H382:$AC382&lt;&gt;""),COLUMN('Tracker&amp;Invoice'!$H382:$AC382)),8),F363)</f>
        <v>15</v>
      </c>
      <c r="G364">
        <f>IF(D364="OVERALL",IFERROR(LOOKUP(2,1/('Tracker&amp;Invoice'!$H382:$AC382&lt;&gt;""),COLUMN('Tracker&amp;Invoice'!$H382:$AC382)),8),G365)</f>
        <v>15</v>
      </c>
      <c r="H364">
        <f t="shared" si="10"/>
        <v>15</v>
      </c>
      <c r="I364" s="29">
        <f>IF(D364="INVOICE",SUM('Tracker&amp;Invoice'!$H382:INDEX('Tracker&amp;Invoice'!$A382:$AC382,1,H364)),0)</f>
        <v>0</v>
      </c>
      <c r="J364" s="29">
        <f>IF(D364="OVERALL",SUM('Tracker&amp;Invoice'!$H382:$AC382),0)</f>
        <v>0</v>
      </c>
    </row>
    <row r="365" spans="1:10">
      <c r="A365">
        <f t="shared" si="11"/>
        <v>16</v>
      </c>
      <c r="B365">
        <f>IF(AND('Tracker&amp;Invoice'!A383&lt;&gt;"",'Tracker&amp;Invoice'!A383&lt;&gt;"ITEM",'Tracker&amp;Invoice'!A381="ITEM"),1,0)</f>
        <v>0</v>
      </c>
      <c r="C365" t="str">
        <f>IF(B365=1,'Tracker&amp;Invoice'!A383,C364)</f>
        <v>BQ-067</v>
      </c>
      <c r="D365" t="str">
        <f>IF(LEFT(TRIM('Tracker&amp;Invoice'!B383),9)="INVOICE #","INVOICE",IF(TRIM('Tracker&amp;Invoice'!B383)="Overall Completion INVOICE","OVERALL",""))</f>
        <v/>
      </c>
      <c r="E365" t="str">
        <f>IF(D365="INVOICE",VALUE(MID(TRIM('Tracker&amp;Invoice'!B383),10,10)),"")</f>
        <v/>
      </c>
      <c r="F365">
        <f>IF(B365=1,IFERROR(LOOKUP(2,1/('Tracker&amp;Invoice'!$H383:$AC383&lt;&gt;""),COLUMN('Tracker&amp;Invoice'!$H383:$AC383)),8),F364)</f>
        <v>15</v>
      </c>
      <c r="G365">
        <f>IF(D365="OVERALL",IFERROR(LOOKUP(2,1/('Tracker&amp;Invoice'!$H383:$AC383&lt;&gt;""),COLUMN('Tracker&amp;Invoice'!$H383:$AC383)),8),G366)</f>
        <v>15</v>
      </c>
      <c r="H365">
        <f t="shared" si="10"/>
        <v>15</v>
      </c>
      <c r="I365" s="29">
        <f>IF(D365="INVOICE",SUM('Tracker&amp;Invoice'!$H383:INDEX('Tracker&amp;Invoice'!$A383:$AC383,1,H365)),0)</f>
        <v>0</v>
      </c>
      <c r="J365" s="29">
        <f>IF(D365="OVERALL",SUM('Tracker&amp;Invoice'!$H383:$AC383),0)</f>
        <v>0</v>
      </c>
    </row>
    <row r="366" spans="1:10">
      <c r="A366">
        <f t="shared" si="11"/>
        <v>16</v>
      </c>
      <c r="B366">
        <f>IF(AND('Tracker&amp;Invoice'!A384&lt;&gt;"",'Tracker&amp;Invoice'!A384&lt;&gt;"ITEM",'Tracker&amp;Invoice'!A382="ITEM"),1,0)</f>
        <v>0</v>
      </c>
      <c r="C366" t="str">
        <f>IF(B366=1,'Tracker&amp;Invoice'!A384,C365)</f>
        <v>BQ-067</v>
      </c>
      <c r="D366" t="str">
        <f>IF(LEFT(TRIM('Tracker&amp;Invoice'!B384),9)="INVOICE #","INVOICE",IF(TRIM('Tracker&amp;Invoice'!B384)="Overall Completion INVOICE","OVERALL",""))</f>
        <v/>
      </c>
      <c r="E366" t="str">
        <f>IF(D366="INVOICE",VALUE(MID(TRIM('Tracker&amp;Invoice'!B384),10,10)),"")</f>
        <v/>
      </c>
      <c r="F366">
        <f>IF(B366=1,IFERROR(LOOKUP(2,1/('Tracker&amp;Invoice'!$H384:$AC384&lt;&gt;""),COLUMN('Tracker&amp;Invoice'!$H384:$AC384)),8),F365)</f>
        <v>15</v>
      </c>
      <c r="G366">
        <f>IF(D366="OVERALL",IFERROR(LOOKUP(2,1/('Tracker&amp;Invoice'!$H384:$AC384&lt;&gt;""),COLUMN('Tracker&amp;Invoice'!$H384:$AC384)),8),G367)</f>
        <v>15</v>
      </c>
      <c r="H366">
        <f t="shared" si="10"/>
        <v>15</v>
      </c>
      <c r="I366" s="29">
        <f>IF(D366="INVOICE",SUM('Tracker&amp;Invoice'!$H384:INDEX('Tracker&amp;Invoice'!$A384:$AC384,1,H366)),0)</f>
        <v>0</v>
      </c>
      <c r="J366" s="29">
        <f>IF(D366="OVERALL",SUM('Tracker&amp;Invoice'!$H384:$AC384),0)</f>
        <v>0</v>
      </c>
    </row>
    <row r="367" spans="1:10">
      <c r="A367">
        <f t="shared" si="11"/>
        <v>16</v>
      </c>
      <c r="B367">
        <f>IF(AND('Tracker&amp;Invoice'!A385&lt;&gt;"",'Tracker&amp;Invoice'!A385&lt;&gt;"ITEM",'Tracker&amp;Invoice'!A383="ITEM"),1,0)</f>
        <v>0</v>
      </c>
      <c r="C367" t="str">
        <f>IF(B367=1,'Tracker&amp;Invoice'!A385,C366)</f>
        <v>BQ-067</v>
      </c>
      <c r="D367" t="str">
        <f>IF(LEFT(TRIM('Tracker&amp;Invoice'!B385),9)="INVOICE #","INVOICE",IF(TRIM('Tracker&amp;Invoice'!B385)="Overall Completion INVOICE","OVERALL",""))</f>
        <v/>
      </c>
      <c r="E367" t="str">
        <f>IF(D367="INVOICE",VALUE(MID(TRIM('Tracker&amp;Invoice'!B385),10,10)),"")</f>
        <v/>
      </c>
      <c r="F367">
        <f>IF(B367=1,IFERROR(LOOKUP(2,1/('Tracker&amp;Invoice'!$H385:$AC385&lt;&gt;""),COLUMN('Tracker&amp;Invoice'!$H385:$AC385)),8),F366)</f>
        <v>15</v>
      </c>
      <c r="G367">
        <f>IF(D367="OVERALL",IFERROR(LOOKUP(2,1/('Tracker&amp;Invoice'!$H385:$AC385&lt;&gt;""),COLUMN('Tracker&amp;Invoice'!$H385:$AC385)),8),G368)</f>
        <v>15</v>
      </c>
      <c r="H367">
        <f t="shared" si="10"/>
        <v>15</v>
      </c>
      <c r="I367" s="29">
        <f>IF(D367="INVOICE",SUM('Tracker&amp;Invoice'!$H385:INDEX('Tracker&amp;Invoice'!$A385:$AC385,1,H367)),0)</f>
        <v>0</v>
      </c>
      <c r="J367" s="29">
        <f>IF(D367="OVERALL",SUM('Tracker&amp;Invoice'!$H385:$AC385),0)</f>
        <v>0</v>
      </c>
    </row>
    <row r="368" spans="1:10">
      <c r="A368">
        <f t="shared" si="11"/>
        <v>17</v>
      </c>
      <c r="B368">
        <f>IF(AND('Tracker&amp;Invoice'!A386&lt;&gt;"",'Tracker&amp;Invoice'!A386&lt;&gt;"ITEM",'Tracker&amp;Invoice'!A384="ITEM"),1,0)</f>
        <v>1</v>
      </c>
      <c r="C368" t="str">
        <f>IF(B368=1,'Tracker&amp;Invoice'!A386,C367)</f>
        <v>BQ-068</v>
      </c>
      <c r="D368" t="str">
        <f>IF(LEFT(TRIM('Tracker&amp;Invoice'!B386),9)="INVOICE #","INVOICE",IF(TRIM('Tracker&amp;Invoice'!B386)="Overall Completion INVOICE","OVERALL",""))</f>
        <v/>
      </c>
      <c r="E368" t="str">
        <f>IF(D368="INVOICE",VALUE(MID(TRIM('Tracker&amp;Invoice'!B386),10,10)),"")</f>
        <v/>
      </c>
      <c r="F368">
        <f>IF(B368=1,IFERROR(LOOKUP(2,1/('Tracker&amp;Invoice'!$H386:$AC386&lt;&gt;""),COLUMN('Tracker&amp;Invoice'!$H386:$AC386)),8),F367)</f>
        <v>14</v>
      </c>
      <c r="G368">
        <f>IF(D368="OVERALL",IFERROR(LOOKUP(2,1/('Tracker&amp;Invoice'!$H386:$AC386&lt;&gt;""),COLUMN('Tracker&amp;Invoice'!$H386:$AC386)),8),G369)</f>
        <v>15</v>
      </c>
      <c r="H368">
        <f t="shared" si="10"/>
        <v>15</v>
      </c>
      <c r="I368" s="29">
        <f>IF(D368="INVOICE",SUM('Tracker&amp;Invoice'!$H386:INDEX('Tracker&amp;Invoice'!$A386:$AC386,1,H368)),0)</f>
        <v>0</v>
      </c>
      <c r="J368" s="29">
        <f>IF(D368="OVERALL",SUM('Tracker&amp;Invoice'!$H386:$AC386),0)</f>
        <v>0</v>
      </c>
    </row>
    <row r="369" spans="1:10">
      <c r="A369">
        <f t="shared" si="11"/>
        <v>17</v>
      </c>
      <c r="B369">
        <f>IF(AND('Tracker&amp;Invoice'!A387&lt;&gt;"",'Tracker&amp;Invoice'!A387&lt;&gt;"ITEM",'Tracker&amp;Invoice'!A385="ITEM"),1,0)</f>
        <v>0</v>
      </c>
      <c r="C369" t="str">
        <f>IF(B369=1,'Tracker&amp;Invoice'!A387,C368)</f>
        <v>BQ-068</v>
      </c>
      <c r="D369" t="str">
        <f>IF(LEFT(TRIM('Tracker&amp;Invoice'!B387),9)="INVOICE #","INVOICE",IF(TRIM('Tracker&amp;Invoice'!B387)="Overall Completion INVOICE","OVERALL",""))</f>
        <v/>
      </c>
      <c r="E369" t="str">
        <f>IF(D369="INVOICE",VALUE(MID(TRIM('Tracker&amp;Invoice'!B387),10,10)),"")</f>
        <v/>
      </c>
      <c r="F369">
        <f>IF(B369=1,IFERROR(LOOKUP(2,1/('Tracker&amp;Invoice'!$H387:$AC387&lt;&gt;""),COLUMN('Tracker&amp;Invoice'!$H387:$AC387)),8),F368)</f>
        <v>14</v>
      </c>
      <c r="G369">
        <f>IF(D369="OVERALL",IFERROR(LOOKUP(2,1/('Tracker&amp;Invoice'!$H387:$AC387&lt;&gt;""),COLUMN('Tracker&amp;Invoice'!$H387:$AC387)),8),G370)</f>
        <v>15</v>
      </c>
      <c r="H369">
        <f t="shared" si="10"/>
        <v>15</v>
      </c>
      <c r="I369" s="29">
        <f>IF(D369="INVOICE",SUM('Tracker&amp;Invoice'!$H387:INDEX('Tracker&amp;Invoice'!$A387:$AC387,1,H369)),0)</f>
        <v>0</v>
      </c>
      <c r="J369" s="29">
        <f>IF(D369="OVERALL",SUM('Tracker&amp;Invoice'!$H387:$AC387),0)</f>
        <v>0</v>
      </c>
    </row>
    <row r="370" spans="1:10">
      <c r="A370">
        <f t="shared" si="11"/>
        <v>17</v>
      </c>
      <c r="B370">
        <f>IF(AND('Tracker&amp;Invoice'!A388&lt;&gt;"",'Tracker&amp;Invoice'!A388&lt;&gt;"ITEM",'Tracker&amp;Invoice'!A386="ITEM"),1,0)</f>
        <v>0</v>
      </c>
      <c r="C370" t="str">
        <f>IF(B370=1,'Tracker&amp;Invoice'!A388,C369)</f>
        <v>BQ-068</v>
      </c>
      <c r="D370" t="str">
        <f>IF(LEFT(TRIM('Tracker&amp;Invoice'!B388),9)="INVOICE #","INVOICE",IF(TRIM('Tracker&amp;Invoice'!B388)="Overall Completion INVOICE","OVERALL",""))</f>
        <v/>
      </c>
      <c r="E370" t="str">
        <f>IF(D370="INVOICE",VALUE(MID(TRIM('Tracker&amp;Invoice'!B388),10,10)),"")</f>
        <v/>
      </c>
      <c r="F370">
        <f>IF(B370=1,IFERROR(LOOKUP(2,1/('Tracker&amp;Invoice'!$H388:$AC388&lt;&gt;""),COLUMN('Tracker&amp;Invoice'!$H388:$AC388)),8),F369)</f>
        <v>14</v>
      </c>
      <c r="G370">
        <f>IF(D370="OVERALL",IFERROR(LOOKUP(2,1/('Tracker&amp;Invoice'!$H388:$AC388&lt;&gt;""),COLUMN('Tracker&amp;Invoice'!$H388:$AC388)),8),G371)</f>
        <v>15</v>
      </c>
      <c r="H370">
        <f t="shared" si="10"/>
        <v>15</v>
      </c>
      <c r="I370" s="29">
        <f>IF(D370="INVOICE",SUM('Tracker&amp;Invoice'!$H388:INDEX('Tracker&amp;Invoice'!$A388:$AC388,1,H370)),0)</f>
        <v>0</v>
      </c>
      <c r="J370" s="29">
        <f>IF(D370="OVERALL",SUM('Tracker&amp;Invoice'!$H388:$AC388),0)</f>
        <v>0</v>
      </c>
    </row>
    <row r="371" spans="1:10">
      <c r="A371">
        <f t="shared" si="11"/>
        <v>17</v>
      </c>
      <c r="B371">
        <f>IF(AND('Tracker&amp;Invoice'!A389&lt;&gt;"",'Tracker&amp;Invoice'!A389&lt;&gt;"ITEM",'Tracker&amp;Invoice'!A387="ITEM"),1,0)</f>
        <v>0</v>
      </c>
      <c r="C371" t="str">
        <f>IF(B371=1,'Tracker&amp;Invoice'!A389,C370)</f>
        <v>BQ-068</v>
      </c>
      <c r="D371" t="str">
        <f>IF(LEFT(TRIM('Tracker&amp;Invoice'!B389),9)="INVOICE #","INVOICE",IF(TRIM('Tracker&amp;Invoice'!B389)="Overall Completion INVOICE","OVERALL",""))</f>
        <v>INVOICE</v>
      </c>
      <c r="E371">
        <f>IF(D371="INVOICE",VALUE(MID(TRIM('Tracker&amp;Invoice'!B389),10,10)),"")</f>
        <v>16</v>
      </c>
      <c r="F371">
        <f>IF(B371=1,IFERROR(LOOKUP(2,1/('Tracker&amp;Invoice'!$H389:$AC389&lt;&gt;""),COLUMN('Tracker&amp;Invoice'!$H389:$AC389)),8),F370)</f>
        <v>14</v>
      </c>
      <c r="G371">
        <f>IF(D371="OVERALL",IFERROR(LOOKUP(2,1/('Tracker&amp;Invoice'!$H389:$AC389&lt;&gt;""),COLUMN('Tracker&amp;Invoice'!$H389:$AC389)),8),G372)</f>
        <v>15</v>
      </c>
      <c r="H371">
        <f t="shared" si="10"/>
        <v>15</v>
      </c>
      <c r="I371" s="29">
        <f>IF(D371="INVOICE",SUM('Tracker&amp;Invoice'!$H389:INDEX('Tracker&amp;Invoice'!$A389:$AC389,1,H371)),0)</f>
        <v>13020</v>
      </c>
      <c r="J371" s="29">
        <f>IF(D371="OVERALL",SUM('Tracker&amp;Invoice'!$H389:$AC389),0)</f>
        <v>0</v>
      </c>
    </row>
    <row r="372" spans="1:10">
      <c r="A372">
        <f t="shared" si="11"/>
        <v>17</v>
      </c>
      <c r="B372">
        <f>IF(AND('Tracker&amp;Invoice'!A390&lt;&gt;"",'Tracker&amp;Invoice'!A390&lt;&gt;"ITEM",'Tracker&amp;Invoice'!A388="ITEM"),1,0)</f>
        <v>0</v>
      </c>
      <c r="C372" t="str">
        <f>IF(B372=1,'Tracker&amp;Invoice'!A390,C371)</f>
        <v>BQ-068</v>
      </c>
      <c r="D372" t="str">
        <f>IF(LEFT(TRIM('Tracker&amp;Invoice'!B390),9)="INVOICE #","INVOICE",IF(TRIM('Tracker&amp;Invoice'!B390)="Overall Completion INVOICE","OVERALL",""))</f>
        <v/>
      </c>
      <c r="E372" t="str">
        <f>IF(D372="INVOICE",VALUE(MID(TRIM('Tracker&amp;Invoice'!B390),10,10)),"")</f>
        <v/>
      </c>
      <c r="F372">
        <f>IF(B372=1,IFERROR(LOOKUP(2,1/('Tracker&amp;Invoice'!$H390:$AC390&lt;&gt;""),COLUMN('Tracker&amp;Invoice'!$H390:$AC390)),8),F371)</f>
        <v>14</v>
      </c>
      <c r="G372">
        <f>IF(D372="OVERALL",IFERROR(LOOKUP(2,1/('Tracker&amp;Invoice'!$H390:$AC390&lt;&gt;""),COLUMN('Tracker&amp;Invoice'!$H390:$AC390)),8),G373)</f>
        <v>15</v>
      </c>
      <c r="H372">
        <f t="shared" si="10"/>
        <v>15</v>
      </c>
      <c r="I372" s="29">
        <f>IF(D372="INVOICE",SUM('Tracker&amp;Invoice'!$H390:INDEX('Tracker&amp;Invoice'!$A390:$AC390,1,H372)),0)</f>
        <v>0</v>
      </c>
      <c r="J372" s="29">
        <f>IF(D372="OVERALL",SUM('Tracker&amp;Invoice'!$H390:$AC390),0)</f>
        <v>0</v>
      </c>
    </row>
    <row r="373" spans="1:10">
      <c r="A373">
        <f t="shared" si="11"/>
        <v>17</v>
      </c>
      <c r="B373">
        <f>IF(AND('Tracker&amp;Invoice'!A391&lt;&gt;"",'Tracker&amp;Invoice'!A391&lt;&gt;"ITEM",'Tracker&amp;Invoice'!A389="ITEM"),1,0)</f>
        <v>0</v>
      </c>
      <c r="C373" t="str">
        <f>IF(B373=1,'Tracker&amp;Invoice'!A391,C372)</f>
        <v>BQ-068</v>
      </c>
      <c r="D373" t="str">
        <f>IF(LEFT(TRIM('Tracker&amp;Invoice'!B391),9)="INVOICE #","INVOICE",IF(TRIM('Tracker&amp;Invoice'!B391)="Overall Completion INVOICE","OVERALL",""))</f>
        <v>INVOICE</v>
      </c>
      <c r="E373">
        <f>IF(D373="INVOICE",VALUE(MID(TRIM('Tracker&amp;Invoice'!B391),10,10)),"")</f>
        <v>28</v>
      </c>
      <c r="F373">
        <f>IF(B373=1,IFERROR(LOOKUP(2,1/('Tracker&amp;Invoice'!$H391:$AC391&lt;&gt;""),COLUMN('Tracker&amp;Invoice'!$H391:$AC391)),8),F372)</f>
        <v>14</v>
      </c>
      <c r="G373">
        <f>IF(D373="OVERALL",IFERROR(LOOKUP(2,1/('Tracker&amp;Invoice'!$H391:$AC391&lt;&gt;""),COLUMN('Tracker&amp;Invoice'!$H391:$AC391)),8),G374)</f>
        <v>15</v>
      </c>
      <c r="H373">
        <f t="shared" si="10"/>
        <v>15</v>
      </c>
      <c r="I373" s="29">
        <f>IF(D373="INVOICE",SUM('Tracker&amp;Invoice'!$H391:INDEX('Tracker&amp;Invoice'!$A391:$AC391,1,H373)),0)</f>
        <v>1302</v>
      </c>
      <c r="J373" s="29">
        <f>IF(D373="OVERALL",SUM('Tracker&amp;Invoice'!$H391:$AC391),0)</f>
        <v>0</v>
      </c>
    </row>
    <row r="374" spans="1:10">
      <c r="A374">
        <f t="shared" si="11"/>
        <v>17</v>
      </c>
      <c r="B374">
        <f>IF(AND('Tracker&amp;Invoice'!A392&lt;&gt;"",'Tracker&amp;Invoice'!A392&lt;&gt;"ITEM",'Tracker&amp;Invoice'!A390="ITEM"),1,0)</f>
        <v>0</v>
      </c>
      <c r="C374" t="str">
        <f>IF(B374=1,'Tracker&amp;Invoice'!A392,C373)</f>
        <v>BQ-068</v>
      </c>
      <c r="D374" t="str">
        <f>IF(LEFT(TRIM('Tracker&amp;Invoice'!B392),9)="INVOICE #","INVOICE",IF(TRIM('Tracker&amp;Invoice'!B392)="Overall Completion INVOICE","OVERALL",""))</f>
        <v/>
      </c>
      <c r="E374" t="str">
        <f>IF(D374="INVOICE",VALUE(MID(TRIM('Tracker&amp;Invoice'!B392),10,10)),"")</f>
        <v/>
      </c>
      <c r="F374">
        <f>IF(B374=1,IFERROR(LOOKUP(2,1/('Tracker&amp;Invoice'!$H392:$AC392&lt;&gt;""),COLUMN('Tracker&amp;Invoice'!$H392:$AC392)),8),F373)</f>
        <v>14</v>
      </c>
      <c r="G374">
        <f>IF(D374="OVERALL",IFERROR(LOOKUP(2,1/('Tracker&amp;Invoice'!$H392:$AC392&lt;&gt;""),COLUMN('Tracker&amp;Invoice'!$H392:$AC392)),8),G375)</f>
        <v>15</v>
      </c>
      <c r="H374">
        <f t="shared" si="10"/>
        <v>15</v>
      </c>
      <c r="I374" s="29">
        <f>IF(D374="INVOICE",SUM('Tracker&amp;Invoice'!$H392:INDEX('Tracker&amp;Invoice'!$A392:$AC392,1,H374)),0)</f>
        <v>0</v>
      </c>
      <c r="J374" s="29">
        <f>IF(D374="OVERALL",SUM('Tracker&amp;Invoice'!$H392:$AC392),0)</f>
        <v>0</v>
      </c>
    </row>
    <row r="375" spans="1:10">
      <c r="A375">
        <f t="shared" si="11"/>
        <v>17</v>
      </c>
      <c r="B375">
        <f>IF(AND('Tracker&amp;Invoice'!A393&lt;&gt;"",'Tracker&amp;Invoice'!A393&lt;&gt;"ITEM",'Tracker&amp;Invoice'!A391="ITEM"),1,0)</f>
        <v>0</v>
      </c>
      <c r="C375" t="str">
        <f>IF(B375=1,'Tracker&amp;Invoice'!A393,C374)</f>
        <v>BQ-068</v>
      </c>
      <c r="D375" t="str">
        <f>IF(LEFT(TRIM('Tracker&amp;Invoice'!B393),9)="INVOICE #","INVOICE",IF(TRIM('Tracker&amp;Invoice'!B393)="Overall Completion INVOICE","OVERALL",""))</f>
        <v>INVOICE</v>
      </c>
      <c r="E375">
        <f>IF(D375="INVOICE",VALUE(MID(TRIM('Tracker&amp;Invoice'!B393),10,10)),"")</f>
        <v>30</v>
      </c>
      <c r="F375">
        <f>IF(B375=1,IFERROR(LOOKUP(2,1/('Tracker&amp;Invoice'!$H393:$AC393&lt;&gt;""),COLUMN('Tracker&amp;Invoice'!$H393:$AC393)),8),F374)</f>
        <v>14</v>
      </c>
      <c r="G375">
        <f>IF(D375="OVERALL",IFERROR(LOOKUP(2,1/('Tracker&amp;Invoice'!$H393:$AC393&lt;&gt;""),COLUMN('Tracker&amp;Invoice'!$H393:$AC393)),8),G376)</f>
        <v>15</v>
      </c>
      <c r="H375">
        <f t="shared" si="10"/>
        <v>15</v>
      </c>
      <c r="I375" s="29">
        <f>IF(D375="INVOICE",SUM('Tracker&amp;Invoice'!$H393:INDEX('Tracker&amp;Invoice'!$A393:$AC393,1,H375)),0)</f>
        <v>558</v>
      </c>
      <c r="J375" s="29">
        <f>IF(D375="OVERALL",SUM('Tracker&amp;Invoice'!$H393:$AC393),0)</f>
        <v>0</v>
      </c>
    </row>
    <row r="376" spans="1:10">
      <c r="A376">
        <f t="shared" si="11"/>
        <v>17</v>
      </c>
      <c r="B376">
        <f>IF(AND('Tracker&amp;Invoice'!A394&lt;&gt;"",'Tracker&amp;Invoice'!A394&lt;&gt;"ITEM",'Tracker&amp;Invoice'!A392="ITEM"),1,0)</f>
        <v>0</v>
      </c>
      <c r="C376" t="str">
        <f>IF(B376=1,'Tracker&amp;Invoice'!A394,C375)</f>
        <v>BQ-068</v>
      </c>
      <c r="D376" t="str">
        <f>IF(LEFT(TRIM('Tracker&amp;Invoice'!B394),9)="INVOICE #","INVOICE",IF(TRIM('Tracker&amp;Invoice'!B394)="Overall Completion INVOICE","OVERALL",""))</f>
        <v/>
      </c>
      <c r="E376" t="str">
        <f>IF(D376="INVOICE",VALUE(MID(TRIM('Tracker&amp;Invoice'!B394),10,10)),"")</f>
        <v/>
      </c>
      <c r="F376">
        <f>IF(B376=1,IFERROR(LOOKUP(2,1/('Tracker&amp;Invoice'!$H394:$AC394&lt;&gt;""),COLUMN('Tracker&amp;Invoice'!$H394:$AC394)),8),F375)</f>
        <v>14</v>
      </c>
      <c r="G376">
        <f>IF(D376="OVERALL",IFERROR(LOOKUP(2,1/('Tracker&amp;Invoice'!$H394:$AC394&lt;&gt;""),COLUMN('Tracker&amp;Invoice'!$H394:$AC394)),8),G377)</f>
        <v>15</v>
      </c>
      <c r="H376">
        <f t="shared" si="10"/>
        <v>15</v>
      </c>
      <c r="I376" s="29">
        <f>IF(D376="INVOICE",SUM('Tracker&amp;Invoice'!$H394:INDEX('Tracker&amp;Invoice'!$A394:$AC394,1,H376)),0)</f>
        <v>0</v>
      </c>
      <c r="J376" s="29">
        <f>IF(D376="OVERALL",SUM('Tracker&amp;Invoice'!$H394:$AC394),0)</f>
        <v>0</v>
      </c>
    </row>
    <row r="377" spans="1:10">
      <c r="A377">
        <f t="shared" si="11"/>
        <v>17</v>
      </c>
      <c r="B377">
        <f>IF(AND('Tracker&amp;Invoice'!A395&lt;&gt;"",'Tracker&amp;Invoice'!A395&lt;&gt;"ITEM",'Tracker&amp;Invoice'!A393="ITEM"),1,0)</f>
        <v>0</v>
      </c>
      <c r="C377" t="str">
        <f>IF(B377=1,'Tracker&amp;Invoice'!A395,C376)</f>
        <v>BQ-068</v>
      </c>
      <c r="D377" t="str">
        <f>IF(LEFT(TRIM('Tracker&amp;Invoice'!B395),9)="INVOICE #","INVOICE",IF(TRIM('Tracker&amp;Invoice'!B395)="Overall Completion INVOICE","OVERALL",""))</f>
        <v/>
      </c>
      <c r="E377" t="str">
        <f>IF(D377="INVOICE",VALUE(MID(TRIM('Tracker&amp;Invoice'!B395),10,10)),"")</f>
        <v/>
      </c>
      <c r="F377">
        <f>IF(B377=1,IFERROR(LOOKUP(2,1/('Tracker&amp;Invoice'!$H395:$AC395&lt;&gt;""),COLUMN('Tracker&amp;Invoice'!$H395:$AC395)),8),F376)</f>
        <v>14</v>
      </c>
      <c r="G377">
        <f>IF(D377="OVERALL",IFERROR(LOOKUP(2,1/('Tracker&amp;Invoice'!$H395:$AC395&lt;&gt;""),COLUMN('Tracker&amp;Invoice'!$H395:$AC395)),8),G378)</f>
        <v>15</v>
      </c>
      <c r="H377">
        <f t="shared" si="10"/>
        <v>15</v>
      </c>
      <c r="I377" s="29">
        <f>IF(D377="INVOICE",SUM('Tracker&amp;Invoice'!$H395:INDEX('Tracker&amp;Invoice'!$A395:$AC395,1,H377)),0)</f>
        <v>0</v>
      </c>
      <c r="J377" s="29">
        <f>IF(D377="OVERALL",SUM('Tracker&amp;Invoice'!$H395:$AC395),0)</f>
        <v>0</v>
      </c>
    </row>
    <row r="378" spans="1:10">
      <c r="A378">
        <f t="shared" si="11"/>
        <v>17</v>
      </c>
      <c r="B378">
        <f>IF(AND('Tracker&amp;Invoice'!A396&lt;&gt;"",'Tracker&amp;Invoice'!A396&lt;&gt;"ITEM",'Tracker&amp;Invoice'!A394="ITEM"),1,0)</f>
        <v>0</v>
      </c>
      <c r="C378" t="str">
        <f>IF(B378=1,'Tracker&amp;Invoice'!A396,C377)</f>
        <v>BQ-068</v>
      </c>
      <c r="D378" t="str">
        <f>IF(LEFT(TRIM('Tracker&amp;Invoice'!B396),9)="INVOICE #","INVOICE",IF(TRIM('Tracker&amp;Invoice'!B396)="Overall Completion INVOICE","OVERALL",""))</f>
        <v/>
      </c>
      <c r="E378" t="str">
        <f>IF(D378="INVOICE",VALUE(MID(TRIM('Tracker&amp;Invoice'!B396),10,10)),"")</f>
        <v/>
      </c>
      <c r="F378">
        <f>IF(B378=1,IFERROR(LOOKUP(2,1/('Tracker&amp;Invoice'!$H396:$AC396&lt;&gt;""),COLUMN('Tracker&amp;Invoice'!$H396:$AC396)),8),F377)</f>
        <v>14</v>
      </c>
      <c r="G378">
        <f>IF(D378="OVERALL",IFERROR(LOOKUP(2,1/('Tracker&amp;Invoice'!$H396:$AC396&lt;&gt;""),COLUMN('Tracker&amp;Invoice'!$H396:$AC396)),8),G379)</f>
        <v>15</v>
      </c>
      <c r="H378">
        <f t="shared" si="10"/>
        <v>15</v>
      </c>
      <c r="I378" s="29">
        <f>IF(D378="INVOICE",SUM('Tracker&amp;Invoice'!$H396:INDEX('Tracker&amp;Invoice'!$A396:$AC396,1,H378)),0)</f>
        <v>0</v>
      </c>
      <c r="J378" s="29">
        <f>IF(D378="OVERALL",SUM('Tracker&amp;Invoice'!$H396:$AC396),0)</f>
        <v>0</v>
      </c>
    </row>
    <row r="379" spans="1:10">
      <c r="A379">
        <f t="shared" si="11"/>
        <v>17</v>
      </c>
      <c r="B379">
        <f>IF(AND('Tracker&amp;Invoice'!A397&lt;&gt;"",'Tracker&amp;Invoice'!A397&lt;&gt;"ITEM",'Tracker&amp;Invoice'!A395="ITEM"),1,0)</f>
        <v>0</v>
      </c>
      <c r="C379" t="str">
        <f>IF(B379=1,'Tracker&amp;Invoice'!A397,C378)</f>
        <v>BQ-068</v>
      </c>
      <c r="D379" t="str">
        <f>IF(LEFT(TRIM('Tracker&amp;Invoice'!B397),9)="INVOICE #","INVOICE",IF(TRIM('Tracker&amp;Invoice'!B397)="Overall Completion INVOICE","OVERALL",""))</f>
        <v/>
      </c>
      <c r="E379" t="str">
        <f>IF(D379="INVOICE",VALUE(MID(TRIM('Tracker&amp;Invoice'!B397),10,10)),"")</f>
        <v/>
      </c>
      <c r="F379">
        <f>IF(B379=1,IFERROR(LOOKUP(2,1/('Tracker&amp;Invoice'!$H397:$AC397&lt;&gt;""),COLUMN('Tracker&amp;Invoice'!$H397:$AC397)),8),F378)</f>
        <v>14</v>
      </c>
      <c r="G379">
        <f>IF(D379="OVERALL",IFERROR(LOOKUP(2,1/('Tracker&amp;Invoice'!$H397:$AC397&lt;&gt;""),COLUMN('Tracker&amp;Invoice'!$H397:$AC397)),8),G380)</f>
        <v>15</v>
      </c>
      <c r="H379">
        <f t="shared" si="10"/>
        <v>15</v>
      </c>
      <c r="I379" s="29">
        <f>IF(D379="INVOICE",SUM('Tracker&amp;Invoice'!$H397:INDEX('Tracker&amp;Invoice'!$A397:$AC397,1,H379)),0)</f>
        <v>0</v>
      </c>
      <c r="J379" s="29">
        <f>IF(D379="OVERALL",SUM('Tracker&amp;Invoice'!$H397:$AC397),0)</f>
        <v>0</v>
      </c>
    </row>
    <row r="380" spans="1:10">
      <c r="A380">
        <f t="shared" si="11"/>
        <v>17</v>
      </c>
      <c r="B380">
        <f>IF(AND('Tracker&amp;Invoice'!A398&lt;&gt;"",'Tracker&amp;Invoice'!A398&lt;&gt;"ITEM",'Tracker&amp;Invoice'!A396="ITEM"),1,0)</f>
        <v>0</v>
      </c>
      <c r="C380" t="str">
        <f>IF(B380=1,'Tracker&amp;Invoice'!A398,C379)</f>
        <v>BQ-068</v>
      </c>
      <c r="D380" t="str">
        <f>IF(LEFT(TRIM('Tracker&amp;Invoice'!B398),9)="INVOICE #","INVOICE",IF(TRIM('Tracker&amp;Invoice'!B398)="Overall Completion INVOICE","OVERALL",""))</f>
        <v/>
      </c>
      <c r="E380" t="str">
        <f>IF(D380="INVOICE",VALUE(MID(TRIM('Tracker&amp;Invoice'!B398),10,10)),"")</f>
        <v/>
      </c>
      <c r="F380">
        <f>IF(B380=1,IFERROR(LOOKUP(2,1/('Tracker&amp;Invoice'!$H398:$AC398&lt;&gt;""),COLUMN('Tracker&amp;Invoice'!$H398:$AC398)),8),F379)</f>
        <v>14</v>
      </c>
      <c r="G380">
        <f>IF(D380="OVERALL",IFERROR(LOOKUP(2,1/('Tracker&amp;Invoice'!$H398:$AC398&lt;&gt;""),COLUMN('Tracker&amp;Invoice'!$H398:$AC398)),8),G381)</f>
        <v>15</v>
      </c>
      <c r="H380">
        <f t="shared" si="10"/>
        <v>15</v>
      </c>
      <c r="I380" s="29">
        <f>IF(D380="INVOICE",SUM('Tracker&amp;Invoice'!$H398:INDEX('Tracker&amp;Invoice'!$A398:$AC398,1,H380)),0)</f>
        <v>0</v>
      </c>
      <c r="J380" s="29">
        <f>IF(D380="OVERALL",SUM('Tracker&amp;Invoice'!$H398:$AC398),0)</f>
        <v>0</v>
      </c>
    </row>
    <row r="381" spans="1:10">
      <c r="A381">
        <f t="shared" si="11"/>
        <v>17</v>
      </c>
      <c r="B381">
        <f>IF(AND('Tracker&amp;Invoice'!A399&lt;&gt;"",'Tracker&amp;Invoice'!A399&lt;&gt;"ITEM",'Tracker&amp;Invoice'!A397="ITEM"),1,0)</f>
        <v>0</v>
      </c>
      <c r="C381" t="str">
        <f>IF(B381=1,'Tracker&amp;Invoice'!A399,C380)</f>
        <v>BQ-068</v>
      </c>
      <c r="D381" t="str">
        <f>IF(LEFT(TRIM('Tracker&amp;Invoice'!B399),9)="INVOICE #","INVOICE",IF(TRIM('Tracker&amp;Invoice'!B399)="Overall Completion INVOICE","OVERALL",""))</f>
        <v>OVERALL</v>
      </c>
      <c r="E381" t="str">
        <f>IF(D381="INVOICE",VALUE(MID(TRIM('Tracker&amp;Invoice'!B399),10,10)),"")</f>
        <v/>
      </c>
      <c r="F381">
        <f>IF(B381=1,IFERROR(LOOKUP(2,1/('Tracker&amp;Invoice'!$H399:$AC399&lt;&gt;""),COLUMN('Tracker&amp;Invoice'!$H399:$AC399)),8),F380)</f>
        <v>14</v>
      </c>
      <c r="G381">
        <f>IF(D381="OVERALL",IFERROR(LOOKUP(2,1/('Tracker&amp;Invoice'!$H399:$AC399&lt;&gt;""),COLUMN('Tracker&amp;Invoice'!$H399:$AC399)),8),G382)</f>
        <v>15</v>
      </c>
      <c r="H381">
        <f t="shared" si="10"/>
        <v>15</v>
      </c>
      <c r="I381" s="29">
        <f>IF(D381="INVOICE",SUM('Tracker&amp;Invoice'!$H399:INDEX('Tracker&amp;Invoice'!$A399:$AC399,1,H381)),0)</f>
        <v>0</v>
      </c>
      <c r="J381" s="29">
        <f>IF(D381="OVERALL",SUM('Tracker&amp;Invoice'!$H399:$AC399),0)</f>
        <v>14880</v>
      </c>
    </row>
    <row r="382" spans="1:10">
      <c r="A382">
        <f t="shared" si="11"/>
        <v>17</v>
      </c>
      <c r="B382">
        <f>IF(AND('Tracker&amp;Invoice'!A400&lt;&gt;"",'Tracker&amp;Invoice'!A400&lt;&gt;"ITEM",'Tracker&amp;Invoice'!A398="ITEM"),1,0)</f>
        <v>0</v>
      </c>
      <c r="C382" t="str">
        <f>IF(B382=1,'Tracker&amp;Invoice'!A400,C381)</f>
        <v>BQ-068</v>
      </c>
      <c r="D382" t="str">
        <f>IF(LEFT(TRIM('Tracker&amp;Invoice'!B400),9)="INVOICE #","INVOICE",IF(TRIM('Tracker&amp;Invoice'!B400)="Overall Completion INVOICE","OVERALL",""))</f>
        <v/>
      </c>
      <c r="E382" t="str">
        <f>IF(D382="INVOICE",VALUE(MID(TRIM('Tracker&amp;Invoice'!B400),10,10)),"")</f>
        <v/>
      </c>
      <c r="F382">
        <f>IF(B382=1,IFERROR(LOOKUP(2,1/('Tracker&amp;Invoice'!$H400:$AC400&lt;&gt;""),COLUMN('Tracker&amp;Invoice'!$H400:$AC400)),8),F381)</f>
        <v>14</v>
      </c>
      <c r="G382">
        <f>IF(D382="OVERALL",IFERROR(LOOKUP(2,1/('Tracker&amp;Invoice'!$H400:$AC400&lt;&gt;""),COLUMN('Tracker&amp;Invoice'!$H400:$AC400)),8),G383)</f>
        <v>15</v>
      </c>
      <c r="H382">
        <f t="shared" si="10"/>
        <v>15</v>
      </c>
      <c r="I382" s="29">
        <f>IF(D382="INVOICE",SUM('Tracker&amp;Invoice'!$H400:INDEX('Tracker&amp;Invoice'!$A400:$AC400,1,H382)),0)</f>
        <v>0</v>
      </c>
      <c r="J382" s="29">
        <f>IF(D382="OVERALL",SUM('Tracker&amp;Invoice'!$H400:$AC400),0)</f>
        <v>0</v>
      </c>
    </row>
    <row r="383" spans="1:10">
      <c r="A383">
        <f t="shared" si="11"/>
        <v>17</v>
      </c>
      <c r="B383">
        <f>IF(AND('Tracker&amp;Invoice'!A401&lt;&gt;"",'Tracker&amp;Invoice'!A401&lt;&gt;"ITEM",'Tracker&amp;Invoice'!A399="ITEM"),1,0)</f>
        <v>0</v>
      </c>
      <c r="C383" t="str">
        <f>IF(B383=1,'Tracker&amp;Invoice'!A401,C382)</f>
        <v>BQ-068</v>
      </c>
      <c r="D383" t="str">
        <f>IF(LEFT(TRIM('Tracker&amp;Invoice'!B401),9)="INVOICE #","INVOICE",IF(TRIM('Tracker&amp;Invoice'!B401)="Overall Completion INVOICE","OVERALL",""))</f>
        <v/>
      </c>
      <c r="E383" t="str">
        <f>IF(D383="INVOICE",VALUE(MID(TRIM('Tracker&amp;Invoice'!B401),10,10)),"")</f>
        <v/>
      </c>
      <c r="F383">
        <f>IF(B383=1,IFERROR(LOOKUP(2,1/('Tracker&amp;Invoice'!$H401:$AC401&lt;&gt;""),COLUMN('Tracker&amp;Invoice'!$H401:$AC401)),8),F382)</f>
        <v>14</v>
      </c>
      <c r="G383">
        <f>IF(D383="OVERALL",IFERROR(LOOKUP(2,1/('Tracker&amp;Invoice'!$H401:$AC401&lt;&gt;""),COLUMN('Tracker&amp;Invoice'!$H401:$AC401)),8),G384)</f>
        <v>15</v>
      </c>
      <c r="H383">
        <f t="shared" si="10"/>
        <v>15</v>
      </c>
      <c r="I383" s="29">
        <f>IF(D383="INVOICE",SUM('Tracker&amp;Invoice'!$H401:INDEX('Tracker&amp;Invoice'!$A401:$AC401,1,H383)),0)</f>
        <v>0</v>
      </c>
      <c r="J383" s="29">
        <f>IF(D383="OVERALL",SUM('Tracker&amp;Invoice'!$H401:$AC401),0)</f>
        <v>0</v>
      </c>
    </row>
    <row r="384" spans="1:10">
      <c r="A384">
        <f t="shared" si="11"/>
        <v>17</v>
      </c>
      <c r="B384">
        <f>IF(AND('Tracker&amp;Invoice'!A402&lt;&gt;"",'Tracker&amp;Invoice'!A402&lt;&gt;"ITEM",'Tracker&amp;Invoice'!A400="ITEM"),1,0)</f>
        <v>0</v>
      </c>
      <c r="C384" t="str">
        <f>IF(B384=1,'Tracker&amp;Invoice'!A402,C383)</f>
        <v>BQ-068</v>
      </c>
      <c r="D384" t="str">
        <f>IF(LEFT(TRIM('Tracker&amp;Invoice'!B402),9)="INVOICE #","INVOICE",IF(TRIM('Tracker&amp;Invoice'!B402)="Overall Completion INVOICE","OVERALL",""))</f>
        <v/>
      </c>
      <c r="E384" t="str">
        <f>IF(D384="INVOICE",VALUE(MID(TRIM('Tracker&amp;Invoice'!B402),10,10)),"")</f>
        <v/>
      </c>
      <c r="F384">
        <f>IF(B384=1,IFERROR(LOOKUP(2,1/('Tracker&amp;Invoice'!$H402:$AC402&lt;&gt;""),COLUMN('Tracker&amp;Invoice'!$H402:$AC402)),8),F383)</f>
        <v>14</v>
      </c>
      <c r="G384">
        <f>IF(D384="OVERALL",IFERROR(LOOKUP(2,1/('Tracker&amp;Invoice'!$H402:$AC402&lt;&gt;""),COLUMN('Tracker&amp;Invoice'!$H402:$AC402)),8),G385)</f>
        <v>15</v>
      </c>
      <c r="H384">
        <f t="shared" si="10"/>
        <v>15</v>
      </c>
      <c r="I384" s="29">
        <f>IF(D384="INVOICE",SUM('Tracker&amp;Invoice'!$H402:INDEX('Tracker&amp;Invoice'!$A402:$AC402,1,H384)),0)</f>
        <v>0</v>
      </c>
      <c r="J384" s="29">
        <f>IF(D384="OVERALL",SUM('Tracker&amp;Invoice'!$H402:$AC402),0)</f>
        <v>0</v>
      </c>
    </row>
    <row r="385" spans="1:10">
      <c r="A385">
        <f t="shared" si="11"/>
        <v>17</v>
      </c>
      <c r="B385">
        <f>IF(AND('Tracker&amp;Invoice'!A403&lt;&gt;"",'Tracker&amp;Invoice'!A403&lt;&gt;"ITEM",'Tracker&amp;Invoice'!A401="ITEM"),1,0)</f>
        <v>0</v>
      </c>
      <c r="C385" t="str">
        <f>IF(B385=1,'Tracker&amp;Invoice'!A403,C384)</f>
        <v>BQ-068</v>
      </c>
      <c r="D385" t="str">
        <f>IF(LEFT(TRIM('Tracker&amp;Invoice'!B403),9)="INVOICE #","INVOICE",IF(TRIM('Tracker&amp;Invoice'!B403)="Overall Completion INVOICE","OVERALL",""))</f>
        <v/>
      </c>
      <c r="E385" t="str">
        <f>IF(D385="INVOICE",VALUE(MID(TRIM('Tracker&amp;Invoice'!B403),10,10)),"")</f>
        <v/>
      </c>
      <c r="F385">
        <f>IF(B385=1,IFERROR(LOOKUP(2,1/('Tracker&amp;Invoice'!$H403:$AC403&lt;&gt;""),COLUMN('Tracker&amp;Invoice'!$H403:$AC403)),8),F384)</f>
        <v>14</v>
      </c>
      <c r="G385">
        <f>IF(D385="OVERALL",IFERROR(LOOKUP(2,1/('Tracker&amp;Invoice'!$H403:$AC403&lt;&gt;""),COLUMN('Tracker&amp;Invoice'!$H403:$AC403)),8),G386)</f>
        <v>15</v>
      </c>
      <c r="H385">
        <f t="shared" si="10"/>
        <v>15</v>
      </c>
      <c r="I385" s="29">
        <f>IF(D385="INVOICE",SUM('Tracker&amp;Invoice'!$H403:INDEX('Tracker&amp;Invoice'!$A403:$AC403,1,H385)),0)</f>
        <v>0</v>
      </c>
      <c r="J385" s="29">
        <f>IF(D385="OVERALL",SUM('Tracker&amp;Invoice'!$H403:$AC403),0)</f>
        <v>0</v>
      </c>
    </row>
    <row r="386" spans="1:10">
      <c r="A386">
        <f t="shared" si="11"/>
        <v>17</v>
      </c>
      <c r="B386">
        <f>IF(AND('Tracker&amp;Invoice'!A404&lt;&gt;"",'Tracker&amp;Invoice'!A404&lt;&gt;"ITEM",'Tracker&amp;Invoice'!A402="ITEM"),1,0)</f>
        <v>0</v>
      </c>
      <c r="C386" t="str">
        <f>IF(B386=1,'Tracker&amp;Invoice'!A404,C385)</f>
        <v>BQ-068</v>
      </c>
      <c r="D386" t="str">
        <f>IF(LEFT(TRIM('Tracker&amp;Invoice'!B404),9)="INVOICE #","INVOICE",IF(TRIM('Tracker&amp;Invoice'!B404)="Overall Completion INVOICE","OVERALL",""))</f>
        <v/>
      </c>
      <c r="E386" t="str">
        <f>IF(D386="INVOICE",VALUE(MID(TRIM('Tracker&amp;Invoice'!B404),10,10)),"")</f>
        <v/>
      </c>
      <c r="F386">
        <f>IF(B386=1,IFERROR(LOOKUP(2,1/('Tracker&amp;Invoice'!$H404:$AC404&lt;&gt;""),COLUMN('Tracker&amp;Invoice'!$H404:$AC404)),8),F385)</f>
        <v>14</v>
      </c>
      <c r="G386">
        <f>IF(D386="OVERALL",IFERROR(LOOKUP(2,1/('Tracker&amp;Invoice'!$H404:$AC404&lt;&gt;""),COLUMN('Tracker&amp;Invoice'!$H404:$AC404)),8),G387)</f>
        <v>15</v>
      </c>
      <c r="H386">
        <f t="shared" si="10"/>
        <v>15</v>
      </c>
      <c r="I386" s="29">
        <f>IF(D386="INVOICE",SUM('Tracker&amp;Invoice'!$H404:INDEX('Tracker&amp;Invoice'!$A404:$AC404,1,H386)),0)</f>
        <v>0</v>
      </c>
      <c r="J386" s="29">
        <f>IF(D386="OVERALL",SUM('Tracker&amp;Invoice'!$H404:$AC404),0)</f>
        <v>0</v>
      </c>
    </row>
    <row r="387" spans="1:10">
      <c r="A387">
        <f t="shared" si="11"/>
        <v>17</v>
      </c>
      <c r="B387">
        <f>IF(AND('Tracker&amp;Invoice'!A405&lt;&gt;"",'Tracker&amp;Invoice'!A405&lt;&gt;"ITEM",'Tracker&amp;Invoice'!A403="ITEM"),1,0)</f>
        <v>0</v>
      </c>
      <c r="C387" t="str">
        <f>IF(B387=1,'Tracker&amp;Invoice'!A405,C386)</f>
        <v>BQ-068</v>
      </c>
      <c r="D387" t="str">
        <f>IF(LEFT(TRIM('Tracker&amp;Invoice'!B405),9)="INVOICE #","INVOICE",IF(TRIM('Tracker&amp;Invoice'!B405)="Overall Completion INVOICE","OVERALL",""))</f>
        <v/>
      </c>
      <c r="E387" t="str">
        <f>IF(D387="INVOICE",VALUE(MID(TRIM('Tracker&amp;Invoice'!B405),10,10)),"")</f>
        <v/>
      </c>
      <c r="F387">
        <f>IF(B387=1,IFERROR(LOOKUP(2,1/('Tracker&amp;Invoice'!$H405:$AC405&lt;&gt;""),COLUMN('Tracker&amp;Invoice'!$H405:$AC405)),8),F386)</f>
        <v>14</v>
      </c>
      <c r="G387">
        <f>IF(D387="OVERALL",IFERROR(LOOKUP(2,1/('Tracker&amp;Invoice'!$H405:$AC405&lt;&gt;""),COLUMN('Tracker&amp;Invoice'!$H405:$AC405)),8),G388)</f>
        <v>15</v>
      </c>
      <c r="H387">
        <f t="shared" ref="H387:H450" si="12">MAX(F387,G387)</f>
        <v>15</v>
      </c>
      <c r="I387" s="29">
        <f>IF(D387="INVOICE",SUM('Tracker&amp;Invoice'!$H405:INDEX('Tracker&amp;Invoice'!$A405:$AC405,1,H387)),0)</f>
        <v>0</v>
      </c>
      <c r="J387" s="29">
        <f>IF(D387="OVERALL",SUM('Tracker&amp;Invoice'!$H405:$AC405),0)</f>
        <v>0</v>
      </c>
    </row>
    <row r="388" spans="1:10">
      <c r="A388">
        <f t="shared" ref="A388:A451" si="13">A387+B388</f>
        <v>17</v>
      </c>
      <c r="B388">
        <f>IF(AND('Tracker&amp;Invoice'!A406&lt;&gt;"",'Tracker&amp;Invoice'!A406&lt;&gt;"ITEM",'Tracker&amp;Invoice'!A404="ITEM"),1,0)</f>
        <v>0</v>
      </c>
      <c r="C388" t="str">
        <f>IF(B388=1,'Tracker&amp;Invoice'!A406,C387)</f>
        <v>BQ-068</v>
      </c>
      <c r="D388" t="str">
        <f>IF(LEFT(TRIM('Tracker&amp;Invoice'!B406),9)="INVOICE #","INVOICE",IF(TRIM('Tracker&amp;Invoice'!B406)="Overall Completion INVOICE","OVERALL",""))</f>
        <v/>
      </c>
      <c r="E388" t="str">
        <f>IF(D388="INVOICE",VALUE(MID(TRIM('Tracker&amp;Invoice'!B406),10,10)),"")</f>
        <v/>
      </c>
      <c r="F388">
        <f>IF(B388=1,IFERROR(LOOKUP(2,1/('Tracker&amp;Invoice'!$H406:$AC406&lt;&gt;""),COLUMN('Tracker&amp;Invoice'!$H406:$AC406)),8),F387)</f>
        <v>14</v>
      </c>
      <c r="G388">
        <f>IF(D388="OVERALL",IFERROR(LOOKUP(2,1/('Tracker&amp;Invoice'!$H406:$AC406&lt;&gt;""),COLUMN('Tracker&amp;Invoice'!$H406:$AC406)),8),G389)</f>
        <v>15</v>
      </c>
      <c r="H388">
        <f t="shared" si="12"/>
        <v>15</v>
      </c>
      <c r="I388" s="29">
        <f>IF(D388="INVOICE",SUM('Tracker&amp;Invoice'!$H406:INDEX('Tracker&amp;Invoice'!$A406:$AC406,1,H388)),0)</f>
        <v>0</v>
      </c>
      <c r="J388" s="29">
        <f>IF(D388="OVERALL",SUM('Tracker&amp;Invoice'!$H406:$AC406),0)</f>
        <v>0</v>
      </c>
    </row>
    <row r="389" spans="1:10">
      <c r="A389">
        <f t="shared" si="13"/>
        <v>17</v>
      </c>
      <c r="B389">
        <f>IF(AND('Tracker&amp;Invoice'!A407&lt;&gt;"",'Tracker&amp;Invoice'!A407&lt;&gt;"ITEM",'Tracker&amp;Invoice'!A405="ITEM"),1,0)</f>
        <v>0</v>
      </c>
      <c r="C389" t="str">
        <f>IF(B389=1,'Tracker&amp;Invoice'!A407,C388)</f>
        <v>BQ-068</v>
      </c>
      <c r="D389" t="str">
        <f>IF(LEFT(TRIM('Tracker&amp;Invoice'!B407),9)="INVOICE #","INVOICE",IF(TRIM('Tracker&amp;Invoice'!B407)="Overall Completion INVOICE","OVERALL",""))</f>
        <v/>
      </c>
      <c r="E389" t="str">
        <f>IF(D389="INVOICE",VALUE(MID(TRIM('Tracker&amp;Invoice'!B407),10,10)),"")</f>
        <v/>
      </c>
      <c r="F389">
        <f>IF(B389=1,IFERROR(LOOKUP(2,1/('Tracker&amp;Invoice'!$H407:$AC407&lt;&gt;""),COLUMN('Tracker&amp;Invoice'!$H407:$AC407)),8),F388)</f>
        <v>14</v>
      </c>
      <c r="G389">
        <f>IF(D389="OVERALL",IFERROR(LOOKUP(2,1/('Tracker&amp;Invoice'!$H407:$AC407&lt;&gt;""),COLUMN('Tracker&amp;Invoice'!$H407:$AC407)),8),G390)</f>
        <v>15</v>
      </c>
      <c r="H389">
        <f t="shared" si="12"/>
        <v>15</v>
      </c>
      <c r="I389" s="29">
        <f>IF(D389="INVOICE",SUM('Tracker&amp;Invoice'!$H407:INDEX('Tracker&amp;Invoice'!$A407:$AC407,1,H389)),0)</f>
        <v>0</v>
      </c>
      <c r="J389" s="29">
        <f>IF(D389="OVERALL",SUM('Tracker&amp;Invoice'!$H407:$AC407),0)</f>
        <v>0</v>
      </c>
    </row>
    <row r="390" spans="1:10">
      <c r="A390">
        <f t="shared" si="13"/>
        <v>18</v>
      </c>
      <c r="B390">
        <f>IF(AND('Tracker&amp;Invoice'!A408&lt;&gt;"",'Tracker&amp;Invoice'!A408&lt;&gt;"ITEM",'Tracker&amp;Invoice'!A406="ITEM"),1,0)</f>
        <v>1</v>
      </c>
      <c r="C390" t="str">
        <f>IF(B390=1,'Tracker&amp;Invoice'!A408,C389)</f>
        <v>BQ-069</v>
      </c>
      <c r="D390" t="str">
        <f>IF(LEFT(TRIM('Tracker&amp;Invoice'!B408),9)="INVOICE #","INVOICE",IF(TRIM('Tracker&amp;Invoice'!B408)="Overall Completion INVOICE","OVERALL",""))</f>
        <v/>
      </c>
      <c r="E390" t="str">
        <f>IF(D390="INVOICE",VALUE(MID(TRIM('Tracker&amp;Invoice'!B408),10,10)),"")</f>
        <v/>
      </c>
      <c r="F390">
        <f>IF(B390=1,IFERROR(LOOKUP(2,1/('Tracker&amp;Invoice'!$H408:$AC408&lt;&gt;""),COLUMN('Tracker&amp;Invoice'!$H408:$AC408)),8),F389)</f>
        <v>14</v>
      </c>
      <c r="G390">
        <f>IF(D390="OVERALL",IFERROR(LOOKUP(2,1/('Tracker&amp;Invoice'!$H408:$AC408&lt;&gt;""),COLUMN('Tracker&amp;Invoice'!$H408:$AC408)),8),G391)</f>
        <v>15</v>
      </c>
      <c r="H390">
        <f t="shared" si="12"/>
        <v>15</v>
      </c>
      <c r="I390" s="29">
        <f>IF(D390="INVOICE",SUM('Tracker&amp;Invoice'!$H408:INDEX('Tracker&amp;Invoice'!$A408:$AC408,1,H390)),0)</f>
        <v>0</v>
      </c>
      <c r="J390" s="29">
        <f>IF(D390="OVERALL",SUM('Tracker&amp;Invoice'!$H408:$AC408),0)</f>
        <v>0</v>
      </c>
    </row>
    <row r="391" spans="1:10">
      <c r="A391">
        <f t="shared" si="13"/>
        <v>18</v>
      </c>
      <c r="B391">
        <f>IF(AND('Tracker&amp;Invoice'!A409&lt;&gt;"",'Tracker&amp;Invoice'!A409&lt;&gt;"ITEM",'Tracker&amp;Invoice'!A407="ITEM"),1,0)</f>
        <v>0</v>
      </c>
      <c r="C391" t="str">
        <f>IF(B391=1,'Tracker&amp;Invoice'!A409,C390)</f>
        <v>BQ-069</v>
      </c>
      <c r="D391" t="str">
        <f>IF(LEFT(TRIM('Tracker&amp;Invoice'!B409),9)="INVOICE #","INVOICE",IF(TRIM('Tracker&amp;Invoice'!B409)="Overall Completion INVOICE","OVERALL",""))</f>
        <v/>
      </c>
      <c r="E391" t="str">
        <f>IF(D391="INVOICE",VALUE(MID(TRIM('Tracker&amp;Invoice'!B409),10,10)),"")</f>
        <v/>
      </c>
      <c r="F391">
        <f>IF(B391=1,IFERROR(LOOKUP(2,1/('Tracker&amp;Invoice'!$H409:$AC409&lt;&gt;""),COLUMN('Tracker&amp;Invoice'!$H409:$AC409)),8),F390)</f>
        <v>14</v>
      </c>
      <c r="G391">
        <f>IF(D391="OVERALL",IFERROR(LOOKUP(2,1/('Tracker&amp;Invoice'!$H409:$AC409&lt;&gt;""),COLUMN('Tracker&amp;Invoice'!$H409:$AC409)),8),G392)</f>
        <v>15</v>
      </c>
      <c r="H391">
        <f t="shared" si="12"/>
        <v>15</v>
      </c>
      <c r="I391" s="29">
        <f>IF(D391="INVOICE",SUM('Tracker&amp;Invoice'!$H409:INDEX('Tracker&amp;Invoice'!$A409:$AC409,1,H391)),0)</f>
        <v>0</v>
      </c>
      <c r="J391" s="29">
        <f>IF(D391="OVERALL",SUM('Tracker&amp;Invoice'!$H409:$AC409),0)</f>
        <v>0</v>
      </c>
    </row>
    <row r="392" spans="1:10">
      <c r="A392">
        <f t="shared" si="13"/>
        <v>18</v>
      </c>
      <c r="B392">
        <f>IF(AND('Tracker&amp;Invoice'!A410&lt;&gt;"",'Tracker&amp;Invoice'!A410&lt;&gt;"ITEM",'Tracker&amp;Invoice'!A408="ITEM"),1,0)</f>
        <v>0</v>
      </c>
      <c r="C392" t="str">
        <f>IF(B392=1,'Tracker&amp;Invoice'!A410,C391)</f>
        <v>BQ-069</v>
      </c>
      <c r="D392" t="str">
        <f>IF(LEFT(TRIM('Tracker&amp;Invoice'!B410),9)="INVOICE #","INVOICE",IF(TRIM('Tracker&amp;Invoice'!B410)="Overall Completion INVOICE","OVERALL",""))</f>
        <v/>
      </c>
      <c r="E392" t="str">
        <f>IF(D392="INVOICE",VALUE(MID(TRIM('Tracker&amp;Invoice'!B410),10,10)),"")</f>
        <v/>
      </c>
      <c r="F392">
        <f>IF(B392=1,IFERROR(LOOKUP(2,1/('Tracker&amp;Invoice'!$H410:$AC410&lt;&gt;""),COLUMN('Tracker&amp;Invoice'!$H410:$AC410)),8),F391)</f>
        <v>14</v>
      </c>
      <c r="G392">
        <f>IF(D392="OVERALL",IFERROR(LOOKUP(2,1/('Tracker&amp;Invoice'!$H410:$AC410&lt;&gt;""),COLUMN('Tracker&amp;Invoice'!$H410:$AC410)),8),G393)</f>
        <v>15</v>
      </c>
      <c r="H392">
        <f t="shared" si="12"/>
        <v>15</v>
      </c>
      <c r="I392" s="29">
        <f>IF(D392="INVOICE",SUM('Tracker&amp;Invoice'!$H410:INDEX('Tracker&amp;Invoice'!$A410:$AC410,1,H392)),0)</f>
        <v>0</v>
      </c>
      <c r="J392" s="29">
        <f>IF(D392="OVERALL",SUM('Tracker&amp;Invoice'!$H410:$AC410),0)</f>
        <v>0</v>
      </c>
    </row>
    <row r="393" spans="1:10">
      <c r="A393">
        <f t="shared" si="13"/>
        <v>18</v>
      </c>
      <c r="B393">
        <f>IF(AND('Tracker&amp;Invoice'!A411&lt;&gt;"",'Tracker&amp;Invoice'!A411&lt;&gt;"ITEM",'Tracker&amp;Invoice'!A409="ITEM"),1,0)</f>
        <v>0</v>
      </c>
      <c r="C393" t="str">
        <f>IF(B393=1,'Tracker&amp;Invoice'!A411,C392)</f>
        <v>BQ-069</v>
      </c>
      <c r="D393" t="str">
        <f>IF(LEFT(TRIM('Tracker&amp;Invoice'!B411),9)="INVOICE #","INVOICE",IF(TRIM('Tracker&amp;Invoice'!B411)="Overall Completion INVOICE","OVERALL",""))</f>
        <v>INVOICE</v>
      </c>
      <c r="E393">
        <f>IF(D393="INVOICE",VALUE(MID(TRIM('Tracker&amp;Invoice'!B411),10,10)),"")</f>
        <v>13</v>
      </c>
      <c r="F393">
        <f>IF(B393=1,IFERROR(LOOKUP(2,1/('Tracker&amp;Invoice'!$H411:$AC411&lt;&gt;""),COLUMN('Tracker&amp;Invoice'!$H411:$AC411)),8),F392)</f>
        <v>14</v>
      </c>
      <c r="G393">
        <f>IF(D393="OVERALL",IFERROR(LOOKUP(2,1/('Tracker&amp;Invoice'!$H411:$AC411&lt;&gt;""),COLUMN('Tracker&amp;Invoice'!$H411:$AC411)),8),G394)</f>
        <v>15</v>
      </c>
      <c r="H393">
        <f t="shared" si="12"/>
        <v>15</v>
      </c>
      <c r="I393" s="29">
        <f>IF(D393="INVOICE",SUM('Tracker&amp;Invoice'!$H411:INDEX('Tracker&amp;Invoice'!$A411:$AC411,1,H393)),0)</f>
        <v>9240</v>
      </c>
      <c r="J393" s="29">
        <f>IF(D393="OVERALL",SUM('Tracker&amp;Invoice'!$H411:$AC411),0)</f>
        <v>0</v>
      </c>
    </row>
    <row r="394" spans="1:10">
      <c r="A394">
        <f t="shared" si="13"/>
        <v>18</v>
      </c>
      <c r="B394">
        <f>IF(AND('Tracker&amp;Invoice'!A412&lt;&gt;"",'Tracker&amp;Invoice'!A412&lt;&gt;"ITEM",'Tracker&amp;Invoice'!A410="ITEM"),1,0)</f>
        <v>0</v>
      </c>
      <c r="C394" t="str">
        <f>IF(B394=1,'Tracker&amp;Invoice'!A412,C393)</f>
        <v>BQ-069</v>
      </c>
      <c r="D394" t="str">
        <f>IF(LEFT(TRIM('Tracker&amp;Invoice'!B412),9)="INVOICE #","INVOICE",IF(TRIM('Tracker&amp;Invoice'!B412)="Overall Completion INVOICE","OVERALL",""))</f>
        <v/>
      </c>
      <c r="E394" t="str">
        <f>IF(D394="INVOICE",VALUE(MID(TRIM('Tracker&amp;Invoice'!B412),10,10)),"")</f>
        <v/>
      </c>
      <c r="F394">
        <f>IF(B394=1,IFERROR(LOOKUP(2,1/('Tracker&amp;Invoice'!$H412:$AC412&lt;&gt;""),COLUMN('Tracker&amp;Invoice'!$H412:$AC412)),8),F393)</f>
        <v>14</v>
      </c>
      <c r="G394">
        <f>IF(D394="OVERALL",IFERROR(LOOKUP(2,1/('Tracker&amp;Invoice'!$H412:$AC412&lt;&gt;""),COLUMN('Tracker&amp;Invoice'!$H412:$AC412)),8),G395)</f>
        <v>15</v>
      </c>
      <c r="H394">
        <f t="shared" si="12"/>
        <v>15</v>
      </c>
      <c r="I394" s="29">
        <f>IF(D394="INVOICE",SUM('Tracker&amp;Invoice'!$H412:INDEX('Tracker&amp;Invoice'!$A412:$AC412,1,H394)),0)</f>
        <v>0</v>
      </c>
      <c r="J394" s="29">
        <f>IF(D394="OVERALL",SUM('Tracker&amp;Invoice'!$H412:$AC412),0)</f>
        <v>0</v>
      </c>
    </row>
    <row r="395" spans="1:10">
      <c r="A395">
        <f t="shared" si="13"/>
        <v>18</v>
      </c>
      <c r="B395">
        <f>IF(AND('Tracker&amp;Invoice'!A413&lt;&gt;"",'Tracker&amp;Invoice'!A413&lt;&gt;"ITEM",'Tracker&amp;Invoice'!A411="ITEM"),1,0)</f>
        <v>0</v>
      </c>
      <c r="C395" t="str">
        <f>IF(B395=1,'Tracker&amp;Invoice'!A413,C394)</f>
        <v>BQ-069</v>
      </c>
      <c r="D395" t="str">
        <f>IF(LEFT(TRIM('Tracker&amp;Invoice'!B413),9)="INVOICE #","INVOICE",IF(TRIM('Tracker&amp;Invoice'!B413)="Overall Completion INVOICE","OVERALL",""))</f>
        <v>INVOICE</v>
      </c>
      <c r="E395">
        <f>IF(D395="INVOICE",VALUE(MID(TRIM('Tracker&amp;Invoice'!B413),10,10)),"")</f>
        <v>27</v>
      </c>
      <c r="F395">
        <f>IF(B395=1,IFERROR(LOOKUP(2,1/('Tracker&amp;Invoice'!$H413:$AC413&lt;&gt;""),COLUMN('Tracker&amp;Invoice'!$H413:$AC413)),8),F394)</f>
        <v>14</v>
      </c>
      <c r="G395">
        <f>IF(D395="OVERALL",IFERROR(LOOKUP(2,1/('Tracker&amp;Invoice'!$H413:$AC413&lt;&gt;""),COLUMN('Tracker&amp;Invoice'!$H413:$AC413)),8),G396)</f>
        <v>15</v>
      </c>
      <c r="H395">
        <f t="shared" si="12"/>
        <v>15</v>
      </c>
      <c r="I395" s="29">
        <f>IF(D395="INVOICE",SUM('Tracker&amp;Invoice'!$H413:INDEX('Tracker&amp;Invoice'!$A413:$AC413,1,H395)),0)</f>
        <v>840</v>
      </c>
      <c r="J395" s="29">
        <f>IF(D395="OVERALL",SUM('Tracker&amp;Invoice'!$H413:$AC413),0)</f>
        <v>0</v>
      </c>
    </row>
    <row r="396" spans="1:10">
      <c r="A396">
        <f t="shared" si="13"/>
        <v>18</v>
      </c>
      <c r="B396">
        <f>IF(AND('Tracker&amp;Invoice'!A414&lt;&gt;"",'Tracker&amp;Invoice'!A414&lt;&gt;"ITEM",'Tracker&amp;Invoice'!A412="ITEM"),1,0)</f>
        <v>0</v>
      </c>
      <c r="C396" t="str">
        <f>IF(B396=1,'Tracker&amp;Invoice'!A414,C395)</f>
        <v>BQ-069</v>
      </c>
      <c r="D396" t="str">
        <f>IF(LEFT(TRIM('Tracker&amp;Invoice'!B414),9)="INVOICE #","INVOICE",IF(TRIM('Tracker&amp;Invoice'!B414)="Overall Completion INVOICE","OVERALL",""))</f>
        <v/>
      </c>
      <c r="E396" t="str">
        <f>IF(D396="INVOICE",VALUE(MID(TRIM('Tracker&amp;Invoice'!B414),10,10)),"")</f>
        <v/>
      </c>
      <c r="F396">
        <f>IF(B396=1,IFERROR(LOOKUP(2,1/('Tracker&amp;Invoice'!$H414:$AC414&lt;&gt;""),COLUMN('Tracker&amp;Invoice'!$H414:$AC414)),8),F395)</f>
        <v>14</v>
      </c>
      <c r="G396">
        <f>IF(D396="OVERALL",IFERROR(LOOKUP(2,1/('Tracker&amp;Invoice'!$H414:$AC414&lt;&gt;""),COLUMN('Tracker&amp;Invoice'!$H414:$AC414)),8),G397)</f>
        <v>15</v>
      </c>
      <c r="H396">
        <f t="shared" si="12"/>
        <v>15</v>
      </c>
      <c r="I396" s="29">
        <f>IF(D396="INVOICE",SUM('Tracker&amp;Invoice'!$H414:INDEX('Tracker&amp;Invoice'!$A414:$AC414,1,H396)),0)</f>
        <v>0</v>
      </c>
      <c r="J396" s="29">
        <f>IF(D396="OVERALL",SUM('Tracker&amp;Invoice'!$H414:$AC414),0)</f>
        <v>0</v>
      </c>
    </row>
    <row r="397" spans="1:10">
      <c r="A397">
        <f t="shared" si="13"/>
        <v>18</v>
      </c>
      <c r="B397">
        <f>IF(AND('Tracker&amp;Invoice'!A415&lt;&gt;"",'Tracker&amp;Invoice'!A415&lt;&gt;"ITEM",'Tracker&amp;Invoice'!A413="ITEM"),1,0)</f>
        <v>0</v>
      </c>
      <c r="C397" t="str">
        <f>IF(B397=1,'Tracker&amp;Invoice'!A415,C396)</f>
        <v>BQ-069</v>
      </c>
      <c r="D397" t="str">
        <f>IF(LEFT(TRIM('Tracker&amp;Invoice'!B415),9)="INVOICE #","INVOICE",IF(TRIM('Tracker&amp;Invoice'!B415)="Overall Completion INVOICE","OVERALL",""))</f>
        <v>INVOICE</v>
      </c>
      <c r="E397">
        <f>IF(D397="INVOICE",VALUE(MID(TRIM('Tracker&amp;Invoice'!B415),10,10)),"")</f>
        <v>28</v>
      </c>
      <c r="F397">
        <f>IF(B397=1,IFERROR(LOOKUP(2,1/('Tracker&amp;Invoice'!$H415:$AC415&lt;&gt;""),COLUMN('Tracker&amp;Invoice'!$H415:$AC415)),8),F396)</f>
        <v>14</v>
      </c>
      <c r="G397">
        <f>IF(D397="OVERALL",IFERROR(LOOKUP(2,1/('Tracker&amp;Invoice'!$H415:$AC415&lt;&gt;""),COLUMN('Tracker&amp;Invoice'!$H415:$AC415)),8),G398)</f>
        <v>15</v>
      </c>
      <c r="H397">
        <f t="shared" si="12"/>
        <v>15</v>
      </c>
      <c r="I397" s="29">
        <f>IF(D397="INVOICE",SUM('Tracker&amp;Invoice'!$H415:INDEX('Tracker&amp;Invoice'!$A415:$AC415,1,H397)),0)</f>
        <v>3360</v>
      </c>
      <c r="J397" s="29">
        <f>IF(D397="OVERALL",SUM('Tracker&amp;Invoice'!$H415:$AC415),0)</f>
        <v>0</v>
      </c>
    </row>
    <row r="398" spans="1:10">
      <c r="A398">
        <f t="shared" si="13"/>
        <v>18</v>
      </c>
      <c r="B398">
        <f>IF(AND('Tracker&amp;Invoice'!A416&lt;&gt;"",'Tracker&amp;Invoice'!A416&lt;&gt;"ITEM",'Tracker&amp;Invoice'!A414="ITEM"),1,0)</f>
        <v>0</v>
      </c>
      <c r="C398" t="str">
        <f>IF(B398=1,'Tracker&amp;Invoice'!A416,C397)</f>
        <v>BQ-069</v>
      </c>
      <c r="D398" t="str">
        <f>IF(LEFT(TRIM('Tracker&amp;Invoice'!B416),9)="INVOICE #","INVOICE",IF(TRIM('Tracker&amp;Invoice'!B416)="Overall Completion INVOICE","OVERALL",""))</f>
        <v/>
      </c>
      <c r="E398" t="str">
        <f>IF(D398="INVOICE",VALUE(MID(TRIM('Tracker&amp;Invoice'!B416),10,10)),"")</f>
        <v/>
      </c>
      <c r="F398">
        <f>IF(B398=1,IFERROR(LOOKUP(2,1/('Tracker&amp;Invoice'!$H416:$AC416&lt;&gt;""),COLUMN('Tracker&amp;Invoice'!$H416:$AC416)),8),F397)</f>
        <v>14</v>
      </c>
      <c r="G398">
        <f>IF(D398="OVERALL",IFERROR(LOOKUP(2,1/('Tracker&amp;Invoice'!$H416:$AC416&lt;&gt;""),COLUMN('Tracker&amp;Invoice'!$H416:$AC416)),8),G399)</f>
        <v>15</v>
      </c>
      <c r="H398">
        <f t="shared" si="12"/>
        <v>15</v>
      </c>
      <c r="I398" s="29">
        <f>IF(D398="INVOICE",SUM('Tracker&amp;Invoice'!$H416:INDEX('Tracker&amp;Invoice'!$A416:$AC416,1,H398)),0)</f>
        <v>0</v>
      </c>
      <c r="J398" s="29">
        <f>IF(D398="OVERALL",SUM('Tracker&amp;Invoice'!$H416:$AC416),0)</f>
        <v>0</v>
      </c>
    </row>
    <row r="399" spans="1:10">
      <c r="A399">
        <f t="shared" si="13"/>
        <v>18</v>
      </c>
      <c r="B399">
        <f>IF(AND('Tracker&amp;Invoice'!A417&lt;&gt;"",'Tracker&amp;Invoice'!A417&lt;&gt;"ITEM",'Tracker&amp;Invoice'!A415="ITEM"),1,0)</f>
        <v>0</v>
      </c>
      <c r="C399" t="str">
        <f>IF(B399=1,'Tracker&amp;Invoice'!A417,C398)</f>
        <v>BQ-069</v>
      </c>
      <c r="D399" t="str">
        <f>IF(LEFT(TRIM('Tracker&amp;Invoice'!B417),9)="INVOICE #","INVOICE",IF(TRIM('Tracker&amp;Invoice'!B417)="Overall Completion INVOICE","OVERALL",""))</f>
        <v/>
      </c>
      <c r="E399" t="str">
        <f>IF(D399="INVOICE",VALUE(MID(TRIM('Tracker&amp;Invoice'!B417),10,10)),"")</f>
        <v/>
      </c>
      <c r="F399">
        <f>IF(B399=1,IFERROR(LOOKUP(2,1/('Tracker&amp;Invoice'!$H417:$AC417&lt;&gt;""),COLUMN('Tracker&amp;Invoice'!$H417:$AC417)),8),F398)</f>
        <v>14</v>
      </c>
      <c r="G399">
        <f>IF(D399="OVERALL",IFERROR(LOOKUP(2,1/('Tracker&amp;Invoice'!$H417:$AC417&lt;&gt;""),COLUMN('Tracker&amp;Invoice'!$H417:$AC417)),8),G400)</f>
        <v>15</v>
      </c>
      <c r="H399">
        <f t="shared" si="12"/>
        <v>15</v>
      </c>
      <c r="I399" s="29">
        <f>IF(D399="INVOICE",SUM('Tracker&amp;Invoice'!$H417:INDEX('Tracker&amp;Invoice'!$A417:$AC417,1,H399)),0)</f>
        <v>0</v>
      </c>
      <c r="J399" s="29">
        <f>IF(D399="OVERALL",SUM('Tracker&amp;Invoice'!$H417:$AC417),0)</f>
        <v>0</v>
      </c>
    </row>
    <row r="400" spans="1:10">
      <c r="A400">
        <f t="shared" si="13"/>
        <v>18</v>
      </c>
      <c r="B400">
        <f>IF(AND('Tracker&amp;Invoice'!A418&lt;&gt;"",'Tracker&amp;Invoice'!A418&lt;&gt;"ITEM",'Tracker&amp;Invoice'!A416="ITEM"),1,0)</f>
        <v>0</v>
      </c>
      <c r="C400" t="str">
        <f>IF(B400=1,'Tracker&amp;Invoice'!A418,C399)</f>
        <v>BQ-069</v>
      </c>
      <c r="D400" t="str">
        <f>IF(LEFT(TRIM('Tracker&amp;Invoice'!B418),9)="INVOICE #","INVOICE",IF(TRIM('Tracker&amp;Invoice'!B418)="Overall Completion INVOICE","OVERALL",""))</f>
        <v/>
      </c>
      <c r="E400" t="str">
        <f>IF(D400="INVOICE",VALUE(MID(TRIM('Tracker&amp;Invoice'!B418),10,10)),"")</f>
        <v/>
      </c>
      <c r="F400">
        <f>IF(B400=1,IFERROR(LOOKUP(2,1/('Tracker&amp;Invoice'!$H418:$AC418&lt;&gt;""),COLUMN('Tracker&amp;Invoice'!$H418:$AC418)),8),F399)</f>
        <v>14</v>
      </c>
      <c r="G400">
        <f>IF(D400="OVERALL",IFERROR(LOOKUP(2,1/('Tracker&amp;Invoice'!$H418:$AC418&lt;&gt;""),COLUMN('Tracker&amp;Invoice'!$H418:$AC418)),8),G401)</f>
        <v>15</v>
      </c>
      <c r="H400">
        <f t="shared" si="12"/>
        <v>15</v>
      </c>
      <c r="I400" s="29">
        <f>IF(D400="INVOICE",SUM('Tracker&amp;Invoice'!$H418:INDEX('Tracker&amp;Invoice'!$A418:$AC418,1,H400)),0)</f>
        <v>0</v>
      </c>
      <c r="J400" s="29">
        <f>IF(D400="OVERALL",SUM('Tracker&amp;Invoice'!$H418:$AC418),0)</f>
        <v>0</v>
      </c>
    </row>
    <row r="401" spans="1:10">
      <c r="A401">
        <f t="shared" si="13"/>
        <v>18</v>
      </c>
      <c r="B401">
        <f>IF(AND('Tracker&amp;Invoice'!A419&lt;&gt;"",'Tracker&amp;Invoice'!A419&lt;&gt;"ITEM",'Tracker&amp;Invoice'!A417="ITEM"),1,0)</f>
        <v>0</v>
      </c>
      <c r="C401" t="str">
        <f>IF(B401=1,'Tracker&amp;Invoice'!A419,C400)</f>
        <v>BQ-069</v>
      </c>
      <c r="D401" t="str">
        <f>IF(LEFT(TRIM('Tracker&amp;Invoice'!B419),9)="INVOICE #","INVOICE",IF(TRIM('Tracker&amp;Invoice'!B419)="Overall Completion INVOICE","OVERALL",""))</f>
        <v/>
      </c>
      <c r="E401" t="str">
        <f>IF(D401="INVOICE",VALUE(MID(TRIM('Tracker&amp;Invoice'!B419),10,10)),"")</f>
        <v/>
      </c>
      <c r="F401">
        <f>IF(B401=1,IFERROR(LOOKUP(2,1/('Tracker&amp;Invoice'!$H419:$AC419&lt;&gt;""),COLUMN('Tracker&amp;Invoice'!$H419:$AC419)),8),F400)</f>
        <v>14</v>
      </c>
      <c r="G401">
        <f>IF(D401="OVERALL",IFERROR(LOOKUP(2,1/('Tracker&amp;Invoice'!$H419:$AC419&lt;&gt;""),COLUMN('Tracker&amp;Invoice'!$H419:$AC419)),8),G402)</f>
        <v>15</v>
      </c>
      <c r="H401">
        <f t="shared" si="12"/>
        <v>15</v>
      </c>
      <c r="I401" s="29">
        <f>IF(D401="INVOICE",SUM('Tracker&amp;Invoice'!$H419:INDEX('Tracker&amp;Invoice'!$A419:$AC419,1,H401)),0)</f>
        <v>0</v>
      </c>
      <c r="J401" s="29">
        <f>IF(D401="OVERALL",SUM('Tracker&amp;Invoice'!$H419:$AC419),0)</f>
        <v>0</v>
      </c>
    </row>
    <row r="402" spans="1:10">
      <c r="A402">
        <f t="shared" si="13"/>
        <v>18</v>
      </c>
      <c r="B402">
        <f>IF(AND('Tracker&amp;Invoice'!A420&lt;&gt;"",'Tracker&amp;Invoice'!A420&lt;&gt;"ITEM",'Tracker&amp;Invoice'!A418="ITEM"),1,0)</f>
        <v>0</v>
      </c>
      <c r="C402" t="str">
        <f>IF(B402=1,'Tracker&amp;Invoice'!A420,C401)</f>
        <v>BQ-069</v>
      </c>
      <c r="D402" t="str">
        <f>IF(LEFT(TRIM('Tracker&amp;Invoice'!B420),9)="INVOICE #","INVOICE",IF(TRIM('Tracker&amp;Invoice'!B420)="Overall Completion INVOICE","OVERALL",""))</f>
        <v/>
      </c>
      <c r="E402" t="str">
        <f>IF(D402="INVOICE",VALUE(MID(TRIM('Tracker&amp;Invoice'!B420),10,10)),"")</f>
        <v/>
      </c>
      <c r="F402">
        <f>IF(B402=1,IFERROR(LOOKUP(2,1/('Tracker&amp;Invoice'!$H420:$AC420&lt;&gt;""),COLUMN('Tracker&amp;Invoice'!$H420:$AC420)),8),F401)</f>
        <v>14</v>
      </c>
      <c r="G402">
        <f>IF(D402="OVERALL",IFERROR(LOOKUP(2,1/('Tracker&amp;Invoice'!$H420:$AC420&lt;&gt;""),COLUMN('Tracker&amp;Invoice'!$H420:$AC420)),8),G403)</f>
        <v>15</v>
      </c>
      <c r="H402">
        <f t="shared" si="12"/>
        <v>15</v>
      </c>
      <c r="I402" s="29">
        <f>IF(D402="INVOICE",SUM('Tracker&amp;Invoice'!$H420:INDEX('Tracker&amp;Invoice'!$A420:$AC420,1,H402)),0)</f>
        <v>0</v>
      </c>
      <c r="J402" s="29">
        <f>IF(D402="OVERALL",SUM('Tracker&amp;Invoice'!$H420:$AC420),0)</f>
        <v>0</v>
      </c>
    </row>
    <row r="403" spans="1:10">
      <c r="A403">
        <f t="shared" si="13"/>
        <v>18</v>
      </c>
      <c r="B403">
        <f>IF(AND('Tracker&amp;Invoice'!A421&lt;&gt;"",'Tracker&amp;Invoice'!A421&lt;&gt;"ITEM",'Tracker&amp;Invoice'!A419="ITEM"),1,0)</f>
        <v>0</v>
      </c>
      <c r="C403" t="str">
        <f>IF(B403=1,'Tracker&amp;Invoice'!A421,C402)</f>
        <v>BQ-069</v>
      </c>
      <c r="D403" t="str">
        <f>IF(LEFT(TRIM('Tracker&amp;Invoice'!B421),9)="INVOICE #","INVOICE",IF(TRIM('Tracker&amp;Invoice'!B421)="Overall Completion INVOICE","OVERALL",""))</f>
        <v>OVERALL</v>
      </c>
      <c r="E403" t="str">
        <f>IF(D403="INVOICE",VALUE(MID(TRIM('Tracker&amp;Invoice'!B421),10,10)),"")</f>
        <v/>
      </c>
      <c r="F403">
        <f>IF(B403=1,IFERROR(LOOKUP(2,1/('Tracker&amp;Invoice'!$H421:$AC421&lt;&gt;""),COLUMN('Tracker&amp;Invoice'!$H421:$AC421)),8),F402)</f>
        <v>14</v>
      </c>
      <c r="G403">
        <f>IF(D403="OVERALL",IFERROR(LOOKUP(2,1/('Tracker&amp;Invoice'!$H421:$AC421&lt;&gt;""),COLUMN('Tracker&amp;Invoice'!$H421:$AC421)),8),G404)</f>
        <v>15</v>
      </c>
      <c r="H403">
        <f t="shared" si="12"/>
        <v>15</v>
      </c>
      <c r="I403" s="29">
        <f>IF(D403="INVOICE",SUM('Tracker&amp;Invoice'!$H421:INDEX('Tracker&amp;Invoice'!$A421:$AC421,1,H403)),0)</f>
        <v>0</v>
      </c>
      <c r="J403" s="29">
        <f>IF(D403="OVERALL",SUM('Tracker&amp;Invoice'!$H421:$AC421),0)</f>
        <v>13440</v>
      </c>
    </row>
    <row r="404" spans="1:10">
      <c r="A404">
        <f t="shared" si="13"/>
        <v>18</v>
      </c>
      <c r="B404">
        <f>IF(AND('Tracker&amp;Invoice'!A422&lt;&gt;"",'Tracker&amp;Invoice'!A422&lt;&gt;"ITEM",'Tracker&amp;Invoice'!A420="ITEM"),1,0)</f>
        <v>0</v>
      </c>
      <c r="C404" t="str">
        <f>IF(B404=1,'Tracker&amp;Invoice'!A422,C403)</f>
        <v>BQ-069</v>
      </c>
      <c r="D404" t="str">
        <f>IF(LEFT(TRIM('Tracker&amp;Invoice'!B422),9)="INVOICE #","INVOICE",IF(TRIM('Tracker&amp;Invoice'!B422)="Overall Completion INVOICE","OVERALL",""))</f>
        <v/>
      </c>
      <c r="E404" t="str">
        <f>IF(D404="INVOICE",VALUE(MID(TRIM('Tracker&amp;Invoice'!B422),10,10)),"")</f>
        <v/>
      </c>
      <c r="F404">
        <f>IF(B404=1,IFERROR(LOOKUP(2,1/('Tracker&amp;Invoice'!$H422:$AC422&lt;&gt;""),COLUMN('Tracker&amp;Invoice'!$H422:$AC422)),8),F403)</f>
        <v>14</v>
      </c>
      <c r="G404">
        <f>IF(D404="OVERALL",IFERROR(LOOKUP(2,1/('Tracker&amp;Invoice'!$H422:$AC422&lt;&gt;""),COLUMN('Tracker&amp;Invoice'!$H422:$AC422)),8),G405)</f>
        <v>15</v>
      </c>
      <c r="H404">
        <f t="shared" si="12"/>
        <v>15</v>
      </c>
      <c r="I404" s="29">
        <f>IF(D404="INVOICE",SUM('Tracker&amp;Invoice'!$H422:INDEX('Tracker&amp;Invoice'!$A422:$AC422,1,H404)),0)</f>
        <v>0</v>
      </c>
      <c r="J404" s="29">
        <f>IF(D404="OVERALL",SUM('Tracker&amp;Invoice'!$H422:$AC422),0)</f>
        <v>0</v>
      </c>
    </row>
    <row r="405" spans="1:10">
      <c r="A405">
        <f t="shared" si="13"/>
        <v>18</v>
      </c>
      <c r="B405">
        <f>IF(AND('Tracker&amp;Invoice'!A423&lt;&gt;"",'Tracker&amp;Invoice'!A423&lt;&gt;"ITEM",'Tracker&amp;Invoice'!A421="ITEM"),1,0)</f>
        <v>0</v>
      </c>
      <c r="C405" t="str">
        <f>IF(B405=1,'Tracker&amp;Invoice'!A423,C404)</f>
        <v>BQ-069</v>
      </c>
      <c r="D405" t="str">
        <f>IF(LEFT(TRIM('Tracker&amp;Invoice'!B423),9)="INVOICE #","INVOICE",IF(TRIM('Tracker&amp;Invoice'!B423)="Overall Completion INVOICE","OVERALL",""))</f>
        <v/>
      </c>
      <c r="E405" t="str">
        <f>IF(D405="INVOICE",VALUE(MID(TRIM('Tracker&amp;Invoice'!B423),10,10)),"")</f>
        <v/>
      </c>
      <c r="F405">
        <f>IF(B405=1,IFERROR(LOOKUP(2,1/('Tracker&amp;Invoice'!$H423:$AC423&lt;&gt;""),COLUMN('Tracker&amp;Invoice'!$H423:$AC423)),8),F404)</f>
        <v>14</v>
      </c>
      <c r="G405">
        <f>IF(D405="OVERALL",IFERROR(LOOKUP(2,1/('Tracker&amp;Invoice'!$H423:$AC423&lt;&gt;""),COLUMN('Tracker&amp;Invoice'!$H423:$AC423)),8),G406)</f>
        <v>15</v>
      </c>
      <c r="H405">
        <f t="shared" si="12"/>
        <v>15</v>
      </c>
      <c r="I405" s="29">
        <f>IF(D405="INVOICE",SUM('Tracker&amp;Invoice'!$H423:INDEX('Tracker&amp;Invoice'!$A423:$AC423,1,H405)),0)</f>
        <v>0</v>
      </c>
      <c r="J405" s="29">
        <f>IF(D405="OVERALL",SUM('Tracker&amp;Invoice'!$H423:$AC423),0)</f>
        <v>0</v>
      </c>
    </row>
    <row r="406" spans="1:10">
      <c r="A406">
        <f t="shared" si="13"/>
        <v>18</v>
      </c>
      <c r="B406">
        <f>IF(AND('Tracker&amp;Invoice'!A424&lt;&gt;"",'Tracker&amp;Invoice'!A424&lt;&gt;"ITEM",'Tracker&amp;Invoice'!A422="ITEM"),1,0)</f>
        <v>0</v>
      </c>
      <c r="C406" t="str">
        <f>IF(B406=1,'Tracker&amp;Invoice'!A424,C405)</f>
        <v>BQ-069</v>
      </c>
      <c r="D406" t="str">
        <f>IF(LEFT(TRIM('Tracker&amp;Invoice'!B424),9)="INVOICE #","INVOICE",IF(TRIM('Tracker&amp;Invoice'!B424)="Overall Completion INVOICE","OVERALL",""))</f>
        <v/>
      </c>
      <c r="E406" t="str">
        <f>IF(D406="INVOICE",VALUE(MID(TRIM('Tracker&amp;Invoice'!B424),10,10)),"")</f>
        <v/>
      </c>
      <c r="F406">
        <f>IF(B406=1,IFERROR(LOOKUP(2,1/('Tracker&amp;Invoice'!$H424:$AC424&lt;&gt;""),COLUMN('Tracker&amp;Invoice'!$H424:$AC424)),8),F405)</f>
        <v>14</v>
      </c>
      <c r="G406">
        <f>IF(D406="OVERALL",IFERROR(LOOKUP(2,1/('Tracker&amp;Invoice'!$H424:$AC424&lt;&gt;""),COLUMN('Tracker&amp;Invoice'!$H424:$AC424)),8),G407)</f>
        <v>15</v>
      </c>
      <c r="H406">
        <f t="shared" si="12"/>
        <v>15</v>
      </c>
      <c r="I406" s="29">
        <f>IF(D406="INVOICE",SUM('Tracker&amp;Invoice'!$H424:INDEX('Tracker&amp;Invoice'!$A424:$AC424,1,H406)),0)</f>
        <v>0</v>
      </c>
      <c r="J406" s="29">
        <f>IF(D406="OVERALL",SUM('Tracker&amp;Invoice'!$H424:$AC424),0)</f>
        <v>0</v>
      </c>
    </row>
    <row r="407" spans="1:10">
      <c r="A407">
        <f t="shared" si="13"/>
        <v>18</v>
      </c>
      <c r="B407">
        <f>IF(AND('Tracker&amp;Invoice'!A425&lt;&gt;"",'Tracker&amp;Invoice'!A425&lt;&gt;"ITEM",'Tracker&amp;Invoice'!A423="ITEM"),1,0)</f>
        <v>0</v>
      </c>
      <c r="C407" t="str">
        <f>IF(B407=1,'Tracker&amp;Invoice'!A425,C406)</f>
        <v>BQ-069</v>
      </c>
      <c r="D407" t="str">
        <f>IF(LEFT(TRIM('Tracker&amp;Invoice'!B425),9)="INVOICE #","INVOICE",IF(TRIM('Tracker&amp;Invoice'!B425)="Overall Completion INVOICE","OVERALL",""))</f>
        <v/>
      </c>
      <c r="E407" t="str">
        <f>IF(D407="INVOICE",VALUE(MID(TRIM('Tracker&amp;Invoice'!B425),10,10)),"")</f>
        <v/>
      </c>
      <c r="F407">
        <f>IF(B407=1,IFERROR(LOOKUP(2,1/('Tracker&amp;Invoice'!$H425:$AC425&lt;&gt;""),COLUMN('Tracker&amp;Invoice'!$H425:$AC425)),8),F406)</f>
        <v>14</v>
      </c>
      <c r="G407">
        <f>IF(D407="OVERALL",IFERROR(LOOKUP(2,1/('Tracker&amp;Invoice'!$H425:$AC425&lt;&gt;""),COLUMN('Tracker&amp;Invoice'!$H425:$AC425)),8),G408)</f>
        <v>15</v>
      </c>
      <c r="H407">
        <f t="shared" si="12"/>
        <v>15</v>
      </c>
      <c r="I407" s="29">
        <f>IF(D407="INVOICE",SUM('Tracker&amp;Invoice'!$H425:INDEX('Tracker&amp;Invoice'!$A425:$AC425,1,H407)),0)</f>
        <v>0</v>
      </c>
      <c r="J407" s="29">
        <f>IF(D407="OVERALL",SUM('Tracker&amp;Invoice'!$H425:$AC425),0)</f>
        <v>0</v>
      </c>
    </row>
    <row r="408" spans="1:10">
      <c r="A408">
        <f t="shared" si="13"/>
        <v>18</v>
      </c>
      <c r="B408">
        <f>IF(AND('Tracker&amp;Invoice'!A426&lt;&gt;"",'Tracker&amp;Invoice'!A426&lt;&gt;"ITEM",'Tracker&amp;Invoice'!A424="ITEM"),1,0)</f>
        <v>0</v>
      </c>
      <c r="C408" t="str">
        <f>IF(B408=1,'Tracker&amp;Invoice'!A426,C407)</f>
        <v>BQ-069</v>
      </c>
      <c r="D408" t="str">
        <f>IF(LEFT(TRIM('Tracker&amp;Invoice'!B426),9)="INVOICE #","INVOICE",IF(TRIM('Tracker&amp;Invoice'!B426)="Overall Completion INVOICE","OVERALL",""))</f>
        <v/>
      </c>
      <c r="E408" t="str">
        <f>IF(D408="INVOICE",VALUE(MID(TRIM('Tracker&amp;Invoice'!B426),10,10)),"")</f>
        <v/>
      </c>
      <c r="F408">
        <f>IF(B408=1,IFERROR(LOOKUP(2,1/('Tracker&amp;Invoice'!$H426:$AC426&lt;&gt;""),COLUMN('Tracker&amp;Invoice'!$H426:$AC426)),8),F407)</f>
        <v>14</v>
      </c>
      <c r="G408">
        <f>IF(D408="OVERALL",IFERROR(LOOKUP(2,1/('Tracker&amp;Invoice'!$H426:$AC426&lt;&gt;""),COLUMN('Tracker&amp;Invoice'!$H426:$AC426)),8),G409)</f>
        <v>15</v>
      </c>
      <c r="H408">
        <f t="shared" si="12"/>
        <v>15</v>
      </c>
      <c r="I408" s="29">
        <f>IF(D408="INVOICE",SUM('Tracker&amp;Invoice'!$H426:INDEX('Tracker&amp;Invoice'!$A426:$AC426,1,H408)),0)</f>
        <v>0</v>
      </c>
      <c r="J408" s="29">
        <f>IF(D408="OVERALL",SUM('Tracker&amp;Invoice'!$H426:$AC426),0)</f>
        <v>0</v>
      </c>
    </row>
    <row r="409" spans="1:10">
      <c r="A409">
        <f t="shared" si="13"/>
        <v>18</v>
      </c>
      <c r="B409">
        <f>IF(AND('Tracker&amp;Invoice'!A427&lt;&gt;"",'Tracker&amp;Invoice'!A427&lt;&gt;"ITEM",'Tracker&amp;Invoice'!A425="ITEM"),1,0)</f>
        <v>0</v>
      </c>
      <c r="C409" t="str">
        <f>IF(B409=1,'Tracker&amp;Invoice'!A427,C408)</f>
        <v>BQ-069</v>
      </c>
      <c r="D409" t="str">
        <f>IF(LEFT(TRIM('Tracker&amp;Invoice'!B427),9)="INVOICE #","INVOICE",IF(TRIM('Tracker&amp;Invoice'!B427)="Overall Completion INVOICE","OVERALL",""))</f>
        <v/>
      </c>
      <c r="E409" t="str">
        <f>IF(D409="INVOICE",VALUE(MID(TRIM('Tracker&amp;Invoice'!B427),10,10)),"")</f>
        <v/>
      </c>
      <c r="F409">
        <f>IF(B409=1,IFERROR(LOOKUP(2,1/('Tracker&amp;Invoice'!$H427:$AC427&lt;&gt;""),COLUMN('Tracker&amp;Invoice'!$H427:$AC427)),8),F408)</f>
        <v>14</v>
      </c>
      <c r="G409">
        <f>IF(D409="OVERALL",IFERROR(LOOKUP(2,1/('Tracker&amp;Invoice'!$H427:$AC427&lt;&gt;""),COLUMN('Tracker&amp;Invoice'!$H427:$AC427)),8),G410)</f>
        <v>15</v>
      </c>
      <c r="H409">
        <f t="shared" si="12"/>
        <v>15</v>
      </c>
      <c r="I409" s="29">
        <f>IF(D409="INVOICE",SUM('Tracker&amp;Invoice'!$H427:INDEX('Tracker&amp;Invoice'!$A427:$AC427,1,H409)),0)</f>
        <v>0</v>
      </c>
      <c r="J409" s="29">
        <f>IF(D409="OVERALL",SUM('Tracker&amp;Invoice'!$H427:$AC427),0)</f>
        <v>0</v>
      </c>
    </row>
    <row r="410" spans="1:10">
      <c r="A410">
        <f t="shared" si="13"/>
        <v>18</v>
      </c>
      <c r="B410">
        <f>IF(AND('Tracker&amp;Invoice'!A428&lt;&gt;"",'Tracker&amp;Invoice'!A428&lt;&gt;"ITEM",'Tracker&amp;Invoice'!A426="ITEM"),1,0)</f>
        <v>0</v>
      </c>
      <c r="C410" t="str">
        <f>IF(B410=1,'Tracker&amp;Invoice'!A428,C409)</f>
        <v>BQ-069</v>
      </c>
      <c r="D410" t="str">
        <f>IF(LEFT(TRIM('Tracker&amp;Invoice'!B428),9)="INVOICE #","INVOICE",IF(TRIM('Tracker&amp;Invoice'!B428)="Overall Completion INVOICE","OVERALL",""))</f>
        <v/>
      </c>
      <c r="E410" t="str">
        <f>IF(D410="INVOICE",VALUE(MID(TRIM('Tracker&amp;Invoice'!B428),10,10)),"")</f>
        <v/>
      </c>
      <c r="F410">
        <f>IF(B410=1,IFERROR(LOOKUP(2,1/('Tracker&amp;Invoice'!$H428:$AC428&lt;&gt;""),COLUMN('Tracker&amp;Invoice'!$H428:$AC428)),8),F409)</f>
        <v>14</v>
      </c>
      <c r="G410">
        <f>IF(D410="OVERALL",IFERROR(LOOKUP(2,1/('Tracker&amp;Invoice'!$H428:$AC428&lt;&gt;""),COLUMN('Tracker&amp;Invoice'!$H428:$AC428)),8),G411)</f>
        <v>15</v>
      </c>
      <c r="H410">
        <f t="shared" si="12"/>
        <v>15</v>
      </c>
      <c r="I410" s="29">
        <f>IF(D410="INVOICE",SUM('Tracker&amp;Invoice'!$H428:INDEX('Tracker&amp;Invoice'!$A428:$AC428,1,H410)),0)</f>
        <v>0</v>
      </c>
      <c r="J410" s="29">
        <f>IF(D410="OVERALL",SUM('Tracker&amp;Invoice'!$H428:$AC428),0)</f>
        <v>0</v>
      </c>
    </row>
    <row r="411" spans="1:10">
      <c r="A411">
        <f t="shared" si="13"/>
        <v>18</v>
      </c>
      <c r="B411">
        <f>IF(AND('Tracker&amp;Invoice'!A429&lt;&gt;"",'Tracker&amp;Invoice'!A429&lt;&gt;"ITEM",'Tracker&amp;Invoice'!A427="ITEM"),1,0)</f>
        <v>0</v>
      </c>
      <c r="C411" t="str">
        <f>IF(B411=1,'Tracker&amp;Invoice'!A429,C410)</f>
        <v>BQ-069</v>
      </c>
      <c r="D411" t="str">
        <f>IF(LEFT(TRIM('Tracker&amp;Invoice'!B429),9)="INVOICE #","INVOICE",IF(TRIM('Tracker&amp;Invoice'!B429)="Overall Completion INVOICE","OVERALL",""))</f>
        <v/>
      </c>
      <c r="E411" t="str">
        <f>IF(D411="INVOICE",VALUE(MID(TRIM('Tracker&amp;Invoice'!B429),10,10)),"")</f>
        <v/>
      </c>
      <c r="F411">
        <f>IF(B411=1,IFERROR(LOOKUP(2,1/('Tracker&amp;Invoice'!$H429:$AC429&lt;&gt;""),COLUMN('Tracker&amp;Invoice'!$H429:$AC429)),8),F410)</f>
        <v>14</v>
      </c>
      <c r="G411">
        <f>IF(D411="OVERALL",IFERROR(LOOKUP(2,1/('Tracker&amp;Invoice'!$H429:$AC429&lt;&gt;""),COLUMN('Tracker&amp;Invoice'!$H429:$AC429)),8),G412)</f>
        <v>15</v>
      </c>
      <c r="H411">
        <f t="shared" si="12"/>
        <v>15</v>
      </c>
      <c r="I411" s="29">
        <f>IF(D411="INVOICE",SUM('Tracker&amp;Invoice'!$H429:INDEX('Tracker&amp;Invoice'!$A429:$AC429,1,H411)),0)</f>
        <v>0</v>
      </c>
      <c r="J411" s="29">
        <f>IF(D411="OVERALL",SUM('Tracker&amp;Invoice'!$H429:$AC429),0)</f>
        <v>0</v>
      </c>
    </row>
    <row r="412" spans="1:10">
      <c r="A412">
        <f t="shared" si="13"/>
        <v>19</v>
      </c>
      <c r="B412">
        <f>IF(AND('Tracker&amp;Invoice'!A430&lt;&gt;"",'Tracker&amp;Invoice'!A430&lt;&gt;"ITEM",'Tracker&amp;Invoice'!A428="ITEM"),1,0)</f>
        <v>1</v>
      </c>
      <c r="C412" t="str">
        <f>IF(B412=1,'Tracker&amp;Invoice'!A430,C411)</f>
        <v>BQ-070</v>
      </c>
      <c r="D412" t="str">
        <f>IF(LEFT(TRIM('Tracker&amp;Invoice'!B430),9)="INVOICE #","INVOICE",IF(TRIM('Tracker&amp;Invoice'!B430)="Overall Completion INVOICE","OVERALL",""))</f>
        <v/>
      </c>
      <c r="E412" t="str">
        <f>IF(D412="INVOICE",VALUE(MID(TRIM('Tracker&amp;Invoice'!B430),10,10)),"")</f>
        <v/>
      </c>
      <c r="F412">
        <f>IF(B412=1,IFERROR(LOOKUP(2,1/('Tracker&amp;Invoice'!$H430:$AC430&lt;&gt;""),COLUMN('Tracker&amp;Invoice'!$H430:$AC430)),8),F411)</f>
        <v>14</v>
      </c>
      <c r="G412">
        <f>IF(D412="OVERALL",IFERROR(LOOKUP(2,1/('Tracker&amp;Invoice'!$H430:$AC430&lt;&gt;""),COLUMN('Tracker&amp;Invoice'!$H430:$AC430)),8),G413)</f>
        <v>15</v>
      </c>
      <c r="H412">
        <f t="shared" si="12"/>
        <v>15</v>
      </c>
      <c r="I412" s="29">
        <f>IF(D412="INVOICE",SUM('Tracker&amp;Invoice'!$H430:INDEX('Tracker&amp;Invoice'!$A430:$AC430,1,H412)),0)</f>
        <v>0</v>
      </c>
      <c r="J412" s="29">
        <f>IF(D412="OVERALL",SUM('Tracker&amp;Invoice'!$H430:$AC430),0)</f>
        <v>0</v>
      </c>
    </row>
    <row r="413" spans="1:10">
      <c r="A413">
        <f t="shared" si="13"/>
        <v>19</v>
      </c>
      <c r="B413">
        <f>IF(AND('Tracker&amp;Invoice'!A431&lt;&gt;"",'Tracker&amp;Invoice'!A431&lt;&gt;"ITEM",'Tracker&amp;Invoice'!A429="ITEM"),1,0)</f>
        <v>0</v>
      </c>
      <c r="C413" t="str">
        <f>IF(B413=1,'Tracker&amp;Invoice'!A431,C412)</f>
        <v>BQ-070</v>
      </c>
      <c r="D413" t="str">
        <f>IF(LEFT(TRIM('Tracker&amp;Invoice'!B431),9)="INVOICE #","INVOICE",IF(TRIM('Tracker&amp;Invoice'!B431)="Overall Completion INVOICE","OVERALL",""))</f>
        <v/>
      </c>
      <c r="E413" t="str">
        <f>IF(D413="INVOICE",VALUE(MID(TRIM('Tracker&amp;Invoice'!B431),10,10)),"")</f>
        <v/>
      </c>
      <c r="F413">
        <f>IF(B413=1,IFERROR(LOOKUP(2,1/('Tracker&amp;Invoice'!$H431:$AC431&lt;&gt;""),COLUMN('Tracker&amp;Invoice'!$H431:$AC431)),8),F412)</f>
        <v>14</v>
      </c>
      <c r="G413">
        <f>IF(D413="OVERALL",IFERROR(LOOKUP(2,1/('Tracker&amp;Invoice'!$H431:$AC431&lt;&gt;""),COLUMN('Tracker&amp;Invoice'!$H431:$AC431)),8),G414)</f>
        <v>15</v>
      </c>
      <c r="H413">
        <f t="shared" si="12"/>
        <v>15</v>
      </c>
      <c r="I413" s="29">
        <f>IF(D413="INVOICE",SUM('Tracker&amp;Invoice'!$H431:INDEX('Tracker&amp;Invoice'!$A431:$AC431,1,H413)),0)</f>
        <v>0</v>
      </c>
      <c r="J413" s="29">
        <f>IF(D413="OVERALL",SUM('Tracker&amp;Invoice'!$H431:$AC431),0)</f>
        <v>0</v>
      </c>
    </row>
    <row r="414" spans="1:10">
      <c r="A414">
        <f t="shared" si="13"/>
        <v>19</v>
      </c>
      <c r="B414">
        <f>IF(AND('Tracker&amp;Invoice'!A432&lt;&gt;"",'Tracker&amp;Invoice'!A432&lt;&gt;"ITEM",'Tracker&amp;Invoice'!A430="ITEM"),1,0)</f>
        <v>0</v>
      </c>
      <c r="C414" t="str">
        <f>IF(B414=1,'Tracker&amp;Invoice'!A432,C413)</f>
        <v>BQ-070</v>
      </c>
      <c r="D414" t="str">
        <f>IF(LEFT(TRIM('Tracker&amp;Invoice'!B432),9)="INVOICE #","INVOICE",IF(TRIM('Tracker&amp;Invoice'!B432)="Overall Completion INVOICE","OVERALL",""))</f>
        <v/>
      </c>
      <c r="E414" t="str">
        <f>IF(D414="INVOICE",VALUE(MID(TRIM('Tracker&amp;Invoice'!B432),10,10)),"")</f>
        <v/>
      </c>
      <c r="F414">
        <f>IF(B414=1,IFERROR(LOOKUP(2,1/('Tracker&amp;Invoice'!$H432:$AC432&lt;&gt;""),COLUMN('Tracker&amp;Invoice'!$H432:$AC432)),8),F413)</f>
        <v>14</v>
      </c>
      <c r="G414">
        <f>IF(D414="OVERALL",IFERROR(LOOKUP(2,1/('Tracker&amp;Invoice'!$H432:$AC432&lt;&gt;""),COLUMN('Tracker&amp;Invoice'!$H432:$AC432)),8),G415)</f>
        <v>15</v>
      </c>
      <c r="H414">
        <f t="shared" si="12"/>
        <v>15</v>
      </c>
      <c r="I414" s="29">
        <f>IF(D414="INVOICE",SUM('Tracker&amp;Invoice'!$H432:INDEX('Tracker&amp;Invoice'!$A432:$AC432,1,H414)),0)</f>
        <v>0</v>
      </c>
      <c r="J414" s="29">
        <f>IF(D414="OVERALL",SUM('Tracker&amp;Invoice'!$H432:$AC432),0)</f>
        <v>0</v>
      </c>
    </row>
    <row r="415" spans="1:10">
      <c r="A415">
        <f t="shared" si="13"/>
        <v>19</v>
      </c>
      <c r="B415">
        <f>IF(AND('Tracker&amp;Invoice'!A433&lt;&gt;"",'Tracker&amp;Invoice'!A433&lt;&gt;"ITEM",'Tracker&amp;Invoice'!A431="ITEM"),1,0)</f>
        <v>0</v>
      </c>
      <c r="C415" t="str">
        <f>IF(B415=1,'Tracker&amp;Invoice'!A433,C414)</f>
        <v>BQ-070</v>
      </c>
      <c r="D415" t="str">
        <f>IF(LEFT(TRIM('Tracker&amp;Invoice'!B433),9)="INVOICE #","INVOICE",IF(TRIM('Tracker&amp;Invoice'!B433)="Overall Completion INVOICE","OVERALL",""))</f>
        <v>INVOICE</v>
      </c>
      <c r="E415">
        <f>IF(D415="INVOICE",VALUE(MID(TRIM('Tracker&amp;Invoice'!B433),10,10)),"")</f>
        <v>26</v>
      </c>
      <c r="F415">
        <f>IF(B415=1,IFERROR(LOOKUP(2,1/('Tracker&amp;Invoice'!$H433:$AC433&lt;&gt;""),COLUMN('Tracker&amp;Invoice'!$H433:$AC433)),8),F414)</f>
        <v>14</v>
      </c>
      <c r="G415">
        <f>IF(D415="OVERALL",IFERROR(LOOKUP(2,1/('Tracker&amp;Invoice'!$H433:$AC433&lt;&gt;""),COLUMN('Tracker&amp;Invoice'!$H433:$AC433)),8),G416)</f>
        <v>15</v>
      </c>
      <c r="H415">
        <f t="shared" si="12"/>
        <v>15</v>
      </c>
      <c r="I415" s="29">
        <f>IF(D415="INVOICE",SUM('Tracker&amp;Invoice'!$H433:INDEX('Tracker&amp;Invoice'!$A433:$AC433,1,H415)),0)</f>
        <v>3884.9999999999995</v>
      </c>
      <c r="J415" s="29">
        <f>IF(D415="OVERALL",SUM('Tracker&amp;Invoice'!$H433:$AC433),0)</f>
        <v>0</v>
      </c>
    </row>
    <row r="416" spans="1:10">
      <c r="A416">
        <f t="shared" si="13"/>
        <v>19</v>
      </c>
      <c r="B416">
        <f>IF(AND('Tracker&amp;Invoice'!A434&lt;&gt;"",'Tracker&amp;Invoice'!A434&lt;&gt;"ITEM",'Tracker&amp;Invoice'!A432="ITEM"),1,0)</f>
        <v>0</v>
      </c>
      <c r="C416" t="str">
        <f>IF(B416=1,'Tracker&amp;Invoice'!A434,C415)</f>
        <v>BQ-070</v>
      </c>
      <c r="D416" t="str">
        <f>IF(LEFT(TRIM('Tracker&amp;Invoice'!B434),9)="INVOICE #","INVOICE",IF(TRIM('Tracker&amp;Invoice'!B434)="Overall Completion INVOICE","OVERALL",""))</f>
        <v/>
      </c>
      <c r="E416" t="str">
        <f>IF(D416="INVOICE",VALUE(MID(TRIM('Tracker&amp;Invoice'!B434),10,10)),"")</f>
        <v/>
      </c>
      <c r="F416">
        <f>IF(B416=1,IFERROR(LOOKUP(2,1/('Tracker&amp;Invoice'!$H434:$AC434&lt;&gt;""),COLUMN('Tracker&amp;Invoice'!$H434:$AC434)),8),F415)</f>
        <v>14</v>
      </c>
      <c r="G416">
        <f>IF(D416="OVERALL",IFERROR(LOOKUP(2,1/('Tracker&amp;Invoice'!$H434:$AC434&lt;&gt;""),COLUMN('Tracker&amp;Invoice'!$H434:$AC434)),8),G417)</f>
        <v>15</v>
      </c>
      <c r="H416">
        <f t="shared" si="12"/>
        <v>15</v>
      </c>
      <c r="I416" s="29">
        <f>IF(D416="INVOICE",SUM('Tracker&amp;Invoice'!$H434:INDEX('Tracker&amp;Invoice'!$A434:$AC434,1,H416)),0)</f>
        <v>0</v>
      </c>
      <c r="J416" s="29">
        <f>IF(D416="OVERALL",SUM('Tracker&amp;Invoice'!$H434:$AC434),0)</f>
        <v>0</v>
      </c>
    </row>
    <row r="417" spans="1:10">
      <c r="A417">
        <f t="shared" si="13"/>
        <v>19</v>
      </c>
      <c r="B417">
        <f>IF(AND('Tracker&amp;Invoice'!A435&lt;&gt;"",'Tracker&amp;Invoice'!A435&lt;&gt;"ITEM",'Tracker&amp;Invoice'!A433="ITEM"),1,0)</f>
        <v>0</v>
      </c>
      <c r="C417" t="str">
        <f>IF(B417=1,'Tracker&amp;Invoice'!A435,C416)</f>
        <v>BQ-070</v>
      </c>
      <c r="D417" t="str">
        <f>IF(LEFT(TRIM('Tracker&amp;Invoice'!B435),9)="INVOICE #","INVOICE",IF(TRIM('Tracker&amp;Invoice'!B435)="Overall Completion INVOICE","OVERALL",""))</f>
        <v>INVOICE</v>
      </c>
      <c r="E417">
        <f>IF(D417="INVOICE",VALUE(MID(TRIM('Tracker&amp;Invoice'!B435),10,10)),"")</f>
        <v>28</v>
      </c>
      <c r="F417">
        <f>IF(B417=1,IFERROR(LOOKUP(2,1/('Tracker&amp;Invoice'!$H435:$AC435&lt;&gt;""),COLUMN('Tracker&amp;Invoice'!$H435:$AC435)),8),F416)</f>
        <v>14</v>
      </c>
      <c r="G417">
        <f>IF(D417="OVERALL",IFERROR(LOOKUP(2,1/('Tracker&amp;Invoice'!$H435:$AC435&lt;&gt;""),COLUMN('Tracker&amp;Invoice'!$H435:$AC435)),8),G418)</f>
        <v>15</v>
      </c>
      <c r="H417">
        <f t="shared" si="12"/>
        <v>15</v>
      </c>
      <c r="I417" s="29">
        <f>IF(D417="INVOICE",SUM('Tracker&amp;Invoice'!$H435:INDEX('Tracker&amp;Invoice'!$A435:$AC435,1,H417)),0)</f>
        <v>388.5</v>
      </c>
      <c r="J417" s="29">
        <f>IF(D417="OVERALL",SUM('Tracker&amp;Invoice'!$H435:$AC435),0)</f>
        <v>0</v>
      </c>
    </row>
    <row r="418" spans="1:10">
      <c r="A418">
        <f t="shared" si="13"/>
        <v>19</v>
      </c>
      <c r="B418">
        <f>IF(AND('Tracker&amp;Invoice'!A436&lt;&gt;"",'Tracker&amp;Invoice'!A436&lt;&gt;"ITEM",'Tracker&amp;Invoice'!A434="ITEM"),1,0)</f>
        <v>0</v>
      </c>
      <c r="C418" t="str">
        <f>IF(B418=1,'Tracker&amp;Invoice'!A436,C417)</f>
        <v>BQ-070</v>
      </c>
      <c r="D418" t="str">
        <f>IF(LEFT(TRIM('Tracker&amp;Invoice'!B436),9)="INVOICE #","INVOICE",IF(TRIM('Tracker&amp;Invoice'!B436)="Overall Completion INVOICE","OVERALL",""))</f>
        <v/>
      </c>
      <c r="E418" t="str">
        <f>IF(D418="INVOICE",VALUE(MID(TRIM('Tracker&amp;Invoice'!B436),10,10)),"")</f>
        <v/>
      </c>
      <c r="F418">
        <f>IF(B418=1,IFERROR(LOOKUP(2,1/('Tracker&amp;Invoice'!$H436:$AC436&lt;&gt;""),COLUMN('Tracker&amp;Invoice'!$H436:$AC436)),8),F417)</f>
        <v>14</v>
      </c>
      <c r="G418">
        <f>IF(D418="OVERALL",IFERROR(LOOKUP(2,1/('Tracker&amp;Invoice'!$H436:$AC436&lt;&gt;""),COLUMN('Tracker&amp;Invoice'!$H436:$AC436)),8),G419)</f>
        <v>15</v>
      </c>
      <c r="H418">
        <f t="shared" si="12"/>
        <v>15</v>
      </c>
      <c r="I418" s="29">
        <f>IF(D418="INVOICE",SUM('Tracker&amp;Invoice'!$H436:INDEX('Tracker&amp;Invoice'!$A436:$AC436,1,H418)),0)</f>
        <v>0</v>
      </c>
      <c r="J418" s="29">
        <f>IF(D418="OVERALL",SUM('Tracker&amp;Invoice'!$H436:$AC436),0)</f>
        <v>0</v>
      </c>
    </row>
    <row r="419" spans="1:10">
      <c r="A419">
        <f t="shared" si="13"/>
        <v>19</v>
      </c>
      <c r="B419">
        <f>IF(AND('Tracker&amp;Invoice'!A437&lt;&gt;"",'Tracker&amp;Invoice'!A437&lt;&gt;"ITEM",'Tracker&amp;Invoice'!A435="ITEM"),1,0)</f>
        <v>0</v>
      </c>
      <c r="C419" t="str">
        <f>IF(B419=1,'Tracker&amp;Invoice'!A437,C418)</f>
        <v>BQ-070</v>
      </c>
      <c r="D419" t="str">
        <f>IF(LEFT(TRIM('Tracker&amp;Invoice'!B437),9)="INVOICE #","INVOICE",IF(TRIM('Tracker&amp;Invoice'!B437)="Overall Completion INVOICE","OVERALL",""))</f>
        <v>INVOICE</v>
      </c>
      <c r="E419">
        <f>IF(D419="INVOICE",VALUE(MID(TRIM('Tracker&amp;Invoice'!B437),10,10)),"")</f>
        <v>32</v>
      </c>
      <c r="F419">
        <f>IF(B419=1,IFERROR(LOOKUP(2,1/('Tracker&amp;Invoice'!$H437:$AC437&lt;&gt;""),COLUMN('Tracker&amp;Invoice'!$H437:$AC437)),8),F418)</f>
        <v>14</v>
      </c>
      <c r="G419">
        <f>IF(D419="OVERALL",IFERROR(LOOKUP(2,1/('Tracker&amp;Invoice'!$H437:$AC437&lt;&gt;""),COLUMN('Tracker&amp;Invoice'!$H437:$AC437)),8),G420)</f>
        <v>15</v>
      </c>
      <c r="H419">
        <f t="shared" si="12"/>
        <v>15</v>
      </c>
      <c r="I419" s="29">
        <f>IF(D419="INVOICE",SUM('Tracker&amp;Invoice'!$H437:INDEX('Tracker&amp;Invoice'!$A437:$AC437,1,H419)),0)</f>
        <v>166.5</v>
      </c>
      <c r="J419" s="29">
        <f>IF(D419="OVERALL",SUM('Tracker&amp;Invoice'!$H437:$AC437),0)</f>
        <v>0</v>
      </c>
    </row>
    <row r="420" spans="1:10">
      <c r="A420">
        <f t="shared" si="13"/>
        <v>19</v>
      </c>
      <c r="B420">
        <f>IF(AND('Tracker&amp;Invoice'!A438&lt;&gt;"",'Tracker&amp;Invoice'!A438&lt;&gt;"ITEM",'Tracker&amp;Invoice'!A436="ITEM"),1,0)</f>
        <v>0</v>
      </c>
      <c r="C420" t="str">
        <f>IF(B420=1,'Tracker&amp;Invoice'!A438,C419)</f>
        <v>BQ-070</v>
      </c>
      <c r="D420" t="str">
        <f>IF(LEFT(TRIM('Tracker&amp;Invoice'!B438),9)="INVOICE #","INVOICE",IF(TRIM('Tracker&amp;Invoice'!B438)="Overall Completion INVOICE","OVERALL",""))</f>
        <v/>
      </c>
      <c r="E420" t="str">
        <f>IF(D420="INVOICE",VALUE(MID(TRIM('Tracker&amp;Invoice'!B438),10,10)),"")</f>
        <v/>
      </c>
      <c r="F420">
        <f>IF(B420=1,IFERROR(LOOKUP(2,1/('Tracker&amp;Invoice'!$H438:$AC438&lt;&gt;""),COLUMN('Tracker&amp;Invoice'!$H438:$AC438)),8),F419)</f>
        <v>14</v>
      </c>
      <c r="G420">
        <f>IF(D420="OVERALL",IFERROR(LOOKUP(2,1/('Tracker&amp;Invoice'!$H438:$AC438&lt;&gt;""),COLUMN('Tracker&amp;Invoice'!$H438:$AC438)),8),G421)</f>
        <v>15</v>
      </c>
      <c r="H420">
        <f t="shared" si="12"/>
        <v>15</v>
      </c>
      <c r="I420" s="29">
        <f>IF(D420="INVOICE",SUM('Tracker&amp;Invoice'!$H438:INDEX('Tracker&amp;Invoice'!$A438:$AC438,1,H420)),0)</f>
        <v>0</v>
      </c>
      <c r="J420" s="29">
        <f>IF(D420="OVERALL",SUM('Tracker&amp;Invoice'!$H438:$AC438),0)</f>
        <v>0</v>
      </c>
    </row>
    <row r="421" spans="1:10">
      <c r="A421">
        <f t="shared" si="13"/>
        <v>19</v>
      </c>
      <c r="B421">
        <f>IF(AND('Tracker&amp;Invoice'!A439&lt;&gt;"",'Tracker&amp;Invoice'!A439&lt;&gt;"ITEM",'Tracker&amp;Invoice'!A437="ITEM"),1,0)</f>
        <v>0</v>
      </c>
      <c r="C421" t="str">
        <f>IF(B421=1,'Tracker&amp;Invoice'!A439,C420)</f>
        <v>BQ-070</v>
      </c>
      <c r="D421" t="str">
        <f>IF(LEFT(TRIM('Tracker&amp;Invoice'!B439),9)="INVOICE #","INVOICE",IF(TRIM('Tracker&amp;Invoice'!B439)="Overall Completion INVOICE","OVERALL",""))</f>
        <v>OVERALL</v>
      </c>
      <c r="E421" t="str">
        <f>IF(D421="INVOICE",VALUE(MID(TRIM('Tracker&amp;Invoice'!B439),10,10)),"")</f>
        <v/>
      </c>
      <c r="F421">
        <f>IF(B421=1,IFERROR(LOOKUP(2,1/('Tracker&amp;Invoice'!$H439:$AC439&lt;&gt;""),COLUMN('Tracker&amp;Invoice'!$H439:$AC439)),8),F420)</f>
        <v>14</v>
      </c>
      <c r="G421">
        <f>IF(D421="OVERALL",IFERROR(LOOKUP(2,1/('Tracker&amp;Invoice'!$H439:$AC439&lt;&gt;""),COLUMN('Tracker&amp;Invoice'!$H439:$AC439)),8),G422)</f>
        <v>15</v>
      </c>
      <c r="H421">
        <f t="shared" si="12"/>
        <v>15</v>
      </c>
      <c r="I421" s="29">
        <f>IF(D421="INVOICE",SUM('Tracker&amp;Invoice'!$H439:INDEX('Tracker&amp;Invoice'!$A439:$AC439,1,H421)),0)</f>
        <v>0</v>
      </c>
      <c r="J421" s="29">
        <f>IF(D421="OVERALL",SUM('Tracker&amp;Invoice'!$H439:$AC439),0)</f>
        <v>4440</v>
      </c>
    </row>
    <row r="422" spans="1:10">
      <c r="A422">
        <f t="shared" si="13"/>
        <v>19</v>
      </c>
      <c r="B422">
        <f>IF(AND('Tracker&amp;Invoice'!A440&lt;&gt;"",'Tracker&amp;Invoice'!A440&lt;&gt;"ITEM",'Tracker&amp;Invoice'!A438="ITEM"),1,0)</f>
        <v>0</v>
      </c>
      <c r="C422" t="str">
        <f>IF(B422=1,'Tracker&amp;Invoice'!A440,C421)</f>
        <v>BQ-070</v>
      </c>
      <c r="D422" t="str">
        <f>IF(LEFT(TRIM('Tracker&amp;Invoice'!B440),9)="INVOICE #","INVOICE",IF(TRIM('Tracker&amp;Invoice'!B440)="Overall Completion INVOICE","OVERALL",""))</f>
        <v/>
      </c>
      <c r="E422" t="str">
        <f>IF(D422="INVOICE",VALUE(MID(TRIM('Tracker&amp;Invoice'!B440),10,10)),"")</f>
        <v/>
      </c>
      <c r="F422">
        <f>IF(B422=1,IFERROR(LOOKUP(2,1/('Tracker&amp;Invoice'!$H440:$AC440&lt;&gt;""),COLUMN('Tracker&amp;Invoice'!$H440:$AC440)),8),F421)</f>
        <v>14</v>
      </c>
      <c r="G422">
        <f>IF(D422="OVERALL",IFERROR(LOOKUP(2,1/('Tracker&amp;Invoice'!$H440:$AC440&lt;&gt;""),COLUMN('Tracker&amp;Invoice'!$H440:$AC440)),8),G423)</f>
        <v>15</v>
      </c>
      <c r="H422">
        <f t="shared" si="12"/>
        <v>15</v>
      </c>
      <c r="I422" s="29">
        <f>IF(D422="INVOICE",SUM('Tracker&amp;Invoice'!$H440:INDEX('Tracker&amp;Invoice'!$A440:$AC440,1,H422)),0)</f>
        <v>0</v>
      </c>
      <c r="J422" s="29">
        <f>IF(D422="OVERALL",SUM('Tracker&amp;Invoice'!$H440:$AC440),0)</f>
        <v>0</v>
      </c>
    </row>
    <row r="423" spans="1:10">
      <c r="A423">
        <f t="shared" si="13"/>
        <v>19</v>
      </c>
      <c r="B423">
        <f>IF(AND('Tracker&amp;Invoice'!A441&lt;&gt;"",'Tracker&amp;Invoice'!A441&lt;&gt;"ITEM",'Tracker&amp;Invoice'!A439="ITEM"),1,0)</f>
        <v>0</v>
      </c>
      <c r="C423" t="str">
        <f>IF(B423=1,'Tracker&amp;Invoice'!A441,C422)</f>
        <v>BQ-070</v>
      </c>
      <c r="D423" t="str">
        <f>IF(LEFT(TRIM('Tracker&amp;Invoice'!B441),9)="INVOICE #","INVOICE",IF(TRIM('Tracker&amp;Invoice'!B441)="Overall Completion INVOICE","OVERALL",""))</f>
        <v/>
      </c>
      <c r="E423" t="str">
        <f>IF(D423="INVOICE",VALUE(MID(TRIM('Tracker&amp;Invoice'!B441),10,10)),"")</f>
        <v/>
      </c>
      <c r="F423">
        <f>IF(B423=1,IFERROR(LOOKUP(2,1/('Tracker&amp;Invoice'!$H441:$AC441&lt;&gt;""),COLUMN('Tracker&amp;Invoice'!$H441:$AC441)),8),F422)</f>
        <v>14</v>
      </c>
      <c r="G423">
        <f>IF(D423="OVERALL",IFERROR(LOOKUP(2,1/('Tracker&amp;Invoice'!$H441:$AC441&lt;&gt;""),COLUMN('Tracker&amp;Invoice'!$H441:$AC441)),8),G424)</f>
        <v>15</v>
      </c>
      <c r="H423">
        <f t="shared" si="12"/>
        <v>15</v>
      </c>
      <c r="I423" s="29">
        <f>IF(D423="INVOICE",SUM('Tracker&amp;Invoice'!$H441:INDEX('Tracker&amp;Invoice'!$A441:$AC441,1,H423)),0)</f>
        <v>0</v>
      </c>
      <c r="J423" s="29">
        <f>IF(D423="OVERALL",SUM('Tracker&amp;Invoice'!$H441:$AC441),0)</f>
        <v>0</v>
      </c>
    </row>
    <row r="424" spans="1:10">
      <c r="A424">
        <f t="shared" si="13"/>
        <v>19</v>
      </c>
      <c r="B424">
        <f>IF(AND('Tracker&amp;Invoice'!A442&lt;&gt;"",'Tracker&amp;Invoice'!A442&lt;&gt;"ITEM",'Tracker&amp;Invoice'!A440="ITEM"),1,0)</f>
        <v>0</v>
      </c>
      <c r="C424" t="str">
        <f>IF(B424=1,'Tracker&amp;Invoice'!A442,C423)</f>
        <v>BQ-070</v>
      </c>
      <c r="D424" t="str">
        <f>IF(LEFT(TRIM('Tracker&amp;Invoice'!B442),9)="INVOICE #","INVOICE",IF(TRIM('Tracker&amp;Invoice'!B442)="Overall Completion INVOICE","OVERALL",""))</f>
        <v/>
      </c>
      <c r="E424" t="str">
        <f>IF(D424="INVOICE",VALUE(MID(TRIM('Tracker&amp;Invoice'!B442),10,10)),"")</f>
        <v/>
      </c>
      <c r="F424">
        <f>IF(B424=1,IFERROR(LOOKUP(2,1/('Tracker&amp;Invoice'!$H442:$AC442&lt;&gt;""),COLUMN('Tracker&amp;Invoice'!$H442:$AC442)),8),F423)</f>
        <v>14</v>
      </c>
      <c r="G424">
        <f>IF(D424="OVERALL",IFERROR(LOOKUP(2,1/('Tracker&amp;Invoice'!$H442:$AC442&lt;&gt;""),COLUMN('Tracker&amp;Invoice'!$H442:$AC442)),8),G425)</f>
        <v>15</v>
      </c>
      <c r="H424">
        <f t="shared" si="12"/>
        <v>15</v>
      </c>
      <c r="I424" s="29">
        <f>IF(D424="INVOICE",SUM('Tracker&amp;Invoice'!$H442:INDEX('Tracker&amp;Invoice'!$A442:$AC442,1,H424)),0)</f>
        <v>0</v>
      </c>
      <c r="J424" s="29">
        <f>IF(D424="OVERALL",SUM('Tracker&amp;Invoice'!$H442:$AC442),0)</f>
        <v>0</v>
      </c>
    </row>
    <row r="425" spans="1:10">
      <c r="A425">
        <f t="shared" si="13"/>
        <v>19</v>
      </c>
      <c r="B425">
        <f>IF(AND('Tracker&amp;Invoice'!A443&lt;&gt;"",'Tracker&amp;Invoice'!A443&lt;&gt;"ITEM",'Tracker&amp;Invoice'!A441="ITEM"),1,0)</f>
        <v>0</v>
      </c>
      <c r="C425" t="str">
        <f>IF(B425=1,'Tracker&amp;Invoice'!A443,C424)</f>
        <v>BQ-070</v>
      </c>
      <c r="D425" t="str">
        <f>IF(LEFT(TRIM('Tracker&amp;Invoice'!B443),9)="INVOICE #","INVOICE",IF(TRIM('Tracker&amp;Invoice'!B443)="Overall Completion INVOICE","OVERALL",""))</f>
        <v/>
      </c>
      <c r="E425" t="str">
        <f>IF(D425="INVOICE",VALUE(MID(TRIM('Tracker&amp;Invoice'!B443),10,10)),"")</f>
        <v/>
      </c>
      <c r="F425">
        <f>IF(B425=1,IFERROR(LOOKUP(2,1/('Tracker&amp;Invoice'!$H443:$AC443&lt;&gt;""),COLUMN('Tracker&amp;Invoice'!$H443:$AC443)),8),F424)</f>
        <v>14</v>
      </c>
      <c r="G425">
        <f>IF(D425="OVERALL",IFERROR(LOOKUP(2,1/('Tracker&amp;Invoice'!$H443:$AC443&lt;&gt;""),COLUMN('Tracker&amp;Invoice'!$H443:$AC443)),8),G426)</f>
        <v>15</v>
      </c>
      <c r="H425">
        <f t="shared" si="12"/>
        <v>15</v>
      </c>
      <c r="I425" s="29">
        <f>IF(D425="INVOICE",SUM('Tracker&amp;Invoice'!$H443:INDEX('Tracker&amp;Invoice'!$A443:$AC443,1,H425)),0)</f>
        <v>0</v>
      </c>
      <c r="J425" s="29">
        <f>IF(D425="OVERALL",SUM('Tracker&amp;Invoice'!$H443:$AC443),0)</f>
        <v>0</v>
      </c>
    </row>
    <row r="426" spans="1:10">
      <c r="A426">
        <f t="shared" si="13"/>
        <v>19</v>
      </c>
      <c r="B426">
        <f>IF(AND('Tracker&amp;Invoice'!A444&lt;&gt;"",'Tracker&amp;Invoice'!A444&lt;&gt;"ITEM",'Tracker&amp;Invoice'!A442="ITEM"),1,0)</f>
        <v>0</v>
      </c>
      <c r="C426" t="str">
        <f>IF(B426=1,'Tracker&amp;Invoice'!A444,C425)</f>
        <v>BQ-070</v>
      </c>
      <c r="D426" t="str">
        <f>IF(LEFT(TRIM('Tracker&amp;Invoice'!B444),9)="INVOICE #","INVOICE",IF(TRIM('Tracker&amp;Invoice'!B444)="Overall Completion INVOICE","OVERALL",""))</f>
        <v/>
      </c>
      <c r="E426" t="str">
        <f>IF(D426="INVOICE",VALUE(MID(TRIM('Tracker&amp;Invoice'!B444),10,10)),"")</f>
        <v/>
      </c>
      <c r="F426">
        <f>IF(B426=1,IFERROR(LOOKUP(2,1/('Tracker&amp;Invoice'!$H444:$AC444&lt;&gt;""),COLUMN('Tracker&amp;Invoice'!$H444:$AC444)),8),F425)</f>
        <v>14</v>
      </c>
      <c r="G426">
        <f>IF(D426="OVERALL",IFERROR(LOOKUP(2,1/('Tracker&amp;Invoice'!$H444:$AC444&lt;&gt;""),COLUMN('Tracker&amp;Invoice'!$H444:$AC444)),8),G427)</f>
        <v>15</v>
      </c>
      <c r="H426">
        <f t="shared" si="12"/>
        <v>15</v>
      </c>
      <c r="I426" s="29">
        <f>IF(D426="INVOICE",SUM('Tracker&amp;Invoice'!$H444:INDEX('Tracker&amp;Invoice'!$A444:$AC444,1,H426)),0)</f>
        <v>0</v>
      </c>
      <c r="J426" s="29">
        <f>IF(D426="OVERALL",SUM('Tracker&amp;Invoice'!$H444:$AC444),0)</f>
        <v>0</v>
      </c>
    </row>
    <row r="427" spans="1:10">
      <c r="A427">
        <f t="shared" si="13"/>
        <v>19</v>
      </c>
      <c r="B427">
        <f>IF(AND('Tracker&amp;Invoice'!A445&lt;&gt;"",'Tracker&amp;Invoice'!A445&lt;&gt;"ITEM",'Tracker&amp;Invoice'!A443="ITEM"),1,0)</f>
        <v>0</v>
      </c>
      <c r="C427" t="str">
        <f>IF(B427=1,'Tracker&amp;Invoice'!A445,C426)</f>
        <v>BQ-070</v>
      </c>
      <c r="D427" t="str">
        <f>IF(LEFT(TRIM('Tracker&amp;Invoice'!B445),9)="INVOICE #","INVOICE",IF(TRIM('Tracker&amp;Invoice'!B445)="Overall Completion INVOICE","OVERALL",""))</f>
        <v/>
      </c>
      <c r="E427" t="str">
        <f>IF(D427="INVOICE",VALUE(MID(TRIM('Tracker&amp;Invoice'!B445),10,10)),"")</f>
        <v/>
      </c>
      <c r="F427">
        <f>IF(B427=1,IFERROR(LOOKUP(2,1/('Tracker&amp;Invoice'!$H445:$AC445&lt;&gt;""),COLUMN('Tracker&amp;Invoice'!$H445:$AC445)),8),F426)</f>
        <v>14</v>
      </c>
      <c r="G427">
        <f>IF(D427="OVERALL",IFERROR(LOOKUP(2,1/('Tracker&amp;Invoice'!$H445:$AC445&lt;&gt;""),COLUMN('Tracker&amp;Invoice'!$H445:$AC445)),8),G428)</f>
        <v>15</v>
      </c>
      <c r="H427">
        <f t="shared" si="12"/>
        <v>15</v>
      </c>
      <c r="I427" s="29">
        <f>IF(D427="INVOICE",SUM('Tracker&amp;Invoice'!$H445:INDEX('Tracker&amp;Invoice'!$A445:$AC445,1,H427)),0)</f>
        <v>0</v>
      </c>
      <c r="J427" s="29">
        <f>IF(D427="OVERALL",SUM('Tracker&amp;Invoice'!$H445:$AC445),0)</f>
        <v>0</v>
      </c>
    </row>
    <row r="428" spans="1:10">
      <c r="A428">
        <f t="shared" si="13"/>
        <v>19</v>
      </c>
      <c r="B428">
        <f>IF(AND('Tracker&amp;Invoice'!A446&lt;&gt;"",'Tracker&amp;Invoice'!A446&lt;&gt;"ITEM",'Tracker&amp;Invoice'!A444="ITEM"),1,0)</f>
        <v>0</v>
      </c>
      <c r="C428" t="str">
        <f>IF(B428=1,'Tracker&amp;Invoice'!A446,C427)</f>
        <v>BQ-070</v>
      </c>
      <c r="D428" t="str">
        <f>IF(LEFT(TRIM('Tracker&amp;Invoice'!B446),9)="INVOICE #","INVOICE",IF(TRIM('Tracker&amp;Invoice'!B446)="Overall Completion INVOICE","OVERALL",""))</f>
        <v/>
      </c>
      <c r="E428" t="str">
        <f>IF(D428="INVOICE",VALUE(MID(TRIM('Tracker&amp;Invoice'!B446),10,10)),"")</f>
        <v/>
      </c>
      <c r="F428">
        <f>IF(B428=1,IFERROR(LOOKUP(2,1/('Tracker&amp;Invoice'!$H446:$AC446&lt;&gt;""),COLUMN('Tracker&amp;Invoice'!$H446:$AC446)),8),F427)</f>
        <v>14</v>
      </c>
      <c r="G428">
        <f>IF(D428="OVERALL",IFERROR(LOOKUP(2,1/('Tracker&amp;Invoice'!$H446:$AC446&lt;&gt;""),COLUMN('Tracker&amp;Invoice'!$H446:$AC446)),8),G429)</f>
        <v>15</v>
      </c>
      <c r="H428">
        <f t="shared" si="12"/>
        <v>15</v>
      </c>
      <c r="I428" s="29">
        <f>IF(D428="INVOICE",SUM('Tracker&amp;Invoice'!$H446:INDEX('Tracker&amp;Invoice'!$A446:$AC446,1,H428)),0)</f>
        <v>0</v>
      </c>
      <c r="J428" s="29">
        <f>IF(D428="OVERALL",SUM('Tracker&amp;Invoice'!$H446:$AC446),0)</f>
        <v>0</v>
      </c>
    </row>
    <row r="429" spans="1:10">
      <c r="A429">
        <f t="shared" si="13"/>
        <v>19</v>
      </c>
      <c r="B429">
        <f>IF(AND('Tracker&amp;Invoice'!A447&lt;&gt;"",'Tracker&amp;Invoice'!A447&lt;&gt;"ITEM",'Tracker&amp;Invoice'!A445="ITEM"),1,0)</f>
        <v>0</v>
      </c>
      <c r="C429" t="str">
        <f>IF(B429=1,'Tracker&amp;Invoice'!A447,C428)</f>
        <v>BQ-070</v>
      </c>
      <c r="D429" t="str">
        <f>IF(LEFT(TRIM('Tracker&amp;Invoice'!B447),9)="INVOICE #","INVOICE",IF(TRIM('Tracker&amp;Invoice'!B447)="Overall Completion INVOICE","OVERALL",""))</f>
        <v/>
      </c>
      <c r="E429" t="str">
        <f>IF(D429="INVOICE",VALUE(MID(TRIM('Tracker&amp;Invoice'!B447),10,10)),"")</f>
        <v/>
      </c>
      <c r="F429">
        <f>IF(B429=1,IFERROR(LOOKUP(2,1/('Tracker&amp;Invoice'!$H447:$AC447&lt;&gt;""),COLUMN('Tracker&amp;Invoice'!$H447:$AC447)),8),F428)</f>
        <v>14</v>
      </c>
      <c r="G429">
        <f>IF(D429="OVERALL",IFERROR(LOOKUP(2,1/('Tracker&amp;Invoice'!$H447:$AC447&lt;&gt;""),COLUMN('Tracker&amp;Invoice'!$H447:$AC447)),8),G430)</f>
        <v>15</v>
      </c>
      <c r="H429">
        <f t="shared" si="12"/>
        <v>15</v>
      </c>
      <c r="I429" s="29">
        <f>IF(D429="INVOICE",SUM('Tracker&amp;Invoice'!$H447:INDEX('Tracker&amp;Invoice'!$A447:$AC447,1,H429)),0)</f>
        <v>0</v>
      </c>
      <c r="J429" s="29">
        <f>IF(D429="OVERALL",SUM('Tracker&amp;Invoice'!$H447:$AC447),0)</f>
        <v>0</v>
      </c>
    </row>
    <row r="430" spans="1:10">
      <c r="A430">
        <f t="shared" si="13"/>
        <v>20</v>
      </c>
      <c r="B430">
        <f>IF(AND('Tracker&amp;Invoice'!A448&lt;&gt;"",'Tracker&amp;Invoice'!A448&lt;&gt;"ITEM",'Tracker&amp;Invoice'!A446="ITEM"),1,0)</f>
        <v>1</v>
      </c>
      <c r="C430" t="str">
        <f>IF(B430=1,'Tracker&amp;Invoice'!A448,C429)</f>
        <v>BQ-071</v>
      </c>
      <c r="D430" t="str">
        <f>IF(LEFT(TRIM('Tracker&amp;Invoice'!B448),9)="INVOICE #","INVOICE",IF(TRIM('Tracker&amp;Invoice'!B448)="Overall Completion INVOICE","OVERALL",""))</f>
        <v/>
      </c>
      <c r="E430" t="str">
        <f>IF(D430="INVOICE",VALUE(MID(TRIM('Tracker&amp;Invoice'!B448),10,10)),"")</f>
        <v/>
      </c>
      <c r="F430">
        <f>IF(B430=1,IFERROR(LOOKUP(2,1/('Tracker&amp;Invoice'!$H448:$AC448&lt;&gt;""),COLUMN('Tracker&amp;Invoice'!$H448:$AC448)),8),F429)</f>
        <v>14</v>
      </c>
      <c r="G430">
        <f>IF(D430="OVERALL",IFERROR(LOOKUP(2,1/('Tracker&amp;Invoice'!$H448:$AC448&lt;&gt;""),COLUMN('Tracker&amp;Invoice'!$H448:$AC448)),8),G431)</f>
        <v>15</v>
      </c>
      <c r="H430">
        <f t="shared" si="12"/>
        <v>15</v>
      </c>
      <c r="I430" s="29">
        <f>IF(D430="INVOICE",SUM('Tracker&amp;Invoice'!$H448:INDEX('Tracker&amp;Invoice'!$A448:$AC448,1,H430)),0)</f>
        <v>0</v>
      </c>
      <c r="J430" s="29">
        <f>IF(D430="OVERALL",SUM('Tracker&amp;Invoice'!$H448:$AC448),0)</f>
        <v>0</v>
      </c>
    </row>
    <row r="431" spans="1:10">
      <c r="A431">
        <f t="shared" si="13"/>
        <v>20</v>
      </c>
      <c r="B431">
        <f>IF(AND('Tracker&amp;Invoice'!A449&lt;&gt;"",'Tracker&amp;Invoice'!A449&lt;&gt;"ITEM",'Tracker&amp;Invoice'!A447="ITEM"),1,0)</f>
        <v>0</v>
      </c>
      <c r="C431" t="str">
        <f>IF(B431=1,'Tracker&amp;Invoice'!A449,C430)</f>
        <v>BQ-071</v>
      </c>
      <c r="D431" t="str">
        <f>IF(LEFT(TRIM('Tracker&amp;Invoice'!B449),9)="INVOICE #","INVOICE",IF(TRIM('Tracker&amp;Invoice'!B449)="Overall Completion INVOICE","OVERALL",""))</f>
        <v/>
      </c>
      <c r="E431" t="str">
        <f>IF(D431="INVOICE",VALUE(MID(TRIM('Tracker&amp;Invoice'!B449),10,10)),"")</f>
        <v/>
      </c>
      <c r="F431">
        <f>IF(B431=1,IFERROR(LOOKUP(2,1/('Tracker&amp;Invoice'!$H449:$AC449&lt;&gt;""),COLUMN('Tracker&amp;Invoice'!$H449:$AC449)),8),F430)</f>
        <v>14</v>
      </c>
      <c r="G431">
        <f>IF(D431="OVERALL",IFERROR(LOOKUP(2,1/('Tracker&amp;Invoice'!$H449:$AC449&lt;&gt;""),COLUMN('Tracker&amp;Invoice'!$H449:$AC449)),8),G432)</f>
        <v>15</v>
      </c>
      <c r="H431">
        <f t="shared" si="12"/>
        <v>15</v>
      </c>
      <c r="I431" s="29">
        <f>IF(D431="INVOICE",SUM('Tracker&amp;Invoice'!$H449:INDEX('Tracker&amp;Invoice'!$A449:$AC449,1,H431)),0)</f>
        <v>0</v>
      </c>
      <c r="J431" s="29">
        <f>IF(D431="OVERALL",SUM('Tracker&amp;Invoice'!$H449:$AC449),0)</f>
        <v>0</v>
      </c>
    </row>
    <row r="432" spans="1:10">
      <c r="A432">
        <f t="shared" si="13"/>
        <v>20</v>
      </c>
      <c r="B432">
        <f>IF(AND('Tracker&amp;Invoice'!A450&lt;&gt;"",'Tracker&amp;Invoice'!A450&lt;&gt;"ITEM",'Tracker&amp;Invoice'!A448="ITEM"),1,0)</f>
        <v>0</v>
      </c>
      <c r="C432" t="str">
        <f>IF(B432=1,'Tracker&amp;Invoice'!A450,C431)</f>
        <v>BQ-071</v>
      </c>
      <c r="D432" t="str">
        <f>IF(LEFT(TRIM('Tracker&amp;Invoice'!B450),9)="INVOICE #","INVOICE",IF(TRIM('Tracker&amp;Invoice'!B450)="Overall Completion INVOICE","OVERALL",""))</f>
        <v/>
      </c>
      <c r="E432" t="str">
        <f>IF(D432="INVOICE",VALUE(MID(TRIM('Tracker&amp;Invoice'!B450),10,10)),"")</f>
        <v/>
      </c>
      <c r="F432">
        <f>IF(B432=1,IFERROR(LOOKUP(2,1/('Tracker&amp;Invoice'!$H450:$AC450&lt;&gt;""),COLUMN('Tracker&amp;Invoice'!$H450:$AC450)),8),F431)</f>
        <v>14</v>
      </c>
      <c r="G432">
        <f>IF(D432="OVERALL",IFERROR(LOOKUP(2,1/('Tracker&amp;Invoice'!$H450:$AC450&lt;&gt;""),COLUMN('Tracker&amp;Invoice'!$H450:$AC450)),8),G433)</f>
        <v>15</v>
      </c>
      <c r="H432">
        <f t="shared" si="12"/>
        <v>15</v>
      </c>
      <c r="I432" s="29">
        <f>IF(D432="INVOICE",SUM('Tracker&amp;Invoice'!$H450:INDEX('Tracker&amp;Invoice'!$A450:$AC450,1,H432)),0)</f>
        <v>0</v>
      </c>
      <c r="J432" s="29">
        <f>IF(D432="OVERALL",SUM('Tracker&amp;Invoice'!$H450:$AC450),0)</f>
        <v>0</v>
      </c>
    </row>
    <row r="433" spans="1:10">
      <c r="A433">
        <f t="shared" si="13"/>
        <v>20</v>
      </c>
      <c r="B433">
        <f>IF(AND('Tracker&amp;Invoice'!A451&lt;&gt;"",'Tracker&amp;Invoice'!A451&lt;&gt;"ITEM",'Tracker&amp;Invoice'!A449="ITEM"),1,0)</f>
        <v>0</v>
      </c>
      <c r="C433" t="str">
        <f>IF(B433=1,'Tracker&amp;Invoice'!A451,C432)</f>
        <v>BQ-071</v>
      </c>
      <c r="D433" t="str">
        <f>IF(LEFT(TRIM('Tracker&amp;Invoice'!B451),9)="INVOICE #","INVOICE",IF(TRIM('Tracker&amp;Invoice'!B451)="Overall Completion INVOICE","OVERALL",""))</f>
        <v>INVOICE</v>
      </c>
      <c r="E433">
        <f>IF(D433="INVOICE",VALUE(MID(TRIM('Tracker&amp;Invoice'!B451),10,10)),"")</f>
        <v>27</v>
      </c>
      <c r="F433">
        <f>IF(B433=1,IFERROR(LOOKUP(2,1/('Tracker&amp;Invoice'!$H451:$AC451&lt;&gt;""),COLUMN('Tracker&amp;Invoice'!$H451:$AC451)),8),F432)</f>
        <v>14</v>
      </c>
      <c r="G433">
        <f>IF(D433="OVERALL",IFERROR(LOOKUP(2,1/('Tracker&amp;Invoice'!$H451:$AC451&lt;&gt;""),COLUMN('Tracker&amp;Invoice'!$H451:$AC451)),8),G434)</f>
        <v>15</v>
      </c>
      <c r="H433">
        <f t="shared" si="12"/>
        <v>15</v>
      </c>
      <c r="I433" s="29">
        <f>IF(D433="INVOICE",SUM('Tracker&amp;Invoice'!$H451:INDEX('Tracker&amp;Invoice'!$A451:$AC451,1,H433)),0)</f>
        <v>3312</v>
      </c>
      <c r="J433" s="29">
        <f>IF(D433="OVERALL",SUM('Tracker&amp;Invoice'!$H451:$AC451),0)</f>
        <v>0</v>
      </c>
    </row>
    <row r="434" spans="1:10">
      <c r="A434">
        <f t="shared" si="13"/>
        <v>20</v>
      </c>
      <c r="B434">
        <f>IF(AND('Tracker&amp;Invoice'!A452&lt;&gt;"",'Tracker&amp;Invoice'!A452&lt;&gt;"ITEM",'Tracker&amp;Invoice'!A450="ITEM"),1,0)</f>
        <v>0</v>
      </c>
      <c r="C434" t="str">
        <f>IF(B434=1,'Tracker&amp;Invoice'!A452,C433)</f>
        <v>BQ-071</v>
      </c>
      <c r="D434" t="str">
        <f>IF(LEFT(TRIM('Tracker&amp;Invoice'!B452),9)="INVOICE #","INVOICE",IF(TRIM('Tracker&amp;Invoice'!B452)="Overall Completion INVOICE","OVERALL",""))</f>
        <v/>
      </c>
      <c r="E434" t="str">
        <f>IF(D434="INVOICE",VALUE(MID(TRIM('Tracker&amp;Invoice'!B452),10,10)),"")</f>
        <v/>
      </c>
      <c r="F434">
        <f>IF(B434=1,IFERROR(LOOKUP(2,1/('Tracker&amp;Invoice'!$H452:$AC452&lt;&gt;""),COLUMN('Tracker&amp;Invoice'!$H452:$AC452)),8),F433)</f>
        <v>14</v>
      </c>
      <c r="G434">
        <f>IF(D434="OVERALL",IFERROR(LOOKUP(2,1/('Tracker&amp;Invoice'!$H452:$AC452&lt;&gt;""),COLUMN('Tracker&amp;Invoice'!$H452:$AC452)),8),G435)</f>
        <v>15</v>
      </c>
      <c r="H434">
        <f t="shared" si="12"/>
        <v>15</v>
      </c>
      <c r="I434" s="29">
        <f>IF(D434="INVOICE",SUM('Tracker&amp;Invoice'!$H452:INDEX('Tracker&amp;Invoice'!$A452:$AC452,1,H434)),0)</f>
        <v>0</v>
      </c>
      <c r="J434" s="29">
        <f>IF(D434="OVERALL",SUM('Tracker&amp;Invoice'!$H452:$AC452),0)</f>
        <v>0</v>
      </c>
    </row>
    <row r="435" spans="1:10">
      <c r="A435">
        <f t="shared" si="13"/>
        <v>20</v>
      </c>
      <c r="B435">
        <f>IF(AND('Tracker&amp;Invoice'!A453&lt;&gt;"",'Tracker&amp;Invoice'!A453&lt;&gt;"ITEM",'Tracker&amp;Invoice'!A451="ITEM"),1,0)</f>
        <v>0</v>
      </c>
      <c r="C435" t="str">
        <f>IF(B435=1,'Tracker&amp;Invoice'!A453,C434)</f>
        <v>BQ-071</v>
      </c>
      <c r="D435" t="str">
        <f>IF(LEFT(TRIM('Tracker&amp;Invoice'!B453),9)="INVOICE #","INVOICE",IF(TRIM('Tracker&amp;Invoice'!B453)="Overall Completion INVOICE","OVERALL",""))</f>
        <v>INVOICE</v>
      </c>
      <c r="E435">
        <f>IF(D435="INVOICE",VALUE(MID(TRIM('Tracker&amp;Invoice'!B453),10,10)),"")</f>
        <v>28</v>
      </c>
      <c r="F435">
        <f>IF(B435=1,IFERROR(LOOKUP(2,1/('Tracker&amp;Invoice'!$H453:$AC453&lt;&gt;""),COLUMN('Tracker&amp;Invoice'!$H453:$AC453)),8),F434)</f>
        <v>14</v>
      </c>
      <c r="G435">
        <f>IF(D435="OVERALL",IFERROR(LOOKUP(2,1/('Tracker&amp;Invoice'!$H453:$AC453&lt;&gt;""),COLUMN('Tracker&amp;Invoice'!$H453:$AC453)),8),G436)</f>
        <v>15</v>
      </c>
      <c r="H435">
        <f t="shared" si="12"/>
        <v>15</v>
      </c>
      <c r="I435" s="29">
        <f>IF(D435="INVOICE",SUM('Tracker&amp;Invoice'!$H453:INDEX('Tracker&amp;Invoice'!$A453:$AC453,1,H435)),0)</f>
        <v>368</v>
      </c>
      <c r="J435" s="29">
        <f>IF(D435="OVERALL",SUM('Tracker&amp;Invoice'!$H453:$AC453),0)</f>
        <v>0</v>
      </c>
    </row>
    <row r="436" spans="1:10">
      <c r="A436">
        <f t="shared" si="13"/>
        <v>20</v>
      </c>
      <c r="B436">
        <f>IF(AND('Tracker&amp;Invoice'!A454&lt;&gt;"",'Tracker&amp;Invoice'!A454&lt;&gt;"ITEM",'Tracker&amp;Invoice'!A452="ITEM"),1,0)</f>
        <v>0</v>
      </c>
      <c r="C436" t="str">
        <f>IF(B436=1,'Tracker&amp;Invoice'!A454,C435)</f>
        <v>BQ-071</v>
      </c>
      <c r="D436" t="str">
        <f>IF(LEFT(TRIM('Tracker&amp;Invoice'!B454),9)="INVOICE #","INVOICE",IF(TRIM('Tracker&amp;Invoice'!B454)="Overall Completion INVOICE","OVERALL",""))</f>
        <v/>
      </c>
      <c r="E436" t="str">
        <f>IF(D436="INVOICE",VALUE(MID(TRIM('Tracker&amp;Invoice'!B454),10,10)),"")</f>
        <v/>
      </c>
      <c r="F436">
        <f>IF(B436=1,IFERROR(LOOKUP(2,1/('Tracker&amp;Invoice'!$H454:$AC454&lt;&gt;""),COLUMN('Tracker&amp;Invoice'!$H454:$AC454)),8),F435)</f>
        <v>14</v>
      </c>
      <c r="G436">
        <f>IF(D436="OVERALL",IFERROR(LOOKUP(2,1/('Tracker&amp;Invoice'!$H454:$AC454&lt;&gt;""),COLUMN('Tracker&amp;Invoice'!$H454:$AC454)),8),G437)</f>
        <v>15</v>
      </c>
      <c r="H436">
        <f t="shared" si="12"/>
        <v>15</v>
      </c>
      <c r="I436" s="29">
        <f>IF(D436="INVOICE",SUM('Tracker&amp;Invoice'!$H454:INDEX('Tracker&amp;Invoice'!$A454:$AC454,1,H436)),0)</f>
        <v>0</v>
      </c>
      <c r="J436" s="29">
        <f>IF(D436="OVERALL",SUM('Tracker&amp;Invoice'!$H454:$AC454),0)</f>
        <v>0</v>
      </c>
    </row>
    <row r="437" spans="1:10">
      <c r="A437">
        <f t="shared" si="13"/>
        <v>20</v>
      </c>
      <c r="B437">
        <f>IF(AND('Tracker&amp;Invoice'!A455&lt;&gt;"",'Tracker&amp;Invoice'!A455&lt;&gt;"ITEM",'Tracker&amp;Invoice'!A453="ITEM"),1,0)</f>
        <v>0</v>
      </c>
      <c r="C437" t="str">
        <f>IF(B437=1,'Tracker&amp;Invoice'!A455,C436)</f>
        <v>BQ-071</v>
      </c>
      <c r="D437" t="str">
        <f>IF(LEFT(TRIM('Tracker&amp;Invoice'!B455),9)="INVOICE #","INVOICE",IF(TRIM('Tracker&amp;Invoice'!B455)="Overall Completion INVOICE","OVERALL",""))</f>
        <v>OVERALL</v>
      </c>
      <c r="E437" t="str">
        <f>IF(D437="INVOICE",VALUE(MID(TRIM('Tracker&amp;Invoice'!B455),10,10)),"")</f>
        <v/>
      </c>
      <c r="F437">
        <f>IF(B437=1,IFERROR(LOOKUP(2,1/('Tracker&amp;Invoice'!$H455:$AC455&lt;&gt;""),COLUMN('Tracker&amp;Invoice'!$H455:$AC455)),8),F436)</f>
        <v>14</v>
      </c>
      <c r="G437">
        <f>IF(D437="OVERALL",IFERROR(LOOKUP(2,1/('Tracker&amp;Invoice'!$H455:$AC455&lt;&gt;""),COLUMN('Tracker&amp;Invoice'!$H455:$AC455)),8),G438)</f>
        <v>15</v>
      </c>
      <c r="H437">
        <f t="shared" si="12"/>
        <v>15</v>
      </c>
      <c r="I437" s="29">
        <f>IF(D437="INVOICE",SUM('Tracker&amp;Invoice'!$H455:INDEX('Tracker&amp;Invoice'!$A455:$AC455,1,H437)),0)</f>
        <v>0</v>
      </c>
      <c r="J437" s="29">
        <f>IF(D437="OVERALL",SUM('Tracker&amp;Invoice'!$H455:$AC455),0)</f>
        <v>3680</v>
      </c>
    </row>
    <row r="438" spans="1:10">
      <c r="A438">
        <f t="shared" si="13"/>
        <v>20</v>
      </c>
      <c r="B438">
        <f>IF(AND('Tracker&amp;Invoice'!A456&lt;&gt;"",'Tracker&amp;Invoice'!A456&lt;&gt;"ITEM",'Tracker&amp;Invoice'!A454="ITEM"),1,0)</f>
        <v>0</v>
      </c>
      <c r="C438" t="str">
        <f>IF(B438=1,'Tracker&amp;Invoice'!A456,C437)</f>
        <v>BQ-071</v>
      </c>
      <c r="D438" t="str">
        <f>IF(LEFT(TRIM('Tracker&amp;Invoice'!B456),9)="INVOICE #","INVOICE",IF(TRIM('Tracker&amp;Invoice'!B456)="Overall Completion INVOICE","OVERALL",""))</f>
        <v/>
      </c>
      <c r="E438" t="str">
        <f>IF(D438="INVOICE",VALUE(MID(TRIM('Tracker&amp;Invoice'!B456),10,10)),"")</f>
        <v/>
      </c>
      <c r="F438">
        <f>IF(B438=1,IFERROR(LOOKUP(2,1/('Tracker&amp;Invoice'!$H456:$AC456&lt;&gt;""),COLUMN('Tracker&amp;Invoice'!$H456:$AC456)),8),F437)</f>
        <v>14</v>
      </c>
      <c r="G438">
        <f>IF(D438="OVERALL",IFERROR(LOOKUP(2,1/('Tracker&amp;Invoice'!$H456:$AC456&lt;&gt;""),COLUMN('Tracker&amp;Invoice'!$H456:$AC456)),8),G439)</f>
        <v>15</v>
      </c>
      <c r="H438">
        <f t="shared" si="12"/>
        <v>15</v>
      </c>
      <c r="I438" s="29">
        <f>IF(D438="INVOICE",SUM('Tracker&amp;Invoice'!$H456:INDEX('Tracker&amp;Invoice'!$A456:$AC456,1,H438)),0)</f>
        <v>0</v>
      </c>
      <c r="J438" s="29">
        <f>IF(D438="OVERALL",SUM('Tracker&amp;Invoice'!$H456:$AC456),0)</f>
        <v>0</v>
      </c>
    </row>
    <row r="439" spans="1:10">
      <c r="A439">
        <f t="shared" si="13"/>
        <v>20</v>
      </c>
      <c r="B439">
        <f>IF(AND('Tracker&amp;Invoice'!A457&lt;&gt;"",'Tracker&amp;Invoice'!A457&lt;&gt;"ITEM",'Tracker&amp;Invoice'!A455="ITEM"),1,0)</f>
        <v>0</v>
      </c>
      <c r="C439" t="str">
        <f>IF(B439=1,'Tracker&amp;Invoice'!A457,C438)</f>
        <v>BQ-071</v>
      </c>
      <c r="D439" t="str">
        <f>IF(LEFT(TRIM('Tracker&amp;Invoice'!B457),9)="INVOICE #","INVOICE",IF(TRIM('Tracker&amp;Invoice'!B457)="Overall Completion INVOICE","OVERALL",""))</f>
        <v/>
      </c>
      <c r="E439" t="str">
        <f>IF(D439="INVOICE",VALUE(MID(TRIM('Tracker&amp;Invoice'!B457),10,10)),"")</f>
        <v/>
      </c>
      <c r="F439">
        <f>IF(B439=1,IFERROR(LOOKUP(2,1/('Tracker&amp;Invoice'!$H457:$AC457&lt;&gt;""),COLUMN('Tracker&amp;Invoice'!$H457:$AC457)),8),F438)</f>
        <v>14</v>
      </c>
      <c r="G439">
        <f>IF(D439="OVERALL",IFERROR(LOOKUP(2,1/('Tracker&amp;Invoice'!$H457:$AC457&lt;&gt;""),COLUMN('Tracker&amp;Invoice'!$H457:$AC457)),8),G440)</f>
        <v>15</v>
      </c>
      <c r="H439">
        <f t="shared" si="12"/>
        <v>15</v>
      </c>
      <c r="I439" s="29">
        <f>IF(D439="INVOICE",SUM('Tracker&amp;Invoice'!$H457:INDEX('Tracker&amp;Invoice'!$A457:$AC457,1,H439)),0)</f>
        <v>0</v>
      </c>
      <c r="J439" s="29">
        <f>IF(D439="OVERALL",SUM('Tracker&amp;Invoice'!$H457:$AC457),0)</f>
        <v>0</v>
      </c>
    </row>
    <row r="440" spans="1:10">
      <c r="A440">
        <f t="shared" si="13"/>
        <v>20</v>
      </c>
      <c r="B440">
        <f>IF(AND('Tracker&amp;Invoice'!A458&lt;&gt;"",'Tracker&amp;Invoice'!A458&lt;&gt;"ITEM",'Tracker&amp;Invoice'!A456="ITEM"),1,0)</f>
        <v>0</v>
      </c>
      <c r="C440" t="str">
        <f>IF(B440=1,'Tracker&amp;Invoice'!A458,C439)</f>
        <v>BQ-071</v>
      </c>
      <c r="D440" t="str">
        <f>IF(LEFT(TRIM('Tracker&amp;Invoice'!B458),9)="INVOICE #","INVOICE",IF(TRIM('Tracker&amp;Invoice'!B458)="Overall Completion INVOICE","OVERALL",""))</f>
        <v/>
      </c>
      <c r="E440" t="str">
        <f>IF(D440="INVOICE",VALUE(MID(TRIM('Tracker&amp;Invoice'!B458),10,10)),"")</f>
        <v/>
      </c>
      <c r="F440">
        <f>IF(B440=1,IFERROR(LOOKUP(2,1/('Tracker&amp;Invoice'!$H458:$AC458&lt;&gt;""),COLUMN('Tracker&amp;Invoice'!$H458:$AC458)),8),F439)</f>
        <v>14</v>
      </c>
      <c r="G440">
        <f>IF(D440="OVERALL",IFERROR(LOOKUP(2,1/('Tracker&amp;Invoice'!$H458:$AC458&lt;&gt;""),COLUMN('Tracker&amp;Invoice'!$H458:$AC458)),8),G441)</f>
        <v>15</v>
      </c>
      <c r="H440">
        <f t="shared" si="12"/>
        <v>15</v>
      </c>
      <c r="I440" s="29">
        <f>IF(D440="INVOICE",SUM('Tracker&amp;Invoice'!$H458:INDEX('Tracker&amp;Invoice'!$A458:$AC458,1,H440)),0)</f>
        <v>0</v>
      </c>
      <c r="J440" s="29">
        <f>IF(D440="OVERALL",SUM('Tracker&amp;Invoice'!$H458:$AC458),0)</f>
        <v>0</v>
      </c>
    </row>
    <row r="441" spans="1:10">
      <c r="A441">
        <f t="shared" si="13"/>
        <v>20</v>
      </c>
      <c r="B441">
        <f>IF(AND('Tracker&amp;Invoice'!A459&lt;&gt;"",'Tracker&amp;Invoice'!A459&lt;&gt;"ITEM",'Tracker&amp;Invoice'!A457="ITEM"),1,0)</f>
        <v>0</v>
      </c>
      <c r="C441" t="str">
        <f>IF(B441=1,'Tracker&amp;Invoice'!A459,C440)</f>
        <v>BQ-071</v>
      </c>
      <c r="D441" t="str">
        <f>IF(LEFT(TRIM('Tracker&amp;Invoice'!B459),9)="INVOICE #","INVOICE",IF(TRIM('Tracker&amp;Invoice'!B459)="Overall Completion INVOICE","OVERALL",""))</f>
        <v/>
      </c>
      <c r="E441" t="str">
        <f>IF(D441="INVOICE",VALUE(MID(TRIM('Tracker&amp;Invoice'!B459),10,10)),"")</f>
        <v/>
      </c>
      <c r="F441">
        <f>IF(B441=1,IFERROR(LOOKUP(2,1/('Tracker&amp;Invoice'!$H459:$AC459&lt;&gt;""),COLUMN('Tracker&amp;Invoice'!$H459:$AC459)),8),F440)</f>
        <v>14</v>
      </c>
      <c r="G441">
        <f>IF(D441="OVERALL",IFERROR(LOOKUP(2,1/('Tracker&amp;Invoice'!$H459:$AC459&lt;&gt;""),COLUMN('Tracker&amp;Invoice'!$H459:$AC459)),8),G442)</f>
        <v>15</v>
      </c>
      <c r="H441">
        <f t="shared" si="12"/>
        <v>15</v>
      </c>
      <c r="I441" s="29">
        <f>IF(D441="INVOICE",SUM('Tracker&amp;Invoice'!$H459:INDEX('Tracker&amp;Invoice'!$A459:$AC459,1,H441)),0)</f>
        <v>0</v>
      </c>
      <c r="J441" s="29">
        <f>IF(D441="OVERALL",SUM('Tracker&amp;Invoice'!$H459:$AC459),0)</f>
        <v>0</v>
      </c>
    </row>
    <row r="442" spans="1:10">
      <c r="A442">
        <f t="shared" si="13"/>
        <v>20</v>
      </c>
      <c r="B442">
        <f>IF(AND('Tracker&amp;Invoice'!A460&lt;&gt;"",'Tracker&amp;Invoice'!A460&lt;&gt;"ITEM",'Tracker&amp;Invoice'!A458="ITEM"),1,0)</f>
        <v>0</v>
      </c>
      <c r="C442" t="str">
        <f>IF(B442=1,'Tracker&amp;Invoice'!A460,C441)</f>
        <v>BQ-071</v>
      </c>
      <c r="D442" t="str">
        <f>IF(LEFT(TRIM('Tracker&amp;Invoice'!B460),9)="INVOICE #","INVOICE",IF(TRIM('Tracker&amp;Invoice'!B460)="Overall Completion INVOICE","OVERALL",""))</f>
        <v/>
      </c>
      <c r="E442" t="str">
        <f>IF(D442="INVOICE",VALUE(MID(TRIM('Tracker&amp;Invoice'!B460),10,10)),"")</f>
        <v/>
      </c>
      <c r="F442">
        <f>IF(B442=1,IFERROR(LOOKUP(2,1/('Tracker&amp;Invoice'!$H460:$AC460&lt;&gt;""),COLUMN('Tracker&amp;Invoice'!$H460:$AC460)),8),F441)</f>
        <v>14</v>
      </c>
      <c r="G442">
        <f>IF(D442="OVERALL",IFERROR(LOOKUP(2,1/('Tracker&amp;Invoice'!$H460:$AC460&lt;&gt;""),COLUMN('Tracker&amp;Invoice'!$H460:$AC460)),8),G443)</f>
        <v>15</v>
      </c>
      <c r="H442">
        <f t="shared" si="12"/>
        <v>15</v>
      </c>
      <c r="I442" s="29">
        <f>IF(D442="INVOICE",SUM('Tracker&amp;Invoice'!$H460:INDEX('Tracker&amp;Invoice'!$A460:$AC460,1,H442)),0)</f>
        <v>0</v>
      </c>
      <c r="J442" s="29">
        <f>IF(D442="OVERALL",SUM('Tracker&amp;Invoice'!$H460:$AC460),0)</f>
        <v>0</v>
      </c>
    </row>
    <row r="443" spans="1:10">
      <c r="A443">
        <f t="shared" si="13"/>
        <v>20</v>
      </c>
      <c r="B443">
        <f>IF(AND('Tracker&amp;Invoice'!A461&lt;&gt;"",'Tracker&amp;Invoice'!A461&lt;&gt;"ITEM",'Tracker&amp;Invoice'!A459="ITEM"),1,0)</f>
        <v>0</v>
      </c>
      <c r="C443" t="str">
        <f>IF(B443=1,'Tracker&amp;Invoice'!A461,C442)</f>
        <v>BQ-071</v>
      </c>
      <c r="D443" t="str">
        <f>IF(LEFT(TRIM('Tracker&amp;Invoice'!B461),9)="INVOICE #","INVOICE",IF(TRIM('Tracker&amp;Invoice'!B461)="Overall Completion INVOICE","OVERALL",""))</f>
        <v/>
      </c>
      <c r="E443" t="str">
        <f>IF(D443="INVOICE",VALUE(MID(TRIM('Tracker&amp;Invoice'!B461),10,10)),"")</f>
        <v/>
      </c>
      <c r="F443">
        <f>IF(B443=1,IFERROR(LOOKUP(2,1/('Tracker&amp;Invoice'!$H461:$AC461&lt;&gt;""),COLUMN('Tracker&amp;Invoice'!$H461:$AC461)),8),F442)</f>
        <v>14</v>
      </c>
      <c r="G443">
        <f>IF(D443="OVERALL",IFERROR(LOOKUP(2,1/('Tracker&amp;Invoice'!$H461:$AC461&lt;&gt;""),COLUMN('Tracker&amp;Invoice'!$H461:$AC461)),8),G444)</f>
        <v>15</v>
      </c>
      <c r="H443">
        <f t="shared" si="12"/>
        <v>15</v>
      </c>
      <c r="I443" s="29">
        <f>IF(D443="INVOICE",SUM('Tracker&amp;Invoice'!$H461:INDEX('Tracker&amp;Invoice'!$A461:$AC461,1,H443)),0)</f>
        <v>0</v>
      </c>
      <c r="J443" s="29">
        <f>IF(D443="OVERALL",SUM('Tracker&amp;Invoice'!$H461:$AC461),0)</f>
        <v>0</v>
      </c>
    </row>
    <row r="444" spans="1:10">
      <c r="A444">
        <f t="shared" si="13"/>
        <v>20</v>
      </c>
      <c r="B444">
        <f>IF(AND('Tracker&amp;Invoice'!A462&lt;&gt;"",'Tracker&amp;Invoice'!A462&lt;&gt;"ITEM",'Tracker&amp;Invoice'!A460="ITEM"),1,0)</f>
        <v>0</v>
      </c>
      <c r="C444" t="str">
        <f>IF(B444=1,'Tracker&amp;Invoice'!A462,C443)</f>
        <v>BQ-071</v>
      </c>
      <c r="D444" t="str">
        <f>IF(LEFT(TRIM('Tracker&amp;Invoice'!B462),9)="INVOICE #","INVOICE",IF(TRIM('Tracker&amp;Invoice'!B462)="Overall Completion INVOICE","OVERALL",""))</f>
        <v/>
      </c>
      <c r="E444" t="str">
        <f>IF(D444="INVOICE",VALUE(MID(TRIM('Tracker&amp;Invoice'!B462),10,10)),"")</f>
        <v/>
      </c>
      <c r="F444">
        <f>IF(B444=1,IFERROR(LOOKUP(2,1/('Tracker&amp;Invoice'!$H462:$AC462&lt;&gt;""),COLUMN('Tracker&amp;Invoice'!$H462:$AC462)),8),F443)</f>
        <v>14</v>
      </c>
      <c r="G444">
        <f>IF(D444="OVERALL",IFERROR(LOOKUP(2,1/('Tracker&amp;Invoice'!$H462:$AC462&lt;&gt;""),COLUMN('Tracker&amp;Invoice'!$H462:$AC462)),8),G445)</f>
        <v>15</v>
      </c>
      <c r="H444">
        <f t="shared" si="12"/>
        <v>15</v>
      </c>
      <c r="I444" s="29">
        <f>IF(D444="INVOICE",SUM('Tracker&amp;Invoice'!$H462:INDEX('Tracker&amp;Invoice'!$A462:$AC462,1,H444)),0)</f>
        <v>0</v>
      </c>
      <c r="J444" s="29">
        <f>IF(D444="OVERALL",SUM('Tracker&amp;Invoice'!$H462:$AC462),0)</f>
        <v>0</v>
      </c>
    </row>
    <row r="445" spans="1:10">
      <c r="A445">
        <f t="shared" si="13"/>
        <v>20</v>
      </c>
      <c r="B445">
        <f>IF(AND('Tracker&amp;Invoice'!A463&lt;&gt;"",'Tracker&amp;Invoice'!A463&lt;&gt;"ITEM",'Tracker&amp;Invoice'!A461="ITEM"),1,0)</f>
        <v>0</v>
      </c>
      <c r="C445" t="str">
        <f>IF(B445=1,'Tracker&amp;Invoice'!A463,C444)</f>
        <v>BQ-071</v>
      </c>
      <c r="D445" t="str">
        <f>IF(LEFT(TRIM('Tracker&amp;Invoice'!B463),9)="INVOICE #","INVOICE",IF(TRIM('Tracker&amp;Invoice'!B463)="Overall Completion INVOICE","OVERALL",""))</f>
        <v/>
      </c>
      <c r="E445" t="str">
        <f>IF(D445="INVOICE",VALUE(MID(TRIM('Tracker&amp;Invoice'!B463),10,10)),"")</f>
        <v/>
      </c>
      <c r="F445">
        <f>IF(B445=1,IFERROR(LOOKUP(2,1/('Tracker&amp;Invoice'!$H463:$AC463&lt;&gt;""),COLUMN('Tracker&amp;Invoice'!$H463:$AC463)),8),F444)</f>
        <v>14</v>
      </c>
      <c r="G445">
        <f>IF(D445="OVERALL",IFERROR(LOOKUP(2,1/('Tracker&amp;Invoice'!$H463:$AC463&lt;&gt;""),COLUMN('Tracker&amp;Invoice'!$H463:$AC463)),8),G446)</f>
        <v>15</v>
      </c>
      <c r="H445">
        <f t="shared" si="12"/>
        <v>15</v>
      </c>
      <c r="I445" s="29">
        <f>IF(D445="INVOICE",SUM('Tracker&amp;Invoice'!$H463:INDEX('Tracker&amp;Invoice'!$A463:$AC463,1,H445)),0)</f>
        <v>0</v>
      </c>
      <c r="J445" s="29">
        <f>IF(D445="OVERALL",SUM('Tracker&amp;Invoice'!$H463:$AC463),0)</f>
        <v>0</v>
      </c>
    </row>
    <row r="446" spans="1:10">
      <c r="A446">
        <f t="shared" si="13"/>
        <v>21</v>
      </c>
      <c r="B446">
        <f>IF(AND('Tracker&amp;Invoice'!A464&lt;&gt;"",'Tracker&amp;Invoice'!A464&lt;&gt;"ITEM",'Tracker&amp;Invoice'!A462="ITEM"),1,0)</f>
        <v>1</v>
      </c>
      <c r="C446" t="str">
        <f>IF(B446=1,'Tracker&amp;Invoice'!A464,C445)</f>
        <v>BQ-072</v>
      </c>
      <c r="D446" t="str">
        <f>IF(LEFT(TRIM('Tracker&amp;Invoice'!B464),9)="INVOICE #","INVOICE",IF(TRIM('Tracker&amp;Invoice'!B464)="Overall Completion INVOICE","OVERALL",""))</f>
        <v/>
      </c>
      <c r="E446" t="str">
        <f>IF(D446="INVOICE",VALUE(MID(TRIM('Tracker&amp;Invoice'!B464),10,10)),"")</f>
        <v/>
      </c>
      <c r="F446">
        <f>IF(B446=1,IFERROR(LOOKUP(2,1/('Tracker&amp;Invoice'!$H464:$AC464&lt;&gt;""),COLUMN('Tracker&amp;Invoice'!$H464:$AC464)),8),F445)</f>
        <v>14</v>
      </c>
      <c r="G446">
        <f>IF(D446="OVERALL",IFERROR(LOOKUP(2,1/('Tracker&amp;Invoice'!$H464:$AC464&lt;&gt;""),COLUMN('Tracker&amp;Invoice'!$H464:$AC464)),8),G447)</f>
        <v>15</v>
      </c>
      <c r="H446">
        <f t="shared" si="12"/>
        <v>15</v>
      </c>
      <c r="I446" s="29">
        <f>IF(D446="INVOICE",SUM('Tracker&amp;Invoice'!$H464:INDEX('Tracker&amp;Invoice'!$A464:$AC464,1,H446)),0)</f>
        <v>0</v>
      </c>
      <c r="J446" s="29">
        <f>IF(D446="OVERALL",SUM('Tracker&amp;Invoice'!$H464:$AC464),0)</f>
        <v>0</v>
      </c>
    </row>
    <row r="447" spans="1:10">
      <c r="A447">
        <f t="shared" si="13"/>
        <v>21</v>
      </c>
      <c r="B447">
        <f>IF(AND('Tracker&amp;Invoice'!A465&lt;&gt;"",'Tracker&amp;Invoice'!A465&lt;&gt;"ITEM",'Tracker&amp;Invoice'!A463="ITEM"),1,0)</f>
        <v>0</v>
      </c>
      <c r="C447" t="str">
        <f>IF(B447=1,'Tracker&amp;Invoice'!A465,C446)</f>
        <v>BQ-072</v>
      </c>
      <c r="D447" t="str">
        <f>IF(LEFT(TRIM('Tracker&amp;Invoice'!B465),9)="INVOICE #","INVOICE",IF(TRIM('Tracker&amp;Invoice'!B465)="Overall Completion INVOICE","OVERALL",""))</f>
        <v/>
      </c>
      <c r="E447" t="str">
        <f>IF(D447="INVOICE",VALUE(MID(TRIM('Tracker&amp;Invoice'!B465),10,10)),"")</f>
        <v/>
      </c>
      <c r="F447">
        <f>IF(B447=1,IFERROR(LOOKUP(2,1/('Tracker&amp;Invoice'!$H465:$AC465&lt;&gt;""),COLUMN('Tracker&amp;Invoice'!$H465:$AC465)),8),F446)</f>
        <v>14</v>
      </c>
      <c r="G447">
        <f>IF(D447="OVERALL",IFERROR(LOOKUP(2,1/('Tracker&amp;Invoice'!$H465:$AC465&lt;&gt;""),COLUMN('Tracker&amp;Invoice'!$H465:$AC465)),8),G448)</f>
        <v>15</v>
      </c>
      <c r="H447">
        <f t="shared" si="12"/>
        <v>15</v>
      </c>
      <c r="I447" s="29">
        <f>IF(D447="INVOICE",SUM('Tracker&amp;Invoice'!$H465:INDEX('Tracker&amp;Invoice'!$A465:$AC465,1,H447)),0)</f>
        <v>0</v>
      </c>
      <c r="J447" s="29">
        <f>IF(D447="OVERALL",SUM('Tracker&amp;Invoice'!$H465:$AC465),0)</f>
        <v>0</v>
      </c>
    </row>
    <row r="448" spans="1:10">
      <c r="A448">
        <f t="shared" si="13"/>
        <v>21</v>
      </c>
      <c r="B448">
        <f>IF(AND('Tracker&amp;Invoice'!A466&lt;&gt;"",'Tracker&amp;Invoice'!A466&lt;&gt;"ITEM",'Tracker&amp;Invoice'!A464="ITEM"),1,0)</f>
        <v>0</v>
      </c>
      <c r="C448" t="str">
        <f>IF(B448=1,'Tracker&amp;Invoice'!A466,C447)</f>
        <v>BQ-072</v>
      </c>
      <c r="D448" t="str">
        <f>IF(LEFT(TRIM('Tracker&amp;Invoice'!B466),9)="INVOICE #","INVOICE",IF(TRIM('Tracker&amp;Invoice'!B466)="Overall Completion INVOICE","OVERALL",""))</f>
        <v/>
      </c>
      <c r="E448" t="str">
        <f>IF(D448="INVOICE",VALUE(MID(TRIM('Tracker&amp;Invoice'!B466),10,10)),"")</f>
        <v/>
      </c>
      <c r="F448">
        <f>IF(B448=1,IFERROR(LOOKUP(2,1/('Tracker&amp;Invoice'!$H466:$AC466&lt;&gt;""),COLUMN('Tracker&amp;Invoice'!$H466:$AC466)),8),F447)</f>
        <v>14</v>
      </c>
      <c r="G448">
        <f>IF(D448="OVERALL",IFERROR(LOOKUP(2,1/('Tracker&amp;Invoice'!$H466:$AC466&lt;&gt;""),COLUMN('Tracker&amp;Invoice'!$H466:$AC466)),8),G449)</f>
        <v>15</v>
      </c>
      <c r="H448">
        <f t="shared" si="12"/>
        <v>15</v>
      </c>
      <c r="I448" s="29">
        <f>IF(D448="INVOICE",SUM('Tracker&amp;Invoice'!$H466:INDEX('Tracker&amp;Invoice'!$A466:$AC466,1,H448)),0)</f>
        <v>0</v>
      </c>
      <c r="J448" s="29">
        <f>IF(D448="OVERALL",SUM('Tracker&amp;Invoice'!$H466:$AC466),0)</f>
        <v>0</v>
      </c>
    </row>
    <row r="449" spans="1:10">
      <c r="A449">
        <f t="shared" si="13"/>
        <v>21</v>
      </c>
      <c r="B449">
        <f>IF(AND('Tracker&amp;Invoice'!A467&lt;&gt;"",'Tracker&amp;Invoice'!A467&lt;&gt;"ITEM",'Tracker&amp;Invoice'!A465="ITEM"),1,0)</f>
        <v>0</v>
      </c>
      <c r="C449" t="str">
        <f>IF(B449=1,'Tracker&amp;Invoice'!A467,C448)</f>
        <v>BQ-072</v>
      </c>
      <c r="D449" t="str">
        <f>IF(LEFT(TRIM('Tracker&amp;Invoice'!B467),9)="INVOICE #","INVOICE",IF(TRIM('Tracker&amp;Invoice'!B467)="Overall Completion INVOICE","OVERALL",""))</f>
        <v>INVOICE</v>
      </c>
      <c r="E449">
        <f>IF(D449="INVOICE",VALUE(MID(TRIM('Tracker&amp;Invoice'!B467),10,10)),"")</f>
        <v>27</v>
      </c>
      <c r="F449">
        <f>IF(B449=1,IFERROR(LOOKUP(2,1/('Tracker&amp;Invoice'!$H467:$AC467&lt;&gt;""),COLUMN('Tracker&amp;Invoice'!$H467:$AC467)),8),F448)</f>
        <v>14</v>
      </c>
      <c r="G449">
        <f>IF(D449="OVERALL",IFERROR(LOOKUP(2,1/('Tracker&amp;Invoice'!$H467:$AC467&lt;&gt;""),COLUMN('Tracker&amp;Invoice'!$H467:$AC467)),8),G450)</f>
        <v>15</v>
      </c>
      <c r="H449">
        <f t="shared" si="12"/>
        <v>15</v>
      </c>
      <c r="I449" s="29">
        <f>IF(D449="INVOICE",SUM('Tracker&amp;Invoice'!$H467:INDEX('Tracker&amp;Invoice'!$A467:$AC467,1,H449)),0)</f>
        <v>3312</v>
      </c>
      <c r="J449" s="29">
        <f>IF(D449="OVERALL",SUM('Tracker&amp;Invoice'!$H467:$AC467),0)</f>
        <v>0</v>
      </c>
    </row>
    <row r="450" spans="1:10">
      <c r="A450">
        <f t="shared" si="13"/>
        <v>21</v>
      </c>
      <c r="B450">
        <f>IF(AND('Tracker&amp;Invoice'!A468&lt;&gt;"",'Tracker&amp;Invoice'!A468&lt;&gt;"ITEM",'Tracker&amp;Invoice'!A466="ITEM"),1,0)</f>
        <v>0</v>
      </c>
      <c r="C450" t="str">
        <f>IF(B450=1,'Tracker&amp;Invoice'!A468,C449)</f>
        <v>BQ-072</v>
      </c>
      <c r="D450" t="str">
        <f>IF(LEFT(TRIM('Tracker&amp;Invoice'!B468),9)="INVOICE #","INVOICE",IF(TRIM('Tracker&amp;Invoice'!B468)="Overall Completion INVOICE","OVERALL",""))</f>
        <v/>
      </c>
      <c r="E450" t="str">
        <f>IF(D450="INVOICE",VALUE(MID(TRIM('Tracker&amp;Invoice'!B468),10,10)),"")</f>
        <v/>
      </c>
      <c r="F450">
        <f>IF(B450=1,IFERROR(LOOKUP(2,1/('Tracker&amp;Invoice'!$H468:$AC468&lt;&gt;""),COLUMN('Tracker&amp;Invoice'!$H468:$AC468)),8),F449)</f>
        <v>14</v>
      </c>
      <c r="G450">
        <f>IF(D450="OVERALL",IFERROR(LOOKUP(2,1/('Tracker&amp;Invoice'!$H468:$AC468&lt;&gt;""),COLUMN('Tracker&amp;Invoice'!$H468:$AC468)),8),G451)</f>
        <v>15</v>
      </c>
      <c r="H450">
        <f t="shared" si="12"/>
        <v>15</v>
      </c>
      <c r="I450" s="29">
        <f>IF(D450="INVOICE",SUM('Tracker&amp;Invoice'!$H468:INDEX('Tracker&amp;Invoice'!$A468:$AC468,1,H450)),0)</f>
        <v>0</v>
      </c>
      <c r="J450" s="29">
        <f>IF(D450="OVERALL",SUM('Tracker&amp;Invoice'!$H468:$AC468),0)</f>
        <v>0</v>
      </c>
    </row>
    <row r="451" spans="1:10">
      <c r="A451">
        <f t="shared" si="13"/>
        <v>21</v>
      </c>
      <c r="B451">
        <f>IF(AND('Tracker&amp;Invoice'!A469&lt;&gt;"",'Tracker&amp;Invoice'!A469&lt;&gt;"ITEM",'Tracker&amp;Invoice'!A467="ITEM"),1,0)</f>
        <v>0</v>
      </c>
      <c r="C451" t="str">
        <f>IF(B451=1,'Tracker&amp;Invoice'!A469,C450)</f>
        <v>BQ-072</v>
      </c>
      <c r="D451" t="str">
        <f>IF(LEFT(TRIM('Tracker&amp;Invoice'!B469),9)="INVOICE #","INVOICE",IF(TRIM('Tracker&amp;Invoice'!B469)="Overall Completion INVOICE","OVERALL",""))</f>
        <v>INVOICE</v>
      </c>
      <c r="E451">
        <f>IF(D451="INVOICE",VALUE(MID(TRIM('Tracker&amp;Invoice'!B469),10,10)),"")</f>
        <v>28</v>
      </c>
      <c r="F451">
        <f>IF(B451=1,IFERROR(LOOKUP(2,1/('Tracker&amp;Invoice'!$H469:$AC469&lt;&gt;""),COLUMN('Tracker&amp;Invoice'!$H469:$AC469)),8),F450)</f>
        <v>14</v>
      </c>
      <c r="G451">
        <f>IF(D451="OVERALL",IFERROR(LOOKUP(2,1/('Tracker&amp;Invoice'!$H469:$AC469&lt;&gt;""),COLUMN('Tracker&amp;Invoice'!$H469:$AC469)),8),G452)</f>
        <v>15</v>
      </c>
      <c r="H451">
        <f t="shared" ref="H451:H514" si="14">MAX(F451,G451)</f>
        <v>15</v>
      </c>
      <c r="I451" s="29">
        <f>IF(D451="INVOICE",SUM('Tracker&amp;Invoice'!$H469:INDEX('Tracker&amp;Invoice'!$A469:$AC469,1,H451)),0)</f>
        <v>368</v>
      </c>
      <c r="J451" s="29">
        <f>IF(D451="OVERALL",SUM('Tracker&amp;Invoice'!$H469:$AC469),0)</f>
        <v>0</v>
      </c>
    </row>
    <row r="452" spans="1:10">
      <c r="A452">
        <f t="shared" ref="A452:A515" si="15">A451+B452</f>
        <v>21</v>
      </c>
      <c r="B452">
        <f>IF(AND('Tracker&amp;Invoice'!A470&lt;&gt;"",'Tracker&amp;Invoice'!A470&lt;&gt;"ITEM",'Tracker&amp;Invoice'!A468="ITEM"),1,0)</f>
        <v>0</v>
      </c>
      <c r="C452" t="str">
        <f>IF(B452=1,'Tracker&amp;Invoice'!A470,C451)</f>
        <v>BQ-072</v>
      </c>
      <c r="D452" t="str">
        <f>IF(LEFT(TRIM('Tracker&amp;Invoice'!B470),9)="INVOICE #","INVOICE",IF(TRIM('Tracker&amp;Invoice'!B470)="Overall Completion INVOICE","OVERALL",""))</f>
        <v/>
      </c>
      <c r="E452" t="str">
        <f>IF(D452="INVOICE",VALUE(MID(TRIM('Tracker&amp;Invoice'!B470),10,10)),"")</f>
        <v/>
      </c>
      <c r="F452">
        <f>IF(B452=1,IFERROR(LOOKUP(2,1/('Tracker&amp;Invoice'!$H470:$AC470&lt;&gt;""),COLUMN('Tracker&amp;Invoice'!$H470:$AC470)),8),F451)</f>
        <v>14</v>
      </c>
      <c r="G452">
        <f>IF(D452="OVERALL",IFERROR(LOOKUP(2,1/('Tracker&amp;Invoice'!$H470:$AC470&lt;&gt;""),COLUMN('Tracker&amp;Invoice'!$H470:$AC470)),8),G453)</f>
        <v>15</v>
      </c>
      <c r="H452">
        <f t="shared" si="14"/>
        <v>15</v>
      </c>
      <c r="I452" s="29">
        <f>IF(D452="INVOICE",SUM('Tracker&amp;Invoice'!$H470:INDEX('Tracker&amp;Invoice'!$A470:$AC470,1,H452)),0)</f>
        <v>0</v>
      </c>
      <c r="J452" s="29">
        <f>IF(D452="OVERALL",SUM('Tracker&amp;Invoice'!$H470:$AC470),0)</f>
        <v>0</v>
      </c>
    </row>
    <row r="453" spans="1:10">
      <c r="A453">
        <f t="shared" si="15"/>
        <v>21</v>
      </c>
      <c r="B453">
        <f>IF(AND('Tracker&amp;Invoice'!A471&lt;&gt;"",'Tracker&amp;Invoice'!A471&lt;&gt;"ITEM",'Tracker&amp;Invoice'!A469="ITEM"),1,0)</f>
        <v>0</v>
      </c>
      <c r="C453" t="str">
        <f>IF(B453=1,'Tracker&amp;Invoice'!A471,C452)</f>
        <v>BQ-072</v>
      </c>
      <c r="D453" t="str">
        <f>IF(LEFT(TRIM('Tracker&amp;Invoice'!B471),9)="INVOICE #","INVOICE",IF(TRIM('Tracker&amp;Invoice'!B471)="Overall Completion INVOICE","OVERALL",""))</f>
        <v>OVERALL</v>
      </c>
      <c r="E453" t="str">
        <f>IF(D453="INVOICE",VALUE(MID(TRIM('Tracker&amp;Invoice'!B471),10,10)),"")</f>
        <v/>
      </c>
      <c r="F453">
        <f>IF(B453=1,IFERROR(LOOKUP(2,1/('Tracker&amp;Invoice'!$H471:$AC471&lt;&gt;""),COLUMN('Tracker&amp;Invoice'!$H471:$AC471)),8),F452)</f>
        <v>14</v>
      </c>
      <c r="G453">
        <f>IF(D453="OVERALL",IFERROR(LOOKUP(2,1/('Tracker&amp;Invoice'!$H471:$AC471&lt;&gt;""),COLUMN('Tracker&amp;Invoice'!$H471:$AC471)),8),G454)</f>
        <v>15</v>
      </c>
      <c r="H453">
        <f t="shared" si="14"/>
        <v>15</v>
      </c>
      <c r="I453" s="29">
        <f>IF(D453="INVOICE",SUM('Tracker&amp;Invoice'!$H471:INDEX('Tracker&amp;Invoice'!$A471:$AC471,1,H453)),0)</f>
        <v>0</v>
      </c>
      <c r="J453" s="29">
        <f>IF(D453="OVERALL",SUM('Tracker&amp;Invoice'!$H471:$AC471),0)</f>
        <v>3680</v>
      </c>
    </row>
    <row r="454" spans="1:10">
      <c r="A454">
        <f t="shared" si="15"/>
        <v>21</v>
      </c>
      <c r="B454">
        <f>IF(AND('Tracker&amp;Invoice'!A472&lt;&gt;"",'Tracker&amp;Invoice'!A472&lt;&gt;"ITEM",'Tracker&amp;Invoice'!A470="ITEM"),1,0)</f>
        <v>0</v>
      </c>
      <c r="C454" t="str">
        <f>IF(B454=1,'Tracker&amp;Invoice'!A472,C453)</f>
        <v>BQ-072</v>
      </c>
      <c r="D454" t="str">
        <f>IF(LEFT(TRIM('Tracker&amp;Invoice'!B472),9)="INVOICE #","INVOICE",IF(TRIM('Tracker&amp;Invoice'!B472)="Overall Completion INVOICE","OVERALL",""))</f>
        <v/>
      </c>
      <c r="E454" t="str">
        <f>IF(D454="INVOICE",VALUE(MID(TRIM('Tracker&amp;Invoice'!B472),10,10)),"")</f>
        <v/>
      </c>
      <c r="F454">
        <f>IF(B454=1,IFERROR(LOOKUP(2,1/('Tracker&amp;Invoice'!$H472:$AC472&lt;&gt;""),COLUMN('Tracker&amp;Invoice'!$H472:$AC472)),8),F453)</f>
        <v>14</v>
      </c>
      <c r="G454">
        <f>IF(D454="OVERALL",IFERROR(LOOKUP(2,1/('Tracker&amp;Invoice'!$H472:$AC472&lt;&gt;""),COLUMN('Tracker&amp;Invoice'!$H472:$AC472)),8),G455)</f>
        <v>15</v>
      </c>
      <c r="H454">
        <f t="shared" si="14"/>
        <v>15</v>
      </c>
      <c r="I454" s="29">
        <f>IF(D454="INVOICE",SUM('Tracker&amp;Invoice'!$H472:INDEX('Tracker&amp;Invoice'!$A472:$AC472,1,H454)),0)</f>
        <v>0</v>
      </c>
      <c r="J454" s="29">
        <f>IF(D454="OVERALL",SUM('Tracker&amp;Invoice'!$H472:$AC472),0)</f>
        <v>0</v>
      </c>
    </row>
    <row r="455" spans="1:10">
      <c r="A455">
        <f t="shared" si="15"/>
        <v>21</v>
      </c>
      <c r="B455">
        <f>IF(AND('Tracker&amp;Invoice'!A473&lt;&gt;"",'Tracker&amp;Invoice'!A473&lt;&gt;"ITEM",'Tracker&amp;Invoice'!A471="ITEM"),1,0)</f>
        <v>0</v>
      </c>
      <c r="C455" t="str">
        <f>IF(B455=1,'Tracker&amp;Invoice'!A473,C454)</f>
        <v>BQ-072</v>
      </c>
      <c r="D455" t="str">
        <f>IF(LEFT(TRIM('Tracker&amp;Invoice'!B473),9)="INVOICE #","INVOICE",IF(TRIM('Tracker&amp;Invoice'!B473)="Overall Completion INVOICE","OVERALL",""))</f>
        <v/>
      </c>
      <c r="E455" t="str">
        <f>IF(D455="INVOICE",VALUE(MID(TRIM('Tracker&amp;Invoice'!B473),10,10)),"")</f>
        <v/>
      </c>
      <c r="F455">
        <f>IF(B455=1,IFERROR(LOOKUP(2,1/('Tracker&amp;Invoice'!$H473:$AC473&lt;&gt;""),COLUMN('Tracker&amp;Invoice'!$H473:$AC473)),8),F454)</f>
        <v>14</v>
      </c>
      <c r="G455">
        <f>IF(D455="OVERALL",IFERROR(LOOKUP(2,1/('Tracker&amp;Invoice'!$H473:$AC473&lt;&gt;""),COLUMN('Tracker&amp;Invoice'!$H473:$AC473)),8),G456)</f>
        <v>15</v>
      </c>
      <c r="H455">
        <f t="shared" si="14"/>
        <v>15</v>
      </c>
      <c r="I455" s="29">
        <f>IF(D455="INVOICE",SUM('Tracker&amp;Invoice'!$H473:INDEX('Tracker&amp;Invoice'!$A473:$AC473,1,H455)),0)</f>
        <v>0</v>
      </c>
      <c r="J455" s="29">
        <f>IF(D455="OVERALL",SUM('Tracker&amp;Invoice'!$H473:$AC473),0)</f>
        <v>0</v>
      </c>
    </row>
    <row r="456" spans="1:10">
      <c r="A456">
        <f t="shared" si="15"/>
        <v>21</v>
      </c>
      <c r="B456">
        <f>IF(AND('Tracker&amp;Invoice'!A474&lt;&gt;"",'Tracker&amp;Invoice'!A474&lt;&gt;"ITEM",'Tracker&amp;Invoice'!A472="ITEM"),1,0)</f>
        <v>0</v>
      </c>
      <c r="C456" t="str">
        <f>IF(B456=1,'Tracker&amp;Invoice'!A474,C455)</f>
        <v>BQ-072</v>
      </c>
      <c r="D456" t="str">
        <f>IF(LEFT(TRIM('Tracker&amp;Invoice'!B474),9)="INVOICE #","INVOICE",IF(TRIM('Tracker&amp;Invoice'!B474)="Overall Completion INVOICE","OVERALL",""))</f>
        <v/>
      </c>
      <c r="E456" t="str">
        <f>IF(D456="INVOICE",VALUE(MID(TRIM('Tracker&amp;Invoice'!B474),10,10)),"")</f>
        <v/>
      </c>
      <c r="F456">
        <f>IF(B456=1,IFERROR(LOOKUP(2,1/('Tracker&amp;Invoice'!$H474:$AC474&lt;&gt;""),COLUMN('Tracker&amp;Invoice'!$H474:$AC474)),8),F455)</f>
        <v>14</v>
      </c>
      <c r="G456">
        <f>IF(D456="OVERALL",IFERROR(LOOKUP(2,1/('Tracker&amp;Invoice'!$H474:$AC474&lt;&gt;""),COLUMN('Tracker&amp;Invoice'!$H474:$AC474)),8),G457)</f>
        <v>15</v>
      </c>
      <c r="H456">
        <f t="shared" si="14"/>
        <v>15</v>
      </c>
      <c r="I456" s="29">
        <f>IF(D456="INVOICE",SUM('Tracker&amp;Invoice'!$H474:INDEX('Tracker&amp;Invoice'!$A474:$AC474,1,H456)),0)</f>
        <v>0</v>
      </c>
      <c r="J456" s="29">
        <f>IF(D456="OVERALL",SUM('Tracker&amp;Invoice'!$H474:$AC474),0)</f>
        <v>0</v>
      </c>
    </row>
    <row r="457" spans="1:10">
      <c r="A457">
        <f t="shared" si="15"/>
        <v>21</v>
      </c>
      <c r="B457">
        <f>IF(AND('Tracker&amp;Invoice'!A475&lt;&gt;"",'Tracker&amp;Invoice'!A475&lt;&gt;"ITEM",'Tracker&amp;Invoice'!A473="ITEM"),1,0)</f>
        <v>0</v>
      </c>
      <c r="C457" t="str">
        <f>IF(B457=1,'Tracker&amp;Invoice'!A475,C456)</f>
        <v>BQ-072</v>
      </c>
      <c r="D457" t="str">
        <f>IF(LEFT(TRIM('Tracker&amp;Invoice'!B475),9)="INVOICE #","INVOICE",IF(TRIM('Tracker&amp;Invoice'!B475)="Overall Completion INVOICE","OVERALL",""))</f>
        <v/>
      </c>
      <c r="E457" t="str">
        <f>IF(D457="INVOICE",VALUE(MID(TRIM('Tracker&amp;Invoice'!B475),10,10)),"")</f>
        <v/>
      </c>
      <c r="F457">
        <f>IF(B457=1,IFERROR(LOOKUP(2,1/('Tracker&amp;Invoice'!$H475:$AC475&lt;&gt;""),COLUMN('Tracker&amp;Invoice'!$H475:$AC475)),8),F456)</f>
        <v>14</v>
      </c>
      <c r="G457">
        <f>IF(D457="OVERALL",IFERROR(LOOKUP(2,1/('Tracker&amp;Invoice'!$H475:$AC475&lt;&gt;""),COLUMN('Tracker&amp;Invoice'!$H475:$AC475)),8),G458)</f>
        <v>15</v>
      </c>
      <c r="H457">
        <f t="shared" si="14"/>
        <v>15</v>
      </c>
      <c r="I457" s="29">
        <f>IF(D457="INVOICE",SUM('Tracker&amp;Invoice'!$H475:INDEX('Tracker&amp;Invoice'!$A475:$AC475,1,H457)),0)</f>
        <v>0</v>
      </c>
      <c r="J457" s="29">
        <f>IF(D457="OVERALL",SUM('Tracker&amp;Invoice'!$H475:$AC475),0)</f>
        <v>0</v>
      </c>
    </row>
    <row r="458" spans="1:10">
      <c r="A458">
        <f t="shared" si="15"/>
        <v>21</v>
      </c>
      <c r="B458">
        <f>IF(AND('Tracker&amp;Invoice'!A476&lt;&gt;"",'Tracker&amp;Invoice'!A476&lt;&gt;"ITEM",'Tracker&amp;Invoice'!A474="ITEM"),1,0)</f>
        <v>0</v>
      </c>
      <c r="C458" t="str">
        <f>IF(B458=1,'Tracker&amp;Invoice'!A476,C457)</f>
        <v>BQ-072</v>
      </c>
      <c r="D458" t="str">
        <f>IF(LEFT(TRIM('Tracker&amp;Invoice'!B476),9)="INVOICE #","INVOICE",IF(TRIM('Tracker&amp;Invoice'!B476)="Overall Completion INVOICE","OVERALL",""))</f>
        <v/>
      </c>
      <c r="E458" t="str">
        <f>IF(D458="INVOICE",VALUE(MID(TRIM('Tracker&amp;Invoice'!B476),10,10)),"")</f>
        <v/>
      </c>
      <c r="F458">
        <f>IF(B458=1,IFERROR(LOOKUP(2,1/('Tracker&amp;Invoice'!$H476:$AC476&lt;&gt;""),COLUMN('Tracker&amp;Invoice'!$H476:$AC476)),8),F457)</f>
        <v>14</v>
      </c>
      <c r="G458">
        <f>IF(D458="OVERALL",IFERROR(LOOKUP(2,1/('Tracker&amp;Invoice'!$H476:$AC476&lt;&gt;""),COLUMN('Tracker&amp;Invoice'!$H476:$AC476)),8),G459)</f>
        <v>15</v>
      </c>
      <c r="H458">
        <f t="shared" si="14"/>
        <v>15</v>
      </c>
      <c r="I458" s="29">
        <f>IF(D458="INVOICE",SUM('Tracker&amp;Invoice'!$H476:INDEX('Tracker&amp;Invoice'!$A476:$AC476,1,H458)),0)</f>
        <v>0</v>
      </c>
      <c r="J458" s="29">
        <f>IF(D458="OVERALL",SUM('Tracker&amp;Invoice'!$H476:$AC476),0)</f>
        <v>0</v>
      </c>
    </row>
    <row r="459" spans="1:10">
      <c r="A459">
        <f t="shared" si="15"/>
        <v>21</v>
      </c>
      <c r="B459">
        <f>IF(AND('Tracker&amp;Invoice'!A477&lt;&gt;"",'Tracker&amp;Invoice'!A477&lt;&gt;"ITEM",'Tracker&amp;Invoice'!A475="ITEM"),1,0)</f>
        <v>0</v>
      </c>
      <c r="C459" t="str">
        <f>IF(B459=1,'Tracker&amp;Invoice'!A477,C458)</f>
        <v>BQ-072</v>
      </c>
      <c r="D459" t="str">
        <f>IF(LEFT(TRIM('Tracker&amp;Invoice'!B477),9)="INVOICE #","INVOICE",IF(TRIM('Tracker&amp;Invoice'!B477)="Overall Completion INVOICE","OVERALL",""))</f>
        <v/>
      </c>
      <c r="E459" t="str">
        <f>IF(D459="INVOICE",VALUE(MID(TRIM('Tracker&amp;Invoice'!B477),10,10)),"")</f>
        <v/>
      </c>
      <c r="F459">
        <f>IF(B459=1,IFERROR(LOOKUP(2,1/('Tracker&amp;Invoice'!$H477:$AC477&lt;&gt;""),COLUMN('Tracker&amp;Invoice'!$H477:$AC477)),8),F458)</f>
        <v>14</v>
      </c>
      <c r="G459">
        <f>IF(D459="OVERALL",IFERROR(LOOKUP(2,1/('Tracker&amp;Invoice'!$H477:$AC477&lt;&gt;""),COLUMN('Tracker&amp;Invoice'!$H477:$AC477)),8),G460)</f>
        <v>15</v>
      </c>
      <c r="H459">
        <f t="shared" si="14"/>
        <v>15</v>
      </c>
      <c r="I459" s="29">
        <f>IF(D459="INVOICE",SUM('Tracker&amp;Invoice'!$H477:INDEX('Tracker&amp;Invoice'!$A477:$AC477,1,H459)),0)</f>
        <v>0</v>
      </c>
      <c r="J459" s="29">
        <f>IF(D459="OVERALL",SUM('Tracker&amp;Invoice'!$H477:$AC477),0)</f>
        <v>0</v>
      </c>
    </row>
    <row r="460" spans="1:10">
      <c r="A460">
        <f t="shared" si="15"/>
        <v>21</v>
      </c>
      <c r="B460">
        <f>IF(AND('Tracker&amp;Invoice'!A478&lt;&gt;"",'Tracker&amp;Invoice'!A478&lt;&gt;"ITEM",'Tracker&amp;Invoice'!A476="ITEM"),1,0)</f>
        <v>0</v>
      </c>
      <c r="C460" t="str">
        <f>IF(B460=1,'Tracker&amp;Invoice'!A478,C459)</f>
        <v>BQ-072</v>
      </c>
      <c r="D460" t="str">
        <f>IF(LEFT(TRIM('Tracker&amp;Invoice'!B478),9)="INVOICE #","INVOICE",IF(TRIM('Tracker&amp;Invoice'!B478)="Overall Completion INVOICE","OVERALL",""))</f>
        <v/>
      </c>
      <c r="E460" t="str">
        <f>IF(D460="INVOICE",VALUE(MID(TRIM('Tracker&amp;Invoice'!B478),10,10)),"")</f>
        <v/>
      </c>
      <c r="F460">
        <f>IF(B460=1,IFERROR(LOOKUP(2,1/('Tracker&amp;Invoice'!$H478:$AC478&lt;&gt;""),COLUMN('Tracker&amp;Invoice'!$H478:$AC478)),8),F459)</f>
        <v>14</v>
      </c>
      <c r="G460">
        <f>IF(D460="OVERALL",IFERROR(LOOKUP(2,1/('Tracker&amp;Invoice'!$H478:$AC478&lt;&gt;""),COLUMN('Tracker&amp;Invoice'!$H478:$AC478)),8),G461)</f>
        <v>15</v>
      </c>
      <c r="H460">
        <f t="shared" si="14"/>
        <v>15</v>
      </c>
      <c r="I460" s="29">
        <f>IF(D460="INVOICE",SUM('Tracker&amp;Invoice'!$H478:INDEX('Tracker&amp;Invoice'!$A478:$AC478,1,H460)),0)</f>
        <v>0</v>
      </c>
      <c r="J460" s="29">
        <f>IF(D460="OVERALL",SUM('Tracker&amp;Invoice'!$H478:$AC478),0)</f>
        <v>0</v>
      </c>
    </row>
    <row r="461" spans="1:10">
      <c r="A461">
        <f t="shared" si="15"/>
        <v>21</v>
      </c>
      <c r="B461">
        <f>IF(AND('Tracker&amp;Invoice'!A479&lt;&gt;"",'Tracker&amp;Invoice'!A479&lt;&gt;"ITEM",'Tracker&amp;Invoice'!A477="ITEM"),1,0)</f>
        <v>0</v>
      </c>
      <c r="C461" t="str">
        <f>IF(B461=1,'Tracker&amp;Invoice'!A479,C460)</f>
        <v>BQ-072</v>
      </c>
      <c r="D461" t="str">
        <f>IF(LEFT(TRIM('Tracker&amp;Invoice'!B479),9)="INVOICE #","INVOICE",IF(TRIM('Tracker&amp;Invoice'!B479)="Overall Completion INVOICE","OVERALL",""))</f>
        <v/>
      </c>
      <c r="E461" t="str">
        <f>IF(D461="INVOICE",VALUE(MID(TRIM('Tracker&amp;Invoice'!B479),10,10)),"")</f>
        <v/>
      </c>
      <c r="F461">
        <f>IF(B461=1,IFERROR(LOOKUP(2,1/('Tracker&amp;Invoice'!$H479:$AC479&lt;&gt;""),COLUMN('Tracker&amp;Invoice'!$H479:$AC479)),8),F460)</f>
        <v>14</v>
      </c>
      <c r="G461">
        <f>IF(D461="OVERALL",IFERROR(LOOKUP(2,1/('Tracker&amp;Invoice'!$H479:$AC479&lt;&gt;""),COLUMN('Tracker&amp;Invoice'!$H479:$AC479)),8),G462)</f>
        <v>15</v>
      </c>
      <c r="H461">
        <f t="shared" si="14"/>
        <v>15</v>
      </c>
      <c r="I461" s="29">
        <f>IF(D461="INVOICE",SUM('Tracker&amp;Invoice'!$H479:INDEX('Tracker&amp;Invoice'!$A479:$AC479,1,H461)),0)</f>
        <v>0</v>
      </c>
      <c r="J461" s="29">
        <f>IF(D461="OVERALL",SUM('Tracker&amp;Invoice'!$H479:$AC479),0)</f>
        <v>0</v>
      </c>
    </row>
    <row r="462" spans="1:10">
      <c r="A462">
        <f t="shared" si="15"/>
        <v>22</v>
      </c>
      <c r="B462">
        <f>IF(AND('Tracker&amp;Invoice'!A480&lt;&gt;"",'Tracker&amp;Invoice'!A480&lt;&gt;"ITEM",'Tracker&amp;Invoice'!A478="ITEM"),1,0)</f>
        <v>1</v>
      </c>
      <c r="C462" t="str">
        <f>IF(B462=1,'Tracker&amp;Invoice'!A480,C461)</f>
        <v>BQ-073</v>
      </c>
      <c r="D462" t="str">
        <f>IF(LEFT(TRIM('Tracker&amp;Invoice'!B480),9)="INVOICE #","INVOICE",IF(TRIM('Tracker&amp;Invoice'!B480)="Overall Completion INVOICE","OVERALL",""))</f>
        <v/>
      </c>
      <c r="E462" t="str">
        <f>IF(D462="INVOICE",VALUE(MID(TRIM('Tracker&amp;Invoice'!B480),10,10)),"")</f>
        <v/>
      </c>
      <c r="F462">
        <f>IF(B462=1,IFERROR(LOOKUP(2,1/('Tracker&amp;Invoice'!$H480:$AC480&lt;&gt;""),COLUMN('Tracker&amp;Invoice'!$H480:$AC480)),8),F461)</f>
        <v>14</v>
      </c>
      <c r="G462">
        <f>IF(D462="OVERALL",IFERROR(LOOKUP(2,1/('Tracker&amp;Invoice'!$H480:$AC480&lt;&gt;""),COLUMN('Tracker&amp;Invoice'!$H480:$AC480)),8),G463)</f>
        <v>15</v>
      </c>
      <c r="H462">
        <f t="shared" si="14"/>
        <v>15</v>
      </c>
      <c r="I462" s="29">
        <f>IF(D462="INVOICE",SUM('Tracker&amp;Invoice'!$H480:INDEX('Tracker&amp;Invoice'!$A480:$AC480,1,H462)),0)</f>
        <v>0</v>
      </c>
      <c r="J462" s="29">
        <f>IF(D462="OVERALL",SUM('Tracker&amp;Invoice'!$H480:$AC480),0)</f>
        <v>0</v>
      </c>
    </row>
    <row r="463" spans="1:10">
      <c r="A463">
        <f t="shared" si="15"/>
        <v>22</v>
      </c>
      <c r="B463">
        <f>IF(AND('Tracker&amp;Invoice'!A481&lt;&gt;"",'Tracker&amp;Invoice'!A481&lt;&gt;"ITEM",'Tracker&amp;Invoice'!A479="ITEM"),1,0)</f>
        <v>0</v>
      </c>
      <c r="C463" t="str">
        <f>IF(B463=1,'Tracker&amp;Invoice'!A481,C462)</f>
        <v>BQ-073</v>
      </c>
      <c r="D463" t="str">
        <f>IF(LEFT(TRIM('Tracker&amp;Invoice'!B481),9)="INVOICE #","INVOICE",IF(TRIM('Tracker&amp;Invoice'!B481)="Overall Completion INVOICE","OVERALL",""))</f>
        <v/>
      </c>
      <c r="E463" t="str">
        <f>IF(D463="INVOICE",VALUE(MID(TRIM('Tracker&amp;Invoice'!B481),10,10)),"")</f>
        <v/>
      </c>
      <c r="F463">
        <f>IF(B463=1,IFERROR(LOOKUP(2,1/('Tracker&amp;Invoice'!$H481:$AC481&lt;&gt;""),COLUMN('Tracker&amp;Invoice'!$H481:$AC481)),8),F462)</f>
        <v>14</v>
      </c>
      <c r="G463">
        <f>IF(D463="OVERALL",IFERROR(LOOKUP(2,1/('Tracker&amp;Invoice'!$H481:$AC481&lt;&gt;""),COLUMN('Tracker&amp;Invoice'!$H481:$AC481)),8),G464)</f>
        <v>15</v>
      </c>
      <c r="H463">
        <f t="shared" si="14"/>
        <v>15</v>
      </c>
      <c r="I463" s="29">
        <f>IF(D463="INVOICE",SUM('Tracker&amp;Invoice'!$H481:INDEX('Tracker&amp;Invoice'!$A481:$AC481,1,H463)),0)</f>
        <v>0</v>
      </c>
      <c r="J463" s="29">
        <f>IF(D463="OVERALL",SUM('Tracker&amp;Invoice'!$H481:$AC481),0)</f>
        <v>0</v>
      </c>
    </row>
    <row r="464" spans="1:10">
      <c r="A464">
        <f t="shared" si="15"/>
        <v>22</v>
      </c>
      <c r="B464">
        <f>IF(AND('Tracker&amp;Invoice'!A482&lt;&gt;"",'Tracker&amp;Invoice'!A482&lt;&gt;"ITEM",'Tracker&amp;Invoice'!A480="ITEM"),1,0)</f>
        <v>0</v>
      </c>
      <c r="C464" t="str">
        <f>IF(B464=1,'Tracker&amp;Invoice'!A482,C463)</f>
        <v>BQ-073</v>
      </c>
      <c r="D464" t="str">
        <f>IF(LEFT(TRIM('Tracker&amp;Invoice'!B482),9)="INVOICE #","INVOICE",IF(TRIM('Tracker&amp;Invoice'!B482)="Overall Completion INVOICE","OVERALL",""))</f>
        <v/>
      </c>
      <c r="E464" t="str">
        <f>IF(D464="INVOICE",VALUE(MID(TRIM('Tracker&amp;Invoice'!B482),10,10)),"")</f>
        <v/>
      </c>
      <c r="F464">
        <f>IF(B464=1,IFERROR(LOOKUP(2,1/('Tracker&amp;Invoice'!$H482:$AC482&lt;&gt;""),COLUMN('Tracker&amp;Invoice'!$H482:$AC482)),8),F463)</f>
        <v>14</v>
      </c>
      <c r="G464">
        <f>IF(D464="OVERALL",IFERROR(LOOKUP(2,1/('Tracker&amp;Invoice'!$H482:$AC482&lt;&gt;""),COLUMN('Tracker&amp;Invoice'!$H482:$AC482)),8),G465)</f>
        <v>15</v>
      </c>
      <c r="H464">
        <f t="shared" si="14"/>
        <v>15</v>
      </c>
      <c r="I464" s="29">
        <f>IF(D464="INVOICE",SUM('Tracker&amp;Invoice'!$H482:INDEX('Tracker&amp;Invoice'!$A482:$AC482,1,H464)),0)</f>
        <v>0</v>
      </c>
      <c r="J464" s="29">
        <f>IF(D464="OVERALL",SUM('Tracker&amp;Invoice'!$H482:$AC482),0)</f>
        <v>0</v>
      </c>
    </row>
    <row r="465" spans="1:10">
      <c r="A465">
        <f t="shared" si="15"/>
        <v>22</v>
      </c>
      <c r="B465">
        <f>IF(AND('Tracker&amp;Invoice'!A483&lt;&gt;"",'Tracker&amp;Invoice'!A483&lt;&gt;"ITEM",'Tracker&amp;Invoice'!A481="ITEM"),1,0)</f>
        <v>0</v>
      </c>
      <c r="C465" t="str">
        <f>IF(B465=1,'Tracker&amp;Invoice'!A483,C464)</f>
        <v>BQ-073</v>
      </c>
      <c r="D465" t="str">
        <f>IF(LEFT(TRIM('Tracker&amp;Invoice'!B483),9)="INVOICE #","INVOICE",IF(TRIM('Tracker&amp;Invoice'!B483)="Overall Completion INVOICE","OVERALL",""))</f>
        <v>INVOICE</v>
      </c>
      <c r="E465">
        <f>IF(D465="INVOICE",VALUE(MID(TRIM('Tracker&amp;Invoice'!B483),10,10)),"")</f>
        <v>0</v>
      </c>
      <c r="F465">
        <f>IF(B465=1,IFERROR(LOOKUP(2,1/('Tracker&amp;Invoice'!$H483:$AC483&lt;&gt;""),COLUMN('Tracker&amp;Invoice'!$H483:$AC483)),8),F464)</f>
        <v>14</v>
      </c>
      <c r="G465">
        <f>IF(D465="OVERALL",IFERROR(LOOKUP(2,1/('Tracker&amp;Invoice'!$H483:$AC483&lt;&gt;""),COLUMN('Tracker&amp;Invoice'!$H483:$AC483)),8),G466)</f>
        <v>15</v>
      </c>
      <c r="H465">
        <f t="shared" si="14"/>
        <v>15</v>
      </c>
      <c r="I465" s="29">
        <f>IF(D465="INVOICE",SUM('Tracker&amp;Invoice'!$H483:INDEX('Tracker&amp;Invoice'!$A483:$AC483,1,H465)),0)</f>
        <v>0</v>
      </c>
      <c r="J465" s="29">
        <f>IF(D465="OVERALL",SUM('Tracker&amp;Invoice'!$H483:$AC483),0)</f>
        <v>0</v>
      </c>
    </row>
    <row r="466" spans="1:10">
      <c r="A466">
        <f t="shared" si="15"/>
        <v>22</v>
      </c>
      <c r="B466">
        <f>IF(AND('Tracker&amp;Invoice'!A484&lt;&gt;"",'Tracker&amp;Invoice'!A484&lt;&gt;"ITEM",'Tracker&amp;Invoice'!A482="ITEM"),1,0)</f>
        <v>0</v>
      </c>
      <c r="C466" t="str">
        <f>IF(B466=1,'Tracker&amp;Invoice'!A484,C465)</f>
        <v>BQ-073</v>
      </c>
      <c r="D466" t="str">
        <f>IF(LEFT(TRIM('Tracker&amp;Invoice'!B484),9)="INVOICE #","INVOICE",IF(TRIM('Tracker&amp;Invoice'!B484)="Overall Completion INVOICE","OVERALL",""))</f>
        <v/>
      </c>
      <c r="E466" t="str">
        <f>IF(D466="INVOICE",VALUE(MID(TRIM('Tracker&amp;Invoice'!B484),10,10)),"")</f>
        <v/>
      </c>
      <c r="F466">
        <f>IF(B466=1,IFERROR(LOOKUP(2,1/('Tracker&amp;Invoice'!$H484:$AC484&lt;&gt;""),COLUMN('Tracker&amp;Invoice'!$H484:$AC484)),8),F465)</f>
        <v>14</v>
      </c>
      <c r="G466">
        <f>IF(D466="OVERALL",IFERROR(LOOKUP(2,1/('Tracker&amp;Invoice'!$H484:$AC484&lt;&gt;""),COLUMN('Tracker&amp;Invoice'!$H484:$AC484)),8),G467)</f>
        <v>15</v>
      </c>
      <c r="H466">
        <f t="shared" si="14"/>
        <v>15</v>
      </c>
      <c r="I466" s="29">
        <f>IF(D466="INVOICE",SUM('Tracker&amp;Invoice'!$H484:INDEX('Tracker&amp;Invoice'!$A484:$AC484,1,H466)),0)</f>
        <v>0</v>
      </c>
      <c r="J466" s="29">
        <f>IF(D466="OVERALL",SUM('Tracker&amp;Invoice'!$H484:$AC484),0)</f>
        <v>0</v>
      </c>
    </row>
    <row r="467" spans="1:10">
      <c r="A467">
        <f t="shared" si="15"/>
        <v>22</v>
      </c>
      <c r="B467">
        <f>IF(AND('Tracker&amp;Invoice'!A485&lt;&gt;"",'Tracker&amp;Invoice'!A485&lt;&gt;"ITEM",'Tracker&amp;Invoice'!A483="ITEM"),1,0)</f>
        <v>0</v>
      </c>
      <c r="C467" t="str">
        <f>IF(B467=1,'Tracker&amp;Invoice'!A485,C466)</f>
        <v>BQ-073</v>
      </c>
      <c r="D467" t="str">
        <f>IF(LEFT(TRIM('Tracker&amp;Invoice'!B485),9)="INVOICE #","INVOICE",IF(TRIM('Tracker&amp;Invoice'!B485)="Overall Completion INVOICE","OVERALL",""))</f>
        <v>OVERALL</v>
      </c>
      <c r="E467" t="str">
        <f>IF(D467="INVOICE",VALUE(MID(TRIM('Tracker&amp;Invoice'!B485),10,10)),"")</f>
        <v/>
      </c>
      <c r="F467">
        <f>IF(B467=1,IFERROR(LOOKUP(2,1/('Tracker&amp;Invoice'!$H485:$AC485&lt;&gt;""),COLUMN('Tracker&amp;Invoice'!$H485:$AC485)),8),F466)</f>
        <v>14</v>
      </c>
      <c r="G467">
        <f>IF(D467="OVERALL",IFERROR(LOOKUP(2,1/('Tracker&amp;Invoice'!$H485:$AC485&lt;&gt;""),COLUMN('Tracker&amp;Invoice'!$H485:$AC485)),8),G468)</f>
        <v>15</v>
      </c>
      <c r="H467">
        <f t="shared" si="14"/>
        <v>15</v>
      </c>
      <c r="I467" s="29">
        <f>IF(D467="INVOICE",SUM('Tracker&amp;Invoice'!$H485:INDEX('Tracker&amp;Invoice'!$A485:$AC485,1,H467)),0)</f>
        <v>0</v>
      </c>
      <c r="J467" s="29">
        <f>IF(D467="OVERALL",SUM('Tracker&amp;Invoice'!$H485:$AC485),0)</f>
        <v>0</v>
      </c>
    </row>
    <row r="468" spans="1:10">
      <c r="A468">
        <f t="shared" si="15"/>
        <v>22</v>
      </c>
      <c r="B468">
        <f>IF(AND('Tracker&amp;Invoice'!A486&lt;&gt;"",'Tracker&amp;Invoice'!A486&lt;&gt;"ITEM",'Tracker&amp;Invoice'!A484="ITEM"),1,0)</f>
        <v>0</v>
      </c>
      <c r="C468" t="str">
        <f>IF(B468=1,'Tracker&amp;Invoice'!A486,C467)</f>
        <v>BQ-073</v>
      </c>
      <c r="D468" t="str">
        <f>IF(LEFT(TRIM('Tracker&amp;Invoice'!B486),9)="INVOICE #","INVOICE",IF(TRIM('Tracker&amp;Invoice'!B486)="Overall Completion INVOICE","OVERALL",""))</f>
        <v/>
      </c>
      <c r="E468" t="str">
        <f>IF(D468="INVOICE",VALUE(MID(TRIM('Tracker&amp;Invoice'!B486),10,10)),"")</f>
        <v/>
      </c>
      <c r="F468">
        <f>IF(B468=1,IFERROR(LOOKUP(2,1/('Tracker&amp;Invoice'!$H486:$AC486&lt;&gt;""),COLUMN('Tracker&amp;Invoice'!$H486:$AC486)),8),F467)</f>
        <v>14</v>
      </c>
      <c r="G468">
        <f>IF(D468="OVERALL",IFERROR(LOOKUP(2,1/('Tracker&amp;Invoice'!$H486:$AC486&lt;&gt;""),COLUMN('Tracker&amp;Invoice'!$H486:$AC486)),8),G469)</f>
        <v>15</v>
      </c>
      <c r="H468">
        <f t="shared" si="14"/>
        <v>15</v>
      </c>
      <c r="I468" s="29">
        <f>IF(D468="INVOICE",SUM('Tracker&amp;Invoice'!$H486:INDEX('Tracker&amp;Invoice'!$A486:$AC486,1,H468)),0)</f>
        <v>0</v>
      </c>
      <c r="J468" s="29">
        <f>IF(D468="OVERALL",SUM('Tracker&amp;Invoice'!$H486:$AC486),0)</f>
        <v>0</v>
      </c>
    </row>
    <row r="469" spans="1:10">
      <c r="A469">
        <f t="shared" si="15"/>
        <v>22</v>
      </c>
      <c r="B469">
        <f>IF(AND('Tracker&amp;Invoice'!A487&lt;&gt;"",'Tracker&amp;Invoice'!A487&lt;&gt;"ITEM",'Tracker&amp;Invoice'!A485="ITEM"),1,0)</f>
        <v>0</v>
      </c>
      <c r="C469" t="str">
        <f>IF(B469=1,'Tracker&amp;Invoice'!A487,C468)</f>
        <v>BQ-073</v>
      </c>
      <c r="D469" t="str">
        <f>IF(LEFT(TRIM('Tracker&amp;Invoice'!B487),9)="INVOICE #","INVOICE",IF(TRIM('Tracker&amp;Invoice'!B487)="Overall Completion INVOICE","OVERALL",""))</f>
        <v/>
      </c>
      <c r="E469" t="str">
        <f>IF(D469="INVOICE",VALUE(MID(TRIM('Tracker&amp;Invoice'!B487),10,10)),"")</f>
        <v/>
      </c>
      <c r="F469">
        <f>IF(B469=1,IFERROR(LOOKUP(2,1/('Tracker&amp;Invoice'!$H487:$AC487&lt;&gt;""),COLUMN('Tracker&amp;Invoice'!$H487:$AC487)),8),F468)</f>
        <v>14</v>
      </c>
      <c r="G469">
        <f>IF(D469="OVERALL",IFERROR(LOOKUP(2,1/('Tracker&amp;Invoice'!$H487:$AC487&lt;&gt;""),COLUMN('Tracker&amp;Invoice'!$H487:$AC487)),8),G470)</f>
        <v>15</v>
      </c>
      <c r="H469">
        <f t="shared" si="14"/>
        <v>15</v>
      </c>
      <c r="I469" s="29">
        <f>IF(D469="INVOICE",SUM('Tracker&amp;Invoice'!$H487:INDEX('Tracker&amp;Invoice'!$A487:$AC487,1,H469)),0)</f>
        <v>0</v>
      </c>
      <c r="J469" s="29">
        <f>IF(D469="OVERALL",SUM('Tracker&amp;Invoice'!$H487:$AC487),0)</f>
        <v>0</v>
      </c>
    </row>
    <row r="470" spans="1:10">
      <c r="A470">
        <f t="shared" si="15"/>
        <v>22</v>
      </c>
      <c r="B470">
        <f>IF(AND('Tracker&amp;Invoice'!A488&lt;&gt;"",'Tracker&amp;Invoice'!A488&lt;&gt;"ITEM",'Tracker&amp;Invoice'!A486="ITEM"),1,0)</f>
        <v>0</v>
      </c>
      <c r="C470" t="str">
        <f>IF(B470=1,'Tracker&amp;Invoice'!A488,C469)</f>
        <v>BQ-073</v>
      </c>
      <c r="D470" t="str">
        <f>IF(LEFT(TRIM('Tracker&amp;Invoice'!B488),9)="INVOICE #","INVOICE",IF(TRIM('Tracker&amp;Invoice'!B488)="Overall Completion INVOICE","OVERALL",""))</f>
        <v/>
      </c>
      <c r="E470" t="str">
        <f>IF(D470="INVOICE",VALUE(MID(TRIM('Tracker&amp;Invoice'!B488),10,10)),"")</f>
        <v/>
      </c>
      <c r="F470">
        <f>IF(B470=1,IFERROR(LOOKUP(2,1/('Tracker&amp;Invoice'!$H488:$AC488&lt;&gt;""),COLUMN('Tracker&amp;Invoice'!$H488:$AC488)),8),F469)</f>
        <v>14</v>
      </c>
      <c r="G470">
        <f>IF(D470="OVERALL",IFERROR(LOOKUP(2,1/('Tracker&amp;Invoice'!$H488:$AC488&lt;&gt;""),COLUMN('Tracker&amp;Invoice'!$H488:$AC488)),8),G471)</f>
        <v>15</v>
      </c>
      <c r="H470">
        <f t="shared" si="14"/>
        <v>15</v>
      </c>
      <c r="I470" s="29">
        <f>IF(D470="INVOICE",SUM('Tracker&amp;Invoice'!$H488:INDEX('Tracker&amp;Invoice'!$A488:$AC488,1,H470)),0)</f>
        <v>0</v>
      </c>
      <c r="J470" s="29">
        <f>IF(D470="OVERALL",SUM('Tracker&amp;Invoice'!$H488:$AC488),0)</f>
        <v>0</v>
      </c>
    </row>
    <row r="471" spans="1:10">
      <c r="A471">
        <f t="shared" si="15"/>
        <v>22</v>
      </c>
      <c r="B471">
        <f>IF(AND('Tracker&amp;Invoice'!A489&lt;&gt;"",'Tracker&amp;Invoice'!A489&lt;&gt;"ITEM",'Tracker&amp;Invoice'!A487="ITEM"),1,0)</f>
        <v>0</v>
      </c>
      <c r="C471" t="str">
        <f>IF(B471=1,'Tracker&amp;Invoice'!A489,C470)</f>
        <v>BQ-073</v>
      </c>
      <c r="D471" t="str">
        <f>IF(LEFT(TRIM('Tracker&amp;Invoice'!B489),9)="INVOICE #","INVOICE",IF(TRIM('Tracker&amp;Invoice'!B489)="Overall Completion INVOICE","OVERALL",""))</f>
        <v/>
      </c>
      <c r="E471" t="str">
        <f>IF(D471="INVOICE",VALUE(MID(TRIM('Tracker&amp;Invoice'!B489),10,10)),"")</f>
        <v/>
      </c>
      <c r="F471">
        <f>IF(B471=1,IFERROR(LOOKUP(2,1/('Tracker&amp;Invoice'!$H489:$AC489&lt;&gt;""),COLUMN('Tracker&amp;Invoice'!$H489:$AC489)),8),F470)</f>
        <v>14</v>
      </c>
      <c r="G471">
        <f>IF(D471="OVERALL",IFERROR(LOOKUP(2,1/('Tracker&amp;Invoice'!$H489:$AC489&lt;&gt;""),COLUMN('Tracker&amp;Invoice'!$H489:$AC489)),8),G472)</f>
        <v>15</v>
      </c>
      <c r="H471">
        <f t="shared" si="14"/>
        <v>15</v>
      </c>
      <c r="I471" s="29">
        <f>IF(D471="INVOICE",SUM('Tracker&amp;Invoice'!$H489:INDEX('Tracker&amp;Invoice'!$A489:$AC489,1,H471)),0)</f>
        <v>0</v>
      </c>
      <c r="J471" s="29">
        <f>IF(D471="OVERALL",SUM('Tracker&amp;Invoice'!$H489:$AC489),0)</f>
        <v>0</v>
      </c>
    </row>
    <row r="472" spans="1:10">
      <c r="A472">
        <f t="shared" si="15"/>
        <v>22</v>
      </c>
      <c r="B472">
        <f>IF(AND('Tracker&amp;Invoice'!A490&lt;&gt;"",'Tracker&amp;Invoice'!A490&lt;&gt;"ITEM",'Tracker&amp;Invoice'!A488="ITEM"),1,0)</f>
        <v>0</v>
      </c>
      <c r="C472" t="str">
        <f>IF(B472=1,'Tracker&amp;Invoice'!A490,C471)</f>
        <v>BQ-073</v>
      </c>
      <c r="D472" t="str">
        <f>IF(LEFT(TRIM('Tracker&amp;Invoice'!B490),9)="INVOICE #","INVOICE",IF(TRIM('Tracker&amp;Invoice'!B490)="Overall Completion INVOICE","OVERALL",""))</f>
        <v/>
      </c>
      <c r="E472" t="str">
        <f>IF(D472="INVOICE",VALUE(MID(TRIM('Tracker&amp;Invoice'!B490),10,10)),"")</f>
        <v/>
      </c>
      <c r="F472">
        <f>IF(B472=1,IFERROR(LOOKUP(2,1/('Tracker&amp;Invoice'!$H490:$AC490&lt;&gt;""),COLUMN('Tracker&amp;Invoice'!$H490:$AC490)),8),F471)</f>
        <v>14</v>
      </c>
      <c r="G472">
        <f>IF(D472="OVERALL",IFERROR(LOOKUP(2,1/('Tracker&amp;Invoice'!$H490:$AC490&lt;&gt;""),COLUMN('Tracker&amp;Invoice'!$H490:$AC490)),8),G473)</f>
        <v>15</v>
      </c>
      <c r="H472">
        <f t="shared" si="14"/>
        <v>15</v>
      </c>
      <c r="I472" s="29">
        <f>IF(D472="INVOICE",SUM('Tracker&amp;Invoice'!$H490:INDEX('Tracker&amp;Invoice'!$A490:$AC490,1,H472)),0)</f>
        <v>0</v>
      </c>
      <c r="J472" s="29">
        <f>IF(D472="OVERALL",SUM('Tracker&amp;Invoice'!$H490:$AC490),0)</f>
        <v>0</v>
      </c>
    </row>
    <row r="473" spans="1:10">
      <c r="A473">
        <f t="shared" si="15"/>
        <v>22</v>
      </c>
      <c r="B473">
        <f>IF(AND('Tracker&amp;Invoice'!A491&lt;&gt;"",'Tracker&amp;Invoice'!A491&lt;&gt;"ITEM",'Tracker&amp;Invoice'!A489="ITEM"),1,0)</f>
        <v>0</v>
      </c>
      <c r="C473" t="str">
        <f>IF(B473=1,'Tracker&amp;Invoice'!A491,C472)</f>
        <v>BQ-073</v>
      </c>
      <c r="D473" t="str">
        <f>IF(LEFT(TRIM('Tracker&amp;Invoice'!B491),9)="INVOICE #","INVOICE",IF(TRIM('Tracker&amp;Invoice'!B491)="Overall Completion INVOICE","OVERALL",""))</f>
        <v/>
      </c>
      <c r="E473" t="str">
        <f>IF(D473="INVOICE",VALUE(MID(TRIM('Tracker&amp;Invoice'!B491),10,10)),"")</f>
        <v/>
      </c>
      <c r="F473">
        <f>IF(B473=1,IFERROR(LOOKUP(2,1/('Tracker&amp;Invoice'!$H491:$AC491&lt;&gt;""),COLUMN('Tracker&amp;Invoice'!$H491:$AC491)),8),F472)</f>
        <v>14</v>
      </c>
      <c r="G473">
        <f>IF(D473="OVERALL",IFERROR(LOOKUP(2,1/('Tracker&amp;Invoice'!$H491:$AC491&lt;&gt;""),COLUMN('Tracker&amp;Invoice'!$H491:$AC491)),8),G474)</f>
        <v>15</v>
      </c>
      <c r="H473">
        <f t="shared" si="14"/>
        <v>15</v>
      </c>
      <c r="I473" s="29">
        <f>IF(D473="INVOICE",SUM('Tracker&amp;Invoice'!$H491:INDEX('Tracker&amp;Invoice'!$A491:$AC491,1,H473)),0)</f>
        <v>0</v>
      </c>
      <c r="J473" s="29">
        <f>IF(D473="OVERALL",SUM('Tracker&amp;Invoice'!$H491:$AC491),0)</f>
        <v>0</v>
      </c>
    </row>
    <row r="474" spans="1:10">
      <c r="A474">
        <f t="shared" si="15"/>
        <v>22</v>
      </c>
      <c r="B474">
        <f>IF(AND('Tracker&amp;Invoice'!A492&lt;&gt;"",'Tracker&amp;Invoice'!A492&lt;&gt;"ITEM",'Tracker&amp;Invoice'!A490="ITEM"),1,0)</f>
        <v>0</v>
      </c>
      <c r="C474" t="str">
        <f>IF(B474=1,'Tracker&amp;Invoice'!A492,C473)</f>
        <v>BQ-073</v>
      </c>
      <c r="D474" t="str">
        <f>IF(LEFT(TRIM('Tracker&amp;Invoice'!B492),9)="INVOICE #","INVOICE",IF(TRIM('Tracker&amp;Invoice'!B492)="Overall Completion INVOICE","OVERALL",""))</f>
        <v/>
      </c>
      <c r="E474" t="str">
        <f>IF(D474="INVOICE",VALUE(MID(TRIM('Tracker&amp;Invoice'!B492),10,10)),"")</f>
        <v/>
      </c>
      <c r="F474">
        <f>IF(B474=1,IFERROR(LOOKUP(2,1/('Tracker&amp;Invoice'!$H492:$AC492&lt;&gt;""),COLUMN('Tracker&amp;Invoice'!$H492:$AC492)),8),F473)</f>
        <v>14</v>
      </c>
      <c r="G474">
        <f>IF(D474="OVERALL",IFERROR(LOOKUP(2,1/('Tracker&amp;Invoice'!$H492:$AC492&lt;&gt;""),COLUMN('Tracker&amp;Invoice'!$H492:$AC492)),8),G475)</f>
        <v>15</v>
      </c>
      <c r="H474">
        <f t="shared" si="14"/>
        <v>15</v>
      </c>
      <c r="I474" s="29">
        <f>IF(D474="INVOICE",SUM('Tracker&amp;Invoice'!$H492:INDEX('Tracker&amp;Invoice'!$A492:$AC492,1,H474)),0)</f>
        <v>0</v>
      </c>
      <c r="J474" s="29">
        <f>IF(D474="OVERALL",SUM('Tracker&amp;Invoice'!$H492:$AC492),0)</f>
        <v>0</v>
      </c>
    </row>
    <row r="475" spans="1:10">
      <c r="A475">
        <f t="shared" si="15"/>
        <v>22</v>
      </c>
      <c r="B475">
        <f>IF(AND('Tracker&amp;Invoice'!A493&lt;&gt;"",'Tracker&amp;Invoice'!A493&lt;&gt;"ITEM",'Tracker&amp;Invoice'!A491="ITEM"),1,0)</f>
        <v>0</v>
      </c>
      <c r="C475" t="str">
        <f>IF(B475=1,'Tracker&amp;Invoice'!A493,C474)</f>
        <v>BQ-073</v>
      </c>
      <c r="D475" t="str">
        <f>IF(LEFT(TRIM('Tracker&amp;Invoice'!B493),9)="INVOICE #","INVOICE",IF(TRIM('Tracker&amp;Invoice'!B493)="Overall Completion INVOICE","OVERALL",""))</f>
        <v/>
      </c>
      <c r="E475" t="str">
        <f>IF(D475="INVOICE",VALUE(MID(TRIM('Tracker&amp;Invoice'!B493),10,10)),"")</f>
        <v/>
      </c>
      <c r="F475">
        <f>IF(B475=1,IFERROR(LOOKUP(2,1/('Tracker&amp;Invoice'!$H493:$AC493&lt;&gt;""),COLUMN('Tracker&amp;Invoice'!$H493:$AC493)),8),F474)</f>
        <v>14</v>
      </c>
      <c r="G475">
        <f>IF(D475="OVERALL",IFERROR(LOOKUP(2,1/('Tracker&amp;Invoice'!$H493:$AC493&lt;&gt;""),COLUMN('Tracker&amp;Invoice'!$H493:$AC493)),8),G476)</f>
        <v>15</v>
      </c>
      <c r="H475">
        <f t="shared" si="14"/>
        <v>15</v>
      </c>
      <c r="I475" s="29">
        <f>IF(D475="INVOICE",SUM('Tracker&amp;Invoice'!$H493:INDEX('Tracker&amp;Invoice'!$A493:$AC493,1,H475)),0)</f>
        <v>0</v>
      </c>
      <c r="J475" s="29">
        <f>IF(D475="OVERALL",SUM('Tracker&amp;Invoice'!$H493:$AC493),0)</f>
        <v>0</v>
      </c>
    </row>
    <row r="476" spans="1:10">
      <c r="A476">
        <f t="shared" si="15"/>
        <v>23</v>
      </c>
      <c r="B476">
        <f>IF(AND('Tracker&amp;Invoice'!A494&lt;&gt;"",'Tracker&amp;Invoice'!A494&lt;&gt;"ITEM",'Tracker&amp;Invoice'!A492="ITEM"),1,0)</f>
        <v>1</v>
      </c>
      <c r="C476" t="str">
        <f>IF(B476=1,'Tracker&amp;Invoice'!A494,C475)</f>
        <v>BQ-074</v>
      </c>
      <c r="D476" t="str">
        <f>IF(LEFT(TRIM('Tracker&amp;Invoice'!B494),9)="INVOICE #","INVOICE",IF(TRIM('Tracker&amp;Invoice'!B494)="Overall Completion INVOICE","OVERALL",""))</f>
        <v/>
      </c>
      <c r="E476" t="str">
        <f>IF(D476="INVOICE",VALUE(MID(TRIM('Tracker&amp;Invoice'!B494),10,10)),"")</f>
        <v/>
      </c>
      <c r="F476">
        <f>IF(B476=1,IFERROR(LOOKUP(2,1/('Tracker&amp;Invoice'!$H494:$AC494&lt;&gt;""),COLUMN('Tracker&amp;Invoice'!$H494:$AC494)),8),F475)</f>
        <v>14</v>
      </c>
      <c r="G476">
        <f>IF(D476="OVERALL",IFERROR(LOOKUP(2,1/('Tracker&amp;Invoice'!$H494:$AC494&lt;&gt;""),COLUMN('Tracker&amp;Invoice'!$H494:$AC494)),8),G477)</f>
        <v>15</v>
      </c>
      <c r="H476">
        <f t="shared" si="14"/>
        <v>15</v>
      </c>
      <c r="I476" s="29">
        <f>IF(D476="INVOICE",SUM('Tracker&amp;Invoice'!$H494:INDEX('Tracker&amp;Invoice'!$A494:$AC494,1,H476)),0)</f>
        <v>0</v>
      </c>
      <c r="J476" s="29">
        <f>IF(D476="OVERALL",SUM('Tracker&amp;Invoice'!$H494:$AC494),0)</f>
        <v>0</v>
      </c>
    </row>
    <row r="477" spans="1:10">
      <c r="A477">
        <f t="shared" si="15"/>
        <v>23</v>
      </c>
      <c r="B477">
        <f>IF(AND('Tracker&amp;Invoice'!A495&lt;&gt;"",'Tracker&amp;Invoice'!A495&lt;&gt;"ITEM",'Tracker&amp;Invoice'!A493="ITEM"),1,0)</f>
        <v>0</v>
      </c>
      <c r="C477" t="str">
        <f>IF(B477=1,'Tracker&amp;Invoice'!A495,C476)</f>
        <v>BQ-074</v>
      </c>
      <c r="D477" t="str">
        <f>IF(LEFT(TRIM('Tracker&amp;Invoice'!B495),9)="INVOICE #","INVOICE",IF(TRIM('Tracker&amp;Invoice'!B495)="Overall Completion INVOICE","OVERALL",""))</f>
        <v/>
      </c>
      <c r="E477" t="str">
        <f>IF(D477="INVOICE",VALUE(MID(TRIM('Tracker&amp;Invoice'!B495),10,10)),"")</f>
        <v/>
      </c>
      <c r="F477">
        <f>IF(B477=1,IFERROR(LOOKUP(2,1/('Tracker&amp;Invoice'!$H495:$AC495&lt;&gt;""),COLUMN('Tracker&amp;Invoice'!$H495:$AC495)),8),F476)</f>
        <v>14</v>
      </c>
      <c r="G477">
        <f>IF(D477="OVERALL",IFERROR(LOOKUP(2,1/('Tracker&amp;Invoice'!$H495:$AC495&lt;&gt;""),COLUMN('Tracker&amp;Invoice'!$H495:$AC495)),8),G478)</f>
        <v>15</v>
      </c>
      <c r="H477">
        <f t="shared" si="14"/>
        <v>15</v>
      </c>
      <c r="I477" s="29">
        <f>IF(D477="INVOICE",SUM('Tracker&amp;Invoice'!$H495:INDEX('Tracker&amp;Invoice'!$A495:$AC495,1,H477)),0)</f>
        <v>0</v>
      </c>
      <c r="J477" s="29">
        <f>IF(D477="OVERALL",SUM('Tracker&amp;Invoice'!$H495:$AC495),0)</f>
        <v>0</v>
      </c>
    </row>
    <row r="478" spans="1:10">
      <c r="A478">
        <f t="shared" si="15"/>
        <v>23</v>
      </c>
      <c r="B478">
        <f>IF(AND('Tracker&amp;Invoice'!A496&lt;&gt;"",'Tracker&amp;Invoice'!A496&lt;&gt;"ITEM",'Tracker&amp;Invoice'!A494="ITEM"),1,0)</f>
        <v>0</v>
      </c>
      <c r="C478" t="str">
        <f>IF(B478=1,'Tracker&amp;Invoice'!A496,C477)</f>
        <v>BQ-074</v>
      </c>
      <c r="D478" t="str">
        <f>IF(LEFT(TRIM('Tracker&amp;Invoice'!B496),9)="INVOICE #","INVOICE",IF(TRIM('Tracker&amp;Invoice'!B496)="Overall Completion INVOICE","OVERALL",""))</f>
        <v/>
      </c>
      <c r="E478" t="str">
        <f>IF(D478="INVOICE",VALUE(MID(TRIM('Tracker&amp;Invoice'!B496),10,10)),"")</f>
        <v/>
      </c>
      <c r="F478">
        <f>IF(B478=1,IFERROR(LOOKUP(2,1/('Tracker&amp;Invoice'!$H496:$AC496&lt;&gt;""),COLUMN('Tracker&amp;Invoice'!$H496:$AC496)),8),F477)</f>
        <v>14</v>
      </c>
      <c r="G478">
        <f>IF(D478="OVERALL",IFERROR(LOOKUP(2,1/('Tracker&amp;Invoice'!$H496:$AC496&lt;&gt;""),COLUMN('Tracker&amp;Invoice'!$H496:$AC496)),8),G479)</f>
        <v>15</v>
      </c>
      <c r="H478">
        <f t="shared" si="14"/>
        <v>15</v>
      </c>
      <c r="I478" s="29">
        <f>IF(D478="INVOICE",SUM('Tracker&amp;Invoice'!$H496:INDEX('Tracker&amp;Invoice'!$A496:$AC496,1,H478)),0)</f>
        <v>0</v>
      </c>
      <c r="J478" s="29">
        <f>IF(D478="OVERALL",SUM('Tracker&amp;Invoice'!$H496:$AC496),0)</f>
        <v>0</v>
      </c>
    </row>
    <row r="479" spans="1:10">
      <c r="A479">
        <f t="shared" si="15"/>
        <v>23</v>
      </c>
      <c r="B479">
        <f>IF(AND('Tracker&amp;Invoice'!A497&lt;&gt;"",'Tracker&amp;Invoice'!A497&lt;&gt;"ITEM",'Tracker&amp;Invoice'!A495="ITEM"),1,0)</f>
        <v>0</v>
      </c>
      <c r="C479" t="str">
        <f>IF(B479=1,'Tracker&amp;Invoice'!A497,C478)</f>
        <v>BQ-074</v>
      </c>
      <c r="D479" t="str">
        <f>IF(LEFT(TRIM('Tracker&amp;Invoice'!B497),9)="INVOICE #","INVOICE",IF(TRIM('Tracker&amp;Invoice'!B497)="Overall Completion INVOICE","OVERALL",""))</f>
        <v>INVOICE</v>
      </c>
      <c r="E479">
        <f>IF(D479="INVOICE",VALUE(MID(TRIM('Tracker&amp;Invoice'!B497),10,10)),"")</f>
        <v>17</v>
      </c>
      <c r="F479">
        <f>IF(B479=1,IFERROR(LOOKUP(2,1/('Tracker&amp;Invoice'!$H497:$AC497&lt;&gt;""),COLUMN('Tracker&amp;Invoice'!$H497:$AC497)),8),F478)</f>
        <v>14</v>
      </c>
      <c r="G479">
        <f>IF(D479="OVERALL",IFERROR(LOOKUP(2,1/('Tracker&amp;Invoice'!$H497:$AC497&lt;&gt;""),COLUMN('Tracker&amp;Invoice'!$H497:$AC497)),8),G480)</f>
        <v>15</v>
      </c>
      <c r="H479">
        <f t="shared" si="14"/>
        <v>15</v>
      </c>
      <c r="I479" s="29">
        <f>IF(D479="INVOICE",SUM('Tracker&amp;Invoice'!$H497:INDEX('Tracker&amp;Invoice'!$A497:$AC497,1,H479)),0)</f>
        <v>45430.000000000007</v>
      </c>
      <c r="J479" s="29">
        <f>IF(D479="OVERALL",SUM('Tracker&amp;Invoice'!$H497:$AC497),0)</f>
        <v>0</v>
      </c>
    </row>
    <row r="480" spans="1:10">
      <c r="A480">
        <f t="shared" si="15"/>
        <v>23</v>
      </c>
      <c r="B480">
        <f>IF(AND('Tracker&amp;Invoice'!A498&lt;&gt;"",'Tracker&amp;Invoice'!A498&lt;&gt;"ITEM",'Tracker&amp;Invoice'!A496="ITEM"),1,0)</f>
        <v>0</v>
      </c>
      <c r="C480" t="str">
        <f>IF(B480=1,'Tracker&amp;Invoice'!A498,C479)</f>
        <v>BQ-074</v>
      </c>
      <c r="D480" t="str">
        <f>IF(LEFT(TRIM('Tracker&amp;Invoice'!B498),9)="INVOICE #","INVOICE",IF(TRIM('Tracker&amp;Invoice'!B498)="Overall Completion INVOICE","OVERALL",""))</f>
        <v/>
      </c>
      <c r="E480" t="str">
        <f>IF(D480="INVOICE",VALUE(MID(TRIM('Tracker&amp;Invoice'!B498),10,10)),"")</f>
        <v/>
      </c>
      <c r="F480">
        <f>IF(B480=1,IFERROR(LOOKUP(2,1/('Tracker&amp;Invoice'!$H498:$AC498&lt;&gt;""),COLUMN('Tracker&amp;Invoice'!$H498:$AC498)),8),F479)</f>
        <v>14</v>
      </c>
      <c r="G480">
        <f>IF(D480="OVERALL",IFERROR(LOOKUP(2,1/('Tracker&amp;Invoice'!$H498:$AC498&lt;&gt;""),COLUMN('Tracker&amp;Invoice'!$H498:$AC498)),8),G481)</f>
        <v>15</v>
      </c>
      <c r="H480">
        <f t="shared" si="14"/>
        <v>15</v>
      </c>
      <c r="I480" s="29">
        <f>IF(D480="INVOICE",SUM('Tracker&amp;Invoice'!$H498:INDEX('Tracker&amp;Invoice'!$A498:$AC498,1,H480)),0)</f>
        <v>0</v>
      </c>
      <c r="J480" s="29">
        <f>IF(D480="OVERALL",SUM('Tracker&amp;Invoice'!$H498:$AC498),0)</f>
        <v>0</v>
      </c>
    </row>
    <row r="481" spans="1:10">
      <c r="A481">
        <f t="shared" si="15"/>
        <v>23</v>
      </c>
      <c r="B481">
        <f>IF(AND('Tracker&amp;Invoice'!A499&lt;&gt;"",'Tracker&amp;Invoice'!A499&lt;&gt;"ITEM",'Tracker&amp;Invoice'!A497="ITEM"),1,0)</f>
        <v>0</v>
      </c>
      <c r="C481" t="str">
        <f>IF(B481=1,'Tracker&amp;Invoice'!A499,C480)</f>
        <v>BQ-074</v>
      </c>
      <c r="D481" t="str">
        <f>IF(LEFT(TRIM('Tracker&amp;Invoice'!B499),9)="INVOICE #","INVOICE",IF(TRIM('Tracker&amp;Invoice'!B499)="Overall Completion INVOICE","OVERALL",""))</f>
        <v>INVOICE</v>
      </c>
      <c r="E481">
        <f>IF(D481="INVOICE",VALUE(MID(TRIM('Tracker&amp;Invoice'!B499),10,10)),"")</f>
        <v>19</v>
      </c>
      <c r="F481">
        <f>IF(B481=1,IFERROR(LOOKUP(2,1/('Tracker&amp;Invoice'!$H499:$AC499&lt;&gt;""),COLUMN('Tracker&amp;Invoice'!$H499:$AC499)),8),F480)</f>
        <v>14</v>
      </c>
      <c r="G481">
        <f>IF(D481="OVERALL",IFERROR(LOOKUP(2,1/('Tracker&amp;Invoice'!$H499:$AC499&lt;&gt;""),COLUMN('Tracker&amp;Invoice'!$H499:$AC499)),8),G482)</f>
        <v>15</v>
      </c>
      <c r="H481">
        <f t="shared" si="14"/>
        <v>15</v>
      </c>
      <c r="I481" s="29">
        <f>IF(D481="INVOICE",SUM('Tracker&amp;Invoice'!$H499:INDEX('Tracker&amp;Invoice'!$A499:$AC499,1,H481)),0)</f>
        <v>20650</v>
      </c>
      <c r="J481" s="29">
        <f>IF(D481="OVERALL",SUM('Tracker&amp;Invoice'!$H499:$AC499),0)</f>
        <v>0</v>
      </c>
    </row>
    <row r="482" spans="1:10">
      <c r="A482">
        <f t="shared" si="15"/>
        <v>23</v>
      </c>
      <c r="B482">
        <f>IF(AND('Tracker&amp;Invoice'!A500&lt;&gt;"",'Tracker&amp;Invoice'!A500&lt;&gt;"ITEM",'Tracker&amp;Invoice'!A498="ITEM"),1,0)</f>
        <v>0</v>
      </c>
      <c r="C482" t="str">
        <f>IF(B482=1,'Tracker&amp;Invoice'!A500,C481)</f>
        <v>BQ-074</v>
      </c>
      <c r="D482" t="str">
        <f>IF(LEFT(TRIM('Tracker&amp;Invoice'!B500),9)="INVOICE #","INVOICE",IF(TRIM('Tracker&amp;Invoice'!B500)="Overall Completion INVOICE","OVERALL",""))</f>
        <v/>
      </c>
      <c r="E482" t="str">
        <f>IF(D482="INVOICE",VALUE(MID(TRIM('Tracker&amp;Invoice'!B500),10,10)),"")</f>
        <v/>
      </c>
      <c r="F482">
        <f>IF(B482=1,IFERROR(LOOKUP(2,1/('Tracker&amp;Invoice'!$H500:$AC500&lt;&gt;""),COLUMN('Tracker&amp;Invoice'!$H500:$AC500)),8),F481)</f>
        <v>14</v>
      </c>
      <c r="G482">
        <f>IF(D482="OVERALL",IFERROR(LOOKUP(2,1/('Tracker&amp;Invoice'!$H500:$AC500&lt;&gt;""),COLUMN('Tracker&amp;Invoice'!$H500:$AC500)),8),G483)</f>
        <v>15</v>
      </c>
      <c r="H482">
        <f t="shared" si="14"/>
        <v>15</v>
      </c>
      <c r="I482" s="29">
        <f>IF(D482="INVOICE",SUM('Tracker&amp;Invoice'!$H500:INDEX('Tracker&amp;Invoice'!$A500:$AC500,1,H482)),0)</f>
        <v>0</v>
      </c>
      <c r="J482" s="29">
        <f>IF(D482="OVERALL",SUM('Tracker&amp;Invoice'!$H500:$AC500),0)</f>
        <v>0</v>
      </c>
    </row>
    <row r="483" spans="1:10">
      <c r="A483">
        <f t="shared" si="15"/>
        <v>23</v>
      </c>
      <c r="B483">
        <f>IF(AND('Tracker&amp;Invoice'!A501&lt;&gt;"",'Tracker&amp;Invoice'!A501&lt;&gt;"ITEM",'Tracker&amp;Invoice'!A499="ITEM"),1,0)</f>
        <v>0</v>
      </c>
      <c r="C483" t="str">
        <f>IF(B483=1,'Tracker&amp;Invoice'!A501,C482)</f>
        <v>BQ-074</v>
      </c>
      <c r="D483" t="str">
        <f>IF(LEFT(TRIM('Tracker&amp;Invoice'!B501),9)="INVOICE #","INVOICE",IF(TRIM('Tracker&amp;Invoice'!B501)="Overall Completion INVOICE","OVERALL",""))</f>
        <v>INVOICE</v>
      </c>
      <c r="E483">
        <f>IF(D483="INVOICE",VALUE(MID(TRIM('Tracker&amp;Invoice'!B501),10,10)),"")</f>
        <v>29</v>
      </c>
      <c r="F483">
        <f>IF(B483=1,IFERROR(LOOKUP(2,1/('Tracker&amp;Invoice'!$H501:$AC501&lt;&gt;""),COLUMN('Tracker&amp;Invoice'!$H501:$AC501)),8),F482)</f>
        <v>14</v>
      </c>
      <c r="G483">
        <f>IF(D483="OVERALL",IFERROR(LOOKUP(2,1/('Tracker&amp;Invoice'!$H501:$AC501&lt;&gt;""),COLUMN('Tracker&amp;Invoice'!$H501:$AC501)),8),G484)</f>
        <v>15</v>
      </c>
      <c r="H483">
        <f t="shared" si="14"/>
        <v>15</v>
      </c>
      <c r="I483" s="29">
        <f>IF(D483="INVOICE",SUM('Tracker&amp;Invoice'!$H501:INDEX('Tracker&amp;Invoice'!$A501:$AC501,1,H483)),0)</f>
        <v>8260</v>
      </c>
      <c r="J483" s="29">
        <f>IF(D483="OVERALL",SUM('Tracker&amp;Invoice'!$H501:$AC501),0)</f>
        <v>0</v>
      </c>
    </row>
    <row r="484" spans="1:10">
      <c r="A484">
        <f t="shared" si="15"/>
        <v>23</v>
      </c>
      <c r="B484">
        <f>IF(AND('Tracker&amp;Invoice'!A502&lt;&gt;"",'Tracker&amp;Invoice'!A502&lt;&gt;"ITEM",'Tracker&amp;Invoice'!A500="ITEM"),1,0)</f>
        <v>0</v>
      </c>
      <c r="C484" t="str">
        <f>IF(B484=1,'Tracker&amp;Invoice'!A502,C483)</f>
        <v>BQ-074</v>
      </c>
      <c r="D484" t="str">
        <f>IF(LEFT(TRIM('Tracker&amp;Invoice'!B502),9)="INVOICE #","INVOICE",IF(TRIM('Tracker&amp;Invoice'!B502)="Overall Completion INVOICE","OVERALL",""))</f>
        <v/>
      </c>
      <c r="E484" t="str">
        <f>IF(D484="INVOICE",VALUE(MID(TRIM('Tracker&amp;Invoice'!B502),10,10)),"")</f>
        <v/>
      </c>
      <c r="F484">
        <f>IF(B484=1,IFERROR(LOOKUP(2,1/('Tracker&amp;Invoice'!$H502:$AC502&lt;&gt;""),COLUMN('Tracker&amp;Invoice'!$H502:$AC502)),8),F483)</f>
        <v>14</v>
      </c>
      <c r="G484">
        <f>IF(D484="OVERALL",IFERROR(LOOKUP(2,1/('Tracker&amp;Invoice'!$H502:$AC502&lt;&gt;""),COLUMN('Tracker&amp;Invoice'!$H502:$AC502)),8),G485)</f>
        <v>15</v>
      </c>
      <c r="H484">
        <f t="shared" si="14"/>
        <v>15</v>
      </c>
      <c r="I484" s="29">
        <f>IF(D484="INVOICE",SUM('Tracker&amp;Invoice'!$H502:INDEX('Tracker&amp;Invoice'!$A502:$AC502,1,H484)),0)</f>
        <v>0</v>
      </c>
      <c r="J484" s="29">
        <f>IF(D484="OVERALL",SUM('Tracker&amp;Invoice'!$H502:$AC502),0)</f>
        <v>0</v>
      </c>
    </row>
    <row r="485" spans="1:10">
      <c r="A485">
        <f t="shared" si="15"/>
        <v>23</v>
      </c>
      <c r="B485">
        <f>IF(AND('Tracker&amp;Invoice'!A503&lt;&gt;"",'Tracker&amp;Invoice'!A503&lt;&gt;"ITEM",'Tracker&amp;Invoice'!A501="ITEM"),1,0)</f>
        <v>0</v>
      </c>
      <c r="C485" t="str">
        <f>IF(B485=1,'Tracker&amp;Invoice'!A503,C484)</f>
        <v>BQ-074</v>
      </c>
      <c r="D485" t="str">
        <f>IF(LEFT(TRIM('Tracker&amp;Invoice'!B503),9)="INVOICE #","INVOICE",IF(TRIM('Tracker&amp;Invoice'!B503)="Overall Completion INVOICE","OVERALL",""))</f>
        <v>INVOICE</v>
      </c>
      <c r="E485">
        <f>IF(D485="INVOICE",VALUE(MID(TRIM('Tracker&amp;Invoice'!B503),10,10)),"")</f>
        <v>30</v>
      </c>
      <c r="F485">
        <f>IF(B485=1,IFERROR(LOOKUP(2,1/('Tracker&amp;Invoice'!$H503:$AC503&lt;&gt;""),COLUMN('Tracker&amp;Invoice'!$H503:$AC503)),8),F484)</f>
        <v>14</v>
      </c>
      <c r="G485">
        <f>IF(D485="OVERALL",IFERROR(LOOKUP(2,1/('Tracker&amp;Invoice'!$H503:$AC503&lt;&gt;""),COLUMN('Tracker&amp;Invoice'!$H503:$AC503)),8),G486)</f>
        <v>15</v>
      </c>
      <c r="H485">
        <f t="shared" si="14"/>
        <v>15</v>
      </c>
      <c r="I485" s="29">
        <f>IF(D485="INVOICE",SUM('Tracker&amp;Invoice'!$H503:INDEX('Tracker&amp;Invoice'!$A503:$AC503,1,H485)),0)</f>
        <v>8260</v>
      </c>
      <c r="J485" s="29">
        <f>IF(D485="OVERALL",SUM('Tracker&amp;Invoice'!$H503:$AC503),0)</f>
        <v>0</v>
      </c>
    </row>
    <row r="486" spans="1:10">
      <c r="A486">
        <f t="shared" si="15"/>
        <v>23</v>
      </c>
      <c r="B486">
        <f>IF(AND('Tracker&amp;Invoice'!A504&lt;&gt;"",'Tracker&amp;Invoice'!A504&lt;&gt;"ITEM",'Tracker&amp;Invoice'!A502="ITEM"),1,0)</f>
        <v>0</v>
      </c>
      <c r="C486" t="str">
        <f>IF(B486=1,'Tracker&amp;Invoice'!A504,C485)</f>
        <v>BQ-074</v>
      </c>
      <c r="D486" t="str">
        <f>IF(LEFT(TRIM('Tracker&amp;Invoice'!B504),9)="INVOICE #","INVOICE",IF(TRIM('Tracker&amp;Invoice'!B504)="Overall Completion INVOICE","OVERALL",""))</f>
        <v/>
      </c>
      <c r="E486" t="str">
        <f>IF(D486="INVOICE",VALUE(MID(TRIM('Tracker&amp;Invoice'!B504),10,10)),"")</f>
        <v/>
      </c>
      <c r="F486">
        <f>IF(B486=1,IFERROR(LOOKUP(2,1/('Tracker&amp;Invoice'!$H504:$AC504&lt;&gt;""),COLUMN('Tracker&amp;Invoice'!$H504:$AC504)),8),F485)</f>
        <v>14</v>
      </c>
      <c r="G486">
        <f>IF(D486="OVERALL",IFERROR(LOOKUP(2,1/('Tracker&amp;Invoice'!$H504:$AC504&lt;&gt;""),COLUMN('Tracker&amp;Invoice'!$H504:$AC504)),8),G487)</f>
        <v>15</v>
      </c>
      <c r="H486">
        <f t="shared" si="14"/>
        <v>15</v>
      </c>
      <c r="I486" s="29">
        <f>IF(D486="INVOICE",SUM('Tracker&amp;Invoice'!$H504:INDEX('Tracker&amp;Invoice'!$A504:$AC504,1,H486)),0)</f>
        <v>0</v>
      </c>
      <c r="J486" s="29">
        <f>IF(D486="OVERALL",SUM('Tracker&amp;Invoice'!$H504:$AC504),0)</f>
        <v>0</v>
      </c>
    </row>
    <row r="487" spans="1:10">
      <c r="A487">
        <f t="shared" si="15"/>
        <v>23</v>
      </c>
      <c r="B487">
        <f>IF(AND('Tracker&amp;Invoice'!A505&lt;&gt;"",'Tracker&amp;Invoice'!A505&lt;&gt;"ITEM",'Tracker&amp;Invoice'!A503="ITEM"),1,0)</f>
        <v>0</v>
      </c>
      <c r="C487" t="str">
        <f>IF(B487=1,'Tracker&amp;Invoice'!A505,C486)</f>
        <v>BQ-074</v>
      </c>
      <c r="D487" t="str">
        <f>IF(LEFT(TRIM('Tracker&amp;Invoice'!B505),9)="INVOICE #","INVOICE",IF(TRIM('Tracker&amp;Invoice'!B505)="Overall Completion INVOICE","OVERALL",""))</f>
        <v/>
      </c>
      <c r="E487" t="str">
        <f>IF(D487="INVOICE",VALUE(MID(TRIM('Tracker&amp;Invoice'!B505),10,10)),"")</f>
        <v/>
      </c>
      <c r="F487">
        <f>IF(B487=1,IFERROR(LOOKUP(2,1/('Tracker&amp;Invoice'!$H505:$AC505&lt;&gt;""),COLUMN('Tracker&amp;Invoice'!$H505:$AC505)),8),F486)</f>
        <v>14</v>
      </c>
      <c r="G487">
        <f>IF(D487="OVERALL",IFERROR(LOOKUP(2,1/('Tracker&amp;Invoice'!$H505:$AC505&lt;&gt;""),COLUMN('Tracker&amp;Invoice'!$H505:$AC505)),8),G488)</f>
        <v>15</v>
      </c>
      <c r="H487">
        <f t="shared" si="14"/>
        <v>15</v>
      </c>
      <c r="I487" s="29">
        <f>IF(D487="INVOICE",SUM('Tracker&amp;Invoice'!$H505:INDEX('Tracker&amp;Invoice'!$A505:$AC505,1,H487)),0)</f>
        <v>0</v>
      </c>
      <c r="J487" s="29">
        <f>IF(D487="OVERALL",SUM('Tracker&amp;Invoice'!$H505:$AC505),0)</f>
        <v>0</v>
      </c>
    </row>
    <row r="488" spans="1:10">
      <c r="A488">
        <f t="shared" si="15"/>
        <v>23</v>
      </c>
      <c r="B488">
        <f>IF(AND('Tracker&amp;Invoice'!A506&lt;&gt;"",'Tracker&amp;Invoice'!A506&lt;&gt;"ITEM",'Tracker&amp;Invoice'!A504="ITEM"),1,0)</f>
        <v>0</v>
      </c>
      <c r="C488" t="str">
        <f>IF(B488=1,'Tracker&amp;Invoice'!A506,C487)</f>
        <v>BQ-074</v>
      </c>
      <c r="D488" t="str">
        <f>IF(LEFT(TRIM('Tracker&amp;Invoice'!B506),9)="INVOICE #","INVOICE",IF(TRIM('Tracker&amp;Invoice'!B506)="Overall Completion INVOICE","OVERALL",""))</f>
        <v/>
      </c>
      <c r="E488" t="str">
        <f>IF(D488="INVOICE",VALUE(MID(TRIM('Tracker&amp;Invoice'!B506),10,10)),"")</f>
        <v/>
      </c>
      <c r="F488">
        <f>IF(B488=1,IFERROR(LOOKUP(2,1/('Tracker&amp;Invoice'!$H506:$AC506&lt;&gt;""),COLUMN('Tracker&amp;Invoice'!$H506:$AC506)),8),F487)</f>
        <v>14</v>
      </c>
      <c r="G488">
        <f>IF(D488="OVERALL",IFERROR(LOOKUP(2,1/('Tracker&amp;Invoice'!$H506:$AC506&lt;&gt;""),COLUMN('Tracker&amp;Invoice'!$H506:$AC506)),8),G489)</f>
        <v>15</v>
      </c>
      <c r="H488">
        <f t="shared" si="14"/>
        <v>15</v>
      </c>
      <c r="I488" s="29">
        <f>IF(D488="INVOICE",SUM('Tracker&amp;Invoice'!$H506:INDEX('Tracker&amp;Invoice'!$A506:$AC506,1,H488)),0)</f>
        <v>0</v>
      </c>
      <c r="J488" s="29">
        <f>IF(D488="OVERALL",SUM('Tracker&amp;Invoice'!$H506:$AC506),0)</f>
        <v>0</v>
      </c>
    </row>
    <row r="489" spans="1:10">
      <c r="A489">
        <f t="shared" si="15"/>
        <v>23</v>
      </c>
      <c r="B489">
        <f>IF(AND('Tracker&amp;Invoice'!A507&lt;&gt;"",'Tracker&amp;Invoice'!A507&lt;&gt;"ITEM",'Tracker&amp;Invoice'!A505="ITEM"),1,0)</f>
        <v>0</v>
      </c>
      <c r="C489" t="str">
        <f>IF(B489=1,'Tracker&amp;Invoice'!A507,C488)</f>
        <v>BQ-074</v>
      </c>
      <c r="D489" t="str">
        <f>IF(LEFT(TRIM('Tracker&amp;Invoice'!B507),9)="INVOICE #","INVOICE",IF(TRIM('Tracker&amp;Invoice'!B507)="Overall Completion INVOICE","OVERALL",""))</f>
        <v>OVERALL</v>
      </c>
      <c r="E489" t="str">
        <f>IF(D489="INVOICE",VALUE(MID(TRIM('Tracker&amp;Invoice'!B507),10,10)),"")</f>
        <v/>
      </c>
      <c r="F489">
        <f>IF(B489=1,IFERROR(LOOKUP(2,1/('Tracker&amp;Invoice'!$H507:$AC507&lt;&gt;""),COLUMN('Tracker&amp;Invoice'!$H507:$AC507)),8),F488)</f>
        <v>14</v>
      </c>
      <c r="G489">
        <f>IF(D489="OVERALL",IFERROR(LOOKUP(2,1/('Tracker&amp;Invoice'!$H507:$AC507&lt;&gt;""),COLUMN('Tracker&amp;Invoice'!$H507:$AC507)),8),G490)</f>
        <v>15</v>
      </c>
      <c r="H489">
        <f t="shared" si="14"/>
        <v>15</v>
      </c>
      <c r="I489" s="29">
        <f>IF(D489="INVOICE",SUM('Tracker&amp;Invoice'!$H507:INDEX('Tracker&amp;Invoice'!$A507:$AC507,1,H489)),0)</f>
        <v>0</v>
      </c>
      <c r="J489" s="29">
        <f>IF(D489="OVERALL",SUM('Tracker&amp;Invoice'!$H507:$AC507),0)</f>
        <v>82600</v>
      </c>
    </row>
    <row r="490" spans="1:10">
      <c r="A490">
        <f t="shared" si="15"/>
        <v>23</v>
      </c>
      <c r="B490">
        <f>IF(AND('Tracker&amp;Invoice'!A508&lt;&gt;"",'Tracker&amp;Invoice'!A508&lt;&gt;"ITEM",'Tracker&amp;Invoice'!A506="ITEM"),1,0)</f>
        <v>0</v>
      </c>
      <c r="C490" t="str">
        <f>IF(B490=1,'Tracker&amp;Invoice'!A508,C489)</f>
        <v>BQ-074</v>
      </c>
      <c r="D490" t="str">
        <f>IF(LEFT(TRIM('Tracker&amp;Invoice'!B508),9)="INVOICE #","INVOICE",IF(TRIM('Tracker&amp;Invoice'!B508)="Overall Completion INVOICE","OVERALL",""))</f>
        <v/>
      </c>
      <c r="E490" t="str">
        <f>IF(D490="INVOICE",VALUE(MID(TRIM('Tracker&amp;Invoice'!B508),10,10)),"")</f>
        <v/>
      </c>
      <c r="F490">
        <f>IF(B490=1,IFERROR(LOOKUP(2,1/('Tracker&amp;Invoice'!$H508:$AC508&lt;&gt;""),COLUMN('Tracker&amp;Invoice'!$H508:$AC508)),8),F489)</f>
        <v>14</v>
      </c>
      <c r="G490">
        <f>IF(D490="OVERALL",IFERROR(LOOKUP(2,1/('Tracker&amp;Invoice'!$H508:$AC508&lt;&gt;""),COLUMN('Tracker&amp;Invoice'!$H508:$AC508)),8),G491)</f>
        <v>13</v>
      </c>
      <c r="H490">
        <f t="shared" si="14"/>
        <v>14</v>
      </c>
      <c r="I490" s="29">
        <f>IF(D490="INVOICE",SUM('Tracker&amp;Invoice'!$H508:INDEX('Tracker&amp;Invoice'!$A508:$AC508,1,H490)),0)</f>
        <v>0</v>
      </c>
      <c r="J490" s="29">
        <f>IF(D490="OVERALL",SUM('Tracker&amp;Invoice'!$H508:$AC508),0)</f>
        <v>0</v>
      </c>
    </row>
    <row r="491" spans="1:10">
      <c r="A491">
        <f t="shared" si="15"/>
        <v>23</v>
      </c>
      <c r="B491">
        <f>IF(AND('Tracker&amp;Invoice'!A509&lt;&gt;"",'Tracker&amp;Invoice'!A509&lt;&gt;"ITEM",'Tracker&amp;Invoice'!A507="ITEM"),1,0)</f>
        <v>0</v>
      </c>
      <c r="C491" t="str">
        <f>IF(B491=1,'Tracker&amp;Invoice'!A509,C490)</f>
        <v>BQ-074</v>
      </c>
      <c r="D491" t="str">
        <f>IF(LEFT(TRIM('Tracker&amp;Invoice'!B509),9)="INVOICE #","INVOICE",IF(TRIM('Tracker&amp;Invoice'!B509)="Overall Completion INVOICE","OVERALL",""))</f>
        <v/>
      </c>
      <c r="E491" t="str">
        <f>IF(D491="INVOICE",VALUE(MID(TRIM('Tracker&amp;Invoice'!B509),10,10)),"")</f>
        <v/>
      </c>
      <c r="F491">
        <f>IF(B491=1,IFERROR(LOOKUP(2,1/('Tracker&amp;Invoice'!$H509:$AC509&lt;&gt;""),COLUMN('Tracker&amp;Invoice'!$H509:$AC509)),8),F490)</f>
        <v>14</v>
      </c>
      <c r="G491">
        <f>IF(D491="OVERALL",IFERROR(LOOKUP(2,1/('Tracker&amp;Invoice'!$H509:$AC509&lt;&gt;""),COLUMN('Tracker&amp;Invoice'!$H509:$AC509)),8),G492)</f>
        <v>13</v>
      </c>
      <c r="H491">
        <f t="shared" si="14"/>
        <v>14</v>
      </c>
      <c r="I491" s="29">
        <f>IF(D491="INVOICE",SUM('Tracker&amp;Invoice'!$H509:INDEX('Tracker&amp;Invoice'!$A509:$AC509,1,H491)),0)</f>
        <v>0</v>
      </c>
      <c r="J491" s="29">
        <f>IF(D491="OVERALL",SUM('Tracker&amp;Invoice'!$H509:$AC509),0)</f>
        <v>0</v>
      </c>
    </row>
    <row r="492" spans="1:10">
      <c r="A492">
        <f t="shared" si="15"/>
        <v>23</v>
      </c>
      <c r="B492">
        <f>IF(AND('Tracker&amp;Invoice'!A510&lt;&gt;"",'Tracker&amp;Invoice'!A510&lt;&gt;"ITEM",'Tracker&amp;Invoice'!A508="ITEM"),1,0)</f>
        <v>0</v>
      </c>
      <c r="C492" t="str">
        <f>IF(B492=1,'Tracker&amp;Invoice'!A510,C491)</f>
        <v>BQ-074</v>
      </c>
      <c r="D492" t="str">
        <f>IF(LEFT(TRIM('Tracker&amp;Invoice'!B510),9)="INVOICE #","INVOICE",IF(TRIM('Tracker&amp;Invoice'!B510)="Overall Completion INVOICE","OVERALL",""))</f>
        <v/>
      </c>
      <c r="E492" t="str">
        <f>IF(D492="INVOICE",VALUE(MID(TRIM('Tracker&amp;Invoice'!B510),10,10)),"")</f>
        <v/>
      </c>
      <c r="F492">
        <f>IF(B492=1,IFERROR(LOOKUP(2,1/('Tracker&amp;Invoice'!$H510:$AC510&lt;&gt;""),COLUMN('Tracker&amp;Invoice'!$H510:$AC510)),8),F491)</f>
        <v>14</v>
      </c>
      <c r="G492">
        <f>IF(D492="OVERALL",IFERROR(LOOKUP(2,1/('Tracker&amp;Invoice'!$H510:$AC510&lt;&gt;""),COLUMN('Tracker&amp;Invoice'!$H510:$AC510)),8),G493)</f>
        <v>13</v>
      </c>
      <c r="H492">
        <f t="shared" si="14"/>
        <v>14</v>
      </c>
      <c r="I492" s="29">
        <f>IF(D492="INVOICE",SUM('Tracker&amp;Invoice'!$H510:INDEX('Tracker&amp;Invoice'!$A510:$AC510,1,H492)),0)</f>
        <v>0</v>
      </c>
      <c r="J492" s="29">
        <f>IF(D492="OVERALL",SUM('Tracker&amp;Invoice'!$H510:$AC510),0)</f>
        <v>0</v>
      </c>
    </row>
    <row r="493" spans="1:10">
      <c r="A493">
        <f t="shared" si="15"/>
        <v>23</v>
      </c>
      <c r="B493">
        <f>IF(AND('Tracker&amp;Invoice'!A511&lt;&gt;"",'Tracker&amp;Invoice'!A511&lt;&gt;"ITEM",'Tracker&amp;Invoice'!A509="ITEM"),1,0)</f>
        <v>0</v>
      </c>
      <c r="C493" t="str">
        <f>IF(B493=1,'Tracker&amp;Invoice'!A511,C492)</f>
        <v>BQ-074</v>
      </c>
      <c r="D493" t="str">
        <f>IF(LEFT(TRIM('Tracker&amp;Invoice'!B511),9)="INVOICE #","INVOICE",IF(TRIM('Tracker&amp;Invoice'!B511)="Overall Completion INVOICE","OVERALL",""))</f>
        <v/>
      </c>
      <c r="E493" t="str">
        <f>IF(D493="INVOICE",VALUE(MID(TRIM('Tracker&amp;Invoice'!B511),10,10)),"")</f>
        <v/>
      </c>
      <c r="F493">
        <f>IF(B493=1,IFERROR(LOOKUP(2,1/('Tracker&amp;Invoice'!$H511:$AC511&lt;&gt;""),COLUMN('Tracker&amp;Invoice'!$H511:$AC511)),8),F492)</f>
        <v>14</v>
      </c>
      <c r="G493">
        <f>IF(D493="OVERALL",IFERROR(LOOKUP(2,1/('Tracker&amp;Invoice'!$H511:$AC511&lt;&gt;""),COLUMN('Tracker&amp;Invoice'!$H511:$AC511)),8),G494)</f>
        <v>13</v>
      </c>
      <c r="H493">
        <f t="shared" si="14"/>
        <v>14</v>
      </c>
      <c r="I493" s="29">
        <f>IF(D493="INVOICE",SUM('Tracker&amp;Invoice'!$H511:INDEX('Tracker&amp;Invoice'!$A511:$AC511,1,H493)),0)</f>
        <v>0</v>
      </c>
      <c r="J493" s="29">
        <f>IF(D493="OVERALL",SUM('Tracker&amp;Invoice'!$H511:$AC511),0)</f>
        <v>0</v>
      </c>
    </row>
    <row r="494" spans="1:10">
      <c r="A494">
        <f t="shared" si="15"/>
        <v>23</v>
      </c>
      <c r="B494">
        <f>IF(AND('Tracker&amp;Invoice'!A512&lt;&gt;"",'Tracker&amp;Invoice'!A512&lt;&gt;"ITEM",'Tracker&amp;Invoice'!A510="ITEM"),1,0)</f>
        <v>0</v>
      </c>
      <c r="C494" t="str">
        <f>IF(B494=1,'Tracker&amp;Invoice'!A512,C493)</f>
        <v>BQ-074</v>
      </c>
      <c r="D494" t="str">
        <f>IF(LEFT(TRIM('Tracker&amp;Invoice'!B512),9)="INVOICE #","INVOICE",IF(TRIM('Tracker&amp;Invoice'!B512)="Overall Completion INVOICE","OVERALL",""))</f>
        <v/>
      </c>
      <c r="E494" t="str">
        <f>IF(D494="INVOICE",VALUE(MID(TRIM('Tracker&amp;Invoice'!B512),10,10)),"")</f>
        <v/>
      </c>
      <c r="F494">
        <f>IF(B494=1,IFERROR(LOOKUP(2,1/('Tracker&amp;Invoice'!$H512:$AC512&lt;&gt;""),COLUMN('Tracker&amp;Invoice'!$H512:$AC512)),8),F493)</f>
        <v>14</v>
      </c>
      <c r="G494">
        <f>IF(D494="OVERALL",IFERROR(LOOKUP(2,1/('Tracker&amp;Invoice'!$H512:$AC512&lt;&gt;""),COLUMN('Tracker&amp;Invoice'!$H512:$AC512)),8),G495)</f>
        <v>13</v>
      </c>
      <c r="H494">
        <f t="shared" si="14"/>
        <v>14</v>
      </c>
      <c r="I494" s="29">
        <f>IF(D494="INVOICE",SUM('Tracker&amp;Invoice'!$H512:INDEX('Tracker&amp;Invoice'!$A512:$AC512,1,H494)),0)</f>
        <v>0</v>
      </c>
      <c r="J494" s="29">
        <f>IF(D494="OVERALL",SUM('Tracker&amp;Invoice'!$H512:$AC512),0)</f>
        <v>0</v>
      </c>
    </row>
    <row r="495" spans="1:10">
      <c r="A495">
        <f t="shared" si="15"/>
        <v>23</v>
      </c>
      <c r="B495">
        <f>IF(AND('Tracker&amp;Invoice'!A513&lt;&gt;"",'Tracker&amp;Invoice'!A513&lt;&gt;"ITEM",'Tracker&amp;Invoice'!A511="ITEM"),1,0)</f>
        <v>0</v>
      </c>
      <c r="C495" t="str">
        <f>IF(B495=1,'Tracker&amp;Invoice'!A513,C494)</f>
        <v>BQ-074</v>
      </c>
      <c r="D495" t="str">
        <f>IF(LEFT(TRIM('Tracker&amp;Invoice'!B513),9)="INVOICE #","INVOICE",IF(TRIM('Tracker&amp;Invoice'!B513)="Overall Completion INVOICE","OVERALL",""))</f>
        <v/>
      </c>
      <c r="E495" t="str">
        <f>IF(D495="INVOICE",VALUE(MID(TRIM('Tracker&amp;Invoice'!B513),10,10)),"")</f>
        <v/>
      </c>
      <c r="F495">
        <f>IF(B495=1,IFERROR(LOOKUP(2,1/('Tracker&amp;Invoice'!$H513:$AC513&lt;&gt;""),COLUMN('Tracker&amp;Invoice'!$H513:$AC513)),8),F494)</f>
        <v>14</v>
      </c>
      <c r="G495">
        <f>IF(D495="OVERALL",IFERROR(LOOKUP(2,1/('Tracker&amp;Invoice'!$H513:$AC513&lt;&gt;""),COLUMN('Tracker&amp;Invoice'!$H513:$AC513)),8),G496)</f>
        <v>13</v>
      </c>
      <c r="H495">
        <f t="shared" si="14"/>
        <v>14</v>
      </c>
      <c r="I495" s="29">
        <f>IF(D495="INVOICE",SUM('Tracker&amp;Invoice'!$H513:INDEX('Tracker&amp;Invoice'!$A513:$AC513,1,H495)),0)</f>
        <v>0</v>
      </c>
      <c r="J495" s="29">
        <f>IF(D495="OVERALL",SUM('Tracker&amp;Invoice'!$H513:$AC513),0)</f>
        <v>0</v>
      </c>
    </row>
    <row r="496" spans="1:10">
      <c r="A496">
        <f t="shared" si="15"/>
        <v>23</v>
      </c>
      <c r="B496">
        <f>IF(AND('Tracker&amp;Invoice'!A514&lt;&gt;"",'Tracker&amp;Invoice'!A514&lt;&gt;"ITEM",'Tracker&amp;Invoice'!A512="ITEM"),1,0)</f>
        <v>0</v>
      </c>
      <c r="C496" t="str">
        <f>IF(B496=1,'Tracker&amp;Invoice'!A514,C495)</f>
        <v>BQ-074</v>
      </c>
      <c r="D496" t="str">
        <f>IF(LEFT(TRIM('Tracker&amp;Invoice'!B514),9)="INVOICE #","INVOICE",IF(TRIM('Tracker&amp;Invoice'!B514)="Overall Completion INVOICE","OVERALL",""))</f>
        <v/>
      </c>
      <c r="E496" t="str">
        <f>IF(D496="INVOICE",VALUE(MID(TRIM('Tracker&amp;Invoice'!B514),10,10)),"")</f>
        <v/>
      </c>
      <c r="F496">
        <f>IF(B496=1,IFERROR(LOOKUP(2,1/('Tracker&amp;Invoice'!$H514:$AC514&lt;&gt;""),COLUMN('Tracker&amp;Invoice'!$H514:$AC514)),8),F495)</f>
        <v>14</v>
      </c>
      <c r="G496">
        <f>IF(D496="OVERALL",IFERROR(LOOKUP(2,1/('Tracker&amp;Invoice'!$H514:$AC514&lt;&gt;""),COLUMN('Tracker&amp;Invoice'!$H514:$AC514)),8),G497)</f>
        <v>13</v>
      </c>
      <c r="H496">
        <f t="shared" si="14"/>
        <v>14</v>
      </c>
      <c r="I496" s="29">
        <f>IF(D496="INVOICE",SUM('Tracker&amp;Invoice'!$H514:INDEX('Tracker&amp;Invoice'!$A514:$AC514,1,H496)),0)</f>
        <v>0</v>
      </c>
      <c r="J496" s="29">
        <f>IF(D496="OVERALL",SUM('Tracker&amp;Invoice'!$H514:$AC514),0)</f>
        <v>0</v>
      </c>
    </row>
    <row r="497" spans="1:10">
      <c r="A497">
        <f t="shared" si="15"/>
        <v>23</v>
      </c>
      <c r="B497">
        <f>IF(AND('Tracker&amp;Invoice'!A515&lt;&gt;"",'Tracker&amp;Invoice'!A515&lt;&gt;"ITEM",'Tracker&amp;Invoice'!A513="ITEM"),1,0)</f>
        <v>0</v>
      </c>
      <c r="C497" t="str">
        <f>IF(B497=1,'Tracker&amp;Invoice'!A515,C496)</f>
        <v>BQ-074</v>
      </c>
      <c r="D497" t="str">
        <f>IF(LEFT(TRIM('Tracker&amp;Invoice'!B515),9)="INVOICE #","INVOICE",IF(TRIM('Tracker&amp;Invoice'!B515)="Overall Completion INVOICE","OVERALL",""))</f>
        <v/>
      </c>
      <c r="E497" t="str">
        <f>IF(D497="INVOICE",VALUE(MID(TRIM('Tracker&amp;Invoice'!B515),10,10)),"")</f>
        <v/>
      </c>
      <c r="F497">
        <f>IF(B497=1,IFERROR(LOOKUP(2,1/('Tracker&amp;Invoice'!$H515:$AC515&lt;&gt;""),COLUMN('Tracker&amp;Invoice'!$H515:$AC515)),8),F496)</f>
        <v>14</v>
      </c>
      <c r="G497">
        <f>IF(D497="OVERALL",IFERROR(LOOKUP(2,1/('Tracker&amp;Invoice'!$H515:$AC515&lt;&gt;""),COLUMN('Tracker&amp;Invoice'!$H515:$AC515)),8),G498)</f>
        <v>13</v>
      </c>
      <c r="H497">
        <f t="shared" si="14"/>
        <v>14</v>
      </c>
      <c r="I497" s="29">
        <f>IF(D497="INVOICE",SUM('Tracker&amp;Invoice'!$H515:INDEX('Tracker&amp;Invoice'!$A515:$AC515,1,H497)),0)</f>
        <v>0</v>
      </c>
      <c r="J497" s="29">
        <f>IF(D497="OVERALL",SUM('Tracker&amp;Invoice'!$H515:$AC515),0)</f>
        <v>0</v>
      </c>
    </row>
    <row r="498" spans="1:10">
      <c r="A498">
        <f t="shared" si="15"/>
        <v>23</v>
      </c>
      <c r="B498">
        <f>IF(AND('Tracker&amp;Invoice'!A516&lt;&gt;"",'Tracker&amp;Invoice'!A516&lt;&gt;"ITEM",'Tracker&amp;Invoice'!A514="ITEM"),1,0)</f>
        <v>0</v>
      </c>
      <c r="C498" t="str">
        <f>IF(B498=1,'Tracker&amp;Invoice'!A516,C497)</f>
        <v>BQ-074</v>
      </c>
      <c r="D498" t="str">
        <f>IF(LEFT(TRIM('Tracker&amp;Invoice'!B516),9)="INVOICE #","INVOICE",IF(TRIM('Tracker&amp;Invoice'!B516)="Overall Completion INVOICE","OVERALL",""))</f>
        <v/>
      </c>
      <c r="E498" t="str">
        <f>IF(D498="INVOICE",VALUE(MID(TRIM('Tracker&amp;Invoice'!B516),10,10)),"")</f>
        <v/>
      </c>
      <c r="F498">
        <f>IF(B498=1,IFERROR(LOOKUP(2,1/('Tracker&amp;Invoice'!$H516:$AC516&lt;&gt;""),COLUMN('Tracker&amp;Invoice'!$H516:$AC516)),8),F497)</f>
        <v>14</v>
      </c>
      <c r="G498">
        <f>IF(D498="OVERALL",IFERROR(LOOKUP(2,1/('Tracker&amp;Invoice'!$H516:$AC516&lt;&gt;""),COLUMN('Tracker&amp;Invoice'!$H516:$AC516)),8),G499)</f>
        <v>13</v>
      </c>
      <c r="H498">
        <f t="shared" si="14"/>
        <v>14</v>
      </c>
      <c r="I498" s="29">
        <f>IF(D498="INVOICE",SUM('Tracker&amp;Invoice'!$H516:INDEX('Tracker&amp;Invoice'!$A516:$AC516,1,H498)),0)</f>
        <v>0</v>
      </c>
      <c r="J498" s="29">
        <f>IF(D498="OVERALL",SUM('Tracker&amp;Invoice'!$H516:$AC516),0)</f>
        <v>0</v>
      </c>
    </row>
    <row r="499" spans="1:10">
      <c r="A499">
        <f t="shared" si="15"/>
        <v>24</v>
      </c>
      <c r="B499">
        <f>IF(AND('Tracker&amp;Invoice'!A517&lt;&gt;"",'Tracker&amp;Invoice'!A517&lt;&gt;"ITEM",'Tracker&amp;Invoice'!A515="ITEM"),1,0)</f>
        <v>1</v>
      </c>
      <c r="C499" t="str">
        <f>IF(B499=1,'Tracker&amp;Invoice'!A517,C498)</f>
        <v>BQ-075</v>
      </c>
      <c r="D499" t="str">
        <f>IF(LEFT(TRIM('Tracker&amp;Invoice'!B517),9)="INVOICE #","INVOICE",IF(TRIM('Tracker&amp;Invoice'!B517)="Overall Completion INVOICE","OVERALL",""))</f>
        <v/>
      </c>
      <c r="E499" t="str">
        <f>IF(D499="INVOICE",VALUE(MID(TRIM('Tracker&amp;Invoice'!B517),10,10)),"")</f>
        <v/>
      </c>
      <c r="F499">
        <f>IF(B499=1,IFERROR(LOOKUP(2,1/('Tracker&amp;Invoice'!$H517:$AC517&lt;&gt;""),COLUMN('Tracker&amp;Invoice'!$H517:$AC517)),8),F498)</f>
        <v>12</v>
      </c>
      <c r="G499">
        <f>IF(D499="OVERALL",IFERROR(LOOKUP(2,1/('Tracker&amp;Invoice'!$H517:$AC517&lt;&gt;""),COLUMN('Tracker&amp;Invoice'!$H517:$AC517)),8),G500)</f>
        <v>13</v>
      </c>
      <c r="H499">
        <f t="shared" si="14"/>
        <v>13</v>
      </c>
      <c r="I499" s="29">
        <f>IF(D499="INVOICE",SUM('Tracker&amp;Invoice'!$H517:INDEX('Tracker&amp;Invoice'!$A517:$AC517,1,H499)),0)</f>
        <v>0</v>
      </c>
      <c r="J499" s="29">
        <f>IF(D499="OVERALL",SUM('Tracker&amp;Invoice'!$H517:$AC517),0)</f>
        <v>0</v>
      </c>
    </row>
    <row r="500" spans="1:10">
      <c r="A500">
        <f t="shared" si="15"/>
        <v>24</v>
      </c>
      <c r="B500">
        <f>IF(AND('Tracker&amp;Invoice'!A518&lt;&gt;"",'Tracker&amp;Invoice'!A518&lt;&gt;"ITEM",'Tracker&amp;Invoice'!A516="ITEM"),1,0)</f>
        <v>0</v>
      </c>
      <c r="C500" t="str">
        <f>IF(B500=1,'Tracker&amp;Invoice'!A518,C499)</f>
        <v>BQ-075</v>
      </c>
      <c r="D500" t="str">
        <f>IF(LEFT(TRIM('Tracker&amp;Invoice'!B518),9)="INVOICE #","INVOICE",IF(TRIM('Tracker&amp;Invoice'!B518)="Overall Completion INVOICE","OVERALL",""))</f>
        <v/>
      </c>
      <c r="E500" t="str">
        <f>IF(D500="INVOICE",VALUE(MID(TRIM('Tracker&amp;Invoice'!B518),10,10)),"")</f>
        <v/>
      </c>
      <c r="F500">
        <f>IF(B500=1,IFERROR(LOOKUP(2,1/('Tracker&amp;Invoice'!$H518:$AC518&lt;&gt;""),COLUMN('Tracker&amp;Invoice'!$H518:$AC518)),8),F499)</f>
        <v>12</v>
      </c>
      <c r="G500">
        <f>IF(D500="OVERALL",IFERROR(LOOKUP(2,1/('Tracker&amp;Invoice'!$H518:$AC518&lt;&gt;""),COLUMN('Tracker&amp;Invoice'!$H518:$AC518)),8),G501)</f>
        <v>13</v>
      </c>
      <c r="H500">
        <f t="shared" si="14"/>
        <v>13</v>
      </c>
      <c r="I500" s="29">
        <f>IF(D500="INVOICE",SUM('Tracker&amp;Invoice'!$H518:INDEX('Tracker&amp;Invoice'!$A518:$AC518,1,H500)),0)</f>
        <v>0</v>
      </c>
      <c r="J500" s="29">
        <f>IF(D500="OVERALL",SUM('Tracker&amp;Invoice'!$H518:$AC518),0)</f>
        <v>0</v>
      </c>
    </row>
    <row r="501" spans="1:10">
      <c r="A501">
        <f t="shared" si="15"/>
        <v>24</v>
      </c>
      <c r="B501">
        <f>IF(AND('Tracker&amp;Invoice'!A519&lt;&gt;"",'Tracker&amp;Invoice'!A519&lt;&gt;"ITEM",'Tracker&amp;Invoice'!A517="ITEM"),1,0)</f>
        <v>0</v>
      </c>
      <c r="C501" t="str">
        <f>IF(B501=1,'Tracker&amp;Invoice'!A519,C500)</f>
        <v>BQ-075</v>
      </c>
      <c r="D501" t="str">
        <f>IF(LEFT(TRIM('Tracker&amp;Invoice'!B519),9)="INVOICE #","INVOICE",IF(TRIM('Tracker&amp;Invoice'!B519)="Overall Completion INVOICE","OVERALL",""))</f>
        <v/>
      </c>
      <c r="E501" t="str">
        <f>IF(D501="INVOICE",VALUE(MID(TRIM('Tracker&amp;Invoice'!B519),10,10)),"")</f>
        <v/>
      </c>
      <c r="F501">
        <f>IF(B501=1,IFERROR(LOOKUP(2,1/('Tracker&amp;Invoice'!$H519:$AC519&lt;&gt;""),COLUMN('Tracker&amp;Invoice'!$H519:$AC519)),8),F500)</f>
        <v>12</v>
      </c>
      <c r="G501">
        <f>IF(D501="OVERALL",IFERROR(LOOKUP(2,1/('Tracker&amp;Invoice'!$H519:$AC519&lt;&gt;""),COLUMN('Tracker&amp;Invoice'!$H519:$AC519)),8),G502)</f>
        <v>13</v>
      </c>
      <c r="H501">
        <f t="shared" si="14"/>
        <v>13</v>
      </c>
      <c r="I501" s="29">
        <f>IF(D501="INVOICE",SUM('Tracker&amp;Invoice'!$H519:INDEX('Tracker&amp;Invoice'!$A519:$AC519,1,H501)),0)</f>
        <v>0</v>
      </c>
      <c r="J501" s="29">
        <f>IF(D501="OVERALL",SUM('Tracker&amp;Invoice'!$H519:$AC519),0)</f>
        <v>0</v>
      </c>
    </row>
    <row r="502" spans="1:10">
      <c r="A502">
        <f t="shared" si="15"/>
        <v>24</v>
      </c>
      <c r="B502">
        <f>IF(AND('Tracker&amp;Invoice'!A520&lt;&gt;"",'Tracker&amp;Invoice'!A520&lt;&gt;"ITEM",'Tracker&amp;Invoice'!A518="ITEM"),1,0)</f>
        <v>0</v>
      </c>
      <c r="C502" t="str">
        <f>IF(B502=1,'Tracker&amp;Invoice'!A520,C501)</f>
        <v>BQ-075</v>
      </c>
      <c r="D502" t="str">
        <f>IF(LEFT(TRIM('Tracker&amp;Invoice'!B520),9)="INVOICE #","INVOICE",IF(TRIM('Tracker&amp;Invoice'!B520)="Overall Completion INVOICE","OVERALL",""))</f>
        <v>INVOICE</v>
      </c>
      <c r="E502">
        <f>IF(D502="INVOICE",VALUE(MID(TRIM('Tracker&amp;Invoice'!B520),10,10)),"")</f>
        <v>17</v>
      </c>
      <c r="F502">
        <f>IF(B502=1,IFERROR(LOOKUP(2,1/('Tracker&amp;Invoice'!$H520:$AC520&lt;&gt;""),COLUMN('Tracker&amp;Invoice'!$H520:$AC520)),8),F501)</f>
        <v>12</v>
      </c>
      <c r="G502">
        <f>IF(D502="OVERALL",IFERROR(LOOKUP(2,1/('Tracker&amp;Invoice'!$H520:$AC520&lt;&gt;""),COLUMN('Tracker&amp;Invoice'!$H520:$AC520)),8),G503)</f>
        <v>13</v>
      </c>
      <c r="H502">
        <f t="shared" si="14"/>
        <v>13</v>
      </c>
      <c r="I502" s="29">
        <f>IF(D502="INVOICE",SUM('Tracker&amp;Invoice'!$H520:INDEX('Tracker&amp;Invoice'!$A520:$AC520,1,H502)),0)</f>
        <v>15675.000000000002</v>
      </c>
      <c r="J502" s="29">
        <f>IF(D502="OVERALL",SUM('Tracker&amp;Invoice'!$H520:$AC520),0)</f>
        <v>0</v>
      </c>
    </row>
    <row r="503" spans="1:10">
      <c r="A503">
        <f t="shared" si="15"/>
        <v>24</v>
      </c>
      <c r="B503">
        <f>IF(AND('Tracker&amp;Invoice'!A521&lt;&gt;"",'Tracker&amp;Invoice'!A521&lt;&gt;"ITEM",'Tracker&amp;Invoice'!A519="ITEM"),1,0)</f>
        <v>0</v>
      </c>
      <c r="C503" t="str">
        <f>IF(B503=1,'Tracker&amp;Invoice'!A521,C502)</f>
        <v>BQ-075</v>
      </c>
      <c r="D503" t="str">
        <f>IF(LEFT(TRIM('Tracker&amp;Invoice'!B521),9)="INVOICE #","INVOICE",IF(TRIM('Tracker&amp;Invoice'!B521)="Overall Completion INVOICE","OVERALL",""))</f>
        <v/>
      </c>
      <c r="E503" t="str">
        <f>IF(D503="INVOICE",VALUE(MID(TRIM('Tracker&amp;Invoice'!B521),10,10)),"")</f>
        <v/>
      </c>
      <c r="F503">
        <f>IF(B503=1,IFERROR(LOOKUP(2,1/('Tracker&amp;Invoice'!$H521:$AC521&lt;&gt;""),COLUMN('Tracker&amp;Invoice'!$H521:$AC521)),8),F502)</f>
        <v>12</v>
      </c>
      <c r="G503">
        <f>IF(D503="OVERALL",IFERROR(LOOKUP(2,1/('Tracker&amp;Invoice'!$H521:$AC521&lt;&gt;""),COLUMN('Tracker&amp;Invoice'!$H521:$AC521)),8),G504)</f>
        <v>13</v>
      </c>
      <c r="H503">
        <f t="shared" si="14"/>
        <v>13</v>
      </c>
      <c r="I503" s="29">
        <f>IF(D503="INVOICE",SUM('Tracker&amp;Invoice'!$H521:INDEX('Tracker&amp;Invoice'!$A521:$AC521,1,H503)),0)</f>
        <v>0</v>
      </c>
      <c r="J503" s="29">
        <f>IF(D503="OVERALL",SUM('Tracker&amp;Invoice'!$H521:$AC521),0)</f>
        <v>0</v>
      </c>
    </row>
    <row r="504" spans="1:10">
      <c r="A504">
        <f t="shared" si="15"/>
        <v>24</v>
      </c>
      <c r="B504">
        <f>IF(AND('Tracker&amp;Invoice'!A522&lt;&gt;"",'Tracker&amp;Invoice'!A522&lt;&gt;"ITEM",'Tracker&amp;Invoice'!A520="ITEM"),1,0)</f>
        <v>0</v>
      </c>
      <c r="C504" t="str">
        <f>IF(B504=1,'Tracker&amp;Invoice'!A522,C503)</f>
        <v>BQ-075</v>
      </c>
      <c r="D504" t="str">
        <f>IF(LEFT(TRIM('Tracker&amp;Invoice'!B522),9)="INVOICE #","INVOICE",IF(TRIM('Tracker&amp;Invoice'!B522)="Overall Completion INVOICE","OVERALL",""))</f>
        <v>INVOICE</v>
      </c>
      <c r="E504">
        <f>IF(D504="INVOICE",VALUE(MID(TRIM('Tracker&amp;Invoice'!B522),10,10)),"")</f>
        <v>18</v>
      </c>
      <c r="F504">
        <f>IF(B504=1,IFERROR(LOOKUP(2,1/('Tracker&amp;Invoice'!$H522:$AC522&lt;&gt;""),COLUMN('Tracker&amp;Invoice'!$H522:$AC522)),8),F503)</f>
        <v>12</v>
      </c>
      <c r="G504">
        <f>IF(D504="OVERALL",IFERROR(LOOKUP(2,1/('Tracker&amp;Invoice'!$H522:$AC522&lt;&gt;""),COLUMN('Tracker&amp;Invoice'!$H522:$AC522)),8),G505)</f>
        <v>13</v>
      </c>
      <c r="H504">
        <f t="shared" si="14"/>
        <v>13</v>
      </c>
      <c r="I504" s="29">
        <f>IF(D504="INVOICE",SUM('Tracker&amp;Invoice'!$H522:INDEX('Tracker&amp;Invoice'!$A522:$AC522,1,H504)),0)</f>
        <v>7125</v>
      </c>
      <c r="J504" s="29">
        <f>IF(D504="OVERALL",SUM('Tracker&amp;Invoice'!$H522:$AC522),0)</f>
        <v>0</v>
      </c>
    </row>
    <row r="505" spans="1:10">
      <c r="A505">
        <f t="shared" si="15"/>
        <v>24</v>
      </c>
      <c r="B505">
        <f>IF(AND('Tracker&amp;Invoice'!A523&lt;&gt;"",'Tracker&amp;Invoice'!A523&lt;&gt;"ITEM",'Tracker&amp;Invoice'!A521="ITEM"),1,0)</f>
        <v>0</v>
      </c>
      <c r="C505" t="str">
        <f>IF(B505=1,'Tracker&amp;Invoice'!A523,C504)</f>
        <v>BQ-075</v>
      </c>
      <c r="D505" t="str">
        <f>IF(LEFT(TRIM('Tracker&amp;Invoice'!B523),9)="INVOICE #","INVOICE",IF(TRIM('Tracker&amp;Invoice'!B523)="Overall Completion INVOICE","OVERALL",""))</f>
        <v/>
      </c>
      <c r="E505" t="str">
        <f>IF(D505="INVOICE",VALUE(MID(TRIM('Tracker&amp;Invoice'!B523),10,10)),"")</f>
        <v/>
      </c>
      <c r="F505">
        <f>IF(B505=1,IFERROR(LOOKUP(2,1/('Tracker&amp;Invoice'!$H523:$AC523&lt;&gt;""),COLUMN('Tracker&amp;Invoice'!$H523:$AC523)),8),F504)</f>
        <v>12</v>
      </c>
      <c r="G505">
        <f>IF(D505="OVERALL",IFERROR(LOOKUP(2,1/('Tracker&amp;Invoice'!$H523:$AC523&lt;&gt;""),COLUMN('Tracker&amp;Invoice'!$H523:$AC523)),8),G506)</f>
        <v>13</v>
      </c>
      <c r="H505">
        <f t="shared" si="14"/>
        <v>13</v>
      </c>
      <c r="I505" s="29">
        <f>IF(D505="INVOICE",SUM('Tracker&amp;Invoice'!$H523:INDEX('Tracker&amp;Invoice'!$A523:$AC523,1,H505)),0)</f>
        <v>0</v>
      </c>
      <c r="J505" s="29">
        <f>IF(D505="OVERALL",SUM('Tracker&amp;Invoice'!$H523:$AC523),0)</f>
        <v>0</v>
      </c>
    </row>
    <row r="506" spans="1:10">
      <c r="A506">
        <f t="shared" si="15"/>
        <v>24</v>
      </c>
      <c r="B506">
        <f>IF(AND('Tracker&amp;Invoice'!A524&lt;&gt;"",'Tracker&amp;Invoice'!A524&lt;&gt;"ITEM",'Tracker&amp;Invoice'!A522="ITEM"),1,0)</f>
        <v>0</v>
      </c>
      <c r="C506" t="str">
        <f>IF(B506=1,'Tracker&amp;Invoice'!A524,C505)</f>
        <v>BQ-075</v>
      </c>
      <c r="D506" t="str">
        <f>IF(LEFT(TRIM('Tracker&amp;Invoice'!B524),9)="INVOICE #","INVOICE",IF(TRIM('Tracker&amp;Invoice'!B524)="Overall Completion INVOICE","OVERALL",""))</f>
        <v>INVOICE</v>
      </c>
      <c r="E506">
        <f>IF(D506="INVOICE",VALUE(MID(TRIM('Tracker&amp;Invoice'!B524),10,10)),"")</f>
        <v>27</v>
      </c>
      <c r="F506">
        <f>IF(B506=1,IFERROR(LOOKUP(2,1/('Tracker&amp;Invoice'!$H524:$AC524&lt;&gt;""),COLUMN('Tracker&amp;Invoice'!$H524:$AC524)),8),F505)</f>
        <v>12</v>
      </c>
      <c r="G506">
        <f>IF(D506="OVERALL",IFERROR(LOOKUP(2,1/('Tracker&amp;Invoice'!$H524:$AC524&lt;&gt;""),COLUMN('Tracker&amp;Invoice'!$H524:$AC524)),8),G507)</f>
        <v>13</v>
      </c>
      <c r="H506">
        <f t="shared" si="14"/>
        <v>13</v>
      </c>
      <c r="I506" s="29">
        <f>IF(D506="INVOICE",SUM('Tracker&amp;Invoice'!$H524:INDEX('Tracker&amp;Invoice'!$A524:$AC524,1,H506)),0)</f>
        <v>2850</v>
      </c>
      <c r="J506" s="29">
        <f>IF(D506="OVERALL",SUM('Tracker&amp;Invoice'!$H524:$AC524),0)</f>
        <v>0</v>
      </c>
    </row>
    <row r="507" spans="1:10">
      <c r="A507">
        <f t="shared" si="15"/>
        <v>24</v>
      </c>
      <c r="B507">
        <f>IF(AND('Tracker&amp;Invoice'!A525&lt;&gt;"",'Tracker&amp;Invoice'!A525&lt;&gt;"ITEM",'Tracker&amp;Invoice'!A523="ITEM"),1,0)</f>
        <v>0</v>
      </c>
      <c r="C507" t="str">
        <f>IF(B507=1,'Tracker&amp;Invoice'!A525,C506)</f>
        <v>BQ-075</v>
      </c>
      <c r="D507" t="str">
        <f>IF(LEFT(TRIM('Tracker&amp;Invoice'!B525),9)="INVOICE #","INVOICE",IF(TRIM('Tracker&amp;Invoice'!B525)="Overall Completion INVOICE","OVERALL",""))</f>
        <v/>
      </c>
      <c r="E507" t="str">
        <f>IF(D507="INVOICE",VALUE(MID(TRIM('Tracker&amp;Invoice'!B525),10,10)),"")</f>
        <v/>
      </c>
      <c r="F507">
        <f>IF(B507=1,IFERROR(LOOKUP(2,1/('Tracker&amp;Invoice'!$H525:$AC525&lt;&gt;""),COLUMN('Tracker&amp;Invoice'!$H525:$AC525)),8),F506)</f>
        <v>12</v>
      </c>
      <c r="G507">
        <f>IF(D507="OVERALL",IFERROR(LOOKUP(2,1/('Tracker&amp;Invoice'!$H525:$AC525&lt;&gt;""),COLUMN('Tracker&amp;Invoice'!$H525:$AC525)),8),G508)</f>
        <v>13</v>
      </c>
      <c r="H507">
        <f t="shared" si="14"/>
        <v>13</v>
      </c>
      <c r="I507" s="29">
        <f>IF(D507="INVOICE",SUM('Tracker&amp;Invoice'!$H525:INDEX('Tracker&amp;Invoice'!$A525:$AC525,1,H507)),0)</f>
        <v>0</v>
      </c>
      <c r="J507" s="29">
        <f>IF(D507="OVERALL",SUM('Tracker&amp;Invoice'!$H525:$AC525),0)</f>
        <v>0</v>
      </c>
    </row>
    <row r="508" spans="1:10">
      <c r="A508">
        <f t="shared" si="15"/>
        <v>24</v>
      </c>
      <c r="B508">
        <f>IF(AND('Tracker&amp;Invoice'!A526&lt;&gt;"",'Tracker&amp;Invoice'!A526&lt;&gt;"ITEM",'Tracker&amp;Invoice'!A524="ITEM"),1,0)</f>
        <v>0</v>
      </c>
      <c r="C508" t="str">
        <f>IF(B508=1,'Tracker&amp;Invoice'!A526,C507)</f>
        <v>BQ-075</v>
      </c>
      <c r="D508" t="str">
        <f>IF(LEFT(TRIM('Tracker&amp;Invoice'!B526),9)="INVOICE #","INVOICE",IF(TRIM('Tracker&amp;Invoice'!B526)="Overall Completion INVOICE","OVERALL",""))</f>
        <v>INVOICE</v>
      </c>
      <c r="E508">
        <f>IF(D508="INVOICE",VALUE(MID(TRIM('Tracker&amp;Invoice'!B526),10,10)),"")</f>
        <v>28</v>
      </c>
      <c r="F508">
        <f>IF(B508=1,IFERROR(LOOKUP(2,1/('Tracker&amp;Invoice'!$H526:$AC526&lt;&gt;""),COLUMN('Tracker&amp;Invoice'!$H526:$AC526)),8),F507)</f>
        <v>12</v>
      </c>
      <c r="G508">
        <f>IF(D508="OVERALL",IFERROR(LOOKUP(2,1/('Tracker&amp;Invoice'!$H526:$AC526&lt;&gt;""),COLUMN('Tracker&amp;Invoice'!$H526:$AC526)),8),G509)</f>
        <v>13</v>
      </c>
      <c r="H508">
        <f t="shared" si="14"/>
        <v>13</v>
      </c>
      <c r="I508" s="29">
        <f>IF(D508="INVOICE",SUM('Tracker&amp;Invoice'!$H526:INDEX('Tracker&amp;Invoice'!$A526:$AC526,1,H508)),0)</f>
        <v>2850</v>
      </c>
      <c r="J508" s="29">
        <f>IF(D508="OVERALL",SUM('Tracker&amp;Invoice'!$H526:$AC526),0)</f>
        <v>0</v>
      </c>
    </row>
    <row r="509" spans="1:10">
      <c r="A509">
        <f t="shared" si="15"/>
        <v>24</v>
      </c>
      <c r="B509">
        <f>IF(AND('Tracker&amp;Invoice'!A527&lt;&gt;"",'Tracker&amp;Invoice'!A527&lt;&gt;"ITEM",'Tracker&amp;Invoice'!A525="ITEM"),1,0)</f>
        <v>0</v>
      </c>
      <c r="C509" t="str">
        <f>IF(B509=1,'Tracker&amp;Invoice'!A527,C508)</f>
        <v>BQ-075</v>
      </c>
      <c r="D509" t="str">
        <f>IF(LEFT(TRIM('Tracker&amp;Invoice'!B527),9)="INVOICE #","INVOICE",IF(TRIM('Tracker&amp;Invoice'!B527)="Overall Completion INVOICE","OVERALL",""))</f>
        <v/>
      </c>
      <c r="E509" t="str">
        <f>IF(D509="INVOICE",VALUE(MID(TRIM('Tracker&amp;Invoice'!B527),10,10)),"")</f>
        <v/>
      </c>
      <c r="F509">
        <f>IF(B509=1,IFERROR(LOOKUP(2,1/('Tracker&amp;Invoice'!$H527:$AC527&lt;&gt;""),COLUMN('Tracker&amp;Invoice'!$H527:$AC527)),8),F508)</f>
        <v>12</v>
      </c>
      <c r="G509">
        <f>IF(D509="OVERALL",IFERROR(LOOKUP(2,1/('Tracker&amp;Invoice'!$H527:$AC527&lt;&gt;""),COLUMN('Tracker&amp;Invoice'!$H527:$AC527)),8),G510)</f>
        <v>13</v>
      </c>
      <c r="H509">
        <f t="shared" si="14"/>
        <v>13</v>
      </c>
      <c r="I509" s="29">
        <f>IF(D509="INVOICE",SUM('Tracker&amp;Invoice'!$H527:INDEX('Tracker&amp;Invoice'!$A527:$AC527,1,H509)),0)</f>
        <v>0</v>
      </c>
      <c r="J509" s="29">
        <f>IF(D509="OVERALL",SUM('Tracker&amp;Invoice'!$H527:$AC527),0)</f>
        <v>0</v>
      </c>
    </row>
    <row r="510" spans="1:10">
      <c r="A510">
        <f t="shared" si="15"/>
        <v>24</v>
      </c>
      <c r="B510">
        <f>IF(AND('Tracker&amp;Invoice'!A528&lt;&gt;"",'Tracker&amp;Invoice'!A528&lt;&gt;"ITEM",'Tracker&amp;Invoice'!A526="ITEM"),1,0)</f>
        <v>0</v>
      </c>
      <c r="C510" t="str">
        <f>IF(B510=1,'Tracker&amp;Invoice'!A528,C509)</f>
        <v>BQ-075</v>
      </c>
      <c r="D510" t="str">
        <f>IF(LEFT(TRIM('Tracker&amp;Invoice'!B528),9)="INVOICE #","INVOICE",IF(TRIM('Tracker&amp;Invoice'!B528)="Overall Completion INVOICE","OVERALL",""))</f>
        <v>INVOICE</v>
      </c>
      <c r="E510">
        <f>IF(D510="INVOICE",VALUE(MID(TRIM('Tracker&amp;Invoice'!B528),10,10)),"")</f>
        <v>29</v>
      </c>
      <c r="F510">
        <f>IF(B510=1,IFERROR(LOOKUP(2,1/('Tracker&amp;Invoice'!$H528:$AC528&lt;&gt;""),COLUMN('Tracker&amp;Invoice'!$H528:$AC528)),8),F509)</f>
        <v>12</v>
      </c>
      <c r="G510">
        <f>IF(D510="OVERALL",IFERROR(LOOKUP(2,1/('Tracker&amp;Invoice'!$H528:$AC528&lt;&gt;""),COLUMN('Tracker&amp;Invoice'!$H528:$AC528)),8),G511)</f>
        <v>13</v>
      </c>
      <c r="H510">
        <f t="shared" si="14"/>
        <v>13</v>
      </c>
      <c r="I510" s="29">
        <f>IF(D510="INVOICE",SUM('Tracker&amp;Invoice'!$H528:INDEX('Tracker&amp;Invoice'!$A528:$AC528,1,H510)),0)</f>
        <v>-2850</v>
      </c>
      <c r="J510" s="29">
        <f>IF(D510="OVERALL",SUM('Tracker&amp;Invoice'!$H528:$AC528),0)</f>
        <v>0</v>
      </c>
    </row>
    <row r="511" spans="1:10">
      <c r="A511">
        <f t="shared" si="15"/>
        <v>24</v>
      </c>
      <c r="B511">
        <f>IF(AND('Tracker&amp;Invoice'!A529&lt;&gt;"",'Tracker&amp;Invoice'!A529&lt;&gt;"ITEM",'Tracker&amp;Invoice'!A527="ITEM"),1,0)</f>
        <v>0</v>
      </c>
      <c r="C511" t="str">
        <f>IF(B511=1,'Tracker&amp;Invoice'!A529,C510)</f>
        <v>BQ-075</v>
      </c>
      <c r="D511" t="str">
        <f>IF(LEFT(TRIM('Tracker&amp;Invoice'!B529),9)="INVOICE #","INVOICE",IF(TRIM('Tracker&amp;Invoice'!B529)="Overall Completion INVOICE","OVERALL",""))</f>
        <v/>
      </c>
      <c r="E511" t="str">
        <f>IF(D511="INVOICE",VALUE(MID(TRIM('Tracker&amp;Invoice'!B529),10,10)),"")</f>
        <v/>
      </c>
      <c r="F511">
        <f>IF(B511=1,IFERROR(LOOKUP(2,1/('Tracker&amp;Invoice'!$H529:$AC529&lt;&gt;""),COLUMN('Tracker&amp;Invoice'!$H529:$AC529)),8),F510)</f>
        <v>12</v>
      </c>
      <c r="G511">
        <f>IF(D511="OVERALL",IFERROR(LOOKUP(2,1/('Tracker&amp;Invoice'!$H529:$AC529&lt;&gt;""),COLUMN('Tracker&amp;Invoice'!$H529:$AC529)),8),G512)</f>
        <v>13</v>
      </c>
      <c r="H511">
        <f t="shared" si="14"/>
        <v>13</v>
      </c>
      <c r="I511" s="29">
        <f>IF(D511="INVOICE",SUM('Tracker&amp;Invoice'!$H529:INDEX('Tracker&amp;Invoice'!$A529:$AC529,1,H511)),0)</f>
        <v>0</v>
      </c>
      <c r="J511" s="29">
        <f>IF(D511="OVERALL",SUM('Tracker&amp;Invoice'!$H529:$AC529),0)</f>
        <v>0</v>
      </c>
    </row>
    <row r="512" spans="1:10">
      <c r="A512">
        <f t="shared" si="15"/>
        <v>24</v>
      </c>
      <c r="B512">
        <f>IF(AND('Tracker&amp;Invoice'!A530&lt;&gt;"",'Tracker&amp;Invoice'!A530&lt;&gt;"ITEM",'Tracker&amp;Invoice'!A528="ITEM"),1,0)</f>
        <v>0</v>
      </c>
      <c r="C512" t="str">
        <f>IF(B512=1,'Tracker&amp;Invoice'!A530,C511)</f>
        <v>BQ-075</v>
      </c>
      <c r="D512" t="str">
        <f>IF(LEFT(TRIM('Tracker&amp;Invoice'!B530),9)="INVOICE #","INVOICE",IF(TRIM('Tracker&amp;Invoice'!B530)="Overall Completion INVOICE","OVERALL",""))</f>
        <v>INVOICE</v>
      </c>
      <c r="E512">
        <f>IF(D512="INVOICE",VALUE(MID(TRIM('Tracker&amp;Invoice'!B530),10,10)),"")</f>
        <v>30</v>
      </c>
      <c r="F512">
        <f>IF(B512=1,IFERROR(LOOKUP(2,1/('Tracker&amp;Invoice'!$H530:$AC530&lt;&gt;""),COLUMN('Tracker&amp;Invoice'!$H530:$AC530)),8),F511)</f>
        <v>12</v>
      </c>
      <c r="G512">
        <f>IF(D512="OVERALL",IFERROR(LOOKUP(2,1/('Tracker&amp;Invoice'!$H530:$AC530&lt;&gt;""),COLUMN('Tracker&amp;Invoice'!$H530:$AC530)),8),G513)</f>
        <v>13</v>
      </c>
      <c r="H512">
        <f t="shared" si="14"/>
        <v>13</v>
      </c>
      <c r="I512" s="29">
        <f>IF(D512="INVOICE",SUM('Tracker&amp;Invoice'!$H530:INDEX('Tracker&amp;Invoice'!$A530:$AC530,1,H512)),0)</f>
        <v>2850</v>
      </c>
      <c r="J512" s="29">
        <f>IF(D512="OVERALL",SUM('Tracker&amp;Invoice'!$H530:$AC530),0)</f>
        <v>0</v>
      </c>
    </row>
    <row r="513" spans="1:10">
      <c r="A513">
        <f t="shared" si="15"/>
        <v>24</v>
      </c>
      <c r="B513">
        <f>IF(AND('Tracker&amp;Invoice'!A531&lt;&gt;"",'Tracker&amp;Invoice'!A531&lt;&gt;"ITEM",'Tracker&amp;Invoice'!A529="ITEM"),1,0)</f>
        <v>0</v>
      </c>
      <c r="C513" t="str">
        <f>IF(B513=1,'Tracker&amp;Invoice'!A531,C512)</f>
        <v>BQ-075</v>
      </c>
      <c r="D513" t="str">
        <f>IF(LEFT(TRIM('Tracker&amp;Invoice'!B531),9)="INVOICE #","INVOICE",IF(TRIM('Tracker&amp;Invoice'!B531)="Overall Completion INVOICE","OVERALL",""))</f>
        <v/>
      </c>
      <c r="E513" t="str">
        <f>IF(D513="INVOICE",VALUE(MID(TRIM('Tracker&amp;Invoice'!B531),10,10)),"")</f>
        <v/>
      </c>
      <c r="F513">
        <f>IF(B513=1,IFERROR(LOOKUP(2,1/('Tracker&amp;Invoice'!$H531:$AC531&lt;&gt;""),COLUMN('Tracker&amp;Invoice'!$H531:$AC531)),8),F512)</f>
        <v>12</v>
      </c>
      <c r="G513">
        <f>IF(D513="OVERALL",IFERROR(LOOKUP(2,1/('Tracker&amp;Invoice'!$H531:$AC531&lt;&gt;""),COLUMN('Tracker&amp;Invoice'!$H531:$AC531)),8),G514)</f>
        <v>13</v>
      </c>
      <c r="H513">
        <f t="shared" si="14"/>
        <v>13</v>
      </c>
      <c r="I513" s="29">
        <f>IF(D513="INVOICE",SUM('Tracker&amp;Invoice'!$H531:INDEX('Tracker&amp;Invoice'!$A531:$AC531,1,H513)),0)</f>
        <v>0</v>
      </c>
      <c r="J513" s="29">
        <f>IF(D513="OVERALL",SUM('Tracker&amp;Invoice'!$H531:$AC531),0)</f>
        <v>0</v>
      </c>
    </row>
    <row r="514" spans="1:10">
      <c r="A514">
        <f t="shared" si="15"/>
        <v>24</v>
      </c>
      <c r="B514">
        <f>IF(AND('Tracker&amp;Invoice'!A532&lt;&gt;"",'Tracker&amp;Invoice'!A532&lt;&gt;"ITEM",'Tracker&amp;Invoice'!A530="ITEM"),1,0)</f>
        <v>0</v>
      </c>
      <c r="C514" t="str">
        <f>IF(B514=1,'Tracker&amp;Invoice'!A532,C513)</f>
        <v>BQ-075</v>
      </c>
      <c r="D514" t="str">
        <f>IF(LEFT(TRIM('Tracker&amp;Invoice'!B532),9)="INVOICE #","INVOICE",IF(TRIM('Tracker&amp;Invoice'!B532)="Overall Completion INVOICE","OVERALL",""))</f>
        <v>OVERALL</v>
      </c>
      <c r="E514" t="str">
        <f>IF(D514="INVOICE",VALUE(MID(TRIM('Tracker&amp;Invoice'!B532),10,10)),"")</f>
        <v/>
      </c>
      <c r="F514">
        <f>IF(B514=1,IFERROR(LOOKUP(2,1/('Tracker&amp;Invoice'!$H532:$AC532&lt;&gt;""),COLUMN('Tracker&amp;Invoice'!$H532:$AC532)),8),F513)</f>
        <v>12</v>
      </c>
      <c r="G514">
        <f>IF(D514="OVERALL",IFERROR(LOOKUP(2,1/('Tracker&amp;Invoice'!$H532:$AC532&lt;&gt;""),COLUMN('Tracker&amp;Invoice'!$H532:$AC532)),8),G515)</f>
        <v>13</v>
      </c>
      <c r="H514">
        <f t="shared" si="14"/>
        <v>13</v>
      </c>
      <c r="I514" s="29">
        <f>IF(D514="INVOICE",SUM('Tracker&amp;Invoice'!$H532:INDEX('Tracker&amp;Invoice'!$A532:$AC532,1,H514)),0)</f>
        <v>0</v>
      </c>
      <c r="J514" s="29">
        <f>IF(D514="OVERALL",SUM('Tracker&amp;Invoice'!$H532:$AC532),0)</f>
        <v>28500</v>
      </c>
    </row>
    <row r="515" spans="1:10">
      <c r="A515">
        <f t="shared" si="15"/>
        <v>24</v>
      </c>
      <c r="B515">
        <f>IF(AND('Tracker&amp;Invoice'!A533&lt;&gt;"",'Tracker&amp;Invoice'!A533&lt;&gt;"ITEM",'Tracker&amp;Invoice'!A531="ITEM"),1,0)</f>
        <v>0</v>
      </c>
      <c r="C515" t="str">
        <f>IF(B515=1,'Tracker&amp;Invoice'!A533,C514)</f>
        <v>BQ-075</v>
      </c>
      <c r="D515" t="str">
        <f>IF(LEFT(TRIM('Tracker&amp;Invoice'!B533),9)="INVOICE #","INVOICE",IF(TRIM('Tracker&amp;Invoice'!B533)="Overall Completion INVOICE","OVERALL",""))</f>
        <v/>
      </c>
      <c r="E515" t="str">
        <f>IF(D515="INVOICE",VALUE(MID(TRIM('Tracker&amp;Invoice'!B533),10,10)),"")</f>
        <v/>
      </c>
      <c r="F515">
        <f>IF(B515=1,IFERROR(LOOKUP(2,1/('Tracker&amp;Invoice'!$H533:$AC533&lt;&gt;""),COLUMN('Tracker&amp;Invoice'!$H533:$AC533)),8),F514)</f>
        <v>12</v>
      </c>
      <c r="G515">
        <f>IF(D515="OVERALL",IFERROR(LOOKUP(2,1/('Tracker&amp;Invoice'!$H533:$AC533&lt;&gt;""),COLUMN('Tracker&amp;Invoice'!$H533:$AC533)),8),G516)</f>
        <v>13</v>
      </c>
      <c r="H515">
        <f t="shared" ref="H515:H578" si="16">MAX(F515,G515)</f>
        <v>13</v>
      </c>
      <c r="I515" s="29">
        <f>IF(D515="INVOICE",SUM('Tracker&amp;Invoice'!$H533:INDEX('Tracker&amp;Invoice'!$A533:$AC533,1,H515)),0)</f>
        <v>0</v>
      </c>
      <c r="J515" s="29">
        <f>IF(D515="OVERALL",SUM('Tracker&amp;Invoice'!$H533:$AC533),0)</f>
        <v>0</v>
      </c>
    </row>
    <row r="516" spans="1:10">
      <c r="A516">
        <f t="shared" ref="A516:A579" si="17">A515+B516</f>
        <v>24</v>
      </c>
      <c r="B516">
        <f>IF(AND('Tracker&amp;Invoice'!A534&lt;&gt;"",'Tracker&amp;Invoice'!A534&lt;&gt;"ITEM",'Tracker&amp;Invoice'!A532="ITEM"),1,0)</f>
        <v>0</v>
      </c>
      <c r="C516" t="str">
        <f>IF(B516=1,'Tracker&amp;Invoice'!A534,C515)</f>
        <v>BQ-075</v>
      </c>
      <c r="D516" t="str">
        <f>IF(LEFT(TRIM('Tracker&amp;Invoice'!B534),9)="INVOICE #","INVOICE",IF(TRIM('Tracker&amp;Invoice'!B534)="Overall Completion INVOICE","OVERALL",""))</f>
        <v/>
      </c>
      <c r="E516" t="str">
        <f>IF(D516="INVOICE",VALUE(MID(TRIM('Tracker&amp;Invoice'!B534),10,10)),"")</f>
        <v/>
      </c>
      <c r="F516">
        <f>IF(B516=1,IFERROR(LOOKUP(2,1/('Tracker&amp;Invoice'!$H534:$AC534&lt;&gt;""),COLUMN('Tracker&amp;Invoice'!$H534:$AC534)),8),F515)</f>
        <v>12</v>
      </c>
      <c r="G516">
        <f>IF(D516="OVERALL",IFERROR(LOOKUP(2,1/('Tracker&amp;Invoice'!$H534:$AC534&lt;&gt;""),COLUMN('Tracker&amp;Invoice'!$H534:$AC534)),8),G517)</f>
        <v>13</v>
      </c>
      <c r="H516">
        <f t="shared" si="16"/>
        <v>13</v>
      </c>
      <c r="I516" s="29">
        <f>IF(D516="INVOICE",SUM('Tracker&amp;Invoice'!$H534:INDEX('Tracker&amp;Invoice'!$A534:$AC534,1,H516)),0)</f>
        <v>0</v>
      </c>
      <c r="J516" s="29">
        <f>IF(D516="OVERALL",SUM('Tracker&amp;Invoice'!$H534:$AC534),0)</f>
        <v>0</v>
      </c>
    </row>
    <row r="517" spans="1:10">
      <c r="A517">
        <f t="shared" si="17"/>
        <v>24</v>
      </c>
      <c r="B517">
        <f>IF(AND('Tracker&amp;Invoice'!A535&lt;&gt;"",'Tracker&amp;Invoice'!A535&lt;&gt;"ITEM",'Tracker&amp;Invoice'!A533="ITEM"),1,0)</f>
        <v>0</v>
      </c>
      <c r="C517" t="str">
        <f>IF(B517=1,'Tracker&amp;Invoice'!A535,C516)</f>
        <v>BQ-075</v>
      </c>
      <c r="D517" t="str">
        <f>IF(LEFT(TRIM('Tracker&amp;Invoice'!B535),9)="INVOICE #","INVOICE",IF(TRIM('Tracker&amp;Invoice'!B535)="Overall Completion INVOICE","OVERALL",""))</f>
        <v/>
      </c>
      <c r="E517" t="str">
        <f>IF(D517="INVOICE",VALUE(MID(TRIM('Tracker&amp;Invoice'!B535),10,10)),"")</f>
        <v/>
      </c>
      <c r="F517">
        <f>IF(B517=1,IFERROR(LOOKUP(2,1/('Tracker&amp;Invoice'!$H535:$AC535&lt;&gt;""),COLUMN('Tracker&amp;Invoice'!$H535:$AC535)),8),F516)</f>
        <v>12</v>
      </c>
      <c r="G517">
        <f>IF(D517="OVERALL",IFERROR(LOOKUP(2,1/('Tracker&amp;Invoice'!$H535:$AC535&lt;&gt;""),COLUMN('Tracker&amp;Invoice'!$H535:$AC535)),8),G518)</f>
        <v>13</v>
      </c>
      <c r="H517">
        <f t="shared" si="16"/>
        <v>13</v>
      </c>
      <c r="I517" s="29">
        <f>IF(D517="INVOICE",SUM('Tracker&amp;Invoice'!$H535:INDEX('Tracker&amp;Invoice'!$A535:$AC535,1,H517)),0)</f>
        <v>0</v>
      </c>
      <c r="J517" s="29">
        <f>IF(D517="OVERALL",SUM('Tracker&amp;Invoice'!$H535:$AC535),0)</f>
        <v>0</v>
      </c>
    </row>
    <row r="518" spans="1:10">
      <c r="A518">
        <f t="shared" si="17"/>
        <v>24</v>
      </c>
      <c r="B518">
        <f>IF(AND('Tracker&amp;Invoice'!A536&lt;&gt;"",'Tracker&amp;Invoice'!A536&lt;&gt;"ITEM",'Tracker&amp;Invoice'!A534="ITEM"),1,0)</f>
        <v>0</v>
      </c>
      <c r="C518" t="str">
        <f>IF(B518=1,'Tracker&amp;Invoice'!A536,C517)</f>
        <v>BQ-075</v>
      </c>
      <c r="D518" t="str">
        <f>IF(LEFT(TRIM('Tracker&amp;Invoice'!B536),9)="INVOICE #","INVOICE",IF(TRIM('Tracker&amp;Invoice'!B536)="Overall Completion INVOICE","OVERALL",""))</f>
        <v/>
      </c>
      <c r="E518" t="str">
        <f>IF(D518="INVOICE",VALUE(MID(TRIM('Tracker&amp;Invoice'!B536),10,10)),"")</f>
        <v/>
      </c>
      <c r="F518">
        <f>IF(B518=1,IFERROR(LOOKUP(2,1/('Tracker&amp;Invoice'!$H536:$AC536&lt;&gt;""),COLUMN('Tracker&amp;Invoice'!$H536:$AC536)),8),F517)</f>
        <v>12</v>
      </c>
      <c r="G518">
        <f>IF(D518="OVERALL",IFERROR(LOOKUP(2,1/('Tracker&amp;Invoice'!$H536:$AC536&lt;&gt;""),COLUMN('Tracker&amp;Invoice'!$H536:$AC536)),8),G519)</f>
        <v>13</v>
      </c>
      <c r="H518">
        <f t="shared" si="16"/>
        <v>13</v>
      </c>
      <c r="I518" s="29">
        <f>IF(D518="INVOICE",SUM('Tracker&amp;Invoice'!$H536:INDEX('Tracker&amp;Invoice'!$A536:$AC536,1,H518)),0)</f>
        <v>0</v>
      </c>
      <c r="J518" s="29">
        <f>IF(D518="OVERALL",SUM('Tracker&amp;Invoice'!$H536:$AC536),0)</f>
        <v>0</v>
      </c>
    </row>
    <row r="519" spans="1:10">
      <c r="A519">
        <f t="shared" si="17"/>
        <v>24</v>
      </c>
      <c r="B519">
        <f>IF(AND('Tracker&amp;Invoice'!A537&lt;&gt;"",'Tracker&amp;Invoice'!A537&lt;&gt;"ITEM",'Tracker&amp;Invoice'!A535="ITEM"),1,0)</f>
        <v>0</v>
      </c>
      <c r="C519" t="str">
        <f>IF(B519=1,'Tracker&amp;Invoice'!A537,C518)</f>
        <v>BQ-075</v>
      </c>
      <c r="D519" t="str">
        <f>IF(LEFT(TRIM('Tracker&amp;Invoice'!B537),9)="INVOICE #","INVOICE",IF(TRIM('Tracker&amp;Invoice'!B537)="Overall Completion INVOICE","OVERALL",""))</f>
        <v/>
      </c>
      <c r="E519" t="str">
        <f>IF(D519="INVOICE",VALUE(MID(TRIM('Tracker&amp;Invoice'!B537),10,10)),"")</f>
        <v/>
      </c>
      <c r="F519">
        <f>IF(B519=1,IFERROR(LOOKUP(2,1/('Tracker&amp;Invoice'!$H537:$AC537&lt;&gt;""),COLUMN('Tracker&amp;Invoice'!$H537:$AC537)),8),F518)</f>
        <v>12</v>
      </c>
      <c r="G519">
        <f>IF(D519="OVERALL",IFERROR(LOOKUP(2,1/('Tracker&amp;Invoice'!$H537:$AC537&lt;&gt;""),COLUMN('Tracker&amp;Invoice'!$H537:$AC537)),8),G520)</f>
        <v>13</v>
      </c>
      <c r="H519">
        <f t="shared" si="16"/>
        <v>13</v>
      </c>
      <c r="I519" s="29">
        <f>IF(D519="INVOICE",SUM('Tracker&amp;Invoice'!$H537:INDEX('Tracker&amp;Invoice'!$A537:$AC537,1,H519)),0)</f>
        <v>0</v>
      </c>
      <c r="J519" s="29">
        <f>IF(D519="OVERALL",SUM('Tracker&amp;Invoice'!$H537:$AC537),0)</f>
        <v>0</v>
      </c>
    </row>
    <row r="520" spans="1:10">
      <c r="A520">
        <f t="shared" si="17"/>
        <v>24</v>
      </c>
      <c r="B520">
        <f>IF(AND('Tracker&amp;Invoice'!A538&lt;&gt;"",'Tracker&amp;Invoice'!A538&lt;&gt;"ITEM",'Tracker&amp;Invoice'!A536="ITEM"),1,0)</f>
        <v>0</v>
      </c>
      <c r="C520" t="str">
        <f>IF(B520=1,'Tracker&amp;Invoice'!A538,C519)</f>
        <v>BQ-075</v>
      </c>
      <c r="D520" t="str">
        <f>IF(LEFT(TRIM('Tracker&amp;Invoice'!B538),9)="INVOICE #","INVOICE",IF(TRIM('Tracker&amp;Invoice'!B538)="Overall Completion INVOICE","OVERALL",""))</f>
        <v/>
      </c>
      <c r="E520" t="str">
        <f>IF(D520="INVOICE",VALUE(MID(TRIM('Tracker&amp;Invoice'!B538),10,10)),"")</f>
        <v/>
      </c>
      <c r="F520">
        <f>IF(B520=1,IFERROR(LOOKUP(2,1/('Tracker&amp;Invoice'!$H538:$AC538&lt;&gt;""),COLUMN('Tracker&amp;Invoice'!$H538:$AC538)),8),F519)</f>
        <v>12</v>
      </c>
      <c r="G520">
        <f>IF(D520="OVERALL",IFERROR(LOOKUP(2,1/('Tracker&amp;Invoice'!$H538:$AC538&lt;&gt;""),COLUMN('Tracker&amp;Invoice'!$H538:$AC538)),8),G521)</f>
        <v>13</v>
      </c>
      <c r="H520">
        <f t="shared" si="16"/>
        <v>13</v>
      </c>
      <c r="I520" s="29">
        <f>IF(D520="INVOICE",SUM('Tracker&amp;Invoice'!$H538:INDEX('Tracker&amp;Invoice'!$A538:$AC538,1,H520)),0)</f>
        <v>0</v>
      </c>
      <c r="J520" s="29">
        <f>IF(D520="OVERALL",SUM('Tracker&amp;Invoice'!$H538:$AC538),0)</f>
        <v>0</v>
      </c>
    </row>
    <row r="521" spans="1:10">
      <c r="A521">
        <f t="shared" si="17"/>
        <v>24</v>
      </c>
      <c r="B521">
        <f>IF(AND('Tracker&amp;Invoice'!A539&lt;&gt;"",'Tracker&amp;Invoice'!A539&lt;&gt;"ITEM",'Tracker&amp;Invoice'!A537="ITEM"),1,0)</f>
        <v>0</v>
      </c>
      <c r="C521" t="str">
        <f>IF(B521=1,'Tracker&amp;Invoice'!A539,C520)</f>
        <v>BQ-075</v>
      </c>
      <c r="D521" t="str">
        <f>IF(LEFT(TRIM('Tracker&amp;Invoice'!B539),9)="INVOICE #","INVOICE",IF(TRIM('Tracker&amp;Invoice'!B539)="Overall Completion INVOICE","OVERALL",""))</f>
        <v/>
      </c>
      <c r="E521" t="str">
        <f>IF(D521="INVOICE",VALUE(MID(TRIM('Tracker&amp;Invoice'!B539),10,10)),"")</f>
        <v/>
      </c>
      <c r="F521">
        <f>IF(B521=1,IFERROR(LOOKUP(2,1/('Tracker&amp;Invoice'!$H539:$AC539&lt;&gt;""),COLUMN('Tracker&amp;Invoice'!$H539:$AC539)),8),F520)</f>
        <v>12</v>
      </c>
      <c r="G521">
        <f>IF(D521="OVERALL",IFERROR(LOOKUP(2,1/('Tracker&amp;Invoice'!$H539:$AC539&lt;&gt;""),COLUMN('Tracker&amp;Invoice'!$H539:$AC539)),8),G522)</f>
        <v>13</v>
      </c>
      <c r="H521">
        <f t="shared" si="16"/>
        <v>13</v>
      </c>
      <c r="I521" s="29">
        <f>IF(D521="INVOICE",SUM('Tracker&amp;Invoice'!$H539:INDEX('Tracker&amp;Invoice'!$A539:$AC539,1,H521)),0)</f>
        <v>0</v>
      </c>
      <c r="J521" s="29">
        <f>IF(D521="OVERALL",SUM('Tracker&amp;Invoice'!$H539:$AC539),0)</f>
        <v>0</v>
      </c>
    </row>
    <row r="522" spans="1:10">
      <c r="A522">
        <f t="shared" si="17"/>
        <v>24</v>
      </c>
      <c r="B522">
        <f>IF(AND('Tracker&amp;Invoice'!A540&lt;&gt;"",'Tracker&amp;Invoice'!A540&lt;&gt;"ITEM",'Tracker&amp;Invoice'!A538="ITEM"),1,0)</f>
        <v>0</v>
      </c>
      <c r="C522" t="str">
        <f>IF(B522=1,'Tracker&amp;Invoice'!A540,C521)</f>
        <v>BQ-075</v>
      </c>
      <c r="D522" t="str">
        <f>IF(LEFT(TRIM('Tracker&amp;Invoice'!B540),9)="INVOICE #","INVOICE",IF(TRIM('Tracker&amp;Invoice'!B540)="Overall Completion INVOICE","OVERALL",""))</f>
        <v/>
      </c>
      <c r="E522" t="str">
        <f>IF(D522="INVOICE",VALUE(MID(TRIM('Tracker&amp;Invoice'!B540),10,10)),"")</f>
        <v/>
      </c>
      <c r="F522">
        <f>IF(B522=1,IFERROR(LOOKUP(2,1/('Tracker&amp;Invoice'!$H540:$AC540&lt;&gt;""),COLUMN('Tracker&amp;Invoice'!$H540:$AC540)),8),F521)</f>
        <v>12</v>
      </c>
      <c r="G522">
        <f>IF(D522="OVERALL",IFERROR(LOOKUP(2,1/('Tracker&amp;Invoice'!$H540:$AC540&lt;&gt;""),COLUMN('Tracker&amp;Invoice'!$H540:$AC540)),8),G523)</f>
        <v>13</v>
      </c>
      <c r="H522">
        <f t="shared" si="16"/>
        <v>13</v>
      </c>
      <c r="I522" s="29">
        <f>IF(D522="INVOICE",SUM('Tracker&amp;Invoice'!$H540:INDEX('Tracker&amp;Invoice'!$A540:$AC540,1,H522)),0)</f>
        <v>0</v>
      </c>
      <c r="J522" s="29">
        <f>IF(D522="OVERALL",SUM('Tracker&amp;Invoice'!$H540:$AC540),0)</f>
        <v>0</v>
      </c>
    </row>
    <row r="523" spans="1:10">
      <c r="A523">
        <f t="shared" si="17"/>
        <v>25</v>
      </c>
      <c r="B523">
        <f>IF(AND('Tracker&amp;Invoice'!A541&lt;&gt;"",'Tracker&amp;Invoice'!A541&lt;&gt;"ITEM",'Tracker&amp;Invoice'!A539="ITEM"),1,0)</f>
        <v>1</v>
      </c>
      <c r="C523" t="str">
        <f>IF(B523=1,'Tracker&amp;Invoice'!A541,C522)</f>
        <v>BQ-076</v>
      </c>
      <c r="D523" t="str">
        <f>IF(LEFT(TRIM('Tracker&amp;Invoice'!B541),9)="INVOICE #","INVOICE",IF(TRIM('Tracker&amp;Invoice'!B541)="Overall Completion INVOICE","OVERALL",""))</f>
        <v/>
      </c>
      <c r="E523" t="str">
        <f>IF(D523="INVOICE",VALUE(MID(TRIM('Tracker&amp;Invoice'!B541),10,10)),"")</f>
        <v/>
      </c>
      <c r="F523">
        <f>IF(B523=1,IFERROR(LOOKUP(2,1/('Tracker&amp;Invoice'!$H541:$AC541&lt;&gt;""),COLUMN('Tracker&amp;Invoice'!$H541:$AC541)),8),F522)</f>
        <v>12</v>
      </c>
      <c r="G523">
        <f>IF(D523="OVERALL",IFERROR(LOOKUP(2,1/('Tracker&amp;Invoice'!$H541:$AC541&lt;&gt;""),COLUMN('Tracker&amp;Invoice'!$H541:$AC541)),8),G524)</f>
        <v>13</v>
      </c>
      <c r="H523">
        <f t="shared" si="16"/>
        <v>13</v>
      </c>
      <c r="I523" s="29">
        <f>IF(D523="INVOICE",SUM('Tracker&amp;Invoice'!$H541:INDEX('Tracker&amp;Invoice'!$A541:$AC541,1,H523)),0)</f>
        <v>0</v>
      </c>
      <c r="J523" s="29">
        <f>IF(D523="OVERALL",SUM('Tracker&amp;Invoice'!$H541:$AC541),0)</f>
        <v>0</v>
      </c>
    </row>
    <row r="524" spans="1:10">
      <c r="A524">
        <f t="shared" si="17"/>
        <v>25</v>
      </c>
      <c r="B524">
        <f>IF(AND('Tracker&amp;Invoice'!A542&lt;&gt;"",'Tracker&amp;Invoice'!A542&lt;&gt;"ITEM",'Tracker&amp;Invoice'!A540="ITEM"),1,0)</f>
        <v>0</v>
      </c>
      <c r="C524" t="str">
        <f>IF(B524=1,'Tracker&amp;Invoice'!A542,C523)</f>
        <v>BQ-076</v>
      </c>
      <c r="D524" t="str">
        <f>IF(LEFT(TRIM('Tracker&amp;Invoice'!B542),9)="INVOICE #","INVOICE",IF(TRIM('Tracker&amp;Invoice'!B542)="Overall Completion INVOICE","OVERALL",""))</f>
        <v/>
      </c>
      <c r="E524" t="str">
        <f>IF(D524="INVOICE",VALUE(MID(TRIM('Tracker&amp;Invoice'!B542),10,10)),"")</f>
        <v/>
      </c>
      <c r="F524">
        <f>IF(B524=1,IFERROR(LOOKUP(2,1/('Tracker&amp;Invoice'!$H542:$AC542&lt;&gt;""),COLUMN('Tracker&amp;Invoice'!$H542:$AC542)),8),F523)</f>
        <v>12</v>
      </c>
      <c r="G524">
        <f>IF(D524="OVERALL",IFERROR(LOOKUP(2,1/('Tracker&amp;Invoice'!$H542:$AC542&lt;&gt;""),COLUMN('Tracker&amp;Invoice'!$H542:$AC542)),8),G525)</f>
        <v>13</v>
      </c>
      <c r="H524">
        <f t="shared" si="16"/>
        <v>13</v>
      </c>
      <c r="I524" s="29">
        <f>IF(D524="INVOICE",SUM('Tracker&amp;Invoice'!$H542:INDEX('Tracker&amp;Invoice'!$A542:$AC542,1,H524)),0)</f>
        <v>0</v>
      </c>
      <c r="J524" s="29">
        <f>IF(D524="OVERALL",SUM('Tracker&amp;Invoice'!$H542:$AC542),0)</f>
        <v>0</v>
      </c>
    </row>
    <row r="525" spans="1:10">
      <c r="A525">
        <f t="shared" si="17"/>
        <v>25</v>
      </c>
      <c r="B525">
        <f>IF(AND('Tracker&amp;Invoice'!A543&lt;&gt;"",'Tracker&amp;Invoice'!A543&lt;&gt;"ITEM",'Tracker&amp;Invoice'!A541="ITEM"),1,0)</f>
        <v>0</v>
      </c>
      <c r="C525" t="str">
        <f>IF(B525=1,'Tracker&amp;Invoice'!A543,C524)</f>
        <v>BQ-076</v>
      </c>
      <c r="D525" t="str">
        <f>IF(LEFT(TRIM('Tracker&amp;Invoice'!B543),9)="INVOICE #","INVOICE",IF(TRIM('Tracker&amp;Invoice'!B543)="Overall Completion INVOICE","OVERALL",""))</f>
        <v/>
      </c>
      <c r="E525" t="str">
        <f>IF(D525="INVOICE",VALUE(MID(TRIM('Tracker&amp;Invoice'!B543),10,10)),"")</f>
        <v/>
      </c>
      <c r="F525">
        <f>IF(B525=1,IFERROR(LOOKUP(2,1/('Tracker&amp;Invoice'!$H543:$AC543&lt;&gt;""),COLUMN('Tracker&amp;Invoice'!$H543:$AC543)),8),F524)</f>
        <v>12</v>
      </c>
      <c r="G525">
        <f>IF(D525="OVERALL",IFERROR(LOOKUP(2,1/('Tracker&amp;Invoice'!$H543:$AC543&lt;&gt;""),COLUMN('Tracker&amp;Invoice'!$H543:$AC543)),8),G526)</f>
        <v>13</v>
      </c>
      <c r="H525">
        <f t="shared" si="16"/>
        <v>13</v>
      </c>
      <c r="I525" s="29">
        <f>IF(D525="INVOICE",SUM('Tracker&amp;Invoice'!$H543:INDEX('Tracker&amp;Invoice'!$A543:$AC543,1,H525)),0)</f>
        <v>0</v>
      </c>
      <c r="J525" s="29">
        <f>IF(D525="OVERALL",SUM('Tracker&amp;Invoice'!$H543:$AC543),0)</f>
        <v>0</v>
      </c>
    </row>
    <row r="526" spans="1:10">
      <c r="A526">
        <f t="shared" si="17"/>
        <v>25</v>
      </c>
      <c r="B526">
        <f>IF(AND('Tracker&amp;Invoice'!A544&lt;&gt;"",'Tracker&amp;Invoice'!A544&lt;&gt;"ITEM",'Tracker&amp;Invoice'!A542="ITEM"),1,0)</f>
        <v>0</v>
      </c>
      <c r="C526" t="str">
        <f>IF(B526=1,'Tracker&amp;Invoice'!A544,C525)</f>
        <v>BQ-076</v>
      </c>
      <c r="D526" t="str">
        <f>IF(LEFT(TRIM('Tracker&amp;Invoice'!B544),9)="INVOICE #","INVOICE",IF(TRIM('Tracker&amp;Invoice'!B544)="Overall Completion INVOICE","OVERALL",""))</f>
        <v>INVOICE</v>
      </c>
      <c r="E526">
        <f>IF(D526="INVOICE",VALUE(MID(TRIM('Tracker&amp;Invoice'!B544),10,10)),"")</f>
        <v>17</v>
      </c>
      <c r="F526">
        <f>IF(B526=1,IFERROR(LOOKUP(2,1/('Tracker&amp;Invoice'!$H544:$AC544&lt;&gt;""),COLUMN('Tracker&amp;Invoice'!$H544:$AC544)),8),F525)</f>
        <v>12</v>
      </c>
      <c r="G526">
        <f>IF(D526="OVERALL",IFERROR(LOOKUP(2,1/('Tracker&amp;Invoice'!$H544:$AC544&lt;&gt;""),COLUMN('Tracker&amp;Invoice'!$H544:$AC544)),8),G527)</f>
        <v>13</v>
      </c>
      <c r="H526">
        <f t="shared" si="16"/>
        <v>13</v>
      </c>
      <c r="I526" s="29">
        <f>IF(D526="INVOICE",SUM('Tracker&amp;Invoice'!$H544:INDEX('Tracker&amp;Invoice'!$A544:$AC544,1,H526)),0)</f>
        <v>12490.500000000002</v>
      </c>
      <c r="J526" s="29">
        <f>IF(D526="OVERALL",SUM('Tracker&amp;Invoice'!$H544:$AC544),0)</f>
        <v>0</v>
      </c>
    </row>
    <row r="527" spans="1:10">
      <c r="A527">
        <f t="shared" si="17"/>
        <v>25</v>
      </c>
      <c r="B527">
        <f>IF(AND('Tracker&amp;Invoice'!A545&lt;&gt;"",'Tracker&amp;Invoice'!A545&lt;&gt;"ITEM",'Tracker&amp;Invoice'!A543="ITEM"),1,0)</f>
        <v>0</v>
      </c>
      <c r="C527" t="str">
        <f>IF(B527=1,'Tracker&amp;Invoice'!A545,C526)</f>
        <v>BQ-076</v>
      </c>
      <c r="D527" t="str">
        <f>IF(LEFT(TRIM('Tracker&amp;Invoice'!B545),9)="INVOICE #","INVOICE",IF(TRIM('Tracker&amp;Invoice'!B545)="Overall Completion INVOICE","OVERALL",""))</f>
        <v/>
      </c>
      <c r="E527" t="str">
        <f>IF(D527="INVOICE",VALUE(MID(TRIM('Tracker&amp;Invoice'!B545),10,10)),"")</f>
        <v/>
      </c>
      <c r="F527">
        <f>IF(B527=1,IFERROR(LOOKUP(2,1/('Tracker&amp;Invoice'!$H545:$AC545&lt;&gt;""),COLUMN('Tracker&amp;Invoice'!$H545:$AC545)),8),F526)</f>
        <v>12</v>
      </c>
      <c r="G527">
        <f>IF(D527="OVERALL",IFERROR(LOOKUP(2,1/('Tracker&amp;Invoice'!$H545:$AC545&lt;&gt;""),COLUMN('Tracker&amp;Invoice'!$H545:$AC545)),8),G528)</f>
        <v>13</v>
      </c>
      <c r="H527">
        <f t="shared" si="16"/>
        <v>13</v>
      </c>
      <c r="I527" s="29">
        <f>IF(D527="INVOICE",SUM('Tracker&amp;Invoice'!$H545:INDEX('Tracker&amp;Invoice'!$A545:$AC545,1,H527)),0)</f>
        <v>0</v>
      </c>
      <c r="J527" s="29">
        <f>IF(D527="OVERALL",SUM('Tracker&amp;Invoice'!$H545:$AC545),0)</f>
        <v>0</v>
      </c>
    </row>
    <row r="528" spans="1:10">
      <c r="A528">
        <f t="shared" si="17"/>
        <v>25</v>
      </c>
      <c r="B528">
        <f>IF(AND('Tracker&amp;Invoice'!A546&lt;&gt;"",'Tracker&amp;Invoice'!A546&lt;&gt;"ITEM",'Tracker&amp;Invoice'!A544="ITEM"),1,0)</f>
        <v>0</v>
      </c>
      <c r="C528" t="str">
        <f>IF(B528=1,'Tracker&amp;Invoice'!A546,C527)</f>
        <v>BQ-076</v>
      </c>
      <c r="D528" t="str">
        <f>IF(LEFT(TRIM('Tracker&amp;Invoice'!B546),9)="INVOICE #","INVOICE",IF(TRIM('Tracker&amp;Invoice'!B546)="Overall Completion INVOICE","OVERALL",""))</f>
        <v>INVOICE</v>
      </c>
      <c r="E528">
        <f>IF(D528="INVOICE",VALUE(MID(TRIM('Tracker&amp;Invoice'!B546),10,10)),"")</f>
        <v>18</v>
      </c>
      <c r="F528">
        <f>IF(B528=1,IFERROR(LOOKUP(2,1/('Tracker&amp;Invoice'!$H546:$AC546&lt;&gt;""),COLUMN('Tracker&amp;Invoice'!$H546:$AC546)),8),F527)</f>
        <v>12</v>
      </c>
      <c r="G528">
        <f>IF(D528="OVERALL",IFERROR(LOOKUP(2,1/('Tracker&amp;Invoice'!$H546:$AC546&lt;&gt;""),COLUMN('Tracker&amp;Invoice'!$H546:$AC546)),8),G529)</f>
        <v>13</v>
      </c>
      <c r="H528">
        <f t="shared" si="16"/>
        <v>13</v>
      </c>
      <c r="I528" s="29">
        <f>IF(D528="INVOICE",SUM('Tracker&amp;Invoice'!$H546:INDEX('Tracker&amp;Invoice'!$A546:$AC546,1,H528)),0)</f>
        <v>5677.5</v>
      </c>
      <c r="J528" s="29">
        <f>IF(D528="OVERALL",SUM('Tracker&amp;Invoice'!$H546:$AC546),0)</f>
        <v>0</v>
      </c>
    </row>
    <row r="529" spans="1:10">
      <c r="A529">
        <f t="shared" si="17"/>
        <v>25</v>
      </c>
      <c r="B529">
        <f>IF(AND('Tracker&amp;Invoice'!A547&lt;&gt;"",'Tracker&amp;Invoice'!A547&lt;&gt;"ITEM",'Tracker&amp;Invoice'!A545="ITEM"),1,0)</f>
        <v>0</v>
      </c>
      <c r="C529" t="str">
        <f>IF(B529=1,'Tracker&amp;Invoice'!A547,C528)</f>
        <v>BQ-076</v>
      </c>
      <c r="D529" t="str">
        <f>IF(LEFT(TRIM('Tracker&amp;Invoice'!B547),9)="INVOICE #","INVOICE",IF(TRIM('Tracker&amp;Invoice'!B547)="Overall Completion INVOICE","OVERALL",""))</f>
        <v/>
      </c>
      <c r="E529" t="str">
        <f>IF(D529="INVOICE",VALUE(MID(TRIM('Tracker&amp;Invoice'!B547),10,10)),"")</f>
        <v/>
      </c>
      <c r="F529">
        <f>IF(B529=1,IFERROR(LOOKUP(2,1/('Tracker&amp;Invoice'!$H547:$AC547&lt;&gt;""),COLUMN('Tracker&amp;Invoice'!$H547:$AC547)),8),F528)</f>
        <v>12</v>
      </c>
      <c r="G529">
        <f>IF(D529="OVERALL",IFERROR(LOOKUP(2,1/('Tracker&amp;Invoice'!$H547:$AC547&lt;&gt;""),COLUMN('Tracker&amp;Invoice'!$H547:$AC547)),8),G530)</f>
        <v>13</v>
      </c>
      <c r="H529">
        <f t="shared" si="16"/>
        <v>13</v>
      </c>
      <c r="I529" s="29">
        <f>IF(D529="INVOICE",SUM('Tracker&amp;Invoice'!$H547:INDEX('Tracker&amp;Invoice'!$A547:$AC547,1,H529)),0)</f>
        <v>0</v>
      </c>
      <c r="J529" s="29">
        <f>IF(D529="OVERALL",SUM('Tracker&amp;Invoice'!$H547:$AC547),0)</f>
        <v>0</v>
      </c>
    </row>
    <row r="530" spans="1:10">
      <c r="A530">
        <f t="shared" si="17"/>
        <v>25</v>
      </c>
      <c r="B530">
        <f>IF(AND('Tracker&amp;Invoice'!A548&lt;&gt;"",'Tracker&amp;Invoice'!A548&lt;&gt;"ITEM",'Tracker&amp;Invoice'!A546="ITEM"),1,0)</f>
        <v>0</v>
      </c>
      <c r="C530" t="str">
        <f>IF(B530=1,'Tracker&amp;Invoice'!A548,C529)</f>
        <v>BQ-076</v>
      </c>
      <c r="D530" t="str">
        <f>IF(LEFT(TRIM('Tracker&amp;Invoice'!B548),9)="INVOICE #","INVOICE",IF(TRIM('Tracker&amp;Invoice'!B548)="Overall Completion INVOICE","OVERALL",""))</f>
        <v>INVOICE</v>
      </c>
      <c r="E530">
        <f>IF(D530="INVOICE",VALUE(MID(TRIM('Tracker&amp;Invoice'!B548),10,10)),"")</f>
        <v>27</v>
      </c>
      <c r="F530">
        <f>IF(B530=1,IFERROR(LOOKUP(2,1/('Tracker&amp;Invoice'!$H548:$AC548&lt;&gt;""),COLUMN('Tracker&amp;Invoice'!$H548:$AC548)),8),F529)</f>
        <v>12</v>
      </c>
      <c r="G530">
        <f>IF(D530="OVERALL",IFERROR(LOOKUP(2,1/('Tracker&amp;Invoice'!$H548:$AC548&lt;&gt;""),COLUMN('Tracker&amp;Invoice'!$H548:$AC548)),8),G531)</f>
        <v>13</v>
      </c>
      <c r="H530">
        <f t="shared" si="16"/>
        <v>13</v>
      </c>
      <c r="I530" s="29">
        <f>IF(D530="INVOICE",SUM('Tracker&amp;Invoice'!$H548:INDEX('Tracker&amp;Invoice'!$A548:$AC548,1,H530)),0)</f>
        <v>2271</v>
      </c>
      <c r="J530" s="29">
        <f>IF(D530="OVERALL",SUM('Tracker&amp;Invoice'!$H548:$AC548),0)</f>
        <v>0</v>
      </c>
    </row>
    <row r="531" spans="1:10">
      <c r="A531">
        <f t="shared" si="17"/>
        <v>25</v>
      </c>
      <c r="B531">
        <f>IF(AND('Tracker&amp;Invoice'!A549&lt;&gt;"",'Tracker&amp;Invoice'!A549&lt;&gt;"ITEM",'Tracker&amp;Invoice'!A547="ITEM"),1,0)</f>
        <v>0</v>
      </c>
      <c r="C531" t="str">
        <f>IF(B531=1,'Tracker&amp;Invoice'!A549,C530)</f>
        <v>BQ-076</v>
      </c>
      <c r="D531" t="str">
        <f>IF(LEFT(TRIM('Tracker&amp;Invoice'!B549),9)="INVOICE #","INVOICE",IF(TRIM('Tracker&amp;Invoice'!B549)="Overall Completion INVOICE","OVERALL",""))</f>
        <v/>
      </c>
      <c r="E531" t="str">
        <f>IF(D531="INVOICE",VALUE(MID(TRIM('Tracker&amp;Invoice'!B549),10,10)),"")</f>
        <v/>
      </c>
      <c r="F531">
        <f>IF(B531=1,IFERROR(LOOKUP(2,1/('Tracker&amp;Invoice'!$H549:$AC549&lt;&gt;""),COLUMN('Tracker&amp;Invoice'!$H549:$AC549)),8),F530)</f>
        <v>12</v>
      </c>
      <c r="G531">
        <f>IF(D531="OVERALL",IFERROR(LOOKUP(2,1/('Tracker&amp;Invoice'!$H549:$AC549&lt;&gt;""),COLUMN('Tracker&amp;Invoice'!$H549:$AC549)),8),G532)</f>
        <v>13</v>
      </c>
      <c r="H531">
        <f t="shared" si="16"/>
        <v>13</v>
      </c>
      <c r="I531" s="29">
        <f>IF(D531="INVOICE",SUM('Tracker&amp;Invoice'!$H549:INDEX('Tracker&amp;Invoice'!$A549:$AC549,1,H531)),0)</f>
        <v>0</v>
      </c>
      <c r="J531" s="29">
        <f>IF(D531="OVERALL",SUM('Tracker&amp;Invoice'!$H549:$AC549),0)</f>
        <v>0</v>
      </c>
    </row>
    <row r="532" spans="1:10">
      <c r="A532">
        <f t="shared" si="17"/>
        <v>25</v>
      </c>
      <c r="B532">
        <f>IF(AND('Tracker&amp;Invoice'!A550&lt;&gt;"",'Tracker&amp;Invoice'!A550&lt;&gt;"ITEM",'Tracker&amp;Invoice'!A548="ITEM"),1,0)</f>
        <v>0</v>
      </c>
      <c r="C532" t="str">
        <f>IF(B532=1,'Tracker&amp;Invoice'!A550,C531)</f>
        <v>BQ-076</v>
      </c>
      <c r="D532" t="str">
        <f>IF(LEFT(TRIM('Tracker&amp;Invoice'!B550),9)="INVOICE #","INVOICE",IF(TRIM('Tracker&amp;Invoice'!B550)="Overall Completion INVOICE","OVERALL",""))</f>
        <v>INVOICE</v>
      </c>
      <c r="E532">
        <f>IF(D532="INVOICE",VALUE(MID(TRIM('Tracker&amp;Invoice'!B550),10,10)),"")</f>
        <v>28</v>
      </c>
      <c r="F532">
        <f>IF(B532=1,IFERROR(LOOKUP(2,1/('Tracker&amp;Invoice'!$H550:$AC550&lt;&gt;""),COLUMN('Tracker&amp;Invoice'!$H550:$AC550)),8),F531)</f>
        <v>12</v>
      </c>
      <c r="G532">
        <f>IF(D532="OVERALL",IFERROR(LOOKUP(2,1/('Tracker&amp;Invoice'!$H550:$AC550&lt;&gt;""),COLUMN('Tracker&amp;Invoice'!$H550:$AC550)),8),G533)</f>
        <v>13</v>
      </c>
      <c r="H532">
        <f t="shared" si="16"/>
        <v>13</v>
      </c>
      <c r="I532" s="29">
        <f>IF(D532="INVOICE",SUM('Tracker&amp;Invoice'!$H550:INDEX('Tracker&amp;Invoice'!$A550:$AC550,1,H532)),0)</f>
        <v>2271</v>
      </c>
      <c r="J532" s="29">
        <f>IF(D532="OVERALL",SUM('Tracker&amp;Invoice'!$H550:$AC550),0)</f>
        <v>0</v>
      </c>
    </row>
    <row r="533" spans="1:10">
      <c r="A533">
        <f t="shared" si="17"/>
        <v>25</v>
      </c>
      <c r="B533">
        <f>IF(AND('Tracker&amp;Invoice'!A551&lt;&gt;"",'Tracker&amp;Invoice'!A551&lt;&gt;"ITEM",'Tracker&amp;Invoice'!A549="ITEM"),1,0)</f>
        <v>0</v>
      </c>
      <c r="C533" t="str">
        <f>IF(B533=1,'Tracker&amp;Invoice'!A551,C532)</f>
        <v>BQ-076</v>
      </c>
      <c r="D533" t="str">
        <f>IF(LEFT(TRIM('Tracker&amp;Invoice'!B551),9)="INVOICE #","INVOICE",IF(TRIM('Tracker&amp;Invoice'!B551)="Overall Completion INVOICE","OVERALL",""))</f>
        <v/>
      </c>
      <c r="E533" t="str">
        <f>IF(D533="INVOICE",VALUE(MID(TRIM('Tracker&amp;Invoice'!B551),10,10)),"")</f>
        <v/>
      </c>
      <c r="F533">
        <f>IF(B533=1,IFERROR(LOOKUP(2,1/('Tracker&amp;Invoice'!$H551:$AC551&lt;&gt;""),COLUMN('Tracker&amp;Invoice'!$H551:$AC551)),8),F532)</f>
        <v>12</v>
      </c>
      <c r="G533">
        <f>IF(D533="OVERALL",IFERROR(LOOKUP(2,1/('Tracker&amp;Invoice'!$H551:$AC551&lt;&gt;""),COLUMN('Tracker&amp;Invoice'!$H551:$AC551)),8),G534)</f>
        <v>13</v>
      </c>
      <c r="H533">
        <f t="shared" si="16"/>
        <v>13</v>
      </c>
      <c r="I533" s="29">
        <f>IF(D533="INVOICE",SUM('Tracker&amp;Invoice'!$H551:INDEX('Tracker&amp;Invoice'!$A551:$AC551,1,H533)),0)</f>
        <v>0</v>
      </c>
      <c r="J533" s="29">
        <f>IF(D533="OVERALL",SUM('Tracker&amp;Invoice'!$H551:$AC551),0)</f>
        <v>0</v>
      </c>
    </row>
    <row r="534" spans="1:10">
      <c r="A534">
        <f t="shared" si="17"/>
        <v>25</v>
      </c>
      <c r="B534">
        <f>IF(AND('Tracker&amp;Invoice'!A552&lt;&gt;"",'Tracker&amp;Invoice'!A552&lt;&gt;"ITEM",'Tracker&amp;Invoice'!A550="ITEM"),1,0)</f>
        <v>0</v>
      </c>
      <c r="C534" t="str">
        <f>IF(B534=1,'Tracker&amp;Invoice'!A552,C533)</f>
        <v>BQ-076</v>
      </c>
      <c r="D534" t="str">
        <f>IF(LEFT(TRIM('Tracker&amp;Invoice'!B552),9)="INVOICE #","INVOICE",IF(TRIM('Tracker&amp;Invoice'!B552)="Overall Completion INVOICE","OVERALL",""))</f>
        <v>INVOICE</v>
      </c>
      <c r="E534">
        <f>IF(D534="INVOICE",VALUE(MID(TRIM('Tracker&amp;Invoice'!B552),10,10)),"")</f>
        <v>29</v>
      </c>
      <c r="F534">
        <f>IF(B534=1,IFERROR(LOOKUP(2,1/('Tracker&amp;Invoice'!$H552:$AC552&lt;&gt;""),COLUMN('Tracker&amp;Invoice'!$H552:$AC552)),8),F533)</f>
        <v>12</v>
      </c>
      <c r="G534">
        <f>IF(D534="OVERALL",IFERROR(LOOKUP(2,1/('Tracker&amp;Invoice'!$H552:$AC552&lt;&gt;""),COLUMN('Tracker&amp;Invoice'!$H552:$AC552)),8),G535)</f>
        <v>13</v>
      </c>
      <c r="H534">
        <f t="shared" si="16"/>
        <v>13</v>
      </c>
      <c r="I534" s="29">
        <f>IF(D534="INVOICE",SUM('Tracker&amp;Invoice'!$H552:INDEX('Tracker&amp;Invoice'!$A552:$AC552,1,H534)),0)</f>
        <v>-2271</v>
      </c>
      <c r="J534" s="29">
        <f>IF(D534="OVERALL",SUM('Tracker&amp;Invoice'!$H552:$AC552),0)</f>
        <v>0</v>
      </c>
    </row>
    <row r="535" spans="1:10">
      <c r="A535">
        <f t="shared" si="17"/>
        <v>25</v>
      </c>
      <c r="B535">
        <f>IF(AND('Tracker&amp;Invoice'!A553&lt;&gt;"",'Tracker&amp;Invoice'!A553&lt;&gt;"ITEM",'Tracker&amp;Invoice'!A551="ITEM"),1,0)</f>
        <v>0</v>
      </c>
      <c r="C535" t="str">
        <f>IF(B535=1,'Tracker&amp;Invoice'!A553,C534)</f>
        <v>BQ-076</v>
      </c>
      <c r="D535" t="str">
        <f>IF(LEFT(TRIM('Tracker&amp;Invoice'!B553),9)="INVOICE #","INVOICE",IF(TRIM('Tracker&amp;Invoice'!B553)="Overall Completion INVOICE","OVERALL",""))</f>
        <v/>
      </c>
      <c r="E535" t="str">
        <f>IF(D535="INVOICE",VALUE(MID(TRIM('Tracker&amp;Invoice'!B553),10,10)),"")</f>
        <v/>
      </c>
      <c r="F535">
        <f>IF(B535=1,IFERROR(LOOKUP(2,1/('Tracker&amp;Invoice'!$H553:$AC553&lt;&gt;""),COLUMN('Tracker&amp;Invoice'!$H553:$AC553)),8),F534)</f>
        <v>12</v>
      </c>
      <c r="G535">
        <f>IF(D535="OVERALL",IFERROR(LOOKUP(2,1/('Tracker&amp;Invoice'!$H553:$AC553&lt;&gt;""),COLUMN('Tracker&amp;Invoice'!$H553:$AC553)),8),G536)</f>
        <v>13</v>
      </c>
      <c r="H535">
        <f t="shared" si="16"/>
        <v>13</v>
      </c>
      <c r="I535" s="29">
        <f>IF(D535="INVOICE",SUM('Tracker&amp;Invoice'!$H553:INDEX('Tracker&amp;Invoice'!$A553:$AC553,1,H535)),0)</f>
        <v>0</v>
      </c>
      <c r="J535" s="29">
        <f>IF(D535="OVERALL",SUM('Tracker&amp;Invoice'!$H553:$AC553),0)</f>
        <v>0</v>
      </c>
    </row>
    <row r="536" spans="1:10">
      <c r="A536">
        <f t="shared" si="17"/>
        <v>25</v>
      </c>
      <c r="B536">
        <f>IF(AND('Tracker&amp;Invoice'!A554&lt;&gt;"",'Tracker&amp;Invoice'!A554&lt;&gt;"ITEM",'Tracker&amp;Invoice'!A552="ITEM"),1,0)</f>
        <v>0</v>
      </c>
      <c r="C536" t="str">
        <f>IF(B536=1,'Tracker&amp;Invoice'!A554,C535)</f>
        <v>BQ-076</v>
      </c>
      <c r="D536" t="str">
        <f>IF(LEFT(TRIM('Tracker&amp;Invoice'!B554),9)="INVOICE #","INVOICE",IF(TRIM('Tracker&amp;Invoice'!B554)="Overall Completion INVOICE","OVERALL",""))</f>
        <v>INVOICE</v>
      </c>
      <c r="E536">
        <f>IF(D536="INVOICE",VALUE(MID(TRIM('Tracker&amp;Invoice'!B554),10,10)),"")</f>
        <v>30</v>
      </c>
      <c r="F536">
        <f>IF(B536=1,IFERROR(LOOKUP(2,1/('Tracker&amp;Invoice'!$H554:$AC554&lt;&gt;""),COLUMN('Tracker&amp;Invoice'!$H554:$AC554)),8),F535)</f>
        <v>12</v>
      </c>
      <c r="G536">
        <f>IF(D536="OVERALL",IFERROR(LOOKUP(2,1/('Tracker&amp;Invoice'!$H554:$AC554&lt;&gt;""),COLUMN('Tracker&amp;Invoice'!$H554:$AC554)),8),G537)</f>
        <v>13</v>
      </c>
      <c r="H536">
        <f t="shared" si="16"/>
        <v>13</v>
      </c>
      <c r="I536" s="29">
        <f>IF(D536="INVOICE",SUM('Tracker&amp;Invoice'!$H554:INDEX('Tracker&amp;Invoice'!$A554:$AC554,1,H536)),0)</f>
        <v>2271</v>
      </c>
      <c r="J536" s="29">
        <f>IF(D536="OVERALL",SUM('Tracker&amp;Invoice'!$H554:$AC554),0)</f>
        <v>0</v>
      </c>
    </row>
    <row r="537" spans="1:10">
      <c r="A537">
        <f t="shared" si="17"/>
        <v>25</v>
      </c>
      <c r="B537">
        <f>IF(AND('Tracker&amp;Invoice'!A555&lt;&gt;"",'Tracker&amp;Invoice'!A555&lt;&gt;"ITEM",'Tracker&amp;Invoice'!A553="ITEM"),1,0)</f>
        <v>0</v>
      </c>
      <c r="C537" t="str">
        <f>IF(B537=1,'Tracker&amp;Invoice'!A555,C536)</f>
        <v>BQ-076</v>
      </c>
      <c r="D537" t="str">
        <f>IF(LEFT(TRIM('Tracker&amp;Invoice'!B555),9)="INVOICE #","INVOICE",IF(TRIM('Tracker&amp;Invoice'!B555)="Overall Completion INVOICE","OVERALL",""))</f>
        <v/>
      </c>
      <c r="E537" t="str">
        <f>IF(D537="INVOICE",VALUE(MID(TRIM('Tracker&amp;Invoice'!B555),10,10)),"")</f>
        <v/>
      </c>
      <c r="F537">
        <f>IF(B537=1,IFERROR(LOOKUP(2,1/('Tracker&amp;Invoice'!$H555:$AC555&lt;&gt;""),COLUMN('Tracker&amp;Invoice'!$H555:$AC555)),8),F536)</f>
        <v>12</v>
      </c>
      <c r="G537">
        <f>IF(D537="OVERALL",IFERROR(LOOKUP(2,1/('Tracker&amp;Invoice'!$H555:$AC555&lt;&gt;""),COLUMN('Tracker&amp;Invoice'!$H555:$AC555)),8),G538)</f>
        <v>13</v>
      </c>
      <c r="H537">
        <f t="shared" si="16"/>
        <v>13</v>
      </c>
      <c r="I537" s="29">
        <f>IF(D537="INVOICE",SUM('Tracker&amp;Invoice'!$H555:INDEX('Tracker&amp;Invoice'!$A555:$AC555,1,H537)),0)</f>
        <v>0</v>
      </c>
      <c r="J537" s="29">
        <f>IF(D537="OVERALL",SUM('Tracker&amp;Invoice'!$H555:$AC555),0)</f>
        <v>0</v>
      </c>
    </row>
    <row r="538" spans="1:10">
      <c r="A538">
        <f t="shared" si="17"/>
        <v>25</v>
      </c>
      <c r="B538">
        <f>IF(AND('Tracker&amp;Invoice'!A556&lt;&gt;"",'Tracker&amp;Invoice'!A556&lt;&gt;"ITEM",'Tracker&amp;Invoice'!A554="ITEM"),1,0)</f>
        <v>0</v>
      </c>
      <c r="C538" t="str">
        <f>IF(B538=1,'Tracker&amp;Invoice'!A556,C537)</f>
        <v>BQ-076</v>
      </c>
      <c r="D538" t="str">
        <f>IF(LEFT(TRIM('Tracker&amp;Invoice'!B556),9)="INVOICE #","INVOICE",IF(TRIM('Tracker&amp;Invoice'!B556)="Overall Completion INVOICE","OVERALL",""))</f>
        <v>OVERALL</v>
      </c>
      <c r="E538" t="str">
        <f>IF(D538="INVOICE",VALUE(MID(TRIM('Tracker&amp;Invoice'!B556),10,10)),"")</f>
        <v/>
      </c>
      <c r="F538">
        <f>IF(B538=1,IFERROR(LOOKUP(2,1/('Tracker&amp;Invoice'!$H556:$AC556&lt;&gt;""),COLUMN('Tracker&amp;Invoice'!$H556:$AC556)),8),F537)</f>
        <v>12</v>
      </c>
      <c r="G538">
        <f>IF(D538="OVERALL",IFERROR(LOOKUP(2,1/('Tracker&amp;Invoice'!$H556:$AC556&lt;&gt;""),COLUMN('Tracker&amp;Invoice'!$H556:$AC556)),8),G539)</f>
        <v>13</v>
      </c>
      <c r="H538">
        <f t="shared" si="16"/>
        <v>13</v>
      </c>
      <c r="I538" s="29">
        <f>IF(D538="INVOICE",SUM('Tracker&amp;Invoice'!$H556:INDEX('Tracker&amp;Invoice'!$A556:$AC556,1,H538)),0)</f>
        <v>0</v>
      </c>
      <c r="J538" s="29">
        <f>IF(D538="OVERALL",SUM('Tracker&amp;Invoice'!$H556:$AC556),0)</f>
        <v>22710</v>
      </c>
    </row>
    <row r="539" spans="1:10">
      <c r="A539">
        <f t="shared" si="17"/>
        <v>25</v>
      </c>
      <c r="B539">
        <f>IF(AND('Tracker&amp;Invoice'!A557&lt;&gt;"",'Tracker&amp;Invoice'!A557&lt;&gt;"ITEM",'Tracker&amp;Invoice'!A555="ITEM"),1,0)</f>
        <v>0</v>
      </c>
      <c r="C539" t="str">
        <f>IF(B539=1,'Tracker&amp;Invoice'!A557,C538)</f>
        <v>BQ-076</v>
      </c>
      <c r="D539" t="str">
        <f>IF(LEFT(TRIM('Tracker&amp;Invoice'!B557),9)="INVOICE #","INVOICE",IF(TRIM('Tracker&amp;Invoice'!B557)="Overall Completion INVOICE","OVERALL",""))</f>
        <v/>
      </c>
      <c r="E539" t="str">
        <f>IF(D539="INVOICE",VALUE(MID(TRIM('Tracker&amp;Invoice'!B557),10,10)),"")</f>
        <v/>
      </c>
      <c r="F539">
        <f>IF(B539=1,IFERROR(LOOKUP(2,1/('Tracker&amp;Invoice'!$H557:$AC557&lt;&gt;""),COLUMN('Tracker&amp;Invoice'!$H557:$AC557)),8),F538)</f>
        <v>12</v>
      </c>
      <c r="G539">
        <f>IF(D539="OVERALL",IFERROR(LOOKUP(2,1/('Tracker&amp;Invoice'!$H557:$AC557&lt;&gt;""),COLUMN('Tracker&amp;Invoice'!$H557:$AC557)),8),G540)</f>
        <v>15</v>
      </c>
      <c r="H539">
        <f t="shared" si="16"/>
        <v>15</v>
      </c>
      <c r="I539" s="29">
        <f>IF(D539="INVOICE",SUM('Tracker&amp;Invoice'!$H557:INDEX('Tracker&amp;Invoice'!$A557:$AC557,1,H539)),0)</f>
        <v>0</v>
      </c>
      <c r="J539" s="29">
        <f>IF(D539="OVERALL",SUM('Tracker&amp;Invoice'!$H557:$AC557),0)</f>
        <v>0</v>
      </c>
    </row>
    <row r="540" spans="1:10">
      <c r="A540">
        <f t="shared" si="17"/>
        <v>25</v>
      </c>
      <c r="B540">
        <f>IF(AND('Tracker&amp;Invoice'!A558&lt;&gt;"",'Tracker&amp;Invoice'!A558&lt;&gt;"ITEM",'Tracker&amp;Invoice'!A556="ITEM"),1,0)</f>
        <v>0</v>
      </c>
      <c r="C540" t="str">
        <f>IF(B540=1,'Tracker&amp;Invoice'!A558,C539)</f>
        <v>BQ-076</v>
      </c>
      <c r="D540" t="str">
        <f>IF(LEFT(TRIM('Tracker&amp;Invoice'!B558),9)="INVOICE #","INVOICE",IF(TRIM('Tracker&amp;Invoice'!B558)="Overall Completion INVOICE","OVERALL",""))</f>
        <v/>
      </c>
      <c r="E540" t="str">
        <f>IF(D540="INVOICE",VALUE(MID(TRIM('Tracker&amp;Invoice'!B558),10,10)),"")</f>
        <v/>
      </c>
      <c r="F540">
        <f>IF(B540=1,IFERROR(LOOKUP(2,1/('Tracker&amp;Invoice'!$H558:$AC558&lt;&gt;""),COLUMN('Tracker&amp;Invoice'!$H558:$AC558)),8),F539)</f>
        <v>12</v>
      </c>
      <c r="G540">
        <f>IF(D540="OVERALL",IFERROR(LOOKUP(2,1/('Tracker&amp;Invoice'!$H558:$AC558&lt;&gt;""),COLUMN('Tracker&amp;Invoice'!$H558:$AC558)),8),G541)</f>
        <v>15</v>
      </c>
      <c r="H540">
        <f t="shared" si="16"/>
        <v>15</v>
      </c>
      <c r="I540" s="29">
        <f>IF(D540="INVOICE",SUM('Tracker&amp;Invoice'!$H558:INDEX('Tracker&amp;Invoice'!$A558:$AC558,1,H540)),0)</f>
        <v>0</v>
      </c>
      <c r="J540" s="29">
        <f>IF(D540="OVERALL",SUM('Tracker&amp;Invoice'!$H558:$AC558),0)</f>
        <v>0</v>
      </c>
    </row>
    <row r="541" spans="1:10">
      <c r="A541">
        <f t="shared" si="17"/>
        <v>25</v>
      </c>
      <c r="B541">
        <f>IF(AND('Tracker&amp;Invoice'!A559&lt;&gt;"",'Tracker&amp;Invoice'!A559&lt;&gt;"ITEM",'Tracker&amp;Invoice'!A557="ITEM"),1,0)</f>
        <v>0</v>
      </c>
      <c r="C541" t="str">
        <f>IF(B541=1,'Tracker&amp;Invoice'!A559,C540)</f>
        <v>BQ-076</v>
      </c>
      <c r="D541" t="str">
        <f>IF(LEFT(TRIM('Tracker&amp;Invoice'!B559),9)="INVOICE #","INVOICE",IF(TRIM('Tracker&amp;Invoice'!B559)="Overall Completion INVOICE","OVERALL",""))</f>
        <v/>
      </c>
      <c r="E541" t="str">
        <f>IF(D541="INVOICE",VALUE(MID(TRIM('Tracker&amp;Invoice'!B559),10,10)),"")</f>
        <v/>
      </c>
      <c r="F541">
        <f>IF(B541=1,IFERROR(LOOKUP(2,1/('Tracker&amp;Invoice'!$H559:$AC559&lt;&gt;""),COLUMN('Tracker&amp;Invoice'!$H559:$AC559)),8),F540)</f>
        <v>12</v>
      </c>
      <c r="G541">
        <f>IF(D541="OVERALL",IFERROR(LOOKUP(2,1/('Tracker&amp;Invoice'!$H559:$AC559&lt;&gt;""),COLUMN('Tracker&amp;Invoice'!$H559:$AC559)),8),G542)</f>
        <v>15</v>
      </c>
      <c r="H541">
        <f t="shared" si="16"/>
        <v>15</v>
      </c>
      <c r="I541" s="29">
        <f>IF(D541="INVOICE",SUM('Tracker&amp;Invoice'!$H559:INDEX('Tracker&amp;Invoice'!$A559:$AC559,1,H541)),0)</f>
        <v>0</v>
      </c>
      <c r="J541" s="29">
        <f>IF(D541="OVERALL",SUM('Tracker&amp;Invoice'!$H559:$AC559),0)</f>
        <v>0</v>
      </c>
    </row>
    <row r="542" spans="1:10">
      <c r="A542">
        <f t="shared" si="17"/>
        <v>25</v>
      </c>
      <c r="B542">
        <f>IF(AND('Tracker&amp;Invoice'!A560&lt;&gt;"",'Tracker&amp;Invoice'!A560&lt;&gt;"ITEM",'Tracker&amp;Invoice'!A558="ITEM"),1,0)</f>
        <v>0</v>
      </c>
      <c r="C542" t="str">
        <f>IF(B542=1,'Tracker&amp;Invoice'!A560,C541)</f>
        <v>BQ-076</v>
      </c>
      <c r="D542" t="str">
        <f>IF(LEFT(TRIM('Tracker&amp;Invoice'!B560),9)="INVOICE #","INVOICE",IF(TRIM('Tracker&amp;Invoice'!B560)="Overall Completion INVOICE","OVERALL",""))</f>
        <v/>
      </c>
      <c r="E542" t="str">
        <f>IF(D542="INVOICE",VALUE(MID(TRIM('Tracker&amp;Invoice'!B560),10,10)),"")</f>
        <v/>
      </c>
      <c r="F542">
        <f>IF(B542=1,IFERROR(LOOKUP(2,1/('Tracker&amp;Invoice'!$H560:$AC560&lt;&gt;""),COLUMN('Tracker&amp;Invoice'!$H560:$AC560)),8),F541)</f>
        <v>12</v>
      </c>
      <c r="G542">
        <f>IF(D542="OVERALL",IFERROR(LOOKUP(2,1/('Tracker&amp;Invoice'!$H560:$AC560&lt;&gt;""),COLUMN('Tracker&amp;Invoice'!$H560:$AC560)),8),G543)</f>
        <v>15</v>
      </c>
      <c r="H542">
        <f t="shared" si="16"/>
        <v>15</v>
      </c>
      <c r="I542" s="29">
        <f>IF(D542="INVOICE",SUM('Tracker&amp;Invoice'!$H560:INDEX('Tracker&amp;Invoice'!$A560:$AC560,1,H542)),0)</f>
        <v>0</v>
      </c>
      <c r="J542" s="29">
        <f>IF(D542="OVERALL",SUM('Tracker&amp;Invoice'!$H560:$AC560),0)</f>
        <v>0</v>
      </c>
    </row>
    <row r="543" spans="1:10">
      <c r="A543">
        <f t="shared" si="17"/>
        <v>25</v>
      </c>
      <c r="B543">
        <f>IF(AND('Tracker&amp;Invoice'!A561&lt;&gt;"",'Tracker&amp;Invoice'!A561&lt;&gt;"ITEM",'Tracker&amp;Invoice'!A559="ITEM"),1,0)</f>
        <v>0</v>
      </c>
      <c r="C543" t="str">
        <f>IF(B543=1,'Tracker&amp;Invoice'!A561,C542)</f>
        <v>BQ-076</v>
      </c>
      <c r="D543" t="str">
        <f>IF(LEFT(TRIM('Tracker&amp;Invoice'!B561),9)="INVOICE #","INVOICE",IF(TRIM('Tracker&amp;Invoice'!B561)="Overall Completion INVOICE","OVERALL",""))</f>
        <v/>
      </c>
      <c r="E543" t="str">
        <f>IF(D543="INVOICE",VALUE(MID(TRIM('Tracker&amp;Invoice'!B561),10,10)),"")</f>
        <v/>
      </c>
      <c r="F543">
        <f>IF(B543=1,IFERROR(LOOKUP(2,1/('Tracker&amp;Invoice'!$H561:$AC561&lt;&gt;""),COLUMN('Tracker&amp;Invoice'!$H561:$AC561)),8),F542)</f>
        <v>12</v>
      </c>
      <c r="G543">
        <f>IF(D543="OVERALL",IFERROR(LOOKUP(2,1/('Tracker&amp;Invoice'!$H561:$AC561&lt;&gt;""),COLUMN('Tracker&amp;Invoice'!$H561:$AC561)),8),G544)</f>
        <v>15</v>
      </c>
      <c r="H543">
        <f t="shared" si="16"/>
        <v>15</v>
      </c>
      <c r="I543" s="29">
        <f>IF(D543="INVOICE",SUM('Tracker&amp;Invoice'!$H561:INDEX('Tracker&amp;Invoice'!$A561:$AC561,1,H543)),0)</f>
        <v>0</v>
      </c>
      <c r="J543" s="29">
        <f>IF(D543="OVERALL",SUM('Tracker&amp;Invoice'!$H561:$AC561),0)</f>
        <v>0</v>
      </c>
    </row>
    <row r="544" spans="1:10">
      <c r="A544">
        <f t="shared" si="17"/>
        <v>25</v>
      </c>
      <c r="B544">
        <f>IF(AND('Tracker&amp;Invoice'!A562&lt;&gt;"",'Tracker&amp;Invoice'!A562&lt;&gt;"ITEM",'Tracker&amp;Invoice'!A560="ITEM"),1,0)</f>
        <v>0</v>
      </c>
      <c r="C544" t="str">
        <f>IF(B544=1,'Tracker&amp;Invoice'!A562,C543)</f>
        <v>BQ-076</v>
      </c>
      <c r="D544" t="str">
        <f>IF(LEFT(TRIM('Tracker&amp;Invoice'!B562),9)="INVOICE #","INVOICE",IF(TRIM('Tracker&amp;Invoice'!B562)="Overall Completion INVOICE","OVERALL",""))</f>
        <v/>
      </c>
      <c r="E544" t="str">
        <f>IF(D544="INVOICE",VALUE(MID(TRIM('Tracker&amp;Invoice'!B562),10,10)),"")</f>
        <v/>
      </c>
      <c r="F544">
        <f>IF(B544=1,IFERROR(LOOKUP(2,1/('Tracker&amp;Invoice'!$H562:$AC562&lt;&gt;""),COLUMN('Tracker&amp;Invoice'!$H562:$AC562)),8),F543)</f>
        <v>12</v>
      </c>
      <c r="G544">
        <f>IF(D544="OVERALL",IFERROR(LOOKUP(2,1/('Tracker&amp;Invoice'!$H562:$AC562&lt;&gt;""),COLUMN('Tracker&amp;Invoice'!$H562:$AC562)),8),G545)</f>
        <v>15</v>
      </c>
      <c r="H544">
        <f t="shared" si="16"/>
        <v>15</v>
      </c>
      <c r="I544" s="29">
        <f>IF(D544="INVOICE",SUM('Tracker&amp;Invoice'!$H562:INDEX('Tracker&amp;Invoice'!$A562:$AC562,1,H544)),0)</f>
        <v>0</v>
      </c>
      <c r="J544" s="29">
        <f>IF(D544="OVERALL",SUM('Tracker&amp;Invoice'!$H562:$AC562),0)</f>
        <v>0</v>
      </c>
    </row>
    <row r="545" spans="1:10">
      <c r="A545">
        <f t="shared" si="17"/>
        <v>25</v>
      </c>
      <c r="B545">
        <f>IF(AND('Tracker&amp;Invoice'!A563&lt;&gt;"",'Tracker&amp;Invoice'!A563&lt;&gt;"ITEM",'Tracker&amp;Invoice'!A561="ITEM"),1,0)</f>
        <v>0</v>
      </c>
      <c r="C545" t="str">
        <f>IF(B545=1,'Tracker&amp;Invoice'!A563,C544)</f>
        <v>BQ-076</v>
      </c>
      <c r="D545" t="str">
        <f>IF(LEFT(TRIM('Tracker&amp;Invoice'!B563),9)="INVOICE #","INVOICE",IF(TRIM('Tracker&amp;Invoice'!B563)="Overall Completion INVOICE","OVERALL",""))</f>
        <v/>
      </c>
      <c r="E545" t="str">
        <f>IF(D545="INVOICE",VALUE(MID(TRIM('Tracker&amp;Invoice'!B563),10,10)),"")</f>
        <v/>
      </c>
      <c r="F545">
        <f>IF(B545=1,IFERROR(LOOKUP(2,1/('Tracker&amp;Invoice'!$H563:$AC563&lt;&gt;""),COLUMN('Tracker&amp;Invoice'!$H563:$AC563)),8),F544)</f>
        <v>12</v>
      </c>
      <c r="G545">
        <f>IF(D545="OVERALL",IFERROR(LOOKUP(2,1/('Tracker&amp;Invoice'!$H563:$AC563&lt;&gt;""),COLUMN('Tracker&amp;Invoice'!$H563:$AC563)),8),G546)</f>
        <v>15</v>
      </c>
      <c r="H545">
        <f t="shared" si="16"/>
        <v>15</v>
      </c>
      <c r="I545" s="29">
        <f>IF(D545="INVOICE",SUM('Tracker&amp;Invoice'!$H563:INDEX('Tracker&amp;Invoice'!$A563:$AC563,1,H545)),0)</f>
        <v>0</v>
      </c>
      <c r="J545" s="29">
        <f>IF(D545="OVERALL",SUM('Tracker&amp;Invoice'!$H563:$AC563),0)</f>
        <v>0</v>
      </c>
    </row>
    <row r="546" spans="1:10">
      <c r="A546">
        <f t="shared" si="17"/>
        <v>25</v>
      </c>
      <c r="B546">
        <f>IF(AND('Tracker&amp;Invoice'!A564&lt;&gt;"",'Tracker&amp;Invoice'!A564&lt;&gt;"ITEM",'Tracker&amp;Invoice'!A562="ITEM"),1,0)</f>
        <v>0</v>
      </c>
      <c r="C546" t="str">
        <f>IF(B546=1,'Tracker&amp;Invoice'!A564,C545)</f>
        <v>BQ-076</v>
      </c>
      <c r="D546" t="str">
        <f>IF(LEFT(TRIM('Tracker&amp;Invoice'!B564),9)="INVOICE #","INVOICE",IF(TRIM('Tracker&amp;Invoice'!B564)="Overall Completion INVOICE","OVERALL",""))</f>
        <v/>
      </c>
      <c r="E546" t="str">
        <f>IF(D546="INVOICE",VALUE(MID(TRIM('Tracker&amp;Invoice'!B564),10,10)),"")</f>
        <v/>
      </c>
      <c r="F546">
        <f>IF(B546=1,IFERROR(LOOKUP(2,1/('Tracker&amp;Invoice'!$H564:$AC564&lt;&gt;""),COLUMN('Tracker&amp;Invoice'!$H564:$AC564)),8),F545)</f>
        <v>12</v>
      </c>
      <c r="G546">
        <f>IF(D546="OVERALL",IFERROR(LOOKUP(2,1/('Tracker&amp;Invoice'!$H564:$AC564&lt;&gt;""),COLUMN('Tracker&amp;Invoice'!$H564:$AC564)),8),G547)</f>
        <v>15</v>
      </c>
      <c r="H546">
        <f t="shared" si="16"/>
        <v>15</v>
      </c>
      <c r="I546" s="29">
        <f>IF(D546="INVOICE",SUM('Tracker&amp;Invoice'!$H564:INDEX('Tracker&amp;Invoice'!$A564:$AC564,1,H546)),0)</f>
        <v>0</v>
      </c>
      <c r="J546" s="29">
        <f>IF(D546="OVERALL",SUM('Tracker&amp;Invoice'!$H564:$AC564),0)</f>
        <v>0</v>
      </c>
    </row>
    <row r="547" spans="1:10">
      <c r="A547">
        <f t="shared" si="17"/>
        <v>26</v>
      </c>
      <c r="B547">
        <f>IF(AND('Tracker&amp;Invoice'!A565&lt;&gt;"",'Tracker&amp;Invoice'!A565&lt;&gt;"ITEM",'Tracker&amp;Invoice'!A563="ITEM"),1,0)</f>
        <v>1</v>
      </c>
      <c r="C547" t="str">
        <f>IF(B547=1,'Tracker&amp;Invoice'!A565,C546)</f>
        <v>BQ-077</v>
      </c>
      <c r="D547" t="str">
        <f>IF(LEFT(TRIM('Tracker&amp;Invoice'!B565),9)="INVOICE #","INVOICE",IF(TRIM('Tracker&amp;Invoice'!B565)="Overall Completion INVOICE","OVERALL",""))</f>
        <v/>
      </c>
      <c r="E547" t="str">
        <f>IF(D547="INVOICE",VALUE(MID(TRIM('Tracker&amp;Invoice'!B565),10,10)),"")</f>
        <v/>
      </c>
      <c r="F547">
        <f>IF(B547=1,IFERROR(LOOKUP(2,1/('Tracker&amp;Invoice'!$H565:$AC565&lt;&gt;""),COLUMN('Tracker&amp;Invoice'!$H565:$AC565)),8),F546)</f>
        <v>14</v>
      </c>
      <c r="G547">
        <f>IF(D547="OVERALL",IFERROR(LOOKUP(2,1/('Tracker&amp;Invoice'!$H565:$AC565&lt;&gt;""),COLUMN('Tracker&amp;Invoice'!$H565:$AC565)),8),G548)</f>
        <v>15</v>
      </c>
      <c r="H547">
        <f t="shared" si="16"/>
        <v>15</v>
      </c>
      <c r="I547" s="29">
        <f>IF(D547="INVOICE",SUM('Tracker&amp;Invoice'!$H565:INDEX('Tracker&amp;Invoice'!$A565:$AC565,1,H547)),0)</f>
        <v>0</v>
      </c>
      <c r="J547" s="29">
        <f>IF(D547="OVERALL",SUM('Tracker&amp;Invoice'!$H565:$AC565),0)</f>
        <v>0</v>
      </c>
    </row>
    <row r="548" spans="1:10">
      <c r="A548">
        <f t="shared" si="17"/>
        <v>26</v>
      </c>
      <c r="B548">
        <f>IF(AND('Tracker&amp;Invoice'!A566&lt;&gt;"",'Tracker&amp;Invoice'!A566&lt;&gt;"ITEM",'Tracker&amp;Invoice'!A564="ITEM"),1,0)</f>
        <v>0</v>
      </c>
      <c r="C548" t="str">
        <f>IF(B548=1,'Tracker&amp;Invoice'!A566,C547)</f>
        <v>BQ-077</v>
      </c>
      <c r="D548" t="str">
        <f>IF(LEFT(TRIM('Tracker&amp;Invoice'!B566),9)="INVOICE #","INVOICE",IF(TRIM('Tracker&amp;Invoice'!B566)="Overall Completion INVOICE","OVERALL",""))</f>
        <v/>
      </c>
      <c r="E548" t="str">
        <f>IF(D548="INVOICE",VALUE(MID(TRIM('Tracker&amp;Invoice'!B566),10,10)),"")</f>
        <v/>
      </c>
      <c r="F548">
        <f>IF(B548=1,IFERROR(LOOKUP(2,1/('Tracker&amp;Invoice'!$H566:$AC566&lt;&gt;""),COLUMN('Tracker&amp;Invoice'!$H566:$AC566)),8),F547)</f>
        <v>14</v>
      </c>
      <c r="G548">
        <f>IF(D548="OVERALL",IFERROR(LOOKUP(2,1/('Tracker&amp;Invoice'!$H566:$AC566&lt;&gt;""),COLUMN('Tracker&amp;Invoice'!$H566:$AC566)),8),G549)</f>
        <v>15</v>
      </c>
      <c r="H548">
        <f t="shared" si="16"/>
        <v>15</v>
      </c>
      <c r="I548" s="29">
        <f>IF(D548="INVOICE",SUM('Tracker&amp;Invoice'!$H566:INDEX('Tracker&amp;Invoice'!$A566:$AC566,1,H548)),0)</f>
        <v>0</v>
      </c>
      <c r="J548" s="29">
        <f>IF(D548="OVERALL",SUM('Tracker&amp;Invoice'!$H566:$AC566),0)</f>
        <v>0</v>
      </c>
    </row>
    <row r="549" spans="1:10">
      <c r="A549">
        <f t="shared" si="17"/>
        <v>26</v>
      </c>
      <c r="B549">
        <f>IF(AND('Tracker&amp;Invoice'!A567&lt;&gt;"",'Tracker&amp;Invoice'!A567&lt;&gt;"ITEM",'Tracker&amp;Invoice'!A565="ITEM"),1,0)</f>
        <v>0</v>
      </c>
      <c r="C549" t="str">
        <f>IF(B549=1,'Tracker&amp;Invoice'!A567,C548)</f>
        <v>BQ-077</v>
      </c>
      <c r="D549" t="str">
        <f>IF(LEFT(TRIM('Tracker&amp;Invoice'!B567),9)="INVOICE #","INVOICE",IF(TRIM('Tracker&amp;Invoice'!B567)="Overall Completion INVOICE","OVERALL",""))</f>
        <v/>
      </c>
      <c r="E549" t="str">
        <f>IF(D549="INVOICE",VALUE(MID(TRIM('Tracker&amp;Invoice'!B567),10,10)),"")</f>
        <v/>
      </c>
      <c r="F549">
        <f>IF(B549=1,IFERROR(LOOKUP(2,1/('Tracker&amp;Invoice'!$H567:$AC567&lt;&gt;""),COLUMN('Tracker&amp;Invoice'!$H567:$AC567)),8),F548)</f>
        <v>14</v>
      </c>
      <c r="G549">
        <f>IF(D549="OVERALL",IFERROR(LOOKUP(2,1/('Tracker&amp;Invoice'!$H567:$AC567&lt;&gt;""),COLUMN('Tracker&amp;Invoice'!$H567:$AC567)),8),G550)</f>
        <v>15</v>
      </c>
      <c r="H549">
        <f t="shared" si="16"/>
        <v>15</v>
      </c>
      <c r="I549" s="29">
        <f>IF(D549="INVOICE",SUM('Tracker&amp;Invoice'!$H567:INDEX('Tracker&amp;Invoice'!$A567:$AC567,1,H549)),0)</f>
        <v>0</v>
      </c>
      <c r="J549" s="29">
        <f>IF(D549="OVERALL",SUM('Tracker&amp;Invoice'!$H567:$AC567),0)</f>
        <v>0</v>
      </c>
    </row>
    <row r="550" spans="1:10">
      <c r="A550">
        <f t="shared" si="17"/>
        <v>26</v>
      </c>
      <c r="B550">
        <f>IF(AND('Tracker&amp;Invoice'!A568&lt;&gt;"",'Tracker&amp;Invoice'!A568&lt;&gt;"ITEM",'Tracker&amp;Invoice'!A566="ITEM"),1,0)</f>
        <v>0</v>
      </c>
      <c r="C550" t="str">
        <f>IF(B550=1,'Tracker&amp;Invoice'!A568,C549)</f>
        <v>BQ-077</v>
      </c>
      <c r="D550" t="str">
        <f>IF(LEFT(TRIM('Tracker&amp;Invoice'!B568),9)="INVOICE #","INVOICE",IF(TRIM('Tracker&amp;Invoice'!B568)="Overall Completion INVOICE","OVERALL",""))</f>
        <v>INVOICE</v>
      </c>
      <c r="E550">
        <f>IF(D550="INVOICE",VALUE(MID(TRIM('Tracker&amp;Invoice'!B568),10,10)),"")</f>
        <v>14</v>
      </c>
      <c r="F550">
        <f>IF(B550=1,IFERROR(LOOKUP(2,1/('Tracker&amp;Invoice'!$H568:$AC568&lt;&gt;""),COLUMN('Tracker&amp;Invoice'!$H568:$AC568)),8),F549)</f>
        <v>14</v>
      </c>
      <c r="G550">
        <f>IF(D550="OVERALL",IFERROR(LOOKUP(2,1/('Tracker&amp;Invoice'!$H568:$AC568&lt;&gt;""),COLUMN('Tracker&amp;Invoice'!$H568:$AC568)),8),G551)</f>
        <v>15</v>
      </c>
      <c r="H550">
        <f t="shared" si="16"/>
        <v>15</v>
      </c>
      <c r="I550" s="29">
        <f>IF(D550="INVOICE",SUM('Tracker&amp;Invoice'!$H568:INDEX('Tracker&amp;Invoice'!$A568:$AC568,1,H550)),0)</f>
        <v>154</v>
      </c>
      <c r="J550" s="29">
        <f>IF(D550="OVERALL",SUM('Tracker&amp;Invoice'!$H568:$AC568),0)</f>
        <v>0</v>
      </c>
    </row>
    <row r="551" spans="1:10">
      <c r="A551">
        <f t="shared" si="17"/>
        <v>26</v>
      </c>
      <c r="B551">
        <f>IF(AND('Tracker&amp;Invoice'!A569&lt;&gt;"",'Tracker&amp;Invoice'!A569&lt;&gt;"ITEM",'Tracker&amp;Invoice'!A567="ITEM"),1,0)</f>
        <v>0</v>
      </c>
      <c r="C551" t="str">
        <f>IF(B551=1,'Tracker&amp;Invoice'!A569,C550)</f>
        <v>BQ-077</v>
      </c>
      <c r="D551" t="str">
        <f>IF(LEFT(TRIM('Tracker&amp;Invoice'!B569),9)="INVOICE #","INVOICE",IF(TRIM('Tracker&amp;Invoice'!B569)="Overall Completion INVOICE","OVERALL",""))</f>
        <v/>
      </c>
      <c r="E551" t="str">
        <f>IF(D551="INVOICE",VALUE(MID(TRIM('Tracker&amp;Invoice'!B569),10,10)),"")</f>
        <v/>
      </c>
      <c r="F551">
        <f>IF(B551=1,IFERROR(LOOKUP(2,1/('Tracker&amp;Invoice'!$H569:$AC569&lt;&gt;""),COLUMN('Tracker&amp;Invoice'!$H569:$AC569)),8),F550)</f>
        <v>14</v>
      </c>
      <c r="G551">
        <f>IF(D551="OVERALL",IFERROR(LOOKUP(2,1/('Tracker&amp;Invoice'!$H569:$AC569&lt;&gt;""),COLUMN('Tracker&amp;Invoice'!$H569:$AC569)),8),G552)</f>
        <v>15</v>
      </c>
      <c r="H551">
        <f t="shared" si="16"/>
        <v>15</v>
      </c>
      <c r="I551" s="29">
        <f>IF(D551="INVOICE",SUM('Tracker&amp;Invoice'!$H569:INDEX('Tracker&amp;Invoice'!$A569:$AC569,1,H551)),0)</f>
        <v>0</v>
      </c>
      <c r="J551" s="29">
        <f>IF(D551="OVERALL",SUM('Tracker&amp;Invoice'!$H569:$AC569),0)</f>
        <v>0</v>
      </c>
    </row>
    <row r="552" spans="1:10">
      <c r="A552">
        <f t="shared" si="17"/>
        <v>26</v>
      </c>
      <c r="B552">
        <f>IF(AND('Tracker&amp;Invoice'!A570&lt;&gt;"",'Tracker&amp;Invoice'!A570&lt;&gt;"ITEM",'Tracker&amp;Invoice'!A568="ITEM"),1,0)</f>
        <v>0</v>
      </c>
      <c r="C552" t="str">
        <f>IF(B552=1,'Tracker&amp;Invoice'!A570,C551)</f>
        <v>BQ-077</v>
      </c>
      <c r="D552" t="str">
        <f>IF(LEFT(TRIM('Tracker&amp;Invoice'!B570),9)="INVOICE #","INVOICE",IF(TRIM('Tracker&amp;Invoice'!B570)="Overall Completion INVOICE","OVERALL",""))</f>
        <v>INVOICE</v>
      </c>
      <c r="E552">
        <f>IF(D552="INVOICE",VALUE(MID(TRIM('Tracker&amp;Invoice'!B570),10,10)),"")</f>
        <v>32</v>
      </c>
      <c r="F552">
        <f>IF(B552=1,IFERROR(LOOKUP(2,1/('Tracker&amp;Invoice'!$H570:$AC570&lt;&gt;""),COLUMN('Tracker&amp;Invoice'!$H570:$AC570)),8),F551)</f>
        <v>14</v>
      </c>
      <c r="G552">
        <f>IF(D552="OVERALL",IFERROR(LOOKUP(2,1/('Tracker&amp;Invoice'!$H570:$AC570&lt;&gt;""),COLUMN('Tracker&amp;Invoice'!$H570:$AC570)),8),G553)</f>
        <v>15</v>
      </c>
      <c r="H552">
        <f t="shared" si="16"/>
        <v>15</v>
      </c>
      <c r="I552" s="29">
        <f>IF(D552="INVOICE",SUM('Tracker&amp;Invoice'!$H570:INDEX('Tracker&amp;Invoice'!$A570:$AC570,1,H552)),0)</f>
        <v>22</v>
      </c>
      <c r="J552" s="29">
        <f>IF(D552="OVERALL",SUM('Tracker&amp;Invoice'!$H570:$AC570),0)</f>
        <v>0</v>
      </c>
    </row>
    <row r="553" spans="1:10">
      <c r="A553">
        <f t="shared" si="17"/>
        <v>26</v>
      </c>
      <c r="B553">
        <f>IF(AND('Tracker&amp;Invoice'!A571&lt;&gt;"",'Tracker&amp;Invoice'!A571&lt;&gt;"ITEM",'Tracker&amp;Invoice'!A569="ITEM"),1,0)</f>
        <v>0</v>
      </c>
      <c r="C553" t="str">
        <f>IF(B553=1,'Tracker&amp;Invoice'!A571,C552)</f>
        <v>BQ-077</v>
      </c>
      <c r="D553" t="str">
        <f>IF(LEFT(TRIM('Tracker&amp;Invoice'!B571),9)="INVOICE #","INVOICE",IF(TRIM('Tracker&amp;Invoice'!B571)="Overall Completion INVOICE","OVERALL",""))</f>
        <v/>
      </c>
      <c r="E553" t="str">
        <f>IF(D553="INVOICE",VALUE(MID(TRIM('Tracker&amp;Invoice'!B571),10,10)),"")</f>
        <v/>
      </c>
      <c r="F553">
        <f>IF(B553=1,IFERROR(LOOKUP(2,1/('Tracker&amp;Invoice'!$H571:$AC571&lt;&gt;""),COLUMN('Tracker&amp;Invoice'!$H571:$AC571)),8),F552)</f>
        <v>14</v>
      </c>
      <c r="G553">
        <f>IF(D553="OVERALL",IFERROR(LOOKUP(2,1/('Tracker&amp;Invoice'!$H571:$AC571&lt;&gt;""),COLUMN('Tracker&amp;Invoice'!$H571:$AC571)),8),G554)</f>
        <v>15</v>
      </c>
      <c r="H553">
        <f t="shared" si="16"/>
        <v>15</v>
      </c>
      <c r="I553" s="29">
        <f>IF(D553="INVOICE",SUM('Tracker&amp;Invoice'!$H571:INDEX('Tracker&amp;Invoice'!$A571:$AC571,1,H553)),0)</f>
        <v>0</v>
      </c>
      <c r="J553" s="29">
        <f>IF(D553="OVERALL",SUM('Tracker&amp;Invoice'!$H571:$AC571),0)</f>
        <v>0</v>
      </c>
    </row>
    <row r="554" spans="1:10">
      <c r="A554">
        <f t="shared" si="17"/>
        <v>26</v>
      </c>
      <c r="B554">
        <f>IF(AND('Tracker&amp;Invoice'!A572&lt;&gt;"",'Tracker&amp;Invoice'!A572&lt;&gt;"ITEM",'Tracker&amp;Invoice'!A570="ITEM"),1,0)</f>
        <v>0</v>
      </c>
      <c r="C554" t="str">
        <f>IF(B554=1,'Tracker&amp;Invoice'!A572,C553)</f>
        <v>BQ-077</v>
      </c>
      <c r="D554" t="str">
        <f>IF(LEFT(TRIM('Tracker&amp;Invoice'!B572),9)="INVOICE #","INVOICE",IF(TRIM('Tracker&amp;Invoice'!B572)="Overall Completion INVOICE","OVERALL",""))</f>
        <v>OVERALL</v>
      </c>
      <c r="E554" t="str">
        <f>IF(D554="INVOICE",VALUE(MID(TRIM('Tracker&amp;Invoice'!B572),10,10)),"")</f>
        <v/>
      </c>
      <c r="F554">
        <f>IF(B554=1,IFERROR(LOOKUP(2,1/('Tracker&amp;Invoice'!$H572:$AC572&lt;&gt;""),COLUMN('Tracker&amp;Invoice'!$H572:$AC572)),8),F553)</f>
        <v>14</v>
      </c>
      <c r="G554">
        <f>IF(D554="OVERALL",IFERROR(LOOKUP(2,1/('Tracker&amp;Invoice'!$H572:$AC572&lt;&gt;""),COLUMN('Tracker&amp;Invoice'!$H572:$AC572)),8),G555)</f>
        <v>15</v>
      </c>
      <c r="H554">
        <f t="shared" si="16"/>
        <v>15</v>
      </c>
      <c r="I554" s="29">
        <f>IF(D554="INVOICE",SUM('Tracker&amp;Invoice'!$H572:INDEX('Tracker&amp;Invoice'!$A572:$AC572,1,H554)),0)</f>
        <v>0</v>
      </c>
      <c r="J554" s="29">
        <f>IF(D554="OVERALL",SUM('Tracker&amp;Invoice'!$H572:$AC572),0)</f>
        <v>175.99999999999997</v>
      </c>
    </row>
    <row r="555" spans="1:10">
      <c r="A555">
        <f t="shared" si="17"/>
        <v>26</v>
      </c>
      <c r="B555">
        <f>IF(AND('Tracker&amp;Invoice'!A573&lt;&gt;"",'Tracker&amp;Invoice'!A573&lt;&gt;"ITEM",'Tracker&amp;Invoice'!A571="ITEM"),1,0)</f>
        <v>0</v>
      </c>
      <c r="C555" t="str">
        <f>IF(B555=1,'Tracker&amp;Invoice'!A573,C554)</f>
        <v>BQ-077</v>
      </c>
      <c r="D555" t="str">
        <f>IF(LEFT(TRIM('Tracker&amp;Invoice'!B573),9)="INVOICE #","INVOICE",IF(TRIM('Tracker&amp;Invoice'!B573)="Overall Completion INVOICE","OVERALL",""))</f>
        <v/>
      </c>
      <c r="E555" t="str">
        <f>IF(D555="INVOICE",VALUE(MID(TRIM('Tracker&amp;Invoice'!B573),10,10)),"")</f>
        <v/>
      </c>
      <c r="F555">
        <f>IF(B555=1,IFERROR(LOOKUP(2,1/('Tracker&amp;Invoice'!$H573:$AC573&lt;&gt;""),COLUMN('Tracker&amp;Invoice'!$H573:$AC573)),8),F554)</f>
        <v>14</v>
      </c>
      <c r="G555">
        <f>IF(D555="OVERALL",IFERROR(LOOKUP(2,1/('Tracker&amp;Invoice'!$H573:$AC573&lt;&gt;""),COLUMN('Tracker&amp;Invoice'!$H573:$AC573)),8),G556)</f>
        <v>20</v>
      </c>
      <c r="H555">
        <f t="shared" si="16"/>
        <v>20</v>
      </c>
      <c r="I555" s="29">
        <f>IF(D555="INVOICE",SUM('Tracker&amp;Invoice'!$H573:INDEX('Tracker&amp;Invoice'!$A573:$AC573,1,H555)),0)</f>
        <v>0</v>
      </c>
      <c r="J555" s="29">
        <f>IF(D555="OVERALL",SUM('Tracker&amp;Invoice'!$H573:$AC573),0)</f>
        <v>0</v>
      </c>
    </row>
    <row r="556" spans="1:10">
      <c r="A556">
        <f t="shared" si="17"/>
        <v>26</v>
      </c>
      <c r="B556">
        <f>IF(AND('Tracker&amp;Invoice'!A574&lt;&gt;"",'Tracker&amp;Invoice'!A574&lt;&gt;"ITEM",'Tracker&amp;Invoice'!A572="ITEM"),1,0)</f>
        <v>0</v>
      </c>
      <c r="C556" t="str">
        <f>IF(B556=1,'Tracker&amp;Invoice'!A574,C555)</f>
        <v>BQ-077</v>
      </c>
      <c r="D556" t="str">
        <f>IF(LEFT(TRIM('Tracker&amp;Invoice'!B574),9)="INVOICE #","INVOICE",IF(TRIM('Tracker&amp;Invoice'!B574)="Overall Completion INVOICE","OVERALL",""))</f>
        <v/>
      </c>
      <c r="E556" t="str">
        <f>IF(D556="INVOICE",VALUE(MID(TRIM('Tracker&amp;Invoice'!B574),10,10)),"")</f>
        <v/>
      </c>
      <c r="F556">
        <f>IF(B556=1,IFERROR(LOOKUP(2,1/('Tracker&amp;Invoice'!$H574:$AC574&lt;&gt;""),COLUMN('Tracker&amp;Invoice'!$H574:$AC574)),8),F555)</f>
        <v>14</v>
      </c>
      <c r="G556">
        <f>IF(D556="OVERALL",IFERROR(LOOKUP(2,1/('Tracker&amp;Invoice'!$H574:$AC574&lt;&gt;""),COLUMN('Tracker&amp;Invoice'!$H574:$AC574)),8),G557)</f>
        <v>20</v>
      </c>
      <c r="H556">
        <f t="shared" si="16"/>
        <v>20</v>
      </c>
      <c r="I556" s="29">
        <f>IF(D556="INVOICE",SUM('Tracker&amp;Invoice'!$H574:INDEX('Tracker&amp;Invoice'!$A574:$AC574,1,H556)),0)</f>
        <v>0</v>
      </c>
      <c r="J556" s="29">
        <f>IF(D556="OVERALL",SUM('Tracker&amp;Invoice'!$H574:$AC574),0)</f>
        <v>0</v>
      </c>
    </row>
    <row r="557" spans="1:10">
      <c r="A557">
        <f t="shared" si="17"/>
        <v>26</v>
      </c>
      <c r="B557">
        <f>IF(AND('Tracker&amp;Invoice'!A575&lt;&gt;"",'Tracker&amp;Invoice'!A575&lt;&gt;"ITEM",'Tracker&amp;Invoice'!A573="ITEM"),1,0)</f>
        <v>0</v>
      </c>
      <c r="C557" t="str">
        <f>IF(B557=1,'Tracker&amp;Invoice'!A575,C556)</f>
        <v>BQ-077</v>
      </c>
      <c r="D557" t="str">
        <f>IF(LEFT(TRIM('Tracker&amp;Invoice'!B575),9)="INVOICE #","INVOICE",IF(TRIM('Tracker&amp;Invoice'!B575)="Overall Completion INVOICE","OVERALL",""))</f>
        <v/>
      </c>
      <c r="E557" t="str">
        <f>IF(D557="INVOICE",VALUE(MID(TRIM('Tracker&amp;Invoice'!B575),10,10)),"")</f>
        <v/>
      </c>
      <c r="F557">
        <f>IF(B557=1,IFERROR(LOOKUP(2,1/('Tracker&amp;Invoice'!$H575:$AC575&lt;&gt;""),COLUMN('Tracker&amp;Invoice'!$H575:$AC575)),8),F556)</f>
        <v>14</v>
      </c>
      <c r="G557">
        <f>IF(D557="OVERALL",IFERROR(LOOKUP(2,1/('Tracker&amp;Invoice'!$H575:$AC575&lt;&gt;""),COLUMN('Tracker&amp;Invoice'!$H575:$AC575)),8),G558)</f>
        <v>20</v>
      </c>
      <c r="H557">
        <f t="shared" si="16"/>
        <v>20</v>
      </c>
      <c r="I557" s="29">
        <f>IF(D557="INVOICE",SUM('Tracker&amp;Invoice'!$H575:INDEX('Tracker&amp;Invoice'!$A575:$AC575,1,H557)),0)</f>
        <v>0</v>
      </c>
      <c r="J557" s="29">
        <f>IF(D557="OVERALL",SUM('Tracker&amp;Invoice'!$H575:$AC575),0)</f>
        <v>0</v>
      </c>
    </row>
    <row r="558" spans="1:10">
      <c r="A558">
        <f t="shared" si="17"/>
        <v>26</v>
      </c>
      <c r="B558">
        <f>IF(AND('Tracker&amp;Invoice'!A576&lt;&gt;"",'Tracker&amp;Invoice'!A576&lt;&gt;"ITEM",'Tracker&amp;Invoice'!A574="ITEM"),1,0)</f>
        <v>0</v>
      </c>
      <c r="C558" t="str">
        <f>IF(B558=1,'Tracker&amp;Invoice'!A576,C557)</f>
        <v>BQ-077</v>
      </c>
      <c r="D558" t="str">
        <f>IF(LEFT(TRIM('Tracker&amp;Invoice'!B576),9)="INVOICE #","INVOICE",IF(TRIM('Tracker&amp;Invoice'!B576)="Overall Completion INVOICE","OVERALL",""))</f>
        <v/>
      </c>
      <c r="E558" t="str">
        <f>IF(D558="INVOICE",VALUE(MID(TRIM('Tracker&amp;Invoice'!B576),10,10)),"")</f>
        <v/>
      </c>
      <c r="F558">
        <f>IF(B558=1,IFERROR(LOOKUP(2,1/('Tracker&amp;Invoice'!$H576:$AC576&lt;&gt;""),COLUMN('Tracker&amp;Invoice'!$H576:$AC576)),8),F557)</f>
        <v>14</v>
      </c>
      <c r="G558">
        <f>IF(D558="OVERALL",IFERROR(LOOKUP(2,1/('Tracker&amp;Invoice'!$H576:$AC576&lt;&gt;""),COLUMN('Tracker&amp;Invoice'!$H576:$AC576)),8),G559)</f>
        <v>20</v>
      </c>
      <c r="H558">
        <f t="shared" si="16"/>
        <v>20</v>
      </c>
      <c r="I558" s="29">
        <f>IF(D558="INVOICE",SUM('Tracker&amp;Invoice'!$H576:INDEX('Tracker&amp;Invoice'!$A576:$AC576,1,H558)),0)</f>
        <v>0</v>
      </c>
      <c r="J558" s="29">
        <f>IF(D558="OVERALL",SUM('Tracker&amp;Invoice'!$H576:$AC576),0)</f>
        <v>0</v>
      </c>
    </row>
    <row r="559" spans="1:10">
      <c r="A559">
        <f t="shared" si="17"/>
        <v>26</v>
      </c>
      <c r="B559">
        <f>IF(AND('Tracker&amp;Invoice'!A577&lt;&gt;"",'Tracker&amp;Invoice'!A577&lt;&gt;"ITEM",'Tracker&amp;Invoice'!A575="ITEM"),1,0)</f>
        <v>0</v>
      </c>
      <c r="C559" t="str">
        <f>IF(B559=1,'Tracker&amp;Invoice'!A577,C558)</f>
        <v>BQ-077</v>
      </c>
      <c r="D559" t="str">
        <f>IF(LEFT(TRIM('Tracker&amp;Invoice'!B577),9)="INVOICE #","INVOICE",IF(TRIM('Tracker&amp;Invoice'!B577)="Overall Completion INVOICE","OVERALL",""))</f>
        <v/>
      </c>
      <c r="E559" t="str">
        <f>IF(D559="INVOICE",VALUE(MID(TRIM('Tracker&amp;Invoice'!B577),10,10)),"")</f>
        <v/>
      </c>
      <c r="F559">
        <f>IF(B559=1,IFERROR(LOOKUP(2,1/('Tracker&amp;Invoice'!$H577:$AC577&lt;&gt;""),COLUMN('Tracker&amp;Invoice'!$H577:$AC577)),8),F558)</f>
        <v>14</v>
      </c>
      <c r="G559">
        <f>IF(D559="OVERALL",IFERROR(LOOKUP(2,1/('Tracker&amp;Invoice'!$H577:$AC577&lt;&gt;""),COLUMN('Tracker&amp;Invoice'!$H577:$AC577)),8),G560)</f>
        <v>20</v>
      </c>
      <c r="H559">
        <f t="shared" si="16"/>
        <v>20</v>
      </c>
      <c r="I559" s="29">
        <f>IF(D559="INVOICE",SUM('Tracker&amp;Invoice'!$H577:INDEX('Tracker&amp;Invoice'!$A577:$AC577,1,H559)),0)</f>
        <v>0</v>
      </c>
      <c r="J559" s="29">
        <f>IF(D559="OVERALL",SUM('Tracker&amp;Invoice'!$H577:$AC577),0)</f>
        <v>0</v>
      </c>
    </row>
    <row r="560" spans="1:10">
      <c r="A560">
        <f t="shared" si="17"/>
        <v>26</v>
      </c>
      <c r="B560">
        <f>IF(AND('Tracker&amp;Invoice'!A578&lt;&gt;"",'Tracker&amp;Invoice'!A578&lt;&gt;"ITEM",'Tracker&amp;Invoice'!A576="ITEM"),1,0)</f>
        <v>0</v>
      </c>
      <c r="C560" t="str">
        <f>IF(B560=1,'Tracker&amp;Invoice'!A578,C559)</f>
        <v>BQ-077</v>
      </c>
      <c r="D560" t="str">
        <f>IF(LEFT(TRIM('Tracker&amp;Invoice'!B578),9)="INVOICE #","INVOICE",IF(TRIM('Tracker&amp;Invoice'!B578)="Overall Completion INVOICE","OVERALL",""))</f>
        <v/>
      </c>
      <c r="E560" t="str">
        <f>IF(D560="INVOICE",VALUE(MID(TRIM('Tracker&amp;Invoice'!B578),10,10)),"")</f>
        <v/>
      </c>
      <c r="F560">
        <f>IF(B560=1,IFERROR(LOOKUP(2,1/('Tracker&amp;Invoice'!$H578:$AC578&lt;&gt;""),COLUMN('Tracker&amp;Invoice'!$H578:$AC578)),8),F559)</f>
        <v>14</v>
      </c>
      <c r="G560">
        <f>IF(D560="OVERALL",IFERROR(LOOKUP(2,1/('Tracker&amp;Invoice'!$H578:$AC578&lt;&gt;""),COLUMN('Tracker&amp;Invoice'!$H578:$AC578)),8),G561)</f>
        <v>20</v>
      </c>
      <c r="H560">
        <f t="shared" si="16"/>
        <v>20</v>
      </c>
      <c r="I560" s="29">
        <f>IF(D560="INVOICE",SUM('Tracker&amp;Invoice'!$H578:INDEX('Tracker&amp;Invoice'!$A578:$AC578,1,H560)),0)</f>
        <v>0</v>
      </c>
      <c r="J560" s="29">
        <f>IF(D560="OVERALL",SUM('Tracker&amp;Invoice'!$H578:$AC578),0)</f>
        <v>0</v>
      </c>
    </row>
    <row r="561" spans="1:10">
      <c r="A561">
        <f t="shared" si="17"/>
        <v>26</v>
      </c>
      <c r="B561">
        <f>IF(AND('Tracker&amp;Invoice'!A579&lt;&gt;"",'Tracker&amp;Invoice'!A579&lt;&gt;"ITEM",'Tracker&amp;Invoice'!A577="ITEM"),1,0)</f>
        <v>0</v>
      </c>
      <c r="C561" t="str">
        <f>IF(B561=1,'Tracker&amp;Invoice'!A579,C560)</f>
        <v>BQ-077</v>
      </c>
      <c r="D561" t="str">
        <f>IF(LEFT(TRIM('Tracker&amp;Invoice'!B579),9)="INVOICE #","INVOICE",IF(TRIM('Tracker&amp;Invoice'!B579)="Overall Completion INVOICE","OVERALL",""))</f>
        <v/>
      </c>
      <c r="E561" t="str">
        <f>IF(D561="INVOICE",VALUE(MID(TRIM('Tracker&amp;Invoice'!B579),10,10)),"")</f>
        <v/>
      </c>
      <c r="F561">
        <f>IF(B561=1,IFERROR(LOOKUP(2,1/('Tracker&amp;Invoice'!$H579:$AC579&lt;&gt;""),COLUMN('Tracker&amp;Invoice'!$H579:$AC579)),8),F560)</f>
        <v>14</v>
      </c>
      <c r="G561">
        <f>IF(D561="OVERALL",IFERROR(LOOKUP(2,1/('Tracker&amp;Invoice'!$H579:$AC579&lt;&gt;""),COLUMN('Tracker&amp;Invoice'!$H579:$AC579)),8),G562)</f>
        <v>20</v>
      </c>
      <c r="H561">
        <f t="shared" si="16"/>
        <v>20</v>
      </c>
      <c r="I561" s="29">
        <f>IF(D561="INVOICE",SUM('Tracker&amp;Invoice'!$H579:INDEX('Tracker&amp;Invoice'!$A579:$AC579,1,H561)),0)</f>
        <v>0</v>
      </c>
      <c r="J561" s="29">
        <f>IF(D561="OVERALL",SUM('Tracker&amp;Invoice'!$H579:$AC579),0)</f>
        <v>0</v>
      </c>
    </row>
    <row r="562" spans="1:10">
      <c r="A562">
        <f t="shared" si="17"/>
        <v>26</v>
      </c>
      <c r="B562">
        <f>IF(AND('Tracker&amp;Invoice'!A580&lt;&gt;"",'Tracker&amp;Invoice'!A580&lt;&gt;"ITEM",'Tracker&amp;Invoice'!A578="ITEM"),1,0)</f>
        <v>0</v>
      </c>
      <c r="C562" t="str">
        <f>IF(B562=1,'Tracker&amp;Invoice'!A580,C561)</f>
        <v>BQ-077</v>
      </c>
      <c r="D562" t="str">
        <f>IF(LEFT(TRIM('Tracker&amp;Invoice'!B580),9)="INVOICE #","INVOICE",IF(TRIM('Tracker&amp;Invoice'!B580)="Overall Completion INVOICE","OVERALL",""))</f>
        <v/>
      </c>
      <c r="E562" t="str">
        <f>IF(D562="INVOICE",VALUE(MID(TRIM('Tracker&amp;Invoice'!B580),10,10)),"")</f>
        <v/>
      </c>
      <c r="F562">
        <f>IF(B562=1,IFERROR(LOOKUP(2,1/('Tracker&amp;Invoice'!$H580:$AC580&lt;&gt;""),COLUMN('Tracker&amp;Invoice'!$H580:$AC580)),8),F561)</f>
        <v>14</v>
      </c>
      <c r="G562">
        <f>IF(D562="OVERALL",IFERROR(LOOKUP(2,1/('Tracker&amp;Invoice'!$H580:$AC580&lt;&gt;""),COLUMN('Tracker&amp;Invoice'!$H580:$AC580)),8),G563)</f>
        <v>20</v>
      </c>
      <c r="H562">
        <f t="shared" si="16"/>
        <v>20</v>
      </c>
      <c r="I562" s="29">
        <f>IF(D562="INVOICE",SUM('Tracker&amp;Invoice'!$H580:INDEX('Tracker&amp;Invoice'!$A580:$AC580,1,H562)),0)</f>
        <v>0</v>
      </c>
      <c r="J562" s="29">
        <f>IF(D562="OVERALL",SUM('Tracker&amp;Invoice'!$H580:$AC580),0)</f>
        <v>0</v>
      </c>
    </row>
    <row r="563" spans="1:10">
      <c r="A563">
        <f t="shared" si="17"/>
        <v>27</v>
      </c>
      <c r="B563">
        <f>IF(AND('Tracker&amp;Invoice'!A581&lt;&gt;"",'Tracker&amp;Invoice'!A581&lt;&gt;"ITEM",'Tracker&amp;Invoice'!A579="ITEM"),1,0)</f>
        <v>1</v>
      </c>
      <c r="C563" t="str">
        <f>IF(B563=1,'Tracker&amp;Invoice'!A581,C562)</f>
        <v>BQ-078</v>
      </c>
      <c r="D563" t="str">
        <f>IF(LEFT(TRIM('Tracker&amp;Invoice'!B581),9)="INVOICE #","INVOICE",IF(TRIM('Tracker&amp;Invoice'!B581)="Overall Completion INVOICE","OVERALL",""))</f>
        <v/>
      </c>
      <c r="E563" t="str">
        <f>IF(D563="INVOICE",VALUE(MID(TRIM('Tracker&amp;Invoice'!B581),10,10)),"")</f>
        <v/>
      </c>
      <c r="F563">
        <f>IF(B563=1,IFERROR(LOOKUP(2,1/('Tracker&amp;Invoice'!$H581:$AC581&lt;&gt;""),COLUMN('Tracker&amp;Invoice'!$H581:$AC581)),8),F562)</f>
        <v>19</v>
      </c>
      <c r="G563">
        <f>IF(D563="OVERALL",IFERROR(LOOKUP(2,1/('Tracker&amp;Invoice'!$H581:$AC581&lt;&gt;""),COLUMN('Tracker&amp;Invoice'!$H581:$AC581)),8),G564)</f>
        <v>20</v>
      </c>
      <c r="H563">
        <f t="shared" si="16"/>
        <v>20</v>
      </c>
      <c r="I563" s="29">
        <f>IF(D563="INVOICE",SUM('Tracker&amp;Invoice'!$H581:INDEX('Tracker&amp;Invoice'!$A581:$AC581,1,H563)),0)</f>
        <v>0</v>
      </c>
      <c r="J563" s="29">
        <f>IF(D563="OVERALL",SUM('Tracker&amp;Invoice'!$H581:$AC581),0)</f>
        <v>0</v>
      </c>
    </row>
    <row r="564" spans="1:10">
      <c r="A564">
        <f t="shared" si="17"/>
        <v>27</v>
      </c>
      <c r="B564">
        <f>IF(AND('Tracker&amp;Invoice'!A582&lt;&gt;"",'Tracker&amp;Invoice'!A582&lt;&gt;"ITEM",'Tracker&amp;Invoice'!A580="ITEM"),1,0)</f>
        <v>0</v>
      </c>
      <c r="C564" t="str">
        <f>IF(B564=1,'Tracker&amp;Invoice'!A582,C563)</f>
        <v>BQ-078</v>
      </c>
      <c r="D564" t="str">
        <f>IF(LEFT(TRIM('Tracker&amp;Invoice'!B582),9)="INVOICE #","INVOICE",IF(TRIM('Tracker&amp;Invoice'!B582)="Overall Completion INVOICE","OVERALL",""))</f>
        <v/>
      </c>
      <c r="E564" t="str">
        <f>IF(D564="INVOICE",VALUE(MID(TRIM('Tracker&amp;Invoice'!B582),10,10)),"")</f>
        <v/>
      </c>
      <c r="F564">
        <f>IF(B564=1,IFERROR(LOOKUP(2,1/('Tracker&amp;Invoice'!$H582:$AC582&lt;&gt;""),COLUMN('Tracker&amp;Invoice'!$H582:$AC582)),8),F563)</f>
        <v>19</v>
      </c>
      <c r="G564">
        <f>IF(D564="OVERALL",IFERROR(LOOKUP(2,1/('Tracker&amp;Invoice'!$H582:$AC582&lt;&gt;""),COLUMN('Tracker&amp;Invoice'!$H582:$AC582)),8),G565)</f>
        <v>20</v>
      </c>
      <c r="H564">
        <f t="shared" si="16"/>
        <v>20</v>
      </c>
      <c r="I564" s="29">
        <f>IF(D564="INVOICE",SUM('Tracker&amp;Invoice'!$H582:INDEX('Tracker&amp;Invoice'!$A582:$AC582,1,H564)),0)</f>
        <v>0</v>
      </c>
      <c r="J564" s="29">
        <f>IF(D564="OVERALL",SUM('Tracker&amp;Invoice'!$H582:$AC582),0)</f>
        <v>0</v>
      </c>
    </row>
    <row r="565" spans="1:10">
      <c r="A565">
        <f t="shared" si="17"/>
        <v>27</v>
      </c>
      <c r="B565">
        <f>IF(AND('Tracker&amp;Invoice'!A583&lt;&gt;"",'Tracker&amp;Invoice'!A583&lt;&gt;"ITEM",'Tracker&amp;Invoice'!A581="ITEM"),1,0)</f>
        <v>0</v>
      </c>
      <c r="C565" t="str">
        <f>IF(B565=1,'Tracker&amp;Invoice'!A583,C564)</f>
        <v>BQ-078</v>
      </c>
      <c r="D565" t="str">
        <f>IF(LEFT(TRIM('Tracker&amp;Invoice'!B583),9)="INVOICE #","INVOICE",IF(TRIM('Tracker&amp;Invoice'!B583)="Overall Completion INVOICE","OVERALL",""))</f>
        <v/>
      </c>
      <c r="E565" t="str">
        <f>IF(D565="INVOICE",VALUE(MID(TRIM('Tracker&amp;Invoice'!B583),10,10)),"")</f>
        <v/>
      </c>
      <c r="F565">
        <f>IF(B565=1,IFERROR(LOOKUP(2,1/('Tracker&amp;Invoice'!$H583:$AC583&lt;&gt;""),COLUMN('Tracker&amp;Invoice'!$H583:$AC583)),8),F564)</f>
        <v>19</v>
      </c>
      <c r="G565">
        <f>IF(D565="OVERALL",IFERROR(LOOKUP(2,1/('Tracker&amp;Invoice'!$H583:$AC583&lt;&gt;""),COLUMN('Tracker&amp;Invoice'!$H583:$AC583)),8),G566)</f>
        <v>20</v>
      </c>
      <c r="H565">
        <f t="shared" si="16"/>
        <v>20</v>
      </c>
      <c r="I565" s="29">
        <f>IF(D565="INVOICE",SUM('Tracker&amp;Invoice'!$H583:INDEX('Tracker&amp;Invoice'!$A583:$AC583,1,H565)),0)</f>
        <v>0</v>
      </c>
      <c r="J565" s="29">
        <f>IF(D565="OVERALL",SUM('Tracker&amp;Invoice'!$H583:$AC583),0)</f>
        <v>0</v>
      </c>
    </row>
    <row r="566" spans="1:10">
      <c r="A566">
        <f t="shared" si="17"/>
        <v>27</v>
      </c>
      <c r="B566">
        <f>IF(AND('Tracker&amp;Invoice'!A584&lt;&gt;"",'Tracker&amp;Invoice'!A584&lt;&gt;"ITEM",'Tracker&amp;Invoice'!A582="ITEM"),1,0)</f>
        <v>0</v>
      </c>
      <c r="C566" t="str">
        <f>IF(B566=1,'Tracker&amp;Invoice'!A584,C565)</f>
        <v>BQ-078</v>
      </c>
      <c r="D566" t="str">
        <f>IF(LEFT(TRIM('Tracker&amp;Invoice'!B584),9)="INVOICE #","INVOICE",IF(TRIM('Tracker&amp;Invoice'!B584)="Overall Completion INVOICE","OVERALL",""))</f>
        <v>INVOICE</v>
      </c>
      <c r="E566">
        <f>IF(D566="INVOICE",VALUE(MID(TRIM('Tracker&amp;Invoice'!B584),10,10)),"")</f>
        <v>6</v>
      </c>
      <c r="F566">
        <f>IF(B566=1,IFERROR(LOOKUP(2,1/('Tracker&amp;Invoice'!$H584:$AC584&lt;&gt;""),COLUMN('Tracker&amp;Invoice'!$H584:$AC584)),8),F565)</f>
        <v>19</v>
      </c>
      <c r="G566">
        <f>IF(D566="OVERALL",IFERROR(LOOKUP(2,1/('Tracker&amp;Invoice'!$H584:$AC584&lt;&gt;""),COLUMN('Tracker&amp;Invoice'!$H584:$AC584)),8),G567)</f>
        <v>20</v>
      </c>
      <c r="H566">
        <f t="shared" si="16"/>
        <v>20</v>
      </c>
      <c r="I566" s="29">
        <f>IF(D566="INVOICE",SUM('Tracker&amp;Invoice'!$H584:INDEX('Tracker&amp;Invoice'!$A584:$AC584,1,H566)),0)</f>
        <v>277078.75</v>
      </c>
      <c r="J566" s="29">
        <f>IF(D566="OVERALL",SUM('Tracker&amp;Invoice'!$H584:$AC584),0)</f>
        <v>0</v>
      </c>
    </row>
    <row r="567" spans="1:10">
      <c r="A567">
        <f t="shared" si="17"/>
        <v>27</v>
      </c>
      <c r="B567">
        <f>IF(AND('Tracker&amp;Invoice'!A585&lt;&gt;"",'Tracker&amp;Invoice'!A585&lt;&gt;"ITEM",'Tracker&amp;Invoice'!A583="ITEM"),1,0)</f>
        <v>0</v>
      </c>
      <c r="C567" t="str">
        <f>IF(B567=1,'Tracker&amp;Invoice'!A585,C566)</f>
        <v>BQ-078</v>
      </c>
      <c r="D567" t="str">
        <f>IF(LEFT(TRIM('Tracker&amp;Invoice'!B585),9)="INVOICE #","INVOICE",IF(TRIM('Tracker&amp;Invoice'!B585)="Overall Completion INVOICE","OVERALL",""))</f>
        <v/>
      </c>
      <c r="E567" t="str">
        <f>IF(D567="INVOICE",VALUE(MID(TRIM('Tracker&amp;Invoice'!B585),10,10)),"")</f>
        <v/>
      </c>
      <c r="F567">
        <f>IF(B567=1,IFERROR(LOOKUP(2,1/('Tracker&amp;Invoice'!$H585:$AC585&lt;&gt;""),COLUMN('Tracker&amp;Invoice'!$H585:$AC585)),8),F566)</f>
        <v>19</v>
      </c>
      <c r="G567">
        <f>IF(D567="OVERALL",IFERROR(LOOKUP(2,1/('Tracker&amp;Invoice'!$H585:$AC585&lt;&gt;""),COLUMN('Tracker&amp;Invoice'!$H585:$AC585)),8),G568)</f>
        <v>20</v>
      </c>
      <c r="H567">
        <f t="shared" si="16"/>
        <v>20</v>
      </c>
      <c r="I567" s="29">
        <f>IF(D567="INVOICE",SUM('Tracker&amp;Invoice'!$H585:INDEX('Tracker&amp;Invoice'!$A585:$AC585,1,H567)),0)</f>
        <v>0</v>
      </c>
      <c r="J567" s="29">
        <f>IF(D567="OVERALL",SUM('Tracker&amp;Invoice'!$H585:$AC585),0)</f>
        <v>0</v>
      </c>
    </row>
    <row r="568" spans="1:10">
      <c r="A568">
        <f t="shared" si="17"/>
        <v>27</v>
      </c>
      <c r="B568">
        <f>IF(AND('Tracker&amp;Invoice'!A586&lt;&gt;"",'Tracker&amp;Invoice'!A586&lt;&gt;"ITEM",'Tracker&amp;Invoice'!A584="ITEM"),1,0)</f>
        <v>0</v>
      </c>
      <c r="C568" t="str">
        <f>IF(B568=1,'Tracker&amp;Invoice'!A586,C567)</f>
        <v>BQ-078</v>
      </c>
      <c r="D568" t="str">
        <f>IF(LEFT(TRIM('Tracker&amp;Invoice'!B586),9)="INVOICE #","INVOICE",IF(TRIM('Tracker&amp;Invoice'!B586)="Overall Completion INVOICE","OVERALL",""))</f>
        <v>INVOICE</v>
      </c>
      <c r="E568">
        <f>IF(D568="INVOICE",VALUE(MID(TRIM('Tracker&amp;Invoice'!B586),10,10)),"")</f>
        <v>8</v>
      </c>
      <c r="F568">
        <f>IF(B568=1,IFERROR(LOOKUP(2,1/('Tracker&amp;Invoice'!$H586:$AC586&lt;&gt;""),COLUMN('Tracker&amp;Invoice'!$H586:$AC586)),8),F567)</f>
        <v>19</v>
      </c>
      <c r="G568">
        <f>IF(D568="OVERALL",IFERROR(LOOKUP(2,1/('Tracker&amp;Invoice'!$H586:$AC586&lt;&gt;""),COLUMN('Tracker&amp;Invoice'!$H586:$AC586)),8),G569)</f>
        <v>20</v>
      </c>
      <c r="H568">
        <f t="shared" si="16"/>
        <v>20</v>
      </c>
      <c r="I568" s="29">
        <f>IF(D568="INVOICE",SUM('Tracker&amp;Invoice'!$H586:INDEX('Tracker&amp;Invoice'!$A586:$AC586,1,H568)),0)</f>
        <v>436751.25</v>
      </c>
      <c r="J568" s="29">
        <f>IF(D568="OVERALL",SUM('Tracker&amp;Invoice'!$H586:$AC586),0)</f>
        <v>0</v>
      </c>
    </row>
    <row r="569" spans="1:10">
      <c r="A569">
        <f t="shared" si="17"/>
        <v>27</v>
      </c>
      <c r="B569">
        <f>IF(AND('Tracker&amp;Invoice'!A587&lt;&gt;"",'Tracker&amp;Invoice'!A587&lt;&gt;"ITEM",'Tracker&amp;Invoice'!A585="ITEM"),1,0)</f>
        <v>0</v>
      </c>
      <c r="C569" t="str">
        <f>IF(B569=1,'Tracker&amp;Invoice'!A587,C568)</f>
        <v>BQ-078</v>
      </c>
      <c r="D569" t="str">
        <f>IF(LEFT(TRIM('Tracker&amp;Invoice'!B587),9)="INVOICE #","INVOICE",IF(TRIM('Tracker&amp;Invoice'!B587)="Overall Completion INVOICE","OVERALL",""))</f>
        <v/>
      </c>
      <c r="E569" t="str">
        <f>IF(D569="INVOICE",VALUE(MID(TRIM('Tracker&amp;Invoice'!B587),10,10)),"")</f>
        <v/>
      </c>
      <c r="F569">
        <f>IF(B569=1,IFERROR(LOOKUP(2,1/('Tracker&amp;Invoice'!$H587:$AC587&lt;&gt;""),COLUMN('Tracker&amp;Invoice'!$H587:$AC587)),8),F568)</f>
        <v>19</v>
      </c>
      <c r="G569">
        <f>IF(D569="OVERALL",IFERROR(LOOKUP(2,1/('Tracker&amp;Invoice'!$H587:$AC587&lt;&gt;""),COLUMN('Tracker&amp;Invoice'!$H587:$AC587)),8),G570)</f>
        <v>20</v>
      </c>
      <c r="H569">
        <f t="shared" si="16"/>
        <v>20</v>
      </c>
      <c r="I569" s="29">
        <f>IF(D569="INVOICE",SUM('Tracker&amp;Invoice'!$H587:INDEX('Tracker&amp;Invoice'!$A587:$AC587,1,H569)),0)</f>
        <v>0</v>
      </c>
      <c r="J569" s="29">
        <f>IF(D569="OVERALL",SUM('Tracker&amp;Invoice'!$H587:$AC587),0)</f>
        <v>0</v>
      </c>
    </row>
    <row r="570" spans="1:10">
      <c r="A570">
        <f t="shared" si="17"/>
        <v>27</v>
      </c>
      <c r="B570">
        <f>IF(AND('Tracker&amp;Invoice'!A588&lt;&gt;"",'Tracker&amp;Invoice'!A588&lt;&gt;"ITEM",'Tracker&amp;Invoice'!A586="ITEM"),1,0)</f>
        <v>0</v>
      </c>
      <c r="C570" t="str">
        <f>IF(B570=1,'Tracker&amp;Invoice'!A588,C569)</f>
        <v>BQ-078</v>
      </c>
      <c r="D570" t="str">
        <f>IF(LEFT(TRIM('Tracker&amp;Invoice'!B588),9)="INVOICE #","INVOICE",IF(TRIM('Tracker&amp;Invoice'!B588)="Overall Completion INVOICE","OVERALL",""))</f>
        <v>INVOICE</v>
      </c>
      <c r="E570">
        <f>IF(D570="INVOICE",VALUE(MID(TRIM('Tracker&amp;Invoice'!B588),10,10)),"")</f>
        <v>11</v>
      </c>
      <c r="F570">
        <f>IF(B570=1,IFERROR(LOOKUP(2,1/('Tracker&amp;Invoice'!$H588:$AC588&lt;&gt;""),COLUMN('Tracker&amp;Invoice'!$H588:$AC588)),8),F569)</f>
        <v>19</v>
      </c>
      <c r="G570">
        <f>IF(D570="OVERALL",IFERROR(LOOKUP(2,1/('Tracker&amp;Invoice'!$H588:$AC588&lt;&gt;""),COLUMN('Tracker&amp;Invoice'!$H588:$AC588)),8),G571)</f>
        <v>20</v>
      </c>
      <c r="H570">
        <f t="shared" si="16"/>
        <v>20</v>
      </c>
      <c r="I570" s="29">
        <f>IF(D570="INVOICE",SUM('Tracker&amp;Invoice'!$H588:INDEX('Tracker&amp;Invoice'!$A588:$AC588,1,H570)),0)</f>
        <v>592450</v>
      </c>
      <c r="J570" s="29">
        <f>IF(D570="OVERALL",SUM('Tracker&amp;Invoice'!$H588:$AC588),0)</f>
        <v>0</v>
      </c>
    </row>
    <row r="571" spans="1:10">
      <c r="A571">
        <f t="shared" si="17"/>
        <v>27</v>
      </c>
      <c r="B571">
        <f>IF(AND('Tracker&amp;Invoice'!A589&lt;&gt;"",'Tracker&amp;Invoice'!A589&lt;&gt;"ITEM",'Tracker&amp;Invoice'!A587="ITEM"),1,0)</f>
        <v>0</v>
      </c>
      <c r="C571" t="str">
        <f>IF(B571=1,'Tracker&amp;Invoice'!A589,C570)</f>
        <v>BQ-078</v>
      </c>
      <c r="D571" t="str">
        <f>IF(LEFT(TRIM('Tracker&amp;Invoice'!B589),9)="INVOICE #","INVOICE",IF(TRIM('Tracker&amp;Invoice'!B589)="Overall Completion INVOICE","OVERALL",""))</f>
        <v/>
      </c>
      <c r="E571" t="str">
        <f>IF(D571="INVOICE",VALUE(MID(TRIM('Tracker&amp;Invoice'!B589),10,10)),"")</f>
        <v/>
      </c>
      <c r="F571">
        <f>IF(B571=1,IFERROR(LOOKUP(2,1/('Tracker&amp;Invoice'!$H589:$AC589&lt;&gt;""),COLUMN('Tracker&amp;Invoice'!$H589:$AC589)),8),F570)</f>
        <v>19</v>
      </c>
      <c r="G571">
        <f>IF(D571="OVERALL",IFERROR(LOOKUP(2,1/('Tracker&amp;Invoice'!$H589:$AC589&lt;&gt;""),COLUMN('Tracker&amp;Invoice'!$H589:$AC589)),8),G572)</f>
        <v>20</v>
      </c>
      <c r="H571">
        <f t="shared" si="16"/>
        <v>20</v>
      </c>
      <c r="I571" s="29">
        <f>IF(D571="INVOICE",SUM('Tracker&amp;Invoice'!$H589:INDEX('Tracker&amp;Invoice'!$A589:$AC589,1,H571)),0)</f>
        <v>0</v>
      </c>
      <c r="J571" s="29">
        <f>IF(D571="OVERALL",SUM('Tracker&amp;Invoice'!$H589:$AC589),0)</f>
        <v>0</v>
      </c>
    </row>
    <row r="572" spans="1:10">
      <c r="A572">
        <f t="shared" si="17"/>
        <v>27</v>
      </c>
      <c r="B572">
        <f>IF(AND('Tracker&amp;Invoice'!A590&lt;&gt;"",'Tracker&amp;Invoice'!A590&lt;&gt;"ITEM",'Tracker&amp;Invoice'!A588="ITEM"),1,0)</f>
        <v>0</v>
      </c>
      <c r="C572" t="str">
        <f>IF(B572=1,'Tracker&amp;Invoice'!A590,C571)</f>
        <v>BQ-078</v>
      </c>
      <c r="D572" t="str">
        <f>IF(LEFT(TRIM('Tracker&amp;Invoice'!B590),9)="INVOICE #","INVOICE",IF(TRIM('Tracker&amp;Invoice'!B590)="Overall Completion INVOICE","OVERALL",""))</f>
        <v>INVOICE</v>
      </c>
      <c r="E572">
        <f>IF(D572="INVOICE",VALUE(MID(TRIM('Tracker&amp;Invoice'!B590),10,10)),"")</f>
        <v>13</v>
      </c>
      <c r="F572">
        <f>IF(B572=1,IFERROR(LOOKUP(2,1/('Tracker&amp;Invoice'!$H590:$AC590&lt;&gt;""),COLUMN('Tracker&amp;Invoice'!$H590:$AC590)),8),F571)</f>
        <v>19</v>
      </c>
      <c r="G572">
        <f>IF(D572="OVERALL",IFERROR(LOOKUP(2,1/('Tracker&amp;Invoice'!$H590:$AC590&lt;&gt;""),COLUMN('Tracker&amp;Invoice'!$H590:$AC590)),8),G573)</f>
        <v>20</v>
      </c>
      <c r="H572">
        <f t="shared" si="16"/>
        <v>20</v>
      </c>
      <c r="I572" s="29">
        <f>IF(D572="INVOICE",SUM('Tracker&amp;Invoice'!$H590:INDEX('Tracker&amp;Invoice'!$A590:$AC590,1,H572)),0)</f>
        <v>231200</v>
      </c>
      <c r="J572" s="29">
        <f>IF(D572="OVERALL",SUM('Tracker&amp;Invoice'!$H590:$AC590),0)</f>
        <v>0</v>
      </c>
    </row>
    <row r="573" spans="1:10">
      <c r="A573">
        <f t="shared" si="17"/>
        <v>27</v>
      </c>
      <c r="B573">
        <f>IF(AND('Tracker&amp;Invoice'!A591&lt;&gt;"",'Tracker&amp;Invoice'!A591&lt;&gt;"ITEM",'Tracker&amp;Invoice'!A589="ITEM"),1,0)</f>
        <v>0</v>
      </c>
      <c r="C573" t="str">
        <f>IF(B573=1,'Tracker&amp;Invoice'!A591,C572)</f>
        <v>BQ-078</v>
      </c>
      <c r="D573" t="str">
        <f>IF(LEFT(TRIM('Tracker&amp;Invoice'!B591),9)="INVOICE #","INVOICE",IF(TRIM('Tracker&amp;Invoice'!B591)="Overall Completion INVOICE","OVERALL",""))</f>
        <v/>
      </c>
      <c r="E573" t="str">
        <f>IF(D573="INVOICE",VALUE(MID(TRIM('Tracker&amp;Invoice'!B591),10,10)),"")</f>
        <v/>
      </c>
      <c r="F573">
        <f>IF(B573=1,IFERROR(LOOKUP(2,1/('Tracker&amp;Invoice'!$H591:$AC591&lt;&gt;""),COLUMN('Tracker&amp;Invoice'!$H591:$AC591)),8),F572)</f>
        <v>19</v>
      </c>
      <c r="G573">
        <f>IF(D573="OVERALL",IFERROR(LOOKUP(2,1/('Tracker&amp;Invoice'!$H591:$AC591&lt;&gt;""),COLUMN('Tracker&amp;Invoice'!$H591:$AC591)),8),G574)</f>
        <v>20</v>
      </c>
      <c r="H573">
        <f t="shared" si="16"/>
        <v>20</v>
      </c>
      <c r="I573" s="29">
        <f>IF(D573="INVOICE",SUM('Tracker&amp;Invoice'!$H591:INDEX('Tracker&amp;Invoice'!$A591:$AC591,1,H573)),0)</f>
        <v>0</v>
      </c>
      <c r="J573" s="29">
        <f>IF(D573="OVERALL",SUM('Tracker&amp;Invoice'!$H591:$AC591),0)</f>
        <v>0</v>
      </c>
    </row>
    <row r="574" spans="1:10">
      <c r="A574">
        <f t="shared" si="17"/>
        <v>27</v>
      </c>
      <c r="B574">
        <f>IF(AND('Tracker&amp;Invoice'!A592&lt;&gt;"",'Tracker&amp;Invoice'!A592&lt;&gt;"ITEM",'Tracker&amp;Invoice'!A590="ITEM"),1,0)</f>
        <v>0</v>
      </c>
      <c r="C574" t="str">
        <f>IF(B574=1,'Tracker&amp;Invoice'!A592,C573)</f>
        <v>BQ-078</v>
      </c>
      <c r="D574" t="str">
        <f>IF(LEFT(TRIM('Tracker&amp;Invoice'!B592),9)="INVOICE #","INVOICE",IF(TRIM('Tracker&amp;Invoice'!B592)="Overall Completion INVOICE","OVERALL",""))</f>
        <v>INVOICE</v>
      </c>
      <c r="E574">
        <f>IF(D574="INVOICE",VALUE(MID(TRIM('Tracker&amp;Invoice'!B592),10,10)),"")</f>
        <v>14</v>
      </c>
      <c r="F574">
        <f>IF(B574=1,IFERROR(LOOKUP(2,1/('Tracker&amp;Invoice'!$H592:$AC592&lt;&gt;""),COLUMN('Tracker&amp;Invoice'!$H592:$AC592)),8),F573)</f>
        <v>19</v>
      </c>
      <c r="G574">
        <f>IF(D574="OVERALL",IFERROR(LOOKUP(2,1/('Tracker&amp;Invoice'!$H592:$AC592&lt;&gt;""),COLUMN('Tracker&amp;Invoice'!$H592:$AC592)),8),G575)</f>
        <v>20</v>
      </c>
      <c r="H574">
        <f t="shared" si="16"/>
        <v>20</v>
      </c>
      <c r="I574" s="29">
        <f>IF(D574="INVOICE",SUM('Tracker&amp;Invoice'!$H592:INDEX('Tracker&amp;Invoice'!$A592:$AC592,1,H574)),0)</f>
        <v>131784</v>
      </c>
      <c r="J574" s="29">
        <f>IF(D574="OVERALL",SUM('Tracker&amp;Invoice'!$H592:$AC592),0)</f>
        <v>0</v>
      </c>
    </row>
    <row r="575" spans="1:10">
      <c r="A575">
        <f t="shared" si="17"/>
        <v>27</v>
      </c>
      <c r="B575">
        <f>IF(AND('Tracker&amp;Invoice'!A593&lt;&gt;"",'Tracker&amp;Invoice'!A593&lt;&gt;"ITEM",'Tracker&amp;Invoice'!A591="ITEM"),1,0)</f>
        <v>0</v>
      </c>
      <c r="C575" t="str">
        <f>IF(B575=1,'Tracker&amp;Invoice'!A593,C574)</f>
        <v>BQ-078</v>
      </c>
      <c r="D575" t="str">
        <f>IF(LEFT(TRIM('Tracker&amp;Invoice'!B593),9)="INVOICE #","INVOICE",IF(TRIM('Tracker&amp;Invoice'!B593)="Overall Completion INVOICE","OVERALL",""))</f>
        <v/>
      </c>
      <c r="E575" t="str">
        <f>IF(D575="INVOICE",VALUE(MID(TRIM('Tracker&amp;Invoice'!B593),10,10)),"")</f>
        <v/>
      </c>
      <c r="F575">
        <f>IF(B575=1,IFERROR(LOOKUP(2,1/('Tracker&amp;Invoice'!$H593:$AC593&lt;&gt;""),COLUMN('Tracker&amp;Invoice'!$H593:$AC593)),8),F574)</f>
        <v>19</v>
      </c>
      <c r="G575">
        <f>IF(D575="OVERALL",IFERROR(LOOKUP(2,1/('Tracker&amp;Invoice'!$H593:$AC593&lt;&gt;""),COLUMN('Tracker&amp;Invoice'!$H593:$AC593)),8),G576)</f>
        <v>20</v>
      </c>
      <c r="H575">
        <f t="shared" si="16"/>
        <v>20</v>
      </c>
      <c r="I575" s="29">
        <f>IF(D575="INVOICE",SUM('Tracker&amp;Invoice'!$H593:INDEX('Tracker&amp;Invoice'!$A593:$AC593,1,H575)),0)</f>
        <v>0</v>
      </c>
      <c r="J575" s="29">
        <f>IF(D575="OVERALL",SUM('Tracker&amp;Invoice'!$H593:$AC593),0)</f>
        <v>0</v>
      </c>
    </row>
    <row r="576" spans="1:10">
      <c r="A576">
        <f t="shared" si="17"/>
        <v>27</v>
      </c>
      <c r="B576">
        <f>IF(AND('Tracker&amp;Invoice'!A594&lt;&gt;"",'Tracker&amp;Invoice'!A594&lt;&gt;"ITEM",'Tracker&amp;Invoice'!A592="ITEM"),1,0)</f>
        <v>0</v>
      </c>
      <c r="C576" t="str">
        <f>IF(B576=1,'Tracker&amp;Invoice'!A594,C575)</f>
        <v>BQ-078</v>
      </c>
      <c r="D576" t="str">
        <f>IF(LEFT(TRIM('Tracker&amp;Invoice'!B594),9)="INVOICE #","INVOICE",IF(TRIM('Tracker&amp;Invoice'!B594)="Overall Completion INVOICE","OVERALL",""))</f>
        <v>INVOICE</v>
      </c>
      <c r="E576">
        <f>IF(D576="INVOICE",VALUE(MID(TRIM('Tracker&amp;Invoice'!B594),10,10)),"")</f>
        <v>17</v>
      </c>
      <c r="F576">
        <f>IF(B576=1,IFERROR(LOOKUP(2,1/('Tracker&amp;Invoice'!$H594:$AC594&lt;&gt;""),COLUMN('Tracker&amp;Invoice'!$H594:$AC594)),8),F575)</f>
        <v>19</v>
      </c>
      <c r="G576">
        <f>IF(D576="OVERALL",IFERROR(LOOKUP(2,1/('Tracker&amp;Invoice'!$H594:$AC594&lt;&gt;""),COLUMN('Tracker&amp;Invoice'!$H594:$AC594)),8),G577)</f>
        <v>20</v>
      </c>
      <c r="H576">
        <f t="shared" si="16"/>
        <v>20</v>
      </c>
      <c r="I576" s="29">
        <f>IF(D576="INVOICE",SUM('Tracker&amp;Invoice'!$H594:INDEX('Tracker&amp;Invoice'!$A594:$AC594,1,H576)),0)</f>
        <v>39015</v>
      </c>
      <c r="J576" s="29">
        <f>IF(D576="OVERALL",SUM('Tracker&amp;Invoice'!$H594:$AC594),0)</f>
        <v>0</v>
      </c>
    </row>
    <row r="577" spans="1:10">
      <c r="A577">
        <f t="shared" si="17"/>
        <v>27</v>
      </c>
      <c r="B577">
        <f>IF(AND('Tracker&amp;Invoice'!A595&lt;&gt;"",'Tracker&amp;Invoice'!A595&lt;&gt;"ITEM",'Tracker&amp;Invoice'!A593="ITEM"),1,0)</f>
        <v>0</v>
      </c>
      <c r="C577" t="str">
        <f>IF(B577=1,'Tracker&amp;Invoice'!A595,C576)</f>
        <v>BQ-078</v>
      </c>
      <c r="D577" t="str">
        <f>IF(LEFT(TRIM('Tracker&amp;Invoice'!B595),9)="INVOICE #","INVOICE",IF(TRIM('Tracker&amp;Invoice'!B595)="Overall Completion INVOICE","OVERALL",""))</f>
        <v/>
      </c>
      <c r="E577" t="str">
        <f>IF(D577="INVOICE",VALUE(MID(TRIM('Tracker&amp;Invoice'!B595),10,10)),"")</f>
        <v/>
      </c>
      <c r="F577">
        <f>IF(B577=1,IFERROR(LOOKUP(2,1/('Tracker&amp;Invoice'!$H595:$AC595&lt;&gt;""),COLUMN('Tracker&amp;Invoice'!$H595:$AC595)),8),F576)</f>
        <v>19</v>
      </c>
      <c r="G577">
        <f>IF(D577="OVERALL",IFERROR(LOOKUP(2,1/('Tracker&amp;Invoice'!$H595:$AC595&lt;&gt;""),COLUMN('Tracker&amp;Invoice'!$H595:$AC595)),8),G578)</f>
        <v>20</v>
      </c>
      <c r="H577">
        <f t="shared" si="16"/>
        <v>20</v>
      </c>
      <c r="I577" s="29">
        <f>IF(D577="INVOICE",SUM('Tracker&amp;Invoice'!$H595:INDEX('Tracker&amp;Invoice'!$A595:$AC595,1,H577)),0)</f>
        <v>0</v>
      </c>
      <c r="J577" s="29">
        <f>IF(D577="OVERALL",SUM('Tracker&amp;Invoice'!$H595:$AC595),0)</f>
        <v>0</v>
      </c>
    </row>
    <row r="578" spans="1:10">
      <c r="A578">
        <f t="shared" si="17"/>
        <v>27</v>
      </c>
      <c r="B578">
        <f>IF(AND('Tracker&amp;Invoice'!A596&lt;&gt;"",'Tracker&amp;Invoice'!A596&lt;&gt;"ITEM",'Tracker&amp;Invoice'!A594="ITEM"),1,0)</f>
        <v>0</v>
      </c>
      <c r="C578" t="str">
        <f>IF(B578=1,'Tracker&amp;Invoice'!A596,C577)</f>
        <v>BQ-078</v>
      </c>
      <c r="D578" t="str">
        <f>IF(LEFT(TRIM('Tracker&amp;Invoice'!B596),9)="INVOICE #","INVOICE",IF(TRIM('Tracker&amp;Invoice'!B596)="Overall Completion INVOICE","OVERALL",""))</f>
        <v>INVOICE</v>
      </c>
      <c r="E578">
        <f>IF(D578="INVOICE",VALUE(MID(TRIM('Tracker&amp;Invoice'!B596),10,10)),"")</f>
        <v>18</v>
      </c>
      <c r="F578">
        <f>IF(B578=1,IFERROR(LOOKUP(2,1/('Tracker&amp;Invoice'!$H596:$AC596&lt;&gt;""),COLUMN('Tracker&amp;Invoice'!$H596:$AC596)),8),F577)</f>
        <v>19</v>
      </c>
      <c r="G578">
        <f>IF(D578="OVERALL",IFERROR(LOOKUP(2,1/('Tracker&amp;Invoice'!$H596:$AC596&lt;&gt;""),COLUMN('Tracker&amp;Invoice'!$H596:$AC596)),8),G579)</f>
        <v>20</v>
      </c>
      <c r="H578">
        <f t="shared" si="16"/>
        <v>20</v>
      </c>
      <c r="I578" s="29">
        <f>IF(D578="INVOICE",SUM('Tracker&amp;Invoice'!$H596:INDEX('Tracker&amp;Invoice'!$A596:$AC596,1,H578)),0)</f>
        <v>18785</v>
      </c>
      <c r="J578" s="29">
        <f>IF(D578="OVERALL",SUM('Tracker&amp;Invoice'!$H596:$AC596),0)</f>
        <v>0</v>
      </c>
    </row>
    <row r="579" spans="1:10">
      <c r="A579">
        <f t="shared" si="17"/>
        <v>27</v>
      </c>
      <c r="B579">
        <f>IF(AND('Tracker&amp;Invoice'!A597&lt;&gt;"",'Tracker&amp;Invoice'!A597&lt;&gt;"ITEM",'Tracker&amp;Invoice'!A595="ITEM"),1,0)</f>
        <v>0</v>
      </c>
      <c r="C579" t="str">
        <f>IF(B579=1,'Tracker&amp;Invoice'!A597,C578)</f>
        <v>BQ-078</v>
      </c>
      <c r="D579" t="str">
        <f>IF(LEFT(TRIM('Tracker&amp;Invoice'!B597),9)="INVOICE #","INVOICE",IF(TRIM('Tracker&amp;Invoice'!B597)="Overall Completion INVOICE","OVERALL",""))</f>
        <v/>
      </c>
      <c r="E579" t="str">
        <f>IF(D579="INVOICE",VALUE(MID(TRIM('Tracker&amp;Invoice'!B597),10,10)),"")</f>
        <v/>
      </c>
      <c r="F579">
        <f>IF(B579=1,IFERROR(LOOKUP(2,1/('Tracker&amp;Invoice'!$H597:$AC597&lt;&gt;""),COLUMN('Tracker&amp;Invoice'!$H597:$AC597)),8),F578)</f>
        <v>19</v>
      </c>
      <c r="G579">
        <f>IF(D579="OVERALL",IFERROR(LOOKUP(2,1/('Tracker&amp;Invoice'!$H597:$AC597&lt;&gt;""),COLUMN('Tracker&amp;Invoice'!$H597:$AC597)),8),G580)</f>
        <v>20</v>
      </c>
      <c r="H579">
        <f t="shared" ref="H579:H642" si="18">MAX(F579,G579)</f>
        <v>20</v>
      </c>
      <c r="I579" s="29">
        <f>IF(D579="INVOICE",SUM('Tracker&amp;Invoice'!$H597:INDEX('Tracker&amp;Invoice'!$A597:$AC597,1,H579)),0)</f>
        <v>0</v>
      </c>
      <c r="J579" s="29">
        <f>IF(D579="OVERALL",SUM('Tracker&amp;Invoice'!$H597:$AC597),0)</f>
        <v>0</v>
      </c>
    </row>
    <row r="580" spans="1:10">
      <c r="A580">
        <f t="shared" ref="A580:A643" si="19">A579+B580</f>
        <v>27</v>
      </c>
      <c r="B580">
        <f>IF(AND('Tracker&amp;Invoice'!A598&lt;&gt;"",'Tracker&amp;Invoice'!A598&lt;&gt;"ITEM",'Tracker&amp;Invoice'!A596="ITEM"),1,0)</f>
        <v>0</v>
      </c>
      <c r="C580" t="str">
        <f>IF(B580=1,'Tracker&amp;Invoice'!A598,C579)</f>
        <v>BQ-078</v>
      </c>
      <c r="D580" t="str">
        <f>IF(LEFT(TRIM('Tracker&amp;Invoice'!B598),9)="INVOICE #","INVOICE",IF(TRIM('Tracker&amp;Invoice'!B598)="Overall Completion INVOICE","OVERALL",""))</f>
        <v>INVOICE</v>
      </c>
      <c r="E580">
        <f>IF(D580="INVOICE",VALUE(MID(TRIM('Tracker&amp;Invoice'!B598),10,10)),"")</f>
        <v>20</v>
      </c>
      <c r="F580">
        <f>IF(B580=1,IFERROR(LOOKUP(2,1/('Tracker&amp;Invoice'!$H598:$AC598&lt;&gt;""),COLUMN('Tracker&amp;Invoice'!$H598:$AC598)),8),F579)</f>
        <v>19</v>
      </c>
      <c r="G580">
        <f>IF(D580="OVERALL",IFERROR(LOOKUP(2,1/('Tracker&amp;Invoice'!$H598:$AC598&lt;&gt;""),COLUMN('Tracker&amp;Invoice'!$H598:$AC598)),8),G581)</f>
        <v>20</v>
      </c>
      <c r="H580">
        <f t="shared" si="18"/>
        <v>20</v>
      </c>
      <c r="I580" s="29">
        <f>IF(D580="INVOICE",SUM('Tracker&amp;Invoice'!$H598:INDEX('Tracker&amp;Invoice'!$A598:$AC598,1,H580)),0)</f>
        <v>27455</v>
      </c>
      <c r="J580" s="29">
        <f>IF(D580="OVERALL",SUM('Tracker&amp;Invoice'!$H598:$AC598),0)</f>
        <v>0</v>
      </c>
    </row>
    <row r="581" spans="1:10">
      <c r="A581">
        <f t="shared" si="19"/>
        <v>27</v>
      </c>
      <c r="B581">
        <f>IF(AND('Tracker&amp;Invoice'!A599&lt;&gt;"",'Tracker&amp;Invoice'!A599&lt;&gt;"ITEM",'Tracker&amp;Invoice'!A597="ITEM"),1,0)</f>
        <v>0</v>
      </c>
      <c r="C581" t="str">
        <f>IF(B581=1,'Tracker&amp;Invoice'!A599,C580)</f>
        <v>BQ-078</v>
      </c>
      <c r="D581" t="str">
        <f>IF(LEFT(TRIM('Tracker&amp;Invoice'!B599),9)="INVOICE #","INVOICE",IF(TRIM('Tracker&amp;Invoice'!B599)="Overall Completion INVOICE","OVERALL",""))</f>
        <v/>
      </c>
      <c r="E581" t="str">
        <f>IF(D581="INVOICE",VALUE(MID(TRIM('Tracker&amp;Invoice'!B599),10,10)),"")</f>
        <v/>
      </c>
      <c r="F581">
        <f>IF(B581=1,IFERROR(LOOKUP(2,1/('Tracker&amp;Invoice'!$H599:$AC599&lt;&gt;""),COLUMN('Tracker&amp;Invoice'!$H599:$AC599)),8),F580)</f>
        <v>19</v>
      </c>
      <c r="G581">
        <f>IF(D581="OVERALL",IFERROR(LOOKUP(2,1/('Tracker&amp;Invoice'!$H599:$AC599&lt;&gt;""),COLUMN('Tracker&amp;Invoice'!$H599:$AC599)),8),G582)</f>
        <v>20</v>
      </c>
      <c r="H581">
        <f t="shared" si="18"/>
        <v>20</v>
      </c>
      <c r="I581" s="29">
        <f>IF(D581="INVOICE",SUM('Tracker&amp;Invoice'!$H599:INDEX('Tracker&amp;Invoice'!$A599:$AC599,1,H581)),0)</f>
        <v>0</v>
      </c>
      <c r="J581" s="29">
        <f>IF(D581="OVERALL",SUM('Tracker&amp;Invoice'!$H599:$AC599),0)</f>
        <v>0</v>
      </c>
    </row>
    <row r="582" spans="1:10">
      <c r="A582">
        <f t="shared" si="19"/>
        <v>27</v>
      </c>
      <c r="B582">
        <f>IF(AND('Tracker&amp;Invoice'!A600&lt;&gt;"",'Tracker&amp;Invoice'!A600&lt;&gt;"ITEM",'Tracker&amp;Invoice'!A598="ITEM"),1,0)</f>
        <v>0</v>
      </c>
      <c r="C582" t="str">
        <f>IF(B582=1,'Tracker&amp;Invoice'!A600,C581)</f>
        <v>BQ-078</v>
      </c>
      <c r="D582" t="str">
        <f>IF(LEFT(TRIM('Tracker&amp;Invoice'!B600),9)="INVOICE #","INVOICE",IF(TRIM('Tracker&amp;Invoice'!B600)="Overall Completion INVOICE","OVERALL",""))</f>
        <v>INVOICE</v>
      </c>
      <c r="E582">
        <f>IF(D582="INVOICE",VALUE(MID(TRIM('Tracker&amp;Invoice'!B600),10,10)),"")</f>
        <v>21</v>
      </c>
      <c r="F582">
        <f>IF(B582=1,IFERROR(LOOKUP(2,1/('Tracker&amp;Invoice'!$H600:$AC600&lt;&gt;""),COLUMN('Tracker&amp;Invoice'!$H600:$AC600)),8),F581)</f>
        <v>19</v>
      </c>
      <c r="G582">
        <f>IF(D582="OVERALL",IFERROR(LOOKUP(2,1/('Tracker&amp;Invoice'!$H600:$AC600&lt;&gt;""),COLUMN('Tracker&amp;Invoice'!$H600:$AC600)),8),G583)</f>
        <v>20</v>
      </c>
      <c r="H582">
        <f t="shared" si="18"/>
        <v>20</v>
      </c>
      <c r="I582" s="29">
        <f>IF(D582="INVOICE",SUM('Tracker&amp;Invoice'!$H600:INDEX('Tracker&amp;Invoice'!$A600:$AC600,1,H582)),0)</f>
        <v>46240</v>
      </c>
      <c r="J582" s="29">
        <f>IF(D582="OVERALL",SUM('Tracker&amp;Invoice'!$H600:$AC600),0)</f>
        <v>0</v>
      </c>
    </row>
    <row r="583" spans="1:10">
      <c r="A583">
        <f t="shared" si="19"/>
        <v>27</v>
      </c>
      <c r="B583">
        <f>IF(AND('Tracker&amp;Invoice'!A601&lt;&gt;"",'Tracker&amp;Invoice'!A601&lt;&gt;"ITEM",'Tracker&amp;Invoice'!A599="ITEM"),1,0)</f>
        <v>0</v>
      </c>
      <c r="C583" t="str">
        <f>IF(B583=1,'Tracker&amp;Invoice'!A601,C582)</f>
        <v>BQ-078</v>
      </c>
      <c r="D583" t="str">
        <f>IF(LEFT(TRIM('Tracker&amp;Invoice'!B601),9)="INVOICE #","INVOICE",IF(TRIM('Tracker&amp;Invoice'!B601)="Overall Completion INVOICE","OVERALL",""))</f>
        <v/>
      </c>
      <c r="E583" t="str">
        <f>IF(D583="INVOICE",VALUE(MID(TRIM('Tracker&amp;Invoice'!B601),10,10)),"")</f>
        <v/>
      </c>
      <c r="F583">
        <f>IF(B583=1,IFERROR(LOOKUP(2,1/('Tracker&amp;Invoice'!$H601:$AC601&lt;&gt;""),COLUMN('Tracker&amp;Invoice'!$H601:$AC601)),8),F582)</f>
        <v>19</v>
      </c>
      <c r="G583">
        <f>IF(D583="OVERALL",IFERROR(LOOKUP(2,1/('Tracker&amp;Invoice'!$H601:$AC601&lt;&gt;""),COLUMN('Tracker&amp;Invoice'!$H601:$AC601)),8),G584)</f>
        <v>20</v>
      </c>
      <c r="H583">
        <f t="shared" si="18"/>
        <v>20</v>
      </c>
      <c r="I583" s="29">
        <f>IF(D583="INVOICE",SUM('Tracker&amp;Invoice'!$H601:INDEX('Tracker&amp;Invoice'!$A601:$AC601,1,H583)),0)</f>
        <v>0</v>
      </c>
      <c r="J583" s="29">
        <f>IF(D583="OVERALL",SUM('Tracker&amp;Invoice'!$H601:$AC601),0)</f>
        <v>0</v>
      </c>
    </row>
    <row r="584" spans="1:10">
      <c r="A584">
        <f t="shared" si="19"/>
        <v>27</v>
      </c>
      <c r="B584">
        <f>IF(AND('Tracker&amp;Invoice'!A602&lt;&gt;"",'Tracker&amp;Invoice'!A602&lt;&gt;"ITEM",'Tracker&amp;Invoice'!A600="ITEM"),1,0)</f>
        <v>0</v>
      </c>
      <c r="C584" t="str">
        <f>IF(B584=1,'Tracker&amp;Invoice'!A602,C583)</f>
        <v>BQ-078</v>
      </c>
      <c r="D584" t="str">
        <f>IF(LEFT(TRIM('Tracker&amp;Invoice'!B602),9)="INVOICE #","INVOICE",IF(TRIM('Tracker&amp;Invoice'!B602)="Overall Completion INVOICE","OVERALL",""))</f>
        <v>INVOICE</v>
      </c>
      <c r="E584">
        <f>IF(D584="INVOICE",VALUE(MID(TRIM('Tracker&amp;Invoice'!B602),10,10)),"")</f>
        <v>22</v>
      </c>
      <c r="F584">
        <f>IF(B584=1,IFERROR(LOOKUP(2,1/('Tracker&amp;Invoice'!$H602:$AC602&lt;&gt;""),COLUMN('Tracker&amp;Invoice'!$H602:$AC602)),8),F583)</f>
        <v>19</v>
      </c>
      <c r="G584">
        <f>IF(D584="OVERALL",IFERROR(LOOKUP(2,1/('Tracker&amp;Invoice'!$H602:$AC602&lt;&gt;""),COLUMN('Tracker&amp;Invoice'!$H602:$AC602)),8),G585)</f>
        <v>20</v>
      </c>
      <c r="H584">
        <f t="shared" si="18"/>
        <v>20</v>
      </c>
      <c r="I584" s="29">
        <f>IF(D584="INVOICE",SUM('Tracker&amp;Invoice'!$H602:INDEX('Tracker&amp;Invoice'!$A602:$AC602,1,H584)),0)</f>
        <v>34680</v>
      </c>
      <c r="J584" s="29">
        <f>IF(D584="OVERALL",SUM('Tracker&amp;Invoice'!$H602:$AC602),0)</f>
        <v>0</v>
      </c>
    </row>
    <row r="585" spans="1:10">
      <c r="A585">
        <f t="shared" si="19"/>
        <v>27</v>
      </c>
      <c r="B585">
        <f>IF(AND('Tracker&amp;Invoice'!A603&lt;&gt;"",'Tracker&amp;Invoice'!A603&lt;&gt;"ITEM",'Tracker&amp;Invoice'!A601="ITEM"),1,0)</f>
        <v>0</v>
      </c>
      <c r="C585" t="str">
        <f>IF(B585=1,'Tracker&amp;Invoice'!A603,C584)</f>
        <v>BQ-078</v>
      </c>
      <c r="D585" t="str">
        <f>IF(LEFT(TRIM('Tracker&amp;Invoice'!B603),9)="INVOICE #","INVOICE",IF(TRIM('Tracker&amp;Invoice'!B603)="Overall Completion INVOICE","OVERALL",""))</f>
        <v/>
      </c>
      <c r="E585" t="str">
        <f>IF(D585="INVOICE",VALUE(MID(TRIM('Tracker&amp;Invoice'!B603),10,10)),"")</f>
        <v/>
      </c>
      <c r="F585">
        <f>IF(B585=1,IFERROR(LOOKUP(2,1/('Tracker&amp;Invoice'!$H603:$AC603&lt;&gt;""),COLUMN('Tracker&amp;Invoice'!$H603:$AC603)),8),F584)</f>
        <v>19</v>
      </c>
      <c r="G585">
        <f>IF(D585="OVERALL",IFERROR(LOOKUP(2,1/('Tracker&amp;Invoice'!$H603:$AC603&lt;&gt;""),COLUMN('Tracker&amp;Invoice'!$H603:$AC603)),8),G586)</f>
        <v>20</v>
      </c>
      <c r="H585">
        <f t="shared" si="18"/>
        <v>20</v>
      </c>
      <c r="I585" s="29">
        <f>IF(D585="INVOICE",SUM('Tracker&amp;Invoice'!$H603:INDEX('Tracker&amp;Invoice'!$A603:$AC603,1,H585)),0)</f>
        <v>0</v>
      </c>
      <c r="J585" s="29">
        <f>IF(D585="OVERALL",SUM('Tracker&amp;Invoice'!$H603:$AC603),0)</f>
        <v>0</v>
      </c>
    </row>
    <row r="586" spans="1:10">
      <c r="A586">
        <f t="shared" si="19"/>
        <v>27</v>
      </c>
      <c r="B586">
        <f>IF(AND('Tracker&amp;Invoice'!A604&lt;&gt;"",'Tracker&amp;Invoice'!A604&lt;&gt;"ITEM",'Tracker&amp;Invoice'!A602="ITEM"),1,0)</f>
        <v>0</v>
      </c>
      <c r="C586" t="str">
        <f>IF(B586=1,'Tracker&amp;Invoice'!A604,C585)</f>
        <v>BQ-078</v>
      </c>
      <c r="D586" t="str">
        <f>IF(LEFT(TRIM('Tracker&amp;Invoice'!B604),9)="INVOICE #","INVOICE",IF(TRIM('Tracker&amp;Invoice'!B604)="Overall Completion INVOICE","OVERALL",""))</f>
        <v>INVOICE</v>
      </c>
      <c r="E586">
        <f>IF(D586="INVOICE",VALUE(MID(TRIM('Tracker&amp;Invoice'!B604),10,10)),"")</f>
        <v>23</v>
      </c>
      <c r="F586">
        <f>IF(B586=1,IFERROR(LOOKUP(2,1/('Tracker&amp;Invoice'!$H604:$AC604&lt;&gt;""),COLUMN('Tracker&amp;Invoice'!$H604:$AC604)),8),F585)</f>
        <v>19</v>
      </c>
      <c r="G586">
        <f>IF(D586="OVERALL",IFERROR(LOOKUP(2,1/('Tracker&amp;Invoice'!$H604:$AC604&lt;&gt;""),COLUMN('Tracker&amp;Invoice'!$H604:$AC604)),8),G587)</f>
        <v>20</v>
      </c>
      <c r="H586">
        <f t="shared" si="18"/>
        <v>20</v>
      </c>
      <c r="I586" s="29">
        <f>IF(D586="INVOICE",SUM('Tracker&amp;Invoice'!$H604:INDEX('Tracker&amp;Invoice'!$A604:$AC604,1,H586)),0)</f>
        <v>104618</v>
      </c>
      <c r="J586" s="29">
        <f>IF(D586="OVERALL",SUM('Tracker&amp;Invoice'!$H604:$AC604),0)</f>
        <v>0</v>
      </c>
    </row>
    <row r="587" spans="1:10">
      <c r="A587">
        <f t="shared" si="19"/>
        <v>27</v>
      </c>
      <c r="B587">
        <f>IF(AND('Tracker&amp;Invoice'!A605&lt;&gt;"",'Tracker&amp;Invoice'!A605&lt;&gt;"ITEM",'Tracker&amp;Invoice'!A603="ITEM"),1,0)</f>
        <v>0</v>
      </c>
      <c r="C587" t="str">
        <f>IF(B587=1,'Tracker&amp;Invoice'!A605,C586)</f>
        <v>BQ-078</v>
      </c>
      <c r="D587" t="str">
        <f>IF(LEFT(TRIM('Tracker&amp;Invoice'!B605),9)="INVOICE #","INVOICE",IF(TRIM('Tracker&amp;Invoice'!B605)="Overall Completion INVOICE","OVERALL",""))</f>
        <v/>
      </c>
      <c r="E587" t="str">
        <f>IF(D587="INVOICE",VALUE(MID(TRIM('Tracker&amp;Invoice'!B605),10,10)),"")</f>
        <v/>
      </c>
      <c r="F587">
        <f>IF(B587=1,IFERROR(LOOKUP(2,1/('Tracker&amp;Invoice'!$H605:$AC605&lt;&gt;""),COLUMN('Tracker&amp;Invoice'!$H605:$AC605)),8),F586)</f>
        <v>19</v>
      </c>
      <c r="G587">
        <f>IF(D587="OVERALL",IFERROR(LOOKUP(2,1/('Tracker&amp;Invoice'!$H605:$AC605&lt;&gt;""),COLUMN('Tracker&amp;Invoice'!$H605:$AC605)),8),G588)</f>
        <v>20</v>
      </c>
      <c r="H587">
        <f t="shared" si="18"/>
        <v>20</v>
      </c>
      <c r="I587" s="29">
        <f>IF(D587="INVOICE",SUM('Tracker&amp;Invoice'!$H605:INDEX('Tracker&amp;Invoice'!$A605:$AC605,1,H587)),0)</f>
        <v>0</v>
      </c>
      <c r="J587" s="29">
        <f>IF(D587="OVERALL",SUM('Tracker&amp;Invoice'!$H605:$AC605),0)</f>
        <v>0</v>
      </c>
    </row>
    <row r="588" spans="1:10">
      <c r="A588">
        <f t="shared" si="19"/>
        <v>27</v>
      </c>
      <c r="B588">
        <f>IF(AND('Tracker&amp;Invoice'!A606&lt;&gt;"",'Tracker&amp;Invoice'!A606&lt;&gt;"ITEM",'Tracker&amp;Invoice'!A604="ITEM"),1,0)</f>
        <v>0</v>
      </c>
      <c r="C588" t="str">
        <f>IF(B588=1,'Tracker&amp;Invoice'!A606,C587)</f>
        <v>BQ-078</v>
      </c>
      <c r="D588" t="str">
        <f>IF(LEFT(TRIM('Tracker&amp;Invoice'!B606),9)="INVOICE #","INVOICE",IF(TRIM('Tracker&amp;Invoice'!B606)="Overall Completion INVOICE","OVERALL",""))</f>
        <v>INVOICE</v>
      </c>
      <c r="E588">
        <f>IF(D588="INVOICE",VALUE(MID(TRIM('Tracker&amp;Invoice'!B606),10,10)),"")</f>
        <v>24</v>
      </c>
      <c r="F588">
        <f>IF(B588=1,IFERROR(LOOKUP(2,1/('Tracker&amp;Invoice'!$H606:$AC606&lt;&gt;""),COLUMN('Tracker&amp;Invoice'!$H606:$AC606)),8),F587)</f>
        <v>19</v>
      </c>
      <c r="G588">
        <f>IF(D588="OVERALL",IFERROR(LOOKUP(2,1/('Tracker&amp;Invoice'!$H606:$AC606&lt;&gt;""),COLUMN('Tracker&amp;Invoice'!$H606:$AC606)),8),G589)</f>
        <v>20</v>
      </c>
      <c r="H588">
        <f t="shared" si="18"/>
        <v>20</v>
      </c>
      <c r="I588" s="29">
        <f>IF(D588="INVOICE",SUM('Tracker&amp;Invoice'!$H606:INDEX('Tracker&amp;Invoice'!$A606:$AC606,1,H588)),0)</f>
        <v>77452</v>
      </c>
      <c r="J588" s="29">
        <f>IF(D588="OVERALL",SUM('Tracker&amp;Invoice'!$H606:$AC606),0)</f>
        <v>0</v>
      </c>
    </row>
    <row r="589" spans="1:10">
      <c r="A589">
        <f t="shared" si="19"/>
        <v>27</v>
      </c>
      <c r="B589">
        <f>IF(AND('Tracker&amp;Invoice'!A607&lt;&gt;"",'Tracker&amp;Invoice'!A607&lt;&gt;"ITEM",'Tracker&amp;Invoice'!A605="ITEM"),1,0)</f>
        <v>0</v>
      </c>
      <c r="C589" t="str">
        <f>IF(B589=1,'Tracker&amp;Invoice'!A607,C588)</f>
        <v>BQ-078</v>
      </c>
      <c r="D589" t="str">
        <f>IF(LEFT(TRIM('Tracker&amp;Invoice'!B607),9)="INVOICE #","INVOICE",IF(TRIM('Tracker&amp;Invoice'!B607)="Overall Completion INVOICE","OVERALL",""))</f>
        <v/>
      </c>
      <c r="E589" t="str">
        <f>IF(D589="INVOICE",VALUE(MID(TRIM('Tracker&amp;Invoice'!B607),10,10)),"")</f>
        <v/>
      </c>
      <c r="F589">
        <f>IF(B589=1,IFERROR(LOOKUP(2,1/('Tracker&amp;Invoice'!$H607:$AC607&lt;&gt;""),COLUMN('Tracker&amp;Invoice'!$H607:$AC607)),8),F588)</f>
        <v>19</v>
      </c>
      <c r="G589">
        <f>IF(D589="OVERALL",IFERROR(LOOKUP(2,1/('Tracker&amp;Invoice'!$H607:$AC607&lt;&gt;""),COLUMN('Tracker&amp;Invoice'!$H607:$AC607)),8),G590)</f>
        <v>20</v>
      </c>
      <c r="H589">
        <f t="shared" si="18"/>
        <v>20</v>
      </c>
      <c r="I589" s="29">
        <f>IF(D589="INVOICE",SUM('Tracker&amp;Invoice'!$H607:INDEX('Tracker&amp;Invoice'!$A607:$AC607,1,H589)),0)</f>
        <v>0</v>
      </c>
      <c r="J589" s="29">
        <f>IF(D589="OVERALL",SUM('Tracker&amp;Invoice'!$H607:$AC607),0)</f>
        <v>0</v>
      </c>
    </row>
    <row r="590" spans="1:10">
      <c r="A590">
        <f t="shared" si="19"/>
        <v>27</v>
      </c>
      <c r="B590">
        <f>IF(AND('Tracker&amp;Invoice'!A608&lt;&gt;"",'Tracker&amp;Invoice'!A608&lt;&gt;"ITEM",'Tracker&amp;Invoice'!A606="ITEM"),1,0)</f>
        <v>0</v>
      </c>
      <c r="C590" t="str">
        <f>IF(B590=1,'Tracker&amp;Invoice'!A608,C589)</f>
        <v>BQ-078</v>
      </c>
      <c r="D590" t="str">
        <f>IF(LEFT(TRIM('Tracker&amp;Invoice'!B608),9)="INVOICE #","INVOICE",IF(TRIM('Tracker&amp;Invoice'!B608)="Overall Completion INVOICE","OVERALL",""))</f>
        <v>INVOICE</v>
      </c>
      <c r="E590">
        <f>IF(D590="INVOICE",VALUE(MID(TRIM('Tracker&amp;Invoice'!B608),10,10)),"")</f>
        <v>25</v>
      </c>
      <c r="F590">
        <f>IF(B590=1,IFERROR(LOOKUP(2,1/('Tracker&amp;Invoice'!$H608:$AC608&lt;&gt;""),COLUMN('Tracker&amp;Invoice'!$H608:$AC608)),8),F589)</f>
        <v>19</v>
      </c>
      <c r="G590">
        <f>IF(D590="OVERALL",IFERROR(LOOKUP(2,1/('Tracker&amp;Invoice'!$H608:$AC608&lt;&gt;""),COLUMN('Tracker&amp;Invoice'!$H608:$AC608)),8),G591)</f>
        <v>20</v>
      </c>
      <c r="H590">
        <f t="shared" si="18"/>
        <v>20</v>
      </c>
      <c r="I590" s="29">
        <f>IF(D590="INVOICE",SUM('Tracker&amp;Invoice'!$H608:INDEX('Tracker&amp;Invoice'!$A608:$AC608,1,H590)),0)</f>
        <v>46818</v>
      </c>
      <c r="J590" s="29">
        <f>IF(D590="OVERALL",SUM('Tracker&amp;Invoice'!$H608:$AC608),0)</f>
        <v>0</v>
      </c>
    </row>
    <row r="591" spans="1:10">
      <c r="A591">
        <f t="shared" si="19"/>
        <v>27</v>
      </c>
      <c r="B591">
        <f>IF(AND('Tracker&amp;Invoice'!A609&lt;&gt;"",'Tracker&amp;Invoice'!A609&lt;&gt;"ITEM",'Tracker&amp;Invoice'!A607="ITEM"),1,0)</f>
        <v>0</v>
      </c>
      <c r="C591" t="str">
        <f>IF(B591=1,'Tracker&amp;Invoice'!A609,C590)</f>
        <v>BQ-078</v>
      </c>
      <c r="D591" t="str">
        <f>IF(LEFT(TRIM('Tracker&amp;Invoice'!B609),9)="INVOICE #","INVOICE",IF(TRIM('Tracker&amp;Invoice'!B609)="Overall Completion INVOICE","OVERALL",""))</f>
        <v/>
      </c>
      <c r="E591" t="str">
        <f>IF(D591="INVOICE",VALUE(MID(TRIM('Tracker&amp;Invoice'!B609),10,10)),"")</f>
        <v/>
      </c>
      <c r="F591">
        <f>IF(B591=1,IFERROR(LOOKUP(2,1/('Tracker&amp;Invoice'!$H609:$AC609&lt;&gt;""),COLUMN('Tracker&amp;Invoice'!$H609:$AC609)),8),F590)</f>
        <v>19</v>
      </c>
      <c r="G591">
        <f>IF(D591="OVERALL",IFERROR(LOOKUP(2,1/('Tracker&amp;Invoice'!$H609:$AC609&lt;&gt;""),COLUMN('Tracker&amp;Invoice'!$H609:$AC609)),8),G592)</f>
        <v>20</v>
      </c>
      <c r="H591">
        <f t="shared" si="18"/>
        <v>20</v>
      </c>
      <c r="I591" s="29">
        <f>IF(D591="INVOICE",SUM('Tracker&amp;Invoice'!$H609:INDEX('Tracker&amp;Invoice'!$A609:$AC609,1,H591)),0)</f>
        <v>0</v>
      </c>
      <c r="J591" s="29">
        <f>IF(D591="OVERALL",SUM('Tracker&amp;Invoice'!$H609:$AC609),0)</f>
        <v>0</v>
      </c>
    </row>
    <row r="592" spans="1:10">
      <c r="A592">
        <f t="shared" si="19"/>
        <v>27</v>
      </c>
      <c r="B592">
        <f>IF(AND('Tracker&amp;Invoice'!A610&lt;&gt;"",'Tracker&amp;Invoice'!A610&lt;&gt;"ITEM",'Tracker&amp;Invoice'!A608="ITEM"),1,0)</f>
        <v>0</v>
      </c>
      <c r="C592" t="str">
        <f>IF(B592=1,'Tracker&amp;Invoice'!A610,C591)</f>
        <v>BQ-078</v>
      </c>
      <c r="D592" t="str">
        <f>IF(LEFT(TRIM('Tracker&amp;Invoice'!B610),9)="INVOICE #","INVOICE",IF(TRIM('Tracker&amp;Invoice'!B610)="Overall Completion INVOICE","OVERALL",""))</f>
        <v>INVOICE</v>
      </c>
      <c r="E592">
        <f>IF(D592="INVOICE",VALUE(MID(TRIM('Tracker&amp;Invoice'!B610),10,10)),"")</f>
        <v>26</v>
      </c>
      <c r="F592">
        <f>IF(B592=1,IFERROR(LOOKUP(2,1/('Tracker&amp;Invoice'!$H610:$AC610&lt;&gt;""),COLUMN('Tracker&amp;Invoice'!$H610:$AC610)),8),F591)</f>
        <v>19</v>
      </c>
      <c r="G592">
        <f>IF(D592="OVERALL",IFERROR(LOOKUP(2,1/('Tracker&amp;Invoice'!$H610:$AC610&lt;&gt;""),COLUMN('Tracker&amp;Invoice'!$H610:$AC610)),8),G593)</f>
        <v>20</v>
      </c>
      <c r="H592">
        <f t="shared" si="18"/>
        <v>20</v>
      </c>
      <c r="I592" s="29">
        <f>IF(D592="INVOICE",SUM('Tracker&amp;Invoice'!$H610:INDEX('Tracker&amp;Invoice'!$A610:$AC610,1,H592)),0)</f>
        <v>118345.5</v>
      </c>
      <c r="J592" s="29">
        <f>IF(D592="OVERALL",SUM('Tracker&amp;Invoice'!$H610:$AC610),0)</f>
        <v>0</v>
      </c>
    </row>
    <row r="593" spans="1:10">
      <c r="A593">
        <f t="shared" si="19"/>
        <v>27</v>
      </c>
      <c r="B593">
        <f>IF(AND('Tracker&amp;Invoice'!A611&lt;&gt;"",'Tracker&amp;Invoice'!A611&lt;&gt;"ITEM",'Tracker&amp;Invoice'!A609="ITEM"),1,0)</f>
        <v>0</v>
      </c>
      <c r="C593" t="str">
        <f>IF(B593=1,'Tracker&amp;Invoice'!A611,C592)</f>
        <v>BQ-078</v>
      </c>
      <c r="D593" t="str">
        <f>IF(LEFT(TRIM('Tracker&amp;Invoice'!B611),9)="INVOICE #","INVOICE",IF(TRIM('Tracker&amp;Invoice'!B611)="Overall Completion INVOICE","OVERALL",""))</f>
        <v/>
      </c>
      <c r="E593" t="str">
        <f>IF(D593="INVOICE",VALUE(MID(TRIM('Tracker&amp;Invoice'!B611),10,10)),"")</f>
        <v/>
      </c>
      <c r="F593">
        <f>IF(B593=1,IFERROR(LOOKUP(2,1/('Tracker&amp;Invoice'!$H611:$AC611&lt;&gt;""),COLUMN('Tracker&amp;Invoice'!$H611:$AC611)),8),F592)</f>
        <v>19</v>
      </c>
      <c r="G593">
        <f>IF(D593="OVERALL",IFERROR(LOOKUP(2,1/('Tracker&amp;Invoice'!$H611:$AC611&lt;&gt;""),COLUMN('Tracker&amp;Invoice'!$H611:$AC611)),8),G594)</f>
        <v>20</v>
      </c>
      <c r="H593">
        <f t="shared" si="18"/>
        <v>20</v>
      </c>
      <c r="I593" s="29">
        <f>IF(D593="INVOICE",SUM('Tracker&amp;Invoice'!$H611:INDEX('Tracker&amp;Invoice'!$A611:$AC611,1,H593)),0)</f>
        <v>0</v>
      </c>
      <c r="J593" s="29">
        <f>IF(D593="OVERALL",SUM('Tracker&amp;Invoice'!$H611:$AC611),0)</f>
        <v>0</v>
      </c>
    </row>
    <row r="594" spans="1:10">
      <c r="A594">
        <f t="shared" si="19"/>
        <v>27</v>
      </c>
      <c r="B594">
        <f>IF(AND('Tracker&amp;Invoice'!A612&lt;&gt;"",'Tracker&amp;Invoice'!A612&lt;&gt;"ITEM",'Tracker&amp;Invoice'!A610="ITEM"),1,0)</f>
        <v>0</v>
      </c>
      <c r="C594" t="str">
        <f>IF(B594=1,'Tracker&amp;Invoice'!A612,C593)</f>
        <v>BQ-078</v>
      </c>
      <c r="D594" t="str">
        <f>IF(LEFT(TRIM('Tracker&amp;Invoice'!B612),9)="INVOICE #","INVOICE",IF(TRIM('Tracker&amp;Invoice'!B612)="Overall Completion INVOICE","OVERALL",""))</f>
        <v>INVOICE</v>
      </c>
      <c r="E594">
        <f>IF(D594="INVOICE",VALUE(MID(TRIM('Tracker&amp;Invoice'!B612),10,10)),"")</f>
        <v>27</v>
      </c>
      <c r="F594">
        <f>IF(B594=1,IFERROR(LOOKUP(2,1/('Tracker&amp;Invoice'!$H612:$AC612&lt;&gt;""),COLUMN('Tracker&amp;Invoice'!$H612:$AC612)),8),F593)</f>
        <v>19</v>
      </c>
      <c r="G594">
        <f>IF(D594="OVERALL",IFERROR(LOOKUP(2,1/('Tracker&amp;Invoice'!$H612:$AC612&lt;&gt;""),COLUMN('Tracker&amp;Invoice'!$H612:$AC612)),8),G595)</f>
        <v>20</v>
      </c>
      <c r="H594">
        <f t="shared" si="18"/>
        <v>20</v>
      </c>
      <c r="I594" s="29">
        <f>IF(D594="INVOICE",SUM('Tracker&amp;Invoice'!$H612:INDEX('Tracker&amp;Invoice'!$A612:$AC612,1,H594)),0)</f>
        <v>240014.5</v>
      </c>
      <c r="J594" s="29">
        <f>IF(D594="OVERALL",SUM('Tracker&amp;Invoice'!$H612:$AC612),0)</f>
        <v>0</v>
      </c>
    </row>
    <row r="595" spans="1:10">
      <c r="A595">
        <f t="shared" si="19"/>
        <v>27</v>
      </c>
      <c r="B595">
        <f>IF(AND('Tracker&amp;Invoice'!A613&lt;&gt;"",'Tracker&amp;Invoice'!A613&lt;&gt;"ITEM",'Tracker&amp;Invoice'!A611="ITEM"),1,0)</f>
        <v>0</v>
      </c>
      <c r="C595" t="str">
        <f>IF(B595=1,'Tracker&amp;Invoice'!A613,C594)</f>
        <v>BQ-078</v>
      </c>
      <c r="D595" t="str">
        <f>IF(LEFT(TRIM('Tracker&amp;Invoice'!B613),9)="INVOICE #","INVOICE",IF(TRIM('Tracker&amp;Invoice'!B613)="Overall Completion INVOICE","OVERALL",""))</f>
        <v/>
      </c>
      <c r="E595" t="str">
        <f>IF(D595="INVOICE",VALUE(MID(TRIM('Tracker&amp;Invoice'!B613),10,10)),"")</f>
        <v/>
      </c>
      <c r="F595">
        <f>IF(B595=1,IFERROR(LOOKUP(2,1/('Tracker&amp;Invoice'!$H613:$AC613&lt;&gt;""),COLUMN('Tracker&amp;Invoice'!$H613:$AC613)),8),F594)</f>
        <v>19</v>
      </c>
      <c r="G595">
        <f>IF(D595="OVERALL",IFERROR(LOOKUP(2,1/('Tracker&amp;Invoice'!$H613:$AC613&lt;&gt;""),COLUMN('Tracker&amp;Invoice'!$H613:$AC613)),8),G596)</f>
        <v>20</v>
      </c>
      <c r="H595">
        <f t="shared" si="18"/>
        <v>20</v>
      </c>
      <c r="I595" s="29">
        <f>IF(D595="INVOICE",SUM('Tracker&amp;Invoice'!$H613:INDEX('Tracker&amp;Invoice'!$A613:$AC613,1,H595)),0)</f>
        <v>0</v>
      </c>
      <c r="J595" s="29">
        <f>IF(D595="OVERALL",SUM('Tracker&amp;Invoice'!$H613:$AC613),0)</f>
        <v>0</v>
      </c>
    </row>
    <row r="596" spans="1:10">
      <c r="A596">
        <f t="shared" si="19"/>
        <v>27</v>
      </c>
      <c r="B596">
        <f>IF(AND('Tracker&amp;Invoice'!A614&lt;&gt;"",'Tracker&amp;Invoice'!A614&lt;&gt;"ITEM",'Tracker&amp;Invoice'!A612="ITEM"),1,0)</f>
        <v>0</v>
      </c>
      <c r="C596" t="str">
        <f>IF(B596=1,'Tracker&amp;Invoice'!A614,C595)</f>
        <v>BQ-078</v>
      </c>
      <c r="D596" t="str">
        <f>IF(LEFT(TRIM('Tracker&amp;Invoice'!B614),9)="INVOICE #","INVOICE",IF(TRIM('Tracker&amp;Invoice'!B614)="Overall Completion INVOICE","OVERALL",""))</f>
        <v>INVOICE</v>
      </c>
      <c r="E596">
        <f>IF(D596="INVOICE",VALUE(MID(TRIM('Tracker&amp;Invoice'!B614),10,10)),"")</f>
        <v>28</v>
      </c>
      <c r="F596">
        <f>IF(B596=1,IFERROR(LOOKUP(2,1/('Tracker&amp;Invoice'!$H614:$AC614&lt;&gt;""),COLUMN('Tracker&amp;Invoice'!$H614:$AC614)),8),F595)</f>
        <v>19</v>
      </c>
      <c r="G596">
        <f>IF(D596="OVERALL",IFERROR(LOOKUP(2,1/('Tracker&amp;Invoice'!$H614:$AC614&lt;&gt;""),COLUMN('Tracker&amp;Invoice'!$H614:$AC614)),8),G597)</f>
        <v>20</v>
      </c>
      <c r="H596">
        <f t="shared" si="18"/>
        <v>20</v>
      </c>
      <c r="I596" s="29">
        <f>IF(D596="INVOICE",SUM('Tracker&amp;Invoice'!$H614:INDEX('Tracker&amp;Invoice'!$A614:$AC614,1,H596)),0)</f>
        <v>72250</v>
      </c>
      <c r="J596" s="29">
        <f>IF(D596="OVERALL",SUM('Tracker&amp;Invoice'!$H614:$AC614),0)</f>
        <v>0</v>
      </c>
    </row>
    <row r="597" spans="1:10">
      <c r="A597">
        <f t="shared" si="19"/>
        <v>27</v>
      </c>
      <c r="B597">
        <f>IF(AND('Tracker&amp;Invoice'!A615&lt;&gt;"",'Tracker&amp;Invoice'!A615&lt;&gt;"ITEM",'Tracker&amp;Invoice'!A613="ITEM"),1,0)</f>
        <v>0</v>
      </c>
      <c r="C597" t="str">
        <f>IF(B597=1,'Tracker&amp;Invoice'!A615,C596)</f>
        <v>BQ-078</v>
      </c>
      <c r="D597" t="str">
        <f>IF(LEFT(TRIM('Tracker&amp;Invoice'!B615),9)="INVOICE #","INVOICE",IF(TRIM('Tracker&amp;Invoice'!B615)="Overall Completion INVOICE","OVERALL",""))</f>
        <v/>
      </c>
      <c r="E597" t="str">
        <f>IF(D597="INVOICE",VALUE(MID(TRIM('Tracker&amp;Invoice'!B615),10,10)),"")</f>
        <v/>
      </c>
      <c r="F597">
        <f>IF(B597=1,IFERROR(LOOKUP(2,1/('Tracker&amp;Invoice'!$H615:$AC615&lt;&gt;""),COLUMN('Tracker&amp;Invoice'!$H615:$AC615)),8),F596)</f>
        <v>19</v>
      </c>
      <c r="G597">
        <f>IF(D597="OVERALL",IFERROR(LOOKUP(2,1/('Tracker&amp;Invoice'!$H615:$AC615&lt;&gt;""),COLUMN('Tracker&amp;Invoice'!$H615:$AC615)),8),G598)</f>
        <v>20</v>
      </c>
      <c r="H597">
        <f t="shared" si="18"/>
        <v>20</v>
      </c>
      <c r="I597" s="29">
        <f>IF(D597="INVOICE",SUM('Tracker&amp;Invoice'!$H615:INDEX('Tracker&amp;Invoice'!$A615:$AC615,1,H597)),0)</f>
        <v>0</v>
      </c>
      <c r="J597" s="29">
        <f>IF(D597="OVERALL",SUM('Tracker&amp;Invoice'!$H615:$AC615),0)</f>
        <v>0</v>
      </c>
    </row>
    <row r="598" spans="1:10">
      <c r="A598">
        <f t="shared" si="19"/>
        <v>27</v>
      </c>
      <c r="B598">
        <f>IF(AND('Tracker&amp;Invoice'!A616&lt;&gt;"",'Tracker&amp;Invoice'!A616&lt;&gt;"ITEM",'Tracker&amp;Invoice'!A614="ITEM"),1,0)</f>
        <v>0</v>
      </c>
      <c r="C598" t="str">
        <f>IF(B598=1,'Tracker&amp;Invoice'!A616,C597)</f>
        <v>BQ-078</v>
      </c>
      <c r="D598" t="str">
        <f>IF(LEFT(TRIM('Tracker&amp;Invoice'!B616),9)="INVOICE #","INVOICE",IF(TRIM('Tracker&amp;Invoice'!B616)="Overall Completion INVOICE","OVERALL",""))</f>
        <v>INVOICE</v>
      </c>
      <c r="E598">
        <f>IF(D598="INVOICE",VALUE(MID(TRIM('Tracker&amp;Invoice'!B616),10,10)),"")</f>
        <v>29</v>
      </c>
      <c r="F598">
        <f>IF(B598=1,IFERROR(LOOKUP(2,1/('Tracker&amp;Invoice'!$H616:$AC616&lt;&gt;""),COLUMN('Tracker&amp;Invoice'!$H616:$AC616)),8),F597)</f>
        <v>19</v>
      </c>
      <c r="G598">
        <f>IF(D598="OVERALL",IFERROR(LOOKUP(2,1/('Tracker&amp;Invoice'!$H616:$AC616&lt;&gt;""),COLUMN('Tracker&amp;Invoice'!$H616:$AC616)),8),G599)</f>
        <v>20</v>
      </c>
      <c r="H598">
        <f t="shared" si="18"/>
        <v>20</v>
      </c>
      <c r="I598" s="29">
        <f>IF(D598="INVOICE",SUM('Tracker&amp;Invoice'!$H616:INDEX('Tracker&amp;Invoice'!$A616:$AC616,1,H598)),0)</f>
        <v>43350</v>
      </c>
      <c r="J598" s="29">
        <f>IF(D598="OVERALL",SUM('Tracker&amp;Invoice'!$H616:$AC616),0)</f>
        <v>0</v>
      </c>
    </row>
    <row r="599" spans="1:10">
      <c r="A599">
        <f t="shared" si="19"/>
        <v>27</v>
      </c>
      <c r="B599">
        <f>IF(AND('Tracker&amp;Invoice'!A617&lt;&gt;"",'Tracker&amp;Invoice'!A617&lt;&gt;"ITEM",'Tracker&amp;Invoice'!A615="ITEM"),1,0)</f>
        <v>0</v>
      </c>
      <c r="C599" t="str">
        <f>IF(B599=1,'Tracker&amp;Invoice'!A617,C598)</f>
        <v>BQ-078</v>
      </c>
      <c r="D599" t="str">
        <f>IF(LEFT(TRIM('Tracker&amp;Invoice'!B617),9)="INVOICE #","INVOICE",IF(TRIM('Tracker&amp;Invoice'!B617)="Overall Completion INVOICE","OVERALL",""))</f>
        <v/>
      </c>
      <c r="E599" t="str">
        <f>IF(D599="INVOICE",VALUE(MID(TRIM('Tracker&amp;Invoice'!B617),10,10)),"")</f>
        <v/>
      </c>
      <c r="F599">
        <f>IF(B599=1,IFERROR(LOOKUP(2,1/('Tracker&amp;Invoice'!$H617:$AC617&lt;&gt;""),COLUMN('Tracker&amp;Invoice'!$H617:$AC617)),8),F598)</f>
        <v>19</v>
      </c>
      <c r="G599">
        <f>IF(D599="OVERALL",IFERROR(LOOKUP(2,1/('Tracker&amp;Invoice'!$H617:$AC617&lt;&gt;""),COLUMN('Tracker&amp;Invoice'!$H617:$AC617)),8),G600)</f>
        <v>20</v>
      </c>
      <c r="H599">
        <f t="shared" si="18"/>
        <v>20</v>
      </c>
      <c r="I599" s="29">
        <f>IF(D599="INVOICE",SUM('Tracker&amp;Invoice'!$H617:INDEX('Tracker&amp;Invoice'!$A617:$AC617,1,H599)),0)</f>
        <v>0</v>
      </c>
      <c r="J599" s="29">
        <f>IF(D599="OVERALL",SUM('Tracker&amp;Invoice'!$H617:$AC617),0)</f>
        <v>0</v>
      </c>
    </row>
    <row r="600" spans="1:10">
      <c r="A600">
        <f t="shared" si="19"/>
        <v>27</v>
      </c>
      <c r="B600">
        <f>IF(AND('Tracker&amp;Invoice'!A618&lt;&gt;"",'Tracker&amp;Invoice'!A618&lt;&gt;"ITEM",'Tracker&amp;Invoice'!A616="ITEM"),1,0)</f>
        <v>0</v>
      </c>
      <c r="C600" t="str">
        <f>IF(B600=1,'Tracker&amp;Invoice'!A618,C599)</f>
        <v>BQ-078</v>
      </c>
      <c r="D600" t="str">
        <f>IF(LEFT(TRIM('Tracker&amp;Invoice'!B618),9)="INVOICE #","INVOICE",IF(TRIM('Tracker&amp;Invoice'!B618)="Overall Completion INVOICE","OVERALL",""))</f>
        <v>INVOICE</v>
      </c>
      <c r="E600">
        <f>IF(D600="INVOICE",VALUE(MID(TRIM('Tracker&amp;Invoice'!B618),10,10)),"")</f>
        <v>31</v>
      </c>
      <c r="F600">
        <f>IF(B600=1,IFERROR(LOOKUP(2,1/('Tracker&amp;Invoice'!$H618:$AC618&lt;&gt;""),COLUMN('Tracker&amp;Invoice'!$H618:$AC618)),8),F599)</f>
        <v>19</v>
      </c>
      <c r="G600">
        <f>IF(D600="OVERALL",IFERROR(LOOKUP(2,1/('Tracker&amp;Invoice'!$H618:$AC618&lt;&gt;""),COLUMN('Tracker&amp;Invoice'!$H618:$AC618)),8),G601)</f>
        <v>20</v>
      </c>
      <c r="H600">
        <f t="shared" si="18"/>
        <v>20</v>
      </c>
      <c r="I600" s="29">
        <f>IF(D600="INVOICE",SUM('Tracker&amp;Invoice'!$H618:INDEX('Tracker&amp;Invoice'!$A618:$AC618,1,H600)),0)</f>
        <v>289000</v>
      </c>
      <c r="J600" s="29">
        <f>IF(D600="OVERALL",SUM('Tracker&amp;Invoice'!$H618:$AC618),0)</f>
        <v>0</v>
      </c>
    </row>
    <row r="601" spans="1:10">
      <c r="A601">
        <f t="shared" si="19"/>
        <v>27</v>
      </c>
      <c r="B601">
        <f>IF(AND('Tracker&amp;Invoice'!A619&lt;&gt;"",'Tracker&amp;Invoice'!A619&lt;&gt;"ITEM",'Tracker&amp;Invoice'!A617="ITEM"),1,0)</f>
        <v>0</v>
      </c>
      <c r="C601" t="str">
        <f>IF(B601=1,'Tracker&amp;Invoice'!A619,C600)</f>
        <v>BQ-078</v>
      </c>
      <c r="D601" t="str">
        <f>IF(LEFT(TRIM('Tracker&amp;Invoice'!B619),9)="INVOICE #","INVOICE",IF(TRIM('Tracker&amp;Invoice'!B619)="Overall Completion INVOICE","OVERALL",""))</f>
        <v/>
      </c>
      <c r="E601" t="str">
        <f>IF(D601="INVOICE",VALUE(MID(TRIM('Tracker&amp;Invoice'!B619),10,10)),"")</f>
        <v/>
      </c>
      <c r="F601">
        <f>IF(B601=1,IFERROR(LOOKUP(2,1/('Tracker&amp;Invoice'!$H619:$AC619&lt;&gt;""),COLUMN('Tracker&amp;Invoice'!$H619:$AC619)),8),F600)</f>
        <v>19</v>
      </c>
      <c r="G601">
        <f>IF(D601="OVERALL",IFERROR(LOOKUP(2,1/('Tracker&amp;Invoice'!$H619:$AC619&lt;&gt;""),COLUMN('Tracker&amp;Invoice'!$H619:$AC619)),8),G602)</f>
        <v>20</v>
      </c>
      <c r="H601">
        <f t="shared" si="18"/>
        <v>20</v>
      </c>
      <c r="I601" s="29">
        <f>IF(D601="INVOICE",SUM('Tracker&amp;Invoice'!$H619:INDEX('Tracker&amp;Invoice'!$A619:$AC619,1,H601)),0)</f>
        <v>0</v>
      </c>
      <c r="J601" s="29">
        <f>IF(D601="OVERALL",SUM('Tracker&amp;Invoice'!$H619:$AC619),0)</f>
        <v>0</v>
      </c>
    </row>
    <row r="602" spans="1:10">
      <c r="A602">
        <f t="shared" si="19"/>
        <v>27</v>
      </c>
      <c r="B602">
        <f>IF(AND('Tracker&amp;Invoice'!A620&lt;&gt;"",'Tracker&amp;Invoice'!A620&lt;&gt;"ITEM",'Tracker&amp;Invoice'!A618="ITEM"),1,0)</f>
        <v>0</v>
      </c>
      <c r="C602" t="str">
        <f>IF(B602=1,'Tracker&amp;Invoice'!A620,C601)</f>
        <v>BQ-078</v>
      </c>
      <c r="D602" t="str">
        <f>IF(LEFT(TRIM('Tracker&amp;Invoice'!B620),9)="INVOICE #","INVOICE",IF(TRIM('Tracker&amp;Invoice'!B620)="Overall Completion INVOICE","OVERALL",""))</f>
        <v>INVOICE</v>
      </c>
      <c r="E602">
        <f>IF(D602="INVOICE",VALUE(MID(TRIM('Tracker&amp;Invoice'!B620),10,10)),"")</f>
        <v>32</v>
      </c>
      <c r="F602">
        <f>IF(B602=1,IFERROR(LOOKUP(2,1/('Tracker&amp;Invoice'!$H620:$AC620&lt;&gt;""),COLUMN('Tracker&amp;Invoice'!$H620:$AC620)),8),F601)</f>
        <v>19</v>
      </c>
      <c r="G602">
        <f>IF(D602="OVERALL",IFERROR(LOOKUP(2,1/('Tracker&amp;Invoice'!$H620:$AC620&lt;&gt;""),COLUMN('Tracker&amp;Invoice'!$H620:$AC620)),8),G603)</f>
        <v>20</v>
      </c>
      <c r="H602">
        <f t="shared" si="18"/>
        <v>20</v>
      </c>
      <c r="I602" s="29">
        <f>IF(D602="INVOICE",SUM('Tracker&amp;Invoice'!$H620:INDEX('Tracker&amp;Invoice'!$A620:$AC620,1,H602)),0)</f>
        <v>48263</v>
      </c>
      <c r="J602" s="29">
        <f>IF(D602="OVERALL",SUM('Tracker&amp;Invoice'!$H620:$AC620),0)</f>
        <v>0</v>
      </c>
    </row>
    <row r="603" spans="1:10">
      <c r="A603">
        <f t="shared" si="19"/>
        <v>27</v>
      </c>
      <c r="B603">
        <f>IF(AND('Tracker&amp;Invoice'!A621&lt;&gt;"",'Tracker&amp;Invoice'!A621&lt;&gt;"ITEM",'Tracker&amp;Invoice'!A619="ITEM"),1,0)</f>
        <v>0</v>
      </c>
      <c r="C603" t="str">
        <f>IF(B603=1,'Tracker&amp;Invoice'!A621,C602)</f>
        <v>BQ-078</v>
      </c>
      <c r="D603" t="str">
        <f>IF(LEFT(TRIM('Tracker&amp;Invoice'!B621),9)="INVOICE #","INVOICE",IF(TRIM('Tracker&amp;Invoice'!B621)="Overall Completion INVOICE","OVERALL",""))</f>
        <v/>
      </c>
      <c r="E603" t="str">
        <f>IF(D603="INVOICE",VALUE(MID(TRIM('Tracker&amp;Invoice'!B621),10,10)),"")</f>
        <v/>
      </c>
      <c r="F603">
        <f>IF(B603=1,IFERROR(LOOKUP(2,1/('Tracker&amp;Invoice'!$H621:$AC621&lt;&gt;""),COLUMN('Tracker&amp;Invoice'!$H621:$AC621)),8),F602)</f>
        <v>19</v>
      </c>
      <c r="G603">
        <f>IF(D603="OVERALL",IFERROR(LOOKUP(2,1/('Tracker&amp;Invoice'!$H621:$AC621&lt;&gt;""),COLUMN('Tracker&amp;Invoice'!$H621:$AC621)),8),G604)</f>
        <v>20</v>
      </c>
      <c r="H603">
        <f t="shared" si="18"/>
        <v>20</v>
      </c>
      <c r="I603" s="29">
        <f>IF(D603="INVOICE",SUM('Tracker&amp;Invoice'!$H621:INDEX('Tracker&amp;Invoice'!$A621:$AC621,1,H603)),0)</f>
        <v>0</v>
      </c>
      <c r="J603" s="29">
        <f>IF(D603="OVERALL",SUM('Tracker&amp;Invoice'!$H621:$AC621),0)</f>
        <v>0</v>
      </c>
    </row>
    <row r="604" spans="1:10">
      <c r="A604">
        <f t="shared" si="19"/>
        <v>27</v>
      </c>
      <c r="B604">
        <f>IF(AND('Tracker&amp;Invoice'!A622&lt;&gt;"",'Tracker&amp;Invoice'!A622&lt;&gt;"ITEM",'Tracker&amp;Invoice'!A620="ITEM"),1,0)</f>
        <v>0</v>
      </c>
      <c r="C604" t="str">
        <f>IF(B604=1,'Tracker&amp;Invoice'!A622,C603)</f>
        <v>BQ-078</v>
      </c>
      <c r="D604" t="str">
        <f>IF(LEFT(TRIM('Tracker&amp;Invoice'!B622),9)="INVOICE #","INVOICE",IF(TRIM('Tracker&amp;Invoice'!B622)="Overall Completion INVOICE","OVERALL",""))</f>
        <v>OVERALL</v>
      </c>
      <c r="E604" t="str">
        <f>IF(D604="INVOICE",VALUE(MID(TRIM('Tracker&amp;Invoice'!B622),10,10)),"")</f>
        <v/>
      </c>
      <c r="F604">
        <f>IF(B604=1,IFERROR(LOOKUP(2,1/('Tracker&amp;Invoice'!$H622:$AC622&lt;&gt;""),COLUMN('Tracker&amp;Invoice'!$H622:$AC622)),8),F603)</f>
        <v>19</v>
      </c>
      <c r="G604">
        <f>IF(D604="OVERALL",IFERROR(LOOKUP(2,1/('Tracker&amp;Invoice'!$H622:$AC622&lt;&gt;""),COLUMN('Tracker&amp;Invoice'!$H622:$AC622)),8),G605)</f>
        <v>20</v>
      </c>
      <c r="H604">
        <f t="shared" si="18"/>
        <v>20</v>
      </c>
      <c r="I604" s="29">
        <f>IF(D604="INVOICE",SUM('Tracker&amp;Invoice'!$H622:INDEX('Tracker&amp;Invoice'!$A622:$AC622,1,H604)),0)</f>
        <v>0</v>
      </c>
      <c r="J604" s="29">
        <f>IF(D604="OVERALL",SUM('Tracker&amp;Invoice'!$H622:$AC622),0)</f>
        <v>2875550</v>
      </c>
    </row>
    <row r="605" spans="1:10">
      <c r="A605">
        <f t="shared" si="19"/>
        <v>27</v>
      </c>
      <c r="B605">
        <f>IF(AND('Tracker&amp;Invoice'!A623&lt;&gt;"",'Tracker&amp;Invoice'!A623&lt;&gt;"ITEM",'Tracker&amp;Invoice'!A621="ITEM"),1,0)</f>
        <v>0</v>
      </c>
      <c r="C605" t="str">
        <f>IF(B605=1,'Tracker&amp;Invoice'!A623,C604)</f>
        <v>BQ-078</v>
      </c>
      <c r="D605" t="str">
        <f>IF(LEFT(TRIM('Tracker&amp;Invoice'!B623),9)="INVOICE #","INVOICE",IF(TRIM('Tracker&amp;Invoice'!B623)="Overall Completion INVOICE","OVERALL",""))</f>
        <v/>
      </c>
      <c r="E605" t="str">
        <f>IF(D605="INVOICE",VALUE(MID(TRIM('Tracker&amp;Invoice'!B623),10,10)),"")</f>
        <v/>
      </c>
      <c r="F605">
        <f>IF(B605=1,IFERROR(LOOKUP(2,1/('Tracker&amp;Invoice'!$H623:$AC623&lt;&gt;""),COLUMN('Tracker&amp;Invoice'!$H623:$AC623)),8),F604)</f>
        <v>19</v>
      </c>
      <c r="G605">
        <f>IF(D605="OVERALL",IFERROR(LOOKUP(2,1/('Tracker&amp;Invoice'!$H623:$AC623&lt;&gt;""),COLUMN('Tracker&amp;Invoice'!$H623:$AC623)),8),G606)</f>
        <v>16</v>
      </c>
      <c r="H605">
        <f t="shared" si="18"/>
        <v>19</v>
      </c>
      <c r="I605" s="29">
        <f>IF(D605="INVOICE",SUM('Tracker&amp;Invoice'!$H623:INDEX('Tracker&amp;Invoice'!$A623:$AC623,1,H605)),0)</f>
        <v>0</v>
      </c>
      <c r="J605" s="29">
        <f>IF(D605="OVERALL",SUM('Tracker&amp;Invoice'!$H623:$AC623),0)</f>
        <v>0</v>
      </c>
    </row>
    <row r="606" spans="1:10">
      <c r="A606">
        <f t="shared" si="19"/>
        <v>27</v>
      </c>
      <c r="B606">
        <f>IF(AND('Tracker&amp;Invoice'!A624&lt;&gt;"",'Tracker&amp;Invoice'!A624&lt;&gt;"ITEM",'Tracker&amp;Invoice'!A622="ITEM"),1,0)</f>
        <v>0</v>
      </c>
      <c r="C606" t="str">
        <f>IF(B606=1,'Tracker&amp;Invoice'!A624,C605)</f>
        <v>BQ-078</v>
      </c>
      <c r="D606" t="str">
        <f>IF(LEFT(TRIM('Tracker&amp;Invoice'!B624),9)="INVOICE #","INVOICE",IF(TRIM('Tracker&amp;Invoice'!B624)="Overall Completion INVOICE","OVERALL",""))</f>
        <v/>
      </c>
      <c r="E606" t="str">
        <f>IF(D606="INVOICE",VALUE(MID(TRIM('Tracker&amp;Invoice'!B624),10,10)),"")</f>
        <v/>
      </c>
      <c r="F606">
        <f>IF(B606=1,IFERROR(LOOKUP(2,1/('Tracker&amp;Invoice'!$H624:$AC624&lt;&gt;""),COLUMN('Tracker&amp;Invoice'!$H624:$AC624)),8),F605)</f>
        <v>19</v>
      </c>
      <c r="G606">
        <f>IF(D606="OVERALL",IFERROR(LOOKUP(2,1/('Tracker&amp;Invoice'!$H624:$AC624&lt;&gt;""),COLUMN('Tracker&amp;Invoice'!$H624:$AC624)),8),G607)</f>
        <v>16</v>
      </c>
      <c r="H606">
        <f t="shared" si="18"/>
        <v>19</v>
      </c>
      <c r="I606" s="29">
        <f>IF(D606="INVOICE",SUM('Tracker&amp;Invoice'!$H624:INDEX('Tracker&amp;Invoice'!$A624:$AC624,1,H606)),0)</f>
        <v>0</v>
      </c>
      <c r="J606" s="29">
        <f>IF(D606="OVERALL",SUM('Tracker&amp;Invoice'!$H624:$AC624),0)</f>
        <v>0</v>
      </c>
    </row>
    <row r="607" spans="1:10">
      <c r="A607">
        <f t="shared" si="19"/>
        <v>27</v>
      </c>
      <c r="B607">
        <f>IF(AND('Tracker&amp;Invoice'!A625&lt;&gt;"",'Tracker&amp;Invoice'!A625&lt;&gt;"ITEM",'Tracker&amp;Invoice'!A623="ITEM"),1,0)</f>
        <v>0</v>
      </c>
      <c r="C607" t="str">
        <f>IF(B607=1,'Tracker&amp;Invoice'!A625,C606)</f>
        <v>BQ-078</v>
      </c>
      <c r="D607" t="str">
        <f>IF(LEFT(TRIM('Tracker&amp;Invoice'!B625),9)="INVOICE #","INVOICE",IF(TRIM('Tracker&amp;Invoice'!B625)="Overall Completion INVOICE","OVERALL",""))</f>
        <v/>
      </c>
      <c r="E607" t="str">
        <f>IF(D607="INVOICE",VALUE(MID(TRIM('Tracker&amp;Invoice'!B625),10,10)),"")</f>
        <v/>
      </c>
      <c r="F607">
        <f>IF(B607=1,IFERROR(LOOKUP(2,1/('Tracker&amp;Invoice'!$H625:$AC625&lt;&gt;""),COLUMN('Tracker&amp;Invoice'!$H625:$AC625)),8),F606)</f>
        <v>19</v>
      </c>
      <c r="G607">
        <f>IF(D607="OVERALL",IFERROR(LOOKUP(2,1/('Tracker&amp;Invoice'!$H625:$AC625&lt;&gt;""),COLUMN('Tracker&amp;Invoice'!$H625:$AC625)),8),G608)</f>
        <v>16</v>
      </c>
      <c r="H607">
        <f t="shared" si="18"/>
        <v>19</v>
      </c>
      <c r="I607" s="29">
        <f>IF(D607="INVOICE",SUM('Tracker&amp;Invoice'!$H625:INDEX('Tracker&amp;Invoice'!$A625:$AC625,1,H607)),0)</f>
        <v>0</v>
      </c>
      <c r="J607" s="29">
        <f>IF(D607="OVERALL",SUM('Tracker&amp;Invoice'!$H625:$AC625),0)</f>
        <v>0</v>
      </c>
    </row>
    <row r="608" spans="1:10">
      <c r="A608">
        <f t="shared" si="19"/>
        <v>27</v>
      </c>
      <c r="B608">
        <f>IF(AND('Tracker&amp;Invoice'!A626&lt;&gt;"",'Tracker&amp;Invoice'!A626&lt;&gt;"ITEM",'Tracker&amp;Invoice'!A624="ITEM"),1,0)</f>
        <v>0</v>
      </c>
      <c r="C608" t="str">
        <f>IF(B608=1,'Tracker&amp;Invoice'!A626,C607)</f>
        <v>BQ-078</v>
      </c>
      <c r="D608" t="str">
        <f>IF(LEFT(TRIM('Tracker&amp;Invoice'!B626),9)="INVOICE #","INVOICE",IF(TRIM('Tracker&amp;Invoice'!B626)="Overall Completion INVOICE","OVERALL",""))</f>
        <v/>
      </c>
      <c r="E608" t="str">
        <f>IF(D608="INVOICE",VALUE(MID(TRIM('Tracker&amp;Invoice'!B626),10,10)),"")</f>
        <v/>
      </c>
      <c r="F608">
        <f>IF(B608=1,IFERROR(LOOKUP(2,1/('Tracker&amp;Invoice'!$H626:$AC626&lt;&gt;""),COLUMN('Tracker&amp;Invoice'!$H626:$AC626)),8),F607)</f>
        <v>19</v>
      </c>
      <c r="G608">
        <f>IF(D608="OVERALL",IFERROR(LOOKUP(2,1/('Tracker&amp;Invoice'!$H626:$AC626&lt;&gt;""),COLUMN('Tracker&amp;Invoice'!$H626:$AC626)),8),G609)</f>
        <v>16</v>
      </c>
      <c r="H608">
        <f t="shared" si="18"/>
        <v>19</v>
      </c>
      <c r="I608" s="29">
        <f>IF(D608="INVOICE",SUM('Tracker&amp;Invoice'!$H626:INDEX('Tracker&amp;Invoice'!$A626:$AC626,1,H608)),0)</f>
        <v>0</v>
      </c>
      <c r="J608" s="29">
        <f>IF(D608="OVERALL",SUM('Tracker&amp;Invoice'!$H626:$AC626),0)</f>
        <v>0</v>
      </c>
    </row>
    <row r="609" spans="1:10">
      <c r="A609">
        <f t="shared" si="19"/>
        <v>27</v>
      </c>
      <c r="B609">
        <f>IF(AND('Tracker&amp;Invoice'!A627&lt;&gt;"",'Tracker&amp;Invoice'!A627&lt;&gt;"ITEM",'Tracker&amp;Invoice'!A625="ITEM"),1,0)</f>
        <v>0</v>
      </c>
      <c r="C609" t="str">
        <f>IF(B609=1,'Tracker&amp;Invoice'!A627,C608)</f>
        <v>BQ-078</v>
      </c>
      <c r="D609" t="str">
        <f>IF(LEFT(TRIM('Tracker&amp;Invoice'!B627),9)="INVOICE #","INVOICE",IF(TRIM('Tracker&amp;Invoice'!B627)="Overall Completion INVOICE","OVERALL",""))</f>
        <v/>
      </c>
      <c r="E609" t="str">
        <f>IF(D609="INVOICE",VALUE(MID(TRIM('Tracker&amp;Invoice'!B627),10,10)),"")</f>
        <v/>
      </c>
      <c r="F609">
        <f>IF(B609=1,IFERROR(LOOKUP(2,1/('Tracker&amp;Invoice'!$H627:$AC627&lt;&gt;""),COLUMN('Tracker&amp;Invoice'!$H627:$AC627)),8),F608)</f>
        <v>19</v>
      </c>
      <c r="G609">
        <f>IF(D609="OVERALL",IFERROR(LOOKUP(2,1/('Tracker&amp;Invoice'!$H627:$AC627&lt;&gt;""),COLUMN('Tracker&amp;Invoice'!$H627:$AC627)),8),G610)</f>
        <v>16</v>
      </c>
      <c r="H609">
        <f t="shared" si="18"/>
        <v>19</v>
      </c>
      <c r="I609" s="29">
        <f>IF(D609="INVOICE",SUM('Tracker&amp;Invoice'!$H627:INDEX('Tracker&amp;Invoice'!$A627:$AC627,1,H609)),0)</f>
        <v>0</v>
      </c>
      <c r="J609" s="29">
        <f>IF(D609="OVERALL",SUM('Tracker&amp;Invoice'!$H627:$AC627),0)</f>
        <v>0</v>
      </c>
    </row>
    <row r="610" spans="1:10">
      <c r="A610">
        <f t="shared" si="19"/>
        <v>27</v>
      </c>
      <c r="B610">
        <f>IF(AND('Tracker&amp;Invoice'!A628&lt;&gt;"",'Tracker&amp;Invoice'!A628&lt;&gt;"ITEM",'Tracker&amp;Invoice'!A626="ITEM"),1,0)</f>
        <v>0</v>
      </c>
      <c r="C610" t="str">
        <f>IF(B610=1,'Tracker&amp;Invoice'!A628,C609)</f>
        <v>BQ-078</v>
      </c>
      <c r="D610" t="str">
        <f>IF(LEFT(TRIM('Tracker&amp;Invoice'!B628),9)="INVOICE #","INVOICE",IF(TRIM('Tracker&amp;Invoice'!B628)="Overall Completion INVOICE","OVERALL",""))</f>
        <v/>
      </c>
      <c r="E610" t="str">
        <f>IF(D610="INVOICE",VALUE(MID(TRIM('Tracker&amp;Invoice'!B628),10,10)),"")</f>
        <v/>
      </c>
      <c r="F610">
        <f>IF(B610=1,IFERROR(LOOKUP(2,1/('Tracker&amp;Invoice'!$H628:$AC628&lt;&gt;""),COLUMN('Tracker&amp;Invoice'!$H628:$AC628)),8),F609)</f>
        <v>19</v>
      </c>
      <c r="G610">
        <f>IF(D610="OVERALL",IFERROR(LOOKUP(2,1/('Tracker&amp;Invoice'!$H628:$AC628&lt;&gt;""),COLUMN('Tracker&amp;Invoice'!$H628:$AC628)),8),G611)</f>
        <v>16</v>
      </c>
      <c r="H610">
        <f t="shared" si="18"/>
        <v>19</v>
      </c>
      <c r="I610" s="29">
        <f>IF(D610="INVOICE",SUM('Tracker&amp;Invoice'!$H628:INDEX('Tracker&amp;Invoice'!$A628:$AC628,1,H610)),0)</f>
        <v>0</v>
      </c>
      <c r="J610" s="29">
        <f>IF(D610="OVERALL",SUM('Tracker&amp;Invoice'!$H628:$AC628),0)</f>
        <v>0</v>
      </c>
    </row>
    <row r="611" spans="1:10">
      <c r="A611">
        <f t="shared" si="19"/>
        <v>27</v>
      </c>
      <c r="B611">
        <f>IF(AND('Tracker&amp;Invoice'!A629&lt;&gt;"",'Tracker&amp;Invoice'!A629&lt;&gt;"ITEM",'Tracker&amp;Invoice'!A627="ITEM"),1,0)</f>
        <v>0</v>
      </c>
      <c r="C611" t="str">
        <f>IF(B611=1,'Tracker&amp;Invoice'!A629,C610)</f>
        <v>BQ-078</v>
      </c>
      <c r="D611" t="str">
        <f>IF(LEFT(TRIM('Tracker&amp;Invoice'!B629),9)="INVOICE #","INVOICE",IF(TRIM('Tracker&amp;Invoice'!B629)="Overall Completion INVOICE","OVERALL",""))</f>
        <v/>
      </c>
      <c r="E611" t="str">
        <f>IF(D611="INVOICE",VALUE(MID(TRIM('Tracker&amp;Invoice'!B629),10,10)),"")</f>
        <v/>
      </c>
      <c r="F611">
        <f>IF(B611=1,IFERROR(LOOKUP(2,1/('Tracker&amp;Invoice'!$H629:$AC629&lt;&gt;""),COLUMN('Tracker&amp;Invoice'!$H629:$AC629)),8),F610)</f>
        <v>19</v>
      </c>
      <c r="G611">
        <f>IF(D611="OVERALL",IFERROR(LOOKUP(2,1/('Tracker&amp;Invoice'!$H629:$AC629&lt;&gt;""),COLUMN('Tracker&amp;Invoice'!$H629:$AC629)),8),G612)</f>
        <v>16</v>
      </c>
      <c r="H611">
        <f t="shared" si="18"/>
        <v>19</v>
      </c>
      <c r="I611" s="29">
        <f>IF(D611="INVOICE",SUM('Tracker&amp;Invoice'!$H629:INDEX('Tracker&amp;Invoice'!$A629:$AC629,1,H611)),0)</f>
        <v>0</v>
      </c>
      <c r="J611" s="29">
        <f>IF(D611="OVERALL",SUM('Tracker&amp;Invoice'!$H629:$AC629),0)</f>
        <v>0</v>
      </c>
    </row>
    <row r="612" spans="1:10">
      <c r="A612">
        <f t="shared" si="19"/>
        <v>27</v>
      </c>
      <c r="B612">
        <f>IF(AND('Tracker&amp;Invoice'!A630&lt;&gt;"",'Tracker&amp;Invoice'!A630&lt;&gt;"ITEM",'Tracker&amp;Invoice'!A628="ITEM"),1,0)</f>
        <v>0</v>
      </c>
      <c r="C612" t="str">
        <f>IF(B612=1,'Tracker&amp;Invoice'!A630,C611)</f>
        <v>BQ-078</v>
      </c>
      <c r="D612" t="str">
        <f>IF(LEFT(TRIM('Tracker&amp;Invoice'!B630),9)="INVOICE #","INVOICE",IF(TRIM('Tracker&amp;Invoice'!B630)="Overall Completion INVOICE","OVERALL",""))</f>
        <v/>
      </c>
      <c r="E612" t="str">
        <f>IF(D612="INVOICE",VALUE(MID(TRIM('Tracker&amp;Invoice'!B630),10,10)),"")</f>
        <v/>
      </c>
      <c r="F612">
        <f>IF(B612=1,IFERROR(LOOKUP(2,1/('Tracker&amp;Invoice'!$H630:$AC630&lt;&gt;""),COLUMN('Tracker&amp;Invoice'!$H630:$AC630)),8),F611)</f>
        <v>19</v>
      </c>
      <c r="G612">
        <f>IF(D612="OVERALL",IFERROR(LOOKUP(2,1/('Tracker&amp;Invoice'!$H630:$AC630&lt;&gt;""),COLUMN('Tracker&amp;Invoice'!$H630:$AC630)),8),G613)</f>
        <v>16</v>
      </c>
      <c r="H612">
        <f t="shared" si="18"/>
        <v>19</v>
      </c>
      <c r="I612" s="29">
        <f>IF(D612="INVOICE",SUM('Tracker&amp;Invoice'!$H630:INDEX('Tracker&amp;Invoice'!$A630:$AC630,1,H612)),0)</f>
        <v>0</v>
      </c>
      <c r="J612" s="29">
        <f>IF(D612="OVERALL",SUM('Tracker&amp;Invoice'!$H630:$AC630),0)</f>
        <v>0</v>
      </c>
    </row>
    <row r="613" spans="1:10">
      <c r="A613">
        <f t="shared" si="19"/>
        <v>27</v>
      </c>
      <c r="B613">
        <f>IF(AND('Tracker&amp;Invoice'!A631&lt;&gt;"",'Tracker&amp;Invoice'!A631&lt;&gt;"ITEM",'Tracker&amp;Invoice'!A629="ITEM"),1,0)</f>
        <v>0</v>
      </c>
      <c r="C613" t="str">
        <f>IF(B613=1,'Tracker&amp;Invoice'!A631,C612)</f>
        <v>BQ-078</v>
      </c>
      <c r="D613" t="str">
        <f>IF(LEFT(TRIM('Tracker&amp;Invoice'!B631),9)="INVOICE #","INVOICE",IF(TRIM('Tracker&amp;Invoice'!B631)="Overall Completion INVOICE","OVERALL",""))</f>
        <v/>
      </c>
      <c r="E613" t="str">
        <f>IF(D613="INVOICE",VALUE(MID(TRIM('Tracker&amp;Invoice'!B631),10,10)),"")</f>
        <v/>
      </c>
      <c r="F613">
        <f>IF(B613=1,IFERROR(LOOKUP(2,1/('Tracker&amp;Invoice'!$H631:$AC631&lt;&gt;""),COLUMN('Tracker&amp;Invoice'!$H631:$AC631)),8),F612)</f>
        <v>19</v>
      </c>
      <c r="G613">
        <f>IF(D613="OVERALL",IFERROR(LOOKUP(2,1/('Tracker&amp;Invoice'!$H631:$AC631&lt;&gt;""),COLUMN('Tracker&amp;Invoice'!$H631:$AC631)),8),G614)</f>
        <v>16</v>
      </c>
      <c r="H613">
        <f t="shared" si="18"/>
        <v>19</v>
      </c>
      <c r="I613" s="29">
        <f>IF(D613="INVOICE",SUM('Tracker&amp;Invoice'!$H631:INDEX('Tracker&amp;Invoice'!$A631:$AC631,1,H613)),0)</f>
        <v>0</v>
      </c>
      <c r="J613" s="29">
        <f>IF(D613="OVERALL",SUM('Tracker&amp;Invoice'!$H631:$AC631),0)</f>
        <v>0</v>
      </c>
    </row>
    <row r="614" spans="1:10">
      <c r="A614">
        <f t="shared" si="19"/>
        <v>27</v>
      </c>
      <c r="B614">
        <f>IF(AND('Tracker&amp;Invoice'!A632&lt;&gt;"",'Tracker&amp;Invoice'!A632&lt;&gt;"ITEM",'Tracker&amp;Invoice'!A630="ITEM"),1,0)</f>
        <v>0</v>
      </c>
      <c r="C614" t="str">
        <f>IF(B614=1,'Tracker&amp;Invoice'!A632,C613)</f>
        <v>BQ-078</v>
      </c>
      <c r="D614" t="str">
        <f>IF(LEFT(TRIM('Tracker&amp;Invoice'!B632),9)="INVOICE #","INVOICE",IF(TRIM('Tracker&amp;Invoice'!B632)="Overall Completion INVOICE","OVERALL",""))</f>
        <v/>
      </c>
      <c r="E614" t="str">
        <f>IF(D614="INVOICE",VALUE(MID(TRIM('Tracker&amp;Invoice'!B632),10,10)),"")</f>
        <v/>
      </c>
      <c r="F614">
        <f>IF(B614=1,IFERROR(LOOKUP(2,1/('Tracker&amp;Invoice'!$H632:$AC632&lt;&gt;""),COLUMN('Tracker&amp;Invoice'!$H632:$AC632)),8),F613)</f>
        <v>19</v>
      </c>
      <c r="G614">
        <f>IF(D614="OVERALL",IFERROR(LOOKUP(2,1/('Tracker&amp;Invoice'!$H632:$AC632&lt;&gt;""),COLUMN('Tracker&amp;Invoice'!$H632:$AC632)),8),G615)</f>
        <v>16</v>
      </c>
      <c r="H614">
        <f t="shared" si="18"/>
        <v>19</v>
      </c>
      <c r="I614" s="29">
        <f>IF(D614="INVOICE",SUM('Tracker&amp;Invoice'!$H632:INDEX('Tracker&amp;Invoice'!$A632:$AC632,1,H614)),0)</f>
        <v>0</v>
      </c>
      <c r="J614" s="29">
        <f>IF(D614="OVERALL",SUM('Tracker&amp;Invoice'!$H632:$AC632),0)</f>
        <v>0</v>
      </c>
    </row>
    <row r="615" spans="1:10">
      <c r="A615">
        <f t="shared" si="19"/>
        <v>27</v>
      </c>
      <c r="B615">
        <f>IF(AND('Tracker&amp;Invoice'!A633&lt;&gt;"",'Tracker&amp;Invoice'!A633&lt;&gt;"ITEM",'Tracker&amp;Invoice'!A631="ITEM"),1,0)</f>
        <v>0</v>
      </c>
      <c r="C615" t="str">
        <f>IF(B615=1,'Tracker&amp;Invoice'!A633,C614)</f>
        <v>BQ-078</v>
      </c>
      <c r="D615" t="str">
        <f>IF(LEFT(TRIM('Tracker&amp;Invoice'!B633),9)="INVOICE #","INVOICE",IF(TRIM('Tracker&amp;Invoice'!B633)="Overall Completion INVOICE","OVERALL",""))</f>
        <v/>
      </c>
      <c r="E615" t="str">
        <f>IF(D615="INVOICE",VALUE(MID(TRIM('Tracker&amp;Invoice'!B633),10,10)),"")</f>
        <v/>
      </c>
      <c r="F615">
        <f>IF(B615=1,IFERROR(LOOKUP(2,1/('Tracker&amp;Invoice'!$H633:$AC633&lt;&gt;""),COLUMN('Tracker&amp;Invoice'!$H633:$AC633)),8),F614)</f>
        <v>19</v>
      </c>
      <c r="G615">
        <f>IF(D615="OVERALL",IFERROR(LOOKUP(2,1/('Tracker&amp;Invoice'!$H633:$AC633&lt;&gt;""),COLUMN('Tracker&amp;Invoice'!$H633:$AC633)),8),G616)</f>
        <v>16</v>
      </c>
      <c r="H615">
        <f t="shared" si="18"/>
        <v>19</v>
      </c>
      <c r="I615" s="29">
        <f>IF(D615="INVOICE",SUM('Tracker&amp;Invoice'!$H633:INDEX('Tracker&amp;Invoice'!$A633:$AC633,1,H615)),0)</f>
        <v>0</v>
      </c>
      <c r="J615" s="29">
        <f>IF(D615="OVERALL",SUM('Tracker&amp;Invoice'!$H633:$AC633),0)</f>
        <v>0</v>
      </c>
    </row>
    <row r="616" spans="1:10">
      <c r="A616">
        <f t="shared" si="19"/>
        <v>27</v>
      </c>
      <c r="B616">
        <f>IF(AND('Tracker&amp;Invoice'!A634&lt;&gt;"",'Tracker&amp;Invoice'!A634&lt;&gt;"ITEM",'Tracker&amp;Invoice'!A632="ITEM"),1,0)</f>
        <v>0</v>
      </c>
      <c r="C616" t="str">
        <f>IF(B616=1,'Tracker&amp;Invoice'!A634,C615)</f>
        <v>BQ-078</v>
      </c>
      <c r="D616" t="str">
        <f>IF(LEFT(TRIM('Tracker&amp;Invoice'!B634),9)="INVOICE #","INVOICE",IF(TRIM('Tracker&amp;Invoice'!B634)="Overall Completion INVOICE","OVERALL",""))</f>
        <v/>
      </c>
      <c r="E616" t="str">
        <f>IF(D616="INVOICE",VALUE(MID(TRIM('Tracker&amp;Invoice'!B634),10,10)),"")</f>
        <v/>
      </c>
      <c r="F616">
        <f>IF(B616=1,IFERROR(LOOKUP(2,1/('Tracker&amp;Invoice'!$H634:$AC634&lt;&gt;""),COLUMN('Tracker&amp;Invoice'!$H634:$AC634)),8),F615)</f>
        <v>19</v>
      </c>
      <c r="G616">
        <f>IF(D616="OVERALL",IFERROR(LOOKUP(2,1/('Tracker&amp;Invoice'!$H634:$AC634&lt;&gt;""),COLUMN('Tracker&amp;Invoice'!$H634:$AC634)),8),G617)</f>
        <v>16</v>
      </c>
      <c r="H616">
        <f t="shared" si="18"/>
        <v>19</v>
      </c>
      <c r="I616" s="29">
        <f>IF(D616="INVOICE",SUM('Tracker&amp;Invoice'!$H634:INDEX('Tracker&amp;Invoice'!$A634:$AC634,1,H616)),0)</f>
        <v>0</v>
      </c>
      <c r="J616" s="29">
        <f>IF(D616="OVERALL",SUM('Tracker&amp;Invoice'!$H634:$AC634),0)</f>
        <v>0</v>
      </c>
    </row>
    <row r="617" spans="1:10">
      <c r="A617">
        <f t="shared" si="19"/>
        <v>27</v>
      </c>
      <c r="B617">
        <f>IF(AND('Tracker&amp;Invoice'!A635&lt;&gt;"",'Tracker&amp;Invoice'!A635&lt;&gt;"ITEM",'Tracker&amp;Invoice'!A633="ITEM"),1,0)</f>
        <v>0</v>
      </c>
      <c r="C617" t="str">
        <f>IF(B617=1,'Tracker&amp;Invoice'!A635,C616)</f>
        <v>BQ-078</v>
      </c>
      <c r="D617" t="str">
        <f>IF(LEFT(TRIM('Tracker&amp;Invoice'!B635),9)="INVOICE #","INVOICE",IF(TRIM('Tracker&amp;Invoice'!B635)="Overall Completion INVOICE","OVERALL",""))</f>
        <v/>
      </c>
      <c r="E617" t="str">
        <f>IF(D617="INVOICE",VALUE(MID(TRIM('Tracker&amp;Invoice'!B635),10,10)),"")</f>
        <v/>
      </c>
      <c r="F617">
        <f>IF(B617=1,IFERROR(LOOKUP(2,1/('Tracker&amp;Invoice'!$H635:$AC635&lt;&gt;""),COLUMN('Tracker&amp;Invoice'!$H635:$AC635)),8),F616)</f>
        <v>19</v>
      </c>
      <c r="G617">
        <f>IF(D617="OVERALL",IFERROR(LOOKUP(2,1/('Tracker&amp;Invoice'!$H635:$AC635&lt;&gt;""),COLUMN('Tracker&amp;Invoice'!$H635:$AC635)),8),G618)</f>
        <v>16</v>
      </c>
      <c r="H617">
        <f t="shared" si="18"/>
        <v>19</v>
      </c>
      <c r="I617" s="29">
        <f>IF(D617="INVOICE",SUM('Tracker&amp;Invoice'!$H635:INDEX('Tracker&amp;Invoice'!$A635:$AC635,1,H617)),0)</f>
        <v>0</v>
      </c>
      <c r="J617" s="29">
        <f>IF(D617="OVERALL",SUM('Tracker&amp;Invoice'!$H635:$AC635),0)</f>
        <v>0</v>
      </c>
    </row>
    <row r="618" spans="1:10">
      <c r="A618">
        <f t="shared" si="19"/>
        <v>27</v>
      </c>
      <c r="B618">
        <f>IF(AND('Tracker&amp;Invoice'!A636&lt;&gt;"",'Tracker&amp;Invoice'!A636&lt;&gt;"ITEM",'Tracker&amp;Invoice'!A634="ITEM"),1,0)</f>
        <v>0</v>
      </c>
      <c r="C618" t="str">
        <f>IF(B618=1,'Tracker&amp;Invoice'!A636,C617)</f>
        <v>BQ-078</v>
      </c>
      <c r="D618" t="str">
        <f>IF(LEFT(TRIM('Tracker&amp;Invoice'!B636),9)="INVOICE #","INVOICE",IF(TRIM('Tracker&amp;Invoice'!B636)="Overall Completion INVOICE","OVERALL",""))</f>
        <v/>
      </c>
      <c r="E618" t="str">
        <f>IF(D618="INVOICE",VALUE(MID(TRIM('Tracker&amp;Invoice'!B636),10,10)),"")</f>
        <v/>
      </c>
      <c r="F618">
        <f>IF(B618=1,IFERROR(LOOKUP(2,1/('Tracker&amp;Invoice'!$H636:$AC636&lt;&gt;""),COLUMN('Tracker&amp;Invoice'!$H636:$AC636)),8),F617)</f>
        <v>19</v>
      </c>
      <c r="G618">
        <f>IF(D618="OVERALL",IFERROR(LOOKUP(2,1/('Tracker&amp;Invoice'!$H636:$AC636&lt;&gt;""),COLUMN('Tracker&amp;Invoice'!$H636:$AC636)),8),G619)</f>
        <v>16</v>
      </c>
      <c r="H618">
        <f t="shared" si="18"/>
        <v>19</v>
      </c>
      <c r="I618" s="29">
        <f>IF(D618="INVOICE",SUM('Tracker&amp;Invoice'!$H636:INDEX('Tracker&amp;Invoice'!$A636:$AC636,1,H618)),0)</f>
        <v>0</v>
      </c>
      <c r="J618" s="29">
        <f>IF(D618="OVERALL",SUM('Tracker&amp;Invoice'!$H636:$AC636),0)</f>
        <v>0</v>
      </c>
    </row>
    <row r="619" spans="1:10">
      <c r="A619">
        <f t="shared" si="19"/>
        <v>27</v>
      </c>
      <c r="B619">
        <f>IF(AND('Tracker&amp;Invoice'!A637&lt;&gt;"",'Tracker&amp;Invoice'!A637&lt;&gt;"ITEM",'Tracker&amp;Invoice'!A635="ITEM"),1,0)</f>
        <v>0</v>
      </c>
      <c r="C619" t="str">
        <f>IF(B619=1,'Tracker&amp;Invoice'!A637,C618)</f>
        <v>BQ-078</v>
      </c>
      <c r="D619" t="str">
        <f>IF(LEFT(TRIM('Tracker&amp;Invoice'!B637),9)="INVOICE #","INVOICE",IF(TRIM('Tracker&amp;Invoice'!B637)="Overall Completion INVOICE","OVERALL",""))</f>
        <v/>
      </c>
      <c r="E619" t="str">
        <f>IF(D619="INVOICE",VALUE(MID(TRIM('Tracker&amp;Invoice'!B637),10,10)),"")</f>
        <v/>
      </c>
      <c r="F619">
        <f>IF(B619=1,IFERROR(LOOKUP(2,1/('Tracker&amp;Invoice'!$H637:$AC637&lt;&gt;""),COLUMN('Tracker&amp;Invoice'!$H637:$AC637)),8),F618)</f>
        <v>19</v>
      </c>
      <c r="G619">
        <f>IF(D619="OVERALL",IFERROR(LOOKUP(2,1/('Tracker&amp;Invoice'!$H637:$AC637&lt;&gt;""),COLUMN('Tracker&amp;Invoice'!$H637:$AC637)),8),G620)</f>
        <v>16</v>
      </c>
      <c r="H619">
        <f t="shared" si="18"/>
        <v>19</v>
      </c>
      <c r="I619" s="29">
        <f>IF(D619="INVOICE",SUM('Tracker&amp;Invoice'!$H637:INDEX('Tracker&amp;Invoice'!$A637:$AC637,1,H619)),0)</f>
        <v>0</v>
      </c>
      <c r="J619" s="29">
        <f>IF(D619="OVERALL",SUM('Tracker&amp;Invoice'!$H637:$AC637),0)</f>
        <v>0</v>
      </c>
    </row>
    <row r="620" spans="1:10">
      <c r="A620">
        <f t="shared" si="19"/>
        <v>27</v>
      </c>
      <c r="B620">
        <f>IF(AND('Tracker&amp;Invoice'!A638&lt;&gt;"",'Tracker&amp;Invoice'!A638&lt;&gt;"ITEM",'Tracker&amp;Invoice'!A636="ITEM"),1,0)</f>
        <v>0</v>
      </c>
      <c r="C620" t="str">
        <f>IF(B620=1,'Tracker&amp;Invoice'!A638,C619)</f>
        <v>BQ-078</v>
      </c>
      <c r="D620" t="str">
        <f>IF(LEFT(TRIM('Tracker&amp;Invoice'!B638),9)="INVOICE #","INVOICE",IF(TRIM('Tracker&amp;Invoice'!B638)="Overall Completion INVOICE","OVERALL",""))</f>
        <v/>
      </c>
      <c r="E620" t="str">
        <f>IF(D620="INVOICE",VALUE(MID(TRIM('Tracker&amp;Invoice'!B638),10,10)),"")</f>
        <v/>
      </c>
      <c r="F620">
        <f>IF(B620=1,IFERROR(LOOKUP(2,1/('Tracker&amp;Invoice'!$H638:$AC638&lt;&gt;""),COLUMN('Tracker&amp;Invoice'!$H638:$AC638)),8),F619)</f>
        <v>19</v>
      </c>
      <c r="G620">
        <f>IF(D620="OVERALL",IFERROR(LOOKUP(2,1/('Tracker&amp;Invoice'!$H638:$AC638&lt;&gt;""),COLUMN('Tracker&amp;Invoice'!$H638:$AC638)),8),G621)</f>
        <v>16</v>
      </c>
      <c r="H620">
        <f t="shared" si="18"/>
        <v>19</v>
      </c>
      <c r="I620" s="29">
        <f>IF(D620="INVOICE",SUM('Tracker&amp;Invoice'!$H638:INDEX('Tracker&amp;Invoice'!$A638:$AC638,1,H620)),0)</f>
        <v>0</v>
      </c>
      <c r="J620" s="29">
        <f>IF(D620="OVERALL",SUM('Tracker&amp;Invoice'!$H638:$AC638),0)</f>
        <v>0</v>
      </c>
    </row>
    <row r="621" spans="1:10">
      <c r="A621">
        <f t="shared" si="19"/>
        <v>27</v>
      </c>
      <c r="B621">
        <f>IF(AND('Tracker&amp;Invoice'!A639&lt;&gt;"",'Tracker&amp;Invoice'!A639&lt;&gt;"ITEM",'Tracker&amp;Invoice'!A637="ITEM"),1,0)</f>
        <v>0</v>
      </c>
      <c r="C621" t="str">
        <f>IF(B621=1,'Tracker&amp;Invoice'!A639,C620)</f>
        <v>BQ-078</v>
      </c>
      <c r="D621" t="str">
        <f>IF(LEFT(TRIM('Tracker&amp;Invoice'!B639),9)="INVOICE #","INVOICE",IF(TRIM('Tracker&amp;Invoice'!B639)="Overall Completion INVOICE","OVERALL",""))</f>
        <v/>
      </c>
      <c r="E621" t="str">
        <f>IF(D621="INVOICE",VALUE(MID(TRIM('Tracker&amp;Invoice'!B639),10,10)),"")</f>
        <v/>
      </c>
      <c r="F621">
        <f>IF(B621=1,IFERROR(LOOKUP(2,1/('Tracker&amp;Invoice'!$H639:$AC639&lt;&gt;""),COLUMN('Tracker&amp;Invoice'!$H639:$AC639)),8),F620)</f>
        <v>19</v>
      </c>
      <c r="G621">
        <f>IF(D621="OVERALL",IFERROR(LOOKUP(2,1/('Tracker&amp;Invoice'!$H639:$AC639&lt;&gt;""),COLUMN('Tracker&amp;Invoice'!$H639:$AC639)),8),G622)</f>
        <v>16</v>
      </c>
      <c r="H621">
        <f t="shared" si="18"/>
        <v>19</v>
      </c>
      <c r="I621" s="29">
        <f>IF(D621="INVOICE",SUM('Tracker&amp;Invoice'!$H639:INDEX('Tracker&amp;Invoice'!$A639:$AC639,1,H621)),0)</f>
        <v>0</v>
      </c>
      <c r="J621" s="29">
        <f>IF(D621="OVERALL",SUM('Tracker&amp;Invoice'!$H639:$AC639),0)</f>
        <v>0</v>
      </c>
    </row>
    <row r="622" spans="1:10">
      <c r="A622">
        <f t="shared" si="19"/>
        <v>27</v>
      </c>
      <c r="B622">
        <f>IF(AND('Tracker&amp;Invoice'!A640&lt;&gt;"",'Tracker&amp;Invoice'!A640&lt;&gt;"ITEM",'Tracker&amp;Invoice'!A638="ITEM"),1,0)</f>
        <v>0</v>
      </c>
      <c r="C622" t="str">
        <f>IF(B622=1,'Tracker&amp;Invoice'!A640,C621)</f>
        <v>BQ-078</v>
      </c>
      <c r="D622" t="str">
        <f>IF(LEFT(TRIM('Tracker&amp;Invoice'!B640),9)="INVOICE #","INVOICE",IF(TRIM('Tracker&amp;Invoice'!B640)="Overall Completion INVOICE","OVERALL",""))</f>
        <v/>
      </c>
      <c r="E622" t="str">
        <f>IF(D622="INVOICE",VALUE(MID(TRIM('Tracker&amp;Invoice'!B640),10,10)),"")</f>
        <v/>
      </c>
      <c r="F622">
        <f>IF(B622=1,IFERROR(LOOKUP(2,1/('Tracker&amp;Invoice'!$H640:$AC640&lt;&gt;""),COLUMN('Tracker&amp;Invoice'!$H640:$AC640)),8),F621)</f>
        <v>19</v>
      </c>
      <c r="G622">
        <f>IF(D622="OVERALL",IFERROR(LOOKUP(2,1/('Tracker&amp;Invoice'!$H640:$AC640&lt;&gt;""),COLUMN('Tracker&amp;Invoice'!$H640:$AC640)),8),G623)</f>
        <v>16</v>
      </c>
      <c r="H622">
        <f t="shared" si="18"/>
        <v>19</v>
      </c>
      <c r="I622" s="29">
        <f>IF(D622="INVOICE",SUM('Tracker&amp;Invoice'!$H640:INDEX('Tracker&amp;Invoice'!$A640:$AC640,1,H622)),0)</f>
        <v>0</v>
      </c>
      <c r="J622" s="29">
        <f>IF(D622="OVERALL",SUM('Tracker&amp;Invoice'!$H640:$AC640),0)</f>
        <v>0</v>
      </c>
    </row>
    <row r="623" spans="1:10">
      <c r="A623">
        <f t="shared" si="19"/>
        <v>27</v>
      </c>
      <c r="B623">
        <f>IF(AND('Tracker&amp;Invoice'!A641&lt;&gt;"",'Tracker&amp;Invoice'!A641&lt;&gt;"ITEM",'Tracker&amp;Invoice'!A639="ITEM"),1,0)</f>
        <v>0</v>
      </c>
      <c r="C623" t="str">
        <f>IF(B623=1,'Tracker&amp;Invoice'!A641,C622)</f>
        <v>BQ-078</v>
      </c>
      <c r="D623" t="str">
        <f>IF(LEFT(TRIM('Tracker&amp;Invoice'!B641),9)="INVOICE #","INVOICE",IF(TRIM('Tracker&amp;Invoice'!B641)="Overall Completion INVOICE","OVERALL",""))</f>
        <v/>
      </c>
      <c r="E623" t="str">
        <f>IF(D623="INVOICE",VALUE(MID(TRIM('Tracker&amp;Invoice'!B641),10,10)),"")</f>
        <v/>
      </c>
      <c r="F623">
        <f>IF(B623=1,IFERROR(LOOKUP(2,1/('Tracker&amp;Invoice'!$H641:$AC641&lt;&gt;""),COLUMN('Tracker&amp;Invoice'!$H641:$AC641)),8),F622)</f>
        <v>19</v>
      </c>
      <c r="G623">
        <f>IF(D623="OVERALL",IFERROR(LOOKUP(2,1/('Tracker&amp;Invoice'!$H641:$AC641&lt;&gt;""),COLUMN('Tracker&amp;Invoice'!$H641:$AC641)),8),G624)</f>
        <v>16</v>
      </c>
      <c r="H623">
        <f t="shared" si="18"/>
        <v>19</v>
      </c>
      <c r="I623" s="29">
        <f>IF(D623="INVOICE",SUM('Tracker&amp;Invoice'!$H641:INDEX('Tracker&amp;Invoice'!$A641:$AC641,1,H623)),0)</f>
        <v>0</v>
      </c>
      <c r="J623" s="29">
        <f>IF(D623="OVERALL",SUM('Tracker&amp;Invoice'!$H641:$AC641),0)</f>
        <v>0</v>
      </c>
    </row>
    <row r="624" spans="1:10">
      <c r="A624">
        <f t="shared" si="19"/>
        <v>27</v>
      </c>
      <c r="B624">
        <f>IF(AND('Tracker&amp;Invoice'!A642&lt;&gt;"",'Tracker&amp;Invoice'!A642&lt;&gt;"ITEM",'Tracker&amp;Invoice'!A640="ITEM"),1,0)</f>
        <v>0</v>
      </c>
      <c r="C624" t="str">
        <f>IF(B624=1,'Tracker&amp;Invoice'!A642,C623)</f>
        <v>BQ-078</v>
      </c>
      <c r="D624" t="str">
        <f>IF(LEFT(TRIM('Tracker&amp;Invoice'!B642),9)="INVOICE #","INVOICE",IF(TRIM('Tracker&amp;Invoice'!B642)="Overall Completion INVOICE","OVERALL",""))</f>
        <v/>
      </c>
      <c r="E624" t="str">
        <f>IF(D624="INVOICE",VALUE(MID(TRIM('Tracker&amp;Invoice'!B642),10,10)),"")</f>
        <v/>
      </c>
      <c r="F624">
        <f>IF(B624=1,IFERROR(LOOKUP(2,1/('Tracker&amp;Invoice'!$H642:$AC642&lt;&gt;""),COLUMN('Tracker&amp;Invoice'!$H642:$AC642)),8),F623)</f>
        <v>19</v>
      </c>
      <c r="G624">
        <f>IF(D624="OVERALL",IFERROR(LOOKUP(2,1/('Tracker&amp;Invoice'!$H642:$AC642&lt;&gt;""),COLUMN('Tracker&amp;Invoice'!$H642:$AC642)),8),G625)</f>
        <v>16</v>
      </c>
      <c r="H624">
        <f t="shared" si="18"/>
        <v>19</v>
      </c>
      <c r="I624" s="29">
        <f>IF(D624="INVOICE",SUM('Tracker&amp;Invoice'!$H642:INDEX('Tracker&amp;Invoice'!$A642:$AC642,1,H624)),0)</f>
        <v>0</v>
      </c>
      <c r="J624" s="29">
        <f>IF(D624="OVERALL",SUM('Tracker&amp;Invoice'!$H642:$AC642),0)</f>
        <v>0</v>
      </c>
    </row>
    <row r="625" spans="1:10">
      <c r="A625">
        <f t="shared" si="19"/>
        <v>27</v>
      </c>
      <c r="B625">
        <f>IF(AND('Tracker&amp;Invoice'!A643&lt;&gt;"",'Tracker&amp;Invoice'!A643&lt;&gt;"ITEM",'Tracker&amp;Invoice'!A641="ITEM"),1,0)</f>
        <v>0</v>
      </c>
      <c r="C625" t="str">
        <f>IF(B625=1,'Tracker&amp;Invoice'!A643,C624)</f>
        <v>BQ-078</v>
      </c>
      <c r="D625" t="str">
        <f>IF(LEFT(TRIM('Tracker&amp;Invoice'!B643),9)="INVOICE #","INVOICE",IF(TRIM('Tracker&amp;Invoice'!B643)="Overall Completion INVOICE","OVERALL",""))</f>
        <v/>
      </c>
      <c r="E625" t="str">
        <f>IF(D625="INVOICE",VALUE(MID(TRIM('Tracker&amp;Invoice'!B643),10,10)),"")</f>
        <v/>
      </c>
      <c r="F625">
        <f>IF(B625=1,IFERROR(LOOKUP(2,1/('Tracker&amp;Invoice'!$H643:$AC643&lt;&gt;""),COLUMN('Tracker&amp;Invoice'!$H643:$AC643)),8),F624)</f>
        <v>19</v>
      </c>
      <c r="G625">
        <f>IF(D625="OVERALL",IFERROR(LOOKUP(2,1/('Tracker&amp;Invoice'!$H643:$AC643&lt;&gt;""),COLUMN('Tracker&amp;Invoice'!$H643:$AC643)),8),G626)</f>
        <v>16</v>
      </c>
      <c r="H625">
        <f t="shared" si="18"/>
        <v>19</v>
      </c>
      <c r="I625" s="29">
        <f>IF(D625="INVOICE",SUM('Tracker&amp;Invoice'!$H643:INDEX('Tracker&amp;Invoice'!$A643:$AC643,1,H625)),0)</f>
        <v>0</v>
      </c>
      <c r="J625" s="29">
        <f>IF(D625="OVERALL",SUM('Tracker&amp;Invoice'!$H643:$AC643),0)</f>
        <v>0</v>
      </c>
    </row>
    <row r="626" spans="1:10">
      <c r="A626">
        <f t="shared" si="19"/>
        <v>27</v>
      </c>
      <c r="B626">
        <f>IF(AND('Tracker&amp;Invoice'!A644&lt;&gt;"",'Tracker&amp;Invoice'!A644&lt;&gt;"ITEM",'Tracker&amp;Invoice'!A642="ITEM"),1,0)</f>
        <v>0</v>
      </c>
      <c r="C626" t="str">
        <f>IF(B626=1,'Tracker&amp;Invoice'!A644,C625)</f>
        <v>BQ-078</v>
      </c>
      <c r="D626" t="str">
        <f>IF(LEFT(TRIM('Tracker&amp;Invoice'!B644),9)="INVOICE #","INVOICE",IF(TRIM('Tracker&amp;Invoice'!B644)="Overall Completion INVOICE","OVERALL",""))</f>
        <v/>
      </c>
      <c r="E626" t="str">
        <f>IF(D626="INVOICE",VALUE(MID(TRIM('Tracker&amp;Invoice'!B644),10,10)),"")</f>
        <v/>
      </c>
      <c r="F626">
        <f>IF(B626=1,IFERROR(LOOKUP(2,1/('Tracker&amp;Invoice'!$H644:$AC644&lt;&gt;""),COLUMN('Tracker&amp;Invoice'!$H644:$AC644)),8),F625)</f>
        <v>19</v>
      </c>
      <c r="G626">
        <f>IF(D626="OVERALL",IFERROR(LOOKUP(2,1/('Tracker&amp;Invoice'!$H644:$AC644&lt;&gt;""),COLUMN('Tracker&amp;Invoice'!$H644:$AC644)),8),G627)</f>
        <v>16</v>
      </c>
      <c r="H626">
        <f t="shared" si="18"/>
        <v>19</v>
      </c>
      <c r="I626" s="29">
        <f>IF(D626="INVOICE",SUM('Tracker&amp;Invoice'!$H644:INDEX('Tracker&amp;Invoice'!$A644:$AC644,1,H626)),0)</f>
        <v>0</v>
      </c>
      <c r="J626" s="29">
        <f>IF(D626="OVERALL",SUM('Tracker&amp;Invoice'!$H644:$AC644),0)</f>
        <v>0</v>
      </c>
    </row>
    <row r="627" spans="1:10">
      <c r="A627">
        <f t="shared" si="19"/>
        <v>27</v>
      </c>
      <c r="B627">
        <f>IF(AND('Tracker&amp;Invoice'!A645&lt;&gt;"",'Tracker&amp;Invoice'!A645&lt;&gt;"ITEM",'Tracker&amp;Invoice'!A643="ITEM"),1,0)</f>
        <v>0</v>
      </c>
      <c r="C627" t="str">
        <f>IF(B627=1,'Tracker&amp;Invoice'!A645,C626)</f>
        <v>BQ-078</v>
      </c>
      <c r="D627" t="str">
        <f>IF(LEFT(TRIM('Tracker&amp;Invoice'!B645),9)="INVOICE #","INVOICE",IF(TRIM('Tracker&amp;Invoice'!B645)="Overall Completion INVOICE","OVERALL",""))</f>
        <v/>
      </c>
      <c r="E627" t="str">
        <f>IF(D627="INVOICE",VALUE(MID(TRIM('Tracker&amp;Invoice'!B645),10,10)),"")</f>
        <v/>
      </c>
      <c r="F627">
        <f>IF(B627=1,IFERROR(LOOKUP(2,1/('Tracker&amp;Invoice'!$H645:$AC645&lt;&gt;""),COLUMN('Tracker&amp;Invoice'!$H645:$AC645)),8),F626)</f>
        <v>19</v>
      </c>
      <c r="G627">
        <f>IF(D627="OVERALL",IFERROR(LOOKUP(2,1/('Tracker&amp;Invoice'!$H645:$AC645&lt;&gt;""),COLUMN('Tracker&amp;Invoice'!$H645:$AC645)),8),G628)</f>
        <v>16</v>
      </c>
      <c r="H627">
        <f t="shared" si="18"/>
        <v>19</v>
      </c>
      <c r="I627" s="29">
        <f>IF(D627="INVOICE",SUM('Tracker&amp;Invoice'!$H645:INDEX('Tracker&amp;Invoice'!$A645:$AC645,1,H627)),0)</f>
        <v>0</v>
      </c>
      <c r="J627" s="29">
        <f>IF(D627="OVERALL",SUM('Tracker&amp;Invoice'!$H645:$AC645),0)</f>
        <v>0</v>
      </c>
    </row>
    <row r="628" spans="1:10">
      <c r="A628">
        <f t="shared" si="19"/>
        <v>27</v>
      </c>
      <c r="B628">
        <f>IF(AND('Tracker&amp;Invoice'!A646&lt;&gt;"",'Tracker&amp;Invoice'!A646&lt;&gt;"ITEM",'Tracker&amp;Invoice'!A644="ITEM"),1,0)</f>
        <v>0</v>
      </c>
      <c r="C628" t="str">
        <f>IF(B628=1,'Tracker&amp;Invoice'!A646,C627)</f>
        <v>BQ-078</v>
      </c>
      <c r="D628" t="str">
        <f>IF(LEFT(TRIM('Tracker&amp;Invoice'!B646),9)="INVOICE #","INVOICE",IF(TRIM('Tracker&amp;Invoice'!B646)="Overall Completion INVOICE","OVERALL",""))</f>
        <v/>
      </c>
      <c r="E628" t="str">
        <f>IF(D628="INVOICE",VALUE(MID(TRIM('Tracker&amp;Invoice'!B646),10,10)),"")</f>
        <v/>
      </c>
      <c r="F628">
        <f>IF(B628=1,IFERROR(LOOKUP(2,1/('Tracker&amp;Invoice'!$H646:$AC646&lt;&gt;""),COLUMN('Tracker&amp;Invoice'!$H646:$AC646)),8),F627)</f>
        <v>19</v>
      </c>
      <c r="G628">
        <f>IF(D628="OVERALL",IFERROR(LOOKUP(2,1/('Tracker&amp;Invoice'!$H646:$AC646&lt;&gt;""),COLUMN('Tracker&amp;Invoice'!$H646:$AC646)),8),G629)</f>
        <v>16</v>
      </c>
      <c r="H628">
        <f t="shared" si="18"/>
        <v>19</v>
      </c>
      <c r="I628" s="29">
        <f>IF(D628="INVOICE",SUM('Tracker&amp;Invoice'!$H646:INDEX('Tracker&amp;Invoice'!$A646:$AC646,1,H628)),0)</f>
        <v>0</v>
      </c>
      <c r="J628" s="29">
        <f>IF(D628="OVERALL",SUM('Tracker&amp;Invoice'!$H646:$AC646),0)</f>
        <v>0</v>
      </c>
    </row>
    <row r="629" spans="1:10">
      <c r="A629">
        <f t="shared" si="19"/>
        <v>27</v>
      </c>
      <c r="B629">
        <f>IF(AND('Tracker&amp;Invoice'!A647&lt;&gt;"",'Tracker&amp;Invoice'!A647&lt;&gt;"ITEM",'Tracker&amp;Invoice'!A645="ITEM"),1,0)</f>
        <v>0</v>
      </c>
      <c r="C629" t="str">
        <f>IF(B629=1,'Tracker&amp;Invoice'!A647,C628)</f>
        <v>BQ-078</v>
      </c>
      <c r="D629" t="str">
        <f>IF(LEFT(TRIM('Tracker&amp;Invoice'!B647),9)="INVOICE #","INVOICE",IF(TRIM('Tracker&amp;Invoice'!B647)="Overall Completion INVOICE","OVERALL",""))</f>
        <v/>
      </c>
      <c r="E629" t="str">
        <f>IF(D629="INVOICE",VALUE(MID(TRIM('Tracker&amp;Invoice'!B647),10,10)),"")</f>
        <v/>
      </c>
      <c r="F629">
        <f>IF(B629=1,IFERROR(LOOKUP(2,1/('Tracker&amp;Invoice'!$H647:$AC647&lt;&gt;""),COLUMN('Tracker&amp;Invoice'!$H647:$AC647)),8),F628)</f>
        <v>19</v>
      </c>
      <c r="G629">
        <f>IF(D629="OVERALL",IFERROR(LOOKUP(2,1/('Tracker&amp;Invoice'!$H647:$AC647&lt;&gt;""),COLUMN('Tracker&amp;Invoice'!$H647:$AC647)),8),G630)</f>
        <v>16</v>
      </c>
      <c r="H629">
        <f t="shared" si="18"/>
        <v>19</v>
      </c>
      <c r="I629" s="29">
        <f>IF(D629="INVOICE",SUM('Tracker&amp;Invoice'!$H647:INDEX('Tracker&amp;Invoice'!$A647:$AC647,1,H629)),0)</f>
        <v>0</v>
      </c>
      <c r="J629" s="29">
        <f>IF(D629="OVERALL",SUM('Tracker&amp;Invoice'!$H647:$AC647),0)</f>
        <v>0</v>
      </c>
    </row>
    <row r="630" spans="1:10">
      <c r="A630">
        <f t="shared" si="19"/>
        <v>27</v>
      </c>
      <c r="B630">
        <f>IF(AND('Tracker&amp;Invoice'!A648&lt;&gt;"",'Tracker&amp;Invoice'!A648&lt;&gt;"ITEM",'Tracker&amp;Invoice'!A646="ITEM"),1,0)</f>
        <v>0</v>
      </c>
      <c r="C630" t="str">
        <f>IF(B630=1,'Tracker&amp;Invoice'!A648,C629)</f>
        <v>BQ-078</v>
      </c>
      <c r="D630" t="str">
        <f>IF(LEFT(TRIM('Tracker&amp;Invoice'!B648),9)="INVOICE #","INVOICE",IF(TRIM('Tracker&amp;Invoice'!B648)="Overall Completion INVOICE","OVERALL",""))</f>
        <v/>
      </c>
      <c r="E630" t="str">
        <f>IF(D630="INVOICE",VALUE(MID(TRIM('Tracker&amp;Invoice'!B648),10,10)),"")</f>
        <v/>
      </c>
      <c r="F630">
        <f>IF(B630=1,IFERROR(LOOKUP(2,1/('Tracker&amp;Invoice'!$H648:$AC648&lt;&gt;""),COLUMN('Tracker&amp;Invoice'!$H648:$AC648)),8),F629)</f>
        <v>19</v>
      </c>
      <c r="G630">
        <f>IF(D630="OVERALL",IFERROR(LOOKUP(2,1/('Tracker&amp;Invoice'!$H648:$AC648&lt;&gt;""),COLUMN('Tracker&amp;Invoice'!$H648:$AC648)),8),G631)</f>
        <v>16</v>
      </c>
      <c r="H630">
        <f t="shared" si="18"/>
        <v>19</v>
      </c>
      <c r="I630" s="29">
        <f>IF(D630="INVOICE",SUM('Tracker&amp;Invoice'!$H648:INDEX('Tracker&amp;Invoice'!$A648:$AC648,1,H630)),0)</f>
        <v>0</v>
      </c>
      <c r="J630" s="29">
        <f>IF(D630="OVERALL",SUM('Tracker&amp;Invoice'!$H648:$AC648),0)</f>
        <v>0</v>
      </c>
    </row>
    <row r="631" spans="1:10">
      <c r="A631">
        <f t="shared" si="19"/>
        <v>27</v>
      </c>
      <c r="B631">
        <f>IF(AND('Tracker&amp;Invoice'!A649&lt;&gt;"",'Tracker&amp;Invoice'!A649&lt;&gt;"ITEM",'Tracker&amp;Invoice'!A647="ITEM"),1,0)</f>
        <v>0</v>
      </c>
      <c r="C631" t="str">
        <f>IF(B631=1,'Tracker&amp;Invoice'!A649,C630)</f>
        <v>BQ-078</v>
      </c>
      <c r="D631" t="str">
        <f>IF(LEFT(TRIM('Tracker&amp;Invoice'!B649),9)="INVOICE #","INVOICE",IF(TRIM('Tracker&amp;Invoice'!B649)="Overall Completion INVOICE","OVERALL",""))</f>
        <v/>
      </c>
      <c r="E631" t="str">
        <f>IF(D631="INVOICE",VALUE(MID(TRIM('Tracker&amp;Invoice'!B649),10,10)),"")</f>
        <v/>
      </c>
      <c r="F631">
        <f>IF(B631=1,IFERROR(LOOKUP(2,1/('Tracker&amp;Invoice'!$H649:$AC649&lt;&gt;""),COLUMN('Tracker&amp;Invoice'!$H649:$AC649)),8),F630)</f>
        <v>19</v>
      </c>
      <c r="G631">
        <f>IF(D631="OVERALL",IFERROR(LOOKUP(2,1/('Tracker&amp;Invoice'!$H649:$AC649&lt;&gt;""),COLUMN('Tracker&amp;Invoice'!$H649:$AC649)),8),G632)</f>
        <v>16</v>
      </c>
      <c r="H631">
        <f t="shared" si="18"/>
        <v>19</v>
      </c>
      <c r="I631" s="29">
        <f>IF(D631="INVOICE",SUM('Tracker&amp;Invoice'!$H649:INDEX('Tracker&amp;Invoice'!$A649:$AC649,1,H631)),0)</f>
        <v>0</v>
      </c>
      <c r="J631" s="29">
        <f>IF(D631="OVERALL",SUM('Tracker&amp;Invoice'!$H649:$AC649),0)</f>
        <v>0</v>
      </c>
    </row>
    <row r="632" spans="1:10">
      <c r="A632">
        <f t="shared" si="19"/>
        <v>27</v>
      </c>
      <c r="B632">
        <f>IF(AND('Tracker&amp;Invoice'!A650&lt;&gt;"",'Tracker&amp;Invoice'!A650&lt;&gt;"ITEM",'Tracker&amp;Invoice'!A648="ITEM"),1,0)</f>
        <v>0</v>
      </c>
      <c r="C632" t="str">
        <f>IF(B632=1,'Tracker&amp;Invoice'!A650,C631)</f>
        <v>BQ-078</v>
      </c>
      <c r="D632" t="str">
        <f>IF(LEFT(TRIM('Tracker&amp;Invoice'!B650),9)="INVOICE #","INVOICE",IF(TRIM('Tracker&amp;Invoice'!B650)="Overall Completion INVOICE","OVERALL",""))</f>
        <v/>
      </c>
      <c r="E632" t="str">
        <f>IF(D632="INVOICE",VALUE(MID(TRIM('Tracker&amp;Invoice'!B650),10,10)),"")</f>
        <v/>
      </c>
      <c r="F632">
        <f>IF(B632=1,IFERROR(LOOKUP(2,1/('Tracker&amp;Invoice'!$H650:$AC650&lt;&gt;""),COLUMN('Tracker&amp;Invoice'!$H650:$AC650)),8),F631)</f>
        <v>19</v>
      </c>
      <c r="G632">
        <f>IF(D632="OVERALL",IFERROR(LOOKUP(2,1/('Tracker&amp;Invoice'!$H650:$AC650&lt;&gt;""),COLUMN('Tracker&amp;Invoice'!$H650:$AC650)),8),G633)</f>
        <v>16</v>
      </c>
      <c r="H632">
        <f t="shared" si="18"/>
        <v>19</v>
      </c>
      <c r="I632" s="29">
        <f>IF(D632="INVOICE",SUM('Tracker&amp;Invoice'!$H650:INDEX('Tracker&amp;Invoice'!$A650:$AC650,1,H632)),0)</f>
        <v>0</v>
      </c>
      <c r="J632" s="29">
        <f>IF(D632="OVERALL",SUM('Tracker&amp;Invoice'!$H650:$AC650),0)</f>
        <v>0</v>
      </c>
    </row>
    <row r="633" spans="1:10">
      <c r="A633">
        <f t="shared" si="19"/>
        <v>27</v>
      </c>
      <c r="B633">
        <f>IF(AND('Tracker&amp;Invoice'!A651&lt;&gt;"",'Tracker&amp;Invoice'!A651&lt;&gt;"ITEM",'Tracker&amp;Invoice'!A649="ITEM"),1,0)</f>
        <v>0</v>
      </c>
      <c r="C633" t="str">
        <f>IF(B633=1,'Tracker&amp;Invoice'!A651,C632)</f>
        <v>BQ-078</v>
      </c>
      <c r="D633" t="str">
        <f>IF(LEFT(TRIM('Tracker&amp;Invoice'!B651),9)="INVOICE #","INVOICE",IF(TRIM('Tracker&amp;Invoice'!B651)="Overall Completion INVOICE","OVERALL",""))</f>
        <v/>
      </c>
      <c r="E633" t="str">
        <f>IF(D633="INVOICE",VALUE(MID(TRIM('Tracker&amp;Invoice'!B651),10,10)),"")</f>
        <v/>
      </c>
      <c r="F633">
        <f>IF(B633=1,IFERROR(LOOKUP(2,1/('Tracker&amp;Invoice'!$H651:$AC651&lt;&gt;""),COLUMN('Tracker&amp;Invoice'!$H651:$AC651)),8),F632)</f>
        <v>19</v>
      </c>
      <c r="G633">
        <f>IF(D633="OVERALL",IFERROR(LOOKUP(2,1/('Tracker&amp;Invoice'!$H651:$AC651&lt;&gt;""),COLUMN('Tracker&amp;Invoice'!$H651:$AC651)),8),G634)</f>
        <v>16</v>
      </c>
      <c r="H633">
        <f t="shared" si="18"/>
        <v>19</v>
      </c>
      <c r="I633" s="29">
        <f>IF(D633="INVOICE",SUM('Tracker&amp;Invoice'!$H651:INDEX('Tracker&amp;Invoice'!$A651:$AC651,1,H633)),0)</f>
        <v>0</v>
      </c>
      <c r="J633" s="29">
        <f>IF(D633="OVERALL",SUM('Tracker&amp;Invoice'!$H651:$AC651),0)</f>
        <v>0</v>
      </c>
    </row>
    <row r="634" spans="1:10">
      <c r="A634">
        <f t="shared" si="19"/>
        <v>27</v>
      </c>
      <c r="B634">
        <f>IF(AND('Tracker&amp;Invoice'!A652&lt;&gt;"",'Tracker&amp;Invoice'!A652&lt;&gt;"ITEM",'Tracker&amp;Invoice'!A650="ITEM"),1,0)</f>
        <v>0</v>
      </c>
      <c r="C634" t="str">
        <f>IF(B634=1,'Tracker&amp;Invoice'!A652,C633)</f>
        <v>BQ-078</v>
      </c>
      <c r="D634" t="str">
        <f>IF(LEFT(TRIM('Tracker&amp;Invoice'!B652),9)="INVOICE #","INVOICE",IF(TRIM('Tracker&amp;Invoice'!B652)="Overall Completion INVOICE","OVERALL",""))</f>
        <v/>
      </c>
      <c r="E634" t="str">
        <f>IF(D634="INVOICE",VALUE(MID(TRIM('Tracker&amp;Invoice'!B652),10,10)),"")</f>
        <v/>
      </c>
      <c r="F634">
        <f>IF(B634=1,IFERROR(LOOKUP(2,1/('Tracker&amp;Invoice'!$H652:$AC652&lt;&gt;""),COLUMN('Tracker&amp;Invoice'!$H652:$AC652)),8),F633)</f>
        <v>19</v>
      </c>
      <c r="G634">
        <f>IF(D634="OVERALL",IFERROR(LOOKUP(2,1/('Tracker&amp;Invoice'!$H652:$AC652&lt;&gt;""),COLUMN('Tracker&amp;Invoice'!$H652:$AC652)),8),G635)</f>
        <v>16</v>
      </c>
      <c r="H634">
        <f t="shared" si="18"/>
        <v>19</v>
      </c>
      <c r="I634" s="29">
        <f>IF(D634="INVOICE",SUM('Tracker&amp;Invoice'!$H652:INDEX('Tracker&amp;Invoice'!$A652:$AC652,1,H634)),0)</f>
        <v>0</v>
      </c>
      <c r="J634" s="29">
        <f>IF(D634="OVERALL",SUM('Tracker&amp;Invoice'!$H652:$AC652),0)</f>
        <v>0</v>
      </c>
    </row>
    <row r="635" spans="1:10">
      <c r="A635">
        <f t="shared" si="19"/>
        <v>27</v>
      </c>
      <c r="B635">
        <f>IF(AND('Tracker&amp;Invoice'!A653&lt;&gt;"",'Tracker&amp;Invoice'!A653&lt;&gt;"ITEM",'Tracker&amp;Invoice'!A651="ITEM"),1,0)</f>
        <v>0</v>
      </c>
      <c r="C635" t="str">
        <f>IF(B635=1,'Tracker&amp;Invoice'!A653,C634)</f>
        <v>BQ-078</v>
      </c>
      <c r="D635" t="str">
        <f>IF(LEFT(TRIM('Tracker&amp;Invoice'!B653),9)="INVOICE #","INVOICE",IF(TRIM('Tracker&amp;Invoice'!B653)="Overall Completion INVOICE","OVERALL",""))</f>
        <v/>
      </c>
      <c r="E635" t="str">
        <f>IF(D635="INVOICE",VALUE(MID(TRIM('Tracker&amp;Invoice'!B653),10,10)),"")</f>
        <v/>
      </c>
      <c r="F635">
        <f>IF(B635=1,IFERROR(LOOKUP(2,1/('Tracker&amp;Invoice'!$H653:$AC653&lt;&gt;""),COLUMN('Tracker&amp;Invoice'!$H653:$AC653)),8),F634)</f>
        <v>19</v>
      </c>
      <c r="G635">
        <f>IF(D635="OVERALL",IFERROR(LOOKUP(2,1/('Tracker&amp;Invoice'!$H653:$AC653&lt;&gt;""),COLUMN('Tracker&amp;Invoice'!$H653:$AC653)),8),G636)</f>
        <v>16</v>
      </c>
      <c r="H635">
        <f t="shared" si="18"/>
        <v>19</v>
      </c>
      <c r="I635" s="29">
        <f>IF(D635="INVOICE",SUM('Tracker&amp;Invoice'!$H653:INDEX('Tracker&amp;Invoice'!$A653:$AC653,1,H635)),0)</f>
        <v>0</v>
      </c>
      <c r="J635" s="29">
        <f>IF(D635="OVERALL",SUM('Tracker&amp;Invoice'!$H653:$AC653),0)</f>
        <v>0</v>
      </c>
    </row>
    <row r="636" spans="1:10">
      <c r="A636">
        <f t="shared" si="19"/>
        <v>27</v>
      </c>
      <c r="B636">
        <f>IF(AND('Tracker&amp;Invoice'!A654&lt;&gt;"",'Tracker&amp;Invoice'!A654&lt;&gt;"ITEM",'Tracker&amp;Invoice'!A652="ITEM"),1,0)</f>
        <v>0</v>
      </c>
      <c r="C636" t="str">
        <f>IF(B636=1,'Tracker&amp;Invoice'!A654,C635)</f>
        <v>BQ-078</v>
      </c>
      <c r="D636" t="str">
        <f>IF(LEFT(TRIM('Tracker&amp;Invoice'!B654),9)="INVOICE #","INVOICE",IF(TRIM('Tracker&amp;Invoice'!B654)="Overall Completion INVOICE","OVERALL",""))</f>
        <v/>
      </c>
      <c r="E636" t="str">
        <f>IF(D636="INVOICE",VALUE(MID(TRIM('Tracker&amp;Invoice'!B654),10,10)),"")</f>
        <v/>
      </c>
      <c r="F636">
        <f>IF(B636=1,IFERROR(LOOKUP(2,1/('Tracker&amp;Invoice'!$H654:$AC654&lt;&gt;""),COLUMN('Tracker&amp;Invoice'!$H654:$AC654)),8),F635)</f>
        <v>19</v>
      </c>
      <c r="G636">
        <f>IF(D636="OVERALL",IFERROR(LOOKUP(2,1/('Tracker&amp;Invoice'!$H654:$AC654&lt;&gt;""),COLUMN('Tracker&amp;Invoice'!$H654:$AC654)),8),G637)</f>
        <v>16</v>
      </c>
      <c r="H636">
        <f t="shared" si="18"/>
        <v>19</v>
      </c>
      <c r="I636" s="29">
        <f>IF(D636="INVOICE",SUM('Tracker&amp;Invoice'!$H654:INDEX('Tracker&amp;Invoice'!$A654:$AC654,1,H636)),0)</f>
        <v>0</v>
      </c>
      <c r="J636" s="29">
        <f>IF(D636="OVERALL",SUM('Tracker&amp;Invoice'!$H654:$AC654),0)</f>
        <v>0</v>
      </c>
    </row>
    <row r="637" spans="1:10">
      <c r="A637">
        <f t="shared" si="19"/>
        <v>27</v>
      </c>
      <c r="B637">
        <f>IF(AND('Tracker&amp;Invoice'!A655&lt;&gt;"",'Tracker&amp;Invoice'!A655&lt;&gt;"ITEM",'Tracker&amp;Invoice'!A653="ITEM"),1,0)</f>
        <v>0</v>
      </c>
      <c r="C637" t="str">
        <f>IF(B637=1,'Tracker&amp;Invoice'!A655,C636)</f>
        <v>BQ-078</v>
      </c>
      <c r="D637" t="str">
        <f>IF(LEFT(TRIM('Tracker&amp;Invoice'!B655),9)="INVOICE #","INVOICE",IF(TRIM('Tracker&amp;Invoice'!B655)="Overall Completion INVOICE","OVERALL",""))</f>
        <v/>
      </c>
      <c r="E637" t="str">
        <f>IF(D637="INVOICE",VALUE(MID(TRIM('Tracker&amp;Invoice'!B655),10,10)),"")</f>
        <v/>
      </c>
      <c r="F637">
        <f>IF(B637=1,IFERROR(LOOKUP(2,1/('Tracker&amp;Invoice'!$H655:$AC655&lt;&gt;""),COLUMN('Tracker&amp;Invoice'!$H655:$AC655)),8),F636)</f>
        <v>19</v>
      </c>
      <c r="G637">
        <f>IF(D637="OVERALL",IFERROR(LOOKUP(2,1/('Tracker&amp;Invoice'!$H655:$AC655&lt;&gt;""),COLUMN('Tracker&amp;Invoice'!$H655:$AC655)),8),G638)</f>
        <v>16</v>
      </c>
      <c r="H637">
        <f t="shared" si="18"/>
        <v>19</v>
      </c>
      <c r="I637" s="29">
        <f>IF(D637="INVOICE",SUM('Tracker&amp;Invoice'!$H655:INDEX('Tracker&amp;Invoice'!$A655:$AC655,1,H637)),0)</f>
        <v>0</v>
      </c>
      <c r="J637" s="29">
        <f>IF(D637="OVERALL",SUM('Tracker&amp;Invoice'!$H655:$AC655),0)</f>
        <v>0</v>
      </c>
    </row>
    <row r="638" spans="1:10">
      <c r="A638">
        <f t="shared" si="19"/>
        <v>27</v>
      </c>
      <c r="B638">
        <f>IF(AND('Tracker&amp;Invoice'!A656&lt;&gt;"",'Tracker&amp;Invoice'!A656&lt;&gt;"ITEM",'Tracker&amp;Invoice'!A654="ITEM"),1,0)</f>
        <v>0</v>
      </c>
      <c r="C638" t="str">
        <f>IF(B638=1,'Tracker&amp;Invoice'!A656,C637)</f>
        <v>BQ-078</v>
      </c>
      <c r="D638" t="str">
        <f>IF(LEFT(TRIM('Tracker&amp;Invoice'!B656),9)="INVOICE #","INVOICE",IF(TRIM('Tracker&amp;Invoice'!B656)="Overall Completion INVOICE","OVERALL",""))</f>
        <v/>
      </c>
      <c r="E638" t="str">
        <f>IF(D638="INVOICE",VALUE(MID(TRIM('Tracker&amp;Invoice'!B656),10,10)),"")</f>
        <v/>
      </c>
      <c r="F638">
        <f>IF(B638=1,IFERROR(LOOKUP(2,1/('Tracker&amp;Invoice'!$H656:$AC656&lt;&gt;""),COLUMN('Tracker&amp;Invoice'!$H656:$AC656)),8),F637)</f>
        <v>19</v>
      </c>
      <c r="G638">
        <f>IF(D638="OVERALL",IFERROR(LOOKUP(2,1/('Tracker&amp;Invoice'!$H656:$AC656&lt;&gt;""),COLUMN('Tracker&amp;Invoice'!$H656:$AC656)),8),G639)</f>
        <v>16</v>
      </c>
      <c r="H638">
        <f t="shared" si="18"/>
        <v>19</v>
      </c>
      <c r="I638" s="29">
        <f>IF(D638="INVOICE",SUM('Tracker&amp;Invoice'!$H656:INDEX('Tracker&amp;Invoice'!$A656:$AC656,1,H638)),0)</f>
        <v>0</v>
      </c>
      <c r="J638" s="29">
        <f>IF(D638="OVERALL",SUM('Tracker&amp;Invoice'!$H656:$AC656),0)</f>
        <v>0</v>
      </c>
    </row>
    <row r="639" spans="1:10">
      <c r="A639">
        <f t="shared" si="19"/>
        <v>28</v>
      </c>
      <c r="B639">
        <f>IF(AND('Tracker&amp;Invoice'!A657&lt;&gt;"",'Tracker&amp;Invoice'!A657&lt;&gt;"ITEM",'Tracker&amp;Invoice'!A655="ITEM"),1,0)</f>
        <v>1</v>
      </c>
      <c r="C639" t="str">
        <f>IF(B639=1,'Tracker&amp;Invoice'!A657,C638)</f>
        <v>BQ-079</v>
      </c>
      <c r="D639" t="str">
        <f>IF(LEFT(TRIM('Tracker&amp;Invoice'!B657),9)="INVOICE #","INVOICE",IF(TRIM('Tracker&amp;Invoice'!B657)="Overall Completion INVOICE","OVERALL",""))</f>
        <v/>
      </c>
      <c r="E639" t="str">
        <f>IF(D639="INVOICE",VALUE(MID(TRIM('Tracker&amp;Invoice'!B657),10,10)),"")</f>
        <v/>
      </c>
      <c r="F639">
        <f>IF(B639=1,IFERROR(LOOKUP(2,1/('Tracker&amp;Invoice'!$H657:$AC657&lt;&gt;""),COLUMN('Tracker&amp;Invoice'!$H657:$AC657)),8),F638)</f>
        <v>15</v>
      </c>
      <c r="G639">
        <f>IF(D639="OVERALL",IFERROR(LOOKUP(2,1/('Tracker&amp;Invoice'!$H657:$AC657&lt;&gt;""),COLUMN('Tracker&amp;Invoice'!$H657:$AC657)),8),G640)</f>
        <v>16</v>
      </c>
      <c r="H639">
        <f t="shared" si="18"/>
        <v>16</v>
      </c>
      <c r="I639" s="29">
        <f>IF(D639="INVOICE",SUM('Tracker&amp;Invoice'!$H657:INDEX('Tracker&amp;Invoice'!$A657:$AC657,1,H639)),0)</f>
        <v>0</v>
      </c>
      <c r="J639" s="29">
        <f>IF(D639="OVERALL",SUM('Tracker&amp;Invoice'!$H657:$AC657),0)</f>
        <v>0</v>
      </c>
    </row>
    <row r="640" spans="1:10">
      <c r="A640">
        <f t="shared" si="19"/>
        <v>28</v>
      </c>
      <c r="B640">
        <f>IF(AND('Tracker&amp;Invoice'!A658&lt;&gt;"",'Tracker&amp;Invoice'!A658&lt;&gt;"ITEM",'Tracker&amp;Invoice'!A656="ITEM"),1,0)</f>
        <v>0</v>
      </c>
      <c r="C640" t="str">
        <f>IF(B640=1,'Tracker&amp;Invoice'!A658,C639)</f>
        <v>BQ-079</v>
      </c>
      <c r="D640" t="str">
        <f>IF(LEFT(TRIM('Tracker&amp;Invoice'!B658),9)="INVOICE #","INVOICE",IF(TRIM('Tracker&amp;Invoice'!B658)="Overall Completion INVOICE","OVERALL",""))</f>
        <v/>
      </c>
      <c r="E640" t="str">
        <f>IF(D640="INVOICE",VALUE(MID(TRIM('Tracker&amp;Invoice'!B658),10,10)),"")</f>
        <v/>
      </c>
      <c r="F640">
        <f>IF(B640=1,IFERROR(LOOKUP(2,1/('Tracker&amp;Invoice'!$H658:$AC658&lt;&gt;""),COLUMN('Tracker&amp;Invoice'!$H658:$AC658)),8),F639)</f>
        <v>15</v>
      </c>
      <c r="G640">
        <f>IF(D640="OVERALL",IFERROR(LOOKUP(2,1/('Tracker&amp;Invoice'!$H658:$AC658&lt;&gt;""),COLUMN('Tracker&amp;Invoice'!$H658:$AC658)),8),G641)</f>
        <v>16</v>
      </c>
      <c r="H640">
        <f t="shared" si="18"/>
        <v>16</v>
      </c>
      <c r="I640" s="29">
        <f>IF(D640="INVOICE",SUM('Tracker&amp;Invoice'!$H658:INDEX('Tracker&amp;Invoice'!$A658:$AC658,1,H640)),0)</f>
        <v>0</v>
      </c>
      <c r="J640" s="29">
        <f>IF(D640="OVERALL",SUM('Tracker&amp;Invoice'!$H658:$AC658),0)</f>
        <v>0</v>
      </c>
    </row>
    <row r="641" spans="1:10">
      <c r="A641">
        <f t="shared" si="19"/>
        <v>28</v>
      </c>
      <c r="B641">
        <f>IF(AND('Tracker&amp;Invoice'!A659&lt;&gt;"",'Tracker&amp;Invoice'!A659&lt;&gt;"ITEM",'Tracker&amp;Invoice'!A657="ITEM"),1,0)</f>
        <v>0</v>
      </c>
      <c r="C641" t="str">
        <f>IF(B641=1,'Tracker&amp;Invoice'!A659,C640)</f>
        <v>BQ-079</v>
      </c>
      <c r="D641" t="str">
        <f>IF(LEFT(TRIM('Tracker&amp;Invoice'!B659),9)="INVOICE #","INVOICE",IF(TRIM('Tracker&amp;Invoice'!B659)="Overall Completion INVOICE","OVERALL",""))</f>
        <v/>
      </c>
      <c r="E641" t="str">
        <f>IF(D641="INVOICE",VALUE(MID(TRIM('Tracker&amp;Invoice'!B659),10,10)),"")</f>
        <v/>
      </c>
      <c r="F641">
        <f>IF(B641=1,IFERROR(LOOKUP(2,1/('Tracker&amp;Invoice'!$H659:$AC659&lt;&gt;""),COLUMN('Tracker&amp;Invoice'!$H659:$AC659)),8),F640)</f>
        <v>15</v>
      </c>
      <c r="G641">
        <f>IF(D641="OVERALL",IFERROR(LOOKUP(2,1/('Tracker&amp;Invoice'!$H659:$AC659&lt;&gt;""),COLUMN('Tracker&amp;Invoice'!$H659:$AC659)),8),G642)</f>
        <v>16</v>
      </c>
      <c r="H641">
        <f t="shared" si="18"/>
        <v>16</v>
      </c>
      <c r="I641" s="29">
        <f>IF(D641="INVOICE",SUM('Tracker&amp;Invoice'!$H659:INDEX('Tracker&amp;Invoice'!$A659:$AC659,1,H641)),0)</f>
        <v>0</v>
      </c>
      <c r="J641" s="29">
        <f>IF(D641="OVERALL",SUM('Tracker&amp;Invoice'!$H659:$AC659),0)</f>
        <v>0</v>
      </c>
    </row>
    <row r="642" spans="1:10">
      <c r="A642">
        <f t="shared" si="19"/>
        <v>28</v>
      </c>
      <c r="B642">
        <f>IF(AND('Tracker&amp;Invoice'!A660&lt;&gt;"",'Tracker&amp;Invoice'!A660&lt;&gt;"ITEM",'Tracker&amp;Invoice'!A658="ITEM"),1,0)</f>
        <v>0</v>
      </c>
      <c r="C642" t="str">
        <f>IF(B642=1,'Tracker&amp;Invoice'!A660,C641)</f>
        <v>BQ-079</v>
      </c>
      <c r="D642" t="str">
        <f>IF(LEFT(TRIM('Tracker&amp;Invoice'!B660),9)="INVOICE #","INVOICE",IF(TRIM('Tracker&amp;Invoice'!B660)="Overall Completion INVOICE","OVERALL",""))</f>
        <v>INVOICE</v>
      </c>
      <c r="E642">
        <f>IF(D642="INVOICE",VALUE(MID(TRIM('Tracker&amp;Invoice'!B660),10,10)),"")</f>
        <v>25</v>
      </c>
      <c r="F642">
        <f>IF(B642=1,IFERROR(LOOKUP(2,1/('Tracker&amp;Invoice'!$H660:$AC660&lt;&gt;""),COLUMN('Tracker&amp;Invoice'!$H660:$AC660)),8),F641)</f>
        <v>15</v>
      </c>
      <c r="G642">
        <f>IF(D642="OVERALL",IFERROR(LOOKUP(2,1/('Tracker&amp;Invoice'!$H660:$AC660&lt;&gt;""),COLUMN('Tracker&amp;Invoice'!$H660:$AC660)),8),G643)</f>
        <v>16</v>
      </c>
      <c r="H642">
        <f t="shared" si="18"/>
        <v>16</v>
      </c>
      <c r="I642" s="29">
        <f>IF(D642="INVOICE",SUM('Tracker&amp;Invoice'!$H660:INDEX('Tracker&amp;Invoice'!$A660:$AC660,1,H642)),0)</f>
        <v>12045.000000000002</v>
      </c>
      <c r="J642" s="29">
        <f>IF(D642="OVERALL",SUM('Tracker&amp;Invoice'!$H660:$AC660),0)</f>
        <v>0</v>
      </c>
    </row>
    <row r="643" spans="1:10">
      <c r="A643">
        <f t="shared" si="19"/>
        <v>28</v>
      </c>
      <c r="B643">
        <f>IF(AND('Tracker&amp;Invoice'!A661&lt;&gt;"",'Tracker&amp;Invoice'!A661&lt;&gt;"ITEM",'Tracker&amp;Invoice'!A659="ITEM"),1,0)</f>
        <v>0</v>
      </c>
      <c r="C643" t="str">
        <f>IF(B643=1,'Tracker&amp;Invoice'!A661,C642)</f>
        <v>BQ-079</v>
      </c>
      <c r="D643" t="str">
        <f>IF(LEFT(TRIM('Tracker&amp;Invoice'!B661),9)="INVOICE #","INVOICE",IF(TRIM('Tracker&amp;Invoice'!B661)="Overall Completion INVOICE","OVERALL",""))</f>
        <v/>
      </c>
      <c r="E643" t="str">
        <f>IF(D643="INVOICE",VALUE(MID(TRIM('Tracker&amp;Invoice'!B661),10,10)),"")</f>
        <v/>
      </c>
      <c r="F643">
        <f>IF(B643=1,IFERROR(LOOKUP(2,1/('Tracker&amp;Invoice'!$H661:$AC661&lt;&gt;""),COLUMN('Tracker&amp;Invoice'!$H661:$AC661)),8),F642)</f>
        <v>15</v>
      </c>
      <c r="G643">
        <f>IF(D643="OVERALL",IFERROR(LOOKUP(2,1/('Tracker&amp;Invoice'!$H661:$AC661&lt;&gt;""),COLUMN('Tracker&amp;Invoice'!$H661:$AC661)),8),G644)</f>
        <v>16</v>
      </c>
      <c r="H643">
        <f t="shared" ref="H643:H706" si="20">MAX(F643,G643)</f>
        <v>16</v>
      </c>
      <c r="I643" s="29">
        <f>IF(D643="INVOICE",SUM('Tracker&amp;Invoice'!$H661:INDEX('Tracker&amp;Invoice'!$A661:$AC661,1,H643)),0)</f>
        <v>0</v>
      </c>
      <c r="J643" s="29">
        <f>IF(D643="OVERALL",SUM('Tracker&amp;Invoice'!$H661:$AC661),0)</f>
        <v>0</v>
      </c>
    </row>
    <row r="644" spans="1:10">
      <c r="A644">
        <f t="shared" ref="A644:A707" si="21">A643+B644</f>
        <v>28</v>
      </c>
      <c r="B644">
        <f>IF(AND('Tracker&amp;Invoice'!A662&lt;&gt;"",'Tracker&amp;Invoice'!A662&lt;&gt;"ITEM",'Tracker&amp;Invoice'!A660="ITEM"),1,0)</f>
        <v>0</v>
      </c>
      <c r="C644" t="str">
        <f>IF(B644=1,'Tracker&amp;Invoice'!A662,C643)</f>
        <v>BQ-079</v>
      </c>
      <c r="D644" t="str">
        <f>IF(LEFT(TRIM('Tracker&amp;Invoice'!B662),9)="INVOICE #","INVOICE",IF(TRIM('Tracker&amp;Invoice'!B662)="Overall Completion INVOICE","OVERALL",""))</f>
        <v>INVOICE</v>
      </c>
      <c r="E644">
        <f>IF(D644="INVOICE",VALUE(MID(TRIM('Tracker&amp;Invoice'!B662),10,10)),"")</f>
        <v>28</v>
      </c>
      <c r="F644">
        <f>IF(B644=1,IFERROR(LOOKUP(2,1/('Tracker&amp;Invoice'!$H662:$AC662&lt;&gt;""),COLUMN('Tracker&amp;Invoice'!$H662:$AC662)),8),F643)</f>
        <v>15</v>
      </c>
      <c r="G644">
        <f>IF(D644="OVERALL",IFERROR(LOOKUP(2,1/('Tracker&amp;Invoice'!$H662:$AC662&lt;&gt;""),COLUMN('Tracker&amp;Invoice'!$H662:$AC662)),8),G645)</f>
        <v>16</v>
      </c>
      <c r="H644">
        <f t="shared" si="20"/>
        <v>16</v>
      </c>
      <c r="I644" s="29">
        <f>IF(D644="INVOICE",SUM('Tracker&amp;Invoice'!$H662:INDEX('Tracker&amp;Invoice'!$A662:$AC662,1,H644)),0)</f>
        <v>3832.5</v>
      </c>
      <c r="J644" s="29">
        <f>IF(D644="OVERALL",SUM('Tracker&amp;Invoice'!$H662:$AC662),0)</f>
        <v>0</v>
      </c>
    </row>
    <row r="645" spans="1:10">
      <c r="A645">
        <f t="shared" si="21"/>
        <v>28</v>
      </c>
      <c r="B645">
        <f>IF(AND('Tracker&amp;Invoice'!A663&lt;&gt;"",'Tracker&amp;Invoice'!A663&lt;&gt;"ITEM",'Tracker&amp;Invoice'!A661="ITEM"),1,0)</f>
        <v>0</v>
      </c>
      <c r="C645" t="str">
        <f>IF(B645=1,'Tracker&amp;Invoice'!A663,C644)</f>
        <v>BQ-079</v>
      </c>
      <c r="D645" t="str">
        <f>IF(LEFT(TRIM('Tracker&amp;Invoice'!B663),9)="INVOICE #","INVOICE",IF(TRIM('Tracker&amp;Invoice'!B663)="Overall Completion INVOICE","OVERALL",""))</f>
        <v/>
      </c>
      <c r="E645" t="str">
        <f>IF(D645="INVOICE",VALUE(MID(TRIM('Tracker&amp;Invoice'!B663),10,10)),"")</f>
        <v/>
      </c>
      <c r="F645">
        <f>IF(B645=1,IFERROR(LOOKUP(2,1/('Tracker&amp;Invoice'!$H663:$AC663&lt;&gt;""),COLUMN('Tracker&amp;Invoice'!$H663:$AC663)),8),F644)</f>
        <v>15</v>
      </c>
      <c r="G645">
        <f>IF(D645="OVERALL",IFERROR(LOOKUP(2,1/('Tracker&amp;Invoice'!$H663:$AC663&lt;&gt;""),COLUMN('Tracker&amp;Invoice'!$H663:$AC663)),8),G646)</f>
        <v>16</v>
      </c>
      <c r="H645">
        <f t="shared" si="20"/>
        <v>16</v>
      </c>
      <c r="I645" s="29">
        <f>IF(D645="INVOICE",SUM('Tracker&amp;Invoice'!$H663:INDEX('Tracker&amp;Invoice'!$A663:$AC663,1,H645)),0)</f>
        <v>0</v>
      </c>
      <c r="J645" s="29">
        <f>IF(D645="OVERALL",SUM('Tracker&amp;Invoice'!$H663:$AC663),0)</f>
        <v>0</v>
      </c>
    </row>
    <row r="646" spans="1:10">
      <c r="A646">
        <f t="shared" si="21"/>
        <v>28</v>
      </c>
      <c r="B646">
        <f>IF(AND('Tracker&amp;Invoice'!A664&lt;&gt;"",'Tracker&amp;Invoice'!A664&lt;&gt;"ITEM",'Tracker&amp;Invoice'!A662="ITEM"),1,0)</f>
        <v>0</v>
      </c>
      <c r="C646" t="str">
        <f>IF(B646=1,'Tracker&amp;Invoice'!A664,C645)</f>
        <v>BQ-079</v>
      </c>
      <c r="D646" t="str">
        <f>IF(LEFT(TRIM('Tracker&amp;Invoice'!B664),9)="INVOICE #","INVOICE",IF(TRIM('Tracker&amp;Invoice'!B664)="Overall Completion INVOICE","OVERALL",""))</f>
        <v>INVOICE</v>
      </c>
      <c r="E646">
        <f>IF(D646="INVOICE",VALUE(MID(TRIM('Tracker&amp;Invoice'!B664),10,10)),"")</f>
        <v>30</v>
      </c>
      <c r="F646">
        <f>IF(B646=1,IFERROR(LOOKUP(2,1/('Tracker&amp;Invoice'!$H664:$AC664&lt;&gt;""),COLUMN('Tracker&amp;Invoice'!$H664:$AC664)),8),F645)</f>
        <v>15</v>
      </c>
      <c r="G646">
        <f>IF(D646="OVERALL",IFERROR(LOOKUP(2,1/('Tracker&amp;Invoice'!$H664:$AC664&lt;&gt;""),COLUMN('Tracker&amp;Invoice'!$H664:$AC664)),8),G647)</f>
        <v>16</v>
      </c>
      <c r="H646">
        <f t="shared" si="20"/>
        <v>16</v>
      </c>
      <c r="I646" s="29">
        <f>IF(D646="INVOICE",SUM('Tracker&amp;Invoice'!$H664:INDEX('Tracker&amp;Invoice'!$A664:$AC664,1,H646)),0)</f>
        <v>7482.5</v>
      </c>
      <c r="J646" s="29">
        <f>IF(D646="OVERALL",SUM('Tracker&amp;Invoice'!$H664:$AC664),0)</f>
        <v>0</v>
      </c>
    </row>
    <row r="647" spans="1:10">
      <c r="A647">
        <f t="shared" si="21"/>
        <v>28</v>
      </c>
      <c r="B647">
        <f>IF(AND('Tracker&amp;Invoice'!A665&lt;&gt;"",'Tracker&amp;Invoice'!A665&lt;&gt;"ITEM",'Tracker&amp;Invoice'!A663="ITEM"),1,0)</f>
        <v>0</v>
      </c>
      <c r="C647" t="str">
        <f>IF(B647=1,'Tracker&amp;Invoice'!A665,C646)</f>
        <v>BQ-079</v>
      </c>
      <c r="D647" t="str">
        <f>IF(LEFT(TRIM('Tracker&amp;Invoice'!B665),9)="INVOICE #","INVOICE",IF(TRIM('Tracker&amp;Invoice'!B665)="Overall Completion INVOICE","OVERALL",""))</f>
        <v/>
      </c>
      <c r="E647" t="str">
        <f>IF(D647="INVOICE",VALUE(MID(TRIM('Tracker&amp;Invoice'!B665),10,10)),"")</f>
        <v/>
      </c>
      <c r="F647">
        <f>IF(B647=1,IFERROR(LOOKUP(2,1/('Tracker&amp;Invoice'!$H665:$AC665&lt;&gt;""),COLUMN('Tracker&amp;Invoice'!$H665:$AC665)),8),F646)</f>
        <v>15</v>
      </c>
      <c r="G647">
        <f>IF(D647="OVERALL",IFERROR(LOOKUP(2,1/('Tracker&amp;Invoice'!$H665:$AC665&lt;&gt;""),COLUMN('Tracker&amp;Invoice'!$H665:$AC665)),8),G648)</f>
        <v>16</v>
      </c>
      <c r="H647">
        <f t="shared" si="20"/>
        <v>16</v>
      </c>
      <c r="I647" s="29">
        <f>IF(D647="INVOICE",SUM('Tracker&amp;Invoice'!$H665:INDEX('Tracker&amp;Invoice'!$A665:$AC665,1,H647)),0)</f>
        <v>0</v>
      </c>
      <c r="J647" s="29">
        <f>IF(D647="OVERALL",SUM('Tracker&amp;Invoice'!$H665:$AC665),0)</f>
        <v>0</v>
      </c>
    </row>
    <row r="648" spans="1:10">
      <c r="A648">
        <f t="shared" si="21"/>
        <v>28</v>
      </c>
      <c r="B648">
        <f>IF(AND('Tracker&amp;Invoice'!A666&lt;&gt;"",'Tracker&amp;Invoice'!A666&lt;&gt;"ITEM",'Tracker&amp;Invoice'!A664="ITEM"),1,0)</f>
        <v>0</v>
      </c>
      <c r="C648" t="str">
        <f>IF(B648=1,'Tracker&amp;Invoice'!A666,C647)</f>
        <v>BQ-079</v>
      </c>
      <c r="D648" t="str">
        <f>IF(LEFT(TRIM('Tracker&amp;Invoice'!B666),9)="INVOICE #","INVOICE",IF(TRIM('Tracker&amp;Invoice'!B666)="Overall Completion INVOICE","OVERALL",""))</f>
        <v/>
      </c>
      <c r="E648" t="str">
        <f>IF(D648="INVOICE",VALUE(MID(TRIM('Tracker&amp;Invoice'!B666),10,10)),"")</f>
        <v/>
      </c>
      <c r="F648">
        <f>IF(B648=1,IFERROR(LOOKUP(2,1/('Tracker&amp;Invoice'!$H666:$AC666&lt;&gt;""),COLUMN('Tracker&amp;Invoice'!$H666:$AC666)),8),F647)</f>
        <v>15</v>
      </c>
      <c r="G648">
        <f>IF(D648="OVERALL",IFERROR(LOOKUP(2,1/('Tracker&amp;Invoice'!$H666:$AC666&lt;&gt;""),COLUMN('Tracker&amp;Invoice'!$H666:$AC666)),8),G649)</f>
        <v>16</v>
      </c>
      <c r="H648">
        <f t="shared" si="20"/>
        <v>16</v>
      </c>
      <c r="I648" s="29">
        <f>IF(D648="INVOICE",SUM('Tracker&amp;Invoice'!$H666:INDEX('Tracker&amp;Invoice'!$A666:$AC666,1,H648)),0)</f>
        <v>0</v>
      </c>
      <c r="J648" s="29">
        <f>IF(D648="OVERALL",SUM('Tracker&amp;Invoice'!$H666:$AC666),0)</f>
        <v>0</v>
      </c>
    </row>
    <row r="649" spans="1:10">
      <c r="A649">
        <f t="shared" si="21"/>
        <v>28</v>
      </c>
      <c r="B649">
        <f>IF(AND('Tracker&amp;Invoice'!A667&lt;&gt;"",'Tracker&amp;Invoice'!A667&lt;&gt;"ITEM",'Tracker&amp;Invoice'!A665="ITEM"),1,0)</f>
        <v>0</v>
      </c>
      <c r="C649" t="str">
        <f>IF(B649=1,'Tracker&amp;Invoice'!A667,C648)</f>
        <v>BQ-079</v>
      </c>
      <c r="D649" t="str">
        <f>IF(LEFT(TRIM('Tracker&amp;Invoice'!B667),9)="INVOICE #","INVOICE",IF(TRIM('Tracker&amp;Invoice'!B667)="Overall Completion INVOICE","OVERALL",""))</f>
        <v/>
      </c>
      <c r="E649" t="str">
        <f>IF(D649="INVOICE",VALUE(MID(TRIM('Tracker&amp;Invoice'!B667),10,10)),"")</f>
        <v/>
      </c>
      <c r="F649">
        <f>IF(B649=1,IFERROR(LOOKUP(2,1/('Tracker&amp;Invoice'!$H667:$AC667&lt;&gt;""),COLUMN('Tracker&amp;Invoice'!$H667:$AC667)),8),F648)</f>
        <v>15</v>
      </c>
      <c r="G649">
        <f>IF(D649="OVERALL",IFERROR(LOOKUP(2,1/('Tracker&amp;Invoice'!$H667:$AC667&lt;&gt;""),COLUMN('Tracker&amp;Invoice'!$H667:$AC667)),8),G650)</f>
        <v>16</v>
      </c>
      <c r="H649">
        <f t="shared" si="20"/>
        <v>16</v>
      </c>
      <c r="I649" s="29">
        <f>IF(D649="INVOICE",SUM('Tracker&amp;Invoice'!$H667:INDEX('Tracker&amp;Invoice'!$A667:$AC667,1,H649)),0)</f>
        <v>0</v>
      </c>
      <c r="J649" s="29">
        <f>IF(D649="OVERALL",SUM('Tracker&amp;Invoice'!$H667:$AC667),0)</f>
        <v>0</v>
      </c>
    </row>
    <row r="650" spans="1:10">
      <c r="A650">
        <f t="shared" si="21"/>
        <v>28</v>
      </c>
      <c r="B650">
        <f>IF(AND('Tracker&amp;Invoice'!A668&lt;&gt;"",'Tracker&amp;Invoice'!A668&lt;&gt;"ITEM",'Tracker&amp;Invoice'!A666="ITEM"),1,0)</f>
        <v>0</v>
      </c>
      <c r="C650" t="str">
        <f>IF(B650=1,'Tracker&amp;Invoice'!A668,C649)</f>
        <v>BQ-079</v>
      </c>
      <c r="D650" t="str">
        <f>IF(LEFT(TRIM('Tracker&amp;Invoice'!B668),9)="INVOICE #","INVOICE",IF(TRIM('Tracker&amp;Invoice'!B668)="Overall Completion INVOICE","OVERALL",""))</f>
        <v/>
      </c>
      <c r="E650" t="str">
        <f>IF(D650="INVOICE",VALUE(MID(TRIM('Tracker&amp;Invoice'!B668),10,10)),"")</f>
        <v/>
      </c>
      <c r="F650">
        <f>IF(B650=1,IFERROR(LOOKUP(2,1/('Tracker&amp;Invoice'!$H668:$AC668&lt;&gt;""),COLUMN('Tracker&amp;Invoice'!$H668:$AC668)),8),F649)</f>
        <v>15</v>
      </c>
      <c r="G650">
        <f>IF(D650="OVERALL",IFERROR(LOOKUP(2,1/('Tracker&amp;Invoice'!$H668:$AC668&lt;&gt;""),COLUMN('Tracker&amp;Invoice'!$H668:$AC668)),8),G651)</f>
        <v>16</v>
      </c>
      <c r="H650">
        <f t="shared" si="20"/>
        <v>16</v>
      </c>
      <c r="I650" s="29">
        <f>IF(D650="INVOICE",SUM('Tracker&amp;Invoice'!$H668:INDEX('Tracker&amp;Invoice'!$A668:$AC668,1,H650)),0)</f>
        <v>0</v>
      </c>
      <c r="J650" s="29">
        <f>IF(D650="OVERALL",SUM('Tracker&amp;Invoice'!$H668:$AC668),0)</f>
        <v>0</v>
      </c>
    </row>
    <row r="651" spans="1:10">
      <c r="A651">
        <f t="shared" si="21"/>
        <v>28</v>
      </c>
      <c r="B651">
        <f>IF(AND('Tracker&amp;Invoice'!A669&lt;&gt;"",'Tracker&amp;Invoice'!A669&lt;&gt;"ITEM",'Tracker&amp;Invoice'!A667="ITEM"),1,0)</f>
        <v>0</v>
      </c>
      <c r="C651" t="str">
        <f>IF(B651=1,'Tracker&amp;Invoice'!A669,C650)</f>
        <v>BQ-079</v>
      </c>
      <c r="D651" t="str">
        <f>IF(LEFT(TRIM('Tracker&amp;Invoice'!B669),9)="INVOICE #","INVOICE",IF(TRIM('Tracker&amp;Invoice'!B669)="Overall Completion INVOICE","OVERALL",""))</f>
        <v/>
      </c>
      <c r="E651" t="str">
        <f>IF(D651="INVOICE",VALUE(MID(TRIM('Tracker&amp;Invoice'!B669),10,10)),"")</f>
        <v/>
      </c>
      <c r="F651">
        <f>IF(B651=1,IFERROR(LOOKUP(2,1/('Tracker&amp;Invoice'!$H669:$AC669&lt;&gt;""),COLUMN('Tracker&amp;Invoice'!$H669:$AC669)),8),F650)</f>
        <v>15</v>
      </c>
      <c r="G651">
        <f>IF(D651="OVERALL",IFERROR(LOOKUP(2,1/('Tracker&amp;Invoice'!$H669:$AC669&lt;&gt;""),COLUMN('Tracker&amp;Invoice'!$H669:$AC669)),8),G652)</f>
        <v>16</v>
      </c>
      <c r="H651">
        <f t="shared" si="20"/>
        <v>16</v>
      </c>
      <c r="I651" s="29">
        <f>IF(D651="INVOICE",SUM('Tracker&amp;Invoice'!$H669:INDEX('Tracker&amp;Invoice'!$A669:$AC669,1,H651)),0)</f>
        <v>0</v>
      </c>
      <c r="J651" s="29">
        <f>IF(D651="OVERALL",SUM('Tracker&amp;Invoice'!$H669:$AC669),0)</f>
        <v>0</v>
      </c>
    </row>
    <row r="652" spans="1:10">
      <c r="A652">
        <f t="shared" si="21"/>
        <v>28</v>
      </c>
      <c r="B652">
        <f>IF(AND('Tracker&amp;Invoice'!A670&lt;&gt;"",'Tracker&amp;Invoice'!A670&lt;&gt;"ITEM",'Tracker&amp;Invoice'!A668="ITEM"),1,0)</f>
        <v>0</v>
      </c>
      <c r="C652" t="str">
        <f>IF(B652=1,'Tracker&amp;Invoice'!A670,C651)</f>
        <v>BQ-079</v>
      </c>
      <c r="D652" t="str">
        <f>IF(LEFT(TRIM('Tracker&amp;Invoice'!B670),9)="INVOICE #","INVOICE",IF(TRIM('Tracker&amp;Invoice'!B670)="Overall Completion INVOICE","OVERALL",""))</f>
        <v>OVERALL</v>
      </c>
      <c r="E652" t="str">
        <f>IF(D652="INVOICE",VALUE(MID(TRIM('Tracker&amp;Invoice'!B670),10,10)),"")</f>
        <v/>
      </c>
      <c r="F652">
        <f>IF(B652=1,IFERROR(LOOKUP(2,1/('Tracker&amp;Invoice'!$H670:$AC670&lt;&gt;""),COLUMN('Tracker&amp;Invoice'!$H670:$AC670)),8),F651)</f>
        <v>15</v>
      </c>
      <c r="G652">
        <f>IF(D652="OVERALL",IFERROR(LOOKUP(2,1/('Tracker&amp;Invoice'!$H670:$AC670&lt;&gt;""),COLUMN('Tracker&amp;Invoice'!$H670:$AC670)),8),G653)</f>
        <v>16</v>
      </c>
      <c r="H652">
        <f t="shared" si="20"/>
        <v>16</v>
      </c>
      <c r="I652" s="29">
        <f>IF(D652="INVOICE",SUM('Tracker&amp;Invoice'!$H670:INDEX('Tracker&amp;Invoice'!$A670:$AC670,1,H652)),0)</f>
        <v>0</v>
      </c>
      <c r="J652" s="29">
        <f>IF(D652="OVERALL",SUM('Tracker&amp;Invoice'!$H670:$AC670),0)</f>
        <v>23360</v>
      </c>
    </row>
    <row r="653" spans="1:10">
      <c r="A653">
        <f t="shared" si="21"/>
        <v>28</v>
      </c>
      <c r="B653">
        <f>IF(AND('Tracker&amp;Invoice'!A671&lt;&gt;"",'Tracker&amp;Invoice'!A671&lt;&gt;"ITEM",'Tracker&amp;Invoice'!A669="ITEM"),1,0)</f>
        <v>0</v>
      </c>
      <c r="C653" t="str">
        <f>IF(B653=1,'Tracker&amp;Invoice'!A671,C652)</f>
        <v>BQ-079</v>
      </c>
      <c r="D653" t="str">
        <f>IF(LEFT(TRIM('Tracker&amp;Invoice'!B671),9)="INVOICE #","INVOICE",IF(TRIM('Tracker&amp;Invoice'!B671)="Overall Completion INVOICE","OVERALL",""))</f>
        <v/>
      </c>
      <c r="E653" t="str">
        <f>IF(D653="INVOICE",VALUE(MID(TRIM('Tracker&amp;Invoice'!B671),10,10)),"")</f>
        <v/>
      </c>
      <c r="F653">
        <f>IF(B653=1,IFERROR(LOOKUP(2,1/('Tracker&amp;Invoice'!$H671:$AC671&lt;&gt;""),COLUMN('Tracker&amp;Invoice'!$H671:$AC671)),8),F652)</f>
        <v>15</v>
      </c>
      <c r="G653" t="e">
        <f>IF(D653="OVERALL",IFERROR(LOOKUP(2,1/('Tracker&amp;Invoice'!$H671:$AC671&lt;&gt;""),COLUMN('Tracker&amp;Invoice'!$H671:$AC671)),8),G654)</f>
        <v>#REF!</v>
      </c>
      <c r="H653" t="e">
        <f t="shared" si="20"/>
        <v>#REF!</v>
      </c>
      <c r="I653" s="29">
        <f>IF(D653="INVOICE",SUM('Tracker&amp;Invoice'!$H671:INDEX('Tracker&amp;Invoice'!$A671:$AC671,1,H653)),0)</f>
        <v>0</v>
      </c>
      <c r="J653" s="29">
        <f>IF(D653="OVERALL",SUM('Tracker&amp;Invoice'!$H671:$AC671),0)</f>
        <v>0</v>
      </c>
    </row>
    <row r="654" spans="1:10">
      <c r="A654">
        <f t="shared" si="21"/>
        <v>28</v>
      </c>
      <c r="B654">
        <f>IF(AND('Tracker&amp;Invoice'!A672&lt;&gt;"",'Tracker&amp;Invoice'!A672&lt;&gt;"ITEM",'Tracker&amp;Invoice'!A670="ITEM"),1,0)</f>
        <v>0</v>
      </c>
      <c r="C654" t="str">
        <f>IF(B654=1,'Tracker&amp;Invoice'!A672,C653)</f>
        <v>BQ-079</v>
      </c>
      <c r="D654" t="str">
        <f>IF(LEFT(TRIM('Tracker&amp;Invoice'!B672),9)="INVOICE #","INVOICE",IF(TRIM('Tracker&amp;Invoice'!B672)="Overall Completion INVOICE","OVERALL",""))</f>
        <v/>
      </c>
      <c r="E654" t="str">
        <f>IF(D654="INVOICE",VALUE(MID(TRIM('Tracker&amp;Invoice'!B672),10,10)),"")</f>
        <v/>
      </c>
      <c r="F654">
        <f>IF(B654=1,IFERROR(LOOKUP(2,1/('Tracker&amp;Invoice'!$H672:$AC672&lt;&gt;""),COLUMN('Tracker&amp;Invoice'!$H672:$AC672)),8),F653)</f>
        <v>15</v>
      </c>
      <c r="G654" t="e">
        <f>IF(D654="OVERALL",IFERROR(LOOKUP(2,1/('Tracker&amp;Invoice'!$H672:$AC672&lt;&gt;""),COLUMN('Tracker&amp;Invoice'!$H672:$AC672)),8),G655)</f>
        <v>#REF!</v>
      </c>
      <c r="H654" t="e">
        <f t="shared" si="20"/>
        <v>#REF!</v>
      </c>
      <c r="I654" s="29">
        <f>IF(D654="INVOICE",SUM('Tracker&amp;Invoice'!$H672:INDEX('Tracker&amp;Invoice'!$A672:$AC672,1,H654)),0)</f>
        <v>0</v>
      </c>
      <c r="J654" s="29">
        <f>IF(D654="OVERALL",SUM('Tracker&amp;Invoice'!$H672:$AC672),0)</f>
        <v>0</v>
      </c>
    </row>
    <row r="655" spans="1:10">
      <c r="A655">
        <f t="shared" si="21"/>
        <v>28</v>
      </c>
      <c r="B655">
        <f>IF(AND('Tracker&amp;Invoice'!A673&lt;&gt;"",'Tracker&amp;Invoice'!A673&lt;&gt;"ITEM",'Tracker&amp;Invoice'!A671="ITEM"),1,0)</f>
        <v>0</v>
      </c>
      <c r="C655" t="str">
        <f>IF(B655=1,'Tracker&amp;Invoice'!A673,C654)</f>
        <v>BQ-079</v>
      </c>
      <c r="D655" t="str">
        <f>IF(LEFT(TRIM('Tracker&amp;Invoice'!B673),9)="INVOICE #","INVOICE",IF(TRIM('Tracker&amp;Invoice'!B673)="Overall Completion INVOICE","OVERALL",""))</f>
        <v/>
      </c>
      <c r="E655" t="str">
        <f>IF(D655="INVOICE",VALUE(MID(TRIM('Tracker&amp;Invoice'!B673),10,10)),"")</f>
        <v/>
      </c>
      <c r="F655">
        <f>IF(B655=1,IFERROR(LOOKUP(2,1/('Tracker&amp;Invoice'!$H673:$AC673&lt;&gt;""),COLUMN('Tracker&amp;Invoice'!$H673:$AC673)),8),F654)</f>
        <v>15</v>
      </c>
      <c r="G655" t="e">
        <f>IF(D655="OVERALL",IFERROR(LOOKUP(2,1/('Tracker&amp;Invoice'!$H673:$AC673&lt;&gt;""),COLUMN('Tracker&amp;Invoice'!$H673:$AC673)),8),G656)</f>
        <v>#REF!</v>
      </c>
      <c r="H655" t="e">
        <f t="shared" si="20"/>
        <v>#REF!</v>
      </c>
      <c r="I655" s="29">
        <f>IF(D655="INVOICE",SUM('Tracker&amp;Invoice'!$H673:INDEX('Tracker&amp;Invoice'!$A673:$AC673,1,H655)),0)</f>
        <v>0</v>
      </c>
      <c r="J655" s="29">
        <f>IF(D655="OVERALL",SUM('Tracker&amp;Invoice'!$H673:$AC673),0)</f>
        <v>0</v>
      </c>
    </row>
    <row r="656" spans="1:10">
      <c r="A656">
        <f t="shared" si="21"/>
        <v>28</v>
      </c>
      <c r="B656">
        <f>IF(AND('Tracker&amp;Invoice'!A674&lt;&gt;"",'Tracker&amp;Invoice'!A674&lt;&gt;"ITEM",'Tracker&amp;Invoice'!A672="ITEM"),1,0)</f>
        <v>0</v>
      </c>
      <c r="C656" t="str">
        <f>IF(B656=1,'Tracker&amp;Invoice'!A674,C655)</f>
        <v>BQ-079</v>
      </c>
      <c r="D656" t="str">
        <f>IF(LEFT(TRIM('Tracker&amp;Invoice'!B674),9)="INVOICE #","INVOICE",IF(TRIM('Tracker&amp;Invoice'!B674)="Overall Completion INVOICE","OVERALL",""))</f>
        <v/>
      </c>
      <c r="E656" t="str">
        <f>IF(D656="INVOICE",VALUE(MID(TRIM('Tracker&amp;Invoice'!B674),10,10)),"")</f>
        <v/>
      </c>
      <c r="F656">
        <f>IF(B656=1,IFERROR(LOOKUP(2,1/('Tracker&amp;Invoice'!$H674:$AC674&lt;&gt;""),COLUMN('Tracker&amp;Invoice'!$H674:$AC674)),8),F655)</f>
        <v>15</v>
      </c>
      <c r="G656" t="e">
        <f>IF(D656="OVERALL",IFERROR(LOOKUP(2,1/('Tracker&amp;Invoice'!$H674:$AC674&lt;&gt;""),COLUMN('Tracker&amp;Invoice'!$H674:$AC674)),8),G657)</f>
        <v>#REF!</v>
      </c>
      <c r="H656" t="e">
        <f t="shared" si="20"/>
        <v>#REF!</v>
      </c>
      <c r="I656" s="29">
        <f>IF(D656="INVOICE",SUM('Tracker&amp;Invoice'!$H674:INDEX('Tracker&amp;Invoice'!$A674:$AC674,1,H656)),0)</f>
        <v>0</v>
      </c>
      <c r="J656" s="29">
        <f>IF(D656="OVERALL",SUM('Tracker&amp;Invoice'!$H674:$AC674),0)</f>
        <v>0</v>
      </c>
    </row>
    <row r="657" spans="1:10">
      <c r="A657">
        <f t="shared" si="21"/>
        <v>28</v>
      </c>
      <c r="B657">
        <f>IF(AND('Tracker&amp;Invoice'!A675&lt;&gt;"",'Tracker&amp;Invoice'!A675&lt;&gt;"ITEM",'Tracker&amp;Invoice'!A673="ITEM"),1,0)</f>
        <v>0</v>
      </c>
      <c r="C657" t="str">
        <f>IF(B657=1,'Tracker&amp;Invoice'!A675,C656)</f>
        <v>BQ-079</v>
      </c>
      <c r="D657" t="str">
        <f>IF(LEFT(TRIM('Tracker&amp;Invoice'!B675),9)="INVOICE #","INVOICE",IF(TRIM('Tracker&amp;Invoice'!B675)="Overall Completion INVOICE","OVERALL",""))</f>
        <v/>
      </c>
      <c r="E657" t="str">
        <f>IF(D657="INVOICE",VALUE(MID(TRIM('Tracker&amp;Invoice'!B675),10,10)),"")</f>
        <v/>
      </c>
      <c r="F657">
        <f>IF(B657=1,IFERROR(LOOKUP(2,1/('Tracker&amp;Invoice'!$H675:$AC675&lt;&gt;""),COLUMN('Tracker&amp;Invoice'!$H675:$AC675)),8),F656)</f>
        <v>15</v>
      </c>
      <c r="G657" t="e">
        <f>IF(D657="OVERALL",IFERROR(LOOKUP(2,1/('Tracker&amp;Invoice'!$H675:$AC675&lt;&gt;""),COLUMN('Tracker&amp;Invoice'!$H675:$AC675)),8),G658)</f>
        <v>#REF!</v>
      </c>
      <c r="H657" t="e">
        <f t="shared" si="20"/>
        <v>#REF!</v>
      </c>
      <c r="I657" s="29">
        <f>IF(D657="INVOICE",SUM('Tracker&amp;Invoice'!$H675:INDEX('Tracker&amp;Invoice'!$A675:$AC675,1,H657)),0)</f>
        <v>0</v>
      </c>
      <c r="J657" s="29">
        <f>IF(D657="OVERALL",SUM('Tracker&amp;Invoice'!$H675:$AC675),0)</f>
        <v>0</v>
      </c>
    </row>
    <row r="658" spans="1:10">
      <c r="A658">
        <f t="shared" si="21"/>
        <v>28</v>
      </c>
      <c r="B658">
        <f>IF(AND('Tracker&amp;Invoice'!A676&lt;&gt;"",'Tracker&amp;Invoice'!A676&lt;&gt;"ITEM",'Tracker&amp;Invoice'!A674="ITEM"),1,0)</f>
        <v>0</v>
      </c>
      <c r="C658" t="str">
        <f>IF(B658=1,'Tracker&amp;Invoice'!A676,C657)</f>
        <v>BQ-079</v>
      </c>
      <c r="D658" t="str">
        <f>IF(LEFT(TRIM('Tracker&amp;Invoice'!B676),9)="INVOICE #","INVOICE",IF(TRIM('Tracker&amp;Invoice'!B676)="Overall Completion INVOICE","OVERALL",""))</f>
        <v/>
      </c>
      <c r="E658" t="str">
        <f>IF(D658="INVOICE",VALUE(MID(TRIM('Tracker&amp;Invoice'!B676),10,10)),"")</f>
        <v/>
      </c>
      <c r="F658">
        <f>IF(B658=1,IFERROR(LOOKUP(2,1/('Tracker&amp;Invoice'!$H676:$AC676&lt;&gt;""),COLUMN('Tracker&amp;Invoice'!$H676:$AC676)),8),F657)</f>
        <v>15</v>
      </c>
      <c r="G658" t="e">
        <f>IF(D658="OVERALL",IFERROR(LOOKUP(2,1/('Tracker&amp;Invoice'!$H676:$AC676&lt;&gt;""),COLUMN('Tracker&amp;Invoice'!$H676:$AC676)),8),G659)</f>
        <v>#REF!</v>
      </c>
      <c r="H658" t="e">
        <f t="shared" si="20"/>
        <v>#REF!</v>
      </c>
      <c r="I658" s="29">
        <f>IF(D658="INVOICE",SUM('Tracker&amp;Invoice'!$H676:INDEX('Tracker&amp;Invoice'!$A676:$AC676,1,H658)),0)</f>
        <v>0</v>
      </c>
      <c r="J658" s="29">
        <f>IF(D658="OVERALL",SUM('Tracker&amp;Invoice'!$H676:$AC676),0)</f>
        <v>0</v>
      </c>
    </row>
    <row r="659" spans="1:10">
      <c r="A659">
        <f t="shared" si="21"/>
        <v>28</v>
      </c>
      <c r="B659">
        <f>IF(AND('Tracker&amp;Invoice'!A677&lt;&gt;"",'Tracker&amp;Invoice'!A677&lt;&gt;"ITEM",'Tracker&amp;Invoice'!A675="ITEM"),1,0)</f>
        <v>0</v>
      </c>
      <c r="C659" t="str">
        <f>IF(B659=1,'Tracker&amp;Invoice'!A677,C658)</f>
        <v>BQ-079</v>
      </c>
      <c r="D659" t="str">
        <f>IF(LEFT(TRIM('Tracker&amp;Invoice'!B677),9)="INVOICE #","INVOICE",IF(TRIM('Tracker&amp;Invoice'!B677)="Overall Completion INVOICE","OVERALL",""))</f>
        <v/>
      </c>
      <c r="E659" t="str">
        <f>IF(D659="INVOICE",VALUE(MID(TRIM('Tracker&amp;Invoice'!B677),10,10)),"")</f>
        <v/>
      </c>
      <c r="F659">
        <f>IF(B659=1,IFERROR(LOOKUP(2,1/('Tracker&amp;Invoice'!$H677:$AC677&lt;&gt;""),COLUMN('Tracker&amp;Invoice'!$H677:$AC677)),8),F658)</f>
        <v>15</v>
      </c>
      <c r="G659" t="e">
        <f>IF(D659="OVERALL",IFERROR(LOOKUP(2,1/('Tracker&amp;Invoice'!$H677:$AC677&lt;&gt;""),COLUMN('Tracker&amp;Invoice'!$H677:$AC677)),8),G660)</f>
        <v>#REF!</v>
      </c>
      <c r="H659" t="e">
        <f t="shared" si="20"/>
        <v>#REF!</v>
      </c>
      <c r="I659" s="29">
        <f>IF(D659="INVOICE",SUM('Tracker&amp;Invoice'!$H677:INDEX('Tracker&amp;Invoice'!$A677:$AC677,1,H659)),0)</f>
        <v>0</v>
      </c>
      <c r="J659" s="29">
        <f>IF(D659="OVERALL",SUM('Tracker&amp;Invoice'!$H677:$AC677),0)</f>
        <v>0</v>
      </c>
    </row>
    <row r="660" spans="1:10">
      <c r="A660">
        <f t="shared" si="21"/>
        <v>28</v>
      </c>
      <c r="B660">
        <f>IF(AND('Tracker&amp;Invoice'!A678&lt;&gt;"",'Tracker&amp;Invoice'!A678&lt;&gt;"ITEM",'Tracker&amp;Invoice'!A676="ITEM"),1,0)</f>
        <v>0</v>
      </c>
      <c r="C660" t="str">
        <f>IF(B660=1,'Tracker&amp;Invoice'!A678,C659)</f>
        <v>BQ-079</v>
      </c>
      <c r="D660" t="str">
        <f>IF(LEFT(TRIM('Tracker&amp;Invoice'!B678),9)="INVOICE #","INVOICE",IF(TRIM('Tracker&amp;Invoice'!B678)="Overall Completion INVOICE","OVERALL",""))</f>
        <v/>
      </c>
      <c r="E660" t="str">
        <f>IF(D660="INVOICE",VALUE(MID(TRIM('Tracker&amp;Invoice'!B678),10,10)),"")</f>
        <v/>
      </c>
      <c r="F660">
        <f>IF(B660=1,IFERROR(LOOKUP(2,1/('Tracker&amp;Invoice'!$H678:$AC678&lt;&gt;""),COLUMN('Tracker&amp;Invoice'!$H678:$AC678)),8),F659)</f>
        <v>15</v>
      </c>
      <c r="G660" t="e">
        <f>IF(D660="OVERALL",IFERROR(LOOKUP(2,1/('Tracker&amp;Invoice'!$H678:$AC678&lt;&gt;""),COLUMN('Tracker&amp;Invoice'!$H678:$AC678)),8),G661)</f>
        <v>#REF!</v>
      </c>
      <c r="H660" t="e">
        <f t="shared" si="20"/>
        <v>#REF!</v>
      </c>
      <c r="I660" s="29">
        <f>IF(D660="INVOICE",SUM('Tracker&amp;Invoice'!$H678:INDEX('Tracker&amp;Invoice'!$A678:$AC678,1,H660)),0)</f>
        <v>0</v>
      </c>
      <c r="J660" s="29">
        <f>IF(D660="OVERALL",SUM('Tracker&amp;Invoice'!$H678:$AC678),0)</f>
        <v>0</v>
      </c>
    </row>
    <row r="661" spans="1:10">
      <c r="A661">
        <f t="shared" si="21"/>
        <v>29</v>
      </c>
      <c r="B661">
        <f>IF(AND('Tracker&amp;Invoice'!A679&lt;&gt;"",'Tracker&amp;Invoice'!A679&lt;&gt;"ITEM",'Tracker&amp;Invoice'!A677="ITEM"),1,0)</f>
        <v>1</v>
      </c>
      <c r="C661" t="str">
        <f>IF(B661=1,'Tracker&amp;Invoice'!A679,C660)</f>
        <v>BQ-080</v>
      </c>
      <c r="D661" t="str">
        <f>IF(LEFT(TRIM('Tracker&amp;Invoice'!B679),9)="INVOICE #","INVOICE",IF(TRIM('Tracker&amp;Invoice'!B679)="Overall Completion INVOICE","OVERALL",""))</f>
        <v/>
      </c>
      <c r="E661" t="str">
        <f>IF(D661="INVOICE",VALUE(MID(TRIM('Tracker&amp;Invoice'!B679),10,10)),"")</f>
        <v/>
      </c>
      <c r="F661">
        <f>IF(B661=1,IFERROR(LOOKUP(2,1/('Tracker&amp;Invoice'!$H679:$AC679&lt;&gt;""),COLUMN('Tracker&amp;Invoice'!$H679:$AC679)),8),F660)</f>
        <v>15</v>
      </c>
      <c r="G661" t="e">
        <f>IF(D661="OVERALL",IFERROR(LOOKUP(2,1/('Tracker&amp;Invoice'!$H679:$AC679&lt;&gt;""),COLUMN('Tracker&amp;Invoice'!$H679:$AC679)),8),G662)</f>
        <v>#REF!</v>
      </c>
      <c r="H661" t="e">
        <f t="shared" si="20"/>
        <v>#REF!</v>
      </c>
      <c r="I661" s="29">
        <f>IF(D661="INVOICE",SUM('Tracker&amp;Invoice'!$H679:INDEX('Tracker&amp;Invoice'!$A679:$AC679,1,H661)),0)</f>
        <v>0</v>
      </c>
      <c r="J661" s="29">
        <f>IF(D661="OVERALL",SUM('Tracker&amp;Invoice'!$H679:$AC679),0)</f>
        <v>0</v>
      </c>
    </row>
    <row r="662" spans="1:10">
      <c r="A662">
        <f t="shared" si="21"/>
        <v>29</v>
      </c>
      <c r="B662">
        <f>IF(AND('Tracker&amp;Invoice'!A680&lt;&gt;"",'Tracker&amp;Invoice'!A680&lt;&gt;"ITEM",'Tracker&amp;Invoice'!A678="ITEM"),1,0)</f>
        <v>0</v>
      </c>
      <c r="C662" t="str">
        <f>IF(B662=1,'Tracker&amp;Invoice'!A680,C661)</f>
        <v>BQ-080</v>
      </c>
      <c r="D662" t="str">
        <f>IF(LEFT(TRIM('Tracker&amp;Invoice'!B680),9)="INVOICE #","INVOICE",IF(TRIM('Tracker&amp;Invoice'!B680)="Overall Completion INVOICE","OVERALL",""))</f>
        <v/>
      </c>
      <c r="E662" t="str">
        <f>IF(D662="INVOICE",VALUE(MID(TRIM('Tracker&amp;Invoice'!B680),10,10)),"")</f>
        <v/>
      </c>
      <c r="F662">
        <f>IF(B662=1,IFERROR(LOOKUP(2,1/('Tracker&amp;Invoice'!$H680:$AC680&lt;&gt;""),COLUMN('Tracker&amp;Invoice'!$H680:$AC680)),8),F661)</f>
        <v>15</v>
      </c>
      <c r="G662" t="e">
        <f>IF(D662="OVERALL",IFERROR(LOOKUP(2,1/('Tracker&amp;Invoice'!$H680:$AC680&lt;&gt;""),COLUMN('Tracker&amp;Invoice'!$H680:$AC680)),8),G663)</f>
        <v>#REF!</v>
      </c>
      <c r="H662" t="e">
        <f t="shared" si="20"/>
        <v>#REF!</v>
      </c>
      <c r="I662" s="29">
        <f>IF(D662="INVOICE",SUM('Tracker&amp;Invoice'!$H680:INDEX('Tracker&amp;Invoice'!$A680:$AC680,1,H662)),0)</f>
        <v>0</v>
      </c>
      <c r="J662" s="29">
        <f>IF(D662="OVERALL",SUM('Tracker&amp;Invoice'!$H680:$AC680),0)</f>
        <v>0</v>
      </c>
    </row>
    <row r="663" spans="1:10">
      <c r="A663">
        <f t="shared" si="21"/>
        <v>29</v>
      </c>
      <c r="B663">
        <f>IF(AND('Tracker&amp;Invoice'!A681&lt;&gt;"",'Tracker&amp;Invoice'!A681&lt;&gt;"ITEM",'Tracker&amp;Invoice'!A679="ITEM"),1,0)</f>
        <v>0</v>
      </c>
      <c r="C663" t="str">
        <f>IF(B663=1,'Tracker&amp;Invoice'!A681,C662)</f>
        <v>BQ-080</v>
      </c>
      <c r="D663" t="str">
        <f>IF(LEFT(TRIM('Tracker&amp;Invoice'!B681),9)="INVOICE #","INVOICE",IF(TRIM('Tracker&amp;Invoice'!B681)="Overall Completion INVOICE","OVERALL",""))</f>
        <v/>
      </c>
      <c r="E663" t="str">
        <f>IF(D663="INVOICE",VALUE(MID(TRIM('Tracker&amp;Invoice'!B681),10,10)),"")</f>
        <v/>
      </c>
      <c r="F663">
        <f>IF(B663=1,IFERROR(LOOKUP(2,1/('Tracker&amp;Invoice'!$H681:$AC681&lt;&gt;""),COLUMN('Tracker&amp;Invoice'!$H681:$AC681)),8),F662)</f>
        <v>15</v>
      </c>
      <c r="G663" t="e">
        <f>IF(D663="OVERALL",IFERROR(LOOKUP(2,1/('Tracker&amp;Invoice'!$H681:$AC681&lt;&gt;""),COLUMN('Tracker&amp;Invoice'!$H681:$AC681)),8),G664)</f>
        <v>#REF!</v>
      </c>
      <c r="H663" t="e">
        <f t="shared" si="20"/>
        <v>#REF!</v>
      </c>
      <c r="I663" s="29">
        <f>IF(D663="INVOICE",SUM('Tracker&amp;Invoice'!$H681:INDEX('Tracker&amp;Invoice'!$A681:$AC681,1,H663)),0)</f>
        <v>0</v>
      </c>
      <c r="J663" s="29">
        <f>IF(D663="OVERALL",SUM('Tracker&amp;Invoice'!$H681:$AC681),0)</f>
        <v>0</v>
      </c>
    </row>
    <row r="664" spans="1:10">
      <c r="A664">
        <f t="shared" si="21"/>
        <v>29</v>
      </c>
      <c r="B664">
        <f>IF(AND('Tracker&amp;Invoice'!A682&lt;&gt;"",'Tracker&amp;Invoice'!A682&lt;&gt;"ITEM",'Tracker&amp;Invoice'!A680="ITEM"),1,0)</f>
        <v>0</v>
      </c>
      <c r="C664" t="str">
        <f>IF(B664=1,'Tracker&amp;Invoice'!A682,C663)</f>
        <v>BQ-080</v>
      </c>
      <c r="D664" t="str">
        <f>IF(LEFT(TRIM('Tracker&amp;Invoice'!B682),9)="INVOICE #","INVOICE",IF(TRIM('Tracker&amp;Invoice'!B682)="Overall Completion INVOICE","OVERALL",""))</f>
        <v>INVOICE</v>
      </c>
      <c r="E664">
        <f>IF(D664="INVOICE",VALUE(MID(TRIM('Tracker&amp;Invoice'!B682),10,10)),"")</f>
        <v>15</v>
      </c>
      <c r="F664">
        <f>IF(B664=1,IFERROR(LOOKUP(2,1/('Tracker&amp;Invoice'!$H682:$AC682&lt;&gt;""),COLUMN('Tracker&amp;Invoice'!$H682:$AC682)),8),F663)</f>
        <v>15</v>
      </c>
      <c r="G664" t="e">
        <f>IF(D664="OVERALL",IFERROR(LOOKUP(2,1/('Tracker&amp;Invoice'!$H682:$AC682&lt;&gt;""),COLUMN('Tracker&amp;Invoice'!$H682:$AC682)),8),G665)</f>
        <v>#REF!</v>
      </c>
      <c r="H664" t="e">
        <f t="shared" si="20"/>
        <v>#REF!</v>
      </c>
      <c r="I664" s="29" t="e">
        <f>IF(D664="INVOICE",SUM('Tracker&amp;Invoice'!$H682:INDEX('Tracker&amp;Invoice'!$A682:$AC682,1,H664)),0)</f>
        <v>#REF!</v>
      </c>
      <c r="J664" s="29">
        <f>IF(D664="OVERALL",SUM('Tracker&amp;Invoice'!$H682:$AC682),0)</f>
        <v>0</v>
      </c>
    </row>
    <row r="665" spans="1:10">
      <c r="A665">
        <f t="shared" si="21"/>
        <v>29</v>
      </c>
      <c r="B665">
        <f>IF(AND('Tracker&amp;Invoice'!A683&lt;&gt;"",'Tracker&amp;Invoice'!A683&lt;&gt;"ITEM",'Tracker&amp;Invoice'!A681="ITEM"),1,0)</f>
        <v>0</v>
      </c>
      <c r="C665" t="str">
        <f>IF(B665=1,'Tracker&amp;Invoice'!A683,C664)</f>
        <v>BQ-080</v>
      </c>
      <c r="D665" t="str">
        <f>IF(LEFT(TRIM('Tracker&amp;Invoice'!B683),9)="INVOICE #","INVOICE",IF(TRIM('Tracker&amp;Invoice'!B683)="Overall Completion INVOICE","OVERALL",""))</f>
        <v/>
      </c>
      <c r="E665" t="str">
        <f>IF(D665="INVOICE",VALUE(MID(TRIM('Tracker&amp;Invoice'!B683),10,10)),"")</f>
        <v/>
      </c>
      <c r="F665">
        <f>IF(B665=1,IFERROR(LOOKUP(2,1/('Tracker&amp;Invoice'!$H683:$AC683&lt;&gt;""),COLUMN('Tracker&amp;Invoice'!$H683:$AC683)),8),F664)</f>
        <v>15</v>
      </c>
      <c r="G665" t="e">
        <f>IF(D665="OVERALL",IFERROR(LOOKUP(2,1/('Tracker&amp;Invoice'!$H683:$AC683&lt;&gt;""),COLUMN('Tracker&amp;Invoice'!$H683:$AC683)),8),G666)</f>
        <v>#REF!</v>
      </c>
      <c r="H665" t="e">
        <f t="shared" si="20"/>
        <v>#REF!</v>
      </c>
      <c r="I665" s="29">
        <f>IF(D665="INVOICE",SUM('Tracker&amp;Invoice'!$H683:INDEX('Tracker&amp;Invoice'!$A683:$AC683,1,H665)),0)</f>
        <v>0</v>
      </c>
      <c r="J665" s="29">
        <f>IF(D665="OVERALL",SUM('Tracker&amp;Invoice'!$H683:$AC683),0)</f>
        <v>0</v>
      </c>
    </row>
    <row r="666" spans="1:10">
      <c r="A666">
        <f t="shared" si="21"/>
        <v>29</v>
      </c>
      <c r="B666">
        <f>IF(AND('Tracker&amp;Invoice'!A684&lt;&gt;"",'Tracker&amp;Invoice'!A684&lt;&gt;"ITEM",'Tracker&amp;Invoice'!A682="ITEM"),1,0)</f>
        <v>0</v>
      </c>
      <c r="C666" t="str">
        <f>IF(B666=1,'Tracker&amp;Invoice'!A684,C665)</f>
        <v>BQ-080</v>
      </c>
      <c r="D666" t="str">
        <f>IF(LEFT(TRIM('Tracker&amp;Invoice'!B684),9)="INVOICE #","INVOICE",IF(TRIM('Tracker&amp;Invoice'!B684)="Overall Completion INVOICE","OVERALL",""))</f>
        <v>INVOICE</v>
      </c>
      <c r="E666">
        <f>IF(D666="INVOICE",VALUE(MID(TRIM('Tracker&amp;Invoice'!B684),10,10)),"")</f>
        <v>30</v>
      </c>
      <c r="F666">
        <f>IF(B666=1,IFERROR(LOOKUP(2,1/('Tracker&amp;Invoice'!$H684:$AC684&lt;&gt;""),COLUMN('Tracker&amp;Invoice'!$H684:$AC684)),8),F665)</f>
        <v>15</v>
      </c>
      <c r="G666" t="e">
        <f>IF(D666="OVERALL",IFERROR(LOOKUP(2,1/('Tracker&amp;Invoice'!$H684:$AC684&lt;&gt;""),COLUMN('Tracker&amp;Invoice'!$H684:$AC684)),8),G667)</f>
        <v>#REF!</v>
      </c>
      <c r="H666" t="e">
        <f t="shared" si="20"/>
        <v>#REF!</v>
      </c>
      <c r="I666" s="29" t="e">
        <f>IF(D666="INVOICE",SUM('Tracker&amp;Invoice'!$H684:INDEX('Tracker&amp;Invoice'!$A684:$AC684,1,H666)),0)</f>
        <v>#REF!</v>
      </c>
      <c r="J666" s="29">
        <f>IF(D666="OVERALL",SUM('Tracker&amp;Invoice'!$H684:$AC684),0)</f>
        <v>0</v>
      </c>
    </row>
    <row r="667" spans="1:10">
      <c r="A667">
        <f t="shared" si="21"/>
        <v>29</v>
      </c>
      <c r="B667">
        <f>IF(AND('Tracker&amp;Invoice'!A685&lt;&gt;"",'Tracker&amp;Invoice'!A685&lt;&gt;"ITEM",'Tracker&amp;Invoice'!A683="ITEM"),1,0)</f>
        <v>0</v>
      </c>
      <c r="C667" t="str">
        <f>IF(B667=1,'Tracker&amp;Invoice'!A685,C666)</f>
        <v>BQ-080</v>
      </c>
      <c r="D667" t="str">
        <f>IF(LEFT(TRIM('Tracker&amp;Invoice'!B685),9)="INVOICE #","INVOICE",IF(TRIM('Tracker&amp;Invoice'!B685)="Overall Completion INVOICE","OVERALL",""))</f>
        <v/>
      </c>
      <c r="E667" t="str">
        <f>IF(D667="INVOICE",VALUE(MID(TRIM('Tracker&amp;Invoice'!B685),10,10)),"")</f>
        <v/>
      </c>
      <c r="F667">
        <f>IF(B667=1,IFERROR(LOOKUP(2,1/('Tracker&amp;Invoice'!$H685:$AC685&lt;&gt;""),COLUMN('Tracker&amp;Invoice'!$H685:$AC685)),8),F666)</f>
        <v>15</v>
      </c>
      <c r="G667" t="e">
        <f>IF(D667="OVERALL",IFERROR(LOOKUP(2,1/('Tracker&amp;Invoice'!$H685:$AC685&lt;&gt;""),COLUMN('Tracker&amp;Invoice'!$H685:$AC685)),8),G668)</f>
        <v>#REF!</v>
      </c>
      <c r="H667" t="e">
        <f t="shared" si="20"/>
        <v>#REF!</v>
      </c>
      <c r="I667" s="29">
        <f>IF(D667="INVOICE",SUM('Tracker&amp;Invoice'!$H685:INDEX('Tracker&amp;Invoice'!$A685:$AC685,1,H667)),0)</f>
        <v>0</v>
      </c>
      <c r="J667" s="29">
        <f>IF(D667="OVERALL",SUM('Tracker&amp;Invoice'!$H685:$AC685),0)</f>
        <v>0</v>
      </c>
    </row>
    <row r="668" spans="1:10">
      <c r="A668">
        <f t="shared" si="21"/>
        <v>29</v>
      </c>
      <c r="B668">
        <f>IF(AND('Tracker&amp;Invoice'!A686&lt;&gt;"",'Tracker&amp;Invoice'!A686&lt;&gt;"ITEM",'Tracker&amp;Invoice'!A684="ITEM"),1,0)</f>
        <v>0</v>
      </c>
      <c r="C668" t="str">
        <f>IF(B668=1,'Tracker&amp;Invoice'!A686,C667)</f>
        <v>BQ-080</v>
      </c>
      <c r="D668" t="str">
        <f>IF(LEFT(TRIM('Tracker&amp;Invoice'!B686),9)="INVOICE #","INVOICE",IF(TRIM('Tracker&amp;Invoice'!B686)="Overall Completion INVOICE","OVERALL",""))</f>
        <v>INVOICE</v>
      </c>
      <c r="E668">
        <f>IF(D668="INVOICE",VALUE(MID(TRIM('Tracker&amp;Invoice'!B686),10,10)),"")</f>
        <v>33</v>
      </c>
      <c r="F668">
        <f>IF(B668=1,IFERROR(LOOKUP(2,1/('Tracker&amp;Invoice'!$H686:$AC686&lt;&gt;""),COLUMN('Tracker&amp;Invoice'!$H686:$AC686)),8),F667)</f>
        <v>15</v>
      </c>
      <c r="G668" t="e">
        <f>IF(D668="OVERALL",IFERROR(LOOKUP(2,1/('Tracker&amp;Invoice'!$H686:$AC686&lt;&gt;""),COLUMN('Tracker&amp;Invoice'!$H686:$AC686)),8),G669)</f>
        <v>#REF!</v>
      </c>
      <c r="H668" t="e">
        <f t="shared" si="20"/>
        <v>#REF!</v>
      </c>
      <c r="I668" s="29" t="e">
        <f>IF(D668="INVOICE",SUM('Tracker&amp;Invoice'!$H686:INDEX('Tracker&amp;Invoice'!$A686:$AC686,1,H668)),0)</f>
        <v>#REF!</v>
      </c>
      <c r="J668" s="29">
        <f>IF(D668="OVERALL",SUM('Tracker&amp;Invoice'!$H686:$AC686),0)</f>
        <v>0</v>
      </c>
    </row>
    <row r="669" spans="1:10">
      <c r="A669" t="e">
        <f t="shared" si="21"/>
        <v>#REF!</v>
      </c>
      <c r="B669" t="e">
        <f>IF(AND('Tracker&amp;Invoice'!#REF!&lt;&gt;"",'Tracker&amp;Invoice'!#REF!&lt;&gt;"ITEM",'Tracker&amp;Invoice'!A685="ITEM"),1,0)</f>
        <v>#REF!</v>
      </c>
      <c r="C669" t="e">
        <f>IF(B669=1,'Tracker&amp;Invoice'!#REF!,C668)</f>
        <v>#REF!</v>
      </c>
      <c r="D669" t="e">
        <f>IF(LEFT(TRIM('Tracker&amp;Invoice'!#REF!),9)="INVOICE #","INVOICE",IF(TRIM('Tracker&amp;Invoice'!#REF!)="Overall Completion INVOICE","OVERALL",""))</f>
        <v>#REF!</v>
      </c>
      <c r="E669" t="e">
        <f>IF(D669="INVOICE",VALUE(MID(TRIM('Tracker&amp;Invoice'!#REF!),10,10)),"")</f>
        <v>#REF!</v>
      </c>
      <c r="F669" t="e">
        <f>IF(B669=1,IFERROR(LOOKUP(2,1/('Tracker&amp;Invoice'!#REF!&lt;&gt;""),COLUMN('Tracker&amp;Invoice'!#REF!)),8),F668)</f>
        <v>#REF!</v>
      </c>
      <c r="G669" t="e">
        <f>IF(D669="OVERALL",IFERROR(LOOKUP(2,1/('Tracker&amp;Invoice'!#REF!&lt;&gt;""),COLUMN('Tracker&amp;Invoice'!#REF!)),8),G670)</f>
        <v>#REF!</v>
      </c>
      <c r="H669" t="e">
        <f t="shared" si="20"/>
        <v>#REF!</v>
      </c>
      <c r="I669" s="29" t="e">
        <f>IF(D669="INVOICE",SUM('Tracker&amp;Invoice'!#REF!:INDEX('Tracker&amp;Invoice'!#REF!,1,H669)),0)</f>
        <v>#REF!</v>
      </c>
      <c r="J669" s="29" t="e">
        <f>IF(D669="OVERALL",SUM('Tracker&amp;Invoice'!#REF!),0)</f>
        <v>#REF!</v>
      </c>
    </row>
    <row r="670" spans="1:10">
      <c r="A670" t="e">
        <f t="shared" si="21"/>
        <v>#REF!</v>
      </c>
      <c r="B670" t="e">
        <f>IF(AND('Tracker&amp;Invoice'!#REF!&lt;&gt;"",'Tracker&amp;Invoice'!#REF!&lt;&gt;"ITEM",'Tracker&amp;Invoice'!A686="ITEM"),1,0)</f>
        <v>#REF!</v>
      </c>
      <c r="C670" t="e">
        <f>IF(B670=1,'Tracker&amp;Invoice'!#REF!,C669)</f>
        <v>#REF!</v>
      </c>
      <c r="D670" t="e">
        <f>IF(LEFT(TRIM('Tracker&amp;Invoice'!#REF!),9)="INVOICE #","INVOICE",IF(TRIM('Tracker&amp;Invoice'!#REF!)="Overall Completion INVOICE","OVERALL",""))</f>
        <v>#REF!</v>
      </c>
      <c r="E670" t="e">
        <f>IF(D670="INVOICE",VALUE(MID(TRIM('Tracker&amp;Invoice'!#REF!),10,10)),"")</f>
        <v>#REF!</v>
      </c>
      <c r="F670" t="e">
        <f>IF(B670=1,IFERROR(LOOKUP(2,1/('Tracker&amp;Invoice'!#REF!&lt;&gt;""),COLUMN('Tracker&amp;Invoice'!#REF!)),8),F669)</f>
        <v>#REF!</v>
      </c>
      <c r="G670" t="e">
        <f>IF(D670="OVERALL",IFERROR(LOOKUP(2,1/('Tracker&amp;Invoice'!#REF!&lt;&gt;""),COLUMN('Tracker&amp;Invoice'!#REF!)),8),G671)</f>
        <v>#REF!</v>
      </c>
      <c r="H670" t="e">
        <f t="shared" si="20"/>
        <v>#REF!</v>
      </c>
      <c r="I670" s="29" t="e">
        <f>IF(D670="INVOICE",SUM('Tracker&amp;Invoice'!#REF!:INDEX('Tracker&amp;Invoice'!#REF!,1,H670)),0)</f>
        <v>#REF!</v>
      </c>
      <c r="J670" s="29" t="e">
        <f>IF(D670="OVERALL",SUM('Tracker&amp;Invoice'!#REF!),0)</f>
        <v>#REF!</v>
      </c>
    </row>
    <row r="671" spans="1:10">
      <c r="A671" t="e">
        <f t="shared" si="21"/>
        <v>#REF!</v>
      </c>
      <c r="B671" t="e">
        <f>IF(AND('Tracker&amp;Invoice'!#REF!&lt;&gt;"",'Tracker&amp;Invoice'!#REF!&lt;&gt;"ITEM",'Tracker&amp;Invoice'!#REF!="ITEM"),1,0)</f>
        <v>#REF!</v>
      </c>
      <c r="C671" t="e">
        <f>IF(B671=1,'Tracker&amp;Invoice'!#REF!,C670)</f>
        <v>#REF!</v>
      </c>
      <c r="D671" t="e">
        <f>IF(LEFT(TRIM('Tracker&amp;Invoice'!#REF!),9)="INVOICE #","INVOICE",IF(TRIM('Tracker&amp;Invoice'!#REF!)="Overall Completion INVOICE","OVERALL",""))</f>
        <v>#REF!</v>
      </c>
      <c r="E671" t="e">
        <f>IF(D671="INVOICE",VALUE(MID(TRIM('Tracker&amp;Invoice'!#REF!),10,10)),"")</f>
        <v>#REF!</v>
      </c>
      <c r="F671" t="e">
        <f>IF(B671=1,IFERROR(LOOKUP(2,1/('Tracker&amp;Invoice'!#REF!&lt;&gt;""),COLUMN('Tracker&amp;Invoice'!#REF!)),8),F670)</f>
        <v>#REF!</v>
      </c>
      <c r="G671" t="e">
        <f>IF(D671="OVERALL",IFERROR(LOOKUP(2,1/('Tracker&amp;Invoice'!#REF!&lt;&gt;""),COLUMN('Tracker&amp;Invoice'!#REF!)),8),G672)</f>
        <v>#REF!</v>
      </c>
      <c r="H671" t="e">
        <f t="shared" si="20"/>
        <v>#REF!</v>
      </c>
      <c r="I671" s="29" t="e">
        <f>IF(D671="INVOICE",SUM('Tracker&amp;Invoice'!#REF!:INDEX('Tracker&amp;Invoice'!#REF!,1,H671)),0)</f>
        <v>#REF!</v>
      </c>
      <c r="J671" s="29" t="e">
        <f>IF(D671="OVERALL",SUM('Tracker&amp;Invoice'!#REF!),0)</f>
        <v>#REF!</v>
      </c>
    </row>
    <row r="672" spans="1:10">
      <c r="A672" t="e">
        <f t="shared" si="21"/>
        <v>#REF!</v>
      </c>
      <c r="B672" t="e">
        <f>IF(AND('Tracker&amp;Invoice'!#REF!&lt;&gt;"",'Tracker&amp;Invoice'!#REF!&lt;&gt;"ITEM",'Tracker&amp;Invoice'!#REF!="ITEM"),1,0)</f>
        <v>#REF!</v>
      </c>
      <c r="C672" t="e">
        <f>IF(B672=1,'Tracker&amp;Invoice'!#REF!,C671)</f>
        <v>#REF!</v>
      </c>
      <c r="D672" t="e">
        <f>IF(LEFT(TRIM('Tracker&amp;Invoice'!#REF!),9)="INVOICE #","INVOICE",IF(TRIM('Tracker&amp;Invoice'!#REF!)="Overall Completion INVOICE","OVERALL",""))</f>
        <v>#REF!</v>
      </c>
      <c r="E672" t="e">
        <f>IF(D672="INVOICE",VALUE(MID(TRIM('Tracker&amp;Invoice'!#REF!),10,10)),"")</f>
        <v>#REF!</v>
      </c>
      <c r="F672" t="e">
        <f>IF(B672=1,IFERROR(LOOKUP(2,1/('Tracker&amp;Invoice'!#REF!&lt;&gt;""),COLUMN('Tracker&amp;Invoice'!#REF!)),8),F671)</f>
        <v>#REF!</v>
      </c>
      <c r="G672" t="e">
        <f>IF(D672="OVERALL",IFERROR(LOOKUP(2,1/('Tracker&amp;Invoice'!#REF!&lt;&gt;""),COLUMN('Tracker&amp;Invoice'!#REF!)),8),G673)</f>
        <v>#REF!</v>
      </c>
      <c r="H672" t="e">
        <f t="shared" si="20"/>
        <v>#REF!</v>
      </c>
      <c r="I672" s="29" t="e">
        <f>IF(D672="INVOICE",SUM('Tracker&amp;Invoice'!#REF!:INDEX('Tracker&amp;Invoice'!#REF!,1,H672)),0)</f>
        <v>#REF!</v>
      </c>
      <c r="J672" s="29" t="e">
        <f>IF(D672="OVERALL",SUM('Tracker&amp;Invoice'!#REF!),0)</f>
        <v>#REF!</v>
      </c>
    </row>
    <row r="673" spans="1:10">
      <c r="A673" t="e">
        <f t="shared" si="21"/>
        <v>#REF!</v>
      </c>
      <c r="B673" t="e">
        <f>IF(AND('Tracker&amp;Invoice'!A687&lt;&gt;"",'Tracker&amp;Invoice'!A687&lt;&gt;"ITEM",'Tracker&amp;Invoice'!#REF!="ITEM"),1,0)</f>
        <v>#REF!</v>
      </c>
      <c r="C673" t="e">
        <f>IF(B673=1,'Tracker&amp;Invoice'!A687,C672)</f>
        <v>#REF!</v>
      </c>
      <c r="D673" t="str">
        <f>IF(LEFT(TRIM('Tracker&amp;Invoice'!B687),9)="INVOICE #","INVOICE",IF(TRIM('Tracker&amp;Invoice'!B687)="Overall Completion INVOICE","OVERALL",""))</f>
        <v/>
      </c>
      <c r="E673" t="str">
        <f>IF(D673="INVOICE",VALUE(MID(TRIM('Tracker&amp;Invoice'!B687),10,10)),"")</f>
        <v/>
      </c>
      <c r="F673" t="e">
        <f>IF(B673=1,IFERROR(LOOKUP(2,1/('Tracker&amp;Invoice'!$H687:$AC687&lt;&gt;""),COLUMN('Tracker&amp;Invoice'!$H687:$AC687)),8),F672)</f>
        <v>#REF!</v>
      </c>
      <c r="G673">
        <f>IF(D673="OVERALL",IFERROR(LOOKUP(2,1/('Tracker&amp;Invoice'!$H687:$AC687&lt;&gt;""),COLUMN('Tracker&amp;Invoice'!$H687:$AC687)),8),G674)</f>
        <v>16</v>
      </c>
      <c r="H673" t="e">
        <f t="shared" si="20"/>
        <v>#REF!</v>
      </c>
      <c r="I673" s="29">
        <f>IF(D673="INVOICE",SUM('Tracker&amp;Invoice'!$H687:INDEX('Tracker&amp;Invoice'!$A687:$AC687,1,H673)),0)</f>
        <v>0</v>
      </c>
      <c r="J673" s="29">
        <f>IF(D673="OVERALL",SUM('Tracker&amp;Invoice'!$H687:$AC687),0)</f>
        <v>0</v>
      </c>
    </row>
    <row r="674" spans="1:10">
      <c r="A674" t="e">
        <f t="shared" si="21"/>
        <v>#REF!</v>
      </c>
      <c r="B674" t="e">
        <f>IF(AND('Tracker&amp;Invoice'!A688&lt;&gt;"",'Tracker&amp;Invoice'!A688&lt;&gt;"ITEM",'Tracker&amp;Invoice'!#REF!="ITEM"),1,0)</f>
        <v>#REF!</v>
      </c>
      <c r="C674" t="e">
        <f>IF(B674=1,'Tracker&amp;Invoice'!A688,C673)</f>
        <v>#REF!</v>
      </c>
      <c r="D674" t="str">
        <f>IF(LEFT(TRIM('Tracker&amp;Invoice'!B688),9)="INVOICE #","INVOICE",IF(TRIM('Tracker&amp;Invoice'!B688)="Overall Completion INVOICE","OVERALL",""))</f>
        <v>OVERALL</v>
      </c>
      <c r="E674" t="str">
        <f>IF(D674="INVOICE",VALUE(MID(TRIM('Tracker&amp;Invoice'!B688),10,10)),"")</f>
        <v/>
      </c>
      <c r="F674" t="e">
        <f>IF(B674=1,IFERROR(LOOKUP(2,1/('Tracker&amp;Invoice'!$H688:$AC688&lt;&gt;""),COLUMN('Tracker&amp;Invoice'!$H688:$AC688)),8),F673)</f>
        <v>#REF!</v>
      </c>
      <c r="G674">
        <f>IF(D674="OVERALL",IFERROR(LOOKUP(2,1/('Tracker&amp;Invoice'!$H688:$AC688&lt;&gt;""),COLUMN('Tracker&amp;Invoice'!$H688:$AC688)),8),G675)</f>
        <v>16</v>
      </c>
      <c r="H674" t="e">
        <f t="shared" si="20"/>
        <v>#REF!</v>
      </c>
      <c r="I674" s="29">
        <f>IF(D674="INVOICE",SUM('Tracker&amp;Invoice'!$H688:INDEX('Tracker&amp;Invoice'!$A688:$AC688,1,H674)),0)</f>
        <v>0</v>
      </c>
      <c r="J674" s="29">
        <f>IF(D674="OVERALL",SUM('Tracker&amp;Invoice'!$H688:$AC688),0)</f>
        <v>101120</v>
      </c>
    </row>
    <row r="675" spans="1:10">
      <c r="A675" t="e">
        <f t="shared" si="21"/>
        <v>#REF!</v>
      </c>
      <c r="B675">
        <f>IF(AND('Tracker&amp;Invoice'!A689&lt;&gt;"",'Tracker&amp;Invoice'!A689&lt;&gt;"ITEM",'Tracker&amp;Invoice'!A687="ITEM"),1,0)</f>
        <v>0</v>
      </c>
      <c r="C675" t="e">
        <f>IF(B675=1,'Tracker&amp;Invoice'!A689,C674)</f>
        <v>#REF!</v>
      </c>
      <c r="D675" t="str">
        <f>IF(LEFT(TRIM('Tracker&amp;Invoice'!B689),9)="INVOICE #","INVOICE",IF(TRIM('Tracker&amp;Invoice'!B689)="Overall Completion INVOICE","OVERALL",""))</f>
        <v/>
      </c>
      <c r="E675" t="str">
        <f>IF(D675="INVOICE",VALUE(MID(TRIM('Tracker&amp;Invoice'!B689),10,10)),"")</f>
        <v/>
      </c>
      <c r="F675" t="e">
        <f>IF(B675=1,IFERROR(LOOKUP(2,1/('Tracker&amp;Invoice'!$H689:$AC689&lt;&gt;""),COLUMN('Tracker&amp;Invoice'!$H689:$AC689)),8),F674)</f>
        <v>#REF!</v>
      </c>
      <c r="G675">
        <f>IF(D675="OVERALL",IFERROR(LOOKUP(2,1/('Tracker&amp;Invoice'!$H689:$AC689&lt;&gt;""),COLUMN('Tracker&amp;Invoice'!$H689:$AC689)),8),G676)</f>
        <v>15</v>
      </c>
      <c r="H675" t="e">
        <f t="shared" si="20"/>
        <v>#REF!</v>
      </c>
      <c r="I675" s="29">
        <f>IF(D675="INVOICE",SUM('Tracker&amp;Invoice'!$H689:INDEX('Tracker&amp;Invoice'!$A689:$AC689,1,H675)),0)</f>
        <v>0</v>
      </c>
      <c r="J675" s="29">
        <f>IF(D675="OVERALL",SUM('Tracker&amp;Invoice'!$H689:$AC689),0)</f>
        <v>0</v>
      </c>
    </row>
    <row r="676" spans="1:10">
      <c r="A676" t="e">
        <f t="shared" si="21"/>
        <v>#REF!</v>
      </c>
      <c r="B676">
        <f>IF(AND('Tracker&amp;Invoice'!A690&lt;&gt;"",'Tracker&amp;Invoice'!A690&lt;&gt;"ITEM",'Tracker&amp;Invoice'!A688="ITEM"),1,0)</f>
        <v>0</v>
      </c>
      <c r="C676" t="e">
        <f>IF(B676=1,'Tracker&amp;Invoice'!A690,C675)</f>
        <v>#REF!</v>
      </c>
      <c r="D676" t="str">
        <f>IF(LEFT(TRIM('Tracker&amp;Invoice'!B690),9)="INVOICE #","INVOICE",IF(TRIM('Tracker&amp;Invoice'!B690)="Overall Completion INVOICE","OVERALL",""))</f>
        <v/>
      </c>
      <c r="E676" t="str">
        <f>IF(D676="INVOICE",VALUE(MID(TRIM('Tracker&amp;Invoice'!B690),10,10)),"")</f>
        <v/>
      </c>
      <c r="F676" t="e">
        <f>IF(B676=1,IFERROR(LOOKUP(2,1/('Tracker&amp;Invoice'!$H690:$AC690&lt;&gt;""),COLUMN('Tracker&amp;Invoice'!$H690:$AC690)),8),F675)</f>
        <v>#REF!</v>
      </c>
      <c r="G676">
        <f>IF(D676="OVERALL",IFERROR(LOOKUP(2,1/('Tracker&amp;Invoice'!$H690:$AC690&lt;&gt;""),COLUMN('Tracker&amp;Invoice'!$H690:$AC690)),8),G677)</f>
        <v>15</v>
      </c>
      <c r="H676" t="e">
        <f t="shared" si="20"/>
        <v>#REF!</v>
      </c>
      <c r="I676" s="29">
        <f>IF(D676="INVOICE",SUM('Tracker&amp;Invoice'!$H690:INDEX('Tracker&amp;Invoice'!$A690:$AC690,1,H676)),0)</f>
        <v>0</v>
      </c>
      <c r="J676" s="29">
        <f>IF(D676="OVERALL",SUM('Tracker&amp;Invoice'!$H690:$AC690),0)</f>
        <v>0</v>
      </c>
    </row>
    <row r="677" spans="1:10">
      <c r="A677" t="e">
        <f t="shared" si="21"/>
        <v>#REF!</v>
      </c>
      <c r="B677">
        <f>IF(AND('Tracker&amp;Invoice'!A691&lt;&gt;"",'Tracker&amp;Invoice'!A691&lt;&gt;"ITEM",'Tracker&amp;Invoice'!A689="ITEM"),1,0)</f>
        <v>0</v>
      </c>
      <c r="C677" t="e">
        <f>IF(B677=1,'Tracker&amp;Invoice'!A691,C676)</f>
        <v>#REF!</v>
      </c>
      <c r="D677" t="str">
        <f>IF(LEFT(TRIM('Tracker&amp;Invoice'!B691),9)="INVOICE #","INVOICE",IF(TRIM('Tracker&amp;Invoice'!B691)="Overall Completion INVOICE","OVERALL",""))</f>
        <v/>
      </c>
      <c r="E677" t="str">
        <f>IF(D677="INVOICE",VALUE(MID(TRIM('Tracker&amp;Invoice'!B691),10,10)),"")</f>
        <v/>
      </c>
      <c r="F677" t="e">
        <f>IF(B677=1,IFERROR(LOOKUP(2,1/('Tracker&amp;Invoice'!$H691:$AC691&lt;&gt;""),COLUMN('Tracker&amp;Invoice'!$H691:$AC691)),8),F676)</f>
        <v>#REF!</v>
      </c>
      <c r="G677">
        <f>IF(D677="OVERALL",IFERROR(LOOKUP(2,1/('Tracker&amp;Invoice'!$H691:$AC691&lt;&gt;""),COLUMN('Tracker&amp;Invoice'!$H691:$AC691)),8),G678)</f>
        <v>15</v>
      </c>
      <c r="H677" t="e">
        <f t="shared" si="20"/>
        <v>#REF!</v>
      </c>
      <c r="I677" s="29">
        <f>IF(D677="INVOICE",SUM('Tracker&amp;Invoice'!$H691:INDEX('Tracker&amp;Invoice'!$A691:$AC691,1,H677)),0)</f>
        <v>0</v>
      </c>
      <c r="J677" s="29">
        <f>IF(D677="OVERALL",SUM('Tracker&amp;Invoice'!$H691:$AC691),0)</f>
        <v>0</v>
      </c>
    </row>
    <row r="678" spans="1:10">
      <c r="A678" t="e">
        <f t="shared" si="21"/>
        <v>#REF!</v>
      </c>
      <c r="B678">
        <f>IF(AND('Tracker&amp;Invoice'!A692&lt;&gt;"",'Tracker&amp;Invoice'!A692&lt;&gt;"ITEM",'Tracker&amp;Invoice'!A690="ITEM"),1,0)</f>
        <v>0</v>
      </c>
      <c r="C678" t="e">
        <f>IF(B678=1,'Tracker&amp;Invoice'!A692,C677)</f>
        <v>#REF!</v>
      </c>
      <c r="D678" t="str">
        <f>IF(LEFT(TRIM('Tracker&amp;Invoice'!B692),9)="INVOICE #","INVOICE",IF(TRIM('Tracker&amp;Invoice'!B692)="Overall Completion INVOICE","OVERALL",""))</f>
        <v/>
      </c>
      <c r="E678" t="str">
        <f>IF(D678="INVOICE",VALUE(MID(TRIM('Tracker&amp;Invoice'!B692),10,10)),"")</f>
        <v/>
      </c>
      <c r="F678" t="e">
        <f>IF(B678=1,IFERROR(LOOKUP(2,1/('Tracker&amp;Invoice'!$H692:$AC692&lt;&gt;""),COLUMN('Tracker&amp;Invoice'!$H692:$AC692)),8),F677)</f>
        <v>#REF!</v>
      </c>
      <c r="G678">
        <f>IF(D678="OVERALL",IFERROR(LOOKUP(2,1/('Tracker&amp;Invoice'!$H692:$AC692&lt;&gt;""),COLUMN('Tracker&amp;Invoice'!$H692:$AC692)),8),G679)</f>
        <v>15</v>
      </c>
      <c r="H678" t="e">
        <f t="shared" si="20"/>
        <v>#REF!</v>
      </c>
      <c r="I678" s="29">
        <f>IF(D678="INVOICE",SUM('Tracker&amp;Invoice'!$H692:INDEX('Tracker&amp;Invoice'!$A692:$AC692,1,H678)),0)</f>
        <v>0</v>
      </c>
      <c r="J678" s="29">
        <f>IF(D678="OVERALL",SUM('Tracker&amp;Invoice'!$H692:$AC692),0)</f>
        <v>0</v>
      </c>
    </row>
    <row r="679" spans="1:10">
      <c r="A679" t="e">
        <f t="shared" si="21"/>
        <v>#REF!</v>
      </c>
      <c r="B679">
        <f>IF(AND('Tracker&amp;Invoice'!A693&lt;&gt;"",'Tracker&amp;Invoice'!A693&lt;&gt;"ITEM",'Tracker&amp;Invoice'!A691="ITEM"),1,0)</f>
        <v>0</v>
      </c>
      <c r="C679" t="e">
        <f>IF(B679=1,'Tracker&amp;Invoice'!A693,C678)</f>
        <v>#REF!</v>
      </c>
      <c r="D679" t="str">
        <f>IF(LEFT(TRIM('Tracker&amp;Invoice'!B693),9)="INVOICE #","INVOICE",IF(TRIM('Tracker&amp;Invoice'!B693)="Overall Completion INVOICE","OVERALL",""))</f>
        <v/>
      </c>
      <c r="E679" t="str">
        <f>IF(D679="INVOICE",VALUE(MID(TRIM('Tracker&amp;Invoice'!B693),10,10)),"")</f>
        <v/>
      </c>
      <c r="F679" t="e">
        <f>IF(B679=1,IFERROR(LOOKUP(2,1/('Tracker&amp;Invoice'!$H693:$AC693&lt;&gt;""),COLUMN('Tracker&amp;Invoice'!$H693:$AC693)),8),F678)</f>
        <v>#REF!</v>
      </c>
      <c r="G679">
        <f>IF(D679="OVERALL",IFERROR(LOOKUP(2,1/('Tracker&amp;Invoice'!$H693:$AC693&lt;&gt;""),COLUMN('Tracker&amp;Invoice'!$H693:$AC693)),8),G680)</f>
        <v>15</v>
      </c>
      <c r="H679" t="e">
        <f t="shared" si="20"/>
        <v>#REF!</v>
      </c>
      <c r="I679" s="29">
        <f>IF(D679="INVOICE",SUM('Tracker&amp;Invoice'!$H693:INDEX('Tracker&amp;Invoice'!$A693:$AC693,1,H679)),0)</f>
        <v>0</v>
      </c>
      <c r="J679" s="29">
        <f>IF(D679="OVERALL",SUM('Tracker&amp;Invoice'!$H693:$AC693),0)</f>
        <v>0</v>
      </c>
    </row>
    <row r="680" spans="1:10">
      <c r="A680" t="e">
        <f t="shared" si="21"/>
        <v>#REF!</v>
      </c>
      <c r="B680">
        <f>IF(AND('Tracker&amp;Invoice'!A694&lt;&gt;"",'Tracker&amp;Invoice'!A694&lt;&gt;"ITEM",'Tracker&amp;Invoice'!A692="ITEM"),1,0)</f>
        <v>0</v>
      </c>
      <c r="C680" t="e">
        <f>IF(B680=1,'Tracker&amp;Invoice'!A694,C679)</f>
        <v>#REF!</v>
      </c>
      <c r="D680" t="str">
        <f>IF(LEFT(TRIM('Tracker&amp;Invoice'!B694),9)="INVOICE #","INVOICE",IF(TRIM('Tracker&amp;Invoice'!B694)="Overall Completion INVOICE","OVERALL",""))</f>
        <v/>
      </c>
      <c r="E680" t="str">
        <f>IF(D680="INVOICE",VALUE(MID(TRIM('Tracker&amp;Invoice'!B694),10,10)),"")</f>
        <v/>
      </c>
      <c r="F680" t="e">
        <f>IF(B680=1,IFERROR(LOOKUP(2,1/('Tracker&amp;Invoice'!$H694:$AC694&lt;&gt;""),COLUMN('Tracker&amp;Invoice'!$H694:$AC694)),8),F679)</f>
        <v>#REF!</v>
      </c>
      <c r="G680">
        <f>IF(D680="OVERALL",IFERROR(LOOKUP(2,1/('Tracker&amp;Invoice'!$H694:$AC694&lt;&gt;""),COLUMN('Tracker&amp;Invoice'!$H694:$AC694)),8),G681)</f>
        <v>15</v>
      </c>
      <c r="H680" t="e">
        <f t="shared" si="20"/>
        <v>#REF!</v>
      </c>
      <c r="I680" s="29">
        <f>IF(D680="INVOICE",SUM('Tracker&amp;Invoice'!$H694:INDEX('Tracker&amp;Invoice'!$A694:$AC694,1,H680)),0)</f>
        <v>0</v>
      </c>
      <c r="J680" s="29">
        <f>IF(D680="OVERALL",SUM('Tracker&amp;Invoice'!$H694:$AC694),0)</f>
        <v>0</v>
      </c>
    </row>
    <row r="681" spans="1:10">
      <c r="A681" t="e">
        <f t="shared" si="21"/>
        <v>#REF!</v>
      </c>
      <c r="B681">
        <f>IF(AND('Tracker&amp;Invoice'!A695&lt;&gt;"",'Tracker&amp;Invoice'!A695&lt;&gt;"ITEM",'Tracker&amp;Invoice'!A693="ITEM"),1,0)</f>
        <v>0</v>
      </c>
      <c r="C681" t="e">
        <f>IF(B681=1,'Tracker&amp;Invoice'!A695,C680)</f>
        <v>#REF!</v>
      </c>
      <c r="D681" t="str">
        <f>IF(LEFT(TRIM('Tracker&amp;Invoice'!B695),9)="INVOICE #","INVOICE",IF(TRIM('Tracker&amp;Invoice'!B695)="Overall Completion INVOICE","OVERALL",""))</f>
        <v/>
      </c>
      <c r="E681" t="str">
        <f>IF(D681="INVOICE",VALUE(MID(TRIM('Tracker&amp;Invoice'!B695),10,10)),"")</f>
        <v/>
      </c>
      <c r="F681" t="e">
        <f>IF(B681=1,IFERROR(LOOKUP(2,1/('Tracker&amp;Invoice'!$H695:$AC695&lt;&gt;""),COLUMN('Tracker&amp;Invoice'!$H695:$AC695)),8),F680)</f>
        <v>#REF!</v>
      </c>
      <c r="G681">
        <f>IF(D681="OVERALL",IFERROR(LOOKUP(2,1/('Tracker&amp;Invoice'!$H695:$AC695&lt;&gt;""),COLUMN('Tracker&amp;Invoice'!$H695:$AC695)),8),G682)</f>
        <v>15</v>
      </c>
      <c r="H681" t="e">
        <f t="shared" si="20"/>
        <v>#REF!</v>
      </c>
      <c r="I681" s="29">
        <f>IF(D681="INVOICE",SUM('Tracker&amp;Invoice'!$H695:INDEX('Tracker&amp;Invoice'!$A695:$AC695,1,H681)),0)</f>
        <v>0</v>
      </c>
      <c r="J681" s="29">
        <f>IF(D681="OVERALL",SUM('Tracker&amp;Invoice'!$H695:$AC695),0)</f>
        <v>0</v>
      </c>
    </row>
    <row r="682" spans="1:10">
      <c r="A682" t="e">
        <f t="shared" si="21"/>
        <v>#REF!</v>
      </c>
      <c r="B682">
        <f>IF(AND('Tracker&amp;Invoice'!A696&lt;&gt;"",'Tracker&amp;Invoice'!A696&lt;&gt;"ITEM",'Tracker&amp;Invoice'!A694="ITEM"),1,0)</f>
        <v>0</v>
      </c>
      <c r="C682" t="e">
        <f>IF(B682=1,'Tracker&amp;Invoice'!A696,C681)</f>
        <v>#REF!</v>
      </c>
      <c r="D682" t="str">
        <f>IF(LEFT(TRIM('Tracker&amp;Invoice'!B696),9)="INVOICE #","INVOICE",IF(TRIM('Tracker&amp;Invoice'!B696)="Overall Completion INVOICE","OVERALL",""))</f>
        <v/>
      </c>
      <c r="E682" t="str">
        <f>IF(D682="INVOICE",VALUE(MID(TRIM('Tracker&amp;Invoice'!B696),10,10)),"")</f>
        <v/>
      </c>
      <c r="F682" t="e">
        <f>IF(B682=1,IFERROR(LOOKUP(2,1/('Tracker&amp;Invoice'!$H696:$AC696&lt;&gt;""),COLUMN('Tracker&amp;Invoice'!$H696:$AC696)),8),F681)</f>
        <v>#REF!</v>
      </c>
      <c r="G682">
        <f>IF(D682="OVERALL",IFERROR(LOOKUP(2,1/('Tracker&amp;Invoice'!$H696:$AC696&lt;&gt;""),COLUMN('Tracker&amp;Invoice'!$H696:$AC696)),8),G683)</f>
        <v>15</v>
      </c>
      <c r="H682" t="e">
        <f t="shared" si="20"/>
        <v>#REF!</v>
      </c>
      <c r="I682" s="29">
        <f>IF(D682="INVOICE",SUM('Tracker&amp;Invoice'!$H696:INDEX('Tracker&amp;Invoice'!$A696:$AC696,1,H682)),0)</f>
        <v>0</v>
      </c>
      <c r="J682" s="29">
        <f>IF(D682="OVERALL",SUM('Tracker&amp;Invoice'!$H696:$AC696),0)</f>
        <v>0</v>
      </c>
    </row>
    <row r="683" spans="1:10">
      <c r="A683" t="e">
        <f t="shared" si="21"/>
        <v>#REF!</v>
      </c>
      <c r="B683">
        <f>IF(AND('Tracker&amp;Invoice'!A697&lt;&gt;"",'Tracker&amp;Invoice'!A697&lt;&gt;"ITEM",'Tracker&amp;Invoice'!A695="ITEM"),1,0)</f>
        <v>1</v>
      </c>
      <c r="C683" t="str">
        <f>IF(B683=1,'Tracker&amp;Invoice'!A697,C682)</f>
        <v>BQ-081</v>
      </c>
      <c r="D683" t="str">
        <f>IF(LEFT(TRIM('Tracker&amp;Invoice'!B697),9)="INVOICE #","INVOICE",IF(TRIM('Tracker&amp;Invoice'!B697)="Overall Completion INVOICE","OVERALL",""))</f>
        <v/>
      </c>
      <c r="E683" t="str">
        <f>IF(D683="INVOICE",VALUE(MID(TRIM('Tracker&amp;Invoice'!B697),10,10)),"")</f>
        <v/>
      </c>
      <c r="F683">
        <f>IF(B683=1,IFERROR(LOOKUP(2,1/('Tracker&amp;Invoice'!$H697:$AC697&lt;&gt;""),COLUMN('Tracker&amp;Invoice'!$H697:$AC697)),8),F682)</f>
        <v>14</v>
      </c>
      <c r="G683">
        <f>IF(D683="OVERALL",IFERROR(LOOKUP(2,1/('Tracker&amp;Invoice'!$H697:$AC697&lt;&gt;""),COLUMN('Tracker&amp;Invoice'!$H697:$AC697)),8),G684)</f>
        <v>15</v>
      </c>
      <c r="H683">
        <f t="shared" si="20"/>
        <v>15</v>
      </c>
      <c r="I683" s="29">
        <f>IF(D683="INVOICE",SUM('Tracker&amp;Invoice'!$H697:INDEX('Tracker&amp;Invoice'!$A697:$AC697,1,H683)),0)</f>
        <v>0</v>
      </c>
      <c r="J683" s="29">
        <f>IF(D683="OVERALL",SUM('Tracker&amp;Invoice'!$H697:$AC697),0)</f>
        <v>0</v>
      </c>
    </row>
    <row r="684" spans="1:10">
      <c r="A684" t="e">
        <f t="shared" si="21"/>
        <v>#REF!</v>
      </c>
      <c r="B684">
        <f>IF(AND('Tracker&amp;Invoice'!A698&lt;&gt;"",'Tracker&amp;Invoice'!A698&lt;&gt;"ITEM",'Tracker&amp;Invoice'!A696="ITEM"),1,0)</f>
        <v>0</v>
      </c>
      <c r="C684" t="str">
        <f>IF(B684=1,'Tracker&amp;Invoice'!A698,C683)</f>
        <v>BQ-081</v>
      </c>
      <c r="D684" t="str">
        <f>IF(LEFT(TRIM('Tracker&amp;Invoice'!B698),9)="INVOICE #","INVOICE",IF(TRIM('Tracker&amp;Invoice'!B698)="Overall Completion INVOICE","OVERALL",""))</f>
        <v/>
      </c>
      <c r="E684" t="str">
        <f>IF(D684="INVOICE",VALUE(MID(TRIM('Tracker&amp;Invoice'!B698),10,10)),"")</f>
        <v/>
      </c>
      <c r="F684">
        <f>IF(B684=1,IFERROR(LOOKUP(2,1/('Tracker&amp;Invoice'!$H698:$AC698&lt;&gt;""),COLUMN('Tracker&amp;Invoice'!$H698:$AC698)),8),F683)</f>
        <v>14</v>
      </c>
      <c r="G684">
        <f>IF(D684="OVERALL",IFERROR(LOOKUP(2,1/('Tracker&amp;Invoice'!$H698:$AC698&lt;&gt;""),COLUMN('Tracker&amp;Invoice'!$H698:$AC698)),8),G685)</f>
        <v>15</v>
      </c>
      <c r="H684">
        <f t="shared" si="20"/>
        <v>15</v>
      </c>
      <c r="I684" s="29">
        <f>IF(D684="INVOICE",SUM('Tracker&amp;Invoice'!$H698:INDEX('Tracker&amp;Invoice'!$A698:$AC698,1,H684)),0)</f>
        <v>0</v>
      </c>
      <c r="J684" s="29">
        <f>IF(D684="OVERALL",SUM('Tracker&amp;Invoice'!$H698:$AC698),0)</f>
        <v>0</v>
      </c>
    </row>
    <row r="685" spans="1:10">
      <c r="A685" t="e">
        <f t="shared" si="21"/>
        <v>#REF!</v>
      </c>
      <c r="B685">
        <f>IF(AND('Tracker&amp;Invoice'!A699&lt;&gt;"",'Tracker&amp;Invoice'!A699&lt;&gt;"ITEM",'Tracker&amp;Invoice'!A697="ITEM"),1,0)</f>
        <v>0</v>
      </c>
      <c r="C685" t="str">
        <f>IF(B685=1,'Tracker&amp;Invoice'!A699,C684)</f>
        <v>BQ-081</v>
      </c>
      <c r="D685" t="str">
        <f>IF(LEFT(TRIM('Tracker&amp;Invoice'!B699),9)="INVOICE #","INVOICE",IF(TRIM('Tracker&amp;Invoice'!B699)="Overall Completion INVOICE","OVERALL",""))</f>
        <v/>
      </c>
      <c r="E685" t="str">
        <f>IF(D685="INVOICE",VALUE(MID(TRIM('Tracker&amp;Invoice'!B699),10,10)),"")</f>
        <v/>
      </c>
      <c r="F685">
        <f>IF(B685=1,IFERROR(LOOKUP(2,1/('Tracker&amp;Invoice'!$H699:$AC699&lt;&gt;""),COLUMN('Tracker&amp;Invoice'!$H699:$AC699)),8),F684)</f>
        <v>14</v>
      </c>
      <c r="G685">
        <f>IF(D685="OVERALL",IFERROR(LOOKUP(2,1/('Tracker&amp;Invoice'!$H699:$AC699&lt;&gt;""),COLUMN('Tracker&amp;Invoice'!$H699:$AC699)),8),G686)</f>
        <v>15</v>
      </c>
      <c r="H685">
        <f t="shared" si="20"/>
        <v>15</v>
      </c>
      <c r="I685" s="29">
        <f>IF(D685="INVOICE",SUM('Tracker&amp;Invoice'!$H699:INDEX('Tracker&amp;Invoice'!$A699:$AC699,1,H685)),0)</f>
        <v>0</v>
      </c>
      <c r="J685" s="29">
        <f>IF(D685="OVERALL",SUM('Tracker&amp;Invoice'!$H699:$AC699),0)</f>
        <v>0</v>
      </c>
    </row>
    <row r="686" spans="1:10">
      <c r="A686" t="e">
        <f t="shared" si="21"/>
        <v>#REF!</v>
      </c>
      <c r="B686">
        <f>IF(AND('Tracker&amp;Invoice'!A700&lt;&gt;"",'Tracker&amp;Invoice'!A700&lt;&gt;"ITEM",'Tracker&amp;Invoice'!A698="ITEM"),1,0)</f>
        <v>0</v>
      </c>
      <c r="C686" t="str">
        <f>IF(B686=1,'Tracker&amp;Invoice'!A700,C685)</f>
        <v>BQ-081</v>
      </c>
      <c r="D686" t="str">
        <f>IF(LEFT(TRIM('Tracker&amp;Invoice'!B700),9)="INVOICE #","INVOICE",IF(TRIM('Tracker&amp;Invoice'!B700)="Overall Completion INVOICE","OVERALL",""))</f>
        <v>INVOICE</v>
      </c>
      <c r="E686">
        <f>IF(D686="INVOICE",VALUE(MID(TRIM('Tracker&amp;Invoice'!B700),10,10)),"")</f>
        <v>15</v>
      </c>
      <c r="F686">
        <f>IF(B686=1,IFERROR(LOOKUP(2,1/('Tracker&amp;Invoice'!$H700:$AC700&lt;&gt;""),COLUMN('Tracker&amp;Invoice'!$H700:$AC700)),8),F685)</f>
        <v>14</v>
      </c>
      <c r="G686">
        <f>IF(D686="OVERALL",IFERROR(LOOKUP(2,1/('Tracker&amp;Invoice'!$H700:$AC700&lt;&gt;""),COLUMN('Tracker&amp;Invoice'!$H700:$AC700)),8),G687)</f>
        <v>15</v>
      </c>
      <c r="H686">
        <f t="shared" si="20"/>
        <v>15</v>
      </c>
      <c r="I686" s="29">
        <f>IF(D686="INVOICE",SUM('Tracker&amp;Invoice'!$H700:INDEX('Tracker&amp;Invoice'!$A700:$AC700,1,H686)),0)</f>
        <v>669840</v>
      </c>
      <c r="J686" s="29">
        <f>IF(D686="OVERALL",SUM('Tracker&amp;Invoice'!$H700:$AC700),0)</f>
        <v>0</v>
      </c>
    </row>
    <row r="687" spans="1:10">
      <c r="A687" t="e">
        <f t="shared" si="21"/>
        <v>#REF!</v>
      </c>
      <c r="B687">
        <f>IF(AND('Tracker&amp;Invoice'!A701&lt;&gt;"",'Tracker&amp;Invoice'!A701&lt;&gt;"ITEM",'Tracker&amp;Invoice'!A699="ITEM"),1,0)</f>
        <v>0</v>
      </c>
      <c r="C687" t="str">
        <f>IF(B687=1,'Tracker&amp;Invoice'!A701,C686)</f>
        <v>BQ-081</v>
      </c>
      <c r="D687" t="str">
        <f>IF(LEFT(TRIM('Tracker&amp;Invoice'!B701),9)="INVOICE #","INVOICE",IF(TRIM('Tracker&amp;Invoice'!B701)="Overall Completion INVOICE","OVERALL",""))</f>
        <v/>
      </c>
      <c r="E687" t="str">
        <f>IF(D687="INVOICE",VALUE(MID(TRIM('Tracker&amp;Invoice'!B701),10,10)),"")</f>
        <v/>
      </c>
      <c r="F687">
        <f>IF(B687=1,IFERROR(LOOKUP(2,1/('Tracker&amp;Invoice'!$H701:$AC701&lt;&gt;""),COLUMN('Tracker&amp;Invoice'!$H701:$AC701)),8),F686)</f>
        <v>14</v>
      </c>
      <c r="G687">
        <f>IF(D687="OVERALL",IFERROR(LOOKUP(2,1/('Tracker&amp;Invoice'!$H701:$AC701&lt;&gt;""),COLUMN('Tracker&amp;Invoice'!$H701:$AC701)),8),G688)</f>
        <v>15</v>
      </c>
      <c r="H687">
        <f t="shared" si="20"/>
        <v>15</v>
      </c>
      <c r="I687" s="29">
        <f>IF(D687="INVOICE",SUM('Tracker&amp;Invoice'!$H701:INDEX('Tracker&amp;Invoice'!$A701:$AC701,1,H687)),0)</f>
        <v>0</v>
      </c>
      <c r="J687" s="29">
        <f>IF(D687="OVERALL",SUM('Tracker&amp;Invoice'!$H701:$AC701),0)</f>
        <v>0</v>
      </c>
    </row>
    <row r="688" spans="1:10">
      <c r="A688" t="e">
        <f t="shared" si="21"/>
        <v>#REF!</v>
      </c>
      <c r="B688">
        <f>IF(AND('Tracker&amp;Invoice'!A702&lt;&gt;"",'Tracker&amp;Invoice'!A702&lt;&gt;"ITEM",'Tracker&amp;Invoice'!A700="ITEM"),1,0)</f>
        <v>0</v>
      </c>
      <c r="C688" t="str">
        <f>IF(B688=1,'Tracker&amp;Invoice'!A702,C687)</f>
        <v>BQ-081</v>
      </c>
      <c r="D688" t="str">
        <f>IF(LEFT(TRIM('Tracker&amp;Invoice'!B702),9)="INVOICE #","INVOICE",IF(TRIM('Tracker&amp;Invoice'!B702)="Overall Completion INVOICE","OVERALL",""))</f>
        <v>INVOICE</v>
      </c>
      <c r="E688">
        <f>IF(D688="INVOICE",VALUE(MID(TRIM('Tracker&amp;Invoice'!B702),10,10)),"")</f>
        <v>25</v>
      </c>
      <c r="F688">
        <f>IF(B688=1,IFERROR(LOOKUP(2,1/('Tracker&amp;Invoice'!$H702:$AC702&lt;&gt;""),COLUMN('Tracker&amp;Invoice'!$H702:$AC702)),8),F687)</f>
        <v>14</v>
      </c>
      <c r="G688">
        <f>IF(D688="OVERALL",IFERROR(LOOKUP(2,1/('Tracker&amp;Invoice'!$H702:$AC702&lt;&gt;""),COLUMN('Tracker&amp;Invoice'!$H702:$AC702)),8),G689)</f>
        <v>15</v>
      </c>
      <c r="H688">
        <f t="shared" si="20"/>
        <v>15</v>
      </c>
      <c r="I688" s="29">
        <f>IF(D688="INVOICE",SUM('Tracker&amp;Invoice'!$H702:INDEX('Tracker&amp;Invoice'!$A702:$AC702,1,H688)),0)</f>
        <v>133968</v>
      </c>
      <c r="J688" s="29">
        <f>IF(D688="OVERALL",SUM('Tracker&amp;Invoice'!$H702:$AC702),0)</f>
        <v>0</v>
      </c>
    </row>
    <row r="689" spans="1:10">
      <c r="A689" t="e">
        <f t="shared" si="21"/>
        <v>#REF!</v>
      </c>
      <c r="B689">
        <f>IF(AND('Tracker&amp;Invoice'!A703&lt;&gt;"",'Tracker&amp;Invoice'!A703&lt;&gt;"ITEM",'Tracker&amp;Invoice'!A701="ITEM"),1,0)</f>
        <v>0</v>
      </c>
      <c r="C689" t="str">
        <f>IF(B689=1,'Tracker&amp;Invoice'!A703,C688)</f>
        <v>BQ-081</v>
      </c>
      <c r="D689" t="str">
        <f>IF(LEFT(TRIM('Tracker&amp;Invoice'!B703),9)="INVOICE #","INVOICE",IF(TRIM('Tracker&amp;Invoice'!B703)="Overall Completion INVOICE","OVERALL",""))</f>
        <v/>
      </c>
      <c r="E689" t="str">
        <f>IF(D689="INVOICE",VALUE(MID(TRIM('Tracker&amp;Invoice'!B703),10,10)),"")</f>
        <v/>
      </c>
      <c r="F689">
        <f>IF(B689=1,IFERROR(LOOKUP(2,1/('Tracker&amp;Invoice'!$H703:$AC703&lt;&gt;""),COLUMN('Tracker&amp;Invoice'!$H703:$AC703)),8),F688)</f>
        <v>14</v>
      </c>
      <c r="G689">
        <f>IF(D689="OVERALL",IFERROR(LOOKUP(2,1/('Tracker&amp;Invoice'!$H703:$AC703&lt;&gt;""),COLUMN('Tracker&amp;Invoice'!$H703:$AC703)),8),G690)</f>
        <v>15</v>
      </c>
      <c r="H689">
        <f t="shared" si="20"/>
        <v>15</v>
      </c>
      <c r="I689" s="29">
        <f>IF(D689="INVOICE",SUM('Tracker&amp;Invoice'!$H703:INDEX('Tracker&amp;Invoice'!$A703:$AC703,1,H689)),0)</f>
        <v>0</v>
      </c>
      <c r="J689" s="29">
        <f>IF(D689="OVERALL",SUM('Tracker&amp;Invoice'!$H703:$AC703),0)</f>
        <v>0</v>
      </c>
    </row>
    <row r="690" spans="1:10">
      <c r="A690" t="e">
        <f t="shared" si="21"/>
        <v>#REF!</v>
      </c>
      <c r="B690">
        <f>IF(AND('Tracker&amp;Invoice'!A704&lt;&gt;"",'Tracker&amp;Invoice'!A704&lt;&gt;"ITEM",'Tracker&amp;Invoice'!A702="ITEM"),1,0)</f>
        <v>0</v>
      </c>
      <c r="C690" t="str">
        <f>IF(B690=1,'Tracker&amp;Invoice'!A704,C689)</f>
        <v>BQ-081</v>
      </c>
      <c r="D690" t="str">
        <f>IF(LEFT(TRIM('Tracker&amp;Invoice'!B704),9)="INVOICE #","INVOICE",IF(TRIM('Tracker&amp;Invoice'!B704)="Overall Completion INVOICE","OVERALL",""))</f>
        <v>INVOICE</v>
      </c>
      <c r="E690">
        <f>IF(D690="INVOICE",VALUE(MID(TRIM('Tracker&amp;Invoice'!B704),10,10)),"")</f>
        <v>33</v>
      </c>
      <c r="F690">
        <f>IF(B690=1,IFERROR(LOOKUP(2,1/('Tracker&amp;Invoice'!$H704:$AC704&lt;&gt;""),COLUMN('Tracker&amp;Invoice'!$H704:$AC704)),8),F689)</f>
        <v>14</v>
      </c>
      <c r="G690">
        <f>IF(D690="OVERALL",IFERROR(LOOKUP(2,1/('Tracker&amp;Invoice'!$H704:$AC704&lt;&gt;""),COLUMN('Tracker&amp;Invoice'!$H704:$AC704)),8),G691)</f>
        <v>15</v>
      </c>
      <c r="H690">
        <f t="shared" si="20"/>
        <v>15</v>
      </c>
      <c r="I690" s="29">
        <f>IF(D690="INVOICE",SUM('Tracker&amp;Invoice'!$H704:INDEX('Tracker&amp;Invoice'!$A704:$AC704,1,H690)),0)</f>
        <v>22328</v>
      </c>
      <c r="J690" s="29">
        <f>IF(D690="OVERALL",SUM('Tracker&amp;Invoice'!$H704:$AC704),0)</f>
        <v>0</v>
      </c>
    </row>
    <row r="691" spans="1:10">
      <c r="A691" t="e">
        <f t="shared" si="21"/>
        <v>#REF!</v>
      </c>
      <c r="B691">
        <f>IF(AND('Tracker&amp;Invoice'!A705&lt;&gt;"",'Tracker&amp;Invoice'!A705&lt;&gt;"ITEM",'Tracker&amp;Invoice'!A703="ITEM"),1,0)</f>
        <v>0</v>
      </c>
      <c r="C691" t="str">
        <f>IF(B691=1,'Tracker&amp;Invoice'!A705,C690)</f>
        <v>BQ-081</v>
      </c>
      <c r="D691" t="str">
        <f>IF(LEFT(TRIM('Tracker&amp;Invoice'!B705),9)="INVOICE #","INVOICE",IF(TRIM('Tracker&amp;Invoice'!B705)="Overall Completion INVOICE","OVERALL",""))</f>
        <v/>
      </c>
      <c r="E691" t="str">
        <f>IF(D691="INVOICE",VALUE(MID(TRIM('Tracker&amp;Invoice'!B705),10,10)),"")</f>
        <v/>
      </c>
      <c r="F691">
        <f>IF(B691=1,IFERROR(LOOKUP(2,1/('Tracker&amp;Invoice'!$H705:$AC705&lt;&gt;""),COLUMN('Tracker&amp;Invoice'!$H705:$AC705)),8),F690)</f>
        <v>14</v>
      </c>
      <c r="G691">
        <f>IF(D691="OVERALL",IFERROR(LOOKUP(2,1/('Tracker&amp;Invoice'!$H705:$AC705&lt;&gt;""),COLUMN('Tracker&amp;Invoice'!$H705:$AC705)),8),G692)</f>
        <v>15</v>
      </c>
      <c r="H691">
        <f t="shared" si="20"/>
        <v>15</v>
      </c>
      <c r="I691" s="29">
        <f>IF(D691="INVOICE",SUM('Tracker&amp;Invoice'!$H705:INDEX('Tracker&amp;Invoice'!$A705:$AC705,1,H691)),0)</f>
        <v>0</v>
      </c>
      <c r="J691" s="29">
        <f>IF(D691="OVERALL",SUM('Tracker&amp;Invoice'!$H705:$AC705),0)</f>
        <v>0</v>
      </c>
    </row>
    <row r="692" spans="1:10">
      <c r="A692" t="e">
        <f t="shared" si="21"/>
        <v>#REF!</v>
      </c>
      <c r="B692">
        <f>IF(AND('Tracker&amp;Invoice'!A706&lt;&gt;"",'Tracker&amp;Invoice'!A706&lt;&gt;"ITEM",'Tracker&amp;Invoice'!A704="ITEM"),1,0)</f>
        <v>0</v>
      </c>
      <c r="C692" t="str">
        <f>IF(B692=1,'Tracker&amp;Invoice'!A706,C691)</f>
        <v>BQ-081</v>
      </c>
      <c r="D692" t="str">
        <f>IF(LEFT(TRIM('Tracker&amp;Invoice'!B706),9)="INVOICE #","INVOICE",IF(TRIM('Tracker&amp;Invoice'!B706)="Overall Completion INVOICE","OVERALL",""))</f>
        <v/>
      </c>
      <c r="E692" t="str">
        <f>IF(D692="INVOICE",VALUE(MID(TRIM('Tracker&amp;Invoice'!B706),10,10)),"")</f>
        <v/>
      </c>
      <c r="F692">
        <f>IF(B692=1,IFERROR(LOOKUP(2,1/('Tracker&amp;Invoice'!$H706:$AC706&lt;&gt;""),COLUMN('Tracker&amp;Invoice'!$H706:$AC706)),8),F691)</f>
        <v>14</v>
      </c>
      <c r="G692">
        <f>IF(D692="OVERALL",IFERROR(LOOKUP(2,1/('Tracker&amp;Invoice'!$H706:$AC706&lt;&gt;""),COLUMN('Tracker&amp;Invoice'!$H706:$AC706)),8),G693)</f>
        <v>15</v>
      </c>
      <c r="H692">
        <f t="shared" si="20"/>
        <v>15</v>
      </c>
      <c r="I692" s="29">
        <f>IF(D692="INVOICE",SUM('Tracker&amp;Invoice'!$H706:INDEX('Tracker&amp;Invoice'!$A706:$AC706,1,H692)),0)</f>
        <v>0</v>
      </c>
      <c r="J692" s="29">
        <f>IF(D692="OVERALL",SUM('Tracker&amp;Invoice'!$H706:$AC706),0)</f>
        <v>0</v>
      </c>
    </row>
    <row r="693" spans="1:10">
      <c r="A693" t="e">
        <f t="shared" si="21"/>
        <v>#REF!</v>
      </c>
      <c r="B693">
        <f>IF(AND('Tracker&amp;Invoice'!A707&lt;&gt;"",'Tracker&amp;Invoice'!A707&lt;&gt;"ITEM",'Tracker&amp;Invoice'!A705="ITEM"),1,0)</f>
        <v>0</v>
      </c>
      <c r="C693" t="str">
        <f>IF(B693=1,'Tracker&amp;Invoice'!A707,C692)</f>
        <v>BQ-081</v>
      </c>
      <c r="D693" t="str">
        <f>IF(LEFT(TRIM('Tracker&amp;Invoice'!B707),9)="INVOICE #","INVOICE",IF(TRIM('Tracker&amp;Invoice'!B707)="Overall Completion INVOICE","OVERALL",""))</f>
        <v/>
      </c>
      <c r="E693" t="str">
        <f>IF(D693="INVOICE",VALUE(MID(TRIM('Tracker&amp;Invoice'!B707),10,10)),"")</f>
        <v/>
      </c>
      <c r="F693">
        <f>IF(B693=1,IFERROR(LOOKUP(2,1/('Tracker&amp;Invoice'!$H707:$AC707&lt;&gt;""),COLUMN('Tracker&amp;Invoice'!$H707:$AC707)),8),F692)</f>
        <v>14</v>
      </c>
      <c r="G693">
        <f>IF(D693="OVERALL",IFERROR(LOOKUP(2,1/('Tracker&amp;Invoice'!$H707:$AC707&lt;&gt;""),COLUMN('Tracker&amp;Invoice'!$H707:$AC707)),8),G694)</f>
        <v>15</v>
      </c>
      <c r="H693">
        <f t="shared" si="20"/>
        <v>15</v>
      </c>
      <c r="I693" s="29">
        <f>IF(D693="INVOICE",SUM('Tracker&amp;Invoice'!$H707:INDEX('Tracker&amp;Invoice'!$A707:$AC707,1,H693)),0)</f>
        <v>0</v>
      </c>
      <c r="J693" s="29">
        <f>IF(D693="OVERALL",SUM('Tracker&amp;Invoice'!$H707:$AC707),0)</f>
        <v>0</v>
      </c>
    </row>
    <row r="694" spans="1:10">
      <c r="A694" t="e">
        <f t="shared" si="21"/>
        <v>#REF!</v>
      </c>
      <c r="B694">
        <f>IF(AND('Tracker&amp;Invoice'!A708&lt;&gt;"",'Tracker&amp;Invoice'!A708&lt;&gt;"ITEM",'Tracker&amp;Invoice'!A706="ITEM"),1,0)</f>
        <v>0</v>
      </c>
      <c r="C694" t="str">
        <f>IF(B694=1,'Tracker&amp;Invoice'!A708,C693)</f>
        <v>BQ-081</v>
      </c>
      <c r="D694" t="str">
        <f>IF(LEFT(TRIM('Tracker&amp;Invoice'!B708),9)="INVOICE #","INVOICE",IF(TRIM('Tracker&amp;Invoice'!B708)="Overall Completion INVOICE","OVERALL",""))</f>
        <v/>
      </c>
      <c r="E694" t="str">
        <f>IF(D694="INVOICE",VALUE(MID(TRIM('Tracker&amp;Invoice'!B708),10,10)),"")</f>
        <v/>
      </c>
      <c r="F694">
        <f>IF(B694=1,IFERROR(LOOKUP(2,1/('Tracker&amp;Invoice'!$H708:$AC708&lt;&gt;""),COLUMN('Tracker&amp;Invoice'!$H708:$AC708)),8),F693)</f>
        <v>14</v>
      </c>
      <c r="G694">
        <f>IF(D694="OVERALL",IFERROR(LOOKUP(2,1/('Tracker&amp;Invoice'!$H708:$AC708&lt;&gt;""),COLUMN('Tracker&amp;Invoice'!$H708:$AC708)),8),G695)</f>
        <v>15</v>
      </c>
      <c r="H694">
        <f t="shared" si="20"/>
        <v>15</v>
      </c>
      <c r="I694" s="29">
        <f>IF(D694="INVOICE",SUM('Tracker&amp;Invoice'!$H708:INDEX('Tracker&amp;Invoice'!$A708:$AC708,1,H694)),0)</f>
        <v>0</v>
      </c>
      <c r="J694" s="29">
        <f>IF(D694="OVERALL",SUM('Tracker&amp;Invoice'!$H708:$AC708),0)</f>
        <v>0</v>
      </c>
    </row>
    <row r="695" spans="1:10">
      <c r="A695" t="e">
        <f t="shared" si="21"/>
        <v>#REF!</v>
      </c>
      <c r="B695">
        <f>IF(AND('Tracker&amp;Invoice'!A709&lt;&gt;"",'Tracker&amp;Invoice'!A709&lt;&gt;"ITEM",'Tracker&amp;Invoice'!A707="ITEM"),1,0)</f>
        <v>0</v>
      </c>
      <c r="C695" t="str">
        <f>IF(B695=1,'Tracker&amp;Invoice'!A709,C694)</f>
        <v>BQ-081</v>
      </c>
      <c r="D695" t="str">
        <f>IF(LEFT(TRIM('Tracker&amp;Invoice'!B709),9)="INVOICE #","INVOICE",IF(TRIM('Tracker&amp;Invoice'!B709)="Overall Completion INVOICE","OVERALL",""))</f>
        <v/>
      </c>
      <c r="E695" t="str">
        <f>IF(D695="INVOICE",VALUE(MID(TRIM('Tracker&amp;Invoice'!B709),10,10)),"")</f>
        <v/>
      </c>
      <c r="F695">
        <f>IF(B695=1,IFERROR(LOOKUP(2,1/('Tracker&amp;Invoice'!$H709:$AC709&lt;&gt;""),COLUMN('Tracker&amp;Invoice'!$H709:$AC709)),8),F694)</f>
        <v>14</v>
      </c>
      <c r="G695">
        <f>IF(D695="OVERALL",IFERROR(LOOKUP(2,1/('Tracker&amp;Invoice'!$H709:$AC709&lt;&gt;""),COLUMN('Tracker&amp;Invoice'!$H709:$AC709)),8),G696)</f>
        <v>15</v>
      </c>
      <c r="H695">
        <f t="shared" si="20"/>
        <v>15</v>
      </c>
      <c r="I695" s="29">
        <f>IF(D695="INVOICE",SUM('Tracker&amp;Invoice'!$H709:INDEX('Tracker&amp;Invoice'!$A709:$AC709,1,H695)),0)</f>
        <v>0</v>
      </c>
      <c r="J695" s="29">
        <f>IF(D695="OVERALL",SUM('Tracker&amp;Invoice'!$H709:$AC709),0)</f>
        <v>0</v>
      </c>
    </row>
    <row r="696" spans="1:10">
      <c r="A696" t="e">
        <f t="shared" si="21"/>
        <v>#REF!</v>
      </c>
      <c r="B696">
        <f>IF(AND('Tracker&amp;Invoice'!A710&lt;&gt;"",'Tracker&amp;Invoice'!A710&lt;&gt;"ITEM",'Tracker&amp;Invoice'!A708="ITEM"),1,0)</f>
        <v>0</v>
      </c>
      <c r="C696" t="str">
        <f>IF(B696=1,'Tracker&amp;Invoice'!A710,C695)</f>
        <v>BQ-081</v>
      </c>
      <c r="D696" t="str">
        <f>IF(LEFT(TRIM('Tracker&amp;Invoice'!B710),9)="INVOICE #","INVOICE",IF(TRIM('Tracker&amp;Invoice'!B710)="Overall Completion INVOICE","OVERALL",""))</f>
        <v>OVERALL</v>
      </c>
      <c r="E696" t="str">
        <f>IF(D696="INVOICE",VALUE(MID(TRIM('Tracker&amp;Invoice'!B710),10,10)),"")</f>
        <v/>
      </c>
      <c r="F696">
        <f>IF(B696=1,IFERROR(LOOKUP(2,1/('Tracker&amp;Invoice'!$H710:$AC710&lt;&gt;""),COLUMN('Tracker&amp;Invoice'!$H710:$AC710)),8),F695)</f>
        <v>14</v>
      </c>
      <c r="G696">
        <f>IF(D696="OVERALL",IFERROR(LOOKUP(2,1/('Tracker&amp;Invoice'!$H710:$AC710&lt;&gt;""),COLUMN('Tracker&amp;Invoice'!$H710:$AC710)),8),G697)</f>
        <v>15</v>
      </c>
      <c r="H696">
        <f t="shared" si="20"/>
        <v>15</v>
      </c>
      <c r="I696" s="29">
        <f>IF(D696="INVOICE",SUM('Tracker&amp;Invoice'!$H710:INDEX('Tracker&amp;Invoice'!$A710:$AC710,1,H696)),0)</f>
        <v>0</v>
      </c>
      <c r="J696" s="29">
        <f>IF(D696="OVERALL",SUM('Tracker&amp;Invoice'!$H710:$AC710),0)</f>
        <v>826136</v>
      </c>
    </row>
    <row r="697" spans="1:10">
      <c r="A697" t="e">
        <f t="shared" si="21"/>
        <v>#REF!</v>
      </c>
      <c r="B697">
        <f>IF(AND('Tracker&amp;Invoice'!A711&lt;&gt;"",'Tracker&amp;Invoice'!A711&lt;&gt;"ITEM",'Tracker&amp;Invoice'!A709="ITEM"),1,0)</f>
        <v>0</v>
      </c>
      <c r="C697" t="str">
        <f>IF(B697=1,'Tracker&amp;Invoice'!A711,C696)</f>
        <v>BQ-081</v>
      </c>
      <c r="D697" t="str">
        <f>IF(LEFT(TRIM('Tracker&amp;Invoice'!B711),9)="INVOICE #","INVOICE",IF(TRIM('Tracker&amp;Invoice'!B711)="Overall Completion INVOICE","OVERALL",""))</f>
        <v/>
      </c>
      <c r="E697" t="str">
        <f>IF(D697="INVOICE",VALUE(MID(TRIM('Tracker&amp;Invoice'!B711),10,10)),"")</f>
        <v/>
      </c>
      <c r="F697">
        <f>IF(B697=1,IFERROR(LOOKUP(2,1/('Tracker&amp;Invoice'!$H711:$AC711&lt;&gt;""),COLUMN('Tracker&amp;Invoice'!$H711:$AC711)),8),F696)</f>
        <v>14</v>
      </c>
      <c r="G697">
        <f>IF(D697="OVERALL",IFERROR(LOOKUP(2,1/('Tracker&amp;Invoice'!$H711:$AC711&lt;&gt;""),COLUMN('Tracker&amp;Invoice'!$H711:$AC711)),8),G698)</f>
        <v>15</v>
      </c>
      <c r="H697">
        <f t="shared" si="20"/>
        <v>15</v>
      </c>
      <c r="I697" s="29">
        <f>IF(D697="INVOICE",SUM('Tracker&amp;Invoice'!$H711:INDEX('Tracker&amp;Invoice'!$A711:$AC711,1,H697)),0)</f>
        <v>0</v>
      </c>
      <c r="J697" s="29">
        <f>IF(D697="OVERALL",SUM('Tracker&amp;Invoice'!$H711:$AC711),0)</f>
        <v>0</v>
      </c>
    </row>
    <row r="698" spans="1:10">
      <c r="A698" t="e">
        <f t="shared" si="21"/>
        <v>#REF!</v>
      </c>
      <c r="B698">
        <f>IF(AND('Tracker&amp;Invoice'!A712&lt;&gt;"",'Tracker&amp;Invoice'!A712&lt;&gt;"ITEM",'Tracker&amp;Invoice'!A710="ITEM"),1,0)</f>
        <v>0</v>
      </c>
      <c r="C698" t="str">
        <f>IF(B698=1,'Tracker&amp;Invoice'!A712,C697)</f>
        <v>BQ-081</v>
      </c>
      <c r="D698" t="str">
        <f>IF(LEFT(TRIM('Tracker&amp;Invoice'!B712),9)="INVOICE #","INVOICE",IF(TRIM('Tracker&amp;Invoice'!B712)="Overall Completion INVOICE","OVERALL",""))</f>
        <v/>
      </c>
      <c r="E698" t="str">
        <f>IF(D698="INVOICE",VALUE(MID(TRIM('Tracker&amp;Invoice'!B712),10,10)),"")</f>
        <v/>
      </c>
      <c r="F698">
        <f>IF(B698=1,IFERROR(LOOKUP(2,1/('Tracker&amp;Invoice'!$H712:$AC712&lt;&gt;""),COLUMN('Tracker&amp;Invoice'!$H712:$AC712)),8),F697)</f>
        <v>14</v>
      </c>
      <c r="G698">
        <f>IF(D698="OVERALL",IFERROR(LOOKUP(2,1/('Tracker&amp;Invoice'!$H712:$AC712&lt;&gt;""),COLUMN('Tracker&amp;Invoice'!$H712:$AC712)),8),G699)</f>
        <v>15</v>
      </c>
      <c r="H698">
        <f t="shared" si="20"/>
        <v>15</v>
      </c>
      <c r="I698" s="29">
        <f>IF(D698="INVOICE",SUM('Tracker&amp;Invoice'!$H712:INDEX('Tracker&amp;Invoice'!$A712:$AC712,1,H698)),0)</f>
        <v>0</v>
      </c>
      <c r="J698" s="29">
        <f>IF(D698="OVERALL",SUM('Tracker&amp;Invoice'!$H712:$AC712),0)</f>
        <v>0</v>
      </c>
    </row>
    <row r="699" spans="1:10">
      <c r="A699" t="e">
        <f t="shared" si="21"/>
        <v>#REF!</v>
      </c>
      <c r="B699">
        <f>IF(AND('Tracker&amp;Invoice'!A713&lt;&gt;"",'Tracker&amp;Invoice'!A713&lt;&gt;"ITEM",'Tracker&amp;Invoice'!A711="ITEM"),1,0)</f>
        <v>0</v>
      </c>
      <c r="C699" t="str">
        <f>IF(B699=1,'Tracker&amp;Invoice'!A713,C698)</f>
        <v>BQ-081</v>
      </c>
      <c r="D699" t="str">
        <f>IF(LEFT(TRIM('Tracker&amp;Invoice'!B713),9)="INVOICE #","INVOICE",IF(TRIM('Tracker&amp;Invoice'!B713)="Overall Completion INVOICE","OVERALL",""))</f>
        <v/>
      </c>
      <c r="E699" t="str">
        <f>IF(D699="INVOICE",VALUE(MID(TRIM('Tracker&amp;Invoice'!B713),10,10)),"")</f>
        <v/>
      </c>
      <c r="F699">
        <f>IF(B699=1,IFERROR(LOOKUP(2,1/('Tracker&amp;Invoice'!$H713:$AC713&lt;&gt;""),COLUMN('Tracker&amp;Invoice'!$H713:$AC713)),8),F698)</f>
        <v>14</v>
      </c>
      <c r="G699">
        <f>IF(D699="OVERALL",IFERROR(LOOKUP(2,1/('Tracker&amp;Invoice'!$H713:$AC713&lt;&gt;""),COLUMN('Tracker&amp;Invoice'!$H713:$AC713)),8),G700)</f>
        <v>15</v>
      </c>
      <c r="H699">
        <f t="shared" si="20"/>
        <v>15</v>
      </c>
      <c r="I699" s="29">
        <f>IF(D699="INVOICE",SUM('Tracker&amp;Invoice'!$H713:INDEX('Tracker&amp;Invoice'!$A713:$AC713,1,H699)),0)</f>
        <v>0</v>
      </c>
      <c r="J699" s="29">
        <f>IF(D699="OVERALL",SUM('Tracker&amp;Invoice'!$H713:$AC713),0)</f>
        <v>0</v>
      </c>
    </row>
    <row r="700" spans="1:10">
      <c r="A700" t="e">
        <f t="shared" si="21"/>
        <v>#REF!</v>
      </c>
      <c r="B700">
        <f>IF(AND('Tracker&amp;Invoice'!A714&lt;&gt;"",'Tracker&amp;Invoice'!A714&lt;&gt;"ITEM",'Tracker&amp;Invoice'!A712="ITEM"),1,0)</f>
        <v>0</v>
      </c>
      <c r="C700" t="str">
        <f>IF(B700=1,'Tracker&amp;Invoice'!A714,C699)</f>
        <v>BQ-081</v>
      </c>
      <c r="D700" t="str">
        <f>IF(LEFT(TRIM('Tracker&amp;Invoice'!B714),9)="INVOICE #","INVOICE",IF(TRIM('Tracker&amp;Invoice'!B714)="Overall Completion INVOICE","OVERALL",""))</f>
        <v/>
      </c>
      <c r="E700" t="str">
        <f>IF(D700="INVOICE",VALUE(MID(TRIM('Tracker&amp;Invoice'!B714),10,10)),"")</f>
        <v/>
      </c>
      <c r="F700">
        <f>IF(B700=1,IFERROR(LOOKUP(2,1/('Tracker&amp;Invoice'!$H714:$AC714&lt;&gt;""),COLUMN('Tracker&amp;Invoice'!$H714:$AC714)),8),F699)</f>
        <v>14</v>
      </c>
      <c r="G700">
        <f>IF(D700="OVERALL",IFERROR(LOOKUP(2,1/('Tracker&amp;Invoice'!$H714:$AC714&lt;&gt;""),COLUMN('Tracker&amp;Invoice'!$H714:$AC714)),8),G701)</f>
        <v>15</v>
      </c>
      <c r="H700">
        <f t="shared" si="20"/>
        <v>15</v>
      </c>
      <c r="I700" s="29">
        <f>IF(D700="INVOICE",SUM('Tracker&amp;Invoice'!$H714:INDEX('Tracker&amp;Invoice'!$A714:$AC714,1,H700)),0)</f>
        <v>0</v>
      </c>
      <c r="J700" s="29">
        <f>IF(D700="OVERALL",SUM('Tracker&amp;Invoice'!$H714:$AC714),0)</f>
        <v>0</v>
      </c>
    </row>
    <row r="701" spans="1:10">
      <c r="A701" t="e">
        <f t="shared" si="21"/>
        <v>#REF!</v>
      </c>
      <c r="B701">
        <f>IF(AND('Tracker&amp;Invoice'!A715&lt;&gt;"",'Tracker&amp;Invoice'!A715&lt;&gt;"ITEM",'Tracker&amp;Invoice'!A713="ITEM"),1,0)</f>
        <v>0</v>
      </c>
      <c r="C701" t="str">
        <f>IF(B701=1,'Tracker&amp;Invoice'!A715,C700)</f>
        <v>BQ-081</v>
      </c>
      <c r="D701" t="str">
        <f>IF(LEFT(TRIM('Tracker&amp;Invoice'!B715),9)="INVOICE #","INVOICE",IF(TRIM('Tracker&amp;Invoice'!B715)="Overall Completion INVOICE","OVERALL",""))</f>
        <v/>
      </c>
      <c r="E701" t="str">
        <f>IF(D701="INVOICE",VALUE(MID(TRIM('Tracker&amp;Invoice'!B715),10,10)),"")</f>
        <v/>
      </c>
      <c r="F701">
        <f>IF(B701=1,IFERROR(LOOKUP(2,1/('Tracker&amp;Invoice'!$H715:$AC715&lt;&gt;""),COLUMN('Tracker&amp;Invoice'!$H715:$AC715)),8),F700)</f>
        <v>14</v>
      </c>
      <c r="G701">
        <f>IF(D701="OVERALL",IFERROR(LOOKUP(2,1/('Tracker&amp;Invoice'!$H715:$AC715&lt;&gt;""),COLUMN('Tracker&amp;Invoice'!$H715:$AC715)),8),G702)</f>
        <v>15</v>
      </c>
      <c r="H701">
        <f t="shared" si="20"/>
        <v>15</v>
      </c>
      <c r="I701" s="29">
        <f>IF(D701="INVOICE",SUM('Tracker&amp;Invoice'!$H715:INDEX('Tracker&amp;Invoice'!$A715:$AC715,1,H701)),0)</f>
        <v>0</v>
      </c>
      <c r="J701" s="29">
        <f>IF(D701="OVERALL",SUM('Tracker&amp;Invoice'!$H715:$AC715),0)</f>
        <v>0</v>
      </c>
    </row>
    <row r="702" spans="1:10">
      <c r="A702" t="e">
        <f t="shared" si="21"/>
        <v>#REF!</v>
      </c>
      <c r="B702">
        <f>IF(AND('Tracker&amp;Invoice'!A716&lt;&gt;"",'Tracker&amp;Invoice'!A716&lt;&gt;"ITEM",'Tracker&amp;Invoice'!A714="ITEM"),1,0)</f>
        <v>0</v>
      </c>
      <c r="C702" t="str">
        <f>IF(B702=1,'Tracker&amp;Invoice'!A716,C701)</f>
        <v>BQ-081</v>
      </c>
      <c r="D702" t="str">
        <f>IF(LEFT(TRIM('Tracker&amp;Invoice'!B716),9)="INVOICE #","INVOICE",IF(TRIM('Tracker&amp;Invoice'!B716)="Overall Completion INVOICE","OVERALL",""))</f>
        <v/>
      </c>
      <c r="E702" t="str">
        <f>IF(D702="INVOICE",VALUE(MID(TRIM('Tracker&amp;Invoice'!B716),10,10)),"")</f>
        <v/>
      </c>
      <c r="F702">
        <f>IF(B702=1,IFERROR(LOOKUP(2,1/('Tracker&amp;Invoice'!$H716:$AC716&lt;&gt;""),COLUMN('Tracker&amp;Invoice'!$H716:$AC716)),8),F701)</f>
        <v>14</v>
      </c>
      <c r="G702">
        <f>IF(D702="OVERALL",IFERROR(LOOKUP(2,1/('Tracker&amp;Invoice'!$H716:$AC716&lt;&gt;""),COLUMN('Tracker&amp;Invoice'!$H716:$AC716)),8),G703)</f>
        <v>15</v>
      </c>
      <c r="H702">
        <f t="shared" si="20"/>
        <v>15</v>
      </c>
      <c r="I702" s="29">
        <f>IF(D702="INVOICE",SUM('Tracker&amp;Invoice'!$H716:INDEX('Tracker&amp;Invoice'!$A716:$AC716,1,H702)),0)</f>
        <v>0</v>
      </c>
      <c r="J702" s="29">
        <f>IF(D702="OVERALL",SUM('Tracker&amp;Invoice'!$H716:$AC716),0)</f>
        <v>0</v>
      </c>
    </row>
    <row r="703" spans="1:10">
      <c r="A703" t="e">
        <f t="shared" si="21"/>
        <v>#REF!</v>
      </c>
      <c r="B703">
        <f>IF(AND('Tracker&amp;Invoice'!A717&lt;&gt;"",'Tracker&amp;Invoice'!A717&lt;&gt;"ITEM",'Tracker&amp;Invoice'!A715="ITEM"),1,0)</f>
        <v>0</v>
      </c>
      <c r="C703" t="str">
        <f>IF(B703=1,'Tracker&amp;Invoice'!A717,C702)</f>
        <v>BQ-081</v>
      </c>
      <c r="D703" t="str">
        <f>IF(LEFT(TRIM('Tracker&amp;Invoice'!B717),9)="INVOICE #","INVOICE",IF(TRIM('Tracker&amp;Invoice'!B717)="Overall Completion INVOICE","OVERALL",""))</f>
        <v/>
      </c>
      <c r="E703" t="str">
        <f>IF(D703="INVOICE",VALUE(MID(TRIM('Tracker&amp;Invoice'!B717),10,10)),"")</f>
        <v/>
      </c>
      <c r="F703">
        <f>IF(B703=1,IFERROR(LOOKUP(2,1/('Tracker&amp;Invoice'!$H717:$AC717&lt;&gt;""),COLUMN('Tracker&amp;Invoice'!$H717:$AC717)),8),F702)</f>
        <v>14</v>
      </c>
      <c r="G703">
        <f>IF(D703="OVERALL",IFERROR(LOOKUP(2,1/('Tracker&amp;Invoice'!$H717:$AC717&lt;&gt;""),COLUMN('Tracker&amp;Invoice'!$H717:$AC717)),8),G704)</f>
        <v>15</v>
      </c>
      <c r="H703">
        <f t="shared" si="20"/>
        <v>15</v>
      </c>
      <c r="I703" s="29">
        <f>IF(D703="INVOICE",SUM('Tracker&amp;Invoice'!$H717:INDEX('Tracker&amp;Invoice'!$A717:$AC717,1,H703)),0)</f>
        <v>0</v>
      </c>
      <c r="J703" s="29">
        <f>IF(D703="OVERALL",SUM('Tracker&amp;Invoice'!$H717:$AC717),0)</f>
        <v>0</v>
      </c>
    </row>
    <row r="704" spans="1:10">
      <c r="A704" t="e">
        <f t="shared" si="21"/>
        <v>#REF!</v>
      </c>
      <c r="B704">
        <f>IF(AND('Tracker&amp;Invoice'!A718&lt;&gt;"",'Tracker&amp;Invoice'!A718&lt;&gt;"ITEM",'Tracker&amp;Invoice'!A716="ITEM"),1,0)</f>
        <v>0</v>
      </c>
      <c r="C704" t="str">
        <f>IF(B704=1,'Tracker&amp;Invoice'!A718,C703)</f>
        <v>BQ-081</v>
      </c>
      <c r="D704" t="str">
        <f>IF(LEFT(TRIM('Tracker&amp;Invoice'!B718),9)="INVOICE #","INVOICE",IF(TRIM('Tracker&amp;Invoice'!B718)="Overall Completion INVOICE","OVERALL",""))</f>
        <v/>
      </c>
      <c r="E704" t="str">
        <f>IF(D704="INVOICE",VALUE(MID(TRIM('Tracker&amp;Invoice'!B718),10,10)),"")</f>
        <v/>
      </c>
      <c r="F704">
        <f>IF(B704=1,IFERROR(LOOKUP(2,1/('Tracker&amp;Invoice'!$H718:$AC718&lt;&gt;""),COLUMN('Tracker&amp;Invoice'!$H718:$AC718)),8),F703)</f>
        <v>14</v>
      </c>
      <c r="G704">
        <f>IF(D704="OVERALL",IFERROR(LOOKUP(2,1/('Tracker&amp;Invoice'!$H718:$AC718&lt;&gt;""),COLUMN('Tracker&amp;Invoice'!$H718:$AC718)),8),G705)</f>
        <v>15</v>
      </c>
      <c r="H704">
        <f t="shared" si="20"/>
        <v>15</v>
      </c>
      <c r="I704" s="29">
        <f>IF(D704="INVOICE",SUM('Tracker&amp;Invoice'!$H718:INDEX('Tracker&amp;Invoice'!$A718:$AC718,1,H704)),0)</f>
        <v>0</v>
      </c>
      <c r="J704" s="29">
        <f>IF(D704="OVERALL",SUM('Tracker&amp;Invoice'!$H718:$AC718),0)</f>
        <v>0</v>
      </c>
    </row>
    <row r="705" spans="1:10">
      <c r="A705" t="e">
        <f t="shared" si="21"/>
        <v>#REF!</v>
      </c>
      <c r="B705">
        <f>IF(AND('Tracker&amp;Invoice'!A719&lt;&gt;"",'Tracker&amp;Invoice'!A719&lt;&gt;"ITEM",'Tracker&amp;Invoice'!A717="ITEM"),1,0)</f>
        <v>1</v>
      </c>
      <c r="C705" t="str">
        <f>IF(B705=1,'Tracker&amp;Invoice'!A719,C704)</f>
        <v>BQ-082</v>
      </c>
      <c r="D705" t="str">
        <f>IF(LEFT(TRIM('Tracker&amp;Invoice'!B719),9)="INVOICE #","INVOICE",IF(TRIM('Tracker&amp;Invoice'!B719)="Overall Completion INVOICE","OVERALL",""))</f>
        <v/>
      </c>
      <c r="E705" t="str">
        <f>IF(D705="INVOICE",VALUE(MID(TRIM('Tracker&amp;Invoice'!B719),10,10)),"")</f>
        <v/>
      </c>
      <c r="F705">
        <f>IF(B705=1,IFERROR(LOOKUP(2,1/('Tracker&amp;Invoice'!$H719:$AC719&lt;&gt;""),COLUMN('Tracker&amp;Invoice'!$H719:$AC719)),8),F704)</f>
        <v>14</v>
      </c>
      <c r="G705">
        <f>IF(D705="OVERALL",IFERROR(LOOKUP(2,1/('Tracker&amp;Invoice'!$H719:$AC719&lt;&gt;""),COLUMN('Tracker&amp;Invoice'!$H719:$AC719)),8),G706)</f>
        <v>15</v>
      </c>
      <c r="H705">
        <f t="shared" si="20"/>
        <v>15</v>
      </c>
      <c r="I705" s="29">
        <f>IF(D705="INVOICE",SUM('Tracker&amp;Invoice'!$H719:INDEX('Tracker&amp;Invoice'!$A719:$AC719,1,H705)),0)</f>
        <v>0</v>
      </c>
      <c r="J705" s="29">
        <f>IF(D705="OVERALL",SUM('Tracker&amp;Invoice'!$H719:$AC719),0)</f>
        <v>0</v>
      </c>
    </row>
    <row r="706" spans="1:10">
      <c r="A706" t="e">
        <f t="shared" si="21"/>
        <v>#REF!</v>
      </c>
      <c r="B706">
        <f>IF(AND('Tracker&amp;Invoice'!A720&lt;&gt;"",'Tracker&amp;Invoice'!A720&lt;&gt;"ITEM",'Tracker&amp;Invoice'!A718="ITEM"),1,0)</f>
        <v>0</v>
      </c>
      <c r="C706" t="str">
        <f>IF(B706=1,'Tracker&amp;Invoice'!A720,C705)</f>
        <v>BQ-082</v>
      </c>
      <c r="D706" t="str">
        <f>IF(LEFT(TRIM('Tracker&amp;Invoice'!B720),9)="INVOICE #","INVOICE",IF(TRIM('Tracker&amp;Invoice'!B720)="Overall Completion INVOICE","OVERALL",""))</f>
        <v/>
      </c>
      <c r="E706" t="str">
        <f>IF(D706="INVOICE",VALUE(MID(TRIM('Tracker&amp;Invoice'!B720),10,10)),"")</f>
        <v/>
      </c>
      <c r="F706">
        <f>IF(B706=1,IFERROR(LOOKUP(2,1/('Tracker&amp;Invoice'!$H720:$AC720&lt;&gt;""),COLUMN('Tracker&amp;Invoice'!$H720:$AC720)),8),F705)</f>
        <v>14</v>
      </c>
      <c r="G706">
        <f>IF(D706="OVERALL",IFERROR(LOOKUP(2,1/('Tracker&amp;Invoice'!$H720:$AC720&lt;&gt;""),COLUMN('Tracker&amp;Invoice'!$H720:$AC720)),8),G707)</f>
        <v>15</v>
      </c>
      <c r="H706">
        <f t="shared" si="20"/>
        <v>15</v>
      </c>
      <c r="I706" s="29">
        <f>IF(D706="INVOICE",SUM('Tracker&amp;Invoice'!$H720:INDEX('Tracker&amp;Invoice'!$A720:$AC720,1,H706)),0)</f>
        <v>0</v>
      </c>
      <c r="J706" s="29">
        <f>IF(D706="OVERALL",SUM('Tracker&amp;Invoice'!$H720:$AC720),0)</f>
        <v>0</v>
      </c>
    </row>
    <row r="707" spans="1:10">
      <c r="A707" t="e">
        <f t="shared" si="21"/>
        <v>#REF!</v>
      </c>
      <c r="B707">
        <f>IF(AND('Tracker&amp;Invoice'!A721&lt;&gt;"",'Tracker&amp;Invoice'!A721&lt;&gt;"ITEM",'Tracker&amp;Invoice'!A719="ITEM"),1,0)</f>
        <v>0</v>
      </c>
      <c r="C707" t="str">
        <f>IF(B707=1,'Tracker&amp;Invoice'!A721,C706)</f>
        <v>BQ-082</v>
      </c>
      <c r="D707" t="str">
        <f>IF(LEFT(TRIM('Tracker&amp;Invoice'!B721),9)="INVOICE #","INVOICE",IF(TRIM('Tracker&amp;Invoice'!B721)="Overall Completion INVOICE","OVERALL",""))</f>
        <v/>
      </c>
      <c r="E707" t="str">
        <f>IF(D707="INVOICE",VALUE(MID(TRIM('Tracker&amp;Invoice'!B721),10,10)),"")</f>
        <v/>
      </c>
      <c r="F707">
        <f>IF(B707=1,IFERROR(LOOKUP(2,1/('Tracker&amp;Invoice'!$H721:$AC721&lt;&gt;""),COLUMN('Tracker&amp;Invoice'!$H721:$AC721)),8),F706)</f>
        <v>14</v>
      </c>
      <c r="G707">
        <f>IF(D707="OVERALL",IFERROR(LOOKUP(2,1/('Tracker&amp;Invoice'!$H721:$AC721&lt;&gt;""),COLUMN('Tracker&amp;Invoice'!$H721:$AC721)),8),G708)</f>
        <v>15</v>
      </c>
      <c r="H707">
        <f t="shared" ref="H707:H770" si="22">MAX(F707,G707)</f>
        <v>15</v>
      </c>
      <c r="I707" s="29">
        <f>IF(D707="INVOICE",SUM('Tracker&amp;Invoice'!$H721:INDEX('Tracker&amp;Invoice'!$A721:$AC721,1,H707)),0)</f>
        <v>0</v>
      </c>
      <c r="J707" s="29">
        <f>IF(D707="OVERALL",SUM('Tracker&amp;Invoice'!$H721:$AC721),0)</f>
        <v>0</v>
      </c>
    </row>
    <row r="708" spans="1:10">
      <c r="A708" t="e">
        <f t="shared" ref="A708:A771" si="23">A707+B708</f>
        <v>#REF!</v>
      </c>
      <c r="B708">
        <f>IF(AND('Tracker&amp;Invoice'!A722&lt;&gt;"",'Tracker&amp;Invoice'!A722&lt;&gt;"ITEM",'Tracker&amp;Invoice'!A720="ITEM"),1,0)</f>
        <v>0</v>
      </c>
      <c r="C708" t="str">
        <f>IF(B708=1,'Tracker&amp;Invoice'!A722,C707)</f>
        <v>BQ-082</v>
      </c>
      <c r="D708" t="str">
        <f>IF(LEFT(TRIM('Tracker&amp;Invoice'!B722),9)="INVOICE #","INVOICE",IF(TRIM('Tracker&amp;Invoice'!B722)="Overall Completion INVOICE","OVERALL",""))</f>
        <v>INVOICE</v>
      </c>
      <c r="E708">
        <f>IF(D708="INVOICE",VALUE(MID(TRIM('Tracker&amp;Invoice'!B722),10,10)),"")</f>
        <v>15</v>
      </c>
      <c r="F708">
        <f>IF(B708=1,IFERROR(LOOKUP(2,1/('Tracker&amp;Invoice'!$H722:$AC722&lt;&gt;""),COLUMN('Tracker&amp;Invoice'!$H722:$AC722)),8),F707)</f>
        <v>14</v>
      </c>
      <c r="G708">
        <f>IF(D708="OVERALL",IFERROR(LOOKUP(2,1/('Tracker&amp;Invoice'!$H722:$AC722&lt;&gt;""),COLUMN('Tracker&amp;Invoice'!$H722:$AC722)),8),G709)</f>
        <v>15</v>
      </c>
      <c r="H708">
        <f t="shared" si="22"/>
        <v>15</v>
      </c>
      <c r="I708" s="29">
        <f>IF(D708="INVOICE",SUM('Tracker&amp;Invoice'!$H722:INDEX('Tracker&amp;Invoice'!$A722:$AC722,1,H708)),0)</f>
        <v>501120</v>
      </c>
      <c r="J708" s="29">
        <f>IF(D708="OVERALL",SUM('Tracker&amp;Invoice'!$H722:$AC722),0)</f>
        <v>0</v>
      </c>
    </row>
    <row r="709" spans="1:10">
      <c r="A709" t="e">
        <f t="shared" si="23"/>
        <v>#REF!</v>
      </c>
      <c r="B709">
        <f>IF(AND('Tracker&amp;Invoice'!A723&lt;&gt;"",'Tracker&amp;Invoice'!A723&lt;&gt;"ITEM",'Tracker&amp;Invoice'!A721="ITEM"),1,0)</f>
        <v>0</v>
      </c>
      <c r="C709" t="str">
        <f>IF(B709=1,'Tracker&amp;Invoice'!A723,C708)</f>
        <v>BQ-082</v>
      </c>
      <c r="D709" t="str">
        <f>IF(LEFT(TRIM('Tracker&amp;Invoice'!B723),9)="INVOICE #","INVOICE",IF(TRIM('Tracker&amp;Invoice'!B723)="Overall Completion INVOICE","OVERALL",""))</f>
        <v/>
      </c>
      <c r="E709" t="str">
        <f>IF(D709="INVOICE",VALUE(MID(TRIM('Tracker&amp;Invoice'!B723),10,10)),"")</f>
        <v/>
      </c>
      <c r="F709">
        <f>IF(B709=1,IFERROR(LOOKUP(2,1/('Tracker&amp;Invoice'!$H723:$AC723&lt;&gt;""),COLUMN('Tracker&amp;Invoice'!$H723:$AC723)),8),F708)</f>
        <v>14</v>
      </c>
      <c r="G709">
        <f>IF(D709="OVERALL",IFERROR(LOOKUP(2,1/('Tracker&amp;Invoice'!$H723:$AC723&lt;&gt;""),COLUMN('Tracker&amp;Invoice'!$H723:$AC723)),8),G710)</f>
        <v>15</v>
      </c>
      <c r="H709">
        <f t="shared" si="22"/>
        <v>15</v>
      </c>
      <c r="I709" s="29">
        <f>IF(D709="INVOICE",SUM('Tracker&amp;Invoice'!$H723:INDEX('Tracker&amp;Invoice'!$A723:$AC723,1,H709)),0)</f>
        <v>0</v>
      </c>
      <c r="J709" s="29">
        <f>IF(D709="OVERALL",SUM('Tracker&amp;Invoice'!$H723:$AC723),0)</f>
        <v>0</v>
      </c>
    </row>
    <row r="710" spans="1:10">
      <c r="A710" t="e">
        <f t="shared" si="23"/>
        <v>#REF!</v>
      </c>
      <c r="B710">
        <f>IF(AND('Tracker&amp;Invoice'!A724&lt;&gt;"",'Tracker&amp;Invoice'!A724&lt;&gt;"ITEM",'Tracker&amp;Invoice'!A722="ITEM"),1,0)</f>
        <v>0</v>
      </c>
      <c r="C710" t="str">
        <f>IF(B710=1,'Tracker&amp;Invoice'!A724,C709)</f>
        <v>BQ-082</v>
      </c>
      <c r="D710" t="str">
        <f>IF(LEFT(TRIM('Tracker&amp;Invoice'!B724),9)="INVOICE #","INVOICE",IF(TRIM('Tracker&amp;Invoice'!B724)="Overall Completion INVOICE","OVERALL",""))</f>
        <v>INVOICE</v>
      </c>
      <c r="E710">
        <f>IF(D710="INVOICE",VALUE(MID(TRIM('Tracker&amp;Invoice'!B724),10,10)),"")</f>
        <v>25</v>
      </c>
      <c r="F710">
        <f>IF(B710=1,IFERROR(LOOKUP(2,1/('Tracker&amp;Invoice'!$H724:$AC724&lt;&gt;""),COLUMN('Tracker&amp;Invoice'!$H724:$AC724)),8),F709)</f>
        <v>14</v>
      </c>
      <c r="G710">
        <f>IF(D710="OVERALL",IFERROR(LOOKUP(2,1/('Tracker&amp;Invoice'!$H724:$AC724&lt;&gt;""),COLUMN('Tracker&amp;Invoice'!$H724:$AC724)),8),G711)</f>
        <v>15</v>
      </c>
      <c r="H710">
        <f t="shared" si="22"/>
        <v>15</v>
      </c>
      <c r="I710" s="29">
        <f>IF(D710="INVOICE",SUM('Tracker&amp;Invoice'!$H724:INDEX('Tracker&amp;Invoice'!$A724:$AC724,1,H710)),0)</f>
        <v>100224</v>
      </c>
      <c r="J710" s="29">
        <f>IF(D710="OVERALL",SUM('Tracker&amp;Invoice'!$H724:$AC724),0)</f>
        <v>0</v>
      </c>
    </row>
    <row r="711" spans="1:10">
      <c r="A711" t="e">
        <f t="shared" si="23"/>
        <v>#REF!</v>
      </c>
      <c r="B711">
        <f>IF(AND('Tracker&amp;Invoice'!A725&lt;&gt;"",'Tracker&amp;Invoice'!A725&lt;&gt;"ITEM",'Tracker&amp;Invoice'!A723="ITEM"),1,0)</f>
        <v>0</v>
      </c>
      <c r="C711" t="str">
        <f>IF(B711=1,'Tracker&amp;Invoice'!A725,C710)</f>
        <v>BQ-082</v>
      </c>
      <c r="D711" t="str">
        <f>IF(LEFT(TRIM('Tracker&amp;Invoice'!B725),9)="INVOICE #","INVOICE",IF(TRIM('Tracker&amp;Invoice'!B725)="Overall Completion INVOICE","OVERALL",""))</f>
        <v/>
      </c>
      <c r="E711" t="str">
        <f>IF(D711="INVOICE",VALUE(MID(TRIM('Tracker&amp;Invoice'!B725),10,10)),"")</f>
        <v/>
      </c>
      <c r="F711">
        <f>IF(B711=1,IFERROR(LOOKUP(2,1/('Tracker&amp;Invoice'!$H725:$AC725&lt;&gt;""),COLUMN('Tracker&amp;Invoice'!$H725:$AC725)),8),F710)</f>
        <v>14</v>
      </c>
      <c r="G711">
        <f>IF(D711="OVERALL",IFERROR(LOOKUP(2,1/('Tracker&amp;Invoice'!$H725:$AC725&lt;&gt;""),COLUMN('Tracker&amp;Invoice'!$H725:$AC725)),8),G712)</f>
        <v>15</v>
      </c>
      <c r="H711">
        <f t="shared" si="22"/>
        <v>15</v>
      </c>
      <c r="I711" s="29">
        <f>IF(D711="INVOICE",SUM('Tracker&amp;Invoice'!$H725:INDEX('Tracker&amp;Invoice'!$A725:$AC725,1,H711)),0)</f>
        <v>0</v>
      </c>
      <c r="J711" s="29">
        <f>IF(D711="OVERALL",SUM('Tracker&amp;Invoice'!$H725:$AC725),0)</f>
        <v>0</v>
      </c>
    </row>
    <row r="712" spans="1:10">
      <c r="A712" t="e">
        <f t="shared" si="23"/>
        <v>#REF!</v>
      </c>
      <c r="B712">
        <f>IF(AND('Tracker&amp;Invoice'!A726&lt;&gt;"",'Tracker&amp;Invoice'!A726&lt;&gt;"ITEM",'Tracker&amp;Invoice'!A724="ITEM"),1,0)</f>
        <v>0</v>
      </c>
      <c r="C712" t="str">
        <f>IF(B712=1,'Tracker&amp;Invoice'!A726,C711)</f>
        <v>BQ-082</v>
      </c>
      <c r="D712" t="str">
        <f>IF(LEFT(TRIM('Tracker&amp;Invoice'!B726),9)="INVOICE #","INVOICE",IF(TRIM('Tracker&amp;Invoice'!B726)="Overall Completion INVOICE","OVERALL",""))</f>
        <v>INVOICE</v>
      </c>
      <c r="E712">
        <f>IF(D712="INVOICE",VALUE(MID(TRIM('Tracker&amp;Invoice'!B726),10,10)),"")</f>
        <v>33</v>
      </c>
      <c r="F712">
        <f>IF(B712=1,IFERROR(LOOKUP(2,1/('Tracker&amp;Invoice'!$H726:$AC726&lt;&gt;""),COLUMN('Tracker&amp;Invoice'!$H726:$AC726)),8),F711)</f>
        <v>14</v>
      </c>
      <c r="G712">
        <f>IF(D712="OVERALL",IFERROR(LOOKUP(2,1/('Tracker&amp;Invoice'!$H726:$AC726&lt;&gt;""),COLUMN('Tracker&amp;Invoice'!$H726:$AC726)),8),G713)</f>
        <v>15</v>
      </c>
      <c r="H712">
        <f t="shared" si="22"/>
        <v>15</v>
      </c>
      <c r="I712" s="29">
        <f>IF(D712="INVOICE",SUM('Tracker&amp;Invoice'!$H726:INDEX('Tracker&amp;Invoice'!$A726:$AC726,1,H712)),0)</f>
        <v>16704</v>
      </c>
      <c r="J712" s="29">
        <f>IF(D712="OVERALL",SUM('Tracker&amp;Invoice'!$H726:$AC726),0)</f>
        <v>0</v>
      </c>
    </row>
    <row r="713" spans="1:10">
      <c r="A713" t="e">
        <f t="shared" si="23"/>
        <v>#REF!</v>
      </c>
      <c r="B713">
        <f>IF(AND('Tracker&amp;Invoice'!A727&lt;&gt;"",'Tracker&amp;Invoice'!A727&lt;&gt;"ITEM",'Tracker&amp;Invoice'!A725="ITEM"),1,0)</f>
        <v>0</v>
      </c>
      <c r="C713" t="str">
        <f>IF(B713=1,'Tracker&amp;Invoice'!A727,C712)</f>
        <v>BQ-082</v>
      </c>
      <c r="D713" t="str">
        <f>IF(LEFT(TRIM('Tracker&amp;Invoice'!B727),9)="INVOICE #","INVOICE",IF(TRIM('Tracker&amp;Invoice'!B727)="Overall Completion INVOICE","OVERALL",""))</f>
        <v/>
      </c>
      <c r="E713" t="str">
        <f>IF(D713="INVOICE",VALUE(MID(TRIM('Tracker&amp;Invoice'!B727),10,10)),"")</f>
        <v/>
      </c>
      <c r="F713">
        <f>IF(B713=1,IFERROR(LOOKUP(2,1/('Tracker&amp;Invoice'!$H727:$AC727&lt;&gt;""),COLUMN('Tracker&amp;Invoice'!$H727:$AC727)),8),F712)</f>
        <v>14</v>
      </c>
      <c r="G713">
        <f>IF(D713="OVERALL",IFERROR(LOOKUP(2,1/('Tracker&amp;Invoice'!$H727:$AC727&lt;&gt;""),COLUMN('Tracker&amp;Invoice'!$H727:$AC727)),8),G714)</f>
        <v>15</v>
      </c>
      <c r="H713">
        <f t="shared" si="22"/>
        <v>15</v>
      </c>
      <c r="I713" s="29">
        <f>IF(D713="INVOICE",SUM('Tracker&amp;Invoice'!$H727:INDEX('Tracker&amp;Invoice'!$A727:$AC727,1,H713)),0)</f>
        <v>0</v>
      </c>
      <c r="J713" s="29">
        <f>IF(D713="OVERALL",SUM('Tracker&amp;Invoice'!$H727:$AC727),0)</f>
        <v>0</v>
      </c>
    </row>
    <row r="714" spans="1:10">
      <c r="A714" t="e">
        <f t="shared" si="23"/>
        <v>#REF!</v>
      </c>
      <c r="B714">
        <f>IF(AND('Tracker&amp;Invoice'!A728&lt;&gt;"",'Tracker&amp;Invoice'!A728&lt;&gt;"ITEM",'Tracker&amp;Invoice'!A726="ITEM"),1,0)</f>
        <v>0</v>
      </c>
      <c r="C714" t="str">
        <f>IF(B714=1,'Tracker&amp;Invoice'!A728,C713)</f>
        <v>BQ-082</v>
      </c>
      <c r="D714" t="str">
        <f>IF(LEFT(TRIM('Tracker&amp;Invoice'!B728),9)="INVOICE #","INVOICE",IF(TRIM('Tracker&amp;Invoice'!B728)="Overall Completion INVOICE","OVERALL",""))</f>
        <v/>
      </c>
      <c r="E714" t="str">
        <f>IF(D714="INVOICE",VALUE(MID(TRIM('Tracker&amp;Invoice'!B728),10,10)),"")</f>
        <v/>
      </c>
      <c r="F714">
        <f>IF(B714=1,IFERROR(LOOKUP(2,1/('Tracker&amp;Invoice'!$H728:$AC728&lt;&gt;""),COLUMN('Tracker&amp;Invoice'!$H728:$AC728)),8),F713)</f>
        <v>14</v>
      </c>
      <c r="G714">
        <f>IF(D714="OVERALL",IFERROR(LOOKUP(2,1/('Tracker&amp;Invoice'!$H728:$AC728&lt;&gt;""),COLUMN('Tracker&amp;Invoice'!$H728:$AC728)),8),G715)</f>
        <v>15</v>
      </c>
      <c r="H714">
        <f t="shared" si="22"/>
        <v>15</v>
      </c>
      <c r="I714" s="29">
        <f>IF(D714="INVOICE",SUM('Tracker&amp;Invoice'!$H728:INDEX('Tracker&amp;Invoice'!$A728:$AC728,1,H714)),0)</f>
        <v>0</v>
      </c>
      <c r="J714" s="29">
        <f>IF(D714="OVERALL",SUM('Tracker&amp;Invoice'!$H728:$AC728),0)</f>
        <v>0</v>
      </c>
    </row>
    <row r="715" spans="1:10">
      <c r="A715" t="e">
        <f t="shared" si="23"/>
        <v>#REF!</v>
      </c>
      <c r="B715">
        <f>IF(AND('Tracker&amp;Invoice'!A729&lt;&gt;"",'Tracker&amp;Invoice'!A729&lt;&gt;"ITEM",'Tracker&amp;Invoice'!A727="ITEM"),1,0)</f>
        <v>0</v>
      </c>
      <c r="C715" t="str">
        <f>IF(B715=1,'Tracker&amp;Invoice'!A729,C714)</f>
        <v>BQ-082</v>
      </c>
      <c r="D715" t="str">
        <f>IF(LEFT(TRIM('Tracker&amp;Invoice'!B729),9)="INVOICE #","INVOICE",IF(TRIM('Tracker&amp;Invoice'!B729)="Overall Completion INVOICE","OVERALL",""))</f>
        <v/>
      </c>
      <c r="E715" t="str">
        <f>IF(D715="INVOICE",VALUE(MID(TRIM('Tracker&amp;Invoice'!B729),10,10)),"")</f>
        <v/>
      </c>
      <c r="F715">
        <f>IF(B715=1,IFERROR(LOOKUP(2,1/('Tracker&amp;Invoice'!$H729:$AC729&lt;&gt;""),COLUMN('Tracker&amp;Invoice'!$H729:$AC729)),8),F714)</f>
        <v>14</v>
      </c>
      <c r="G715">
        <f>IF(D715="OVERALL",IFERROR(LOOKUP(2,1/('Tracker&amp;Invoice'!$H729:$AC729&lt;&gt;""),COLUMN('Tracker&amp;Invoice'!$H729:$AC729)),8),G716)</f>
        <v>15</v>
      </c>
      <c r="H715">
        <f t="shared" si="22"/>
        <v>15</v>
      </c>
      <c r="I715" s="29">
        <f>IF(D715="INVOICE",SUM('Tracker&amp;Invoice'!$H729:INDEX('Tracker&amp;Invoice'!$A729:$AC729,1,H715)),0)</f>
        <v>0</v>
      </c>
      <c r="J715" s="29">
        <f>IF(D715="OVERALL",SUM('Tracker&amp;Invoice'!$H729:$AC729),0)</f>
        <v>0</v>
      </c>
    </row>
    <row r="716" spans="1:10">
      <c r="A716" t="e">
        <f t="shared" si="23"/>
        <v>#REF!</v>
      </c>
      <c r="B716">
        <f>IF(AND('Tracker&amp;Invoice'!A730&lt;&gt;"",'Tracker&amp;Invoice'!A730&lt;&gt;"ITEM",'Tracker&amp;Invoice'!A728="ITEM"),1,0)</f>
        <v>0</v>
      </c>
      <c r="C716" t="str">
        <f>IF(B716=1,'Tracker&amp;Invoice'!A730,C715)</f>
        <v>BQ-082</v>
      </c>
      <c r="D716" t="str">
        <f>IF(LEFT(TRIM('Tracker&amp;Invoice'!B730),9)="INVOICE #","INVOICE",IF(TRIM('Tracker&amp;Invoice'!B730)="Overall Completion INVOICE","OVERALL",""))</f>
        <v/>
      </c>
      <c r="E716" t="str">
        <f>IF(D716="INVOICE",VALUE(MID(TRIM('Tracker&amp;Invoice'!B730),10,10)),"")</f>
        <v/>
      </c>
      <c r="F716">
        <f>IF(B716=1,IFERROR(LOOKUP(2,1/('Tracker&amp;Invoice'!$H730:$AC730&lt;&gt;""),COLUMN('Tracker&amp;Invoice'!$H730:$AC730)),8),F715)</f>
        <v>14</v>
      </c>
      <c r="G716">
        <f>IF(D716="OVERALL",IFERROR(LOOKUP(2,1/('Tracker&amp;Invoice'!$H730:$AC730&lt;&gt;""),COLUMN('Tracker&amp;Invoice'!$H730:$AC730)),8),G717)</f>
        <v>15</v>
      </c>
      <c r="H716">
        <f t="shared" si="22"/>
        <v>15</v>
      </c>
      <c r="I716" s="29">
        <f>IF(D716="INVOICE",SUM('Tracker&amp;Invoice'!$H730:INDEX('Tracker&amp;Invoice'!$A730:$AC730,1,H716)),0)</f>
        <v>0</v>
      </c>
      <c r="J716" s="29">
        <f>IF(D716="OVERALL",SUM('Tracker&amp;Invoice'!$H730:$AC730),0)</f>
        <v>0</v>
      </c>
    </row>
    <row r="717" spans="1:10">
      <c r="A717" t="e">
        <f t="shared" si="23"/>
        <v>#REF!</v>
      </c>
      <c r="B717">
        <f>IF(AND('Tracker&amp;Invoice'!A731&lt;&gt;"",'Tracker&amp;Invoice'!A731&lt;&gt;"ITEM",'Tracker&amp;Invoice'!A729="ITEM"),1,0)</f>
        <v>0</v>
      </c>
      <c r="C717" t="str">
        <f>IF(B717=1,'Tracker&amp;Invoice'!A731,C716)</f>
        <v>BQ-082</v>
      </c>
      <c r="D717" t="str">
        <f>IF(LEFT(TRIM('Tracker&amp;Invoice'!B731),9)="INVOICE #","INVOICE",IF(TRIM('Tracker&amp;Invoice'!B731)="Overall Completion INVOICE","OVERALL",""))</f>
        <v/>
      </c>
      <c r="E717" t="str">
        <f>IF(D717="INVOICE",VALUE(MID(TRIM('Tracker&amp;Invoice'!B731),10,10)),"")</f>
        <v/>
      </c>
      <c r="F717">
        <f>IF(B717=1,IFERROR(LOOKUP(2,1/('Tracker&amp;Invoice'!$H731:$AC731&lt;&gt;""),COLUMN('Tracker&amp;Invoice'!$H731:$AC731)),8),F716)</f>
        <v>14</v>
      </c>
      <c r="G717">
        <f>IF(D717="OVERALL",IFERROR(LOOKUP(2,1/('Tracker&amp;Invoice'!$H731:$AC731&lt;&gt;""),COLUMN('Tracker&amp;Invoice'!$H731:$AC731)),8),G718)</f>
        <v>15</v>
      </c>
      <c r="H717">
        <f t="shared" si="22"/>
        <v>15</v>
      </c>
      <c r="I717" s="29">
        <f>IF(D717="INVOICE",SUM('Tracker&amp;Invoice'!$H731:INDEX('Tracker&amp;Invoice'!$A731:$AC731,1,H717)),0)</f>
        <v>0</v>
      </c>
      <c r="J717" s="29">
        <f>IF(D717="OVERALL",SUM('Tracker&amp;Invoice'!$H731:$AC731),0)</f>
        <v>0</v>
      </c>
    </row>
    <row r="718" spans="1:10">
      <c r="A718" t="e">
        <f t="shared" si="23"/>
        <v>#REF!</v>
      </c>
      <c r="B718">
        <f>IF(AND('Tracker&amp;Invoice'!A732&lt;&gt;"",'Tracker&amp;Invoice'!A732&lt;&gt;"ITEM",'Tracker&amp;Invoice'!A730="ITEM"),1,0)</f>
        <v>0</v>
      </c>
      <c r="C718" t="str">
        <f>IF(B718=1,'Tracker&amp;Invoice'!A732,C717)</f>
        <v>BQ-082</v>
      </c>
      <c r="D718" t="str">
        <f>IF(LEFT(TRIM('Tracker&amp;Invoice'!B732),9)="INVOICE #","INVOICE",IF(TRIM('Tracker&amp;Invoice'!B732)="Overall Completion INVOICE","OVERALL",""))</f>
        <v>OVERALL</v>
      </c>
      <c r="E718" t="str">
        <f>IF(D718="INVOICE",VALUE(MID(TRIM('Tracker&amp;Invoice'!B732),10,10)),"")</f>
        <v/>
      </c>
      <c r="F718">
        <f>IF(B718=1,IFERROR(LOOKUP(2,1/('Tracker&amp;Invoice'!$H732:$AC732&lt;&gt;""),COLUMN('Tracker&amp;Invoice'!$H732:$AC732)),8),F717)</f>
        <v>14</v>
      </c>
      <c r="G718">
        <f>IF(D718="OVERALL",IFERROR(LOOKUP(2,1/('Tracker&amp;Invoice'!$H732:$AC732&lt;&gt;""),COLUMN('Tracker&amp;Invoice'!$H732:$AC732)),8),G719)</f>
        <v>15</v>
      </c>
      <c r="H718">
        <f t="shared" si="22"/>
        <v>15</v>
      </c>
      <c r="I718" s="29">
        <f>IF(D718="INVOICE",SUM('Tracker&amp;Invoice'!$H732:INDEX('Tracker&amp;Invoice'!$A732:$AC732,1,H718)),0)</f>
        <v>0</v>
      </c>
      <c r="J718" s="29">
        <f>IF(D718="OVERALL",SUM('Tracker&amp;Invoice'!$H732:$AC732),0)</f>
        <v>618048</v>
      </c>
    </row>
    <row r="719" spans="1:10">
      <c r="A719" t="e">
        <f t="shared" si="23"/>
        <v>#REF!</v>
      </c>
      <c r="B719">
        <f>IF(AND('Tracker&amp;Invoice'!A733&lt;&gt;"",'Tracker&amp;Invoice'!A733&lt;&gt;"ITEM",'Tracker&amp;Invoice'!A731="ITEM"),1,0)</f>
        <v>0</v>
      </c>
      <c r="C719" t="str">
        <f>IF(B719=1,'Tracker&amp;Invoice'!A733,C718)</f>
        <v>BQ-082</v>
      </c>
      <c r="D719" t="str">
        <f>IF(LEFT(TRIM('Tracker&amp;Invoice'!B733),9)="INVOICE #","INVOICE",IF(TRIM('Tracker&amp;Invoice'!B733)="Overall Completion INVOICE","OVERALL",""))</f>
        <v/>
      </c>
      <c r="E719" t="str">
        <f>IF(D719="INVOICE",VALUE(MID(TRIM('Tracker&amp;Invoice'!B733),10,10)),"")</f>
        <v/>
      </c>
      <c r="F719">
        <f>IF(B719=1,IFERROR(LOOKUP(2,1/('Tracker&amp;Invoice'!$H733:$AC733&lt;&gt;""),COLUMN('Tracker&amp;Invoice'!$H733:$AC733)),8),F718)</f>
        <v>14</v>
      </c>
      <c r="G719">
        <f>IF(D719="OVERALL",IFERROR(LOOKUP(2,1/('Tracker&amp;Invoice'!$H733:$AC733&lt;&gt;""),COLUMN('Tracker&amp;Invoice'!$H733:$AC733)),8),G720)</f>
        <v>15</v>
      </c>
      <c r="H719">
        <f t="shared" si="22"/>
        <v>15</v>
      </c>
      <c r="I719" s="29">
        <f>IF(D719="INVOICE",SUM('Tracker&amp;Invoice'!$H733:INDEX('Tracker&amp;Invoice'!$A733:$AC733,1,H719)),0)</f>
        <v>0</v>
      </c>
      <c r="J719" s="29">
        <f>IF(D719="OVERALL",SUM('Tracker&amp;Invoice'!$H733:$AC733),0)</f>
        <v>0</v>
      </c>
    </row>
    <row r="720" spans="1:10">
      <c r="A720" t="e">
        <f t="shared" si="23"/>
        <v>#REF!</v>
      </c>
      <c r="B720">
        <f>IF(AND('Tracker&amp;Invoice'!A734&lt;&gt;"",'Tracker&amp;Invoice'!A734&lt;&gt;"ITEM",'Tracker&amp;Invoice'!A732="ITEM"),1,0)</f>
        <v>0</v>
      </c>
      <c r="C720" t="str">
        <f>IF(B720=1,'Tracker&amp;Invoice'!A734,C719)</f>
        <v>BQ-082</v>
      </c>
      <c r="D720" t="str">
        <f>IF(LEFT(TRIM('Tracker&amp;Invoice'!B734),9)="INVOICE #","INVOICE",IF(TRIM('Tracker&amp;Invoice'!B734)="Overall Completion INVOICE","OVERALL",""))</f>
        <v/>
      </c>
      <c r="E720" t="str">
        <f>IF(D720="INVOICE",VALUE(MID(TRIM('Tracker&amp;Invoice'!B734),10,10)),"")</f>
        <v/>
      </c>
      <c r="F720">
        <f>IF(B720=1,IFERROR(LOOKUP(2,1/('Tracker&amp;Invoice'!$H734:$AC734&lt;&gt;""),COLUMN('Tracker&amp;Invoice'!$H734:$AC734)),8),F719)</f>
        <v>14</v>
      </c>
      <c r="G720">
        <f>IF(D720="OVERALL",IFERROR(LOOKUP(2,1/('Tracker&amp;Invoice'!$H734:$AC734&lt;&gt;""),COLUMN('Tracker&amp;Invoice'!$H734:$AC734)),8),G721)</f>
        <v>15</v>
      </c>
      <c r="H720">
        <f t="shared" si="22"/>
        <v>15</v>
      </c>
      <c r="I720" s="29">
        <f>IF(D720="INVOICE",SUM('Tracker&amp;Invoice'!$H734:INDEX('Tracker&amp;Invoice'!$A734:$AC734,1,H720)),0)</f>
        <v>0</v>
      </c>
      <c r="J720" s="29">
        <f>IF(D720="OVERALL",SUM('Tracker&amp;Invoice'!$H734:$AC734),0)</f>
        <v>0</v>
      </c>
    </row>
    <row r="721" spans="1:10">
      <c r="A721" t="e">
        <f t="shared" si="23"/>
        <v>#REF!</v>
      </c>
      <c r="B721">
        <f>IF(AND('Tracker&amp;Invoice'!A735&lt;&gt;"",'Tracker&amp;Invoice'!A735&lt;&gt;"ITEM",'Tracker&amp;Invoice'!A733="ITEM"),1,0)</f>
        <v>0</v>
      </c>
      <c r="C721" t="str">
        <f>IF(B721=1,'Tracker&amp;Invoice'!A735,C720)</f>
        <v>BQ-082</v>
      </c>
      <c r="D721" t="str">
        <f>IF(LEFT(TRIM('Tracker&amp;Invoice'!B735),9)="INVOICE #","INVOICE",IF(TRIM('Tracker&amp;Invoice'!B735)="Overall Completion INVOICE","OVERALL",""))</f>
        <v/>
      </c>
      <c r="E721" t="str">
        <f>IF(D721="INVOICE",VALUE(MID(TRIM('Tracker&amp;Invoice'!B735),10,10)),"")</f>
        <v/>
      </c>
      <c r="F721">
        <f>IF(B721=1,IFERROR(LOOKUP(2,1/('Tracker&amp;Invoice'!$H735:$AC735&lt;&gt;""),COLUMN('Tracker&amp;Invoice'!$H735:$AC735)),8),F720)</f>
        <v>14</v>
      </c>
      <c r="G721">
        <f>IF(D721="OVERALL",IFERROR(LOOKUP(2,1/('Tracker&amp;Invoice'!$H735:$AC735&lt;&gt;""),COLUMN('Tracker&amp;Invoice'!$H735:$AC735)),8),G722)</f>
        <v>15</v>
      </c>
      <c r="H721">
        <f t="shared" si="22"/>
        <v>15</v>
      </c>
      <c r="I721" s="29">
        <f>IF(D721="INVOICE",SUM('Tracker&amp;Invoice'!$H735:INDEX('Tracker&amp;Invoice'!$A735:$AC735,1,H721)),0)</f>
        <v>0</v>
      </c>
      <c r="J721" s="29">
        <f>IF(D721="OVERALL",SUM('Tracker&amp;Invoice'!$H735:$AC735),0)</f>
        <v>0</v>
      </c>
    </row>
    <row r="722" spans="1:10">
      <c r="A722" t="e">
        <f t="shared" si="23"/>
        <v>#REF!</v>
      </c>
      <c r="B722">
        <f>IF(AND('Tracker&amp;Invoice'!A736&lt;&gt;"",'Tracker&amp;Invoice'!A736&lt;&gt;"ITEM",'Tracker&amp;Invoice'!A734="ITEM"),1,0)</f>
        <v>0</v>
      </c>
      <c r="C722" t="str">
        <f>IF(B722=1,'Tracker&amp;Invoice'!A736,C721)</f>
        <v>BQ-082</v>
      </c>
      <c r="D722" t="str">
        <f>IF(LEFT(TRIM('Tracker&amp;Invoice'!B736),9)="INVOICE #","INVOICE",IF(TRIM('Tracker&amp;Invoice'!B736)="Overall Completion INVOICE","OVERALL",""))</f>
        <v/>
      </c>
      <c r="E722" t="str">
        <f>IF(D722="INVOICE",VALUE(MID(TRIM('Tracker&amp;Invoice'!B736),10,10)),"")</f>
        <v/>
      </c>
      <c r="F722">
        <f>IF(B722=1,IFERROR(LOOKUP(2,1/('Tracker&amp;Invoice'!$H736:$AC736&lt;&gt;""),COLUMN('Tracker&amp;Invoice'!$H736:$AC736)),8),F721)</f>
        <v>14</v>
      </c>
      <c r="G722">
        <f>IF(D722="OVERALL",IFERROR(LOOKUP(2,1/('Tracker&amp;Invoice'!$H736:$AC736&lt;&gt;""),COLUMN('Tracker&amp;Invoice'!$H736:$AC736)),8),G723)</f>
        <v>15</v>
      </c>
      <c r="H722">
        <f t="shared" si="22"/>
        <v>15</v>
      </c>
      <c r="I722" s="29">
        <f>IF(D722="INVOICE",SUM('Tracker&amp;Invoice'!$H736:INDEX('Tracker&amp;Invoice'!$A736:$AC736,1,H722)),0)</f>
        <v>0</v>
      </c>
      <c r="J722" s="29">
        <f>IF(D722="OVERALL",SUM('Tracker&amp;Invoice'!$H736:$AC736),0)</f>
        <v>0</v>
      </c>
    </row>
    <row r="723" spans="1:10">
      <c r="A723" t="e">
        <f t="shared" si="23"/>
        <v>#REF!</v>
      </c>
      <c r="B723">
        <f>IF(AND('Tracker&amp;Invoice'!A737&lt;&gt;"",'Tracker&amp;Invoice'!A737&lt;&gt;"ITEM",'Tracker&amp;Invoice'!A735="ITEM"),1,0)</f>
        <v>0</v>
      </c>
      <c r="C723" t="str">
        <f>IF(B723=1,'Tracker&amp;Invoice'!A737,C722)</f>
        <v>BQ-082</v>
      </c>
      <c r="D723" t="str">
        <f>IF(LEFT(TRIM('Tracker&amp;Invoice'!B737),9)="INVOICE #","INVOICE",IF(TRIM('Tracker&amp;Invoice'!B737)="Overall Completion INVOICE","OVERALL",""))</f>
        <v/>
      </c>
      <c r="E723" t="str">
        <f>IF(D723="INVOICE",VALUE(MID(TRIM('Tracker&amp;Invoice'!B737),10,10)),"")</f>
        <v/>
      </c>
      <c r="F723">
        <f>IF(B723=1,IFERROR(LOOKUP(2,1/('Tracker&amp;Invoice'!$H737:$AC737&lt;&gt;""),COLUMN('Tracker&amp;Invoice'!$H737:$AC737)),8),F722)</f>
        <v>14</v>
      </c>
      <c r="G723">
        <f>IF(D723="OVERALL",IFERROR(LOOKUP(2,1/('Tracker&amp;Invoice'!$H737:$AC737&lt;&gt;""),COLUMN('Tracker&amp;Invoice'!$H737:$AC737)),8),G724)</f>
        <v>15</v>
      </c>
      <c r="H723">
        <f t="shared" si="22"/>
        <v>15</v>
      </c>
      <c r="I723" s="29">
        <f>IF(D723="INVOICE",SUM('Tracker&amp;Invoice'!$H737:INDEX('Tracker&amp;Invoice'!$A737:$AC737,1,H723)),0)</f>
        <v>0</v>
      </c>
      <c r="J723" s="29">
        <f>IF(D723="OVERALL",SUM('Tracker&amp;Invoice'!$H737:$AC737),0)</f>
        <v>0</v>
      </c>
    </row>
    <row r="724" spans="1:10">
      <c r="A724" t="e">
        <f t="shared" si="23"/>
        <v>#REF!</v>
      </c>
      <c r="B724">
        <f>IF(AND('Tracker&amp;Invoice'!A738&lt;&gt;"",'Tracker&amp;Invoice'!A738&lt;&gt;"ITEM",'Tracker&amp;Invoice'!A736="ITEM"),1,0)</f>
        <v>0</v>
      </c>
      <c r="C724" t="str">
        <f>IF(B724=1,'Tracker&amp;Invoice'!A738,C723)</f>
        <v>BQ-082</v>
      </c>
      <c r="D724" t="str">
        <f>IF(LEFT(TRIM('Tracker&amp;Invoice'!B738),9)="INVOICE #","INVOICE",IF(TRIM('Tracker&amp;Invoice'!B738)="Overall Completion INVOICE","OVERALL",""))</f>
        <v/>
      </c>
      <c r="E724" t="str">
        <f>IF(D724="INVOICE",VALUE(MID(TRIM('Tracker&amp;Invoice'!B738),10,10)),"")</f>
        <v/>
      </c>
      <c r="F724">
        <f>IF(B724=1,IFERROR(LOOKUP(2,1/('Tracker&amp;Invoice'!$H738:$AC738&lt;&gt;""),COLUMN('Tracker&amp;Invoice'!$H738:$AC738)),8),F723)</f>
        <v>14</v>
      </c>
      <c r="G724">
        <f>IF(D724="OVERALL",IFERROR(LOOKUP(2,1/('Tracker&amp;Invoice'!$H738:$AC738&lt;&gt;""),COLUMN('Tracker&amp;Invoice'!$H738:$AC738)),8),G725)</f>
        <v>15</v>
      </c>
      <c r="H724">
        <f t="shared" si="22"/>
        <v>15</v>
      </c>
      <c r="I724" s="29">
        <f>IF(D724="INVOICE",SUM('Tracker&amp;Invoice'!$H738:INDEX('Tracker&amp;Invoice'!$A738:$AC738,1,H724)),0)</f>
        <v>0</v>
      </c>
      <c r="J724" s="29">
        <f>IF(D724="OVERALL",SUM('Tracker&amp;Invoice'!$H738:$AC738),0)</f>
        <v>0</v>
      </c>
    </row>
    <row r="725" spans="1:10">
      <c r="A725" t="e">
        <f t="shared" si="23"/>
        <v>#REF!</v>
      </c>
      <c r="B725">
        <f>IF(AND('Tracker&amp;Invoice'!A739&lt;&gt;"",'Tracker&amp;Invoice'!A739&lt;&gt;"ITEM",'Tracker&amp;Invoice'!A737="ITEM"),1,0)</f>
        <v>0</v>
      </c>
      <c r="C725" t="str">
        <f>IF(B725=1,'Tracker&amp;Invoice'!A739,C724)</f>
        <v>BQ-082</v>
      </c>
      <c r="D725" t="str">
        <f>IF(LEFT(TRIM('Tracker&amp;Invoice'!B739),9)="INVOICE #","INVOICE",IF(TRIM('Tracker&amp;Invoice'!B739)="Overall Completion INVOICE","OVERALL",""))</f>
        <v/>
      </c>
      <c r="E725" t="str">
        <f>IF(D725="INVOICE",VALUE(MID(TRIM('Tracker&amp;Invoice'!B739),10,10)),"")</f>
        <v/>
      </c>
      <c r="F725">
        <f>IF(B725=1,IFERROR(LOOKUP(2,1/('Tracker&amp;Invoice'!$H739:$AC739&lt;&gt;""),COLUMN('Tracker&amp;Invoice'!$H739:$AC739)),8),F724)</f>
        <v>14</v>
      </c>
      <c r="G725">
        <f>IF(D725="OVERALL",IFERROR(LOOKUP(2,1/('Tracker&amp;Invoice'!$H739:$AC739&lt;&gt;""),COLUMN('Tracker&amp;Invoice'!$H739:$AC739)),8),G726)</f>
        <v>15</v>
      </c>
      <c r="H725">
        <f t="shared" si="22"/>
        <v>15</v>
      </c>
      <c r="I725" s="29">
        <f>IF(D725="INVOICE",SUM('Tracker&amp;Invoice'!$H739:INDEX('Tracker&amp;Invoice'!$A739:$AC739,1,H725)),0)</f>
        <v>0</v>
      </c>
      <c r="J725" s="29">
        <f>IF(D725="OVERALL",SUM('Tracker&amp;Invoice'!$H739:$AC739),0)</f>
        <v>0</v>
      </c>
    </row>
    <row r="726" spans="1:10">
      <c r="A726" t="e">
        <f t="shared" si="23"/>
        <v>#REF!</v>
      </c>
      <c r="B726">
        <f>IF(AND('Tracker&amp;Invoice'!A740&lt;&gt;"",'Tracker&amp;Invoice'!A740&lt;&gt;"ITEM",'Tracker&amp;Invoice'!A738="ITEM"),1,0)</f>
        <v>0</v>
      </c>
      <c r="C726" t="str">
        <f>IF(B726=1,'Tracker&amp;Invoice'!A740,C725)</f>
        <v>BQ-082</v>
      </c>
      <c r="D726" t="str">
        <f>IF(LEFT(TRIM('Tracker&amp;Invoice'!B740),9)="INVOICE #","INVOICE",IF(TRIM('Tracker&amp;Invoice'!B740)="Overall Completion INVOICE","OVERALL",""))</f>
        <v/>
      </c>
      <c r="E726" t="str">
        <f>IF(D726="INVOICE",VALUE(MID(TRIM('Tracker&amp;Invoice'!B740),10,10)),"")</f>
        <v/>
      </c>
      <c r="F726">
        <f>IF(B726=1,IFERROR(LOOKUP(2,1/('Tracker&amp;Invoice'!$H740:$AC740&lt;&gt;""),COLUMN('Tracker&amp;Invoice'!$H740:$AC740)),8),F725)</f>
        <v>14</v>
      </c>
      <c r="G726">
        <f>IF(D726="OVERALL",IFERROR(LOOKUP(2,1/('Tracker&amp;Invoice'!$H740:$AC740&lt;&gt;""),COLUMN('Tracker&amp;Invoice'!$H740:$AC740)),8),G727)</f>
        <v>15</v>
      </c>
      <c r="H726">
        <f t="shared" si="22"/>
        <v>15</v>
      </c>
      <c r="I726" s="29">
        <f>IF(D726="INVOICE",SUM('Tracker&amp;Invoice'!$H740:INDEX('Tracker&amp;Invoice'!$A740:$AC740,1,H726)),0)</f>
        <v>0</v>
      </c>
      <c r="J726" s="29">
        <f>IF(D726="OVERALL",SUM('Tracker&amp;Invoice'!$H740:$AC740),0)</f>
        <v>0</v>
      </c>
    </row>
    <row r="727" spans="1:10">
      <c r="A727" t="e">
        <f t="shared" si="23"/>
        <v>#REF!</v>
      </c>
      <c r="B727">
        <f>IF(AND('Tracker&amp;Invoice'!A741&lt;&gt;"",'Tracker&amp;Invoice'!A741&lt;&gt;"ITEM",'Tracker&amp;Invoice'!A739="ITEM"),1,0)</f>
        <v>1</v>
      </c>
      <c r="C727" t="str">
        <f>IF(B727=1,'Tracker&amp;Invoice'!A741,C726)</f>
        <v>BQ-083</v>
      </c>
      <c r="D727" t="str">
        <f>IF(LEFT(TRIM('Tracker&amp;Invoice'!B741),9)="INVOICE #","INVOICE",IF(TRIM('Tracker&amp;Invoice'!B741)="Overall Completion INVOICE","OVERALL",""))</f>
        <v/>
      </c>
      <c r="E727" t="str">
        <f>IF(D727="INVOICE",VALUE(MID(TRIM('Tracker&amp;Invoice'!B741),10,10)),"")</f>
        <v/>
      </c>
      <c r="F727">
        <f>IF(B727=1,IFERROR(LOOKUP(2,1/('Tracker&amp;Invoice'!$H741:$AC741&lt;&gt;""),COLUMN('Tracker&amp;Invoice'!$H741:$AC741)),8),F726)</f>
        <v>14</v>
      </c>
      <c r="G727">
        <f>IF(D727="OVERALL",IFERROR(LOOKUP(2,1/('Tracker&amp;Invoice'!$H741:$AC741&lt;&gt;""),COLUMN('Tracker&amp;Invoice'!$H741:$AC741)),8),G728)</f>
        <v>15</v>
      </c>
      <c r="H727">
        <f t="shared" si="22"/>
        <v>15</v>
      </c>
      <c r="I727" s="29">
        <f>IF(D727="INVOICE",SUM('Tracker&amp;Invoice'!$H741:INDEX('Tracker&amp;Invoice'!$A741:$AC741,1,H727)),0)</f>
        <v>0</v>
      </c>
      <c r="J727" s="29">
        <f>IF(D727="OVERALL",SUM('Tracker&amp;Invoice'!$H741:$AC741),0)</f>
        <v>0</v>
      </c>
    </row>
    <row r="728" spans="1:10">
      <c r="A728" t="e">
        <f t="shared" si="23"/>
        <v>#REF!</v>
      </c>
      <c r="B728">
        <f>IF(AND('Tracker&amp;Invoice'!A742&lt;&gt;"",'Tracker&amp;Invoice'!A742&lt;&gt;"ITEM",'Tracker&amp;Invoice'!A740="ITEM"),1,0)</f>
        <v>0</v>
      </c>
      <c r="C728" t="str">
        <f>IF(B728=1,'Tracker&amp;Invoice'!A742,C727)</f>
        <v>BQ-083</v>
      </c>
      <c r="D728" t="str">
        <f>IF(LEFT(TRIM('Tracker&amp;Invoice'!B742),9)="INVOICE #","INVOICE",IF(TRIM('Tracker&amp;Invoice'!B742)="Overall Completion INVOICE","OVERALL",""))</f>
        <v/>
      </c>
      <c r="E728" t="str">
        <f>IF(D728="INVOICE",VALUE(MID(TRIM('Tracker&amp;Invoice'!B742),10,10)),"")</f>
        <v/>
      </c>
      <c r="F728">
        <f>IF(B728=1,IFERROR(LOOKUP(2,1/('Tracker&amp;Invoice'!$H742:$AC742&lt;&gt;""),COLUMN('Tracker&amp;Invoice'!$H742:$AC742)),8),F727)</f>
        <v>14</v>
      </c>
      <c r="G728">
        <f>IF(D728="OVERALL",IFERROR(LOOKUP(2,1/('Tracker&amp;Invoice'!$H742:$AC742&lt;&gt;""),COLUMN('Tracker&amp;Invoice'!$H742:$AC742)),8),G729)</f>
        <v>15</v>
      </c>
      <c r="H728">
        <f t="shared" si="22"/>
        <v>15</v>
      </c>
      <c r="I728" s="29">
        <f>IF(D728="INVOICE",SUM('Tracker&amp;Invoice'!$H742:INDEX('Tracker&amp;Invoice'!$A742:$AC742,1,H728)),0)</f>
        <v>0</v>
      </c>
      <c r="J728" s="29">
        <f>IF(D728="OVERALL",SUM('Tracker&amp;Invoice'!$H742:$AC742),0)</f>
        <v>0</v>
      </c>
    </row>
    <row r="729" spans="1:10">
      <c r="A729" t="e">
        <f t="shared" si="23"/>
        <v>#REF!</v>
      </c>
      <c r="B729">
        <f>IF(AND('Tracker&amp;Invoice'!A743&lt;&gt;"",'Tracker&amp;Invoice'!A743&lt;&gt;"ITEM",'Tracker&amp;Invoice'!A741="ITEM"),1,0)</f>
        <v>0</v>
      </c>
      <c r="C729" t="str">
        <f>IF(B729=1,'Tracker&amp;Invoice'!A743,C728)</f>
        <v>BQ-083</v>
      </c>
      <c r="D729" t="str">
        <f>IF(LEFT(TRIM('Tracker&amp;Invoice'!B743),9)="INVOICE #","INVOICE",IF(TRIM('Tracker&amp;Invoice'!B743)="Overall Completion INVOICE","OVERALL",""))</f>
        <v/>
      </c>
      <c r="E729" t="str">
        <f>IF(D729="INVOICE",VALUE(MID(TRIM('Tracker&amp;Invoice'!B743),10,10)),"")</f>
        <v/>
      </c>
      <c r="F729">
        <f>IF(B729=1,IFERROR(LOOKUP(2,1/('Tracker&amp;Invoice'!$H743:$AC743&lt;&gt;""),COLUMN('Tracker&amp;Invoice'!$H743:$AC743)),8),F728)</f>
        <v>14</v>
      </c>
      <c r="G729">
        <f>IF(D729="OVERALL",IFERROR(LOOKUP(2,1/('Tracker&amp;Invoice'!$H743:$AC743&lt;&gt;""),COLUMN('Tracker&amp;Invoice'!$H743:$AC743)),8),G730)</f>
        <v>15</v>
      </c>
      <c r="H729">
        <f t="shared" si="22"/>
        <v>15</v>
      </c>
      <c r="I729" s="29">
        <f>IF(D729="INVOICE",SUM('Tracker&amp;Invoice'!$H743:INDEX('Tracker&amp;Invoice'!$A743:$AC743,1,H729)),0)</f>
        <v>0</v>
      </c>
      <c r="J729" s="29">
        <f>IF(D729="OVERALL",SUM('Tracker&amp;Invoice'!$H743:$AC743),0)</f>
        <v>0</v>
      </c>
    </row>
    <row r="730" spans="1:10">
      <c r="A730" t="e">
        <f t="shared" si="23"/>
        <v>#REF!</v>
      </c>
      <c r="B730">
        <f>IF(AND('Tracker&amp;Invoice'!A744&lt;&gt;"",'Tracker&amp;Invoice'!A744&lt;&gt;"ITEM",'Tracker&amp;Invoice'!A742="ITEM"),1,0)</f>
        <v>0</v>
      </c>
      <c r="C730" t="str">
        <f>IF(B730=1,'Tracker&amp;Invoice'!A744,C729)</f>
        <v>BQ-083</v>
      </c>
      <c r="D730" t="str">
        <f>IF(LEFT(TRIM('Tracker&amp;Invoice'!B744),9)="INVOICE #","INVOICE",IF(TRIM('Tracker&amp;Invoice'!B744)="Overall Completion INVOICE","OVERALL",""))</f>
        <v>INVOICE</v>
      </c>
      <c r="E730">
        <f>IF(D730="INVOICE",VALUE(MID(TRIM('Tracker&amp;Invoice'!B744),10,10)),"")</f>
        <v>15</v>
      </c>
      <c r="F730">
        <f>IF(B730=1,IFERROR(LOOKUP(2,1/('Tracker&amp;Invoice'!$H744:$AC744&lt;&gt;""),COLUMN('Tracker&amp;Invoice'!$H744:$AC744)),8),F729)</f>
        <v>14</v>
      </c>
      <c r="G730">
        <f>IF(D730="OVERALL",IFERROR(LOOKUP(2,1/('Tracker&amp;Invoice'!$H744:$AC744&lt;&gt;""),COLUMN('Tracker&amp;Invoice'!$H744:$AC744)),8),G731)</f>
        <v>15</v>
      </c>
      <c r="H730">
        <f t="shared" si="22"/>
        <v>15</v>
      </c>
      <c r="I730" s="29">
        <f>IF(D730="INVOICE",SUM('Tracker&amp;Invoice'!$H744:INDEX('Tracker&amp;Invoice'!$A744:$AC744,1,H730)),0)</f>
        <v>298800</v>
      </c>
      <c r="J730" s="29">
        <f>IF(D730="OVERALL",SUM('Tracker&amp;Invoice'!$H744:$AC744),0)</f>
        <v>0</v>
      </c>
    </row>
    <row r="731" spans="1:10">
      <c r="A731" t="e">
        <f t="shared" si="23"/>
        <v>#REF!</v>
      </c>
      <c r="B731">
        <f>IF(AND('Tracker&amp;Invoice'!A745&lt;&gt;"",'Tracker&amp;Invoice'!A745&lt;&gt;"ITEM",'Tracker&amp;Invoice'!A743="ITEM"),1,0)</f>
        <v>0</v>
      </c>
      <c r="C731" t="str">
        <f>IF(B731=1,'Tracker&amp;Invoice'!A745,C730)</f>
        <v>BQ-083</v>
      </c>
      <c r="D731" t="str">
        <f>IF(LEFT(TRIM('Tracker&amp;Invoice'!B745),9)="INVOICE #","INVOICE",IF(TRIM('Tracker&amp;Invoice'!B745)="Overall Completion INVOICE","OVERALL",""))</f>
        <v/>
      </c>
      <c r="E731" t="str">
        <f>IF(D731="INVOICE",VALUE(MID(TRIM('Tracker&amp;Invoice'!B745),10,10)),"")</f>
        <v/>
      </c>
      <c r="F731">
        <f>IF(B731=1,IFERROR(LOOKUP(2,1/('Tracker&amp;Invoice'!$H745:$AC745&lt;&gt;""),COLUMN('Tracker&amp;Invoice'!$H745:$AC745)),8),F730)</f>
        <v>14</v>
      </c>
      <c r="G731">
        <f>IF(D731="OVERALL",IFERROR(LOOKUP(2,1/('Tracker&amp;Invoice'!$H745:$AC745&lt;&gt;""),COLUMN('Tracker&amp;Invoice'!$H745:$AC745)),8),G732)</f>
        <v>15</v>
      </c>
      <c r="H731">
        <f t="shared" si="22"/>
        <v>15</v>
      </c>
      <c r="I731" s="29">
        <f>IF(D731="INVOICE",SUM('Tracker&amp;Invoice'!$H745:INDEX('Tracker&amp;Invoice'!$A745:$AC745,1,H731)),0)</f>
        <v>0</v>
      </c>
      <c r="J731" s="29">
        <f>IF(D731="OVERALL",SUM('Tracker&amp;Invoice'!$H745:$AC745),0)</f>
        <v>0</v>
      </c>
    </row>
    <row r="732" spans="1:10">
      <c r="A732" t="e">
        <f t="shared" si="23"/>
        <v>#REF!</v>
      </c>
      <c r="B732">
        <f>IF(AND('Tracker&amp;Invoice'!A746&lt;&gt;"",'Tracker&amp;Invoice'!A746&lt;&gt;"ITEM",'Tracker&amp;Invoice'!A744="ITEM"),1,0)</f>
        <v>0</v>
      </c>
      <c r="C732" t="str">
        <f>IF(B732=1,'Tracker&amp;Invoice'!A746,C731)</f>
        <v>BQ-083</v>
      </c>
      <c r="D732" t="str">
        <f>IF(LEFT(TRIM('Tracker&amp;Invoice'!B746),9)="INVOICE #","INVOICE",IF(TRIM('Tracker&amp;Invoice'!B746)="Overall Completion INVOICE","OVERALL",""))</f>
        <v>INVOICE</v>
      </c>
      <c r="E732">
        <f>IF(D732="INVOICE",VALUE(MID(TRIM('Tracker&amp;Invoice'!B746),10,10)),"")</f>
        <v>25</v>
      </c>
      <c r="F732">
        <f>IF(B732=1,IFERROR(LOOKUP(2,1/('Tracker&amp;Invoice'!$H746:$AC746&lt;&gt;""),COLUMN('Tracker&amp;Invoice'!$H746:$AC746)),8),F731)</f>
        <v>14</v>
      </c>
      <c r="G732">
        <f>IF(D732="OVERALL",IFERROR(LOOKUP(2,1/('Tracker&amp;Invoice'!$H746:$AC746&lt;&gt;""),COLUMN('Tracker&amp;Invoice'!$H746:$AC746)),8),G733)</f>
        <v>15</v>
      </c>
      <c r="H732">
        <f t="shared" si="22"/>
        <v>15</v>
      </c>
      <c r="I732" s="29">
        <f>IF(D732="INVOICE",SUM('Tracker&amp;Invoice'!$H746:INDEX('Tracker&amp;Invoice'!$A746:$AC746,1,H732)),0)</f>
        <v>59760</v>
      </c>
      <c r="J732" s="29">
        <f>IF(D732="OVERALL",SUM('Tracker&amp;Invoice'!$H746:$AC746),0)</f>
        <v>0</v>
      </c>
    </row>
    <row r="733" spans="1:10">
      <c r="A733" t="e">
        <f t="shared" si="23"/>
        <v>#REF!</v>
      </c>
      <c r="B733">
        <f>IF(AND('Tracker&amp;Invoice'!A747&lt;&gt;"",'Tracker&amp;Invoice'!A747&lt;&gt;"ITEM",'Tracker&amp;Invoice'!A745="ITEM"),1,0)</f>
        <v>0</v>
      </c>
      <c r="C733" t="str">
        <f>IF(B733=1,'Tracker&amp;Invoice'!A747,C732)</f>
        <v>BQ-083</v>
      </c>
      <c r="D733" t="str">
        <f>IF(LEFT(TRIM('Tracker&amp;Invoice'!B747),9)="INVOICE #","INVOICE",IF(TRIM('Tracker&amp;Invoice'!B747)="Overall Completion INVOICE","OVERALL",""))</f>
        <v/>
      </c>
      <c r="E733" t="str">
        <f>IF(D733="INVOICE",VALUE(MID(TRIM('Tracker&amp;Invoice'!B747),10,10)),"")</f>
        <v/>
      </c>
      <c r="F733">
        <f>IF(B733=1,IFERROR(LOOKUP(2,1/('Tracker&amp;Invoice'!$H747:$AC747&lt;&gt;""),COLUMN('Tracker&amp;Invoice'!$H747:$AC747)),8),F732)</f>
        <v>14</v>
      </c>
      <c r="G733">
        <f>IF(D733="OVERALL",IFERROR(LOOKUP(2,1/('Tracker&amp;Invoice'!$H747:$AC747&lt;&gt;""),COLUMN('Tracker&amp;Invoice'!$H747:$AC747)),8),G734)</f>
        <v>15</v>
      </c>
      <c r="H733">
        <f t="shared" si="22"/>
        <v>15</v>
      </c>
      <c r="I733" s="29">
        <f>IF(D733="INVOICE",SUM('Tracker&amp;Invoice'!$H747:INDEX('Tracker&amp;Invoice'!$A747:$AC747,1,H733)),0)</f>
        <v>0</v>
      </c>
      <c r="J733" s="29">
        <f>IF(D733="OVERALL",SUM('Tracker&amp;Invoice'!$H747:$AC747),0)</f>
        <v>0</v>
      </c>
    </row>
    <row r="734" spans="1:10">
      <c r="A734" t="e">
        <f t="shared" si="23"/>
        <v>#REF!</v>
      </c>
      <c r="B734">
        <f>IF(AND('Tracker&amp;Invoice'!A748&lt;&gt;"",'Tracker&amp;Invoice'!A748&lt;&gt;"ITEM",'Tracker&amp;Invoice'!A746="ITEM"),1,0)</f>
        <v>0</v>
      </c>
      <c r="C734" t="str">
        <f>IF(B734=1,'Tracker&amp;Invoice'!A748,C733)</f>
        <v>BQ-083</v>
      </c>
      <c r="D734" t="str">
        <f>IF(LEFT(TRIM('Tracker&amp;Invoice'!B748),9)="INVOICE #","INVOICE",IF(TRIM('Tracker&amp;Invoice'!B748)="Overall Completion INVOICE","OVERALL",""))</f>
        <v>INVOICE</v>
      </c>
      <c r="E734">
        <f>IF(D734="INVOICE",VALUE(MID(TRIM('Tracker&amp;Invoice'!B748),10,10)),"")</f>
        <v>33</v>
      </c>
      <c r="F734">
        <f>IF(B734=1,IFERROR(LOOKUP(2,1/('Tracker&amp;Invoice'!$H748:$AC748&lt;&gt;""),COLUMN('Tracker&amp;Invoice'!$H748:$AC748)),8),F733)</f>
        <v>14</v>
      </c>
      <c r="G734">
        <f>IF(D734="OVERALL",IFERROR(LOOKUP(2,1/('Tracker&amp;Invoice'!$H748:$AC748&lt;&gt;""),COLUMN('Tracker&amp;Invoice'!$H748:$AC748)),8),G735)</f>
        <v>15</v>
      </c>
      <c r="H734">
        <f t="shared" si="22"/>
        <v>15</v>
      </c>
      <c r="I734" s="29">
        <f>IF(D734="INVOICE",SUM('Tracker&amp;Invoice'!$H748:INDEX('Tracker&amp;Invoice'!$A748:$AC748,1,H734)),0)</f>
        <v>9960</v>
      </c>
      <c r="J734" s="29">
        <f>IF(D734="OVERALL",SUM('Tracker&amp;Invoice'!$H748:$AC748),0)</f>
        <v>0</v>
      </c>
    </row>
    <row r="735" spans="1:10">
      <c r="A735" t="e">
        <f t="shared" si="23"/>
        <v>#REF!</v>
      </c>
      <c r="B735">
        <f>IF(AND('Tracker&amp;Invoice'!A749&lt;&gt;"",'Tracker&amp;Invoice'!A749&lt;&gt;"ITEM",'Tracker&amp;Invoice'!A747="ITEM"),1,0)</f>
        <v>0</v>
      </c>
      <c r="C735" t="str">
        <f>IF(B735=1,'Tracker&amp;Invoice'!A749,C734)</f>
        <v>BQ-083</v>
      </c>
      <c r="D735" t="str">
        <f>IF(LEFT(TRIM('Tracker&amp;Invoice'!B749),9)="INVOICE #","INVOICE",IF(TRIM('Tracker&amp;Invoice'!B749)="Overall Completion INVOICE","OVERALL",""))</f>
        <v/>
      </c>
      <c r="E735" t="str">
        <f>IF(D735="INVOICE",VALUE(MID(TRIM('Tracker&amp;Invoice'!B749),10,10)),"")</f>
        <v/>
      </c>
      <c r="F735">
        <f>IF(B735=1,IFERROR(LOOKUP(2,1/('Tracker&amp;Invoice'!$H749:$AC749&lt;&gt;""),COLUMN('Tracker&amp;Invoice'!$H749:$AC749)),8),F734)</f>
        <v>14</v>
      </c>
      <c r="G735">
        <f>IF(D735="OVERALL",IFERROR(LOOKUP(2,1/('Tracker&amp;Invoice'!$H749:$AC749&lt;&gt;""),COLUMN('Tracker&amp;Invoice'!$H749:$AC749)),8),G736)</f>
        <v>15</v>
      </c>
      <c r="H735">
        <f t="shared" si="22"/>
        <v>15</v>
      </c>
      <c r="I735" s="29">
        <f>IF(D735="INVOICE",SUM('Tracker&amp;Invoice'!$H749:INDEX('Tracker&amp;Invoice'!$A749:$AC749,1,H735)),0)</f>
        <v>0</v>
      </c>
      <c r="J735" s="29">
        <f>IF(D735="OVERALL",SUM('Tracker&amp;Invoice'!$H749:$AC749),0)</f>
        <v>0</v>
      </c>
    </row>
    <row r="736" spans="1:10">
      <c r="A736" t="e">
        <f t="shared" si="23"/>
        <v>#REF!</v>
      </c>
      <c r="B736">
        <f>IF(AND('Tracker&amp;Invoice'!A750&lt;&gt;"",'Tracker&amp;Invoice'!A750&lt;&gt;"ITEM",'Tracker&amp;Invoice'!A748="ITEM"),1,0)</f>
        <v>0</v>
      </c>
      <c r="C736" t="str">
        <f>IF(B736=1,'Tracker&amp;Invoice'!A750,C735)</f>
        <v>BQ-083</v>
      </c>
      <c r="D736" t="str">
        <f>IF(LEFT(TRIM('Tracker&amp;Invoice'!B750),9)="INVOICE #","INVOICE",IF(TRIM('Tracker&amp;Invoice'!B750)="Overall Completion INVOICE","OVERALL",""))</f>
        <v/>
      </c>
      <c r="E736" t="str">
        <f>IF(D736="INVOICE",VALUE(MID(TRIM('Tracker&amp;Invoice'!B750),10,10)),"")</f>
        <v/>
      </c>
      <c r="F736">
        <f>IF(B736=1,IFERROR(LOOKUP(2,1/('Tracker&amp;Invoice'!$H750:$AC750&lt;&gt;""),COLUMN('Tracker&amp;Invoice'!$H750:$AC750)),8),F735)</f>
        <v>14</v>
      </c>
      <c r="G736">
        <f>IF(D736="OVERALL",IFERROR(LOOKUP(2,1/('Tracker&amp;Invoice'!$H750:$AC750&lt;&gt;""),COLUMN('Tracker&amp;Invoice'!$H750:$AC750)),8),G737)</f>
        <v>15</v>
      </c>
      <c r="H736">
        <f t="shared" si="22"/>
        <v>15</v>
      </c>
      <c r="I736" s="29">
        <f>IF(D736="INVOICE",SUM('Tracker&amp;Invoice'!$H750:INDEX('Tracker&amp;Invoice'!$A750:$AC750,1,H736)),0)</f>
        <v>0</v>
      </c>
      <c r="J736" s="29">
        <f>IF(D736="OVERALL",SUM('Tracker&amp;Invoice'!$H750:$AC750),0)</f>
        <v>0</v>
      </c>
    </row>
    <row r="737" spans="1:10">
      <c r="A737" t="e">
        <f t="shared" si="23"/>
        <v>#REF!</v>
      </c>
      <c r="B737">
        <f>IF(AND('Tracker&amp;Invoice'!A751&lt;&gt;"",'Tracker&amp;Invoice'!A751&lt;&gt;"ITEM",'Tracker&amp;Invoice'!A749="ITEM"),1,0)</f>
        <v>0</v>
      </c>
      <c r="C737" t="str">
        <f>IF(B737=1,'Tracker&amp;Invoice'!A751,C736)</f>
        <v>BQ-083</v>
      </c>
      <c r="D737" t="str">
        <f>IF(LEFT(TRIM('Tracker&amp;Invoice'!B751),9)="INVOICE #","INVOICE",IF(TRIM('Tracker&amp;Invoice'!B751)="Overall Completion INVOICE","OVERALL",""))</f>
        <v/>
      </c>
      <c r="E737" t="str">
        <f>IF(D737="INVOICE",VALUE(MID(TRIM('Tracker&amp;Invoice'!B751),10,10)),"")</f>
        <v/>
      </c>
      <c r="F737">
        <f>IF(B737=1,IFERROR(LOOKUP(2,1/('Tracker&amp;Invoice'!$H751:$AC751&lt;&gt;""),COLUMN('Tracker&amp;Invoice'!$H751:$AC751)),8),F736)</f>
        <v>14</v>
      </c>
      <c r="G737">
        <f>IF(D737="OVERALL",IFERROR(LOOKUP(2,1/('Tracker&amp;Invoice'!$H751:$AC751&lt;&gt;""),COLUMN('Tracker&amp;Invoice'!$H751:$AC751)),8),G738)</f>
        <v>15</v>
      </c>
      <c r="H737">
        <f t="shared" si="22"/>
        <v>15</v>
      </c>
      <c r="I737" s="29">
        <f>IF(D737="INVOICE",SUM('Tracker&amp;Invoice'!$H751:INDEX('Tracker&amp;Invoice'!$A751:$AC751,1,H737)),0)</f>
        <v>0</v>
      </c>
      <c r="J737" s="29">
        <f>IF(D737="OVERALL",SUM('Tracker&amp;Invoice'!$H751:$AC751),0)</f>
        <v>0</v>
      </c>
    </row>
    <row r="738" spans="1:10">
      <c r="A738" t="e">
        <f t="shared" si="23"/>
        <v>#REF!</v>
      </c>
      <c r="B738">
        <f>IF(AND('Tracker&amp;Invoice'!A752&lt;&gt;"",'Tracker&amp;Invoice'!A752&lt;&gt;"ITEM",'Tracker&amp;Invoice'!A750="ITEM"),1,0)</f>
        <v>0</v>
      </c>
      <c r="C738" t="str">
        <f>IF(B738=1,'Tracker&amp;Invoice'!A752,C737)</f>
        <v>BQ-083</v>
      </c>
      <c r="D738" t="str">
        <f>IF(LEFT(TRIM('Tracker&amp;Invoice'!B752),9)="INVOICE #","INVOICE",IF(TRIM('Tracker&amp;Invoice'!B752)="Overall Completion INVOICE","OVERALL",""))</f>
        <v/>
      </c>
      <c r="E738" t="str">
        <f>IF(D738="INVOICE",VALUE(MID(TRIM('Tracker&amp;Invoice'!B752),10,10)),"")</f>
        <v/>
      </c>
      <c r="F738">
        <f>IF(B738=1,IFERROR(LOOKUP(2,1/('Tracker&amp;Invoice'!$H752:$AC752&lt;&gt;""),COLUMN('Tracker&amp;Invoice'!$H752:$AC752)),8),F737)</f>
        <v>14</v>
      </c>
      <c r="G738">
        <f>IF(D738="OVERALL",IFERROR(LOOKUP(2,1/('Tracker&amp;Invoice'!$H752:$AC752&lt;&gt;""),COLUMN('Tracker&amp;Invoice'!$H752:$AC752)),8),G739)</f>
        <v>15</v>
      </c>
      <c r="H738">
        <f t="shared" si="22"/>
        <v>15</v>
      </c>
      <c r="I738" s="29">
        <f>IF(D738="INVOICE",SUM('Tracker&amp;Invoice'!$H752:INDEX('Tracker&amp;Invoice'!$A752:$AC752,1,H738)),0)</f>
        <v>0</v>
      </c>
      <c r="J738" s="29">
        <f>IF(D738="OVERALL",SUM('Tracker&amp;Invoice'!$H752:$AC752),0)</f>
        <v>0</v>
      </c>
    </row>
    <row r="739" spans="1:10">
      <c r="A739" t="e">
        <f t="shared" si="23"/>
        <v>#REF!</v>
      </c>
      <c r="B739">
        <f>IF(AND('Tracker&amp;Invoice'!A753&lt;&gt;"",'Tracker&amp;Invoice'!A753&lt;&gt;"ITEM",'Tracker&amp;Invoice'!A751="ITEM"),1,0)</f>
        <v>0</v>
      </c>
      <c r="C739" t="str">
        <f>IF(B739=1,'Tracker&amp;Invoice'!A753,C738)</f>
        <v>BQ-083</v>
      </c>
      <c r="D739" t="str">
        <f>IF(LEFT(TRIM('Tracker&amp;Invoice'!B753),9)="INVOICE #","INVOICE",IF(TRIM('Tracker&amp;Invoice'!B753)="Overall Completion INVOICE","OVERALL",""))</f>
        <v/>
      </c>
      <c r="E739" t="str">
        <f>IF(D739="INVOICE",VALUE(MID(TRIM('Tracker&amp;Invoice'!B753),10,10)),"")</f>
        <v/>
      </c>
      <c r="F739">
        <f>IF(B739=1,IFERROR(LOOKUP(2,1/('Tracker&amp;Invoice'!$H753:$AC753&lt;&gt;""),COLUMN('Tracker&amp;Invoice'!$H753:$AC753)),8),F738)</f>
        <v>14</v>
      </c>
      <c r="G739">
        <f>IF(D739="OVERALL",IFERROR(LOOKUP(2,1/('Tracker&amp;Invoice'!$H753:$AC753&lt;&gt;""),COLUMN('Tracker&amp;Invoice'!$H753:$AC753)),8),G740)</f>
        <v>15</v>
      </c>
      <c r="H739">
        <f t="shared" si="22"/>
        <v>15</v>
      </c>
      <c r="I739" s="29">
        <f>IF(D739="INVOICE",SUM('Tracker&amp;Invoice'!$H753:INDEX('Tracker&amp;Invoice'!$A753:$AC753,1,H739)),0)</f>
        <v>0</v>
      </c>
      <c r="J739" s="29">
        <f>IF(D739="OVERALL",SUM('Tracker&amp;Invoice'!$H753:$AC753),0)</f>
        <v>0</v>
      </c>
    </row>
    <row r="740" spans="1:10">
      <c r="A740" t="e">
        <f t="shared" si="23"/>
        <v>#REF!</v>
      </c>
      <c r="B740">
        <f>IF(AND('Tracker&amp;Invoice'!A754&lt;&gt;"",'Tracker&amp;Invoice'!A754&lt;&gt;"ITEM",'Tracker&amp;Invoice'!A752="ITEM"),1,0)</f>
        <v>0</v>
      </c>
      <c r="C740" t="str">
        <f>IF(B740=1,'Tracker&amp;Invoice'!A754,C739)</f>
        <v>BQ-083</v>
      </c>
      <c r="D740" t="str">
        <f>IF(LEFT(TRIM('Tracker&amp;Invoice'!B754),9)="INVOICE #","INVOICE",IF(TRIM('Tracker&amp;Invoice'!B754)="Overall Completion INVOICE","OVERALL",""))</f>
        <v>OVERALL</v>
      </c>
      <c r="E740" t="str">
        <f>IF(D740="INVOICE",VALUE(MID(TRIM('Tracker&amp;Invoice'!B754),10,10)),"")</f>
        <v/>
      </c>
      <c r="F740">
        <f>IF(B740=1,IFERROR(LOOKUP(2,1/('Tracker&amp;Invoice'!$H754:$AC754&lt;&gt;""),COLUMN('Tracker&amp;Invoice'!$H754:$AC754)),8),F739)</f>
        <v>14</v>
      </c>
      <c r="G740">
        <f>IF(D740="OVERALL",IFERROR(LOOKUP(2,1/('Tracker&amp;Invoice'!$H754:$AC754&lt;&gt;""),COLUMN('Tracker&amp;Invoice'!$H754:$AC754)),8),G741)</f>
        <v>15</v>
      </c>
      <c r="H740">
        <f t="shared" si="22"/>
        <v>15</v>
      </c>
      <c r="I740" s="29">
        <f>IF(D740="INVOICE",SUM('Tracker&amp;Invoice'!$H754:INDEX('Tracker&amp;Invoice'!$A754:$AC754,1,H740)),0)</f>
        <v>0</v>
      </c>
      <c r="J740" s="29">
        <f>IF(D740="OVERALL",SUM('Tracker&amp;Invoice'!$H754:$AC754),0)</f>
        <v>368520</v>
      </c>
    </row>
    <row r="741" spans="1:10">
      <c r="A741" t="e">
        <f t="shared" si="23"/>
        <v>#REF!</v>
      </c>
      <c r="B741">
        <f>IF(AND('Tracker&amp;Invoice'!A755&lt;&gt;"",'Tracker&amp;Invoice'!A755&lt;&gt;"ITEM",'Tracker&amp;Invoice'!A753="ITEM"),1,0)</f>
        <v>0</v>
      </c>
      <c r="C741" t="str">
        <f>IF(B741=1,'Tracker&amp;Invoice'!A755,C740)</f>
        <v>BQ-083</v>
      </c>
      <c r="D741" t="str">
        <f>IF(LEFT(TRIM('Tracker&amp;Invoice'!B755),9)="INVOICE #","INVOICE",IF(TRIM('Tracker&amp;Invoice'!B755)="Overall Completion INVOICE","OVERALL",""))</f>
        <v/>
      </c>
      <c r="E741" t="str">
        <f>IF(D741="INVOICE",VALUE(MID(TRIM('Tracker&amp;Invoice'!B755),10,10)),"")</f>
        <v/>
      </c>
      <c r="F741">
        <f>IF(B741=1,IFERROR(LOOKUP(2,1/('Tracker&amp;Invoice'!$H755:$AC755&lt;&gt;""),COLUMN('Tracker&amp;Invoice'!$H755:$AC755)),8),F740)</f>
        <v>14</v>
      </c>
      <c r="G741">
        <f>IF(D741="OVERALL",IFERROR(LOOKUP(2,1/('Tracker&amp;Invoice'!$H755:$AC755&lt;&gt;""),COLUMN('Tracker&amp;Invoice'!$H755:$AC755)),8),G742)</f>
        <v>15</v>
      </c>
      <c r="H741">
        <f t="shared" si="22"/>
        <v>15</v>
      </c>
      <c r="I741" s="29">
        <f>IF(D741="INVOICE",SUM('Tracker&amp;Invoice'!$H755:INDEX('Tracker&amp;Invoice'!$A755:$AC755,1,H741)),0)</f>
        <v>0</v>
      </c>
      <c r="J741" s="29">
        <f>IF(D741="OVERALL",SUM('Tracker&amp;Invoice'!$H755:$AC755),0)</f>
        <v>0</v>
      </c>
    </row>
    <row r="742" spans="1:10">
      <c r="A742" t="e">
        <f t="shared" si="23"/>
        <v>#REF!</v>
      </c>
      <c r="B742">
        <f>IF(AND('Tracker&amp;Invoice'!A756&lt;&gt;"",'Tracker&amp;Invoice'!A756&lt;&gt;"ITEM",'Tracker&amp;Invoice'!A754="ITEM"),1,0)</f>
        <v>0</v>
      </c>
      <c r="C742" t="str">
        <f>IF(B742=1,'Tracker&amp;Invoice'!A756,C741)</f>
        <v>BQ-083</v>
      </c>
      <c r="D742" t="str">
        <f>IF(LEFT(TRIM('Tracker&amp;Invoice'!B756),9)="INVOICE #","INVOICE",IF(TRIM('Tracker&amp;Invoice'!B756)="Overall Completion INVOICE","OVERALL",""))</f>
        <v/>
      </c>
      <c r="E742" t="str">
        <f>IF(D742="INVOICE",VALUE(MID(TRIM('Tracker&amp;Invoice'!B756),10,10)),"")</f>
        <v/>
      </c>
      <c r="F742">
        <f>IF(B742=1,IFERROR(LOOKUP(2,1/('Tracker&amp;Invoice'!$H756:$AC756&lt;&gt;""),COLUMN('Tracker&amp;Invoice'!$H756:$AC756)),8),F741)</f>
        <v>14</v>
      </c>
      <c r="G742">
        <f>IF(D742="OVERALL",IFERROR(LOOKUP(2,1/('Tracker&amp;Invoice'!$H756:$AC756&lt;&gt;""),COLUMN('Tracker&amp;Invoice'!$H756:$AC756)),8),G743)</f>
        <v>15</v>
      </c>
      <c r="H742">
        <f t="shared" si="22"/>
        <v>15</v>
      </c>
      <c r="I742" s="29">
        <f>IF(D742="INVOICE",SUM('Tracker&amp;Invoice'!$H756:INDEX('Tracker&amp;Invoice'!$A756:$AC756,1,H742)),0)</f>
        <v>0</v>
      </c>
      <c r="J742" s="29">
        <f>IF(D742="OVERALL",SUM('Tracker&amp;Invoice'!$H756:$AC756),0)</f>
        <v>0</v>
      </c>
    </row>
    <row r="743" spans="1:10">
      <c r="A743" t="e">
        <f t="shared" si="23"/>
        <v>#REF!</v>
      </c>
      <c r="B743">
        <f>IF(AND('Tracker&amp;Invoice'!A757&lt;&gt;"",'Tracker&amp;Invoice'!A757&lt;&gt;"ITEM",'Tracker&amp;Invoice'!A755="ITEM"),1,0)</f>
        <v>0</v>
      </c>
      <c r="C743" t="str">
        <f>IF(B743=1,'Tracker&amp;Invoice'!A757,C742)</f>
        <v>BQ-083</v>
      </c>
      <c r="D743" t="str">
        <f>IF(LEFT(TRIM('Tracker&amp;Invoice'!B757),9)="INVOICE #","INVOICE",IF(TRIM('Tracker&amp;Invoice'!B757)="Overall Completion INVOICE","OVERALL",""))</f>
        <v/>
      </c>
      <c r="E743" t="str">
        <f>IF(D743="INVOICE",VALUE(MID(TRIM('Tracker&amp;Invoice'!B757),10,10)),"")</f>
        <v/>
      </c>
      <c r="F743">
        <f>IF(B743=1,IFERROR(LOOKUP(2,1/('Tracker&amp;Invoice'!$H757:$AC757&lt;&gt;""),COLUMN('Tracker&amp;Invoice'!$H757:$AC757)),8),F742)</f>
        <v>14</v>
      </c>
      <c r="G743">
        <f>IF(D743="OVERALL",IFERROR(LOOKUP(2,1/('Tracker&amp;Invoice'!$H757:$AC757&lt;&gt;""),COLUMN('Tracker&amp;Invoice'!$H757:$AC757)),8),G744)</f>
        <v>15</v>
      </c>
      <c r="H743">
        <f t="shared" si="22"/>
        <v>15</v>
      </c>
      <c r="I743" s="29">
        <f>IF(D743="INVOICE",SUM('Tracker&amp;Invoice'!$H757:INDEX('Tracker&amp;Invoice'!$A757:$AC757,1,H743)),0)</f>
        <v>0</v>
      </c>
      <c r="J743" s="29">
        <f>IF(D743="OVERALL",SUM('Tracker&amp;Invoice'!$H757:$AC757),0)</f>
        <v>0</v>
      </c>
    </row>
    <row r="744" spans="1:10">
      <c r="A744" t="e">
        <f t="shared" si="23"/>
        <v>#REF!</v>
      </c>
      <c r="B744">
        <f>IF(AND('Tracker&amp;Invoice'!A758&lt;&gt;"",'Tracker&amp;Invoice'!A758&lt;&gt;"ITEM",'Tracker&amp;Invoice'!A756="ITEM"),1,0)</f>
        <v>0</v>
      </c>
      <c r="C744" t="str">
        <f>IF(B744=1,'Tracker&amp;Invoice'!A758,C743)</f>
        <v>BQ-083</v>
      </c>
      <c r="D744" t="str">
        <f>IF(LEFT(TRIM('Tracker&amp;Invoice'!B758),9)="INVOICE #","INVOICE",IF(TRIM('Tracker&amp;Invoice'!B758)="Overall Completion INVOICE","OVERALL",""))</f>
        <v/>
      </c>
      <c r="E744" t="str">
        <f>IF(D744="INVOICE",VALUE(MID(TRIM('Tracker&amp;Invoice'!B758),10,10)),"")</f>
        <v/>
      </c>
      <c r="F744">
        <f>IF(B744=1,IFERROR(LOOKUP(2,1/('Tracker&amp;Invoice'!$H758:$AC758&lt;&gt;""),COLUMN('Tracker&amp;Invoice'!$H758:$AC758)),8),F743)</f>
        <v>14</v>
      </c>
      <c r="G744">
        <f>IF(D744="OVERALL",IFERROR(LOOKUP(2,1/('Tracker&amp;Invoice'!$H758:$AC758&lt;&gt;""),COLUMN('Tracker&amp;Invoice'!$H758:$AC758)),8),G745)</f>
        <v>15</v>
      </c>
      <c r="H744">
        <f t="shared" si="22"/>
        <v>15</v>
      </c>
      <c r="I744" s="29">
        <f>IF(D744="INVOICE",SUM('Tracker&amp;Invoice'!$H758:INDEX('Tracker&amp;Invoice'!$A758:$AC758,1,H744)),0)</f>
        <v>0</v>
      </c>
      <c r="J744" s="29">
        <f>IF(D744="OVERALL",SUM('Tracker&amp;Invoice'!$H758:$AC758),0)</f>
        <v>0</v>
      </c>
    </row>
    <row r="745" spans="1:10">
      <c r="A745" t="e">
        <f t="shared" si="23"/>
        <v>#REF!</v>
      </c>
      <c r="B745">
        <f>IF(AND('Tracker&amp;Invoice'!A759&lt;&gt;"",'Tracker&amp;Invoice'!A759&lt;&gt;"ITEM",'Tracker&amp;Invoice'!A757="ITEM"),1,0)</f>
        <v>0</v>
      </c>
      <c r="C745" t="str">
        <f>IF(B745=1,'Tracker&amp;Invoice'!A759,C744)</f>
        <v>BQ-083</v>
      </c>
      <c r="D745" t="str">
        <f>IF(LEFT(TRIM('Tracker&amp;Invoice'!B759),9)="INVOICE #","INVOICE",IF(TRIM('Tracker&amp;Invoice'!B759)="Overall Completion INVOICE","OVERALL",""))</f>
        <v/>
      </c>
      <c r="E745" t="str">
        <f>IF(D745="INVOICE",VALUE(MID(TRIM('Tracker&amp;Invoice'!B759),10,10)),"")</f>
        <v/>
      </c>
      <c r="F745">
        <f>IF(B745=1,IFERROR(LOOKUP(2,1/('Tracker&amp;Invoice'!$H759:$AC759&lt;&gt;""),COLUMN('Tracker&amp;Invoice'!$H759:$AC759)),8),F744)</f>
        <v>14</v>
      </c>
      <c r="G745">
        <f>IF(D745="OVERALL",IFERROR(LOOKUP(2,1/('Tracker&amp;Invoice'!$H759:$AC759&lt;&gt;""),COLUMN('Tracker&amp;Invoice'!$H759:$AC759)),8),G746)</f>
        <v>15</v>
      </c>
      <c r="H745">
        <f t="shared" si="22"/>
        <v>15</v>
      </c>
      <c r="I745" s="29">
        <f>IF(D745="INVOICE",SUM('Tracker&amp;Invoice'!$H759:INDEX('Tracker&amp;Invoice'!$A759:$AC759,1,H745)),0)</f>
        <v>0</v>
      </c>
      <c r="J745" s="29">
        <f>IF(D745="OVERALL",SUM('Tracker&amp;Invoice'!$H759:$AC759),0)</f>
        <v>0</v>
      </c>
    </row>
    <row r="746" spans="1:10">
      <c r="A746" t="e">
        <f t="shared" si="23"/>
        <v>#REF!</v>
      </c>
      <c r="B746">
        <f>IF(AND('Tracker&amp;Invoice'!A760&lt;&gt;"",'Tracker&amp;Invoice'!A760&lt;&gt;"ITEM",'Tracker&amp;Invoice'!A758="ITEM"),1,0)</f>
        <v>0</v>
      </c>
      <c r="C746" t="str">
        <f>IF(B746=1,'Tracker&amp;Invoice'!A760,C745)</f>
        <v>BQ-083</v>
      </c>
      <c r="D746" t="str">
        <f>IF(LEFT(TRIM('Tracker&amp;Invoice'!B760),9)="INVOICE #","INVOICE",IF(TRIM('Tracker&amp;Invoice'!B760)="Overall Completion INVOICE","OVERALL",""))</f>
        <v/>
      </c>
      <c r="E746" t="str">
        <f>IF(D746="INVOICE",VALUE(MID(TRIM('Tracker&amp;Invoice'!B760),10,10)),"")</f>
        <v/>
      </c>
      <c r="F746">
        <f>IF(B746=1,IFERROR(LOOKUP(2,1/('Tracker&amp;Invoice'!$H760:$AC760&lt;&gt;""),COLUMN('Tracker&amp;Invoice'!$H760:$AC760)),8),F745)</f>
        <v>14</v>
      </c>
      <c r="G746">
        <f>IF(D746="OVERALL",IFERROR(LOOKUP(2,1/('Tracker&amp;Invoice'!$H760:$AC760&lt;&gt;""),COLUMN('Tracker&amp;Invoice'!$H760:$AC760)),8),G747)</f>
        <v>15</v>
      </c>
      <c r="H746">
        <f t="shared" si="22"/>
        <v>15</v>
      </c>
      <c r="I746" s="29">
        <f>IF(D746="INVOICE",SUM('Tracker&amp;Invoice'!$H760:INDEX('Tracker&amp;Invoice'!$A760:$AC760,1,H746)),0)</f>
        <v>0</v>
      </c>
      <c r="J746" s="29">
        <f>IF(D746="OVERALL",SUM('Tracker&amp;Invoice'!$H760:$AC760),0)</f>
        <v>0</v>
      </c>
    </row>
    <row r="747" spans="1:10">
      <c r="A747" t="e">
        <f t="shared" si="23"/>
        <v>#REF!</v>
      </c>
      <c r="B747">
        <f>IF(AND('Tracker&amp;Invoice'!A761&lt;&gt;"",'Tracker&amp;Invoice'!A761&lt;&gt;"ITEM",'Tracker&amp;Invoice'!A759="ITEM"),1,0)</f>
        <v>0</v>
      </c>
      <c r="C747" t="str">
        <f>IF(B747=1,'Tracker&amp;Invoice'!A761,C746)</f>
        <v>BQ-083</v>
      </c>
      <c r="D747" t="str">
        <f>IF(LEFT(TRIM('Tracker&amp;Invoice'!B761),9)="INVOICE #","INVOICE",IF(TRIM('Tracker&amp;Invoice'!B761)="Overall Completion INVOICE","OVERALL",""))</f>
        <v/>
      </c>
      <c r="E747" t="str">
        <f>IF(D747="INVOICE",VALUE(MID(TRIM('Tracker&amp;Invoice'!B761),10,10)),"")</f>
        <v/>
      </c>
      <c r="F747">
        <f>IF(B747=1,IFERROR(LOOKUP(2,1/('Tracker&amp;Invoice'!$H761:$AC761&lt;&gt;""),COLUMN('Tracker&amp;Invoice'!$H761:$AC761)),8),F746)</f>
        <v>14</v>
      </c>
      <c r="G747">
        <f>IF(D747="OVERALL",IFERROR(LOOKUP(2,1/('Tracker&amp;Invoice'!$H761:$AC761&lt;&gt;""),COLUMN('Tracker&amp;Invoice'!$H761:$AC761)),8),G748)</f>
        <v>15</v>
      </c>
      <c r="H747">
        <f t="shared" si="22"/>
        <v>15</v>
      </c>
      <c r="I747" s="29">
        <f>IF(D747="INVOICE",SUM('Tracker&amp;Invoice'!$H761:INDEX('Tracker&amp;Invoice'!$A761:$AC761,1,H747)),0)</f>
        <v>0</v>
      </c>
      <c r="J747" s="29">
        <f>IF(D747="OVERALL",SUM('Tracker&amp;Invoice'!$H761:$AC761),0)</f>
        <v>0</v>
      </c>
    </row>
    <row r="748" spans="1:10">
      <c r="A748" t="e">
        <f t="shared" si="23"/>
        <v>#REF!</v>
      </c>
      <c r="B748">
        <f>IF(AND('Tracker&amp;Invoice'!A762&lt;&gt;"",'Tracker&amp;Invoice'!A762&lt;&gt;"ITEM",'Tracker&amp;Invoice'!A760="ITEM"),1,0)</f>
        <v>0</v>
      </c>
      <c r="C748" t="str">
        <f>IF(B748=1,'Tracker&amp;Invoice'!A762,C747)</f>
        <v>BQ-083</v>
      </c>
      <c r="D748" t="str">
        <f>IF(LEFT(TRIM('Tracker&amp;Invoice'!B762),9)="INVOICE #","INVOICE",IF(TRIM('Tracker&amp;Invoice'!B762)="Overall Completion INVOICE","OVERALL",""))</f>
        <v/>
      </c>
      <c r="E748" t="str">
        <f>IF(D748="INVOICE",VALUE(MID(TRIM('Tracker&amp;Invoice'!B762),10,10)),"")</f>
        <v/>
      </c>
      <c r="F748">
        <f>IF(B748=1,IFERROR(LOOKUP(2,1/('Tracker&amp;Invoice'!$H762:$AC762&lt;&gt;""),COLUMN('Tracker&amp;Invoice'!$H762:$AC762)),8),F747)</f>
        <v>14</v>
      </c>
      <c r="G748">
        <f>IF(D748="OVERALL",IFERROR(LOOKUP(2,1/('Tracker&amp;Invoice'!$H762:$AC762&lt;&gt;""),COLUMN('Tracker&amp;Invoice'!$H762:$AC762)),8),G749)</f>
        <v>15</v>
      </c>
      <c r="H748">
        <f t="shared" si="22"/>
        <v>15</v>
      </c>
      <c r="I748" s="29">
        <f>IF(D748="INVOICE",SUM('Tracker&amp;Invoice'!$H762:INDEX('Tracker&amp;Invoice'!$A762:$AC762,1,H748)),0)</f>
        <v>0</v>
      </c>
      <c r="J748" s="29">
        <f>IF(D748="OVERALL",SUM('Tracker&amp;Invoice'!$H762:$AC762),0)</f>
        <v>0</v>
      </c>
    </row>
    <row r="749" spans="1:10">
      <c r="A749" t="e">
        <f t="shared" si="23"/>
        <v>#REF!</v>
      </c>
      <c r="B749">
        <f>IF(AND('Tracker&amp;Invoice'!A763&lt;&gt;"",'Tracker&amp;Invoice'!A763&lt;&gt;"ITEM",'Tracker&amp;Invoice'!A761="ITEM"),1,0)</f>
        <v>1</v>
      </c>
      <c r="C749" t="str">
        <f>IF(B749=1,'Tracker&amp;Invoice'!A763,C748)</f>
        <v>BQ-084</v>
      </c>
      <c r="D749" t="str">
        <f>IF(LEFT(TRIM('Tracker&amp;Invoice'!B763),9)="INVOICE #","INVOICE",IF(TRIM('Tracker&amp;Invoice'!B763)="Overall Completion INVOICE","OVERALL",""))</f>
        <v/>
      </c>
      <c r="E749" t="str">
        <f>IF(D749="INVOICE",VALUE(MID(TRIM('Tracker&amp;Invoice'!B763),10,10)),"")</f>
        <v/>
      </c>
      <c r="F749">
        <f>IF(B749=1,IFERROR(LOOKUP(2,1/('Tracker&amp;Invoice'!$H763:$AC763&lt;&gt;""),COLUMN('Tracker&amp;Invoice'!$H763:$AC763)),8),F748)</f>
        <v>14</v>
      </c>
      <c r="G749">
        <f>IF(D749="OVERALL",IFERROR(LOOKUP(2,1/('Tracker&amp;Invoice'!$H763:$AC763&lt;&gt;""),COLUMN('Tracker&amp;Invoice'!$H763:$AC763)),8),G750)</f>
        <v>15</v>
      </c>
      <c r="H749">
        <f t="shared" si="22"/>
        <v>15</v>
      </c>
      <c r="I749" s="29">
        <f>IF(D749="INVOICE",SUM('Tracker&amp;Invoice'!$H763:INDEX('Tracker&amp;Invoice'!$A763:$AC763,1,H749)),0)</f>
        <v>0</v>
      </c>
      <c r="J749" s="29">
        <f>IF(D749="OVERALL",SUM('Tracker&amp;Invoice'!$H763:$AC763),0)</f>
        <v>0</v>
      </c>
    </row>
    <row r="750" spans="1:10">
      <c r="A750" t="e">
        <f t="shared" si="23"/>
        <v>#REF!</v>
      </c>
      <c r="B750">
        <f>IF(AND('Tracker&amp;Invoice'!A764&lt;&gt;"",'Tracker&amp;Invoice'!A764&lt;&gt;"ITEM",'Tracker&amp;Invoice'!A762="ITEM"),1,0)</f>
        <v>0</v>
      </c>
      <c r="C750" t="str">
        <f>IF(B750=1,'Tracker&amp;Invoice'!A764,C749)</f>
        <v>BQ-084</v>
      </c>
      <c r="D750" t="str">
        <f>IF(LEFT(TRIM('Tracker&amp;Invoice'!B764),9)="INVOICE #","INVOICE",IF(TRIM('Tracker&amp;Invoice'!B764)="Overall Completion INVOICE","OVERALL",""))</f>
        <v/>
      </c>
      <c r="E750" t="str">
        <f>IF(D750="INVOICE",VALUE(MID(TRIM('Tracker&amp;Invoice'!B764),10,10)),"")</f>
        <v/>
      </c>
      <c r="F750">
        <f>IF(B750=1,IFERROR(LOOKUP(2,1/('Tracker&amp;Invoice'!$H764:$AC764&lt;&gt;""),COLUMN('Tracker&amp;Invoice'!$H764:$AC764)),8),F749)</f>
        <v>14</v>
      </c>
      <c r="G750">
        <f>IF(D750="OVERALL",IFERROR(LOOKUP(2,1/('Tracker&amp;Invoice'!$H764:$AC764&lt;&gt;""),COLUMN('Tracker&amp;Invoice'!$H764:$AC764)),8),G751)</f>
        <v>15</v>
      </c>
      <c r="H750">
        <f t="shared" si="22"/>
        <v>15</v>
      </c>
      <c r="I750" s="29">
        <f>IF(D750="INVOICE",SUM('Tracker&amp;Invoice'!$H764:INDEX('Tracker&amp;Invoice'!$A764:$AC764,1,H750)),0)</f>
        <v>0</v>
      </c>
      <c r="J750" s="29">
        <f>IF(D750="OVERALL",SUM('Tracker&amp;Invoice'!$H764:$AC764),0)</f>
        <v>0</v>
      </c>
    </row>
    <row r="751" spans="1:10">
      <c r="A751" t="e">
        <f t="shared" si="23"/>
        <v>#REF!</v>
      </c>
      <c r="B751">
        <f>IF(AND('Tracker&amp;Invoice'!A765&lt;&gt;"",'Tracker&amp;Invoice'!A765&lt;&gt;"ITEM",'Tracker&amp;Invoice'!A763="ITEM"),1,0)</f>
        <v>0</v>
      </c>
      <c r="C751" t="str">
        <f>IF(B751=1,'Tracker&amp;Invoice'!A765,C750)</f>
        <v>BQ-084</v>
      </c>
      <c r="D751" t="str">
        <f>IF(LEFT(TRIM('Tracker&amp;Invoice'!B765),9)="INVOICE #","INVOICE",IF(TRIM('Tracker&amp;Invoice'!B765)="Overall Completion INVOICE","OVERALL",""))</f>
        <v/>
      </c>
      <c r="E751" t="str">
        <f>IF(D751="INVOICE",VALUE(MID(TRIM('Tracker&amp;Invoice'!B765),10,10)),"")</f>
        <v/>
      </c>
      <c r="F751">
        <f>IF(B751=1,IFERROR(LOOKUP(2,1/('Tracker&amp;Invoice'!$H765:$AC765&lt;&gt;""),COLUMN('Tracker&amp;Invoice'!$H765:$AC765)),8),F750)</f>
        <v>14</v>
      </c>
      <c r="G751">
        <f>IF(D751="OVERALL",IFERROR(LOOKUP(2,1/('Tracker&amp;Invoice'!$H765:$AC765&lt;&gt;""),COLUMN('Tracker&amp;Invoice'!$H765:$AC765)),8),G752)</f>
        <v>15</v>
      </c>
      <c r="H751">
        <f t="shared" si="22"/>
        <v>15</v>
      </c>
      <c r="I751" s="29">
        <f>IF(D751="INVOICE",SUM('Tracker&amp;Invoice'!$H765:INDEX('Tracker&amp;Invoice'!$A765:$AC765,1,H751)),0)</f>
        <v>0</v>
      </c>
      <c r="J751" s="29">
        <f>IF(D751="OVERALL",SUM('Tracker&amp;Invoice'!$H765:$AC765),0)</f>
        <v>0</v>
      </c>
    </row>
    <row r="752" spans="1:10">
      <c r="A752" t="e">
        <f t="shared" si="23"/>
        <v>#REF!</v>
      </c>
      <c r="B752">
        <f>IF(AND('Tracker&amp;Invoice'!A766&lt;&gt;"",'Tracker&amp;Invoice'!A766&lt;&gt;"ITEM",'Tracker&amp;Invoice'!A764="ITEM"),1,0)</f>
        <v>0</v>
      </c>
      <c r="C752" t="str">
        <f>IF(B752=1,'Tracker&amp;Invoice'!A766,C751)</f>
        <v>BQ-084</v>
      </c>
      <c r="D752" t="str">
        <f>IF(LEFT(TRIM('Tracker&amp;Invoice'!B766),9)="INVOICE #","INVOICE",IF(TRIM('Tracker&amp;Invoice'!B766)="Overall Completion INVOICE","OVERALL",""))</f>
        <v>INVOICE</v>
      </c>
      <c r="E752">
        <f>IF(D752="INVOICE",VALUE(MID(TRIM('Tracker&amp;Invoice'!B766),10,10)),"")</f>
        <v>15</v>
      </c>
      <c r="F752">
        <f>IF(B752=1,IFERROR(LOOKUP(2,1/('Tracker&amp;Invoice'!$H766:$AC766&lt;&gt;""),COLUMN('Tracker&amp;Invoice'!$H766:$AC766)),8),F751)</f>
        <v>14</v>
      </c>
      <c r="G752">
        <f>IF(D752="OVERALL",IFERROR(LOOKUP(2,1/('Tracker&amp;Invoice'!$H766:$AC766&lt;&gt;""),COLUMN('Tracker&amp;Invoice'!$H766:$AC766)),8),G753)</f>
        <v>15</v>
      </c>
      <c r="H752">
        <f t="shared" si="22"/>
        <v>15</v>
      </c>
      <c r="I752" s="29">
        <f>IF(D752="INVOICE",SUM('Tracker&amp;Invoice'!$H766:INDEX('Tracker&amp;Invoice'!$A766:$AC766,1,H752)),0)</f>
        <v>225900</v>
      </c>
      <c r="J752" s="29">
        <f>IF(D752="OVERALL",SUM('Tracker&amp;Invoice'!$H766:$AC766),0)</f>
        <v>0</v>
      </c>
    </row>
    <row r="753" spans="1:10">
      <c r="A753" t="e">
        <f t="shared" si="23"/>
        <v>#REF!</v>
      </c>
      <c r="B753">
        <f>IF(AND('Tracker&amp;Invoice'!A767&lt;&gt;"",'Tracker&amp;Invoice'!A767&lt;&gt;"ITEM",'Tracker&amp;Invoice'!A765="ITEM"),1,0)</f>
        <v>0</v>
      </c>
      <c r="C753" t="str">
        <f>IF(B753=1,'Tracker&amp;Invoice'!A767,C752)</f>
        <v>BQ-084</v>
      </c>
      <c r="D753" t="str">
        <f>IF(LEFT(TRIM('Tracker&amp;Invoice'!B767),9)="INVOICE #","INVOICE",IF(TRIM('Tracker&amp;Invoice'!B767)="Overall Completion INVOICE","OVERALL",""))</f>
        <v/>
      </c>
      <c r="E753" t="str">
        <f>IF(D753="INVOICE",VALUE(MID(TRIM('Tracker&amp;Invoice'!B767),10,10)),"")</f>
        <v/>
      </c>
      <c r="F753">
        <f>IF(B753=1,IFERROR(LOOKUP(2,1/('Tracker&amp;Invoice'!$H767:$AC767&lt;&gt;""),COLUMN('Tracker&amp;Invoice'!$H767:$AC767)),8),F752)</f>
        <v>14</v>
      </c>
      <c r="G753">
        <f>IF(D753="OVERALL",IFERROR(LOOKUP(2,1/('Tracker&amp;Invoice'!$H767:$AC767&lt;&gt;""),COLUMN('Tracker&amp;Invoice'!$H767:$AC767)),8),G754)</f>
        <v>15</v>
      </c>
      <c r="H753">
        <f t="shared" si="22"/>
        <v>15</v>
      </c>
      <c r="I753" s="29">
        <f>IF(D753="INVOICE",SUM('Tracker&amp;Invoice'!$H767:INDEX('Tracker&amp;Invoice'!$A767:$AC767,1,H753)),0)</f>
        <v>0</v>
      </c>
      <c r="J753" s="29">
        <f>IF(D753="OVERALL",SUM('Tracker&amp;Invoice'!$H767:$AC767),0)</f>
        <v>0</v>
      </c>
    </row>
    <row r="754" spans="1:10">
      <c r="A754" t="e">
        <f t="shared" si="23"/>
        <v>#REF!</v>
      </c>
      <c r="B754">
        <f>IF(AND('Tracker&amp;Invoice'!A768&lt;&gt;"",'Tracker&amp;Invoice'!A768&lt;&gt;"ITEM",'Tracker&amp;Invoice'!A766="ITEM"),1,0)</f>
        <v>0</v>
      </c>
      <c r="C754" t="str">
        <f>IF(B754=1,'Tracker&amp;Invoice'!A768,C753)</f>
        <v>BQ-084</v>
      </c>
      <c r="D754" t="str">
        <f>IF(LEFT(TRIM('Tracker&amp;Invoice'!B768),9)="INVOICE #","INVOICE",IF(TRIM('Tracker&amp;Invoice'!B768)="Overall Completion INVOICE","OVERALL",""))</f>
        <v>INVOICE</v>
      </c>
      <c r="E754">
        <f>IF(D754="INVOICE",VALUE(MID(TRIM('Tracker&amp;Invoice'!B768),10,10)),"")</f>
        <v>25</v>
      </c>
      <c r="F754">
        <f>IF(B754=1,IFERROR(LOOKUP(2,1/('Tracker&amp;Invoice'!$H768:$AC768&lt;&gt;""),COLUMN('Tracker&amp;Invoice'!$H768:$AC768)),8),F753)</f>
        <v>14</v>
      </c>
      <c r="G754">
        <f>IF(D754="OVERALL",IFERROR(LOOKUP(2,1/('Tracker&amp;Invoice'!$H768:$AC768&lt;&gt;""),COLUMN('Tracker&amp;Invoice'!$H768:$AC768)),8),G755)</f>
        <v>15</v>
      </c>
      <c r="H754">
        <f t="shared" si="22"/>
        <v>15</v>
      </c>
      <c r="I754" s="29">
        <f>IF(D754="INVOICE",SUM('Tracker&amp;Invoice'!$H768:INDEX('Tracker&amp;Invoice'!$A768:$AC768,1,H754)),0)</f>
        <v>45180</v>
      </c>
      <c r="J754" s="29">
        <f>IF(D754="OVERALL",SUM('Tracker&amp;Invoice'!$H768:$AC768),0)</f>
        <v>0</v>
      </c>
    </row>
    <row r="755" spans="1:10">
      <c r="A755" t="e">
        <f t="shared" si="23"/>
        <v>#REF!</v>
      </c>
      <c r="B755">
        <f>IF(AND('Tracker&amp;Invoice'!A769&lt;&gt;"",'Tracker&amp;Invoice'!A769&lt;&gt;"ITEM",'Tracker&amp;Invoice'!A767="ITEM"),1,0)</f>
        <v>0</v>
      </c>
      <c r="C755" t="str">
        <f>IF(B755=1,'Tracker&amp;Invoice'!A769,C754)</f>
        <v>BQ-084</v>
      </c>
      <c r="D755" t="str">
        <f>IF(LEFT(TRIM('Tracker&amp;Invoice'!B769),9)="INVOICE #","INVOICE",IF(TRIM('Tracker&amp;Invoice'!B769)="Overall Completion INVOICE","OVERALL",""))</f>
        <v/>
      </c>
      <c r="E755" t="str">
        <f>IF(D755="INVOICE",VALUE(MID(TRIM('Tracker&amp;Invoice'!B769),10,10)),"")</f>
        <v/>
      </c>
      <c r="F755">
        <f>IF(B755=1,IFERROR(LOOKUP(2,1/('Tracker&amp;Invoice'!$H769:$AC769&lt;&gt;""),COLUMN('Tracker&amp;Invoice'!$H769:$AC769)),8),F754)</f>
        <v>14</v>
      </c>
      <c r="G755">
        <f>IF(D755="OVERALL",IFERROR(LOOKUP(2,1/('Tracker&amp;Invoice'!$H769:$AC769&lt;&gt;""),COLUMN('Tracker&amp;Invoice'!$H769:$AC769)),8),G756)</f>
        <v>15</v>
      </c>
      <c r="H755">
        <f t="shared" si="22"/>
        <v>15</v>
      </c>
      <c r="I755" s="29">
        <f>IF(D755="INVOICE",SUM('Tracker&amp;Invoice'!$H769:INDEX('Tracker&amp;Invoice'!$A769:$AC769,1,H755)),0)</f>
        <v>0</v>
      </c>
      <c r="J755" s="29">
        <f>IF(D755="OVERALL",SUM('Tracker&amp;Invoice'!$H769:$AC769),0)</f>
        <v>0</v>
      </c>
    </row>
    <row r="756" spans="1:10">
      <c r="A756" t="e">
        <f t="shared" si="23"/>
        <v>#REF!</v>
      </c>
      <c r="B756">
        <f>IF(AND('Tracker&amp;Invoice'!A770&lt;&gt;"",'Tracker&amp;Invoice'!A770&lt;&gt;"ITEM",'Tracker&amp;Invoice'!A768="ITEM"),1,0)</f>
        <v>0</v>
      </c>
      <c r="C756" t="str">
        <f>IF(B756=1,'Tracker&amp;Invoice'!A770,C755)</f>
        <v>BQ-084</v>
      </c>
      <c r="D756" t="str">
        <f>IF(LEFT(TRIM('Tracker&amp;Invoice'!B770),9)="INVOICE #","INVOICE",IF(TRIM('Tracker&amp;Invoice'!B770)="Overall Completion INVOICE","OVERALL",""))</f>
        <v/>
      </c>
      <c r="E756" t="str">
        <f>IF(D756="INVOICE",VALUE(MID(TRIM('Tracker&amp;Invoice'!B770),10,10)),"")</f>
        <v/>
      </c>
      <c r="F756">
        <f>IF(B756=1,IFERROR(LOOKUP(2,1/('Tracker&amp;Invoice'!$H770:$AC770&lt;&gt;""),COLUMN('Tracker&amp;Invoice'!$H770:$AC770)),8),F755)</f>
        <v>14</v>
      </c>
      <c r="G756">
        <f>IF(D756="OVERALL",IFERROR(LOOKUP(2,1/('Tracker&amp;Invoice'!$H770:$AC770&lt;&gt;""),COLUMN('Tracker&amp;Invoice'!$H770:$AC770)),8),G757)</f>
        <v>15</v>
      </c>
      <c r="H756">
        <f t="shared" si="22"/>
        <v>15</v>
      </c>
      <c r="I756" s="29">
        <f>IF(D756="INVOICE",SUM('Tracker&amp;Invoice'!$H770:INDEX('Tracker&amp;Invoice'!$A770:$AC770,1,H756)),0)</f>
        <v>0</v>
      </c>
      <c r="J756" s="29">
        <f>IF(D756="OVERALL",SUM('Tracker&amp;Invoice'!$H770:$AC770),0)</f>
        <v>0</v>
      </c>
    </row>
    <row r="757" spans="1:10">
      <c r="A757" t="e">
        <f t="shared" si="23"/>
        <v>#REF!</v>
      </c>
      <c r="B757">
        <f>IF(AND('Tracker&amp;Invoice'!A771&lt;&gt;"",'Tracker&amp;Invoice'!A771&lt;&gt;"ITEM",'Tracker&amp;Invoice'!A769="ITEM"),1,0)</f>
        <v>0</v>
      </c>
      <c r="C757" t="str">
        <f>IF(B757=1,'Tracker&amp;Invoice'!A771,C756)</f>
        <v>BQ-084</v>
      </c>
      <c r="D757" t="str">
        <f>IF(LEFT(TRIM('Tracker&amp;Invoice'!B771),9)="INVOICE #","INVOICE",IF(TRIM('Tracker&amp;Invoice'!B771)="Overall Completion INVOICE","OVERALL",""))</f>
        <v/>
      </c>
      <c r="E757" t="str">
        <f>IF(D757="INVOICE",VALUE(MID(TRIM('Tracker&amp;Invoice'!B771),10,10)),"")</f>
        <v/>
      </c>
      <c r="F757">
        <f>IF(B757=1,IFERROR(LOOKUP(2,1/('Tracker&amp;Invoice'!$H771:$AC771&lt;&gt;""),COLUMN('Tracker&amp;Invoice'!$H771:$AC771)),8),F756)</f>
        <v>14</v>
      </c>
      <c r="G757">
        <f>IF(D757="OVERALL",IFERROR(LOOKUP(2,1/('Tracker&amp;Invoice'!$H771:$AC771&lt;&gt;""),COLUMN('Tracker&amp;Invoice'!$H771:$AC771)),8),G758)</f>
        <v>15</v>
      </c>
      <c r="H757">
        <f t="shared" si="22"/>
        <v>15</v>
      </c>
      <c r="I757" s="29">
        <f>IF(D757="INVOICE",SUM('Tracker&amp;Invoice'!$H771:INDEX('Tracker&amp;Invoice'!$A771:$AC771,1,H757)),0)</f>
        <v>0</v>
      </c>
      <c r="J757" s="29">
        <f>IF(D757="OVERALL",SUM('Tracker&amp;Invoice'!$H771:$AC771),0)</f>
        <v>0</v>
      </c>
    </row>
    <row r="758" spans="1:10">
      <c r="A758" t="e">
        <f t="shared" si="23"/>
        <v>#REF!</v>
      </c>
      <c r="B758">
        <f>IF(AND('Tracker&amp;Invoice'!A772&lt;&gt;"",'Tracker&amp;Invoice'!A772&lt;&gt;"ITEM",'Tracker&amp;Invoice'!A770="ITEM"),1,0)</f>
        <v>0</v>
      </c>
      <c r="C758" t="str">
        <f>IF(B758=1,'Tracker&amp;Invoice'!A772,C757)</f>
        <v>BQ-084</v>
      </c>
      <c r="D758" t="str">
        <f>IF(LEFT(TRIM('Tracker&amp;Invoice'!B772),9)="INVOICE #","INVOICE",IF(TRIM('Tracker&amp;Invoice'!B772)="Overall Completion INVOICE","OVERALL",""))</f>
        <v/>
      </c>
      <c r="E758" t="str">
        <f>IF(D758="INVOICE",VALUE(MID(TRIM('Tracker&amp;Invoice'!B772),10,10)),"")</f>
        <v/>
      </c>
      <c r="F758">
        <f>IF(B758=1,IFERROR(LOOKUP(2,1/('Tracker&amp;Invoice'!$H772:$AC772&lt;&gt;""),COLUMN('Tracker&amp;Invoice'!$H772:$AC772)),8),F757)</f>
        <v>14</v>
      </c>
      <c r="G758">
        <f>IF(D758="OVERALL",IFERROR(LOOKUP(2,1/('Tracker&amp;Invoice'!$H772:$AC772&lt;&gt;""),COLUMN('Tracker&amp;Invoice'!$H772:$AC772)),8),G759)</f>
        <v>15</v>
      </c>
      <c r="H758">
        <f t="shared" si="22"/>
        <v>15</v>
      </c>
      <c r="I758" s="29">
        <f>IF(D758="INVOICE",SUM('Tracker&amp;Invoice'!$H772:INDEX('Tracker&amp;Invoice'!$A772:$AC772,1,H758)),0)</f>
        <v>0</v>
      </c>
      <c r="J758" s="29">
        <f>IF(D758="OVERALL",SUM('Tracker&amp;Invoice'!$H772:$AC772),0)</f>
        <v>0</v>
      </c>
    </row>
    <row r="759" spans="1:10">
      <c r="A759" t="e">
        <f t="shared" si="23"/>
        <v>#REF!</v>
      </c>
      <c r="B759">
        <f>IF(AND('Tracker&amp;Invoice'!A773&lt;&gt;"",'Tracker&amp;Invoice'!A773&lt;&gt;"ITEM",'Tracker&amp;Invoice'!A771="ITEM"),1,0)</f>
        <v>0</v>
      </c>
      <c r="C759" t="str">
        <f>IF(B759=1,'Tracker&amp;Invoice'!A773,C758)</f>
        <v>BQ-084</v>
      </c>
      <c r="D759" t="str">
        <f>IF(LEFT(TRIM('Tracker&amp;Invoice'!B773),9)="INVOICE #","INVOICE",IF(TRIM('Tracker&amp;Invoice'!B773)="Overall Completion INVOICE","OVERALL",""))</f>
        <v/>
      </c>
      <c r="E759" t="str">
        <f>IF(D759="INVOICE",VALUE(MID(TRIM('Tracker&amp;Invoice'!B773),10,10)),"")</f>
        <v/>
      </c>
      <c r="F759">
        <f>IF(B759=1,IFERROR(LOOKUP(2,1/('Tracker&amp;Invoice'!$H773:$AC773&lt;&gt;""),COLUMN('Tracker&amp;Invoice'!$H773:$AC773)),8),F758)</f>
        <v>14</v>
      </c>
      <c r="G759">
        <f>IF(D759="OVERALL",IFERROR(LOOKUP(2,1/('Tracker&amp;Invoice'!$H773:$AC773&lt;&gt;""),COLUMN('Tracker&amp;Invoice'!$H773:$AC773)),8),G760)</f>
        <v>15</v>
      </c>
      <c r="H759">
        <f t="shared" si="22"/>
        <v>15</v>
      </c>
      <c r="I759" s="29">
        <f>IF(D759="INVOICE",SUM('Tracker&amp;Invoice'!$H773:INDEX('Tracker&amp;Invoice'!$A773:$AC773,1,H759)),0)</f>
        <v>0</v>
      </c>
      <c r="J759" s="29">
        <f>IF(D759="OVERALL",SUM('Tracker&amp;Invoice'!$H773:$AC773),0)</f>
        <v>0</v>
      </c>
    </row>
    <row r="760" spans="1:10">
      <c r="A760" t="e">
        <f t="shared" si="23"/>
        <v>#REF!</v>
      </c>
      <c r="B760">
        <f>IF(AND('Tracker&amp;Invoice'!A774&lt;&gt;"",'Tracker&amp;Invoice'!A774&lt;&gt;"ITEM",'Tracker&amp;Invoice'!A772="ITEM"),1,0)</f>
        <v>0</v>
      </c>
      <c r="C760" t="str">
        <f>IF(B760=1,'Tracker&amp;Invoice'!A774,C759)</f>
        <v>BQ-084</v>
      </c>
      <c r="D760" t="str">
        <f>IF(LEFT(TRIM('Tracker&amp;Invoice'!B774),9)="INVOICE #","INVOICE",IF(TRIM('Tracker&amp;Invoice'!B774)="Overall Completion INVOICE","OVERALL",""))</f>
        <v/>
      </c>
      <c r="E760" t="str">
        <f>IF(D760="INVOICE",VALUE(MID(TRIM('Tracker&amp;Invoice'!B774),10,10)),"")</f>
        <v/>
      </c>
      <c r="F760">
        <f>IF(B760=1,IFERROR(LOOKUP(2,1/('Tracker&amp;Invoice'!$H774:$AC774&lt;&gt;""),COLUMN('Tracker&amp;Invoice'!$H774:$AC774)),8),F759)</f>
        <v>14</v>
      </c>
      <c r="G760">
        <f>IF(D760="OVERALL",IFERROR(LOOKUP(2,1/('Tracker&amp;Invoice'!$H774:$AC774&lt;&gt;""),COLUMN('Tracker&amp;Invoice'!$H774:$AC774)),8),G761)</f>
        <v>15</v>
      </c>
      <c r="H760">
        <f t="shared" si="22"/>
        <v>15</v>
      </c>
      <c r="I760" s="29">
        <f>IF(D760="INVOICE",SUM('Tracker&amp;Invoice'!$H774:INDEX('Tracker&amp;Invoice'!$A774:$AC774,1,H760)),0)</f>
        <v>0</v>
      </c>
      <c r="J760" s="29">
        <f>IF(D760="OVERALL",SUM('Tracker&amp;Invoice'!$H774:$AC774),0)</f>
        <v>0</v>
      </c>
    </row>
    <row r="761" spans="1:10">
      <c r="A761" t="e">
        <f t="shared" si="23"/>
        <v>#REF!</v>
      </c>
      <c r="B761">
        <f>IF(AND('Tracker&amp;Invoice'!A775&lt;&gt;"",'Tracker&amp;Invoice'!A775&lt;&gt;"ITEM",'Tracker&amp;Invoice'!A773="ITEM"),1,0)</f>
        <v>0</v>
      </c>
      <c r="C761" t="str">
        <f>IF(B761=1,'Tracker&amp;Invoice'!A775,C760)</f>
        <v>BQ-084</v>
      </c>
      <c r="D761" t="str">
        <f>IF(LEFT(TRIM('Tracker&amp;Invoice'!B775),9)="INVOICE #","INVOICE",IF(TRIM('Tracker&amp;Invoice'!B775)="Overall Completion INVOICE","OVERALL",""))</f>
        <v/>
      </c>
      <c r="E761" t="str">
        <f>IF(D761="INVOICE",VALUE(MID(TRIM('Tracker&amp;Invoice'!B775),10,10)),"")</f>
        <v/>
      </c>
      <c r="F761">
        <f>IF(B761=1,IFERROR(LOOKUP(2,1/('Tracker&amp;Invoice'!$H775:$AC775&lt;&gt;""),COLUMN('Tracker&amp;Invoice'!$H775:$AC775)),8),F760)</f>
        <v>14</v>
      </c>
      <c r="G761">
        <f>IF(D761="OVERALL",IFERROR(LOOKUP(2,1/('Tracker&amp;Invoice'!$H775:$AC775&lt;&gt;""),COLUMN('Tracker&amp;Invoice'!$H775:$AC775)),8),G762)</f>
        <v>15</v>
      </c>
      <c r="H761">
        <f t="shared" si="22"/>
        <v>15</v>
      </c>
      <c r="I761" s="29">
        <f>IF(D761="INVOICE",SUM('Tracker&amp;Invoice'!$H775:INDEX('Tracker&amp;Invoice'!$A775:$AC775,1,H761)),0)</f>
        <v>0</v>
      </c>
      <c r="J761" s="29">
        <f>IF(D761="OVERALL",SUM('Tracker&amp;Invoice'!$H775:$AC775),0)</f>
        <v>0</v>
      </c>
    </row>
    <row r="762" spans="1:10">
      <c r="A762" t="e">
        <f t="shared" si="23"/>
        <v>#REF!</v>
      </c>
      <c r="B762">
        <f>IF(AND('Tracker&amp;Invoice'!A776&lt;&gt;"",'Tracker&amp;Invoice'!A776&lt;&gt;"ITEM",'Tracker&amp;Invoice'!A774="ITEM"),1,0)</f>
        <v>0</v>
      </c>
      <c r="C762" t="str">
        <f>IF(B762=1,'Tracker&amp;Invoice'!A776,C761)</f>
        <v>BQ-084</v>
      </c>
      <c r="D762" t="str">
        <f>IF(LEFT(TRIM('Tracker&amp;Invoice'!B776),9)="INVOICE #","INVOICE",IF(TRIM('Tracker&amp;Invoice'!B776)="Overall Completion INVOICE","OVERALL",""))</f>
        <v>OVERALL</v>
      </c>
      <c r="E762" t="str">
        <f>IF(D762="INVOICE",VALUE(MID(TRIM('Tracker&amp;Invoice'!B776),10,10)),"")</f>
        <v/>
      </c>
      <c r="F762">
        <f>IF(B762=1,IFERROR(LOOKUP(2,1/('Tracker&amp;Invoice'!$H776:$AC776&lt;&gt;""),COLUMN('Tracker&amp;Invoice'!$H776:$AC776)),8),F761)</f>
        <v>14</v>
      </c>
      <c r="G762">
        <f>IF(D762="OVERALL",IFERROR(LOOKUP(2,1/('Tracker&amp;Invoice'!$H776:$AC776&lt;&gt;""),COLUMN('Tracker&amp;Invoice'!$H776:$AC776)),8),G763)</f>
        <v>15</v>
      </c>
      <c r="H762">
        <f t="shared" si="22"/>
        <v>15</v>
      </c>
      <c r="I762" s="29">
        <f>IF(D762="INVOICE",SUM('Tracker&amp;Invoice'!$H776:INDEX('Tracker&amp;Invoice'!$A776:$AC776,1,H762)),0)</f>
        <v>0</v>
      </c>
      <c r="J762" s="29">
        <f>IF(D762="OVERALL",SUM('Tracker&amp;Invoice'!$H776:$AC776),0)</f>
        <v>271080</v>
      </c>
    </row>
    <row r="763" spans="1:10">
      <c r="A763" t="e">
        <f t="shared" si="23"/>
        <v>#REF!</v>
      </c>
      <c r="B763">
        <f>IF(AND('Tracker&amp;Invoice'!A777&lt;&gt;"",'Tracker&amp;Invoice'!A777&lt;&gt;"ITEM",'Tracker&amp;Invoice'!A775="ITEM"),1,0)</f>
        <v>0</v>
      </c>
      <c r="C763" t="str">
        <f>IF(B763=1,'Tracker&amp;Invoice'!A777,C762)</f>
        <v>BQ-084</v>
      </c>
      <c r="D763" t="str">
        <f>IF(LEFT(TRIM('Tracker&amp;Invoice'!B777),9)="INVOICE #","INVOICE",IF(TRIM('Tracker&amp;Invoice'!B777)="Overall Completion INVOICE","OVERALL",""))</f>
        <v/>
      </c>
      <c r="E763" t="str">
        <f>IF(D763="INVOICE",VALUE(MID(TRIM('Tracker&amp;Invoice'!B777),10,10)),"")</f>
        <v/>
      </c>
      <c r="F763">
        <f>IF(B763=1,IFERROR(LOOKUP(2,1/('Tracker&amp;Invoice'!$H777:$AC777&lt;&gt;""),COLUMN('Tracker&amp;Invoice'!$H777:$AC777)),8),F762)</f>
        <v>14</v>
      </c>
      <c r="G763">
        <f>IF(D763="OVERALL",IFERROR(LOOKUP(2,1/('Tracker&amp;Invoice'!$H777:$AC777&lt;&gt;""),COLUMN('Tracker&amp;Invoice'!$H777:$AC777)),8),G764)</f>
        <v>16</v>
      </c>
      <c r="H763">
        <f t="shared" si="22"/>
        <v>16</v>
      </c>
      <c r="I763" s="29">
        <f>IF(D763="INVOICE",SUM('Tracker&amp;Invoice'!$H777:INDEX('Tracker&amp;Invoice'!$A777:$AC777,1,H763)),0)</f>
        <v>0</v>
      </c>
      <c r="J763" s="29">
        <f>IF(D763="OVERALL",SUM('Tracker&amp;Invoice'!$H777:$AC777),0)</f>
        <v>0</v>
      </c>
    </row>
    <row r="764" spans="1:10">
      <c r="A764" t="e">
        <f t="shared" si="23"/>
        <v>#REF!</v>
      </c>
      <c r="B764">
        <f>IF(AND('Tracker&amp;Invoice'!A778&lt;&gt;"",'Tracker&amp;Invoice'!A778&lt;&gt;"ITEM",'Tracker&amp;Invoice'!A776="ITEM"),1,0)</f>
        <v>0</v>
      </c>
      <c r="C764" t="str">
        <f>IF(B764=1,'Tracker&amp;Invoice'!A778,C763)</f>
        <v>BQ-084</v>
      </c>
      <c r="D764" t="str">
        <f>IF(LEFT(TRIM('Tracker&amp;Invoice'!B778),9)="INVOICE #","INVOICE",IF(TRIM('Tracker&amp;Invoice'!B778)="Overall Completion INVOICE","OVERALL",""))</f>
        <v/>
      </c>
      <c r="E764" t="str">
        <f>IF(D764="INVOICE",VALUE(MID(TRIM('Tracker&amp;Invoice'!B778),10,10)),"")</f>
        <v/>
      </c>
      <c r="F764">
        <f>IF(B764=1,IFERROR(LOOKUP(2,1/('Tracker&amp;Invoice'!$H778:$AC778&lt;&gt;""),COLUMN('Tracker&amp;Invoice'!$H778:$AC778)),8),F763)</f>
        <v>14</v>
      </c>
      <c r="G764">
        <f>IF(D764="OVERALL",IFERROR(LOOKUP(2,1/('Tracker&amp;Invoice'!$H778:$AC778&lt;&gt;""),COLUMN('Tracker&amp;Invoice'!$H778:$AC778)),8),G765)</f>
        <v>16</v>
      </c>
      <c r="H764">
        <f t="shared" si="22"/>
        <v>16</v>
      </c>
      <c r="I764" s="29">
        <f>IF(D764="INVOICE",SUM('Tracker&amp;Invoice'!$H778:INDEX('Tracker&amp;Invoice'!$A778:$AC778,1,H764)),0)</f>
        <v>0</v>
      </c>
      <c r="J764" s="29">
        <f>IF(D764="OVERALL",SUM('Tracker&amp;Invoice'!$H778:$AC778),0)</f>
        <v>0</v>
      </c>
    </row>
    <row r="765" spans="1:10">
      <c r="A765" t="e">
        <f t="shared" si="23"/>
        <v>#REF!</v>
      </c>
      <c r="B765">
        <f>IF(AND('Tracker&amp;Invoice'!A779&lt;&gt;"",'Tracker&amp;Invoice'!A779&lt;&gt;"ITEM",'Tracker&amp;Invoice'!A777="ITEM"),1,0)</f>
        <v>0</v>
      </c>
      <c r="C765" t="str">
        <f>IF(B765=1,'Tracker&amp;Invoice'!A779,C764)</f>
        <v>BQ-084</v>
      </c>
      <c r="D765" t="str">
        <f>IF(LEFT(TRIM('Tracker&amp;Invoice'!B779),9)="INVOICE #","INVOICE",IF(TRIM('Tracker&amp;Invoice'!B779)="Overall Completion INVOICE","OVERALL",""))</f>
        <v/>
      </c>
      <c r="E765" t="str">
        <f>IF(D765="INVOICE",VALUE(MID(TRIM('Tracker&amp;Invoice'!B779),10,10)),"")</f>
        <v/>
      </c>
      <c r="F765">
        <f>IF(B765=1,IFERROR(LOOKUP(2,1/('Tracker&amp;Invoice'!$H779:$AC779&lt;&gt;""),COLUMN('Tracker&amp;Invoice'!$H779:$AC779)),8),F764)</f>
        <v>14</v>
      </c>
      <c r="G765">
        <f>IF(D765="OVERALL",IFERROR(LOOKUP(2,1/('Tracker&amp;Invoice'!$H779:$AC779&lt;&gt;""),COLUMN('Tracker&amp;Invoice'!$H779:$AC779)),8),G766)</f>
        <v>16</v>
      </c>
      <c r="H765">
        <f t="shared" si="22"/>
        <v>16</v>
      </c>
      <c r="I765" s="29">
        <f>IF(D765="INVOICE",SUM('Tracker&amp;Invoice'!$H779:INDEX('Tracker&amp;Invoice'!$A779:$AC779,1,H765)),0)</f>
        <v>0</v>
      </c>
      <c r="J765" s="29">
        <f>IF(D765="OVERALL",SUM('Tracker&amp;Invoice'!$H779:$AC779),0)</f>
        <v>0</v>
      </c>
    </row>
    <row r="766" spans="1:10">
      <c r="A766" t="e">
        <f t="shared" si="23"/>
        <v>#REF!</v>
      </c>
      <c r="B766">
        <f>IF(AND('Tracker&amp;Invoice'!A780&lt;&gt;"",'Tracker&amp;Invoice'!A780&lt;&gt;"ITEM",'Tracker&amp;Invoice'!A778="ITEM"),1,0)</f>
        <v>0</v>
      </c>
      <c r="C766" t="str">
        <f>IF(B766=1,'Tracker&amp;Invoice'!A780,C765)</f>
        <v>BQ-084</v>
      </c>
      <c r="D766" t="str">
        <f>IF(LEFT(TRIM('Tracker&amp;Invoice'!B780),9)="INVOICE #","INVOICE",IF(TRIM('Tracker&amp;Invoice'!B780)="Overall Completion INVOICE","OVERALL",""))</f>
        <v/>
      </c>
      <c r="E766" t="str">
        <f>IF(D766="INVOICE",VALUE(MID(TRIM('Tracker&amp;Invoice'!B780),10,10)),"")</f>
        <v/>
      </c>
      <c r="F766">
        <f>IF(B766=1,IFERROR(LOOKUP(2,1/('Tracker&amp;Invoice'!$H780:$AC780&lt;&gt;""),COLUMN('Tracker&amp;Invoice'!$H780:$AC780)),8),F765)</f>
        <v>14</v>
      </c>
      <c r="G766">
        <f>IF(D766="OVERALL",IFERROR(LOOKUP(2,1/('Tracker&amp;Invoice'!$H780:$AC780&lt;&gt;""),COLUMN('Tracker&amp;Invoice'!$H780:$AC780)),8),G767)</f>
        <v>16</v>
      </c>
      <c r="H766">
        <f t="shared" si="22"/>
        <v>16</v>
      </c>
      <c r="I766" s="29">
        <f>IF(D766="INVOICE",SUM('Tracker&amp;Invoice'!$H780:INDEX('Tracker&amp;Invoice'!$A780:$AC780,1,H766)),0)</f>
        <v>0</v>
      </c>
      <c r="J766" s="29">
        <f>IF(D766="OVERALL",SUM('Tracker&amp;Invoice'!$H780:$AC780),0)</f>
        <v>0</v>
      </c>
    </row>
    <row r="767" spans="1:10">
      <c r="A767" t="e">
        <f t="shared" si="23"/>
        <v>#REF!</v>
      </c>
      <c r="B767">
        <f>IF(AND('Tracker&amp;Invoice'!A781&lt;&gt;"",'Tracker&amp;Invoice'!A781&lt;&gt;"ITEM",'Tracker&amp;Invoice'!A779="ITEM"),1,0)</f>
        <v>0</v>
      </c>
      <c r="C767" t="str">
        <f>IF(B767=1,'Tracker&amp;Invoice'!A781,C766)</f>
        <v>BQ-084</v>
      </c>
      <c r="D767" t="str">
        <f>IF(LEFT(TRIM('Tracker&amp;Invoice'!B781),9)="INVOICE #","INVOICE",IF(TRIM('Tracker&amp;Invoice'!B781)="Overall Completion INVOICE","OVERALL",""))</f>
        <v/>
      </c>
      <c r="E767" t="str">
        <f>IF(D767="INVOICE",VALUE(MID(TRIM('Tracker&amp;Invoice'!B781),10,10)),"")</f>
        <v/>
      </c>
      <c r="F767">
        <f>IF(B767=1,IFERROR(LOOKUP(2,1/('Tracker&amp;Invoice'!$H781:$AC781&lt;&gt;""),COLUMN('Tracker&amp;Invoice'!$H781:$AC781)),8),F766)</f>
        <v>14</v>
      </c>
      <c r="G767">
        <f>IF(D767="OVERALL",IFERROR(LOOKUP(2,1/('Tracker&amp;Invoice'!$H781:$AC781&lt;&gt;""),COLUMN('Tracker&amp;Invoice'!$H781:$AC781)),8),G768)</f>
        <v>16</v>
      </c>
      <c r="H767">
        <f t="shared" si="22"/>
        <v>16</v>
      </c>
      <c r="I767" s="29">
        <f>IF(D767="INVOICE",SUM('Tracker&amp;Invoice'!$H781:INDEX('Tracker&amp;Invoice'!$A781:$AC781,1,H767)),0)</f>
        <v>0</v>
      </c>
      <c r="J767" s="29">
        <f>IF(D767="OVERALL",SUM('Tracker&amp;Invoice'!$H781:$AC781),0)</f>
        <v>0</v>
      </c>
    </row>
    <row r="768" spans="1:10">
      <c r="A768" t="e">
        <f t="shared" si="23"/>
        <v>#REF!</v>
      </c>
      <c r="B768">
        <f>IF(AND('Tracker&amp;Invoice'!A782&lt;&gt;"",'Tracker&amp;Invoice'!A782&lt;&gt;"ITEM",'Tracker&amp;Invoice'!A780="ITEM"),1,0)</f>
        <v>0</v>
      </c>
      <c r="C768" t="str">
        <f>IF(B768=1,'Tracker&amp;Invoice'!A782,C767)</f>
        <v>BQ-084</v>
      </c>
      <c r="D768" t="str">
        <f>IF(LEFT(TRIM('Tracker&amp;Invoice'!B782),9)="INVOICE #","INVOICE",IF(TRIM('Tracker&amp;Invoice'!B782)="Overall Completion INVOICE","OVERALL",""))</f>
        <v/>
      </c>
      <c r="E768" t="str">
        <f>IF(D768="INVOICE",VALUE(MID(TRIM('Tracker&amp;Invoice'!B782),10,10)),"")</f>
        <v/>
      </c>
      <c r="F768">
        <f>IF(B768=1,IFERROR(LOOKUP(2,1/('Tracker&amp;Invoice'!$H782:$AC782&lt;&gt;""),COLUMN('Tracker&amp;Invoice'!$H782:$AC782)),8),F767)</f>
        <v>14</v>
      </c>
      <c r="G768">
        <f>IF(D768="OVERALL",IFERROR(LOOKUP(2,1/('Tracker&amp;Invoice'!$H782:$AC782&lt;&gt;""),COLUMN('Tracker&amp;Invoice'!$H782:$AC782)),8),G769)</f>
        <v>16</v>
      </c>
      <c r="H768">
        <f t="shared" si="22"/>
        <v>16</v>
      </c>
      <c r="I768" s="29">
        <f>IF(D768="INVOICE",SUM('Tracker&amp;Invoice'!$H782:INDEX('Tracker&amp;Invoice'!$A782:$AC782,1,H768)),0)</f>
        <v>0</v>
      </c>
      <c r="J768" s="29">
        <f>IF(D768="OVERALL",SUM('Tracker&amp;Invoice'!$H782:$AC782),0)</f>
        <v>0</v>
      </c>
    </row>
    <row r="769" spans="1:10">
      <c r="A769" t="e">
        <f t="shared" si="23"/>
        <v>#REF!</v>
      </c>
      <c r="B769">
        <f>IF(AND('Tracker&amp;Invoice'!A783&lt;&gt;"",'Tracker&amp;Invoice'!A783&lt;&gt;"ITEM",'Tracker&amp;Invoice'!A781="ITEM"),1,0)</f>
        <v>0</v>
      </c>
      <c r="C769" t="str">
        <f>IF(B769=1,'Tracker&amp;Invoice'!A783,C768)</f>
        <v>BQ-084</v>
      </c>
      <c r="D769" t="str">
        <f>IF(LEFT(TRIM('Tracker&amp;Invoice'!B783),9)="INVOICE #","INVOICE",IF(TRIM('Tracker&amp;Invoice'!B783)="Overall Completion INVOICE","OVERALL",""))</f>
        <v/>
      </c>
      <c r="E769" t="str">
        <f>IF(D769="INVOICE",VALUE(MID(TRIM('Tracker&amp;Invoice'!B783),10,10)),"")</f>
        <v/>
      </c>
      <c r="F769">
        <f>IF(B769=1,IFERROR(LOOKUP(2,1/('Tracker&amp;Invoice'!$H783:$AC783&lt;&gt;""),COLUMN('Tracker&amp;Invoice'!$H783:$AC783)),8),F768)</f>
        <v>14</v>
      </c>
      <c r="G769">
        <f>IF(D769="OVERALL",IFERROR(LOOKUP(2,1/('Tracker&amp;Invoice'!$H783:$AC783&lt;&gt;""),COLUMN('Tracker&amp;Invoice'!$H783:$AC783)),8),G770)</f>
        <v>16</v>
      </c>
      <c r="H769">
        <f t="shared" si="22"/>
        <v>16</v>
      </c>
      <c r="I769" s="29">
        <f>IF(D769="INVOICE",SUM('Tracker&amp;Invoice'!$H783:INDEX('Tracker&amp;Invoice'!$A783:$AC783,1,H769)),0)</f>
        <v>0</v>
      </c>
      <c r="J769" s="29">
        <f>IF(D769="OVERALL",SUM('Tracker&amp;Invoice'!$H783:$AC783),0)</f>
        <v>0</v>
      </c>
    </row>
    <row r="770" spans="1:10">
      <c r="A770" t="e">
        <f t="shared" si="23"/>
        <v>#REF!</v>
      </c>
      <c r="B770">
        <f>IF(AND('Tracker&amp;Invoice'!A784&lt;&gt;"",'Tracker&amp;Invoice'!A784&lt;&gt;"ITEM",'Tracker&amp;Invoice'!A782="ITEM"),1,0)</f>
        <v>0</v>
      </c>
      <c r="C770" t="str">
        <f>IF(B770=1,'Tracker&amp;Invoice'!A784,C769)</f>
        <v>BQ-084</v>
      </c>
      <c r="D770" t="str">
        <f>IF(LEFT(TRIM('Tracker&amp;Invoice'!B784),9)="INVOICE #","INVOICE",IF(TRIM('Tracker&amp;Invoice'!B784)="Overall Completion INVOICE","OVERALL",""))</f>
        <v/>
      </c>
      <c r="E770" t="str">
        <f>IF(D770="INVOICE",VALUE(MID(TRIM('Tracker&amp;Invoice'!B784),10,10)),"")</f>
        <v/>
      </c>
      <c r="F770">
        <f>IF(B770=1,IFERROR(LOOKUP(2,1/('Tracker&amp;Invoice'!$H784:$AC784&lt;&gt;""),COLUMN('Tracker&amp;Invoice'!$H784:$AC784)),8),F769)</f>
        <v>14</v>
      </c>
      <c r="G770">
        <f>IF(D770="OVERALL",IFERROR(LOOKUP(2,1/('Tracker&amp;Invoice'!$H784:$AC784&lt;&gt;""),COLUMN('Tracker&amp;Invoice'!$H784:$AC784)),8),G771)</f>
        <v>16</v>
      </c>
      <c r="H770">
        <f t="shared" si="22"/>
        <v>16</v>
      </c>
      <c r="I770" s="29">
        <f>IF(D770="INVOICE",SUM('Tracker&amp;Invoice'!$H784:INDEX('Tracker&amp;Invoice'!$A784:$AC784,1,H770)),0)</f>
        <v>0</v>
      </c>
      <c r="J770" s="29">
        <f>IF(D770="OVERALL",SUM('Tracker&amp;Invoice'!$H784:$AC784),0)</f>
        <v>0</v>
      </c>
    </row>
    <row r="771" spans="1:10">
      <c r="A771" t="e">
        <f t="shared" si="23"/>
        <v>#REF!</v>
      </c>
      <c r="B771">
        <f>IF(AND('Tracker&amp;Invoice'!A785&lt;&gt;"",'Tracker&amp;Invoice'!A785&lt;&gt;"ITEM",'Tracker&amp;Invoice'!A783="ITEM"),1,0)</f>
        <v>1</v>
      </c>
      <c r="C771" t="str">
        <f>IF(B771=1,'Tracker&amp;Invoice'!A785,C770)</f>
        <v>BQ-085</v>
      </c>
      <c r="D771" t="str">
        <f>IF(LEFT(TRIM('Tracker&amp;Invoice'!B785),9)="INVOICE #","INVOICE",IF(TRIM('Tracker&amp;Invoice'!B785)="Overall Completion INVOICE","OVERALL",""))</f>
        <v/>
      </c>
      <c r="E771" t="str">
        <f>IF(D771="INVOICE",VALUE(MID(TRIM('Tracker&amp;Invoice'!B785),10,10)),"")</f>
        <v/>
      </c>
      <c r="F771">
        <f>IF(B771=1,IFERROR(LOOKUP(2,1/('Tracker&amp;Invoice'!$H785:$AC785&lt;&gt;""),COLUMN('Tracker&amp;Invoice'!$H785:$AC785)),8),F770)</f>
        <v>16</v>
      </c>
      <c r="G771">
        <f>IF(D771="OVERALL",IFERROR(LOOKUP(2,1/('Tracker&amp;Invoice'!$H785:$AC785&lt;&gt;""),COLUMN('Tracker&amp;Invoice'!$H785:$AC785)),8),G772)</f>
        <v>16</v>
      </c>
      <c r="H771">
        <f t="shared" ref="H771:H834" si="24">MAX(F771,G771)</f>
        <v>16</v>
      </c>
      <c r="I771" s="29">
        <f>IF(D771="INVOICE",SUM('Tracker&amp;Invoice'!$H785:INDEX('Tracker&amp;Invoice'!$A785:$AC785,1,H771)),0)</f>
        <v>0</v>
      </c>
      <c r="J771" s="29">
        <f>IF(D771="OVERALL",SUM('Tracker&amp;Invoice'!$H785:$AC785),0)</f>
        <v>0</v>
      </c>
    </row>
    <row r="772" spans="1:10">
      <c r="A772" t="e">
        <f t="shared" ref="A772:A835" si="25">A771+B772</f>
        <v>#REF!</v>
      </c>
      <c r="B772">
        <f>IF(AND('Tracker&amp;Invoice'!A786&lt;&gt;"",'Tracker&amp;Invoice'!A786&lt;&gt;"ITEM",'Tracker&amp;Invoice'!A784="ITEM"),1,0)</f>
        <v>0</v>
      </c>
      <c r="C772" t="str">
        <f>IF(B772=1,'Tracker&amp;Invoice'!A786,C771)</f>
        <v>BQ-085</v>
      </c>
      <c r="D772" t="str">
        <f>IF(LEFT(TRIM('Tracker&amp;Invoice'!B786),9)="INVOICE #","INVOICE",IF(TRIM('Tracker&amp;Invoice'!B786)="Overall Completion INVOICE","OVERALL",""))</f>
        <v/>
      </c>
      <c r="E772" t="str">
        <f>IF(D772="INVOICE",VALUE(MID(TRIM('Tracker&amp;Invoice'!B786),10,10)),"")</f>
        <v/>
      </c>
      <c r="F772">
        <f>IF(B772=1,IFERROR(LOOKUP(2,1/('Tracker&amp;Invoice'!$H786:$AC786&lt;&gt;""),COLUMN('Tracker&amp;Invoice'!$H786:$AC786)),8),F771)</f>
        <v>16</v>
      </c>
      <c r="G772">
        <f>IF(D772="OVERALL",IFERROR(LOOKUP(2,1/('Tracker&amp;Invoice'!$H786:$AC786&lt;&gt;""),COLUMN('Tracker&amp;Invoice'!$H786:$AC786)),8),G773)</f>
        <v>16</v>
      </c>
      <c r="H772">
        <f t="shared" si="24"/>
        <v>16</v>
      </c>
      <c r="I772" s="29">
        <f>IF(D772="INVOICE",SUM('Tracker&amp;Invoice'!$H786:INDEX('Tracker&amp;Invoice'!$A786:$AC786,1,H772)),0)</f>
        <v>0</v>
      </c>
      <c r="J772" s="29">
        <f>IF(D772="OVERALL",SUM('Tracker&amp;Invoice'!$H786:$AC786),0)</f>
        <v>0</v>
      </c>
    </row>
    <row r="773" spans="1:10">
      <c r="A773" t="e">
        <f t="shared" si="25"/>
        <v>#REF!</v>
      </c>
      <c r="B773">
        <f>IF(AND('Tracker&amp;Invoice'!A787&lt;&gt;"",'Tracker&amp;Invoice'!A787&lt;&gt;"ITEM",'Tracker&amp;Invoice'!A785="ITEM"),1,0)</f>
        <v>0</v>
      </c>
      <c r="C773" t="str">
        <f>IF(B773=1,'Tracker&amp;Invoice'!A787,C772)</f>
        <v>BQ-085</v>
      </c>
      <c r="D773" t="str">
        <f>IF(LEFT(TRIM('Tracker&amp;Invoice'!B787),9)="INVOICE #","INVOICE",IF(TRIM('Tracker&amp;Invoice'!B787)="Overall Completion INVOICE","OVERALL",""))</f>
        <v/>
      </c>
      <c r="E773" t="str">
        <f>IF(D773="INVOICE",VALUE(MID(TRIM('Tracker&amp;Invoice'!B787),10,10)),"")</f>
        <v/>
      </c>
      <c r="F773">
        <f>IF(B773=1,IFERROR(LOOKUP(2,1/('Tracker&amp;Invoice'!$H787:$AC787&lt;&gt;""),COLUMN('Tracker&amp;Invoice'!$H787:$AC787)),8),F772)</f>
        <v>16</v>
      </c>
      <c r="G773">
        <f>IF(D773="OVERALL",IFERROR(LOOKUP(2,1/('Tracker&amp;Invoice'!$H787:$AC787&lt;&gt;""),COLUMN('Tracker&amp;Invoice'!$H787:$AC787)),8),G774)</f>
        <v>16</v>
      </c>
      <c r="H773">
        <f t="shared" si="24"/>
        <v>16</v>
      </c>
      <c r="I773" s="29">
        <f>IF(D773="INVOICE",SUM('Tracker&amp;Invoice'!$H787:INDEX('Tracker&amp;Invoice'!$A787:$AC787,1,H773)),0)</f>
        <v>0</v>
      </c>
      <c r="J773" s="29">
        <f>IF(D773="OVERALL",SUM('Tracker&amp;Invoice'!$H787:$AC787),0)</f>
        <v>0</v>
      </c>
    </row>
    <row r="774" spans="1:10">
      <c r="A774" t="e">
        <f t="shared" si="25"/>
        <v>#REF!</v>
      </c>
      <c r="B774">
        <f>IF(AND('Tracker&amp;Invoice'!A788&lt;&gt;"",'Tracker&amp;Invoice'!A788&lt;&gt;"ITEM",'Tracker&amp;Invoice'!A786="ITEM"),1,0)</f>
        <v>0</v>
      </c>
      <c r="C774" t="str">
        <f>IF(B774=1,'Tracker&amp;Invoice'!A788,C773)</f>
        <v>BQ-085</v>
      </c>
      <c r="D774" t="str">
        <f>IF(LEFT(TRIM('Tracker&amp;Invoice'!B788),9)="INVOICE #","INVOICE",IF(TRIM('Tracker&amp;Invoice'!B788)="Overall Completion INVOICE","OVERALL",""))</f>
        <v>INVOICE</v>
      </c>
      <c r="E774">
        <f>IF(D774="INVOICE",VALUE(MID(TRIM('Tracker&amp;Invoice'!B788),10,10)),"")</f>
        <v>15</v>
      </c>
      <c r="F774">
        <f>IF(B774=1,IFERROR(LOOKUP(2,1/('Tracker&amp;Invoice'!$H788:$AC788&lt;&gt;""),COLUMN('Tracker&amp;Invoice'!$H788:$AC788)),8),F773)</f>
        <v>16</v>
      </c>
      <c r="G774">
        <f>IF(D774="OVERALL",IFERROR(LOOKUP(2,1/('Tracker&amp;Invoice'!$H788:$AC788&lt;&gt;""),COLUMN('Tracker&amp;Invoice'!$H788:$AC788)),8),G775)</f>
        <v>16</v>
      </c>
      <c r="H774">
        <f t="shared" si="24"/>
        <v>16</v>
      </c>
      <c r="I774" s="29">
        <f>IF(D774="INVOICE",SUM('Tracker&amp;Invoice'!$H788:INDEX('Tracker&amp;Invoice'!$A788:$AC788,1,H774)),0)</f>
        <v>292600</v>
      </c>
      <c r="J774" s="29">
        <f>IF(D774="OVERALL",SUM('Tracker&amp;Invoice'!$H788:$AC788),0)</f>
        <v>0</v>
      </c>
    </row>
    <row r="775" spans="1:10">
      <c r="A775" t="e">
        <f t="shared" si="25"/>
        <v>#REF!</v>
      </c>
      <c r="B775">
        <f>IF(AND('Tracker&amp;Invoice'!A789&lt;&gt;"",'Tracker&amp;Invoice'!A789&lt;&gt;"ITEM",'Tracker&amp;Invoice'!A787="ITEM"),1,0)</f>
        <v>0</v>
      </c>
      <c r="C775" t="str">
        <f>IF(B775=1,'Tracker&amp;Invoice'!A789,C774)</f>
        <v>BQ-085</v>
      </c>
      <c r="D775" t="str">
        <f>IF(LEFT(TRIM('Tracker&amp;Invoice'!B789),9)="INVOICE #","INVOICE",IF(TRIM('Tracker&amp;Invoice'!B789)="Overall Completion INVOICE","OVERALL",""))</f>
        <v/>
      </c>
      <c r="E775" t="str">
        <f>IF(D775="INVOICE",VALUE(MID(TRIM('Tracker&amp;Invoice'!B789),10,10)),"")</f>
        <v/>
      </c>
      <c r="F775">
        <f>IF(B775=1,IFERROR(LOOKUP(2,1/('Tracker&amp;Invoice'!$H789:$AC789&lt;&gt;""),COLUMN('Tracker&amp;Invoice'!$H789:$AC789)),8),F774)</f>
        <v>16</v>
      </c>
      <c r="G775">
        <f>IF(D775="OVERALL",IFERROR(LOOKUP(2,1/('Tracker&amp;Invoice'!$H789:$AC789&lt;&gt;""),COLUMN('Tracker&amp;Invoice'!$H789:$AC789)),8),G776)</f>
        <v>16</v>
      </c>
      <c r="H775">
        <f t="shared" si="24"/>
        <v>16</v>
      </c>
      <c r="I775" s="29">
        <f>IF(D775="INVOICE",SUM('Tracker&amp;Invoice'!$H789:INDEX('Tracker&amp;Invoice'!$A789:$AC789,1,H775)),0)</f>
        <v>0</v>
      </c>
      <c r="J775" s="29">
        <f>IF(D775="OVERALL",SUM('Tracker&amp;Invoice'!$H789:$AC789),0)</f>
        <v>0</v>
      </c>
    </row>
    <row r="776" spans="1:10">
      <c r="A776" t="e">
        <f t="shared" si="25"/>
        <v>#REF!</v>
      </c>
      <c r="B776">
        <f>IF(AND('Tracker&amp;Invoice'!A790&lt;&gt;"",'Tracker&amp;Invoice'!A790&lt;&gt;"ITEM",'Tracker&amp;Invoice'!A788="ITEM"),1,0)</f>
        <v>0</v>
      </c>
      <c r="C776" t="str">
        <f>IF(B776=1,'Tracker&amp;Invoice'!A790,C775)</f>
        <v>BQ-085</v>
      </c>
      <c r="D776" t="str">
        <f>IF(LEFT(TRIM('Tracker&amp;Invoice'!B790),9)="INVOICE #","INVOICE",IF(TRIM('Tracker&amp;Invoice'!B790)="Overall Completion INVOICE","OVERALL",""))</f>
        <v>INVOICE</v>
      </c>
      <c r="E776">
        <f>IF(D776="INVOICE",VALUE(MID(TRIM('Tracker&amp;Invoice'!B790),10,10)),"")</f>
        <v>25</v>
      </c>
      <c r="F776">
        <f>IF(B776=1,IFERROR(LOOKUP(2,1/('Tracker&amp;Invoice'!$H790:$AC790&lt;&gt;""),COLUMN('Tracker&amp;Invoice'!$H790:$AC790)),8),F775)</f>
        <v>16</v>
      </c>
      <c r="G776">
        <f>IF(D776="OVERALL",IFERROR(LOOKUP(2,1/('Tracker&amp;Invoice'!$H790:$AC790&lt;&gt;""),COLUMN('Tracker&amp;Invoice'!$H790:$AC790)),8),G777)</f>
        <v>16</v>
      </c>
      <c r="H776">
        <f t="shared" si="24"/>
        <v>16</v>
      </c>
      <c r="I776" s="29">
        <f>IF(D776="INVOICE",SUM('Tracker&amp;Invoice'!$H790:INDEX('Tracker&amp;Invoice'!$A790:$AC790,1,H776)),0)</f>
        <v>86450</v>
      </c>
      <c r="J776" s="29">
        <f>IF(D776="OVERALL",SUM('Tracker&amp;Invoice'!$H790:$AC790),0)</f>
        <v>0</v>
      </c>
    </row>
    <row r="777" spans="1:10">
      <c r="A777" t="e">
        <f t="shared" si="25"/>
        <v>#REF!</v>
      </c>
      <c r="B777">
        <f>IF(AND('Tracker&amp;Invoice'!A791&lt;&gt;"",'Tracker&amp;Invoice'!A791&lt;&gt;"ITEM",'Tracker&amp;Invoice'!A789="ITEM"),1,0)</f>
        <v>0</v>
      </c>
      <c r="C777" t="str">
        <f>IF(B777=1,'Tracker&amp;Invoice'!A791,C776)</f>
        <v>BQ-085</v>
      </c>
      <c r="D777" t="str">
        <f>IF(LEFT(TRIM('Tracker&amp;Invoice'!B791),9)="INVOICE #","INVOICE",IF(TRIM('Tracker&amp;Invoice'!B791)="Overall Completion INVOICE","OVERALL",""))</f>
        <v/>
      </c>
      <c r="E777" t="str">
        <f>IF(D777="INVOICE",VALUE(MID(TRIM('Tracker&amp;Invoice'!B791),10,10)),"")</f>
        <v/>
      </c>
      <c r="F777">
        <f>IF(B777=1,IFERROR(LOOKUP(2,1/('Tracker&amp;Invoice'!$H791:$AC791&lt;&gt;""),COLUMN('Tracker&amp;Invoice'!$H791:$AC791)),8),F776)</f>
        <v>16</v>
      </c>
      <c r="G777">
        <f>IF(D777="OVERALL",IFERROR(LOOKUP(2,1/('Tracker&amp;Invoice'!$H791:$AC791&lt;&gt;""),COLUMN('Tracker&amp;Invoice'!$H791:$AC791)),8),G778)</f>
        <v>16</v>
      </c>
      <c r="H777">
        <f t="shared" si="24"/>
        <v>16</v>
      </c>
      <c r="I777" s="29">
        <f>IF(D777="INVOICE",SUM('Tracker&amp;Invoice'!$H791:INDEX('Tracker&amp;Invoice'!$A791:$AC791,1,H777)),0)</f>
        <v>0</v>
      </c>
      <c r="J777" s="29">
        <f>IF(D777="OVERALL",SUM('Tracker&amp;Invoice'!$H791:$AC791),0)</f>
        <v>0</v>
      </c>
    </row>
    <row r="778" spans="1:10">
      <c r="A778" t="e">
        <f t="shared" si="25"/>
        <v>#REF!</v>
      </c>
      <c r="B778">
        <f>IF(AND('Tracker&amp;Invoice'!A792&lt;&gt;"",'Tracker&amp;Invoice'!A792&lt;&gt;"ITEM",'Tracker&amp;Invoice'!A790="ITEM"),1,0)</f>
        <v>0</v>
      </c>
      <c r="C778" t="str">
        <f>IF(B778=1,'Tracker&amp;Invoice'!A792,C777)</f>
        <v>BQ-085</v>
      </c>
      <c r="D778" t="str">
        <f>IF(LEFT(TRIM('Tracker&amp;Invoice'!B792),9)="INVOICE #","INVOICE",IF(TRIM('Tracker&amp;Invoice'!B792)="Overall Completion INVOICE","OVERALL",""))</f>
        <v>INVOICE</v>
      </c>
      <c r="E778">
        <f>IF(D778="INVOICE",VALUE(MID(TRIM('Tracker&amp;Invoice'!B792),10,10)),"")</f>
        <v>33</v>
      </c>
      <c r="F778">
        <f>IF(B778=1,IFERROR(LOOKUP(2,1/('Tracker&amp;Invoice'!$H792:$AC792&lt;&gt;""),COLUMN('Tracker&amp;Invoice'!$H792:$AC792)),8),F777)</f>
        <v>16</v>
      </c>
      <c r="G778">
        <f>IF(D778="OVERALL",IFERROR(LOOKUP(2,1/('Tracker&amp;Invoice'!$H792:$AC792&lt;&gt;""),COLUMN('Tracker&amp;Invoice'!$H792:$AC792)),8),G779)</f>
        <v>16</v>
      </c>
      <c r="H778">
        <f t="shared" si="24"/>
        <v>16</v>
      </c>
      <c r="I778" s="29">
        <f>IF(D778="INVOICE",SUM('Tracker&amp;Invoice'!$H792:INDEX('Tracker&amp;Invoice'!$A792:$AC792,1,H778)),0)</f>
        <v>33250</v>
      </c>
      <c r="J778" s="29">
        <f>IF(D778="OVERALL",SUM('Tracker&amp;Invoice'!$H792:$AC792),0)</f>
        <v>0</v>
      </c>
    </row>
    <row r="779" spans="1:10">
      <c r="A779" t="e">
        <f t="shared" si="25"/>
        <v>#REF!</v>
      </c>
      <c r="B779">
        <f>IF(AND('Tracker&amp;Invoice'!A793&lt;&gt;"",'Tracker&amp;Invoice'!A793&lt;&gt;"ITEM",'Tracker&amp;Invoice'!A791="ITEM"),1,0)</f>
        <v>0</v>
      </c>
      <c r="C779" t="str">
        <f>IF(B779=1,'Tracker&amp;Invoice'!A793,C778)</f>
        <v>BQ-085</v>
      </c>
      <c r="D779" t="str">
        <f>IF(LEFT(TRIM('Tracker&amp;Invoice'!B793),9)="INVOICE #","INVOICE",IF(TRIM('Tracker&amp;Invoice'!B793)="Overall Completion INVOICE","OVERALL",""))</f>
        <v/>
      </c>
      <c r="E779" t="str">
        <f>IF(D779="INVOICE",VALUE(MID(TRIM('Tracker&amp;Invoice'!B793),10,10)),"")</f>
        <v/>
      </c>
      <c r="F779">
        <f>IF(B779=1,IFERROR(LOOKUP(2,1/('Tracker&amp;Invoice'!$H793:$AC793&lt;&gt;""),COLUMN('Tracker&amp;Invoice'!$H793:$AC793)),8),F778)</f>
        <v>16</v>
      </c>
      <c r="G779">
        <f>IF(D779="OVERALL",IFERROR(LOOKUP(2,1/('Tracker&amp;Invoice'!$H793:$AC793&lt;&gt;""),COLUMN('Tracker&amp;Invoice'!$H793:$AC793)),8),G780)</f>
        <v>16</v>
      </c>
      <c r="H779">
        <f t="shared" si="24"/>
        <v>16</v>
      </c>
      <c r="I779" s="29">
        <f>IF(D779="INVOICE",SUM('Tracker&amp;Invoice'!$H793:INDEX('Tracker&amp;Invoice'!$A793:$AC793,1,H779)),0)</f>
        <v>0</v>
      </c>
      <c r="J779" s="29">
        <f>IF(D779="OVERALL",SUM('Tracker&amp;Invoice'!$H793:$AC793),0)</f>
        <v>0</v>
      </c>
    </row>
    <row r="780" spans="1:10">
      <c r="A780" t="e">
        <f t="shared" si="25"/>
        <v>#REF!</v>
      </c>
      <c r="B780">
        <f>IF(AND('Tracker&amp;Invoice'!A794&lt;&gt;"",'Tracker&amp;Invoice'!A794&lt;&gt;"ITEM",'Tracker&amp;Invoice'!A792="ITEM"),1,0)</f>
        <v>0</v>
      </c>
      <c r="C780" t="str">
        <f>IF(B780=1,'Tracker&amp;Invoice'!A794,C779)</f>
        <v>BQ-085</v>
      </c>
      <c r="D780" t="str">
        <f>IF(LEFT(TRIM('Tracker&amp;Invoice'!B794),9)="INVOICE #","INVOICE",IF(TRIM('Tracker&amp;Invoice'!B794)="Overall Completion INVOICE","OVERALL",""))</f>
        <v/>
      </c>
      <c r="E780" t="str">
        <f>IF(D780="INVOICE",VALUE(MID(TRIM('Tracker&amp;Invoice'!B794),10,10)),"")</f>
        <v/>
      </c>
      <c r="F780">
        <f>IF(B780=1,IFERROR(LOOKUP(2,1/('Tracker&amp;Invoice'!$H794:$AC794&lt;&gt;""),COLUMN('Tracker&amp;Invoice'!$H794:$AC794)),8),F779)</f>
        <v>16</v>
      </c>
      <c r="G780">
        <f>IF(D780="OVERALL",IFERROR(LOOKUP(2,1/('Tracker&amp;Invoice'!$H794:$AC794&lt;&gt;""),COLUMN('Tracker&amp;Invoice'!$H794:$AC794)),8),G781)</f>
        <v>16</v>
      </c>
      <c r="H780">
        <f t="shared" si="24"/>
        <v>16</v>
      </c>
      <c r="I780" s="29">
        <f>IF(D780="INVOICE",SUM('Tracker&amp;Invoice'!$H794:INDEX('Tracker&amp;Invoice'!$A794:$AC794,1,H780)),0)</f>
        <v>0</v>
      </c>
      <c r="J780" s="29">
        <f>IF(D780="OVERALL",SUM('Tracker&amp;Invoice'!$H794:$AC794),0)</f>
        <v>0</v>
      </c>
    </row>
    <row r="781" spans="1:10">
      <c r="A781" t="e">
        <f t="shared" si="25"/>
        <v>#REF!</v>
      </c>
      <c r="B781">
        <f>IF(AND('Tracker&amp;Invoice'!A795&lt;&gt;"",'Tracker&amp;Invoice'!A795&lt;&gt;"ITEM",'Tracker&amp;Invoice'!A793="ITEM"),1,0)</f>
        <v>0</v>
      </c>
      <c r="C781" t="str">
        <f>IF(B781=1,'Tracker&amp;Invoice'!A795,C780)</f>
        <v>BQ-085</v>
      </c>
      <c r="D781" t="str">
        <f>IF(LEFT(TRIM('Tracker&amp;Invoice'!B795),9)="INVOICE #","INVOICE",IF(TRIM('Tracker&amp;Invoice'!B795)="Overall Completion INVOICE","OVERALL",""))</f>
        <v/>
      </c>
      <c r="E781" t="str">
        <f>IF(D781="INVOICE",VALUE(MID(TRIM('Tracker&amp;Invoice'!B795),10,10)),"")</f>
        <v/>
      </c>
      <c r="F781">
        <f>IF(B781=1,IFERROR(LOOKUP(2,1/('Tracker&amp;Invoice'!$H795:$AC795&lt;&gt;""),COLUMN('Tracker&amp;Invoice'!$H795:$AC795)),8),F780)</f>
        <v>16</v>
      </c>
      <c r="G781">
        <f>IF(D781="OVERALL",IFERROR(LOOKUP(2,1/('Tracker&amp;Invoice'!$H795:$AC795&lt;&gt;""),COLUMN('Tracker&amp;Invoice'!$H795:$AC795)),8),G782)</f>
        <v>16</v>
      </c>
      <c r="H781">
        <f t="shared" si="24"/>
        <v>16</v>
      </c>
      <c r="I781" s="29">
        <f>IF(D781="INVOICE",SUM('Tracker&amp;Invoice'!$H795:INDEX('Tracker&amp;Invoice'!$A795:$AC795,1,H781)),0)</f>
        <v>0</v>
      </c>
      <c r="J781" s="29">
        <f>IF(D781="OVERALL",SUM('Tracker&amp;Invoice'!$H795:$AC795),0)</f>
        <v>0</v>
      </c>
    </row>
    <row r="782" spans="1:10">
      <c r="A782" t="e">
        <f t="shared" si="25"/>
        <v>#REF!</v>
      </c>
      <c r="B782">
        <f>IF(AND('Tracker&amp;Invoice'!A796&lt;&gt;"",'Tracker&amp;Invoice'!A796&lt;&gt;"ITEM",'Tracker&amp;Invoice'!A794="ITEM"),1,0)</f>
        <v>0</v>
      </c>
      <c r="C782" t="str">
        <f>IF(B782=1,'Tracker&amp;Invoice'!A796,C781)</f>
        <v>BQ-085</v>
      </c>
      <c r="D782" t="str">
        <f>IF(LEFT(TRIM('Tracker&amp;Invoice'!B796),9)="INVOICE #","INVOICE",IF(TRIM('Tracker&amp;Invoice'!B796)="Overall Completion INVOICE","OVERALL",""))</f>
        <v/>
      </c>
      <c r="E782" t="str">
        <f>IF(D782="INVOICE",VALUE(MID(TRIM('Tracker&amp;Invoice'!B796),10,10)),"")</f>
        <v/>
      </c>
      <c r="F782">
        <f>IF(B782=1,IFERROR(LOOKUP(2,1/('Tracker&amp;Invoice'!$H796:$AC796&lt;&gt;""),COLUMN('Tracker&amp;Invoice'!$H796:$AC796)),8),F781)</f>
        <v>16</v>
      </c>
      <c r="G782">
        <f>IF(D782="OVERALL",IFERROR(LOOKUP(2,1/('Tracker&amp;Invoice'!$H796:$AC796&lt;&gt;""),COLUMN('Tracker&amp;Invoice'!$H796:$AC796)),8),G783)</f>
        <v>16</v>
      </c>
      <c r="H782">
        <f t="shared" si="24"/>
        <v>16</v>
      </c>
      <c r="I782" s="29">
        <f>IF(D782="INVOICE",SUM('Tracker&amp;Invoice'!$H796:INDEX('Tracker&amp;Invoice'!$A796:$AC796,1,H782)),0)</f>
        <v>0</v>
      </c>
      <c r="J782" s="29">
        <f>IF(D782="OVERALL",SUM('Tracker&amp;Invoice'!$H796:$AC796),0)</f>
        <v>0</v>
      </c>
    </row>
    <row r="783" spans="1:10">
      <c r="A783" t="e">
        <f t="shared" si="25"/>
        <v>#REF!</v>
      </c>
      <c r="B783">
        <f>IF(AND('Tracker&amp;Invoice'!A797&lt;&gt;"",'Tracker&amp;Invoice'!A797&lt;&gt;"ITEM",'Tracker&amp;Invoice'!A795="ITEM"),1,0)</f>
        <v>0</v>
      </c>
      <c r="C783" t="str">
        <f>IF(B783=1,'Tracker&amp;Invoice'!A797,C782)</f>
        <v>BQ-085</v>
      </c>
      <c r="D783" t="str">
        <f>IF(LEFT(TRIM('Tracker&amp;Invoice'!B797),9)="INVOICE #","INVOICE",IF(TRIM('Tracker&amp;Invoice'!B797)="Overall Completion INVOICE","OVERALL",""))</f>
        <v/>
      </c>
      <c r="E783" t="str">
        <f>IF(D783="INVOICE",VALUE(MID(TRIM('Tracker&amp;Invoice'!B797),10,10)),"")</f>
        <v/>
      </c>
      <c r="F783">
        <f>IF(B783=1,IFERROR(LOOKUP(2,1/('Tracker&amp;Invoice'!$H797:$AC797&lt;&gt;""),COLUMN('Tracker&amp;Invoice'!$H797:$AC797)),8),F782)</f>
        <v>16</v>
      </c>
      <c r="G783">
        <f>IF(D783="OVERALL",IFERROR(LOOKUP(2,1/('Tracker&amp;Invoice'!$H797:$AC797&lt;&gt;""),COLUMN('Tracker&amp;Invoice'!$H797:$AC797)),8),G784)</f>
        <v>16</v>
      </c>
      <c r="H783">
        <f t="shared" si="24"/>
        <v>16</v>
      </c>
      <c r="I783" s="29">
        <f>IF(D783="INVOICE",SUM('Tracker&amp;Invoice'!$H797:INDEX('Tracker&amp;Invoice'!$A797:$AC797,1,H783)),0)</f>
        <v>0</v>
      </c>
      <c r="J783" s="29">
        <f>IF(D783="OVERALL",SUM('Tracker&amp;Invoice'!$H797:$AC797),0)</f>
        <v>0</v>
      </c>
    </row>
    <row r="784" spans="1:10">
      <c r="A784" t="e">
        <f t="shared" si="25"/>
        <v>#REF!</v>
      </c>
      <c r="B784">
        <f>IF(AND('Tracker&amp;Invoice'!A798&lt;&gt;"",'Tracker&amp;Invoice'!A798&lt;&gt;"ITEM",'Tracker&amp;Invoice'!A796="ITEM"),1,0)</f>
        <v>0</v>
      </c>
      <c r="C784" t="str">
        <f>IF(B784=1,'Tracker&amp;Invoice'!A798,C783)</f>
        <v>BQ-085</v>
      </c>
      <c r="D784" t="str">
        <f>IF(LEFT(TRIM('Tracker&amp;Invoice'!B798),9)="INVOICE #","INVOICE",IF(TRIM('Tracker&amp;Invoice'!B798)="Overall Completion INVOICE","OVERALL",""))</f>
        <v>OVERALL</v>
      </c>
      <c r="E784" t="str">
        <f>IF(D784="INVOICE",VALUE(MID(TRIM('Tracker&amp;Invoice'!B798),10,10)),"")</f>
        <v/>
      </c>
      <c r="F784">
        <f>IF(B784=1,IFERROR(LOOKUP(2,1/('Tracker&amp;Invoice'!$H798:$AC798&lt;&gt;""),COLUMN('Tracker&amp;Invoice'!$H798:$AC798)),8),F783)</f>
        <v>16</v>
      </c>
      <c r="G784">
        <f>IF(D784="OVERALL",IFERROR(LOOKUP(2,1/('Tracker&amp;Invoice'!$H798:$AC798&lt;&gt;""),COLUMN('Tracker&amp;Invoice'!$H798:$AC798)),8),G785)</f>
        <v>16</v>
      </c>
      <c r="H784">
        <f t="shared" si="24"/>
        <v>16</v>
      </c>
      <c r="I784" s="29">
        <f>IF(D784="INVOICE",SUM('Tracker&amp;Invoice'!$H798:INDEX('Tracker&amp;Invoice'!$A798:$AC798,1,H784)),0)</f>
        <v>0</v>
      </c>
      <c r="J784" s="29">
        <f>IF(D784="OVERALL",SUM('Tracker&amp;Invoice'!$H798:$AC798),0)</f>
        <v>412300</v>
      </c>
    </row>
    <row r="785" spans="1:10">
      <c r="A785" t="e">
        <f t="shared" si="25"/>
        <v>#REF!</v>
      </c>
      <c r="B785">
        <f>IF(AND('Tracker&amp;Invoice'!A799&lt;&gt;"",'Tracker&amp;Invoice'!A799&lt;&gt;"ITEM",'Tracker&amp;Invoice'!A797="ITEM"),1,0)</f>
        <v>0</v>
      </c>
      <c r="C785" t="str">
        <f>IF(B785=1,'Tracker&amp;Invoice'!A799,C784)</f>
        <v>BQ-085</v>
      </c>
      <c r="D785" t="str">
        <f>IF(LEFT(TRIM('Tracker&amp;Invoice'!B799),9)="INVOICE #","INVOICE",IF(TRIM('Tracker&amp;Invoice'!B799)="Overall Completion INVOICE","OVERALL",""))</f>
        <v/>
      </c>
      <c r="E785" t="str">
        <f>IF(D785="INVOICE",VALUE(MID(TRIM('Tracker&amp;Invoice'!B799),10,10)),"")</f>
        <v/>
      </c>
      <c r="F785">
        <f>IF(B785=1,IFERROR(LOOKUP(2,1/('Tracker&amp;Invoice'!$H799:$AC799&lt;&gt;""),COLUMN('Tracker&amp;Invoice'!$H799:$AC799)),8),F784)</f>
        <v>16</v>
      </c>
      <c r="G785">
        <f>IF(D785="OVERALL",IFERROR(LOOKUP(2,1/('Tracker&amp;Invoice'!$H799:$AC799&lt;&gt;""),COLUMN('Tracker&amp;Invoice'!$H799:$AC799)),8),G786)</f>
        <v>16</v>
      </c>
      <c r="H785">
        <f t="shared" si="24"/>
        <v>16</v>
      </c>
      <c r="I785" s="29">
        <f>IF(D785="INVOICE",SUM('Tracker&amp;Invoice'!$H799:INDEX('Tracker&amp;Invoice'!$A799:$AC799,1,H785)),0)</f>
        <v>0</v>
      </c>
      <c r="J785" s="29">
        <f>IF(D785="OVERALL",SUM('Tracker&amp;Invoice'!$H799:$AC799),0)</f>
        <v>0</v>
      </c>
    </row>
    <row r="786" spans="1:10">
      <c r="A786" t="e">
        <f t="shared" si="25"/>
        <v>#REF!</v>
      </c>
      <c r="B786">
        <f>IF(AND('Tracker&amp;Invoice'!A800&lt;&gt;"",'Tracker&amp;Invoice'!A800&lt;&gt;"ITEM",'Tracker&amp;Invoice'!A798="ITEM"),1,0)</f>
        <v>0</v>
      </c>
      <c r="C786" t="str">
        <f>IF(B786=1,'Tracker&amp;Invoice'!A800,C785)</f>
        <v>BQ-085</v>
      </c>
      <c r="D786" t="str">
        <f>IF(LEFT(TRIM('Tracker&amp;Invoice'!B800),9)="INVOICE #","INVOICE",IF(TRIM('Tracker&amp;Invoice'!B800)="Overall Completion INVOICE","OVERALL",""))</f>
        <v/>
      </c>
      <c r="E786" t="str">
        <f>IF(D786="INVOICE",VALUE(MID(TRIM('Tracker&amp;Invoice'!B800),10,10)),"")</f>
        <v/>
      </c>
      <c r="F786">
        <f>IF(B786=1,IFERROR(LOOKUP(2,1/('Tracker&amp;Invoice'!$H800:$AC800&lt;&gt;""),COLUMN('Tracker&amp;Invoice'!$H800:$AC800)),8),F785)</f>
        <v>16</v>
      </c>
      <c r="G786">
        <f>IF(D786="OVERALL",IFERROR(LOOKUP(2,1/('Tracker&amp;Invoice'!$H800:$AC800&lt;&gt;""),COLUMN('Tracker&amp;Invoice'!$H800:$AC800)),8),G787)</f>
        <v>16</v>
      </c>
      <c r="H786">
        <f t="shared" si="24"/>
        <v>16</v>
      </c>
      <c r="I786" s="29">
        <f>IF(D786="INVOICE",SUM('Tracker&amp;Invoice'!$H800:INDEX('Tracker&amp;Invoice'!$A800:$AC800,1,H786)),0)</f>
        <v>0</v>
      </c>
      <c r="J786" s="29">
        <f>IF(D786="OVERALL",SUM('Tracker&amp;Invoice'!$H800:$AC800),0)</f>
        <v>0</v>
      </c>
    </row>
    <row r="787" spans="1:10">
      <c r="A787" t="e">
        <f t="shared" si="25"/>
        <v>#REF!</v>
      </c>
      <c r="B787">
        <f>IF(AND('Tracker&amp;Invoice'!A801&lt;&gt;"",'Tracker&amp;Invoice'!A801&lt;&gt;"ITEM",'Tracker&amp;Invoice'!A799="ITEM"),1,0)</f>
        <v>0</v>
      </c>
      <c r="C787" t="str">
        <f>IF(B787=1,'Tracker&amp;Invoice'!A801,C786)</f>
        <v>BQ-085</v>
      </c>
      <c r="D787" t="str">
        <f>IF(LEFT(TRIM('Tracker&amp;Invoice'!B801),9)="INVOICE #","INVOICE",IF(TRIM('Tracker&amp;Invoice'!B801)="Overall Completion INVOICE","OVERALL",""))</f>
        <v/>
      </c>
      <c r="E787" t="str">
        <f>IF(D787="INVOICE",VALUE(MID(TRIM('Tracker&amp;Invoice'!B801),10,10)),"")</f>
        <v/>
      </c>
      <c r="F787">
        <f>IF(B787=1,IFERROR(LOOKUP(2,1/('Tracker&amp;Invoice'!$H801:$AC801&lt;&gt;""),COLUMN('Tracker&amp;Invoice'!$H801:$AC801)),8),F786)</f>
        <v>16</v>
      </c>
      <c r="G787">
        <f>IF(D787="OVERALL",IFERROR(LOOKUP(2,1/('Tracker&amp;Invoice'!$H801:$AC801&lt;&gt;""),COLUMN('Tracker&amp;Invoice'!$H801:$AC801)),8),G788)</f>
        <v>16</v>
      </c>
      <c r="H787">
        <f t="shared" si="24"/>
        <v>16</v>
      </c>
      <c r="I787" s="29">
        <f>IF(D787="INVOICE",SUM('Tracker&amp;Invoice'!$H801:INDEX('Tracker&amp;Invoice'!$A801:$AC801,1,H787)),0)</f>
        <v>0</v>
      </c>
      <c r="J787" s="29">
        <f>IF(D787="OVERALL",SUM('Tracker&amp;Invoice'!$H801:$AC801),0)</f>
        <v>0</v>
      </c>
    </row>
    <row r="788" spans="1:10">
      <c r="A788" t="e">
        <f t="shared" si="25"/>
        <v>#REF!</v>
      </c>
      <c r="B788">
        <f>IF(AND('Tracker&amp;Invoice'!A802&lt;&gt;"",'Tracker&amp;Invoice'!A802&lt;&gt;"ITEM",'Tracker&amp;Invoice'!A800="ITEM"),1,0)</f>
        <v>0</v>
      </c>
      <c r="C788" t="str">
        <f>IF(B788=1,'Tracker&amp;Invoice'!A802,C787)</f>
        <v>BQ-085</v>
      </c>
      <c r="D788" t="str">
        <f>IF(LEFT(TRIM('Tracker&amp;Invoice'!B802),9)="INVOICE #","INVOICE",IF(TRIM('Tracker&amp;Invoice'!B802)="Overall Completion INVOICE","OVERALL",""))</f>
        <v/>
      </c>
      <c r="E788" t="str">
        <f>IF(D788="INVOICE",VALUE(MID(TRIM('Tracker&amp;Invoice'!B802),10,10)),"")</f>
        <v/>
      </c>
      <c r="F788">
        <f>IF(B788=1,IFERROR(LOOKUP(2,1/('Tracker&amp;Invoice'!$H802:$AC802&lt;&gt;""),COLUMN('Tracker&amp;Invoice'!$H802:$AC802)),8),F787)</f>
        <v>16</v>
      </c>
      <c r="G788">
        <f>IF(D788="OVERALL",IFERROR(LOOKUP(2,1/('Tracker&amp;Invoice'!$H802:$AC802&lt;&gt;""),COLUMN('Tracker&amp;Invoice'!$H802:$AC802)),8),G789)</f>
        <v>16</v>
      </c>
      <c r="H788">
        <f t="shared" si="24"/>
        <v>16</v>
      </c>
      <c r="I788" s="29">
        <f>IF(D788="INVOICE",SUM('Tracker&amp;Invoice'!$H802:INDEX('Tracker&amp;Invoice'!$A802:$AC802,1,H788)),0)</f>
        <v>0</v>
      </c>
      <c r="J788" s="29">
        <f>IF(D788="OVERALL",SUM('Tracker&amp;Invoice'!$H802:$AC802),0)</f>
        <v>0</v>
      </c>
    </row>
    <row r="789" spans="1:10">
      <c r="A789" t="e">
        <f t="shared" si="25"/>
        <v>#REF!</v>
      </c>
      <c r="B789">
        <f>IF(AND('Tracker&amp;Invoice'!A803&lt;&gt;"",'Tracker&amp;Invoice'!A803&lt;&gt;"ITEM",'Tracker&amp;Invoice'!A801="ITEM"),1,0)</f>
        <v>0</v>
      </c>
      <c r="C789" t="str">
        <f>IF(B789=1,'Tracker&amp;Invoice'!A803,C788)</f>
        <v>BQ-085</v>
      </c>
      <c r="D789" t="str">
        <f>IF(LEFT(TRIM('Tracker&amp;Invoice'!B803),9)="INVOICE #","INVOICE",IF(TRIM('Tracker&amp;Invoice'!B803)="Overall Completion INVOICE","OVERALL",""))</f>
        <v/>
      </c>
      <c r="E789" t="str">
        <f>IF(D789="INVOICE",VALUE(MID(TRIM('Tracker&amp;Invoice'!B803),10,10)),"")</f>
        <v/>
      </c>
      <c r="F789">
        <f>IF(B789=1,IFERROR(LOOKUP(2,1/('Tracker&amp;Invoice'!$H803:$AC803&lt;&gt;""),COLUMN('Tracker&amp;Invoice'!$H803:$AC803)),8),F788)</f>
        <v>16</v>
      </c>
      <c r="G789">
        <f>IF(D789="OVERALL",IFERROR(LOOKUP(2,1/('Tracker&amp;Invoice'!$H803:$AC803&lt;&gt;""),COLUMN('Tracker&amp;Invoice'!$H803:$AC803)),8),G790)</f>
        <v>16</v>
      </c>
      <c r="H789">
        <f t="shared" si="24"/>
        <v>16</v>
      </c>
      <c r="I789" s="29">
        <f>IF(D789="INVOICE",SUM('Tracker&amp;Invoice'!$H803:INDEX('Tracker&amp;Invoice'!$A803:$AC803,1,H789)),0)</f>
        <v>0</v>
      </c>
      <c r="J789" s="29">
        <f>IF(D789="OVERALL",SUM('Tracker&amp;Invoice'!$H803:$AC803),0)</f>
        <v>0</v>
      </c>
    </row>
    <row r="790" spans="1:10">
      <c r="A790" t="e">
        <f t="shared" si="25"/>
        <v>#REF!</v>
      </c>
      <c r="B790">
        <f>IF(AND('Tracker&amp;Invoice'!A804&lt;&gt;"",'Tracker&amp;Invoice'!A804&lt;&gt;"ITEM",'Tracker&amp;Invoice'!A802="ITEM"),1,0)</f>
        <v>0</v>
      </c>
      <c r="C790" t="str">
        <f>IF(B790=1,'Tracker&amp;Invoice'!A804,C789)</f>
        <v>BQ-085</v>
      </c>
      <c r="D790" t="str">
        <f>IF(LEFT(TRIM('Tracker&amp;Invoice'!B804),9)="INVOICE #","INVOICE",IF(TRIM('Tracker&amp;Invoice'!B804)="Overall Completion INVOICE","OVERALL",""))</f>
        <v/>
      </c>
      <c r="E790" t="str">
        <f>IF(D790="INVOICE",VALUE(MID(TRIM('Tracker&amp;Invoice'!B804),10,10)),"")</f>
        <v/>
      </c>
      <c r="F790">
        <f>IF(B790=1,IFERROR(LOOKUP(2,1/('Tracker&amp;Invoice'!$H804:$AC804&lt;&gt;""),COLUMN('Tracker&amp;Invoice'!$H804:$AC804)),8),F789)</f>
        <v>16</v>
      </c>
      <c r="G790">
        <f>IF(D790="OVERALL",IFERROR(LOOKUP(2,1/('Tracker&amp;Invoice'!$H804:$AC804&lt;&gt;""),COLUMN('Tracker&amp;Invoice'!$H804:$AC804)),8),G791)</f>
        <v>16</v>
      </c>
      <c r="H790">
        <f t="shared" si="24"/>
        <v>16</v>
      </c>
      <c r="I790" s="29">
        <f>IF(D790="INVOICE",SUM('Tracker&amp;Invoice'!$H804:INDEX('Tracker&amp;Invoice'!$A804:$AC804,1,H790)),0)</f>
        <v>0</v>
      </c>
      <c r="J790" s="29">
        <f>IF(D790="OVERALL",SUM('Tracker&amp;Invoice'!$H804:$AC804),0)</f>
        <v>0</v>
      </c>
    </row>
    <row r="791" spans="1:10">
      <c r="A791" t="e">
        <f t="shared" si="25"/>
        <v>#REF!</v>
      </c>
      <c r="B791">
        <f>IF(AND('Tracker&amp;Invoice'!A805&lt;&gt;"",'Tracker&amp;Invoice'!A805&lt;&gt;"ITEM",'Tracker&amp;Invoice'!A803="ITEM"),1,0)</f>
        <v>0</v>
      </c>
      <c r="C791" t="str">
        <f>IF(B791=1,'Tracker&amp;Invoice'!A805,C790)</f>
        <v>BQ-085</v>
      </c>
      <c r="D791" t="str">
        <f>IF(LEFT(TRIM('Tracker&amp;Invoice'!B805),9)="INVOICE #","INVOICE",IF(TRIM('Tracker&amp;Invoice'!B805)="Overall Completion INVOICE","OVERALL",""))</f>
        <v/>
      </c>
      <c r="E791" t="str">
        <f>IF(D791="INVOICE",VALUE(MID(TRIM('Tracker&amp;Invoice'!B805),10,10)),"")</f>
        <v/>
      </c>
      <c r="F791">
        <f>IF(B791=1,IFERROR(LOOKUP(2,1/('Tracker&amp;Invoice'!$H805:$AC805&lt;&gt;""),COLUMN('Tracker&amp;Invoice'!$H805:$AC805)),8),F790)</f>
        <v>16</v>
      </c>
      <c r="G791">
        <f>IF(D791="OVERALL",IFERROR(LOOKUP(2,1/('Tracker&amp;Invoice'!$H805:$AC805&lt;&gt;""),COLUMN('Tracker&amp;Invoice'!$H805:$AC805)),8),G792)</f>
        <v>16</v>
      </c>
      <c r="H791">
        <f t="shared" si="24"/>
        <v>16</v>
      </c>
      <c r="I791" s="29">
        <f>IF(D791="INVOICE",SUM('Tracker&amp;Invoice'!$H805:INDEX('Tracker&amp;Invoice'!$A805:$AC805,1,H791)),0)</f>
        <v>0</v>
      </c>
      <c r="J791" s="29">
        <f>IF(D791="OVERALL",SUM('Tracker&amp;Invoice'!$H805:$AC805),0)</f>
        <v>0</v>
      </c>
    </row>
    <row r="792" spans="1:10">
      <c r="A792" t="e">
        <f t="shared" si="25"/>
        <v>#REF!</v>
      </c>
      <c r="B792">
        <f>IF(AND('Tracker&amp;Invoice'!A806&lt;&gt;"",'Tracker&amp;Invoice'!A806&lt;&gt;"ITEM",'Tracker&amp;Invoice'!A804="ITEM"),1,0)</f>
        <v>0</v>
      </c>
      <c r="C792" t="str">
        <f>IF(B792=1,'Tracker&amp;Invoice'!A806,C791)</f>
        <v>BQ-085</v>
      </c>
      <c r="D792" t="str">
        <f>IF(LEFT(TRIM('Tracker&amp;Invoice'!B806),9)="INVOICE #","INVOICE",IF(TRIM('Tracker&amp;Invoice'!B806)="Overall Completion INVOICE","OVERALL",""))</f>
        <v/>
      </c>
      <c r="E792" t="str">
        <f>IF(D792="INVOICE",VALUE(MID(TRIM('Tracker&amp;Invoice'!B806),10,10)),"")</f>
        <v/>
      </c>
      <c r="F792">
        <f>IF(B792=1,IFERROR(LOOKUP(2,1/('Tracker&amp;Invoice'!$H806:$AC806&lt;&gt;""),COLUMN('Tracker&amp;Invoice'!$H806:$AC806)),8),F791)</f>
        <v>16</v>
      </c>
      <c r="G792">
        <f>IF(D792="OVERALL",IFERROR(LOOKUP(2,1/('Tracker&amp;Invoice'!$H806:$AC806&lt;&gt;""),COLUMN('Tracker&amp;Invoice'!$H806:$AC806)),8),G793)</f>
        <v>16</v>
      </c>
      <c r="H792">
        <f t="shared" si="24"/>
        <v>16</v>
      </c>
      <c r="I792" s="29">
        <f>IF(D792="INVOICE",SUM('Tracker&amp;Invoice'!$H806:INDEX('Tracker&amp;Invoice'!$A806:$AC806,1,H792)),0)</f>
        <v>0</v>
      </c>
      <c r="J792" s="29">
        <f>IF(D792="OVERALL",SUM('Tracker&amp;Invoice'!$H806:$AC806),0)</f>
        <v>0</v>
      </c>
    </row>
    <row r="793" spans="1:10">
      <c r="A793" t="e">
        <f t="shared" si="25"/>
        <v>#REF!</v>
      </c>
      <c r="B793">
        <f>IF(AND('Tracker&amp;Invoice'!A807&lt;&gt;"",'Tracker&amp;Invoice'!A807&lt;&gt;"ITEM",'Tracker&amp;Invoice'!A805="ITEM"),1,0)</f>
        <v>1</v>
      </c>
      <c r="C793" t="str">
        <f>IF(B793=1,'Tracker&amp;Invoice'!A807,C792)</f>
        <v>BQ-086</v>
      </c>
      <c r="D793" t="str">
        <f>IF(LEFT(TRIM('Tracker&amp;Invoice'!B807),9)="INVOICE #","INVOICE",IF(TRIM('Tracker&amp;Invoice'!B807)="Overall Completion INVOICE","OVERALL",""))</f>
        <v/>
      </c>
      <c r="E793" t="str">
        <f>IF(D793="INVOICE",VALUE(MID(TRIM('Tracker&amp;Invoice'!B807),10,10)),"")</f>
        <v/>
      </c>
      <c r="F793">
        <f>IF(B793=1,IFERROR(LOOKUP(2,1/('Tracker&amp;Invoice'!$H807:$AC807&lt;&gt;""),COLUMN('Tracker&amp;Invoice'!$H807:$AC807)),8),F792)</f>
        <v>17</v>
      </c>
      <c r="G793">
        <f>IF(D793="OVERALL",IFERROR(LOOKUP(2,1/('Tracker&amp;Invoice'!$H807:$AC807&lt;&gt;""),COLUMN('Tracker&amp;Invoice'!$H807:$AC807)),8),G794)</f>
        <v>16</v>
      </c>
      <c r="H793">
        <f t="shared" si="24"/>
        <v>17</v>
      </c>
      <c r="I793" s="29">
        <f>IF(D793="INVOICE",SUM('Tracker&amp;Invoice'!$H807:INDEX('Tracker&amp;Invoice'!$A807:$AC807,1,H793)),0)</f>
        <v>0</v>
      </c>
      <c r="J793" s="29">
        <f>IF(D793="OVERALL",SUM('Tracker&amp;Invoice'!$H807:$AC807),0)</f>
        <v>0</v>
      </c>
    </row>
    <row r="794" spans="1:10">
      <c r="A794" t="e">
        <f t="shared" si="25"/>
        <v>#REF!</v>
      </c>
      <c r="B794">
        <f>IF(AND('Tracker&amp;Invoice'!A808&lt;&gt;"",'Tracker&amp;Invoice'!A808&lt;&gt;"ITEM",'Tracker&amp;Invoice'!A806="ITEM"),1,0)</f>
        <v>0</v>
      </c>
      <c r="C794" t="str">
        <f>IF(B794=1,'Tracker&amp;Invoice'!A808,C793)</f>
        <v>BQ-086</v>
      </c>
      <c r="D794" t="str">
        <f>IF(LEFT(TRIM('Tracker&amp;Invoice'!B808),9)="INVOICE #","INVOICE",IF(TRIM('Tracker&amp;Invoice'!B808)="Overall Completion INVOICE","OVERALL",""))</f>
        <v/>
      </c>
      <c r="E794" t="str">
        <f>IF(D794="INVOICE",VALUE(MID(TRIM('Tracker&amp;Invoice'!B808),10,10)),"")</f>
        <v/>
      </c>
      <c r="F794">
        <f>IF(B794=1,IFERROR(LOOKUP(2,1/('Tracker&amp;Invoice'!$H808:$AC808&lt;&gt;""),COLUMN('Tracker&amp;Invoice'!$H808:$AC808)),8),F793)</f>
        <v>17</v>
      </c>
      <c r="G794">
        <f>IF(D794="OVERALL",IFERROR(LOOKUP(2,1/('Tracker&amp;Invoice'!$H808:$AC808&lt;&gt;""),COLUMN('Tracker&amp;Invoice'!$H808:$AC808)),8),G795)</f>
        <v>16</v>
      </c>
      <c r="H794">
        <f t="shared" si="24"/>
        <v>17</v>
      </c>
      <c r="I794" s="29">
        <f>IF(D794="INVOICE",SUM('Tracker&amp;Invoice'!$H808:INDEX('Tracker&amp;Invoice'!$A808:$AC808,1,H794)),0)</f>
        <v>0</v>
      </c>
      <c r="J794" s="29">
        <f>IF(D794="OVERALL",SUM('Tracker&amp;Invoice'!$H808:$AC808),0)</f>
        <v>0</v>
      </c>
    </row>
    <row r="795" spans="1:10">
      <c r="A795" t="e">
        <f t="shared" si="25"/>
        <v>#REF!</v>
      </c>
      <c r="B795">
        <f>IF(AND('Tracker&amp;Invoice'!A809&lt;&gt;"",'Tracker&amp;Invoice'!A809&lt;&gt;"ITEM",'Tracker&amp;Invoice'!A807="ITEM"),1,0)</f>
        <v>0</v>
      </c>
      <c r="C795" t="str">
        <f>IF(B795=1,'Tracker&amp;Invoice'!A809,C794)</f>
        <v>BQ-086</v>
      </c>
      <c r="D795" t="str">
        <f>IF(LEFT(TRIM('Tracker&amp;Invoice'!B809),9)="INVOICE #","INVOICE",IF(TRIM('Tracker&amp;Invoice'!B809)="Overall Completion INVOICE","OVERALL",""))</f>
        <v/>
      </c>
      <c r="E795" t="str">
        <f>IF(D795="INVOICE",VALUE(MID(TRIM('Tracker&amp;Invoice'!B809),10,10)),"")</f>
        <v/>
      </c>
      <c r="F795">
        <f>IF(B795=1,IFERROR(LOOKUP(2,1/('Tracker&amp;Invoice'!$H809:$AC809&lt;&gt;""),COLUMN('Tracker&amp;Invoice'!$H809:$AC809)),8),F794)</f>
        <v>17</v>
      </c>
      <c r="G795">
        <f>IF(D795="OVERALL",IFERROR(LOOKUP(2,1/('Tracker&amp;Invoice'!$H809:$AC809&lt;&gt;""),COLUMN('Tracker&amp;Invoice'!$H809:$AC809)),8),G796)</f>
        <v>16</v>
      </c>
      <c r="H795">
        <f t="shared" si="24"/>
        <v>17</v>
      </c>
      <c r="I795" s="29">
        <f>IF(D795="INVOICE",SUM('Tracker&amp;Invoice'!$H809:INDEX('Tracker&amp;Invoice'!$A809:$AC809,1,H795)),0)</f>
        <v>0</v>
      </c>
      <c r="J795" s="29">
        <f>IF(D795="OVERALL",SUM('Tracker&amp;Invoice'!$H809:$AC809),0)</f>
        <v>0</v>
      </c>
    </row>
    <row r="796" spans="1:10">
      <c r="A796" t="e">
        <f t="shared" si="25"/>
        <v>#REF!</v>
      </c>
      <c r="B796">
        <f>IF(AND('Tracker&amp;Invoice'!A810&lt;&gt;"",'Tracker&amp;Invoice'!A810&lt;&gt;"ITEM",'Tracker&amp;Invoice'!A808="ITEM"),1,0)</f>
        <v>0</v>
      </c>
      <c r="C796" t="str">
        <f>IF(B796=1,'Tracker&amp;Invoice'!A810,C795)</f>
        <v>BQ-086</v>
      </c>
      <c r="D796" t="str">
        <f>IF(LEFT(TRIM('Tracker&amp;Invoice'!B810),9)="INVOICE #","INVOICE",IF(TRIM('Tracker&amp;Invoice'!B810)="Overall Completion INVOICE","OVERALL",""))</f>
        <v>INVOICE</v>
      </c>
      <c r="E796">
        <f>IF(D796="INVOICE",VALUE(MID(TRIM('Tracker&amp;Invoice'!B810),10,10)),"")</f>
        <v>2</v>
      </c>
      <c r="F796">
        <f>IF(B796=1,IFERROR(LOOKUP(2,1/('Tracker&amp;Invoice'!$H810:$AC810&lt;&gt;""),COLUMN('Tracker&amp;Invoice'!$H810:$AC810)),8),F795)</f>
        <v>17</v>
      </c>
      <c r="G796">
        <f>IF(D796="OVERALL",IFERROR(LOOKUP(2,1/('Tracker&amp;Invoice'!$H810:$AC810&lt;&gt;""),COLUMN('Tracker&amp;Invoice'!$H810:$AC810)),8),G797)</f>
        <v>16</v>
      </c>
      <c r="H796">
        <f t="shared" si="24"/>
        <v>17</v>
      </c>
      <c r="I796" s="29">
        <f>IF(D796="INVOICE",SUM('Tracker&amp;Invoice'!$H810:INDEX('Tracker&amp;Invoice'!$A810:$AC810,1,H796)),0)</f>
        <v>3785100.0000000005</v>
      </c>
      <c r="J796" s="29">
        <f>IF(D796="OVERALL",SUM('Tracker&amp;Invoice'!$H810:$AC810),0)</f>
        <v>0</v>
      </c>
    </row>
    <row r="797" spans="1:10">
      <c r="A797" t="e">
        <f t="shared" si="25"/>
        <v>#REF!</v>
      </c>
      <c r="B797">
        <f>IF(AND('Tracker&amp;Invoice'!A811&lt;&gt;"",'Tracker&amp;Invoice'!A811&lt;&gt;"ITEM",'Tracker&amp;Invoice'!A809="ITEM"),1,0)</f>
        <v>0</v>
      </c>
      <c r="C797" t="str">
        <f>IF(B797=1,'Tracker&amp;Invoice'!A811,C796)</f>
        <v>BQ-086</v>
      </c>
      <c r="D797" t="str">
        <f>IF(LEFT(TRIM('Tracker&amp;Invoice'!B811),9)="INVOICE #","INVOICE",IF(TRIM('Tracker&amp;Invoice'!B811)="Overall Completion INVOICE","OVERALL",""))</f>
        <v/>
      </c>
      <c r="E797" t="str">
        <f>IF(D797="INVOICE",VALUE(MID(TRIM('Tracker&amp;Invoice'!B811),10,10)),"")</f>
        <v/>
      </c>
      <c r="F797">
        <f>IF(B797=1,IFERROR(LOOKUP(2,1/('Tracker&amp;Invoice'!$H811:$AC811&lt;&gt;""),COLUMN('Tracker&amp;Invoice'!$H811:$AC811)),8),F796)</f>
        <v>17</v>
      </c>
      <c r="G797">
        <f>IF(D797="OVERALL",IFERROR(LOOKUP(2,1/('Tracker&amp;Invoice'!$H811:$AC811&lt;&gt;""),COLUMN('Tracker&amp;Invoice'!$H811:$AC811)),8),G798)</f>
        <v>16</v>
      </c>
      <c r="H797">
        <f t="shared" si="24"/>
        <v>17</v>
      </c>
      <c r="I797" s="29">
        <f>IF(D797="INVOICE",SUM('Tracker&amp;Invoice'!$H811:INDEX('Tracker&amp;Invoice'!$A811:$AC811,1,H797)),0)</f>
        <v>0</v>
      </c>
      <c r="J797" s="29">
        <f>IF(D797="OVERALL",SUM('Tracker&amp;Invoice'!$H811:$AC811),0)</f>
        <v>0</v>
      </c>
    </row>
    <row r="798" spans="1:10">
      <c r="A798" t="e">
        <f t="shared" si="25"/>
        <v>#REF!</v>
      </c>
      <c r="B798">
        <f>IF(AND('Tracker&amp;Invoice'!A812&lt;&gt;"",'Tracker&amp;Invoice'!A812&lt;&gt;"ITEM",'Tracker&amp;Invoice'!A810="ITEM"),1,0)</f>
        <v>0</v>
      </c>
      <c r="C798" t="str">
        <f>IF(B798=1,'Tracker&amp;Invoice'!A812,C797)</f>
        <v>BQ-086</v>
      </c>
      <c r="D798" t="str">
        <f>IF(LEFT(TRIM('Tracker&amp;Invoice'!B812),9)="INVOICE #","INVOICE",IF(TRIM('Tracker&amp;Invoice'!B812)="Overall Completion INVOICE","OVERALL",""))</f>
        <v>INVOICE</v>
      </c>
      <c r="E798">
        <f>IF(D798="INVOICE",VALUE(MID(TRIM('Tracker&amp;Invoice'!B812),10,10)),"")</f>
        <v>3</v>
      </c>
      <c r="F798">
        <f>IF(B798=1,IFERROR(LOOKUP(2,1/('Tracker&amp;Invoice'!$H812:$AC812&lt;&gt;""),COLUMN('Tracker&amp;Invoice'!$H812:$AC812)),8),F797)</f>
        <v>17</v>
      </c>
      <c r="G798">
        <f>IF(D798="OVERALL",IFERROR(LOOKUP(2,1/('Tracker&amp;Invoice'!$H812:$AC812&lt;&gt;""),COLUMN('Tracker&amp;Invoice'!$H812:$AC812)),8),G799)</f>
        <v>16</v>
      </c>
      <c r="H798">
        <f t="shared" si="24"/>
        <v>17</v>
      </c>
      <c r="I798" s="29">
        <f>IF(D798="INVOICE",SUM('Tracker&amp;Invoice'!$H812:INDEX('Tracker&amp;Invoice'!$A812:$AC812,1,H798)),0)</f>
        <v>2118028</v>
      </c>
      <c r="J798" s="29">
        <f>IF(D798="OVERALL",SUM('Tracker&amp;Invoice'!$H812:$AC812),0)</f>
        <v>0</v>
      </c>
    </row>
    <row r="799" spans="1:10">
      <c r="A799" t="e">
        <f t="shared" si="25"/>
        <v>#REF!</v>
      </c>
      <c r="B799">
        <f>IF(AND('Tracker&amp;Invoice'!A813&lt;&gt;"",'Tracker&amp;Invoice'!A813&lt;&gt;"ITEM",'Tracker&amp;Invoice'!A811="ITEM"),1,0)</f>
        <v>0</v>
      </c>
      <c r="C799" t="str">
        <f>IF(B799=1,'Tracker&amp;Invoice'!A813,C798)</f>
        <v>BQ-086</v>
      </c>
      <c r="D799" t="str">
        <f>IF(LEFT(TRIM('Tracker&amp;Invoice'!B813),9)="INVOICE #","INVOICE",IF(TRIM('Tracker&amp;Invoice'!B813)="Overall Completion INVOICE","OVERALL",""))</f>
        <v/>
      </c>
      <c r="E799" t="str">
        <f>IF(D799="INVOICE",VALUE(MID(TRIM('Tracker&amp;Invoice'!B813),10,10)),"")</f>
        <v/>
      </c>
      <c r="F799">
        <f>IF(B799=1,IFERROR(LOOKUP(2,1/('Tracker&amp;Invoice'!$H813:$AC813&lt;&gt;""),COLUMN('Tracker&amp;Invoice'!$H813:$AC813)),8),F798)</f>
        <v>17</v>
      </c>
      <c r="G799">
        <f>IF(D799="OVERALL",IFERROR(LOOKUP(2,1/('Tracker&amp;Invoice'!$H813:$AC813&lt;&gt;""),COLUMN('Tracker&amp;Invoice'!$H813:$AC813)),8),G800)</f>
        <v>16</v>
      </c>
      <c r="H799">
        <f t="shared" si="24"/>
        <v>17</v>
      </c>
      <c r="I799" s="29">
        <f>IF(D799="INVOICE",SUM('Tracker&amp;Invoice'!$H813:INDEX('Tracker&amp;Invoice'!$A813:$AC813,1,H799)),0)</f>
        <v>0</v>
      </c>
      <c r="J799" s="29">
        <f>IF(D799="OVERALL",SUM('Tracker&amp;Invoice'!$H813:$AC813),0)</f>
        <v>0</v>
      </c>
    </row>
    <row r="800" spans="1:10">
      <c r="A800" t="e">
        <f t="shared" si="25"/>
        <v>#REF!</v>
      </c>
      <c r="B800">
        <f>IF(AND('Tracker&amp;Invoice'!A814&lt;&gt;"",'Tracker&amp;Invoice'!A814&lt;&gt;"ITEM",'Tracker&amp;Invoice'!A812="ITEM"),1,0)</f>
        <v>0</v>
      </c>
      <c r="C800" t="str">
        <f>IF(B800=1,'Tracker&amp;Invoice'!A814,C799)</f>
        <v>BQ-086</v>
      </c>
      <c r="D800" t="str">
        <f>IF(LEFT(TRIM('Tracker&amp;Invoice'!B814),9)="INVOICE #","INVOICE",IF(TRIM('Tracker&amp;Invoice'!B814)="Overall Completion INVOICE","OVERALL",""))</f>
        <v>INVOICE</v>
      </c>
      <c r="E800">
        <f>IF(D800="INVOICE",VALUE(MID(TRIM('Tracker&amp;Invoice'!B814),10,10)),"")</f>
        <v>4</v>
      </c>
      <c r="F800">
        <f>IF(B800=1,IFERROR(LOOKUP(2,1/('Tracker&amp;Invoice'!$H814:$AC814&lt;&gt;""),COLUMN('Tracker&amp;Invoice'!$H814:$AC814)),8),F799)</f>
        <v>17</v>
      </c>
      <c r="G800">
        <f>IF(D800="OVERALL",IFERROR(LOOKUP(2,1/('Tracker&amp;Invoice'!$H814:$AC814&lt;&gt;""),COLUMN('Tracker&amp;Invoice'!$H814:$AC814)),8),G801)</f>
        <v>16</v>
      </c>
      <c r="H800">
        <f t="shared" si="24"/>
        <v>17</v>
      </c>
      <c r="I800" s="29">
        <f>IF(D800="INVOICE",SUM('Tracker&amp;Invoice'!$H814:INDEX('Tracker&amp;Invoice'!$A814:$AC814,1,H800)),0)</f>
        <v>792022.00000000012</v>
      </c>
      <c r="J800" s="29">
        <f>IF(D800="OVERALL",SUM('Tracker&amp;Invoice'!$H814:$AC814),0)</f>
        <v>0</v>
      </c>
    </row>
    <row r="801" spans="1:10">
      <c r="A801" t="e">
        <f t="shared" si="25"/>
        <v>#REF!</v>
      </c>
      <c r="B801">
        <f>IF(AND('Tracker&amp;Invoice'!A815&lt;&gt;"",'Tracker&amp;Invoice'!A815&lt;&gt;"ITEM",'Tracker&amp;Invoice'!A813="ITEM"),1,0)</f>
        <v>0</v>
      </c>
      <c r="C801" t="str">
        <f>IF(B801=1,'Tracker&amp;Invoice'!A815,C800)</f>
        <v>BQ-086</v>
      </c>
      <c r="D801" t="str">
        <f>IF(LEFT(TRIM('Tracker&amp;Invoice'!B815),9)="INVOICE #","INVOICE",IF(TRIM('Tracker&amp;Invoice'!B815)="Overall Completion INVOICE","OVERALL",""))</f>
        <v/>
      </c>
      <c r="E801" t="str">
        <f>IF(D801="INVOICE",VALUE(MID(TRIM('Tracker&amp;Invoice'!B815),10,10)),"")</f>
        <v/>
      </c>
      <c r="F801">
        <f>IF(B801=1,IFERROR(LOOKUP(2,1/('Tracker&amp;Invoice'!$H815:$AC815&lt;&gt;""),COLUMN('Tracker&amp;Invoice'!$H815:$AC815)),8),F800)</f>
        <v>17</v>
      </c>
      <c r="G801">
        <f>IF(D801="OVERALL",IFERROR(LOOKUP(2,1/('Tracker&amp;Invoice'!$H815:$AC815&lt;&gt;""),COLUMN('Tracker&amp;Invoice'!$H815:$AC815)),8),G802)</f>
        <v>16</v>
      </c>
      <c r="H801">
        <f t="shared" si="24"/>
        <v>17</v>
      </c>
      <c r="I801" s="29">
        <f>IF(D801="INVOICE",SUM('Tracker&amp;Invoice'!$H815:INDEX('Tracker&amp;Invoice'!$A815:$AC815,1,H801)),0)</f>
        <v>0</v>
      </c>
      <c r="J801" s="29">
        <f>IF(D801="OVERALL",SUM('Tracker&amp;Invoice'!$H815:$AC815),0)</f>
        <v>0</v>
      </c>
    </row>
    <row r="802" spans="1:10">
      <c r="A802" t="e">
        <f t="shared" si="25"/>
        <v>#REF!</v>
      </c>
      <c r="B802">
        <f>IF(AND('Tracker&amp;Invoice'!A816&lt;&gt;"",'Tracker&amp;Invoice'!A816&lt;&gt;"ITEM",'Tracker&amp;Invoice'!A814="ITEM"),1,0)</f>
        <v>0</v>
      </c>
      <c r="C802" t="str">
        <f>IF(B802=1,'Tracker&amp;Invoice'!A816,C801)</f>
        <v>BQ-086</v>
      </c>
      <c r="D802" t="str">
        <f>IF(LEFT(TRIM('Tracker&amp;Invoice'!B816),9)="INVOICE #","INVOICE",IF(TRIM('Tracker&amp;Invoice'!B816)="Overall Completion INVOICE","OVERALL",""))</f>
        <v>INVOICE</v>
      </c>
      <c r="E802">
        <f>IF(D802="INVOICE",VALUE(MID(TRIM('Tracker&amp;Invoice'!B816),10,10)),"")</f>
        <v>6</v>
      </c>
      <c r="F802">
        <f>IF(B802=1,IFERROR(LOOKUP(2,1/('Tracker&amp;Invoice'!$H816:$AC816&lt;&gt;""),COLUMN('Tracker&amp;Invoice'!$H816:$AC816)),8),F801)</f>
        <v>17</v>
      </c>
      <c r="G802">
        <f>IF(D802="OVERALL",IFERROR(LOOKUP(2,1/('Tracker&amp;Invoice'!$H816:$AC816&lt;&gt;""),COLUMN('Tracker&amp;Invoice'!$H816:$AC816)),8),G803)</f>
        <v>16</v>
      </c>
      <c r="H802">
        <f t="shared" si="24"/>
        <v>17</v>
      </c>
      <c r="I802" s="29">
        <f>IF(D802="INVOICE",SUM('Tracker&amp;Invoice'!$H816:INDEX('Tracker&amp;Invoice'!$A816:$AC816,1,H802)),0)</f>
        <v>7326.0000000000009</v>
      </c>
      <c r="J802" s="29">
        <f>IF(D802="OVERALL",SUM('Tracker&amp;Invoice'!$H816:$AC816),0)</f>
        <v>0</v>
      </c>
    </row>
    <row r="803" spans="1:10">
      <c r="A803" t="e">
        <f t="shared" si="25"/>
        <v>#REF!</v>
      </c>
      <c r="B803">
        <f>IF(AND('Tracker&amp;Invoice'!A817&lt;&gt;"",'Tracker&amp;Invoice'!A817&lt;&gt;"ITEM",'Tracker&amp;Invoice'!A815="ITEM"),1,0)</f>
        <v>0</v>
      </c>
      <c r="C803" t="str">
        <f>IF(B803=1,'Tracker&amp;Invoice'!A817,C802)</f>
        <v>BQ-086</v>
      </c>
      <c r="D803" t="str">
        <f>IF(LEFT(TRIM('Tracker&amp;Invoice'!B817),9)="INVOICE #","INVOICE",IF(TRIM('Tracker&amp;Invoice'!B817)="Overall Completion INVOICE","OVERALL",""))</f>
        <v/>
      </c>
      <c r="E803" t="str">
        <f>IF(D803="INVOICE",VALUE(MID(TRIM('Tracker&amp;Invoice'!B817),10,10)),"")</f>
        <v/>
      </c>
      <c r="F803">
        <f>IF(B803=1,IFERROR(LOOKUP(2,1/('Tracker&amp;Invoice'!$H817:$AC817&lt;&gt;""),COLUMN('Tracker&amp;Invoice'!$H817:$AC817)),8),F802)</f>
        <v>17</v>
      </c>
      <c r="G803">
        <f>IF(D803="OVERALL",IFERROR(LOOKUP(2,1/('Tracker&amp;Invoice'!$H817:$AC817&lt;&gt;""),COLUMN('Tracker&amp;Invoice'!$H817:$AC817)),8),G804)</f>
        <v>16</v>
      </c>
      <c r="H803">
        <f t="shared" si="24"/>
        <v>17</v>
      </c>
      <c r="I803" s="29">
        <f>IF(D803="INVOICE",SUM('Tracker&amp;Invoice'!$H817:INDEX('Tracker&amp;Invoice'!$A817:$AC817,1,H803)),0)</f>
        <v>0</v>
      </c>
      <c r="J803" s="29">
        <f>IF(D803="OVERALL",SUM('Tracker&amp;Invoice'!$H817:$AC817),0)</f>
        <v>0</v>
      </c>
    </row>
    <row r="804" spans="1:10">
      <c r="A804" t="e">
        <f t="shared" si="25"/>
        <v>#REF!</v>
      </c>
      <c r="B804">
        <f>IF(AND('Tracker&amp;Invoice'!A818&lt;&gt;"",'Tracker&amp;Invoice'!A818&lt;&gt;"ITEM",'Tracker&amp;Invoice'!A816="ITEM"),1,0)</f>
        <v>0</v>
      </c>
      <c r="C804" t="str">
        <f>IF(B804=1,'Tracker&amp;Invoice'!A818,C803)</f>
        <v>BQ-086</v>
      </c>
      <c r="D804" t="str">
        <f>IF(LEFT(TRIM('Tracker&amp;Invoice'!B818),9)="INVOICE #","INVOICE",IF(TRIM('Tracker&amp;Invoice'!B818)="Overall Completion INVOICE","OVERALL",""))</f>
        <v>INVOICE</v>
      </c>
      <c r="E804">
        <f>IF(D804="INVOICE",VALUE(MID(TRIM('Tracker&amp;Invoice'!B818),10,10)),"")</f>
        <v>10</v>
      </c>
      <c r="F804">
        <f>IF(B804=1,IFERROR(LOOKUP(2,1/('Tracker&amp;Invoice'!$H818:$AC818&lt;&gt;""),COLUMN('Tracker&amp;Invoice'!$H818:$AC818)),8),F803)</f>
        <v>17</v>
      </c>
      <c r="G804">
        <f>IF(D804="OVERALL",IFERROR(LOOKUP(2,1/('Tracker&amp;Invoice'!$H818:$AC818&lt;&gt;""),COLUMN('Tracker&amp;Invoice'!$H818:$AC818)),8),G805)</f>
        <v>16</v>
      </c>
      <c r="H804">
        <f t="shared" si="24"/>
        <v>17</v>
      </c>
      <c r="I804" s="29">
        <f>IF(D804="INVOICE",SUM('Tracker&amp;Invoice'!$H818:INDEX('Tracker&amp;Invoice'!$A818:$AC818,1,H804)),0)</f>
        <v>247900</v>
      </c>
      <c r="J804" s="29">
        <f>IF(D804="OVERALL",SUM('Tracker&amp;Invoice'!$H818:$AC818),0)</f>
        <v>0</v>
      </c>
    </row>
    <row r="805" spans="1:10">
      <c r="A805" t="e">
        <f t="shared" si="25"/>
        <v>#REF!</v>
      </c>
      <c r="B805">
        <f>IF(AND('Tracker&amp;Invoice'!A819&lt;&gt;"",'Tracker&amp;Invoice'!A819&lt;&gt;"ITEM",'Tracker&amp;Invoice'!A817="ITEM"),1,0)</f>
        <v>0</v>
      </c>
      <c r="C805" t="str">
        <f>IF(B805=1,'Tracker&amp;Invoice'!A819,C804)</f>
        <v>BQ-086</v>
      </c>
      <c r="D805" t="str">
        <f>IF(LEFT(TRIM('Tracker&amp;Invoice'!B819),9)="INVOICE #","INVOICE",IF(TRIM('Tracker&amp;Invoice'!B819)="Overall Completion INVOICE","OVERALL",""))</f>
        <v/>
      </c>
      <c r="E805" t="str">
        <f>IF(D805="INVOICE",VALUE(MID(TRIM('Tracker&amp;Invoice'!B819),10,10)),"")</f>
        <v/>
      </c>
      <c r="F805">
        <f>IF(B805=1,IFERROR(LOOKUP(2,1/('Tracker&amp;Invoice'!$H819:$AC819&lt;&gt;""),COLUMN('Tracker&amp;Invoice'!$H819:$AC819)),8),F804)</f>
        <v>17</v>
      </c>
      <c r="G805">
        <f>IF(D805="OVERALL",IFERROR(LOOKUP(2,1/('Tracker&amp;Invoice'!$H819:$AC819&lt;&gt;""),COLUMN('Tracker&amp;Invoice'!$H819:$AC819)),8),G806)</f>
        <v>16</v>
      </c>
      <c r="H805">
        <f t="shared" si="24"/>
        <v>17</v>
      </c>
      <c r="I805" s="29">
        <f>IF(D805="INVOICE",SUM('Tracker&amp;Invoice'!$H819:INDEX('Tracker&amp;Invoice'!$A819:$AC819,1,H805)),0)</f>
        <v>0</v>
      </c>
      <c r="J805" s="29">
        <f>IF(D805="OVERALL",SUM('Tracker&amp;Invoice'!$H819:$AC819),0)</f>
        <v>0</v>
      </c>
    </row>
    <row r="806" spans="1:10">
      <c r="A806" t="e">
        <f t="shared" si="25"/>
        <v>#REF!</v>
      </c>
      <c r="B806">
        <f>IF(AND('Tracker&amp;Invoice'!A820&lt;&gt;"",'Tracker&amp;Invoice'!A820&lt;&gt;"ITEM",'Tracker&amp;Invoice'!A818="ITEM"),1,0)</f>
        <v>0</v>
      </c>
      <c r="C806" t="str">
        <f>IF(B806=1,'Tracker&amp;Invoice'!A820,C805)</f>
        <v>BQ-086</v>
      </c>
      <c r="D806" t="str">
        <f>IF(LEFT(TRIM('Tracker&amp;Invoice'!B820),9)="INVOICE #","INVOICE",IF(TRIM('Tracker&amp;Invoice'!B820)="Overall Completion INVOICE","OVERALL",""))</f>
        <v>INVOICE</v>
      </c>
      <c r="E806">
        <f>IF(D806="INVOICE",VALUE(MID(TRIM('Tracker&amp;Invoice'!B820),10,10)),"")</f>
        <v>11</v>
      </c>
      <c r="F806">
        <f>IF(B806=1,IFERROR(LOOKUP(2,1/('Tracker&amp;Invoice'!$H820:$AC820&lt;&gt;""),COLUMN('Tracker&amp;Invoice'!$H820:$AC820)),8),F805)</f>
        <v>17</v>
      </c>
      <c r="G806">
        <f>IF(D806="OVERALL",IFERROR(LOOKUP(2,1/('Tracker&amp;Invoice'!$H820:$AC820&lt;&gt;""),COLUMN('Tracker&amp;Invoice'!$H820:$AC820)),8),G807)</f>
        <v>16</v>
      </c>
      <c r="H806">
        <f t="shared" si="24"/>
        <v>17</v>
      </c>
      <c r="I806" s="29">
        <f>IF(D806="INVOICE",SUM('Tracker&amp;Invoice'!$H820:INDEX('Tracker&amp;Invoice'!$A820:$AC820,1,H806)),0)</f>
        <v>796680.91716000007</v>
      </c>
      <c r="J806" s="29">
        <f>IF(D806="OVERALL",SUM('Tracker&amp;Invoice'!$H820:$AC820),0)</f>
        <v>0</v>
      </c>
    </row>
    <row r="807" spans="1:10">
      <c r="A807" t="e">
        <f t="shared" si="25"/>
        <v>#REF!</v>
      </c>
      <c r="B807">
        <f>IF(AND('Tracker&amp;Invoice'!A821&lt;&gt;"",'Tracker&amp;Invoice'!A821&lt;&gt;"ITEM",'Tracker&amp;Invoice'!A819="ITEM"),1,0)</f>
        <v>0</v>
      </c>
      <c r="C807" t="str">
        <f>IF(B807=1,'Tracker&amp;Invoice'!A821,C806)</f>
        <v>BQ-086</v>
      </c>
      <c r="D807" t="str">
        <f>IF(LEFT(TRIM('Tracker&amp;Invoice'!B821),9)="INVOICE #","INVOICE",IF(TRIM('Tracker&amp;Invoice'!B821)="Overall Completion INVOICE","OVERALL",""))</f>
        <v/>
      </c>
      <c r="E807" t="str">
        <f>IF(D807="INVOICE",VALUE(MID(TRIM('Tracker&amp;Invoice'!B821),10,10)),"")</f>
        <v/>
      </c>
      <c r="F807">
        <f>IF(B807=1,IFERROR(LOOKUP(2,1/('Tracker&amp;Invoice'!$H821:$AC821&lt;&gt;""),COLUMN('Tracker&amp;Invoice'!$H821:$AC821)),8),F806)</f>
        <v>17</v>
      </c>
      <c r="G807">
        <f>IF(D807="OVERALL",IFERROR(LOOKUP(2,1/('Tracker&amp;Invoice'!$H821:$AC821&lt;&gt;""),COLUMN('Tracker&amp;Invoice'!$H821:$AC821)),8),G808)</f>
        <v>16</v>
      </c>
      <c r="H807">
        <f t="shared" si="24"/>
        <v>17</v>
      </c>
      <c r="I807" s="29">
        <f>IF(D807="INVOICE",SUM('Tracker&amp;Invoice'!$H821:INDEX('Tracker&amp;Invoice'!$A821:$AC821,1,H807)),0)</f>
        <v>0</v>
      </c>
      <c r="J807" s="29">
        <f>IF(D807="OVERALL",SUM('Tracker&amp;Invoice'!$H821:$AC821),0)</f>
        <v>0</v>
      </c>
    </row>
    <row r="808" spans="1:10">
      <c r="A808" t="e">
        <f t="shared" si="25"/>
        <v>#REF!</v>
      </c>
      <c r="B808">
        <f>IF(AND('Tracker&amp;Invoice'!A822&lt;&gt;"",'Tracker&amp;Invoice'!A822&lt;&gt;"ITEM",'Tracker&amp;Invoice'!A820="ITEM"),1,0)</f>
        <v>0</v>
      </c>
      <c r="C808" t="str">
        <f>IF(B808=1,'Tracker&amp;Invoice'!A822,C807)</f>
        <v>BQ-086</v>
      </c>
      <c r="D808" t="str">
        <f>IF(LEFT(TRIM('Tracker&amp;Invoice'!B822),9)="INVOICE #","INVOICE",IF(TRIM('Tracker&amp;Invoice'!B822)="Overall Completion INVOICE","OVERALL",""))</f>
        <v>INVOICE</v>
      </c>
      <c r="E808">
        <f>IF(D808="INVOICE",VALUE(MID(TRIM('Tracker&amp;Invoice'!B822),10,10)),"")</f>
        <v>12</v>
      </c>
      <c r="F808">
        <f>IF(B808=1,IFERROR(LOOKUP(2,1/('Tracker&amp;Invoice'!$H822:$AC822&lt;&gt;""),COLUMN('Tracker&amp;Invoice'!$H822:$AC822)),8),F807)</f>
        <v>17</v>
      </c>
      <c r="G808">
        <f>IF(D808="OVERALL",IFERROR(LOOKUP(2,1/('Tracker&amp;Invoice'!$H822:$AC822&lt;&gt;""),COLUMN('Tracker&amp;Invoice'!$H822:$AC822)),8),G809)</f>
        <v>16</v>
      </c>
      <c r="H808">
        <f t="shared" si="24"/>
        <v>17</v>
      </c>
      <c r="I808" s="29">
        <f>IF(D808="INVOICE",SUM('Tracker&amp;Invoice'!$H822:INDEX('Tracker&amp;Invoice'!$A822:$AC822,1,H808)),0)</f>
        <v>372035</v>
      </c>
      <c r="J808" s="29">
        <f>IF(D808="OVERALL",SUM('Tracker&amp;Invoice'!$H822:$AC822),0)</f>
        <v>0</v>
      </c>
    </row>
    <row r="809" spans="1:10">
      <c r="A809" t="e">
        <f t="shared" si="25"/>
        <v>#REF!</v>
      </c>
      <c r="B809">
        <f>IF(AND('Tracker&amp;Invoice'!A823&lt;&gt;"",'Tracker&amp;Invoice'!A823&lt;&gt;"ITEM",'Tracker&amp;Invoice'!A821="ITEM"),1,0)</f>
        <v>0</v>
      </c>
      <c r="C809" t="str">
        <f>IF(B809=1,'Tracker&amp;Invoice'!A823,C808)</f>
        <v>BQ-086</v>
      </c>
      <c r="D809" t="str">
        <f>IF(LEFT(TRIM('Tracker&amp;Invoice'!B823),9)="INVOICE #","INVOICE",IF(TRIM('Tracker&amp;Invoice'!B823)="Overall Completion INVOICE","OVERALL",""))</f>
        <v/>
      </c>
      <c r="E809" t="str">
        <f>IF(D809="INVOICE",VALUE(MID(TRIM('Tracker&amp;Invoice'!B823),10,10)),"")</f>
        <v/>
      </c>
      <c r="F809">
        <f>IF(B809=1,IFERROR(LOOKUP(2,1/('Tracker&amp;Invoice'!$H823:$AC823&lt;&gt;""),COLUMN('Tracker&amp;Invoice'!$H823:$AC823)),8),F808)</f>
        <v>17</v>
      </c>
      <c r="G809">
        <f>IF(D809="OVERALL",IFERROR(LOOKUP(2,1/('Tracker&amp;Invoice'!$H823:$AC823&lt;&gt;""),COLUMN('Tracker&amp;Invoice'!$H823:$AC823)),8),G810)</f>
        <v>16</v>
      </c>
      <c r="H809">
        <f t="shared" si="24"/>
        <v>17</v>
      </c>
      <c r="I809" s="29">
        <f>IF(D809="INVOICE",SUM('Tracker&amp;Invoice'!$H823:INDEX('Tracker&amp;Invoice'!$A823:$AC823,1,H809)),0)</f>
        <v>0</v>
      </c>
      <c r="J809" s="29">
        <f>IF(D809="OVERALL",SUM('Tracker&amp;Invoice'!$H823:$AC823),0)</f>
        <v>0</v>
      </c>
    </row>
    <row r="810" spans="1:10">
      <c r="A810" t="e">
        <f t="shared" si="25"/>
        <v>#REF!</v>
      </c>
      <c r="B810">
        <f>IF(AND('Tracker&amp;Invoice'!A824&lt;&gt;"",'Tracker&amp;Invoice'!A824&lt;&gt;"ITEM",'Tracker&amp;Invoice'!A822="ITEM"),1,0)</f>
        <v>0</v>
      </c>
      <c r="C810" t="str">
        <f>IF(B810=1,'Tracker&amp;Invoice'!A824,C809)</f>
        <v>BQ-086</v>
      </c>
      <c r="D810" t="str">
        <f>IF(LEFT(TRIM('Tracker&amp;Invoice'!B824),9)="INVOICE #","INVOICE",IF(TRIM('Tracker&amp;Invoice'!B824)="Overall Completion INVOICE","OVERALL",""))</f>
        <v>INVOICE</v>
      </c>
      <c r="E810">
        <f>IF(D810="INVOICE",VALUE(MID(TRIM('Tracker&amp;Invoice'!B824),10,10)),"")</f>
        <v>13</v>
      </c>
      <c r="F810">
        <f>IF(B810=1,IFERROR(LOOKUP(2,1/('Tracker&amp;Invoice'!$H824:$AC824&lt;&gt;""),COLUMN('Tracker&amp;Invoice'!$H824:$AC824)),8),F809)</f>
        <v>17</v>
      </c>
      <c r="G810">
        <f>IF(D810="OVERALL",IFERROR(LOOKUP(2,1/('Tracker&amp;Invoice'!$H824:$AC824&lt;&gt;""),COLUMN('Tracker&amp;Invoice'!$H824:$AC824)),8),G811)</f>
        <v>16</v>
      </c>
      <c r="H810">
        <f t="shared" si="24"/>
        <v>17</v>
      </c>
      <c r="I810" s="29">
        <f>IF(D810="INVOICE",SUM('Tracker&amp;Invoice'!$H824:INDEX('Tracker&amp;Invoice'!$A824:$AC824,1,H810)),0)</f>
        <v>242442.5</v>
      </c>
      <c r="J810" s="29">
        <f>IF(D810="OVERALL",SUM('Tracker&amp;Invoice'!$H824:$AC824),0)</f>
        <v>0</v>
      </c>
    </row>
    <row r="811" spans="1:10">
      <c r="A811" t="e">
        <f t="shared" si="25"/>
        <v>#REF!</v>
      </c>
      <c r="B811">
        <f>IF(AND('Tracker&amp;Invoice'!A825&lt;&gt;"",'Tracker&amp;Invoice'!A825&lt;&gt;"ITEM",'Tracker&amp;Invoice'!A823="ITEM"),1,0)</f>
        <v>0</v>
      </c>
      <c r="C811" t="str">
        <f>IF(B811=1,'Tracker&amp;Invoice'!A825,C810)</f>
        <v>BQ-086</v>
      </c>
      <c r="D811" t="str">
        <f>IF(LEFT(TRIM('Tracker&amp;Invoice'!B825),9)="INVOICE #","INVOICE",IF(TRIM('Tracker&amp;Invoice'!B825)="Overall Completion INVOICE","OVERALL",""))</f>
        <v/>
      </c>
      <c r="E811" t="str">
        <f>IF(D811="INVOICE",VALUE(MID(TRIM('Tracker&amp;Invoice'!B825),10,10)),"")</f>
        <v/>
      </c>
      <c r="F811">
        <f>IF(B811=1,IFERROR(LOOKUP(2,1/('Tracker&amp;Invoice'!$H825:$AC825&lt;&gt;""),COLUMN('Tracker&amp;Invoice'!$H825:$AC825)),8),F810)</f>
        <v>17</v>
      </c>
      <c r="G811">
        <f>IF(D811="OVERALL",IFERROR(LOOKUP(2,1/('Tracker&amp;Invoice'!$H825:$AC825&lt;&gt;""),COLUMN('Tracker&amp;Invoice'!$H825:$AC825)),8),G812)</f>
        <v>16</v>
      </c>
      <c r="H811">
        <f t="shared" si="24"/>
        <v>17</v>
      </c>
      <c r="I811" s="29">
        <f>IF(D811="INVOICE",SUM('Tracker&amp;Invoice'!$H825:INDEX('Tracker&amp;Invoice'!$A825:$AC825,1,H811)),0)</f>
        <v>0</v>
      </c>
      <c r="J811" s="29">
        <f>IF(D811="OVERALL",SUM('Tracker&amp;Invoice'!$H825:$AC825),0)</f>
        <v>0</v>
      </c>
    </row>
    <row r="812" spans="1:10">
      <c r="A812" t="e">
        <f t="shared" si="25"/>
        <v>#REF!</v>
      </c>
      <c r="B812">
        <f>IF(AND('Tracker&amp;Invoice'!A826&lt;&gt;"",'Tracker&amp;Invoice'!A826&lt;&gt;"ITEM",'Tracker&amp;Invoice'!A824="ITEM"),1,0)</f>
        <v>0</v>
      </c>
      <c r="C812" t="str">
        <f>IF(B812=1,'Tracker&amp;Invoice'!A826,C811)</f>
        <v>BQ-086</v>
      </c>
      <c r="D812" t="str">
        <f>IF(LEFT(TRIM('Tracker&amp;Invoice'!B826),9)="INVOICE #","INVOICE",IF(TRIM('Tracker&amp;Invoice'!B826)="Overall Completion INVOICE","OVERALL",""))</f>
        <v>INVOICE</v>
      </c>
      <c r="E812">
        <f>IF(D812="INVOICE",VALUE(MID(TRIM('Tracker&amp;Invoice'!B826),10,10)),"")</f>
        <v>14</v>
      </c>
      <c r="F812">
        <f>IF(B812=1,IFERROR(LOOKUP(2,1/('Tracker&amp;Invoice'!$H826:$AC826&lt;&gt;""),COLUMN('Tracker&amp;Invoice'!$H826:$AC826)),8),F811)</f>
        <v>17</v>
      </c>
      <c r="G812">
        <f>IF(D812="OVERALL",IFERROR(LOOKUP(2,1/('Tracker&amp;Invoice'!$H826:$AC826&lt;&gt;""),COLUMN('Tracker&amp;Invoice'!$H826:$AC826)),8),G813)</f>
        <v>16</v>
      </c>
      <c r="H812">
        <f t="shared" si="24"/>
        <v>17</v>
      </c>
      <c r="I812" s="29">
        <f>IF(D812="INVOICE",SUM('Tracker&amp;Invoice'!$H826:INDEX('Tracker&amp;Invoice'!$A826:$AC826,1,H812)),0)</f>
        <v>341343.5</v>
      </c>
      <c r="J812" s="29">
        <f>IF(D812="OVERALL",SUM('Tracker&amp;Invoice'!$H826:$AC826),0)</f>
        <v>0</v>
      </c>
    </row>
    <row r="813" spans="1:10">
      <c r="A813" t="e">
        <f t="shared" si="25"/>
        <v>#REF!</v>
      </c>
      <c r="B813">
        <f>IF(AND('Tracker&amp;Invoice'!A827&lt;&gt;"",'Tracker&amp;Invoice'!A827&lt;&gt;"ITEM",'Tracker&amp;Invoice'!A825="ITEM"),1,0)</f>
        <v>0</v>
      </c>
      <c r="C813" t="str">
        <f>IF(B813=1,'Tracker&amp;Invoice'!A827,C812)</f>
        <v>BQ-086</v>
      </c>
      <c r="D813" t="str">
        <f>IF(LEFT(TRIM('Tracker&amp;Invoice'!B827),9)="INVOICE #","INVOICE",IF(TRIM('Tracker&amp;Invoice'!B827)="Overall Completion INVOICE","OVERALL",""))</f>
        <v/>
      </c>
      <c r="E813" t="str">
        <f>IF(D813="INVOICE",VALUE(MID(TRIM('Tracker&amp;Invoice'!B827),10,10)),"")</f>
        <v/>
      </c>
      <c r="F813">
        <f>IF(B813=1,IFERROR(LOOKUP(2,1/('Tracker&amp;Invoice'!$H827:$AC827&lt;&gt;""),COLUMN('Tracker&amp;Invoice'!$H827:$AC827)),8),F812)</f>
        <v>17</v>
      </c>
      <c r="G813">
        <f>IF(D813="OVERALL",IFERROR(LOOKUP(2,1/('Tracker&amp;Invoice'!$H827:$AC827&lt;&gt;""),COLUMN('Tracker&amp;Invoice'!$H827:$AC827)),8),G814)</f>
        <v>16</v>
      </c>
      <c r="H813">
        <f t="shared" si="24"/>
        <v>17</v>
      </c>
      <c r="I813" s="29">
        <f>IF(D813="INVOICE",SUM('Tracker&amp;Invoice'!$H827:INDEX('Tracker&amp;Invoice'!$A827:$AC827,1,H813)),0)</f>
        <v>0</v>
      </c>
      <c r="J813" s="29">
        <f>IF(D813="OVERALL",SUM('Tracker&amp;Invoice'!$H827:$AC827),0)</f>
        <v>0</v>
      </c>
    </row>
    <row r="814" spans="1:10">
      <c r="A814" t="e">
        <f t="shared" si="25"/>
        <v>#REF!</v>
      </c>
      <c r="B814">
        <f>IF(AND('Tracker&amp;Invoice'!A828&lt;&gt;"",'Tracker&amp;Invoice'!A828&lt;&gt;"ITEM",'Tracker&amp;Invoice'!A826="ITEM"),1,0)</f>
        <v>0</v>
      </c>
      <c r="C814" t="str">
        <f>IF(B814=1,'Tracker&amp;Invoice'!A828,C813)</f>
        <v>BQ-086</v>
      </c>
      <c r="D814" t="str">
        <f>IF(LEFT(TRIM('Tracker&amp;Invoice'!B828),9)="INVOICE #","INVOICE",IF(TRIM('Tracker&amp;Invoice'!B828)="Overall Completion INVOICE","OVERALL",""))</f>
        <v>INVOICE</v>
      </c>
      <c r="E814">
        <f>IF(D814="INVOICE",VALUE(MID(TRIM('Tracker&amp;Invoice'!B828),10,10)),"")</f>
        <v>15</v>
      </c>
      <c r="F814">
        <f>IF(B814=1,IFERROR(LOOKUP(2,1/('Tracker&amp;Invoice'!$H828:$AC828&lt;&gt;""),COLUMN('Tracker&amp;Invoice'!$H828:$AC828)),8),F813)</f>
        <v>17</v>
      </c>
      <c r="G814">
        <f>IF(D814="OVERALL",IFERROR(LOOKUP(2,1/('Tracker&amp;Invoice'!$H828:$AC828&lt;&gt;""),COLUMN('Tracker&amp;Invoice'!$H828:$AC828)),8),G815)</f>
        <v>16</v>
      </c>
      <c r="H814">
        <f t="shared" si="24"/>
        <v>17</v>
      </c>
      <c r="I814" s="29">
        <f>IF(D814="INVOICE",SUM('Tracker&amp;Invoice'!$H828:INDEX('Tracker&amp;Invoice'!$A828:$AC828,1,H814)),0)</f>
        <v>307285</v>
      </c>
      <c r="J814" s="29">
        <f>IF(D814="OVERALL",SUM('Tracker&amp;Invoice'!$H828:$AC828),0)</f>
        <v>0</v>
      </c>
    </row>
    <row r="815" spans="1:10">
      <c r="A815" t="e">
        <f t="shared" si="25"/>
        <v>#REF!</v>
      </c>
      <c r="B815">
        <f>IF(AND('Tracker&amp;Invoice'!A829&lt;&gt;"",'Tracker&amp;Invoice'!A829&lt;&gt;"ITEM",'Tracker&amp;Invoice'!A827="ITEM"),1,0)</f>
        <v>0</v>
      </c>
      <c r="C815" t="str">
        <f>IF(B815=1,'Tracker&amp;Invoice'!A829,C814)</f>
        <v>BQ-086</v>
      </c>
      <c r="D815" t="str">
        <f>IF(LEFT(TRIM('Tracker&amp;Invoice'!B829),9)="INVOICE #","INVOICE",IF(TRIM('Tracker&amp;Invoice'!B829)="Overall Completion INVOICE","OVERALL",""))</f>
        <v/>
      </c>
      <c r="E815" t="str">
        <f>IF(D815="INVOICE",VALUE(MID(TRIM('Tracker&amp;Invoice'!B829),10,10)),"")</f>
        <v/>
      </c>
      <c r="F815">
        <f>IF(B815=1,IFERROR(LOOKUP(2,1/('Tracker&amp;Invoice'!$H829:$AC829&lt;&gt;""),COLUMN('Tracker&amp;Invoice'!$H829:$AC829)),8),F814)</f>
        <v>17</v>
      </c>
      <c r="G815">
        <f>IF(D815="OVERALL",IFERROR(LOOKUP(2,1/('Tracker&amp;Invoice'!$H829:$AC829&lt;&gt;""),COLUMN('Tracker&amp;Invoice'!$H829:$AC829)),8),G816)</f>
        <v>16</v>
      </c>
      <c r="H815">
        <f t="shared" si="24"/>
        <v>17</v>
      </c>
      <c r="I815" s="29">
        <f>IF(D815="INVOICE",SUM('Tracker&amp;Invoice'!$H829:INDEX('Tracker&amp;Invoice'!$A829:$AC829,1,H815)),0)</f>
        <v>0</v>
      </c>
      <c r="J815" s="29">
        <f>IF(D815="OVERALL",SUM('Tracker&amp;Invoice'!$H829:$AC829),0)</f>
        <v>0</v>
      </c>
    </row>
    <row r="816" spans="1:10">
      <c r="A816" t="e">
        <f t="shared" si="25"/>
        <v>#REF!</v>
      </c>
      <c r="B816">
        <f>IF(AND('Tracker&amp;Invoice'!A830&lt;&gt;"",'Tracker&amp;Invoice'!A830&lt;&gt;"ITEM",'Tracker&amp;Invoice'!A828="ITEM"),1,0)</f>
        <v>0</v>
      </c>
      <c r="C816" t="str">
        <f>IF(B816=1,'Tracker&amp;Invoice'!A830,C815)</f>
        <v>BQ-086</v>
      </c>
      <c r="D816" t="str">
        <f>IF(LEFT(TRIM('Tracker&amp;Invoice'!B830),9)="INVOICE #","INVOICE",IF(TRIM('Tracker&amp;Invoice'!B830)="Overall Completion INVOICE","OVERALL",""))</f>
        <v>INVOICE</v>
      </c>
      <c r="E816">
        <f>IF(D816="INVOICE",VALUE(MID(TRIM('Tracker&amp;Invoice'!B830),10,10)),"")</f>
        <v>16</v>
      </c>
      <c r="F816">
        <f>IF(B816=1,IFERROR(LOOKUP(2,1/('Tracker&amp;Invoice'!$H830:$AC830&lt;&gt;""),COLUMN('Tracker&amp;Invoice'!$H830:$AC830)),8),F815)</f>
        <v>17</v>
      </c>
      <c r="G816">
        <f>IF(D816="OVERALL",IFERROR(LOOKUP(2,1/('Tracker&amp;Invoice'!$H830:$AC830&lt;&gt;""),COLUMN('Tracker&amp;Invoice'!$H830:$AC830)),8),G817)</f>
        <v>16</v>
      </c>
      <c r="H816">
        <f t="shared" si="24"/>
        <v>17</v>
      </c>
      <c r="I816" s="29">
        <f>IF(D816="INVOICE",SUM('Tracker&amp;Invoice'!$H830:INDEX('Tracker&amp;Invoice'!$A830:$AC830,1,H816)),0)</f>
        <v>277833</v>
      </c>
      <c r="J816" s="29">
        <f>IF(D816="OVERALL",SUM('Tracker&amp;Invoice'!$H830:$AC830),0)</f>
        <v>0</v>
      </c>
    </row>
    <row r="817" spans="1:10">
      <c r="A817" t="e">
        <f t="shared" si="25"/>
        <v>#REF!</v>
      </c>
      <c r="B817">
        <f>IF(AND('Tracker&amp;Invoice'!A831&lt;&gt;"",'Tracker&amp;Invoice'!A831&lt;&gt;"ITEM",'Tracker&amp;Invoice'!A829="ITEM"),1,0)</f>
        <v>0</v>
      </c>
      <c r="C817" t="str">
        <f>IF(B817=1,'Tracker&amp;Invoice'!A831,C816)</f>
        <v>BQ-086</v>
      </c>
      <c r="D817" t="str">
        <f>IF(LEFT(TRIM('Tracker&amp;Invoice'!B831),9)="INVOICE #","INVOICE",IF(TRIM('Tracker&amp;Invoice'!B831)="Overall Completion INVOICE","OVERALL",""))</f>
        <v/>
      </c>
      <c r="E817" t="str">
        <f>IF(D817="INVOICE",VALUE(MID(TRIM('Tracker&amp;Invoice'!B831),10,10)),"")</f>
        <v/>
      </c>
      <c r="F817">
        <f>IF(B817=1,IFERROR(LOOKUP(2,1/('Tracker&amp;Invoice'!$H831:$AC831&lt;&gt;""),COLUMN('Tracker&amp;Invoice'!$H831:$AC831)),8),F816)</f>
        <v>17</v>
      </c>
      <c r="G817">
        <f>IF(D817="OVERALL",IFERROR(LOOKUP(2,1/('Tracker&amp;Invoice'!$H831:$AC831&lt;&gt;""),COLUMN('Tracker&amp;Invoice'!$H831:$AC831)),8),G818)</f>
        <v>16</v>
      </c>
      <c r="H817">
        <f t="shared" si="24"/>
        <v>17</v>
      </c>
      <c r="I817" s="29">
        <f>IF(D817="INVOICE",SUM('Tracker&amp;Invoice'!$H831:INDEX('Tracker&amp;Invoice'!$A831:$AC831,1,H817)),0)</f>
        <v>0</v>
      </c>
      <c r="J817" s="29">
        <f>IF(D817="OVERALL",SUM('Tracker&amp;Invoice'!$H831:$AC831),0)</f>
        <v>0</v>
      </c>
    </row>
    <row r="818" spans="1:10">
      <c r="A818" t="e">
        <f t="shared" si="25"/>
        <v>#REF!</v>
      </c>
      <c r="B818">
        <f>IF(AND('Tracker&amp;Invoice'!A832&lt;&gt;"",'Tracker&amp;Invoice'!A832&lt;&gt;"ITEM",'Tracker&amp;Invoice'!A830="ITEM"),1,0)</f>
        <v>0</v>
      </c>
      <c r="C818" t="str">
        <f>IF(B818=1,'Tracker&amp;Invoice'!A832,C817)</f>
        <v>BQ-086</v>
      </c>
      <c r="D818" t="str">
        <f>IF(LEFT(TRIM('Tracker&amp;Invoice'!B832),9)="INVOICE #","INVOICE",IF(TRIM('Tracker&amp;Invoice'!B832)="Overall Completion INVOICE","OVERALL",""))</f>
        <v>INVOICE</v>
      </c>
      <c r="E818">
        <f>IF(D818="INVOICE",VALUE(MID(TRIM('Tracker&amp;Invoice'!B832),10,10)),"")</f>
        <v>17</v>
      </c>
      <c r="F818">
        <f>IF(B818=1,IFERROR(LOOKUP(2,1/('Tracker&amp;Invoice'!$H832:$AC832&lt;&gt;""),COLUMN('Tracker&amp;Invoice'!$H832:$AC832)),8),F817)</f>
        <v>17</v>
      </c>
      <c r="G818">
        <f>IF(D818="OVERALL",IFERROR(LOOKUP(2,1/('Tracker&amp;Invoice'!$H832:$AC832&lt;&gt;""),COLUMN('Tracker&amp;Invoice'!$H832:$AC832)),8),G819)</f>
        <v>16</v>
      </c>
      <c r="H818">
        <f t="shared" si="24"/>
        <v>17</v>
      </c>
      <c r="I818" s="29">
        <f>IF(D818="INVOICE",SUM('Tracker&amp;Invoice'!$H832:INDEX('Tracker&amp;Invoice'!$A832:$AC832,1,H818)),0)</f>
        <v>96200</v>
      </c>
      <c r="J818" s="29">
        <f>IF(D818="OVERALL",SUM('Tracker&amp;Invoice'!$H832:$AC832),0)</f>
        <v>0</v>
      </c>
    </row>
    <row r="819" spans="1:10">
      <c r="A819" t="e">
        <f t="shared" si="25"/>
        <v>#REF!</v>
      </c>
      <c r="B819">
        <f>IF(AND('Tracker&amp;Invoice'!A833&lt;&gt;"",'Tracker&amp;Invoice'!A833&lt;&gt;"ITEM",'Tracker&amp;Invoice'!A831="ITEM"),1,0)</f>
        <v>0</v>
      </c>
      <c r="C819" t="str">
        <f>IF(B819=1,'Tracker&amp;Invoice'!A833,C818)</f>
        <v>BQ-086</v>
      </c>
      <c r="D819" t="str">
        <f>IF(LEFT(TRIM('Tracker&amp;Invoice'!B833),9)="INVOICE #","INVOICE",IF(TRIM('Tracker&amp;Invoice'!B833)="Overall Completion INVOICE","OVERALL",""))</f>
        <v/>
      </c>
      <c r="E819" t="str">
        <f>IF(D819="INVOICE",VALUE(MID(TRIM('Tracker&amp;Invoice'!B833),10,10)),"")</f>
        <v/>
      </c>
      <c r="F819">
        <f>IF(B819=1,IFERROR(LOOKUP(2,1/('Tracker&amp;Invoice'!$H833:$AC833&lt;&gt;""),COLUMN('Tracker&amp;Invoice'!$H833:$AC833)),8),F818)</f>
        <v>17</v>
      </c>
      <c r="G819">
        <f>IF(D819="OVERALL",IFERROR(LOOKUP(2,1/('Tracker&amp;Invoice'!$H833:$AC833&lt;&gt;""),COLUMN('Tracker&amp;Invoice'!$H833:$AC833)),8),G820)</f>
        <v>16</v>
      </c>
      <c r="H819">
        <f t="shared" si="24"/>
        <v>17</v>
      </c>
      <c r="I819" s="29">
        <f>IF(D819="INVOICE",SUM('Tracker&amp;Invoice'!$H833:INDEX('Tracker&amp;Invoice'!$A833:$AC833,1,H819)),0)</f>
        <v>0</v>
      </c>
      <c r="J819" s="29">
        <f>IF(D819="OVERALL",SUM('Tracker&amp;Invoice'!$H833:$AC833),0)</f>
        <v>0</v>
      </c>
    </row>
    <row r="820" spans="1:10">
      <c r="A820" t="e">
        <f t="shared" si="25"/>
        <v>#REF!</v>
      </c>
      <c r="B820">
        <f>IF(AND('Tracker&amp;Invoice'!A834&lt;&gt;"",'Tracker&amp;Invoice'!A834&lt;&gt;"ITEM",'Tracker&amp;Invoice'!A832="ITEM"),1,0)</f>
        <v>0</v>
      </c>
      <c r="C820" t="str">
        <f>IF(B820=1,'Tracker&amp;Invoice'!A834,C819)</f>
        <v>BQ-086</v>
      </c>
      <c r="D820" t="str">
        <f>IF(LEFT(TRIM('Tracker&amp;Invoice'!B834),9)="INVOICE #","INVOICE",IF(TRIM('Tracker&amp;Invoice'!B834)="Overall Completion INVOICE","OVERALL",""))</f>
        <v>INVOICE</v>
      </c>
      <c r="E820">
        <f>IF(D820="INVOICE",VALUE(MID(TRIM('Tracker&amp;Invoice'!B834),10,10)),"")</f>
        <v>18</v>
      </c>
      <c r="F820">
        <f>IF(B820=1,IFERROR(LOOKUP(2,1/('Tracker&amp;Invoice'!$H834:$AC834&lt;&gt;""),COLUMN('Tracker&amp;Invoice'!$H834:$AC834)),8),F819)</f>
        <v>17</v>
      </c>
      <c r="G820">
        <f>IF(D820="OVERALL",IFERROR(LOOKUP(2,1/('Tracker&amp;Invoice'!$H834:$AC834&lt;&gt;""),COLUMN('Tracker&amp;Invoice'!$H834:$AC834)),8),G821)</f>
        <v>16</v>
      </c>
      <c r="H820">
        <f t="shared" si="24"/>
        <v>17</v>
      </c>
      <c r="I820" s="29">
        <f>IF(D820="INVOICE",SUM('Tracker&amp;Invoice'!$H834:INDEX('Tracker&amp;Invoice'!$A834:$AC834,1,H820)),0)</f>
        <v>47156.5</v>
      </c>
      <c r="J820" s="29">
        <f>IF(D820="OVERALL",SUM('Tracker&amp;Invoice'!$H834:$AC834),0)</f>
        <v>0</v>
      </c>
    </row>
    <row r="821" spans="1:10">
      <c r="A821" t="e">
        <f t="shared" si="25"/>
        <v>#REF!</v>
      </c>
      <c r="B821">
        <f>IF(AND('Tracker&amp;Invoice'!A835&lt;&gt;"",'Tracker&amp;Invoice'!A835&lt;&gt;"ITEM",'Tracker&amp;Invoice'!A833="ITEM"),1,0)</f>
        <v>0</v>
      </c>
      <c r="C821" t="str">
        <f>IF(B821=1,'Tracker&amp;Invoice'!A835,C820)</f>
        <v>BQ-086</v>
      </c>
      <c r="D821" t="str">
        <f>IF(LEFT(TRIM('Tracker&amp;Invoice'!B835),9)="INVOICE #","INVOICE",IF(TRIM('Tracker&amp;Invoice'!B835)="Overall Completion INVOICE","OVERALL",""))</f>
        <v/>
      </c>
      <c r="E821" t="str">
        <f>IF(D821="INVOICE",VALUE(MID(TRIM('Tracker&amp;Invoice'!B835),10,10)),"")</f>
        <v/>
      </c>
      <c r="F821">
        <f>IF(B821=1,IFERROR(LOOKUP(2,1/('Tracker&amp;Invoice'!$H835:$AC835&lt;&gt;""),COLUMN('Tracker&amp;Invoice'!$H835:$AC835)),8),F820)</f>
        <v>17</v>
      </c>
      <c r="G821">
        <f>IF(D821="OVERALL",IFERROR(LOOKUP(2,1/('Tracker&amp;Invoice'!$H835:$AC835&lt;&gt;""),COLUMN('Tracker&amp;Invoice'!$H835:$AC835)),8),G822)</f>
        <v>16</v>
      </c>
      <c r="H821">
        <f t="shared" si="24"/>
        <v>17</v>
      </c>
      <c r="I821" s="29">
        <f>IF(D821="INVOICE",SUM('Tracker&amp;Invoice'!$H835:INDEX('Tracker&amp;Invoice'!$A835:$AC835,1,H821)),0)</f>
        <v>0</v>
      </c>
      <c r="J821" s="29">
        <f>IF(D821="OVERALL",SUM('Tracker&amp;Invoice'!$H835:$AC835),0)</f>
        <v>0</v>
      </c>
    </row>
    <row r="822" spans="1:10">
      <c r="A822" t="e">
        <f t="shared" si="25"/>
        <v>#REF!</v>
      </c>
      <c r="B822">
        <f>IF(AND('Tracker&amp;Invoice'!A836&lt;&gt;"",'Tracker&amp;Invoice'!A836&lt;&gt;"ITEM",'Tracker&amp;Invoice'!A834="ITEM"),1,0)</f>
        <v>0</v>
      </c>
      <c r="C822" t="str">
        <f>IF(B822=1,'Tracker&amp;Invoice'!A836,C821)</f>
        <v>BQ-086</v>
      </c>
      <c r="D822" t="str">
        <f>IF(LEFT(TRIM('Tracker&amp;Invoice'!B836),9)="INVOICE #","INVOICE",IF(TRIM('Tracker&amp;Invoice'!B836)="Overall Completion INVOICE","OVERALL",""))</f>
        <v>INVOICE</v>
      </c>
      <c r="E822">
        <f>IF(D822="INVOICE",VALUE(MID(TRIM('Tracker&amp;Invoice'!B836),10,10)),"")</f>
        <v>19</v>
      </c>
      <c r="F822">
        <f>IF(B822=1,IFERROR(LOOKUP(2,1/('Tracker&amp;Invoice'!$H836:$AC836&lt;&gt;""),COLUMN('Tracker&amp;Invoice'!$H836:$AC836)),8),F821)</f>
        <v>17</v>
      </c>
      <c r="G822">
        <f>IF(D822="OVERALL",IFERROR(LOOKUP(2,1/('Tracker&amp;Invoice'!$H836:$AC836&lt;&gt;""),COLUMN('Tracker&amp;Invoice'!$H836:$AC836)),8),G823)</f>
        <v>16</v>
      </c>
      <c r="H822">
        <f t="shared" si="24"/>
        <v>17</v>
      </c>
      <c r="I822" s="29">
        <f>IF(D822="INVOICE",SUM('Tracker&amp;Invoice'!$H836:INDEX('Tracker&amp;Invoice'!$A836:$AC836,1,H822)),0)</f>
        <v>38073</v>
      </c>
      <c r="J822" s="29">
        <f>IF(D822="OVERALL",SUM('Tracker&amp;Invoice'!$H836:$AC836),0)</f>
        <v>0</v>
      </c>
    </row>
    <row r="823" spans="1:10">
      <c r="A823" t="e">
        <f t="shared" si="25"/>
        <v>#REF!</v>
      </c>
      <c r="B823">
        <f>IF(AND('Tracker&amp;Invoice'!A837&lt;&gt;"",'Tracker&amp;Invoice'!A837&lt;&gt;"ITEM",'Tracker&amp;Invoice'!A835="ITEM"),1,0)</f>
        <v>0</v>
      </c>
      <c r="C823" t="str">
        <f>IF(B823=1,'Tracker&amp;Invoice'!A837,C822)</f>
        <v>BQ-086</v>
      </c>
      <c r="D823" t="str">
        <f>IF(LEFT(TRIM('Tracker&amp;Invoice'!B837),9)="INVOICE #","INVOICE",IF(TRIM('Tracker&amp;Invoice'!B837)="Overall Completion INVOICE","OVERALL",""))</f>
        <v/>
      </c>
      <c r="E823" t="str">
        <f>IF(D823="INVOICE",VALUE(MID(TRIM('Tracker&amp;Invoice'!B837),10,10)),"")</f>
        <v/>
      </c>
      <c r="F823">
        <f>IF(B823=1,IFERROR(LOOKUP(2,1/('Tracker&amp;Invoice'!$H837:$AC837&lt;&gt;""),COLUMN('Tracker&amp;Invoice'!$H837:$AC837)),8),F822)</f>
        <v>17</v>
      </c>
      <c r="G823">
        <f>IF(D823="OVERALL",IFERROR(LOOKUP(2,1/('Tracker&amp;Invoice'!$H837:$AC837&lt;&gt;""),COLUMN('Tracker&amp;Invoice'!$H837:$AC837)),8),G824)</f>
        <v>16</v>
      </c>
      <c r="H823">
        <f t="shared" si="24"/>
        <v>17</v>
      </c>
      <c r="I823" s="29">
        <f>IF(D823="INVOICE",SUM('Tracker&amp;Invoice'!$H837:INDEX('Tracker&amp;Invoice'!$A837:$AC837,1,H823)),0)</f>
        <v>0</v>
      </c>
      <c r="J823" s="29">
        <f>IF(D823="OVERALL",SUM('Tracker&amp;Invoice'!$H837:$AC837),0)</f>
        <v>0</v>
      </c>
    </row>
    <row r="824" spans="1:10">
      <c r="A824" t="e">
        <f t="shared" si="25"/>
        <v>#REF!</v>
      </c>
      <c r="B824">
        <f>IF(AND('Tracker&amp;Invoice'!A838&lt;&gt;"",'Tracker&amp;Invoice'!A838&lt;&gt;"ITEM",'Tracker&amp;Invoice'!A836="ITEM"),1,0)</f>
        <v>0</v>
      </c>
      <c r="C824" t="str">
        <f>IF(B824=1,'Tracker&amp;Invoice'!A838,C823)</f>
        <v>BQ-086</v>
      </c>
      <c r="D824" t="str">
        <f>IF(LEFT(TRIM('Tracker&amp;Invoice'!B838),9)="INVOICE #","INVOICE",IF(TRIM('Tracker&amp;Invoice'!B838)="Overall Completion INVOICE","OVERALL",""))</f>
        <v>INVOICE</v>
      </c>
      <c r="E824">
        <f>IF(D824="INVOICE",VALUE(MID(TRIM('Tracker&amp;Invoice'!B838),10,10)),"")</f>
        <v>21</v>
      </c>
      <c r="F824">
        <f>IF(B824=1,IFERROR(LOOKUP(2,1/('Tracker&amp;Invoice'!$H838:$AC838&lt;&gt;""),COLUMN('Tracker&amp;Invoice'!$H838:$AC838)),8),F823)</f>
        <v>17</v>
      </c>
      <c r="G824">
        <f>IF(D824="OVERALL",IFERROR(LOOKUP(2,1/('Tracker&amp;Invoice'!$H838:$AC838&lt;&gt;""),COLUMN('Tracker&amp;Invoice'!$H838:$AC838)),8),G825)</f>
        <v>16</v>
      </c>
      <c r="H824">
        <f t="shared" si="24"/>
        <v>17</v>
      </c>
      <c r="I824" s="29">
        <f>IF(D824="INVOICE",SUM('Tracker&amp;Invoice'!$H838:INDEX('Tracker&amp;Invoice'!$A838:$AC838,1,H824)),0)</f>
        <v>22866</v>
      </c>
      <c r="J824" s="29">
        <f>IF(D824="OVERALL",SUM('Tracker&amp;Invoice'!$H838:$AC838),0)</f>
        <v>0</v>
      </c>
    </row>
    <row r="825" spans="1:10">
      <c r="A825" t="e">
        <f t="shared" si="25"/>
        <v>#REF!</v>
      </c>
      <c r="B825">
        <f>IF(AND('Tracker&amp;Invoice'!A839&lt;&gt;"",'Tracker&amp;Invoice'!A839&lt;&gt;"ITEM",'Tracker&amp;Invoice'!A837="ITEM"),1,0)</f>
        <v>0</v>
      </c>
      <c r="C825" t="str">
        <f>IF(B825=1,'Tracker&amp;Invoice'!A839,C824)</f>
        <v>BQ-086</v>
      </c>
      <c r="D825" t="str">
        <f>IF(LEFT(TRIM('Tracker&amp;Invoice'!B839),9)="INVOICE #","INVOICE",IF(TRIM('Tracker&amp;Invoice'!B839)="Overall Completion INVOICE","OVERALL",""))</f>
        <v/>
      </c>
      <c r="E825" t="str">
        <f>IF(D825="INVOICE",VALUE(MID(TRIM('Tracker&amp;Invoice'!B839),10,10)),"")</f>
        <v/>
      </c>
      <c r="F825">
        <f>IF(B825=1,IFERROR(LOOKUP(2,1/('Tracker&amp;Invoice'!$H839:$AC839&lt;&gt;""),COLUMN('Tracker&amp;Invoice'!$H839:$AC839)),8),F824)</f>
        <v>17</v>
      </c>
      <c r="G825">
        <f>IF(D825="OVERALL",IFERROR(LOOKUP(2,1/('Tracker&amp;Invoice'!$H839:$AC839&lt;&gt;""),COLUMN('Tracker&amp;Invoice'!$H839:$AC839)),8),G826)</f>
        <v>16</v>
      </c>
      <c r="H825">
        <f t="shared" si="24"/>
        <v>17</v>
      </c>
      <c r="I825" s="29">
        <f>IF(D825="INVOICE",SUM('Tracker&amp;Invoice'!$H839:INDEX('Tracker&amp;Invoice'!$A839:$AC839,1,H825)),0)</f>
        <v>0</v>
      </c>
      <c r="J825" s="29">
        <f>IF(D825="OVERALL",SUM('Tracker&amp;Invoice'!$H839:$AC839),0)</f>
        <v>0</v>
      </c>
    </row>
    <row r="826" spans="1:10">
      <c r="A826" t="e">
        <f t="shared" si="25"/>
        <v>#REF!</v>
      </c>
      <c r="B826">
        <f>IF(AND('Tracker&amp;Invoice'!A840&lt;&gt;"",'Tracker&amp;Invoice'!A840&lt;&gt;"ITEM",'Tracker&amp;Invoice'!A838="ITEM"),1,0)</f>
        <v>0</v>
      </c>
      <c r="C826" t="str">
        <f>IF(B826=1,'Tracker&amp;Invoice'!A840,C825)</f>
        <v>BQ-086</v>
      </c>
      <c r="D826" t="str">
        <f>IF(LEFT(TRIM('Tracker&amp;Invoice'!B840),9)="INVOICE #","INVOICE",IF(TRIM('Tracker&amp;Invoice'!B840)="Overall Completion INVOICE","OVERALL",""))</f>
        <v>INVOICE</v>
      </c>
      <c r="E826">
        <f>IF(D826="INVOICE",VALUE(MID(TRIM('Tracker&amp;Invoice'!B840),10,10)),"")</f>
        <v>22</v>
      </c>
      <c r="F826">
        <f>IF(B826=1,IFERROR(LOOKUP(2,1/('Tracker&amp;Invoice'!$H840:$AC840&lt;&gt;""),COLUMN('Tracker&amp;Invoice'!$H840:$AC840)),8),F825)</f>
        <v>17</v>
      </c>
      <c r="G826">
        <f>IF(D826="OVERALL",IFERROR(LOOKUP(2,1/('Tracker&amp;Invoice'!$H840:$AC840&lt;&gt;""),COLUMN('Tracker&amp;Invoice'!$H840:$AC840)),8),G827)</f>
        <v>16</v>
      </c>
      <c r="H826">
        <f t="shared" si="24"/>
        <v>17</v>
      </c>
      <c r="I826" s="29">
        <f>IF(D826="INVOICE",SUM('Tracker&amp;Invoice'!$H840:INDEX('Tracker&amp;Invoice'!$A840:$AC840,1,H826)),0)</f>
        <v>292059.5</v>
      </c>
      <c r="J826" s="29">
        <f>IF(D826="OVERALL",SUM('Tracker&amp;Invoice'!$H840:$AC840),0)</f>
        <v>0</v>
      </c>
    </row>
    <row r="827" spans="1:10">
      <c r="A827" t="e">
        <f t="shared" si="25"/>
        <v>#REF!</v>
      </c>
      <c r="B827">
        <f>IF(AND('Tracker&amp;Invoice'!A841&lt;&gt;"",'Tracker&amp;Invoice'!A841&lt;&gt;"ITEM",'Tracker&amp;Invoice'!A839="ITEM"),1,0)</f>
        <v>0</v>
      </c>
      <c r="C827" t="str">
        <f>IF(B827=1,'Tracker&amp;Invoice'!A841,C826)</f>
        <v>BQ-086</v>
      </c>
      <c r="D827" t="str">
        <f>IF(LEFT(TRIM('Tracker&amp;Invoice'!B841),9)="INVOICE #","INVOICE",IF(TRIM('Tracker&amp;Invoice'!B841)="Overall Completion INVOICE","OVERALL",""))</f>
        <v/>
      </c>
      <c r="E827" t="str">
        <f>IF(D827="INVOICE",VALUE(MID(TRIM('Tracker&amp;Invoice'!B841),10,10)),"")</f>
        <v/>
      </c>
      <c r="F827">
        <f>IF(B827=1,IFERROR(LOOKUP(2,1/('Tracker&amp;Invoice'!$H841:$AC841&lt;&gt;""),COLUMN('Tracker&amp;Invoice'!$H841:$AC841)),8),F826)</f>
        <v>17</v>
      </c>
      <c r="G827">
        <f>IF(D827="OVERALL",IFERROR(LOOKUP(2,1/('Tracker&amp;Invoice'!$H841:$AC841&lt;&gt;""),COLUMN('Tracker&amp;Invoice'!$H841:$AC841)),8),G828)</f>
        <v>16</v>
      </c>
      <c r="H827">
        <f t="shared" si="24"/>
        <v>17</v>
      </c>
      <c r="I827" s="29">
        <f>IF(D827="INVOICE",SUM('Tracker&amp;Invoice'!$H841:INDEX('Tracker&amp;Invoice'!$A841:$AC841,1,H827)),0)</f>
        <v>0</v>
      </c>
      <c r="J827" s="29">
        <f>IF(D827="OVERALL",SUM('Tracker&amp;Invoice'!$H841:$AC841),0)</f>
        <v>0</v>
      </c>
    </row>
    <row r="828" spans="1:10">
      <c r="A828" t="e">
        <f t="shared" si="25"/>
        <v>#REF!</v>
      </c>
      <c r="B828">
        <f>IF(AND('Tracker&amp;Invoice'!A842&lt;&gt;"",'Tracker&amp;Invoice'!A842&lt;&gt;"ITEM",'Tracker&amp;Invoice'!A840="ITEM"),1,0)</f>
        <v>0</v>
      </c>
      <c r="C828" t="str">
        <f>IF(B828=1,'Tracker&amp;Invoice'!A842,C827)</f>
        <v>BQ-086</v>
      </c>
      <c r="D828" t="str">
        <f>IF(LEFT(TRIM('Tracker&amp;Invoice'!B842),9)="INVOICE #","INVOICE",IF(TRIM('Tracker&amp;Invoice'!B842)="Overall Completion INVOICE","OVERALL",""))</f>
        <v>INVOICE</v>
      </c>
      <c r="E828">
        <f>IF(D828="INVOICE",VALUE(MID(TRIM('Tracker&amp;Invoice'!B842),10,10)),"")</f>
        <v>23</v>
      </c>
      <c r="F828">
        <f>IF(B828=1,IFERROR(LOOKUP(2,1/('Tracker&amp;Invoice'!$H842:$AC842&lt;&gt;""),COLUMN('Tracker&amp;Invoice'!$H842:$AC842)),8),F827)</f>
        <v>17</v>
      </c>
      <c r="G828">
        <f>IF(D828="OVERALL",IFERROR(LOOKUP(2,1/('Tracker&amp;Invoice'!$H842:$AC842&lt;&gt;""),COLUMN('Tracker&amp;Invoice'!$H842:$AC842)),8),G829)</f>
        <v>16</v>
      </c>
      <c r="H828">
        <f t="shared" si="24"/>
        <v>17</v>
      </c>
      <c r="I828" s="29">
        <f>IF(D828="INVOICE",SUM('Tracker&amp;Invoice'!$H842:INDEX('Tracker&amp;Invoice'!$A842:$AC842,1,H828)),0)</f>
        <v>228438</v>
      </c>
      <c r="J828" s="29">
        <f>IF(D828="OVERALL",SUM('Tracker&amp;Invoice'!$H842:$AC842),0)</f>
        <v>0</v>
      </c>
    </row>
    <row r="829" spans="1:10">
      <c r="A829" t="e">
        <f t="shared" si="25"/>
        <v>#REF!</v>
      </c>
      <c r="B829">
        <f>IF(AND('Tracker&amp;Invoice'!A843&lt;&gt;"",'Tracker&amp;Invoice'!A843&lt;&gt;"ITEM",'Tracker&amp;Invoice'!A841="ITEM"),1,0)</f>
        <v>0</v>
      </c>
      <c r="C829" t="str">
        <f>IF(B829=1,'Tracker&amp;Invoice'!A843,C828)</f>
        <v>BQ-086</v>
      </c>
      <c r="D829" t="str">
        <f>IF(LEFT(TRIM('Tracker&amp;Invoice'!B843),9)="INVOICE #","INVOICE",IF(TRIM('Tracker&amp;Invoice'!B843)="Overall Completion INVOICE","OVERALL",""))</f>
        <v/>
      </c>
      <c r="E829" t="str">
        <f>IF(D829="INVOICE",VALUE(MID(TRIM('Tracker&amp;Invoice'!B843),10,10)),"")</f>
        <v/>
      </c>
      <c r="F829">
        <f>IF(B829=1,IFERROR(LOOKUP(2,1/('Tracker&amp;Invoice'!$H843:$AC843&lt;&gt;""),COLUMN('Tracker&amp;Invoice'!$H843:$AC843)),8),F828)</f>
        <v>17</v>
      </c>
      <c r="G829">
        <f>IF(D829="OVERALL",IFERROR(LOOKUP(2,1/('Tracker&amp;Invoice'!$H843:$AC843&lt;&gt;""),COLUMN('Tracker&amp;Invoice'!$H843:$AC843)),8),G830)</f>
        <v>16</v>
      </c>
      <c r="H829">
        <f t="shared" si="24"/>
        <v>17</v>
      </c>
      <c r="I829" s="29">
        <f>IF(D829="INVOICE",SUM('Tracker&amp;Invoice'!$H843:INDEX('Tracker&amp;Invoice'!$A843:$AC843,1,H829)),0)</f>
        <v>0</v>
      </c>
      <c r="J829" s="29">
        <f>IF(D829="OVERALL",SUM('Tracker&amp;Invoice'!$H843:$AC843),0)</f>
        <v>0</v>
      </c>
    </row>
    <row r="830" spans="1:10">
      <c r="A830" t="e">
        <f t="shared" si="25"/>
        <v>#REF!</v>
      </c>
      <c r="B830">
        <f>IF(AND('Tracker&amp;Invoice'!A844&lt;&gt;"",'Tracker&amp;Invoice'!A844&lt;&gt;"ITEM",'Tracker&amp;Invoice'!A842="ITEM"),1,0)</f>
        <v>0</v>
      </c>
      <c r="C830" t="str">
        <f>IF(B830=1,'Tracker&amp;Invoice'!A844,C829)</f>
        <v>BQ-086</v>
      </c>
      <c r="D830" t="str">
        <f>IF(LEFT(TRIM('Tracker&amp;Invoice'!B844),9)="INVOICE #","INVOICE",IF(TRIM('Tracker&amp;Invoice'!B844)="Overall Completion INVOICE","OVERALL",""))</f>
        <v>INVOICE</v>
      </c>
      <c r="E830">
        <f>IF(D830="INVOICE",VALUE(MID(TRIM('Tracker&amp;Invoice'!B844),10,10)),"")</f>
        <v>24</v>
      </c>
      <c r="F830">
        <f>IF(B830=1,IFERROR(LOOKUP(2,1/('Tracker&amp;Invoice'!$H844:$AC844&lt;&gt;""),COLUMN('Tracker&amp;Invoice'!$H844:$AC844)),8),F829)</f>
        <v>17</v>
      </c>
      <c r="G830">
        <f>IF(D830="OVERALL",IFERROR(LOOKUP(2,1/('Tracker&amp;Invoice'!$H844:$AC844&lt;&gt;""),COLUMN('Tracker&amp;Invoice'!$H844:$AC844)),8),G831)</f>
        <v>16</v>
      </c>
      <c r="H830">
        <f t="shared" si="24"/>
        <v>17</v>
      </c>
      <c r="I830" s="29">
        <f>IF(D830="INVOICE",SUM('Tracker&amp;Invoice'!$H844:INDEX('Tracker&amp;Invoice'!$A844:$AC844,1,H830)),0)</f>
        <v>134643</v>
      </c>
      <c r="J830" s="29">
        <f>IF(D830="OVERALL",SUM('Tracker&amp;Invoice'!$H844:$AC844),0)</f>
        <v>0</v>
      </c>
    </row>
    <row r="831" spans="1:10">
      <c r="A831" t="e">
        <f t="shared" si="25"/>
        <v>#REF!</v>
      </c>
      <c r="B831">
        <f>IF(AND('Tracker&amp;Invoice'!A845&lt;&gt;"",'Tracker&amp;Invoice'!A845&lt;&gt;"ITEM",'Tracker&amp;Invoice'!A843="ITEM"),1,0)</f>
        <v>0</v>
      </c>
      <c r="C831" t="str">
        <f>IF(B831=1,'Tracker&amp;Invoice'!A845,C830)</f>
        <v>BQ-086</v>
      </c>
      <c r="D831" t="str">
        <f>IF(LEFT(TRIM('Tracker&amp;Invoice'!B845),9)="INVOICE #","INVOICE",IF(TRIM('Tracker&amp;Invoice'!B845)="Overall Completion INVOICE","OVERALL",""))</f>
        <v/>
      </c>
      <c r="E831" t="str">
        <f>IF(D831="INVOICE",VALUE(MID(TRIM('Tracker&amp;Invoice'!B845),10,10)),"")</f>
        <v/>
      </c>
      <c r="F831">
        <f>IF(B831=1,IFERROR(LOOKUP(2,1/('Tracker&amp;Invoice'!$H845:$AC845&lt;&gt;""),COLUMN('Tracker&amp;Invoice'!$H845:$AC845)),8),F830)</f>
        <v>17</v>
      </c>
      <c r="G831">
        <f>IF(D831="OVERALL",IFERROR(LOOKUP(2,1/('Tracker&amp;Invoice'!$H845:$AC845&lt;&gt;""),COLUMN('Tracker&amp;Invoice'!$H845:$AC845)),8),G832)</f>
        <v>16</v>
      </c>
      <c r="H831">
        <f t="shared" si="24"/>
        <v>17</v>
      </c>
      <c r="I831" s="29">
        <f>IF(D831="INVOICE",SUM('Tracker&amp;Invoice'!$H845:INDEX('Tracker&amp;Invoice'!$A845:$AC845,1,H831)),0)</f>
        <v>0</v>
      </c>
      <c r="J831" s="29">
        <f>IF(D831="OVERALL",SUM('Tracker&amp;Invoice'!$H845:$AC845),0)</f>
        <v>0</v>
      </c>
    </row>
    <row r="832" spans="1:10">
      <c r="A832" t="e">
        <f t="shared" si="25"/>
        <v>#REF!</v>
      </c>
      <c r="B832">
        <f>IF(AND('Tracker&amp;Invoice'!A846&lt;&gt;"",'Tracker&amp;Invoice'!A846&lt;&gt;"ITEM",'Tracker&amp;Invoice'!A844="ITEM"),1,0)</f>
        <v>0</v>
      </c>
      <c r="C832" t="str">
        <f>IF(B832=1,'Tracker&amp;Invoice'!A846,C831)</f>
        <v>BQ-086</v>
      </c>
      <c r="D832" t="str">
        <f>IF(LEFT(TRIM('Tracker&amp;Invoice'!B846),9)="INVOICE #","INVOICE",IF(TRIM('Tracker&amp;Invoice'!B846)="Overall Completion INVOICE","OVERALL",""))</f>
        <v>INVOICE</v>
      </c>
      <c r="E832">
        <f>IF(D832="INVOICE",VALUE(MID(TRIM('Tracker&amp;Invoice'!B846),10,10)),"")</f>
        <v>25</v>
      </c>
      <c r="F832">
        <f>IF(B832=1,IFERROR(LOOKUP(2,1/('Tracker&amp;Invoice'!$H846:$AC846&lt;&gt;""),COLUMN('Tracker&amp;Invoice'!$H846:$AC846)),8),F831)</f>
        <v>17</v>
      </c>
      <c r="G832">
        <f>IF(D832="OVERALL",IFERROR(LOOKUP(2,1/('Tracker&amp;Invoice'!$H846:$AC846&lt;&gt;""),COLUMN('Tracker&amp;Invoice'!$H846:$AC846)),8),G833)</f>
        <v>16</v>
      </c>
      <c r="H832">
        <f t="shared" si="24"/>
        <v>17</v>
      </c>
      <c r="I832" s="29">
        <f>IF(D832="INVOICE",SUM('Tracker&amp;Invoice'!$H846:INDEX('Tracker&amp;Invoice'!$A846:$AC846,1,H832)),0)</f>
        <v>18777.5</v>
      </c>
      <c r="J832" s="29">
        <f>IF(D832="OVERALL",SUM('Tracker&amp;Invoice'!$H846:$AC846),0)</f>
        <v>0</v>
      </c>
    </row>
    <row r="833" spans="1:10">
      <c r="A833" t="e">
        <f t="shared" si="25"/>
        <v>#REF!</v>
      </c>
      <c r="B833">
        <f>IF(AND('Tracker&amp;Invoice'!A847&lt;&gt;"",'Tracker&amp;Invoice'!A847&lt;&gt;"ITEM",'Tracker&amp;Invoice'!A845="ITEM"),1,0)</f>
        <v>0</v>
      </c>
      <c r="C833" t="str">
        <f>IF(B833=1,'Tracker&amp;Invoice'!A847,C832)</f>
        <v>BQ-086</v>
      </c>
      <c r="D833" t="str">
        <f>IF(LEFT(TRIM('Tracker&amp;Invoice'!B847),9)="INVOICE #","INVOICE",IF(TRIM('Tracker&amp;Invoice'!B847)="Overall Completion INVOICE","OVERALL",""))</f>
        <v/>
      </c>
      <c r="E833" t="str">
        <f>IF(D833="INVOICE",VALUE(MID(TRIM('Tracker&amp;Invoice'!B847),10,10)),"")</f>
        <v/>
      </c>
      <c r="F833">
        <f>IF(B833=1,IFERROR(LOOKUP(2,1/('Tracker&amp;Invoice'!$H847:$AC847&lt;&gt;""),COLUMN('Tracker&amp;Invoice'!$H847:$AC847)),8),F832)</f>
        <v>17</v>
      </c>
      <c r="G833">
        <f>IF(D833="OVERALL",IFERROR(LOOKUP(2,1/('Tracker&amp;Invoice'!$H847:$AC847&lt;&gt;""),COLUMN('Tracker&amp;Invoice'!$H847:$AC847)),8),G834)</f>
        <v>16</v>
      </c>
      <c r="H833">
        <f t="shared" si="24"/>
        <v>17</v>
      </c>
      <c r="I833" s="29">
        <f>IF(D833="INVOICE",SUM('Tracker&amp;Invoice'!$H847:INDEX('Tracker&amp;Invoice'!$A847:$AC847,1,H833)),0)</f>
        <v>0</v>
      </c>
      <c r="J833" s="29">
        <f>IF(D833="OVERALL",SUM('Tracker&amp;Invoice'!$H847:$AC847),0)</f>
        <v>0</v>
      </c>
    </row>
    <row r="834" spans="1:10">
      <c r="A834" t="e">
        <f t="shared" si="25"/>
        <v>#REF!</v>
      </c>
      <c r="B834">
        <f>IF(AND('Tracker&amp;Invoice'!A848&lt;&gt;"",'Tracker&amp;Invoice'!A848&lt;&gt;"ITEM",'Tracker&amp;Invoice'!A846="ITEM"),1,0)</f>
        <v>0</v>
      </c>
      <c r="C834" t="str">
        <f>IF(B834=1,'Tracker&amp;Invoice'!A848,C833)</f>
        <v>BQ-086</v>
      </c>
      <c r="D834" t="str">
        <f>IF(LEFT(TRIM('Tracker&amp;Invoice'!B848),9)="INVOICE #","INVOICE",IF(TRIM('Tracker&amp;Invoice'!B848)="Overall Completion INVOICE","OVERALL",""))</f>
        <v>INVOICE</v>
      </c>
      <c r="E834">
        <f>IF(D834="INVOICE",VALUE(MID(TRIM('Tracker&amp;Invoice'!B848),10,10)),"")</f>
        <v>26</v>
      </c>
      <c r="F834">
        <f>IF(B834=1,IFERROR(LOOKUP(2,1/('Tracker&amp;Invoice'!$H848:$AC848&lt;&gt;""),COLUMN('Tracker&amp;Invoice'!$H848:$AC848)),8),F833)</f>
        <v>17</v>
      </c>
      <c r="G834">
        <f>IF(D834="OVERALL",IFERROR(LOOKUP(2,1/('Tracker&amp;Invoice'!$H848:$AC848&lt;&gt;""),COLUMN('Tracker&amp;Invoice'!$H848:$AC848)),8),G835)</f>
        <v>16</v>
      </c>
      <c r="H834">
        <f t="shared" si="24"/>
        <v>17</v>
      </c>
      <c r="I834" s="29">
        <f>IF(D834="INVOICE",SUM('Tracker&amp;Invoice'!$H848:INDEX('Tracker&amp;Invoice'!$A848:$AC848,1,H834)),0)</f>
        <v>10770.082840000001</v>
      </c>
      <c r="J834" s="29">
        <f>IF(D834="OVERALL",SUM('Tracker&amp;Invoice'!$H848:$AC848),0)</f>
        <v>0</v>
      </c>
    </row>
    <row r="835" spans="1:10">
      <c r="A835" t="e">
        <f t="shared" si="25"/>
        <v>#REF!</v>
      </c>
      <c r="B835">
        <f>IF(AND('Tracker&amp;Invoice'!A849&lt;&gt;"",'Tracker&amp;Invoice'!A849&lt;&gt;"ITEM",'Tracker&amp;Invoice'!A847="ITEM"),1,0)</f>
        <v>0</v>
      </c>
      <c r="C835" t="str">
        <f>IF(B835=1,'Tracker&amp;Invoice'!A849,C834)</f>
        <v>BQ-086</v>
      </c>
      <c r="D835" t="str">
        <f>IF(LEFT(TRIM('Tracker&amp;Invoice'!B849),9)="INVOICE #","INVOICE",IF(TRIM('Tracker&amp;Invoice'!B849)="Overall Completion INVOICE","OVERALL",""))</f>
        <v/>
      </c>
      <c r="E835" t="str">
        <f>IF(D835="INVOICE",VALUE(MID(TRIM('Tracker&amp;Invoice'!B849),10,10)),"")</f>
        <v/>
      </c>
      <c r="F835">
        <f>IF(B835=1,IFERROR(LOOKUP(2,1/('Tracker&amp;Invoice'!$H849:$AC849&lt;&gt;""),COLUMN('Tracker&amp;Invoice'!$H849:$AC849)),8),F834)</f>
        <v>17</v>
      </c>
      <c r="G835">
        <f>IF(D835="OVERALL",IFERROR(LOOKUP(2,1/('Tracker&amp;Invoice'!$H849:$AC849&lt;&gt;""),COLUMN('Tracker&amp;Invoice'!$H849:$AC849)),8),G836)</f>
        <v>16</v>
      </c>
      <c r="H835">
        <f t="shared" ref="H835:H898" si="26">MAX(F835,G835)</f>
        <v>17</v>
      </c>
      <c r="I835" s="29">
        <f>IF(D835="INVOICE",SUM('Tracker&amp;Invoice'!$H849:INDEX('Tracker&amp;Invoice'!$A849:$AC849,1,H835)),0)</f>
        <v>0</v>
      </c>
      <c r="J835" s="29">
        <f>IF(D835="OVERALL",SUM('Tracker&amp;Invoice'!$H849:$AC849),0)</f>
        <v>0</v>
      </c>
    </row>
    <row r="836" spans="1:10">
      <c r="A836" t="e">
        <f t="shared" ref="A836:A899" si="27">A835+B836</f>
        <v>#REF!</v>
      </c>
      <c r="B836">
        <f>IF(AND('Tracker&amp;Invoice'!A850&lt;&gt;"",'Tracker&amp;Invoice'!A850&lt;&gt;"ITEM",'Tracker&amp;Invoice'!A848="ITEM"),1,0)</f>
        <v>0</v>
      </c>
      <c r="C836" t="str">
        <f>IF(B836=1,'Tracker&amp;Invoice'!A850,C835)</f>
        <v>BQ-086</v>
      </c>
      <c r="D836" t="str">
        <f>IF(LEFT(TRIM('Tracker&amp;Invoice'!B850),9)="INVOICE #","INVOICE",IF(TRIM('Tracker&amp;Invoice'!B850)="Overall Completion INVOICE","OVERALL",""))</f>
        <v>INVOICE</v>
      </c>
      <c r="E836">
        <f>IF(D836="INVOICE",VALUE(MID(TRIM('Tracker&amp;Invoice'!B850),10,10)),"")</f>
        <v>27</v>
      </c>
      <c r="F836">
        <f>IF(B836=1,IFERROR(LOOKUP(2,1/('Tracker&amp;Invoice'!$H850:$AC850&lt;&gt;""),COLUMN('Tracker&amp;Invoice'!$H850:$AC850)),8),F835)</f>
        <v>17</v>
      </c>
      <c r="G836">
        <f>IF(D836="OVERALL",IFERROR(LOOKUP(2,1/('Tracker&amp;Invoice'!$H850:$AC850&lt;&gt;""),COLUMN('Tracker&amp;Invoice'!$H850:$AC850)),8),G837)</f>
        <v>16</v>
      </c>
      <c r="H836">
        <f t="shared" si="26"/>
        <v>17</v>
      </c>
      <c r="I836" s="29">
        <f>IF(D836="INVOICE",SUM('Tracker&amp;Invoice'!$H850:INDEX('Tracker&amp;Invoice'!$A850:$AC850,1,H836)),0)</f>
        <v>2421132</v>
      </c>
      <c r="J836" s="29">
        <f>IF(D836="OVERALL",SUM('Tracker&amp;Invoice'!$H850:$AC850),0)</f>
        <v>0</v>
      </c>
    </row>
    <row r="837" spans="1:10">
      <c r="A837" t="e">
        <f t="shared" si="27"/>
        <v>#REF!</v>
      </c>
      <c r="B837">
        <f>IF(AND('Tracker&amp;Invoice'!A851&lt;&gt;"",'Tracker&amp;Invoice'!A851&lt;&gt;"ITEM",'Tracker&amp;Invoice'!A849="ITEM"),1,0)</f>
        <v>0</v>
      </c>
      <c r="C837" t="str">
        <f>IF(B837=1,'Tracker&amp;Invoice'!A851,C836)</f>
        <v>BQ-086</v>
      </c>
      <c r="D837" t="str">
        <f>IF(LEFT(TRIM('Tracker&amp;Invoice'!B851),9)="INVOICE #","INVOICE",IF(TRIM('Tracker&amp;Invoice'!B851)="Overall Completion INVOICE","OVERALL",""))</f>
        <v/>
      </c>
      <c r="E837" t="str">
        <f>IF(D837="INVOICE",VALUE(MID(TRIM('Tracker&amp;Invoice'!B851),10,10)),"")</f>
        <v/>
      </c>
      <c r="F837">
        <f>IF(B837=1,IFERROR(LOOKUP(2,1/('Tracker&amp;Invoice'!$H851:$AC851&lt;&gt;""),COLUMN('Tracker&amp;Invoice'!$H851:$AC851)),8),F836)</f>
        <v>17</v>
      </c>
      <c r="G837">
        <f>IF(D837="OVERALL",IFERROR(LOOKUP(2,1/('Tracker&amp;Invoice'!$H851:$AC851&lt;&gt;""),COLUMN('Tracker&amp;Invoice'!$H851:$AC851)),8),G838)</f>
        <v>16</v>
      </c>
      <c r="H837">
        <f t="shared" si="26"/>
        <v>17</v>
      </c>
      <c r="I837" s="29">
        <f>IF(D837="INVOICE",SUM('Tracker&amp;Invoice'!$H851:INDEX('Tracker&amp;Invoice'!$A851:$AC851,1,H837)),0)</f>
        <v>0</v>
      </c>
      <c r="J837" s="29">
        <f>IF(D837="OVERALL",SUM('Tracker&amp;Invoice'!$H851:$AC851),0)</f>
        <v>0</v>
      </c>
    </row>
    <row r="838" spans="1:10">
      <c r="A838" t="e">
        <f t="shared" si="27"/>
        <v>#REF!</v>
      </c>
      <c r="B838">
        <f>IF(AND('Tracker&amp;Invoice'!A852&lt;&gt;"",'Tracker&amp;Invoice'!A852&lt;&gt;"ITEM",'Tracker&amp;Invoice'!A850="ITEM"),1,0)</f>
        <v>0</v>
      </c>
      <c r="C838" t="str">
        <f>IF(B838=1,'Tracker&amp;Invoice'!A852,C837)</f>
        <v>BQ-086</v>
      </c>
      <c r="D838" t="str">
        <f>IF(LEFT(TRIM('Tracker&amp;Invoice'!B852),9)="INVOICE #","INVOICE",IF(TRIM('Tracker&amp;Invoice'!B852)="Overall Completion INVOICE","OVERALL",""))</f>
        <v>INVOICE</v>
      </c>
      <c r="E838">
        <f>IF(D838="INVOICE",VALUE(MID(TRIM('Tracker&amp;Invoice'!B852),10,10)),"")</f>
        <v>28</v>
      </c>
      <c r="F838">
        <f>IF(B838=1,IFERROR(LOOKUP(2,1/('Tracker&amp;Invoice'!$H852:$AC852&lt;&gt;""),COLUMN('Tracker&amp;Invoice'!$H852:$AC852)),8),F837)</f>
        <v>17</v>
      </c>
      <c r="G838">
        <f>IF(D838="OVERALL",IFERROR(LOOKUP(2,1/('Tracker&amp;Invoice'!$H852:$AC852&lt;&gt;""),COLUMN('Tracker&amp;Invoice'!$H852:$AC852)),8),G839)</f>
        <v>16</v>
      </c>
      <c r="H838">
        <f t="shared" si="26"/>
        <v>17</v>
      </c>
      <c r="I838" s="29">
        <f>IF(D838="INVOICE",SUM('Tracker&amp;Invoice'!$H852:INDEX('Tracker&amp;Invoice'!$A852:$AC852,1,H838)),0)</f>
        <v>112807.45</v>
      </c>
      <c r="J838" s="29">
        <f>IF(D838="OVERALL",SUM('Tracker&amp;Invoice'!$H852:$AC852),0)</f>
        <v>0</v>
      </c>
    </row>
    <row r="839" spans="1:10">
      <c r="A839" t="e">
        <f t="shared" si="27"/>
        <v>#REF!</v>
      </c>
      <c r="B839">
        <f>IF(AND('Tracker&amp;Invoice'!A853&lt;&gt;"",'Tracker&amp;Invoice'!A853&lt;&gt;"ITEM",'Tracker&amp;Invoice'!A851="ITEM"),1,0)</f>
        <v>0</v>
      </c>
      <c r="C839" t="str">
        <f>IF(B839=1,'Tracker&amp;Invoice'!A853,C838)</f>
        <v>BQ-086</v>
      </c>
      <c r="D839" t="str">
        <f>IF(LEFT(TRIM('Tracker&amp;Invoice'!B853),9)="INVOICE #","INVOICE",IF(TRIM('Tracker&amp;Invoice'!B853)="Overall Completion INVOICE","OVERALL",""))</f>
        <v/>
      </c>
      <c r="E839" t="str">
        <f>IF(D839="INVOICE",VALUE(MID(TRIM('Tracker&amp;Invoice'!B853),10,10)),"")</f>
        <v/>
      </c>
      <c r="F839">
        <f>IF(B839=1,IFERROR(LOOKUP(2,1/('Tracker&amp;Invoice'!$H853:$AC853&lt;&gt;""),COLUMN('Tracker&amp;Invoice'!$H853:$AC853)),8),F838)</f>
        <v>17</v>
      </c>
      <c r="G839">
        <f>IF(D839="OVERALL",IFERROR(LOOKUP(2,1/('Tracker&amp;Invoice'!$H853:$AC853&lt;&gt;""),COLUMN('Tracker&amp;Invoice'!$H853:$AC853)),8),G840)</f>
        <v>16</v>
      </c>
      <c r="H839">
        <f t="shared" si="26"/>
        <v>17</v>
      </c>
      <c r="I839" s="29">
        <f>IF(D839="INVOICE",SUM('Tracker&amp;Invoice'!$H853:INDEX('Tracker&amp;Invoice'!$A853:$AC853,1,H839)),0)</f>
        <v>0</v>
      </c>
      <c r="J839" s="29">
        <f>IF(D839="OVERALL",SUM('Tracker&amp;Invoice'!$H853:$AC853),0)</f>
        <v>0</v>
      </c>
    </row>
    <row r="840" spans="1:10">
      <c r="A840" t="e">
        <f t="shared" si="27"/>
        <v>#REF!</v>
      </c>
      <c r="B840">
        <f>IF(AND('Tracker&amp;Invoice'!A854&lt;&gt;"",'Tracker&amp;Invoice'!A854&lt;&gt;"ITEM",'Tracker&amp;Invoice'!A852="ITEM"),1,0)</f>
        <v>0</v>
      </c>
      <c r="C840" t="str">
        <f>IF(B840=1,'Tracker&amp;Invoice'!A854,C839)</f>
        <v>BQ-086</v>
      </c>
      <c r="D840" t="str">
        <f>IF(LEFT(TRIM('Tracker&amp;Invoice'!B854),9)="INVOICE #","INVOICE",IF(TRIM('Tracker&amp;Invoice'!B854)="Overall Completion INVOICE","OVERALL",""))</f>
        <v>INVOICE</v>
      </c>
      <c r="E840">
        <f>IF(D840="INVOICE",VALUE(MID(TRIM('Tracker&amp;Invoice'!B854),10,10)),"")</f>
        <v>30</v>
      </c>
      <c r="F840">
        <f>IF(B840=1,IFERROR(LOOKUP(2,1/('Tracker&amp;Invoice'!$H854:$AC854&lt;&gt;""),COLUMN('Tracker&amp;Invoice'!$H854:$AC854)),8),F839)</f>
        <v>17</v>
      </c>
      <c r="G840">
        <f>IF(D840="OVERALL",IFERROR(LOOKUP(2,1/('Tracker&amp;Invoice'!$H854:$AC854&lt;&gt;""),COLUMN('Tracker&amp;Invoice'!$H854:$AC854)),8),G841)</f>
        <v>16</v>
      </c>
      <c r="H840">
        <f t="shared" si="26"/>
        <v>17</v>
      </c>
      <c r="I840" s="29">
        <f>IF(D840="INVOICE",SUM('Tracker&amp;Invoice'!$H854:INDEX('Tracker&amp;Invoice'!$A854:$AC854,1,H840)),0)</f>
        <v>672364</v>
      </c>
      <c r="J840" s="29">
        <f>IF(D840="OVERALL",SUM('Tracker&amp;Invoice'!$H854:$AC854),0)</f>
        <v>0</v>
      </c>
    </row>
    <row r="841" spans="1:10">
      <c r="A841" t="e">
        <f t="shared" si="27"/>
        <v>#REF!</v>
      </c>
      <c r="B841">
        <f>IF(AND('Tracker&amp;Invoice'!A855&lt;&gt;"",'Tracker&amp;Invoice'!A855&lt;&gt;"ITEM",'Tracker&amp;Invoice'!A853="ITEM"),1,0)</f>
        <v>0</v>
      </c>
      <c r="C841" t="str">
        <f>IF(B841=1,'Tracker&amp;Invoice'!A855,C840)</f>
        <v>BQ-086</v>
      </c>
      <c r="D841" t="str">
        <f>IF(LEFT(TRIM('Tracker&amp;Invoice'!B855),9)="INVOICE #","INVOICE",IF(TRIM('Tracker&amp;Invoice'!B855)="Overall Completion INVOICE","OVERALL",""))</f>
        <v/>
      </c>
      <c r="E841" t="str">
        <f>IF(D841="INVOICE",VALUE(MID(TRIM('Tracker&amp;Invoice'!B855),10,10)),"")</f>
        <v/>
      </c>
      <c r="F841">
        <f>IF(B841=1,IFERROR(LOOKUP(2,1/('Tracker&amp;Invoice'!$H855:$AC855&lt;&gt;""),COLUMN('Tracker&amp;Invoice'!$H855:$AC855)),8),F840)</f>
        <v>17</v>
      </c>
      <c r="G841">
        <f>IF(D841="OVERALL",IFERROR(LOOKUP(2,1/('Tracker&amp;Invoice'!$H855:$AC855&lt;&gt;""),COLUMN('Tracker&amp;Invoice'!$H855:$AC855)),8),G842)</f>
        <v>16</v>
      </c>
      <c r="H841">
        <f t="shared" si="26"/>
        <v>17</v>
      </c>
      <c r="I841" s="29">
        <f>IF(D841="INVOICE",SUM('Tracker&amp;Invoice'!$H855:INDEX('Tracker&amp;Invoice'!$A855:$AC855,1,H841)),0)</f>
        <v>0</v>
      </c>
      <c r="J841" s="29">
        <f>IF(D841="OVERALL",SUM('Tracker&amp;Invoice'!$H855:$AC855),0)</f>
        <v>0</v>
      </c>
    </row>
    <row r="842" spans="1:10">
      <c r="A842" t="e">
        <f t="shared" si="27"/>
        <v>#REF!</v>
      </c>
      <c r="B842">
        <f>IF(AND('Tracker&amp;Invoice'!A856&lt;&gt;"",'Tracker&amp;Invoice'!A856&lt;&gt;"ITEM",'Tracker&amp;Invoice'!A854="ITEM"),1,0)</f>
        <v>0</v>
      </c>
      <c r="C842" t="str">
        <f>IF(B842=1,'Tracker&amp;Invoice'!A856,C841)</f>
        <v>BQ-086</v>
      </c>
      <c r="D842" t="str">
        <f>IF(LEFT(TRIM('Tracker&amp;Invoice'!B856),9)="INVOICE #","INVOICE",IF(TRIM('Tracker&amp;Invoice'!B856)="Overall Completion INVOICE","OVERALL",""))</f>
        <v>INVOICE</v>
      </c>
      <c r="E842">
        <f>IF(D842="INVOICE",VALUE(MID(TRIM('Tracker&amp;Invoice'!B856),10,10)),"")</f>
        <v>32</v>
      </c>
      <c r="F842">
        <f>IF(B842=1,IFERROR(LOOKUP(2,1/('Tracker&amp;Invoice'!$H856:$AC856&lt;&gt;""),COLUMN('Tracker&amp;Invoice'!$H856:$AC856)),8),F841)</f>
        <v>17</v>
      </c>
      <c r="G842">
        <f>IF(D842="OVERALL",IFERROR(LOOKUP(2,1/('Tracker&amp;Invoice'!$H856:$AC856&lt;&gt;""),COLUMN('Tracker&amp;Invoice'!$H856:$AC856)),8),G843)</f>
        <v>16</v>
      </c>
      <c r="H842">
        <f t="shared" si="26"/>
        <v>17</v>
      </c>
      <c r="I842" s="29">
        <f>IF(D842="INVOICE",SUM('Tracker&amp;Invoice'!$H856:INDEX('Tracker&amp;Invoice'!$A856:$AC856,1,H842)),0)</f>
        <v>4704.55</v>
      </c>
      <c r="J842" s="29">
        <f>IF(D842="OVERALL",SUM('Tracker&amp;Invoice'!$H856:$AC856),0)</f>
        <v>0</v>
      </c>
    </row>
    <row r="843" spans="1:10">
      <c r="A843" t="e">
        <f t="shared" si="27"/>
        <v>#REF!</v>
      </c>
      <c r="B843">
        <f>IF(AND('Tracker&amp;Invoice'!A859&lt;&gt;"",'Tracker&amp;Invoice'!A859&lt;&gt;"ITEM",'Tracker&amp;Invoice'!A855="ITEM"),1,0)</f>
        <v>0</v>
      </c>
      <c r="C843" t="str">
        <f>IF(B843=1,'Tracker&amp;Invoice'!A859,C842)</f>
        <v>BQ-086</v>
      </c>
      <c r="D843" t="str">
        <f>IF(LEFT(TRIM('Tracker&amp;Invoice'!B859),9)="INVOICE #","INVOICE",IF(TRIM('Tracker&amp;Invoice'!B859)="Overall Completion INVOICE","OVERALL",""))</f>
        <v/>
      </c>
      <c r="E843" t="str">
        <f>IF(D843="INVOICE",VALUE(MID(TRIM('Tracker&amp;Invoice'!B859),10,10)),"")</f>
        <v/>
      </c>
      <c r="F843">
        <f>IF(B843=1,IFERROR(LOOKUP(2,1/('Tracker&amp;Invoice'!$H859:$AC859&lt;&gt;""),COLUMN('Tracker&amp;Invoice'!$H859:$AC859)),8),F842)</f>
        <v>17</v>
      </c>
      <c r="G843">
        <f>IF(D843="OVERALL",IFERROR(LOOKUP(2,1/('Tracker&amp;Invoice'!$H859:$AC859&lt;&gt;""),COLUMN('Tracker&amp;Invoice'!$H859:$AC859)),8),G844)</f>
        <v>16</v>
      </c>
      <c r="H843">
        <f t="shared" si="26"/>
        <v>17</v>
      </c>
      <c r="I843" s="29">
        <f>IF(D843="INVOICE",SUM('Tracker&amp;Invoice'!$H859:INDEX('Tracker&amp;Invoice'!$A859:$AC859,1,H843)),0)</f>
        <v>0</v>
      </c>
      <c r="J843" s="29">
        <f>IF(D843="OVERALL",SUM('Tracker&amp;Invoice'!$H859:$AC859),0)</f>
        <v>0</v>
      </c>
    </row>
    <row r="844" spans="1:10">
      <c r="A844" t="e">
        <f t="shared" si="27"/>
        <v>#REF!</v>
      </c>
      <c r="B844">
        <f>IF(AND('Tracker&amp;Invoice'!A860&lt;&gt;"",'Tracker&amp;Invoice'!A860&lt;&gt;"ITEM",'Tracker&amp;Invoice'!A856="ITEM"),1,0)</f>
        <v>0</v>
      </c>
      <c r="C844" t="str">
        <f>IF(B844=1,'Tracker&amp;Invoice'!A860,C843)</f>
        <v>BQ-086</v>
      </c>
      <c r="D844" t="str">
        <f>IF(LEFT(TRIM('Tracker&amp;Invoice'!B860),9)="INVOICE #","INVOICE",IF(TRIM('Tracker&amp;Invoice'!B860)="Overall Completion INVOICE","OVERALL",""))</f>
        <v>OVERALL</v>
      </c>
      <c r="E844" t="str">
        <f>IF(D844="INVOICE",VALUE(MID(TRIM('Tracker&amp;Invoice'!B860),10,10)),"")</f>
        <v/>
      </c>
      <c r="F844">
        <f>IF(B844=1,IFERROR(LOOKUP(2,1/('Tracker&amp;Invoice'!$H860:$AC860&lt;&gt;""),COLUMN('Tracker&amp;Invoice'!$H860:$AC860)),8),F843)</f>
        <v>17</v>
      </c>
      <c r="G844">
        <f>IF(D844="OVERALL",IFERROR(LOOKUP(2,1/('Tracker&amp;Invoice'!$H860:$AC860&lt;&gt;""),COLUMN('Tracker&amp;Invoice'!$H860:$AC860)),8),G845)</f>
        <v>16</v>
      </c>
      <c r="H844">
        <f t="shared" si="26"/>
        <v>17</v>
      </c>
      <c r="I844" s="29">
        <f>IF(D844="INVOICE",SUM('Tracker&amp;Invoice'!$H860:INDEX('Tracker&amp;Invoice'!$A860:$AC860,1,H844)),0)</f>
        <v>0</v>
      </c>
      <c r="J844" s="29">
        <f>IF(D844="OVERALL",SUM('Tracker&amp;Invoice'!$H860:$AC860),0)</f>
        <v>13486407.5</v>
      </c>
    </row>
    <row r="845" spans="1:10">
      <c r="A845" t="e">
        <f t="shared" si="27"/>
        <v>#REF!</v>
      </c>
      <c r="B845">
        <f>IF(AND('Tracker&amp;Invoice'!A861&lt;&gt;"",'Tracker&amp;Invoice'!A861&lt;&gt;"ITEM",'Tracker&amp;Invoice'!A859="ITEM"),1,0)</f>
        <v>0</v>
      </c>
      <c r="C845" t="str">
        <f>IF(B845=1,'Tracker&amp;Invoice'!A861,C844)</f>
        <v>BQ-086</v>
      </c>
      <c r="D845" t="str">
        <f>IF(LEFT(TRIM('Tracker&amp;Invoice'!B861),9)="INVOICE #","INVOICE",IF(TRIM('Tracker&amp;Invoice'!B861)="Overall Completion INVOICE","OVERALL",""))</f>
        <v/>
      </c>
      <c r="E845" t="str">
        <f>IF(D845="INVOICE",VALUE(MID(TRIM('Tracker&amp;Invoice'!B861),10,10)),"")</f>
        <v/>
      </c>
      <c r="F845">
        <f>IF(B845=1,IFERROR(LOOKUP(2,1/('Tracker&amp;Invoice'!$H861:$AC861&lt;&gt;""),COLUMN('Tracker&amp;Invoice'!$H861:$AC861)),8),F844)</f>
        <v>17</v>
      </c>
      <c r="G845">
        <f>IF(D845="OVERALL",IFERROR(LOOKUP(2,1/('Tracker&amp;Invoice'!$H861:$AC861&lt;&gt;""),COLUMN('Tracker&amp;Invoice'!$H861:$AC861)),8),G846)</f>
        <v>16</v>
      </c>
      <c r="H845">
        <f t="shared" si="26"/>
        <v>17</v>
      </c>
      <c r="I845" s="29">
        <f>IF(D845="INVOICE",SUM('Tracker&amp;Invoice'!$H861:INDEX('Tracker&amp;Invoice'!$A861:$AC861,1,H845)),0)</f>
        <v>0</v>
      </c>
      <c r="J845" s="29">
        <f>IF(D845="OVERALL",SUM('Tracker&amp;Invoice'!$H861:$AC861),0)</f>
        <v>0</v>
      </c>
    </row>
    <row r="846" spans="1:10">
      <c r="A846" t="e">
        <f t="shared" si="27"/>
        <v>#REF!</v>
      </c>
      <c r="B846">
        <f>IF(AND('Tracker&amp;Invoice'!A862&lt;&gt;"",'Tracker&amp;Invoice'!A862&lt;&gt;"ITEM",'Tracker&amp;Invoice'!A860="ITEM"),1,0)</f>
        <v>0</v>
      </c>
      <c r="C846" t="str">
        <f>IF(B846=1,'Tracker&amp;Invoice'!A862,C845)</f>
        <v>BQ-086</v>
      </c>
      <c r="D846" t="str">
        <f>IF(LEFT(TRIM('Tracker&amp;Invoice'!B862),9)="INVOICE #","INVOICE",IF(TRIM('Tracker&amp;Invoice'!B862)="Overall Completion INVOICE","OVERALL",""))</f>
        <v/>
      </c>
      <c r="E846" t="str">
        <f>IF(D846="INVOICE",VALUE(MID(TRIM('Tracker&amp;Invoice'!B862),10,10)),"")</f>
        <v/>
      </c>
      <c r="F846">
        <f>IF(B846=1,IFERROR(LOOKUP(2,1/('Tracker&amp;Invoice'!$H862:$AC862&lt;&gt;""),COLUMN('Tracker&amp;Invoice'!$H862:$AC862)),8),F845)</f>
        <v>17</v>
      </c>
      <c r="G846">
        <f>IF(D846="OVERALL",IFERROR(LOOKUP(2,1/('Tracker&amp;Invoice'!$H862:$AC862&lt;&gt;""),COLUMN('Tracker&amp;Invoice'!$H862:$AC862)),8),G847)</f>
        <v>16</v>
      </c>
      <c r="H846">
        <f t="shared" si="26"/>
        <v>17</v>
      </c>
      <c r="I846" s="29">
        <f>IF(D846="INVOICE",SUM('Tracker&amp;Invoice'!$H862:INDEX('Tracker&amp;Invoice'!$A862:$AC862,1,H846)),0)</f>
        <v>0</v>
      </c>
      <c r="J846" s="29">
        <f>IF(D846="OVERALL",SUM('Tracker&amp;Invoice'!$H862:$AC862),0)</f>
        <v>0</v>
      </c>
    </row>
    <row r="847" spans="1:10">
      <c r="A847" t="e">
        <f t="shared" si="27"/>
        <v>#REF!</v>
      </c>
      <c r="B847">
        <f>IF(AND('Tracker&amp;Invoice'!A863&lt;&gt;"",'Tracker&amp;Invoice'!A863&lt;&gt;"ITEM",'Tracker&amp;Invoice'!A861="ITEM"),1,0)</f>
        <v>0</v>
      </c>
      <c r="C847" t="str">
        <f>IF(B847=1,'Tracker&amp;Invoice'!A863,C846)</f>
        <v>BQ-086</v>
      </c>
      <c r="D847" t="str">
        <f>IF(LEFT(TRIM('Tracker&amp;Invoice'!B863),9)="INVOICE #","INVOICE",IF(TRIM('Tracker&amp;Invoice'!B863)="Overall Completion INVOICE","OVERALL",""))</f>
        <v/>
      </c>
      <c r="E847" t="str">
        <f>IF(D847="INVOICE",VALUE(MID(TRIM('Tracker&amp;Invoice'!B863),10,10)),"")</f>
        <v/>
      </c>
      <c r="F847">
        <f>IF(B847=1,IFERROR(LOOKUP(2,1/('Tracker&amp;Invoice'!$H863:$AC863&lt;&gt;""),COLUMN('Tracker&amp;Invoice'!$H863:$AC863)),8),F846)</f>
        <v>17</v>
      </c>
      <c r="G847">
        <f>IF(D847="OVERALL",IFERROR(LOOKUP(2,1/('Tracker&amp;Invoice'!$H863:$AC863&lt;&gt;""),COLUMN('Tracker&amp;Invoice'!$H863:$AC863)),8),G848)</f>
        <v>16</v>
      </c>
      <c r="H847">
        <f t="shared" si="26"/>
        <v>17</v>
      </c>
      <c r="I847" s="29">
        <f>IF(D847="INVOICE",SUM('Tracker&amp;Invoice'!$H863:INDEX('Tracker&amp;Invoice'!$A863:$AC863,1,H847)),0)</f>
        <v>0</v>
      </c>
      <c r="J847" s="29">
        <f>IF(D847="OVERALL",SUM('Tracker&amp;Invoice'!$H863:$AC863),0)</f>
        <v>0</v>
      </c>
    </row>
    <row r="848" spans="1:10">
      <c r="A848" t="e">
        <f t="shared" si="27"/>
        <v>#REF!</v>
      </c>
      <c r="B848">
        <f>IF(AND('Tracker&amp;Invoice'!A864&lt;&gt;"",'Tracker&amp;Invoice'!A864&lt;&gt;"ITEM",'Tracker&amp;Invoice'!A862="ITEM"),1,0)</f>
        <v>0</v>
      </c>
      <c r="C848" t="str">
        <f>IF(B848=1,'Tracker&amp;Invoice'!A864,C847)</f>
        <v>BQ-086</v>
      </c>
      <c r="D848" t="str">
        <f>IF(LEFT(TRIM('Tracker&amp;Invoice'!B864),9)="INVOICE #","INVOICE",IF(TRIM('Tracker&amp;Invoice'!B864)="Overall Completion INVOICE","OVERALL",""))</f>
        <v/>
      </c>
      <c r="E848" t="str">
        <f>IF(D848="INVOICE",VALUE(MID(TRIM('Tracker&amp;Invoice'!B864),10,10)),"")</f>
        <v/>
      </c>
      <c r="F848">
        <f>IF(B848=1,IFERROR(LOOKUP(2,1/('Tracker&amp;Invoice'!$H864:$AC864&lt;&gt;""),COLUMN('Tracker&amp;Invoice'!$H864:$AC864)),8),F847)</f>
        <v>17</v>
      </c>
      <c r="G848">
        <f>IF(D848="OVERALL",IFERROR(LOOKUP(2,1/('Tracker&amp;Invoice'!$H864:$AC864&lt;&gt;""),COLUMN('Tracker&amp;Invoice'!$H864:$AC864)),8),G849)</f>
        <v>16</v>
      </c>
      <c r="H848">
        <f t="shared" si="26"/>
        <v>17</v>
      </c>
      <c r="I848" s="29">
        <f>IF(D848="INVOICE",SUM('Tracker&amp;Invoice'!$H864:INDEX('Tracker&amp;Invoice'!$A864:$AC864,1,H848)),0)</f>
        <v>0</v>
      </c>
      <c r="J848" s="29">
        <f>IF(D848="OVERALL",SUM('Tracker&amp;Invoice'!$H864:$AC864),0)</f>
        <v>0</v>
      </c>
    </row>
    <row r="849" spans="1:10">
      <c r="A849" t="e">
        <f t="shared" si="27"/>
        <v>#REF!</v>
      </c>
      <c r="B849">
        <f>IF(AND('Tracker&amp;Invoice'!A865&lt;&gt;"",'Tracker&amp;Invoice'!A865&lt;&gt;"ITEM",'Tracker&amp;Invoice'!A863="ITEM"),1,0)</f>
        <v>0</v>
      </c>
      <c r="C849" t="str">
        <f>IF(B849=1,'Tracker&amp;Invoice'!A865,C848)</f>
        <v>BQ-086</v>
      </c>
      <c r="D849" t="str">
        <f>IF(LEFT(TRIM('Tracker&amp;Invoice'!B865),9)="INVOICE #","INVOICE",IF(TRIM('Tracker&amp;Invoice'!B865)="Overall Completion INVOICE","OVERALL",""))</f>
        <v/>
      </c>
      <c r="E849" t="str">
        <f>IF(D849="INVOICE",VALUE(MID(TRIM('Tracker&amp;Invoice'!B865),10,10)),"")</f>
        <v/>
      </c>
      <c r="F849">
        <f>IF(B849=1,IFERROR(LOOKUP(2,1/('Tracker&amp;Invoice'!$H865:$AC865&lt;&gt;""),COLUMN('Tracker&amp;Invoice'!$H865:$AC865)),8),F848)</f>
        <v>17</v>
      </c>
      <c r="G849">
        <f>IF(D849="OVERALL",IFERROR(LOOKUP(2,1/('Tracker&amp;Invoice'!$H865:$AC865&lt;&gt;""),COLUMN('Tracker&amp;Invoice'!$H865:$AC865)),8),G850)</f>
        <v>16</v>
      </c>
      <c r="H849">
        <f t="shared" si="26"/>
        <v>17</v>
      </c>
      <c r="I849" s="29">
        <f>IF(D849="INVOICE",SUM('Tracker&amp;Invoice'!$H865:INDEX('Tracker&amp;Invoice'!$A865:$AC865,1,H849)),0)</f>
        <v>0</v>
      </c>
      <c r="J849" s="29">
        <f>IF(D849="OVERALL",SUM('Tracker&amp;Invoice'!$H865:$AC865),0)</f>
        <v>0</v>
      </c>
    </row>
    <row r="850" spans="1:10">
      <c r="A850" t="e">
        <f t="shared" si="27"/>
        <v>#REF!</v>
      </c>
      <c r="B850">
        <f>IF(AND('Tracker&amp;Invoice'!A866&lt;&gt;"",'Tracker&amp;Invoice'!A866&lt;&gt;"ITEM",'Tracker&amp;Invoice'!A864="ITEM"),1,0)</f>
        <v>0</v>
      </c>
      <c r="C850" t="str">
        <f>IF(B850=1,'Tracker&amp;Invoice'!A866,C849)</f>
        <v>BQ-086</v>
      </c>
      <c r="D850" t="str">
        <f>IF(LEFT(TRIM('Tracker&amp;Invoice'!B866),9)="INVOICE #","INVOICE",IF(TRIM('Tracker&amp;Invoice'!B866)="Overall Completion INVOICE","OVERALL",""))</f>
        <v/>
      </c>
      <c r="E850" t="str">
        <f>IF(D850="INVOICE",VALUE(MID(TRIM('Tracker&amp;Invoice'!B866),10,10)),"")</f>
        <v/>
      </c>
      <c r="F850">
        <f>IF(B850=1,IFERROR(LOOKUP(2,1/('Tracker&amp;Invoice'!$H866:$AC866&lt;&gt;""),COLUMN('Tracker&amp;Invoice'!$H866:$AC866)),8),F849)</f>
        <v>17</v>
      </c>
      <c r="G850">
        <f>IF(D850="OVERALL",IFERROR(LOOKUP(2,1/('Tracker&amp;Invoice'!$H866:$AC866&lt;&gt;""),COLUMN('Tracker&amp;Invoice'!$H866:$AC866)),8),G851)</f>
        <v>16</v>
      </c>
      <c r="H850">
        <f t="shared" si="26"/>
        <v>17</v>
      </c>
      <c r="I850" s="29">
        <f>IF(D850="INVOICE",SUM('Tracker&amp;Invoice'!$H866:INDEX('Tracker&amp;Invoice'!$A866:$AC866,1,H850)),0)</f>
        <v>0</v>
      </c>
      <c r="J850" s="29">
        <f>IF(D850="OVERALL",SUM('Tracker&amp;Invoice'!$H866:$AC866),0)</f>
        <v>0</v>
      </c>
    </row>
    <row r="851" spans="1:10">
      <c r="A851" t="e">
        <f t="shared" si="27"/>
        <v>#REF!</v>
      </c>
      <c r="B851">
        <f>IF(AND('Tracker&amp;Invoice'!A867&lt;&gt;"",'Tracker&amp;Invoice'!A867&lt;&gt;"ITEM",'Tracker&amp;Invoice'!A865="ITEM"),1,0)</f>
        <v>0</v>
      </c>
      <c r="C851" t="str">
        <f>IF(B851=1,'Tracker&amp;Invoice'!A867,C850)</f>
        <v>BQ-086</v>
      </c>
      <c r="D851" t="str">
        <f>IF(LEFT(TRIM('Tracker&amp;Invoice'!B867),9)="INVOICE #","INVOICE",IF(TRIM('Tracker&amp;Invoice'!B867)="Overall Completion INVOICE","OVERALL",""))</f>
        <v/>
      </c>
      <c r="E851" t="str">
        <f>IF(D851="INVOICE",VALUE(MID(TRIM('Tracker&amp;Invoice'!B867),10,10)),"")</f>
        <v/>
      </c>
      <c r="F851">
        <f>IF(B851=1,IFERROR(LOOKUP(2,1/('Tracker&amp;Invoice'!$H867:$AC867&lt;&gt;""),COLUMN('Tracker&amp;Invoice'!$H867:$AC867)),8),F850)</f>
        <v>17</v>
      </c>
      <c r="G851">
        <f>IF(D851="OVERALL",IFERROR(LOOKUP(2,1/('Tracker&amp;Invoice'!$H867:$AC867&lt;&gt;""),COLUMN('Tracker&amp;Invoice'!$H867:$AC867)),8),G852)</f>
        <v>16</v>
      </c>
      <c r="H851">
        <f t="shared" si="26"/>
        <v>17</v>
      </c>
      <c r="I851" s="29">
        <f>IF(D851="INVOICE",SUM('Tracker&amp;Invoice'!$H867:INDEX('Tracker&amp;Invoice'!$A867:$AC867,1,H851)),0)</f>
        <v>0</v>
      </c>
      <c r="J851" s="29">
        <f>IF(D851="OVERALL",SUM('Tracker&amp;Invoice'!$H867:$AC867),0)</f>
        <v>0</v>
      </c>
    </row>
    <row r="852" spans="1:10">
      <c r="A852" t="e">
        <f t="shared" si="27"/>
        <v>#REF!</v>
      </c>
      <c r="B852">
        <f>IF(AND('Tracker&amp;Invoice'!A868&lt;&gt;"",'Tracker&amp;Invoice'!A868&lt;&gt;"ITEM",'Tracker&amp;Invoice'!A866="ITEM"),1,0)</f>
        <v>0</v>
      </c>
      <c r="C852" t="str">
        <f>IF(B852=1,'Tracker&amp;Invoice'!A868,C851)</f>
        <v>BQ-086</v>
      </c>
      <c r="D852" t="str">
        <f>IF(LEFT(TRIM('Tracker&amp;Invoice'!B868),9)="INVOICE #","INVOICE",IF(TRIM('Tracker&amp;Invoice'!B868)="Overall Completion INVOICE","OVERALL",""))</f>
        <v/>
      </c>
      <c r="E852" t="str">
        <f>IF(D852="INVOICE",VALUE(MID(TRIM('Tracker&amp;Invoice'!B868),10,10)),"")</f>
        <v/>
      </c>
      <c r="F852">
        <f>IF(B852=1,IFERROR(LOOKUP(2,1/('Tracker&amp;Invoice'!$H868:$AC868&lt;&gt;""),COLUMN('Tracker&amp;Invoice'!$H868:$AC868)),8),F851)</f>
        <v>17</v>
      </c>
      <c r="G852">
        <f>IF(D852="OVERALL",IFERROR(LOOKUP(2,1/('Tracker&amp;Invoice'!$H868:$AC868&lt;&gt;""),COLUMN('Tracker&amp;Invoice'!$H868:$AC868)),8),G853)</f>
        <v>16</v>
      </c>
      <c r="H852">
        <f t="shared" si="26"/>
        <v>17</v>
      </c>
      <c r="I852" s="29">
        <f>IF(D852="INVOICE",SUM('Tracker&amp;Invoice'!$H868:INDEX('Tracker&amp;Invoice'!$A868:$AC868,1,H852)),0)</f>
        <v>0</v>
      </c>
      <c r="J852" s="29">
        <f>IF(D852="OVERALL",SUM('Tracker&amp;Invoice'!$H868:$AC868),0)</f>
        <v>0</v>
      </c>
    </row>
    <row r="853" spans="1:10">
      <c r="A853" t="e">
        <f t="shared" si="27"/>
        <v>#REF!</v>
      </c>
      <c r="B853">
        <f>IF(AND('Tracker&amp;Invoice'!A869&lt;&gt;"",'Tracker&amp;Invoice'!A869&lt;&gt;"ITEM",'Tracker&amp;Invoice'!A867="ITEM"),1,0)</f>
        <v>1</v>
      </c>
      <c r="C853" t="str">
        <f>IF(B853=1,'Tracker&amp;Invoice'!A869,C852)</f>
        <v>BQ-087</v>
      </c>
      <c r="D853" t="str">
        <f>IF(LEFT(TRIM('Tracker&amp;Invoice'!B869),9)="INVOICE #","INVOICE",IF(TRIM('Tracker&amp;Invoice'!B869)="Overall Completion INVOICE","OVERALL",""))</f>
        <v/>
      </c>
      <c r="E853" t="str">
        <f>IF(D853="INVOICE",VALUE(MID(TRIM('Tracker&amp;Invoice'!B869),10,10)),"")</f>
        <v/>
      </c>
      <c r="F853">
        <f>IF(B853=1,IFERROR(LOOKUP(2,1/('Tracker&amp;Invoice'!$H869:$AC869&lt;&gt;""),COLUMN('Tracker&amp;Invoice'!$H869:$AC869)),8),F852)</f>
        <v>15</v>
      </c>
      <c r="G853">
        <f>IF(D853="OVERALL",IFERROR(LOOKUP(2,1/('Tracker&amp;Invoice'!$H869:$AC869&lt;&gt;""),COLUMN('Tracker&amp;Invoice'!$H869:$AC869)),8),G854)</f>
        <v>16</v>
      </c>
      <c r="H853">
        <f t="shared" si="26"/>
        <v>16</v>
      </c>
      <c r="I853" s="29">
        <f>IF(D853="INVOICE",SUM('Tracker&amp;Invoice'!$H869:INDEX('Tracker&amp;Invoice'!$A869:$AC869,1,H853)),0)</f>
        <v>0</v>
      </c>
      <c r="J853" s="29">
        <f>IF(D853="OVERALL",SUM('Tracker&amp;Invoice'!$H869:$AC869),0)</f>
        <v>0</v>
      </c>
    </row>
    <row r="854" spans="1:10">
      <c r="A854" t="e">
        <f t="shared" si="27"/>
        <v>#REF!</v>
      </c>
      <c r="B854">
        <f>IF(AND('Tracker&amp;Invoice'!A870&lt;&gt;"",'Tracker&amp;Invoice'!A870&lt;&gt;"ITEM",'Tracker&amp;Invoice'!A868="ITEM"),1,0)</f>
        <v>0</v>
      </c>
      <c r="C854" t="str">
        <f>IF(B854=1,'Tracker&amp;Invoice'!A870,C853)</f>
        <v>BQ-087</v>
      </c>
      <c r="D854" t="str">
        <f>IF(LEFT(TRIM('Tracker&amp;Invoice'!B870),9)="INVOICE #","INVOICE",IF(TRIM('Tracker&amp;Invoice'!B870)="Overall Completion INVOICE","OVERALL",""))</f>
        <v/>
      </c>
      <c r="E854" t="str">
        <f>IF(D854="INVOICE",VALUE(MID(TRIM('Tracker&amp;Invoice'!B870),10,10)),"")</f>
        <v/>
      </c>
      <c r="F854">
        <f>IF(B854=1,IFERROR(LOOKUP(2,1/('Tracker&amp;Invoice'!$H870:$AC870&lt;&gt;""),COLUMN('Tracker&amp;Invoice'!$H870:$AC870)),8),F853)</f>
        <v>15</v>
      </c>
      <c r="G854">
        <f>IF(D854="OVERALL",IFERROR(LOOKUP(2,1/('Tracker&amp;Invoice'!$H870:$AC870&lt;&gt;""),COLUMN('Tracker&amp;Invoice'!$H870:$AC870)),8),G855)</f>
        <v>16</v>
      </c>
      <c r="H854">
        <f t="shared" si="26"/>
        <v>16</v>
      </c>
      <c r="I854" s="29">
        <f>IF(D854="INVOICE",SUM('Tracker&amp;Invoice'!$H870:INDEX('Tracker&amp;Invoice'!$A870:$AC870,1,H854)),0)</f>
        <v>0</v>
      </c>
      <c r="J854" s="29">
        <f>IF(D854="OVERALL",SUM('Tracker&amp;Invoice'!$H870:$AC870),0)</f>
        <v>0</v>
      </c>
    </row>
    <row r="855" spans="1:10">
      <c r="A855" t="e">
        <f t="shared" si="27"/>
        <v>#REF!</v>
      </c>
      <c r="B855">
        <f>IF(AND('Tracker&amp;Invoice'!A871&lt;&gt;"",'Tracker&amp;Invoice'!A871&lt;&gt;"ITEM",'Tracker&amp;Invoice'!A869="ITEM"),1,0)</f>
        <v>0</v>
      </c>
      <c r="C855" t="str">
        <f>IF(B855=1,'Tracker&amp;Invoice'!A871,C854)</f>
        <v>BQ-087</v>
      </c>
      <c r="D855" t="str">
        <f>IF(LEFT(TRIM('Tracker&amp;Invoice'!B871),9)="INVOICE #","INVOICE",IF(TRIM('Tracker&amp;Invoice'!B871)="Overall Completion INVOICE","OVERALL",""))</f>
        <v/>
      </c>
      <c r="E855" t="str">
        <f>IF(D855="INVOICE",VALUE(MID(TRIM('Tracker&amp;Invoice'!B871),10,10)),"")</f>
        <v/>
      </c>
      <c r="F855">
        <f>IF(B855=1,IFERROR(LOOKUP(2,1/('Tracker&amp;Invoice'!$H871:$AC871&lt;&gt;""),COLUMN('Tracker&amp;Invoice'!$H871:$AC871)),8),F854)</f>
        <v>15</v>
      </c>
      <c r="G855">
        <f>IF(D855="OVERALL",IFERROR(LOOKUP(2,1/('Tracker&amp;Invoice'!$H871:$AC871&lt;&gt;""),COLUMN('Tracker&amp;Invoice'!$H871:$AC871)),8),G856)</f>
        <v>16</v>
      </c>
      <c r="H855">
        <f t="shared" si="26"/>
        <v>16</v>
      </c>
      <c r="I855" s="29">
        <f>IF(D855="INVOICE",SUM('Tracker&amp;Invoice'!$H871:INDEX('Tracker&amp;Invoice'!$A871:$AC871,1,H855)),0)</f>
        <v>0</v>
      </c>
      <c r="J855" s="29">
        <f>IF(D855="OVERALL",SUM('Tracker&amp;Invoice'!$H871:$AC871),0)</f>
        <v>0</v>
      </c>
    </row>
    <row r="856" spans="1:10">
      <c r="A856" t="e">
        <f t="shared" si="27"/>
        <v>#REF!</v>
      </c>
      <c r="B856">
        <f>IF(AND('Tracker&amp;Invoice'!A872&lt;&gt;"",'Tracker&amp;Invoice'!A872&lt;&gt;"ITEM",'Tracker&amp;Invoice'!A870="ITEM"),1,0)</f>
        <v>0</v>
      </c>
      <c r="C856" t="str">
        <f>IF(B856=1,'Tracker&amp;Invoice'!A872,C855)</f>
        <v>BQ-087</v>
      </c>
      <c r="D856" t="str">
        <f>IF(LEFT(TRIM('Tracker&amp;Invoice'!B872),9)="INVOICE #","INVOICE",IF(TRIM('Tracker&amp;Invoice'!B872)="Overall Completion INVOICE","OVERALL",""))</f>
        <v>INVOICE</v>
      </c>
      <c r="E856">
        <f>IF(D856="INVOICE",VALUE(MID(TRIM('Tracker&amp;Invoice'!B872),10,10)),"")</f>
        <v>3</v>
      </c>
      <c r="F856">
        <f>IF(B856=1,IFERROR(LOOKUP(2,1/('Tracker&amp;Invoice'!$H872:$AC872&lt;&gt;""),COLUMN('Tracker&amp;Invoice'!$H872:$AC872)),8),F855)</f>
        <v>15</v>
      </c>
      <c r="G856">
        <f>IF(D856="OVERALL",IFERROR(LOOKUP(2,1/('Tracker&amp;Invoice'!$H872:$AC872&lt;&gt;""),COLUMN('Tracker&amp;Invoice'!$H872:$AC872)),8),G857)</f>
        <v>16</v>
      </c>
      <c r="H856">
        <f t="shared" si="26"/>
        <v>16</v>
      </c>
      <c r="I856" s="29">
        <f>IF(D856="INVOICE",SUM('Tracker&amp;Invoice'!$H872:INDEX('Tracker&amp;Invoice'!$A872:$AC872,1,H856)),0)</f>
        <v>1379224</v>
      </c>
      <c r="J856" s="29">
        <f>IF(D856="OVERALL",SUM('Tracker&amp;Invoice'!$H872:$AC872),0)</f>
        <v>0</v>
      </c>
    </row>
    <row r="857" spans="1:10">
      <c r="A857" t="e">
        <f t="shared" si="27"/>
        <v>#REF!</v>
      </c>
      <c r="B857">
        <f>IF(AND('Tracker&amp;Invoice'!A873&lt;&gt;"",'Tracker&amp;Invoice'!A873&lt;&gt;"ITEM",'Tracker&amp;Invoice'!A871="ITEM"),1,0)</f>
        <v>0</v>
      </c>
      <c r="C857" t="str">
        <f>IF(B857=1,'Tracker&amp;Invoice'!A873,C856)</f>
        <v>BQ-087</v>
      </c>
      <c r="D857" t="str">
        <f>IF(LEFT(TRIM('Tracker&amp;Invoice'!B873),9)="INVOICE #","INVOICE",IF(TRIM('Tracker&amp;Invoice'!B873)="Overall Completion INVOICE","OVERALL",""))</f>
        <v/>
      </c>
      <c r="E857" t="str">
        <f>IF(D857="INVOICE",VALUE(MID(TRIM('Tracker&amp;Invoice'!B873),10,10)),"")</f>
        <v/>
      </c>
      <c r="F857">
        <f>IF(B857=1,IFERROR(LOOKUP(2,1/('Tracker&amp;Invoice'!$H873:$AC873&lt;&gt;""),COLUMN('Tracker&amp;Invoice'!$H873:$AC873)),8),F856)</f>
        <v>15</v>
      </c>
      <c r="G857">
        <f>IF(D857="OVERALL",IFERROR(LOOKUP(2,1/('Tracker&amp;Invoice'!$H873:$AC873&lt;&gt;""),COLUMN('Tracker&amp;Invoice'!$H873:$AC873)),8),G858)</f>
        <v>16</v>
      </c>
      <c r="H857">
        <f t="shared" si="26"/>
        <v>16</v>
      </c>
      <c r="I857" s="29">
        <f>IF(D857="INVOICE",SUM('Tracker&amp;Invoice'!$H873:INDEX('Tracker&amp;Invoice'!$A873:$AC873,1,H857)),0)</f>
        <v>0</v>
      </c>
      <c r="J857" s="29">
        <f>IF(D857="OVERALL",SUM('Tracker&amp;Invoice'!$H873:$AC873),0)</f>
        <v>0</v>
      </c>
    </row>
    <row r="858" spans="1:10">
      <c r="A858" t="e">
        <f t="shared" si="27"/>
        <v>#REF!</v>
      </c>
      <c r="B858">
        <f>IF(AND('Tracker&amp;Invoice'!A874&lt;&gt;"",'Tracker&amp;Invoice'!A874&lt;&gt;"ITEM",'Tracker&amp;Invoice'!A872="ITEM"),1,0)</f>
        <v>0</v>
      </c>
      <c r="C858" t="str">
        <f>IF(B858=1,'Tracker&amp;Invoice'!A874,C857)</f>
        <v>BQ-087</v>
      </c>
      <c r="D858" t="str">
        <f>IF(LEFT(TRIM('Tracker&amp;Invoice'!B874),9)="INVOICE #","INVOICE",IF(TRIM('Tracker&amp;Invoice'!B874)="Overall Completion INVOICE","OVERALL",""))</f>
        <v>INVOICE</v>
      </c>
      <c r="E858">
        <f>IF(D858="INVOICE",VALUE(MID(TRIM('Tracker&amp;Invoice'!B874),10,10)),"")</f>
        <v>6</v>
      </c>
      <c r="F858">
        <f>IF(B858=1,IFERROR(LOOKUP(2,1/('Tracker&amp;Invoice'!$H874:$AC874&lt;&gt;""),COLUMN('Tracker&amp;Invoice'!$H874:$AC874)),8),F857)</f>
        <v>15</v>
      </c>
      <c r="G858">
        <f>IF(D858="OVERALL",IFERROR(LOOKUP(2,1/('Tracker&amp;Invoice'!$H874:$AC874&lt;&gt;""),COLUMN('Tracker&amp;Invoice'!$H874:$AC874)),8),G859)</f>
        <v>16</v>
      </c>
      <c r="H858">
        <f t="shared" si="26"/>
        <v>16</v>
      </c>
      <c r="I858" s="29">
        <f>IF(D858="INVOICE",SUM('Tracker&amp;Invoice'!$H874:INDEX('Tracker&amp;Invoice'!$A874:$AC874,1,H858)),0)</f>
        <v>552552</v>
      </c>
      <c r="J858" s="29">
        <f>IF(D858="OVERALL",SUM('Tracker&amp;Invoice'!$H874:$AC874),0)</f>
        <v>0</v>
      </c>
    </row>
    <row r="859" spans="1:10">
      <c r="A859" t="e">
        <f t="shared" si="27"/>
        <v>#REF!</v>
      </c>
      <c r="B859">
        <f>IF(AND('Tracker&amp;Invoice'!A875&lt;&gt;"",'Tracker&amp;Invoice'!A875&lt;&gt;"ITEM",'Tracker&amp;Invoice'!A873="ITEM"),1,0)</f>
        <v>0</v>
      </c>
      <c r="C859" t="str">
        <f>IF(B859=1,'Tracker&amp;Invoice'!A875,C858)</f>
        <v>BQ-087</v>
      </c>
      <c r="D859" t="str">
        <f>IF(LEFT(TRIM('Tracker&amp;Invoice'!B875),9)="INVOICE #","INVOICE",IF(TRIM('Tracker&amp;Invoice'!B875)="Overall Completion INVOICE","OVERALL",""))</f>
        <v/>
      </c>
      <c r="E859" t="str">
        <f>IF(D859="INVOICE",VALUE(MID(TRIM('Tracker&amp;Invoice'!B875),10,10)),"")</f>
        <v/>
      </c>
      <c r="F859">
        <f>IF(B859=1,IFERROR(LOOKUP(2,1/('Tracker&amp;Invoice'!$H875:$AC875&lt;&gt;""),COLUMN('Tracker&amp;Invoice'!$H875:$AC875)),8),F858)</f>
        <v>15</v>
      </c>
      <c r="G859">
        <f>IF(D859="OVERALL",IFERROR(LOOKUP(2,1/('Tracker&amp;Invoice'!$H875:$AC875&lt;&gt;""),COLUMN('Tracker&amp;Invoice'!$H875:$AC875)),8),G860)</f>
        <v>16</v>
      </c>
      <c r="H859">
        <f t="shared" si="26"/>
        <v>16</v>
      </c>
      <c r="I859" s="29">
        <f>IF(D859="INVOICE",SUM('Tracker&amp;Invoice'!$H875:INDEX('Tracker&amp;Invoice'!$A875:$AC875,1,H859)),0)</f>
        <v>0</v>
      </c>
      <c r="J859" s="29">
        <f>IF(D859="OVERALL",SUM('Tracker&amp;Invoice'!$H875:$AC875),0)</f>
        <v>0</v>
      </c>
    </row>
    <row r="860" spans="1:10">
      <c r="A860" t="e">
        <f t="shared" si="27"/>
        <v>#REF!</v>
      </c>
      <c r="B860">
        <f>IF(AND('Tracker&amp;Invoice'!A876&lt;&gt;"",'Tracker&amp;Invoice'!A876&lt;&gt;"ITEM",'Tracker&amp;Invoice'!A874="ITEM"),1,0)</f>
        <v>0</v>
      </c>
      <c r="C860" t="str">
        <f>IF(B860=1,'Tracker&amp;Invoice'!A876,C859)</f>
        <v>BQ-087</v>
      </c>
      <c r="D860" t="str">
        <f>IF(LEFT(TRIM('Tracker&amp;Invoice'!B876),9)="INVOICE #","INVOICE",IF(TRIM('Tracker&amp;Invoice'!B876)="Overall Completion INVOICE","OVERALL",""))</f>
        <v>INVOICE</v>
      </c>
      <c r="E860">
        <f>IF(D860="INVOICE",VALUE(MID(TRIM('Tracker&amp;Invoice'!B876),10,10)),"")</f>
        <v>17</v>
      </c>
      <c r="F860">
        <f>IF(B860=1,IFERROR(LOOKUP(2,1/('Tracker&amp;Invoice'!$H876:$AC876&lt;&gt;""),COLUMN('Tracker&amp;Invoice'!$H876:$AC876)),8),F859)</f>
        <v>15</v>
      </c>
      <c r="G860">
        <f>IF(D860="OVERALL",IFERROR(LOOKUP(2,1/('Tracker&amp;Invoice'!$H876:$AC876&lt;&gt;""),COLUMN('Tracker&amp;Invoice'!$H876:$AC876)),8),G861)</f>
        <v>16</v>
      </c>
      <c r="H860">
        <f t="shared" si="26"/>
        <v>16</v>
      </c>
      <c r="I860" s="29">
        <f>IF(D860="INVOICE",SUM('Tracker&amp;Invoice'!$H876:INDEX('Tracker&amp;Invoice'!$A876:$AC876,1,H860)),0)</f>
        <v>97020</v>
      </c>
      <c r="J860" s="29">
        <f>IF(D860="OVERALL",SUM('Tracker&amp;Invoice'!$H876:$AC876),0)</f>
        <v>0</v>
      </c>
    </row>
    <row r="861" spans="1:10">
      <c r="A861" t="e">
        <f t="shared" si="27"/>
        <v>#REF!</v>
      </c>
      <c r="B861">
        <f>IF(AND('Tracker&amp;Invoice'!A877&lt;&gt;"",'Tracker&amp;Invoice'!A877&lt;&gt;"ITEM",'Tracker&amp;Invoice'!A875="ITEM"),1,0)</f>
        <v>0</v>
      </c>
      <c r="C861" t="str">
        <f>IF(B861=1,'Tracker&amp;Invoice'!A877,C860)</f>
        <v>BQ-087</v>
      </c>
      <c r="D861" t="str">
        <f>IF(LEFT(TRIM('Tracker&amp;Invoice'!B877),9)="INVOICE #","INVOICE",IF(TRIM('Tracker&amp;Invoice'!B877)="Overall Completion INVOICE","OVERALL",""))</f>
        <v/>
      </c>
      <c r="E861" t="str">
        <f>IF(D861="INVOICE",VALUE(MID(TRIM('Tracker&amp;Invoice'!B877),10,10)),"")</f>
        <v/>
      </c>
      <c r="F861">
        <f>IF(B861=1,IFERROR(LOOKUP(2,1/('Tracker&amp;Invoice'!$H877:$AC877&lt;&gt;""),COLUMN('Tracker&amp;Invoice'!$H877:$AC877)),8),F860)</f>
        <v>15</v>
      </c>
      <c r="G861">
        <f>IF(D861="OVERALL",IFERROR(LOOKUP(2,1/('Tracker&amp;Invoice'!$H877:$AC877&lt;&gt;""),COLUMN('Tracker&amp;Invoice'!$H877:$AC877)),8),G862)</f>
        <v>16</v>
      </c>
      <c r="H861">
        <f t="shared" si="26"/>
        <v>16</v>
      </c>
      <c r="I861" s="29">
        <f>IF(D861="INVOICE",SUM('Tracker&amp;Invoice'!$H877:INDEX('Tracker&amp;Invoice'!$A877:$AC877,1,H861)),0)</f>
        <v>0</v>
      </c>
      <c r="J861" s="29">
        <f>IF(D861="OVERALL",SUM('Tracker&amp;Invoice'!$H877:$AC877),0)</f>
        <v>0</v>
      </c>
    </row>
    <row r="862" spans="1:10">
      <c r="A862" t="e">
        <f t="shared" si="27"/>
        <v>#REF!</v>
      </c>
      <c r="B862">
        <f>IF(AND('Tracker&amp;Invoice'!A878&lt;&gt;"",'Tracker&amp;Invoice'!A878&lt;&gt;"ITEM",'Tracker&amp;Invoice'!A876="ITEM"),1,0)</f>
        <v>0</v>
      </c>
      <c r="C862" t="str">
        <f>IF(B862=1,'Tracker&amp;Invoice'!A878,C861)</f>
        <v>BQ-087</v>
      </c>
      <c r="D862" t="str">
        <f>IF(LEFT(TRIM('Tracker&amp;Invoice'!B878),9)="INVOICE #","INVOICE",IF(TRIM('Tracker&amp;Invoice'!B878)="Overall Completion INVOICE","OVERALL",""))</f>
        <v>INVOICE</v>
      </c>
      <c r="E862">
        <f>IF(D862="INVOICE",VALUE(MID(TRIM('Tracker&amp;Invoice'!B878),10,10)),"")</f>
        <v>18</v>
      </c>
      <c r="F862">
        <f>IF(B862=1,IFERROR(LOOKUP(2,1/('Tracker&amp;Invoice'!$H878:$AC878&lt;&gt;""),COLUMN('Tracker&amp;Invoice'!$H878:$AC878)),8),F861)</f>
        <v>15</v>
      </c>
      <c r="G862">
        <f>IF(D862="OVERALL",IFERROR(LOOKUP(2,1/('Tracker&amp;Invoice'!$H878:$AC878&lt;&gt;""),COLUMN('Tracker&amp;Invoice'!$H878:$AC878)),8),G863)</f>
        <v>16</v>
      </c>
      <c r="H862">
        <f t="shared" si="26"/>
        <v>16</v>
      </c>
      <c r="I862" s="29">
        <f>IF(D862="INVOICE",SUM('Tracker&amp;Invoice'!$H878:INDEX('Tracker&amp;Invoice'!$A878:$AC878,1,H862)),0)</f>
        <v>69300</v>
      </c>
      <c r="J862" s="29">
        <f>IF(D862="OVERALL",SUM('Tracker&amp;Invoice'!$H878:$AC878),0)</f>
        <v>0</v>
      </c>
    </row>
    <row r="863" spans="1:10">
      <c r="A863" t="e">
        <f t="shared" si="27"/>
        <v>#REF!</v>
      </c>
      <c r="B863">
        <f>IF(AND('Tracker&amp;Invoice'!A879&lt;&gt;"",'Tracker&amp;Invoice'!A879&lt;&gt;"ITEM",'Tracker&amp;Invoice'!A877="ITEM"),1,0)</f>
        <v>0</v>
      </c>
      <c r="C863" t="str">
        <f>IF(B863=1,'Tracker&amp;Invoice'!A879,C862)</f>
        <v>BQ-087</v>
      </c>
      <c r="D863" t="str">
        <f>IF(LEFT(TRIM('Tracker&amp;Invoice'!B879),9)="INVOICE #","INVOICE",IF(TRIM('Tracker&amp;Invoice'!B879)="Overall Completion INVOICE","OVERALL",""))</f>
        <v/>
      </c>
      <c r="E863" t="str">
        <f>IF(D863="INVOICE",VALUE(MID(TRIM('Tracker&amp;Invoice'!B879),10,10)),"")</f>
        <v/>
      </c>
      <c r="F863">
        <f>IF(B863=1,IFERROR(LOOKUP(2,1/('Tracker&amp;Invoice'!$H879:$AC879&lt;&gt;""),COLUMN('Tracker&amp;Invoice'!$H879:$AC879)),8),F862)</f>
        <v>15</v>
      </c>
      <c r="G863">
        <f>IF(D863="OVERALL",IFERROR(LOOKUP(2,1/('Tracker&amp;Invoice'!$H879:$AC879&lt;&gt;""),COLUMN('Tracker&amp;Invoice'!$H879:$AC879)),8),G864)</f>
        <v>16</v>
      </c>
      <c r="H863">
        <f t="shared" si="26"/>
        <v>16</v>
      </c>
      <c r="I863" s="29">
        <f>IF(D863="INVOICE",SUM('Tracker&amp;Invoice'!$H879:INDEX('Tracker&amp;Invoice'!$A879:$AC879,1,H863)),0)</f>
        <v>0</v>
      </c>
      <c r="J863" s="29">
        <f>IF(D863="OVERALL",SUM('Tracker&amp;Invoice'!$H879:$AC879),0)</f>
        <v>0</v>
      </c>
    </row>
    <row r="864" spans="1:10">
      <c r="A864" t="e">
        <f t="shared" si="27"/>
        <v>#REF!</v>
      </c>
      <c r="B864">
        <f>IF(AND('Tracker&amp;Invoice'!A880&lt;&gt;"",'Tracker&amp;Invoice'!A880&lt;&gt;"ITEM",'Tracker&amp;Invoice'!A878="ITEM"),1,0)</f>
        <v>0</v>
      </c>
      <c r="C864" t="str">
        <f>IF(B864=1,'Tracker&amp;Invoice'!A880,C863)</f>
        <v>BQ-087</v>
      </c>
      <c r="D864" t="str">
        <f>IF(LEFT(TRIM('Tracker&amp;Invoice'!B880),9)="INVOICE #","INVOICE",IF(TRIM('Tracker&amp;Invoice'!B880)="Overall Completion INVOICE","OVERALL",""))</f>
        <v>INVOICE</v>
      </c>
      <c r="E864">
        <f>IF(D864="INVOICE",VALUE(MID(TRIM('Tracker&amp;Invoice'!B880),10,10)),"")</f>
        <v>19</v>
      </c>
      <c r="F864">
        <f>IF(B864=1,IFERROR(LOOKUP(2,1/('Tracker&amp;Invoice'!$H880:$AC880&lt;&gt;""),COLUMN('Tracker&amp;Invoice'!$H880:$AC880)),8),F863)</f>
        <v>15</v>
      </c>
      <c r="G864">
        <f>IF(D864="OVERALL",IFERROR(LOOKUP(2,1/('Tracker&amp;Invoice'!$H880:$AC880&lt;&gt;""),COLUMN('Tracker&amp;Invoice'!$H880:$AC880)),8),G865)</f>
        <v>16</v>
      </c>
      <c r="H864">
        <f t="shared" si="26"/>
        <v>16</v>
      </c>
      <c r="I864" s="29">
        <f>IF(D864="INVOICE",SUM('Tracker&amp;Invoice'!$H880:INDEX('Tracker&amp;Invoice'!$A880:$AC880,1,H864)),0)</f>
        <v>2799.9999999999995</v>
      </c>
      <c r="J864" s="29">
        <f>IF(D864="OVERALL",SUM('Tracker&amp;Invoice'!$H880:$AC880),0)</f>
        <v>0</v>
      </c>
    </row>
    <row r="865" spans="1:10">
      <c r="A865" t="e">
        <f t="shared" si="27"/>
        <v>#REF!</v>
      </c>
      <c r="B865">
        <f>IF(AND('Tracker&amp;Invoice'!A881&lt;&gt;"",'Tracker&amp;Invoice'!A881&lt;&gt;"ITEM",'Tracker&amp;Invoice'!A879="ITEM"),1,0)</f>
        <v>0</v>
      </c>
      <c r="C865" t="str">
        <f>IF(B865=1,'Tracker&amp;Invoice'!A881,C864)</f>
        <v>BQ-087</v>
      </c>
      <c r="D865" t="str">
        <f>IF(LEFT(TRIM('Tracker&amp;Invoice'!B881),9)="INVOICE #","INVOICE",IF(TRIM('Tracker&amp;Invoice'!B881)="Overall Completion INVOICE","OVERALL",""))</f>
        <v/>
      </c>
      <c r="E865" t="str">
        <f>IF(D865="INVOICE",VALUE(MID(TRIM('Tracker&amp;Invoice'!B881),10,10)),"")</f>
        <v/>
      </c>
      <c r="F865">
        <f>IF(B865=1,IFERROR(LOOKUP(2,1/('Tracker&amp;Invoice'!$H881:$AC881&lt;&gt;""),COLUMN('Tracker&amp;Invoice'!$H881:$AC881)),8),F864)</f>
        <v>15</v>
      </c>
      <c r="G865">
        <f>IF(D865="OVERALL",IFERROR(LOOKUP(2,1/('Tracker&amp;Invoice'!$H881:$AC881&lt;&gt;""),COLUMN('Tracker&amp;Invoice'!$H881:$AC881)),8),G866)</f>
        <v>16</v>
      </c>
      <c r="H865">
        <f t="shared" si="26"/>
        <v>16</v>
      </c>
      <c r="I865" s="29">
        <f>IF(D865="INVOICE",SUM('Tracker&amp;Invoice'!$H881:INDEX('Tracker&amp;Invoice'!$A881:$AC881,1,H865)),0)</f>
        <v>0</v>
      </c>
      <c r="J865" s="29">
        <f>IF(D865="OVERALL",SUM('Tracker&amp;Invoice'!$H881:$AC881),0)</f>
        <v>0</v>
      </c>
    </row>
    <row r="866" spans="1:10">
      <c r="A866" t="e">
        <f t="shared" si="27"/>
        <v>#REF!</v>
      </c>
      <c r="B866">
        <f>IF(AND('Tracker&amp;Invoice'!A882&lt;&gt;"",'Tracker&amp;Invoice'!A882&lt;&gt;"ITEM",'Tracker&amp;Invoice'!A880="ITEM"),1,0)</f>
        <v>0</v>
      </c>
      <c r="C866" t="str">
        <f>IF(B866=1,'Tracker&amp;Invoice'!A882,C865)</f>
        <v>BQ-087</v>
      </c>
      <c r="D866" t="str">
        <f>IF(LEFT(TRIM('Tracker&amp;Invoice'!B882),9)="INVOICE #","INVOICE",IF(TRIM('Tracker&amp;Invoice'!B882)="Overall Completion INVOICE","OVERALL",""))</f>
        <v>INVOICE</v>
      </c>
      <c r="E866">
        <f>IF(D866="INVOICE",VALUE(MID(TRIM('Tracker&amp;Invoice'!B882),10,10)),"")</f>
        <v>20</v>
      </c>
      <c r="F866">
        <f>IF(B866=1,IFERROR(LOOKUP(2,1/('Tracker&amp;Invoice'!$H882:$AC882&lt;&gt;""),COLUMN('Tracker&amp;Invoice'!$H882:$AC882)),8),F865)</f>
        <v>15</v>
      </c>
      <c r="G866">
        <f>IF(D866="OVERALL",IFERROR(LOOKUP(2,1/('Tracker&amp;Invoice'!$H882:$AC882&lt;&gt;""),COLUMN('Tracker&amp;Invoice'!$H882:$AC882)),8),G867)</f>
        <v>16</v>
      </c>
      <c r="H866">
        <f t="shared" si="26"/>
        <v>16</v>
      </c>
      <c r="I866" s="29">
        <f>IF(D866="INVOICE",SUM('Tracker&amp;Invoice'!$H882:INDEX('Tracker&amp;Invoice'!$A882:$AC882,1,H866)),0)</f>
        <v>11340</v>
      </c>
      <c r="J866" s="29">
        <f>IF(D866="OVERALL",SUM('Tracker&amp;Invoice'!$H882:$AC882),0)</f>
        <v>0</v>
      </c>
    </row>
    <row r="867" spans="1:10">
      <c r="A867" t="e">
        <f t="shared" si="27"/>
        <v>#REF!</v>
      </c>
      <c r="B867">
        <f>IF(AND('Tracker&amp;Invoice'!A883&lt;&gt;"",'Tracker&amp;Invoice'!A883&lt;&gt;"ITEM",'Tracker&amp;Invoice'!A881="ITEM"),1,0)</f>
        <v>0</v>
      </c>
      <c r="C867" t="str">
        <f>IF(B867=1,'Tracker&amp;Invoice'!A883,C866)</f>
        <v>BQ-087</v>
      </c>
      <c r="D867" t="str">
        <f>IF(LEFT(TRIM('Tracker&amp;Invoice'!B883),9)="INVOICE #","INVOICE",IF(TRIM('Tracker&amp;Invoice'!B883)="Overall Completion INVOICE","OVERALL",""))</f>
        <v/>
      </c>
      <c r="E867" t="str">
        <f>IF(D867="INVOICE",VALUE(MID(TRIM('Tracker&amp;Invoice'!B883),10,10)),"")</f>
        <v/>
      </c>
      <c r="F867">
        <f>IF(B867=1,IFERROR(LOOKUP(2,1/('Tracker&amp;Invoice'!$H883:$AC883&lt;&gt;""),COLUMN('Tracker&amp;Invoice'!$H883:$AC883)),8),F866)</f>
        <v>15</v>
      </c>
      <c r="G867">
        <f>IF(D867="OVERALL",IFERROR(LOOKUP(2,1/('Tracker&amp;Invoice'!$H883:$AC883&lt;&gt;""),COLUMN('Tracker&amp;Invoice'!$H883:$AC883)),8),G868)</f>
        <v>16</v>
      </c>
      <c r="H867">
        <f t="shared" si="26"/>
        <v>16</v>
      </c>
      <c r="I867" s="29">
        <f>IF(D867="INVOICE",SUM('Tracker&amp;Invoice'!$H883:INDEX('Tracker&amp;Invoice'!$A883:$AC883,1,H867)),0)</f>
        <v>0</v>
      </c>
      <c r="J867" s="29">
        <f>IF(D867="OVERALL",SUM('Tracker&amp;Invoice'!$H883:$AC883),0)</f>
        <v>0</v>
      </c>
    </row>
    <row r="868" spans="1:10">
      <c r="A868" t="e">
        <f t="shared" si="27"/>
        <v>#REF!</v>
      </c>
      <c r="B868">
        <f>IF(AND('Tracker&amp;Invoice'!A884&lt;&gt;"",'Tracker&amp;Invoice'!A884&lt;&gt;"ITEM",'Tracker&amp;Invoice'!A882="ITEM"),1,0)</f>
        <v>0</v>
      </c>
      <c r="C868" t="str">
        <f>IF(B868=1,'Tracker&amp;Invoice'!A884,C867)</f>
        <v>BQ-087</v>
      </c>
      <c r="D868" t="str">
        <f>IF(LEFT(TRIM('Tracker&amp;Invoice'!B884),9)="INVOICE #","INVOICE",IF(TRIM('Tracker&amp;Invoice'!B884)="Overall Completion INVOICE","OVERALL",""))</f>
        <v>INVOICE</v>
      </c>
      <c r="E868">
        <f>IF(D868="INVOICE",VALUE(MID(TRIM('Tracker&amp;Invoice'!B884),10,10)),"")</f>
        <v>21</v>
      </c>
      <c r="F868">
        <f>IF(B868=1,IFERROR(LOOKUP(2,1/('Tracker&amp;Invoice'!$H884:$AC884&lt;&gt;""),COLUMN('Tracker&amp;Invoice'!$H884:$AC884)),8),F867)</f>
        <v>15</v>
      </c>
      <c r="G868">
        <f>IF(D868="OVERALL",IFERROR(LOOKUP(2,1/('Tracker&amp;Invoice'!$H884:$AC884&lt;&gt;""),COLUMN('Tracker&amp;Invoice'!$H884:$AC884)),8),G869)</f>
        <v>16</v>
      </c>
      <c r="H868">
        <f t="shared" si="26"/>
        <v>16</v>
      </c>
      <c r="I868" s="29">
        <f>IF(D868="INVOICE",SUM('Tracker&amp;Invoice'!$H884:INDEX('Tracker&amp;Invoice'!$A884:$AC884,1,H868)),0)</f>
        <v>155260</v>
      </c>
      <c r="J868" s="29">
        <f>IF(D868="OVERALL",SUM('Tracker&amp;Invoice'!$H884:$AC884),0)</f>
        <v>0</v>
      </c>
    </row>
    <row r="869" spans="1:10">
      <c r="A869" t="e">
        <f t="shared" si="27"/>
        <v>#REF!</v>
      </c>
      <c r="B869">
        <f>IF(AND('Tracker&amp;Invoice'!A885&lt;&gt;"",'Tracker&amp;Invoice'!A885&lt;&gt;"ITEM",'Tracker&amp;Invoice'!A883="ITEM"),1,0)</f>
        <v>0</v>
      </c>
      <c r="C869" t="str">
        <f>IF(B869=1,'Tracker&amp;Invoice'!A885,C868)</f>
        <v>BQ-087</v>
      </c>
      <c r="D869" t="str">
        <f>IF(LEFT(TRIM('Tracker&amp;Invoice'!B885),9)="INVOICE #","INVOICE",IF(TRIM('Tracker&amp;Invoice'!B885)="Overall Completion INVOICE","OVERALL",""))</f>
        <v/>
      </c>
      <c r="E869" t="str">
        <f>IF(D869="INVOICE",VALUE(MID(TRIM('Tracker&amp;Invoice'!B885),10,10)),"")</f>
        <v/>
      </c>
      <c r="F869">
        <f>IF(B869=1,IFERROR(LOOKUP(2,1/('Tracker&amp;Invoice'!$H885:$AC885&lt;&gt;""),COLUMN('Tracker&amp;Invoice'!$H885:$AC885)),8),F868)</f>
        <v>15</v>
      </c>
      <c r="G869">
        <f>IF(D869="OVERALL",IFERROR(LOOKUP(2,1/('Tracker&amp;Invoice'!$H885:$AC885&lt;&gt;""),COLUMN('Tracker&amp;Invoice'!$H885:$AC885)),8),G870)</f>
        <v>16</v>
      </c>
      <c r="H869">
        <f t="shared" si="26"/>
        <v>16</v>
      </c>
      <c r="I869" s="29">
        <f>IF(D869="INVOICE",SUM('Tracker&amp;Invoice'!$H885:INDEX('Tracker&amp;Invoice'!$A885:$AC885,1,H869)),0)</f>
        <v>0</v>
      </c>
      <c r="J869" s="29">
        <f>IF(D869="OVERALL",SUM('Tracker&amp;Invoice'!$H885:$AC885),0)</f>
        <v>0</v>
      </c>
    </row>
    <row r="870" spans="1:10">
      <c r="A870" t="e">
        <f t="shared" si="27"/>
        <v>#REF!</v>
      </c>
      <c r="B870">
        <f>IF(AND('Tracker&amp;Invoice'!A886&lt;&gt;"",'Tracker&amp;Invoice'!A886&lt;&gt;"ITEM",'Tracker&amp;Invoice'!A884="ITEM"),1,0)</f>
        <v>0</v>
      </c>
      <c r="C870" t="str">
        <f>IF(B870=1,'Tracker&amp;Invoice'!A886,C869)</f>
        <v>BQ-087</v>
      </c>
      <c r="D870" t="str">
        <f>IF(LEFT(TRIM('Tracker&amp;Invoice'!B886),9)="INVOICE #","INVOICE",IF(TRIM('Tracker&amp;Invoice'!B886)="Overall Completion INVOICE","OVERALL",""))</f>
        <v>INVOICE</v>
      </c>
      <c r="E870">
        <f>IF(D870="INVOICE",VALUE(MID(TRIM('Tracker&amp;Invoice'!B886),10,10)),"")</f>
        <v>22</v>
      </c>
      <c r="F870">
        <f>IF(B870=1,IFERROR(LOOKUP(2,1/('Tracker&amp;Invoice'!$H886:$AC886&lt;&gt;""),COLUMN('Tracker&amp;Invoice'!$H886:$AC886)),8),F869)</f>
        <v>15</v>
      </c>
      <c r="G870">
        <f>IF(D870="OVERALL",IFERROR(LOOKUP(2,1/('Tracker&amp;Invoice'!$H886:$AC886&lt;&gt;""),COLUMN('Tracker&amp;Invoice'!$H886:$AC886)),8),G871)</f>
        <v>16</v>
      </c>
      <c r="H870">
        <f t="shared" si="26"/>
        <v>16</v>
      </c>
      <c r="I870" s="29">
        <f>IF(D870="INVOICE",SUM('Tracker&amp;Invoice'!$H886:INDEX('Tracker&amp;Invoice'!$A886:$AC886,1,H870)),0)</f>
        <v>87751.999999999985</v>
      </c>
      <c r="J870" s="29">
        <f>IF(D870="OVERALL",SUM('Tracker&amp;Invoice'!$H886:$AC886),0)</f>
        <v>0</v>
      </c>
    </row>
    <row r="871" spans="1:10">
      <c r="A871" t="e">
        <f t="shared" si="27"/>
        <v>#REF!</v>
      </c>
      <c r="B871">
        <f>IF(AND('Tracker&amp;Invoice'!A887&lt;&gt;"",'Tracker&amp;Invoice'!A887&lt;&gt;"ITEM",'Tracker&amp;Invoice'!A885="ITEM"),1,0)</f>
        <v>0</v>
      </c>
      <c r="C871" t="str">
        <f>IF(B871=1,'Tracker&amp;Invoice'!A887,C870)</f>
        <v>BQ-087</v>
      </c>
      <c r="D871" t="str">
        <f>IF(LEFT(TRIM('Tracker&amp;Invoice'!B887),9)="INVOICE #","INVOICE",IF(TRIM('Tracker&amp;Invoice'!B887)="Overall Completion INVOICE","OVERALL",""))</f>
        <v/>
      </c>
      <c r="E871" t="str">
        <f>IF(D871="INVOICE",VALUE(MID(TRIM('Tracker&amp;Invoice'!B887),10,10)),"")</f>
        <v/>
      </c>
      <c r="F871">
        <f>IF(B871=1,IFERROR(LOOKUP(2,1/('Tracker&amp;Invoice'!$H887:$AC887&lt;&gt;""),COLUMN('Tracker&amp;Invoice'!$H887:$AC887)),8),F870)</f>
        <v>15</v>
      </c>
      <c r="G871">
        <f>IF(D871="OVERALL",IFERROR(LOOKUP(2,1/('Tracker&amp;Invoice'!$H887:$AC887&lt;&gt;""),COLUMN('Tracker&amp;Invoice'!$H887:$AC887)),8),G872)</f>
        <v>16</v>
      </c>
      <c r="H871">
        <f t="shared" si="26"/>
        <v>16</v>
      </c>
      <c r="I871" s="29">
        <f>IF(D871="INVOICE",SUM('Tracker&amp;Invoice'!$H887:INDEX('Tracker&amp;Invoice'!$A887:$AC887,1,H871)),0)</f>
        <v>0</v>
      </c>
      <c r="J871" s="29">
        <f>IF(D871="OVERALL",SUM('Tracker&amp;Invoice'!$H887:$AC887),0)</f>
        <v>0</v>
      </c>
    </row>
    <row r="872" spans="1:10">
      <c r="A872" t="e">
        <f t="shared" si="27"/>
        <v>#REF!</v>
      </c>
      <c r="B872">
        <f>IF(AND('Tracker&amp;Invoice'!A888&lt;&gt;"",'Tracker&amp;Invoice'!A888&lt;&gt;"ITEM",'Tracker&amp;Invoice'!A886="ITEM"),1,0)</f>
        <v>0</v>
      </c>
      <c r="C872" t="str">
        <f>IF(B872=1,'Tracker&amp;Invoice'!A888,C871)</f>
        <v>BQ-087</v>
      </c>
      <c r="D872" t="str">
        <f>IF(LEFT(TRIM('Tracker&amp;Invoice'!B888),9)="INVOICE #","INVOICE",IF(TRIM('Tracker&amp;Invoice'!B888)="Overall Completion INVOICE","OVERALL",""))</f>
        <v>INVOICE</v>
      </c>
      <c r="E872">
        <f>IF(D872="INVOICE",VALUE(MID(TRIM('Tracker&amp;Invoice'!B888),10,10)),"")</f>
        <v>23</v>
      </c>
      <c r="F872">
        <f>IF(B872=1,IFERROR(LOOKUP(2,1/('Tracker&amp;Invoice'!$H888:$AC888&lt;&gt;""),COLUMN('Tracker&amp;Invoice'!$H888:$AC888)),8),F871)</f>
        <v>15</v>
      </c>
      <c r="G872">
        <f>IF(D872="OVERALL",IFERROR(LOOKUP(2,1/('Tracker&amp;Invoice'!$H888:$AC888&lt;&gt;""),COLUMN('Tracker&amp;Invoice'!$H888:$AC888)),8),G873)</f>
        <v>16</v>
      </c>
      <c r="H872">
        <f t="shared" si="26"/>
        <v>16</v>
      </c>
      <c r="I872" s="29">
        <f>IF(D872="INVOICE",SUM('Tracker&amp;Invoice'!$H888:INDEX('Tracker&amp;Invoice'!$A888:$AC888,1,H872)),0)</f>
        <v>96740</v>
      </c>
      <c r="J872" s="29">
        <f>IF(D872="OVERALL",SUM('Tracker&amp;Invoice'!$H888:$AC888),0)</f>
        <v>0</v>
      </c>
    </row>
    <row r="873" spans="1:10">
      <c r="A873" t="e">
        <f t="shared" si="27"/>
        <v>#REF!</v>
      </c>
      <c r="B873">
        <f>IF(AND('Tracker&amp;Invoice'!A889&lt;&gt;"",'Tracker&amp;Invoice'!A889&lt;&gt;"ITEM",'Tracker&amp;Invoice'!A887="ITEM"),1,0)</f>
        <v>0</v>
      </c>
      <c r="C873" t="str">
        <f>IF(B873=1,'Tracker&amp;Invoice'!A889,C872)</f>
        <v>BQ-087</v>
      </c>
      <c r="D873" t="str">
        <f>IF(LEFT(TRIM('Tracker&amp;Invoice'!B889),9)="INVOICE #","INVOICE",IF(TRIM('Tracker&amp;Invoice'!B889)="Overall Completion INVOICE","OVERALL",""))</f>
        <v/>
      </c>
      <c r="E873" t="str">
        <f>IF(D873="INVOICE",VALUE(MID(TRIM('Tracker&amp;Invoice'!B889),10,10)),"")</f>
        <v/>
      </c>
      <c r="F873">
        <f>IF(B873=1,IFERROR(LOOKUP(2,1/('Tracker&amp;Invoice'!$H889:$AC889&lt;&gt;""),COLUMN('Tracker&amp;Invoice'!$H889:$AC889)),8),F872)</f>
        <v>15</v>
      </c>
      <c r="G873">
        <f>IF(D873="OVERALL",IFERROR(LOOKUP(2,1/('Tracker&amp;Invoice'!$H889:$AC889&lt;&gt;""),COLUMN('Tracker&amp;Invoice'!$H889:$AC889)),8),G874)</f>
        <v>16</v>
      </c>
      <c r="H873">
        <f t="shared" si="26"/>
        <v>16</v>
      </c>
      <c r="I873" s="29">
        <f>IF(D873="INVOICE",SUM('Tracker&amp;Invoice'!$H889:INDEX('Tracker&amp;Invoice'!$A889:$AC889,1,H873)),0)</f>
        <v>0</v>
      </c>
      <c r="J873" s="29">
        <f>IF(D873="OVERALL",SUM('Tracker&amp;Invoice'!$H889:$AC889),0)</f>
        <v>0</v>
      </c>
    </row>
    <row r="874" spans="1:10">
      <c r="A874" t="e">
        <f t="shared" si="27"/>
        <v>#REF!</v>
      </c>
      <c r="B874">
        <f>IF(AND('Tracker&amp;Invoice'!A890&lt;&gt;"",'Tracker&amp;Invoice'!A890&lt;&gt;"ITEM",'Tracker&amp;Invoice'!A888="ITEM"),1,0)</f>
        <v>0</v>
      </c>
      <c r="C874" t="str">
        <f>IF(B874=1,'Tracker&amp;Invoice'!A890,C873)</f>
        <v>BQ-087</v>
      </c>
      <c r="D874" t="str">
        <f>IF(LEFT(TRIM('Tracker&amp;Invoice'!B890),9)="INVOICE #","INVOICE",IF(TRIM('Tracker&amp;Invoice'!B890)="Overall Completion INVOICE","OVERALL",""))</f>
        <v>INVOICE</v>
      </c>
      <c r="E874">
        <f>IF(D874="INVOICE",VALUE(MID(TRIM('Tracker&amp;Invoice'!B890),10,10)),"")</f>
        <v>24</v>
      </c>
      <c r="F874">
        <f>IF(B874=1,IFERROR(LOOKUP(2,1/('Tracker&amp;Invoice'!$H890:$AC890&lt;&gt;""),COLUMN('Tracker&amp;Invoice'!$H890:$AC890)),8),F873)</f>
        <v>15</v>
      </c>
      <c r="G874">
        <f>IF(D874="OVERALL",IFERROR(LOOKUP(2,1/('Tracker&amp;Invoice'!$H890:$AC890&lt;&gt;""),COLUMN('Tracker&amp;Invoice'!$H890:$AC890)),8),G875)</f>
        <v>16</v>
      </c>
      <c r="H874">
        <f t="shared" si="26"/>
        <v>16</v>
      </c>
      <c r="I874" s="29">
        <f>IF(D874="INVOICE",SUM('Tracker&amp;Invoice'!$H890:INDEX('Tracker&amp;Invoice'!$A890:$AC890,1,H874)),0)</f>
        <v>62608</v>
      </c>
      <c r="J874" s="29">
        <f>IF(D874="OVERALL",SUM('Tracker&amp;Invoice'!$H890:$AC890),0)</f>
        <v>0</v>
      </c>
    </row>
    <row r="875" spans="1:10">
      <c r="A875" t="e">
        <f t="shared" si="27"/>
        <v>#REF!</v>
      </c>
      <c r="B875">
        <f>IF(AND('Tracker&amp;Invoice'!A891&lt;&gt;"",'Tracker&amp;Invoice'!A891&lt;&gt;"ITEM",'Tracker&amp;Invoice'!A889="ITEM"),1,0)</f>
        <v>0</v>
      </c>
      <c r="C875" t="str">
        <f>IF(B875=1,'Tracker&amp;Invoice'!A891,C874)</f>
        <v>BQ-087</v>
      </c>
      <c r="D875" t="str">
        <f>IF(LEFT(TRIM('Tracker&amp;Invoice'!B891),9)="INVOICE #","INVOICE",IF(TRIM('Tracker&amp;Invoice'!B891)="Overall Completion INVOICE","OVERALL",""))</f>
        <v/>
      </c>
      <c r="E875" t="str">
        <f>IF(D875="INVOICE",VALUE(MID(TRIM('Tracker&amp;Invoice'!B891),10,10)),"")</f>
        <v/>
      </c>
      <c r="F875">
        <f>IF(B875=1,IFERROR(LOOKUP(2,1/('Tracker&amp;Invoice'!$H891:$AC891&lt;&gt;""),COLUMN('Tracker&amp;Invoice'!$H891:$AC891)),8),F874)</f>
        <v>15</v>
      </c>
      <c r="G875">
        <f>IF(D875="OVERALL",IFERROR(LOOKUP(2,1/('Tracker&amp;Invoice'!$H891:$AC891&lt;&gt;""),COLUMN('Tracker&amp;Invoice'!$H891:$AC891)),8),G876)</f>
        <v>16</v>
      </c>
      <c r="H875">
        <f t="shared" si="26"/>
        <v>16</v>
      </c>
      <c r="I875" s="29">
        <f>IF(D875="INVOICE",SUM('Tracker&amp;Invoice'!$H891:INDEX('Tracker&amp;Invoice'!$A891:$AC891,1,H875)),0)</f>
        <v>0</v>
      </c>
      <c r="J875" s="29">
        <f>IF(D875="OVERALL",SUM('Tracker&amp;Invoice'!$H891:$AC891),0)</f>
        <v>0</v>
      </c>
    </row>
    <row r="876" spans="1:10">
      <c r="A876" t="e">
        <f t="shared" si="27"/>
        <v>#REF!</v>
      </c>
      <c r="B876">
        <f>IF(AND('Tracker&amp;Invoice'!A892&lt;&gt;"",'Tracker&amp;Invoice'!A892&lt;&gt;"ITEM",'Tracker&amp;Invoice'!A890="ITEM"),1,0)</f>
        <v>0</v>
      </c>
      <c r="C876" t="str">
        <f>IF(B876=1,'Tracker&amp;Invoice'!A892,C875)</f>
        <v>BQ-087</v>
      </c>
      <c r="D876" t="str">
        <f>IF(LEFT(TRIM('Tracker&amp;Invoice'!B892),9)="INVOICE #","INVOICE",IF(TRIM('Tracker&amp;Invoice'!B892)="Overall Completion INVOICE","OVERALL",""))</f>
        <v>INVOICE</v>
      </c>
      <c r="E876">
        <f>IF(D876="INVOICE",VALUE(MID(TRIM('Tracker&amp;Invoice'!B892),10,10)),"")</f>
        <v>25</v>
      </c>
      <c r="F876">
        <f>IF(B876=1,IFERROR(LOOKUP(2,1/('Tracker&amp;Invoice'!$H892:$AC892&lt;&gt;""),COLUMN('Tracker&amp;Invoice'!$H892:$AC892)),8),F875)</f>
        <v>15</v>
      </c>
      <c r="G876">
        <f>IF(D876="OVERALL",IFERROR(LOOKUP(2,1/('Tracker&amp;Invoice'!$H892:$AC892&lt;&gt;""),COLUMN('Tracker&amp;Invoice'!$H892:$AC892)),8),G877)</f>
        <v>16</v>
      </c>
      <c r="H876">
        <f t="shared" si="26"/>
        <v>16</v>
      </c>
      <c r="I876" s="29">
        <f>IF(D876="INVOICE",SUM('Tracker&amp;Invoice'!$H892:INDEX('Tracker&amp;Invoice'!$A892:$AC892,1,H876)),0)</f>
        <v>11102</v>
      </c>
      <c r="J876" s="29">
        <f>IF(D876="OVERALL",SUM('Tracker&amp;Invoice'!$H892:$AC892),0)</f>
        <v>0</v>
      </c>
    </row>
    <row r="877" spans="1:10">
      <c r="A877" t="e">
        <f t="shared" si="27"/>
        <v>#REF!</v>
      </c>
      <c r="B877">
        <f>IF(AND('Tracker&amp;Invoice'!A893&lt;&gt;"",'Tracker&amp;Invoice'!A893&lt;&gt;"ITEM",'Tracker&amp;Invoice'!A891="ITEM"),1,0)</f>
        <v>0</v>
      </c>
      <c r="C877" t="str">
        <f>IF(B877=1,'Tracker&amp;Invoice'!A893,C876)</f>
        <v>BQ-087</v>
      </c>
      <c r="D877" t="str">
        <f>IF(LEFT(TRIM('Tracker&amp;Invoice'!B893),9)="INVOICE #","INVOICE",IF(TRIM('Tracker&amp;Invoice'!B893)="Overall Completion INVOICE","OVERALL",""))</f>
        <v/>
      </c>
      <c r="E877" t="str">
        <f>IF(D877="INVOICE",VALUE(MID(TRIM('Tracker&amp;Invoice'!B893),10,10)),"")</f>
        <v/>
      </c>
      <c r="F877">
        <f>IF(B877=1,IFERROR(LOOKUP(2,1/('Tracker&amp;Invoice'!$H893:$AC893&lt;&gt;""),COLUMN('Tracker&amp;Invoice'!$H893:$AC893)),8),F876)</f>
        <v>15</v>
      </c>
      <c r="G877">
        <f>IF(D877="OVERALL",IFERROR(LOOKUP(2,1/('Tracker&amp;Invoice'!$H893:$AC893&lt;&gt;""),COLUMN('Tracker&amp;Invoice'!$H893:$AC893)),8),G878)</f>
        <v>16</v>
      </c>
      <c r="H877">
        <f t="shared" si="26"/>
        <v>16</v>
      </c>
      <c r="I877" s="29">
        <f>IF(D877="INVOICE",SUM('Tracker&amp;Invoice'!$H893:INDEX('Tracker&amp;Invoice'!$A893:$AC893,1,H877)),0)</f>
        <v>0</v>
      </c>
      <c r="J877" s="29">
        <f>IF(D877="OVERALL",SUM('Tracker&amp;Invoice'!$H893:$AC893),0)</f>
        <v>0</v>
      </c>
    </row>
    <row r="878" spans="1:10">
      <c r="A878" t="e">
        <f t="shared" si="27"/>
        <v>#REF!</v>
      </c>
      <c r="B878">
        <f>IF(AND('Tracker&amp;Invoice'!A894&lt;&gt;"",'Tracker&amp;Invoice'!A894&lt;&gt;"ITEM",'Tracker&amp;Invoice'!A892="ITEM"),1,0)</f>
        <v>0</v>
      </c>
      <c r="C878" t="str">
        <f>IF(B878=1,'Tracker&amp;Invoice'!A894,C877)</f>
        <v>BQ-087</v>
      </c>
      <c r="D878" t="str">
        <f>IF(LEFT(TRIM('Tracker&amp;Invoice'!B894),9)="INVOICE #","INVOICE",IF(TRIM('Tracker&amp;Invoice'!B894)="Overall Completion INVOICE","OVERALL",""))</f>
        <v>INVOICE</v>
      </c>
      <c r="E878">
        <f>IF(D878="INVOICE",VALUE(MID(TRIM('Tracker&amp;Invoice'!B894),10,10)),"")</f>
        <v>26</v>
      </c>
      <c r="F878">
        <f>IF(B878=1,IFERROR(LOOKUP(2,1/('Tracker&amp;Invoice'!$H894:$AC894&lt;&gt;""),COLUMN('Tracker&amp;Invoice'!$H894:$AC894)),8),F877)</f>
        <v>15</v>
      </c>
      <c r="G878">
        <f>IF(D878="OVERALL",IFERROR(LOOKUP(2,1/('Tracker&amp;Invoice'!$H894:$AC894&lt;&gt;""),COLUMN('Tracker&amp;Invoice'!$H894:$AC894)),8),G879)</f>
        <v>16</v>
      </c>
      <c r="H878">
        <f t="shared" si="26"/>
        <v>16</v>
      </c>
      <c r="I878" s="29">
        <f>IF(D878="INVOICE",SUM('Tracker&amp;Invoice'!$H894:INDEX('Tracker&amp;Invoice'!$A894:$AC894,1,H878)),0)</f>
        <v>7308</v>
      </c>
      <c r="J878" s="29">
        <f>IF(D878="OVERALL",SUM('Tracker&amp;Invoice'!$H894:$AC894),0)</f>
        <v>0</v>
      </c>
    </row>
    <row r="879" spans="1:10">
      <c r="A879" t="e">
        <f t="shared" si="27"/>
        <v>#REF!</v>
      </c>
      <c r="B879">
        <f>IF(AND('Tracker&amp;Invoice'!A895&lt;&gt;"",'Tracker&amp;Invoice'!A895&lt;&gt;"ITEM",'Tracker&amp;Invoice'!A893="ITEM"),1,0)</f>
        <v>0</v>
      </c>
      <c r="C879" t="str">
        <f>IF(B879=1,'Tracker&amp;Invoice'!A895,C878)</f>
        <v>BQ-087</v>
      </c>
      <c r="D879" t="str">
        <f>IF(LEFT(TRIM('Tracker&amp;Invoice'!B895),9)="INVOICE #","INVOICE",IF(TRIM('Tracker&amp;Invoice'!B895)="Overall Completion INVOICE","OVERALL",""))</f>
        <v/>
      </c>
      <c r="E879" t="str">
        <f>IF(D879="INVOICE",VALUE(MID(TRIM('Tracker&amp;Invoice'!B895),10,10)),"")</f>
        <v/>
      </c>
      <c r="F879">
        <f>IF(B879=1,IFERROR(LOOKUP(2,1/('Tracker&amp;Invoice'!$H895:$AC895&lt;&gt;""),COLUMN('Tracker&amp;Invoice'!$H895:$AC895)),8),F878)</f>
        <v>15</v>
      </c>
      <c r="G879">
        <f>IF(D879="OVERALL",IFERROR(LOOKUP(2,1/('Tracker&amp;Invoice'!$H895:$AC895&lt;&gt;""),COLUMN('Tracker&amp;Invoice'!$H895:$AC895)),8),G880)</f>
        <v>16</v>
      </c>
      <c r="H879">
        <f t="shared" si="26"/>
        <v>16</v>
      </c>
      <c r="I879" s="29">
        <f>IF(D879="INVOICE",SUM('Tracker&amp;Invoice'!$H895:INDEX('Tracker&amp;Invoice'!$A895:$AC895,1,H879)),0)</f>
        <v>0</v>
      </c>
      <c r="J879" s="29">
        <f>IF(D879="OVERALL",SUM('Tracker&amp;Invoice'!$H895:$AC895),0)</f>
        <v>0</v>
      </c>
    </row>
    <row r="880" spans="1:10">
      <c r="A880" t="e">
        <f t="shared" si="27"/>
        <v>#REF!</v>
      </c>
      <c r="B880">
        <f>IF(AND('Tracker&amp;Invoice'!A896&lt;&gt;"",'Tracker&amp;Invoice'!A896&lt;&gt;"ITEM",'Tracker&amp;Invoice'!A894="ITEM"),1,0)</f>
        <v>0</v>
      </c>
      <c r="C880" t="str">
        <f>IF(B880=1,'Tracker&amp;Invoice'!A896,C879)</f>
        <v>BQ-087</v>
      </c>
      <c r="D880" t="str">
        <f>IF(LEFT(TRIM('Tracker&amp;Invoice'!B896),9)="INVOICE #","INVOICE",IF(TRIM('Tracker&amp;Invoice'!B896)="Overall Completion INVOICE","OVERALL",""))</f>
        <v>INVOICE</v>
      </c>
      <c r="E880">
        <f>IF(D880="INVOICE",VALUE(MID(TRIM('Tracker&amp;Invoice'!B896),10,10)),"")</f>
        <v>27</v>
      </c>
      <c r="F880">
        <f>IF(B880=1,IFERROR(LOOKUP(2,1/('Tracker&amp;Invoice'!$H896:$AC896&lt;&gt;""),COLUMN('Tracker&amp;Invoice'!$H896:$AC896)),8),F879)</f>
        <v>15</v>
      </c>
      <c r="G880">
        <f>IF(D880="OVERALL",IFERROR(LOOKUP(2,1/('Tracker&amp;Invoice'!$H896:$AC896&lt;&gt;""),COLUMN('Tracker&amp;Invoice'!$H896:$AC896)),8),G881)</f>
        <v>16</v>
      </c>
      <c r="H880">
        <f t="shared" si="26"/>
        <v>16</v>
      </c>
      <c r="I880" s="29">
        <f>IF(D880="INVOICE",SUM('Tracker&amp;Invoice'!$H896:INDEX('Tracker&amp;Invoice'!$A896:$AC896,1,H880)),0)</f>
        <v>940506.00000000012</v>
      </c>
      <c r="J880" s="29">
        <f>IF(D880="OVERALL",SUM('Tracker&amp;Invoice'!$H896:$AC896),0)</f>
        <v>0</v>
      </c>
    </row>
    <row r="881" spans="1:10">
      <c r="A881" t="e">
        <f t="shared" si="27"/>
        <v>#REF!</v>
      </c>
      <c r="B881">
        <f>IF(AND('Tracker&amp;Invoice'!A897&lt;&gt;"",'Tracker&amp;Invoice'!A897&lt;&gt;"ITEM",'Tracker&amp;Invoice'!A895="ITEM"),1,0)</f>
        <v>0</v>
      </c>
      <c r="C881" t="str">
        <f>IF(B881=1,'Tracker&amp;Invoice'!A897,C880)</f>
        <v>BQ-087</v>
      </c>
      <c r="D881" t="str">
        <f>IF(LEFT(TRIM('Tracker&amp;Invoice'!B897),9)="INVOICE #","INVOICE",IF(TRIM('Tracker&amp;Invoice'!B897)="Overall Completion INVOICE","OVERALL",""))</f>
        <v/>
      </c>
      <c r="E881" t="str">
        <f>IF(D881="INVOICE",VALUE(MID(TRIM('Tracker&amp;Invoice'!B897),10,10)),"")</f>
        <v/>
      </c>
      <c r="F881">
        <f>IF(B881=1,IFERROR(LOOKUP(2,1/('Tracker&amp;Invoice'!$H897:$AC897&lt;&gt;""),COLUMN('Tracker&amp;Invoice'!$H897:$AC897)),8),F880)</f>
        <v>15</v>
      </c>
      <c r="G881">
        <f>IF(D881="OVERALL",IFERROR(LOOKUP(2,1/('Tracker&amp;Invoice'!$H897:$AC897&lt;&gt;""),COLUMN('Tracker&amp;Invoice'!$H897:$AC897)),8),G882)</f>
        <v>16</v>
      </c>
      <c r="H881">
        <f t="shared" si="26"/>
        <v>16</v>
      </c>
      <c r="I881" s="29">
        <f>IF(D881="INVOICE",SUM('Tracker&amp;Invoice'!$H897:INDEX('Tracker&amp;Invoice'!$A897:$AC897,1,H881)),0)</f>
        <v>0</v>
      </c>
      <c r="J881" s="29">
        <f>IF(D881="OVERALL",SUM('Tracker&amp;Invoice'!$H897:$AC897),0)</f>
        <v>0</v>
      </c>
    </row>
    <row r="882" spans="1:10">
      <c r="A882" t="e">
        <f t="shared" si="27"/>
        <v>#REF!</v>
      </c>
      <c r="B882">
        <f>IF(AND('Tracker&amp;Invoice'!A898&lt;&gt;"",'Tracker&amp;Invoice'!A898&lt;&gt;"ITEM",'Tracker&amp;Invoice'!A896="ITEM"),1,0)</f>
        <v>0</v>
      </c>
      <c r="C882" t="str">
        <f>IF(B882=1,'Tracker&amp;Invoice'!A898,C881)</f>
        <v>BQ-087</v>
      </c>
      <c r="D882" t="str">
        <f>IF(LEFT(TRIM('Tracker&amp;Invoice'!B898),9)="INVOICE #","INVOICE",IF(TRIM('Tracker&amp;Invoice'!B898)="Overall Completion INVOICE","OVERALL",""))</f>
        <v>INVOICE</v>
      </c>
      <c r="E882">
        <f>IF(D882="INVOICE",VALUE(MID(TRIM('Tracker&amp;Invoice'!B898),10,10)),"")</f>
        <v>28</v>
      </c>
      <c r="F882">
        <f>IF(B882=1,IFERROR(LOOKUP(2,1/('Tracker&amp;Invoice'!$H898:$AC898&lt;&gt;""),COLUMN('Tracker&amp;Invoice'!$H898:$AC898)),8),F881)</f>
        <v>15</v>
      </c>
      <c r="G882">
        <f>IF(D882="OVERALL",IFERROR(LOOKUP(2,1/('Tracker&amp;Invoice'!$H898:$AC898&lt;&gt;""),COLUMN('Tracker&amp;Invoice'!$H898:$AC898)),8),G883)</f>
        <v>16</v>
      </c>
      <c r="H882">
        <f t="shared" si="26"/>
        <v>16</v>
      </c>
      <c r="I882" s="29">
        <f>IF(D882="INVOICE",SUM('Tracker&amp;Invoice'!$H898:INDEX('Tracker&amp;Invoice'!$A898:$AC898,1,H882)),0)</f>
        <v>163464</v>
      </c>
      <c r="J882" s="29">
        <f>IF(D882="OVERALL",SUM('Tracker&amp;Invoice'!$H898:$AC898),0)</f>
        <v>0</v>
      </c>
    </row>
    <row r="883" spans="1:10">
      <c r="A883" t="e">
        <f t="shared" si="27"/>
        <v>#REF!</v>
      </c>
      <c r="B883">
        <f>IF(AND('Tracker&amp;Invoice'!A899&lt;&gt;"",'Tracker&amp;Invoice'!A899&lt;&gt;"ITEM",'Tracker&amp;Invoice'!A897="ITEM"),1,0)</f>
        <v>0</v>
      </c>
      <c r="C883" t="str">
        <f>IF(B883=1,'Tracker&amp;Invoice'!A899,C882)</f>
        <v>BQ-087</v>
      </c>
      <c r="D883" t="str">
        <f>IF(LEFT(TRIM('Tracker&amp;Invoice'!B899),9)="INVOICE #","INVOICE",IF(TRIM('Tracker&amp;Invoice'!B899)="Overall Completion INVOICE","OVERALL",""))</f>
        <v/>
      </c>
      <c r="E883" t="str">
        <f>IF(D883="INVOICE",VALUE(MID(TRIM('Tracker&amp;Invoice'!B899),10,10)),"")</f>
        <v/>
      </c>
      <c r="F883">
        <f>IF(B883=1,IFERROR(LOOKUP(2,1/('Tracker&amp;Invoice'!$H899:$AC899&lt;&gt;""),COLUMN('Tracker&amp;Invoice'!$H899:$AC899)),8),F882)</f>
        <v>15</v>
      </c>
      <c r="G883">
        <f>IF(D883="OVERALL",IFERROR(LOOKUP(2,1/('Tracker&amp;Invoice'!$H899:$AC899&lt;&gt;""),COLUMN('Tracker&amp;Invoice'!$H899:$AC899)),8),G884)</f>
        <v>16</v>
      </c>
      <c r="H883">
        <f t="shared" si="26"/>
        <v>16</v>
      </c>
      <c r="I883" s="29">
        <f>IF(D883="INVOICE",SUM('Tracker&amp;Invoice'!$H899:INDEX('Tracker&amp;Invoice'!$A899:$AC899,1,H883)),0)</f>
        <v>0</v>
      </c>
      <c r="J883" s="29">
        <f>IF(D883="OVERALL",SUM('Tracker&amp;Invoice'!$H899:$AC899),0)</f>
        <v>0</v>
      </c>
    </row>
    <row r="884" spans="1:10">
      <c r="A884" t="e">
        <f t="shared" si="27"/>
        <v>#REF!</v>
      </c>
      <c r="B884">
        <f>IF(AND('Tracker&amp;Invoice'!A900&lt;&gt;"",'Tracker&amp;Invoice'!A900&lt;&gt;"ITEM",'Tracker&amp;Invoice'!A898="ITEM"),1,0)</f>
        <v>0</v>
      </c>
      <c r="C884" t="str">
        <f>IF(B884=1,'Tracker&amp;Invoice'!A900,C883)</f>
        <v>BQ-087</v>
      </c>
      <c r="D884" t="str">
        <f>IF(LEFT(TRIM('Tracker&amp;Invoice'!B900),9)="INVOICE #","INVOICE",IF(TRIM('Tracker&amp;Invoice'!B900)="Overall Completion INVOICE","OVERALL",""))</f>
        <v>INVOICE</v>
      </c>
      <c r="E884">
        <f>IF(D884="INVOICE",VALUE(MID(TRIM('Tracker&amp;Invoice'!B900),10,10)),"")</f>
        <v>30</v>
      </c>
      <c r="F884">
        <f>IF(B884=1,IFERROR(LOOKUP(2,1/('Tracker&amp;Invoice'!$H900:$AC900&lt;&gt;""),COLUMN('Tracker&amp;Invoice'!$H900:$AC900)),8),F883)</f>
        <v>15</v>
      </c>
      <c r="G884">
        <f>IF(D884="OVERALL",IFERROR(LOOKUP(2,1/('Tracker&amp;Invoice'!$H900:$AC900&lt;&gt;""),COLUMN('Tracker&amp;Invoice'!$H900:$AC900)),8),G885)</f>
        <v>16</v>
      </c>
      <c r="H884">
        <f t="shared" si="26"/>
        <v>16</v>
      </c>
      <c r="I884" s="29">
        <f>IF(D884="INVOICE",SUM('Tracker&amp;Invoice'!$H900:INDEX('Tracker&amp;Invoice'!$A900:$AC900,1,H884)),0)</f>
        <v>116984</v>
      </c>
      <c r="J884" s="29">
        <f>IF(D884="OVERALL",SUM('Tracker&amp;Invoice'!$H900:$AC900),0)</f>
        <v>0</v>
      </c>
    </row>
    <row r="885" spans="1:10">
      <c r="A885" t="e">
        <f t="shared" si="27"/>
        <v>#REF!</v>
      </c>
      <c r="B885">
        <f>IF(AND('Tracker&amp;Invoice'!A901&lt;&gt;"",'Tracker&amp;Invoice'!A901&lt;&gt;"ITEM",'Tracker&amp;Invoice'!A899="ITEM"),1,0)</f>
        <v>0</v>
      </c>
      <c r="C885" t="str">
        <f>IF(B885=1,'Tracker&amp;Invoice'!A901,C884)</f>
        <v>BQ-087</v>
      </c>
      <c r="D885" t="str">
        <f>IF(LEFT(TRIM('Tracker&amp;Invoice'!B901),9)="INVOICE #","INVOICE",IF(TRIM('Tracker&amp;Invoice'!B901)="Overall Completion INVOICE","OVERALL",""))</f>
        <v/>
      </c>
      <c r="E885" t="str">
        <f>IF(D885="INVOICE",VALUE(MID(TRIM('Tracker&amp;Invoice'!B901),10,10)),"")</f>
        <v/>
      </c>
      <c r="F885">
        <f>IF(B885=1,IFERROR(LOOKUP(2,1/('Tracker&amp;Invoice'!$H901:$AC901&lt;&gt;""),COLUMN('Tracker&amp;Invoice'!$H901:$AC901)),8),F884)</f>
        <v>15</v>
      </c>
      <c r="G885">
        <f>IF(D885="OVERALL",IFERROR(LOOKUP(2,1/('Tracker&amp;Invoice'!$H901:$AC901&lt;&gt;""),COLUMN('Tracker&amp;Invoice'!$H901:$AC901)),8),G886)</f>
        <v>16</v>
      </c>
      <c r="H885">
        <f t="shared" si="26"/>
        <v>16</v>
      </c>
      <c r="I885" s="29">
        <f>IF(D885="INVOICE",SUM('Tracker&amp;Invoice'!$H901:INDEX('Tracker&amp;Invoice'!$A901:$AC901,1,H885)),0)</f>
        <v>0</v>
      </c>
      <c r="J885" s="29">
        <f>IF(D885="OVERALL",SUM('Tracker&amp;Invoice'!$H901:$AC901),0)</f>
        <v>0</v>
      </c>
    </row>
    <row r="886" spans="1:10">
      <c r="A886" t="e">
        <f t="shared" si="27"/>
        <v>#REF!</v>
      </c>
      <c r="B886">
        <f>IF(AND('Tracker&amp;Invoice'!A902&lt;&gt;"",'Tracker&amp;Invoice'!A902&lt;&gt;"ITEM",'Tracker&amp;Invoice'!A900="ITEM"),1,0)</f>
        <v>0</v>
      </c>
      <c r="C886" t="str">
        <f>IF(B886=1,'Tracker&amp;Invoice'!A902,C885)</f>
        <v>BQ-087</v>
      </c>
      <c r="D886" t="str">
        <f>IF(LEFT(TRIM('Tracker&amp;Invoice'!B902),9)="INVOICE #","INVOICE",IF(TRIM('Tracker&amp;Invoice'!B902)="Overall Completion INVOICE","OVERALL",""))</f>
        <v>INVOICE</v>
      </c>
      <c r="E886">
        <f>IF(D886="INVOICE",VALUE(MID(TRIM('Tracker&amp;Invoice'!B902),10,10)),"")</f>
        <v>31</v>
      </c>
      <c r="F886">
        <f>IF(B886=1,IFERROR(LOOKUP(2,1/('Tracker&amp;Invoice'!$H902:$AC902&lt;&gt;""),COLUMN('Tracker&amp;Invoice'!$H902:$AC902)),8),F885)</f>
        <v>15</v>
      </c>
      <c r="G886">
        <f>IF(D886="OVERALL",IFERROR(LOOKUP(2,1/('Tracker&amp;Invoice'!$H902:$AC902&lt;&gt;""),COLUMN('Tracker&amp;Invoice'!$H902:$AC902)),8),G887)</f>
        <v>16</v>
      </c>
      <c r="H886">
        <f t="shared" si="26"/>
        <v>16</v>
      </c>
      <c r="I886" s="29">
        <f>IF(D886="INVOICE",SUM('Tracker&amp;Invoice'!$H902:INDEX('Tracker&amp;Invoice'!$A902:$AC902,1,H886)),0)</f>
        <v>385364</v>
      </c>
      <c r="J886" s="29">
        <f>IF(D886="OVERALL",SUM('Tracker&amp;Invoice'!$H902:$AC902),0)</f>
        <v>0</v>
      </c>
    </row>
    <row r="887" spans="1:10">
      <c r="A887" t="e">
        <f t="shared" si="27"/>
        <v>#REF!</v>
      </c>
      <c r="B887">
        <f>IF(AND('Tracker&amp;Invoice'!A903&lt;&gt;"",'Tracker&amp;Invoice'!A903&lt;&gt;"ITEM",'Tracker&amp;Invoice'!A901="ITEM"),1,0)</f>
        <v>0</v>
      </c>
      <c r="C887" t="str">
        <f>IF(B887=1,'Tracker&amp;Invoice'!A903,C886)</f>
        <v>BQ-087</v>
      </c>
      <c r="D887" t="str">
        <f>IF(LEFT(TRIM('Tracker&amp;Invoice'!B903),9)="INVOICE #","INVOICE",IF(TRIM('Tracker&amp;Invoice'!B903)="Overall Completion INVOICE","OVERALL",""))</f>
        <v/>
      </c>
      <c r="E887" t="str">
        <f>IF(D887="INVOICE",VALUE(MID(TRIM('Tracker&amp;Invoice'!B903),10,10)),"")</f>
        <v/>
      </c>
      <c r="F887">
        <f>IF(B887=1,IFERROR(LOOKUP(2,1/('Tracker&amp;Invoice'!$H903:$AC903&lt;&gt;""),COLUMN('Tracker&amp;Invoice'!$H903:$AC903)),8),F886)</f>
        <v>15</v>
      </c>
      <c r="G887">
        <f>IF(D887="OVERALL",IFERROR(LOOKUP(2,1/('Tracker&amp;Invoice'!$H903:$AC903&lt;&gt;""),COLUMN('Tracker&amp;Invoice'!$H903:$AC903)),8),G888)</f>
        <v>16</v>
      </c>
      <c r="H887">
        <f t="shared" si="26"/>
        <v>16</v>
      </c>
      <c r="I887" s="29">
        <f>IF(D887="INVOICE",SUM('Tracker&amp;Invoice'!$H903:INDEX('Tracker&amp;Invoice'!$A903:$AC903,1,H887)),0)</f>
        <v>0</v>
      </c>
      <c r="J887" s="29">
        <f>IF(D887="OVERALL",SUM('Tracker&amp;Invoice'!$H903:$AC903),0)</f>
        <v>0</v>
      </c>
    </row>
    <row r="888" spans="1:10">
      <c r="A888" t="e">
        <f t="shared" si="27"/>
        <v>#REF!</v>
      </c>
      <c r="B888">
        <f>IF(AND('Tracker&amp;Invoice'!A904&lt;&gt;"",'Tracker&amp;Invoice'!A904&lt;&gt;"ITEM",'Tracker&amp;Invoice'!A902="ITEM"),1,0)</f>
        <v>0</v>
      </c>
      <c r="C888" t="str">
        <f>IF(B888=1,'Tracker&amp;Invoice'!A904,C887)</f>
        <v>BQ-087</v>
      </c>
      <c r="D888" t="str">
        <f>IF(LEFT(TRIM('Tracker&amp;Invoice'!B904),9)="INVOICE #","INVOICE",IF(TRIM('Tracker&amp;Invoice'!B904)="Overall Completion INVOICE","OVERALL",""))</f>
        <v>INVOICE</v>
      </c>
      <c r="E888">
        <f>IF(D888="INVOICE",VALUE(MID(TRIM('Tracker&amp;Invoice'!B904),10,10)),"")</f>
        <v>32</v>
      </c>
      <c r="F888">
        <f>IF(B888=1,IFERROR(LOOKUP(2,1/('Tracker&amp;Invoice'!$H904:$AC904&lt;&gt;""),COLUMN('Tracker&amp;Invoice'!$H904:$AC904)),8),F887)</f>
        <v>15</v>
      </c>
      <c r="G888">
        <f>IF(D888="OVERALL",IFERROR(LOOKUP(2,1/('Tracker&amp;Invoice'!$H904:$AC904&lt;&gt;""),COLUMN('Tracker&amp;Invoice'!$H904:$AC904)),8),G889)</f>
        <v>16</v>
      </c>
      <c r="H888">
        <f t="shared" si="26"/>
        <v>16</v>
      </c>
      <c r="I888" s="29">
        <f>IF(D888="INVOICE",SUM('Tracker&amp;Invoice'!$H904:INDEX('Tracker&amp;Invoice'!$A904:$AC904,1,H888)),0)</f>
        <v>156632</v>
      </c>
      <c r="J888" s="29">
        <f>IF(D888="OVERALL",SUM('Tracker&amp;Invoice'!$H904:$AC904),0)</f>
        <v>0</v>
      </c>
    </row>
    <row r="889" spans="1:10">
      <c r="A889" t="e">
        <f t="shared" si="27"/>
        <v>#REF!</v>
      </c>
      <c r="B889">
        <f>IF(AND('Tracker&amp;Invoice'!A907&lt;&gt;"",'Tracker&amp;Invoice'!A907&lt;&gt;"ITEM",'Tracker&amp;Invoice'!A903="ITEM"),1,0)</f>
        <v>0</v>
      </c>
      <c r="C889" t="str">
        <f>IF(B889=1,'Tracker&amp;Invoice'!A907,C888)</f>
        <v>BQ-087</v>
      </c>
      <c r="D889" t="str">
        <f>IF(LEFT(TRIM('Tracker&amp;Invoice'!B907),9)="INVOICE #","INVOICE",IF(TRIM('Tracker&amp;Invoice'!B907)="Overall Completion INVOICE","OVERALL",""))</f>
        <v/>
      </c>
      <c r="E889" t="str">
        <f>IF(D889="INVOICE",VALUE(MID(TRIM('Tracker&amp;Invoice'!B907),10,10)),"")</f>
        <v/>
      </c>
      <c r="F889">
        <f>IF(B889=1,IFERROR(LOOKUP(2,1/('Tracker&amp;Invoice'!$H907:$AC907&lt;&gt;""),COLUMN('Tracker&amp;Invoice'!$H907:$AC907)),8),F888)</f>
        <v>15</v>
      </c>
      <c r="G889">
        <f>IF(D889="OVERALL",IFERROR(LOOKUP(2,1/('Tracker&amp;Invoice'!$H907:$AC907&lt;&gt;""),COLUMN('Tracker&amp;Invoice'!$H907:$AC907)),8),G890)</f>
        <v>16</v>
      </c>
      <c r="H889">
        <f t="shared" si="26"/>
        <v>16</v>
      </c>
      <c r="I889" s="29">
        <f>IF(D889="INVOICE",SUM('Tracker&amp;Invoice'!$H907:INDEX('Tracker&amp;Invoice'!$A907:$AC907,1,H889)),0)</f>
        <v>0</v>
      </c>
      <c r="J889" s="29">
        <f>IF(D889="OVERALL",SUM('Tracker&amp;Invoice'!$H907:$AC907),0)</f>
        <v>0</v>
      </c>
    </row>
    <row r="890" spans="1:10">
      <c r="A890" t="e">
        <f t="shared" si="27"/>
        <v>#REF!</v>
      </c>
      <c r="B890">
        <f>IF(AND('Tracker&amp;Invoice'!A908&lt;&gt;"",'Tracker&amp;Invoice'!A908&lt;&gt;"ITEM",'Tracker&amp;Invoice'!A904="ITEM"),1,0)</f>
        <v>0</v>
      </c>
      <c r="C890" t="str">
        <f>IF(B890=1,'Tracker&amp;Invoice'!A908,C889)</f>
        <v>BQ-087</v>
      </c>
      <c r="D890" t="str">
        <f>IF(LEFT(TRIM('Tracker&amp;Invoice'!B908),9)="INVOICE #","INVOICE",IF(TRIM('Tracker&amp;Invoice'!B908)="Overall Completion INVOICE","OVERALL",""))</f>
        <v>OVERALL</v>
      </c>
      <c r="E890" t="str">
        <f>IF(D890="INVOICE",VALUE(MID(TRIM('Tracker&amp;Invoice'!B908),10,10)),"")</f>
        <v/>
      </c>
      <c r="F890">
        <f>IF(B890=1,IFERROR(LOOKUP(2,1/('Tracker&amp;Invoice'!$H908:$AC908&lt;&gt;""),COLUMN('Tracker&amp;Invoice'!$H908:$AC908)),8),F889)</f>
        <v>15</v>
      </c>
      <c r="G890">
        <f>IF(D890="OVERALL",IFERROR(LOOKUP(2,1/('Tracker&amp;Invoice'!$H908:$AC908&lt;&gt;""),COLUMN('Tracker&amp;Invoice'!$H908:$AC908)),8),G891)</f>
        <v>16</v>
      </c>
      <c r="H890">
        <f t="shared" si="26"/>
        <v>16</v>
      </c>
      <c r="I890" s="29">
        <f>IF(D890="INVOICE",SUM('Tracker&amp;Invoice'!$H908:INDEX('Tracker&amp;Invoice'!$A908:$AC908,1,H890)),0)</f>
        <v>0</v>
      </c>
      <c r="J890" s="29">
        <f>IF(D890="OVERALL",SUM('Tracker&amp;Invoice'!$H908:$AC908),0)</f>
        <v>4552632</v>
      </c>
    </row>
    <row r="891" spans="1:10">
      <c r="A891" t="e">
        <f t="shared" si="27"/>
        <v>#REF!</v>
      </c>
      <c r="B891">
        <f>IF(AND('Tracker&amp;Invoice'!A909&lt;&gt;"",'Tracker&amp;Invoice'!A909&lt;&gt;"ITEM",'Tracker&amp;Invoice'!A907="ITEM"),1,0)</f>
        <v>0</v>
      </c>
      <c r="C891" t="str">
        <f>IF(B891=1,'Tracker&amp;Invoice'!A909,C890)</f>
        <v>BQ-087</v>
      </c>
      <c r="D891" t="str">
        <f>IF(LEFT(TRIM('Tracker&amp;Invoice'!B909),9)="INVOICE #","INVOICE",IF(TRIM('Tracker&amp;Invoice'!B909)="Overall Completion INVOICE","OVERALL",""))</f>
        <v/>
      </c>
      <c r="E891" t="str">
        <f>IF(D891="INVOICE",VALUE(MID(TRIM('Tracker&amp;Invoice'!B909),10,10)),"")</f>
        <v/>
      </c>
      <c r="F891">
        <f>IF(B891=1,IFERROR(LOOKUP(2,1/('Tracker&amp;Invoice'!$H909:$AC909&lt;&gt;""),COLUMN('Tracker&amp;Invoice'!$H909:$AC909)),8),F890)</f>
        <v>15</v>
      </c>
      <c r="G891">
        <f>IF(D891="OVERALL",IFERROR(LOOKUP(2,1/('Tracker&amp;Invoice'!$H909:$AC909&lt;&gt;""),COLUMN('Tracker&amp;Invoice'!$H909:$AC909)),8),G892)</f>
        <v>20</v>
      </c>
      <c r="H891">
        <f t="shared" si="26"/>
        <v>20</v>
      </c>
      <c r="I891" s="29">
        <f>IF(D891="INVOICE",SUM('Tracker&amp;Invoice'!$H909:INDEX('Tracker&amp;Invoice'!$A909:$AC909,1,H891)),0)</f>
        <v>0</v>
      </c>
      <c r="J891" s="29">
        <f>IF(D891="OVERALL",SUM('Tracker&amp;Invoice'!$H909:$AC909),0)</f>
        <v>0</v>
      </c>
    </row>
    <row r="892" spans="1:10">
      <c r="A892" t="e">
        <f t="shared" si="27"/>
        <v>#REF!</v>
      </c>
      <c r="B892">
        <f>IF(AND('Tracker&amp;Invoice'!A910&lt;&gt;"",'Tracker&amp;Invoice'!A910&lt;&gt;"ITEM",'Tracker&amp;Invoice'!A908="ITEM"),1,0)</f>
        <v>0</v>
      </c>
      <c r="C892" t="str">
        <f>IF(B892=1,'Tracker&amp;Invoice'!A910,C891)</f>
        <v>BQ-087</v>
      </c>
      <c r="D892" t="str">
        <f>IF(LEFT(TRIM('Tracker&amp;Invoice'!B910),9)="INVOICE #","INVOICE",IF(TRIM('Tracker&amp;Invoice'!B910)="Overall Completion INVOICE","OVERALL",""))</f>
        <v/>
      </c>
      <c r="E892" t="str">
        <f>IF(D892="INVOICE",VALUE(MID(TRIM('Tracker&amp;Invoice'!B910),10,10)),"")</f>
        <v/>
      </c>
      <c r="F892">
        <f>IF(B892=1,IFERROR(LOOKUP(2,1/('Tracker&amp;Invoice'!$H910:$AC910&lt;&gt;""),COLUMN('Tracker&amp;Invoice'!$H910:$AC910)),8),F891)</f>
        <v>15</v>
      </c>
      <c r="G892">
        <f>IF(D892="OVERALL",IFERROR(LOOKUP(2,1/('Tracker&amp;Invoice'!$H910:$AC910&lt;&gt;""),COLUMN('Tracker&amp;Invoice'!$H910:$AC910)),8),G893)</f>
        <v>20</v>
      </c>
      <c r="H892">
        <f t="shared" si="26"/>
        <v>20</v>
      </c>
      <c r="I892" s="29">
        <f>IF(D892="INVOICE",SUM('Tracker&amp;Invoice'!$H910:INDEX('Tracker&amp;Invoice'!$A910:$AC910,1,H892)),0)</f>
        <v>0</v>
      </c>
      <c r="J892" s="29">
        <f>IF(D892="OVERALL",SUM('Tracker&amp;Invoice'!$H910:$AC910),0)</f>
        <v>0</v>
      </c>
    </row>
    <row r="893" spans="1:10">
      <c r="A893" t="e">
        <f t="shared" si="27"/>
        <v>#REF!</v>
      </c>
      <c r="B893">
        <f>IF(AND('Tracker&amp;Invoice'!A911&lt;&gt;"",'Tracker&amp;Invoice'!A911&lt;&gt;"ITEM",'Tracker&amp;Invoice'!A909="ITEM"),1,0)</f>
        <v>0</v>
      </c>
      <c r="C893" t="str">
        <f>IF(B893=1,'Tracker&amp;Invoice'!A911,C892)</f>
        <v>BQ-087</v>
      </c>
      <c r="D893" t="str">
        <f>IF(LEFT(TRIM('Tracker&amp;Invoice'!B911),9)="INVOICE #","INVOICE",IF(TRIM('Tracker&amp;Invoice'!B911)="Overall Completion INVOICE","OVERALL",""))</f>
        <v/>
      </c>
      <c r="E893" t="str">
        <f>IF(D893="INVOICE",VALUE(MID(TRIM('Tracker&amp;Invoice'!B911),10,10)),"")</f>
        <v/>
      </c>
      <c r="F893">
        <f>IF(B893=1,IFERROR(LOOKUP(2,1/('Tracker&amp;Invoice'!$H911:$AC911&lt;&gt;""),COLUMN('Tracker&amp;Invoice'!$H911:$AC911)),8),F892)</f>
        <v>15</v>
      </c>
      <c r="G893">
        <f>IF(D893="OVERALL",IFERROR(LOOKUP(2,1/('Tracker&amp;Invoice'!$H911:$AC911&lt;&gt;""),COLUMN('Tracker&amp;Invoice'!$H911:$AC911)),8),G894)</f>
        <v>20</v>
      </c>
      <c r="H893">
        <f t="shared" si="26"/>
        <v>20</v>
      </c>
      <c r="I893" s="29">
        <f>IF(D893="INVOICE",SUM('Tracker&amp;Invoice'!$H911:INDEX('Tracker&amp;Invoice'!$A911:$AC911,1,H893)),0)</f>
        <v>0</v>
      </c>
      <c r="J893" s="29">
        <f>IF(D893="OVERALL",SUM('Tracker&amp;Invoice'!$H911:$AC911),0)</f>
        <v>0</v>
      </c>
    </row>
    <row r="894" spans="1:10">
      <c r="A894" t="e">
        <f t="shared" si="27"/>
        <v>#REF!</v>
      </c>
      <c r="B894">
        <f>IF(AND('Tracker&amp;Invoice'!A912&lt;&gt;"",'Tracker&amp;Invoice'!A912&lt;&gt;"ITEM",'Tracker&amp;Invoice'!A910="ITEM"),1,0)</f>
        <v>0</v>
      </c>
      <c r="C894" t="str">
        <f>IF(B894=1,'Tracker&amp;Invoice'!A912,C893)</f>
        <v>BQ-087</v>
      </c>
      <c r="D894" t="str">
        <f>IF(LEFT(TRIM('Tracker&amp;Invoice'!B912),9)="INVOICE #","INVOICE",IF(TRIM('Tracker&amp;Invoice'!B912)="Overall Completion INVOICE","OVERALL",""))</f>
        <v/>
      </c>
      <c r="E894" t="str">
        <f>IF(D894="INVOICE",VALUE(MID(TRIM('Tracker&amp;Invoice'!B912),10,10)),"")</f>
        <v/>
      </c>
      <c r="F894">
        <f>IF(B894=1,IFERROR(LOOKUP(2,1/('Tracker&amp;Invoice'!$H912:$AC912&lt;&gt;""),COLUMN('Tracker&amp;Invoice'!$H912:$AC912)),8),F893)</f>
        <v>15</v>
      </c>
      <c r="G894">
        <f>IF(D894="OVERALL",IFERROR(LOOKUP(2,1/('Tracker&amp;Invoice'!$H912:$AC912&lt;&gt;""),COLUMN('Tracker&amp;Invoice'!$H912:$AC912)),8),G895)</f>
        <v>20</v>
      </c>
      <c r="H894">
        <f t="shared" si="26"/>
        <v>20</v>
      </c>
      <c r="I894" s="29">
        <f>IF(D894="INVOICE",SUM('Tracker&amp;Invoice'!$H912:INDEX('Tracker&amp;Invoice'!$A912:$AC912,1,H894)),0)</f>
        <v>0</v>
      </c>
      <c r="J894" s="29">
        <f>IF(D894="OVERALL",SUM('Tracker&amp;Invoice'!$H912:$AC912),0)</f>
        <v>0</v>
      </c>
    </row>
    <row r="895" spans="1:10">
      <c r="A895" t="e">
        <f t="shared" si="27"/>
        <v>#REF!</v>
      </c>
      <c r="B895">
        <f>IF(AND('Tracker&amp;Invoice'!A913&lt;&gt;"",'Tracker&amp;Invoice'!A913&lt;&gt;"ITEM",'Tracker&amp;Invoice'!A911="ITEM"),1,0)</f>
        <v>0</v>
      </c>
      <c r="C895" t="str">
        <f>IF(B895=1,'Tracker&amp;Invoice'!A913,C894)</f>
        <v>BQ-087</v>
      </c>
      <c r="D895" t="str">
        <f>IF(LEFT(TRIM('Tracker&amp;Invoice'!B913),9)="INVOICE #","INVOICE",IF(TRIM('Tracker&amp;Invoice'!B913)="Overall Completion INVOICE","OVERALL",""))</f>
        <v/>
      </c>
      <c r="E895" t="str">
        <f>IF(D895="INVOICE",VALUE(MID(TRIM('Tracker&amp;Invoice'!B913),10,10)),"")</f>
        <v/>
      </c>
      <c r="F895">
        <f>IF(B895=1,IFERROR(LOOKUP(2,1/('Tracker&amp;Invoice'!$H913:$AC913&lt;&gt;""),COLUMN('Tracker&amp;Invoice'!$H913:$AC913)),8),F894)</f>
        <v>15</v>
      </c>
      <c r="G895">
        <f>IF(D895="OVERALL",IFERROR(LOOKUP(2,1/('Tracker&amp;Invoice'!$H913:$AC913&lt;&gt;""),COLUMN('Tracker&amp;Invoice'!$H913:$AC913)),8),G896)</f>
        <v>20</v>
      </c>
      <c r="H895">
        <f t="shared" si="26"/>
        <v>20</v>
      </c>
      <c r="I895" s="29">
        <f>IF(D895="INVOICE",SUM('Tracker&amp;Invoice'!$H913:INDEX('Tracker&amp;Invoice'!$A913:$AC913,1,H895)),0)</f>
        <v>0</v>
      </c>
      <c r="J895" s="29">
        <f>IF(D895="OVERALL",SUM('Tracker&amp;Invoice'!$H913:$AC913),0)</f>
        <v>0</v>
      </c>
    </row>
    <row r="896" spans="1:10">
      <c r="A896" t="e">
        <f t="shared" si="27"/>
        <v>#REF!</v>
      </c>
      <c r="B896">
        <f>IF(AND('Tracker&amp;Invoice'!A914&lt;&gt;"",'Tracker&amp;Invoice'!A914&lt;&gt;"ITEM",'Tracker&amp;Invoice'!A912="ITEM"),1,0)</f>
        <v>0</v>
      </c>
      <c r="C896" t="str">
        <f>IF(B896=1,'Tracker&amp;Invoice'!A914,C895)</f>
        <v>BQ-087</v>
      </c>
      <c r="D896" t="str">
        <f>IF(LEFT(TRIM('Tracker&amp;Invoice'!B914),9)="INVOICE #","INVOICE",IF(TRIM('Tracker&amp;Invoice'!B914)="Overall Completion INVOICE","OVERALL",""))</f>
        <v/>
      </c>
      <c r="E896" t="str">
        <f>IF(D896="INVOICE",VALUE(MID(TRIM('Tracker&amp;Invoice'!B914),10,10)),"")</f>
        <v/>
      </c>
      <c r="F896">
        <f>IF(B896=1,IFERROR(LOOKUP(2,1/('Tracker&amp;Invoice'!$H914:$AC914&lt;&gt;""),COLUMN('Tracker&amp;Invoice'!$H914:$AC914)),8),F895)</f>
        <v>15</v>
      </c>
      <c r="G896">
        <f>IF(D896="OVERALL",IFERROR(LOOKUP(2,1/('Tracker&amp;Invoice'!$H914:$AC914&lt;&gt;""),COLUMN('Tracker&amp;Invoice'!$H914:$AC914)),8),G897)</f>
        <v>20</v>
      </c>
      <c r="H896">
        <f t="shared" si="26"/>
        <v>20</v>
      </c>
      <c r="I896" s="29">
        <f>IF(D896="INVOICE",SUM('Tracker&amp;Invoice'!$H914:INDEX('Tracker&amp;Invoice'!$A914:$AC914,1,H896)),0)</f>
        <v>0</v>
      </c>
      <c r="J896" s="29">
        <f>IF(D896="OVERALL",SUM('Tracker&amp;Invoice'!$H914:$AC914),0)</f>
        <v>0</v>
      </c>
    </row>
    <row r="897" spans="1:10">
      <c r="A897" t="e">
        <f t="shared" si="27"/>
        <v>#REF!</v>
      </c>
      <c r="B897">
        <f>IF(AND('Tracker&amp;Invoice'!A915&lt;&gt;"",'Tracker&amp;Invoice'!A915&lt;&gt;"ITEM",'Tracker&amp;Invoice'!A913="ITEM"),1,0)</f>
        <v>0</v>
      </c>
      <c r="C897" t="str">
        <f>IF(B897=1,'Tracker&amp;Invoice'!A915,C896)</f>
        <v>BQ-087</v>
      </c>
      <c r="D897" t="str">
        <f>IF(LEFT(TRIM('Tracker&amp;Invoice'!B915),9)="INVOICE #","INVOICE",IF(TRIM('Tracker&amp;Invoice'!B915)="Overall Completion INVOICE","OVERALL",""))</f>
        <v/>
      </c>
      <c r="E897" t="str">
        <f>IF(D897="INVOICE",VALUE(MID(TRIM('Tracker&amp;Invoice'!B915),10,10)),"")</f>
        <v/>
      </c>
      <c r="F897">
        <f>IF(B897=1,IFERROR(LOOKUP(2,1/('Tracker&amp;Invoice'!$H915:$AC915&lt;&gt;""),COLUMN('Tracker&amp;Invoice'!$H915:$AC915)),8),F896)</f>
        <v>15</v>
      </c>
      <c r="G897">
        <f>IF(D897="OVERALL",IFERROR(LOOKUP(2,1/('Tracker&amp;Invoice'!$H915:$AC915&lt;&gt;""),COLUMN('Tracker&amp;Invoice'!$H915:$AC915)),8),G898)</f>
        <v>20</v>
      </c>
      <c r="H897">
        <f t="shared" si="26"/>
        <v>20</v>
      </c>
      <c r="I897" s="29">
        <f>IF(D897="INVOICE",SUM('Tracker&amp;Invoice'!$H915:INDEX('Tracker&amp;Invoice'!$A915:$AC915,1,H897)),0)</f>
        <v>0</v>
      </c>
      <c r="J897" s="29">
        <f>IF(D897="OVERALL",SUM('Tracker&amp;Invoice'!$H915:$AC915),0)</f>
        <v>0</v>
      </c>
    </row>
    <row r="898" spans="1:10">
      <c r="A898" t="e">
        <f t="shared" si="27"/>
        <v>#REF!</v>
      </c>
      <c r="B898">
        <f>IF(AND('Tracker&amp;Invoice'!A916&lt;&gt;"",'Tracker&amp;Invoice'!A916&lt;&gt;"ITEM",'Tracker&amp;Invoice'!A914="ITEM"),1,0)</f>
        <v>0</v>
      </c>
      <c r="C898" t="str">
        <f>IF(B898=1,'Tracker&amp;Invoice'!A916,C897)</f>
        <v>BQ-087</v>
      </c>
      <c r="D898" t="str">
        <f>IF(LEFT(TRIM('Tracker&amp;Invoice'!B916),9)="INVOICE #","INVOICE",IF(TRIM('Tracker&amp;Invoice'!B916)="Overall Completion INVOICE","OVERALL",""))</f>
        <v/>
      </c>
      <c r="E898" t="str">
        <f>IF(D898="INVOICE",VALUE(MID(TRIM('Tracker&amp;Invoice'!B916),10,10)),"")</f>
        <v/>
      </c>
      <c r="F898">
        <f>IF(B898=1,IFERROR(LOOKUP(2,1/('Tracker&amp;Invoice'!$H916:$AC916&lt;&gt;""),COLUMN('Tracker&amp;Invoice'!$H916:$AC916)),8),F897)</f>
        <v>15</v>
      </c>
      <c r="G898">
        <f>IF(D898="OVERALL",IFERROR(LOOKUP(2,1/('Tracker&amp;Invoice'!$H916:$AC916&lt;&gt;""),COLUMN('Tracker&amp;Invoice'!$H916:$AC916)),8),G899)</f>
        <v>20</v>
      </c>
      <c r="H898">
        <f t="shared" si="26"/>
        <v>20</v>
      </c>
      <c r="I898" s="29">
        <f>IF(D898="INVOICE",SUM('Tracker&amp;Invoice'!$H916:INDEX('Tracker&amp;Invoice'!$A916:$AC916,1,H898)),0)</f>
        <v>0</v>
      </c>
      <c r="J898" s="29">
        <f>IF(D898="OVERALL",SUM('Tracker&amp;Invoice'!$H916:$AC916),0)</f>
        <v>0</v>
      </c>
    </row>
    <row r="899" spans="1:10">
      <c r="A899" t="e">
        <f t="shared" si="27"/>
        <v>#REF!</v>
      </c>
      <c r="B899">
        <f>IF(AND('Tracker&amp;Invoice'!A917&lt;&gt;"",'Tracker&amp;Invoice'!A917&lt;&gt;"ITEM",'Tracker&amp;Invoice'!A915="ITEM"),1,0)</f>
        <v>1</v>
      </c>
      <c r="C899" t="str">
        <f>IF(B899=1,'Tracker&amp;Invoice'!A917,C898)</f>
        <v>BQ-088</v>
      </c>
      <c r="D899" t="str">
        <f>IF(LEFT(TRIM('Tracker&amp;Invoice'!B917),9)="INVOICE #","INVOICE",IF(TRIM('Tracker&amp;Invoice'!B917)="Overall Completion INVOICE","OVERALL",""))</f>
        <v/>
      </c>
      <c r="E899" t="str">
        <f>IF(D899="INVOICE",VALUE(MID(TRIM('Tracker&amp;Invoice'!B917),10,10)),"")</f>
        <v/>
      </c>
      <c r="F899">
        <f>IF(B899=1,IFERROR(LOOKUP(2,1/('Tracker&amp;Invoice'!$H917:$AC917&lt;&gt;""),COLUMN('Tracker&amp;Invoice'!$H917:$AC917)),8),F898)</f>
        <v>19</v>
      </c>
      <c r="G899">
        <f>IF(D899="OVERALL",IFERROR(LOOKUP(2,1/('Tracker&amp;Invoice'!$H917:$AC917&lt;&gt;""),COLUMN('Tracker&amp;Invoice'!$H917:$AC917)),8),G900)</f>
        <v>20</v>
      </c>
      <c r="H899">
        <f t="shared" ref="H899:H962" si="28">MAX(F899,G899)</f>
        <v>20</v>
      </c>
      <c r="I899" s="29">
        <f>IF(D899="INVOICE",SUM('Tracker&amp;Invoice'!$H917:INDEX('Tracker&amp;Invoice'!$A917:$AC917,1,H899)),0)</f>
        <v>0</v>
      </c>
      <c r="J899" s="29">
        <f>IF(D899="OVERALL",SUM('Tracker&amp;Invoice'!$H917:$AC917),0)</f>
        <v>0</v>
      </c>
    </row>
    <row r="900" spans="1:10">
      <c r="A900" t="e">
        <f t="shared" ref="A900:A963" si="29">A899+B900</f>
        <v>#REF!</v>
      </c>
      <c r="B900">
        <f>IF(AND('Tracker&amp;Invoice'!A918&lt;&gt;"",'Tracker&amp;Invoice'!A918&lt;&gt;"ITEM",'Tracker&amp;Invoice'!A916="ITEM"),1,0)</f>
        <v>0</v>
      </c>
      <c r="C900" t="str">
        <f>IF(B900=1,'Tracker&amp;Invoice'!A918,C899)</f>
        <v>BQ-088</v>
      </c>
      <c r="D900" t="str">
        <f>IF(LEFT(TRIM('Tracker&amp;Invoice'!B918),9)="INVOICE #","INVOICE",IF(TRIM('Tracker&amp;Invoice'!B918)="Overall Completion INVOICE","OVERALL",""))</f>
        <v/>
      </c>
      <c r="E900" t="str">
        <f>IF(D900="INVOICE",VALUE(MID(TRIM('Tracker&amp;Invoice'!B918),10,10)),"")</f>
        <v/>
      </c>
      <c r="F900">
        <f>IF(B900=1,IFERROR(LOOKUP(2,1/('Tracker&amp;Invoice'!$H918:$AC918&lt;&gt;""),COLUMN('Tracker&amp;Invoice'!$H918:$AC918)),8),F899)</f>
        <v>19</v>
      </c>
      <c r="G900">
        <f>IF(D900="OVERALL",IFERROR(LOOKUP(2,1/('Tracker&amp;Invoice'!$H918:$AC918&lt;&gt;""),COLUMN('Tracker&amp;Invoice'!$H918:$AC918)),8),G901)</f>
        <v>20</v>
      </c>
      <c r="H900">
        <f t="shared" si="28"/>
        <v>20</v>
      </c>
      <c r="I900" s="29">
        <f>IF(D900="INVOICE",SUM('Tracker&amp;Invoice'!$H918:INDEX('Tracker&amp;Invoice'!$A918:$AC918,1,H900)),0)</f>
        <v>0</v>
      </c>
      <c r="J900" s="29">
        <f>IF(D900="OVERALL",SUM('Tracker&amp;Invoice'!$H918:$AC918),0)</f>
        <v>0</v>
      </c>
    </row>
    <row r="901" spans="1:10">
      <c r="A901" t="e">
        <f t="shared" si="29"/>
        <v>#REF!</v>
      </c>
      <c r="B901">
        <f>IF(AND('Tracker&amp;Invoice'!A919&lt;&gt;"",'Tracker&amp;Invoice'!A919&lt;&gt;"ITEM",'Tracker&amp;Invoice'!A917="ITEM"),1,0)</f>
        <v>0</v>
      </c>
      <c r="C901" t="str">
        <f>IF(B901=1,'Tracker&amp;Invoice'!A919,C900)</f>
        <v>BQ-088</v>
      </c>
      <c r="D901" t="str">
        <f>IF(LEFT(TRIM('Tracker&amp;Invoice'!B919),9)="INVOICE #","INVOICE",IF(TRIM('Tracker&amp;Invoice'!B919)="Overall Completion INVOICE","OVERALL",""))</f>
        <v/>
      </c>
      <c r="E901" t="str">
        <f>IF(D901="INVOICE",VALUE(MID(TRIM('Tracker&amp;Invoice'!B919),10,10)),"")</f>
        <v/>
      </c>
      <c r="F901">
        <f>IF(B901=1,IFERROR(LOOKUP(2,1/('Tracker&amp;Invoice'!$H919:$AC919&lt;&gt;""),COLUMN('Tracker&amp;Invoice'!$H919:$AC919)),8),F900)</f>
        <v>19</v>
      </c>
      <c r="G901">
        <f>IF(D901="OVERALL",IFERROR(LOOKUP(2,1/('Tracker&amp;Invoice'!$H919:$AC919&lt;&gt;""),COLUMN('Tracker&amp;Invoice'!$H919:$AC919)),8),G902)</f>
        <v>20</v>
      </c>
      <c r="H901">
        <f t="shared" si="28"/>
        <v>20</v>
      </c>
      <c r="I901" s="29">
        <f>IF(D901="INVOICE",SUM('Tracker&amp;Invoice'!$H919:INDEX('Tracker&amp;Invoice'!$A919:$AC919,1,H901)),0)</f>
        <v>0</v>
      </c>
      <c r="J901" s="29">
        <f>IF(D901="OVERALL",SUM('Tracker&amp;Invoice'!$H919:$AC919),0)</f>
        <v>0</v>
      </c>
    </row>
    <row r="902" spans="1:10">
      <c r="A902" t="e">
        <f t="shared" si="29"/>
        <v>#REF!</v>
      </c>
      <c r="B902">
        <f>IF(AND('Tracker&amp;Invoice'!A920&lt;&gt;"",'Tracker&amp;Invoice'!A920&lt;&gt;"ITEM",'Tracker&amp;Invoice'!A918="ITEM"),1,0)</f>
        <v>0</v>
      </c>
      <c r="C902" t="str">
        <f>IF(B902=1,'Tracker&amp;Invoice'!A920,C901)</f>
        <v>BQ-088</v>
      </c>
      <c r="D902" t="str">
        <f>IF(LEFT(TRIM('Tracker&amp;Invoice'!B920),9)="INVOICE #","INVOICE",IF(TRIM('Tracker&amp;Invoice'!B920)="Overall Completion INVOICE","OVERALL",""))</f>
        <v>INVOICE</v>
      </c>
      <c r="E902">
        <f>IF(D902="INVOICE",VALUE(MID(TRIM('Tracker&amp;Invoice'!B920),10,10)),"")</f>
        <v>5</v>
      </c>
      <c r="F902">
        <f>IF(B902=1,IFERROR(LOOKUP(2,1/('Tracker&amp;Invoice'!$H920:$AC920&lt;&gt;""),COLUMN('Tracker&amp;Invoice'!$H920:$AC920)),8),F901)</f>
        <v>19</v>
      </c>
      <c r="G902">
        <f>IF(D902="OVERALL",IFERROR(LOOKUP(2,1/('Tracker&amp;Invoice'!$H920:$AC920&lt;&gt;""),COLUMN('Tracker&amp;Invoice'!$H920:$AC920)),8),G903)</f>
        <v>20</v>
      </c>
      <c r="H902">
        <f t="shared" si="28"/>
        <v>20</v>
      </c>
      <c r="I902" s="29">
        <f>IF(D902="INVOICE",SUM('Tracker&amp;Invoice'!$H920:INDEX('Tracker&amp;Invoice'!$A920:$AC920,1,H902)),0)</f>
        <v>27694.875000000004</v>
      </c>
      <c r="J902" s="29">
        <f>IF(D902="OVERALL",SUM('Tracker&amp;Invoice'!$H920:$AC920),0)</f>
        <v>0</v>
      </c>
    </row>
    <row r="903" spans="1:10">
      <c r="A903" t="e">
        <f t="shared" si="29"/>
        <v>#REF!</v>
      </c>
      <c r="B903">
        <f>IF(AND('Tracker&amp;Invoice'!A921&lt;&gt;"",'Tracker&amp;Invoice'!A921&lt;&gt;"ITEM",'Tracker&amp;Invoice'!A919="ITEM"),1,0)</f>
        <v>0</v>
      </c>
      <c r="C903" t="str">
        <f>IF(B903=1,'Tracker&amp;Invoice'!A921,C902)</f>
        <v>BQ-088</v>
      </c>
      <c r="D903" t="str">
        <f>IF(LEFT(TRIM('Tracker&amp;Invoice'!B921),9)="INVOICE #","INVOICE",IF(TRIM('Tracker&amp;Invoice'!B921)="Overall Completion INVOICE","OVERALL",""))</f>
        <v/>
      </c>
      <c r="E903" t="str">
        <f>IF(D903="INVOICE",VALUE(MID(TRIM('Tracker&amp;Invoice'!B921),10,10)),"")</f>
        <v/>
      </c>
      <c r="F903">
        <f>IF(B903=1,IFERROR(LOOKUP(2,1/('Tracker&amp;Invoice'!$H921:$AC921&lt;&gt;""),COLUMN('Tracker&amp;Invoice'!$H921:$AC921)),8),F902)</f>
        <v>19</v>
      </c>
      <c r="G903">
        <f>IF(D903="OVERALL",IFERROR(LOOKUP(2,1/('Tracker&amp;Invoice'!$H921:$AC921&lt;&gt;""),COLUMN('Tracker&amp;Invoice'!$H921:$AC921)),8),G904)</f>
        <v>20</v>
      </c>
      <c r="H903">
        <f t="shared" si="28"/>
        <v>20</v>
      </c>
      <c r="I903" s="29">
        <f>IF(D903="INVOICE",SUM('Tracker&amp;Invoice'!$H921:INDEX('Tracker&amp;Invoice'!$A921:$AC921,1,H903)),0)</f>
        <v>0</v>
      </c>
      <c r="J903" s="29">
        <f>IF(D903="OVERALL",SUM('Tracker&amp;Invoice'!$H921:$AC921),0)</f>
        <v>0</v>
      </c>
    </row>
    <row r="904" spans="1:10">
      <c r="A904" t="e">
        <f t="shared" si="29"/>
        <v>#REF!</v>
      </c>
      <c r="B904">
        <f>IF(AND('Tracker&amp;Invoice'!A922&lt;&gt;"",'Tracker&amp;Invoice'!A922&lt;&gt;"ITEM",'Tracker&amp;Invoice'!A920="ITEM"),1,0)</f>
        <v>0</v>
      </c>
      <c r="C904" t="str">
        <f>IF(B904=1,'Tracker&amp;Invoice'!A922,C903)</f>
        <v>BQ-088</v>
      </c>
      <c r="D904" t="str">
        <f>IF(LEFT(TRIM('Tracker&amp;Invoice'!B922),9)="INVOICE #","INVOICE",IF(TRIM('Tracker&amp;Invoice'!B922)="Overall Completion INVOICE","OVERALL",""))</f>
        <v>INVOICE</v>
      </c>
      <c r="E904">
        <f>IF(D904="INVOICE",VALUE(MID(TRIM('Tracker&amp;Invoice'!B922),10,10)),"")</f>
        <v>6</v>
      </c>
      <c r="F904">
        <f>IF(B904=1,IFERROR(LOOKUP(2,1/('Tracker&amp;Invoice'!$H922:$AC922&lt;&gt;""),COLUMN('Tracker&amp;Invoice'!$H922:$AC922)),8),F903)</f>
        <v>19</v>
      </c>
      <c r="G904">
        <f>IF(D904="OVERALL",IFERROR(LOOKUP(2,1/('Tracker&amp;Invoice'!$H922:$AC922&lt;&gt;""),COLUMN('Tracker&amp;Invoice'!$H922:$AC922)),8),G905)</f>
        <v>20</v>
      </c>
      <c r="H904">
        <f t="shared" si="28"/>
        <v>20</v>
      </c>
      <c r="I904" s="29">
        <f>IF(D904="INVOICE",SUM('Tracker&amp;Invoice'!$H922:INDEX('Tracker&amp;Invoice'!$A922:$AC922,1,H904)),0)</f>
        <v>82387.5</v>
      </c>
      <c r="J904" s="29">
        <f>IF(D904="OVERALL",SUM('Tracker&amp;Invoice'!$H922:$AC922),0)</f>
        <v>0</v>
      </c>
    </row>
    <row r="905" spans="1:10">
      <c r="A905" t="e">
        <f t="shared" si="29"/>
        <v>#REF!</v>
      </c>
      <c r="B905">
        <f>IF(AND('Tracker&amp;Invoice'!A923&lt;&gt;"",'Tracker&amp;Invoice'!A923&lt;&gt;"ITEM",'Tracker&amp;Invoice'!A921="ITEM"),1,0)</f>
        <v>0</v>
      </c>
      <c r="C905" t="str">
        <f>IF(B905=1,'Tracker&amp;Invoice'!A923,C904)</f>
        <v>BQ-088</v>
      </c>
      <c r="D905" t="str">
        <f>IF(LEFT(TRIM('Tracker&amp;Invoice'!B923),9)="INVOICE #","INVOICE",IF(TRIM('Tracker&amp;Invoice'!B923)="Overall Completion INVOICE","OVERALL",""))</f>
        <v/>
      </c>
      <c r="E905" t="str">
        <f>IF(D905="INVOICE",VALUE(MID(TRIM('Tracker&amp;Invoice'!B923),10,10)),"")</f>
        <v/>
      </c>
      <c r="F905">
        <f>IF(B905=1,IFERROR(LOOKUP(2,1/('Tracker&amp;Invoice'!$H923:$AC923&lt;&gt;""),COLUMN('Tracker&amp;Invoice'!$H923:$AC923)),8),F904)</f>
        <v>19</v>
      </c>
      <c r="G905">
        <f>IF(D905="OVERALL",IFERROR(LOOKUP(2,1/('Tracker&amp;Invoice'!$H923:$AC923&lt;&gt;""),COLUMN('Tracker&amp;Invoice'!$H923:$AC923)),8),G906)</f>
        <v>20</v>
      </c>
      <c r="H905">
        <f t="shared" si="28"/>
        <v>20</v>
      </c>
      <c r="I905" s="29">
        <f>IF(D905="INVOICE",SUM('Tracker&amp;Invoice'!$H923:INDEX('Tracker&amp;Invoice'!$A923:$AC923,1,H905)),0)</f>
        <v>0</v>
      </c>
      <c r="J905" s="29">
        <f>IF(D905="OVERALL",SUM('Tracker&amp;Invoice'!$H923:$AC923),0)</f>
        <v>0</v>
      </c>
    </row>
    <row r="906" spans="1:10">
      <c r="A906" t="e">
        <f t="shared" si="29"/>
        <v>#REF!</v>
      </c>
      <c r="B906">
        <f>IF(AND('Tracker&amp;Invoice'!A924&lt;&gt;"",'Tracker&amp;Invoice'!A924&lt;&gt;"ITEM",'Tracker&amp;Invoice'!A922="ITEM"),1,0)</f>
        <v>0</v>
      </c>
      <c r="C906" t="str">
        <f>IF(B906=1,'Tracker&amp;Invoice'!A924,C905)</f>
        <v>BQ-088</v>
      </c>
      <c r="D906" t="str">
        <f>IF(LEFT(TRIM('Tracker&amp;Invoice'!B924),9)="INVOICE #","INVOICE",IF(TRIM('Tracker&amp;Invoice'!B924)="Overall Completion INVOICE","OVERALL",""))</f>
        <v>INVOICE</v>
      </c>
      <c r="E906">
        <f>IF(D906="INVOICE",VALUE(MID(TRIM('Tracker&amp;Invoice'!B924),10,10)),"")</f>
        <v>7</v>
      </c>
      <c r="F906">
        <f>IF(B906=1,IFERROR(LOOKUP(2,1/('Tracker&amp;Invoice'!$H924:$AC924&lt;&gt;""),COLUMN('Tracker&amp;Invoice'!$H924:$AC924)),8),F905)</f>
        <v>19</v>
      </c>
      <c r="G906">
        <f>IF(D906="OVERALL",IFERROR(LOOKUP(2,1/('Tracker&amp;Invoice'!$H924:$AC924&lt;&gt;""),COLUMN('Tracker&amp;Invoice'!$H924:$AC924)),8),G907)</f>
        <v>20</v>
      </c>
      <c r="H906">
        <f t="shared" si="28"/>
        <v>20</v>
      </c>
      <c r="I906" s="29">
        <f>IF(D906="INVOICE",SUM('Tracker&amp;Invoice'!$H924:INDEX('Tracker&amp;Invoice'!$A924:$AC924,1,H906)),0)</f>
        <v>182731.25</v>
      </c>
      <c r="J906" s="29">
        <f>IF(D906="OVERALL",SUM('Tracker&amp;Invoice'!$H924:$AC924),0)</f>
        <v>0</v>
      </c>
    </row>
    <row r="907" spans="1:10">
      <c r="A907" t="e">
        <f t="shared" si="29"/>
        <v>#REF!</v>
      </c>
      <c r="B907">
        <f>IF(AND('Tracker&amp;Invoice'!A925&lt;&gt;"",'Tracker&amp;Invoice'!A925&lt;&gt;"ITEM",'Tracker&amp;Invoice'!A923="ITEM"),1,0)</f>
        <v>0</v>
      </c>
      <c r="C907" t="str">
        <f>IF(B907=1,'Tracker&amp;Invoice'!A925,C906)</f>
        <v>BQ-088</v>
      </c>
      <c r="D907" t="str">
        <f>IF(LEFT(TRIM('Tracker&amp;Invoice'!B925),9)="INVOICE #","INVOICE",IF(TRIM('Tracker&amp;Invoice'!B925)="Overall Completion INVOICE","OVERALL",""))</f>
        <v/>
      </c>
      <c r="E907" t="str">
        <f>IF(D907="INVOICE",VALUE(MID(TRIM('Tracker&amp;Invoice'!B925),10,10)),"")</f>
        <v/>
      </c>
      <c r="F907">
        <f>IF(B907=1,IFERROR(LOOKUP(2,1/('Tracker&amp;Invoice'!$H925:$AC925&lt;&gt;""),COLUMN('Tracker&amp;Invoice'!$H925:$AC925)),8),F906)</f>
        <v>19</v>
      </c>
      <c r="G907">
        <f>IF(D907="OVERALL",IFERROR(LOOKUP(2,1/('Tracker&amp;Invoice'!$H925:$AC925&lt;&gt;""),COLUMN('Tracker&amp;Invoice'!$H925:$AC925)),8),G908)</f>
        <v>20</v>
      </c>
      <c r="H907">
        <f t="shared" si="28"/>
        <v>20</v>
      </c>
      <c r="I907" s="29">
        <f>IF(D907="INVOICE",SUM('Tracker&amp;Invoice'!$H925:INDEX('Tracker&amp;Invoice'!$A925:$AC925,1,H907)),0)</f>
        <v>0</v>
      </c>
      <c r="J907" s="29">
        <f>IF(D907="OVERALL",SUM('Tracker&amp;Invoice'!$H925:$AC925),0)</f>
        <v>0</v>
      </c>
    </row>
    <row r="908" spans="1:10">
      <c r="A908" t="e">
        <f t="shared" si="29"/>
        <v>#REF!</v>
      </c>
      <c r="B908">
        <f>IF(AND('Tracker&amp;Invoice'!A926&lt;&gt;"",'Tracker&amp;Invoice'!A926&lt;&gt;"ITEM",'Tracker&amp;Invoice'!A924="ITEM"),1,0)</f>
        <v>0</v>
      </c>
      <c r="C908" t="str">
        <f>IF(B908=1,'Tracker&amp;Invoice'!A926,C907)</f>
        <v>BQ-088</v>
      </c>
      <c r="D908" t="str">
        <f>IF(LEFT(TRIM('Tracker&amp;Invoice'!B926),9)="INVOICE #","INVOICE",IF(TRIM('Tracker&amp;Invoice'!B926)="Overall Completion INVOICE","OVERALL",""))</f>
        <v>INVOICE</v>
      </c>
      <c r="E908">
        <f>IF(D908="INVOICE",VALUE(MID(TRIM('Tracker&amp;Invoice'!B926),10,10)),"")</f>
        <v>8</v>
      </c>
      <c r="F908">
        <f>IF(B908=1,IFERROR(LOOKUP(2,1/('Tracker&amp;Invoice'!$H926:$AC926&lt;&gt;""),COLUMN('Tracker&amp;Invoice'!$H926:$AC926)),8),F907)</f>
        <v>19</v>
      </c>
      <c r="G908">
        <f>IF(D908="OVERALL",IFERROR(LOOKUP(2,1/('Tracker&amp;Invoice'!$H926:$AC926&lt;&gt;""),COLUMN('Tracker&amp;Invoice'!$H926:$AC926)),8),G909)</f>
        <v>20</v>
      </c>
      <c r="H908">
        <f t="shared" si="28"/>
        <v>20</v>
      </c>
      <c r="I908" s="29">
        <f>IF(D908="INVOICE",SUM('Tracker&amp;Invoice'!$H926:INDEX('Tracker&amp;Invoice'!$A926:$AC926,1,H908)),0)</f>
        <v>358068.75</v>
      </c>
      <c r="J908" s="29">
        <f>IF(D908="OVERALL",SUM('Tracker&amp;Invoice'!$H926:$AC926),0)</f>
        <v>0</v>
      </c>
    </row>
    <row r="909" spans="1:10">
      <c r="A909" t="e">
        <f t="shared" si="29"/>
        <v>#REF!</v>
      </c>
      <c r="B909">
        <f>IF(AND('Tracker&amp;Invoice'!A927&lt;&gt;"",'Tracker&amp;Invoice'!A927&lt;&gt;"ITEM",'Tracker&amp;Invoice'!A925="ITEM"),1,0)</f>
        <v>0</v>
      </c>
      <c r="C909" t="str">
        <f>IF(B909=1,'Tracker&amp;Invoice'!A927,C908)</f>
        <v>BQ-088</v>
      </c>
      <c r="D909" t="str">
        <f>IF(LEFT(TRIM('Tracker&amp;Invoice'!B927),9)="INVOICE #","INVOICE",IF(TRIM('Tracker&amp;Invoice'!B927)="Overall Completion INVOICE","OVERALL",""))</f>
        <v/>
      </c>
      <c r="E909" t="str">
        <f>IF(D909="INVOICE",VALUE(MID(TRIM('Tracker&amp;Invoice'!B927),10,10)),"")</f>
        <v/>
      </c>
      <c r="F909">
        <f>IF(B909=1,IFERROR(LOOKUP(2,1/('Tracker&amp;Invoice'!$H927:$AC927&lt;&gt;""),COLUMN('Tracker&amp;Invoice'!$H927:$AC927)),8),F908)</f>
        <v>19</v>
      </c>
      <c r="G909">
        <f>IF(D909="OVERALL",IFERROR(LOOKUP(2,1/('Tracker&amp;Invoice'!$H927:$AC927&lt;&gt;""),COLUMN('Tracker&amp;Invoice'!$H927:$AC927)),8),G910)</f>
        <v>20</v>
      </c>
      <c r="H909">
        <f t="shared" si="28"/>
        <v>20</v>
      </c>
      <c r="I909" s="29">
        <f>IF(D909="INVOICE",SUM('Tracker&amp;Invoice'!$H927:INDEX('Tracker&amp;Invoice'!$A927:$AC927,1,H909)),0)</f>
        <v>0</v>
      </c>
      <c r="J909" s="29">
        <f>IF(D909="OVERALL",SUM('Tracker&amp;Invoice'!$H927:$AC927),0)</f>
        <v>0</v>
      </c>
    </row>
    <row r="910" spans="1:10">
      <c r="A910" t="e">
        <f t="shared" si="29"/>
        <v>#REF!</v>
      </c>
      <c r="B910">
        <f>IF(AND('Tracker&amp;Invoice'!A928&lt;&gt;"",'Tracker&amp;Invoice'!A928&lt;&gt;"ITEM",'Tracker&amp;Invoice'!A926="ITEM"),1,0)</f>
        <v>0</v>
      </c>
      <c r="C910" t="str">
        <f>IF(B910=1,'Tracker&amp;Invoice'!A928,C909)</f>
        <v>BQ-088</v>
      </c>
      <c r="D910" t="str">
        <f>IF(LEFT(TRIM('Tracker&amp;Invoice'!B928),9)="INVOICE #","INVOICE",IF(TRIM('Tracker&amp;Invoice'!B928)="Overall Completion INVOICE","OVERALL",""))</f>
        <v>INVOICE</v>
      </c>
      <c r="E910">
        <f>IF(D910="INVOICE",VALUE(MID(TRIM('Tracker&amp;Invoice'!B928),10,10)),"")</f>
        <v>9</v>
      </c>
      <c r="F910">
        <f>IF(B910=1,IFERROR(LOOKUP(2,1/('Tracker&amp;Invoice'!$H928:$AC928&lt;&gt;""),COLUMN('Tracker&amp;Invoice'!$H928:$AC928)),8),F909)</f>
        <v>19</v>
      </c>
      <c r="G910">
        <f>IF(D910="OVERALL",IFERROR(LOOKUP(2,1/('Tracker&amp;Invoice'!$H928:$AC928&lt;&gt;""),COLUMN('Tracker&amp;Invoice'!$H928:$AC928)),8),G911)</f>
        <v>20</v>
      </c>
      <c r="H910">
        <f t="shared" si="28"/>
        <v>20</v>
      </c>
      <c r="I910" s="29">
        <f>IF(D910="INVOICE",SUM('Tracker&amp;Invoice'!$H928:INDEX('Tracker&amp;Invoice'!$A928:$AC928,1,H910)),0)</f>
        <v>197681.25</v>
      </c>
      <c r="J910" s="29">
        <f>IF(D910="OVERALL",SUM('Tracker&amp;Invoice'!$H928:$AC928),0)</f>
        <v>0</v>
      </c>
    </row>
    <row r="911" spans="1:10">
      <c r="A911" t="e">
        <f t="shared" si="29"/>
        <v>#REF!</v>
      </c>
      <c r="B911">
        <f>IF(AND('Tracker&amp;Invoice'!A929&lt;&gt;"",'Tracker&amp;Invoice'!A929&lt;&gt;"ITEM",'Tracker&amp;Invoice'!A927="ITEM"),1,0)</f>
        <v>0</v>
      </c>
      <c r="C911" t="str">
        <f>IF(B911=1,'Tracker&amp;Invoice'!A929,C910)</f>
        <v>BQ-088</v>
      </c>
      <c r="D911" t="str">
        <f>IF(LEFT(TRIM('Tracker&amp;Invoice'!B929),9)="INVOICE #","INVOICE",IF(TRIM('Tracker&amp;Invoice'!B929)="Overall Completion INVOICE","OVERALL",""))</f>
        <v/>
      </c>
      <c r="E911" t="str">
        <f>IF(D911="INVOICE",VALUE(MID(TRIM('Tracker&amp;Invoice'!B929),10,10)),"")</f>
        <v/>
      </c>
      <c r="F911">
        <f>IF(B911=1,IFERROR(LOOKUP(2,1/('Tracker&amp;Invoice'!$H929:$AC929&lt;&gt;""),COLUMN('Tracker&amp;Invoice'!$H929:$AC929)),8),F910)</f>
        <v>19</v>
      </c>
      <c r="G911">
        <f>IF(D911="OVERALL",IFERROR(LOOKUP(2,1/('Tracker&amp;Invoice'!$H929:$AC929&lt;&gt;""),COLUMN('Tracker&amp;Invoice'!$H929:$AC929)),8),G912)</f>
        <v>20</v>
      </c>
      <c r="H911">
        <f t="shared" si="28"/>
        <v>20</v>
      </c>
      <c r="I911" s="29">
        <f>IF(D911="INVOICE",SUM('Tracker&amp;Invoice'!$H929:INDEX('Tracker&amp;Invoice'!$A929:$AC929,1,H911)),0)</f>
        <v>0</v>
      </c>
      <c r="J911" s="29">
        <f>IF(D911="OVERALL",SUM('Tracker&amp;Invoice'!$H929:$AC929),0)</f>
        <v>0</v>
      </c>
    </row>
    <row r="912" spans="1:10">
      <c r="A912" t="e">
        <f t="shared" si="29"/>
        <v>#REF!</v>
      </c>
      <c r="B912">
        <f>IF(AND('Tracker&amp;Invoice'!A930&lt;&gt;"",'Tracker&amp;Invoice'!A930&lt;&gt;"ITEM",'Tracker&amp;Invoice'!A928="ITEM"),1,0)</f>
        <v>0</v>
      </c>
      <c r="C912" t="str">
        <f>IF(B912=1,'Tracker&amp;Invoice'!A930,C911)</f>
        <v>BQ-088</v>
      </c>
      <c r="D912" t="str">
        <f>IF(LEFT(TRIM('Tracker&amp;Invoice'!B930),9)="INVOICE #","INVOICE",IF(TRIM('Tracker&amp;Invoice'!B930)="Overall Completion INVOICE","OVERALL",""))</f>
        <v>INVOICE</v>
      </c>
      <c r="E912">
        <f>IF(D912="INVOICE",VALUE(MID(TRIM('Tracker&amp;Invoice'!B930),10,10)),"")</f>
        <v>10</v>
      </c>
      <c r="F912">
        <f>IF(B912=1,IFERROR(LOOKUP(2,1/('Tracker&amp;Invoice'!$H930:$AC930&lt;&gt;""),COLUMN('Tracker&amp;Invoice'!$H930:$AC930)),8),F911)</f>
        <v>19</v>
      </c>
      <c r="G912">
        <f>IF(D912="OVERALL",IFERROR(LOOKUP(2,1/('Tracker&amp;Invoice'!$H930:$AC930&lt;&gt;""),COLUMN('Tracker&amp;Invoice'!$H930:$AC930)),8),G913)</f>
        <v>20</v>
      </c>
      <c r="H912">
        <f t="shared" si="28"/>
        <v>20</v>
      </c>
      <c r="I912" s="29">
        <f>IF(D912="INVOICE",SUM('Tracker&amp;Invoice'!$H930:INDEX('Tracker&amp;Invoice'!$A930:$AC930,1,H912)),0)</f>
        <v>117975</v>
      </c>
      <c r="J912" s="29">
        <f>IF(D912="OVERALL",SUM('Tracker&amp;Invoice'!$H930:$AC930),0)</f>
        <v>0</v>
      </c>
    </row>
    <row r="913" spans="1:10">
      <c r="A913" t="e">
        <f t="shared" si="29"/>
        <v>#REF!</v>
      </c>
      <c r="B913">
        <f>IF(AND('Tracker&amp;Invoice'!A931&lt;&gt;"",'Tracker&amp;Invoice'!A931&lt;&gt;"ITEM",'Tracker&amp;Invoice'!A929="ITEM"),1,0)</f>
        <v>0</v>
      </c>
      <c r="C913" t="str">
        <f>IF(B913=1,'Tracker&amp;Invoice'!A931,C912)</f>
        <v>BQ-088</v>
      </c>
      <c r="D913" t="str">
        <f>IF(LEFT(TRIM('Tracker&amp;Invoice'!B931),9)="INVOICE #","INVOICE",IF(TRIM('Tracker&amp;Invoice'!B931)="Overall Completion INVOICE","OVERALL",""))</f>
        <v/>
      </c>
      <c r="E913" t="str">
        <f>IF(D913="INVOICE",VALUE(MID(TRIM('Tracker&amp;Invoice'!B931),10,10)),"")</f>
        <v/>
      </c>
      <c r="F913">
        <f>IF(B913=1,IFERROR(LOOKUP(2,1/('Tracker&amp;Invoice'!$H931:$AC931&lt;&gt;""),COLUMN('Tracker&amp;Invoice'!$H931:$AC931)),8),F912)</f>
        <v>19</v>
      </c>
      <c r="G913">
        <f>IF(D913="OVERALL",IFERROR(LOOKUP(2,1/('Tracker&amp;Invoice'!$H931:$AC931&lt;&gt;""),COLUMN('Tracker&amp;Invoice'!$H931:$AC931)),8),G914)</f>
        <v>20</v>
      </c>
      <c r="H913">
        <f t="shared" si="28"/>
        <v>20</v>
      </c>
      <c r="I913" s="29">
        <f>IF(D913="INVOICE",SUM('Tracker&amp;Invoice'!$H931:INDEX('Tracker&amp;Invoice'!$A931:$AC931,1,H913)),0)</f>
        <v>0</v>
      </c>
      <c r="J913" s="29">
        <f>IF(D913="OVERALL",SUM('Tracker&amp;Invoice'!$H931:$AC931),0)</f>
        <v>0</v>
      </c>
    </row>
    <row r="914" spans="1:10">
      <c r="A914" t="e">
        <f t="shared" si="29"/>
        <v>#REF!</v>
      </c>
      <c r="B914">
        <f>IF(AND('Tracker&amp;Invoice'!A932&lt;&gt;"",'Tracker&amp;Invoice'!A932&lt;&gt;"ITEM",'Tracker&amp;Invoice'!A930="ITEM"),1,0)</f>
        <v>0</v>
      </c>
      <c r="C914" t="str">
        <f>IF(B914=1,'Tracker&amp;Invoice'!A932,C913)</f>
        <v>BQ-088</v>
      </c>
      <c r="D914" t="str">
        <f>IF(LEFT(TRIM('Tracker&amp;Invoice'!B932),9)="INVOICE #","INVOICE",IF(TRIM('Tracker&amp;Invoice'!B932)="Overall Completion INVOICE","OVERALL",""))</f>
        <v>INVOICE</v>
      </c>
      <c r="E914">
        <f>IF(D914="INVOICE",VALUE(MID(TRIM('Tracker&amp;Invoice'!B932),10,10)),"")</f>
        <v>11</v>
      </c>
      <c r="F914">
        <f>IF(B914=1,IFERROR(LOOKUP(2,1/('Tracker&amp;Invoice'!$H932:$AC932&lt;&gt;""),COLUMN('Tracker&amp;Invoice'!$H932:$AC932)),8),F913)</f>
        <v>19</v>
      </c>
      <c r="G914">
        <f>IF(D914="OVERALL",IFERROR(LOOKUP(2,1/('Tracker&amp;Invoice'!$H932:$AC932&lt;&gt;""),COLUMN('Tracker&amp;Invoice'!$H932:$AC932)),8),G915)</f>
        <v>20</v>
      </c>
      <c r="H914">
        <f t="shared" si="28"/>
        <v>20</v>
      </c>
      <c r="I914" s="29">
        <f>IF(D914="INVOICE",SUM('Tracker&amp;Invoice'!$H932:INDEX('Tracker&amp;Invoice'!$A932:$AC932,1,H914)),0)</f>
        <v>66551.875</v>
      </c>
      <c r="J914" s="29">
        <f>IF(D914="OVERALL",SUM('Tracker&amp;Invoice'!$H932:$AC932),0)</f>
        <v>0</v>
      </c>
    </row>
    <row r="915" spans="1:10">
      <c r="A915" t="e">
        <f t="shared" si="29"/>
        <v>#REF!</v>
      </c>
      <c r="B915">
        <f>IF(AND('Tracker&amp;Invoice'!A933&lt;&gt;"",'Tracker&amp;Invoice'!A933&lt;&gt;"ITEM",'Tracker&amp;Invoice'!A931="ITEM"),1,0)</f>
        <v>0</v>
      </c>
      <c r="C915" t="str">
        <f>IF(B915=1,'Tracker&amp;Invoice'!A933,C914)</f>
        <v>BQ-088</v>
      </c>
      <c r="D915" t="str">
        <f>IF(LEFT(TRIM('Tracker&amp;Invoice'!B933),9)="INVOICE #","INVOICE",IF(TRIM('Tracker&amp;Invoice'!B933)="Overall Completion INVOICE","OVERALL",""))</f>
        <v/>
      </c>
      <c r="E915" t="str">
        <f>IF(D915="INVOICE",VALUE(MID(TRIM('Tracker&amp;Invoice'!B933),10,10)),"")</f>
        <v/>
      </c>
      <c r="F915">
        <f>IF(B915=1,IFERROR(LOOKUP(2,1/('Tracker&amp;Invoice'!$H933:$AC933&lt;&gt;""),COLUMN('Tracker&amp;Invoice'!$H933:$AC933)),8),F914)</f>
        <v>19</v>
      </c>
      <c r="G915">
        <f>IF(D915="OVERALL",IFERROR(LOOKUP(2,1/('Tracker&amp;Invoice'!$H933:$AC933&lt;&gt;""),COLUMN('Tracker&amp;Invoice'!$H933:$AC933)),8),G916)</f>
        <v>20</v>
      </c>
      <c r="H915">
        <f t="shared" si="28"/>
        <v>20</v>
      </c>
      <c r="I915" s="29">
        <f>IF(D915="INVOICE",SUM('Tracker&amp;Invoice'!$H933:INDEX('Tracker&amp;Invoice'!$A933:$AC933,1,H915)),0)</f>
        <v>0</v>
      </c>
      <c r="J915" s="29">
        <f>IF(D915="OVERALL",SUM('Tracker&amp;Invoice'!$H933:$AC933),0)</f>
        <v>0</v>
      </c>
    </row>
    <row r="916" spans="1:10">
      <c r="A916" t="e">
        <f t="shared" si="29"/>
        <v>#REF!</v>
      </c>
      <c r="B916">
        <f>IF(AND('Tracker&amp;Invoice'!A934&lt;&gt;"",'Tracker&amp;Invoice'!A934&lt;&gt;"ITEM",'Tracker&amp;Invoice'!A932="ITEM"),1,0)</f>
        <v>0</v>
      </c>
      <c r="C916" t="str">
        <f>IF(B916=1,'Tracker&amp;Invoice'!A934,C915)</f>
        <v>BQ-088</v>
      </c>
      <c r="D916" t="str">
        <f>IF(LEFT(TRIM('Tracker&amp;Invoice'!B934),9)="INVOICE #","INVOICE",IF(TRIM('Tracker&amp;Invoice'!B934)="Overall Completion INVOICE","OVERALL",""))</f>
        <v>INVOICE</v>
      </c>
      <c r="E916">
        <f>IF(D916="INVOICE",VALUE(MID(TRIM('Tracker&amp;Invoice'!B934),10,10)),"")</f>
        <v>13</v>
      </c>
      <c r="F916">
        <f>IF(B916=1,IFERROR(LOOKUP(2,1/('Tracker&amp;Invoice'!$H934:$AC934&lt;&gt;""),COLUMN('Tracker&amp;Invoice'!$H934:$AC934)),8),F915)</f>
        <v>19</v>
      </c>
      <c r="G916">
        <f>IF(D916="OVERALL",IFERROR(LOOKUP(2,1/('Tracker&amp;Invoice'!$H934:$AC934&lt;&gt;""),COLUMN('Tracker&amp;Invoice'!$H934:$AC934)),8),G917)</f>
        <v>20</v>
      </c>
      <c r="H916">
        <f t="shared" si="28"/>
        <v>20</v>
      </c>
      <c r="I916" s="29">
        <f>IF(D916="INVOICE",SUM('Tracker&amp;Invoice'!$H934:INDEX('Tracker&amp;Invoice'!$A934:$AC934,1,H916)),0)</f>
        <v>576886.375</v>
      </c>
      <c r="J916" s="29">
        <f>IF(D916="OVERALL",SUM('Tracker&amp;Invoice'!$H934:$AC934),0)</f>
        <v>0</v>
      </c>
    </row>
    <row r="917" spans="1:10">
      <c r="A917" t="e">
        <f t="shared" si="29"/>
        <v>#REF!</v>
      </c>
      <c r="B917">
        <f>IF(AND('Tracker&amp;Invoice'!A935&lt;&gt;"",'Tracker&amp;Invoice'!A935&lt;&gt;"ITEM",'Tracker&amp;Invoice'!A933="ITEM"),1,0)</f>
        <v>0</v>
      </c>
      <c r="C917" t="str">
        <f>IF(B917=1,'Tracker&amp;Invoice'!A935,C916)</f>
        <v>BQ-088</v>
      </c>
      <c r="D917" t="str">
        <f>IF(LEFT(TRIM('Tracker&amp;Invoice'!B935),9)="INVOICE #","INVOICE",IF(TRIM('Tracker&amp;Invoice'!B935)="Overall Completion INVOICE","OVERALL",""))</f>
        <v/>
      </c>
      <c r="E917" t="str">
        <f>IF(D917="INVOICE",VALUE(MID(TRIM('Tracker&amp;Invoice'!B935),10,10)),"")</f>
        <v/>
      </c>
      <c r="F917">
        <f>IF(B917=1,IFERROR(LOOKUP(2,1/('Tracker&amp;Invoice'!$H935:$AC935&lt;&gt;""),COLUMN('Tracker&amp;Invoice'!$H935:$AC935)),8),F916)</f>
        <v>19</v>
      </c>
      <c r="G917">
        <f>IF(D917="OVERALL",IFERROR(LOOKUP(2,1/('Tracker&amp;Invoice'!$H935:$AC935&lt;&gt;""),COLUMN('Tracker&amp;Invoice'!$H935:$AC935)),8),G918)</f>
        <v>20</v>
      </c>
      <c r="H917">
        <f t="shared" si="28"/>
        <v>20</v>
      </c>
      <c r="I917" s="29">
        <f>IF(D917="INVOICE",SUM('Tracker&amp;Invoice'!$H935:INDEX('Tracker&amp;Invoice'!$A935:$AC935,1,H917)),0)</f>
        <v>0</v>
      </c>
      <c r="J917" s="29">
        <f>IF(D917="OVERALL",SUM('Tracker&amp;Invoice'!$H935:$AC935),0)</f>
        <v>0</v>
      </c>
    </row>
    <row r="918" spans="1:10">
      <c r="A918" t="e">
        <f t="shared" si="29"/>
        <v>#REF!</v>
      </c>
      <c r="B918">
        <f>IF(AND('Tracker&amp;Invoice'!A936&lt;&gt;"",'Tracker&amp;Invoice'!A936&lt;&gt;"ITEM",'Tracker&amp;Invoice'!A934="ITEM"),1,0)</f>
        <v>0</v>
      </c>
      <c r="C918" t="str">
        <f>IF(B918=1,'Tracker&amp;Invoice'!A936,C917)</f>
        <v>BQ-088</v>
      </c>
      <c r="D918" t="str">
        <f>IF(LEFT(TRIM('Tracker&amp;Invoice'!B936),9)="INVOICE #","INVOICE",IF(TRIM('Tracker&amp;Invoice'!B936)="Overall Completion INVOICE","OVERALL",""))</f>
        <v>INVOICE</v>
      </c>
      <c r="E918">
        <f>IF(D918="INVOICE",VALUE(MID(TRIM('Tracker&amp;Invoice'!B936),10,10)),"")</f>
        <v>14</v>
      </c>
      <c r="F918">
        <f>IF(B918=1,IFERROR(LOOKUP(2,1/('Tracker&amp;Invoice'!$H936:$AC936&lt;&gt;""),COLUMN('Tracker&amp;Invoice'!$H936:$AC936)),8),F917)</f>
        <v>19</v>
      </c>
      <c r="G918">
        <f>IF(D918="OVERALL",IFERROR(LOOKUP(2,1/('Tracker&amp;Invoice'!$H936:$AC936&lt;&gt;""),COLUMN('Tracker&amp;Invoice'!$H936:$AC936)),8),G919)</f>
        <v>20</v>
      </c>
      <c r="H918">
        <f t="shared" si="28"/>
        <v>20</v>
      </c>
      <c r="I918" s="29">
        <f>IF(D918="INVOICE",SUM('Tracker&amp;Invoice'!$H936:INDEX('Tracker&amp;Invoice'!$A936:$AC936,1,H918)),0)</f>
        <v>31720</v>
      </c>
      <c r="J918" s="29">
        <f>IF(D918="OVERALL",SUM('Tracker&amp;Invoice'!$H936:$AC936),0)</f>
        <v>0</v>
      </c>
    </row>
    <row r="919" spans="1:10">
      <c r="A919" t="e">
        <f t="shared" si="29"/>
        <v>#REF!</v>
      </c>
      <c r="B919">
        <f>IF(AND('Tracker&amp;Invoice'!A937&lt;&gt;"",'Tracker&amp;Invoice'!A937&lt;&gt;"ITEM",'Tracker&amp;Invoice'!A935="ITEM"),1,0)</f>
        <v>0</v>
      </c>
      <c r="C919" t="str">
        <f>IF(B919=1,'Tracker&amp;Invoice'!A937,C918)</f>
        <v>BQ-088</v>
      </c>
      <c r="D919" t="str">
        <f>IF(LEFT(TRIM('Tracker&amp;Invoice'!B937),9)="INVOICE #","INVOICE",IF(TRIM('Tracker&amp;Invoice'!B937)="Overall Completion INVOICE","OVERALL",""))</f>
        <v/>
      </c>
      <c r="E919" t="str">
        <f>IF(D919="INVOICE",VALUE(MID(TRIM('Tracker&amp;Invoice'!B937),10,10)),"")</f>
        <v/>
      </c>
      <c r="F919">
        <f>IF(B919=1,IFERROR(LOOKUP(2,1/('Tracker&amp;Invoice'!$H937:$AC937&lt;&gt;""),COLUMN('Tracker&amp;Invoice'!$H937:$AC937)),8),F918)</f>
        <v>19</v>
      </c>
      <c r="G919">
        <f>IF(D919="OVERALL",IFERROR(LOOKUP(2,1/('Tracker&amp;Invoice'!$H937:$AC937&lt;&gt;""),COLUMN('Tracker&amp;Invoice'!$H937:$AC937)),8),G920)</f>
        <v>20</v>
      </c>
      <c r="H919">
        <f t="shared" si="28"/>
        <v>20</v>
      </c>
      <c r="I919" s="29">
        <f>IF(D919="INVOICE",SUM('Tracker&amp;Invoice'!$H937:INDEX('Tracker&amp;Invoice'!$A937:$AC937,1,H919)),0)</f>
        <v>0</v>
      </c>
      <c r="J919" s="29">
        <f>IF(D919="OVERALL",SUM('Tracker&amp;Invoice'!$H937:$AC937),0)</f>
        <v>0</v>
      </c>
    </row>
    <row r="920" spans="1:10">
      <c r="A920" t="e">
        <f t="shared" si="29"/>
        <v>#REF!</v>
      </c>
      <c r="B920">
        <f>IF(AND('Tracker&amp;Invoice'!A938&lt;&gt;"",'Tracker&amp;Invoice'!A938&lt;&gt;"ITEM",'Tracker&amp;Invoice'!A936="ITEM"),1,0)</f>
        <v>0</v>
      </c>
      <c r="C920" t="str">
        <f>IF(B920=1,'Tracker&amp;Invoice'!A938,C919)</f>
        <v>BQ-088</v>
      </c>
      <c r="D920" t="str">
        <f>IF(LEFT(TRIM('Tracker&amp;Invoice'!B938),9)="INVOICE #","INVOICE",IF(TRIM('Tracker&amp;Invoice'!B938)="Overall Completion INVOICE","OVERALL",""))</f>
        <v>INVOICE</v>
      </c>
      <c r="E920">
        <f>IF(D920="INVOICE",VALUE(MID(TRIM('Tracker&amp;Invoice'!B938),10,10)),"")</f>
        <v>16</v>
      </c>
      <c r="F920">
        <f>IF(B920=1,IFERROR(LOOKUP(2,1/('Tracker&amp;Invoice'!$H938:$AC938&lt;&gt;""),COLUMN('Tracker&amp;Invoice'!$H938:$AC938)),8),F919)</f>
        <v>19</v>
      </c>
      <c r="G920">
        <f>IF(D920="OVERALL",IFERROR(LOOKUP(2,1/('Tracker&amp;Invoice'!$H938:$AC938&lt;&gt;""),COLUMN('Tracker&amp;Invoice'!$H938:$AC938)),8),G921)</f>
        <v>20</v>
      </c>
      <c r="H920">
        <f t="shared" si="28"/>
        <v>20</v>
      </c>
      <c r="I920" s="29">
        <f>IF(D920="INVOICE",SUM('Tracker&amp;Invoice'!$H938:INDEX('Tracker&amp;Invoice'!$A938:$AC938,1,H920)),0)</f>
        <v>420720.625</v>
      </c>
      <c r="J920" s="29">
        <f>IF(D920="OVERALL",SUM('Tracker&amp;Invoice'!$H938:$AC938),0)</f>
        <v>0</v>
      </c>
    </row>
    <row r="921" spans="1:10">
      <c r="A921" t="e">
        <f t="shared" si="29"/>
        <v>#REF!</v>
      </c>
      <c r="B921">
        <f>IF(AND('Tracker&amp;Invoice'!A939&lt;&gt;"",'Tracker&amp;Invoice'!A939&lt;&gt;"ITEM",'Tracker&amp;Invoice'!A937="ITEM"),1,0)</f>
        <v>0</v>
      </c>
      <c r="C921" t="str">
        <f>IF(B921=1,'Tracker&amp;Invoice'!A939,C920)</f>
        <v>BQ-088</v>
      </c>
      <c r="D921" t="str">
        <f>IF(LEFT(TRIM('Tracker&amp;Invoice'!B939),9)="INVOICE #","INVOICE",IF(TRIM('Tracker&amp;Invoice'!B939)="Overall Completion INVOICE","OVERALL",""))</f>
        <v/>
      </c>
      <c r="E921" t="str">
        <f>IF(D921="INVOICE",VALUE(MID(TRIM('Tracker&amp;Invoice'!B939),10,10)),"")</f>
        <v/>
      </c>
      <c r="F921">
        <f>IF(B921=1,IFERROR(LOOKUP(2,1/('Tracker&amp;Invoice'!$H939:$AC939&lt;&gt;""),COLUMN('Tracker&amp;Invoice'!$H939:$AC939)),8),F920)</f>
        <v>19</v>
      </c>
      <c r="G921">
        <f>IF(D921="OVERALL",IFERROR(LOOKUP(2,1/('Tracker&amp;Invoice'!$H939:$AC939&lt;&gt;""),COLUMN('Tracker&amp;Invoice'!$H939:$AC939)),8),G922)</f>
        <v>20</v>
      </c>
      <c r="H921">
        <f t="shared" si="28"/>
        <v>20</v>
      </c>
      <c r="I921" s="29">
        <f>IF(D921="INVOICE",SUM('Tracker&amp;Invoice'!$H939:INDEX('Tracker&amp;Invoice'!$A939:$AC939,1,H921)),0)</f>
        <v>0</v>
      </c>
      <c r="J921" s="29">
        <f>IF(D921="OVERALL",SUM('Tracker&amp;Invoice'!$H939:$AC939),0)</f>
        <v>0</v>
      </c>
    </row>
    <row r="922" spans="1:10">
      <c r="A922" t="e">
        <f t="shared" si="29"/>
        <v>#REF!</v>
      </c>
      <c r="B922">
        <f>IF(AND('Tracker&amp;Invoice'!A940&lt;&gt;"",'Tracker&amp;Invoice'!A940&lt;&gt;"ITEM",'Tracker&amp;Invoice'!A938="ITEM"),1,0)</f>
        <v>0</v>
      </c>
      <c r="C922" t="str">
        <f>IF(B922=1,'Tracker&amp;Invoice'!A940,C921)</f>
        <v>BQ-088</v>
      </c>
      <c r="D922" t="str">
        <f>IF(LEFT(TRIM('Tracker&amp;Invoice'!B940),9)="INVOICE #","INVOICE",IF(TRIM('Tracker&amp;Invoice'!B940)="Overall Completion INVOICE","OVERALL",""))</f>
        <v>INVOICE</v>
      </c>
      <c r="E922">
        <f>IF(D922="INVOICE",VALUE(MID(TRIM('Tracker&amp;Invoice'!B940),10,10)),"")</f>
        <v>17</v>
      </c>
      <c r="F922">
        <f>IF(B922=1,IFERROR(LOOKUP(2,1/('Tracker&amp;Invoice'!$H940:$AC940&lt;&gt;""),COLUMN('Tracker&amp;Invoice'!$H940:$AC940)),8),F921)</f>
        <v>19</v>
      </c>
      <c r="G922">
        <f>IF(D922="OVERALL",IFERROR(LOOKUP(2,1/('Tracker&amp;Invoice'!$H940:$AC940&lt;&gt;""),COLUMN('Tracker&amp;Invoice'!$H940:$AC940)),8),G923)</f>
        <v>20</v>
      </c>
      <c r="H922">
        <f t="shared" si="28"/>
        <v>20</v>
      </c>
      <c r="I922" s="29">
        <f>IF(D922="INVOICE",SUM('Tracker&amp;Invoice'!$H940:INDEX('Tracker&amp;Invoice'!$A940:$AC940,1,H922)),0)</f>
        <v>209982.5</v>
      </c>
      <c r="J922" s="29">
        <f>IF(D922="OVERALL",SUM('Tracker&amp;Invoice'!$H940:$AC940),0)</f>
        <v>0</v>
      </c>
    </row>
    <row r="923" spans="1:10">
      <c r="A923" t="e">
        <f t="shared" si="29"/>
        <v>#REF!</v>
      </c>
      <c r="B923">
        <f>IF(AND('Tracker&amp;Invoice'!A941&lt;&gt;"",'Tracker&amp;Invoice'!A941&lt;&gt;"ITEM",'Tracker&amp;Invoice'!A939="ITEM"),1,0)</f>
        <v>0</v>
      </c>
      <c r="C923" t="str">
        <f>IF(B923=1,'Tracker&amp;Invoice'!A941,C922)</f>
        <v>BQ-088</v>
      </c>
      <c r="D923" t="str">
        <f>IF(LEFT(TRIM('Tracker&amp;Invoice'!B941),9)="INVOICE #","INVOICE",IF(TRIM('Tracker&amp;Invoice'!B941)="Overall Completion INVOICE","OVERALL",""))</f>
        <v/>
      </c>
      <c r="E923" t="str">
        <f>IF(D923="INVOICE",VALUE(MID(TRIM('Tracker&amp;Invoice'!B941),10,10)),"")</f>
        <v/>
      </c>
      <c r="F923">
        <f>IF(B923=1,IFERROR(LOOKUP(2,1/('Tracker&amp;Invoice'!$H941:$AC941&lt;&gt;""),COLUMN('Tracker&amp;Invoice'!$H941:$AC941)),8),F922)</f>
        <v>19</v>
      </c>
      <c r="G923">
        <f>IF(D923="OVERALL",IFERROR(LOOKUP(2,1/('Tracker&amp;Invoice'!$H941:$AC941&lt;&gt;""),COLUMN('Tracker&amp;Invoice'!$H941:$AC941)),8),G924)</f>
        <v>20</v>
      </c>
      <c r="H923">
        <f t="shared" si="28"/>
        <v>20</v>
      </c>
      <c r="I923" s="29">
        <f>IF(D923="INVOICE",SUM('Tracker&amp;Invoice'!$H941:INDEX('Tracker&amp;Invoice'!$A941:$AC941,1,H923)),0)</f>
        <v>0</v>
      </c>
      <c r="J923" s="29">
        <f>IF(D923="OVERALL",SUM('Tracker&amp;Invoice'!$H941:$AC941),0)</f>
        <v>0</v>
      </c>
    </row>
    <row r="924" spans="1:10">
      <c r="A924" t="e">
        <f t="shared" si="29"/>
        <v>#REF!</v>
      </c>
      <c r="B924">
        <f>IF(AND('Tracker&amp;Invoice'!A942&lt;&gt;"",'Tracker&amp;Invoice'!A942&lt;&gt;"ITEM",'Tracker&amp;Invoice'!A940="ITEM"),1,0)</f>
        <v>0</v>
      </c>
      <c r="C924" t="str">
        <f>IF(B924=1,'Tracker&amp;Invoice'!A942,C923)</f>
        <v>BQ-088</v>
      </c>
      <c r="D924" t="str">
        <f>IF(LEFT(TRIM('Tracker&amp;Invoice'!B942),9)="INVOICE #","INVOICE",IF(TRIM('Tracker&amp;Invoice'!B942)="Overall Completion INVOICE","OVERALL",""))</f>
        <v>INVOICE</v>
      </c>
      <c r="E924">
        <f>IF(D924="INVOICE",VALUE(MID(TRIM('Tracker&amp;Invoice'!B942),10,10)),"")</f>
        <v>24</v>
      </c>
      <c r="F924">
        <f>IF(B924=1,IFERROR(LOOKUP(2,1/('Tracker&amp;Invoice'!$H942:$AC942&lt;&gt;""),COLUMN('Tracker&amp;Invoice'!$H942:$AC942)),8),F923)</f>
        <v>19</v>
      </c>
      <c r="G924">
        <f>IF(D924="OVERALL",IFERROR(LOOKUP(2,1/('Tracker&amp;Invoice'!$H942:$AC942&lt;&gt;""),COLUMN('Tracker&amp;Invoice'!$H942:$AC942)),8),G925)</f>
        <v>20</v>
      </c>
      <c r="H924">
        <f t="shared" si="28"/>
        <v>20</v>
      </c>
      <c r="I924" s="29">
        <f>IF(D924="INVOICE",SUM('Tracker&amp;Invoice'!$H942:INDEX('Tracker&amp;Invoice'!$A942:$AC942,1,H924)),0)</f>
        <v>284050</v>
      </c>
      <c r="J924" s="29">
        <f>IF(D924="OVERALL",SUM('Tracker&amp;Invoice'!$H942:$AC942),0)</f>
        <v>0</v>
      </c>
    </row>
    <row r="925" spans="1:10">
      <c r="A925" t="e">
        <f t="shared" si="29"/>
        <v>#REF!</v>
      </c>
      <c r="B925">
        <f>IF(AND('Tracker&amp;Invoice'!A943&lt;&gt;"",'Tracker&amp;Invoice'!A943&lt;&gt;"ITEM",'Tracker&amp;Invoice'!A941="ITEM"),1,0)</f>
        <v>0</v>
      </c>
      <c r="C925" t="str">
        <f>IF(B925=1,'Tracker&amp;Invoice'!A943,C924)</f>
        <v>BQ-088</v>
      </c>
      <c r="D925" t="str">
        <f>IF(LEFT(TRIM('Tracker&amp;Invoice'!B943),9)="INVOICE #","INVOICE",IF(TRIM('Tracker&amp;Invoice'!B943)="Overall Completion INVOICE","OVERALL",""))</f>
        <v/>
      </c>
      <c r="E925" t="str">
        <f>IF(D925="INVOICE",VALUE(MID(TRIM('Tracker&amp;Invoice'!B943),10,10)),"")</f>
        <v/>
      </c>
      <c r="F925">
        <f>IF(B925=1,IFERROR(LOOKUP(2,1/('Tracker&amp;Invoice'!$H943:$AC943&lt;&gt;""),COLUMN('Tracker&amp;Invoice'!$H943:$AC943)),8),F924)</f>
        <v>19</v>
      </c>
      <c r="G925">
        <f>IF(D925="OVERALL",IFERROR(LOOKUP(2,1/('Tracker&amp;Invoice'!$H943:$AC943&lt;&gt;""),COLUMN('Tracker&amp;Invoice'!$H943:$AC943)),8),G926)</f>
        <v>20</v>
      </c>
      <c r="H925">
        <f t="shared" si="28"/>
        <v>20</v>
      </c>
      <c r="I925" s="29">
        <f>IF(D925="INVOICE",SUM('Tracker&amp;Invoice'!$H943:INDEX('Tracker&amp;Invoice'!$A943:$AC943,1,H925)),0)</f>
        <v>0</v>
      </c>
      <c r="J925" s="29">
        <f>IF(D925="OVERALL",SUM('Tracker&amp;Invoice'!$H943:$AC943),0)</f>
        <v>0</v>
      </c>
    </row>
    <row r="926" spans="1:10">
      <c r="A926" t="e">
        <f t="shared" si="29"/>
        <v>#REF!</v>
      </c>
      <c r="B926">
        <f>IF(AND('Tracker&amp;Invoice'!A944&lt;&gt;"",'Tracker&amp;Invoice'!A944&lt;&gt;"ITEM",'Tracker&amp;Invoice'!A942="ITEM"),1,0)</f>
        <v>0</v>
      </c>
      <c r="C926" t="str">
        <f>IF(B926=1,'Tracker&amp;Invoice'!A944,C925)</f>
        <v>BQ-088</v>
      </c>
      <c r="D926" t="str">
        <f>IF(LEFT(TRIM('Tracker&amp;Invoice'!B944),9)="INVOICE #","INVOICE",IF(TRIM('Tracker&amp;Invoice'!B944)="Overall Completion INVOICE","OVERALL",""))</f>
        <v>INVOICE</v>
      </c>
      <c r="E926">
        <f>IF(D926="INVOICE",VALUE(MID(TRIM('Tracker&amp;Invoice'!B944),10,10)),"")</f>
        <v>27</v>
      </c>
      <c r="F926">
        <f>IF(B926=1,IFERROR(LOOKUP(2,1/('Tracker&amp;Invoice'!$H944:$AC944&lt;&gt;""),COLUMN('Tracker&amp;Invoice'!$H944:$AC944)),8),F925)</f>
        <v>19</v>
      </c>
      <c r="G926">
        <f>IF(D926="OVERALL",IFERROR(LOOKUP(2,1/('Tracker&amp;Invoice'!$H944:$AC944&lt;&gt;""),COLUMN('Tracker&amp;Invoice'!$H944:$AC944)),8),G927)</f>
        <v>20</v>
      </c>
      <c r="H926">
        <f t="shared" si="28"/>
        <v>20</v>
      </c>
      <c r="I926" s="29">
        <f>IF(D926="INVOICE",SUM('Tracker&amp;Invoice'!$H944:INDEX('Tracker&amp;Invoice'!$A944:$AC944,1,H926)),0)</f>
        <v>253890</v>
      </c>
      <c r="J926" s="29">
        <f>IF(D926="OVERALL",SUM('Tracker&amp;Invoice'!$H944:$AC944),0)</f>
        <v>0</v>
      </c>
    </row>
    <row r="927" spans="1:10">
      <c r="A927" t="e">
        <f t="shared" si="29"/>
        <v>#REF!</v>
      </c>
      <c r="B927">
        <f>IF(AND('Tracker&amp;Invoice'!A945&lt;&gt;"",'Tracker&amp;Invoice'!A945&lt;&gt;"ITEM",'Tracker&amp;Invoice'!A943="ITEM"),1,0)</f>
        <v>0</v>
      </c>
      <c r="C927" t="str">
        <f>IF(B927=1,'Tracker&amp;Invoice'!A945,C926)</f>
        <v>BQ-088</v>
      </c>
      <c r="D927" t="str">
        <f>IF(LEFT(TRIM('Tracker&amp;Invoice'!B945),9)="INVOICE #","INVOICE",IF(TRIM('Tracker&amp;Invoice'!B945)="Overall Completion INVOICE","OVERALL",""))</f>
        <v/>
      </c>
      <c r="E927" t="str">
        <f>IF(D927="INVOICE",VALUE(MID(TRIM('Tracker&amp;Invoice'!B945),10,10)),"")</f>
        <v/>
      </c>
      <c r="F927">
        <f>IF(B927=1,IFERROR(LOOKUP(2,1/('Tracker&amp;Invoice'!$H945:$AC945&lt;&gt;""),COLUMN('Tracker&amp;Invoice'!$H945:$AC945)),8),F926)</f>
        <v>19</v>
      </c>
      <c r="G927">
        <f>IF(D927="OVERALL",IFERROR(LOOKUP(2,1/('Tracker&amp;Invoice'!$H945:$AC945&lt;&gt;""),COLUMN('Tracker&amp;Invoice'!$H945:$AC945)),8),G928)</f>
        <v>20</v>
      </c>
      <c r="H927">
        <f t="shared" si="28"/>
        <v>20</v>
      </c>
      <c r="I927" s="29">
        <f>IF(D927="INVOICE",SUM('Tracker&amp;Invoice'!$H945:INDEX('Tracker&amp;Invoice'!$A945:$AC945,1,H927)),0)</f>
        <v>0</v>
      </c>
      <c r="J927" s="29">
        <f>IF(D927="OVERALL",SUM('Tracker&amp;Invoice'!$H945:$AC945),0)</f>
        <v>0</v>
      </c>
    </row>
    <row r="928" spans="1:10">
      <c r="A928" t="e">
        <f t="shared" si="29"/>
        <v>#REF!</v>
      </c>
      <c r="B928">
        <f>IF(AND('Tracker&amp;Invoice'!A946&lt;&gt;"",'Tracker&amp;Invoice'!A946&lt;&gt;"ITEM",'Tracker&amp;Invoice'!A944="ITEM"),1,0)</f>
        <v>0</v>
      </c>
      <c r="C928" t="str">
        <f>IF(B928=1,'Tracker&amp;Invoice'!A946,C927)</f>
        <v>BQ-088</v>
      </c>
      <c r="D928" t="str">
        <f>IF(LEFT(TRIM('Tracker&amp;Invoice'!B946),9)="INVOICE #","INVOICE",IF(TRIM('Tracker&amp;Invoice'!B946)="Overall Completion INVOICE","OVERALL",""))</f>
        <v>INVOICE</v>
      </c>
      <c r="E928">
        <f>IF(D928="INVOICE",VALUE(MID(TRIM('Tracker&amp;Invoice'!B946),10,10)),"")</f>
        <v>30</v>
      </c>
      <c r="F928">
        <f>IF(B928=1,IFERROR(LOOKUP(2,1/('Tracker&amp;Invoice'!$H946:$AC946&lt;&gt;""),COLUMN('Tracker&amp;Invoice'!$H946:$AC946)),8),F927)</f>
        <v>19</v>
      </c>
      <c r="G928">
        <f>IF(D928="OVERALL",IFERROR(LOOKUP(2,1/('Tracker&amp;Invoice'!$H946:$AC946&lt;&gt;""),COLUMN('Tracker&amp;Invoice'!$H946:$AC946)),8),G929)</f>
        <v>20</v>
      </c>
      <c r="H928">
        <f t="shared" si="28"/>
        <v>20</v>
      </c>
      <c r="I928" s="29">
        <f>IF(D928="INVOICE",SUM('Tracker&amp;Invoice'!$H946:INDEX('Tracker&amp;Invoice'!$A946:$AC946,1,H928)),0)</f>
        <v>312260</v>
      </c>
      <c r="J928" s="29">
        <f>IF(D928="OVERALL",SUM('Tracker&amp;Invoice'!$H946:$AC946),0)</f>
        <v>0</v>
      </c>
    </row>
    <row r="929" spans="1:10">
      <c r="A929" t="e">
        <f t="shared" si="29"/>
        <v>#REF!</v>
      </c>
      <c r="B929">
        <f>IF(AND('Tracker&amp;Invoice'!A947&lt;&gt;"",'Tracker&amp;Invoice'!A947&lt;&gt;"ITEM",'Tracker&amp;Invoice'!A945="ITEM"),1,0)</f>
        <v>0</v>
      </c>
      <c r="C929" t="str">
        <f>IF(B929=1,'Tracker&amp;Invoice'!A947,C928)</f>
        <v>BQ-088</v>
      </c>
      <c r="D929" t="str">
        <f>IF(LEFT(TRIM('Tracker&amp;Invoice'!B947),9)="INVOICE #","INVOICE",IF(TRIM('Tracker&amp;Invoice'!B947)="Overall Completion INVOICE","OVERALL",""))</f>
        <v/>
      </c>
      <c r="E929" t="str">
        <f>IF(D929="INVOICE",VALUE(MID(TRIM('Tracker&amp;Invoice'!B947),10,10)),"")</f>
        <v/>
      </c>
      <c r="F929">
        <f>IF(B929=1,IFERROR(LOOKUP(2,1/('Tracker&amp;Invoice'!$H947:$AC947&lt;&gt;""),COLUMN('Tracker&amp;Invoice'!$H947:$AC947)),8),F928)</f>
        <v>19</v>
      </c>
      <c r="G929">
        <f>IF(D929="OVERALL",IFERROR(LOOKUP(2,1/('Tracker&amp;Invoice'!$H947:$AC947&lt;&gt;""),COLUMN('Tracker&amp;Invoice'!$H947:$AC947)),8),G930)</f>
        <v>20</v>
      </c>
      <c r="H929">
        <f t="shared" si="28"/>
        <v>20</v>
      </c>
      <c r="I929" s="29">
        <f>IF(D929="INVOICE",SUM('Tracker&amp;Invoice'!$H947:INDEX('Tracker&amp;Invoice'!$A947:$AC947,1,H929)),0)</f>
        <v>0</v>
      </c>
      <c r="J929" s="29">
        <f>IF(D929="OVERALL",SUM('Tracker&amp;Invoice'!$H947:$AC947),0)</f>
        <v>0</v>
      </c>
    </row>
    <row r="930" spans="1:10">
      <c r="A930" t="e">
        <f t="shared" si="29"/>
        <v>#REF!</v>
      </c>
      <c r="B930">
        <f>IF(AND('Tracker&amp;Invoice'!A948&lt;&gt;"",'Tracker&amp;Invoice'!A948&lt;&gt;"ITEM",'Tracker&amp;Invoice'!A946="ITEM"),1,0)</f>
        <v>0</v>
      </c>
      <c r="C930" t="str">
        <f>IF(B930=1,'Tracker&amp;Invoice'!A948,C929)</f>
        <v>BQ-088</v>
      </c>
      <c r="D930" t="str">
        <f>IF(LEFT(TRIM('Tracker&amp;Invoice'!B948),9)="INVOICE #","INVOICE",IF(TRIM('Tracker&amp;Invoice'!B948)="Overall Completion INVOICE","OVERALL",""))</f>
        <v>INVOICE</v>
      </c>
      <c r="E930">
        <f>IF(D930="INVOICE",VALUE(MID(TRIM('Tracker&amp;Invoice'!B948),10,10)),"")</f>
        <v>31</v>
      </c>
      <c r="F930">
        <f>IF(B930=1,IFERROR(LOOKUP(2,1/('Tracker&amp;Invoice'!$H948:$AC948&lt;&gt;""),COLUMN('Tracker&amp;Invoice'!$H948:$AC948)),8),F929)</f>
        <v>19</v>
      </c>
      <c r="G930">
        <f>IF(D930="OVERALL",IFERROR(LOOKUP(2,1/('Tracker&amp;Invoice'!$H948:$AC948&lt;&gt;""),COLUMN('Tracker&amp;Invoice'!$H948:$AC948)),8),G931)</f>
        <v>20</v>
      </c>
      <c r="H930">
        <f t="shared" si="28"/>
        <v>20</v>
      </c>
      <c r="I930" s="29">
        <f>IF(D930="INVOICE",SUM('Tracker&amp;Invoice'!$H948:INDEX('Tracker&amp;Invoice'!$A948:$AC948,1,H930)),0)</f>
        <v>168577.5</v>
      </c>
      <c r="J930" s="29">
        <f>IF(D930="OVERALL",SUM('Tracker&amp;Invoice'!$H948:$AC948),0)</f>
        <v>0</v>
      </c>
    </row>
    <row r="931" spans="1:10">
      <c r="A931" t="e">
        <f t="shared" si="29"/>
        <v>#REF!</v>
      </c>
      <c r="B931">
        <f>IF(AND('Tracker&amp;Invoice'!A949&lt;&gt;"",'Tracker&amp;Invoice'!A949&lt;&gt;"ITEM",'Tracker&amp;Invoice'!A947="ITEM"),1,0)</f>
        <v>0</v>
      </c>
      <c r="C931" t="str">
        <f>IF(B931=1,'Tracker&amp;Invoice'!A949,C930)</f>
        <v>BQ-088</v>
      </c>
      <c r="D931" t="str">
        <f>IF(LEFT(TRIM('Tracker&amp;Invoice'!B949),9)="INVOICE #","INVOICE",IF(TRIM('Tracker&amp;Invoice'!B949)="Overall Completion INVOICE","OVERALL",""))</f>
        <v/>
      </c>
      <c r="E931" t="str">
        <f>IF(D931="INVOICE",VALUE(MID(TRIM('Tracker&amp;Invoice'!B949),10,10)),"")</f>
        <v/>
      </c>
      <c r="F931">
        <f>IF(B931=1,IFERROR(LOOKUP(2,1/('Tracker&amp;Invoice'!$H949:$AC949&lt;&gt;""),COLUMN('Tracker&amp;Invoice'!$H949:$AC949)),8),F930)</f>
        <v>19</v>
      </c>
      <c r="G931">
        <f>IF(D931="OVERALL",IFERROR(LOOKUP(2,1/('Tracker&amp;Invoice'!$H949:$AC949&lt;&gt;""),COLUMN('Tracker&amp;Invoice'!$H949:$AC949)),8),G932)</f>
        <v>20</v>
      </c>
      <c r="H931">
        <f t="shared" si="28"/>
        <v>20</v>
      </c>
      <c r="I931" s="29">
        <f>IF(D931="INVOICE",SUM('Tracker&amp;Invoice'!$H949:INDEX('Tracker&amp;Invoice'!$A949:$AC949,1,H931)),0)</f>
        <v>0</v>
      </c>
      <c r="J931" s="29">
        <f>IF(D931="OVERALL",SUM('Tracker&amp;Invoice'!$H949:$AC949),0)</f>
        <v>0</v>
      </c>
    </row>
    <row r="932" spans="1:10">
      <c r="A932" t="e">
        <f t="shared" si="29"/>
        <v>#REF!</v>
      </c>
      <c r="B932">
        <f>IF(AND('Tracker&amp;Invoice'!A950&lt;&gt;"",'Tracker&amp;Invoice'!A950&lt;&gt;"ITEM",'Tracker&amp;Invoice'!A948="ITEM"),1,0)</f>
        <v>0</v>
      </c>
      <c r="C932" t="str">
        <f>IF(B932=1,'Tracker&amp;Invoice'!A950,C931)</f>
        <v>BQ-088</v>
      </c>
      <c r="D932" t="str">
        <f>IF(LEFT(TRIM('Tracker&amp;Invoice'!B950),9)="INVOICE #","INVOICE",IF(TRIM('Tracker&amp;Invoice'!B950)="Overall Completion INVOICE","OVERALL",""))</f>
        <v>INVOICE</v>
      </c>
      <c r="E932">
        <f>IF(D932="INVOICE",VALUE(MID(TRIM('Tracker&amp;Invoice'!B950),10,10)),"")</f>
        <v>32</v>
      </c>
      <c r="F932">
        <f>IF(B932=1,IFERROR(LOOKUP(2,1/('Tracker&amp;Invoice'!$H950:$AC950&lt;&gt;""),COLUMN('Tracker&amp;Invoice'!$H950:$AC950)),8),F931)</f>
        <v>19</v>
      </c>
      <c r="G932">
        <f>IF(D932="OVERALL",IFERROR(LOOKUP(2,1/('Tracker&amp;Invoice'!$H950:$AC950&lt;&gt;""),COLUMN('Tracker&amp;Invoice'!$H950:$AC950)),8),G933)</f>
        <v>20</v>
      </c>
      <c r="H932">
        <f t="shared" si="28"/>
        <v>20</v>
      </c>
      <c r="I932" s="29">
        <f>IF(D932="INVOICE",SUM('Tracker&amp;Invoice'!$H950:INDEX('Tracker&amp;Invoice'!$A950:$AC950,1,H932)),0)</f>
        <v>57671.25</v>
      </c>
      <c r="J932" s="29">
        <f>IF(D932="OVERALL",SUM('Tracker&amp;Invoice'!$H950:$AC950),0)</f>
        <v>0</v>
      </c>
    </row>
    <row r="933" spans="1:10">
      <c r="A933" t="e">
        <f t="shared" si="29"/>
        <v>#REF!</v>
      </c>
      <c r="B933">
        <f>IF(AND('Tracker&amp;Invoice'!A953&lt;&gt;"",'Tracker&amp;Invoice'!A953&lt;&gt;"ITEM",'Tracker&amp;Invoice'!A949="ITEM"),1,0)</f>
        <v>0</v>
      </c>
      <c r="C933" t="str">
        <f>IF(B933=1,'Tracker&amp;Invoice'!A953,C932)</f>
        <v>BQ-088</v>
      </c>
      <c r="D933" t="str">
        <f>IF(LEFT(TRIM('Tracker&amp;Invoice'!B953),9)="INVOICE #","INVOICE",IF(TRIM('Tracker&amp;Invoice'!B953)="Overall Completion INVOICE","OVERALL",""))</f>
        <v/>
      </c>
      <c r="E933" t="str">
        <f>IF(D933="INVOICE",VALUE(MID(TRIM('Tracker&amp;Invoice'!B953),10,10)),"")</f>
        <v/>
      </c>
      <c r="F933">
        <f>IF(B933=1,IFERROR(LOOKUP(2,1/('Tracker&amp;Invoice'!$H953:$AC953&lt;&gt;""),COLUMN('Tracker&amp;Invoice'!$H953:$AC953)),8),F932)</f>
        <v>19</v>
      </c>
      <c r="G933">
        <f>IF(D933="OVERALL",IFERROR(LOOKUP(2,1/('Tracker&amp;Invoice'!$H953:$AC953&lt;&gt;""),COLUMN('Tracker&amp;Invoice'!$H953:$AC953)),8),G934)</f>
        <v>20</v>
      </c>
      <c r="H933">
        <f t="shared" si="28"/>
        <v>20</v>
      </c>
      <c r="I933" s="29">
        <f>IF(D933="INVOICE",SUM('Tracker&amp;Invoice'!$H953:INDEX('Tracker&amp;Invoice'!$A953:$AC953,1,H933)),0)</f>
        <v>0</v>
      </c>
      <c r="J933" s="29">
        <f>IF(D933="OVERALL",SUM('Tracker&amp;Invoice'!$H953:$AC953),0)</f>
        <v>0</v>
      </c>
    </row>
    <row r="934" spans="1:10">
      <c r="A934" t="e">
        <f t="shared" si="29"/>
        <v>#REF!</v>
      </c>
      <c r="B934">
        <f>IF(AND('Tracker&amp;Invoice'!A954&lt;&gt;"",'Tracker&amp;Invoice'!A954&lt;&gt;"ITEM",'Tracker&amp;Invoice'!A950="ITEM"),1,0)</f>
        <v>0</v>
      </c>
      <c r="C934" t="str">
        <f>IF(B934=1,'Tracker&amp;Invoice'!A954,C933)</f>
        <v>BQ-088</v>
      </c>
      <c r="D934" t="str">
        <f>IF(LEFT(TRIM('Tracker&amp;Invoice'!B954),9)="INVOICE #","INVOICE",IF(TRIM('Tracker&amp;Invoice'!B954)="Overall Completion INVOICE","OVERALL",""))</f>
        <v>OVERALL</v>
      </c>
      <c r="E934" t="str">
        <f>IF(D934="INVOICE",VALUE(MID(TRIM('Tracker&amp;Invoice'!B954),10,10)),"")</f>
        <v/>
      </c>
      <c r="F934">
        <f>IF(B934=1,IFERROR(LOOKUP(2,1/('Tracker&amp;Invoice'!$H954:$AC954&lt;&gt;""),COLUMN('Tracker&amp;Invoice'!$H954:$AC954)),8),F933)</f>
        <v>19</v>
      </c>
      <c r="G934">
        <f>IF(D934="OVERALL",IFERROR(LOOKUP(2,1/('Tracker&amp;Invoice'!$H954:$AC954&lt;&gt;""),COLUMN('Tracker&amp;Invoice'!$H954:$AC954)),8),G935)</f>
        <v>20</v>
      </c>
      <c r="H934">
        <f t="shared" si="28"/>
        <v>20</v>
      </c>
      <c r="I934" s="29">
        <f>IF(D934="INVOICE",SUM('Tracker&amp;Invoice'!$H954:INDEX('Tracker&amp;Invoice'!$A954:$AC954,1,H934)),0)</f>
        <v>0</v>
      </c>
      <c r="J934" s="29">
        <f>IF(D934="OVERALL",SUM('Tracker&amp;Invoice'!$H954:$AC954),0)</f>
        <v>3442010</v>
      </c>
    </row>
    <row r="935" spans="1:10">
      <c r="A935" t="e">
        <f t="shared" si="29"/>
        <v>#REF!</v>
      </c>
      <c r="B935">
        <f>IF(AND('Tracker&amp;Invoice'!A955&lt;&gt;"",'Tracker&amp;Invoice'!A955&lt;&gt;"ITEM",'Tracker&amp;Invoice'!A953="ITEM"),1,0)</f>
        <v>0</v>
      </c>
      <c r="C935" t="str">
        <f>IF(B935=1,'Tracker&amp;Invoice'!A955,C934)</f>
        <v>BQ-088</v>
      </c>
      <c r="D935" t="str">
        <f>IF(LEFT(TRIM('Tracker&amp;Invoice'!B955),9)="INVOICE #","INVOICE",IF(TRIM('Tracker&amp;Invoice'!B955)="Overall Completion INVOICE","OVERALL",""))</f>
        <v/>
      </c>
      <c r="E935" t="str">
        <f>IF(D935="INVOICE",VALUE(MID(TRIM('Tracker&amp;Invoice'!B955),10,10)),"")</f>
        <v/>
      </c>
      <c r="F935">
        <f>IF(B935=1,IFERROR(LOOKUP(2,1/('Tracker&amp;Invoice'!$H955:$AC955&lt;&gt;""),COLUMN('Tracker&amp;Invoice'!$H955:$AC955)),8),F934)</f>
        <v>19</v>
      </c>
      <c r="G935">
        <f>IF(D935="OVERALL",IFERROR(LOOKUP(2,1/('Tracker&amp;Invoice'!$H955:$AC955&lt;&gt;""),COLUMN('Tracker&amp;Invoice'!$H955:$AC955)),8),G936)</f>
        <v>20</v>
      </c>
      <c r="H935">
        <f t="shared" si="28"/>
        <v>20</v>
      </c>
      <c r="I935" s="29">
        <f>IF(D935="INVOICE",SUM('Tracker&amp;Invoice'!$H955:INDEX('Tracker&amp;Invoice'!$A955:$AC955,1,H935)),0)</f>
        <v>0</v>
      </c>
      <c r="J935" s="29">
        <f>IF(D935="OVERALL",SUM('Tracker&amp;Invoice'!$H955:$AC955),0)</f>
        <v>0</v>
      </c>
    </row>
    <row r="936" spans="1:10">
      <c r="A936" t="e">
        <f t="shared" si="29"/>
        <v>#REF!</v>
      </c>
      <c r="B936">
        <f>IF(AND('Tracker&amp;Invoice'!A956&lt;&gt;"",'Tracker&amp;Invoice'!A956&lt;&gt;"ITEM",'Tracker&amp;Invoice'!A954="ITEM"),1,0)</f>
        <v>0</v>
      </c>
      <c r="C936" t="str">
        <f>IF(B936=1,'Tracker&amp;Invoice'!A956,C935)</f>
        <v>BQ-088</v>
      </c>
      <c r="D936" t="str">
        <f>IF(LEFT(TRIM('Tracker&amp;Invoice'!B956),9)="INVOICE #","INVOICE",IF(TRIM('Tracker&amp;Invoice'!B956)="Overall Completion INVOICE","OVERALL",""))</f>
        <v/>
      </c>
      <c r="E936" t="str">
        <f>IF(D936="INVOICE",VALUE(MID(TRIM('Tracker&amp;Invoice'!B956),10,10)),"")</f>
        <v/>
      </c>
      <c r="F936">
        <f>IF(B936=1,IFERROR(LOOKUP(2,1/('Tracker&amp;Invoice'!$H956:$AC956&lt;&gt;""),COLUMN('Tracker&amp;Invoice'!$H956:$AC956)),8),F935)</f>
        <v>19</v>
      </c>
      <c r="G936">
        <f>IF(D936="OVERALL",IFERROR(LOOKUP(2,1/('Tracker&amp;Invoice'!$H956:$AC956&lt;&gt;""),COLUMN('Tracker&amp;Invoice'!$H956:$AC956)),8),G937)</f>
        <v>20</v>
      </c>
      <c r="H936">
        <f t="shared" si="28"/>
        <v>20</v>
      </c>
      <c r="I936" s="29">
        <f>IF(D936="INVOICE",SUM('Tracker&amp;Invoice'!$H956:INDEX('Tracker&amp;Invoice'!$A956:$AC956,1,H936)),0)</f>
        <v>0</v>
      </c>
      <c r="J936" s="29">
        <f>IF(D936="OVERALL",SUM('Tracker&amp;Invoice'!$H956:$AC956),0)</f>
        <v>0</v>
      </c>
    </row>
    <row r="937" spans="1:10">
      <c r="A937" t="e">
        <f t="shared" si="29"/>
        <v>#REF!</v>
      </c>
      <c r="B937">
        <f>IF(AND('Tracker&amp;Invoice'!A957&lt;&gt;"",'Tracker&amp;Invoice'!A957&lt;&gt;"ITEM",'Tracker&amp;Invoice'!A955="ITEM"),1,0)</f>
        <v>0</v>
      </c>
      <c r="C937" t="str">
        <f>IF(B937=1,'Tracker&amp;Invoice'!A957,C936)</f>
        <v>BQ-088</v>
      </c>
      <c r="D937" t="str">
        <f>IF(LEFT(TRIM('Tracker&amp;Invoice'!B957),9)="INVOICE #","INVOICE",IF(TRIM('Tracker&amp;Invoice'!B957)="Overall Completion INVOICE","OVERALL",""))</f>
        <v/>
      </c>
      <c r="E937" t="str">
        <f>IF(D937="INVOICE",VALUE(MID(TRIM('Tracker&amp;Invoice'!B957),10,10)),"")</f>
        <v/>
      </c>
      <c r="F937">
        <f>IF(B937=1,IFERROR(LOOKUP(2,1/('Tracker&amp;Invoice'!$H957:$AC957&lt;&gt;""),COLUMN('Tracker&amp;Invoice'!$H957:$AC957)),8),F936)</f>
        <v>19</v>
      </c>
      <c r="G937">
        <f>IF(D937="OVERALL",IFERROR(LOOKUP(2,1/('Tracker&amp;Invoice'!$H957:$AC957&lt;&gt;""),COLUMN('Tracker&amp;Invoice'!$H957:$AC957)),8),G938)</f>
        <v>20</v>
      </c>
      <c r="H937">
        <f t="shared" si="28"/>
        <v>20</v>
      </c>
      <c r="I937" s="29">
        <f>IF(D937="INVOICE",SUM('Tracker&amp;Invoice'!$H957:INDEX('Tracker&amp;Invoice'!$A957:$AC957,1,H937)),0)</f>
        <v>0</v>
      </c>
      <c r="J937" s="29">
        <f>IF(D937="OVERALL",SUM('Tracker&amp;Invoice'!$H957:$AC957),0)</f>
        <v>0</v>
      </c>
    </row>
    <row r="938" spans="1:10">
      <c r="A938" t="e">
        <f t="shared" si="29"/>
        <v>#REF!</v>
      </c>
      <c r="B938">
        <f>IF(AND('Tracker&amp;Invoice'!A958&lt;&gt;"",'Tracker&amp;Invoice'!A958&lt;&gt;"ITEM",'Tracker&amp;Invoice'!A956="ITEM"),1,0)</f>
        <v>0</v>
      </c>
      <c r="C938" t="str">
        <f>IF(B938=1,'Tracker&amp;Invoice'!A958,C937)</f>
        <v>BQ-088</v>
      </c>
      <c r="D938" t="str">
        <f>IF(LEFT(TRIM('Tracker&amp;Invoice'!B958),9)="INVOICE #","INVOICE",IF(TRIM('Tracker&amp;Invoice'!B958)="Overall Completion INVOICE","OVERALL",""))</f>
        <v/>
      </c>
      <c r="E938" t="str">
        <f>IF(D938="INVOICE",VALUE(MID(TRIM('Tracker&amp;Invoice'!B958),10,10)),"")</f>
        <v/>
      </c>
      <c r="F938">
        <f>IF(B938=1,IFERROR(LOOKUP(2,1/('Tracker&amp;Invoice'!$H958:$AC958&lt;&gt;""),COLUMN('Tracker&amp;Invoice'!$H958:$AC958)),8),F937)</f>
        <v>19</v>
      </c>
      <c r="G938">
        <f>IF(D938="OVERALL",IFERROR(LOOKUP(2,1/('Tracker&amp;Invoice'!$H958:$AC958&lt;&gt;""),COLUMN('Tracker&amp;Invoice'!$H958:$AC958)),8),G939)</f>
        <v>20</v>
      </c>
      <c r="H938">
        <f t="shared" si="28"/>
        <v>20</v>
      </c>
      <c r="I938" s="29">
        <f>IF(D938="INVOICE",SUM('Tracker&amp;Invoice'!$H958:INDEX('Tracker&amp;Invoice'!$A958:$AC958,1,H938)),0)</f>
        <v>0</v>
      </c>
      <c r="J938" s="29">
        <f>IF(D938="OVERALL",SUM('Tracker&amp;Invoice'!$H958:$AC958),0)</f>
        <v>0</v>
      </c>
    </row>
    <row r="939" spans="1:10">
      <c r="A939" t="e">
        <f t="shared" si="29"/>
        <v>#REF!</v>
      </c>
      <c r="B939">
        <f>IF(AND('Tracker&amp;Invoice'!A959&lt;&gt;"",'Tracker&amp;Invoice'!A959&lt;&gt;"ITEM",'Tracker&amp;Invoice'!A957="ITEM"),1,0)</f>
        <v>0</v>
      </c>
      <c r="C939" t="str">
        <f>IF(B939=1,'Tracker&amp;Invoice'!A959,C938)</f>
        <v>BQ-088</v>
      </c>
      <c r="D939" t="str">
        <f>IF(LEFT(TRIM('Tracker&amp;Invoice'!B959),9)="INVOICE #","INVOICE",IF(TRIM('Tracker&amp;Invoice'!B959)="Overall Completion INVOICE","OVERALL",""))</f>
        <v/>
      </c>
      <c r="E939" t="str">
        <f>IF(D939="INVOICE",VALUE(MID(TRIM('Tracker&amp;Invoice'!B959),10,10)),"")</f>
        <v/>
      </c>
      <c r="F939">
        <f>IF(B939=1,IFERROR(LOOKUP(2,1/('Tracker&amp;Invoice'!$H959:$AC959&lt;&gt;""),COLUMN('Tracker&amp;Invoice'!$H959:$AC959)),8),F938)</f>
        <v>19</v>
      </c>
      <c r="G939">
        <f>IF(D939="OVERALL",IFERROR(LOOKUP(2,1/('Tracker&amp;Invoice'!$H959:$AC959&lt;&gt;""),COLUMN('Tracker&amp;Invoice'!$H959:$AC959)),8),G940)</f>
        <v>20</v>
      </c>
      <c r="H939">
        <f t="shared" si="28"/>
        <v>20</v>
      </c>
      <c r="I939" s="29">
        <f>IF(D939="INVOICE",SUM('Tracker&amp;Invoice'!$H959:INDEX('Tracker&amp;Invoice'!$A959:$AC959,1,H939)),0)</f>
        <v>0</v>
      </c>
      <c r="J939" s="29">
        <f>IF(D939="OVERALL",SUM('Tracker&amp;Invoice'!$H959:$AC959),0)</f>
        <v>0</v>
      </c>
    </row>
    <row r="940" spans="1:10">
      <c r="A940" t="e">
        <f t="shared" si="29"/>
        <v>#REF!</v>
      </c>
      <c r="B940">
        <f>IF(AND('Tracker&amp;Invoice'!A960&lt;&gt;"",'Tracker&amp;Invoice'!A960&lt;&gt;"ITEM",'Tracker&amp;Invoice'!A958="ITEM"),1,0)</f>
        <v>0</v>
      </c>
      <c r="C940" t="str">
        <f>IF(B940=1,'Tracker&amp;Invoice'!A960,C939)</f>
        <v>BQ-088</v>
      </c>
      <c r="D940" t="str">
        <f>IF(LEFT(TRIM('Tracker&amp;Invoice'!B960),9)="INVOICE #","INVOICE",IF(TRIM('Tracker&amp;Invoice'!B960)="Overall Completion INVOICE","OVERALL",""))</f>
        <v/>
      </c>
      <c r="E940" t="str">
        <f>IF(D940="INVOICE",VALUE(MID(TRIM('Tracker&amp;Invoice'!B960),10,10)),"")</f>
        <v/>
      </c>
      <c r="F940">
        <f>IF(B940=1,IFERROR(LOOKUP(2,1/('Tracker&amp;Invoice'!$H960:$AC960&lt;&gt;""),COLUMN('Tracker&amp;Invoice'!$H960:$AC960)),8),F939)</f>
        <v>19</v>
      </c>
      <c r="G940">
        <f>IF(D940="OVERALL",IFERROR(LOOKUP(2,1/('Tracker&amp;Invoice'!$H960:$AC960&lt;&gt;""),COLUMN('Tracker&amp;Invoice'!$H960:$AC960)),8),G941)</f>
        <v>20</v>
      </c>
      <c r="H940">
        <f t="shared" si="28"/>
        <v>20</v>
      </c>
      <c r="I940" s="29">
        <f>IF(D940="INVOICE",SUM('Tracker&amp;Invoice'!$H960:INDEX('Tracker&amp;Invoice'!$A960:$AC960,1,H940)),0)</f>
        <v>0</v>
      </c>
      <c r="J940" s="29">
        <f>IF(D940="OVERALL",SUM('Tracker&amp;Invoice'!$H960:$AC960),0)</f>
        <v>0</v>
      </c>
    </row>
    <row r="941" spans="1:10">
      <c r="A941" t="e">
        <f t="shared" si="29"/>
        <v>#REF!</v>
      </c>
      <c r="B941">
        <f>IF(AND('Tracker&amp;Invoice'!A961&lt;&gt;"",'Tracker&amp;Invoice'!A961&lt;&gt;"ITEM",'Tracker&amp;Invoice'!A959="ITEM"),1,0)</f>
        <v>0</v>
      </c>
      <c r="C941" t="str">
        <f>IF(B941=1,'Tracker&amp;Invoice'!A961,C940)</f>
        <v>BQ-088</v>
      </c>
      <c r="D941" t="str">
        <f>IF(LEFT(TRIM('Tracker&amp;Invoice'!B961),9)="INVOICE #","INVOICE",IF(TRIM('Tracker&amp;Invoice'!B961)="Overall Completion INVOICE","OVERALL",""))</f>
        <v/>
      </c>
      <c r="E941" t="str">
        <f>IF(D941="INVOICE",VALUE(MID(TRIM('Tracker&amp;Invoice'!B961),10,10)),"")</f>
        <v/>
      </c>
      <c r="F941">
        <f>IF(B941=1,IFERROR(LOOKUP(2,1/('Tracker&amp;Invoice'!$H961:$AC961&lt;&gt;""),COLUMN('Tracker&amp;Invoice'!$H961:$AC961)),8),F940)</f>
        <v>19</v>
      </c>
      <c r="G941">
        <f>IF(D941="OVERALL",IFERROR(LOOKUP(2,1/('Tracker&amp;Invoice'!$H961:$AC961&lt;&gt;""),COLUMN('Tracker&amp;Invoice'!$H961:$AC961)),8),G942)</f>
        <v>20</v>
      </c>
      <c r="H941">
        <f t="shared" si="28"/>
        <v>20</v>
      </c>
      <c r="I941" s="29">
        <f>IF(D941="INVOICE",SUM('Tracker&amp;Invoice'!$H961:INDEX('Tracker&amp;Invoice'!$A961:$AC961,1,H941)),0)</f>
        <v>0</v>
      </c>
      <c r="J941" s="29">
        <f>IF(D941="OVERALL",SUM('Tracker&amp;Invoice'!$H961:$AC961),0)</f>
        <v>0</v>
      </c>
    </row>
    <row r="942" spans="1:10">
      <c r="A942" t="e">
        <f t="shared" si="29"/>
        <v>#REF!</v>
      </c>
      <c r="B942">
        <f>IF(AND('Tracker&amp;Invoice'!A962&lt;&gt;"",'Tracker&amp;Invoice'!A962&lt;&gt;"ITEM",'Tracker&amp;Invoice'!A960="ITEM"),1,0)</f>
        <v>0</v>
      </c>
      <c r="C942" t="str">
        <f>IF(B942=1,'Tracker&amp;Invoice'!A962,C941)</f>
        <v>BQ-088</v>
      </c>
      <c r="D942" t="str">
        <f>IF(LEFT(TRIM('Tracker&amp;Invoice'!B962),9)="INVOICE #","INVOICE",IF(TRIM('Tracker&amp;Invoice'!B962)="Overall Completion INVOICE","OVERALL",""))</f>
        <v/>
      </c>
      <c r="E942" t="str">
        <f>IF(D942="INVOICE",VALUE(MID(TRIM('Tracker&amp;Invoice'!B962),10,10)),"")</f>
        <v/>
      </c>
      <c r="F942">
        <f>IF(B942=1,IFERROR(LOOKUP(2,1/('Tracker&amp;Invoice'!$H962:$AC962&lt;&gt;""),COLUMN('Tracker&amp;Invoice'!$H962:$AC962)),8),F941)</f>
        <v>19</v>
      </c>
      <c r="G942">
        <f>IF(D942="OVERALL",IFERROR(LOOKUP(2,1/('Tracker&amp;Invoice'!$H962:$AC962&lt;&gt;""),COLUMN('Tracker&amp;Invoice'!$H962:$AC962)),8),G943)</f>
        <v>20</v>
      </c>
      <c r="H942">
        <f t="shared" si="28"/>
        <v>20</v>
      </c>
      <c r="I942" s="29">
        <f>IF(D942="INVOICE",SUM('Tracker&amp;Invoice'!$H962:INDEX('Tracker&amp;Invoice'!$A962:$AC962,1,H942)),0)</f>
        <v>0</v>
      </c>
      <c r="J942" s="29">
        <f>IF(D942="OVERALL",SUM('Tracker&amp;Invoice'!$H962:$AC962),0)</f>
        <v>0</v>
      </c>
    </row>
    <row r="943" spans="1:10">
      <c r="A943" t="e">
        <f t="shared" si="29"/>
        <v>#REF!</v>
      </c>
      <c r="B943">
        <f>IF(AND('Tracker&amp;Invoice'!A963&lt;&gt;"",'Tracker&amp;Invoice'!A963&lt;&gt;"ITEM",'Tracker&amp;Invoice'!A961="ITEM"),1,0)</f>
        <v>1</v>
      </c>
      <c r="C943" t="str">
        <f>IF(B943=1,'Tracker&amp;Invoice'!A963,C942)</f>
        <v>BQ-089</v>
      </c>
      <c r="D943" t="str">
        <f>IF(LEFT(TRIM('Tracker&amp;Invoice'!B963),9)="INVOICE #","INVOICE",IF(TRIM('Tracker&amp;Invoice'!B963)="Overall Completion INVOICE","OVERALL",""))</f>
        <v/>
      </c>
      <c r="E943" t="str">
        <f>IF(D943="INVOICE",VALUE(MID(TRIM('Tracker&amp;Invoice'!B963),10,10)),"")</f>
        <v/>
      </c>
      <c r="F943">
        <f>IF(B943=1,IFERROR(LOOKUP(2,1/('Tracker&amp;Invoice'!$H963:$AC963&lt;&gt;""),COLUMN('Tracker&amp;Invoice'!$H963:$AC963)),8),F942)</f>
        <v>19</v>
      </c>
      <c r="G943">
        <f>IF(D943="OVERALL",IFERROR(LOOKUP(2,1/('Tracker&amp;Invoice'!$H963:$AC963&lt;&gt;""),COLUMN('Tracker&amp;Invoice'!$H963:$AC963)),8),G944)</f>
        <v>20</v>
      </c>
      <c r="H943">
        <f t="shared" si="28"/>
        <v>20</v>
      </c>
      <c r="I943" s="29">
        <f>IF(D943="INVOICE",SUM('Tracker&amp;Invoice'!$H963:INDEX('Tracker&amp;Invoice'!$A963:$AC963,1,H943)),0)</f>
        <v>0</v>
      </c>
      <c r="J943" s="29">
        <f>IF(D943="OVERALL",SUM('Tracker&amp;Invoice'!$H963:$AC963),0)</f>
        <v>0</v>
      </c>
    </row>
    <row r="944" spans="1:10">
      <c r="A944" t="e">
        <f t="shared" si="29"/>
        <v>#REF!</v>
      </c>
      <c r="B944">
        <f>IF(AND('Tracker&amp;Invoice'!A964&lt;&gt;"",'Tracker&amp;Invoice'!A964&lt;&gt;"ITEM",'Tracker&amp;Invoice'!A962="ITEM"),1,0)</f>
        <v>0</v>
      </c>
      <c r="C944" t="str">
        <f>IF(B944=1,'Tracker&amp;Invoice'!A964,C943)</f>
        <v>BQ-089</v>
      </c>
      <c r="D944" t="str">
        <f>IF(LEFT(TRIM('Tracker&amp;Invoice'!B964),9)="INVOICE #","INVOICE",IF(TRIM('Tracker&amp;Invoice'!B964)="Overall Completion INVOICE","OVERALL",""))</f>
        <v/>
      </c>
      <c r="E944" t="str">
        <f>IF(D944="INVOICE",VALUE(MID(TRIM('Tracker&amp;Invoice'!B964),10,10)),"")</f>
        <v/>
      </c>
      <c r="F944">
        <f>IF(B944=1,IFERROR(LOOKUP(2,1/('Tracker&amp;Invoice'!$H964:$AC964&lt;&gt;""),COLUMN('Tracker&amp;Invoice'!$H964:$AC964)),8),F943)</f>
        <v>19</v>
      </c>
      <c r="G944">
        <f>IF(D944="OVERALL",IFERROR(LOOKUP(2,1/('Tracker&amp;Invoice'!$H964:$AC964&lt;&gt;""),COLUMN('Tracker&amp;Invoice'!$H964:$AC964)),8),G945)</f>
        <v>20</v>
      </c>
      <c r="H944">
        <f t="shared" si="28"/>
        <v>20</v>
      </c>
      <c r="I944" s="29">
        <f>IF(D944="INVOICE",SUM('Tracker&amp;Invoice'!$H964:INDEX('Tracker&amp;Invoice'!$A964:$AC964,1,H944)),0)</f>
        <v>0</v>
      </c>
      <c r="J944" s="29">
        <f>IF(D944="OVERALL",SUM('Tracker&amp;Invoice'!$H964:$AC964),0)</f>
        <v>0</v>
      </c>
    </row>
    <row r="945" spans="1:10">
      <c r="A945" t="e">
        <f t="shared" si="29"/>
        <v>#REF!</v>
      </c>
      <c r="B945">
        <f>IF(AND('Tracker&amp;Invoice'!A965&lt;&gt;"",'Tracker&amp;Invoice'!A965&lt;&gt;"ITEM",'Tracker&amp;Invoice'!A963="ITEM"),1,0)</f>
        <v>0</v>
      </c>
      <c r="C945" t="str">
        <f>IF(B945=1,'Tracker&amp;Invoice'!A965,C944)</f>
        <v>BQ-089</v>
      </c>
      <c r="D945" t="str">
        <f>IF(LEFT(TRIM('Tracker&amp;Invoice'!B965),9)="INVOICE #","INVOICE",IF(TRIM('Tracker&amp;Invoice'!B965)="Overall Completion INVOICE","OVERALL",""))</f>
        <v/>
      </c>
      <c r="E945" t="str">
        <f>IF(D945="INVOICE",VALUE(MID(TRIM('Tracker&amp;Invoice'!B965),10,10)),"")</f>
        <v/>
      </c>
      <c r="F945">
        <f>IF(B945=1,IFERROR(LOOKUP(2,1/('Tracker&amp;Invoice'!$H965:$AC965&lt;&gt;""),COLUMN('Tracker&amp;Invoice'!$H965:$AC965)),8),F944)</f>
        <v>19</v>
      </c>
      <c r="G945">
        <f>IF(D945="OVERALL",IFERROR(LOOKUP(2,1/('Tracker&amp;Invoice'!$H965:$AC965&lt;&gt;""),COLUMN('Tracker&amp;Invoice'!$H965:$AC965)),8),G946)</f>
        <v>20</v>
      </c>
      <c r="H945">
        <f t="shared" si="28"/>
        <v>20</v>
      </c>
      <c r="I945" s="29">
        <f>IF(D945="INVOICE",SUM('Tracker&amp;Invoice'!$H965:INDEX('Tracker&amp;Invoice'!$A965:$AC965,1,H945)),0)</f>
        <v>0</v>
      </c>
      <c r="J945" s="29">
        <f>IF(D945="OVERALL",SUM('Tracker&amp;Invoice'!$H965:$AC965),0)</f>
        <v>0</v>
      </c>
    </row>
    <row r="946" spans="1:10">
      <c r="A946" t="e">
        <f t="shared" si="29"/>
        <v>#REF!</v>
      </c>
      <c r="B946">
        <f>IF(AND('Tracker&amp;Invoice'!A966&lt;&gt;"",'Tracker&amp;Invoice'!A966&lt;&gt;"ITEM",'Tracker&amp;Invoice'!A964="ITEM"),1,0)</f>
        <v>0</v>
      </c>
      <c r="C946" t="str">
        <f>IF(B946=1,'Tracker&amp;Invoice'!A966,C945)</f>
        <v>BQ-089</v>
      </c>
      <c r="D946" t="str">
        <f>IF(LEFT(TRIM('Tracker&amp;Invoice'!B966),9)="INVOICE #","INVOICE",IF(TRIM('Tracker&amp;Invoice'!B966)="Overall Completion INVOICE","OVERALL",""))</f>
        <v>INVOICE</v>
      </c>
      <c r="E946">
        <f>IF(D946="INVOICE",VALUE(MID(TRIM('Tracker&amp;Invoice'!B966),10,10)),"")</f>
        <v>23</v>
      </c>
      <c r="F946">
        <f>IF(B946=1,IFERROR(LOOKUP(2,1/('Tracker&amp;Invoice'!$H966:$AC966&lt;&gt;""),COLUMN('Tracker&amp;Invoice'!$H966:$AC966)),8),F945)</f>
        <v>19</v>
      </c>
      <c r="G946">
        <f>IF(D946="OVERALL",IFERROR(LOOKUP(2,1/('Tracker&amp;Invoice'!$H966:$AC966&lt;&gt;""),COLUMN('Tracker&amp;Invoice'!$H966:$AC966)),8),G947)</f>
        <v>20</v>
      </c>
      <c r="H946">
        <f t="shared" si="28"/>
        <v>20</v>
      </c>
      <c r="I946" s="29">
        <f>IF(D946="INVOICE",SUM('Tracker&amp;Invoice'!$H966:INDEX('Tracker&amp;Invoice'!$A966:$AC966,1,H946)),0)</f>
        <v>20800</v>
      </c>
      <c r="J946" s="29">
        <f>IF(D946="OVERALL",SUM('Tracker&amp;Invoice'!$H966:$AC966),0)</f>
        <v>0</v>
      </c>
    </row>
    <row r="947" spans="1:10">
      <c r="A947" t="e">
        <f t="shared" si="29"/>
        <v>#REF!</v>
      </c>
      <c r="B947">
        <f>IF(AND('Tracker&amp;Invoice'!A967&lt;&gt;"",'Tracker&amp;Invoice'!A967&lt;&gt;"ITEM",'Tracker&amp;Invoice'!A965="ITEM"),1,0)</f>
        <v>0</v>
      </c>
      <c r="C947" t="str">
        <f>IF(B947=1,'Tracker&amp;Invoice'!A967,C946)</f>
        <v>BQ-089</v>
      </c>
      <c r="D947" t="str">
        <f>IF(LEFT(TRIM('Tracker&amp;Invoice'!B967),9)="INVOICE #","INVOICE",IF(TRIM('Tracker&amp;Invoice'!B967)="Overall Completion INVOICE","OVERALL",""))</f>
        <v/>
      </c>
      <c r="E947" t="str">
        <f>IF(D947="INVOICE",VALUE(MID(TRIM('Tracker&amp;Invoice'!B967),10,10)),"")</f>
        <v/>
      </c>
      <c r="F947">
        <f>IF(B947=1,IFERROR(LOOKUP(2,1/('Tracker&amp;Invoice'!$H967:$AC967&lt;&gt;""),COLUMN('Tracker&amp;Invoice'!$H967:$AC967)),8),F946)</f>
        <v>19</v>
      </c>
      <c r="G947">
        <f>IF(D947="OVERALL",IFERROR(LOOKUP(2,1/('Tracker&amp;Invoice'!$H967:$AC967&lt;&gt;""),COLUMN('Tracker&amp;Invoice'!$H967:$AC967)),8),G948)</f>
        <v>20</v>
      </c>
      <c r="H947">
        <f t="shared" si="28"/>
        <v>20</v>
      </c>
      <c r="I947" s="29">
        <f>IF(D947="INVOICE",SUM('Tracker&amp;Invoice'!$H967:INDEX('Tracker&amp;Invoice'!$A967:$AC967,1,H947)),0)</f>
        <v>0</v>
      </c>
      <c r="J947" s="29">
        <f>IF(D947="OVERALL",SUM('Tracker&amp;Invoice'!$H967:$AC967),0)</f>
        <v>0</v>
      </c>
    </row>
    <row r="948" spans="1:10">
      <c r="A948" t="e">
        <f t="shared" si="29"/>
        <v>#REF!</v>
      </c>
      <c r="B948">
        <f>IF(AND('Tracker&amp;Invoice'!A968&lt;&gt;"",'Tracker&amp;Invoice'!A968&lt;&gt;"ITEM",'Tracker&amp;Invoice'!A966="ITEM"),1,0)</f>
        <v>0</v>
      </c>
      <c r="C948" t="str">
        <f>IF(B948=1,'Tracker&amp;Invoice'!A968,C947)</f>
        <v>BQ-089</v>
      </c>
      <c r="D948" t="str">
        <f>IF(LEFT(TRIM('Tracker&amp;Invoice'!B968),9)="INVOICE #","INVOICE",IF(TRIM('Tracker&amp;Invoice'!B968)="Overall Completion INVOICE","OVERALL",""))</f>
        <v>INVOICE</v>
      </c>
      <c r="E948">
        <f>IF(D948="INVOICE",VALUE(MID(TRIM('Tracker&amp;Invoice'!B968),10,10)),"")</f>
        <v>24</v>
      </c>
      <c r="F948">
        <f>IF(B948=1,IFERROR(LOOKUP(2,1/('Tracker&amp;Invoice'!$H968:$AC968&lt;&gt;""),COLUMN('Tracker&amp;Invoice'!$H968:$AC968)),8),F947)</f>
        <v>19</v>
      </c>
      <c r="G948">
        <f>IF(D948="OVERALL",IFERROR(LOOKUP(2,1/('Tracker&amp;Invoice'!$H968:$AC968&lt;&gt;""),COLUMN('Tracker&amp;Invoice'!$H968:$AC968)),8),G949)</f>
        <v>20</v>
      </c>
      <c r="H948">
        <f t="shared" si="28"/>
        <v>20</v>
      </c>
      <c r="I948" s="29">
        <f>IF(D948="INVOICE",SUM('Tracker&amp;Invoice'!$H968:INDEX('Tracker&amp;Invoice'!$A968:$AC968,1,H948)),0)</f>
        <v>670800</v>
      </c>
      <c r="J948" s="29">
        <f>IF(D948="OVERALL",SUM('Tracker&amp;Invoice'!$H968:$AC968),0)</f>
        <v>0</v>
      </c>
    </row>
    <row r="949" spans="1:10">
      <c r="A949" t="e">
        <f t="shared" si="29"/>
        <v>#REF!</v>
      </c>
      <c r="B949">
        <f>IF(AND('Tracker&amp;Invoice'!A969&lt;&gt;"",'Tracker&amp;Invoice'!A969&lt;&gt;"ITEM",'Tracker&amp;Invoice'!A967="ITEM"),1,0)</f>
        <v>0</v>
      </c>
      <c r="C949" t="str">
        <f>IF(B949=1,'Tracker&amp;Invoice'!A969,C948)</f>
        <v>BQ-089</v>
      </c>
      <c r="D949" t="str">
        <f>IF(LEFT(TRIM('Tracker&amp;Invoice'!B969),9)="INVOICE #","INVOICE",IF(TRIM('Tracker&amp;Invoice'!B969)="Overall Completion INVOICE","OVERALL",""))</f>
        <v/>
      </c>
      <c r="E949" t="str">
        <f>IF(D949="INVOICE",VALUE(MID(TRIM('Tracker&amp;Invoice'!B969),10,10)),"")</f>
        <v/>
      </c>
      <c r="F949">
        <f>IF(B949=1,IFERROR(LOOKUP(2,1/('Tracker&amp;Invoice'!$H969:$AC969&lt;&gt;""),COLUMN('Tracker&amp;Invoice'!$H969:$AC969)),8),F948)</f>
        <v>19</v>
      </c>
      <c r="G949">
        <f>IF(D949="OVERALL",IFERROR(LOOKUP(2,1/('Tracker&amp;Invoice'!$H969:$AC969&lt;&gt;""),COLUMN('Tracker&amp;Invoice'!$H969:$AC969)),8),G950)</f>
        <v>20</v>
      </c>
      <c r="H949">
        <f t="shared" si="28"/>
        <v>20</v>
      </c>
      <c r="I949" s="29">
        <f>IF(D949="INVOICE",SUM('Tracker&amp;Invoice'!$H969:INDEX('Tracker&amp;Invoice'!$A969:$AC969,1,H949)),0)</f>
        <v>0</v>
      </c>
      <c r="J949" s="29">
        <f>IF(D949="OVERALL",SUM('Tracker&amp;Invoice'!$H969:$AC969),0)</f>
        <v>0</v>
      </c>
    </row>
    <row r="950" spans="1:10">
      <c r="A950" t="e">
        <f t="shared" si="29"/>
        <v>#REF!</v>
      </c>
      <c r="B950">
        <f>IF(AND('Tracker&amp;Invoice'!A970&lt;&gt;"",'Tracker&amp;Invoice'!A970&lt;&gt;"ITEM",'Tracker&amp;Invoice'!A968="ITEM"),1,0)</f>
        <v>0</v>
      </c>
      <c r="C950" t="str">
        <f>IF(B950=1,'Tracker&amp;Invoice'!A970,C949)</f>
        <v>BQ-089</v>
      </c>
      <c r="D950" t="str">
        <f>IF(LEFT(TRIM('Tracker&amp;Invoice'!B970),9)="INVOICE #","INVOICE",IF(TRIM('Tracker&amp;Invoice'!B970)="Overall Completion INVOICE","OVERALL",""))</f>
        <v>INVOICE</v>
      </c>
      <c r="E950">
        <f>IF(D950="INVOICE",VALUE(MID(TRIM('Tracker&amp;Invoice'!B970),10,10)),"")</f>
        <v>25</v>
      </c>
      <c r="F950">
        <f>IF(B950=1,IFERROR(LOOKUP(2,1/('Tracker&amp;Invoice'!$H970:$AC970&lt;&gt;""),COLUMN('Tracker&amp;Invoice'!$H970:$AC970)),8),F949)</f>
        <v>19</v>
      </c>
      <c r="G950">
        <f>IF(D950="OVERALL",IFERROR(LOOKUP(2,1/('Tracker&amp;Invoice'!$H970:$AC970&lt;&gt;""),COLUMN('Tracker&amp;Invoice'!$H970:$AC970)),8),G951)</f>
        <v>20</v>
      </c>
      <c r="H950">
        <f t="shared" si="28"/>
        <v>20</v>
      </c>
      <c r="I950" s="29">
        <f>IF(D950="INVOICE",SUM('Tracker&amp;Invoice'!$H970:INDEX('Tracker&amp;Invoice'!$A970:$AC970,1,H950)),0)</f>
        <v>410978.75</v>
      </c>
      <c r="J950" s="29">
        <f>IF(D950="OVERALL",SUM('Tracker&amp;Invoice'!$H970:$AC970),0)</f>
        <v>0</v>
      </c>
    </row>
    <row r="951" spans="1:10">
      <c r="A951" t="e">
        <f t="shared" si="29"/>
        <v>#REF!</v>
      </c>
      <c r="B951">
        <f>IF(AND('Tracker&amp;Invoice'!A971&lt;&gt;"",'Tracker&amp;Invoice'!A971&lt;&gt;"ITEM",'Tracker&amp;Invoice'!A969="ITEM"),1,0)</f>
        <v>0</v>
      </c>
      <c r="C951" t="str">
        <f>IF(B951=1,'Tracker&amp;Invoice'!A971,C950)</f>
        <v>BQ-089</v>
      </c>
      <c r="D951" t="str">
        <f>IF(LEFT(TRIM('Tracker&amp;Invoice'!B971),9)="INVOICE #","INVOICE",IF(TRIM('Tracker&amp;Invoice'!B971)="Overall Completion INVOICE","OVERALL",""))</f>
        <v/>
      </c>
      <c r="E951" t="str">
        <f>IF(D951="INVOICE",VALUE(MID(TRIM('Tracker&amp;Invoice'!B971),10,10)),"")</f>
        <v/>
      </c>
      <c r="F951">
        <f>IF(B951=1,IFERROR(LOOKUP(2,1/('Tracker&amp;Invoice'!$H971:$AC971&lt;&gt;""),COLUMN('Tracker&amp;Invoice'!$H971:$AC971)),8),F950)</f>
        <v>19</v>
      </c>
      <c r="G951">
        <f>IF(D951="OVERALL",IFERROR(LOOKUP(2,1/('Tracker&amp;Invoice'!$H971:$AC971&lt;&gt;""),COLUMN('Tracker&amp;Invoice'!$H971:$AC971)),8),G952)</f>
        <v>20</v>
      </c>
      <c r="H951">
        <f t="shared" si="28"/>
        <v>20</v>
      </c>
      <c r="I951" s="29">
        <f>IF(D951="INVOICE",SUM('Tracker&amp;Invoice'!$H971:INDEX('Tracker&amp;Invoice'!$A971:$AC971,1,H951)),0)</f>
        <v>0</v>
      </c>
      <c r="J951" s="29">
        <f>IF(D951="OVERALL",SUM('Tracker&amp;Invoice'!$H971:$AC971),0)</f>
        <v>0</v>
      </c>
    </row>
    <row r="952" spans="1:10">
      <c r="A952" t="e">
        <f t="shared" si="29"/>
        <v>#REF!</v>
      </c>
      <c r="B952">
        <f>IF(AND('Tracker&amp;Invoice'!A972&lt;&gt;"",'Tracker&amp;Invoice'!A972&lt;&gt;"ITEM",'Tracker&amp;Invoice'!A970="ITEM"),1,0)</f>
        <v>0</v>
      </c>
      <c r="C952" t="str">
        <f>IF(B952=1,'Tracker&amp;Invoice'!A972,C951)</f>
        <v>BQ-089</v>
      </c>
      <c r="D952" t="str">
        <f>IF(LEFT(TRIM('Tracker&amp;Invoice'!B972),9)="INVOICE #","INVOICE",IF(TRIM('Tracker&amp;Invoice'!B972)="Overall Completion INVOICE","OVERALL",""))</f>
        <v>INVOICE</v>
      </c>
      <c r="E952">
        <f>IF(D952="INVOICE",VALUE(MID(TRIM('Tracker&amp;Invoice'!B972),10,10)),"")</f>
        <v>26</v>
      </c>
      <c r="F952">
        <f>IF(B952=1,IFERROR(LOOKUP(2,1/('Tracker&amp;Invoice'!$H972:$AC972&lt;&gt;""),COLUMN('Tracker&amp;Invoice'!$H972:$AC972)),8),F951)</f>
        <v>19</v>
      </c>
      <c r="G952">
        <f>IF(D952="OVERALL",IFERROR(LOOKUP(2,1/('Tracker&amp;Invoice'!$H972:$AC972&lt;&gt;""),COLUMN('Tracker&amp;Invoice'!$H972:$AC972)),8),G953)</f>
        <v>20</v>
      </c>
      <c r="H952">
        <f t="shared" si="28"/>
        <v>20</v>
      </c>
      <c r="I952" s="29">
        <f>IF(D952="INVOICE",SUM('Tracker&amp;Invoice'!$H972:INDEX('Tracker&amp;Invoice'!$A972:$AC972,1,H952)),0)</f>
        <v>763571.25</v>
      </c>
      <c r="J952" s="29">
        <f>IF(D952="OVERALL",SUM('Tracker&amp;Invoice'!$H972:$AC972),0)</f>
        <v>0</v>
      </c>
    </row>
    <row r="953" spans="1:10">
      <c r="A953" t="e">
        <f t="shared" si="29"/>
        <v>#REF!</v>
      </c>
      <c r="B953">
        <f>IF(AND('Tracker&amp;Invoice'!A973&lt;&gt;"",'Tracker&amp;Invoice'!A973&lt;&gt;"ITEM",'Tracker&amp;Invoice'!A971="ITEM"),1,0)</f>
        <v>0</v>
      </c>
      <c r="C953" t="str">
        <f>IF(B953=1,'Tracker&amp;Invoice'!A973,C952)</f>
        <v>BQ-089</v>
      </c>
      <c r="D953" t="str">
        <f>IF(LEFT(TRIM('Tracker&amp;Invoice'!B973),9)="INVOICE #","INVOICE",IF(TRIM('Tracker&amp;Invoice'!B973)="Overall Completion INVOICE","OVERALL",""))</f>
        <v/>
      </c>
      <c r="E953" t="str">
        <f>IF(D953="INVOICE",VALUE(MID(TRIM('Tracker&amp;Invoice'!B973),10,10)),"")</f>
        <v/>
      </c>
      <c r="F953">
        <f>IF(B953=1,IFERROR(LOOKUP(2,1/('Tracker&amp;Invoice'!$H973:$AC973&lt;&gt;""),COLUMN('Tracker&amp;Invoice'!$H973:$AC973)),8),F952)</f>
        <v>19</v>
      </c>
      <c r="G953">
        <f>IF(D953="OVERALL",IFERROR(LOOKUP(2,1/('Tracker&amp;Invoice'!$H973:$AC973&lt;&gt;""),COLUMN('Tracker&amp;Invoice'!$H973:$AC973)),8),G954)</f>
        <v>20</v>
      </c>
      <c r="H953">
        <f t="shared" si="28"/>
        <v>20</v>
      </c>
      <c r="I953" s="29">
        <f>IF(D953="INVOICE",SUM('Tracker&amp;Invoice'!$H973:INDEX('Tracker&amp;Invoice'!$A973:$AC973,1,H953)),0)</f>
        <v>0</v>
      </c>
      <c r="J953" s="29">
        <f>IF(D953="OVERALL",SUM('Tracker&amp;Invoice'!$H973:$AC973),0)</f>
        <v>0</v>
      </c>
    </row>
    <row r="954" spans="1:10">
      <c r="A954" t="e">
        <f t="shared" si="29"/>
        <v>#REF!</v>
      </c>
      <c r="B954">
        <f>IF(AND('Tracker&amp;Invoice'!A974&lt;&gt;"",'Tracker&amp;Invoice'!A974&lt;&gt;"ITEM",'Tracker&amp;Invoice'!A972="ITEM"),1,0)</f>
        <v>0</v>
      </c>
      <c r="C954" t="str">
        <f>IF(B954=1,'Tracker&amp;Invoice'!A974,C953)</f>
        <v>BQ-089</v>
      </c>
      <c r="D954" t="str">
        <f>IF(LEFT(TRIM('Tracker&amp;Invoice'!B974),9)="INVOICE #","INVOICE",IF(TRIM('Tracker&amp;Invoice'!B974)="Overall Completion INVOICE","OVERALL",""))</f>
        <v>INVOICE</v>
      </c>
      <c r="E954">
        <f>IF(D954="INVOICE",VALUE(MID(TRIM('Tracker&amp;Invoice'!B974),10,10)),"")</f>
        <v>27</v>
      </c>
      <c r="F954">
        <f>IF(B954=1,IFERROR(LOOKUP(2,1/('Tracker&amp;Invoice'!$H974:$AC974&lt;&gt;""),COLUMN('Tracker&amp;Invoice'!$H974:$AC974)),8),F953)</f>
        <v>19</v>
      </c>
      <c r="G954">
        <f>IF(D954="OVERALL",IFERROR(LOOKUP(2,1/('Tracker&amp;Invoice'!$H974:$AC974&lt;&gt;""),COLUMN('Tracker&amp;Invoice'!$H974:$AC974)),8),G955)</f>
        <v>20</v>
      </c>
      <c r="H954">
        <f t="shared" si="28"/>
        <v>20</v>
      </c>
      <c r="I954" s="29">
        <f>IF(D954="INVOICE",SUM('Tracker&amp;Invoice'!$H974:INDEX('Tracker&amp;Invoice'!$A974:$AC974,1,H954)),0)</f>
        <v>201825</v>
      </c>
      <c r="J954" s="29">
        <f>IF(D954="OVERALL",SUM('Tracker&amp;Invoice'!$H974:$AC974),0)</f>
        <v>0</v>
      </c>
    </row>
    <row r="955" spans="1:10">
      <c r="A955" t="e">
        <f t="shared" si="29"/>
        <v>#REF!</v>
      </c>
      <c r="B955">
        <f>IF(AND('Tracker&amp;Invoice'!A975&lt;&gt;"",'Tracker&amp;Invoice'!A975&lt;&gt;"ITEM",'Tracker&amp;Invoice'!A973="ITEM"),1,0)</f>
        <v>0</v>
      </c>
      <c r="C955" t="str">
        <f>IF(B955=1,'Tracker&amp;Invoice'!A975,C954)</f>
        <v>BQ-089</v>
      </c>
      <c r="D955" t="str">
        <f>IF(LEFT(TRIM('Tracker&amp;Invoice'!B975),9)="INVOICE #","INVOICE",IF(TRIM('Tracker&amp;Invoice'!B975)="Overall Completion INVOICE","OVERALL",""))</f>
        <v/>
      </c>
      <c r="E955" t="str">
        <f>IF(D955="INVOICE",VALUE(MID(TRIM('Tracker&amp;Invoice'!B975),10,10)),"")</f>
        <v/>
      </c>
      <c r="F955">
        <f>IF(B955=1,IFERROR(LOOKUP(2,1/('Tracker&amp;Invoice'!$H975:$AC975&lt;&gt;""),COLUMN('Tracker&amp;Invoice'!$H975:$AC975)),8),F954)</f>
        <v>19</v>
      </c>
      <c r="G955">
        <f>IF(D955="OVERALL",IFERROR(LOOKUP(2,1/('Tracker&amp;Invoice'!$H975:$AC975&lt;&gt;""),COLUMN('Tracker&amp;Invoice'!$H975:$AC975)),8),G956)</f>
        <v>20</v>
      </c>
      <c r="H955">
        <f t="shared" si="28"/>
        <v>20</v>
      </c>
      <c r="I955" s="29">
        <f>IF(D955="INVOICE",SUM('Tracker&amp;Invoice'!$H975:INDEX('Tracker&amp;Invoice'!$A975:$AC975,1,H955)),0)</f>
        <v>0</v>
      </c>
      <c r="J955" s="29">
        <f>IF(D955="OVERALL",SUM('Tracker&amp;Invoice'!$H975:$AC975),0)</f>
        <v>0</v>
      </c>
    </row>
    <row r="956" spans="1:10">
      <c r="A956" t="e">
        <f t="shared" si="29"/>
        <v>#REF!</v>
      </c>
      <c r="B956">
        <f>IF(AND('Tracker&amp;Invoice'!A976&lt;&gt;"",'Tracker&amp;Invoice'!A976&lt;&gt;"ITEM",'Tracker&amp;Invoice'!A974="ITEM"),1,0)</f>
        <v>0</v>
      </c>
      <c r="C956" t="str">
        <f>IF(B956=1,'Tracker&amp;Invoice'!A976,C955)</f>
        <v>BQ-089</v>
      </c>
      <c r="D956" t="str">
        <f>IF(LEFT(TRIM('Tracker&amp;Invoice'!B976),9)="INVOICE #","INVOICE",IF(TRIM('Tracker&amp;Invoice'!B976)="Overall Completion INVOICE","OVERALL",""))</f>
        <v>INVOICE</v>
      </c>
      <c r="E956">
        <f>IF(D956="INVOICE",VALUE(MID(TRIM('Tracker&amp;Invoice'!B976),10,10)),"")</f>
        <v>30</v>
      </c>
      <c r="F956">
        <f>IF(B956=1,IFERROR(LOOKUP(2,1/('Tracker&amp;Invoice'!$H976:$AC976&lt;&gt;""),COLUMN('Tracker&amp;Invoice'!$H976:$AC976)),8),F955)</f>
        <v>19</v>
      </c>
      <c r="G956">
        <f>IF(D956="OVERALL",IFERROR(LOOKUP(2,1/('Tracker&amp;Invoice'!$H976:$AC976&lt;&gt;""),COLUMN('Tracker&amp;Invoice'!$H976:$AC976)),8),G957)</f>
        <v>20</v>
      </c>
      <c r="H956">
        <f t="shared" si="28"/>
        <v>20</v>
      </c>
      <c r="I956" s="29">
        <f>IF(D956="INVOICE",SUM('Tracker&amp;Invoice'!$H976:INDEX('Tracker&amp;Invoice'!$A976:$AC976,1,H956)),0)</f>
        <v>229775</v>
      </c>
      <c r="J956" s="29">
        <f>IF(D956="OVERALL",SUM('Tracker&amp;Invoice'!$H976:$AC976),0)</f>
        <v>0</v>
      </c>
    </row>
    <row r="957" spans="1:10">
      <c r="A957" t="e">
        <f t="shared" si="29"/>
        <v>#REF!</v>
      </c>
      <c r="B957">
        <f>IF(AND('Tracker&amp;Invoice'!A977&lt;&gt;"",'Tracker&amp;Invoice'!A977&lt;&gt;"ITEM",'Tracker&amp;Invoice'!A975="ITEM"),1,0)</f>
        <v>0</v>
      </c>
      <c r="C957" t="str">
        <f>IF(B957=1,'Tracker&amp;Invoice'!A977,C956)</f>
        <v>BQ-089</v>
      </c>
      <c r="D957" t="str">
        <f>IF(LEFT(TRIM('Tracker&amp;Invoice'!B977),9)="INVOICE #","INVOICE",IF(TRIM('Tracker&amp;Invoice'!B977)="Overall Completion INVOICE","OVERALL",""))</f>
        <v/>
      </c>
      <c r="E957" t="str">
        <f>IF(D957="INVOICE",VALUE(MID(TRIM('Tracker&amp;Invoice'!B977),10,10)),"")</f>
        <v/>
      </c>
      <c r="F957">
        <f>IF(B957=1,IFERROR(LOOKUP(2,1/('Tracker&amp;Invoice'!$H977:$AC977&lt;&gt;""),COLUMN('Tracker&amp;Invoice'!$H977:$AC977)),8),F956)</f>
        <v>19</v>
      </c>
      <c r="G957">
        <f>IF(D957="OVERALL",IFERROR(LOOKUP(2,1/('Tracker&amp;Invoice'!$H977:$AC977&lt;&gt;""),COLUMN('Tracker&amp;Invoice'!$H977:$AC977)),8),G958)</f>
        <v>20</v>
      </c>
      <c r="H957">
        <f t="shared" si="28"/>
        <v>20</v>
      </c>
      <c r="I957" s="29">
        <f>IF(D957="INVOICE",SUM('Tracker&amp;Invoice'!$H977:INDEX('Tracker&amp;Invoice'!$A977:$AC977,1,H957)),0)</f>
        <v>0</v>
      </c>
      <c r="J957" s="29">
        <f>IF(D957="OVERALL",SUM('Tracker&amp;Invoice'!$H977:$AC977),0)</f>
        <v>0</v>
      </c>
    </row>
    <row r="958" spans="1:10">
      <c r="A958" t="e">
        <f t="shared" si="29"/>
        <v>#REF!</v>
      </c>
      <c r="B958">
        <f>IF(AND('Tracker&amp;Invoice'!A978&lt;&gt;"",'Tracker&amp;Invoice'!A978&lt;&gt;"ITEM",'Tracker&amp;Invoice'!A976="ITEM"),1,0)</f>
        <v>0</v>
      </c>
      <c r="C958" t="str">
        <f>IF(B958=1,'Tracker&amp;Invoice'!A978,C957)</f>
        <v>BQ-089</v>
      </c>
      <c r="D958" t="str">
        <f>IF(LEFT(TRIM('Tracker&amp;Invoice'!B978),9)="INVOICE #","INVOICE",IF(TRIM('Tracker&amp;Invoice'!B978)="Overall Completion INVOICE","OVERALL",""))</f>
        <v>INVOICE</v>
      </c>
      <c r="E958">
        <f>IF(D958="INVOICE",VALUE(MID(TRIM('Tracker&amp;Invoice'!B978),10,10)),"")</f>
        <v>32</v>
      </c>
      <c r="F958">
        <f>IF(B958=1,IFERROR(LOOKUP(2,1/('Tracker&amp;Invoice'!$H978:$AC978&lt;&gt;""),COLUMN('Tracker&amp;Invoice'!$H978:$AC978)),8),F957)</f>
        <v>19</v>
      </c>
      <c r="G958">
        <f>IF(D958="OVERALL",IFERROR(LOOKUP(2,1/('Tracker&amp;Invoice'!$H978:$AC978&lt;&gt;""),COLUMN('Tracker&amp;Invoice'!$H978:$AC978)),8),G959)</f>
        <v>20</v>
      </c>
      <c r="H958">
        <f t="shared" si="28"/>
        <v>20</v>
      </c>
      <c r="I958" s="29">
        <f>IF(D958="INVOICE",SUM('Tracker&amp;Invoice'!$H978:INDEX('Tracker&amp;Invoice'!$A978:$AC978,1,H958)),0)</f>
        <v>12431.25</v>
      </c>
      <c r="J958" s="29">
        <f>IF(D958="OVERALL",SUM('Tracker&amp;Invoice'!$H978:$AC978),0)</f>
        <v>0</v>
      </c>
    </row>
    <row r="959" spans="1:10">
      <c r="A959" t="e">
        <f t="shared" si="29"/>
        <v>#REF!</v>
      </c>
      <c r="B959">
        <f>IF(AND('Tracker&amp;Invoice'!A981&lt;&gt;"",'Tracker&amp;Invoice'!A981&lt;&gt;"ITEM",'Tracker&amp;Invoice'!A977="ITEM"),1,0)</f>
        <v>0</v>
      </c>
      <c r="C959" t="str">
        <f>IF(B959=1,'Tracker&amp;Invoice'!A981,C958)</f>
        <v>BQ-089</v>
      </c>
      <c r="D959" t="str">
        <f>IF(LEFT(TRIM('Tracker&amp;Invoice'!B981),9)="INVOICE #","INVOICE",IF(TRIM('Tracker&amp;Invoice'!B981)="Overall Completion INVOICE","OVERALL",""))</f>
        <v/>
      </c>
      <c r="E959" t="str">
        <f>IF(D959="INVOICE",VALUE(MID(TRIM('Tracker&amp;Invoice'!B981),10,10)),"")</f>
        <v/>
      </c>
      <c r="F959">
        <f>IF(B959=1,IFERROR(LOOKUP(2,1/('Tracker&amp;Invoice'!$H981:$AC981&lt;&gt;""),COLUMN('Tracker&amp;Invoice'!$H981:$AC981)),8),F958)</f>
        <v>19</v>
      </c>
      <c r="G959">
        <f>IF(D959="OVERALL",IFERROR(LOOKUP(2,1/('Tracker&amp;Invoice'!$H981:$AC981&lt;&gt;""),COLUMN('Tracker&amp;Invoice'!$H981:$AC981)),8),G960)</f>
        <v>20</v>
      </c>
      <c r="H959">
        <f t="shared" si="28"/>
        <v>20</v>
      </c>
      <c r="I959" s="29">
        <f>IF(D959="INVOICE",SUM('Tracker&amp;Invoice'!$H981:INDEX('Tracker&amp;Invoice'!$A981:$AC981,1,H959)),0)</f>
        <v>0</v>
      </c>
      <c r="J959" s="29">
        <f>IF(D959="OVERALL",SUM('Tracker&amp;Invoice'!$H981:$AC981),0)</f>
        <v>0</v>
      </c>
    </row>
    <row r="960" spans="1:10">
      <c r="A960" t="e">
        <f t="shared" si="29"/>
        <v>#REF!</v>
      </c>
      <c r="B960">
        <f>IF(AND('Tracker&amp;Invoice'!A982&lt;&gt;"",'Tracker&amp;Invoice'!A982&lt;&gt;"ITEM",'Tracker&amp;Invoice'!A978="ITEM"),1,0)</f>
        <v>0</v>
      </c>
      <c r="C960" t="str">
        <f>IF(B960=1,'Tracker&amp;Invoice'!A982,C959)</f>
        <v>BQ-089</v>
      </c>
      <c r="D960" t="str">
        <f>IF(LEFT(TRIM('Tracker&amp;Invoice'!B982),9)="INVOICE #","INVOICE",IF(TRIM('Tracker&amp;Invoice'!B982)="Overall Completion INVOICE","OVERALL",""))</f>
        <v>OVERALL</v>
      </c>
      <c r="E960" t="str">
        <f>IF(D960="INVOICE",VALUE(MID(TRIM('Tracker&amp;Invoice'!B982),10,10)),"")</f>
        <v/>
      </c>
      <c r="F960">
        <f>IF(B960=1,IFERROR(LOOKUP(2,1/('Tracker&amp;Invoice'!$H982:$AC982&lt;&gt;""),COLUMN('Tracker&amp;Invoice'!$H982:$AC982)),8),F959)</f>
        <v>19</v>
      </c>
      <c r="G960">
        <f>IF(D960="OVERALL",IFERROR(LOOKUP(2,1/('Tracker&amp;Invoice'!$H982:$AC982&lt;&gt;""),COLUMN('Tracker&amp;Invoice'!$H982:$AC982)),8),G961)</f>
        <v>20</v>
      </c>
      <c r="H960">
        <f t="shared" si="28"/>
        <v>20</v>
      </c>
      <c r="I960" s="29">
        <f>IF(D960="INVOICE",SUM('Tracker&amp;Invoice'!$H982:INDEX('Tracker&amp;Invoice'!$A982:$AC982,1,H960)),0)</f>
        <v>0</v>
      </c>
      <c r="J960" s="29">
        <f>IF(D960="OVERALL",SUM('Tracker&amp;Invoice'!$H982:$AC982),0)</f>
        <v>2341625</v>
      </c>
    </row>
    <row r="961" spans="1:10">
      <c r="A961" t="e">
        <f t="shared" si="29"/>
        <v>#REF!</v>
      </c>
      <c r="B961">
        <f>IF(AND('Tracker&amp;Invoice'!A983&lt;&gt;"",'Tracker&amp;Invoice'!A983&lt;&gt;"ITEM",'Tracker&amp;Invoice'!A981="ITEM"),1,0)</f>
        <v>0</v>
      </c>
      <c r="C961" t="str">
        <f>IF(B961=1,'Tracker&amp;Invoice'!A983,C960)</f>
        <v>BQ-089</v>
      </c>
      <c r="D961" t="str">
        <f>IF(LEFT(TRIM('Tracker&amp;Invoice'!B983),9)="INVOICE #","INVOICE",IF(TRIM('Tracker&amp;Invoice'!B983)="Overall Completion INVOICE","OVERALL",""))</f>
        <v/>
      </c>
      <c r="E961" t="str">
        <f>IF(D961="INVOICE",VALUE(MID(TRIM('Tracker&amp;Invoice'!B983),10,10)),"")</f>
        <v/>
      </c>
      <c r="F961">
        <f>IF(B961=1,IFERROR(LOOKUP(2,1/('Tracker&amp;Invoice'!$H983:$AC983&lt;&gt;""),COLUMN('Tracker&amp;Invoice'!$H983:$AC983)),8),F960)</f>
        <v>19</v>
      </c>
      <c r="G961">
        <f>IF(D961="OVERALL",IFERROR(LOOKUP(2,1/('Tracker&amp;Invoice'!$H983:$AC983&lt;&gt;""),COLUMN('Tracker&amp;Invoice'!$H983:$AC983)),8),G962)</f>
        <v>18</v>
      </c>
      <c r="H961">
        <f t="shared" si="28"/>
        <v>19</v>
      </c>
      <c r="I961" s="29">
        <f>IF(D961="INVOICE",SUM('Tracker&amp;Invoice'!$H983:INDEX('Tracker&amp;Invoice'!$A983:$AC983,1,H961)),0)</f>
        <v>0</v>
      </c>
      <c r="J961" s="29">
        <f>IF(D961="OVERALL",SUM('Tracker&amp;Invoice'!$H983:$AC983),0)</f>
        <v>0</v>
      </c>
    </row>
    <row r="962" spans="1:10">
      <c r="A962" t="e">
        <f t="shared" si="29"/>
        <v>#REF!</v>
      </c>
      <c r="B962">
        <f>IF(AND('Tracker&amp;Invoice'!A984&lt;&gt;"",'Tracker&amp;Invoice'!A984&lt;&gt;"ITEM",'Tracker&amp;Invoice'!A982="ITEM"),1,0)</f>
        <v>0</v>
      </c>
      <c r="C962" t="str">
        <f>IF(B962=1,'Tracker&amp;Invoice'!A984,C961)</f>
        <v>BQ-089</v>
      </c>
      <c r="D962" t="str">
        <f>IF(LEFT(TRIM('Tracker&amp;Invoice'!B984),9)="INVOICE #","INVOICE",IF(TRIM('Tracker&amp;Invoice'!B984)="Overall Completion INVOICE","OVERALL",""))</f>
        <v/>
      </c>
      <c r="E962" t="str">
        <f>IF(D962="INVOICE",VALUE(MID(TRIM('Tracker&amp;Invoice'!B984),10,10)),"")</f>
        <v/>
      </c>
      <c r="F962">
        <f>IF(B962=1,IFERROR(LOOKUP(2,1/('Tracker&amp;Invoice'!$H984:$AC984&lt;&gt;""),COLUMN('Tracker&amp;Invoice'!$H984:$AC984)),8),F961)</f>
        <v>19</v>
      </c>
      <c r="G962">
        <f>IF(D962="OVERALL",IFERROR(LOOKUP(2,1/('Tracker&amp;Invoice'!$H984:$AC984&lt;&gt;""),COLUMN('Tracker&amp;Invoice'!$H984:$AC984)),8),G963)</f>
        <v>18</v>
      </c>
      <c r="H962">
        <f t="shared" si="28"/>
        <v>19</v>
      </c>
      <c r="I962" s="29">
        <f>IF(D962="INVOICE",SUM('Tracker&amp;Invoice'!$H984:INDEX('Tracker&amp;Invoice'!$A984:$AC984,1,H962)),0)</f>
        <v>0</v>
      </c>
      <c r="J962" s="29">
        <f>IF(D962="OVERALL",SUM('Tracker&amp;Invoice'!$H984:$AC984),0)</f>
        <v>0</v>
      </c>
    </row>
    <row r="963" spans="1:10">
      <c r="A963" t="e">
        <f t="shared" si="29"/>
        <v>#REF!</v>
      </c>
      <c r="B963">
        <f>IF(AND('Tracker&amp;Invoice'!A985&lt;&gt;"",'Tracker&amp;Invoice'!A985&lt;&gt;"ITEM",'Tracker&amp;Invoice'!A983="ITEM"),1,0)</f>
        <v>0</v>
      </c>
      <c r="C963" t="str">
        <f>IF(B963=1,'Tracker&amp;Invoice'!A985,C962)</f>
        <v>BQ-089</v>
      </c>
      <c r="D963" t="str">
        <f>IF(LEFT(TRIM('Tracker&amp;Invoice'!B985),9)="INVOICE #","INVOICE",IF(TRIM('Tracker&amp;Invoice'!B985)="Overall Completion INVOICE","OVERALL",""))</f>
        <v/>
      </c>
      <c r="E963" t="str">
        <f>IF(D963="INVOICE",VALUE(MID(TRIM('Tracker&amp;Invoice'!B985),10,10)),"")</f>
        <v/>
      </c>
      <c r="F963">
        <f>IF(B963=1,IFERROR(LOOKUP(2,1/('Tracker&amp;Invoice'!$H985:$AC985&lt;&gt;""),COLUMN('Tracker&amp;Invoice'!$H985:$AC985)),8),F962)</f>
        <v>19</v>
      </c>
      <c r="G963">
        <f>IF(D963="OVERALL",IFERROR(LOOKUP(2,1/('Tracker&amp;Invoice'!$H985:$AC985&lt;&gt;""),COLUMN('Tracker&amp;Invoice'!$H985:$AC985)),8),G964)</f>
        <v>18</v>
      </c>
      <c r="H963">
        <f t="shared" ref="H963:H1026" si="30">MAX(F963,G963)</f>
        <v>19</v>
      </c>
      <c r="I963" s="29">
        <f>IF(D963="INVOICE",SUM('Tracker&amp;Invoice'!$H985:INDEX('Tracker&amp;Invoice'!$A985:$AC985,1,H963)),0)</f>
        <v>0</v>
      </c>
      <c r="J963" s="29">
        <f>IF(D963="OVERALL",SUM('Tracker&amp;Invoice'!$H985:$AC985),0)</f>
        <v>0</v>
      </c>
    </row>
    <row r="964" spans="1:10">
      <c r="A964" t="e">
        <f t="shared" ref="A964:A1027" si="31">A963+B964</f>
        <v>#REF!</v>
      </c>
      <c r="B964">
        <f>IF(AND('Tracker&amp;Invoice'!A986&lt;&gt;"",'Tracker&amp;Invoice'!A986&lt;&gt;"ITEM",'Tracker&amp;Invoice'!A984="ITEM"),1,0)</f>
        <v>0</v>
      </c>
      <c r="C964" t="str">
        <f>IF(B964=1,'Tracker&amp;Invoice'!A986,C963)</f>
        <v>BQ-089</v>
      </c>
      <c r="D964" t="str">
        <f>IF(LEFT(TRIM('Tracker&amp;Invoice'!B986),9)="INVOICE #","INVOICE",IF(TRIM('Tracker&amp;Invoice'!B986)="Overall Completion INVOICE","OVERALL",""))</f>
        <v/>
      </c>
      <c r="E964" t="str">
        <f>IF(D964="INVOICE",VALUE(MID(TRIM('Tracker&amp;Invoice'!B986),10,10)),"")</f>
        <v/>
      </c>
      <c r="F964">
        <f>IF(B964=1,IFERROR(LOOKUP(2,1/('Tracker&amp;Invoice'!$H986:$AC986&lt;&gt;""),COLUMN('Tracker&amp;Invoice'!$H986:$AC986)),8),F963)</f>
        <v>19</v>
      </c>
      <c r="G964">
        <f>IF(D964="OVERALL",IFERROR(LOOKUP(2,1/('Tracker&amp;Invoice'!$H986:$AC986&lt;&gt;""),COLUMN('Tracker&amp;Invoice'!$H986:$AC986)),8),G965)</f>
        <v>18</v>
      </c>
      <c r="H964">
        <f t="shared" si="30"/>
        <v>19</v>
      </c>
      <c r="I964" s="29">
        <f>IF(D964="INVOICE",SUM('Tracker&amp;Invoice'!$H986:INDEX('Tracker&amp;Invoice'!$A986:$AC986,1,H964)),0)</f>
        <v>0</v>
      </c>
      <c r="J964" s="29">
        <f>IF(D964="OVERALL",SUM('Tracker&amp;Invoice'!$H986:$AC986),0)</f>
        <v>0</v>
      </c>
    </row>
    <row r="965" spans="1:10">
      <c r="A965" t="e">
        <f t="shared" si="31"/>
        <v>#REF!</v>
      </c>
      <c r="B965">
        <f>IF(AND('Tracker&amp;Invoice'!A987&lt;&gt;"",'Tracker&amp;Invoice'!A987&lt;&gt;"ITEM",'Tracker&amp;Invoice'!A985="ITEM"),1,0)</f>
        <v>0</v>
      </c>
      <c r="C965" t="str">
        <f>IF(B965=1,'Tracker&amp;Invoice'!A987,C964)</f>
        <v>BQ-089</v>
      </c>
      <c r="D965" t="str">
        <f>IF(LEFT(TRIM('Tracker&amp;Invoice'!B987),9)="INVOICE #","INVOICE",IF(TRIM('Tracker&amp;Invoice'!B987)="Overall Completion INVOICE","OVERALL",""))</f>
        <v/>
      </c>
      <c r="E965" t="str">
        <f>IF(D965="INVOICE",VALUE(MID(TRIM('Tracker&amp;Invoice'!B987),10,10)),"")</f>
        <v/>
      </c>
      <c r="F965">
        <f>IF(B965=1,IFERROR(LOOKUP(2,1/('Tracker&amp;Invoice'!$H987:$AC987&lt;&gt;""),COLUMN('Tracker&amp;Invoice'!$H987:$AC987)),8),F964)</f>
        <v>19</v>
      </c>
      <c r="G965">
        <f>IF(D965="OVERALL",IFERROR(LOOKUP(2,1/('Tracker&amp;Invoice'!$H987:$AC987&lt;&gt;""),COLUMN('Tracker&amp;Invoice'!$H987:$AC987)),8),G966)</f>
        <v>18</v>
      </c>
      <c r="H965">
        <f t="shared" si="30"/>
        <v>19</v>
      </c>
      <c r="I965" s="29">
        <f>IF(D965="INVOICE",SUM('Tracker&amp;Invoice'!$H987:INDEX('Tracker&amp;Invoice'!$A987:$AC987,1,H965)),0)</f>
        <v>0</v>
      </c>
      <c r="J965" s="29">
        <f>IF(D965="OVERALL",SUM('Tracker&amp;Invoice'!$H987:$AC987),0)</f>
        <v>0</v>
      </c>
    </row>
    <row r="966" spans="1:10">
      <c r="A966" t="e">
        <f t="shared" si="31"/>
        <v>#REF!</v>
      </c>
      <c r="B966">
        <f>IF(AND('Tracker&amp;Invoice'!A988&lt;&gt;"",'Tracker&amp;Invoice'!A988&lt;&gt;"ITEM",'Tracker&amp;Invoice'!A986="ITEM"),1,0)</f>
        <v>0</v>
      </c>
      <c r="C966" t="str">
        <f>IF(B966=1,'Tracker&amp;Invoice'!A988,C965)</f>
        <v>BQ-089</v>
      </c>
      <c r="D966" t="str">
        <f>IF(LEFT(TRIM('Tracker&amp;Invoice'!B988),9)="INVOICE #","INVOICE",IF(TRIM('Tracker&amp;Invoice'!B988)="Overall Completion INVOICE","OVERALL",""))</f>
        <v/>
      </c>
      <c r="E966" t="str">
        <f>IF(D966="INVOICE",VALUE(MID(TRIM('Tracker&amp;Invoice'!B988),10,10)),"")</f>
        <v/>
      </c>
      <c r="F966">
        <f>IF(B966=1,IFERROR(LOOKUP(2,1/('Tracker&amp;Invoice'!$H988:$AC988&lt;&gt;""),COLUMN('Tracker&amp;Invoice'!$H988:$AC988)),8),F965)</f>
        <v>19</v>
      </c>
      <c r="G966">
        <f>IF(D966="OVERALL",IFERROR(LOOKUP(2,1/('Tracker&amp;Invoice'!$H988:$AC988&lt;&gt;""),COLUMN('Tracker&amp;Invoice'!$H988:$AC988)),8),G967)</f>
        <v>18</v>
      </c>
      <c r="H966">
        <f t="shared" si="30"/>
        <v>19</v>
      </c>
      <c r="I966" s="29">
        <f>IF(D966="INVOICE",SUM('Tracker&amp;Invoice'!$H988:INDEX('Tracker&amp;Invoice'!$A988:$AC988,1,H966)),0)</f>
        <v>0</v>
      </c>
      <c r="J966" s="29">
        <f>IF(D966="OVERALL",SUM('Tracker&amp;Invoice'!$H988:$AC988),0)</f>
        <v>0</v>
      </c>
    </row>
    <row r="967" spans="1:10">
      <c r="A967" t="e">
        <f t="shared" si="31"/>
        <v>#REF!</v>
      </c>
      <c r="B967">
        <f>IF(AND('Tracker&amp;Invoice'!A989&lt;&gt;"",'Tracker&amp;Invoice'!A989&lt;&gt;"ITEM",'Tracker&amp;Invoice'!A987="ITEM"),1,0)</f>
        <v>0</v>
      </c>
      <c r="C967" t="str">
        <f>IF(B967=1,'Tracker&amp;Invoice'!A989,C966)</f>
        <v>BQ-089</v>
      </c>
      <c r="D967" t="str">
        <f>IF(LEFT(TRIM('Tracker&amp;Invoice'!B989),9)="INVOICE #","INVOICE",IF(TRIM('Tracker&amp;Invoice'!B989)="Overall Completion INVOICE","OVERALL",""))</f>
        <v/>
      </c>
      <c r="E967" t="str">
        <f>IF(D967="INVOICE",VALUE(MID(TRIM('Tracker&amp;Invoice'!B989),10,10)),"")</f>
        <v/>
      </c>
      <c r="F967">
        <f>IF(B967=1,IFERROR(LOOKUP(2,1/('Tracker&amp;Invoice'!$H989:$AC989&lt;&gt;""),COLUMN('Tracker&amp;Invoice'!$H989:$AC989)),8),F966)</f>
        <v>19</v>
      </c>
      <c r="G967">
        <f>IF(D967="OVERALL",IFERROR(LOOKUP(2,1/('Tracker&amp;Invoice'!$H989:$AC989&lt;&gt;""),COLUMN('Tracker&amp;Invoice'!$H989:$AC989)),8),G968)</f>
        <v>18</v>
      </c>
      <c r="H967">
        <f t="shared" si="30"/>
        <v>19</v>
      </c>
      <c r="I967" s="29">
        <f>IF(D967="INVOICE",SUM('Tracker&amp;Invoice'!$H989:INDEX('Tracker&amp;Invoice'!$A989:$AC989,1,H967)),0)</f>
        <v>0</v>
      </c>
      <c r="J967" s="29">
        <f>IF(D967="OVERALL",SUM('Tracker&amp;Invoice'!$H989:$AC989),0)</f>
        <v>0</v>
      </c>
    </row>
    <row r="968" spans="1:10">
      <c r="A968" t="e">
        <f t="shared" si="31"/>
        <v>#REF!</v>
      </c>
      <c r="B968">
        <f>IF(AND('Tracker&amp;Invoice'!A990&lt;&gt;"",'Tracker&amp;Invoice'!A990&lt;&gt;"ITEM",'Tracker&amp;Invoice'!A988="ITEM"),1,0)</f>
        <v>0</v>
      </c>
      <c r="C968" t="str">
        <f>IF(B968=1,'Tracker&amp;Invoice'!A990,C967)</f>
        <v>BQ-089</v>
      </c>
      <c r="D968" t="str">
        <f>IF(LEFT(TRIM('Tracker&amp;Invoice'!B990),9)="INVOICE #","INVOICE",IF(TRIM('Tracker&amp;Invoice'!B990)="Overall Completion INVOICE","OVERALL",""))</f>
        <v/>
      </c>
      <c r="E968" t="str">
        <f>IF(D968="INVOICE",VALUE(MID(TRIM('Tracker&amp;Invoice'!B990),10,10)),"")</f>
        <v/>
      </c>
      <c r="F968">
        <f>IF(B968=1,IFERROR(LOOKUP(2,1/('Tracker&amp;Invoice'!$H990:$AC990&lt;&gt;""),COLUMN('Tracker&amp;Invoice'!$H990:$AC990)),8),F967)</f>
        <v>19</v>
      </c>
      <c r="G968">
        <f>IF(D968="OVERALL",IFERROR(LOOKUP(2,1/('Tracker&amp;Invoice'!$H990:$AC990&lt;&gt;""),COLUMN('Tracker&amp;Invoice'!$H990:$AC990)),8),G969)</f>
        <v>18</v>
      </c>
      <c r="H968">
        <f t="shared" si="30"/>
        <v>19</v>
      </c>
      <c r="I968" s="29">
        <f>IF(D968="INVOICE",SUM('Tracker&amp;Invoice'!$H990:INDEX('Tracker&amp;Invoice'!$A990:$AC990,1,H968)),0)</f>
        <v>0</v>
      </c>
      <c r="J968" s="29">
        <f>IF(D968="OVERALL",SUM('Tracker&amp;Invoice'!$H990:$AC990),0)</f>
        <v>0</v>
      </c>
    </row>
    <row r="969" spans="1:10">
      <c r="A969" t="e">
        <f t="shared" si="31"/>
        <v>#REF!</v>
      </c>
      <c r="B969">
        <f>IF(AND('Tracker&amp;Invoice'!A991&lt;&gt;"",'Tracker&amp;Invoice'!A991&lt;&gt;"ITEM",'Tracker&amp;Invoice'!A989="ITEM"),1,0)</f>
        <v>1</v>
      </c>
      <c r="C969" t="str">
        <f>IF(B969=1,'Tracker&amp;Invoice'!A991,C968)</f>
        <v>BQ-090</v>
      </c>
      <c r="D969" t="str">
        <f>IF(LEFT(TRIM('Tracker&amp;Invoice'!B991),9)="INVOICE #","INVOICE",IF(TRIM('Tracker&amp;Invoice'!B991)="Overall Completion INVOICE","OVERALL",""))</f>
        <v/>
      </c>
      <c r="E969" t="str">
        <f>IF(D969="INVOICE",VALUE(MID(TRIM('Tracker&amp;Invoice'!B991),10,10)),"")</f>
        <v/>
      </c>
      <c r="F969">
        <f>IF(B969=1,IFERROR(LOOKUP(2,1/('Tracker&amp;Invoice'!$H991:$AC991&lt;&gt;""),COLUMN('Tracker&amp;Invoice'!$H991:$AC991)),8),F968)</f>
        <v>17</v>
      </c>
      <c r="G969">
        <f>IF(D969="OVERALL",IFERROR(LOOKUP(2,1/('Tracker&amp;Invoice'!$H991:$AC991&lt;&gt;""),COLUMN('Tracker&amp;Invoice'!$H991:$AC991)),8),G970)</f>
        <v>18</v>
      </c>
      <c r="H969">
        <f t="shared" si="30"/>
        <v>18</v>
      </c>
      <c r="I969" s="29">
        <f>IF(D969="INVOICE",SUM('Tracker&amp;Invoice'!$H991:INDEX('Tracker&amp;Invoice'!$A991:$AC991,1,H969)),0)</f>
        <v>0</v>
      </c>
      <c r="J969" s="29">
        <f>IF(D969="OVERALL",SUM('Tracker&amp;Invoice'!$H991:$AC991),0)</f>
        <v>0</v>
      </c>
    </row>
    <row r="970" spans="1:10">
      <c r="A970" t="e">
        <f t="shared" si="31"/>
        <v>#REF!</v>
      </c>
      <c r="B970">
        <f>IF(AND('Tracker&amp;Invoice'!A992&lt;&gt;"",'Tracker&amp;Invoice'!A992&lt;&gt;"ITEM",'Tracker&amp;Invoice'!A990="ITEM"),1,0)</f>
        <v>0</v>
      </c>
      <c r="C970" t="str">
        <f>IF(B970=1,'Tracker&amp;Invoice'!A992,C969)</f>
        <v>BQ-090</v>
      </c>
      <c r="D970" t="str">
        <f>IF(LEFT(TRIM('Tracker&amp;Invoice'!B992),9)="INVOICE #","INVOICE",IF(TRIM('Tracker&amp;Invoice'!B992)="Overall Completion INVOICE","OVERALL",""))</f>
        <v/>
      </c>
      <c r="E970" t="str">
        <f>IF(D970="INVOICE",VALUE(MID(TRIM('Tracker&amp;Invoice'!B992),10,10)),"")</f>
        <v/>
      </c>
      <c r="F970">
        <f>IF(B970=1,IFERROR(LOOKUP(2,1/('Tracker&amp;Invoice'!$H992:$AC992&lt;&gt;""),COLUMN('Tracker&amp;Invoice'!$H992:$AC992)),8),F969)</f>
        <v>17</v>
      </c>
      <c r="G970">
        <f>IF(D970="OVERALL",IFERROR(LOOKUP(2,1/('Tracker&amp;Invoice'!$H992:$AC992&lt;&gt;""),COLUMN('Tracker&amp;Invoice'!$H992:$AC992)),8),G971)</f>
        <v>18</v>
      </c>
      <c r="H970">
        <f t="shared" si="30"/>
        <v>18</v>
      </c>
      <c r="I970" s="29">
        <f>IF(D970="INVOICE",SUM('Tracker&amp;Invoice'!$H992:INDEX('Tracker&amp;Invoice'!$A992:$AC992,1,H970)),0)</f>
        <v>0</v>
      </c>
      <c r="J970" s="29">
        <f>IF(D970="OVERALL",SUM('Tracker&amp;Invoice'!$H992:$AC992),0)</f>
        <v>0</v>
      </c>
    </row>
    <row r="971" spans="1:10">
      <c r="A971" t="e">
        <f t="shared" si="31"/>
        <v>#REF!</v>
      </c>
      <c r="B971">
        <f>IF(AND('Tracker&amp;Invoice'!A993&lt;&gt;"",'Tracker&amp;Invoice'!A993&lt;&gt;"ITEM",'Tracker&amp;Invoice'!A991="ITEM"),1,0)</f>
        <v>0</v>
      </c>
      <c r="C971" t="str">
        <f>IF(B971=1,'Tracker&amp;Invoice'!A993,C970)</f>
        <v>BQ-090</v>
      </c>
      <c r="D971" t="str">
        <f>IF(LEFT(TRIM('Tracker&amp;Invoice'!B993),9)="INVOICE #","INVOICE",IF(TRIM('Tracker&amp;Invoice'!B993)="Overall Completion INVOICE","OVERALL",""))</f>
        <v/>
      </c>
      <c r="E971" t="str">
        <f>IF(D971="INVOICE",VALUE(MID(TRIM('Tracker&amp;Invoice'!B993),10,10)),"")</f>
        <v/>
      </c>
      <c r="F971">
        <f>IF(B971=1,IFERROR(LOOKUP(2,1/('Tracker&amp;Invoice'!$H993:$AC993&lt;&gt;""),COLUMN('Tracker&amp;Invoice'!$H993:$AC993)),8),F970)</f>
        <v>17</v>
      </c>
      <c r="G971">
        <f>IF(D971="OVERALL",IFERROR(LOOKUP(2,1/('Tracker&amp;Invoice'!$H993:$AC993&lt;&gt;""),COLUMN('Tracker&amp;Invoice'!$H993:$AC993)),8),G972)</f>
        <v>18</v>
      </c>
      <c r="H971">
        <f t="shared" si="30"/>
        <v>18</v>
      </c>
      <c r="I971" s="29">
        <f>IF(D971="INVOICE",SUM('Tracker&amp;Invoice'!$H993:INDEX('Tracker&amp;Invoice'!$A993:$AC993,1,H971)),0)</f>
        <v>0</v>
      </c>
      <c r="J971" s="29">
        <f>IF(D971="OVERALL",SUM('Tracker&amp;Invoice'!$H993:$AC993),0)</f>
        <v>0</v>
      </c>
    </row>
    <row r="972" spans="1:10">
      <c r="A972" t="e">
        <f t="shared" si="31"/>
        <v>#REF!</v>
      </c>
      <c r="B972">
        <f>IF(AND('Tracker&amp;Invoice'!A994&lt;&gt;"",'Tracker&amp;Invoice'!A994&lt;&gt;"ITEM",'Tracker&amp;Invoice'!A992="ITEM"),1,0)</f>
        <v>0</v>
      </c>
      <c r="C972" t="str">
        <f>IF(B972=1,'Tracker&amp;Invoice'!A994,C971)</f>
        <v>BQ-090</v>
      </c>
      <c r="D972" t="str">
        <f>IF(LEFT(TRIM('Tracker&amp;Invoice'!B994),9)="INVOICE #","INVOICE",IF(TRIM('Tracker&amp;Invoice'!B994)="Overall Completion INVOICE","OVERALL",""))</f>
        <v>INVOICE</v>
      </c>
      <c r="E972">
        <f>IF(D972="INVOICE",VALUE(MID(TRIM('Tracker&amp;Invoice'!B994),10,10)),"")</f>
        <v>16</v>
      </c>
      <c r="F972">
        <f>IF(B972=1,IFERROR(LOOKUP(2,1/('Tracker&amp;Invoice'!$H994:$AC994&lt;&gt;""),COLUMN('Tracker&amp;Invoice'!$H994:$AC994)),8),F971)</f>
        <v>17</v>
      </c>
      <c r="G972">
        <f>IF(D972="OVERALL",IFERROR(LOOKUP(2,1/('Tracker&amp;Invoice'!$H994:$AC994&lt;&gt;""),COLUMN('Tracker&amp;Invoice'!$H994:$AC994)),8),G973)</f>
        <v>18</v>
      </c>
      <c r="H972">
        <f t="shared" si="30"/>
        <v>18</v>
      </c>
      <c r="I972" s="29">
        <f>IF(D972="INVOICE",SUM('Tracker&amp;Invoice'!$H994:INDEX('Tracker&amp;Invoice'!$A994:$AC994,1,H972)),0)</f>
        <v>137760</v>
      </c>
      <c r="J972" s="29">
        <f>IF(D972="OVERALL",SUM('Tracker&amp;Invoice'!$H994:$AC994),0)</f>
        <v>0</v>
      </c>
    </row>
    <row r="973" spans="1:10">
      <c r="A973" t="e">
        <f t="shared" si="31"/>
        <v>#REF!</v>
      </c>
      <c r="B973">
        <f>IF(AND('Tracker&amp;Invoice'!A995&lt;&gt;"",'Tracker&amp;Invoice'!A995&lt;&gt;"ITEM",'Tracker&amp;Invoice'!A993="ITEM"),1,0)</f>
        <v>0</v>
      </c>
      <c r="C973" t="str">
        <f>IF(B973=1,'Tracker&amp;Invoice'!A995,C972)</f>
        <v>BQ-090</v>
      </c>
      <c r="D973" t="str">
        <f>IF(LEFT(TRIM('Tracker&amp;Invoice'!B995),9)="INVOICE #","INVOICE",IF(TRIM('Tracker&amp;Invoice'!B995)="Overall Completion INVOICE","OVERALL",""))</f>
        <v/>
      </c>
      <c r="E973" t="str">
        <f>IF(D973="INVOICE",VALUE(MID(TRIM('Tracker&amp;Invoice'!B995),10,10)),"")</f>
        <v/>
      </c>
      <c r="F973">
        <f>IF(B973=1,IFERROR(LOOKUP(2,1/('Tracker&amp;Invoice'!$H995:$AC995&lt;&gt;""),COLUMN('Tracker&amp;Invoice'!$H995:$AC995)),8),F972)</f>
        <v>17</v>
      </c>
      <c r="G973">
        <f>IF(D973="OVERALL",IFERROR(LOOKUP(2,1/('Tracker&amp;Invoice'!$H995:$AC995&lt;&gt;""),COLUMN('Tracker&amp;Invoice'!$H995:$AC995)),8),G974)</f>
        <v>18</v>
      </c>
      <c r="H973">
        <f t="shared" si="30"/>
        <v>18</v>
      </c>
      <c r="I973" s="29">
        <f>IF(D973="INVOICE",SUM('Tracker&amp;Invoice'!$H995:INDEX('Tracker&amp;Invoice'!$A995:$AC995,1,H973)),0)</f>
        <v>0</v>
      </c>
      <c r="J973" s="29">
        <f>IF(D973="OVERALL",SUM('Tracker&amp;Invoice'!$H995:$AC995),0)</f>
        <v>0</v>
      </c>
    </row>
    <row r="974" spans="1:10">
      <c r="A974" t="e">
        <f t="shared" si="31"/>
        <v>#REF!</v>
      </c>
      <c r="B974">
        <f>IF(AND('Tracker&amp;Invoice'!A996&lt;&gt;"",'Tracker&amp;Invoice'!A996&lt;&gt;"ITEM",'Tracker&amp;Invoice'!A994="ITEM"),1,0)</f>
        <v>0</v>
      </c>
      <c r="C974" t="str">
        <f>IF(B974=1,'Tracker&amp;Invoice'!A996,C973)</f>
        <v>BQ-090</v>
      </c>
      <c r="D974" t="str">
        <f>IF(LEFT(TRIM('Tracker&amp;Invoice'!B996),9)="INVOICE #","INVOICE",IF(TRIM('Tracker&amp;Invoice'!B996)="Overall Completion INVOICE","OVERALL",""))</f>
        <v>INVOICE</v>
      </c>
      <c r="E974">
        <f>IF(D974="INVOICE",VALUE(MID(TRIM('Tracker&amp;Invoice'!B996),10,10)),"")</f>
        <v>23</v>
      </c>
      <c r="F974">
        <f>IF(B974=1,IFERROR(LOOKUP(2,1/('Tracker&amp;Invoice'!$H996:$AC996&lt;&gt;""),COLUMN('Tracker&amp;Invoice'!$H996:$AC996)),8),F973)</f>
        <v>17</v>
      </c>
      <c r="G974">
        <f>IF(D974="OVERALL",IFERROR(LOOKUP(2,1/('Tracker&amp;Invoice'!$H996:$AC996&lt;&gt;""),COLUMN('Tracker&amp;Invoice'!$H996:$AC996)),8),G975)</f>
        <v>18</v>
      </c>
      <c r="H974">
        <f t="shared" si="30"/>
        <v>18</v>
      </c>
      <c r="I974" s="29">
        <f>IF(D974="INVOICE",SUM('Tracker&amp;Invoice'!$H996:INDEX('Tracker&amp;Invoice'!$A996:$AC996,1,H974)),0)</f>
        <v>413280</v>
      </c>
      <c r="J974" s="29">
        <f>IF(D974="OVERALL",SUM('Tracker&amp;Invoice'!$H996:$AC996),0)</f>
        <v>0</v>
      </c>
    </row>
    <row r="975" spans="1:10">
      <c r="A975" t="e">
        <f t="shared" si="31"/>
        <v>#REF!</v>
      </c>
      <c r="B975">
        <f>IF(AND('Tracker&amp;Invoice'!A997&lt;&gt;"",'Tracker&amp;Invoice'!A997&lt;&gt;"ITEM",'Tracker&amp;Invoice'!A995="ITEM"),1,0)</f>
        <v>0</v>
      </c>
      <c r="C975" t="str">
        <f>IF(B975=1,'Tracker&amp;Invoice'!A997,C974)</f>
        <v>BQ-090</v>
      </c>
      <c r="D975" t="str">
        <f>IF(LEFT(TRIM('Tracker&amp;Invoice'!B997),9)="INVOICE #","INVOICE",IF(TRIM('Tracker&amp;Invoice'!B997)="Overall Completion INVOICE","OVERALL",""))</f>
        <v/>
      </c>
      <c r="E975" t="str">
        <f>IF(D975="INVOICE",VALUE(MID(TRIM('Tracker&amp;Invoice'!B997),10,10)),"")</f>
        <v/>
      </c>
      <c r="F975">
        <f>IF(B975=1,IFERROR(LOOKUP(2,1/('Tracker&amp;Invoice'!$H997:$AC997&lt;&gt;""),COLUMN('Tracker&amp;Invoice'!$H997:$AC997)),8),F974)</f>
        <v>17</v>
      </c>
      <c r="G975">
        <f>IF(D975="OVERALL",IFERROR(LOOKUP(2,1/('Tracker&amp;Invoice'!$H997:$AC997&lt;&gt;""),COLUMN('Tracker&amp;Invoice'!$H997:$AC997)),8),G976)</f>
        <v>18</v>
      </c>
      <c r="H975">
        <f t="shared" si="30"/>
        <v>18</v>
      </c>
      <c r="I975" s="29">
        <f>IF(D975="INVOICE",SUM('Tracker&amp;Invoice'!$H997:INDEX('Tracker&amp;Invoice'!$A997:$AC997,1,H975)),0)</f>
        <v>0</v>
      </c>
      <c r="J975" s="29">
        <f>IF(D975="OVERALL",SUM('Tracker&amp;Invoice'!$H997:$AC997),0)</f>
        <v>0</v>
      </c>
    </row>
    <row r="976" spans="1:10">
      <c r="A976" t="e">
        <f t="shared" si="31"/>
        <v>#REF!</v>
      </c>
      <c r="B976">
        <f>IF(AND('Tracker&amp;Invoice'!A998&lt;&gt;"",'Tracker&amp;Invoice'!A998&lt;&gt;"ITEM",'Tracker&amp;Invoice'!A996="ITEM"),1,0)</f>
        <v>0</v>
      </c>
      <c r="C976" t="str">
        <f>IF(B976=1,'Tracker&amp;Invoice'!A998,C975)</f>
        <v>BQ-090</v>
      </c>
      <c r="D976" t="str">
        <f>IF(LEFT(TRIM('Tracker&amp;Invoice'!B998),9)="INVOICE #","INVOICE",IF(TRIM('Tracker&amp;Invoice'!B998)="Overall Completion INVOICE","OVERALL",""))</f>
        <v>INVOICE</v>
      </c>
      <c r="E976">
        <f>IF(D976="INVOICE",VALUE(MID(TRIM('Tracker&amp;Invoice'!B998),10,10)),"")</f>
        <v>27</v>
      </c>
      <c r="F976">
        <f>IF(B976=1,IFERROR(LOOKUP(2,1/('Tracker&amp;Invoice'!$H998:$AC998&lt;&gt;""),COLUMN('Tracker&amp;Invoice'!$H998:$AC998)),8),F975)</f>
        <v>17</v>
      </c>
      <c r="G976">
        <f>IF(D976="OVERALL",IFERROR(LOOKUP(2,1/('Tracker&amp;Invoice'!$H998:$AC998&lt;&gt;""),COLUMN('Tracker&amp;Invoice'!$H998:$AC998)),8),G977)</f>
        <v>18</v>
      </c>
      <c r="H976">
        <f t="shared" si="30"/>
        <v>18</v>
      </c>
      <c r="I976" s="29">
        <f>IF(D976="INVOICE",SUM('Tracker&amp;Invoice'!$H998:INDEX('Tracker&amp;Invoice'!$A998:$AC998,1,H976)),0)</f>
        <v>15744</v>
      </c>
      <c r="J976" s="29">
        <f>IF(D976="OVERALL",SUM('Tracker&amp;Invoice'!$H998:$AC998),0)</f>
        <v>0</v>
      </c>
    </row>
    <row r="977" spans="1:10">
      <c r="A977" t="e">
        <f t="shared" si="31"/>
        <v>#REF!</v>
      </c>
      <c r="B977">
        <f>IF(AND('Tracker&amp;Invoice'!A999&lt;&gt;"",'Tracker&amp;Invoice'!A999&lt;&gt;"ITEM",'Tracker&amp;Invoice'!A997="ITEM"),1,0)</f>
        <v>0</v>
      </c>
      <c r="C977" t="str">
        <f>IF(B977=1,'Tracker&amp;Invoice'!A999,C976)</f>
        <v>BQ-090</v>
      </c>
      <c r="D977" t="str">
        <f>IF(LEFT(TRIM('Tracker&amp;Invoice'!B999),9)="INVOICE #","INVOICE",IF(TRIM('Tracker&amp;Invoice'!B999)="Overall Completion INVOICE","OVERALL",""))</f>
        <v/>
      </c>
      <c r="E977" t="str">
        <f>IF(D977="INVOICE",VALUE(MID(TRIM('Tracker&amp;Invoice'!B999),10,10)),"")</f>
        <v/>
      </c>
      <c r="F977">
        <f>IF(B977=1,IFERROR(LOOKUP(2,1/('Tracker&amp;Invoice'!$H999:$AC999&lt;&gt;""),COLUMN('Tracker&amp;Invoice'!$H999:$AC999)),8),F976)</f>
        <v>17</v>
      </c>
      <c r="G977">
        <f>IF(D977="OVERALL",IFERROR(LOOKUP(2,1/('Tracker&amp;Invoice'!$H999:$AC999&lt;&gt;""),COLUMN('Tracker&amp;Invoice'!$H999:$AC999)),8),G978)</f>
        <v>18</v>
      </c>
      <c r="H977">
        <f t="shared" si="30"/>
        <v>18</v>
      </c>
      <c r="I977" s="29">
        <f>IF(D977="INVOICE",SUM('Tracker&amp;Invoice'!$H999:INDEX('Tracker&amp;Invoice'!$A999:$AC999,1,H977)),0)</f>
        <v>0</v>
      </c>
      <c r="J977" s="29">
        <f>IF(D977="OVERALL",SUM('Tracker&amp;Invoice'!$H999:$AC999),0)</f>
        <v>0</v>
      </c>
    </row>
    <row r="978" spans="1:10">
      <c r="A978" t="e">
        <f t="shared" si="31"/>
        <v>#REF!</v>
      </c>
      <c r="B978">
        <f>IF(AND('Tracker&amp;Invoice'!A1000&lt;&gt;"",'Tracker&amp;Invoice'!A1000&lt;&gt;"ITEM",'Tracker&amp;Invoice'!A998="ITEM"),1,0)</f>
        <v>0</v>
      </c>
      <c r="C978" t="str">
        <f>IF(B978=1,'Tracker&amp;Invoice'!A1000,C977)</f>
        <v>BQ-090</v>
      </c>
      <c r="D978" t="str">
        <f>IF(LEFT(TRIM('Tracker&amp;Invoice'!B1000),9)="INVOICE #","INVOICE",IF(TRIM('Tracker&amp;Invoice'!B1000)="Overall Completion INVOICE","OVERALL",""))</f>
        <v>INVOICE</v>
      </c>
      <c r="E978">
        <f>IF(D978="INVOICE",VALUE(MID(TRIM('Tracker&amp;Invoice'!B1000),10,10)),"")</f>
        <v>30</v>
      </c>
      <c r="F978">
        <f>IF(B978=1,IFERROR(LOOKUP(2,1/('Tracker&amp;Invoice'!$H1000:$AC1000&lt;&gt;""),COLUMN('Tracker&amp;Invoice'!$H1000:$AC1000)),8),F977)</f>
        <v>17</v>
      </c>
      <c r="G978">
        <f>IF(D978="OVERALL",IFERROR(LOOKUP(2,1/('Tracker&amp;Invoice'!$H1000:$AC1000&lt;&gt;""),COLUMN('Tracker&amp;Invoice'!$H1000:$AC1000)),8),G979)</f>
        <v>18</v>
      </c>
      <c r="H978">
        <f t="shared" si="30"/>
        <v>18</v>
      </c>
      <c r="I978" s="29">
        <f>IF(D978="INVOICE",SUM('Tracker&amp;Invoice'!$H1000:INDEX('Tracker&amp;Invoice'!$A1000:$AC1000,1,H978)),0)</f>
        <v>39360</v>
      </c>
      <c r="J978" s="29">
        <f>IF(D978="OVERALL",SUM('Tracker&amp;Invoice'!$H1000:$AC1000),0)</f>
        <v>0</v>
      </c>
    </row>
    <row r="979" spans="1:10">
      <c r="A979" t="e">
        <f t="shared" si="31"/>
        <v>#REF!</v>
      </c>
      <c r="B979">
        <f>IF(AND('Tracker&amp;Invoice'!A1001&lt;&gt;"",'Tracker&amp;Invoice'!A1001&lt;&gt;"ITEM",'Tracker&amp;Invoice'!A999="ITEM"),1,0)</f>
        <v>0</v>
      </c>
      <c r="C979" t="str">
        <f>IF(B979=1,'Tracker&amp;Invoice'!A1001,C978)</f>
        <v>BQ-090</v>
      </c>
      <c r="D979" t="str">
        <f>IF(LEFT(TRIM('Tracker&amp;Invoice'!B1001),9)="INVOICE #","INVOICE",IF(TRIM('Tracker&amp;Invoice'!B1001)="Overall Completion INVOICE","OVERALL",""))</f>
        <v/>
      </c>
      <c r="E979" t="str">
        <f>IF(D979="INVOICE",VALUE(MID(TRIM('Tracker&amp;Invoice'!B1001),10,10)),"")</f>
        <v/>
      </c>
      <c r="F979">
        <f>IF(B979=1,IFERROR(LOOKUP(2,1/('Tracker&amp;Invoice'!$H1001:$AC1001&lt;&gt;""),COLUMN('Tracker&amp;Invoice'!$H1001:$AC1001)),8),F978)</f>
        <v>17</v>
      </c>
      <c r="G979">
        <f>IF(D979="OVERALL",IFERROR(LOOKUP(2,1/('Tracker&amp;Invoice'!$H1001:$AC1001&lt;&gt;""),COLUMN('Tracker&amp;Invoice'!$H1001:$AC1001)),8),G980)</f>
        <v>18</v>
      </c>
      <c r="H979">
        <f t="shared" si="30"/>
        <v>18</v>
      </c>
      <c r="I979" s="29">
        <f>IF(D979="INVOICE",SUM('Tracker&amp;Invoice'!$H1001:INDEX('Tracker&amp;Invoice'!$A1001:$AC1001,1,H979)),0)</f>
        <v>0</v>
      </c>
      <c r="J979" s="29">
        <f>IF(D979="OVERALL",SUM('Tracker&amp;Invoice'!$H1001:$AC1001),0)</f>
        <v>0</v>
      </c>
    </row>
    <row r="980" spans="1:10">
      <c r="A980" t="e">
        <f t="shared" si="31"/>
        <v>#REF!</v>
      </c>
      <c r="B980">
        <f>IF(AND('Tracker&amp;Invoice'!A1002&lt;&gt;"",'Tracker&amp;Invoice'!A1002&lt;&gt;"ITEM",'Tracker&amp;Invoice'!A1000="ITEM"),1,0)</f>
        <v>0</v>
      </c>
      <c r="C980" t="str">
        <f>IF(B980=1,'Tracker&amp;Invoice'!A1002,C979)</f>
        <v>BQ-090</v>
      </c>
      <c r="D980" t="str">
        <f>IF(LEFT(TRIM('Tracker&amp;Invoice'!B1002),9)="INVOICE #","INVOICE",IF(TRIM('Tracker&amp;Invoice'!B1002)="Overall Completion INVOICE","OVERALL",""))</f>
        <v>INVOICE</v>
      </c>
      <c r="E980">
        <f>IF(D980="INVOICE",VALUE(MID(TRIM('Tracker&amp;Invoice'!B1002),10,10)),"")</f>
        <v>32</v>
      </c>
      <c r="F980">
        <f>IF(B980=1,IFERROR(LOOKUP(2,1/('Tracker&amp;Invoice'!$H1002:$AC1002&lt;&gt;""),COLUMN('Tracker&amp;Invoice'!$H1002:$AC1002)),8),F979)</f>
        <v>17</v>
      </c>
      <c r="G980">
        <f>IF(D980="OVERALL",IFERROR(LOOKUP(2,1/('Tracker&amp;Invoice'!$H1002:$AC1002&lt;&gt;""),COLUMN('Tracker&amp;Invoice'!$H1002:$AC1002)),8),G981)</f>
        <v>18</v>
      </c>
      <c r="H980">
        <f t="shared" si="30"/>
        <v>18</v>
      </c>
      <c r="I980" s="29">
        <f>IF(D980="INVOICE",SUM('Tracker&amp;Invoice'!$H1002:INDEX('Tracker&amp;Invoice'!$A1002:$AC1002,1,H980)),0)</f>
        <v>15744</v>
      </c>
      <c r="J980" s="29">
        <f>IF(D980="OVERALL",SUM('Tracker&amp;Invoice'!$H1002:$AC1002),0)</f>
        <v>0</v>
      </c>
    </row>
    <row r="981" spans="1:10">
      <c r="A981" t="e">
        <f t="shared" si="31"/>
        <v>#REF!</v>
      </c>
      <c r="B981">
        <f>IF(AND('Tracker&amp;Invoice'!A1003&lt;&gt;"",'Tracker&amp;Invoice'!A1003&lt;&gt;"ITEM",'Tracker&amp;Invoice'!A1001="ITEM"),1,0)</f>
        <v>0</v>
      </c>
      <c r="C981" t="str">
        <f>IF(B981=1,'Tracker&amp;Invoice'!A1003,C980)</f>
        <v>BQ-090</v>
      </c>
      <c r="D981" t="str">
        <f>IF(LEFT(TRIM('Tracker&amp;Invoice'!B1003),9)="INVOICE #","INVOICE",IF(TRIM('Tracker&amp;Invoice'!B1003)="Overall Completion INVOICE","OVERALL",""))</f>
        <v/>
      </c>
      <c r="E981" t="str">
        <f>IF(D981="INVOICE",VALUE(MID(TRIM('Tracker&amp;Invoice'!B1003),10,10)),"")</f>
        <v/>
      </c>
      <c r="F981">
        <f>IF(B981=1,IFERROR(LOOKUP(2,1/('Tracker&amp;Invoice'!$H1003:$AC1003&lt;&gt;""),COLUMN('Tracker&amp;Invoice'!$H1003:$AC1003)),8),F980)</f>
        <v>17</v>
      </c>
      <c r="G981">
        <f>IF(D981="OVERALL",IFERROR(LOOKUP(2,1/('Tracker&amp;Invoice'!$H1003:$AC1003&lt;&gt;""),COLUMN('Tracker&amp;Invoice'!$H1003:$AC1003)),8),G982)</f>
        <v>18</v>
      </c>
      <c r="H981">
        <f t="shared" si="30"/>
        <v>18</v>
      </c>
      <c r="I981" s="29">
        <f>IF(D981="INVOICE",SUM('Tracker&amp;Invoice'!$H1003:INDEX('Tracker&amp;Invoice'!$A1003:$AC1003,1,H981)),0)</f>
        <v>0</v>
      </c>
      <c r="J981" s="29">
        <f>IF(D981="OVERALL",SUM('Tracker&amp;Invoice'!$H1003:$AC1003),0)</f>
        <v>0</v>
      </c>
    </row>
    <row r="982" spans="1:10">
      <c r="A982" t="e">
        <f t="shared" si="31"/>
        <v>#REF!</v>
      </c>
      <c r="B982">
        <f>IF(AND('Tracker&amp;Invoice'!A1004&lt;&gt;"",'Tracker&amp;Invoice'!A1004&lt;&gt;"ITEM",'Tracker&amp;Invoice'!A1002="ITEM"),1,0)</f>
        <v>0</v>
      </c>
      <c r="C982" t="str">
        <f>IF(B982=1,'Tracker&amp;Invoice'!A1004,C981)</f>
        <v>BQ-090</v>
      </c>
      <c r="D982" t="str">
        <f>IF(LEFT(TRIM('Tracker&amp;Invoice'!B1004),9)="INVOICE #","INVOICE",IF(TRIM('Tracker&amp;Invoice'!B1004)="Overall Completion INVOICE","OVERALL",""))</f>
        <v>OVERALL</v>
      </c>
      <c r="E982" t="str">
        <f>IF(D982="INVOICE",VALUE(MID(TRIM('Tracker&amp;Invoice'!B1004),10,10)),"")</f>
        <v/>
      </c>
      <c r="F982">
        <f>IF(B982=1,IFERROR(LOOKUP(2,1/('Tracker&amp;Invoice'!$H1004:$AC1004&lt;&gt;""),COLUMN('Tracker&amp;Invoice'!$H1004:$AC1004)),8),F981)</f>
        <v>17</v>
      </c>
      <c r="G982">
        <f>IF(D982="OVERALL",IFERROR(LOOKUP(2,1/('Tracker&amp;Invoice'!$H1004:$AC1004&lt;&gt;""),COLUMN('Tracker&amp;Invoice'!$H1004:$AC1004)),8),G983)</f>
        <v>18</v>
      </c>
      <c r="H982">
        <f t="shared" si="30"/>
        <v>18</v>
      </c>
      <c r="I982" s="29">
        <f>IF(D982="INVOICE",SUM('Tracker&amp;Invoice'!$H1004:INDEX('Tracker&amp;Invoice'!$A1004:$AC1004,1,H982)),0)</f>
        <v>0</v>
      </c>
      <c r="J982" s="29">
        <f>IF(D982="OVERALL",SUM('Tracker&amp;Invoice'!$H1004:$AC1004),0)</f>
        <v>621888</v>
      </c>
    </row>
    <row r="983" spans="1:10">
      <c r="A983" t="e">
        <f t="shared" si="31"/>
        <v>#REF!</v>
      </c>
      <c r="B983">
        <f>IF(AND('Tracker&amp;Invoice'!A1005&lt;&gt;"",'Tracker&amp;Invoice'!A1005&lt;&gt;"ITEM",'Tracker&amp;Invoice'!A1003="ITEM"),1,0)</f>
        <v>0</v>
      </c>
      <c r="C983" t="str">
        <f>IF(B983=1,'Tracker&amp;Invoice'!A1005,C982)</f>
        <v>BQ-090</v>
      </c>
      <c r="D983" t="str">
        <f>IF(LEFT(TRIM('Tracker&amp;Invoice'!B1005),9)="INVOICE #","INVOICE",IF(TRIM('Tracker&amp;Invoice'!B1005)="Overall Completion INVOICE","OVERALL",""))</f>
        <v/>
      </c>
      <c r="E983" t="str">
        <f>IF(D983="INVOICE",VALUE(MID(TRIM('Tracker&amp;Invoice'!B1005),10,10)),"")</f>
        <v/>
      </c>
      <c r="F983">
        <f>IF(B983=1,IFERROR(LOOKUP(2,1/('Tracker&amp;Invoice'!$H1005:$AC1005&lt;&gt;""),COLUMN('Tracker&amp;Invoice'!$H1005:$AC1005)),8),F982)</f>
        <v>17</v>
      </c>
      <c r="G983">
        <f>IF(D983="OVERALL",IFERROR(LOOKUP(2,1/('Tracker&amp;Invoice'!$H1005:$AC1005&lt;&gt;""),COLUMN('Tracker&amp;Invoice'!$H1005:$AC1005)),8),G984)</f>
        <v>21</v>
      </c>
      <c r="H983">
        <f t="shared" si="30"/>
        <v>21</v>
      </c>
      <c r="I983" s="29">
        <f>IF(D983="INVOICE",SUM('Tracker&amp;Invoice'!$H1005:INDEX('Tracker&amp;Invoice'!$A1005:$AC1005,1,H983)),0)</f>
        <v>0</v>
      </c>
      <c r="J983" s="29">
        <f>IF(D983="OVERALL",SUM('Tracker&amp;Invoice'!$H1005:$AC1005),0)</f>
        <v>0</v>
      </c>
    </row>
    <row r="984" spans="1:10">
      <c r="A984" t="e">
        <f t="shared" si="31"/>
        <v>#REF!</v>
      </c>
      <c r="B984">
        <f>IF(AND('Tracker&amp;Invoice'!A1006&lt;&gt;"",'Tracker&amp;Invoice'!A1006&lt;&gt;"ITEM",'Tracker&amp;Invoice'!A1004="ITEM"),1,0)</f>
        <v>0</v>
      </c>
      <c r="C984" t="str">
        <f>IF(B984=1,'Tracker&amp;Invoice'!A1006,C983)</f>
        <v>BQ-090</v>
      </c>
      <c r="D984" t="str">
        <f>IF(LEFT(TRIM('Tracker&amp;Invoice'!B1006),9)="INVOICE #","INVOICE",IF(TRIM('Tracker&amp;Invoice'!B1006)="Overall Completion INVOICE","OVERALL",""))</f>
        <v/>
      </c>
      <c r="E984" t="str">
        <f>IF(D984="INVOICE",VALUE(MID(TRIM('Tracker&amp;Invoice'!B1006),10,10)),"")</f>
        <v/>
      </c>
      <c r="F984">
        <f>IF(B984=1,IFERROR(LOOKUP(2,1/('Tracker&amp;Invoice'!$H1006:$AC1006&lt;&gt;""),COLUMN('Tracker&amp;Invoice'!$H1006:$AC1006)),8),F983)</f>
        <v>17</v>
      </c>
      <c r="G984">
        <f>IF(D984="OVERALL",IFERROR(LOOKUP(2,1/('Tracker&amp;Invoice'!$H1006:$AC1006&lt;&gt;""),COLUMN('Tracker&amp;Invoice'!$H1006:$AC1006)),8),G985)</f>
        <v>21</v>
      </c>
      <c r="H984">
        <f t="shared" si="30"/>
        <v>21</v>
      </c>
      <c r="I984" s="29">
        <f>IF(D984="INVOICE",SUM('Tracker&amp;Invoice'!$H1006:INDEX('Tracker&amp;Invoice'!$A1006:$AC1006,1,H984)),0)</f>
        <v>0</v>
      </c>
      <c r="J984" s="29">
        <f>IF(D984="OVERALL",SUM('Tracker&amp;Invoice'!$H1006:$AC1006),0)</f>
        <v>0</v>
      </c>
    </row>
    <row r="985" spans="1:10">
      <c r="A985" t="e">
        <f t="shared" si="31"/>
        <v>#REF!</v>
      </c>
      <c r="B985">
        <f>IF(AND('Tracker&amp;Invoice'!A1007&lt;&gt;"",'Tracker&amp;Invoice'!A1007&lt;&gt;"ITEM",'Tracker&amp;Invoice'!A1005="ITEM"),1,0)</f>
        <v>0</v>
      </c>
      <c r="C985" t="str">
        <f>IF(B985=1,'Tracker&amp;Invoice'!A1007,C984)</f>
        <v>BQ-090</v>
      </c>
      <c r="D985" t="str">
        <f>IF(LEFT(TRIM('Tracker&amp;Invoice'!B1007),9)="INVOICE #","INVOICE",IF(TRIM('Tracker&amp;Invoice'!B1007)="Overall Completion INVOICE","OVERALL",""))</f>
        <v/>
      </c>
      <c r="E985" t="str">
        <f>IF(D985="INVOICE",VALUE(MID(TRIM('Tracker&amp;Invoice'!B1007),10,10)),"")</f>
        <v/>
      </c>
      <c r="F985">
        <f>IF(B985=1,IFERROR(LOOKUP(2,1/('Tracker&amp;Invoice'!$H1007:$AC1007&lt;&gt;""),COLUMN('Tracker&amp;Invoice'!$H1007:$AC1007)),8),F984)</f>
        <v>17</v>
      </c>
      <c r="G985">
        <f>IF(D985="OVERALL",IFERROR(LOOKUP(2,1/('Tracker&amp;Invoice'!$H1007:$AC1007&lt;&gt;""),COLUMN('Tracker&amp;Invoice'!$H1007:$AC1007)),8),G986)</f>
        <v>21</v>
      </c>
      <c r="H985">
        <f t="shared" si="30"/>
        <v>21</v>
      </c>
      <c r="I985" s="29">
        <f>IF(D985="INVOICE",SUM('Tracker&amp;Invoice'!$H1007:INDEX('Tracker&amp;Invoice'!$A1007:$AC1007,1,H985)),0)</f>
        <v>0</v>
      </c>
      <c r="J985" s="29">
        <f>IF(D985="OVERALL",SUM('Tracker&amp;Invoice'!$H1007:$AC1007),0)</f>
        <v>0</v>
      </c>
    </row>
    <row r="986" spans="1:10">
      <c r="A986" t="e">
        <f t="shared" si="31"/>
        <v>#REF!</v>
      </c>
      <c r="B986">
        <f>IF(AND('Tracker&amp;Invoice'!A1008&lt;&gt;"",'Tracker&amp;Invoice'!A1008&lt;&gt;"ITEM",'Tracker&amp;Invoice'!A1006="ITEM"),1,0)</f>
        <v>0</v>
      </c>
      <c r="C986" t="str">
        <f>IF(B986=1,'Tracker&amp;Invoice'!A1008,C985)</f>
        <v>BQ-090</v>
      </c>
      <c r="D986" t="str">
        <f>IF(LEFT(TRIM('Tracker&amp;Invoice'!B1008),9)="INVOICE #","INVOICE",IF(TRIM('Tracker&amp;Invoice'!B1008)="Overall Completion INVOICE","OVERALL",""))</f>
        <v/>
      </c>
      <c r="E986" t="str">
        <f>IF(D986="INVOICE",VALUE(MID(TRIM('Tracker&amp;Invoice'!B1008),10,10)),"")</f>
        <v/>
      </c>
      <c r="F986">
        <f>IF(B986=1,IFERROR(LOOKUP(2,1/('Tracker&amp;Invoice'!$H1008:$AC1008&lt;&gt;""),COLUMN('Tracker&amp;Invoice'!$H1008:$AC1008)),8),F985)</f>
        <v>17</v>
      </c>
      <c r="G986">
        <f>IF(D986="OVERALL",IFERROR(LOOKUP(2,1/('Tracker&amp;Invoice'!$H1008:$AC1008&lt;&gt;""),COLUMN('Tracker&amp;Invoice'!$H1008:$AC1008)),8),G987)</f>
        <v>21</v>
      </c>
      <c r="H986">
        <f t="shared" si="30"/>
        <v>21</v>
      </c>
      <c r="I986" s="29">
        <f>IF(D986="INVOICE",SUM('Tracker&amp;Invoice'!$H1008:INDEX('Tracker&amp;Invoice'!$A1008:$AC1008,1,H986)),0)</f>
        <v>0</v>
      </c>
      <c r="J986" s="29">
        <f>IF(D986="OVERALL",SUM('Tracker&amp;Invoice'!$H1008:$AC1008),0)</f>
        <v>0</v>
      </c>
    </row>
    <row r="987" spans="1:10">
      <c r="A987" t="e">
        <f t="shared" si="31"/>
        <v>#REF!</v>
      </c>
      <c r="B987">
        <f>IF(AND('Tracker&amp;Invoice'!A1009&lt;&gt;"",'Tracker&amp;Invoice'!A1009&lt;&gt;"ITEM",'Tracker&amp;Invoice'!A1007="ITEM"),1,0)</f>
        <v>0</v>
      </c>
      <c r="C987" t="str">
        <f>IF(B987=1,'Tracker&amp;Invoice'!A1009,C986)</f>
        <v>BQ-090</v>
      </c>
      <c r="D987" t="str">
        <f>IF(LEFT(TRIM('Tracker&amp;Invoice'!B1009),9)="INVOICE #","INVOICE",IF(TRIM('Tracker&amp;Invoice'!B1009)="Overall Completion INVOICE","OVERALL",""))</f>
        <v/>
      </c>
      <c r="E987" t="str">
        <f>IF(D987="INVOICE",VALUE(MID(TRIM('Tracker&amp;Invoice'!B1009),10,10)),"")</f>
        <v/>
      </c>
      <c r="F987">
        <f>IF(B987=1,IFERROR(LOOKUP(2,1/('Tracker&amp;Invoice'!$H1009:$AC1009&lt;&gt;""),COLUMN('Tracker&amp;Invoice'!$H1009:$AC1009)),8),F986)</f>
        <v>17</v>
      </c>
      <c r="G987">
        <f>IF(D987="OVERALL",IFERROR(LOOKUP(2,1/('Tracker&amp;Invoice'!$H1009:$AC1009&lt;&gt;""),COLUMN('Tracker&amp;Invoice'!$H1009:$AC1009)),8),G988)</f>
        <v>21</v>
      </c>
      <c r="H987">
        <f t="shared" si="30"/>
        <v>21</v>
      </c>
      <c r="I987" s="29">
        <f>IF(D987="INVOICE",SUM('Tracker&amp;Invoice'!$H1009:INDEX('Tracker&amp;Invoice'!$A1009:$AC1009,1,H987)),0)</f>
        <v>0</v>
      </c>
      <c r="J987" s="29">
        <f>IF(D987="OVERALL",SUM('Tracker&amp;Invoice'!$H1009:$AC1009),0)</f>
        <v>0</v>
      </c>
    </row>
    <row r="988" spans="1:10">
      <c r="A988" t="e">
        <f t="shared" si="31"/>
        <v>#REF!</v>
      </c>
      <c r="B988">
        <f>IF(AND('Tracker&amp;Invoice'!A1010&lt;&gt;"",'Tracker&amp;Invoice'!A1010&lt;&gt;"ITEM",'Tracker&amp;Invoice'!A1008="ITEM"),1,0)</f>
        <v>0</v>
      </c>
      <c r="C988" t="str">
        <f>IF(B988=1,'Tracker&amp;Invoice'!A1010,C987)</f>
        <v>BQ-090</v>
      </c>
      <c r="D988" t="str">
        <f>IF(LEFT(TRIM('Tracker&amp;Invoice'!B1010),9)="INVOICE #","INVOICE",IF(TRIM('Tracker&amp;Invoice'!B1010)="Overall Completion INVOICE","OVERALL",""))</f>
        <v/>
      </c>
      <c r="E988" t="str">
        <f>IF(D988="INVOICE",VALUE(MID(TRIM('Tracker&amp;Invoice'!B1010),10,10)),"")</f>
        <v/>
      </c>
      <c r="F988">
        <f>IF(B988=1,IFERROR(LOOKUP(2,1/('Tracker&amp;Invoice'!$H1010:$AC1010&lt;&gt;""),COLUMN('Tracker&amp;Invoice'!$H1010:$AC1010)),8),F987)</f>
        <v>17</v>
      </c>
      <c r="G988">
        <f>IF(D988="OVERALL",IFERROR(LOOKUP(2,1/('Tracker&amp;Invoice'!$H1010:$AC1010&lt;&gt;""),COLUMN('Tracker&amp;Invoice'!$H1010:$AC1010)),8),G989)</f>
        <v>21</v>
      </c>
      <c r="H988">
        <f t="shared" si="30"/>
        <v>21</v>
      </c>
      <c r="I988" s="29">
        <f>IF(D988="INVOICE",SUM('Tracker&amp;Invoice'!$H1010:INDEX('Tracker&amp;Invoice'!$A1010:$AC1010,1,H988)),0)</f>
        <v>0</v>
      </c>
      <c r="J988" s="29">
        <f>IF(D988="OVERALL",SUM('Tracker&amp;Invoice'!$H1010:$AC1010),0)</f>
        <v>0</v>
      </c>
    </row>
    <row r="989" spans="1:10">
      <c r="A989" t="e">
        <f t="shared" si="31"/>
        <v>#REF!</v>
      </c>
      <c r="B989">
        <f>IF(AND('Tracker&amp;Invoice'!A1011&lt;&gt;"",'Tracker&amp;Invoice'!A1011&lt;&gt;"ITEM",'Tracker&amp;Invoice'!A1009="ITEM"),1,0)</f>
        <v>0</v>
      </c>
      <c r="C989" t="str">
        <f>IF(B989=1,'Tracker&amp;Invoice'!A1011,C988)</f>
        <v>BQ-090</v>
      </c>
      <c r="D989" t="str">
        <f>IF(LEFT(TRIM('Tracker&amp;Invoice'!B1011),9)="INVOICE #","INVOICE",IF(TRIM('Tracker&amp;Invoice'!B1011)="Overall Completion INVOICE","OVERALL",""))</f>
        <v/>
      </c>
      <c r="E989" t="str">
        <f>IF(D989="INVOICE",VALUE(MID(TRIM('Tracker&amp;Invoice'!B1011),10,10)),"")</f>
        <v/>
      </c>
      <c r="F989">
        <f>IF(B989=1,IFERROR(LOOKUP(2,1/('Tracker&amp;Invoice'!$H1011:$AC1011&lt;&gt;""),COLUMN('Tracker&amp;Invoice'!$H1011:$AC1011)),8),F988)</f>
        <v>17</v>
      </c>
      <c r="G989">
        <f>IF(D989="OVERALL",IFERROR(LOOKUP(2,1/('Tracker&amp;Invoice'!$H1011:$AC1011&lt;&gt;""),COLUMN('Tracker&amp;Invoice'!$H1011:$AC1011)),8),G990)</f>
        <v>21</v>
      </c>
      <c r="H989">
        <f t="shared" si="30"/>
        <v>21</v>
      </c>
      <c r="I989" s="29">
        <f>IF(D989="INVOICE",SUM('Tracker&amp;Invoice'!$H1011:INDEX('Tracker&amp;Invoice'!$A1011:$AC1011,1,H989)),0)</f>
        <v>0</v>
      </c>
      <c r="J989" s="29">
        <f>IF(D989="OVERALL",SUM('Tracker&amp;Invoice'!$H1011:$AC1011),0)</f>
        <v>0</v>
      </c>
    </row>
    <row r="990" spans="1:10">
      <c r="A990" t="e">
        <f t="shared" si="31"/>
        <v>#REF!</v>
      </c>
      <c r="B990">
        <f>IF(AND('Tracker&amp;Invoice'!A1012&lt;&gt;"",'Tracker&amp;Invoice'!A1012&lt;&gt;"ITEM",'Tracker&amp;Invoice'!A1010="ITEM"),1,0)</f>
        <v>0</v>
      </c>
      <c r="C990" t="str">
        <f>IF(B990=1,'Tracker&amp;Invoice'!A1012,C989)</f>
        <v>BQ-090</v>
      </c>
      <c r="D990" t="str">
        <f>IF(LEFT(TRIM('Tracker&amp;Invoice'!B1012),9)="INVOICE #","INVOICE",IF(TRIM('Tracker&amp;Invoice'!B1012)="Overall Completion INVOICE","OVERALL",""))</f>
        <v/>
      </c>
      <c r="E990" t="str">
        <f>IF(D990="INVOICE",VALUE(MID(TRIM('Tracker&amp;Invoice'!B1012),10,10)),"")</f>
        <v/>
      </c>
      <c r="F990">
        <f>IF(B990=1,IFERROR(LOOKUP(2,1/('Tracker&amp;Invoice'!$H1012:$AC1012&lt;&gt;""),COLUMN('Tracker&amp;Invoice'!$H1012:$AC1012)),8),F989)</f>
        <v>17</v>
      </c>
      <c r="G990">
        <f>IF(D990="OVERALL",IFERROR(LOOKUP(2,1/('Tracker&amp;Invoice'!$H1012:$AC1012&lt;&gt;""),COLUMN('Tracker&amp;Invoice'!$H1012:$AC1012)),8),G991)</f>
        <v>21</v>
      </c>
      <c r="H990">
        <f t="shared" si="30"/>
        <v>21</v>
      </c>
      <c r="I990" s="29">
        <f>IF(D990="INVOICE",SUM('Tracker&amp;Invoice'!$H1012:INDEX('Tracker&amp;Invoice'!$A1012:$AC1012,1,H990)),0)</f>
        <v>0</v>
      </c>
      <c r="J990" s="29">
        <f>IF(D990="OVERALL",SUM('Tracker&amp;Invoice'!$H1012:$AC1012),0)</f>
        <v>0</v>
      </c>
    </row>
    <row r="991" spans="1:10">
      <c r="A991" t="e">
        <f t="shared" si="31"/>
        <v>#REF!</v>
      </c>
      <c r="B991">
        <f>IF(AND('Tracker&amp;Invoice'!A1013&lt;&gt;"",'Tracker&amp;Invoice'!A1013&lt;&gt;"ITEM",'Tracker&amp;Invoice'!A1011="ITEM"),1,0)</f>
        <v>1</v>
      </c>
      <c r="C991" t="str">
        <f>IF(B991=1,'Tracker&amp;Invoice'!A1013,C990)</f>
        <v>BQ-091</v>
      </c>
      <c r="D991" t="str">
        <f>IF(LEFT(TRIM('Tracker&amp;Invoice'!B1013),9)="INVOICE #","INVOICE",IF(TRIM('Tracker&amp;Invoice'!B1013)="Overall Completion INVOICE","OVERALL",""))</f>
        <v/>
      </c>
      <c r="E991" t="str">
        <f>IF(D991="INVOICE",VALUE(MID(TRIM('Tracker&amp;Invoice'!B1013),10,10)),"")</f>
        <v/>
      </c>
      <c r="F991">
        <f>IF(B991=1,IFERROR(LOOKUP(2,1/('Tracker&amp;Invoice'!$H1013:$AC1013&lt;&gt;""),COLUMN('Tracker&amp;Invoice'!$H1013:$AC1013)),8),F990)</f>
        <v>20</v>
      </c>
      <c r="G991">
        <f>IF(D991="OVERALL",IFERROR(LOOKUP(2,1/('Tracker&amp;Invoice'!$H1013:$AC1013&lt;&gt;""),COLUMN('Tracker&amp;Invoice'!$H1013:$AC1013)),8),G992)</f>
        <v>21</v>
      </c>
      <c r="H991">
        <f t="shared" si="30"/>
        <v>21</v>
      </c>
      <c r="I991" s="29">
        <f>IF(D991="INVOICE",SUM('Tracker&amp;Invoice'!$H1013:INDEX('Tracker&amp;Invoice'!$A1013:$AC1013,1,H991)),0)</f>
        <v>0</v>
      </c>
      <c r="J991" s="29">
        <f>IF(D991="OVERALL",SUM('Tracker&amp;Invoice'!$H1013:$AC1013),0)</f>
        <v>0</v>
      </c>
    </row>
    <row r="992" spans="1:10">
      <c r="A992" t="e">
        <f t="shared" si="31"/>
        <v>#REF!</v>
      </c>
      <c r="B992">
        <f>IF(AND('Tracker&amp;Invoice'!A1014&lt;&gt;"",'Tracker&amp;Invoice'!A1014&lt;&gt;"ITEM",'Tracker&amp;Invoice'!A1012="ITEM"),1,0)</f>
        <v>0</v>
      </c>
      <c r="C992" t="str">
        <f>IF(B992=1,'Tracker&amp;Invoice'!A1014,C991)</f>
        <v>BQ-091</v>
      </c>
      <c r="D992" t="str">
        <f>IF(LEFT(TRIM('Tracker&amp;Invoice'!B1014),9)="INVOICE #","INVOICE",IF(TRIM('Tracker&amp;Invoice'!B1014)="Overall Completion INVOICE","OVERALL",""))</f>
        <v/>
      </c>
      <c r="E992" t="str">
        <f>IF(D992="INVOICE",VALUE(MID(TRIM('Tracker&amp;Invoice'!B1014),10,10)),"")</f>
        <v/>
      </c>
      <c r="F992">
        <f>IF(B992=1,IFERROR(LOOKUP(2,1/('Tracker&amp;Invoice'!$H1014:$AC1014&lt;&gt;""),COLUMN('Tracker&amp;Invoice'!$H1014:$AC1014)),8),F991)</f>
        <v>20</v>
      </c>
      <c r="G992">
        <f>IF(D992="OVERALL",IFERROR(LOOKUP(2,1/('Tracker&amp;Invoice'!$H1014:$AC1014&lt;&gt;""),COLUMN('Tracker&amp;Invoice'!$H1014:$AC1014)),8),G993)</f>
        <v>21</v>
      </c>
      <c r="H992">
        <f t="shared" si="30"/>
        <v>21</v>
      </c>
      <c r="I992" s="29">
        <f>IF(D992="INVOICE",SUM('Tracker&amp;Invoice'!$H1014:INDEX('Tracker&amp;Invoice'!$A1014:$AC1014,1,H992)),0)</f>
        <v>0</v>
      </c>
      <c r="J992" s="29">
        <f>IF(D992="OVERALL",SUM('Tracker&amp;Invoice'!$H1014:$AC1014),0)</f>
        <v>0</v>
      </c>
    </row>
    <row r="993" spans="1:10">
      <c r="A993" t="e">
        <f t="shared" si="31"/>
        <v>#REF!</v>
      </c>
      <c r="B993">
        <f>IF(AND('Tracker&amp;Invoice'!A1015&lt;&gt;"",'Tracker&amp;Invoice'!A1015&lt;&gt;"ITEM",'Tracker&amp;Invoice'!A1013="ITEM"),1,0)</f>
        <v>0</v>
      </c>
      <c r="C993" t="str">
        <f>IF(B993=1,'Tracker&amp;Invoice'!A1015,C992)</f>
        <v>BQ-091</v>
      </c>
      <c r="D993" t="str">
        <f>IF(LEFT(TRIM('Tracker&amp;Invoice'!B1015),9)="INVOICE #","INVOICE",IF(TRIM('Tracker&amp;Invoice'!B1015)="Overall Completion INVOICE","OVERALL",""))</f>
        <v/>
      </c>
      <c r="E993" t="str">
        <f>IF(D993="INVOICE",VALUE(MID(TRIM('Tracker&amp;Invoice'!B1015),10,10)),"")</f>
        <v/>
      </c>
      <c r="F993">
        <f>IF(B993=1,IFERROR(LOOKUP(2,1/('Tracker&amp;Invoice'!$H1015:$AC1015&lt;&gt;""),COLUMN('Tracker&amp;Invoice'!$H1015:$AC1015)),8),F992)</f>
        <v>20</v>
      </c>
      <c r="G993">
        <f>IF(D993="OVERALL",IFERROR(LOOKUP(2,1/('Tracker&amp;Invoice'!$H1015:$AC1015&lt;&gt;""),COLUMN('Tracker&amp;Invoice'!$H1015:$AC1015)),8),G994)</f>
        <v>21</v>
      </c>
      <c r="H993">
        <f t="shared" si="30"/>
        <v>21</v>
      </c>
      <c r="I993" s="29">
        <f>IF(D993="INVOICE",SUM('Tracker&amp;Invoice'!$H1015:INDEX('Tracker&amp;Invoice'!$A1015:$AC1015,1,H993)),0)</f>
        <v>0</v>
      </c>
      <c r="J993" s="29">
        <f>IF(D993="OVERALL",SUM('Tracker&amp;Invoice'!$H1015:$AC1015),0)</f>
        <v>0</v>
      </c>
    </row>
    <row r="994" spans="1:10">
      <c r="A994" t="e">
        <f t="shared" si="31"/>
        <v>#REF!</v>
      </c>
      <c r="B994">
        <f>IF(AND('Tracker&amp;Invoice'!A1016&lt;&gt;"",'Tracker&amp;Invoice'!A1016&lt;&gt;"ITEM",'Tracker&amp;Invoice'!A1014="ITEM"),1,0)</f>
        <v>0</v>
      </c>
      <c r="C994" t="str">
        <f>IF(B994=1,'Tracker&amp;Invoice'!A1016,C993)</f>
        <v>BQ-091</v>
      </c>
      <c r="D994" t="str">
        <f>IF(LEFT(TRIM('Tracker&amp;Invoice'!B1016),9)="INVOICE #","INVOICE",IF(TRIM('Tracker&amp;Invoice'!B1016)="Overall Completion INVOICE","OVERALL",""))</f>
        <v>INVOICE</v>
      </c>
      <c r="E994">
        <f>IF(D994="INVOICE",VALUE(MID(TRIM('Tracker&amp;Invoice'!B1016),10,10)),"")</f>
        <v>16</v>
      </c>
      <c r="F994">
        <f>IF(B994=1,IFERROR(LOOKUP(2,1/('Tracker&amp;Invoice'!$H1016:$AC1016&lt;&gt;""),COLUMN('Tracker&amp;Invoice'!$H1016:$AC1016)),8),F993)</f>
        <v>20</v>
      </c>
      <c r="G994">
        <f>IF(D994="OVERALL",IFERROR(LOOKUP(2,1/('Tracker&amp;Invoice'!$H1016:$AC1016&lt;&gt;""),COLUMN('Tracker&amp;Invoice'!$H1016:$AC1016)),8),G995)</f>
        <v>21</v>
      </c>
      <c r="H994">
        <f t="shared" si="30"/>
        <v>21</v>
      </c>
      <c r="I994" s="29">
        <f>IF(D994="INVOICE",SUM('Tracker&amp;Invoice'!$H1016:INDEX('Tracker&amp;Invoice'!$A1016:$AC1016,1,H994)),0)</f>
        <v>695296</v>
      </c>
      <c r="J994" s="29">
        <f>IF(D994="OVERALL",SUM('Tracker&amp;Invoice'!$H1016:$AC1016),0)</f>
        <v>0</v>
      </c>
    </row>
    <row r="995" spans="1:10">
      <c r="A995" t="e">
        <f t="shared" si="31"/>
        <v>#REF!</v>
      </c>
      <c r="B995">
        <f>IF(AND('Tracker&amp;Invoice'!A1017&lt;&gt;"",'Tracker&amp;Invoice'!A1017&lt;&gt;"ITEM",'Tracker&amp;Invoice'!A1015="ITEM"),1,0)</f>
        <v>0</v>
      </c>
      <c r="C995" t="str">
        <f>IF(B995=1,'Tracker&amp;Invoice'!A1017,C994)</f>
        <v>BQ-091</v>
      </c>
      <c r="D995" t="str">
        <f>IF(LEFT(TRIM('Tracker&amp;Invoice'!B1017),9)="INVOICE #","INVOICE",IF(TRIM('Tracker&amp;Invoice'!B1017)="Overall Completion INVOICE","OVERALL",""))</f>
        <v/>
      </c>
      <c r="E995" t="str">
        <f>IF(D995="INVOICE",VALUE(MID(TRIM('Tracker&amp;Invoice'!B1017),10,10)),"")</f>
        <v/>
      </c>
      <c r="F995">
        <f>IF(B995=1,IFERROR(LOOKUP(2,1/('Tracker&amp;Invoice'!$H1017:$AC1017&lt;&gt;""),COLUMN('Tracker&amp;Invoice'!$H1017:$AC1017)),8),F994)</f>
        <v>20</v>
      </c>
      <c r="G995">
        <f>IF(D995="OVERALL",IFERROR(LOOKUP(2,1/('Tracker&amp;Invoice'!$H1017:$AC1017&lt;&gt;""),COLUMN('Tracker&amp;Invoice'!$H1017:$AC1017)),8),G996)</f>
        <v>21</v>
      </c>
      <c r="H995">
        <f t="shared" si="30"/>
        <v>21</v>
      </c>
      <c r="I995" s="29">
        <f>IF(D995="INVOICE",SUM('Tracker&amp;Invoice'!$H1017:INDEX('Tracker&amp;Invoice'!$A1017:$AC1017,1,H995)),0)</f>
        <v>0</v>
      </c>
      <c r="J995" s="29">
        <f>IF(D995="OVERALL",SUM('Tracker&amp;Invoice'!$H1017:$AC1017),0)</f>
        <v>0</v>
      </c>
    </row>
    <row r="996" spans="1:10">
      <c r="A996" t="e">
        <f t="shared" si="31"/>
        <v>#REF!</v>
      </c>
      <c r="B996">
        <f>IF(AND('Tracker&amp;Invoice'!A1018&lt;&gt;"",'Tracker&amp;Invoice'!A1018&lt;&gt;"ITEM",'Tracker&amp;Invoice'!A1016="ITEM"),1,0)</f>
        <v>0</v>
      </c>
      <c r="C996" t="str">
        <f>IF(B996=1,'Tracker&amp;Invoice'!A1018,C995)</f>
        <v>BQ-091</v>
      </c>
      <c r="D996" t="str">
        <f>IF(LEFT(TRIM('Tracker&amp;Invoice'!B1018),9)="INVOICE #","INVOICE",IF(TRIM('Tracker&amp;Invoice'!B1018)="Overall Completion INVOICE","OVERALL",""))</f>
        <v>INVOICE</v>
      </c>
      <c r="E996">
        <f>IF(D996="INVOICE",VALUE(MID(TRIM('Tracker&amp;Invoice'!B1018),10,10)),"")</f>
        <v>27</v>
      </c>
      <c r="F996">
        <f>IF(B996=1,IFERROR(LOOKUP(2,1/('Tracker&amp;Invoice'!$H1018:$AC1018&lt;&gt;""),COLUMN('Tracker&amp;Invoice'!$H1018:$AC1018)),8),F995)</f>
        <v>20</v>
      </c>
      <c r="G996">
        <f>IF(D996="OVERALL",IFERROR(LOOKUP(2,1/('Tracker&amp;Invoice'!$H1018:$AC1018&lt;&gt;""),COLUMN('Tracker&amp;Invoice'!$H1018:$AC1018)),8),G997)</f>
        <v>21</v>
      </c>
      <c r="H996">
        <f t="shared" si="30"/>
        <v>21</v>
      </c>
      <c r="I996" s="29">
        <f>IF(D996="INVOICE",SUM('Tracker&amp;Invoice'!$H1018:INDEX('Tracker&amp;Invoice'!$A1018:$AC1018,1,H996)),0)</f>
        <v>10864</v>
      </c>
      <c r="J996" s="29">
        <f>IF(D996="OVERALL",SUM('Tracker&amp;Invoice'!$H1018:$AC1018),0)</f>
        <v>0</v>
      </c>
    </row>
    <row r="997" spans="1:10">
      <c r="A997" t="e">
        <f t="shared" si="31"/>
        <v>#REF!</v>
      </c>
      <c r="B997">
        <f>IF(AND('Tracker&amp;Invoice'!A1019&lt;&gt;"",'Tracker&amp;Invoice'!A1019&lt;&gt;"ITEM",'Tracker&amp;Invoice'!A1017="ITEM"),1,0)</f>
        <v>0</v>
      </c>
      <c r="C997" t="str">
        <f>IF(B997=1,'Tracker&amp;Invoice'!A1019,C996)</f>
        <v>BQ-091</v>
      </c>
      <c r="D997" t="str">
        <f>IF(LEFT(TRIM('Tracker&amp;Invoice'!B1019),9)="INVOICE #","INVOICE",IF(TRIM('Tracker&amp;Invoice'!B1019)="Overall Completion INVOICE","OVERALL",""))</f>
        <v/>
      </c>
      <c r="E997" t="str">
        <f>IF(D997="INVOICE",VALUE(MID(TRIM('Tracker&amp;Invoice'!B1019),10,10)),"")</f>
        <v/>
      </c>
      <c r="F997">
        <f>IF(B997=1,IFERROR(LOOKUP(2,1/('Tracker&amp;Invoice'!$H1019:$AC1019&lt;&gt;""),COLUMN('Tracker&amp;Invoice'!$H1019:$AC1019)),8),F996)</f>
        <v>20</v>
      </c>
      <c r="G997">
        <f>IF(D997="OVERALL",IFERROR(LOOKUP(2,1/('Tracker&amp;Invoice'!$H1019:$AC1019&lt;&gt;""),COLUMN('Tracker&amp;Invoice'!$H1019:$AC1019)),8),G998)</f>
        <v>21</v>
      </c>
      <c r="H997">
        <f t="shared" si="30"/>
        <v>21</v>
      </c>
      <c r="I997" s="29">
        <f>IF(D997="INVOICE",SUM('Tracker&amp;Invoice'!$H1019:INDEX('Tracker&amp;Invoice'!$A1019:$AC1019,1,H997)),0)</f>
        <v>0</v>
      </c>
      <c r="J997" s="29">
        <f>IF(D997="OVERALL",SUM('Tracker&amp;Invoice'!$H1019:$AC1019),0)</f>
        <v>0</v>
      </c>
    </row>
    <row r="998" spans="1:10">
      <c r="A998" t="e">
        <f t="shared" si="31"/>
        <v>#REF!</v>
      </c>
      <c r="B998">
        <f>IF(AND('Tracker&amp;Invoice'!A1020&lt;&gt;"",'Tracker&amp;Invoice'!A1020&lt;&gt;"ITEM",'Tracker&amp;Invoice'!A1018="ITEM"),1,0)</f>
        <v>0</v>
      </c>
      <c r="C998" t="str">
        <f>IF(B998=1,'Tracker&amp;Invoice'!A1020,C997)</f>
        <v>BQ-091</v>
      </c>
      <c r="D998" t="str">
        <f>IF(LEFT(TRIM('Tracker&amp;Invoice'!B1020),9)="INVOICE #","INVOICE",IF(TRIM('Tracker&amp;Invoice'!B1020)="Overall Completion INVOICE","OVERALL",""))</f>
        <v>INVOICE</v>
      </c>
      <c r="E998">
        <f>IF(D998="INVOICE",VALUE(MID(TRIM('Tracker&amp;Invoice'!B1020),10,10)),"")</f>
        <v>30</v>
      </c>
      <c r="F998">
        <f>IF(B998=1,IFERROR(LOOKUP(2,1/('Tracker&amp;Invoice'!$H1020:$AC1020&lt;&gt;""),COLUMN('Tracker&amp;Invoice'!$H1020:$AC1020)),8),F997)</f>
        <v>20</v>
      </c>
      <c r="G998">
        <f>IF(D998="OVERALL",IFERROR(LOOKUP(2,1/('Tracker&amp;Invoice'!$H1020:$AC1020&lt;&gt;""),COLUMN('Tracker&amp;Invoice'!$H1020:$AC1020)),8),G999)</f>
        <v>21</v>
      </c>
      <c r="H998">
        <f t="shared" si="30"/>
        <v>21</v>
      </c>
      <c r="I998" s="29">
        <f>IF(D998="INVOICE",SUM('Tracker&amp;Invoice'!$H1020:INDEX('Tracker&amp;Invoice'!$A1020:$AC1020,1,H998)),0)</f>
        <v>27160</v>
      </c>
      <c r="J998" s="29">
        <f>IF(D998="OVERALL",SUM('Tracker&amp;Invoice'!$H1020:$AC1020),0)</f>
        <v>0</v>
      </c>
    </row>
    <row r="999" spans="1:10">
      <c r="A999" t="e">
        <f t="shared" si="31"/>
        <v>#REF!</v>
      </c>
      <c r="B999">
        <f>IF(AND('Tracker&amp;Invoice'!A1021&lt;&gt;"",'Tracker&amp;Invoice'!A1021&lt;&gt;"ITEM",'Tracker&amp;Invoice'!A1019="ITEM"),1,0)</f>
        <v>0</v>
      </c>
      <c r="C999" t="str">
        <f>IF(B999=1,'Tracker&amp;Invoice'!A1021,C998)</f>
        <v>BQ-091</v>
      </c>
      <c r="D999" t="str">
        <f>IF(LEFT(TRIM('Tracker&amp;Invoice'!B1021),9)="INVOICE #","INVOICE",IF(TRIM('Tracker&amp;Invoice'!B1021)="Overall Completion INVOICE","OVERALL",""))</f>
        <v/>
      </c>
      <c r="E999" t="str">
        <f>IF(D999="INVOICE",VALUE(MID(TRIM('Tracker&amp;Invoice'!B1021),10,10)),"")</f>
        <v/>
      </c>
      <c r="F999">
        <f>IF(B999=1,IFERROR(LOOKUP(2,1/('Tracker&amp;Invoice'!$H1021:$AC1021&lt;&gt;""),COLUMN('Tracker&amp;Invoice'!$H1021:$AC1021)),8),F998)</f>
        <v>20</v>
      </c>
      <c r="G999">
        <f>IF(D999="OVERALL",IFERROR(LOOKUP(2,1/('Tracker&amp;Invoice'!$H1021:$AC1021&lt;&gt;""),COLUMN('Tracker&amp;Invoice'!$H1021:$AC1021)),8),G1000)</f>
        <v>21</v>
      </c>
      <c r="H999">
        <f t="shared" si="30"/>
        <v>21</v>
      </c>
      <c r="I999" s="29">
        <f>IF(D999="INVOICE",SUM('Tracker&amp;Invoice'!$H1021:INDEX('Tracker&amp;Invoice'!$A1021:$AC1021,1,H999)),0)</f>
        <v>0</v>
      </c>
      <c r="J999" s="29">
        <f>IF(D999="OVERALL",SUM('Tracker&amp;Invoice'!$H1021:$AC1021),0)</f>
        <v>0</v>
      </c>
    </row>
    <row r="1000" spans="1:10">
      <c r="A1000" t="e">
        <f t="shared" si="31"/>
        <v>#REF!</v>
      </c>
      <c r="B1000">
        <f>IF(AND('Tracker&amp;Invoice'!A1022&lt;&gt;"",'Tracker&amp;Invoice'!A1022&lt;&gt;"ITEM",'Tracker&amp;Invoice'!A1020="ITEM"),1,0)</f>
        <v>0</v>
      </c>
      <c r="C1000" t="str">
        <f>IF(B1000=1,'Tracker&amp;Invoice'!A1022,C999)</f>
        <v>BQ-091</v>
      </c>
      <c r="D1000" t="str">
        <f>IF(LEFT(TRIM('Tracker&amp;Invoice'!B1022),9)="INVOICE #","INVOICE",IF(TRIM('Tracker&amp;Invoice'!B1022)="Overall Completion INVOICE","OVERALL",""))</f>
        <v>INVOICE</v>
      </c>
      <c r="E1000">
        <f>IF(D1000="INVOICE",VALUE(MID(TRIM('Tracker&amp;Invoice'!B1022),10,10)),"")</f>
        <v>32</v>
      </c>
      <c r="F1000">
        <f>IF(B1000=1,IFERROR(LOOKUP(2,1/('Tracker&amp;Invoice'!$H1022:$AC1022&lt;&gt;""),COLUMN('Tracker&amp;Invoice'!$H1022:$AC1022)),8),F999)</f>
        <v>20</v>
      </c>
      <c r="G1000">
        <f>IF(D1000="OVERALL",IFERROR(LOOKUP(2,1/('Tracker&amp;Invoice'!$H1022:$AC1022&lt;&gt;""),COLUMN('Tracker&amp;Invoice'!$H1022:$AC1022)),8),G1001)</f>
        <v>21</v>
      </c>
      <c r="H1000">
        <f t="shared" si="30"/>
        <v>21</v>
      </c>
      <c r="I1000" s="29">
        <f>IF(D1000="INVOICE",SUM('Tracker&amp;Invoice'!$H1022:INDEX('Tracker&amp;Invoice'!$A1022:$AC1022,1,H1000)),0)</f>
        <v>184688</v>
      </c>
      <c r="J1000" s="29">
        <f>IF(D1000="OVERALL",SUM('Tracker&amp;Invoice'!$H1022:$AC1022),0)</f>
        <v>0</v>
      </c>
    </row>
    <row r="1001" spans="1:10">
      <c r="A1001" t="e">
        <f t="shared" si="31"/>
        <v>#REF!</v>
      </c>
      <c r="B1001">
        <f>IF(AND('Tracker&amp;Invoice'!A1023&lt;&gt;"",'Tracker&amp;Invoice'!A1023&lt;&gt;"ITEM",'Tracker&amp;Invoice'!A1021="ITEM"),1,0)</f>
        <v>0</v>
      </c>
      <c r="C1001" t="str">
        <f>IF(B1001=1,'Tracker&amp;Invoice'!A1023,C1000)</f>
        <v>BQ-091</v>
      </c>
      <c r="D1001" t="str">
        <f>IF(LEFT(TRIM('Tracker&amp;Invoice'!B1023),9)="INVOICE #","INVOICE",IF(TRIM('Tracker&amp;Invoice'!B1023)="Overall Completion INVOICE","OVERALL",""))</f>
        <v/>
      </c>
      <c r="E1001" t="str">
        <f>IF(D1001="INVOICE",VALUE(MID(TRIM('Tracker&amp;Invoice'!B1023),10,10)),"")</f>
        <v/>
      </c>
      <c r="F1001">
        <f>IF(B1001=1,IFERROR(LOOKUP(2,1/('Tracker&amp;Invoice'!$H1023:$AC1023&lt;&gt;""),COLUMN('Tracker&amp;Invoice'!$H1023:$AC1023)),8),F1000)</f>
        <v>20</v>
      </c>
      <c r="G1001">
        <f>IF(D1001="OVERALL",IFERROR(LOOKUP(2,1/('Tracker&amp;Invoice'!$H1023:$AC1023&lt;&gt;""),COLUMN('Tracker&amp;Invoice'!$H1023:$AC1023)),8),G1002)</f>
        <v>21</v>
      </c>
      <c r="H1001">
        <f t="shared" si="30"/>
        <v>21</v>
      </c>
      <c r="I1001" s="29">
        <f>IF(D1001="INVOICE",SUM('Tracker&amp;Invoice'!$H1023:INDEX('Tracker&amp;Invoice'!$A1023:$AC1023,1,H1001)),0)</f>
        <v>0</v>
      </c>
      <c r="J1001" s="29">
        <f>IF(D1001="OVERALL",SUM('Tracker&amp;Invoice'!$H1023:$AC1023),0)</f>
        <v>0</v>
      </c>
    </row>
    <row r="1002" spans="1:10">
      <c r="A1002" t="e">
        <f t="shared" si="31"/>
        <v>#REF!</v>
      </c>
      <c r="B1002">
        <f>IF(AND('Tracker&amp;Invoice'!A1024&lt;&gt;"",'Tracker&amp;Invoice'!A1024&lt;&gt;"ITEM",'Tracker&amp;Invoice'!A1022="ITEM"),1,0)</f>
        <v>0</v>
      </c>
      <c r="C1002" t="str">
        <f>IF(B1002=1,'Tracker&amp;Invoice'!A1024,C1001)</f>
        <v>BQ-091</v>
      </c>
      <c r="D1002" t="str">
        <f>IF(LEFT(TRIM('Tracker&amp;Invoice'!B1024),9)="INVOICE #","INVOICE",IF(TRIM('Tracker&amp;Invoice'!B1024)="Overall Completion INVOICE","OVERALL",""))</f>
        <v/>
      </c>
      <c r="E1002" t="str">
        <f>IF(D1002="INVOICE",VALUE(MID(TRIM('Tracker&amp;Invoice'!B1024),10,10)),"")</f>
        <v/>
      </c>
      <c r="F1002">
        <f>IF(B1002=1,IFERROR(LOOKUP(2,1/('Tracker&amp;Invoice'!$H1024:$AC1024&lt;&gt;""),COLUMN('Tracker&amp;Invoice'!$H1024:$AC1024)),8),F1001)</f>
        <v>20</v>
      </c>
      <c r="G1002">
        <f>IF(D1002="OVERALL",IFERROR(LOOKUP(2,1/('Tracker&amp;Invoice'!$H1024:$AC1024&lt;&gt;""),COLUMN('Tracker&amp;Invoice'!$H1024:$AC1024)),8),G1003)</f>
        <v>21</v>
      </c>
      <c r="H1002">
        <f t="shared" si="30"/>
        <v>21</v>
      </c>
      <c r="I1002" s="29">
        <f>IF(D1002="INVOICE",SUM('Tracker&amp;Invoice'!$H1024:INDEX('Tracker&amp;Invoice'!$A1024:$AC1024,1,H1002)),0)</f>
        <v>0</v>
      </c>
      <c r="J1002" s="29">
        <f>IF(D1002="OVERALL",SUM('Tracker&amp;Invoice'!$H1024:$AC1024),0)</f>
        <v>0</v>
      </c>
    </row>
    <row r="1003" spans="1:10">
      <c r="A1003" t="e">
        <f t="shared" si="31"/>
        <v>#REF!</v>
      </c>
      <c r="B1003">
        <f>IF(AND('Tracker&amp;Invoice'!A1025&lt;&gt;"",'Tracker&amp;Invoice'!A1025&lt;&gt;"ITEM",'Tracker&amp;Invoice'!A1023="ITEM"),1,0)</f>
        <v>0</v>
      </c>
      <c r="C1003" t="str">
        <f>IF(B1003=1,'Tracker&amp;Invoice'!A1025,C1002)</f>
        <v>BQ-091</v>
      </c>
      <c r="D1003" t="str">
        <f>IF(LEFT(TRIM('Tracker&amp;Invoice'!B1025),9)="INVOICE #","INVOICE",IF(TRIM('Tracker&amp;Invoice'!B1025)="Overall Completion INVOICE","OVERALL",""))</f>
        <v/>
      </c>
      <c r="E1003" t="str">
        <f>IF(D1003="INVOICE",VALUE(MID(TRIM('Tracker&amp;Invoice'!B1025),10,10)),"")</f>
        <v/>
      </c>
      <c r="F1003">
        <f>IF(B1003=1,IFERROR(LOOKUP(2,1/('Tracker&amp;Invoice'!$H1025:$AC1025&lt;&gt;""),COLUMN('Tracker&amp;Invoice'!$H1025:$AC1025)),8),F1002)</f>
        <v>20</v>
      </c>
      <c r="G1003">
        <f>IF(D1003="OVERALL",IFERROR(LOOKUP(2,1/('Tracker&amp;Invoice'!$H1025:$AC1025&lt;&gt;""),COLUMN('Tracker&amp;Invoice'!$H1025:$AC1025)),8),G1004)</f>
        <v>21</v>
      </c>
      <c r="H1003">
        <f t="shared" si="30"/>
        <v>21</v>
      </c>
      <c r="I1003" s="29">
        <f>IF(D1003="INVOICE",SUM('Tracker&amp;Invoice'!$H1025:INDEX('Tracker&amp;Invoice'!$A1025:$AC1025,1,H1003)),0)</f>
        <v>0</v>
      </c>
      <c r="J1003" s="29">
        <f>IF(D1003="OVERALL",SUM('Tracker&amp;Invoice'!$H1025:$AC1025),0)</f>
        <v>0</v>
      </c>
    </row>
    <row r="1004" spans="1:10">
      <c r="A1004" t="e">
        <f t="shared" si="31"/>
        <v>#REF!</v>
      </c>
      <c r="B1004">
        <f>IF(AND('Tracker&amp;Invoice'!A1026&lt;&gt;"",'Tracker&amp;Invoice'!A1026&lt;&gt;"ITEM",'Tracker&amp;Invoice'!A1024="ITEM"),1,0)</f>
        <v>0</v>
      </c>
      <c r="C1004" t="str">
        <f>IF(B1004=1,'Tracker&amp;Invoice'!A1026,C1003)</f>
        <v>BQ-091</v>
      </c>
      <c r="D1004" t="str">
        <f>IF(LEFT(TRIM('Tracker&amp;Invoice'!B1026),9)="INVOICE #","INVOICE",IF(TRIM('Tracker&amp;Invoice'!B1026)="Overall Completion INVOICE","OVERALL",""))</f>
        <v>OVERALL</v>
      </c>
      <c r="E1004" t="str">
        <f>IF(D1004="INVOICE",VALUE(MID(TRIM('Tracker&amp;Invoice'!B1026),10,10)),"")</f>
        <v/>
      </c>
      <c r="F1004">
        <f>IF(B1004=1,IFERROR(LOOKUP(2,1/('Tracker&amp;Invoice'!$H1026:$AC1026&lt;&gt;""),COLUMN('Tracker&amp;Invoice'!$H1026:$AC1026)),8),F1003)</f>
        <v>20</v>
      </c>
      <c r="G1004">
        <f>IF(D1004="OVERALL",IFERROR(LOOKUP(2,1/('Tracker&amp;Invoice'!$H1026:$AC1026&lt;&gt;""),COLUMN('Tracker&amp;Invoice'!$H1026:$AC1026)),8),G1005)</f>
        <v>21</v>
      </c>
      <c r="H1004">
        <f t="shared" si="30"/>
        <v>21</v>
      </c>
      <c r="I1004" s="29">
        <f>IF(D1004="INVOICE",SUM('Tracker&amp;Invoice'!$H1026:INDEX('Tracker&amp;Invoice'!$A1026:$AC1026,1,H1004)),0)</f>
        <v>0</v>
      </c>
      <c r="J1004" s="29">
        <f>IF(D1004="OVERALL",SUM('Tracker&amp;Invoice'!$H1026:$AC1026),0)</f>
        <v>918008</v>
      </c>
    </row>
    <row r="1005" spans="1:10">
      <c r="A1005" t="e">
        <f t="shared" si="31"/>
        <v>#REF!</v>
      </c>
      <c r="B1005">
        <f>IF(AND('Tracker&amp;Invoice'!A1027&lt;&gt;"",'Tracker&amp;Invoice'!A1027&lt;&gt;"ITEM",'Tracker&amp;Invoice'!A1025="ITEM"),1,0)</f>
        <v>0</v>
      </c>
      <c r="C1005" t="str">
        <f>IF(B1005=1,'Tracker&amp;Invoice'!A1027,C1004)</f>
        <v>BQ-091</v>
      </c>
      <c r="D1005" t="str">
        <f>IF(LEFT(TRIM('Tracker&amp;Invoice'!B1027),9)="INVOICE #","INVOICE",IF(TRIM('Tracker&amp;Invoice'!B1027)="Overall Completion INVOICE","OVERALL",""))</f>
        <v/>
      </c>
      <c r="E1005" t="str">
        <f>IF(D1005="INVOICE",VALUE(MID(TRIM('Tracker&amp;Invoice'!B1027),10,10)),"")</f>
        <v/>
      </c>
      <c r="F1005">
        <f>IF(B1005=1,IFERROR(LOOKUP(2,1/('Tracker&amp;Invoice'!$H1027:$AC1027&lt;&gt;""),COLUMN('Tracker&amp;Invoice'!$H1027:$AC1027)),8),F1004)</f>
        <v>20</v>
      </c>
      <c r="G1005">
        <f>IF(D1005="OVERALL",IFERROR(LOOKUP(2,1/('Tracker&amp;Invoice'!$H1027:$AC1027&lt;&gt;""),COLUMN('Tracker&amp;Invoice'!$H1027:$AC1027)),8),G1006)</f>
        <v>16</v>
      </c>
      <c r="H1005">
        <f t="shared" si="30"/>
        <v>20</v>
      </c>
      <c r="I1005" s="29">
        <f>IF(D1005="INVOICE",SUM('Tracker&amp;Invoice'!$H1027:INDEX('Tracker&amp;Invoice'!$A1027:$AC1027,1,H1005)),0)</f>
        <v>0</v>
      </c>
      <c r="J1005" s="29">
        <f>IF(D1005="OVERALL",SUM('Tracker&amp;Invoice'!$H1027:$AC1027),0)</f>
        <v>0</v>
      </c>
    </row>
    <row r="1006" spans="1:10">
      <c r="A1006" t="e">
        <f t="shared" si="31"/>
        <v>#REF!</v>
      </c>
      <c r="B1006">
        <f>IF(AND('Tracker&amp;Invoice'!A1028&lt;&gt;"",'Tracker&amp;Invoice'!A1028&lt;&gt;"ITEM",'Tracker&amp;Invoice'!A1026="ITEM"),1,0)</f>
        <v>0</v>
      </c>
      <c r="C1006" t="str">
        <f>IF(B1006=1,'Tracker&amp;Invoice'!A1028,C1005)</f>
        <v>BQ-091</v>
      </c>
      <c r="D1006" t="str">
        <f>IF(LEFT(TRIM('Tracker&amp;Invoice'!B1028),9)="INVOICE #","INVOICE",IF(TRIM('Tracker&amp;Invoice'!B1028)="Overall Completion INVOICE","OVERALL",""))</f>
        <v/>
      </c>
      <c r="E1006" t="str">
        <f>IF(D1006="INVOICE",VALUE(MID(TRIM('Tracker&amp;Invoice'!B1028),10,10)),"")</f>
        <v/>
      </c>
      <c r="F1006">
        <f>IF(B1006=1,IFERROR(LOOKUP(2,1/('Tracker&amp;Invoice'!$H1028:$AC1028&lt;&gt;""),COLUMN('Tracker&amp;Invoice'!$H1028:$AC1028)),8),F1005)</f>
        <v>20</v>
      </c>
      <c r="G1006">
        <f>IF(D1006="OVERALL",IFERROR(LOOKUP(2,1/('Tracker&amp;Invoice'!$H1028:$AC1028&lt;&gt;""),COLUMN('Tracker&amp;Invoice'!$H1028:$AC1028)),8),G1007)</f>
        <v>16</v>
      </c>
      <c r="H1006">
        <f t="shared" si="30"/>
        <v>20</v>
      </c>
      <c r="I1006" s="29">
        <f>IF(D1006="INVOICE",SUM('Tracker&amp;Invoice'!$H1028:INDEX('Tracker&amp;Invoice'!$A1028:$AC1028,1,H1006)),0)</f>
        <v>0</v>
      </c>
      <c r="J1006" s="29">
        <f>IF(D1006="OVERALL",SUM('Tracker&amp;Invoice'!$H1028:$AC1028),0)</f>
        <v>0</v>
      </c>
    </row>
    <row r="1007" spans="1:10">
      <c r="A1007" t="e">
        <f t="shared" si="31"/>
        <v>#REF!</v>
      </c>
      <c r="B1007">
        <f>IF(AND('Tracker&amp;Invoice'!A1029&lt;&gt;"",'Tracker&amp;Invoice'!A1029&lt;&gt;"ITEM",'Tracker&amp;Invoice'!A1027="ITEM"),1,0)</f>
        <v>0</v>
      </c>
      <c r="C1007" t="str">
        <f>IF(B1007=1,'Tracker&amp;Invoice'!A1029,C1006)</f>
        <v>BQ-091</v>
      </c>
      <c r="D1007" t="str">
        <f>IF(LEFT(TRIM('Tracker&amp;Invoice'!B1029),9)="INVOICE #","INVOICE",IF(TRIM('Tracker&amp;Invoice'!B1029)="Overall Completion INVOICE","OVERALL",""))</f>
        <v/>
      </c>
      <c r="E1007" t="str">
        <f>IF(D1007="INVOICE",VALUE(MID(TRIM('Tracker&amp;Invoice'!B1029),10,10)),"")</f>
        <v/>
      </c>
      <c r="F1007">
        <f>IF(B1007=1,IFERROR(LOOKUP(2,1/('Tracker&amp;Invoice'!$H1029:$AC1029&lt;&gt;""),COLUMN('Tracker&amp;Invoice'!$H1029:$AC1029)),8),F1006)</f>
        <v>20</v>
      </c>
      <c r="G1007">
        <f>IF(D1007="OVERALL",IFERROR(LOOKUP(2,1/('Tracker&amp;Invoice'!$H1029:$AC1029&lt;&gt;""),COLUMN('Tracker&amp;Invoice'!$H1029:$AC1029)),8),G1008)</f>
        <v>16</v>
      </c>
      <c r="H1007">
        <f t="shared" si="30"/>
        <v>20</v>
      </c>
      <c r="I1007" s="29">
        <f>IF(D1007="INVOICE",SUM('Tracker&amp;Invoice'!$H1029:INDEX('Tracker&amp;Invoice'!$A1029:$AC1029,1,H1007)),0)</f>
        <v>0</v>
      </c>
      <c r="J1007" s="29">
        <f>IF(D1007="OVERALL",SUM('Tracker&amp;Invoice'!$H1029:$AC1029),0)</f>
        <v>0</v>
      </c>
    </row>
    <row r="1008" spans="1:10">
      <c r="A1008" t="e">
        <f t="shared" si="31"/>
        <v>#REF!</v>
      </c>
      <c r="B1008">
        <f>IF(AND('Tracker&amp;Invoice'!A1030&lt;&gt;"",'Tracker&amp;Invoice'!A1030&lt;&gt;"ITEM",'Tracker&amp;Invoice'!A1028="ITEM"),1,0)</f>
        <v>0</v>
      </c>
      <c r="C1008" t="str">
        <f>IF(B1008=1,'Tracker&amp;Invoice'!A1030,C1007)</f>
        <v>BQ-091</v>
      </c>
      <c r="D1008" t="str">
        <f>IF(LEFT(TRIM('Tracker&amp;Invoice'!B1030),9)="INVOICE #","INVOICE",IF(TRIM('Tracker&amp;Invoice'!B1030)="Overall Completion INVOICE","OVERALL",""))</f>
        <v/>
      </c>
      <c r="E1008" t="str">
        <f>IF(D1008="INVOICE",VALUE(MID(TRIM('Tracker&amp;Invoice'!B1030),10,10)),"")</f>
        <v/>
      </c>
      <c r="F1008">
        <f>IF(B1008=1,IFERROR(LOOKUP(2,1/('Tracker&amp;Invoice'!$H1030:$AC1030&lt;&gt;""),COLUMN('Tracker&amp;Invoice'!$H1030:$AC1030)),8),F1007)</f>
        <v>20</v>
      </c>
      <c r="G1008">
        <f>IF(D1008="OVERALL",IFERROR(LOOKUP(2,1/('Tracker&amp;Invoice'!$H1030:$AC1030&lt;&gt;""),COLUMN('Tracker&amp;Invoice'!$H1030:$AC1030)),8),G1009)</f>
        <v>16</v>
      </c>
      <c r="H1008">
        <f t="shared" si="30"/>
        <v>20</v>
      </c>
      <c r="I1008" s="29">
        <f>IF(D1008="INVOICE",SUM('Tracker&amp;Invoice'!$H1030:INDEX('Tracker&amp;Invoice'!$A1030:$AC1030,1,H1008)),0)</f>
        <v>0</v>
      </c>
      <c r="J1008" s="29">
        <f>IF(D1008="OVERALL",SUM('Tracker&amp;Invoice'!$H1030:$AC1030),0)</f>
        <v>0</v>
      </c>
    </row>
    <row r="1009" spans="1:10">
      <c r="A1009" t="e">
        <f t="shared" si="31"/>
        <v>#REF!</v>
      </c>
      <c r="B1009">
        <f>IF(AND('Tracker&amp;Invoice'!A1031&lt;&gt;"",'Tracker&amp;Invoice'!A1031&lt;&gt;"ITEM",'Tracker&amp;Invoice'!A1029="ITEM"),1,0)</f>
        <v>0</v>
      </c>
      <c r="C1009" t="str">
        <f>IF(B1009=1,'Tracker&amp;Invoice'!A1031,C1008)</f>
        <v>BQ-091</v>
      </c>
      <c r="D1009" t="str">
        <f>IF(LEFT(TRIM('Tracker&amp;Invoice'!B1031),9)="INVOICE #","INVOICE",IF(TRIM('Tracker&amp;Invoice'!B1031)="Overall Completion INVOICE","OVERALL",""))</f>
        <v/>
      </c>
      <c r="E1009" t="str">
        <f>IF(D1009="INVOICE",VALUE(MID(TRIM('Tracker&amp;Invoice'!B1031),10,10)),"")</f>
        <v/>
      </c>
      <c r="F1009">
        <f>IF(B1009=1,IFERROR(LOOKUP(2,1/('Tracker&amp;Invoice'!$H1031:$AC1031&lt;&gt;""),COLUMN('Tracker&amp;Invoice'!$H1031:$AC1031)),8),F1008)</f>
        <v>20</v>
      </c>
      <c r="G1009">
        <f>IF(D1009="OVERALL",IFERROR(LOOKUP(2,1/('Tracker&amp;Invoice'!$H1031:$AC1031&lt;&gt;""),COLUMN('Tracker&amp;Invoice'!$H1031:$AC1031)),8),G1010)</f>
        <v>16</v>
      </c>
      <c r="H1009">
        <f t="shared" si="30"/>
        <v>20</v>
      </c>
      <c r="I1009" s="29">
        <f>IF(D1009="INVOICE",SUM('Tracker&amp;Invoice'!$H1031:INDEX('Tracker&amp;Invoice'!$A1031:$AC1031,1,H1009)),0)</f>
        <v>0</v>
      </c>
      <c r="J1009" s="29">
        <f>IF(D1009="OVERALL",SUM('Tracker&amp;Invoice'!$H1031:$AC1031),0)</f>
        <v>0</v>
      </c>
    </row>
    <row r="1010" spans="1:10">
      <c r="A1010" t="e">
        <f t="shared" si="31"/>
        <v>#REF!</v>
      </c>
      <c r="B1010">
        <f>IF(AND('Tracker&amp;Invoice'!A1032&lt;&gt;"",'Tracker&amp;Invoice'!A1032&lt;&gt;"ITEM",'Tracker&amp;Invoice'!A1030="ITEM"),1,0)</f>
        <v>0</v>
      </c>
      <c r="C1010" t="str">
        <f>IF(B1010=1,'Tracker&amp;Invoice'!A1032,C1009)</f>
        <v>BQ-091</v>
      </c>
      <c r="D1010" t="str">
        <f>IF(LEFT(TRIM('Tracker&amp;Invoice'!B1032),9)="INVOICE #","INVOICE",IF(TRIM('Tracker&amp;Invoice'!B1032)="Overall Completion INVOICE","OVERALL",""))</f>
        <v/>
      </c>
      <c r="E1010" t="str">
        <f>IF(D1010="INVOICE",VALUE(MID(TRIM('Tracker&amp;Invoice'!B1032),10,10)),"")</f>
        <v/>
      </c>
      <c r="F1010">
        <f>IF(B1010=1,IFERROR(LOOKUP(2,1/('Tracker&amp;Invoice'!$H1032:$AC1032&lt;&gt;""),COLUMN('Tracker&amp;Invoice'!$H1032:$AC1032)),8),F1009)</f>
        <v>20</v>
      </c>
      <c r="G1010">
        <f>IF(D1010="OVERALL",IFERROR(LOOKUP(2,1/('Tracker&amp;Invoice'!$H1032:$AC1032&lt;&gt;""),COLUMN('Tracker&amp;Invoice'!$H1032:$AC1032)),8),G1011)</f>
        <v>16</v>
      </c>
      <c r="H1010">
        <f t="shared" si="30"/>
        <v>20</v>
      </c>
      <c r="I1010" s="29">
        <f>IF(D1010="INVOICE",SUM('Tracker&amp;Invoice'!$H1032:INDEX('Tracker&amp;Invoice'!$A1032:$AC1032,1,H1010)),0)</f>
        <v>0</v>
      </c>
      <c r="J1010" s="29">
        <f>IF(D1010="OVERALL",SUM('Tracker&amp;Invoice'!$H1032:$AC1032),0)</f>
        <v>0</v>
      </c>
    </row>
    <row r="1011" spans="1:10">
      <c r="A1011" t="e">
        <f t="shared" si="31"/>
        <v>#REF!</v>
      </c>
      <c r="B1011">
        <f>IF(AND('Tracker&amp;Invoice'!A1033&lt;&gt;"",'Tracker&amp;Invoice'!A1033&lt;&gt;"ITEM",'Tracker&amp;Invoice'!A1031="ITEM"),1,0)</f>
        <v>0</v>
      </c>
      <c r="C1011" t="str">
        <f>IF(B1011=1,'Tracker&amp;Invoice'!A1033,C1010)</f>
        <v>BQ-091</v>
      </c>
      <c r="D1011" t="str">
        <f>IF(LEFT(TRIM('Tracker&amp;Invoice'!B1033),9)="INVOICE #","INVOICE",IF(TRIM('Tracker&amp;Invoice'!B1033)="Overall Completion INVOICE","OVERALL",""))</f>
        <v/>
      </c>
      <c r="E1011" t="str">
        <f>IF(D1011="INVOICE",VALUE(MID(TRIM('Tracker&amp;Invoice'!B1033),10,10)),"")</f>
        <v/>
      </c>
      <c r="F1011">
        <f>IF(B1011=1,IFERROR(LOOKUP(2,1/('Tracker&amp;Invoice'!$H1033:$AC1033&lt;&gt;""),COLUMN('Tracker&amp;Invoice'!$H1033:$AC1033)),8),F1010)</f>
        <v>20</v>
      </c>
      <c r="G1011">
        <f>IF(D1011="OVERALL",IFERROR(LOOKUP(2,1/('Tracker&amp;Invoice'!$H1033:$AC1033&lt;&gt;""),COLUMN('Tracker&amp;Invoice'!$H1033:$AC1033)),8),G1012)</f>
        <v>16</v>
      </c>
      <c r="H1011">
        <f t="shared" si="30"/>
        <v>20</v>
      </c>
      <c r="I1011" s="29">
        <f>IF(D1011="INVOICE",SUM('Tracker&amp;Invoice'!$H1033:INDEX('Tracker&amp;Invoice'!$A1033:$AC1033,1,H1011)),0)</f>
        <v>0</v>
      </c>
      <c r="J1011" s="29">
        <f>IF(D1011="OVERALL",SUM('Tracker&amp;Invoice'!$H1033:$AC1033),0)</f>
        <v>0</v>
      </c>
    </row>
    <row r="1012" spans="1:10">
      <c r="A1012" t="e">
        <f t="shared" si="31"/>
        <v>#REF!</v>
      </c>
      <c r="B1012">
        <f>IF(AND('Tracker&amp;Invoice'!A1034&lt;&gt;"",'Tracker&amp;Invoice'!A1034&lt;&gt;"ITEM",'Tracker&amp;Invoice'!A1032="ITEM"),1,0)</f>
        <v>0</v>
      </c>
      <c r="C1012" t="str">
        <f>IF(B1012=1,'Tracker&amp;Invoice'!A1034,C1011)</f>
        <v>BQ-091</v>
      </c>
      <c r="D1012" t="str">
        <f>IF(LEFT(TRIM('Tracker&amp;Invoice'!B1034),9)="INVOICE #","INVOICE",IF(TRIM('Tracker&amp;Invoice'!B1034)="Overall Completion INVOICE","OVERALL",""))</f>
        <v/>
      </c>
      <c r="E1012" t="str">
        <f>IF(D1012="INVOICE",VALUE(MID(TRIM('Tracker&amp;Invoice'!B1034),10,10)),"")</f>
        <v/>
      </c>
      <c r="F1012">
        <f>IF(B1012=1,IFERROR(LOOKUP(2,1/('Tracker&amp;Invoice'!$H1034:$AC1034&lt;&gt;""),COLUMN('Tracker&amp;Invoice'!$H1034:$AC1034)),8),F1011)</f>
        <v>20</v>
      </c>
      <c r="G1012">
        <f>IF(D1012="OVERALL",IFERROR(LOOKUP(2,1/('Tracker&amp;Invoice'!$H1034:$AC1034&lt;&gt;""),COLUMN('Tracker&amp;Invoice'!$H1034:$AC1034)),8),G1013)</f>
        <v>16</v>
      </c>
      <c r="H1012">
        <f t="shared" si="30"/>
        <v>20</v>
      </c>
      <c r="I1012" s="29">
        <f>IF(D1012="INVOICE",SUM('Tracker&amp;Invoice'!$H1034:INDEX('Tracker&amp;Invoice'!$A1034:$AC1034,1,H1012)),0)</f>
        <v>0</v>
      </c>
      <c r="J1012" s="29">
        <f>IF(D1012="OVERALL",SUM('Tracker&amp;Invoice'!$H1034:$AC1034),0)</f>
        <v>0</v>
      </c>
    </row>
    <row r="1013" spans="1:10">
      <c r="A1013" t="e">
        <f t="shared" si="31"/>
        <v>#REF!</v>
      </c>
      <c r="B1013">
        <f>IF(AND('Tracker&amp;Invoice'!A1035&lt;&gt;"",'Tracker&amp;Invoice'!A1035&lt;&gt;"ITEM",'Tracker&amp;Invoice'!A1033="ITEM"),1,0)</f>
        <v>1</v>
      </c>
      <c r="C1013" t="str">
        <f>IF(B1013=1,'Tracker&amp;Invoice'!A1035,C1012)</f>
        <v>BQ-092</v>
      </c>
      <c r="D1013" t="str">
        <f>IF(LEFT(TRIM('Tracker&amp;Invoice'!B1035),9)="INVOICE #","INVOICE",IF(TRIM('Tracker&amp;Invoice'!B1035)="Overall Completion INVOICE","OVERALL",""))</f>
        <v/>
      </c>
      <c r="E1013" t="str">
        <f>IF(D1013="INVOICE",VALUE(MID(TRIM('Tracker&amp;Invoice'!B1035),10,10)),"")</f>
        <v/>
      </c>
      <c r="F1013">
        <f>IF(B1013=1,IFERROR(LOOKUP(2,1/('Tracker&amp;Invoice'!$H1035:$AC1035&lt;&gt;""),COLUMN('Tracker&amp;Invoice'!$H1035:$AC1035)),8),F1012)</f>
        <v>15</v>
      </c>
      <c r="G1013">
        <f>IF(D1013="OVERALL",IFERROR(LOOKUP(2,1/('Tracker&amp;Invoice'!$H1035:$AC1035&lt;&gt;""),COLUMN('Tracker&amp;Invoice'!$H1035:$AC1035)),8),G1014)</f>
        <v>16</v>
      </c>
      <c r="H1013">
        <f t="shared" si="30"/>
        <v>16</v>
      </c>
      <c r="I1013" s="29">
        <f>IF(D1013="INVOICE",SUM('Tracker&amp;Invoice'!$H1035:INDEX('Tracker&amp;Invoice'!$A1035:$AC1035,1,H1013)),0)</f>
        <v>0</v>
      </c>
      <c r="J1013" s="29">
        <f>IF(D1013="OVERALL",SUM('Tracker&amp;Invoice'!$H1035:$AC1035),0)</f>
        <v>0</v>
      </c>
    </row>
    <row r="1014" spans="1:10">
      <c r="A1014" t="e">
        <f t="shared" si="31"/>
        <v>#REF!</v>
      </c>
      <c r="B1014">
        <f>IF(AND('Tracker&amp;Invoice'!A1036&lt;&gt;"",'Tracker&amp;Invoice'!A1036&lt;&gt;"ITEM",'Tracker&amp;Invoice'!A1034="ITEM"),1,0)</f>
        <v>0</v>
      </c>
      <c r="C1014" t="str">
        <f>IF(B1014=1,'Tracker&amp;Invoice'!A1036,C1013)</f>
        <v>BQ-092</v>
      </c>
      <c r="D1014" t="str">
        <f>IF(LEFT(TRIM('Tracker&amp;Invoice'!B1036),9)="INVOICE #","INVOICE",IF(TRIM('Tracker&amp;Invoice'!B1036)="Overall Completion INVOICE","OVERALL",""))</f>
        <v/>
      </c>
      <c r="E1014" t="str">
        <f>IF(D1014="INVOICE",VALUE(MID(TRIM('Tracker&amp;Invoice'!B1036),10,10)),"")</f>
        <v/>
      </c>
      <c r="F1014">
        <f>IF(B1014=1,IFERROR(LOOKUP(2,1/('Tracker&amp;Invoice'!$H1036:$AC1036&lt;&gt;""),COLUMN('Tracker&amp;Invoice'!$H1036:$AC1036)),8),F1013)</f>
        <v>15</v>
      </c>
      <c r="G1014">
        <f>IF(D1014="OVERALL",IFERROR(LOOKUP(2,1/('Tracker&amp;Invoice'!$H1036:$AC1036&lt;&gt;""),COLUMN('Tracker&amp;Invoice'!$H1036:$AC1036)),8),G1015)</f>
        <v>16</v>
      </c>
      <c r="H1014">
        <f t="shared" si="30"/>
        <v>16</v>
      </c>
      <c r="I1014" s="29">
        <f>IF(D1014="INVOICE",SUM('Tracker&amp;Invoice'!$H1036:INDEX('Tracker&amp;Invoice'!$A1036:$AC1036,1,H1014)),0)</f>
        <v>0</v>
      </c>
      <c r="J1014" s="29">
        <f>IF(D1014="OVERALL",SUM('Tracker&amp;Invoice'!$H1036:$AC1036),0)</f>
        <v>0</v>
      </c>
    </row>
    <row r="1015" spans="1:10">
      <c r="A1015" t="e">
        <f t="shared" si="31"/>
        <v>#REF!</v>
      </c>
      <c r="B1015">
        <f>IF(AND('Tracker&amp;Invoice'!A1037&lt;&gt;"",'Tracker&amp;Invoice'!A1037&lt;&gt;"ITEM",'Tracker&amp;Invoice'!A1035="ITEM"),1,0)</f>
        <v>0</v>
      </c>
      <c r="C1015" t="str">
        <f>IF(B1015=1,'Tracker&amp;Invoice'!A1037,C1014)</f>
        <v>BQ-092</v>
      </c>
      <c r="D1015" t="str">
        <f>IF(LEFT(TRIM('Tracker&amp;Invoice'!B1037),9)="INVOICE #","INVOICE",IF(TRIM('Tracker&amp;Invoice'!B1037)="Overall Completion INVOICE","OVERALL",""))</f>
        <v/>
      </c>
      <c r="E1015" t="str">
        <f>IF(D1015="INVOICE",VALUE(MID(TRIM('Tracker&amp;Invoice'!B1037),10,10)),"")</f>
        <v/>
      </c>
      <c r="F1015">
        <f>IF(B1015=1,IFERROR(LOOKUP(2,1/('Tracker&amp;Invoice'!$H1037:$AC1037&lt;&gt;""),COLUMN('Tracker&amp;Invoice'!$H1037:$AC1037)),8),F1014)</f>
        <v>15</v>
      </c>
      <c r="G1015">
        <f>IF(D1015="OVERALL",IFERROR(LOOKUP(2,1/('Tracker&amp;Invoice'!$H1037:$AC1037&lt;&gt;""),COLUMN('Tracker&amp;Invoice'!$H1037:$AC1037)),8),G1016)</f>
        <v>16</v>
      </c>
      <c r="H1015">
        <f t="shared" si="30"/>
        <v>16</v>
      </c>
      <c r="I1015" s="29">
        <f>IF(D1015="INVOICE",SUM('Tracker&amp;Invoice'!$H1037:INDEX('Tracker&amp;Invoice'!$A1037:$AC1037,1,H1015)),0)</f>
        <v>0</v>
      </c>
      <c r="J1015" s="29">
        <f>IF(D1015="OVERALL",SUM('Tracker&amp;Invoice'!$H1037:$AC1037),0)</f>
        <v>0</v>
      </c>
    </row>
    <row r="1016" spans="1:10">
      <c r="A1016" t="e">
        <f t="shared" si="31"/>
        <v>#REF!</v>
      </c>
      <c r="B1016">
        <f>IF(AND('Tracker&amp;Invoice'!A1038&lt;&gt;"",'Tracker&amp;Invoice'!A1038&lt;&gt;"ITEM",'Tracker&amp;Invoice'!A1036="ITEM"),1,0)</f>
        <v>0</v>
      </c>
      <c r="C1016" t="str">
        <f>IF(B1016=1,'Tracker&amp;Invoice'!A1038,C1015)</f>
        <v>BQ-092</v>
      </c>
      <c r="D1016" t="str">
        <f>IF(LEFT(TRIM('Tracker&amp;Invoice'!B1038),9)="INVOICE #","INVOICE",IF(TRIM('Tracker&amp;Invoice'!B1038)="Overall Completion INVOICE","OVERALL",""))</f>
        <v>INVOICE</v>
      </c>
      <c r="E1016">
        <f>IF(D1016="INVOICE",VALUE(MID(TRIM('Tracker&amp;Invoice'!B1038),10,10)),"")</f>
        <v>12</v>
      </c>
      <c r="F1016">
        <f>IF(B1016=1,IFERROR(LOOKUP(2,1/('Tracker&amp;Invoice'!$H1038:$AC1038&lt;&gt;""),COLUMN('Tracker&amp;Invoice'!$H1038:$AC1038)),8),F1015)</f>
        <v>15</v>
      </c>
      <c r="G1016">
        <f>IF(D1016="OVERALL",IFERROR(LOOKUP(2,1/('Tracker&amp;Invoice'!$H1038:$AC1038&lt;&gt;""),COLUMN('Tracker&amp;Invoice'!$H1038:$AC1038)),8),G1017)</f>
        <v>16</v>
      </c>
      <c r="H1016">
        <f t="shared" si="30"/>
        <v>16</v>
      </c>
      <c r="I1016" s="29">
        <f>IF(D1016="INVOICE",SUM('Tracker&amp;Invoice'!$H1038:INDEX('Tracker&amp;Invoice'!$A1038:$AC1038,1,H1016)),0)</f>
        <v>147793.80000000002</v>
      </c>
      <c r="J1016" s="29">
        <f>IF(D1016="OVERALL",SUM('Tracker&amp;Invoice'!$H1038:$AC1038),0)</f>
        <v>0</v>
      </c>
    </row>
    <row r="1017" spans="1:10">
      <c r="A1017" t="e">
        <f t="shared" si="31"/>
        <v>#REF!</v>
      </c>
      <c r="B1017">
        <f>IF(AND('Tracker&amp;Invoice'!A1039&lt;&gt;"",'Tracker&amp;Invoice'!A1039&lt;&gt;"ITEM",'Tracker&amp;Invoice'!A1037="ITEM"),1,0)</f>
        <v>0</v>
      </c>
      <c r="C1017" t="str">
        <f>IF(B1017=1,'Tracker&amp;Invoice'!A1039,C1016)</f>
        <v>BQ-092</v>
      </c>
      <c r="D1017" t="str">
        <f>IF(LEFT(TRIM('Tracker&amp;Invoice'!B1039),9)="INVOICE #","INVOICE",IF(TRIM('Tracker&amp;Invoice'!B1039)="Overall Completion INVOICE","OVERALL",""))</f>
        <v/>
      </c>
      <c r="E1017" t="str">
        <f>IF(D1017="INVOICE",VALUE(MID(TRIM('Tracker&amp;Invoice'!B1039),10,10)),"")</f>
        <v/>
      </c>
      <c r="F1017">
        <f>IF(B1017=1,IFERROR(LOOKUP(2,1/('Tracker&amp;Invoice'!$H1039:$AC1039&lt;&gt;""),COLUMN('Tracker&amp;Invoice'!$H1039:$AC1039)),8),F1016)</f>
        <v>15</v>
      </c>
      <c r="G1017">
        <f>IF(D1017="OVERALL",IFERROR(LOOKUP(2,1/('Tracker&amp;Invoice'!$H1039:$AC1039&lt;&gt;""),COLUMN('Tracker&amp;Invoice'!$H1039:$AC1039)),8),G1018)</f>
        <v>16</v>
      </c>
      <c r="H1017">
        <f t="shared" si="30"/>
        <v>16</v>
      </c>
      <c r="I1017" s="29">
        <f>IF(D1017="INVOICE",SUM('Tracker&amp;Invoice'!$H1039:INDEX('Tracker&amp;Invoice'!$A1039:$AC1039,1,H1017)),0)</f>
        <v>0</v>
      </c>
      <c r="J1017" s="29">
        <f>IF(D1017="OVERALL",SUM('Tracker&amp;Invoice'!$H1039:$AC1039),0)</f>
        <v>0</v>
      </c>
    </row>
    <row r="1018" spans="1:10">
      <c r="A1018" t="e">
        <f t="shared" si="31"/>
        <v>#REF!</v>
      </c>
      <c r="B1018">
        <f>IF(AND('Tracker&amp;Invoice'!A1040&lt;&gt;"",'Tracker&amp;Invoice'!A1040&lt;&gt;"ITEM",'Tracker&amp;Invoice'!A1038="ITEM"),1,0)</f>
        <v>0</v>
      </c>
      <c r="C1018" t="str">
        <f>IF(B1018=1,'Tracker&amp;Invoice'!A1040,C1017)</f>
        <v>BQ-092</v>
      </c>
      <c r="D1018" t="str">
        <f>IF(LEFT(TRIM('Tracker&amp;Invoice'!B1040),9)="INVOICE #","INVOICE",IF(TRIM('Tracker&amp;Invoice'!B1040)="Overall Completion INVOICE","OVERALL",""))</f>
        <v>INVOICE</v>
      </c>
      <c r="E1018">
        <f>IF(D1018="INVOICE",VALUE(MID(TRIM('Tracker&amp;Invoice'!B1040),10,10)),"")</f>
        <v>13</v>
      </c>
      <c r="F1018">
        <f>IF(B1018=1,IFERROR(LOOKUP(2,1/('Tracker&amp;Invoice'!$H1040:$AC1040&lt;&gt;""),COLUMN('Tracker&amp;Invoice'!$H1040:$AC1040)),8),F1017)</f>
        <v>15</v>
      </c>
      <c r="G1018">
        <f>IF(D1018="OVERALL",IFERROR(LOOKUP(2,1/('Tracker&amp;Invoice'!$H1040:$AC1040&lt;&gt;""),COLUMN('Tracker&amp;Invoice'!$H1040:$AC1040)),8),G1019)</f>
        <v>16</v>
      </c>
      <c r="H1018">
        <f t="shared" si="30"/>
        <v>16</v>
      </c>
      <c r="I1018" s="29">
        <f>IF(D1018="INVOICE",SUM('Tracker&amp;Invoice'!$H1040:INDEX('Tracker&amp;Invoice'!$A1040:$AC1040,1,H1018)),0)</f>
        <v>95010.3</v>
      </c>
      <c r="J1018" s="29">
        <f>IF(D1018="OVERALL",SUM('Tracker&amp;Invoice'!$H1040:$AC1040),0)</f>
        <v>0</v>
      </c>
    </row>
    <row r="1019" spans="1:10">
      <c r="A1019" t="e">
        <f t="shared" si="31"/>
        <v>#REF!</v>
      </c>
      <c r="B1019">
        <f>IF(AND('Tracker&amp;Invoice'!A1041&lt;&gt;"",'Tracker&amp;Invoice'!A1041&lt;&gt;"ITEM",'Tracker&amp;Invoice'!A1039="ITEM"),1,0)</f>
        <v>0</v>
      </c>
      <c r="C1019" t="str">
        <f>IF(B1019=1,'Tracker&amp;Invoice'!A1041,C1018)</f>
        <v>BQ-092</v>
      </c>
      <c r="D1019" t="str">
        <f>IF(LEFT(TRIM('Tracker&amp;Invoice'!B1041),9)="INVOICE #","INVOICE",IF(TRIM('Tracker&amp;Invoice'!B1041)="Overall Completion INVOICE","OVERALL",""))</f>
        <v/>
      </c>
      <c r="E1019" t="str">
        <f>IF(D1019="INVOICE",VALUE(MID(TRIM('Tracker&amp;Invoice'!B1041),10,10)),"")</f>
        <v/>
      </c>
      <c r="F1019">
        <f>IF(B1019=1,IFERROR(LOOKUP(2,1/('Tracker&amp;Invoice'!$H1041:$AC1041&lt;&gt;""),COLUMN('Tracker&amp;Invoice'!$H1041:$AC1041)),8),F1018)</f>
        <v>15</v>
      </c>
      <c r="G1019">
        <f>IF(D1019="OVERALL",IFERROR(LOOKUP(2,1/('Tracker&amp;Invoice'!$H1041:$AC1041&lt;&gt;""),COLUMN('Tracker&amp;Invoice'!$H1041:$AC1041)),8),G1020)</f>
        <v>16</v>
      </c>
      <c r="H1019">
        <f t="shared" si="30"/>
        <v>16</v>
      </c>
      <c r="I1019" s="29">
        <f>IF(D1019="INVOICE",SUM('Tracker&amp;Invoice'!$H1041:INDEX('Tracker&amp;Invoice'!$A1041:$AC1041,1,H1019)),0)</f>
        <v>0</v>
      </c>
      <c r="J1019" s="29">
        <f>IF(D1019="OVERALL",SUM('Tracker&amp;Invoice'!$H1041:$AC1041),0)</f>
        <v>0</v>
      </c>
    </row>
    <row r="1020" spans="1:10">
      <c r="A1020" t="e">
        <f t="shared" si="31"/>
        <v>#REF!</v>
      </c>
      <c r="B1020">
        <f>IF(AND('Tracker&amp;Invoice'!A1042&lt;&gt;"",'Tracker&amp;Invoice'!A1042&lt;&gt;"ITEM",'Tracker&amp;Invoice'!A1040="ITEM"),1,0)</f>
        <v>0</v>
      </c>
      <c r="C1020" t="str">
        <f>IF(B1020=1,'Tracker&amp;Invoice'!A1042,C1019)</f>
        <v>BQ-092</v>
      </c>
      <c r="D1020" t="str">
        <f>IF(LEFT(TRIM('Tracker&amp;Invoice'!B1042),9)="INVOICE #","INVOICE",IF(TRIM('Tracker&amp;Invoice'!B1042)="Overall Completion INVOICE","OVERALL",""))</f>
        <v>INVOICE</v>
      </c>
      <c r="E1020">
        <f>IF(D1020="INVOICE",VALUE(MID(TRIM('Tracker&amp;Invoice'!B1042),10,10)),"")</f>
        <v>27</v>
      </c>
      <c r="F1020">
        <f>IF(B1020=1,IFERROR(LOOKUP(2,1/('Tracker&amp;Invoice'!$H1042:$AC1042&lt;&gt;""),COLUMN('Tracker&amp;Invoice'!$H1042:$AC1042)),8),F1019)</f>
        <v>15</v>
      </c>
      <c r="G1020">
        <f>IF(D1020="OVERALL",IFERROR(LOOKUP(2,1/('Tracker&amp;Invoice'!$H1042:$AC1042&lt;&gt;""),COLUMN('Tracker&amp;Invoice'!$H1042:$AC1042)),8),G1021)</f>
        <v>16</v>
      </c>
      <c r="H1020">
        <f t="shared" si="30"/>
        <v>16</v>
      </c>
      <c r="I1020" s="29">
        <f>IF(D1020="INVOICE",SUM('Tracker&amp;Invoice'!$H1042:INDEX('Tracker&amp;Invoice'!$A1042:$AC1042,1,H1020)),0)</f>
        <v>159470.15</v>
      </c>
      <c r="J1020" s="29">
        <f>IF(D1020="OVERALL",SUM('Tracker&amp;Invoice'!$H1042:$AC1042),0)</f>
        <v>0</v>
      </c>
    </row>
    <row r="1021" spans="1:10">
      <c r="A1021" t="e">
        <f t="shared" si="31"/>
        <v>#REF!</v>
      </c>
      <c r="B1021">
        <f>IF(AND('Tracker&amp;Invoice'!A1043&lt;&gt;"",'Tracker&amp;Invoice'!A1043&lt;&gt;"ITEM",'Tracker&amp;Invoice'!A1041="ITEM"),1,0)</f>
        <v>0</v>
      </c>
      <c r="C1021" t="str">
        <f>IF(B1021=1,'Tracker&amp;Invoice'!A1043,C1020)</f>
        <v>BQ-092</v>
      </c>
      <c r="D1021" t="str">
        <f>IF(LEFT(TRIM('Tracker&amp;Invoice'!B1043),9)="INVOICE #","INVOICE",IF(TRIM('Tracker&amp;Invoice'!B1043)="Overall Completion INVOICE","OVERALL",""))</f>
        <v/>
      </c>
      <c r="E1021" t="str">
        <f>IF(D1021="INVOICE",VALUE(MID(TRIM('Tracker&amp;Invoice'!B1043),10,10)),"")</f>
        <v/>
      </c>
      <c r="F1021">
        <f>IF(B1021=1,IFERROR(LOOKUP(2,1/('Tracker&amp;Invoice'!$H1043:$AC1043&lt;&gt;""),COLUMN('Tracker&amp;Invoice'!$H1043:$AC1043)),8),F1020)</f>
        <v>15</v>
      </c>
      <c r="G1021">
        <f>IF(D1021="OVERALL",IFERROR(LOOKUP(2,1/('Tracker&amp;Invoice'!$H1043:$AC1043&lt;&gt;""),COLUMN('Tracker&amp;Invoice'!$H1043:$AC1043)),8),G1022)</f>
        <v>16</v>
      </c>
      <c r="H1021">
        <f t="shared" si="30"/>
        <v>16</v>
      </c>
      <c r="I1021" s="29">
        <f>IF(D1021="INVOICE",SUM('Tracker&amp;Invoice'!$H1043:INDEX('Tracker&amp;Invoice'!$A1043:$AC1043,1,H1021)),0)</f>
        <v>0</v>
      </c>
      <c r="J1021" s="29">
        <f>IF(D1021="OVERALL",SUM('Tracker&amp;Invoice'!$H1043:$AC1043),0)</f>
        <v>0</v>
      </c>
    </row>
    <row r="1022" spans="1:10">
      <c r="A1022" t="e">
        <f t="shared" si="31"/>
        <v>#REF!</v>
      </c>
      <c r="B1022">
        <f>IF(AND('Tracker&amp;Invoice'!A1044&lt;&gt;"",'Tracker&amp;Invoice'!A1044&lt;&gt;"ITEM",'Tracker&amp;Invoice'!A1042="ITEM"),1,0)</f>
        <v>0</v>
      </c>
      <c r="C1022" t="str">
        <f>IF(B1022=1,'Tracker&amp;Invoice'!A1044,C1021)</f>
        <v>BQ-092</v>
      </c>
      <c r="D1022" t="str">
        <f>IF(LEFT(TRIM('Tracker&amp;Invoice'!B1044),9)="INVOICE #","INVOICE",IF(TRIM('Tracker&amp;Invoice'!B1044)="Overall Completion INVOICE","OVERALL",""))</f>
        <v>INVOICE</v>
      </c>
      <c r="E1022">
        <f>IF(D1022="INVOICE",VALUE(MID(TRIM('Tracker&amp;Invoice'!B1044),10,10)),"")</f>
        <v>28</v>
      </c>
      <c r="F1022">
        <f>IF(B1022=1,IFERROR(LOOKUP(2,1/('Tracker&amp;Invoice'!$H1044:$AC1044&lt;&gt;""),COLUMN('Tracker&amp;Invoice'!$H1044:$AC1044)),8),F1021)</f>
        <v>15</v>
      </c>
      <c r="G1022">
        <f>IF(D1022="OVERALL",IFERROR(LOOKUP(2,1/('Tracker&amp;Invoice'!$H1044:$AC1044&lt;&gt;""),COLUMN('Tracker&amp;Invoice'!$H1044:$AC1044)),8),G1023)</f>
        <v>16</v>
      </c>
      <c r="H1022">
        <f t="shared" si="30"/>
        <v>16</v>
      </c>
      <c r="I1022" s="29">
        <f>IF(D1022="INVOICE",SUM('Tracker&amp;Invoice'!$H1044:INDEX('Tracker&amp;Invoice'!$A1044:$AC1044,1,H1022)),0)</f>
        <v>7197.75</v>
      </c>
      <c r="J1022" s="29">
        <f>IF(D1022="OVERALL",SUM('Tracker&amp;Invoice'!$H1044:$AC1044),0)</f>
        <v>0</v>
      </c>
    </row>
    <row r="1023" spans="1:10">
      <c r="A1023" t="e">
        <f t="shared" si="31"/>
        <v>#REF!</v>
      </c>
      <c r="B1023">
        <f>IF(AND('Tracker&amp;Invoice'!A1045&lt;&gt;"",'Tracker&amp;Invoice'!A1045&lt;&gt;"ITEM",'Tracker&amp;Invoice'!A1043="ITEM"),1,0)</f>
        <v>0</v>
      </c>
      <c r="C1023" t="str">
        <f>IF(B1023=1,'Tracker&amp;Invoice'!A1045,C1022)</f>
        <v>BQ-092</v>
      </c>
      <c r="D1023" t="str">
        <f>IF(LEFT(TRIM('Tracker&amp;Invoice'!B1045),9)="INVOICE #","INVOICE",IF(TRIM('Tracker&amp;Invoice'!B1045)="Overall Completion INVOICE","OVERALL",""))</f>
        <v/>
      </c>
      <c r="E1023" t="str">
        <f>IF(D1023="INVOICE",VALUE(MID(TRIM('Tracker&amp;Invoice'!B1045),10,10)),"")</f>
        <v/>
      </c>
      <c r="F1023">
        <f>IF(B1023=1,IFERROR(LOOKUP(2,1/('Tracker&amp;Invoice'!$H1045:$AC1045&lt;&gt;""),COLUMN('Tracker&amp;Invoice'!$H1045:$AC1045)),8),F1022)</f>
        <v>15</v>
      </c>
      <c r="G1023">
        <f>IF(D1023="OVERALL",IFERROR(LOOKUP(2,1/('Tracker&amp;Invoice'!$H1045:$AC1045&lt;&gt;""),COLUMN('Tracker&amp;Invoice'!$H1045:$AC1045)),8),G1024)</f>
        <v>16</v>
      </c>
      <c r="H1023">
        <f t="shared" si="30"/>
        <v>16</v>
      </c>
      <c r="I1023" s="29">
        <f>IF(D1023="INVOICE",SUM('Tracker&amp;Invoice'!$H1045:INDEX('Tracker&amp;Invoice'!$A1045:$AC1045,1,H1023)),0)</f>
        <v>0</v>
      </c>
      <c r="J1023" s="29">
        <f>IF(D1023="OVERALL",SUM('Tracker&amp;Invoice'!$H1045:$AC1045),0)</f>
        <v>0</v>
      </c>
    </row>
    <row r="1024" spans="1:10">
      <c r="A1024" t="e">
        <f t="shared" si="31"/>
        <v>#REF!</v>
      </c>
      <c r="B1024">
        <f>IF(AND('Tracker&amp;Invoice'!A1046&lt;&gt;"",'Tracker&amp;Invoice'!A1046&lt;&gt;"ITEM",'Tracker&amp;Invoice'!A1044="ITEM"),1,0)</f>
        <v>0</v>
      </c>
      <c r="C1024" t="str">
        <f>IF(B1024=1,'Tracker&amp;Invoice'!A1046,C1023)</f>
        <v>BQ-092</v>
      </c>
      <c r="D1024" t="str">
        <f>IF(LEFT(TRIM('Tracker&amp;Invoice'!B1046),9)="INVOICE #","INVOICE",IF(TRIM('Tracker&amp;Invoice'!B1046)="Overall Completion INVOICE","OVERALL",""))</f>
        <v>INVOICE</v>
      </c>
      <c r="E1024">
        <f>IF(D1024="INVOICE",VALUE(MID(TRIM('Tracker&amp;Invoice'!B1046),10,10)),"")</f>
        <v>29</v>
      </c>
      <c r="F1024">
        <f>IF(B1024=1,IFERROR(LOOKUP(2,1/('Tracker&amp;Invoice'!$H1046:$AC1046&lt;&gt;""),COLUMN('Tracker&amp;Invoice'!$H1046:$AC1046)),8),F1023)</f>
        <v>15</v>
      </c>
      <c r="G1024">
        <f>IF(D1024="OVERALL",IFERROR(LOOKUP(2,1/('Tracker&amp;Invoice'!$H1046:$AC1046&lt;&gt;""),COLUMN('Tracker&amp;Invoice'!$H1046:$AC1046)),8),G1025)</f>
        <v>16</v>
      </c>
      <c r="H1024">
        <f t="shared" si="30"/>
        <v>16</v>
      </c>
      <c r="I1024" s="29">
        <f>IF(D1024="INVOICE",SUM('Tracker&amp;Invoice'!$H1046:INDEX('Tracker&amp;Invoice'!$A1046:$AC1046,1,H1024)),0)</f>
        <v>4798.5</v>
      </c>
      <c r="J1024" s="29">
        <f>IF(D1024="OVERALL",SUM('Tracker&amp;Invoice'!$H1046:$AC1046),0)</f>
        <v>0</v>
      </c>
    </row>
    <row r="1025" spans="1:10">
      <c r="A1025" t="e">
        <f t="shared" si="31"/>
        <v>#REF!</v>
      </c>
      <c r="B1025">
        <f>IF(AND('Tracker&amp;Invoice'!A1047&lt;&gt;"",'Tracker&amp;Invoice'!A1047&lt;&gt;"ITEM",'Tracker&amp;Invoice'!A1045="ITEM"),1,0)</f>
        <v>0</v>
      </c>
      <c r="C1025" t="str">
        <f>IF(B1025=1,'Tracker&amp;Invoice'!A1047,C1024)</f>
        <v>BQ-092</v>
      </c>
      <c r="D1025" t="str">
        <f>IF(LEFT(TRIM('Tracker&amp;Invoice'!B1047),9)="INVOICE #","INVOICE",IF(TRIM('Tracker&amp;Invoice'!B1047)="Overall Completion INVOICE","OVERALL",""))</f>
        <v/>
      </c>
      <c r="E1025" t="str">
        <f>IF(D1025="INVOICE",VALUE(MID(TRIM('Tracker&amp;Invoice'!B1047),10,10)),"")</f>
        <v/>
      </c>
      <c r="F1025">
        <f>IF(B1025=1,IFERROR(LOOKUP(2,1/('Tracker&amp;Invoice'!$H1047:$AC1047&lt;&gt;""),COLUMN('Tracker&amp;Invoice'!$H1047:$AC1047)),8),F1024)</f>
        <v>15</v>
      </c>
      <c r="G1025">
        <f>IF(D1025="OVERALL",IFERROR(LOOKUP(2,1/('Tracker&amp;Invoice'!$H1047:$AC1047&lt;&gt;""),COLUMN('Tracker&amp;Invoice'!$H1047:$AC1047)),8),G1026)</f>
        <v>16</v>
      </c>
      <c r="H1025">
        <f t="shared" si="30"/>
        <v>16</v>
      </c>
      <c r="I1025" s="29">
        <f>IF(D1025="INVOICE",SUM('Tracker&amp;Invoice'!$H1047:INDEX('Tracker&amp;Invoice'!$A1047:$AC1047,1,H1025)),0)</f>
        <v>0</v>
      </c>
      <c r="J1025" s="29">
        <f>IF(D1025="OVERALL",SUM('Tracker&amp;Invoice'!$H1047:$AC1047),0)</f>
        <v>0</v>
      </c>
    </row>
    <row r="1026" spans="1:10">
      <c r="A1026" t="e">
        <f t="shared" si="31"/>
        <v>#REF!</v>
      </c>
      <c r="B1026">
        <f>IF(AND('Tracker&amp;Invoice'!A1048&lt;&gt;"",'Tracker&amp;Invoice'!A1048&lt;&gt;"ITEM",'Tracker&amp;Invoice'!A1046="ITEM"),1,0)</f>
        <v>0</v>
      </c>
      <c r="C1026" t="str">
        <f>IF(B1026=1,'Tracker&amp;Invoice'!A1048,C1025)</f>
        <v>BQ-092</v>
      </c>
      <c r="D1026" t="str">
        <f>IF(LEFT(TRIM('Tracker&amp;Invoice'!B1048),9)="INVOICE #","INVOICE",IF(TRIM('Tracker&amp;Invoice'!B1048)="Overall Completion INVOICE","OVERALL",""))</f>
        <v>INVOICE</v>
      </c>
      <c r="E1026">
        <f>IF(D1026="INVOICE",VALUE(MID(TRIM('Tracker&amp;Invoice'!B1048),10,10)),"")</f>
        <v>32</v>
      </c>
      <c r="F1026">
        <f>IF(B1026=1,IFERROR(LOOKUP(2,1/('Tracker&amp;Invoice'!$H1048:$AC1048&lt;&gt;""),COLUMN('Tracker&amp;Invoice'!$H1048:$AC1048)),8),F1025)</f>
        <v>15</v>
      </c>
      <c r="G1026">
        <f>IF(D1026="OVERALL",IFERROR(LOOKUP(2,1/('Tracker&amp;Invoice'!$H1048:$AC1048&lt;&gt;""),COLUMN('Tracker&amp;Invoice'!$H1048:$AC1048)),8),G1027)</f>
        <v>16</v>
      </c>
      <c r="H1026">
        <f t="shared" si="30"/>
        <v>16</v>
      </c>
      <c r="I1026" s="29">
        <f>IF(D1026="INVOICE",SUM('Tracker&amp;Invoice'!$H1048:INDEX('Tracker&amp;Invoice'!$A1048:$AC1048,1,H1026)),0)</f>
        <v>17994.375</v>
      </c>
      <c r="J1026" s="29">
        <f>IF(D1026="OVERALL",SUM('Tracker&amp;Invoice'!$H1048:$AC1048),0)</f>
        <v>0</v>
      </c>
    </row>
    <row r="1027" spans="1:10">
      <c r="A1027" t="e">
        <f t="shared" si="31"/>
        <v>#REF!</v>
      </c>
      <c r="B1027">
        <f>IF(AND('Tracker&amp;Invoice'!A1049&lt;&gt;"",'Tracker&amp;Invoice'!A1049&lt;&gt;"ITEM",'Tracker&amp;Invoice'!A1047="ITEM"),1,0)</f>
        <v>0</v>
      </c>
      <c r="C1027" t="str">
        <f>IF(B1027=1,'Tracker&amp;Invoice'!A1049,C1026)</f>
        <v>BQ-092</v>
      </c>
      <c r="D1027" t="str">
        <f>IF(LEFT(TRIM('Tracker&amp;Invoice'!B1049),9)="INVOICE #","INVOICE",IF(TRIM('Tracker&amp;Invoice'!B1049)="Overall Completion INVOICE","OVERALL",""))</f>
        <v/>
      </c>
      <c r="E1027" t="str">
        <f>IF(D1027="INVOICE",VALUE(MID(TRIM('Tracker&amp;Invoice'!B1049),10,10)),"")</f>
        <v/>
      </c>
      <c r="F1027">
        <f>IF(B1027=1,IFERROR(LOOKUP(2,1/('Tracker&amp;Invoice'!$H1049:$AC1049&lt;&gt;""),COLUMN('Tracker&amp;Invoice'!$H1049:$AC1049)),8),F1026)</f>
        <v>15</v>
      </c>
      <c r="G1027">
        <f>IF(D1027="OVERALL",IFERROR(LOOKUP(2,1/('Tracker&amp;Invoice'!$H1049:$AC1049&lt;&gt;""),COLUMN('Tracker&amp;Invoice'!$H1049:$AC1049)),8),G1028)</f>
        <v>16</v>
      </c>
      <c r="H1027">
        <f t="shared" ref="H1027:H1090" si="32">MAX(F1027,G1027)</f>
        <v>16</v>
      </c>
      <c r="I1027" s="29">
        <f>IF(D1027="INVOICE",SUM('Tracker&amp;Invoice'!$H1049:INDEX('Tracker&amp;Invoice'!$A1049:$AC1049,1,H1027)),0)</f>
        <v>0</v>
      </c>
      <c r="J1027" s="29">
        <f>IF(D1027="OVERALL",SUM('Tracker&amp;Invoice'!$H1049:$AC1049),0)</f>
        <v>0</v>
      </c>
    </row>
    <row r="1028" spans="1:10">
      <c r="A1028" t="e">
        <f t="shared" ref="A1028:A1091" si="33">A1027+B1028</f>
        <v>#REF!</v>
      </c>
      <c r="B1028">
        <f>IF(AND('Tracker&amp;Invoice'!A1050&lt;&gt;"",'Tracker&amp;Invoice'!A1050&lt;&gt;"ITEM",'Tracker&amp;Invoice'!A1048="ITEM"),1,0)</f>
        <v>0</v>
      </c>
      <c r="C1028" t="str">
        <f>IF(B1028=1,'Tracker&amp;Invoice'!A1050,C1027)</f>
        <v>BQ-092</v>
      </c>
      <c r="D1028" t="str">
        <f>IF(LEFT(TRIM('Tracker&amp;Invoice'!B1050),9)="INVOICE #","INVOICE",IF(TRIM('Tracker&amp;Invoice'!B1050)="Overall Completion INVOICE","OVERALL",""))</f>
        <v>OVERALL</v>
      </c>
      <c r="E1028" t="str">
        <f>IF(D1028="INVOICE",VALUE(MID(TRIM('Tracker&amp;Invoice'!B1050),10,10)),"")</f>
        <v/>
      </c>
      <c r="F1028">
        <f>IF(B1028=1,IFERROR(LOOKUP(2,1/('Tracker&amp;Invoice'!$H1050:$AC1050&lt;&gt;""),COLUMN('Tracker&amp;Invoice'!$H1050:$AC1050)),8),F1027)</f>
        <v>15</v>
      </c>
      <c r="G1028">
        <f>IF(D1028="OVERALL",IFERROR(LOOKUP(2,1/('Tracker&amp;Invoice'!$H1050:$AC1050&lt;&gt;""),COLUMN('Tracker&amp;Invoice'!$H1050:$AC1050)),8),G1029)</f>
        <v>16</v>
      </c>
      <c r="H1028">
        <f t="shared" si="32"/>
        <v>16</v>
      </c>
      <c r="I1028" s="29">
        <f>IF(D1028="INVOICE",SUM('Tracker&amp;Invoice'!$H1050:INDEX('Tracker&amp;Invoice'!$A1050:$AC1050,1,H1028)),0)</f>
        <v>0</v>
      </c>
      <c r="J1028" s="29">
        <f>IF(D1028="OVERALL",SUM('Tracker&amp;Invoice'!$H1050:$AC1050),0)</f>
        <v>432264.87500000006</v>
      </c>
    </row>
    <row r="1029" spans="1:10">
      <c r="A1029" t="e">
        <f t="shared" si="33"/>
        <v>#REF!</v>
      </c>
      <c r="B1029">
        <f>IF(AND('Tracker&amp;Invoice'!A1051&lt;&gt;"",'Tracker&amp;Invoice'!A1051&lt;&gt;"ITEM",'Tracker&amp;Invoice'!A1049="ITEM"),1,0)</f>
        <v>0</v>
      </c>
      <c r="C1029" t="str">
        <f>IF(B1029=1,'Tracker&amp;Invoice'!A1051,C1028)</f>
        <v>BQ-092</v>
      </c>
      <c r="D1029" t="str">
        <f>IF(LEFT(TRIM('Tracker&amp;Invoice'!B1051),9)="INVOICE #","INVOICE",IF(TRIM('Tracker&amp;Invoice'!B1051)="Overall Completion INVOICE","OVERALL",""))</f>
        <v/>
      </c>
      <c r="E1029" t="str">
        <f>IF(D1029="INVOICE",VALUE(MID(TRIM('Tracker&amp;Invoice'!B1051),10,10)),"")</f>
        <v/>
      </c>
      <c r="F1029">
        <f>IF(B1029=1,IFERROR(LOOKUP(2,1/('Tracker&amp;Invoice'!$H1051:$AC1051&lt;&gt;""),COLUMN('Tracker&amp;Invoice'!$H1051:$AC1051)),8),F1028)</f>
        <v>15</v>
      </c>
      <c r="G1029">
        <f>IF(D1029="OVERALL",IFERROR(LOOKUP(2,1/('Tracker&amp;Invoice'!$H1051:$AC1051&lt;&gt;""),COLUMN('Tracker&amp;Invoice'!$H1051:$AC1051)),8),G1030)</f>
        <v>16</v>
      </c>
      <c r="H1029">
        <f t="shared" si="32"/>
        <v>16</v>
      </c>
      <c r="I1029" s="29">
        <f>IF(D1029="INVOICE",SUM('Tracker&amp;Invoice'!$H1051:INDEX('Tracker&amp;Invoice'!$A1051:$AC1051,1,H1029)),0)</f>
        <v>0</v>
      </c>
      <c r="J1029" s="29">
        <f>IF(D1029="OVERALL",SUM('Tracker&amp;Invoice'!$H1051:$AC1051),0)</f>
        <v>0</v>
      </c>
    </row>
    <row r="1030" spans="1:10">
      <c r="A1030" t="e">
        <f t="shared" si="33"/>
        <v>#REF!</v>
      </c>
      <c r="B1030">
        <f>IF(AND('Tracker&amp;Invoice'!A1052&lt;&gt;"",'Tracker&amp;Invoice'!A1052&lt;&gt;"ITEM",'Tracker&amp;Invoice'!A1050="ITEM"),1,0)</f>
        <v>0</v>
      </c>
      <c r="C1030" t="str">
        <f>IF(B1030=1,'Tracker&amp;Invoice'!A1052,C1029)</f>
        <v>BQ-092</v>
      </c>
      <c r="D1030" t="str">
        <f>IF(LEFT(TRIM('Tracker&amp;Invoice'!B1052),9)="INVOICE #","INVOICE",IF(TRIM('Tracker&amp;Invoice'!B1052)="Overall Completion INVOICE","OVERALL",""))</f>
        <v/>
      </c>
      <c r="E1030" t="str">
        <f>IF(D1030="INVOICE",VALUE(MID(TRIM('Tracker&amp;Invoice'!B1052),10,10)),"")</f>
        <v/>
      </c>
      <c r="F1030">
        <f>IF(B1030=1,IFERROR(LOOKUP(2,1/('Tracker&amp;Invoice'!$H1052:$AC1052&lt;&gt;""),COLUMN('Tracker&amp;Invoice'!$H1052:$AC1052)),8),F1029)</f>
        <v>15</v>
      </c>
      <c r="G1030">
        <f>IF(D1030="OVERALL",IFERROR(LOOKUP(2,1/('Tracker&amp;Invoice'!$H1052:$AC1052&lt;&gt;""),COLUMN('Tracker&amp;Invoice'!$H1052:$AC1052)),8),G1031)</f>
        <v>16</v>
      </c>
      <c r="H1030">
        <f t="shared" si="32"/>
        <v>16</v>
      </c>
      <c r="I1030" s="29">
        <f>IF(D1030="INVOICE",SUM('Tracker&amp;Invoice'!$H1052:INDEX('Tracker&amp;Invoice'!$A1052:$AC1052,1,H1030)),0)</f>
        <v>0</v>
      </c>
      <c r="J1030" s="29">
        <f>IF(D1030="OVERALL",SUM('Tracker&amp;Invoice'!$H1052:$AC1052),0)</f>
        <v>0</v>
      </c>
    </row>
    <row r="1031" spans="1:10">
      <c r="A1031" t="e">
        <f t="shared" si="33"/>
        <v>#REF!</v>
      </c>
      <c r="B1031">
        <f>IF(AND('Tracker&amp;Invoice'!A1053&lt;&gt;"",'Tracker&amp;Invoice'!A1053&lt;&gt;"ITEM",'Tracker&amp;Invoice'!A1051="ITEM"),1,0)</f>
        <v>0</v>
      </c>
      <c r="C1031" t="str">
        <f>IF(B1031=1,'Tracker&amp;Invoice'!A1053,C1030)</f>
        <v>BQ-092</v>
      </c>
      <c r="D1031" t="str">
        <f>IF(LEFT(TRIM('Tracker&amp;Invoice'!B1053),9)="INVOICE #","INVOICE",IF(TRIM('Tracker&amp;Invoice'!B1053)="Overall Completion INVOICE","OVERALL",""))</f>
        <v/>
      </c>
      <c r="E1031" t="str">
        <f>IF(D1031="INVOICE",VALUE(MID(TRIM('Tracker&amp;Invoice'!B1053),10,10)),"")</f>
        <v/>
      </c>
      <c r="F1031">
        <f>IF(B1031=1,IFERROR(LOOKUP(2,1/('Tracker&amp;Invoice'!$H1053:$AC1053&lt;&gt;""),COLUMN('Tracker&amp;Invoice'!$H1053:$AC1053)),8),F1030)</f>
        <v>15</v>
      </c>
      <c r="G1031">
        <f>IF(D1031="OVERALL",IFERROR(LOOKUP(2,1/('Tracker&amp;Invoice'!$H1053:$AC1053&lt;&gt;""),COLUMN('Tracker&amp;Invoice'!$H1053:$AC1053)),8),G1032)</f>
        <v>16</v>
      </c>
      <c r="H1031">
        <f t="shared" si="32"/>
        <v>16</v>
      </c>
      <c r="I1031" s="29">
        <f>IF(D1031="INVOICE",SUM('Tracker&amp;Invoice'!$H1053:INDEX('Tracker&amp;Invoice'!$A1053:$AC1053,1,H1031)),0)</f>
        <v>0</v>
      </c>
      <c r="J1031" s="29">
        <f>IF(D1031="OVERALL",SUM('Tracker&amp;Invoice'!$H1053:$AC1053),0)</f>
        <v>0</v>
      </c>
    </row>
    <row r="1032" spans="1:10">
      <c r="A1032" t="e">
        <f t="shared" si="33"/>
        <v>#REF!</v>
      </c>
      <c r="B1032">
        <f>IF(AND('Tracker&amp;Invoice'!A1054&lt;&gt;"",'Tracker&amp;Invoice'!A1054&lt;&gt;"ITEM",'Tracker&amp;Invoice'!A1052="ITEM"),1,0)</f>
        <v>0</v>
      </c>
      <c r="C1032" t="str">
        <f>IF(B1032=1,'Tracker&amp;Invoice'!A1054,C1031)</f>
        <v>BQ-092</v>
      </c>
      <c r="D1032" t="str">
        <f>IF(LEFT(TRIM('Tracker&amp;Invoice'!B1054),9)="INVOICE #","INVOICE",IF(TRIM('Tracker&amp;Invoice'!B1054)="Overall Completion INVOICE","OVERALL",""))</f>
        <v/>
      </c>
      <c r="E1032" t="str">
        <f>IF(D1032="INVOICE",VALUE(MID(TRIM('Tracker&amp;Invoice'!B1054),10,10)),"")</f>
        <v/>
      </c>
      <c r="F1032">
        <f>IF(B1032=1,IFERROR(LOOKUP(2,1/('Tracker&amp;Invoice'!$H1054:$AC1054&lt;&gt;""),COLUMN('Tracker&amp;Invoice'!$H1054:$AC1054)),8),F1031)</f>
        <v>15</v>
      </c>
      <c r="G1032">
        <f>IF(D1032="OVERALL",IFERROR(LOOKUP(2,1/('Tracker&amp;Invoice'!$H1054:$AC1054&lt;&gt;""),COLUMN('Tracker&amp;Invoice'!$H1054:$AC1054)),8),G1033)</f>
        <v>16</v>
      </c>
      <c r="H1032">
        <f t="shared" si="32"/>
        <v>16</v>
      </c>
      <c r="I1032" s="29">
        <f>IF(D1032="INVOICE",SUM('Tracker&amp;Invoice'!$H1054:INDEX('Tracker&amp;Invoice'!$A1054:$AC1054,1,H1032)),0)</f>
        <v>0</v>
      </c>
      <c r="J1032" s="29">
        <f>IF(D1032="OVERALL",SUM('Tracker&amp;Invoice'!$H1054:$AC1054),0)</f>
        <v>0</v>
      </c>
    </row>
    <row r="1033" spans="1:10">
      <c r="A1033" t="e">
        <f t="shared" si="33"/>
        <v>#REF!</v>
      </c>
      <c r="B1033">
        <f>IF(AND('Tracker&amp;Invoice'!A1055&lt;&gt;"",'Tracker&amp;Invoice'!A1055&lt;&gt;"ITEM",'Tracker&amp;Invoice'!A1053="ITEM"),1,0)</f>
        <v>0</v>
      </c>
      <c r="C1033" t="str">
        <f>IF(B1033=1,'Tracker&amp;Invoice'!A1055,C1032)</f>
        <v>BQ-092</v>
      </c>
      <c r="D1033" t="str">
        <f>IF(LEFT(TRIM('Tracker&amp;Invoice'!B1055),9)="INVOICE #","INVOICE",IF(TRIM('Tracker&amp;Invoice'!B1055)="Overall Completion INVOICE","OVERALL",""))</f>
        <v/>
      </c>
      <c r="E1033" t="str">
        <f>IF(D1033="INVOICE",VALUE(MID(TRIM('Tracker&amp;Invoice'!B1055),10,10)),"")</f>
        <v/>
      </c>
      <c r="F1033">
        <f>IF(B1033=1,IFERROR(LOOKUP(2,1/('Tracker&amp;Invoice'!$H1055:$AC1055&lt;&gt;""),COLUMN('Tracker&amp;Invoice'!$H1055:$AC1055)),8),F1032)</f>
        <v>15</v>
      </c>
      <c r="G1033">
        <f>IF(D1033="OVERALL",IFERROR(LOOKUP(2,1/('Tracker&amp;Invoice'!$H1055:$AC1055&lt;&gt;""),COLUMN('Tracker&amp;Invoice'!$H1055:$AC1055)),8),G1034)</f>
        <v>16</v>
      </c>
      <c r="H1033">
        <f t="shared" si="32"/>
        <v>16</v>
      </c>
      <c r="I1033" s="29">
        <f>IF(D1033="INVOICE",SUM('Tracker&amp;Invoice'!$H1055:INDEX('Tracker&amp;Invoice'!$A1055:$AC1055,1,H1033)),0)</f>
        <v>0</v>
      </c>
      <c r="J1033" s="29">
        <f>IF(D1033="OVERALL",SUM('Tracker&amp;Invoice'!$H1055:$AC1055),0)</f>
        <v>0</v>
      </c>
    </row>
    <row r="1034" spans="1:10">
      <c r="A1034" t="e">
        <f t="shared" si="33"/>
        <v>#REF!</v>
      </c>
      <c r="B1034">
        <f>IF(AND('Tracker&amp;Invoice'!A1056&lt;&gt;"",'Tracker&amp;Invoice'!A1056&lt;&gt;"ITEM",'Tracker&amp;Invoice'!A1054="ITEM"),1,0)</f>
        <v>0</v>
      </c>
      <c r="C1034" t="str">
        <f>IF(B1034=1,'Tracker&amp;Invoice'!A1056,C1033)</f>
        <v>BQ-092</v>
      </c>
      <c r="D1034" t="str">
        <f>IF(LEFT(TRIM('Tracker&amp;Invoice'!B1056),9)="INVOICE #","INVOICE",IF(TRIM('Tracker&amp;Invoice'!B1056)="Overall Completion INVOICE","OVERALL",""))</f>
        <v/>
      </c>
      <c r="E1034" t="str">
        <f>IF(D1034="INVOICE",VALUE(MID(TRIM('Tracker&amp;Invoice'!B1056),10,10)),"")</f>
        <v/>
      </c>
      <c r="F1034">
        <f>IF(B1034=1,IFERROR(LOOKUP(2,1/('Tracker&amp;Invoice'!$H1056:$AC1056&lt;&gt;""),COLUMN('Tracker&amp;Invoice'!$H1056:$AC1056)),8),F1033)</f>
        <v>15</v>
      </c>
      <c r="G1034">
        <f>IF(D1034="OVERALL",IFERROR(LOOKUP(2,1/('Tracker&amp;Invoice'!$H1056:$AC1056&lt;&gt;""),COLUMN('Tracker&amp;Invoice'!$H1056:$AC1056)),8),G1035)</f>
        <v>16</v>
      </c>
      <c r="H1034">
        <f t="shared" si="32"/>
        <v>16</v>
      </c>
      <c r="I1034" s="29">
        <f>IF(D1034="INVOICE",SUM('Tracker&amp;Invoice'!$H1056:INDEX('Tracker&amp;Invoice'!$A1056:$AC1056,1,H1034)),0)</f>
        <v>0</v>
      </c>
      <c r="J1034" s="29">
        <f>IF(D1034="OVERALL",SUM('Tracker&amp;Invoice'!$H1056:$AC1056),0)</f>
        <v>0</v>
      </c>
    </row>
    <row r="1035" spans="1:10">
      <c r="A1035" t="e">
        <f t="shared" si="33"/>
        <v>#REF!</v>
      </c>
      <c r="B1035">
        <f>IF(AND('Tracker&amp;Invoice'!A1057&lt;&gt;"",'Tracker&amp;Invoice'!A1057&lt;&gt;"ITEM",'Tracker&amp;Invoice'!A1055="ITEM"),1,0)</f>
        <v>0</v>
      </c>
      <c r="C1035" t="str">
        <f>IF(B1035=1,'Tracker&amp;Invoice'!A1057,C1034)</f>
        <v>BQ-092</v>
      </c>
      <c r="D1035" t="str">
        <f>IF(LEFT(TRIM('Tracker&amp;Invoice'!B1057),9)="INVOICE #","INVOICE",IF(TRIM('Tracker&amp;Invoice'!B1057)="Overall Completion INVOICE","OVERALL",""))</f>
        <v/>
      </c>
      <c r="E1035" t="str">
        <f>IF(D1035="INVOICE",VALUE(MID(TRIM('Tracker&amp;Invoice'!B1057),10,10)),"")</f>
        <v/>
      </c>
      <c r="F1035">
        <f>IF(B1035=1,IFERROR(LOOKUP(2,1/('Tracker&amp;Invoice'!$H1057:$AC1057&lt;&gt;""),COLUMN('Tracker&amp;Invoice'!$H1057:$AC1057)),8),F1034)</f>
        <v>15</v>
      </c>
      <c r="G1035">
        <f>IF(D1035="OVERALL",IFERROR(LOOKUP(2,1/('Tracker&amp;Invoice'!$H1057:$AC1057&lt;&gt;""),COLUMN('Tracker&amp;Invoice'!$H1057:$AC1057)),8),G1036)</f>
        <v>16</v>
      </c>
      <c r="H1035">
        <f t="shared" si="32"/>
        <v>16</v>
      </c>
      <c r="I1035" s="29">
        <f>IF(D1035="INVOICE",SUM('Tracker&amp;Invoice'!$H1057:INDEX('Tracker&amp;Invoice'!$A1057:$AC1057,1,H1035)),0)</f>
        <v>0</v>
      </c>
      <c r="J1035" s="29">
        <f>IF(D1035="OVERALL",SUM('Tracker&amp;Invoice'!$H1057:$AC1057),0)</f>
        <v>0</v>
      </c>
    </row>
    <row r="1036" spans="1:10">
      <c r="A1036" t="e">
        <f t="shared" si="33"/>
        <v>#REF!</v>
      </c>
      <c r="B1036">
        <f>IF(AND('Tracker&amp;Invoice'!A1058&lt;&gt;"",'Tracker&amp;Invoice'!A1058&lt;&gt;"ITEM",'Tracker&amp;Invoice'!A1056="ITEM"),1,0)</f>
        <v>0</v>
      </c>
      <c r="C1036" t="str">
        <f>IF(B1036=1,'Tracker&amp;Invoice'!A1058,C1035)</f>
        <v>BQ-092</v>
      </c>
      <c r="D1036" t="str">
        <f>IF(LEFT(TRIM('Tracker&amp;Invoice'!B1058),9)="INVOICE #","INVOICE",IF(TRIM('Tracker&amp;Invoice'!B1058)="Overall Completion INVOICE","OVERALL",""))</f>
        <v/>
      </c>
      <c r="E1036" t="str">
        <f>IF(D1036="INVOICE",VALUE(MID(TRIM('Tracker&amp;Invoice'!B1058),10,10)),"")</f>
        <v/>
      </c>
      <c r="F1036">
        <f>IF(B1036=1,IFERROR(LOOKUP(2,1/('Tracker&amp;Invoice'!$H1058:$AC1058&lt;&gt;""),COLUMN('Tracker&amp;Invoice'!$H1058:$AC1058)),8),F1035)</f>
        <v>15</v>
      </c>
      <c r="G1036">
        <f>IF(D1036="OVERALL",IFERROR(LOOKUP(2,1/('Tracker&amp;Invoice'!$H1058:$AC1058&lt;&gt;""),COLUMN('Tracker&amp;Invoice'!$H1058:$AC1058)),8),G1037)</f>
        <v>16</v>
      </c>
      <c r="H1036">
        <f t="shared" si="32"/>
        <v>16</v>
      </c>
      <c r="I1036" s="29">
        <f>IF(D1036="INVOICE",SUM('Tracker&amp;Invoice'!$H1058:INDEX('Tracker&amp;Invoice'!$A1058:$AC1058,1,H1036)),0)</f>
        <v>0</v>
      </c>
      <c r="J1036" s="29">
        <f>IF(D1036="OVERALL",SUM('Tracker&amp;Invoice'!$H1058:$AC1058),0)</f>
        <v>0</v>
      </c>
    </row>
    <row r="1037" spans="1:10">
      <c r="A1037" t="e">
        <f t="shared" si="33"/>
        <v>#REF!</v>
      </c>
      <c r="B1037">
        <f>IF(AND('Tracker&amp;Invoice'!A1059&lt;&gt;"",'Tracker&amp;Invoice'!A1059&lt;&gt;"ITEM",'Tracker&amp;Invoice'!A1057="ITEM"),1,0)</f>
        <v>1</v>
      </c>
      <c r="C1037" t="str">
        <f>IF(B1037=1,'Tracker&amp;Invoice'!A1059,C1036)</f>
        <v>BQ-093</v>
      </c>
      <c r="D1037" t="str">
        <f>IF(LEFT(TRIM('Tracker&amp;Invoice'!B1059),9)="INVOICE #","INVOICE",IF(TRIM('Tracker&amp;Invoice'!B1059)="Overall Completion INVOICE","OVERALL",""))</f>
        <v/>
      </c>
      <c r="E1037" t="str">
        <f>IF(D1037="INVOICE",VALUE(MID(TRIM('Tracker&amp;Invoice'!B1059),10,10)),"")</f>
        <v/>
      </c>
      <c r="F1037">
        <f>IF(B1037=1,IFERROR(LOOKUP(2,1/('Tracker&amp;Invoice'!$H1059:$AC1059&lt;&gt;""),COLUMN('Tracker&amp;Invoice'!$H1059:$AC1059)),8),F1036)</f>
        <v>15</v>
      </c>
      <c r="G1037">
        <f>IF(D1037="OVERALL",IFERROR(LOOKUP(2,1/('Tracker&amp;Invoice'!$H1059:$AC1059&lt;&gt;""),COLUMN('Tracker&amp;Invoice'!$H1059:$AC1059)),8),G1038)</f>
        <v>16</v>
      </c>
      <c r="H1037">
        <f t="shared" si="32"/>
        <v>16</v>
      </c>
      <c r="I1037" s="29">
        <f>IF(D1037="INVOICE",SUM('Tracker&amp;Invoice'!$H1059:INDEX('Tracker&amp;Invoice'!$A1059:$AC1059,1,H1037)),0)</f>
        <v>0</v>
      </c>
      <c r="J1037" s="29">
        <f>IF(D1037="OVERALL",SUM('Tracker&amp;Invoice'!$H1059:$AC1059),0)</f>
        <v>0</v>
      </c>
    </row>
    <row r="1038" spans="1:10">
      <c r="A1038" t="e">
        <f t="shared" si="33"/>
        <v>#REF!</v>
      </c>
      <c r="B1038">
        <f>IF(AND('Tracker&amp;Invoice'!A1060&lt;&gt;"",'Tracker&amp;Invoice'!A1060&lt;&gt;"ITEM",'Tracker&amp;Invoice'!A1058="ITEM"),1,0)</f>
        <v>0</v>
      </c>
      <c r="C1038" t="str">
        <f>IF(B1038=1,'Tracker&amp;Invoice'!A1060,C1037)</f>
        <v>BQ-093</v>
      </c>
      <c r="D1038" t="str">
        <f>IF(LEFT(TRIM('Tracker&amp;Invoice'!B1060),9)="INVOICE #","INVOICE",IF(TRIM('Tracker&amp;Invoice'!B1060)="Overall Completion INVOICE","OVERALL",""))</f>
        <v/>
      </c>
      <c r="E1038" t="str">
        <f>IF(D1038="INVOICE",VALUE(MID(TRIM('Tracker&amp;Invoice'!B1060),10,10)),"")</f>
        <v/>
      </c>
      <c r="F1038">
        <f>IF(B1038=1,IFERROR(LOOKUP(2,1/('Tracker&amp;Invoice'!$H1060:$AC1060&lt;&gt;""),COLUMN('Tracker&amp;Invoice'!$H1060:$AC1060)),8),F1037)</f>
        <v>15</v>
      </c>
      <c r="G1038">
        <f>IF(D1038="OVERALL",IFERROR(LOOKUP(2,1/('Tracker&amp;Invoice'!$H1060:$AC1060&lt;&gt;""),COLUMN('Tracker&amp;Invoice'!$H1060:$AC1060)),8),G1039)</f>
        <v>16</v>
      </c>
      <c r="H1038">
        <f t="shared" si="32"/>
        <v>16</v>
      </c>
      <c r="I1038" s="29">
        <f>IF(D1038="INVOICE",SUM('Tracker&amp;Invoice'!$H1060:INDEX('Tracker&amp;Invoice'!$A1060:$AC1060,1,H1038)),0)</f>
        <v>0</v>
      </c>
      <c r="J1038" s="29">
        <f>IF(D1038="OVERALL",SUM('Tracker&amp;Invoice'!$H1060:$AC1060),0)</f>
        <v>0</v>
      </c>
    </row>
    <row r="1039" spans="1:10">
      <c r="A1039" t="e">
        <f t="shared" si="33"/>
        <v>#REF!</v>
      </c>
      <c r="B1039">
        <f>IF(AND('Tracker&amp;Invoice'!A1061&lt;&gt;"",'Tracker&amp;Invoice'!A1061&lt;&gt;"ITEM",'Tracker&amp;Invoice'!A1059="ITEM"),1,0)</f>
        <v>0</v>
      </c>
      <c r="C1039" t="str">
        <f>IF(B1039=1,'Tracker&amp;Invoice'!A1061,C1038)</f>
        <v>BQ-093</v>
      </c>
      <c r="D1039" t="str">
        <f>IF(LEFT(TRIM('Tracker&amp;Invoice'!B1061),9)="INVOICE #","INVOICE",IF(TRIM('Tracker&amp;Invoice'!B1061)="Overall Completion INVOICE","OVERALL",""))</f>
        <v/>
      </c>
      <c r="E1039" t="str">
        <f>IF(D1039="INVOICE",VALUE(MID(TRIM('Tracker&amp;Invoice'!B1061),10,10)),"")</f>
        <v/>
      </c>
      <c r="F1039">
        <f>IF(B1039=1,IFERROR(LOOKUP(2,1/('Tracker&amp;Invoice'!$H1061:$AC1061&lt;&gt;""),COLUMN('Tracker&amp;Invoice'!$H1061:$AC1061)),8),F1038)</f>
        <v>15</v>
      </c>
      <c r="G1039">
        <f>IF(D1039="OVERALL",IFERROR(LOOKUP(2,1/('Tracker&amp;Invoice'!$H1061:$AC1061&lt;&gt;""),COLUMN('Tracker&amp;Invoice'!$H1061:$AC1061)),8),G1040)</f>
        <v>16</v>
      </c>
      <c r="H1039">
        <f t="shared" si="32"/>
        <v>16</v>
      </c>
      <c r="I1039" s="29">
        <f>IF(D1039="INVOICE",SUM('Tracker&amp;Invoice'!$H1061:INDEX('Tracker&amp;Invoice'!$A1061:$AC1061,1,H1039)),0)</f>
        <v>0</v>
      </c>
      <c r="J1039" s="29">
        <f>IF(D1039="OVERALL",SUM('Tracker&amp;Invoice'!$H1061:$AC1061),0)</f>
        <v>0</v>
      </c>
    </row>
    <row r="1040" spans="1:10">
      <c r="A1040" t="e">
        <f t="shared" si="33"/>
        <v>#REF!</v>
      </c>
      <c r="B1040">
        <f>IF(AND('Tracker&amp;Invoice'!A1062&lt;&gt;"",'Tracker&amp;Invoice'!A1062&lt;&gt;"ITEM",'Tracker&amp;Invoice'!A1060="ITEM"),1,0)</f>
        <v>0</v>
      </c>
      <c r="C1040" t="str">
        <f>IF(B1040=1,'Tracker&amp;Invoice'!A1062,C1039)</f>
        <v>BQ-093</v>
      </c>
      <c r="D1040" t="str">
        <f>IF(LEFT(TRIM('Tracker&amp;Invoice'!B1062),9)="INVOICE #","INVOICE",IF(TRIM('Tracker&amp;Invoice'!B1062)="Overall Completion INVOICE","OVERALL",""))</f>
        <v>INVOICE</v>
      </c>
      <c r="E1040">
        <f>IF(D1040="INVOICE",VALUE(MID(TRIM('Tracker&amp;Invoice'!B1062),10,10)),"")</f>
        <v>12</v>
      </c>
      <c r="F1040">
        <f>IF(B1040=1,IFERROR(LOOKUP(2,1/('Tracker&amp;Invoice'!$H1062:$AC1062&lt;&gt;""),COLUMN('Tracker&amp;Invoice'!$H1062:$AC1062)),8),F1039)</f>
        <v>15</v>
      </c>
      <c r="G1040">
        <f>IF(D1040="OVERALL",IFERROR(LOOKUP(2,1/('Tracker&amp;Invoice'!$H1062:$AC1062&lt;&gt;""),COLUMN('Tracker&amp;Invoice'!$H1062:$AC1062)),8),G1041)</f>
        <v>16</v>
      </c>
      <c r="H1040">
        <f t="shared" si="32"/>
        <v>16</v>
      </c>
      <c r="I1040" s="29">
        <f>IF(D1040="INVOICE",SUM('Tracker&amp;Invoice'!$H1062:INDEX('Tracker&amp;Invoice'!$A1062:$AC1062,1,H1040)),0)</f>
        <v>18480</v>
      </c>
      <c r="J1040" s="29">
        <f>IF(D1040="OVERALL",SUM('Tracker&amp;Invoice'!$H1062:$AC1062),0)</f>
        <v>0</v>
      </c>
    </row>
    <row r="1041" spans="1:10">
      <c r="A1041" t="e">
        <f t="shared" si="33"/>
        <v>#REF!</v>
      </c>
      <c r="B1041">
        <f>IF(AND('Tracker&amp;Invoice'!A1063&lt;&gt;"",'Tracker&amp;Invoice'!A1063&lt;&gt;"ITEM",'Tracker&amp;Invoice'!A1061="ITEM"),1,0)</f>
        <v>0</v>
      </c>
      <c r="C1041" t="str">
        <f>IF(B1041=1,'Tracker&amp;Invoice'!A1063,C1040)</f>
        <v>BQ-093</v>
      </c>
      <c r="D1041" t="str">
        <f>IF(LEFT(TRIM('Tracker&amp;Invoice'!B1063),9)="INVOICE #","INVOICE",IF(TRIM('Tracker&amp;Invoice'!B1063)="Overall Completion INVOICE","OVERALL",""))</f>
        <v/>
      </c>
      <c r="E1041" t="str">
        <f>IF(D1041="INVOICE",VALUE(MID(TRIM('Tracker&amp;Invoice'!B1063),10,10)),"")</f>
        <v/>
      </c>
      <c r="F1041">
        <f>IF(B1041=1,IFERROR(LOOKUP(2,1/('Tracker&amp;Invoice'!$H1063:$AC1063&lt;&gt;""),COLUMN('Tracker&amp;Invoice'!$H1063:$AC1063)),8),F1040)</f>
        <v>15</v>
      </c>
      <c r="G1041">
        <f>IF(D1041="OVERALL",IFERROR(LOOKUP(2,1/('Tracker&amp;Invoice'!$H1063:$AC1063&lt;&gt;""),COLUMN('Tracker&amp;Invoice'!$H1063:$AC1063)),8),G1042)</f>
        <v>16</v>
      </c>
      <c r="H1041">
        <f t="shared" si="32"/>
        <v>16</v>
      </c>
      <c r="I1041" s="29">
        <f>IF(D1041="INVOICE",SUM('Tracker&amp;Invoice'!$H1063:INDEX('Tracker&amp;Invoice'!$A1063:$AC1063,1,H1041)),0)</f>
        <v>0</v>
      </c>
      <c r="J1041" s="29">
        <f>IF(D1041="OVERALL",SUM('Tracker&amp;Invoice'!$H1063:$AC1063),0)</f>
        <v>0</v>
      </c>
    </row>
    <row r="1042" spans="1:10">
      <c r="A1042" t="e">
        <f t="shared" si="33"/>
        <v>#REF!</v>
      </c>
      <c r="B1042">
        <f>IF(AND('Tracker&amp;Invoice'!A1064&lt;&gt;"",'Tracker&amp;Invoice'!A1064&lt;&gt;"ITEM",'Tracker&amp;Invoice'!A1062="ITEM"),1,0)</f>
        <v>0</v>
      </c>
      <c r="C1042" t="str">
        <f>IF(B1042=1,'Tracker&amp;Invoice'!A1064,C1041)</f>
        <v>BQ-093</v>
      </c>
      <c r="D1042" t="str">
        <f>IF(LEFT(TRIM('Tracker&amp;Invoice'!B1064),9)="INVOICE #","INVOICE",IF(TRIM('Tracker&amp;Invoice'!B1064)="Overall Completion INVOICE","OVERALL",""))</f>
        <v>INVOICE</v>
      </c>
      <c r="E1042">
        <f>IF(D1042="INVOICE",VALUE(MID(TRIM('Tracker&amp;Invoice'!B1064),10,10)),"")</f>
        <v>13</v>
      </c>
      <c r="F1042">
        <f>IF(B1042=1,IFERROR(LOOKUP(2,1/('Tracker&amp;Invoice'!$H1064:$AC1064&lt;&gt;""),COLUMN('Tracker&amp;Invoice'!$H1064:$AC1064)),8),F1041)</f>
        <v>15</v>
      </c>
      <c r="G1042">
        <f>IF(D1042="OVERALL",IFERROR(LOOKUP(2,1/('Tracker&amp;Invoice'!$H1064:$AC1064&lt;&gt;""),COLUMN('Tracker&amp;Invoice'!$H1064:$AC1064)),8),G1043)</f>
        <v>16</v>
      </c>
      <c r="H1042">
        <f t="shared" si="32"/>
        <v>16</v>
      </c>
      <c r="I1042" s="29">
        <f>IF(D1042="INVOICE",SUM('Tracker&amp;Invoice'!$H1064:INDEX('Tracker&amp;Invoice'!$A1064:$AC1064,1,H1042)),0)</f>
        <v>60060</v>
      </c>
      <c r="J1042" s="29">
        <f>IF(D1042="OVERALL",SUM('Tracker&amp;Invoice'!$H1064:$AC1064),0)</f>
        <v>0</v>
      </c>
    </row>
    <row r="1043" spans="1:10">
      <c r="A1043" t="e">
        <f t="shared" si="33"/>
        <v>#REF!</v>
      </c>
      <c r="B1043">
        <f>IF(AND('Tracker&amp;Invoice'!A1065&lt;&gt;"",'Tracker&amp;Invoice'!A1065&lt;&gt;"ITEM",'Tracker&amp;Invoice'!A1063="ITEM"),1,0)</f>
        <v>0</v>
      </c>
      <c r="C1043" t="str">
        <f>IF(B1043=1,'Tracker&amp;Invoice'!A1065,C1042)</f>
        <v>BQ-093</v>
      </c>
      <c r="D1043" t="str">
        <f>IF(LEFT(TRIM('Tracker&amp;Invoice'!B1065),9)="INVOICE #","INVOICE",IF(TRIM('Tracker&amp;Invoice'!B1065)="Overall Completion INVOICE","OVERALL",""))</f>
        <v/>
      </c>
      <c r="E1043" t="str">
        <f>IF(D1043="INVOICE",VALUE(MID(TRIM('Tracker&amp;Invoice'!B1065),10,10)),"")</f>
        <v/>
      </c>
      <c r="F1043">
        <f>IF(B1043=1,IFERROR(LOOKUP(2,1/('Tracker&amp;Invoice'!$H1065:$AC1065&lt;&gt;""),COLUMN('Tracker&amp;Invoice'!$H1065:$AC1065)),8),F1042)</f>
        <v>15</v>
      </c>
      <c r="G1043">
        <f>IF(D1043="OVERALL",IFERROR(LOOKUP(2,1/('Tracker&amp;Invoice'!$H1065:$AC1065&lt;&gt;""),COLUMN('Tracker&amp;Invoice'!$H1065:$AC1065)),8),G1044)</f>
        <v>16</v>
      </c>
      <c r="H1043">
        <f t="shared" si="32"/>
        <v>16</v>
      </c>
      <c r="I1043" s="29">
        <f>IF(D1043="INVOICE",SUM('Tracker&amp;Invoice'!$H1065:INDEX('Tracker&amp;Invoice'!$A1065:$AC1065,1,H1043)),0)</f>
        <v>0</v>
      </c>
      <c r="J1043" s="29">
        <f>IF(D1043="OVERALL",SUM('Tracker&amp;Invoice'!$H1065:$AC1065),0)</f>
        <v>0</v>
      </c>
    </row>
    <row r="1044" spans="1:10">
      <c r="A1044" t="e">
        <f t="shared" si="33"/>
        <v>#REF!</v>
      </c>
      <c r="B1044">
        <f>IF(AND('Tracker&amp;Invoice'!A1066&lt;&gt;"",'Tracker&amp;Invoice'!A1066&lt;&gt;"ITEM",'Tracker&amp;Invoice'!A1064="ITEM"),1,0)</f>
        <v>0</v>
      </c>
      <c r="C1044" t="str">
        <f>IF(B1044=1,'Tracker&amp;Invoice'!A1066,C1043)</f>
        <v>BQ-093</v>
      </c>
      <c r="D1044" t="str">
        <f>IF(LEFT(TRIM('Tracker&amp;Invoice'!B1066),9)="INVOICE #","INVOICE",IF(TRIM('Tracker&amp;Invoice'!B1066)="Overall Completion INVOICE","OVERALL",""))</f>
        <v>INVOICE</v>
      </c>
      <c r="E1044">
        <f>IF(D1044="INVOICE",VALUE(MID(TRIM('Tracker&amp;Invoice'!B1066),10,10)),"")</f>
        <v>27</v>
      </c>
      <c r="F1044">
        <f>IF(B1044=1,IFERROR(LOOKUP(2,1/('Tracker&amp;Invoice'!$H1066:$AC1066&lt;&gt;""),COLUMN('Tracker&amp;Invoice'!$H1066:$AC1066)),8),F1043)</f>
        <v>15</v>
      </c>
      <c r="G1044">
        <f>IF(D1044="OVERALL",IFERROR(LOOKUP(2,1/('Tracker&amp;Invoice'!$H1066:$AC1066&lt;&gt;""),COLUMN('Tracker&amp;Invoice'!$H1066:$AC1066)),8),G1045)</f>
        <v>16</v>
      </c>
      <c r="H1044">
        <f t="shared" si="32"/>
        <v>16</v>
      </c>
      <c r="I1044" s="29">
        <f>IF(D1044="INVOICE",SUM('Tracker&amp;Invoice'!$H1066:INDEX('Tracker&amp;Invoice'!$A1066:$AC1066,1,H1044)),0)</f>
        <v>-6930</v>
      </c>
      <c r="J1044" s="29">
        <f>IF(D1044="OVERALL",SUM('Tracker&amp;Invoice'!$H1066:$AC1066),0)</f>
        <v>0</v>
      </c>
    </row>
    <row r="1045" spans="1:10">
      <c r="A1045" t="e">
        <f t="shared" si="33"/>
        <v>#REF!</v>
      </c>
      <c r="B1045">
        <f>IF(AND('Tracker&amp;Invoice'!A1067&lt;&gt;"",'Tracker&amp;Invoice'!A1067&lt;&gt;"ITEM",'Tracker&amp;Invoice'!A1065="ITEM"),1,0)</f>
        <v>0</v>
      </c>
      <c r="C1045" t="str">
        <f>IF(B1045=1,'Tracker&amp;Invoice'!A1067,C1044)</f>
        <v>BQ-093</v>
      </c>
      <c r="D1045" t="str">
        <f>IF(LEFT(TRIM('Tracker&amp;Invoice'!B1067),9)="INVOICE #","INVOICE",IF(TRIM('Tracker&amp;Invoice'!B1067)="Overall Completion INVOICE","OVERALL",""))</f>
        <v/>
      </c>
      <c r="E1045" t="str">
        <f>IF(D1045="INVOICE",VALUE(MID(TRIM('Tracker&amp;Invoice'!B1067),10,10)),"")</f>
        <v/>
      </c>
      <c r="F1045">
        <f>IF(B1045=1,IFERROR(LOOKUP(2,1/('Tracker&amp;Invoice'!$H1067:$AC1067&lt;&gt;""),COLUMN('Tracker&amp;Invoice'!$H1067:$AC1067)),8),F1044)</f>
        <v>15</v>
      </c>
      <c r="G1045">
        <f>IF(D1045="OVERALL",IFERROR(LOOKUP(2,1/('Tracker&amp;Invoice'!$H1067:$AC1067&lt;&gt;""),COLUMN('Tracker&amp;Invoice'!$H1067:$AC1067)),8),G1046)</f>
        <v>16</v>
      </c>
      <c r="H1045">
        <f t="shared" si="32"/>
        <v>16</v>
      </c>
      <c r="I1045" s="29">
        <f>IF(D1045="INVOICE",SUM('Tracker&amp;Invoice'!$H1067:INDEX('Tracker&amp;Invoice'!$A1067:$AC1067,1,H1045)),0)</f>
        <v>0</v>
      </c>
      <c r="J1045" s="29">
        <f>IF(D1045="OVERALL",SUM('Tracker&amp;Invoice'!$H1067:$AC1067),0)</f>
        <v>0</v>
      </c>
    </row>
    <row r="1046" spans="1:10">
      <c r="A1046" t="e">
        <f t="shared" si="33"/>
        <v>#REF!</v>
      </c>
      <c r="B1046">
        <f>IF(AND('Tracker&amp;Invoice'!A1068&lt;&gt;"",'Tracker&amp;Invoice'!A1068&lt;&gt;"ITEM",'Tracker&amp;Invoice'!A1066="ITEM"),1,0)</f>
        <v>0</v>
      </c>
      <c r="C1046" t="str">
        <f>IF(B1046=1,'Tracker&amp;Invoice'!A1068,C1045)</f>
        <v>BQ-093</v>
      </c>
      <c r="D1046" t="str">
        <f>IF(LEFT(TRIM('Tracker&amp;Invoice'!B1068),9)="INVOICE #","INVOICE",IF(TRIM('Tracker&amp;Invoice'!B1068)="Overall Completion INVOICE","OVERALL",""))</f>
        <v>INVOICE</v>
      </c>
      <c r="E1046">
        <f>IF(D1046="INVOICE",VALUE(MID(TRIM('Tracker&amp;Invoice'!B1068),10,10)),"")</f>
        <v>28</v>
      </c>
      <c r="F1046">
        <f>IF(B1046=1,IFERROR(LOOKUP(2,1/('Tracker&amp;Invoice'!$H1068:$AC1068&lt;&gt;""),COLUMN('Tracker&amp;Invoice'!$H1068:$AC1068)),8),F1045)</f>
        <v>15</v>
      </c>
      <c r="G1046">
        <f>IF(D1046="OVERALL",IFERROR(LOOKUP(2,1/('Tracker&amp;Invoice'!$H1068:$AC1068&lt;&gt;""),COLUMN('Tracker&amp;Invoice'!$H1068:$AC1068)),8),G1047)</f>
        <v>16</v>
      </c>
      <c r="H1046">
        <f t="shared" si="32"/>
        <v>16</v>
      </c>
      <c r="I1046" s="29">
        <f>IF(D1046="INVOICE",SUM('Tracker&amp;Invoice'!$H1068:INDEX('Tracker&amp;Invoice'!$A1068:$AC1068,1,H1046)),0)</f>
        <v>9240</v>
      </c>
      <c r="J1046" s="29">
        <f>IF(D1046="OVERALL",SUM('Tracker&amp;Invoice'!$H1068:$AC1068),0)</f>
        <v>0</v>
      </c>
    </row>
    <row r="1047" spans="1:10">
      <c r="A1047" t="e">
        <f t="shared" si="33"/>
        <v>#REF!</v>
      </c>
      <c r="B1047">
        <f>IF(AND('Tracker&amp;Invoice'!A1069&lt;&gt;"",'Tracker&amp;Invoice'!A1069&lt;&gt;"ITEM",'Tracker&amp;Invoice'!A1067="ITEM"),1,0)</f>
        <v>0</v>
      </c>
      <c r="C1047" t="str">
        <f>IF(B1047=1,'Tracker&amp;Invoice'!A1069,C1046)</f>
        <v>BQ-093</v>
      </c>
      <c r="D1047" t="str">
        <f>IF(LEFT(TRIM('Tracker&amp;Invoice'!B1069),9)="INVOICE #","INVOICE",IF(TRIM('Tracker&amp;Invoice'!B1069)="Overall Completion INVOICE","OVERALL",""))</f>
        <v/>
      </c>
      <c r="E1047" t="str">
        <f>IF(D1047="INVOICE",VALUE(MID(TRIM('Tracker&amp;Invoice'!B1069),10,10)),"")</f>
        <v/>
      </c>
      <c r="F1047">
        <f>IF(B1047=1,IFERROR(LOOKUP(2,1/('Tracker&amp;Invoice'!$H1069:$AC1069&lt;&gt;""),COLUMN('Tracker&amp;Invoice'!$H1069:$AC1069)),8),F1046)</f>
        <v>15</v>
      </c>
      <c r="G1047">
        <f>IF(D1047="OVERALL",IFERROR(LOOKUP(2,1/('Tracker&amp;Invoice'!$H1069:$AC1069&lt;&gt;""),COLUMN('Tracker&amp;Invoice'!$H1069:$AC1069)),8),G1048)</f>
        <v>16</v>
      </c>
      <c r="H1047">
        <f t="shared" si="32"/>
        <v>16</v>
      </c>
      <c r="I1047" s="29">
        <f>IF(D1047="INVOICE",SUM('Tracker&amp;Invoice'!$H1069:INDEX('Tracker&amp;Invoice'!$A1069:$AC1069,1,H1047)),0)</f>
        <v>0</v>
      </c>
      <c r="J1047" s="29">
        <f>IF(D1047="OVERALL",SUM('Tracker&amp;Invoice'!$H1069:$AC1069),0)</f>
        <v>0</v>
      </c>
    </row>
    <row r="1048" spans="1:10">
      <c r="A1048" t="e">
        <f t="shared" si="33"/>
        <v>#REF!</v>
      </c>
      <c r="B1048">
        <f>IF(AND('Tracker&amp;Invoice'!A1070&lt;&gt;"",'Tracker&amp;Invoice'!A1070&lt;&gt;"ITEM",'Tracker&amp;Invoice'!A1068="ITEM"),1,0)</f>
        <v>0</v>
      </c>
      <c r="C1048" t="str">
        <f>IF(B1048=1,'Tracker&amp;Invoice'!A1070,C1047)</f>
        <v>BQ-093</v>
      </c>
      <c r="D1048" t="str">
        <f>IF(LEFT(TRIM('Tracker&amp;Invoice'!B1070),9)="INVOICE #","INVOICE",IF(TRIM('Tracker&amp;Invoice'!B1070)="Overall Completion INVOICE","OVERALL",""))</f>
        <v>INVOICE</v>
      </c>
      <c r="E1048">
        <f>IF(D1048="INVOICE",VALUE(MID(TRIM('Tracker&amp;Invoice'!B1070),10,10)),"")</f>
        <v>29</v>
      </c>
      <c r="F1048">
        <f>IF(B1048=1,IFERROR(LOOKUP(2,1/('Tracker&amp;Invoice'!$H1070:$AC1070&lt;&gt;""),COLUMN('Tracker&amp;Invoice'!$H1070:$AC1070)),8),F1047)</f>
        <v>15</v>
      </c>
      <c r="G1048">
        <f>IF(D1048="OVERALL",IFERROR(LOOKUP(2,1/('Tracker&amp;Invoice'!$H1070:$AC1070&lt;&gt;""),COLUMN('Tracker&amp;Invoice'!$H1070:$AC1070)),8),G1049)</f>
        <v>16</v>
      </c>
      <c r="H1048">
        <f t="shared" si="32"/>
        <v>16</v>
      </c>
      <c r="I1048" s="29">
        <f>IF(D1048="INVOICE",SUM('Tracker&amp;Invoice'!$H1070:INDEX('Tracker&amp;Invoice'!$A1070:$AC1070,1,H1048)),0)</f>
        <v>4410</v>
      </c>
      <c r="J1048" s="29">
        <f>IF(D1048="OVERALL",SUM('Tracker&amp;Invoice'!$H1070:$AC1070),0)</f>
        <v>0</v>
      </c>
    </row>
    <row r="1049" spans="1:10">
      <c r="A1049" t="e">
        <f t="shared" si="33"/>
        <v>#REF!</v>
      </c>
      <c r="B1049">
        <f>IF(AND('Tracker&amp;Invoice'!A1071&lt;&gt;"",'Tracker&amp;Invoice'!A1071&lt;&gt;"ITEM",'Tracker&amp;Invoice'!A1069="ITEM"),1,0)</f>
        <v>0</v>
      </c>
      <c r="C1049" t="str">
        <f>IF(B1049=1,'Tracker&amp;Invoice'!A1071,C1048)</f>
        <v>BQ-093</v>
      </c>
      <c r="D1049" t="str">
        <f>IF(LEFT(TRIM('Tracker&amp;Invoice'!B1071),9)="INVOICE #","INVOICE",IF(TRIM('Tracker&amp;Invoice'!B1071)="Overall Completion INVOICE","OVERALL",""))</f>
        <v/>
      </c>
      <c r="E1049" t="str">
        <f>IF(D1049="INVOICE",VALUE(MID(TRIM('Tracker&amp;Invoice'!B1071),10,10)),"")</f>
        <v/>
      </c>
      <c r="F1049">
        <f>IF(B1049=1,IFERROR(LOOKUP(2,1/('Tracker&amp;Invoice'!$H1071:$AC1071&lt;&gt;""),COLUMN('Tracker&amp;Invoice'!$H1071:$AC1071)),8),F1048)</f>
        <v>15</v>
      </c>
      <c r="G1049">
        <f>IF(D1049="OVERALL",IFERROR(LOOKUP(2,1/('Tracker&amp;Invoice'!$H1071:$AC1071&lt;&gt;""),COLUMN('Tracker&amp;Invoice'!$H1071:$AC1071)),8),G1050)</f>
        <v>16</v>
      </c>
      <c r="H1049">
        <f t="shared" si="32"/>
        <v>16</v>
      </c>
      <c r="I1049" s="29">
        <f>IF(D1049="INVOICE",SUM('Tracker&amp;Invoice'!$H1071:INDEX('Tracker&amp;Invoice'!$A1071:$AC1071,1,H1049)),0)</f>
        <v>0</v>
      </c>
      <c r="J1049" s="29">
        <f>IF(D1049="OVERALL",SUM('Tracker&amp;Invoice'!$H1071:$AC1071),0)</f>
        <v>0</v>
      </c>
    </row>
    <row r="1050" spans="1:10">
      <c r="A1050" t="e">
        <f t="shared" si="33"/>
        <v>#REF!</v>
      </c>
      <c r="B1050">
        <f>IF(AND('Tracker&amp;Invoice'!A1072&lt;&gt;"",'Tracker&amp;Invoice'!A1072&lt;&gt;"ITEM",'Tracker&amp;Invoice'!A1070="ITEM"),1,0)</f>
        <v>0</v>
      </c>
      <c r="C1050" t="str">
        <f>IF(B1050=1,'Tracker&amp;Invoice'!A1072,C1049)</f>
        <v>BQ-093</v>
      </c>
      <c r="D1050" t="str">
        <f>IF(LEFT(TRIM('Tracker&amp;Invoice'!B1072),9)="INVOICE #","INVOICE",IF(TRIM('Tracker&amp;Invoice'!B1072)="Overall Completion INVOICE","OVERALL",""))</f>
        <v>INVOICE</v>
      </c>
      <c r="E1050">
        <f>IF(D1050="INVOICE",VALUE(MID(TRIM('Tracker&amp;Invoice'!B1072),10,10)),"")</f>
        <v>32</v>
      </c>
      <c r="F1050">
        <f>IF(B1050=1,IFERROR(LOOKUP(2,1/('Tracker&amp;Invoice'!$H1072:$AC1072&lt;&gt;""),COLUMN('Tracker&amp;Invoice'!$H1072:$AC1072)),8),F1049)</f>
        <v>15</v>
      </c>
      <c r="G1050">
        <f>IF(D1050="OVERALL",IFERROR(LOOKUP(2,1/('Tracker&amp;Invoice'!$H1072:$AC1072&lt;&gt;""),COLUMN('Tracker&amp;Invoice'!$H1072:$AC1072)),8),G1051)</f>
        <v>16</v>
      </c>
      <c r="H1050">
        <f t="shared" si="32"/>
        <v>16</v>
      </c>
      <c r="I1050" s="29">
        <f>IF(D1050="INVOICE",SUM('Tracker&amp;Invoice'!$H1072:INDEX('Tracker&amp;Invoice'!$A1072:$AC1072,1,H1050)),0)</f>
        <v>70770</v>
      </c>
      <c r="J1050" s="29">
        <f>IF(D1050="OVERALL",SUM('Tracker&amp;Invoice'!$H1072:$AC1072),0)</f>
        <v>0</v>
      </c>
    </row>
    <row r="1051" spans="1:10">
      <c r="A1051" t="e">
        <f t="shared" si="33"/>
        <v>#REF!</v>
      </c>
      <c r="B1051">
        <f>IF(AND('Tracker&amp;Invoice'!A1075&lt;&gt;"",'Tracker&amp;Invoice'!A1075&lt;&gt;"ITEM",'Tracker&amp;Invoice'!A1071="ITEM"),1,0)</f>
        <v>0</v>
      </c>
      <c r="C1051" t="str">
        <f>IF(B1051=1,'Tracker&amp;Invoice'!A1075,C1050)</f>
        <v>BQ-093</v>
      </c>
      <c r="D1051" t="str">
        <f>IF(LEFT(TRIM('Tracker&amp;Invoice'!B1075),9)="INVOICE #","INVOICE",IF(TRIM('Tracker&amp;Invoice'!B1075)="Overall Completion INVOICE","OVERALL",""))</f>
        <v/>
      </c>
      <c r="E1051" t="str">
        <f>IF(D1051="INVOICE",VALUE(MID(TRIM('Tracker&amp;Invoice'!B1075),10,10)),"")</f>
        <v/>
      </c>
      <c r="F1051">
        <f>IF(B1051=1,IFERROR(LOOKUP(2,1/('Tracker&amp;Invoice'!$H1075:$AC1075&lt;&gt;""),COLUMN('Tracker&amp;Invoice'!$H1075:$AC1075)),8),F1050)</f>
        <v>15</v>
      </c>
      <c r="G1051">
        <f>IF(D1051="OVERALL",IFERROR(LOOKUP(2,1/('Tracker&amp;Invoice'!$H1075:$AC1075&lt;&gt;""),COLUMN('Tracker&amp;Invoice'!$H1075:$AC1075)),8),G1052)</f>
        <v>16</v>
      </c>
      <c r="H1051">
        <f t="shared" si="32"/>
        <v>16</v>
      </c>
      <c r="I1051" s="29">
        <f>IF(D1051="INVOICE",SUM('Tracker&amp;Invoice'!$H1075:INDEX('Tracker&amp;Invoice'!$A1075:$AC1075,1,H1051)),0)</f>
        <v>0</v>
      </c>
      <c r="J1051" s="29">
        <f>IF(D1051="OVERALL",SUM('Tracker&amp;Invoice'!$H1075:$AC1075),0)</f>
        <v>0</v>
      </c>
    </row>
    <row r="1052" spans="1:10">
      <c r="A1052" t="e">
        <f t="shared" si="33"/>
        <v>#REF!</v>
      </c>
      <c r="B1052">
        <f>IF(AND('Tracker&amp;Invoice'!A1076&lt;&gt;"",'Tracker&amp;Invoice'!A1076&lt;&gt;"ITEM",'Tracker&amp;Invoice'!A1072="ITEM"),1,0)</f>
        <v>0</v>
      </c>
      <c r="C1052" t="str">
        <f>IF(B1052=1,'Tracker&amp;Invoice'!A1076,C1051)</f>
        <v>BQ-093</v>
      </c>
      <c r="D1052" t="str">
        <f>IF(LEFT(TRIM('Tracker&amp;Invoice'!B1076),9)="INVOICE #","INVOICE",IF(TRIM('Tracker&amp;Invoice'!B1076)="Overall Completion INVOICE","OVERALL",""))</f>
        <v>OVERALL</v>
      </c>
      <c r="E1052" t="str">
        <f>IF(D1052="INVOICE",VALUE(MID(TRIM('Tracker&amp;Invoice'!B1076),10,10)),"")</f>
        <v/>
      </c>
      <c r="F1052">
        <f>IF(B1052=1,IFERROR(LOOKUP(2,1/('Tracker&amp;Invoice'!$H1076:$AC1076&lt;&gt;""),COLUMN('Tracker&amp;Invoice'!$H1076:$AC1076)),8),F1051)</f>
        <v>15</v>
      </c>
      <c r="G1052">
        <f>IF(D1052="OVERALL",IFERROR(LOOKUP(2,1/('Tracker&amp;Invoice'!$H1076:$AC1076&lt;&gt;""),COLUMN('Tracker&amp;Invoice'!$H1076:$AC1076)),8),G1053)</f>
        <v>16</v>
      </c>
      <c r="H1052">
        <f t="shared" si="32"/>
        <v>16</v>
      </c>
      <c r="I1052" s="29">
        <f>IF(D1052="INVOICE",SUM('Tracker&amp;Invoice'!$H1076:INDEX('Tracker&amp;Invoice'!$A1076:$AC1076,1,H1052)),0)</f>
        <v>0</v>
      </c>
      <c r="J1052" s="29">
        <f>IF(D1052="OVERALL",SUM('Tracker&amp;Invoice'!$H1076:$AC1076),0)</f>
        <v>159180</v>
      </c>
    </row>
    <row r="1053" spans="1:10">
      <c r="A1053" t="e">
        <f t="shared" si="33"/>
        <v>#REF!</v>
      </c>
      <c r="B1053">
        <f>IF(AND('Tracker&amp;Invoice'!A1077&lt;&gt;"",'Tracker&amp;Invoice'!A1077&lt;&gt;"ITEM",'Tracker&amp;Invoice'!A1075="ITEM"),1,0)</f>
        <v>0</v>
      </c>
      <c r="C1053" t="str">
        <f>IF(B1053=1,'Tracker&amp;Invoice'!A1077,C1052)</f>
        <v>BQ-093</v>
      </c>
      <c r="D1053" t="str">
        <f>IF(LEFT(TRIM('Tracker&amp;Invoice'!B1077),9)="INVOICE #","INVOICE",IF(TRIM('Tracker&amp;Invoice'!B1077)="Overall Completion INVOICE","OVERALL",""))</f>
        <v/>
      </c>
      <c r="E1053" t="str">
        <f>IF(D1053="INVOICE",VALUE(MID(TRIM('Tracker&amp;Invoice'!B1077),10,10)),"")</f>
        <v/>
      </c>
      <c r="F1053">
        <f>IF(B1053=1,IFERROR(LOOKUP(2,1/('Tracker&amp;Invoice'!$H1077:$AC1077&lt;&gt;""),COLUMN('Tracker&amp;Invoice'!$H1077:$AC1077)),8),F1052)</f>
        <v>15</v>
      </c>
      <c r="G1053">
        <f>IF(D1053="OVERALL",IFERROR(LOOKUP(2,1/('Tracker&amp;Invoice'!$H1077:$AC1077&lt;&gt;""),COLUMN('Tracker&amp;Invoice'!$H1077:$AC1077)),8),G1054)</f>
        <v>23</v>
      </c>
      <c r="H1053">
        <f t="shared" si="32"/>
        <v>23</v>
      </c>
      <c r="I1053" s="29">
        <f>IF(D1053="INVOICE",SUM('Tracker&amp;Invoice'!$H1077:INDEX('Tracker&amp;Invoice'!$A1077:$AC1077,1,H1053)),0)</f>
        <v>0</v>
      </c>
      <c r="J1053" s="29">
        <f>IF(D1053="OVERALL",SUM('Tracker&amp;Invoice'!$H1077:$AC1077),0)</f>
        <v>0</v>
      </c>
    </row>
    <row r="1054" spans="1:10">
      <c r="A1054" t="e">
        <f t="shared" si="33"/>
        <v>#REF!</v>
      </c>
      <c r="B1054">
        <f>IF(AND('Tracker&amp;Invoice'!A1078&lt;&gt;"",'Tracker&amp;Invoice'!A1078&lt;&gt;"ITEM",'Tracker&amp;Invoice'!A1076="ITEM"),1,0)</f>
        <v>0</v>
      </c>
      <c r="C1054" t="str">
        <f>IF(B1054=1,'Tracker&amp;Invoice'!A1078,C1053)</f>
        <v>BQ-093</v>
      </c>
      <c r="D1054" t="str">
        <f>IF(LEFT(TRIM('Tracker&amp;Invoice'!B1078),9)="INVOICE #","INVOICE",IF(TRIM('Tracker&amp;Invoice'!B1078)="Overall Completion INVOICE","OVERALL",""))</f>
        <v/>
      </c>
      <c r="E1054" t="str">
        <f>IF(D1054="INVOICE",VALUE(MID(TRIM('Tracker&amp;Invoice'!B1078),10,10)),"")</f>
        <v/>
      </c>
      <c r="F1054">
        <f>IF(B1054=1,IFERROR(LOOKUP(2,1/('Tracker&amp;Invoice'!$H1078:$AC1078&lt;&gt;""),COLUMN('Tracker&amp;Invoice'!$H1078:$AC1078)),8),F1053)</f>
        <v>15</v>
      </c>
      <c r="G1054">
        <f>IF(D1054="OVERALL",IFERROR(LOOKUP(2,1/('Tracker&amp;Invoice'!$H1078:$AC1078&lt;&gt;""),COLUMN('Tracker&amp;Invoice'!$H1078:$AC1078)),8),G1055)</f>
        <v>23</v>
      </c>
      <c r="H1054">
        <f t="shared" si="32"/>
        <v>23</v>
      </c>
      <c r="I1054" s="29">
        <f>IF(D1054="INVOICE",SUM('Tracker&amp;Invoice'!$H1078:INDEX('Tracker&amp;Invoice'!$A1078:$AC1078,1,H1054)),0)</f>
        <v>0</v>
      </c>
      <c r="J1054" s="29">
        <f>IF(D1054="OVERALL",SUM('Tracker&amp;Invoice'!$H1078:$AC1078),0)</f>
        <v>0</v>
      </c>
    </row>
    <row r="1055" spans="1:10">
      <c r="A1055" t="e">
        <f t="shared" si="33"/>
        <v>#REF!</v>
      </c>
      <c r="B1055">
        <f>IF(AND('Tracker&amp;Invoice'!A1079&lt;&gt;"",'Tracker&amp;Invoice'!A1079&lt;&gt;"ITEM",'Tracker&amp;Invoice'!A1077="ITEM"),1,0)</f>
        <v>0</v>
      </c>
      <c r="C1055" t="str">
        <f>IF(B1055=1,'Tracker&amp;Invoice'!A1079,C1054)</f>
        <v>BQ-093</v>
      </c>
      <c r="D1055" t="str">
        <f>IF(LEFT(TRIM('Tracker&amp;Invoice'!B1079),9)="INVOICE #","INVOICE",IF(TRIM('Tracker&amp;Invoice'!B1079)="Overall Completion INVOICE","OVERALL",""))</f>
        <v/>
      </c>
      <c r="E1055" t="str">
        <f>IF(D1055="INVOICE",VALUE(MID(TRIM('Tracker&amp;Invoice'!B1079),10,10)),"")</f>
        <v/>
      </c>
      <c r="F1055">
        <f>IF(B1055=1,IFERROR(LOOKUP(2,1/('Tracker&amp;Invoice'!$H1079:$AC1079&lt;&gt;""),COLUMN('Tracker&amp;Invoice'!$H1079:$AC1079)),8),F1054)</f>
        <v>15</v>
      </c>
      <c r="G1055">
        <f>IF(D1055="OVERALL",IFERROR(LOOKUP(2,1/('Tracker&amp;Invoice'!$H1079:$AC1079&lt;&gt;""),COLUMN('Tracker&amp;Invoice'!$H1079:$AC1079)),8),G1056)</f>
        <v>23</v>
      </c>
      <c r="H1055">
        <f t="shared" si="32"/>
        <v>23</v>
      </c>
      <c r="I1055" s="29">
        <f>IF(D1055="INVOICE",SUM('Tracker&amp;Invoice'!$H1079:INDEX('Tracker&amp;Invoice'!$A1079:$AC1079,1,H1055)),0)</f>
        <v>0</v>
      </c>
      <c r="J1055" s="29">
        <f>IF(D1055="OVERALL",SUM('Tracker&amp;Invoice'!$H1079:$AC1079),0)</f>
        <v>0</v>
      </c>
    </row>
    <row r="1056" spans="1:10">
      <c r="A1056" t="e">
        <f t="shared" si="33"/>
        <v>#REF!</v>
      </c>
      <c r="B1056">
        <f>IF(AND('Tracker&amp;Invoice'!A1080&lt;&gt;"",'Tracker&amp;Invoice'!A1080&lt;&gt;"ITEM",'Tracker&amp;Invoice'!A1078="ITEM"),1,0)</f>
        <v>0</v>
      </c>
      <c r="C1056" t="str">
        <f>IF(B1056=1,'Tracker&amp;Invoice'!A1080,C1055)</f>
        <v>BQ-093</v>
      </c>
      <c r="D1056" t="str">
        <f>IF(LEFT(TRIM('Tracker&amp;Invoice'!B1080),9)="INVOICE #","INVOICE",IF(TRIM('Tracker&amp;Invoice'!B1080)="Overall Completion INVOICE","OVERALL",""))</f>
        <v/>
      </c>
      <c r="E1056" t="str">
        <f>IF(D1056="INVOICE",VALUE(MID(TRIM('Tracker&amp;Invoice'!B1080),10,10)),"")</f>
        <v/>
      </c>
      <c r="F1056">
        <f>IF(B1056=1,IFERROR(LOOKUP(2,1/('Tracker&amp;Invoice'!$H1080:$AC1080&lt;&gt;""),COLUMN('Tracker&amp;Invoice'!$H1080:$AC1080)),8),F1055)</f>
        <v>15</v>
      </c>
      <c r="G1056">
        <f>IF(D1056="OVERALL",IFERROR(LOOKUP(2,1/('Tracker&amp;Invoice'!$H1080:$AC1080&lt;&gt;""),COLUMN('Tracker&amp;Invoice'!$H1080:$AC1080)),8),G1057)</f>
        <v>23</v>
      </c>
      <c r="H1056">
        <f t="shared" si="32"/>
        <v>23</v>
      </c>
      <c r="I1056" s="29">
        <f>IF(D1056="INVOICE",SUM('Tracker&amp;Invoice'!$H1080:INDEX('Tracker&amp;Invoice'!$A1080:$AC1080,1,H1056)),0)</f>
        <v>0</v>
      </c>
      <c r="J1056" s="29">
        <f>IF(D1056="OVERALL",SUM('Tracker&amp;Invoice'!$H1080:$AC1080),0)</f>
        <v>0</v>
      </c>
    </row>
    <row r="1057" spans="1:10">
      <c r="A1057" t="e">
        <f t="shared" si="33"/>
        <v>#REF!</v>
      </c>
      <c r="B1057">
        <f>IF(AND('Tracker&amp;Invoice'!A1081&lt;&gt;"",'Tracker&amp;Invoice'!A1081&lt;&gt;"ITEM",'Tracker&amp;Invoice'!A1079="ITEM"),1,0)</f>
        <v>0</v>
      </c>
      <c r="C1057" t="str">
        <f>IF(B1057=1,'Tracker&amp;Invoice'!A1081,C1056)</f>
        <v>BQ-093</v>
      </c>
      <c r="D1057" t="str">
        <f>IF(LEFT(TRIM('Tracker&amp;Invoice'!B1081),9)="INVOICE #","INVOICE",IF(TRIM('Tracker&amp;Invoice'!B1081)="Overall Completion INVOICE","OVERALL",""))</f>
        <v/>
      </c>
      <c r="E1057" t="str">
        <f>IF(D1057="INVOICE",VALUE(MID(TRIM('Tracker&amp;Invoice'!B1081),10,10)),"")</f>
        <v/>
      </c>
      <c r="F1057">
        <f>IF(B1057=1,IFERROR(LOOKUP(2,1/('Tracker&amp;Invoice'!$H1081:$AC1081&lt;&gt;""),COLUMN('Tracker&amp;Invoice'!$H1081:$AC1081)),8),F1056)</f>
        <v>15</v>
      </c>
      <c r="G1057">
        <f>IF(D1057="OVERALL",IFERROR(LOOKUP(2,1/('Tracker&amp;Invoice'!$H1081:$AC1081&lt;&gt;""),COLUMN('Tracker&amp;Invoice'!$H1081:$AC1081)),8),G1058)</f>
        <v>23</v>
      </c>
      <c r="H1057">
        <f t="shared" si="32"/>
        <v>23</v>
      </c>
      <c r="I1057" s="29">
        <f>IF(D1057="INVOICE",SUM('Tracker&amp;Invoice'!$H1081:INDEX('Tracker&amp;Invoice'!$A1081:$AC1081,1,H1057)),0)</f>
        <v>0</v>
      </c>
      <c r="J1057" s="29">
        <f>IF(D1057="OVERALL",SUM('Tracker&amp;Invoice'!$H1081:$AC1081),0)</f>
        <v>0</v>
      </c>
    </row>
    <row r="1058" spans="1:10">
      <c r="A1058" t="e">
        <f t="shared" si="33"/>
        <v>#REF!</v>
      </c>
      <c r="B1058">
        <f>IF(AND('Tracker&amp;Invoice'!A1082&lt;&gt;"",'Tracker&amp;Invoice'!A1082&lt;&gt;"ITEM",'Tracker&amp;Invoice'!A1080="ITEM"),1,0)</f>
        <v>0</v>
      </c>
      <c r="C1058" t="str">
        <f>IF(B1058=1,'Tracker&amp;Invoice'!A1082,C1057)</f>
        <v>BQ-093</v>
      </c>
      <c r="D1058" t="str">
        <f>IF(LEFT(TRIM('Tracker&amp;Invoice'!B1082),9)="INVOICE #","INVOICE",IF(TRIM('Tracker&amp;Invoice'!B1082)="Overall Completion INVOICE","OVERALL",""))</f>
        <v/>
      </c>
      <c r="E1058" t="str">
        <f>IF(D1058="INVOICE",VALUE(MID(TRIM('Tracker&amp;Invoice'!B1082),10,10)),"")</f>
        <v/>
      </c>
      <c r="F1058">
        <f>IF(B1058=1,IFERROR(LOOKUP(2,1/('Tracker&amp;Invoice'!$H1082:$AC1082&lt;&gt;""),COLUMN('Tracker&amp;Invoice'!$H1082:$AC1082)),8),F1057)</f>
        <v>15</v>
      </c>
      <c r="G1058">
        <f>IF(D1058="OVERALL",IFERROR(LOOKUP(2,1/('Tracker&amp;Invoice'!$H1082:$AC1082&lt;&gt;""),COLUMN('Tracker&amp;Invoice'!$H1082:$AC1082)),8),G1059)</f>
        <v>23</v>
      </c>
      <c r="H1058">
        <f t="shared" si="32"/>
        <v>23</v>
      </c>
      <c r="I1058" s="29">
        <f>IF(D1058="INVOICE",SUM('Tracker&amp;Invoice'!$H1082:INDEX('Tracker&amp;Invoice'!$A1082:$AC1082,1,H1058)),0)</f>
        <v>0</v>
      </c>
      <c r="J1058" s="29">
        <f>IF(D1058="OVERALL",SUM('Tracker&amp;Invoice'!$H1082:$AC1082),0)</f>
        <v>0</v>
      </c>
    </row>
    <row r="1059" spans="1:10">
      <c r="A1059" t="e">
        <f t="shared" si="33"/>
        <v>#REF!</v>
      </c>
      <c r="B1059">
        <f>IF(AND('Tracker&amp;Invoice'!A1083&lt;&gt;"",'Tracker&amp;Invoice'!A1083&lt;&gt;"ITEM",'Tracker&amp;Invoice'!A1081="ITEM"),1,0)</f>
        <v>0</v>
      </c>
      <c r="C1059" t="str">
        <f>IF(B1059=1,'Tracker&amp;Invoice'!A1083,C1058)</f>
        <v>BQ-093</v>
      </c>
      <c r="D1059" t="str">
        <f>IF(LEFT(TRIM('Tracker&amp;Invoice'!B1083),9)="INVOICE #","INVOICE",IF(TRIM('Tracker&amp;Invoice'!B1083)="Overall Completion INVOICE","OVERALL",""))</f>
        <v/>
      </c>
      <c r="E1059" t="str">
        <f>IF(D1059="INVOICE",VALUE(MID(TRIM('Tracker&amp;Invoice'!B1083),10,10)),"")</f>
        <v/>
      </c>
      <c r="F1059">
        <f>IF(B1059=1,IFERROR(LOOKUP(2,1/('Tracker&amp;Invoice'!$H1083:$AC1083&lt;&gt;""),COLUMN('Tracker&amp;Invoice'!$H1083:$AC1083)),8),F1058)</f>
        <v>15</v>
      </c>
      <c r="G1059">
        <f>IF(D1059="OVERALL",IFERROR(LOOKUP(2,1/('Tracker&amp;Invoice'!$H1083:$AC1083&lt;&gt;""),COLUMN('Tracker&amp;Invoice'!$H1083:$AC1083)),8),G1060)</f>
        <v>23</v>
      </c>
      <c r="H1059">
        <f t="shared" si="32"/>
        <v>23</v>
      </c>
      <c r="I1059" s="29">
        <f>IF(D1059="INVOICE",SUM('Tracker&amp;Invoice'!$H1083:INDEX('Tracker&amp;Invoice'!$A1083:$AC1083,1,H1059)),0)</f>
        <v>0</v>
      </c>
      <c r="J1059" s="29">
        <f>IF(D1059="OVERALL",SUM('Tracker&amp;Invoice'!$H1083:$AC1083),0)</f>
        <v>0</v>
      </c>
    </row>
    <row r="1060" spans="1:10">
      <c r="A1060" t="e">
        <f t="shared" si="33"/>
        <v>#REF!</v>
      </c>
      <c r="B1060">
        <f>IF(AND('Tracker&amp;Invoice'!A1084&lt;&gt;"",'Tracker&amp;Invoice'!A1084&lt;&gt;"ITEM",'Tracker&amp;Invoice'!A1082="ITEM"),1,0)</f>
        <v>0</v>
      </c>
      <c r="C1060" t="str">
        <f>IF(B1060=1,'Tracker&amp;Invoice'!A1084,C1059)</f>
        <v>BQ-093</v>
      </c>
      <c r="D1060" t="str">
        <f>IF(LEFT(TRIM('Tracker&amp;Invoice'!B1084),9)="INVOICE #","INVOICE",IF(TRIM('Tracker&amp;Invoice'!B1084)="Overall Completion INVOICE","OVERALL",""))</f>
        <v/>
      </c>
      <c r="E1060" t="str">
        <f>IF(D1060="INVOICE",VALUE(MID(TRIM('Tracker&amp;Invoice'!B1084),10,10)),"")</f>
        <v/>
      </c>
      <c r="F1060">
        <f>IF(B1060=1,IFERROR(LOOKUP(2,1/('Tracker&amp;Invoice'!$H1084:$AC1084&lt;&gt;""),COLUMN('Tracker&amp;Invoice'!$H1084:$AC1084)),8),F1059)</f>
        <v>15</v>
      </c>
      <c r="G1060">
        <f>IF(D1060="OVERALL",IFERROR(LOOKUP(2,1/('Tracker&amp;Invoice'!$H1084:$AC1084&lt;&gt;""),COLUMN('Tracker&amp;Invoice'!$H1084:$AC1084)),8),G1061)</f>
        <v>23</v>
      </c>
      <c r="H1060">
        <f t="shared" si="32"/>
        <v>23</v>
      </c>
      <c r="I1060" s="29">
        <f>IF(D1060="INVOICE",SUM('Tracker&amp;Invoice'!$H1084:INDEX('Tracker&amp;Invoice'!$A1084:$AC1084,1,H1060)),0)</f>
        <v>0</v>
      </c>
      <c r="J1060" s="29">
        <f>IF(D1060="OVERALL",SUM('Tracker&amp;Invoice'!$H1084:$AC1084),0)</f>
        <v>0</v>
      </c>
    </row>
    <row r="1061" spans="1:10">
      <c r="A1061" t="e">
        <f t="shared" si="33"/>
        <v>#REF!</v>
      </c>
      <c r="B1061">
        <f>IF(AND('Tracker&amp;Invoice'!A1085&lt;&gt;"",'Tracker&amp;Invoice'!A1085&lt;&gt;"ITEM",'Tracker&amp;Invoice'!A1083="ITEM"),1,0)</f>
        <v>1</v>
      </c>
      <c r="C1061" t="str">
        <f>IF(B1061=1,'Tracker&amp;Invoice'!A1085,C1060)</f>
        <v>BQ-094</v>
      </c>
      <c r="D1061" t="str">
        <f>IF(LEFT(TRIM('Tracker&amp;Invoice'!B1085),9)="INVOICE #","INVOICE",IF(TRIM('Tracker&amp;Invoice'!B1085)="Overall Completion INVOICE","OVERALL",""))</f>
        <v/>
      </c>
      <c r="E1061" t="str">
        <f>IF(D1061="INVOICE",VALUE(MID(TRIM('Tracker&amp;Invoice'!B1085),10,10)),"")</f>
        <v/>
      </c>
      <c r="F1061">
        <f>IF(B1061=1,IFERROR(LOOKUP(2,1/('Tracker&amp;Invoice'!$H1085:$AC1085&lt;&gt;""),COLUMN('Tracker&amp;Invoice'!$H1085:$AC1085)),8),F1060)</f>
        <v>22</v>
      </c>
      <c r="G1061">
        <f>IF(D1061="OVERALL",IFERROR(LOOKUP(2,1/('Tracker&amp;Invoice'!$H1085:$AC1085&lt;&gt;""),COLUMN('Tracker&amp;Invoice'!$H1085:$AC1085)),8),G1062)</f>
        <v>23</v>
      </c>
      <c r="H1061">
        <f t="shared" si="32"/>
        <v>23</v>
      </c>
      <c r="I1061" s="29">
        <f>IF(D1061="INVOICE",SUM('Tracker&amp;Invoice'!$H1085:INDEX('Tracker&amp;Invoice'!$A1085:$AC1085,1,H1061)),0)</f>
        <v>0</v>
      </c>
      <c r="J1061" s="29">
        <f>IF(D1061="OVERALL",SUM('Tracker&amp;Invoice'!$H1085:$AC1085),0)</f>
        <v>0</v>
      </c>
    </row>
    <row r="1062" spans="1:10">
      <c r="A1062" t="e">
        <f t="shared" si="33"/>
        <v>#REF!</v>
      </c>
      <c r="B1062">
        <f>IF(AND('Tracker&amp;Invoice'!A1086&lt;&gt;"",'Tracker&amp;Invoice'!A1086&lt;&gt;"ITEM",'Tracker&amp;Invoice'!A1084="ITEM"),1,0)</f>
        <v>0</v>
      </c>
      <c r="C1062" t="str">
        <f>IF(B1062=1,'Tracker&amp;Invoice'!A1086,C1061)</f>
        <v>BQ-094</v>
      </c>
      <c r="D1062" t="str">
        <f>IF(LEFT(TRIM('Tracker&amp;Invoice'!B1086),9)="INVOICE #","INVOICE",IF(TRIM('Tracker&amp;Invoice'!B1086)="Overall Completion INVOICE","OVERALL",""))</f>
        <v/>
      </c>
      <c r="E1062" t="str">
        <f>IF(D1062="INVOICE",VALUE(MID(TRIM('Tracker&amp;Invoice'!B1086),10,10)),"")</f>
        <v/>
      </c>
      <c r="F1062">
        <f>IF(B1062=1,IFERROR(LOOKUP(2,1/('Tracker&amp;Invoice'!$H1086:$AC1086&lt;&gt;""),COLUMN('Tracker&amp;Invoice'!$H1086:$AC1086)),8),F1061)</f>
        <v>22</v>
      </c>
      <c r="G1062">
        <f>IF(D1062="OVERALL",IFERROR(LOOKUP(2,1/('Tracker&amp;Invoice'!$H1086:$AC1086&lt;&gt;""),COLUMN('Tracker&amp;Invoice'!$H1086:$AC1086)),8),G1063)</f>
        <v>23</v>
      </c>
      <c r="H1062">
        <f t="shared" si="32"/>
        <v>23</v>
      </c>
      <c r="I1062" s="29">
        <f>IF(D1062="INVOICE",SUM('Tracker&amp;Invoice'!$H1086:INDEX('Tracker&amp;Invoice'!$A1086:$AC1086,1,H1062)),0)</f>
        <v>0</v>
      </c>
      <c r="J1062" s="29">
        <f>IF(D1062="OVERALL",SUM('Tracker&amp;Invoice'!$H1086:$AC1086),0)</f>
        <v>0</v>
      </c>
    </row>
    <row r="1063" spans="1:10">
      <c r="A1063" t="e">
        <f t="shared" si="33"/>
        <v>#REF!</v>
      </c>
      <c r="B1063">
        <f>IF(AND('Tracker&amp;Invoice'!A1087&lt;&gt;"",'Tracker&amp;Invoice'!A1087&lt;&gt;"ITEM",'Tracker&amp;Invoice'!A1085="ITEM"),1,0)</f>
        <v>0</v>
      </c>
      <c r="C1063" t="str">
        <f>IF(B1063=1,'Tracker&amp;Invoice'!A1087,C1062)</f>
        <v>BQ-094</v>
      </c>
      <c r="D1063" t="str">
        <f>IF(LEFT(TRIM('Tracker&amp;Invoice'!B1087),9)="INVOICE #","INVOICE",IF(TRIM('Tracker&amp;Invoice'!B1087)="Overall Completion INVOICE","OVERALL",""))</f>
        <v/>
      </c>
      <c r="E1063" t="str">
        <f>IF(D1063="INVOICE",VALUE(MID(TRIM('Tracker&amp;Invoice'!B1087),10,10)),"")</f>
        <v/>
      </c>
      <c r="F1063">
        <f>IF(B1063=1,IFERROR(LOOKUP(2,1/('Tracker&amp;Invoice'!$H1087:$AC1087&lt;&gt;""),COLUMN('Tracker&amp;Invoice'!$H1087:$AC1087)),8),F1062)</f>
        <v>22</v>
      </c>
      <c r="G1063">
        <f>IF(D1063="OVERALL",IFERROR(LOOKUP(2,1/('Tracker&amp;Invoice'!$H1087:$AC1087&lt;&gt;""),COLUMN('Tracker&amp;Invoice'!$H1087:$AC1087)),8),G1064)</f>
        <v>23</v>
      </c>
      <c r="H1063">
        <f t="shared" si="32"/>
        <v>23</v>
      </c>
      <c r="I1063" s="29">
        <f>IF(D1063="INVOICE",SUM('Tracker&amp;Invoice'!$H1087:INDEX('Tracker&amp;Invoice'!$A1087:$AC1087,1,H1063)),0)</f>
        <v>0</v>
      </c>
      <c r="J1063" s="29">
        <f>IF(D1063="OVERALL",SUM('Tracker&amp;Invoice'!$H1087:$AC1087),0)</f>
        <v>0</v>
      </c>
    </row>
    <row r="1064" spans="1:10">
      <c r="A1064" t="e">
        <f t="shared" si="33"/>
        <v>#REF!</v>
      </c>
      <c r="B1064">
        <f>IF(AND('Tracker&amp;Invoice'!A1088&lt;&gt;"",'Tracker&amp;Invoice'!A1088&lt;&gt;"ITEM",'Tracker&amp;Invoice'!A1086="ITEM"),1,0)</f>
        <v>0</v>
      </c>
      <c r="C1064" t="str">
        <f>IF(B1064=1,'Tracker&amp;Invoice'!A1088,C1063)</f>
        <v>BQ-094</v>
      </c>
      <c r="D1064" t="str">
        <f>IF(LEFT(TRIM('Tracker&amp;Invoice'!B1088),9)="INVOICE #","INVOICE",IF(TRIM('Tracker&amp;Invoice'!B1088)="Overall Completion INVOICE","OVERALL",""))</f>
        <v>INVOICE</v>
      </c>
      <c r="E1064">
        <f>IF(D1064="INVOICE",VALUE(MID(TRIM('Tracker&amp;Invoice'!B1088),10,10)),"")</f>
        <v>9</v>
      </c>
      <c r="F1064">
        <f>IF(B1064=1,IFERROR(LOOKUP(2,1/('Tracker&amp;Invoice'!$H1088:$AC1088&lt;&gt;""),COLUMN('Tracker&amp;Invoice'!$H1088:$AC1088)),8),F1063)</f>
        <v>22</v>
      </c>
      <c r="G1064">
        <f>IF(D1064="OVERALL",IFERROR(LOOKUP(2,1/('Tracker&amp;Invoice'!$H1088:$AC1088&lt;&gt;""),COLUMN('Tracker&amp;Invoice'!$H1088:$AC1088)),8),G1065)</f>
        <v>23</v>
      </c>
      <c r="H1064">
        <f t="shared" si="32"/>
        <v>23</v>
      </c>
      <c r="I1064" s="29">
        <f>IF(D1064="INVOICE",SUM('Tracker&amp;Invoice'!$H1088:INDEX('Tracker&amp;Invoice'!$A1088:$AC1088,1,H1064)),0)</f>
        <v>763111.79999999993</v>
      </c>
      <c r="J1064" s="29">
        <f>IF(D1064="OVERALL",SUM('Tracker&amp;Invoice'!$H1088:$AC1088),0)</f>
        <v>0</v>
      </c>
    </row>
    <row r="1065" spans="1:10">
      <c r="A1065" t="e">
        <f t="shared" si="33"/>
        <v>#REF!</v>
      </c>
      <c r="B1065">
        <f>IF(AND('Tracker&amp;Invoice'!A1089&lt;&gt;"",'Tracker&amp;Invoice'!A1089&lt;&gt;"ITEM",'Tracker&amp;Invoice'!A1087="ITEM"),1,0)</f>
        <v>0</v>
      </c>
      <c r="C1065" t="str">
        <f>IF(B1065=1,'Tracker&amp;Invoice'!A1089,C1064)</f>
        <v>BQ-094</v>
      </c>
      <c r="D1065" t="str">
        <f>IF(LEFT(TRIM('Tracker&amp;Invoice'!B1089),9)="INVOICE #","INVOICE",IF(TRIM('Tracker&amp;Invoice'!B1089)="Overall Completion INVOICE","OVERALL",""))</f>
        <v/>
      </c>
      <c r="E1065" t="str">
        <f>IF(D1065="INVOICE",VALUE(MID(TRIM('Tracker&amp;Invoice'!B1089),10,10)),"")</f>
        <v/>
      </c>
      <c r="F1065">
        <f>IF(B1065=1,IFERROR(LOOKUP(2,1/('Tracker&amp;Invoice'!$H1089:$AC1089&lt;&gt;""),COLUMN('Tracker&amp;Invoice'!$H1089:$AC1089)),8),F1064)</f>
        <v>22</v>
      </c>
      <c r="G1065">
        <f>IF(D1065="OVERALL",IFERROR(LOOKUP(2,1/('Tracker&amp;Invoice'!$H1089:$AC1089&lt;&gt;""),COLUMN('Tracker&amp;Invoice'!$H1089:$AC1089)),8),G1066)</f>
        <v>23</v>
      </c>
      <c r="H1065">
        <f t="shared" si="32"/>
        <v>23</v>
      </c>
      <c r="I1065" s="29">
        <f>IF(D1065="INVOICE",SUM('Tracker&amp;Invoice'!$H1089:INDEX('Tracker&amp;Invoice'!$A1089:$AC1089,1,H1065)),0)</f>
        <v>0</v>
      </c>
      <c r="J1065" s="29">
        <f>IF(D1065="OVERALL",SUM('Tracker&amp;Invoice'!$H1089:$AC1089),0)</f>
        <v>0</v>
      </c>
    </row>
    <row r="1066" spans="1:10">
      <c r="A1066" t="e">
        <f t="shared" si="33"/>
        <v>#REF!</v>
      </c>
      <c r="B1066">
        <f>IF(AND('Tracker&amp;Invoice'!A1090&lt;&gt;"",'Tracker&amp;Invoice'!A1090&lt;&gt;"ITEM",'Tracker&amp;Invoice'!A1088="ITEM"),1,0)</f>
        <v>0</v>
      </c>
      <c r="C1066" t="str">
        <f>IF(B1066=1,'Tracker&amp;Invoice'!A1090,C1065)</f>
        <v>BQ-094</v>
      </c>
      <c r="D1066" t="str">
        <f>IF(LEFT(TRIM('Tracker&amp;Invoice'!B1090),9)="INVOICE #","INVOICE",IF(TRIM('Tracker&amp;Invoice'!B1090)="Overall Completion INVOICE","OVERALL",""))</f>
        <v>INVOICE</v>
      </c>
      <c r="E1066">
        <f>IF(D1066="INVOICE",VALUE(MID(TRIM('Tracker&amp;Invoice'!B1090),10,10)),"")</f>
        <v>14</v>
      </c>
      <c r="F1066">
        <f>IF(B1066=1,IFERROR(LOOKUP(2,1/('Tracker&amp;Invoice'!$H1090:$AC1090&lt;&gt;""),COLUMN('Tracker&amp;Invoice'!$H1090:$AC1090)),8),F1065)</f>
        <v>22</v>
      </c>
      <c r="G1066">
        <f>IF(D1066="OVERALL",IFERROR(LOOKUP(2,1/('Tracker&amp;Invoice'!$H1090:$AC1090&lt;&gt;""),COLUMN('Tracker&amp;Invoice'!$H1090:$AC1090)),8),G1067)</f>
        <v>23</v>
      </c>
      <c r="H1066">
        <f t="shared" si="32"/>
        <v>23</v>
      </c>
      <c r="I1066" s="29">
        <f>IF(D1066="INVOICE",SUM('Tracker&amp;Invoice'!$H1090:INDEX('Tracker&amp;Invoice'!$A1090:$AC1090,1,H1066)),0)</f>
        <v>356118.84000000008</v>
      </c>
      <c r="J1066" s="29">
        <f>IF(D1066="OVERALL",SUM('Tracker&amp;Invoice'!$H1090:$AC1090),0)</f>
        <v>0</v>
      </c>
    </row>
    <row r="1067" spans="1:10">
      <c r="A1067" t="e">
        <f t="shared" si="33"/>
        <v>#REF!</v>
      </c>
      <c r="B1067">
        <f>IF(AND('Tracker&amp;Invoice'!A1091&lt;&gt;"",'Tracker&amp;Invoice'!A1091&lt;&gt;"ITEM",'Tracker&amp;Invoice'!A1089="ITEM"),1,0)</f>
        <v>0</v>
      </c>
      <c r="C1067" t="str">
        <f>IF(B1067=1,'Tracker&amp;Invoice'!A1091,C1066)</f>
        <v>BQ-094</v>
      </c>
      <c r="D1067" t="str">
        <f>IF(LEFT(TRIM('Tracker&amp;Invoice'!B1091),9)="INVOICE #","INVOICE",IF(TRIM('Tracker&amp;Invoice'!B1091)="Overall Completion INVOICE","OVERALL",""))</f>
        <v/>
      </c>
      <c r="E1067" t="str">
        <f>IF(D1067="INVOICE",VALUE(MID(TRIM('Tracker&amp;Invoice'!B1091),10,10)),"")</f>
        <v/>
      </c>
      <c r="F1067">
        <f>IF(B1067=1,IFERROR(LOOKUP(2,1/('Tracker&amp;Invoice'!$H1091:$AC1091&lt;&gt;""),COLUMN('Tracker&amp;Invoice'!$H1091:$AC1091)),8),F1066)</f>
        <v>22</v>
      </c>
      <c r="G1067">
        <f>IF(D1067="OVERALL",IFERROR(LOOKUP(2,1/('Tracker&amp;Invoice'!$H1091:$AC1091&lt;&gt;""),COLUMN('Tracker&amp;Invoice'!$H1091:$AC1091)),8),G1068)</f>
        <v>23</v>
      </c>
      <c r="H1067">
        <f t="shared" si="32"/>
        <v>23</v>
      </c>
      <c r="I1067" s="29">
        <f>IF(D1067="INVOICE",SUM('Tracker&amp;Invoice'!$H1091:INDEX('Tracker&amp;Invoice'!$A1091:$AC1091,1,H1067)),0)</f>
        <v>0</v>
      </c>
      <c r="J1067" s="29">
        <f>IF(D1067="OVERALL",SUM('Tracker&amp;Invoice'!$H1091:$AC1091),0)</f>
        <v>0</v>
      </c>
    </row>
    <row r="1068" spans="1:10">
      <c r="A1068" t="e">
        <f t="shared" si="33"/>
        <v>#REF!</v>
      </c>
      <c r="B1068">
        <f>IF(AND('Tracker&amp;Invoice'!A1092&lt;&gt;"",'Tracker&amp;Invoice'!A1092&lt;&gt;"ITEM",'Tracker&amp;Invoice'!A1090="ITEM"),1,0)</f>
        <v>0</v>
      </c>
      <c r="C1068" t="str">
        <f>IF(B1068=1,'Tracker&amp;Invoice'!A1092,C1067)</f>
        <v>BQ-094</v>
      </c>
      <c r="D1068" t="str">
        <f>IF(LEFT(TRIM('Tracker&amp;Invoice'!B1092),9)="INVOICE #","INVOICE",IF(TRIM('Tracker&amp;Invoice'!B1092)="Overall Completion INVOICE","OVERALL",""))</f>
        <v>INVOICE</v>
      </c>
      <c r="E1068">
        <f>IF(D1068="INVOICE",VALUE(MID(TRIM('Tracker&amp;Invoice'!B1092),10,10)),"")</f>
        <v>17</v>
      </c>
      <c r="F1068">
        <f>IF(B1068=1,IFERROR(LOOKUP(2,1/('Tracker&amp;Invoice'!$H1092:$AC1092&lt;&gt;""),COLUMN('Tracker&amp;Invoice'!$H1092:$AC1092)),8),F1067)</f>
        <v>22</v>
      </c>
      <c r="G1068">
        <f>IF(D1068="OVERALL",IFERROR(LOOKUP(2,1/('Tracker&amp;Invoice'!$H1092:$AC1092&lt;&gt;""),COLUMN('Tracker&amp;Invoice'!$H1092:$AC1092)),8),G1069)</f>
        <v>23</v>
      </c>
      <c r="H1068">
        <f t="shared" si="32"/>
        <v>23</v>
      </c>
      <c r="I1068" s="29">
        <f>IF(D1068="INVOICE",SUM('Tracker&amp;Invoice'!$H1092:INDEX('Tracker&amp;Invoice'!$A1092:$AC1092,1,H1068)),0)</f>
        <v>23685.750000000004</v>
      </c>
      <c r="J1068" s="29">
        <f>IF(D1068="OVERALL",SUM('Tracker&amp;Invoice'!$H1092:$AC1092),0)</f>
        <v>0</v>
      </c>
    </row>
    <row r="1069" spans="1:10">
      <c r="A1069" t="e">
        <f t="shared" si="33"/>
        <v>#REF!</v>
      </c>
      <c r="B1069">
        <f>IF(AND('Tracker&amp;Invoice'!A1093&lt;&gt;"",'Tracker&amp;Invoice'!A1093&lt;&gt;"ITEM",'Tracker&amp;Invoice'!A1091="ITEM"),1,0)</f>
        <v>0</v>
      </c>
      <c r="C1069" t="str">
        <f>IF(B1069=1,'Tracker&amp;Invoice'!A1093,C1068)</f>
        <v>BQ-094</v>
      </c>
      <c r="D1069" t="str">
        <f>IF(LEFT(TRIM('Tracker&amp;Invoice'!B1093),9)="INVOICE #","INVOICE",IF(TRIM('Tracker&amp;Invoice'!B1093)="Overall Completion INVOICE","OVERALL",""))</f>
        <v/>
      </c>
      <c r="E1069" t="str">
        <f>IF(D1069="INVOICE",VALUE(MID(TRIM('Tracker&amp;Invoice'!B1093),10,10)),"")</f>
        <v/>
      </c>
      <c r="F1069">
        <f>IF(B1069=1,IFERROR(LOOKUP(2,1/('Tracker&amp;Invoice'!$H1093:$AC1093&lt;&gt;""),COLUMN('Tracker&amp;Invoice'!$H1093:$AC1093)),8),F1068)</f>
        <v>22</v>
      </c>
      <c r="G1069">
        <f>IF(D1069="OVERALL",IFERROR(LOOKUP(2,1/('Tracker&amp;Invoice'!$H1093:$AC1093&lt;&gt;""),COLUMN('Tracker&amp;Invoice'!$H1093:$AC1093)),8),G1070)</f>
        <v>23</v>
      </c>
      <c r="H1069">
        <f t="shared" si="32"/>
        <v>23</v>
      </c>
      <c r="I1069" s="29">
        <f>IF(D1069="INVOICE",SUM('Tracker&amp;Invoice'!$H1093:INDEX('Tracker&amp;Invoice'!$A1093:$AC1093,1,H1069)),0)</f>
        <v>0</v>
      </c>
      <c r="J1069" s="29">
        <f>IF(D1069="OVERALL",SUM('Tracker&amp;Invoice'!$H1093:$AC1093),0)</f>
        <v>0</v>
      </c>
    </row>
    <row r="1070" spans="1:10">
      <c r="A1070" t="e">
        <f t="shared" si="33"/>
        <v>#REF!</v>
      </c>
      <c r="B1070">
        <f>IF(AND('Tracker&amp;Invoice'!A1094&lt;&gt;"",'Tracker&amp;Invoice'!A1094&lt;&gt;"ITEM",'Tracker&amp;Invoice'!A1092="ITEM"),1,0)</f>
        <v>0</v>
      </c>
      <c r="C1070" t="str">
        <f>IF(B1070=1,'Tracker&amp;Invoice'!A1094,C1069)</f>
        <v>BQ-094</v>
      </c>
      <c r="D1070" t="str">
        <f>IF(LEFT(TRIM('Tracker&amp;Invoice'!B1094),9)="INVOICE #","INVOICE",IF(TRIM('Tracker&amp;Invoice'!B1094)="Overall Completion INVOICE","OVERALL",""))</f>
        <v>INVOICE</v>
      </c>
      <c r="E1070">
        <f>IF(D1070="INVOICE",VALUE(MID(TRIM('Tracker&amp;Invoice'!B1094),10,10)),"")</f>
        <v>18</v>
      </c>
      <c r="F1070">
        <f>IF(B1070=1,IFERROR(LOOKUP(2,1/('Tracker&amp;Invoice'!$H1094:$AC1094&lt;&gt;""),COLUMN('Tracker&amp;Invoice'!$H1094:$AC1094)),8),F1069)</f>
        <v>22</v>
      </c>
      <c r="G1070">
        <f>IF(D1070="OVERALL",IFERROR(LOOKUP(2,1/('Tracker&amp;Invoice'!$H1094:$AC1094&lt;&gt;""),COLUMN('Tracker&amp;Invoice'!$H1094:$AC1094)),8),G1071)</f>
        <v>23</v>
      </c>
      <c r="H1070">
        <f t="shared" si="32"/>
        <v>23</v>
      </c>
      <c r="I1070" s="29">
        <f>IF(D1070="INVOICE",SUM('Tracker&amp;Invoice'!$H1094:INDEX('Tracker&amp;Invoice'!$A1094:$AC1094,1,H1070)),0)</f>
        <v>16747.5</v>
      </c>
      <c r="J1070" s="29">
        <f>IF(D1070="OVERALL",SUM('Tracker&amp;Invoice'!$H1094:$AC1094),0)</f>
        <v>0</v>
      </c>
    </row>
    <row r="1071" spans="1:10">
      <c r="A1071" t="e">
        <f t="shared" si="33"/>
        <v>#REF!</v>
      </c>
      <c r="B1071">
        <f>IF(AND('Tracker&amp;Invoice'!A1095&lt;&gt;"",'Tracker&amp;Invoice'!A1095&lt;&gt;"ITEM",'Tracker&amp;Invoice'!A1093="ITEM"),1,0)</f>
        <v>0</v>
      </c>
      <c r="C1071" t="str">
        <f>IF(B1071=1,'Tracker&amp;Invoice'!A1095,C1070)</f>
        <v>BQ-094</v>
      </c>
      <c r="D1071" t="str">
        <f>IF(LEFT(TRIM('Tracker&amp;Invoice'!B1095),9)="INVOICE #","INVOICE",IF(TRIM('Tracker&amp;Invoice'!B1095)="Overall Completion INVOICE","OVERALL",""))</f>
        <v/>
      </c>
      <c r="E1071" t="str">
        <f>IF(D1071="INVOICE",VALUE(MID(TRIM('Tracker&amp;Invoice'!B1095),10,10)),"")</f>
        <v/>
      </c>
      <c r="F1071">
        <f>IF(B1071=1,IFERROR(LOOKUP(2,1/('Tracker&amp;Invoice'!$H1095:$AC1095&lt;&gt;""),COLUMN('Tracker&amp;Invoice'!$H1095:$AC1095)),8),F1070)</f>
        <v>22</v>
      </c>
      <c r="G1071">
        <f>IF(D1071="OVERALL",IFERROR(LOOKUP(2,1/('Tracker&amp;Invoice'!$H1095:$AC1095&lt;&gt;""),COLUMN('Tracker&amp;Invoice'!$H1095:$AC1095)),8),G1072)</f>
        <v>23</v>
      </c>
      <c r="H1071">
        <f t="shared" si="32"/>
        <v>23</v>
      </c>
      <c r="I1071" s="29">
        <f>IF(D1071="INVOICE",SUM('Tracker&amp;Invoice'!$H1095:INDEX('Tracker&amp;Invoice'!$A1095:$AC1095,1,H1071)),0)</f>
        <v>0</v>
      </c>
      <c r="J1071" s="29">
        <f>IF(D1071="OVERALL",SUM('Tracker&amp;Invoice'!$H1095:$AC1095),0)</f>
        <v>0</v>
      </c>
    </row>
    <row r="1072" spans="1:10">
      <c r="A1072" t="e">
        <f t="shared" si="33"/>
        <v>#REF!</v>
      </c>
      <c r="B1072">
        <f>IF(AND('Tracker&amp;Invoice'!A1096&lt;&gt;"",'Tracker&amp;Invoice'!A1096&lt;&gt;"ITEM",'Tracker&amp;Invoice'!A1094="ITEM"),1,0)</f>
        <v>0</v>
      </c>
      <c r="C1072" t="str">
        <f>IF(B1072=1,'Tracker&amp;Invoice'!A1096,C1071)</f>
        <v>BQ-094</v>
      </c>
      <c r="D1072" t="str">
        <f>IF(LEFT(TRIM('Tracker&amp;Invoice'!B1096),9)="INVOICE #","INVOICE",IF(TRIM('Tracker&amp;Invoice'!B1096)="Overall Completion INVOICE","OVERALL",""))</f>
        <v>INVOICE</v>
      </c>
      <c r="E1072">
        <f>IF(D1072="INVOICE",VALUE(MID(TRIM('Tracker&amp;Invoice'!B1096),10,10)),"")</f>
        <v>19</v>
      </c>
      <c r="F1072">
        <f>IF(B1072=1,IFERROR(LOOKUP(2,1/('Tracker&amp;Invoice'!$H1096:$AC1096&lt;&gt;""),COLUMN('Tracker&amp;Invoice'!$H1096:$AC1096)),8),F1071)</f>
        <v>22</v>
      </c>
      <c r="G1072">
        <f>IF(D1072="OVERALL",IFERROR(LOOKUP(2,1/('Tracker&amp;Invoice'!$H1096:$AC1096&lt;&gt;""),COLUMN('Tracker&amp;Invoice'!$H1096:$AC1096)),8),G1073)</f>
        <v>23</v>
      </c>
      <c r="H1072">
        <f t="shared" si="32"/>
        <v>23</v>
      </c>
      <c r="I1072" s="29">
        <f>IF(D1072="INVOICE",SUM('Tracker&amp;Invoice'!$H1096:INDEX('Tracker&amp;Invoice'!$A1096:$AC1096,1,H1072)),0)</f>
        <v>29188.5</v>
      </c>
      <c r="J1072" s="29">
        <f>IF(D1072="OVERALL",SUM('Tracker&amp;Invoice'!$H1096:$AC1096),0)</f>
        <v>0</v>
      </c>
    </row>
    <row r="1073" spans="1:10">
      <c r="A1073" t="e">
        <f t="shared" si="33"/>
        <v>#REF!</v>
      </c>
      <c r="B1073">
        <f>IF(AND('Tracker&amp;Invoice'!A1097&lt;&gt;"",'Tracker&amp;Invoice'!A1097&lt;&gt;"ITEM",'Tracker&amp;Invoice'!A1095="ITEM"),1,0)</f>
        <v>0</v>
      </c>
      <c r="C1073" t="str">
        <f>IF(B1073=1,'Tracker&amp;Invoice'!A1097,C1072)</f>
        <v>BQ-094</v>
      </c>
      <c r="D1073" t="str">
        <f>IF(LEFT(TRIM('Tracker&amp;Invoice'!B1097),9)="INVOICE #","INVOICE",IF(TRIM('Tracker&amp;Invoice'!B1097)="Overall Completion INVOICE","OVERALL",""))</f>
        <v/>
      </c>
      <c r="E1073" t="str">
        <f>IF(D1073="INVOICE",VALUE(MID(TRIM('Tracker&amp;Invoice'!B1097),10,10)),"")</f>
        <v/>
      </c>
      <c r="F1073">
        <f>IF(B1073=1,IFERROR(LOOKUP(2,1/('Tracker&amp;Invoice'!$H1097:$AC1097&lt;&gt;""),COLUMN('Tracker&amp;Invoice'!$H1097:$AC1097)),8),F1072)</f>
        <v>22</v>
      </c>
      <c r="G1073">
        <f>IF(D1073="OVERALL",IFERROR(LOOKUP(2,1/('Tracker&amp;Invoice'!$H1097:$AC1097&lt;&gt;""),COLUMN('Tracker&amp;Invoice'!$H1097:$AC1097)),8),G1074)</f>
        <v>23</v>
      </c>
      <c r="H1073">
        <f t="shared" si="32"/>
        <v>23</v>
      </c>
      <c r="I1073" s="29">
        <f>IF(D1073="INVOICE",SUM('Tracker&amp;Invoice'!$H1097:INDEX('Tracker&amp;Invoice'!$A1097:$AC1097,1,H1073)),0)</f>
        <v>0</v>
      </c>
      <c r="J1073" s="29">
        <f>IF(D1073="OVERALL",SUM('Tracker&amp;Invoice'!$H1097:$AC1097),0)</f>
        <v>0</v>
      </c>
    </row>
    <row r="1074" spans="1:10">
      <c r="A1074" t="e">
        <f t="shared" si="33"/>
        <v>#REF!</v>
      </c>
      <c r="B1074">
        <f>IF(AND('Tracker&amp;Invoice'!A1098&lt;&gt;"",'Tracker&amp;Invoice'!A1098&lt;&gt;"ITEM",'Tracker&amp;Invoice'!A1096="ITEM"),1,0)</f>
        <v>0</v>
      </c>
      <c r="C1074" t="str">
        <f>IF(B1074=1,'Tracker&amp;Invoice'!A1098,C1073)</f>
        <v>BQ-094</v>
      </c>
      <c r="D1074" t="str">
        <f>IF(LEFT(TRIM('Tracker&amp;Invoice'!B1098),9)="INVOICE #","INVOICE",IF(TRIM('Tracker&amp;Invoice'!B1098)="Overall Completion INVOICE","OVERALL",""))</f>
        <v>INVOICE</v>
      </c>
      <c r="E1074">
        <f>IF(D1074="INVOICE",VALUE(MID(TRIM('Tracker&amp;Invoice'!B1098),10,10)),"")</f>
        <v>20</v>
      </c>
      <c r="F1074">
        <f>IF(B1074=1,IFERROR(LOOKUP(2,1/('Tracker&amp;Invoice'!$H1098:$AC1098&lt;&gt;""),COLUMN('Tracker&amp;Invoice'!$H1098:$AC1098)),8),F1073)</f>
        <v>22</v>
      </c>
      <c r="G1074">
        <f>IF(D1074="OVERALL",IFERROR(LOOKUP(2,1/('Tracker&amp;Invoice'!$H1098:$AC1098&lt;&gt;""),COLUMN('Tracker&amp;Invoice'!$H1098:$AC1098)),8),G1075)</f>
        <v>23</v>
      </c>
      <c r="H1074">
        <f t="shared" si="32"/>
        <v>23</v>
      </c>
      <c r="I1074" s="29">
        <f>IF(D1074="INVOICE",SUM('Tracker&amp;Invoice'!$H1098:INDEX('Tracker&amp;Invoice'!$A1098:$AC1098,1,H1074)),0)</f>
        <v>211910.25</v>
      </c>
      <c r="J1074" s="29">
        <f>IF(D1074="OVERALL",SUM('Tracker&amp;Invoice'!$H1098:$AC1098),0)</f>
        <v>0</v>
      </c>
    </row>
    <row r="1075" spans="1:10">
      <c r="A1075" t="e">
        <f t="shared" si="33"/>
        <v>#REF!</v>
      </c>
      <c r="B1075">
        <f>IF(AND('Tracker&amp;Invoice'!A1099&lt;&gt;"",'Tracker&amp;Invoice'!A1099&lt;&gt;"ITEM",'Tracker&amp;Invoice'!A1097="ITEM"),1,0)</f>
        <v>0</v>
      </c>
      <c r="C1075" t="str">
        <f>IF(B1075=1,'Tracker&amp;Invoice'!A1099,C1074)</f>
        <v>BQ-094</v>
      </c>
      <c r="D1075" t="str">
        <f>IF(LEFT(TRIM('Tracker&amp;Invoice'!B1099),9)="INVOICE #","INVOICE",IF(TRIM('Tracker&amp;Invoice'!B1099)="Overall Completion INVOICE","OVERALL",""))</f>
        <v/>
      </c>
      <c r="E1075" t="str">
        <f>IF(D1075="INVOICE",VALUE(MID(TRIM('Tracker&amp;Invoice'!B1099),10,10)),"")</f>
        <v/>
      </c>
      <c r="F1075">
        <f>IF(B1075=1,IFERROR(LOOKUP(2,1/('Tracker&amp;Invoice'!$H1099:$AC1099&lt;&gt;""),COLUMN('Tracker&amp;Invoice'!$H1099:$AC1099)),8),F1074)</f>
        <v>22</v>
      </c>
      <c r="G1075">
        <f>IF(D1075="OVERALL",IFERROR(LOOKUP(2,1/('Tracker&amp;Invoice'!$H1099:$AC1099&lt;&gt;""),COLUMN('Tracker&amp;Invoice'!$H1099:$AC1099)),8),G1076)</f>
        <v>23</v>
      </c>
      <c r="H1075">
        <f t="shared" si="32"/>
        <v>23</v>
      </c>
      <c r="I1075" s="29">
        <f>IF(D1075="INVOICE",SUM('Tracker&amp;Invoice'!$H1099:INDEX('Tracker&amp;Invoice'!$A1099:$AC1099,1,H1075)),0)</f>
        <v>0</v>
      </c>
      <c r="J1075" s="29">
        <f>IF(D1075="OVERALL",SUM('Tracker&amp;Invoice'!$H1099:$AC1099),0)</f>
        <v>0</v>
      </c>
    </row>
    <row r="1076" spans="1:10">
      <c r="A1076" t="e">
        <f t="shared" si="33"/>
        <v>#REF!</v>
      </c>
      <c r="B1076">
        <f>IF(AND('Tracker&amp;Invoice'!A1100&lt;&gt;"",'Tracker&amp;Invoice'!A1100&lt;&gt;"ITEM",'Tracker&amp;Invoice'!A1098="ITEM"),1,0)</f>
        <v>0</v>
      </c>
      <c r="C1076" t="str">
        <f>IF(B1076=1,'Tracker&amp;Invoice'!A1100,C1075)</f>
        <v>BQ-094</v>
      </c>
      <c r="D1076" t="str">
        <f>IF(LEFT(TRIM('Tracker&amp;Invoice'!B1100),9)="INVOICE #","INVOICE",IF(TRIM('Tracker&amp;Invoice'!B1100)="Overall Completion INVOICE","OVERALL",""))</f>
        <v>INVOICE</v>
      </c>
      <c r="E1076">
        <f>IF(D1076="INVOICE",VALUE(MID(TRIM('Tracker&amp;Invoice'!B1100),10,10)),"")</f>
        <v>21</v>
      </c>
      <c r="F1076">
        <f>IF(B1076=1,IFERROR(LOOKUP(2,1/('Tracker&amp;Invoice'!$H1100:$AC1100&lt;&gt;""),COLUMN('Tracker&amp;Invoice'!$H1100:$AC1100)),8),F1075)</f>
        <v>22</v>
      </c>
      <c r="G1076">
        <f>IF(D1076="OVERALL",IFERROR(LOOKUP(2,1/('Tracker&amp;Invoice'!$H1100:$AC1100&lt;&gt;""),COLUMN('Tracker&amp;Invoice'!$H1100:$AC1100)),8),G1077)</f>
        <v>23</v>
      </c>
      <c r="H1076">
        <f t="shared" si="32"/>
        <v>23</v>
      </c>
      <c r="I1076" s="29">
        <f>IF(D1076="INVOICE",SUM('Tracker&amp;Invoice'!$H1100:INDEX('Tracker&amp;Invoice'!$A1100:$AC1100,1,H1076)),0)</f>
        <v>19335.75</v>
      </c>
      <c r="J1076" s="29">
        <f>IF(D1076="OVERALL",SUM('Tracker&amp;Invoice'!$H1100:$AC1100),0)</f>
        <v>0</v>
      </c>
    </row>
    <row r="1077" spans="1:10">
      <c r="A1077" t="e">
        <f t="shared" si="33"/>
        <v>#REF!</v>
      </c>
      <c r="B1077">
        <f>IF(AND('Tracker&amp;Invoice'!A1101&lt;&gt;"",'Tracker&amp;Invoice'!A1101&lt;&gt;"ITEM",'Tracker&amp;Invoice'!A1099="ITEM"),1,0)</f>
        <v>0</v>
      </c>
      <c r="C1077" t="str">
        <f>IF(B1077=1,'Tracker&amp;Invoice'!A1101,C1076)</f>
        <v>BQ-094</v>
      </c>
      <c r="D1077" t="str">
        <f>IF(LEFT(TRIM('Tracker&amp;Invoice'!B1101),9)="INVOICE #","INVOICE",IF(TRIM('Tracker&amp;Invoice'!B1101)="Overall Completion INVOICE","OVERALL",""))</f>
        <v/>
      </c>
      <c r="E1077" t="str">
        <f>IF(D1077="INVOICE",VALUE(MID(TRIM('Tracker&amp;Invoice'!B1101),10,10)),"")</f>
        <v/>
      </c>
      <c r="F1077">
        <f>IF(B1077=1,IFERROR(LOOKUP(2,1/('Tracker&amp;Invoice'!$H1101:$AC1101&lt;&gt;""),COLUMN('Tracker&amp;Invoice'!$H1101:$AC1101)),8),F1076)</f>
        <v>22</v>
      </c>
      <c r="G1077">
        <f>IF(D1077="OVERALL",IFERROR(LOOKUP(2,1/('Tracker&amp;Invoice'!$H1101:$AC1101&lt;&gt;""),COLUMN('Tracker&amp;Invoice'!$H1101:$AC1101)),8),G1078)</f>
        <v>23</v>
      </c>
      <c r="H1077">
        <f t="shared" si="32"/>
        <v>23</v>
      </c>
      <c r="I1077" s="29">
        <f>IF(D1077="INVOICE",SUM('Tracker&amp;Invoice'!$H1101:INDEX('Tracker&amp;Invoice'!$A1101:$AC1101,1,H1077)),0)</f>
        <v>0</v>
      </c>
      <c r="J1077" s="29">
        <f>IF(D1077="OVERALL",SUM('Tracker&amp;Invoice'!$H1101:$AC1101),0)</f>
        <v>0</v>
      </c>
    </row>
    <row r="1078" spans="1:10">
      <c r="A1078" t="e">
        <f t="shared" si="33"/>
        <v>#REF!</v>
      </c>
      <c r="B1078">
        <f>IF(AND('Tracker&amp;Invoice'!A1102&lt;&gt;"",'Tracker&amp;Invoice'!A1102&lt;&gt;"ITEM",'Tracker&amp;Invoice'!A1100="ITEM"),1,0)</f>
        <v>0</v>
      </c>
      <c r="C1078" t="str">
        <f>IF(B1078=1,'Tracker&amp;Invoice'!A1102,C1077)</f>
        <v>BQ-094</v>
      </c>
      <c r="D1078" t="str">
        <f>IF(LEFT(TRIM('Tracker&amp;Invoice'!B1102),9)="INVOICE #","INVOICE",IF(TRIM('Tracker&amp;Invoice'!B1102)="Overall Completion INVOICE","OVERALL",""))</f>
        <v>INVOICE</v>
      </c>
      <c r="E1078">
        <f>IF(D1078="INVOICE",VALUE(MID(TRIM('Tracker&amp;Invoice'!B1102),10,10)),"")</f>
        <v>22</v>
      </c>
      <c r="F1078">
        <f>IF(B1078=1,IFERROR(LOOKUP(2,1/('Tracker&amp;Invoice'!$H1102:$AC1102&lt;&gt;""),COLUMN('Tracker&amp;Invoice'!$H1102:$AC1102)),8),F1077)</f>
        <v>22</v>
      </c>
      <c r="G1078">
        <f>IF(D1078="OVERALL",IFERROR(LOOKUP(2,1/('Tracker&amp;Invoice'!$H1102:$AC1102&lt;&gt;""),COLUMN('Tracker&amp;Invoice'!$H1102:$AC1102)),8),G1079)</f>
        <v>23</v>
      </c>
      <c r="H1078">
        <f t="shared" si="32"/>
        <v>23</v>
      </c>
      <c r="I1078" s="29">
        <f>IF(D1078="INVOICE",SUM('Tracker&amp;Invoice'!$H1102:INDEX('Tracker&amp;Invoice'!$A1102:$AC1102,1,H1078)),0)</f>
        <v>312288.24000000005</v>
      </c>
      <c r="J1078" s="29">
        <f>IF(D1078="OVERALL",SUM('Tracker&amp;Invoice'!$H1102:$AC1102),0)</f>
        <v>0</v>
      </c>
    </row>
    <row r="1079" spans="1:10">
      <c r="A1079" t="e">
        <f t="shared" si="33"/>
        <v>#REF!</v>
      </c>
      <c r="B1079">
        <f>IF(AND('Tracker&amp;Invoice'!A1103&lt;&gt;"",'Tracker&amp;Invoice'!A1103&lt;&gt;"ITEM",'Tracker&amp;Invoice'!A1101="ITEM"),1,0)</f>
        <v>0</v>
      </c>
      <c r="C1079" t="str">
        <f>IF(B1079=1,'Tracker&amp;Invoice'!A1103,C1078)</f>
        <v>BQ-094</v>
      </c>
      <c r="D1079" t="str">
        <f>IF(LEFT(TRIM('Tracker&amp;Invoice'!B1103),9)="INVOICE #","INVOICE",IF(TRIM('Tracker&amp;Invoice'!B1103)="Overall Completion INVOICE","OVERALL",""))</f>
        <v/>
      </c>
      <c r="E1079" t="str">
        <f>IF(D1079="INVOICE",VALUE(MID(TRIM('Tracker&amp;Invoice'!B1103),10,10)),"")</f>
        <v/>
      </c>
      <c r="F1079">
        <f>IF(B1079=1,IFERROR(LOOKUP(2,1/('Tracker&amp;Invoice'!$H1103:$AC1103&lt;&gt;""),COLUMN('Tracker&amp;Invoice'!$H1103:$AC1103)),8),F1078)</f>
        <v>22</v>
      </c>
      <c r="G1079">
        <f>IF(D1079="OVERALL",IFERROR(LOOKUP(2,1/('Tracker&amp;Invoice'!$H1103:$AC1103&lt;&gt;""),COLUMN('Tracker&amp;Invoice'!$H1103:$AC1103)),8),G1080)</f>
        <v>23</v>
      </c>
      <c r="H1079">
        <f t="shared" si="32"/>
        <v>23</v>
      </c>
      <c r="I1079" s="29">
        <f>IF(D1079="INVOICE",SUM('Tracker&amp;Invoice'!$H1103:INDEX('Tracker&amp;Invoice'!$A1103:$AC1103,1,H1079)),0)</f>
        <v>0</v>
      </c>
      <c r="J1079" s="29">
        <f>IF(D1079="OVERALL",SUM('Tracker&amp;Invoice'!$H1103:$AC1103),0)</f>
        <v>0</v>
      </c>
    </row>
    <row r="1080" spans="1:10">
      <c r="A1080" t="e">
        <f t="shared" si="33"/>
        <v>#REF!</v>
      </c>
      <c r="B1080">
        <f>IF(AND('Tracker&amp;Invoice'!A1104&lt;&gt;"",'Tracker&amp;Invoice'!A1104&lt;&gt;"ITEM",'Tracker&amp;Invoice'!A1102="ITEM"),1,0)</f>
        <v>0</v>
      </c>
      <c r="C1080" t="str">
        <f>IF(B1080=1,'Tracker&amp;Invoice'!A1104,C1079)</f>
        <v>BQ-094</v>
      </c>
      <c r="D1080" t="str">
        <f>IF(LEFT(TRIM('Tracker&amp;Invoice'!B1104),9)="INVOICE #","INVOICE",IF(TRIM('Tracker&amp;Invoice'!B1104)="Overall Completion INVOICE","OVERALL",""))</f>
        <v>INVOICE</v>
      </c>
      <c r="E1080">
        <f>IF(D1080="INVOICE",VALUE(MID(TRIM('Tracker&amp;Invoice'!B1104),10,10)),"")</f>
        <v>23</v>
      </c>
      <c r="F1080">
        <f>IF(B1080=1,IFERROR(LOOKUP(2,1/('Tracker&amp;Invoice'!$H1104:$AC1104&lt;&gt;""),COLUMN('Tracker&amp;Invoice'!$H1104:$AC1104)),8),F1079)</f>
        <v>22</v>
      </c>
      <c r="G1080">
        <f>IF(D1080="OVERALL",IFERROR(LOOKUP(2,1/('Tracker&amp;Invoice'!$H1104:$AC1104&lt;&gt;""),COLUMN('Tracker&amp;Invoice'!$H1104:$AC1104)),8),G1081)</f>
        <v>23</v>
      </c>
      <c r="H1080">
        <f t="shared" si="32"/>
        <v>23</v>
      </c>
      <c r="I1080" s="29">
        <f>IF(D1080="INVOICE",SUM('Tracker&amp;Invoice'!$H1104:INDEX('Tracker&amp;Invoice'!$A1104:$AC1104,1,H1080)),0)</f>
        <v>319398.75</v>
      </c>
      <c r="J1080" s="29">
        <f>IF(D1080="OVERALL",SUM('Tracker&amp;Invoice'!$H1104:$AC1104),0)</f>
        <v>0</v>
      </c>
    </row>
    <row r="1081" spans="1:10">
      <c r="A1081" t="e">
        <f t="shared" si="33"/>
        <v>#REF!</v>
      </c>
      <c r="B1081">
        <f>IF(AND('Tracker&amp;Invoice'!A1105&lt;&gt;"",'Tracker&amp;Invoice'!A1105&lt;&gt;"ITEM",'Tracker&amp;Invoice'!A1103="ITEM"),1,0)</f>
        <v>0</v>
      </c>
      <c r="C1081" t="str">
        <f>IF(B1081=1,'Tracker&amp;Invoice'!A1105,C1080)</f>
        <v>BQ-094</v>
      </c>
      <c r="D1081" t="str">
        <f>IF(LEFT(TRIM('Tracker&amp;Invoice'!B1105),9)="INVOICE #","INVOICE",IF(TRIM('Tracker&amp;Invoice'!B1105)="Overall Completion INVOICE","OVERALL",""))</f>
        <v/>
      </c>
      <c r="E1081" t="str">
        <f>IF(D1081="INVOICE",VALUE(MID(TRIM('Tracker&amp;Invoice'!B1105),10,10)),"")</f>
        <v/>
      </c>
      <c r="F1081">
        <f>IF(B1081=1,IFERROR(LOOKUP(2,1/('Tracker&amp;Invoice'!$H1105:$AC1105&lt;&gt;""),COLUMN('Tracker&amp;Invoice'!$H1105:$AC1105)),8),F1080)</f>
        <v>22</v>
      </c>
      <c r="G1081">
        <f>IF(D1081="OVERALL",IFERROR(LOOKUP(2,1/('Tracker&amp;Invoice'!$H1105:$AC1105&lt;&gt;""),COLUMN('Tracker&amp;Invoice'!$H1105:$AC1105)),8),G1082)</f>
        <v>23</v>
      </c>
      <c r="H1081">
        <f t="shared" si="32"/>
        <v>23</v>
      </c>
      <c r="I1081" s="29">
        <f>IF(D1081="INVOICE",SUM('Tracker&amp;Invoice'!$H1105:INDEX('Tracker&amp;Invoice'!$A1105:$AC1105,1,H1081)),0)</f>
        <v>0</v>
      </c>
      <c r="J1081" s="29">
        <f>IF(D1081="OVERALL",SUM('Tracker&amp;Invoice'!$H1105:$AC1105),0)</f>
        <v>0</v>
      </c>
    </row>
    <row r="1082" spans="1:10">
      <c r="A1082" t="e">
        <f t="shared" si="33"/>
        <v>#REF!</v>
      </c>
      <c r="B1082">
        <f>IF(AND('Tracker&amp;Invoice'!A1106&lt;&gt;"",'Tracker&amp;Invoice'!A1106&lt;&gt;"ITEM",'Tracker&amp;Invoice'!A1104="ITEM"),1,0)</f>
        <v>0</v>
      </c>
      <c r="C1082" t="str">
        <f>IF(B1082=1,'Tracker&amp;Invoice'!A1106,C1081)</f>
        <v>BQ-094</v>
      </c>
      <c r="D1082" t="str">
        <f>IF(LEFT(TRIM('Tracker&amp;Invoice'!B1106),9)="INVOICE #","INVOICE",IF(TRIM('Tracker&amp;Invoice'!B1106)="Overall Completion INVOICE","OVERALL",""))</f>
        <v>INVOICE</v>
      </c>
      <c r="E1082">
        <f>IF(D1082="INVOICE",VALUE(MID(TRIM('Tracker&amp;Invoice'!B1106),10,10)),"")</f>
        <v>24</v>
      </c>
      <c r="F1082">
        <f>IF(B1082=1,IFERROR(LOOKUP(2,1/('Tracker&amp;Invoice'!$H1106:$AC1106&lt;&gt;""),COLUMN('Tracker&amp;Invoice'!$H1106:$AC1106)),8),F1081)</f>
        <v>22</v>
      </c>
      <c r="G1082">
        <f>IF(D1082="OVERALL",IFERROR(LOOKUP(2,1/('Tracker&amp;Invoice'!$H1106:$AC1106&lt;&gt;""),COLUMN('Tracker&amp;Invoice'!$H1106:$AC1106)),8),G1083)</f>
        <v>23</v>
      </c>
      <c r="H1082">
        <f t="shared" si="32"/>
        <v>23</v>
      </c>
      <c r="I1082" s="29">
        <f>IF(D1082="INVOICE",SUM('Tracker&amp;Invoice'!$H1106:INDEX('Tracker&amp;Invoice'!$A1106:$AC1106,1,H1082)),0)</f>
        <v>381425.4</v>
      </c>
      <c r="J1082" s="29">
        <f>IF(D1082="OVERALL",SUM('Tracker&amp;Invoice'!$H1106:$AC1106),0)</f>
        <v>0</v>
      </c>
    </row>
    <row r="1083" spans="1:10">
      <c r="A1083" t="e">
        <f t="shared" si="33"/>
        <v>#REF!</v>
      </c>
      <c r="B1083">
        <f>IF(AND('Tracker&amp;Invoice'!A1107&lt;&gt;"",'Tracker&amp;Invoice'!A1107&lt;&gt;"ITEM",'Tracker&amp;Invoice'!A1105="ITEM"),1,0)</f>
        <v>0</v>
      </c>
      <c r="C1083" t="str">
        <f>IF(B1083=1,'Tracker&amp;Invoice'!A1107,C1082)</f>
        <v>BQ-094</v>
      </c>
      <c r="D1083" t="str">
        <f>IF(LEFT(TRIM('Tracker&amp;Invoice'!B1107),9)="INVOICE #","INVOICE",IF(TRIM('Tracker&amp;Invoice'!B1107)="Overall Completion INVOICE","OVERALL",""))</f>
        <v/>
      </c>
      <c r="E1083" t="str">
        <f>IF(D1083="INVOICE",VALUE(MID(TRIM('Tracker&amp;Invoice'!B1107),10,10)),"")</f>
        <v/>
      </c>
      <c r="F1083">
        <f>IF(B1083=1,IFERROR(LOOKUP(2,1/('Tracker&amp;Invoice'!$H1107:$AC1107&lt;&gt;""),COLUMN('Tracker&amp;Invoice'!$H1107:$AC1107)),8),F1082)</f>
        <v>22</v>
      </c>
      <c r="G1083">
        <f>IF(D1083="OVERALL",IFERROR(LOOKUP(2,1/('Tracker&amp;Invoice'!$H1107:$AC1107&lt;&gt;""),COLUMN('Tracker&amp;Invoice'!$H1107:$AC1107)),8),G1084)</f>
        <v>23</v>
      </c>
      <c r="H1083">
        <f t="shared" si="32"/>
        <v>23</v>
      </c>
      <c r="I1083" s="29">
        <f>IF(D1083="INVOICE",SUM('Tracker&amp;Invoice'!$H1107:INDEX('Tracker&amp;Invoice'!$A1107:$AC1107,1,H1083)),0)</f>
        <v>0</v>
      </c>
      <c r="J1083" s="29">
        <f>IF(D1083="OVERALL",SUM('Tracker&amp;Invoice'!$H1107:$AC1107),0)</f>
        <v>0</v>
      </c>
    </row>
    <row r="1084" spans="1:10">
      <c r="A1084" t="e">
        <f t="shared" si="33"/>
        <v>#REF!</v>
      </c>
      <c r="B1084">
        <f>IF(AND('Tracker&amp;Invoice'!A1108&lt;&gt;"",'Tracker&amp;Invoice'!A1108&lt;&gt;"ITEM",'Tracker&amp;Invoice'!A1106="ITEM"),1,0)</f>
        <v>0</v>
      </c>
      <c r="C1084" t="str">
        <f>IF(B1084=1,'Tracker&amp;Invoice'!A1108,C1083)</f>
        <v>BQ-094</v>
      </c>
      <c r="D1084" t="str">
        <f>IF(LEFT(TRIM('Tracker&amp;Invoice'!B1108),9)="INVOICE #","INVOICE",IF(TRIM('Tracker&amp;Invoice'!B1108)="Overall Completion INVOICE","OVERALL",""))</f>
        <v>INVOICE</v>
      </c>
      <c r="E1084">
        <f>IF(D1084="INVOICE",VALUE(MID(TRIM('Tracker&amp;Invoice'!B1108),10,10)),"")</f>
        <v>25</v>
      </c>
      <c r="F1084">
        <f>IF(B1084=1,IFERROR(LOOKUP(2,1/('Tracker&amp;Invoice'!$H1108:$AC1108&lt;&gt;""),COLUMN('Tracker&amp;Invoice'!$H1108:$AC1108)),8),F1083)</f>
        <v>22</v>
      </c>
      <c r="G1084">
        <f>IF(D1084="OVERALL",IFERROR(LOOKUP(2,1/('Tracker&amp;Invoice'!$H1108:$AC1108&lt;&gt;""),COLUMN('Tracker&amp;Invoice'!$H1108:$AC1108)),8),G1085)</f>
        <v>23</v>
      </c>
      <c r="H1084">
        <f t="shared" si="32"/>
        <v>23</v>
      </c>
      <c r="I1084" s="29">
        <f>IF(D1084="INVOICE",SUM('Tracker&amp;Invoice'!$H1108:INDEX('Tracker&amp;Invoice'!$A1108:$AC1108,1,H1084)),0)</f>
        <v>66990</v>
      </c>
      <c r="J1084" s="29">
        <f>IF(D1084="OVERALL",SUM('Tracker&amp;Invoice'!$H1108:$AC1108),0)</f>
        <v>0</v>
      </c>
    </row>
    <row r="1085" spans="1:10">
      <c r="A1085" t="e">
        <f t="shared" si="33"/>
        <v>#REF!</v>
      </c>
      <c r="B1085">
        <f>IF(AND('Tracker&amp;Invoice'!A1109&lt;&gt;"",'Tracker&amp;Invoice'!A1109&lt;&gt;"ITEM",'Tracker&amp;Invoice'!A1107="ITEM"),1,0)</f>
        <v>0</v>
      </c>
      <c r="C1085" t="str">
        <f>IF(B1085=1,'Tracker&amp;Invoice'!A1109,C1084)</f>
        <v>BQ-094</v>
      </c>
      <c r="D1085" t="str">
        <f>IF(LEFT(TRIM('Tracker&amp;Invoice'!B1109),9)="INVOICE #","INVOICE",IF(TRIM('Tracker&amp;Invoice'!B1109)="Overall Completion INVOICE","OVERALL",""))</f>
        <v/>
      </c>
      <c r="E1085" t="str">
        <f>IF(D1085="INVOICE",VALUE(MID(TRIM('Tracker&amp;Invoice'!B1109),10,10)),"")</f>
        <v/>
      </c>
      <c r="F1085">
        <f>IF(B1085=1,IFERROR(LOOKUP(2,1/('Tracker&amp;Invoice'!$H1109:$AC1109&lt;&gt;""),COLUMN('Tracker&amp;Invoice'!$H1109:$AC1109)),8),F1084)</f>
        <v>22</v>
      </c>
      <c r="G1085">
        <f>IF(D1085="OVERALL",IFERROR(LOOKUP(2,1/('Tracker&amp;Invoice'!$H1109:$AC1109&lt;&gt;""),COLUMN('Tracker&amp;Invoice'!$H1109:$AC1109)),8),G1086)</f>
        <v>23</v>
      </c>
      <c r="H1085">
        <f t="shared" si="32"/>
        <v>23</v>
      </c>
      <c r="I1085" s="29">
        <f>IF(D1085="INVOICE",SUM('Tracker&amp;Invoice'!$H1109:INDEX('Tracker&amp;Invoice'!$A1109:$AC1109,1,H1085)),0)</f>
        <v>0</v>
      </c>
      <c r="J1085" s="29">
        <f>IF(D1085="OVERALL",SUM('Tracker&amp;Invoice'!$H1109:$AC1109),0)</f>
        <v>0</v>
      </c>
    </row>
    <row r="1086" spans="1:10">
      <c r="A1086" t="e">
        <f t="shared" si="33"/>
        <v>#REF!</v>
      </c>
      <c r="B1086">
        <f>IF(AND('Tracker&amp;Invoice'!A1110&lt;&gt;"",'Tracker&amp;Invoice'!A1110&lt;&gt;"ITEM",'Tracker&amp;Invoice'!A1108="ITEM"),1,0)</f>
        <v>0</v>
      </c>
      <c r="C1086" t="str">
        <f>IF(B1086=1,'Tracker&amp;Invoice'!A1110,C1085)</f>
        <v>BQ-094</v>
      </c>
      <c r="D1086" t="str">
        <f>IF(LEFT(TRIM('Tracker&amp;Invoice'!B1110),9)="INVOICE #","INVOICE",IF(TRIM('Tracker&amp;Invoice'!B1110)="Overall Completion INVOICE","OVERALL",""))</f>
        <v>INVOICE</v>
      </c>
      <c r="E1086">
        <f>IF(D1086="INVOICE",VALUE(MID(TRIM('Tracker&amp;Invoice'!B1110),10,10)),"")</f>
        <v>26</v>
      </c>
      <c r="F1086">
        <f>IF(B1086=1,IFERROR(LOOKUP(2,1/('Tracker&amp;Invoice'!$H1110:$AC1110&lt;&gt;""),COLUMN('Tracker&amp;Invoice'!$H1110:$AC1110)),8),F1085)</f>
        <v>22</v>
      </c>
      <c r="G1086">
        <f>IF(D1086="OVERALL",IFERROR(LOOKUP(2,1/('Tracker&amp;Invoice'!$H1110:$AC1110&lt;&gt;""),COLUMN('Tracker&amp;Invoice'!$H1110:$AC1110)),8),G1087)</f>
        <v>23</v>
      </c>
      <c r="H1086">
        <f t="shared" si="32"/>
        <v>23</v>
      </c>
      <c r="I1086" s="29">
        <f>IF(D1086="INVOICE",SUM('Tracker&amp;Invoice'!$H1110:INDEX('Tracker&amp;Invoice'!$A1110:$AC1110,1,H1086)),0)</f>
        <v>202797.87</v>
      </c>
      <c r="J1086" s="29">
        <f>IF(D1086="OVERALL",SUM('Tracker&amp;Invoice'!$H1110:$AC1110),0)</f>
        <v>0</v>
      </c>
    </row>
    <row r="1087" spans="1:10">
      <c r="A1087" t="e">
        <f t="shared" si="33"/>
        <v>#REF!</v>
      </c>
      <c r="B1087">
        <f>IF(AND('Tracker&amp;Invoice'!A1111&lt;&gt;"",'Tracker&amp;Invoice'!A1111&lt;&gt;"ITEM",'Tracker&amp;Invoice'!A1109="ITEM"),1,0)</f>
        <v>0</v>
      </c>
      <c r="C1087" t="str">
        <f>IF(B1087=1,'Tracker&amp;Invoice'!A1111,C1086)</f>
        <v>BQ-094</v>
      </c>
      <c r="D1087" t="str">
        <f>IF(LEFT(TRIM('Tracker&amp;Invoice'!B1111),9)="INVOICE #","INVOICE",IF(TRIM('Tracker&amp;Invoice'!B1111)="Overall Completion INVOICE","OVERALL",""))</f>
        <v/>
      </c>
      <c r="E1087" t="str">
        <f>IF(D1087="INVOICE",VALUE(MID(TRIM('Tracker&amp;Invoice'!B1111),10,10)),"")</f>
        <v/>
      </c>
      <c r="F1087">
        <f>IF(B1087=1,IFERROR(LOOKUP(2,1/('Tracker&amp;Invoice'!$H1111:$AC1111&lt;&gt;""),COLUMN('Tracker&amp;Invoice'!$H1111:$AC1111)),8),F1086)</f>
        <v>22</v>
      </c>
      <c r="G1087">
        <f>IF(D1087="OVERALL",IFERROR(LOOKUP(2,1/('Tracker&amp;Invoice'!$H1111:$AC1111&lt;&gt;""),COLUMN('Tracker&amp;Invoice'!$H1111:$AC1111)),8),G1088)</f>
        <v>23</v>
      </c>
      <c r="H1087">
        <f t="shared" si="32"/>
        <v>23</v>
      </c>
      <c r="I1087" s="29">
        <f>IF(D1087="INVOICE",SUM('Tracker&amp;Invoice'!$H1111:INDEX('Tracker&amp;Invoice'!$A1111:$AC1111,1,H1087)),0)</f>
        <v>0</v>
      </c>
      <c r="J1087" s="29">
        <f>IF(D1087="OVERALL",SUM('Tracker&amp;Invoice'!$H1111:$AC1111),0)</f>
        <v>0</v>
      </c>
    </row>
    <row r="1088" spans="1:10">
      <c r="A1088" t="e">
        <f t="shared" si="33"/>
        <v>#REF!</v>
      </c>
      <c r="B1088">
        <f>IF(AND('Tracker&amp;Invoice'!A1112&lt;&gt;"",'Tracker&amp;Invoice'!A1112&lt;&gt;"ITEM",'Tracker&amp;Invoice'!A1110="ITEM"),1,0)</f>
        <v>0</v>
      </c>
      <c r="C1088" t="str">
        <f>IF(B1088=1,'Tracker&amp;Invoice'!A1112,C1087)</f>
        <v>BQ-094</v>
      </c>
      <c r="D1088" t="str">
        <f>IF(LEFT(TRIM('Tracker&amp;Invoice'!B1112),9)="INVOICE #","INVOICE",IF(TRIM('Tracker&amp;Invoice'!B1112)="Overall Completion INVOICE","OVERALL",""))</f>
        <v>INVOICE</v>
      </c>
      <c r="E1088">
        <f>IF(D1088="INVOICE",VALUE(MID(TRIM('Tracker&amp;Invoice'!B1112),10,10)),"")</f>
        <v>27</v>
      </c>
      <c r="F1088">
        <f>IF(B1088=1,IFERROR(LOOKUP(2,1/('Tracker&amp;Invoice'!$H1112:$AC1112&lt;&gt;""),COLUMN('Tracker&amp;Invoice'!$H1112:$AC1112)),8),F1087)</f>
        <v>22</v>
      </c>
      <c r="G1088">
        <f>IF(D1088="OVERALL",IFERROR(LOOKUP(2,1/('Tracker&amp;Invoice'!$H1112:$AC1112&lt;&gt;""),COLUMN('Tracker&amp;Invoice'!$H1112:$AC1112)),8),G1089)</f>
        <v>23</v>
      </c>
      <c r="H1088">
        <f t="shared" si="32"/>
        <v>23</v>
      </c>
      <c r="I1088" s="29">
        <f>IF(D1088="INVOICE",SUM('Tracker&amp;Invoice'!$H1112:INDEX('Tracker&amp;Invoice'!$A1112:$AC1112,1,H1088)),0)</f>
        <v>761993.85000000009</v>
      </c>
      <c r="J1088" s="29">
        <f>IF(D1088="OVERALL",SUM('Tracker&amp;Invoice'!$H1112:$AC1112),0)</f>
        <v>0</v>
      </c>
    </row>
    <row r="1089" spans="1:10">
      <c r="A1089" t="e">
        <f t="shared" si="33"/>
        <v>#REF!</v>
      </c>
      <c r="B1089">
        <f>IF(AND('Tracker&amp;Invoice'!A1113&lt;&gt;"",'Tracker&amp;Invoice'!A1113&lt;&gt;"ITEM",'Tracker&amp;Invoice'!A1111="ITEM"),1,0)</f>
        <v>0</v>
      </c>
      <c r="C1089" t="str">
        <f>IF(B1089=1,'Tracker&amp;Invoice'!A1113,C1088)</f>
        <v>BQ-094</v>
      </c>
      <c r="D1089" t="str">
        <f>IF(LEFT(TRIM('Tracker&amp;Invoice'!B1113),9)="INVOICE #","INVOICE",IF(TRIM('Tracker&amp;Invoice'!B1113)="Overall Completion INVOICE","OVERALL",""))</f>
        <v/>
      </c>
      <c r="E1089" t="str">
        <f>IF(D1089="INVOICE",VALUE(MID(TRIM('Tracker&amp;Invoice'!B1113),10,10)),"")</f>
        <v/>
      </c>
      <c r="F1089">
        <f>IF(B1089=1,IFERROR(LOOKUP(2,1/('Tracker&amp;Invoice'!$H1113:$AC1113&lt;&gt;""),COLUMN('Tracker&amp;Invoice'!$H1113:$AC1113)),8),F1088)</f>
        <v>22</v>
      </c>
      <c r="G1089">
        <f>IF(D1089="OVERALL",IFERROR(LOOKUP(2,1/('Tracker&amp;Invoice'!$H1113:$AC1113&lt;&gt;""),COLUMN('Tracker&amp;Invoice'!$H1113:$AC1113)),8),G1090)</f>
        <v>23</v>
      </c>
      <c r="H1089">
        <f t="shared" si="32"/>
        <v>23</v>
      </c>
      <c r="I1089" s="29">
        <f>IF(D1089="INVOICE",SUM('Tracker&amp;Invoice'!$H1113:INDEX('Tracker&amp;Invoice'!$A1113:$AC1113,1,H1089)),0)</f>
        <v>0</v>
      </c>
      <c r="J1089" s="29">
        <f>IF(D1089="OVERALL",SUM('Tracker&amp;Invoice'!$H1113:$AC1113),0)</f>
        <v>0</v>
      </c>
    </row>
    <row r="1090" spans="1:10">
      <c r="A1090" t="e">
        <f t="shared" si="33"/>
        <v>#REF!</v>
      </c>
      <c r="B1090">
        <f>IF(AND('Tracker&amp;Invoice'!A1114&lt;&gt;"",'Tracker&amp;Invoice'!A1114&lt;&gt;"ITEM",'Tracker&amp;Invoice'!A1112="ITEM"),1,0)</f>
        <v>0</v>
      </c>
      <c r="C1090" t="str">
        <f>IF(B1090=1,'Tracker&amp;Invoice'!A1114,C1089)</f>
        <v>BQ-094</v>
      </c>
      <c r="D1090" t="str">
        <f>IF(LEFT(TRIM('Tracker&amp;Invoice'!B1114),9)="INVOICE #","INVOICE",IF(TRIM('Tracker&amp;Invoice'!B1114)="Overall Completion INVOICE","OVERALL",""))</f>
        <v>INVOICE</v>
      </c>
      <c r="E1090">
        <f>IF(D1090="INVOICE",VALUE(MID(TRIM('Tracker&amp;Invoice'!B1114),10,10)),"")</f>
        <v>28</v>
      </c>
      <c r="F1090">
        <f>IF(B1090=1,IFERROR(LOOKUP(2,1/('Tracker&amp;Invoice'!$H1114:$AC1114&lt;&gt;""),COLUMN('Tracker&amp;Invoice'!$H1114:$AC1114)),8),F1089)</f>
        <v>22</v>
      </c>
      <c r="G1090">
        <f>IF(D1090="OVERALL",IFERROR(LOOKUP(2,1/('Tracker&amp;Invoice'!$H1114:$AC1114&lt;&gt;""),COLUMN('Tracker&amp;Invoice'!$H1114:$AC1114)),8),G1091)</f>
        <v>23</v>
      </c>
      <c r="H1090">
        <f t="shared" si="32"/>
        <v>23</v>
      </c>
      <c r="I1090" s="29">
        <f>IF(D1090="INVOICE",SUM('Tracker&amp;Invoice'!$H1114:INDEX('Tracker&amp;Invoice'!$A1114:$AC1114,1,H1090)),0)</f>
        <v>34256.25</v>
      </c>
      <c r="J1090" s="29">
        <f>IF(D1090="OVERALL",SUM('Tracker&amp;Invoice'!$H1114:$AC1114),0)</f>
        <v>0</v>
      </c>
    </row>
    <row r="1091" spans="1:10">
      <c r="A1091" t="e">
        <f t="shared" si="33"/>
        <v>#REF!</v>
      </c>
      <c r="B1091">
        <f>IF(AND('Tracker&amp;Invoice'!A1115&lt;&gt;"",'Tracker&amp;Invoice'!A1115&lt;&gt;"ITEM",'Tracker&amp;Invoice'!A1113="ITEM"),1,0)</f>
        <v>0</v>
      </c>
      <c r="C1091" t="str">
        <f>IF(B1091=1,'Tracker&amp;Invoice'!A1115,C1090)</f>
        <v>BQ-094</v>
      </c>
      <c r="D1091" t="str">
        <f>IF(LEFT(TRIM('Tracker&amp;Invoice'!B1115),9)="INVOICE #","INVOICE",IF(TRIM('Tracker&amp;Invoice'!B1115)="Overall Completion INVOICE","OVERALL",""))</f>
        <v/>
      </c>
      <c r="E1091" t="str">
        <f>IF(D1091="INVOICE",VALUE(MID(TRIM('Tracker&amp;Invoice'!B1115),10,10)),"")</f>
        <v/>
      </c>
      <c r="F1091">
        <f>IF(B1091=1,IFERROR(LOOKUP(2,1/('Tracker&amp;Invoice'!$H1115:$AC1115&lt;&gt;""),COLUMN('Tracker&amp;Invoice'!$H1115:$AC1115)),8),F1090)</f>
        <v>22</v>
      </c>
      <c r="G1091">
        <f>IF(D1091="OVERALL",IFERROR(LOOKUP(2,1/('Tracker&amp;Invoice'!$H1115:$AC1115&lt;&gt;""),COLUMN('Tracker&amp;Invoice'!$H1115:$AC1115)),8),G1092)</f>
        <v>23</v>
      </c>
      <c r="H1091">
        <f t="shared" ref="H1091:H1154" si="34">MAX(F1091,G1091)</f>
        <v>23</v>
      </c>
      <c r="I1091" s="29">
        <f>IF(D1091="INVOICE",SUM('Tracker&amp;Invoice'!$H1115:INDEX('Tracker&amp;Invoice'!$A1115:$AC1115,1,H1091)),0)</f>
        <v>0</v>
      </c>
      <c r="J1091" s="29">
        <f>IF(D1091="OVERALL",SUM('Tracker&amp;Invoice'!$H1115:$AC1115),0)</f>
        <v>0</v>
      </c>
    </row>
    <row r="1092" spans="1:10">
      <c r="A1092" t="e">
        <f t="shared" ref="A1092:A1155" si="35">A1091+B1092</f>
        <v>#REF!</v>
      </c>
      <c r="B1092">
        <f>IF(AND('Tracker&amp;Invoice'!A1116&lt;&gt;"",'Tracker&amp;Invoice'!A1116&lt;&gt;"ITEM",'Tracker&amp;Invoice'!A1114="ITEM"),1,0)</f>
        <v>0</v>
      </c>
      <c r="C1092" t="str">
        <f>IF(B1092=1,'Tracker&amp;Invoice'!A1116,C1091)</f>
        <v>BQ-094</v>
      </c>
      <c r="D1092" t="str">
        <f>IF(LEFT(TRIM('Tracker&amp;Invoice'!B1116),9)="INVOICE #","INVOICE",IF(TRIM('Tracker&amp;Invoice'!B1116)="Overall Completion INVOICE","OVERALL",""))</f>
        <v>INVOICE</v>
      </c>
      <c r="E1092">
        <f>IF(D1092="INVOICE",VALUE(MID(TRIM('Tracker&amp;Invoice'!B1116),10,10)),"")</f>
        <v>29</v>
      </c>
      <c r="F1092">
        <f>IF(B1092=1,IFERROR(LOOKUP(2,1/('Tracker&amp;Invoice'!$H1116:$AC1116&lt;&gt;""),COLUMN('Tracker&amp;Invoice'!$H1116:$AC1116)),8),F1091)</f>
        <v>22</v>
      </c>
      <c r="G1092">
        <f>IF(D1092="OVERALL",IFERROR(LOOKUP(2,1/('Tracker&amp;Invoice'!$H1116:$AC1116&lt;&gt;""),COLUMN('Tracker&amp;Invoice'!$H1116:$AC1116)),8),G1093)</f>
        <v>23</v>
      </c>
      <c r="H1092">
        <f t="shared" si="34"/>
        <v>23</v>
      </c>
      <c r="I1092" s="29">
        <f>IF(D1092="INVOICE",SUM('Tracker&amp;Invoice'!$H1116:INDEX('Tracker&amp;Invoice'!$A1116:$AC1116,1,H1092)),0)</f>
        <v>53505</v>
      </c>
      <c r="J1092" s="29">
        <f>IF(D1092="OVERALL",SUM('Tracker&amp;Invoice'!$H1116:$AC1116),0)</f>
        <v>0</v>
      </c>
    </row>
    <row r="1093" spans="1:10">
      <c r="A1093" t="e">
        <f t="shared" si="35"/>
        <v>#REF!</v>
      </c>
      <c r="B1093">
        <f>IF(AND('Tracker&amp;Invoice'!A1117&lt;&gt;"",'Tracker&amp;Invoice'!A1117&lt;&gt;"ITEM",'Tracker&amp;Invoice'!A1115="ITEM"),1,0)</f>
        <v>0</v>
      </c>
      <c r="C1093" t="str">
        <f>IF(B1093=1,'Tracker&amp;Invoice'!A1117,C1092)</f>
        <v>BQ-094</v>
      </c>
      <c r="D1093" t="str">
        <f>IF(LEFT(TRIM('Tracker&amp;Invoice'!B1117),9)="INVOICE #","INVOICE",IF(TRIM('Tracker&amp;Invoice'!B1117)="Overall Completion INVOICE","OVERALL",""))</f>
        <v/>
      </c>
      <c r="E1093" t="str">
        <f>IF(D1093="INVOICE",VALUE(MID(TRIM('Tracker&amp;Invoice'!B1117),10,10)),"")</f>
        <v/>
      </c>
      <c r="F1093">
        <f>IF(B1093=1,IFERROR(LOOKUP(2,1/('Tracker&amp;Invoice'!$H1117:$AC1117&lt;&gt;""),COLUMN('Tracker&amp;Invoice'!$H1117:$AC1117)),8),F1092)</f>
        <v>22</v>
      </c>
      <c r="G1093">
        <f>IF(D1093="OVERALL",IFERROR(LOOKUP(2,1/('Tracker&amp;Invoice'!$H1117:$AC1117&lt;&gt;""),COLUMN('Tracker&amp;Invoice'!$H1117:$AC1117)),8),G1094)</f>
        <v>23</v>
      </c>
      <c r="H1093">
        <f t="shared" si="34"/>
        <v>23</v>
      </c>
      <c r="I1093" s="29">
        <f>IF(D1093="INVOICE",SUM('Tracker&amp;Invoice'!$H1117:INDEX('Tracker&amp;Invoice'!$A1117:$AC1117,1,H1093)),0)</f>
        <v>0</v>
      </c>
      <c r="J1093" s="29">
        <f>IF(D1093="OVERALL",SUM('Tracker&amp;Invoice'!$H1117:$AC1117),0)</f>
        <v>0</v>
      </c>
    </row>
    <row r="1094" spans="1:10">
      <c r="A1094" t="e">
        <f t="shared" si="35"/>
        <v>#REF!</v>
      </c>
      <c r="B1094">
        <f>IF(AND('Tracker&amp;Invoice'!A1118&lt;&gt;"",'Tracker&amp;Invoice'!A1118&lt;&gt;"ITEM",'Tracker&amp;Invoice'!A1116="ITEM"),1,0)</f>
        <v>0</v>
      </c>
      <c r="C1094" t="str">
        <f>IF(B1094=1,'Tracker&amp;Invoice'!A1118,C1093)</f>
        <v>BQ-094</v>
      </c>
      <c r="D1094" t="str">
        <f>IF(LEFT(TRIM('Tracker&amp;Invoice'!B1118),9)="INVOICE #","INVOICE",IF(TRIM('Tracker&amp;Invoice'!B1118)="Overall Completion INVOICE","OVERALL",""))</f>
        <v>INVOICE</v>
      </c>
      <c r="E1094">
        <f>IF(D1094="INVOICE",VALUE(MID(TRIM('Tracker&amp;Invoice'!B1118),10,10)),"")</f>
        <v>32</v>
      </c>
      <c r="F1094">
        <f>IF(B1094=1,IFERROR(LOOKUP(2,1/('Tracker&amp;Invoice'!$H1118:$AC1118&lt;&gt;""),COLUMN('Tracker&amp;Invoice'!$H1118:$AC1118)),8),F1093)</f>
        <v>22</v>
      </c>
      <c r="G1094">
        <f>IF(D1094="OVERALL",IFERROR(LOOKUP(2,1/('Tracker&amp;Invoice'!$H1118:$AC1118&lt;&gt;""),COLUMN('Tracker&amp;Invoice'!$H1118:$AC1118)),8),G1095)</f>
        <v>23</v>
      </c>
      <c r="H1094">
        <f t="shared" si="34"/>
        <v>23</v>
      </c>
      <c r="I1094" s="29">
        <f>IF(D1094="INVOICE",SUM('Tracker&amp;Invoice'!$H1118:INDEX('Tracker&amp;Invoice'!$A1118:$AC1118,1,H1094)),0)</f>
        <v>408030</v>
      </c>
      <c r="J1094" s="29">
        <f>IF(D1094="OVERALL",SUM('Tracker&amp;Invoice'!$H1118:$AC1118),0)</f>
        <v>0</v>
      </c>
    </row>
    <row r="1095" spans="1:10">
      <c r="A1095" t="e">
        <f t="shared" si="35"/>
        <v>#REF!</v>
      </c>
      <c r="B1095">
        <f>IF(AND('Tracker&amp;Invoice'!A1121&lt;&gt;"",'Tracker&amp;Invoice'!A1121&lt;&gt;"ITEM",'Tracker&amp;Invoice'!A1117="ITEM"),1,0)</f>
        <v>0</v>
      </c>
      <c r="C1095" t="str">
        <f>IF(B1095=1,'Tracker&amp;Invoice'!A1121,C1094)</f>
        <v>BQ-094</v>
      </c>
      <c r="D1095" t="str">
        <f>IF(LEFT(TRIM('Tracker&amp;Invoice'!B1121),9)="INVOICE #","INVOICE",IF(TRIM('Tracker&amp;Invoice'!B1121)="Overall Completion INVOICE","OVERALL",""))</f>
        <v/>
      </c>
      <c r="E1095" t="str">
        <f>IF(D1095="INVOICE",VALUE(MID(TRIM('Tracker&amp;Invoice'!B1121),10,10)),"")</f>
        <v/>
      </c>
      <c r="F1095">
        <f>IF(B1095=1,IFERROR(LOOKUP(2,1/('Tracker&amp;Invoice'!$H1121:$AC1121&lt;&gt;""),COLUMN('Tracker&amp;Invoice'!$H1121:$AC1121)),8),F1094)</f>
        <v>22</v>
      </c>
      <c r="G1095">
        <f>IF(D1095="OVERALL",IFERROR(LOOKUP(2,1/('Tracker&amp;Invoice'!$H1121:$AC1121&lt;&gt;""),COLUMN('Tracker&amp;Invoice'!$H1121:$AC1121)),8),G1096)</f>
        <v>23</v>
      </c>
      <c r="H1095">
        <f t="shared" si="34"/>
        <v>23</v>
      </c>
      <c r="I1095" s="29">
        <f>IF(D1095="INVOICE",SUM('Tracker&amp;Invoice'!$H1121:INDEX('Tracker&amp;Invoice'!$A1121:$AC1121,1,H1095)),0)</f>
        <v>0</v>
      </c>
      <c r="J1095" s="29">
        <f>IF(D1095="OVERALL",SUM('Tracker&amp;Invoice'!$H1121:$AC1121),0)</f>
        <v>0</v>
      </c>
    </row>
    <row r="1096" spans="1:10">
      <c r="A1096" t="e">
        <f t="shared" si="35"/>
        <v>#REF!</v>
      </c>
      <c r="B1096">
        <f>IF(AND('Tracker&amp;Invoice'!A1122&lt;&gt;"",'Tracker&amp;Invoice'!A1122&lt;&gt;"ITEM",'Tracker&amp;Invoice'!A1118="ITEM"),1,0)</f>
        <v>0</v>
      </c>
      <c r="C1096" t="str">
        <f>IF(B1096=1,'Tracker&amp;Invoice'!A1122,C1095)</f>
        <v>BQ-094</v>
      </c>
      <c r="D1096" t="str">
        <f>IF(LEFT(TRIM('Tracker&amp;Invoice'!B1122),9)="INVOICE #","INVOICE",IF(TRIM('Tracker&amp;Invoice'!B1122)="Overall Completion INVOICE","OVERALL",""))</f>
        <v>OVERALL</v>
      </c>
      <c r="E1096" t="str">
        <f>IF(D1096="INVOICE",VALUE(MID(TRIM('Tracker&amp;Invoice'!B1122),10,10)),"")</f>
        <v/>
      </c>
      <c r="F1096">
        <f>IF(B1096=1,IFERROR(LOOKUP(2,1/('Tracker&amp;Invoice'!$H1122:$AC1122&lt;&gt;""),COLUMN('Tracker&amp;Invoice'!$H1122:$AC1122)),8),F1095)</f>
        <v>22</v>
      </c>
      <c r="G1096">
        <f>IF(D1096="OVERALL",IFERROR(LOOKUP(2,1/('Tracker&amp;Invoice'!$H1122:$AC1122&lt;&gt;""),COLUMN('Tracker&amp;Invoice'!$H1122:$AC1122)),8),G1097)</f>
        <v>23</v>
      </c>
      <c r="H1096">
        <f t="shared" si="34"/>
        <v>23</v>
      </c>
      <c r="I1096" s="29">
        <f>IF(D1096="INVOICE",SUM('Tracker&amp;Invoice'!$H1122:INDEX('Tracker&amp;Invoice'!$A1122:$AC1122,1,H1096)),0)</f>
        <v>0</v>
      </c>
      <c r="J1096" s="29">
        <f>IF(D1096="OVERALL",SUM('Tracker&amp;Invoice'!$H1122:$AC1122),0)</f>
        <v>4048653.75</v>
      </c>
    </row>
    <row r="1097" spans="1:10">
      <c r="A1097" t="e">
        <f t="shared" si="35"/>
        <v>#REF!</v>
      </c>
      <c r="B1097">
        <f>IF(AND('Tracker&amp;Invoice'!A1123&lt;&gt;"",'Tracker&amp;Invoice'!A1123&lt;&gt;"ITEM",'Tracker&amp;Invoice'!A1121="ITEM"),1,0)</f>
        <v>0</v>
      </c>
      <c r="C1097" t="str">
        <f>IF(B1097=1,'Tracker&amp;Invoice'!A1123,C1096)</f>
        <v>BQ-094</v>
      </c>
      <c r="D1097" t="str">
        <f>IF(LEFT(TRIM('Tracker&amp;Invoice'!B1123),9)="INVOICE #","INVOICE",IF(TRIM('Tracker&amp;Invoice'!B1123)="Overall Completion INVOICE","OVERALL",""))</f>
        <v/>
      </c>
      <c r="E1097" t="str">
        <f>IF(D1097="INVOICE",VALUE(MID(TRIM('Tracker&amp;Invoice'!B1123),10,10)),"")</f>
        <v/>
      </c>
      <c r="F1097">
        <f>IF(B1097=1,IFERROR(LOOKUP(2,1/('Tracker&amp;Invoice'!$H1123:$AC1123&lt;&gt;""),COLUMN('Tracker&amp;Invoice'!$H1123:$AC1123)),8),F1096)</f>
        <v>22</v>
      </c>
      <c r="G1097">
        <f>IF(D1097="OVERALL",IFERROR(LOOKUP(2,1/('Tracker&amp;Invoice'!$H1123:$AC1123&lt;&gt;""),COLUMN('Tracker&amp;Invoice'!$H1123:$AC1123)),8),G1098)</f>
        <v>19</v>
      </c>
      <c r="H1097">
        <f t="shared" si="34"/>
        <v>22</v>
      </c>
      <c r="I1097" s="29">
        <f>IF(D1097="INVOICE",SUM('Tracker&amp;Invoice'!$H1123:INDEX('Tracker&amp;Invoice'!$A1123:$AC1123,1,H1097)),0)</f>
        <v>0</v>
      </c>
      <c r="J1097" s="29">
        <f>IF(D1097="OVERALL",SUM('Tracker&amp;Invoice'!$H1123:$AC1123),0)</f>
        <v>0</v>
      </c>
    </row>
    <row r="1098" spans="1:10">
      <c r="A1098" t="e">
        <f t="shared" si="35"/>
        <v>#REF!</v>
      </c>
      <c r="B1098">
        <f>IF(AND('Tracker&amp;Invoice'!A1124&lt;&gt;"",'Tracker&amp;Invoice'!A1124&lt;&gt;"ITEM",'Tracker&amp;Invoice'!A1122="ITEM"),1,0)</f>
        <v>0</v>
      </c>
      <c r="C1098" t="str">
        <f>IF(B1098=1,'Tracker&amp;Invoice'!A1124,C1097)</f>
        <v>BQ-094</v>
      </c>
      <c r="D1098" t="str">
        <f>IF(LEFT(TRIM('Tracker&amp;Invoice'!B1124),9)="INVOICE #","INVOICE",IF(TRIM('Tracker&amp;Invoice'!B1124)="Overall Completion INVOICE","OVERALL",""))</f>
        <v/>
      </c>
      <c r="E1098" t="str">
        <f>IF(D1098="INVOICE",VALUE(MID(TRIM('Tracker&amp;Invoice'!B1124),10,10)),"")</f>
        <v/>
      </c>
      <c r="F1098">
        <f>IF(B1098=1,IFERROR(LOOKUP(2,1/('Tracker&amp;Invoice'!$H1124:$AC1124&lt;&gt;""),COLUMN('Tracker&amp;Invoice'!$H1124:$AC1124)),8),F1097)</f>
        <v>22</v>
      </c>
      <c r="G1098">
        <f>IF(D1098="OVERALL",IFERROR(LOOKUP(2,1/('Tracker&amp;Invoice'!$H1124:$AC1124&lt;&gt;""),COLUMN('Tracker&amp;Invoice'!$H1124:$AC1124)),8),G1099)</f>
        <v>19</v>
      </c>
      <c r="H1098">
        <f t="shared" si="34"/>
        <v>22</v>
      </c>
      <c r="I1098" s="29">
        <f>IF(D1098="INVOICE",SUM('Tracker&amp;Invoice'!$H1124:INDEX('Tracker&amp;Invoice'!$A1124:$AC1124,1,H1098)),0)</f>
        <v>0</v>
      </c>
      <c r="J1098" s="29">
        <f>IF(D1098="OVERALL",SUM('Tracker&amp;Invoice'!$H1124:$AC1124),0)</f>
        <v>0</v>
      </c>
    </row>
    <row r="1099" spans="1:10">
      <c r="A1099" t="e">
        <f t="shared" si="35"/>
        <v>#REF!</v>
      </c>
      <c r="B1099">
        <f>IF(AND('Tracker&amp;Invoice'!A1125&lt;&gt;"",'Tracker&amp;Invoice'!A1125&lt;&gt;"ITEM",'Tracker&amp;Invoice'!A1123="ITEM"),1,0)</f>
        <v>0</v>
      </c>
      <c r="C1099" t="str">
        <f>IF(B1099=1,'Tracker&amp;Invoice'!A1125,C1098)</f>
        <v>BQ-094</v>
      </c>
      <c r="D1099" t="str">
        <f>IF(LEFT(TRIM('Tracker&amp;Invoice'!B1125),9)="INVOICE #","INVOICE",IF(TRIM('Tracker&amp;Invoice'!B1125)="Overall Completion INVOICE","OVERALL",""))</f>
        <v/>
      </c>
      <c r="E1099" t="str">
        <f>IF(D1099="INVOICE",VALUE(MID(TRIM('Tracker&amp;Invoice'!B1125),10,10)),"")</f>
        <v/>
      </c>
      <c r="F1099">
        <f>IF(B1099=1,IFERROR(LOOKUP(2,1/('Tracker&amp;Invoice'!$H1125:$AC1125&lt;&gt;""),COLUMN('Tracker&amp;Invoice'!$H1125:$AC1125)),8),F1098)</f>
        <v>22</v>
      </c>
      <c r="G1099">
        <f>IF(D1099="OVERALL",IFERROR(LOOKUP(2,1/('Tracker&amp;Invoice'!$H1125:$AC1125&lt;&gt;""),COLUMN('Tracker&amp;Invoice'!$H1125:$AC1125)),8),G1100)</f>
        <v>19</v>
      </c>
      <c r="H1099">
        <f t="shared" si="34"/>
        <v>22</v>
      </c>
      <c r="I1099" s="29">
        <f>IF(D1099="INVOICE",SUM('Tracker&amp;Invoice'!$H1125:INDEX('Tracker&amp;Invoice'!$A1125:$AC1125,1,H1099)),0)</f>
        <v>0</v>
      </c>
      <c r="J1099" s="29">
        <f>IF(D1099="OVERALL",SUM('Tracker&amp;Invoice'!$H1125:$AC1125),0)</f>
        <v>0</v>
      </c>
    </row>
    <row r="1100" spans="1:10">
      <c r="A1100" t="e">
        <f t="shared" si="35"/>
        <v>#REF!</v>
      </c>
      <c r="B1100">
        <f>IF(AND('Tracker&amp;Invoice'!A1126&lt;&gt;"",'Tracker&amp;Invoice'!A1126&lt;&gt;"ITEM",'Tracker&amp;Invoice'!A1124="ITEM"),1,0)</f>
        <v>0</v>
      </c>
      <c r="C1100" t="str">
        <f>IF(B1100=1,'Tracker&amp;Invoice'!A1126,C1099)</f>
        <v>BQ-094</v>
      </c>
      <c r="D1100" t="str">
        <f>IF(LEFT(TRIM('Tracker&amp;Invoice'!B1126),9)="INVOICE #","INVOICE",IF(TRIM('Tracker&amp;Invoice'!B1126)="Overall Completion INVOICE","OVERALL",""))</f>
        <v/>
      </c>
      <c r="E1100" t="str">
        <f>IF(D1100="INVOICE",VALUE(MID(TRIM('Tracker&amp;Invoice'!B1126),10,10)),"")</f>
        <v/>
      </c>
      <c r="F1100">
        <f>IF(B1100=1,IFERROR(LOOKUP(2,1/('Tracker&amp;Invoice'!$H1126:$AC1126&lt;&gt;""),COLUMN('Tracker&amp;Invoice'!$H1126:$AC1126)),8),F1099)</f>
        <v>22</v>
      </c>
      <c r="G1100">
        <f>IF(D1100="OVERALL",IFERROR(LOOKUP(2,1/('Tracker&amp;Invoice'!$H1126:$AC1126&lt;&gt;""),COLUMN('Tracker&amp;Invoice'!$H1126:$AC1126)),8),G1101)</f>
        <v>19</v>
      </c>
      <c r="H1100">
        <f t="shared" si="34"/>
        <v>22</v>
      </c>
      <c r="I1100" s="29">
        <f>IF(D1100="INVOICE",SUM('Tracker&amp;Invoice'!$H1126:INDEX('Tracker&amp;Invoice'!$A1126:$AC1126,1,H1100)),0)</f>
        <v>0</v>
      </c>
      <c r="J1100" s="29">
        <f>IF(D1100="OVERALL",SUM('Tracker&amp;Invoice'!$H1126:$AC1126),0)</f>
        <v>0</v>
      </c>
    </row>
    <row r="1101" spans="1:10">
      <c r="A1101" t="e">
        <f t="shared" si="35"/>
        <v>#REF!</v>
      </c>
      <c r="B1101">
        <f>IF(AND('Tracker&amp;Invoice'!A1127&lt;&gt;"",'Tracker&amp;Invoice'!A1127&lt;&gt;"ITEM",'Tracker&amp;Invoice'!A1125="ITEM"),1,0)</f>
        <v>0</v>
      </c>
      <c r="C1101" t="str">
        <f>IF(B1101=1,'Tracker&amp;Invoice'!A1127,C1100)</f>
        <v>BQ-094</v>
      </c>
      <c r="D1101" t="str">
        <f>IF(LEFT(TRIM('Tracker&amp;Invoice'!B1127),9)="INVOICE #","INVOICE",IF(TRIM('Tracker&amp;Invoice'!B1127)="Overall Completion INVOICE","OVERALL",""))</f>
        <v/>
      </c>
      <c r="E1101" t="str">
        <f>IF(D1101="INVOICE",VALUE(MID(TRIM('Tracker&amp;Invoice'!B1127),10,10)),"")</f>
        <v/>
      </c>
      <c r="F1101">
        <f>IF(B1101=1,IFERROR(LOOKUP(2,1/('Tracker&amp;Invoice'!$H1127:$AC1127&lt;&gt;""),COLUMN('Tracker&amp;Invoice'!$H1127:$AC1127)),8),F1100)</f>
        <v>22</v>
      </c>
      <c r="G1101">
        <f>IF(D1101="OVERALL",IFERROR(LOOKUP(2,1/('Tracker&amp;Invoice'!$H1127:$AC1127&lt;&gt;""),COLUMN('Tracker&amp;Invoice'!$H1127:$AC1127)),8),G1102)</f>
        <v>19</v>
      </c>
      <c r="H1101">
        <f t="shared" si="34"/>
        <v>22</v>
      </c>
      <c r="I1101" s="29">
        <f>IF(D1101="INVOICE",SUM('Tracker&amp;Invoice'!$H1127:INDEX('Tracker&amp;Invoice'!$A1127:$AC1127,1,H1101)),0)</f>
        <v>0</v>
      </c>
      <c r="J1101" s="29">
        <f>IF(D1101="OVERALL",SUM('Tracker&amp;Invoice'!$H1127:$AC1127),0)</f>
        <v>0</v>
      </c>
    </row>
    <row r="1102" spans="1:10">
      <c r="A1102" t="e">
        <f t="shared" si="35"/>
        <v>#REF!</v>
      </c>
      <c r="B1102">
        <f>IF(AND('Tracker&amp;Invoice'!A1128&lt;&gt;"",'Tracker&amp;Invoice'!A1128&lt;&gt;"ITEM",'Tracker&amp;Invoice'!A1126="ITEM"),1,0)</f>
        <v>0</v>
      </c>
      <c r="C1102" t="str">
        <f>IF(B1102=1,'Tracker&amp;Invoice'!A1128,C1101)</f>
        <v>BQ-094</v>
      </c>
      <c r="D1102" t="str">
        <f>IF(LEFT(TRIM('Tracker&amp;Invoice'!B1128),9)="INVOICE #","INVOICE",IF(TRIM('Tracker&amp;Invoice'!B1128)="Overall Completion INVOICE","OVERALL",""))</f>
        <v/>
      </c>
      <c r="E1102" t="str">
        <f>IF(D1102="INVOICE",VALUE(MID(TRIM('Tracker&amp;Invoice'!B1128),10,10)),"")</f>
        <v/>
      </c>
      <c r="F1102">
        <f>IF(B1102=1,IFERROR(LOOKUP(2,1/('Tracker&amp;Invoice'!$H1128:$AC1128&lt;&gt;""),COLUMN('Tracker&amp;Invoice'!$H1128:$AC1128)),8),F1101)</f>
        <v>22</v>
      </c>
      <c r="G1102">
        <f>IF(D1102="OVERALL",IFERROR(LOOKUP(2,1/('Tracker&amp;Invoice'!$H1128:$AC1128&lt;&gt;""),COLUMN('Tracker&amp;Invoice'!$H1128:$AC1128)),8),G1103)</f>
        <v>19</v>
      </c>
      <c r="H1102">
        <f t="shared" si="34"/>
        <v>22</v>
      </c>
      <c r="I1102" s="29">
        <f>IF(D1102="INVOICE",SUM('Tracker&amp;Invoice'!$H1128:INDEX('Tracker&amp;Invoice'!$A1128:$AC1128,1,H1102)),0)</f>
        <v>0</v>
      </c>
      <c r="J1102" s="29">
        <f>IF(D1102="OVERALL",SUM('Tracker&amp;Invoice'!$H1128:$AC1128),0)</f>
        <v>0</v>
      </c>
    </row>
    <row r="1103" spans="1:10">
      <c r="A1103" t="e">
        <f t="shared" si="35"/>
        <v>#REF!</v>
      </c>
      <c r="B1103">
        <f>IF(AND('Tracker&amp;Invoice'!A1129&lt;&gt;"",'Tracker&amp;Invoice'!A1129&lt;&gt;"ITEM",'Tracker&amp;Invoice'!A1127="ITEM"),1,0)</f>
        <v>0</v>
      </c>
      <c r="C1103" t="str">
        <f>IF(B1103=1,'Tracker&amp;Invoice'!A1129,C1102)</f>
        <v>BQ-094</v>
      </c>
      <c r="D1103" t="str">
        <f>IF(LEFT(TRIM('Tracker&amp;Invoice'!B1129),9)="INVOICE #","INVOICE",IF(TRIM('Tracker&amp;Invoice'!B1129)="Overall Completion INVOICE","OVERALL",""))</f>
        <v/>
      </c>
      <c r="E1103" t="str">
        <f>IF(D1103="INVOICE",VALUE(MID(TRIM('Tracker&amp;Invoice'!B1129),10,10)),"")</f>
        <v/>
      </c>
      <c r="F1103">
        <f>IF(B1103=1,IFERROR(LOOKUP(2,1/('Tracker&amp;Invoice'!$H1129:$AC1129&lt;&gt;""),COLUMN('Tracker&amp;Invoice'!$H1129:$AC1129)),8),F1102)</f>
        <v>22</v>
      </c>
      <c r="G1103">
        <f>IF(D1103="OVERALL",IFERROR(LOOKUP(2,1/('Tracker&amp;Invoice'!$H1129:$AC1129&lt;&gt;""),COLUMN('Tracker&amp;Invoice'!$H1129:$AC1129)),8),G1104)</f>
        <v>19</v>
      </c>
      <c r="H1103">
        <f t="shared" si="34"/>
        <v>22</v>
      </c>
      <c r="I1103" s="29">
        <f>IF(D1103="INVOICE",SUM('Tracker&amp;Invoice'!$H1129:INDEX('Tracker&amp;Invoice'!$A1129:$AC1129,1,H1103)),0)</f>
        <v>0</v>
      </c>
      <c r="J1103" s="29">
        <f>IF(D1103="OVERALL",SUM('Tracker&amp;Invoice'!$H1129:$AC1129),0)</f>
        <v>0</v>
      </c>
    </row>
    <row r="1104" spans="1:10">
      <c r="A1104" t="e">
        <f t="shared" si="35"/>
        <v>#REF!</v>
      </c>
      <c r="B1104">
        <f>IF(AND('Tracker&amp;Invoice'!A1130&lt;&gt;"",'Tracker&amp;Invoice'!A1130&lt;&gt;"ITEM",'Tracker&amp;Invoice'!A1128="ITEM"),1,0)</f>
        <v>0</v>
      </c>
      <c r="C1104" t="str">
        <f>IF(B1104=1,'Tracker&amp;Invoice'!A1130,C1103)</f>
        <v>BQ-094</v>
      </c>
      <c r="D1104" t="str">
        <f>IF(LEFT(TRIM('Tracker&amp;Invoice'!B1130),9)="INVOICE #","INVOICE",IF(TRIM('Tracker&amp;Invoice'!B1130)="Overall Completion INVOICE","OVERALL",""))</f>
        <v/>
      </c>
      <c r="E1104" t="str">
        <f>IF(D1104="INVOICE",VALUE(MID(TRIM('Tracker&amp;Invoice'!B1130),10,10)),"")</f>
        <v/>
      </c>
      <c r="F1104">
        <f>IF(B1104=1,IFERROR(LOOKUP(2,1/('Tracker&amp;Invoice'!$H1130:$AC1130&lt;&gt;""),COLUMN('Tracker&amp;Invoice'!$H1130:$AC1130)),8),F1103)</f>
        <v>22</v>
      </c>
      <c r="G1104">
        <f>IF(D1104="OVERALL",IFERROR(LOOKUP(2,1/('Tracker&amp;Invoice'!$H1130:$AC1130&lt;&gt;""),COLUMN('Tracker&amp;Invoice'!$H1130:$AC1130)),8),G1105)</f>
        <v>19</v>
      </c>
      <c r="H1104">
        <f t="shared" si="34"/>
        <v>22</v>
      </c>
      <c r="I1104" s="29">
        <f>IF(D1104="INVOICE",SUM('Tracker&amp;Invoice'!$H1130:INDEX('Tracker&amp;Invoice'!$A1130:$AC1130,1,H1104)),0)</f>
        <v>0</v>
      </c>
      <c r="J1104" s="29">
        <f>IF(D1104="OVERALL",SUM('Tracker&amp;Invoice'!$H1130:$AC1130),0)</f>
        <v>0</v>
      </c>
    </row>
    <row r="1105" spans="1:10">
      <c r="A1105" t="e">
        <f t="shared" si="35"/>
        <v>#REF!</v>
      </c>
      <c r="B1105">
        <f>IF(AND('Tracker&amp;Invoice'!A1131&lt;&gt;"",'Tracker&amp;Invoice'!A1131&lt;&gt;"ITEM",'Tracker&amp;Invoice'!A1129="ITEM"),1,0)</f>
        <v>1</v>
      </c>
      <c r="C1105" t="str">
        <f>IF(B1105=1,'Tracker&amp;Invoice'!A1131,C1104)</f>
        <v>BQ-095</v>
      </c>
      <c r="D1105" t="str">
        <f>IF(LEFT(TRIM('Tracker&amp;Invoice'!B1131),9)="INVOICE #","INVOICE",IF(TRIM('Tracker&amp;Invoice'!B1131)="Overall Completion INVOICE","OVERALL",""))</f>
        <v/>
      </c>
      <c r="E1105" t="str">
        <f>IF(D1105="INVOICE",VALUE(MID(TRIM('Tracker&amp;Invoice'!B1131),10,10)),"")</f>
        <v/>
      </c>
      <c r="F1105">
        <f>IF(B1105=1,IFERROR(LOOKUP(2,1/('Tracker&amp;Invoice'!$H1131:$AC1131&lt;&gt;""),COLUMN('Tracker&amp;Invoice'!$H1131:$AC1131)),8),F1104)</f>
        <v>18</v>
      </c>
      <c r="G1105">
        <f>IF(D1105="OVERALL",IFERROR(LOOKUP(2,1/('Tracker&amp;Invoice'!$H1131:$AC1131&lt;&gt;""),COLUMN('Tracker&amp;Invoice'!$H1131:$AC1131)),8),G1106)</f>
        <v>19</v>
      </c>
      <c r="H1105">
        <f t="shared" si="34"/>
        <v>19</v>
      </c>
      <c r="I1105" s="29">
        <f>IF(D1105="INVOICE",SUM('Tracker&amp;Invoice'!$H1131:INDEX('Tracker&amp;Invoice'!$A1131:$AC1131,1,H1105)),0)</f>
        <v>0</v>
      </c>
      <c r="J1105" s="29">
        <f>IF(D1105="OVERALL",SUM('Tracker&amp;Invoice'!$H1131:$AC1131),0)</f>
        <v>0</v>
      </c>
    </row>
    <row r="1106" spans="1:10">
      <c r="A1106" t="e">
        <f t="shared" si="35"/>
        <v>#REF!</v>
      </c>
      <c r="B1106">
        <f>IF(AND('Tracker&amp;Invoice'!A1132&lt;&gt;"",'Tracker&amp;Invoice'!A1132&lt;&gt;"ITEM",'Tracker&amp;Invoice'!A1130="ITEM"),1,0)</f>
        <v>0</v>
      </c>
      <c r="C1106" t="str">
        <f>IF(B1106=1,'Tracker&amp;Invoice'!A1132,C1105)</f>
        <v>BQ-095</v>
      </c>
      <c r="D1106" t="str">
        <f>IF(LEFT(TRIM('Tracker&amp;Invoice'!B1132),9)="INVOICE #","INVOICE",IF(TRIM('Tracker&amp;Invoice'!B1132)="Overall Completion INVOICE","OVERALL",""))</f>
        <v/>
      </c>
      <c r="E1106" t="str">
        <f>IF(D1106="INVOICE",VALUE(MID(TRIM('Tracker&amp;Invoice'!B1132),10,10)),"")</f>
        <v/>
      </c>
      <c r="F1106">
        <f>IF(B1106=1,IFERROR(LOOKUP(2,1/('Tracker&amp;Invoice'!$H1132:$AC1132&lt;&gt;""),COLUMN('Tracker&amp;Invoice'!$H1132:$AC1132)),8),F1105)</f>
        <v>18</v>
      </c>
      <c r="G1106">
        <f>IF(D1106="OVERALL",IFERROR(LOOKUP(2,1/('Tracker&amp;Invoice'!$H1132:$AC1132&lt;&gt;""),COLUMN('Tracker&amp;Invoice'!$H1132:$AC1132)),8),G1107)</f>
        <v>19</v>
      </c>
      <c r="H1106">
        <f t="shared" si="34"/>
        <v>19</v>
      </c>
      <c r="I1106" s="29">
        <f>IF(D1106="INVOICE",SUM('Tracker&amp;Invoice'!$H1132:INDEX('Tracker&amp;Invoice'!$A1132:$AC1132,1,H1106)),0)</f>
        <v>0</v>
      </c>
      <c r="J1106" s="29">
        <f>IF(D1106="OVERALL",SUM('Tracker&amp;Invoice'!$H1132:$AC1132),0)</f>
        <v>0</v>
      </c>
    </row>
    <row r="1107" spans="1:10">
      <c r="A1107" t="e">
        <f t="shared" si="35"/>
        <v>#REF!</v>
      </c>
      <c r="B1107">
        <f>IF(AND('Tracker&amp;Invoice'!A1133&lt;&gt;"",'Tracker&amp;Invoice'!A1133&lt;&gt;"ITEM",'Tracker&amp;Invoice'!A1131="ITEM"),1,0)</f>
        <v>0</v>
      </c>
      <c r="C1107" t="str">
        <f>IF(B1107=1,'Tracker&amp;Invoice'!A1133,C1106)</f>
        <v>BQ-095</v>
      </c>
      <c r="D1107" t="str">
        <f>IF(LEFT(TRIM('Tracker&amp;Invoice'!B1133),9)="INVOICE #","INVOICE",IF(TRIM('Tracker&amp;Invoice'!B1133)="Overall Completion INVOICE","OVERALL",""))</f>
        <v/>
      </c>
      <c r="E1107" t="str">
        <f>IF(D1107="INVOICE",VALUE(MID(TRIM('Tracker&amp;Invoice'!B1133),10,10)),"")</f>
        <v/>
      </c>
      <c r="F1107">
        <f>IF(B1107=1,IFERROR(LOOKUP(2,1/('Tracker&amp;Invoice'!$H1133:$AC1133&lt;&gt;""),COLUMN('Tracker&amp;Invoice'!$H1133:$AC1133)),8),F1106)</f>
        <v>18</v>
      </c>
      <c r="G1107">
        <f>IF(D1107="OVERALL",IFERROR(LOOKUP(2,1/('Tracker&amp;Invoice'!$H1133:$AC1133&lt;&gt;""),COLUMN('Tracker&amp;Invoice'!$H1133:$AC1133)),8),G1108)</f>
        <v>19</v>
      </c>
      <c r="H1107">
        <f t="shared" si="34"/>
        <v>19</v>
      </c>
      <c r="I1107" s="29">
        <f>IF(D1107="INVOICE",SUM('Tracker&amp;Invoice'!$H1133:INDEX('Tracker&amp;Invoice'!$A1133:$AC1133,1,H1107)),0)</f>
        <v>0</v>
      </c>
      <c r="J1107" s="29">
        <f>IF(D1107="OVERALL",SUM('Tracker&amp;Invoice'!$H1133:$AC1133),0)</f>
        <v>0</v>
      </c>
    </row>
    <row r="1108" spans="1:10">
      <c r="A1108" t="e">
        <f t="shared" si="35"/>
        <v>#REF!</v>
      </c>
      <c r="B1108">
        <f>IF(AND('Tracker&amp;Invoice'!A1134&lt;&gt;"",'Tracker&amp;Invoice'!A1134&lt;&gt;"ITEM",'Tracker&amp;Invoice'!A1132="ITEM"),1,0)</f>
        <v>0</v>
      </c>
      <c r="C1108" t="str">
        <f>IF(B1108=1,'Tracker&amp;Invoice'!A1134,C1107)</f>
        <v>BQ-095</v>
      </c>
      <c r="D1108" t="str">
        <f>IF(LEFT(TRIM('Tracker&amp;Invoice'!B1134),9)="INVOICE #","INVOICE",IF(TRIM('Tracker&amp;Invoice'!B1134)="Overall Completion INVOICE","OVERALL",""))</f>
        <v>INVOICE</v>
      </c>
      <c r="E1108">
        <f>IF(D1108="INVOICE",VALUE(MID(TRIM('Tracker&amp;Invoice'!B1134),10,10)),"")</f>
        <v>17</v>
      </c>
      <c r="F1108">
        <f>IF(B1108=1,IFERROR(LOOKUP(2,1/('Tracker&amp;Invoice'!$H1134:$AC1134&lt;&gt;""),COLUMN('Tracker&amp;Invoice'!$H1134:$AC1134)),8),F1107)</f>
        <v>18</v>
      </c>
      <c r="G1108">
        <f>IF(D1108="OVERALL",IFERROR(LOOKUP(2,1/('Tracker&amp;Invoice'!$H1134:$AC1134&lt;&gt;""),COLUMN('Tracker&amp;Invoice'!$H1134:$AC1134)),8),G1109)</f>
        <v>19</v>
      </c>
      <c r="H1108">
        <f t="shared" si="34"/>
        <v>19</v>
      </c>
      <c r="I1108" s="29">
        <f>IF(D1108="INVOICE",SUM('Tracker&amp;Invoice'!$H1134:INDEX('Tracker&amp;Invoice'!$A1134:$AC1134,1,H1108)),0)</f>
        <v>12334.520000000002</v>
      </c>
      <c r="J1108" s="29">
        <f>IF(D1108="OVERALL",SUM('Tracker&amp;Invoice'!$H1134:$AC1134),0)</f>
        <v>0</v>
      </c>
    </row>
    <row r="1109" spans="1:10">
      <c r="A1109" t="e">
        <f t="shared" si="35"/>
        <v>#REF!</v>
      </c>
      <c r="B1109">
        <f>IF(AND('Tracker&amp;Invoice'!A1135&lt;&gt;"",'Tracker&amp;Invoice'!A1135&lt;&gt;"ITEM",'Tracker&amp;Invoice'!A1133="ITEM"),1,0)</f>
        <v>0</v>
      </c>
      <c r="C1109" t="str">
        <f>IF(B1109=1,'Tracker&amp;Invoice'!A1135,C1108)</f>
        <v>BQ-095</v>
      </c>
      <c r="D1109" t="str">
        <f>IF(LEFT(TRIM('Tracker&amp;Invoice'!B1135),9)="INVOICE #","INVOICE",IF(TRIM('Tracker&amp;Invoice'!B1135)="Overall Completion INVOICE","OVERALL",""))</f>
        <v/>
      </c>
      <c r="E1109" t="str">
        <f>IF(D1109="INVOICE",VALUE(MID(TRIM('Tracker&amp;Invoice'!B1135),10,10)),"")</f>
        <v/>
      </c>
      <c r="F1109">
        <f>IF(B1109=1,IFERROR(LOOKUP(2,1/('Tracker&amp;Invoice'!$H1135:$AC1135&lt;&gt;""),COLUMN('Tracker&amp;Invoice'!$H1135:$AC1135)),8),F1108)</f>
        <v>18</v>
      </c>
      <c r="G1109">
        <f>IF(D1109="OVERALL",IFERROR(LOOKUP(2,1/('Tracker&amp;Invoice'!$H1135:$AC1135&lt;&gt;""),COLUMN('Tracker&amp;Invoice'!$H1135:$AC1135)),8),G1110)</f>
        <v>19</v>
      </c>
      <c r="H1109">
        <f t="shared" si="34"/>
        <v>19</v>
      </c>
      <c r="I1109" s="29">
        <f>IF(D1109="INVOICE",SUM('Tracker&amp;Invoice'!$H1135:INDEX('Tracker&amp;Invoice'!$A1135:$AC1135,1,H1109)),0)</f>
        <v>0</v>
      </c>
      <c r="J1109" s="29">
        <f>IF(D1109="OVERALL",SUM('Tracker&amp;Invoice'!$H1135:$AC1135),0)</f>
        <v>0</v>
      </c>
    </row>
    <row r="1110" spans="1:10">
      <c r="A1110" t="e">
        <f t="shared" si="35"/>
        <v>#REF!</v>
      </c>
      <c r="B1110">
        <f>IF(AND('Tracker&amp;Invoice'!A1136&lt;&gt;"",'Tracker&amp;Invoice'!A1136&lt;&gt;"ITEM",'Tracker&amp;Invoice'!A1134="ITEM"),1,0)</f>
        <v>0</v>
      </c>
      <c r="C1110" t="str">
        <f>IF(B1110=1,'Tracker&amp;Invoice'!A1136,C1109)</f>
        <v>BQ-095</v>
      </c>
      <c r="D1110" t="str">
        <f>IF(LEFT(TRIM('Tracker&amp;Invoice'!B1136),9)="INVOICE #","INVOICE",IF(TRIM('Tracker&amp;Invoice'!B1136)="Overall Completion INVOICE","OVERALL",""))</f>
        <v>INVOICE</v>
      </c>
      <c r="E1110">
        <f>IF(D1110="INVOICE",VALUE(MID(TRIM('Tracker&amp;Invoice'!B1136),10,10)),"")</f>
        <v>18</v>
      </c>
      <c r="F1110">
        <f>IF(B1110=1,IFERROR(LOOKUP(2,1/('Tracker&amp;Invoice'!$H1136:$AC1136&lt;&gt;""),COLUMN('Tracker&amp;Invoice'!$H1136:$AC1136)),8),F1109)</f>
        <v>18</v>
      </c>
      <c r="G1110">
        <f>IF(D1110="OVERALL",IFERROR(LOOKUP(2,1/('Tracker&amp;Invoice'!$H1136:$AC1136&lt;&gt;""),COLUMN('Tracker&amp;Invoice'!$H1136:$AC1136)),8),G1111)</f>
        <v>19</v>
      </c>
      <c r="H1110">
        <f t="shared" si="34"/>
        <v>19</v>
      </c>
      <c r="I1110" s="29">
        <f>IF(D1110="INVOICE",SUM('Tracker&amp;Invoice'!$H1136:INDEX('Tracker&amp;Invoice'!$A1136:$AC1136,1,H1110)),0)</f>
        <v>3265.0200000000004</v>
      </c>
      <c r="J1110" s="29">
        <f>IF(D1110="OVERALL",SUM('Tracker&amp;Invoice'!$H1136:$AC1136),0)</f>
        <v>0</v>
      </c>
    </row>
    <row r="1111" spans="1:10">
      <c r="A1111" t="e">
        <f t="shared" si="35"/>
        <v>#REF!</v>
      </c>
      <c r="B1111">
        <f>IF(AND('Tracker&amp;Invoice'!A1137&lt;&gt;"",'Tracker&amp;Invoice'!A1137&lt;&gt;"ITEM",'Tracker&amp;Invoice'!A1135="ITEM"),1,0)</f>
        <v>0</v>
      </c>
      <c r="C1111" t="str">
        <f>IF(B1111=1,'Tracker&amp;Invoice'!A1137,C1110)</f>
        <v>BQ-095</v>
      </c>
      <c r="D1111" t="str">
        <f>IF(LEFT(TRIM('Tracker&amp;Invoice'!B1137),9)="INVOICE #","INVOICE",IF(TRIM('Tracker&amp;Invoice'!B1137)="Overall Completion INVOICE","OVERALL",""))</f>
        <v/>
      </c>
      <c r="E1111" t="str">
        <f>IF(D1111="INVOICE",VALUE(MID(TRIM('Tracker&amp;Invoice'!B1137),10,10)),"")</f>
        <v/>
      </c>
      <c r="F1111">
        <f>IF(B1111=1,IFERROR(LOOKUP(2,1/('Tracker&amp;Invoice'!$H1137:$AC1137&lt;&gt;""),COLUMN('Tracker&amp;Invoice'!$H1137:$AC1137)),8),F1110)</f>
        <v>18</v>
      </c>
      <c r="G1111">
        <f>IF(D1111="OVERALL",IFERROR(LOOKUP(2,1/('Tracker&amp;Invoice'!$H1137:$AC1137&lt;&gt;""),COLUMN('Tracker&amp;Invoice'!$H1137:$AC1137)),8),G1112)</f>
        <v>19</v>
      </c>
      <c r="H1111">
        <f t="shared" si="34"/>
        <v>19</v>
      </c>
      <c r="I1111" s="29">
        <f>IF(D1111="INVOICE",SUM('Tracker&amp;Invoice'!$H1137:INDEX('Tracker&amp;Invoice'!$A1137:$AC1137,1,H1111)),0)</f>
        <v>0</v>
      </c>
      <c r="J1111" s="29">
        <f>IF(D1111="OVERALL",SUM('Tracker&amp;Invoice'!$H1137:$AC1137),0)</f>
        <v>0</v>
      </c>
    </row>
    <row r="1112" spans="1:10">
      <c r="A1112" t="e">
        <f t="shared" si="35"/>
        <v>#REF!</v>
      </c>
      <c r="B1112">
        <f>IF(AND('Tracker&amp;Invoice'!A1138&lt;&gt;"",'Tracker&amp;Invoice'!A1138&lt;&gt;"ITEM",'Tracker&amp;Invoice'!A1136="ITEM"),1,0)</f>
        <v>0</v>
      </c>
      <c r="C1112" t="str">
        <f>IF(B1112=1,'Tracker&amp;Invoice'!A1138,C1111)</f>
        <v>BQ-095</v>
      </c>
      <c r="D1112" t="str">
        <f>IF(LEFT(TRIM('Tracker&amp;Invoice'!B1138),9)="INVOICE #","INVOICE",IF(TRIM('Tracker&amp;Invoice'!B1138)="Overall Completion INVOICE","OVERALL",""))</f>
        <v>INVOICE</v>
      </c>
      <c r="E1112">
        <f>IF(D1112="INVOICE",VALUE(MID(TRIM('Tracker&amp;Invoice'!B1138),10,10)),"")</f>
        <v>19</v>
      </c>
      <c r="F1112">
        <f>IF(B1112=1,IFERROR(LOOKUP(2,1/('Tracker&amp;Invoice'!$H1138:$AC1138&lt;&gt;""),COLUMN('Tracker&amp;Invoice'!$H1138:$AC1138)),8),F1111)</f>
        <v>18</v>
      </c>
      <c r="G1112">
        <f>IF(D1112="OVERALL",IFERROR(LOOKUP(2,1/('Tracker&amp;Invoice'!$H1138:$AC1138&lt;&gt;""),COLUMN('Tracker&amp;Invoice'!$H1138:$AC1138)),8),G1113)</f>
        <v>19</v>
      </c>
      <c r="H1112">
        <f t="shared" si="34"/>
        <v>19</v>
      </c>
      <c r="I1112" s="29">
        <f>IF(D1112="INVOICE",SUM('Tracker&amp;Invoice'!$H1138:INDEX('Tracker&amp;Invoice'!$A1138:$AC1138,1,H1112)),0)</f>
        <v>11608.960000000003</v>
      </c>
      <c r="J1112" s="29">
        <f>IF(D1112="OVERALL",SUM('Tracker&amp;Invoice'!$H1138:$AC1138),0)</f>
        <v>0</v>
      </c>
    </row>
    <row r="1113" spans="1:10">
      <c r="A1113" t="e">
        <f t="shared" si="35"/>
        <v>#REF!</v>
      </c>
      <c r="B1113">
        <f>IF(AND('Tracker&amp;Invoice'!A1139&lt;&gt;"",'Tracker&amp;Invoice'!A1139&lt;&gt;"ITEM",'Tracker&amp;Invoice'!A1137="ITEM"),1,0)</f>
        <v>0</v>
      </c>
      <c r="C1113" t="str">
        <f>IF(B1113=1,'Tracker&amp;Invoice'!A1139,C1112)</f>
        <v>BQ-095</v>
      </c>
      <c r="D1113" t="str">
        <f>IF(LEFT(TRIM('Tracker&amp;Invoice'!B1139),9)="INVOICE #","INVOICE",IF(TRIM('Tracker&amp;Invoice'!B1139)="Overall Completion INVOICE","OVERALL",""))</f>
        <v/>
      </c>
      <c r="E1113" t="str">
        <f>IF(D1113="INVOICE",VALUE(MID(TRIM('Tracker&amp;Invoice'!B1139),10,10)),"")</f>
        <v/>
      </c>
      <c r="F1113">
        <f>IF(B1113=1,IFERROR(LOOKUP(2,1/('Tracker&amp;Invoice'!$H1139:$AC1139&lt;&gt;""),COLUMN('Tracker&amp;Invoice'!$H1139:$AC1139)),8),F1112)</f>
        <v>18</v>
      </c>
      <c r="G1113">
        <f>IF(D1113="OVERALL",IFERROR(LOOKUP(2,1/('Tracker&amp;Invoice'!$H1139:$AC1139&lt;&gt;""),COLUMN('Tracker&amp;Invoice'!$H1139:$AC1139)),8),G1114)</f>
        <v>19</v>
      </c>
      <c r="H1113">
        <f t="shared" si="34"/>
        <v>19</v>
      </c>
      <c r="I1113" s="29">
        <f>IF(D1113="INVOICE",SUM('Tracker&amp;Invoice'!$H1139:INDEX('Tracker&amp;Invoice'!$A1139:$AC1139,1,H1113)),0)</f>
        <v>0</v>
      </c>
      <c r="J1113" s="29">
        <f>IF(D1113="OVERALL",SUM('Tracker&amp;Invoice'!$H1139:$AC1139),0)</f>
        <v>0</v>
      </c>
    </row>
    <row r="1114" spans="1:10">
      <c r="A1114" t="e">
        <f t="shared" si="35"/>
        <v>#REF!</v>
      </c>
      <c r="B1114">
        <f>IF(AND('Tracker&amp;Invoice'!A1140&lt;&gt;"",'Tracker&amp;Invoice'!A1140&lt;&gt;"ITEM",'Tracker&amp;Invoice'!A1138="ITEM"),1,0)</f>
        <v>0</v>
      </c>
      <c r="C1114" t="str">
        <f>IF(B1114=1,'Tracker&amp;Invoice'!A1140,C1113)</f>
        <v>BQ-095</v>
      </c>
      <c r="D1114" t="str">
        <f>IF(LEFT(TRIM('Tracker&amp;Invoice'!B1140),9)="INVOICE #","INVOICE",IF(TRIM('Tracker&amp;Invoice'!B1140)="Overall Completion INVOICE","OVERALL",""))</f>
        <v>INVOICE</v>
      </c>
      <c r="E1114">
        <f>IF(D1114="INVOICE",VALUE(MID(TRIM('Tracker&amp;Invoice'!B1140),10,10)),"")</f>
        <v>20</v>
      </c>
      <c r="F1114">
        <f>IF(B1114=1,IFERROR(LOOKUP(2,1/('Tracker&amp;Invoice'!$H1140:$AC1140&lt;&gt;""),COLUMN('Tracker&amp;Invoice'!$H1140:$AC1140)),8),F1113)</f>
        <v>18</v>
      </c>
      <c r="G1114">
        <f>IF(D1114="OVERALL",IFERROR(LOOKUP(2,1/('Tracker&amp;Invoice'!$H1140:$AC1140&lt;&gt;""),COLUMN('Tracker&amp;Invoice'!$H1140:$AC1140)),8),G1115)</f>
        <v>19</v>
      </c>
      <c r="H1114">
        <f t="shared" si="34"/>
        <v>19</v>
      </c>
      <c r="I1114" s="29">
        <f>IF(D1114="INVOICE",SUM('Tracker&amp;Invoice'!$H1140:INDEX('Tracker&amp;Invoice'!$A1140:$AC1140,1,H1114)),0)</f>
        <v>56874.010000000017</v>
      </c>
      <c r="J1114" s="29">
        <f>IF(D1114="OVERALL",SUM('Tracker&amp;Invoice'!$H1140:$AC1140),0)</f>
        <v>0</v>
      </c>
    </row>
    <row r="1115" spans="1:10">
      <c r="A1115" t="e">
        <f t="shared" si="35"/>
        <v>#REF!</v>
      </c>
      <c r="B1115">
        <f>IF(AND('Tracker&amp;Invoice'!A1141&lt;&gt;"",'Tracker&amp;Invoice'!A1141&lt;&gt;"ITEM",'Tracker&amp;Invoice'!A1139="ITEM"),1,0)</f>
        <v>0</v>
      </c>
      <c r="C1115" t="str">
        <f>IF(B1115=1,'Tracker&amp;Invoice'!A1141,C1114)</f>
        <v>BQ-095</v>
      </c>
      <c r="D1115" t="str">
        <f>IF(LEFT(TRIM('Tracker&amp;Invoice'!B1141),9)="INVOICE #","INVOICE",IF(TRIM('Tracker&amp;Invoice'!B1141)="Overall Completion INVOICE","OVERALL",""))</f>
        <v/>
      </c>
      <c r="E1115" t="str">
        <f>IF(D1115="INVOICE",VALUE(MID(TRIM('Tracker&amp;Invoice'!B1141),10,10)),"")</f>
        <v/>
      </c>
      <c r="F1115">
        <f>IF(B1115=1,IFERROR(LOOKUP(2,1/('Tracker&amp;Invoice'!$H1141:$AC1141&lt;&gt;""),COLUMN('Tracker&amp;Invoice'!$H1141:$AC1141)),8),F1114)</f>
        <v>18</v>
      </c>
      <c r="G1115">
        <f>IF(D1115="OVERALL",IFERROR(LOOKUP(2,1/('Tracker&amp;Invoice'!$H1141:$AC1141&lt;&gt;""),COLUMN('Tracker&amp;Invoice'!$H1141:$AC1141)),8),G1116)</f>
        <v>19</v>
      </c>
      <c r="H1115">
        <f t="shared" si="34"/>
        <v>19</v>
      </c>
      <c r="I1115" s="29">
        <f>IF(D1115="INVOICE",SUM('Tracker&amp;Invoice'!$H1141:INDEX('Tracker&amp;Invoice'!$A1141:$AC1141,1,H1115)),0)</f>
        <v>0</v>
      </c>
      <c r="J1115" s="29">
        <f>IF(D1115="OVERALL",SUM('Tracker&amp;Invoice'!$H1141:$AC1141),0)</f>
        <v>0</v>
      </c>
    </row>
    <row r="1116" spans="1:10">
      <c r="A1116" t="e">
        <f t="shared" si="35"/>
        <v>#REF!</v>
      </c>
      <c r="B1116">
        <f>IF(AND('Tracker&amp;Invoice'!A1142&lt;&gt;"",'Tracker&amp;Invoice'!A1142&lt;&gt;"ITEM",'Tracker&amp;Invoice'!A1140="ITEM"),1,0)</f>
        <v>0</v>
      </c>
      <c r="C1116" t="str">
        <f>IF(B1116=1,'Tracker&amp;Invoice'!A1142,C1115)</f>
        <v>BQ-095</v>
      </c>
      <c r="D1116" t="str">
        <f>IF(LEFT(TRIM('Tracker&amp;Invoice'!B1142),9)="INVOICE #","INVOICE",IF(TRIM('Tracker&amp;Invoice'!B1142)="Overall Completion INVOICE","OVERALL",""))</f>
        <v>INVOICE</v>
      </c>
      <c r="E1116">
        <f>IF(D1116="INVOICE",VALUE(MID(TRIM('Tracker&amp;Invoice'!B1142),10,10)),"")</f>
        <v>21</v>
      </c>
      <c r="F1116">
        <f>IF(B1116=1,IFERROR(LOOKUP(2,1/('Tracker&amp;Invoice'!$H1142:$AC1142&lt;&gt;""),COLUMN('Tracker&amp;Invoice'!$H1142:$AC1142)),8),F1115)</f>
        <v>18</v>
      </c>
      <c r="G1116">
        <f>IF(D1116="OVERALL",IFERROR(LOOKUP(2,1/('Tracker&amp;Invoice'!$H1142:$AC1142&lt;&gt;""),COLUMN('Tracker&amp;Invoice'!$H1142:$AC1142)),8),G1117)</f>
        <v>19</v>
      </c>
      <c r="H1116">
        <f t="shared" si="34"/>
        <v>19</v>
      </c>
      <c r="I1116" s="29">
        <f>IF(D1116="INVOICE",SUM('Tracker&amp;Invoice'!$H1142:INDEX('Tracker&amp;Invoice'!$A1142:$AC1142,1,H1116)),0)</f>
        <v>247.35000000000002</v>
      </c>
      <c r="J1116" s="29">
        <f>IF(D1116="OVERALL",SUM('Tracker&amp;Invoice'!$H1142:$AC1142),0)</f>
        <v>0</v>
      </c>
    </row>
    <row r="1117" spans="1:10">
      <c r="A1117" t="e">
        <f t="shared" si="35"/>
        <v>#REF!</v>
      </c>
      <c r="B1117">
        <f>IF(AND('Tracker&amp;Invoice'!A1143&lt;&gt;"",'Tracker&amp;Invoice'!A1143&lt;&gt;"ITEM",'Tracker&amp;Invoice'!A1141="ITEM"),1,0)</f>
        <v>0</v>
      </c>
      <c r="C1117" t="str">
        <f>IF(B1117=1,'Tracker&amp;Invoice'!A1143,C1116)</f>
        <v>BQ-095</v>
      </c>
      <c r="D1117" t="str">
        <f>IF(LEFT(TRIM('Tracker&amp;Invoice'!B1143),9)="INVOICE #","INVOICE",IF(TRIM('Tracker&amp;Invoice'!B1143)="Overall Completion INVOICE","OVERALL",""))</f>
        <v/>
      </c>
      <c r="E1117" t="str">
        <f>IF(D1117="INVOICE",VALUE(MID(TRIM('Tracker&amp;Invoice'!B1143),10,10)),"")</f>
        <v/>
      </c>
      <c r="F1117">
        <f>IF(B1117=1,IFERROR(LOOKUP(2,1/('Tracker&amp;Invoice'!$H1143:$AC1143&lt;&gt;""),COLUMN('Tracker&amp;Invoice'!$H1143:$AC1143)),8),F1116)</f>
        <v>18</v>
      </c>
      <c r="G1117">
        <f>IF(D1117="OVERALL",IFERROR(LOOKUP(2,1/('Tracker&amp;Invoice'!$H1143:$AC1143&lt;&gt;""),COLUMN('Tracker&amp;Invoice'!$H1143:$AC1143)),8),G1118)</f>
        <v>19</v>
      </c>
      <c r="H1117">
        <f t="shared" si="34"/>
        <v>19</v>
      </c>
      <c r="I1117" s="29">
        <f>IF(D1117="INVOICE",SUM('Tracker&amp;Invoice'!$H1143:INDEX('Tracker&amp;Invoice'!$A1143:$AC1143,1,H1117)),0)</f>
        <v>0</v>
      </c>
      <c r="J1117" s="29">
        <f>IF(D1117="OVERALL",SUM('Tracker&amp;Invoice'!$H1143:$AC1143),0)</f>
        <v>0</v>
      </c>
    </row>
    <row r="1118" spans="1:10">
      <c r="A1118" t="e">
        <f t="shared" si="35"/>
        <v>#REF!</v>
      </c>
      <c r="B1118">
        <f>IF(AND('Tracker&amp;Invoice'!A1144&lt;&gt;"",'Tracker&amp;Invoice'!A1144&lt;&gt;"ITEM",'Tracker&amp;Invoice'!A1142="ITEM"),1,0)</f>
        <v>0</v>
      </c>
      <c r="C1118" t="str">
        <f>IF(B1118=1,'Tracker&amp;Invoice'!A1144,C1117)</f>
        <v>BQ-095</v>
      </c>
      <c r="D1118" t="str">
        <f>IF(LEFT(TRIM('Tracker&amp;Invoice'!B1144),9)="INVOICE #","INVOICE",IF(TRIM('Tracker&amp;Invoice'!B1144)="Overall Completion INVOICE","OVERALL",""))</f>
        <v>INVOICE</v>
      </c>
      <c r="E1118">
        <f>IF(D1118="INVOICE",VALUE(MID(TRIM('Tracker&amp;Invoice'!B1144),10,10)),"")</f>
        <v>22</v>
      </c>
      <c r="F1118">
        <f>IF(B1118=1,IFERROR(LOOKUP(2,1/('Tracker&amp;Invoice'!$H1144:$AC1144&lt;&gt;""),COLUMN('Tracker&amp;Invoice'!$H1144:$AC1144)),8),F1117)</f>
        <v>18</v>
      </c>
      <c r="G1118">
        <f>IF(D1118="OVERALL",IFERROR(LOOKUP(2,1/('Tracker&amp;Invoice'!$H1144:$AC1144&lt;&gt;""),COLUMN('Tracker&amp;Invoice'!$H1144:$AC1144)),8),G1119)</f>
        <v>19</v>
      </c>
      <c r="H1118">
        <f t="shared" si="34"/>
        <v>19</v>
      </c>
      <c r="I1118" s="29">
        <f>IF(D1118="INVOICE",SUM('Tracker&amp;Invoice'!$H1144:INDEX('Tracker&amp;Invoice'!$A1144:$AC1144,1,H1118)),0)</f>
        <v>26120.160000000003</v>
      </c>
      <c r="J1118" s="29">
        <f>IF(D1118="OVERALL",SUM('Tracker&amp;Invoice'!$H1144:$AC1144),0)</f>
        <v>0</v>
      </c>
    </row>
    <row r="1119" spans="1:10">
      <c r="A1119" t="e">
        <f t="shared" si="35"/>
        <v>#REF!</v>
      </c>
      <c r="B1119">
        <f>IF(AND('Tracker&amp;Invoice'!A1145&lt;&gt;"",'Tracker&amp;Invoice'!A1145&lt;&gt;"ITEM",'Tracker&amp;Invoice'!A1143="ITEM"),1,0)</f>
        <v>0</v>
      </c>
      <c r="C1119" t="str">
        <f>IF(B1119=1,'Tracker&amp;Invoice'!A1145,C1118)</f>
        <v>BQ-095</v>
      </c>
      <c r="D1119" t="str">
        <f>IF(LEFT(TRIM('Tracker&amp;Invoice'!B1145),9)="INVOICE #","INVOICE",IF(TRIM('Tracker&amp;Invoice'!B1145)="Overall Completion INVOICE","OVERALL",""))</f>
        <v/>
      </c>
      <c r="E1119" t="str">
        <f>IF(D1119="INVOICE",VALUE(MID(TRIM('Tracker&amp;Invoice'!B1145),10,10)),"")</f>
        <v/>
      </c>
      <c r="F1119">
        <f>IF(B1119=1,IFERROR(LOOKUP(2,1/('Tracker&amp;Invoice'!$H1145:$AC1145&lt;&gt;""),COLUMN('Tracker&amp;Invoice'!$H1145:$AC1145)),8),F1118)</f>
        <v>18</v>
      </c>
      <c r="G1119">
        <f>IF(D1119="OVERALL",IFERROR(LOOKUP(2,1/('Tracker&amp;Invoice'!$H1145:$AC1145&lt;&gt;""),COLUMN('Tracker&amp;Invoice'!$H1145:$AC1145)),8),G1120)</f>
        <v>19</v>
      </c>
      <c r="H1119">
        <f t="shared" si="34"/>
        <v>19</v>
      </c>
      <c r="I1119" s="29">
        <f>IF(D1119="INVOICE",SUM('Tracker&amp;Invoice'!$H1145:INDEX('Tracker&amp;Invoice'!$A1145:$AC1145,1,H1119)),0)</f>
        <v>0</v>
      </c>
      <c r="J1119" s="29">
        <f>IF(D1119="OVERALL",SUM('Tracker&amp;Invoice'!$H1145:$AC1145),0)</f>
        <v>0</v>
      </c>
    </row>
    <row r="1120" spans="1:10">
      <c r="A1120" t="e">
        <f t="shared" si="35"/>
        <v>#REF!</v>
      </c>
      <c r="B1120">
        <f>IF(AND('Tracker&amp;Invoice'!A1146&lt;&gt;"",'Tracker&amp;Invoice'!A1146&lt;&gt;"ITEM",'Tracker&amp;Invoice'!A1144="ITEM"),1,0)</f>
        <v>0</v>
      </c>
      <c r="C1120" t="str">
        <f>IF(B1120=1,'Tracker&amp;Invoice'!A1146,C1119)</f>
        <v>BQ-095</v>
      </c>
      <c r="D1120" t="str">
        <f>IF(LEFT(TRIM('Tracker&amp;Invoice'!B1146),9)="INVOICE #","INVOICE",IF(TRIM('Tracker&amp;Invoice'!B1146)="Overall Completion INVOICE","OVERALL",""))</f>
        <v>INVOICE</v>
      </c>
      <c r="E1120">
        <f>IF(D1120="INVOICE",VALUE(MID(TRIM('Tracker&amp;Invoice'!B1146),10,10)),"")</f>
        <v>23</v>
      </c>
      <c r="F1120">
        <f>IF(B1120=1,IFERROR(LOOKUP(2,1/('Tracker&amp;Invoice'!$H1146:$AC1146&lt;&gt;""),COLUMN('Tracker&amp;Invoice'!$H1146:$AC1146)),8),F1119)</f>
        <v>18</v>
      </c>
      <c r="G1120">
        <f>IF(D1120="OVERALL",IFERROR(LOOKUP(2,1/('Tracker&amp;Invoice'!$H1146:$AC1146&lt;&gt;""),COLUMN('Tracker&amp;Invoice'!$H1146:$AC1146)),8),G1121)</f>
        <v>19</v>
      </c>
      <c r="H1120">
        <f t="shared" si="34"/>
        <v>19</v>
      </c>
      <c r="I1120" s="29">
        <f>IF(D1120="INVOICE",SUM('Tracker&amp;Invoice'!$H1146:INDEX('Tracker&amp;Invoice'!$A1146:$AC1146,1,H1120)),0)</f>
        <v>54862.23000000001</v>
      </c>
      <c r="J1120" s="29">
        <f>IF(D1120="OVERALL",SUM('Tracker&amp;Invoice'!$H1146:$AC1146),0)</f>
        <v>0</v>
      </c>
    </row>
    <row r="1121" spans="1:10">
      <c r="A1121" t="e">
        <f t="shared" si="35"/>
        <v>#REF!</v>
      </c>
      <c r="B1121">
        <f>IF(AND('Tracker&amp;Invoice'!A1147&lt;&gt;"",'Tracker&amp;Invoice'!A1147&lt;&gt;"ITEM",'Tracker&amp;Invoice'!A1145="ITEM"),1,0)</f>
        <v>0</v>
      </c>
      <c r="C1121" t="str">
        <f>IF(B1121=1,'Tracker&amp;Invoice'!A1147,C1120)</f>
        <v>BQ-095</v>
      </c>
      <c r="D1121" t="str">
        <f>IF(LEFT(TRIM('Tracker&amp;Invoice'!B1147),9)="INVOICE #","INVOICE",IF(TRIM('Tracker&amp;Invoice'!B1147)="Overall Completion INVOICE","OVERALL",""))</f>
        <v/>
      </c>
      <c r="E1121" t="str">
        <f>IF(D1121="INVOICE",VALUE(MID(TRIM('Tracker&amp;Invoice'!B1147),10,10)),"")</f>
        <v/>
      </c>
      <c r="F1121">
        <f>IF(B1121=1,IFERROR(LOOKUP(2,1/('Tracker&amp;Invoice'!$H1147:$AC1147&lt;&gt;""),COLUMN('Tracker&amp;Invoice'!$H1147:$AC1147)),8),F1120)</f>
        <v>18</v>
      </c>
      <c r="G1121">
        <f>IF(D1121="OVERALL",IFERROR(LOOKUP(2,1/('Tracker&amp;Invoice'!$H1147:$AC1147&lt;&gt;""),COLUMN('Tracker&amp;Invoice'!$H1147:$AC1147)),8),G1122)</f>
        <v>19</v>
      </c>
      <c r="H1121">
        <f t="shared" si="34"/>
        <v>19</v>
      </c>
      <c r="I1121" s="29">
        <f>IF(D1121="INVOICE",SUM('Tracker&amp;Invoice'!$H1147:INDEX('Tracker&amp;Invoice'!$A1147:$AC1147,1,H1121)),0)</f>
        <v>0</v>
      </c>
      <c r="J1121" s="29">
        <f>IF(D1121="OVERALL",SUM('Tracker&amp;Invoice'!$H1147:$AC1147),0)</f>
        <v>0</v>
      </c>
    </row>
    <row r="1122" spans="1:10">
      <c r="A1122" t="e">
        <f t="shared" si="35"/>
        <v>#REF!</v>
      </c>
      <c r="B1122">
        <f>IF(AND('Tracker&amp;Invoice'!A1148&lt;&gt;"",'Tracker&amp;Invoice'!A1148&lt;&gt;"ITEM",'Tracker&amp;Invoice'!A1146="ITEM"),1,0)</f>
        <v>0</v>
      </c>
      <c r="C1122" t="str">
        <f>IF(B1122=1,'Tracker&amp;Invoice'!A1148,C1121)</f>
        <v>BQ-095</v>
      </c>
      <c r="D1122" t="str">
        <f>IF(LEFT(TRIM('Tracker&amp;Invoice'!B1148),9)="INVOICE #","INVOICE",IF(TRIM('Tracker&amp;Invoice'!B1148)="Overall Completion INVOICE","OVERALL",""))</f>
        <v>INVOICE</v>
      </c>
      <c r="E1122">
        <f>IF(D1122="INVOICE",VALUE(MID(TRIM('Tracker&amp;Invoice'!B1148),10,10)),"")</f>
        <v>24</v>
      </c>
      <c r="F1122">
        <f>IF(B1122=1,IFERROR(LOOKUP(2,1/('Tracker&amp;Invoice'!$H1148:$AC1148&lt;&gt;""),COLUMN('Tracker&amp;Invoice'!$H1148:$AC1148)),8),F1121)</f>
        <v>18</v>
      </c>
      <c r="G1122">
        <f>IF(D1122="OVERALL",IFERROR(LOOKUP(2,1/('Tracker&amp;Invoice'!$H1148:$AC1148&lt;&gt;""),COLUMN('Tracker&amp;Invoice'!$H1148:$AC1148)),8),G1123)</f>
        <v>19</v>
      </c>
      <c r="H1122">
        <f t="shared" si="34"/>
        <v>19</v>
      </c>
      <c r="I1122" s="29">
        <f>IF(D1122="INVOICE",SUM('Tracker&amp;Invoice'!$H1148:INDEX('Tracker&amp;Invoice'!$A1148:$AC1148,1,H1122)),0)</f>
        <v>20777.400000000001</v>
      </c>
      <c r="J1122" s="29">
        <f>IF(D1122="OVERALL",SUM('Tracker&amp;Invoice'!$H1148:$AC1148),0)</f>
        <v>0</v>
      </c>
    </row>
    <row r="1123" spans="1:10">
      <c r="A1123" t="e">
        <f t="shared" si="35"/>
        <v>#REF!</v>
      </c>
      <c r="B1123">
        <f>IF(AND('Tracker&amp;Invoice'!A1149&lt;&gt;"",'Tracker&amp;Invoice'!A1149&lt;&gt;"ITEM",'Tracker&amp;Invoice'!A1147="ITEM"),1,0)</f>
        <v>0</v>
      </c>
      <c r="C1123" t="str">
        <f>IF(B1123=1,'Tracker&amp;Invoice'!A1149,C1122)</f>
        <v>BQ-095</v>
      </c>
      <c r="D1123" t="str">
        <f>IF(LEFT(TRIM('Tracker&amp;Invoice'!B1149),9)="INVOICE #","INVOICE",IF(TRIM('Tracker&amp;Invoice'!B1149)="Overall Completion INVOICE","OVERALL",""))</f>
        <v/>
      </c>
      <c r="E1123" t="str">
        <f>IF(D1123="INVOICE",VALUE(MID(TRIM('Tracker&amp;Invoice'!B1149),10,10)),"")</f>
        <v/>
      </c>
      <c r="F1123">
        <f>IF(B1123=1,IFERROR(LOOKUP(2,1/('Tracker&amp;Invoice'!$H1149:$AC1149&lt;&gt;""),COLUMN('Tracker&amp;Invoice'!$H1149:$AC1149)),8),F1122)</f>
        <v>18</v>
      </c>
      <c r="G1123">
        <f>IF(D1123="OVERALL",IFERROR(LOOKUP(2,1/('Tracker&amp;Invoice'!$H1149:$AC1149&lt;&gt;""),COLUMN('Tracker&amp;Invoice'!$H1149:$AC1149)),8),G1124)</f>
        <v>19</v>
      </c>
      <c r="H1123">
        <f t="shared" si="34"/>
        <v>19</v>
      </c>
      <c r="I1123" s="29">
        <f>IF(D1123="INVOICE",SUM('Tracker&amp;Invoice'!$H1149:INDEX('Tracker&amp;Invoice'!$A1149:$AC1149,1,H1123)),0)</f>
        <v>0</v>
      </c>
      <c r="J1123" s="29">
        <f>IF(D1123="OVERALL",SUM('Tracker&amp;Invoice'!$H1149:$AC1149),0)</f>
        <v>0</v>
      </c>
    </row>
    <row r="1124" spans="1:10">
      <c r="A1124" t="e">
        <f t="shared" si="35"/>
        <v>#REF!</v>
      </c>
      <c r="B1124">
        <f>IF(AND('Tracker&amp;Invoice'!A1150&lt;&gt;"",'Tracker&amp;Invoice'!A1150&lt;&gt;"ITEM",'Tracker&amp;Invoice'!A1148="ITEM"),1,0)</f>
        <v>0</v>
      </c>
      <c r="C1124" t="str">
        <f>IF(B1124=1,'Tracker&amp;Invoice'!A1150,C1123)</f>
        <v>BQ-095</v>
      </c>
      <c r="D1124" t="str">
        <f>IF(LEFT(TRIM('Tracker&amp;Invoice'!B1150),9)="INVOICE #","INVOICE",IF(TRIM('Tracker&amp;Invoice'!B1150)="Overall Completion INVOICE","OVERALL",""))</f>
        <v>INVOICE</v>
      </c>
      <c r="E1124">
        <f>IF(D1124="INVOICE",VALUE(MID(TRIM('Tracker&amp;Invoice'!B1150),10,10)),"")</f>
        <v>25</v>
      </c>
      <c r="F1124">
        <f>IF(B1124=1,IFERROR(LOOKUP(2,1/('Tracker&amp;Invoice'!$H1150:$AC1150&lt;&gt;""),COLUMN('Tracker&amp;Invoice'!$H1150:$AC1150)),8),F1123)</f>
        <v>18</v>
      </c>
      <c r="G1124">
        <f>IF(D1124="OVERALL",IFERROR(LOOKUP(2,1/('Tracker&amp;Invoice'!$H1150:$AC1150&lt;&gt;""),COLUMN('Tracker&amp;Invoice'!$H1150:$AC1150)),8),G1125)</f>
        <v>19</v>
      </c>
      <c r="H1124">
        <f t="shared" si="34"/>
        <v>19</v>
      </c>
      <c r="I1124" s="29">
        <f>IF(D1124="INVOICE",SUM('Tracker&amp;Invoice'!$H1150:INDEX('Tracker&amp;Invoice'!$A1150:$AC1150,1,H1124)),0)</f>
        <v>659.60000000000014</v>
      </c>
      <c r="J1124" s="29">
        <f>IF(D1124="OVERALL",SUM('Tracker&amp;Invoice'!$H1150:$AC1150),0)</f>
        <v>0</v>
      </c>
    </row>
    <row r="1125" spans="1:10">
      <c r="A1125" t="e">
        <f t="shared" si="35"/>
        <v>#REF!</v>
      </c>
      <c r="B1125">
        <f>IF(AND('Tracker&amp;Invoice'!A1151&lt;&gt;"",'Tracker&amp;Invoice'!A1151&lt;&gt;"ITEM",'Tracker&amp;Invoice'!A1149="ITEM"),1,0)</f>
        <v>0</v>
      </c>
      <c r="C1125" t="str">
        <f>IF(B1125=1,'Tracker&amp;Invoice'!A1151,C1124)</f>
        <v>BQ-095</v>
      </c>
      <c r="D1125" t="str">
        <f>IF(LEFT(TRIM('Tracker&amp;Invoice'!B1151),9)="INVOICE #","INVOICE",IF(TRIM('Tracker&amp;Invoice'!B1151)="Overall Completion INVOICE","OVERALL",""))</f>
        <v/>
      </c>
      <c r="E1125" t="str">
        <f>IF(D1125="INVOICE",VALUE(MID(TRIM('Tracker&amp;Invoice'!B1151),10,10)),"")</f>
        <v/>
      </c>
      <c r="F1125">
        <f>IF(B1125=1,IFERROR(LOOKUP(2,1/('Tracker&amp;Invoice'!$H1151:$AC1151&lt;&gt;""),COLUMN('Tracker&amp;Invoice'!$H1151:$AC1151)),8),F1124)</f>
        <v>18</v>
      </c>
      <c r="G1125">
        <f>IF(D1125="OVERALL",IFERROR(LOOKUP(2,1/('Tracker&amp;Invoice'!$H1151:$AC1151&lt;&gt;""),COLUMN('Tracker&amp;Invoice'!$H1151:$AC1151)),8),G1126)</f>
        <v>19</v>
      </c>
      <c r="H1125">
        <f t="shared" si="34"/>
        <v>19</v>
      </c>
      <c r="I1125" s="29">
        <f>IF(D1125="INVOICE",SUM('Tracker&amp;Invoice'!$H1151:INDEX('Tracker&amp;Invoice'!$A1151:$AC1151,1,H1125)),0)</f>
        <v>0</v>
      </c>
      <c r="J1125" s="29">
        <f>IF(D1125="OVERALL",SUM('Tracker&amp;Invoice'!$H1151:$AC1151),0)</f>
        <v>0</v>
      </c>
    </row>
    <row r="1126" spans="1:10">
      <c r="A1126" t="e">
        <f t="shared" si="35"/>
        <v>#REF!</v>
      </c>
      <c r="B1126">
        <f>IF(AND('Tracker&amp;Invoice'!A1152&lt;&gt;"",'Tracker&amp;Invoice'!A1152&lt;&gt;"ITEM",'Tracker&amp;Invoice'!A1150="ITEM"),1,0)</f>
        <v>0</v>
      </c>
      <c r="C1126" t="str">
        <f>IF(B1126=1,'Tracker&amp;Invoice'!A1152,C1125)</f>
        <v>BQ-095</v>
      </c>
      <c r="D1126" t="str">
        <f>IF(LEFT(TRIM('Tracker&amp;Invoice'!B1152),9)="INVOICE #","INVOICE",IF(TRIM('Tracker&amp;Invoice'!B1152)="Overall Completion INVOICE","OVERALL",""))</f>
        <v>INVOICE</v>
      </c>
      <c r="E1126">
        <f>IF(D1126="INVOICE",VALUE(MID(TRIM('Tracker&amp;Invoice'!B1152),10,10)),"")</f>
        <v>26</v>
      </c>
      <c r="F1126">
        <f>IF(B1126=1,IFERROR(LOOKUP(2,1/('Tracker&amp;Invoice'!$H1152:$AC1152&lt;&gt;""),COLUMN('Tracker&amp;Invoice'!$H1152:$AC1152)),8),F1125)</f>
        <v>18</v>
      </c>
      <c r="G1126">
        <f>IF(D1126="OVERALL",IFERROR(LOOKUP(2,1/('Tracker&amp;Invoice'!$H1152:$AC1152&lt;&gt;""),COLUMN('Tracker&amp;Invoice'!$H1152:$AC1152)),8),G1127)</f>
        <v>19</v>
      </c>
      <c r="H1126">
        <f t="shared" si="34"/>
        <v>19</v>
      </c>
      <c r="I1126" s="29">
        <f>IF(D1126="INVOICE",SUM('Tracker&amp;Invoice'!$H1152:INDEX('Tracker&amp;Invoice'!$A1152:$AC1152,1,H1126)),0)</f>
        <v>17223.805</v>
      </c>
      <c r="J1126" s="29">
        <f>IF(D1126="OVERALL",SUM('Tracker&amp;Invoice'!$H1152:$AC1152),0)</f>
        <v>0</v>
      </c>
    </row>
    <row r="1127" spans="1:10">
      <c r="A1127" t="e">
        <f t="shared" si="35"/>
        <v>#REF!</v>
      </c>
      <c r="B1127">
        <f>IF(AND('Tracker&amp;Invoice'!A1153&lt;&gt;"",'Tracker&amp;Invoice'!A1153&lt;&gt;"ITEM",'Tracker&amp;Invoice'!A1151="ITEM"),1,0)</f>
        <v>0</v>
      </c>
      <c r="C1127" t="str">
        <f>IF(B1127=1,'Tracker&amp;Invoice'!A1153,C1126)</f>
        <v>BQ-095</v>
      </c>
      <c r="D1127" t="str">
        <f>IF(LEFT(TRIM('Tracker&amp;Invoice'!B1153),9)="INVOICE #","INVOICE",IF(TRIM('Tracker&amp;Invoice'!B1153)="Overall Completion INVOICE","OVERALL",""))</f>
        <v/>
      </c>
      <c r="E1127" t="str">
        <f>IF(D1127="INVOICE",VALUE(MID(TRIM('Tracker&amp;Invoice'!B1153),10,10)),"")</f>
        <v/>
      </c>
      <c r="F1127">
        <f>IF(B1127=1,IFERROR(LOOKUP(2,1/('Tracker&amp;Invoice'!$H1153:$AC1153&lt;&gt;""),COLUMN('Tracker&amp;Invoice'!$H1153:$AC1153)),8),F1126)</f>
        <v>18</v>
      </c>
      <c r="G1127">
        <f>IF(D1127="OVERALL",IFERROR(LOOKUP(2,1/('Tracker&amp;Invoice'!$H1153:$AC1153&lt;&gt;""),COLUMN('Tracker&amp;Invoice'!$H1153:$AC1153)),8),G1128)</f>
        <v>19</v>
      </c>
      <c r="H1127">
        <f t="shared" si="34"/>
        <v>19</v>
      </c>
      <c r="I1127" s="29">
        <f>IF(D1127="INVOICE",SUM('Tracker&amp;Invoice'!$H1153:INDEX('Tracker&amp;Invoice'!$A1153:$AC1153,1,H1127)),0)</f>
        <v>0</v>
      </c>
      <c r="J1127" s="29">
        <f>IF(D1127="OVERALL",SUM('Tracker&amp;Invoice'!$H1153:$AC1153),0)</f>
        <v>0</v>
      </c>
    </row>
    <row r="1128" spans="1:10">
      <c r="A1128" t="e">
        <f t="shared" si="35"/>
        <v>#REF!</v>
      </c>
      <c r="B1128">
        <f>IF(AND('Tracker&amp;Invoice'!A1154&lt;&gt;"",'Tracker&amp;Invoice'!A1154&lt;&gt;"ITEM",'Tracker&amp;Invoice'!A1152="ITEM"),1,0)</f>
        <v>0</v>
      </c>
      <c r="C1128" t="str">
        <f>IF(B1128=1,'Tracker&amp;Invoice'!A1154,C1127)</f>
        <v>BQ-095</v>
      </c>
      <c r="D1128" t="str">
        <f>IF(LEFT(TRIM('Tracker&amp;Invoice'!B1154),9)="INVOICE #","INVOICE",IF(TRIM('Tracker&amp;Invoice'!B1154)="Overall Completion INVOICE","OVERALL",""))</f>
        <v>INVOICE</v>
      </c>
      <c r="E1128">
        <f>IF(D1128="INVOICE",VALUE(MID(TRIM('Tracker&amp;Invoice'!B1154),10,10)),"")</f>
        <v>27</v>
      </c>
      <c r="F1128">
        <f>IF(B1128=1,IFERROR(LOOKUP(2,1/('Tracker&amp;Invoice'!$H1154:$AC1154&lt;&gt;""),COLUMN('Tracker&amp;Invoice'!$H1154:$AC1154)),8),F1127)</f>
        <v>18</v>
      </c>
      <c r="G1128">
        <f>IF(D1128="OVERALL",IFERROR(LOOKUP(2,1/('Tracker&amp;Invoice'!$H1154:$AC1154&lt;&gt;""),COLUMN('Tracker&amp;Invoice'!$H1154:$AC1154)),8),G1129)</f>
        <v>19</v>
      </c>
      <c r="H1128">
        <f t="shared" si="34"/>
        <v>19</v>
      </c>
      <c r="I1128" s="29">
        <f>IF(D1128="INVOICE",SUM('Tracker&amp;Invoice'!$H1154:INDEX('Tracker&amp;Invoice'!$A1154:$AC1154,1,H1128)),0)</f>
        <v>10603.07</v>
      </c>
      <c r="J1128" s="29">
        <f>IF(D1128="OVERALL",SUM('Tracker&amp;Invoice'!$H1154:$AC1154),0)</f>
        <v>0</v>
      </c>
    </row>
    <row r="1129" spans="1:10">
      <c r="A1129" t="e">
        <f t="shared" si="35"/>
        <v>#REF!</v>
      </c>
      <c r="B1129">
        <f>IF(AND('Tracker&amp;Invoice'!A1155&lt;&gt;"",'Tracker&amp;Invoice'!A1155&lt;&gt;"ITEM",'Tracker&amp;Invoice'!A1153="ITEM"),1,0)</f>
        <v>0</v>
      </c>
      <c r="C1129" t="str">
        <f>IF(B1129=1,'Tracker&amp;Invoice'!A1155,C1128)</f>
        <v>BQ-095</v>
      </c>
      <c r="D1129" t="str">
        <f>IF(LEFT(TRIM('Tracker&amp;Invoice'!B1155),9)="INVOICE #","INVOICE",IF(TRIM('Tracker&amp;Invoice'!B1155)="Overall Completion INVOICE","OVERALL",""))</f>
        <v/>
      </c>
      <c r="E1129" t="str">
        <f>IF(D1129="INVOICE",VALUE(MID(TRIM('Tracker&amp;Invoice'!B1155),10,10)),"")</f>
        <v/>
      </c>
      <c r="F1129">
        <f>IF(B1129=1,IFERROR(LOOKUP(2,1/('Tracker&amp;Invoice'!$H1155:$AC1155&lt;&gt;""),COLUMN('Tracker&amp;Invoice'!$H1155:$AC1155)),8),F1128)</f>
        <v>18</v>
      </c>
      <c r="G1129">
        <f>IF(D1129="OVERALL",IFERROR(LOOKUP(2,1/('Tracker&amp;Invoice'!$H1155:$AC1155&lt;&gt;""),COLUMN('Tracker&amp;Invoice'!$H1155:$AC1155)),8),G1130)</f>
        <v>19</v>
      </c>
      <c r="H1129">
        <f t="shared" si="34"/>
        <v>19</v>
      </c>
      <c r="I1129" s="29">
        <f>IF(D1129="INVOICE",SUM('Tracker&amp;Invoice'!$H1155:INDEX('Tracker&amp;Invoice'!$A1155:$AC1155,1,H1129)),0)</f>
        <v>0</v>
      </c>
      <c r="J1129" s="29">
        <f>IF(D1129="OVERALL",SUM('Tracker&amp;Invoice'!$H1155:$AC1155),0)</f>
        <v>0</v>
      </c>
    </row>
    <row r="1130" spans="1:10">
      <c r="A1130" t="e">
        <f t="shared" si="35"/>
        <v>#REF!</v>
      </c>
      <c r="B1130">
        <f>IF(AND('Tracker&amp;Invoice'!A1156&lt;&gt;"",'Tracker&amp;Invoice'!A1156&lt;&gt;"ITEM",'Tracker&amp;Invoice'!A1154="ITEM"),1,0)</f>
        <v>0</v>
      </c>
      <c r="C1130" t="str">
        <f>IF(B1130=1,'Tracker&amp;Invoice'!A1156,C1129)</f>
        <v>BQ-095</v>
      </c>
      <c r="D1130" t="str">
        <f>IF(LEFT(TRIM('Tracker&amp;Invoice'!B1156),9)="INVOICE #","INVOICE",IF(TRIM('Tracker&amp;Invoice'!B1156)="Overall Completion INVOICE","OVERALL",""))</f>
        <v>INVOICE</v>
      </c>
      <c r="E1130">
        <f>IF(D1130="INVOICE",VALUE(MID(TRIM('Tracker&amp;Invoice'!B1156),10,10)),"")</f>
        <v>32</v>
      </c>
      <c r="F1130">
        <f>IF(B1130=1,IFERROR(LOOKUP(2,1/('Tracker&amp;Invoice'!$H1156:$AC1156&lt;&gt;""),COLUMN('Tracker&amp;Invoice'!$H1156:$AC1156)),8),F1129)</f>
        <v>18</v>
      </c>
      <c r="G1130">
        <f>IF(D1130="OVERALL",IFERROR(LOOKUP(2,1/('Tracker&amp;Invoice'!$H1156:$AC1156&lt;&gt;""),COLUMN('Tracker&amp;Invoice'!$H1156:$AC1156)),8),G1131)</f>
        <v>19</v>
      </c>
      <c r="H1130">
        <f t="shared" si="34"/>
        <v>19</v>
      </c>
      <c r="I1130" s="29">
        <f>IF(D1130="INVOICE",SUM('Tracker&amp;Invoice'!$H1156:INDEX('Tracker&amp;Invoice'!$A1156:$AC1156,1,H1130)),0)</f>
        <v>28486.475000000006</v>
      </c>
      <c r="J1130" s="29">
        <f>IF(D1130="OVERALL",SUM('Tracker&amp;Invoice'!$H1156:$AC1156),0)</f>
        <v>0</v>
      </c>
    </row>
    <row r="1131" spans="1:10">
      <c r="A1131" t="e">
        <f t="shared" si="35"/>
        <v>#REF!</v>
      </c>
      <c r="B1131">
        <f>IF(AND('Tracker&amp;Invoice'!A1157&lt;&gt;"",'Tracker&amp;Invoice'!A1157&lt;&gt;"ITEM",'Tracker&amp;Invoice'!A1155="ITEM"),1,0)</f>
        <v>0</v>
      </c>
      <c r="C1131" t="str">
        <f>IF(B1131=1,'Tracker&amp;Invoice'!A1157,C1130)</f>
        <v>BQ-095</v>
      </c>
      <c r="D1131" t="str">
        <f>IF(LEFT(TRIM('Tracker&amp;Invoice'!B1157),9)="INVOICE #","INVOICE",IF(TRIM('Tracker&amp;Invoice'!B1157)="Overall Completion INVOICE","OVERALL",""))</f>
        <v/>
      </c>
      <c r="E1131" t="str">
        <f>IF(D1131="INVOICE",VALUE(MID(TRIM('Tracker&amp;Invoice'!B1157),10,10)),"")</f>
        <v/>
      </c>
      <c r="F1131">
        <f>IF(B1131=1,IFERROR(LOOKUP(2,1/('Tracker&amp;Invoice'!$H1157:$AC1157&lt;&gt;""),COLUMN('Tracker&amp;Invoice'!$H1157:$AC1157)),8),F1130)</f>
        <v>18</v>
      </c>
      <c r="G1131">
        <f>IF(D1131="OVERALL",IFERROR(LOOKUP(2,1/('Tracker&amp;Invoice'!$H1157:$AC1157&lt;&gt;""),COLUMN('Tracker&amp;Invoice'!$H1157:$AC1157)),8),G1132)</f>
        <v>19</v>
      </c>
      <c r="H1131">
        <f t="shared" si="34"/>
        <v>19</v>
      </c>
      <c r="I1131" s="29">
        <f>IF(D1131="INVOICE",SUM('Tracker&amp;Invoice'!$H1157:INDEX('Tracker&amp;Invoice'!$A1157:$AC1157,1,H1131)),0)</f>
        <v>0</v>
      </c>
      <c r="J1131" s="29">
        <f>IF(D1131="OVERALL",SUM('Tracker&amp;Invoice'!$H1157:$AC1157),0)</f>
        <v>0</v>
      </c>
    </row>
    <row r="1132" spans="1:10">
      <c r="A1132" t="e">
        <f t="shared" si="35"/>
        <v>#REF!</v>
      </c>
      <c r="B1132">
        <f>IF(AND('Tracker&amp;Invoice'!A1158&lt;&gt;"",'Tracker&amp;Invoice'!A1158&lt;&gt;"ITEM",'Tracker&amp;Invoice'!A1156="ITEM"),1,0)</f>
        <v>0</v>
      </c>
      <c r="C1132" t="str">
        <f>IF(B1132=1,'Tracker&amp;Invoice'!A1158,C1131)</f>
        <v>BQ-095</v>
      </c>
      <c r="D1132" t="str">
        <f>IF(LEFT(TRIM('Tracker&amp;Invoice'!B1158),9)="INVOICE #","INVOICE",IF(TRIM('Tracker&amp;Invoice'!B1158)="Overall Completion INVOICE","OVERALL",""))</f>
        <v>OVERALL</v>
      </c>
      <c r="E1132" t="str">
        <f>IF(D1132="INVOICE",VALUE(MID(TRIM('Tracker&amp;Invoice'!B1158),10,10)),"")</f>
        <v/>
      </c>
      <c r="F1132">
        <f>IF(B1132=1,IFERROR(LOOKUP(2,1/('Tracker&amp;Invoice'!$H1158:$AC1158&lt;&gt;""),COLUMN('Tracker&amp;Invoice'!$H1158:$AC1158)),8),F1131)</f>
        <v>18</v>
      </c>
      <c r="G1132">
        <f>IF(D1132="OVERALL",IFERROR(LOOKUP(2,1/('Tracker&amp;Invoice'!$H1158:$AC1158&lt;&gt;""),COLUMN('Tracker&amp;Invoice'!$H1158:$AC1158)),8),G1133)</f>
        <v>19</v>
      </c>
      <c r="H1132">
        <f t="shared" si="34"/>
        <v>19</v>
      </c>
      <c r="I1132" s="29">
        <f>IF(D1132="INVOICE",SUM('Tracker&amp;Invoice'!$H1158:INDEX('Tracker&amp;Invoice'!$A1158:$AC1158,1,H1132)),0)</f>
        <v>0</v>
      </c>
      <c r="J1132" s="29">
        <f>IF(D1132="OVERALL",SUM('Tracker&amp;Invoice'!$H1158:$AC1158),0)</f>
        <v>243062.60000000006</v>
      </c>
    </row>
    <row r="1133" spans="1:10">
      <c r="A1133" t="e">
        <f t="shared" si="35"/>
        <v>#REF!</v>
      </c>
      <c r="B1133">
        <f>IF(AND('Tracker&amp;Invoice'!A1159&lt;&gt;"",'Tracker&amp;Invoice'!A1159&lt;&gt;"ITEM",'Tracker&amp;Invoice'!A1157="ITEM"),1,0)</f>
        <v>0</v>
      </c>
      <c r="C1133" t="str">
        <f>IF(B1133=1,'Tracker&amp;Invoice'!A1159,C1132)</f>
        <v>BQ-095</v>
      </c>
      <c r="D1133" t="str">
        <f>IF(LEFT(TRIM('Tracker&amp;Invoice'!B1159),9)="INVOICE #","INVOICE",IF(TRIM('Tracker&amp;Invoice'!B1159)="Overall Completion INVOICE","OVERALL",""))</f>
        <v/>
      </c>
      <c r="E1133" t="str">
        <f>IF(D1133="INVOICE",VALUE(MID(TRIM('Tracker&amp;Invoice'!B1159),10,10)),"")</f>
        <v/>
      </c>
      <c r="F1133">
        <f>IF(B1133=1,IFERROR(LOOKUP(2,1/('Tracker&amp;Invoice'!$H1159:$AC1159&lt;&gt;""),COLUMN('Tracker&amp;Invoice'!$H1159:$AC1159)),8),F1132)</f>
        <v>18</v>
      </c>
      <c r="G1133">
        <f>IF(D1133="OVERALL",IFERROR(LOOKUP(2,1/('Tracker&amp;Invoice'!$H1159:$AC1159&lt;&gt;""),COLUMN('Tracker&amp;Invoice'!$H1159:$AC1159)),8),G1134)</f>
        <v>17</v>
      </c>
      <c r="H1133">
        <f t="shared" si="34"/>
        <v>18</v>
      </c>
      <c r="I1133" s="29">
        <f>IF(D1133="INVOICE",SUM('Tracker&amp;Invoice'!$H1159:INDEX('Tracker&amp;Invoice'!$A1159:$AC1159,1,H1133)),0)</f>
        <v>0</v>
      </c>
      <c r="J1133" s="29">
        <f>IF(D1133="OVERALL",SUM('Tracker&amp;Invoice'!$H1159:$AC1159),0)</f>
        <v>0</v>
      </c>
    </row>
    <row r="1134" spans="1:10">
      <c r="A1134" t="e">
        <f t="shared" si="35"/>
        <v>#REF!</v>
      </c>
      <c r="B1134">
        <f>IF(AND('Tracker&amp;Invoice'!A1160&lt;&gt;"",'Tracker&amp;Invoice'!A1160&lt;&gt;"ITEM",'Tracker&amp;Invoice'!A1158="ITEM"),1,0)</f>
        <v>0</v>
      </c>
      <c r="C1134" t="str">
        <f>IF(B1134=1,'Tracker&amp;Invoice'!A1160,C1133)</f>
        <v>BQ-095</v>
      </c>
      <c r="D1134" t="str">
        <f>IF(LEFT(TRIM('Tracker&amp;Invoice'!B1160),9)="INVOICE #","INVOICE",IF(TRIM('Tracker&amp;Invoice'!B1160)="Overall Completion INVOICE","OVERALL",""))</f>
        <v/>
      </c>
      <c r="E1134" t="str">
        <f>IF(D1134="INVOICE",VALUE(MID(TRIM('Tracker&amp;Invoice'!B1160),10,10)),"")</f>
        <v/>
      </c>
      <c r="F1134">
        <f>IF(B1134=1,IFERROR(LOOKUP(2,1/('Tracker&amp;Invoice'!$H1160:$AC1160&lt;&gt;""),COLUMN('Tracker&amp;Invoice'!$H1160:$AC1160)),8),F1133)</f>
        <v>18</v>
      </c>
      <c r="G1134">
        <f>IF(D1134="OVERALL",IFERROR(LOOKUP(2,1/('Tracker&amp;Invoice'!$H1160:$AC1160&lt;&gt;""),COLUMN('Tracker&amp;Invoice'!$H1160:$AC1160)),8),G1135)</f>
        <v>17</v>
      </c>
      <c r="H1134">
        <f t="shared" si="34"/>
        <v>18</v>
      </c>
      <c r="I1134" s="29">
        <f>IF(D1134="INVOICE",SUM('Tracker&amp;Invoice'!$H1160:INDEX('Tracker&amp;Invoice'!$A1160:$AC1160,1,H1134)),0)</f>
        <v>0</v>
      </c>
      <c r="J1134" s="29">
        <f>IF(D1134="OVERALL",SUM('Tracker&amp;Invoice'!$H1160:$AC1160),0)</f>
        <v>0</v>
      </c>
    </row>
    <row r="1135" spans="1:10">
      <c r="A1135" t="e">
        <f t="shared" si="35"/>
        <v>#REF!</v>
      </c>
      <c r="B1135">
        <f>IF(AND('Tracker&amp;Invoice'!A1161&lt;&gt;"",'Tracker&amp;Invoice'!A1161&lt;&gt;"ITEM",'Tracker&amp;Invoice'!A1159="ITEM"),1,0)</f>
        <v>0</v>
      </c>
      <c r="C1135" t="str">
        <f>IF(B1135=1,'Tracker&amp;Invoice'!A1161,C1134)</f>
        <v>BQ-095</v>
      </c>
      <c r="D1135" t="str">
        <f>IF(LEFT(TRIM('Tracker&amp;Invoice'!B1161),9)="INVOICE #","INVOICE",IF(TRIM('Tracker&amp;Invoice'!B1161)="Overall Completion INVOICE","OVERALL",""))</f>
        <v/>
      </c>
      <c r="E1135" t="str">
        <f>IF(D1135="INVOICE",VALUE(MID(TRIM('Tracker&amp;Invoice'!B1161),10,10)),"")</f>
        <v/>
      </c>
      <c r="F1135">
        <f>IF(B1135=1,IFERROR(LOOKUP(2,1/('Tracker&amp;Invoice'!$H1161:$AC1161&lt;&gt;""),COLUMN('Tracker&amp;Invoice'!$H1161:$AC1161)),8),F1134)</f>
        <v>18</v>
      </c>
      <c r="G1135">
        <f>IF(D1135="OVERALL",IFERROR(LOOKUP(2,1/('Tracker&amp;Invoice'!$H1161:$AC1161&lt;&gt;""),COLUMN('Tracker&amp;Invoice'!$H1161:$AC1161)),8),G1136)</f>
        <v>17</v>
      </c>
      <c r="H1135">
        <f t="shared" si="34"/>
        <v>18</v>
      </c>
      <c r="I1135" s="29">
        <f>IF(D1135="INVOICE",SUM('Tracker&amp;Invoice'!$H1161:INDEX('Tracker&amp;Invoice'!$A1161:$AC1161,1,H1135)),0)</f>
        <v>0</v>
      </c>
      <c r="J1135" s="29">
        <f>IF(D1135="OVERALL",SUM('Tracker&amp;Invoice'!$H1161:$AC1161),0)</f>
        <v>0</v>
      </c>
    </row>
    <row r="1136" spans="1:10">
      <c r="A1136" t="e">
        <f t="shared" si="35"/>
        <v>#REF!</v>
      </c>
      <c r="B1136">
        <f>IF(AND('Tracker&amp;Invoice'!A1162&lt;&gt;"",'Tracker&amp;Invoice'!A1162&lt;&gt;"ITEM",'Tracker&amp;Invoice'!A1160="ITEM"),1,0)</f>
        <v>0</v>
      </c>
      <c r="C1136" t="str">
        <f>IF(B1136=1,'Tracker&amp;Invoice'!A1162,C1135)</f>
        <v>BQ-095</v>
      </c>
      <c r="D1136" t="str">
        <f>IF(LEFT(TRIM('Tracker&amp;Invoice'!B1162),9)="INVOICE #","INVOICE",IF(TRIM('Tracker&amp;Invoice'!B1162)="Overall Completion INVOICE","OVERALL",""))</f>
        <v/>
      </c>
      <c r="E1136" t="str">
        <f>IF(D1136="INVOICE",VALUE(MID(TRIM('Tracker&amp;Invoice'!B1162),10,10)),"")</f>
        <v/>
      </c>
      <c r="F1136">
        <f>IF(B1136=1,IFERROR(LOOKUP(2,1/('Tracker&amp;Invoice'!$H1162:$AC1162&lt;&gt;""),COLUMN('Tracker&amp;Invoice'!$H1162:$AC1162)),8),F1135)</f>
        <v>18</v>
      </c>
      <c r="G1136">
        <f>IF(D1136="OVERALL",IFERROR(LOOKUP(2,1/('Tracker&amp;Invoice'!$H1162:$AC1162&lt;&gt;""),COLUMN('Tracker&amp;Invoice'!$H1162:$AC1162)),8),G1137)</f>
        <v>17</v>
      </c>
      <c r="H1136">
        <f t="shared" si="34"/>
        <v>18</v>
      </c>
      <c r="I1136" s="29">
        <f>IF(D1136="INVOICE",SUM('Tracker&amp;Invoice'!$H1162:INDEX('Tracker&amp;Invoice'!$A1162:$AC1162,1,H1136)),0)</f>
        <v>0</v>
      </c>
      <c r="J1136" s="29">
        <f>IF(D1136="OVERALL",SUM('Tracker&amp;Invoice'!$H1162:$AC1162),0)</f>
        <v>0</v>
      </c>
    </row>
    <row r="1137" spans="1:10">
      <c r="A1137" t="e">
        <f t="shared" si="35"/>
        <v>#REF!</v>
      </c>
      <c r="B1137">
        <f>IF(AND('Tracker&amp;Invoice'!A1163&lt;&gt;"",'Tracker&amp;Invoice'!A1163&lt;&gt;"ITEM",'Tracker&amp;Invoice'!A1161="ITEM"),1,0)</f>
        <v>0</v>
      </c>
      <c r="C1137" t="str">
        <f>IF(B1137=1,'Tracker&amp;Invoice'!A1163,C1136)</f>
        <v>BQ-095</v>
      </c>
      <c r="D1137" t="str">
        <f>IF(LEFT(TRIM('Tracker&amp;Invoice'!B1163),9)="INVOICE #","INVOICE",IF(TRIM('Tracker&amp;Invoice'!B1163)="Overall Completion INVOICE","OVERALL",""))</f>
        <v/>
      </c>
      <c r="E1137" t="str">
        <f>IF(D1137="INVOICE",VALUE(MID(TRIM('Tracker&amp;Invoice'!B1163),10,10)),"")</f>
        <v/>
      </c>
      <c r="F1137">
        <f>IF(B1137=1,IFERROR(LOOKUP(2,1/('Tracker&amp;Invoice'!$H1163:$AC1163&lt;&gt;""),COLUMN('Tracker&amp;Invoice'!$H1163:$AC1163)),8),F1136)</f>
        <v>18</v>
      </c>
      <c r="G1137">
        <f>IF(D1137="OVERALL",IFERROR(LOOKUP(2,1/('Tracker&amp;Invoice'!$H1163:$AC1163&lt;&gt;""),COLUMN('Tracker&amp;Invoice'!$H1163:$AC1163)),8),G1138)</f>
        <v>17</v>
      </c>
      <c r="H1137">
        <f t="shared" si="34"/>
        <v>18</v>
      </c>
      <c r="I1137" s="29">
        <f>IF(D1137="INVOICE",SUM('Tracker&amp;Invoice'!$H1163:INDEX('Tracker&amp;Invoice'!$A1163:$AC1163,1,H1137)),0)</f>
        <v>0</v>
      </c>
      <c r="J1137" s="29">
        <f>IF(D1137="OVERALL",SUM('Tracker&amp;Invoice'!$H1163:$AC1163),0)</f>
        <v>0</v>
      </c>
    </row>
    <row r="1138" spans="1:10">
      <c r="A1138" t="e">
        <f t="shared" si="35"/>
        <v>#REF!</v>
      </c>
      <c r="B1138">
        <f>IF(AND('Tracker&amp;Invoice'!A1164&lt;&gt;"",'Tracker&amp;Invoice'!A1164&lt;&gt;"ITEM",'Tracker&amp;Invoice'!A1162="ITEM"),1,0)</f>
        <v>0</v>
      </c>
      <c r="C1138" t="str">
        <f>IF(B1138=1,'Tracker&amp;Invoice'!A1164,C1137)</f>
        <v>BQ-095</v>
      </c>
      <c r="D1138" t="str">
        <f>IF(LEFT(TRIM('Tracker&amp;Invoice'!B1164),9)="INVOICE #","INVOICE",IF(TRIM('Tracker&amp;Invoice'!B1164)="Overall Completion INVOICE","OVERALL",""))</f>
        <v/>
      </c>
      <c r="E1138" t="str">
        <f>IF(D1138="INVOICE",VALUE(MID(TRIM('Tracker&amp;Invoice'!B1164),10,10)),"")</f>
        <v/>
      </c>
      <c r="F1138">
        <f>IF(B1138=1,IFERROR(LOOKUP(2,1/('Tracker&amp;Invoice'!$H1164:$AC1164&lt;&gt;""),COLUMN('Tracker&amp;Invoice'!$H1164:$AC1164)),8),F1137)</f>
        <v>18</v>
      </c>
      <c r="G1138">
        <f>IF(D1138="OVERALL",IFERROR(LOOKUP(2,1/('Tracker&amp;Invoice'!$H1164:$AC1164&lt;&gt;""),COLUMN('Tracker&amp;Invoice'!$H1164:$AC1164)),8),G1139)</f>
        <v>17</v>
      </c>
      <c r="H1138">
        <f t="shared" si="34"/>
        <v>18</v>
      </c>
      <c r="I1138" s="29">
        <f>IF(D1138="INVOICE",SUM('Tracker&amp;Invoice'!$H1164:INDEX('Tracker&amp;Invoice'!$A1164:$AC1164,1,H1138)),0)</f>
        <v>0</v>
      </c>
      <c r="J1138" s="29">
        <f>IF(D1138="OVERALL",SUM('Tracker&amp;Invoice'!$H1164:$AC1164),0)</f>
        <v>0</v>
      </c>
    </row>
    <row r="1139" spans="1:10">
      <c r="A1139" t="e">
        <f t="shared" si="35"/>
        <v>#REF!</v>
      </c>
      <c r="B1139">
        <f>IF(AND('Tracker&amp;Invoice'!A1165&lt;&gt;"",'Tracker&amp;Invoice'!A1165&lt;&gt;"ITEM",'Tracker&amp;Invoice'!A1163="ITEM"),1,0)</f>
        <v>0</v>
      </c>
      <c r="C1139" t="str">
        <f>IF(B1139=1,'Tracker&amp;Invoice'!A1165,C1138)</f>
        <v>BQ-095</v>
      </c>
      <c r="D1139" t="str">
        <f>IF(LEFT(TRIM('Tracker&amp;Invoice'!B1165),9)="INVOICE #","INVOICE",IF(TRIM('Tracker&amp;Invoice'!B1165)="Overall Completion INVOICE","OVERALL",""))</f>
        <v/>
      </c>
      <c r="E1139" t="str">
        <f>IF(D1139="INVOICE",VALUE(MID(TRIM('Tracker&amp;Invoice'!B1165),10,10)),"")</f>
        <v/>
      </c>
      <c r="F1139">
        <f>IF(B1139=1,IFERROR(LOOKUP(2,1/('Tracker&amp;Invoice'!$H1165:$AC1165&lt;&gt;""),COLUMN('Tracker&amp;Invoice'!$H1165:$AC1165)),8),F1138)</f>
        <v>18</v>
      </c>
      <c r="G1139">
        <f>IF(D1139="OVERALL",IFERROR(LOOKUP(2,1/('Tracker&amp;Invoice'!$H1165:$AC1165&lt;&gt;""),COLUMN('Tracker&amp;Invoice'!$H1165:$AC1165)),8),G1140)</f>
        <v>17</v>
      </c>
      <c r="H1139">
        <f t="shared" si="34"/>
        <v>18</v>
      </c>
      <c r="I1139" s="29">
        <f>IF(D1139="INVOICE",SUM('Tracker&amp;Invoice'!$H1165:INDEX('Tracker&amp;Invoice'!$A1165:$AC1165,1,H1139)),0)</f>
        <v>0</v>
      </c>
      <c r="J1139" s="29">
        <f>IF(D1139="OVERALL",SUM('Tracker&amp;Invoice'!$H1165:$AC1165),0)</f>
        <v>0</v>
      </c>
    </row>
    <row r="1140" spans="1:10">
      <c r="A1140" t="e">
        <f t="shared" si="35"/>
        <v>#REF!</v>
      </c>
      <c r="B1140">
        <f>IF(AND('Tracker&amp;Invoice'!A1166&lt;&gt;"",'Tracker&amp;Invoice'!A1166&lt;&gt;"ITEM",'Tracker&amp;Invoice'!A1164="ITEM"),1,0)</f>
        <v>0</v>
      </c>
      <c r="C1140" t="str">
        <f>IF(B1140=1,'Tracker&amp;Invoice'!A1166,C1139)</f>
        <v>BQ-095</v>
      </c>
      <c r="D1140" t="str">
        <f>IF(LEFT(TRIM('Tracker&amp;Invoice'!B1166),9)="INVOICE #","INVOICE",IF(TRIM('Tracker&amp;Invoice'!B1166)="Overall Completion INVOICE","OVERALL",""))</f>
        <v/>
      </c>
      <c r="E1140" t="str">
        <f>IF(D1140="INVOICE",VALUE(MID(TRIM('Tracker&amp;Invoice'!B1166),10,10)),"")</f>
        <v/>
      </c>
      <c r="F1140">
        <f>IF(B1140=1,IFERROR(LOOKUP(2,1/('Tracker&amp;Invoice'!$H1166:$AC1166&lt;&gt;""),COLUMN('Tracker&amp;Invoice'!$H1166:$AC1166)),8),F1139)</f>
        <v>18</v>
      </c>
      <c r="G1140">
        <f>IF(D1140="OVERALL",IFERROR(LOOKUP(2,1/('Tracker&amp;Invoice'!$H1166:$AC1166&lt;&gt;""),COLUMN('Tracker&amp;Invoice'!$H1166:$AC1166)),8),G1141)</f>
        <v>17</v>
      </c>
      <c r="H1140">
        <f t="shared" si="34"/>
        <v>18</v>
      </c>
      <c r="I1140" s="29">
        <f>IF(D1140="INVOICE",SUM('Tracker&amp;Invoice'!$H1166:INDEX('Tracker&amp;Invoice'!$A1166:$AC1166,1,H1140)),0)</f>
        <v>0</v>
      </c>
      <c r="J1140" s="29">
        <f>IF(D1140="OVERALL",SUM('Tracker&amp;Invoice'!$H1166:$AC1166),0)</f>
        <v>0</v>
      </c>
    </row>
    <row r="1141" spans="1:10">
      <c r="A1141" t="e">
        <f t="shared" si="35"/>
        <v>#REF!</v>
      </c>
      <c r="B1141">
        <f>IF(AND('Tracker&amp;Invoice'!A1167&lt;&gt;"",'Tracker&amp;Invoice'!A1167&lt;&gt;"ITEM",'Tracker&amp;Invoice'!A1165="ITEM"),1,0)</f>
        <v>1</v>
      </c>
      <c r="C1141" t="str">
        <f>IF(B1141=1,'Tracker&amp;Invoice'!A1167,C1140)</f>
        <v>BQ-096</v>
      </c>
      <c r="D1141" t="str">
        <f>IF(LEFT(TRIM('Tracker&amp;Invoice'!B1167),9)="INVOICE #","INVOICE",IF(TRIM('Tracker&amp;Invoice'!B1167)="Overall Completion INVOICE","OVERALL",""))</f>
        <v/>
      </c>
      <c r="E1141" t="str">
        <f>IF(D1141="INVOICE",VALUE(MID(TRIM('Tracker&amp;Invoice'!B1167),10,10)),"")</f>
        <v/>
      </c>
      <c r="F1141">
        <f>IF(B1141=1,IFERROR(LOOKUP(2,1/('Tracker&amp;Invoice'!$H1167:$AC1167&lt;&gt;""),COLUMN('Tracker&amp;Invoice'!$H1167:$AC1167)),8),F1140)</f>
        <v>16</v>
      </c>
      <c r="G1141">
        <f>IF(D1141="OVERALL",IFERROR(LOOKUP(2,1/('Tracker&amp;Invoice'!$H1167:$AC1167&lt;&gt;""),COLUMN('Tracker&amp;Invoice'!$H1167:$AC1167)),8),G1142)</f>
        <v>17</v>
      </c>
      <c r="H1141">
        <f t="shared" si="34"/>
        <v>17</v>
      </c>
      <c r="I1141" s="29">
        <f>IF(D1141="INVOICE",SUM('Tracker&amp;Invoice'!$H1167:INDEX('Tracker&amp;Invoice'!$A1167:$AC1167,1,H1141)),0)</f>
        <v>0</v>
      </c>
      <c r="J1141" s="29">
        <f>IF(D1141="OVERALL",SUM('Tracker&amp;Invoice'!$H1167:$AC1167),0)</f>
        <v>0</v>
      </c>
    </row>
    <row r="1142" spans="1:10">
      <c r="A1142" t="e">
        <f t="shared" si="35"/>
        <v>#REF!</v>
      </c>
      <c r="B1142">
        <f>IF(AND('Tracker&amp;Invoice'!A1168&lt;&gt;"",'Tracker&amp;Invoice'!A1168&lt;&gt;"ITEM",'Tracker&amp;Invoice'!A1166="ITEM"),1,0)</f>
        <v>0</v>
      </c>
      <c r="C1142" t="str">
        <f>IF(B1142=1,'Tracker&amp;Invoice'!A1168,C1141)</f>
        <v>BQ-096</v>
      </c>
      <c r="D1142" t="str">
        <f>IF(LEFT(TRIM('Tracker&amp;Invoice'!B1168),9)="INVOICE #","INVOICE",IF(TRIM('Tracker&amp;Invoice'!B1168)="Overall Completion INVOICE","OVERALL",""))</f>
        <v/>
      </c>
      <c r="E1142" t="str">
        <f>IF(D1142="INVOICE",VALUE(MID(TRIM('Tracker&amp;Invoice'!B1168),10,10)),"")</f>
        <v/>
      </c>
      <c r="F1142">
        <f>IF(B1142=1,IFERROR(LOOKUP(2,1/('Tracker&amp;Invoice'!$H1168:$AC1168&lt;&gt;""),COLUMN('Tracker&amp;Invoice'!$H1168:$AC1168)),8),F1141)</f>
        <v>16</v>
      </c>
      <c r="G1142">
        <f>IF(D1142="OVERALL",IFERROR(LOOKUP(2,1/('Tracker&amp;Invoice'!$H1168:$AC1168&lt;&gt;""),COLUMN('Tracker&amp;Invoice'!$H1168:$AC1168)),8),G1143)</f>
        <v>17</v>
      </c>
      <c r="H1142">
        <f t="shared" si="34"/>
        <v>17</v>
      </c>
      <c r="I1142" s="29">
        <f>IF(D1142="INVOICE",SUM('Tracker&amp;Invoice'!$H1168:INDEX('Tracker&amp;Invoice'!$A1168:$AC1168,1,H1142)),0)</f>
        <v>0</v>
      </c>
      <c r="J1142" s="29">
        <f>IF(D1142="OVERALL",SUM('Tracker&amp;Invoice'!$H1168:$AC1168),0)</f>
        <v>0</v>
      </c>
    </row>
    <row r="1143" spans="1:10">
      <c r="A1143" t="e">
        <f t="shared" si="35"/>
        <v>#REF!</v>
      </c>
      <c r="B1143">
        <f>IF(AND('Tracker&amp;Invoice'!A1169&lt;&gt;"",'Tracker&amp;Invoice'!A1169&lt;&gt;"ITEM",'Tracker&amp;Invoice'!A1167="ITEM"),1,0)</f>
        <v>0</v>
      </c>
      <c r="C1143" t="str">
        <f>IF(B1143=1,'Tracker&amp;Invoice'!A1169,C1142)</f>
        <v>BQ-096</v>
      </c>
      <c r="D1143" t="str">
        <f>IF(LEFT(TRIM('Tracker&amp;Invoice'!B1169),9)="INVOICE #","INVOICE",IF(TRIM('Tracker&amp;Invoice'!B1169)="Overall Completion INVOICE","OVERALL",""))</f>
        <v/>
      </c>
      <c r="E1143" t="str">
        <f>IF(D1143="INVOICE",VALUE(MID(TRIM('Tracker&amp;Invoice'!B1169),10,10)),"")</f>
        <v/>
      </c>
      <c r="F1143">
        <f>IF(B1143=1,IFERROR(LOOKUP(2,1/('Tracker&amp;Invoice'!$H1169:$AC1169&lt;&gt;""),COLUMN('Tracker&amp;Invoice'!$H1169:$AC1169)),8),F1142)</f>
        <v>16</v>
      </c>
      <c r="G1143">
        <f>IF(D1143="OVERALL",IFERROR(LOOKUP(2,1/('Tracker&amp;Invoice'!$H1169:$AC1169&lt;&gt;""),COLUMN('Tracker&amp;Invoice'!$H1169:$AC1169)),8),G1144)</f>
        <v>17</v>
      </c>
      <c r="H1143">
        <f t="shared" si="34"/>
        <v>17</v>
      </c>
      <c r="I1143" s="29">
        <f>IF(D1143="INVOICE",SUM('Tracker&amp;Invoice'!$H1169:INDEX('Tracker&amp;Invoice'!$A1169:$AC1169,1,H1143)),0)</f>
        <v>0</v>
      </c>
      <c r="J1143" s="29">
        <f>IF(D1143="OVERALL",SUM('Tracker&amp;Invoice'!$H1169:$AC1169),0)</f>
        <v>0</v>
      </c>
    </row>
    <row r="1144" spans="1:10">
      <c r="A1144" t="e">
        <f t="shared" si="35"/>
        <v>#REF!</v>
      </c>
      <c r="B1144">
        <f>IF(AND('Tracker&amp;Invoice'!A1170&lt;&gt;"",'Tracker&amp;Invoice'!A1170&lt;&gt;"ITEM",'Tracker&amp;Invoice'!A1168="ITEM"),1,0)</f>
        <v>0</v>
      </c>
      <c r="C1144" t="str">
        <f>IF(B1144=1,'Tracker&amp;Invoice'!A1170,C1143)</f>
        <v>BQ-096</v>
      </c>
      <c r="D1144" t="str">
        <f>IF(LEFT(TRIM('Tracker&amp;Invoice'!B1170),9)="INVOICE #","INVOICE",IF(TRIM('Tracker&amp;Invoice'!B1170)="Overall Completion INVOICE","OVERALL",""))</f>
        <v>INVOICE</v>
      </c>
      <c r="E1144">
        <f>IF(D1144="INVOICE",VALUE(MID(TRIM('Tracker&amp;Invoice'!B1170),10,10)),"")</f>
        <v>15</v>
      </c>
      <c r="F1144">
        <f>IF(B1144=1,IFERROR(LOOKUP(2,1/('Tracker&amp;Invoice'!$H1170:$AC1170&lt;&gt;""),COLUMN('Tracker&amp;Invoice'!$H1170:$AC1170)),8),F1143)</f>
        <v>16</v>
      </c>
      <c r="G1144">
        <f>IF(D1144="OVERALL",IFERROR(LOOKUP(2,1/('Tracker&amp;Invoice'!$H1170:$AC1170&lt;&gt;""),COLUMN('Tracker&amp;Invoice'!$H1170:$AC1170)),8),G1145)</f>
        <v>17</v>
      </c>
      <c r="H1144">
        <f t="shared" si="34"/>
        <v>17</v>
      </c>
      <c r="I1144" s="29">
        <f>IF(D1144="INVOICE",SUM('Tracker&amp;Invoice'!$H1170:INDEX('Tracker&amp;Invoice'!$A1170:$AC1170,1,H1144)),0)</f>
        <v>110940</v>
      </c>
      <c r="J1144" s="29">
        <f>IF(D1144="OVERALL",SUM('Tracker&amp;Invoice'!$H1170:$AC1170),0)</f>
        <v>0</v>
      </c>
    </row>
    <row r="1145" spans="1:10">
      <c r="A1145" t="e">
        <f t="shared" si="35"/>
        <v>#REF!</v>
      </c>
      <c r="B1145">
        <f>IF(AND('Tracker&amp;Invoice'!A1171&lt;&gt;"",'Tracker&amp;Invoice'!A1171&lt;&gt;"ITEM",'Tracker&amp;Invoice'!A1169="ITEM"),1,0)</f>
        <v>0</v>
      </c>
      <c r="C1145" t="str">
        <f>IF(B1145=1,'Tracker&amp;Invoice'!A1171,C1144)</f>
        <v>BQ-096</v>
      </c>
      <c r="D1145" t="str">
        <f>IF(LEFT(TRIM('Tracker&amp;Invoice'!B1171),9)="INVOICE #","INVOICE",IF(TRIM('Tracker&amp;Invoice'!B1171)="Overall Completion INVOICE","OVERALL",""))</f>
        <v/>
      </c>
      <c r="E1145" t="str">
        <f>IF(D1145="INVOICE",VALUE(MID(TRIM('Tracker&amp;Invoice'!B1171),10,10)),"")</f>
        <v/>
      </c>
      <c r="F1145">
        <f>IF(B1145=1,IFERROR(LOOKUP(2,1/('Tracker&amp;Invoice'!$H1171:$AC1171&lt;&gt;""),COLUMN('Tracker&amp;Invoice'!$H1171:$AC1171)),8),F1144)</f>
        <v>16</v>
      </c>
      <c r="G1145">
        <f>IF(D1145="OVERALL",IFERROR(LOOKUP(2,1/('Tracker&amp;Invoice'!$H1171:$AC1171&lt;&gt;""),COLUMN('Tracker&amp;Invoice'!$H1171:$AC1171)),8),G1146)</f>
        <v>17</v>
      </c>
      <c r="H1145">
        <f t="shared" si="34"/>
        <v>17</v>
      </c>
      <c r="I1145" s="29">
        <f>IF(D1145="INVOICE",SUM('Tracker&amp;Invoice'!$H1171:INDEX('Tracker&amp;Invoice'!$A1171:$AC1171,1,H1145)),0)</f>
        <v>0</v>
      </c>
      <c r="J1145" s="29">
        <f>IF(D1145="OVERALL",SUM('Tracker&amp;Invoice'!$H1171:$AC1171),0)</f>
        <v>0</v>
      </c>
    </row>
    <row r="1146" spans="1:10">
      <c r="A1146" t="e">
        <f t="shared" si="35"/>
        <v>#REF!</v>
      </c>
      <c r="B1146">
        <f>IF(AND('Tracker&amp;Invoice'!A1172&lt;&gt;"",'Tracker&amp;Invoice'!A1172&lt;&gt;"ITEM",'Tracker&amp;Invoice'!A1170="ITEM"),1,0)</f>
        <v>0</v>
      </c>
      <c r="C1146" t="str">
        <f>IF(B1146=1,'Tracker&amp;Invoice'!A1172,C1145)</f>
        <v>BQ-096</v>
      </c>
      <c r="D1146" t="str">
        <f>IF(LEFT(TRIM('Tracker&amp;Invoice'!B1172),9)="INVOICE #","INVOICE",IF(TRIM('Tracker&amp;Invoice'!B1172)="Overall Completion INVOICE","OVERALL",""))</f>
        <v>INVOICE</v>
      </c>
      <c r="E1146">
        <f>IF(D1146="INVOICE",VALUE(MID(TRIM('Tracker&amp;Invoice'!B1172),10,10)),"")</f>
        <v>20</v>
      </c>
      <c r="F1146">
        <f>IF(B1146=1,IFERROR(LOOKUP(2,1/('Tracker&amp;Invoice'!$H1172:$AC1172&lt;&gt;""),COLUMN('Tracker&amp;Invoice'!$H1172:$AC1172)),8),F1145)</f>
        <v>16</v>
      </c>
      <c r="G1146">
        <f>IF(D1146="OVERALL",IFERROR(LOOKUP(2,1/('Tracker&amp;Invoice'!$H1172:$AC1172&lt;&gt;""),COLUMN('Tracker&amp;Invoice'!$H1172:$AC1172)),8),G1147)</f>
        <v>17</v>
      </c>
      <c r="H1146">
        <f t="shared" si="34"/>
        <v>17</v>
      </c>
      <c r="I1146" s="29">
        <f>IF(D1146="INVOICE",SUM('Tracker&amp;Invoice'!$H1172:INDEX('Tracker&amp;Invoice'!$A1172:$AC1172,1,H1146)),0)</f>
        <v>9245</v>
      </c>
      <c r="J1146" s="29">
        <f>IF(D1146="OVERALL",SUM('Tracker&amp;Invoice'!$H1172:$AC1172),0)</f>
        <v>0</v>
      </c>
    </row>
    <row r="1147" spans="1:10">
      <c r="A1147" t="e">
        <f t="shared" si="35"/>
        <v>#REF!</v>
      </c>
      <c r="B1147">
        <f>IF(AND('Tracker&amp;Invoice'!A1173&lt;&gt;"",'Tracker&amp;Invoice'!A1173&lt;&gt;"ITEM",'Tracker&amp;Invoice'!A1171="ITEM"),1,0)</f>
        <v>0</v>
      </c>
      <c r="C1147" t="str">
        <f>IF(B1147=1,'Tracker&amp;Invoice'!A1173,C1146)</f>
        <v>BQ-096</v>
      </c>
      <c r="D1147" t="str">
        <f>IF(LEFT(TRIM('Tracker&amp;Invoice'!B1173),9)="INVOICE #","INVOICE",IF(TRIM('Tracker&amp;Invoice'!B1173)="Overall Completion INVOICE","OVERALL",""))</f>
        <v/>
      </c>
      <c r="E1147" t="str">
        <f>IF(D1147="INVOICE",VALUE(MID(TRIM('Tracker&amp;Invoice'!B1173),10,10)),"")</f>
        <v/>
      </c>
      <c r="F1147">
        <f>IF(B1147=1,IFERROR(LOOKUP(2,1/('Tracker&amp;Invoice'!$H1173:$AC1173&lt;&gt;""),COLUMN('Tracker&amp;Invoice'!$H1173:$AC1173)),8),F1146)</f>
        <v>16</v>
      </c>
      <c r="G1147">
        <f>IF(D1147="OVERALL",IFERROR(LOOKUP(2,1/('Tracker&amp;Invoice'!$H1173:$AC1173&lt;&gt;""),COLUMN('Tracker&amp;Invoice'!$H1173:$AC1173)),8),G1148)</f>
        <v>17</v>
      </c>
      <c r="H1147">
        <f t="shared" si="34"/>
        <v>17</v>
      </c>
      <c r="I1147" s="29">
        <f>IF(D1147="INVOICE",SUM('Tracker&amp;Invoice'!$H1173:INDEX('Tracker&amp;Invoice'!$A1173:$AC1173,1,H1147)),0)</f>
        <v>0</v>
      </c>
      <c r="J1147" s="29">
        <f>IF(D1147="OVERALL",SUM('Tracker&amp;Invoice'!$H1173:$AC1173),0)</f>
        <v>0</v>
      </c>
    </row>
    <row r="1148" spans="1:10">
      <c r="A1148" t="e">
        <f t="shared" si="35"/>
        <v>#REF!</v>
      </c>
      <c r="B1148">
        <f>IF(AND('Tracker&amp;Invoice'!A1174&lt;&gt;"",'Tracker&amp;Invoice'!A1174&lt;&gt;"ITEM",'Tracker&amp;Invoice'!A1172="ITEM"),1,0)</f>
        <v>0</v>
      </c>
      <c r="C1148" t="str">
        <f>IF(B1148=1,'Tracker&amp;Invoice'!A1174,C1147)</f>
        <v>BQ-096</v>
      </c>
      <c r="D1148" t="str">
        <f>IF(LEFT(TRIM('Tracker&amp;Invoice'!B1174),9)="INVOICE #","INVOICE",IF(TRIM('Tracker&amp;Invoice'!B1174)="Overall Completion INVOICE","OVERALL",""))</f>
        <v>INVOICE</v>
      </c>
      <c r="E1148">
        <f>IF(D1148="INVOICE",VALUE(MID(TRIM('Tracker&amp;Invoice'!B1174),10,10)),"")</f>
        <v>24</v>
      </c>
      <c r="F1148">
        <f>IF(B1148=1,IFERROR(LOOKUP(2,1/('Tracker&amp;Invoice'!$H1174:$AC1174&lt;&gt;""),COLUMN('Tracker&amp;Invoice'!$H1174:$AC1174)),8),F1147)</f>
        <v>16</v>
      </c>
      <c r="G1148">
        <f>IF(D1148="OVERALL",IFERROR(LOOKUP(2,1/('Tracker&amp;Invoice'!$H1174:$AC1174&lt;&gt;""),COLUMN('Tracker&amp;Invoice'!$H1174:$AC1174)),8),G1149)</f>
        <v>17</v>
      </c>
      <c r="H1148">
        <f t="shared" si="34"/>
        <v>17</v>
      </c>
      <c r="I1148" s="29">
        <f>IF(D1148="INVOICE",SUM('Tracker&amp;Invoice'!$H1174:INDEX('Tracker&amp;Invoice'!$A1174:$AC1174,1,H1148)),0)</f>
        <v>16271.2</v>
      </c>
      <c r="J1148" s="29">
        <f>IF(D1148="OVERALL",SUM('Tracker&amp;Invoice'!$H1174:$AC1174),0)</f>
        <v>0</v>
      </c>
    </row>
    <row r="1149" spans="1:10">
      <c r="A1149" t="e">
        <f t="shared" si="35"/>
        <v>#REF!</v>
      </c>
      <c r="B1149">
        <f>IF(AND('Tracker&amp;Invoice'!A1175&lt;&gt;"",'Tracker&amp;Invoice'!A1175&lt;&gt;"ITEM",'Tracker&amp;Invoice'!A1173="ITEM"),1,0)</f>
        <v>0</v>
      </c>
      <c r="C1149" t="str">
        <f>IF(B1149=1,'Tracker&amp;Invoice'!A1175,C1148)</f>
        <v>BQ-096</v>
      </c>
      <c r="D1149" t="str">
        <f>IF(LEFT(TRIM('Tracker&amp;Invoice'!B1175),9)="INVOICE #","INVOICE",IF(TRIM('Tracker&amp;Invoice'!B1175)="Overall Completion INVOICE","OVERALL",""))</f>
        <v/>
      </c>
      <c r="E1149" t="str">
        <f>IF(D1149="INVOICE",VALUE(MID(TRIM('Tracker&amp;Invoice'!B1175),10,10)),"")</f>
        <v/>
      </c>
      <c r="F1149">
        <f>IF(B1149=1,IFERROR(LOOKUP(2,1/('Tracker&amp;Invoice'!$H1175:$AC1175&lt;&gt;""),COLUMN('Tracker&amp;Invoice'!$H1175:$AC1175)),8),F1148)</f>
        <v>16</v>
      </c>
      <c r="G1149">
        <f>IF(D1149="OVERALL",IFERROR(LOOKUP(2,1/('Tracker&amp;Invoice'!$H1175:$AC1175&lt;&gt;""),COLUMN('Tracker&amp;Invoice'!$H1175:$AC1175)),8),G1150)</f>
        <v>17</v>
      </c>
      <c r="H1149">
        <f t="shared" si="34"/>
        <v>17</v>
      </c>
      <c r="I1149" s="29">
        <f>IF(D1149="INVOICE",SUM('Tracker&amp;Invoice'!$H1175:INDEX('Tracker&amp;Invoice'!$A1175:$AC1175,1,H1149)),0)</f>
        <v>0</v>
      </c>
      <c r="J1149" s="29">
        <f>IF(D1149="OVERALL",SUM('Tracker&amp;Invoice'!$H1175:$AC1175),0)</f>
        <v>0</v>
      </c>
    </row>
    <row r="1150" spans="1:10">
      <c r="A1150" t="e">
        <f t="shared" si="35"/>
        <v>#REF!</v>
      </c>
      <c r="B1150">
        <f>IF(AND('Tracker&amp;Invoice'!A1176&lt;&gt;"",'Tracker&amp;Invoice'!A1176&lt;&gt;"ITEM",'Tracker&amp;Invoice'!A1174="ITEM"),1,0)</f>
        <v>0</v>
      </c>
      <c r="C1150" t="str">
        <f>IF(B1150=1,'Tracker&amp;Invoice'!A1176,C1149)</f>
        <v>BQ-096</v>
      </c>
      <c r="D1150" t="str">
        <f>IF(LEFT(TRIM('Tracker&amp;Invoice'!B1176),9)="INVOICE #","INVOICE",IF(TRIM('Tracker&amp;Invoice'!B1176)="Overall Completion INVOICE","OVERALL",""))</f>
        <v>INVOICE</v>
      </c>
      <c r="E1150">
        <f>IF(D1150="INVOICE",VALUE(MID(TRIM('Tracker&amp;Invoice'!B1176),10,10)),"")</f>
        <v>25</v>
      </c>
      <c r="F1150">
        <f>IF(B1150=1,IFERROR(LOOKUP(2,1/('Tracker&amp;Invoice'!$H1176:$AC1176&lt;&gt;""),COLUMN('Tracker&amp;Invoice'!$H1176:$AC1176)),8),F1149)</f>
        <v>16</v>
      </c>
      <c r="G1150">
        <f>IF(D1150="OVERALL",IFERROR(LOOKUP(2,1/('Tracker&amp;Invoice'!$H1176:$AC1176&lt;&gt;""),COLUMN('Tracker&amp;Invoice'!$H1176:$AC1176)),8),G1151)</f>
        <v>17</v>
      </c>
      <c r="H1150">
        <f t="shared" si="34"/>
        <v>17</v>
      </c>
      <c r="I1150" s="29">
        <f>IF(D1150="INVOICE",SUM('Tracker&amp;Invoice'!$H1176:INDEX('Tracker&amp;Invoice'!$A1176:$AC1176,1,H1150)),0)</f>
        <v>813.56000000000006</v>
      </c>
      <c r="J1150" s="29">
        <f>IF(D1150="OVERALL",SUM('Tracker&amp;Invoice'!$H1176:$AC1176),0)</f>
        <v>0</v>
      </c>
    </row>
    <row r="1151" spans="1:10">
      <c r="A1151" t="e">
        <f t="shared" si="35"/>
        <v>#REF!</v>
      </c>
      <c r="B1151">
        <f>IF(AND('Tracker&amp;Invoice'!A1177&lt;&gt;"",'Tracker&amp;Invoice'!A1177&lt;&gt;"ITEM",'Tracker&amp;Invoice'!A1175="ITEM"),1,0)</f>
        <v>0</v>
      </c>
      <c r="C1151" t="str">
        <f>IF(B1151=1,'Tracker&amp;Invoice'!A1177,C1150)</f>
        <v>BQ-096</v>
      </c>
      <c r="D1151" t="str">
        <f>IF(LEFT(TRIM('Tracker&amp;Invoice'!B1177),9)="INVOICE #","INVOICE",IF(TRIM('Tracker&amp;Invoice'!B1177)="Overall Completion INVOICE","OVERALL",""))</f>
        <v/>
      </c>
      <c r="E1151" t="str">
        <f>IF(D1151="INVOICE",VALUE(MID(TRIM('Tracker&amp;Invoice'!B1177),10,10)),"")</f>
        <v/>
      </c>
      <c r="F1151">
        <f>IF(B1151=1,IFERROR(LOOKUP(2,1/('Tracker&amp;Invoice'!$H1177:$AC1177&lt;&gt;""),COLUMN('Tracker&amp;Invoice'!$H1177:$AC1177)),8),F1150)</f>
        <v>16</v>
      </c>
      <c r="G1151">
        <f>IF(D1151="OVERALL",IFERROR(LOOKUP(2,1/('Tracker&amp;Invoice'!$H1177:$AC1177&lt;&gt;""),COLUMN('Tracker&amp;Invoice'!$H1177:$AC1177)),8),G1152)</f>
        <v>17</v>
      </c>
      <c r="H1151">
        <f t="shared" si="34"/>
        <v>17</v>
      </c>
      <c r="I1151" s="29">
        <f>IF(D1151="INVOICE",SUM('Tracker&amp;Invoice'!$H1177:INDEX('Tracker&amp;Invoice'!$A1177:$AC1177,1,H1151)),0)</f>
        <v>0</v>
      </c>
      <c r="J1151" s="29">
        <f>IF(D1151="OVERALL",SUM('Tracker&amp;Invoice'!$H1177:$AC1177),0)</f>
        <v>0</v>
      </c>
    </row>
    <row r="1152" spans="1:10">
      <c r="A1152" t="e">
        <f t="shared" si="35"/>
        <v>#REF!</v>
      </c>
      <c r="B1152">
        <f>IF(AND('Tracker&amp;Invoice'!A1178&lt;&gt;"",'Tracker&amp;Invoice'!A1178&lt;&gt;"ITEM",'Tracker&amp;Invoice'!A1176="ITEM"),1,0)</f>
        <v>0</v>
      </c>
      <c r="C1152" t="str">
        <f>IF(B1152=1,'Tracker&amp;Invoice'!A1178,C1151)</f>
        <v>BQ-096</v>
      </c>
      <c r="D1152" t="str">
        <f>IF(LEFT(TRIM('Tracker&amp;Invoice'!B1178),9)="INVOICE #","INVOICE",IF(TRIM('Tracker&amp;Invoice'!B1178)="Overall Completion INVOICE","OVERALL",""))</f>
        <v>INVOICE</v>
      </c>
      <c r="E1152">
        <f>IF(D1152="INVOICE",VALUE(MID(TRIM('Tracker&amp;Invoice'!B1178),10,10)),"")</f>
        <v>27</v>
      </c>
      <c r="F1152">
        <f>IF(B1152=1,IFERROR(LOOKUP(2,1/('Tracker&amp;Invoice'!$H1178:$AC1178&lt;&gt;""),COLUMN('Tracker&amp;Invoice'!$H1178:$AC1178)),8),F1151)</f>
        <v>16</v>
      </c>
      <c r="G1152">
        <f>IF(D1152="OVERALL",IFERROR(LOOKUP(2,1/('Tracker&amp;Invoice'!$H1178:$AC1178&lt;&gt;""),COLUMN('Tracker&amp;Invoice'!$H1178:$AC1178)),8),G1153)</f>
        <v>17</v>
      </c>
      <c r="H1152">
        <f t="shared" si="34"/>
        <v>17</v>
      </c>
      <c r="I1152" s="29">
        <f>IF(D1152="INVOICE",SUM('Tracker&amp;Invoice'!$H1178:INDEX('Tracker&amp;Invoice'!$A1178:$AC1178,1,H1152)),0)</f>
        <v>29879.84</v>
      </c>
      <c r="J1152" s="29">
        <f>IF(D1152="OVERALL",SUM('Tracker&amp;Invoice'!$H1178:$AC1178),0)</f>
        <v>0</v>
      </c>
    </row>
    <row r="1153" spans="1:10">
      <c r="A1153" t="e">
        <f t="shared" si="35"/>
        <v>#REF!</v>
      </c>
      <c r="B1153">
        <f>IF(AND('Tracker&amp;Invoice'!A1179&lt;&gt;"",'Tracker&amp;Invoice'!A1179&lt;&gt;"ITEM",'Tracker&amp;Invoice'!A1177="ITEM"),1,0)</f>
        <v>0</v>
      </c>
      <c r="C1153" t="str">
        <f>IF(B1153=1,'Tracker&amp;Invoice'!A1179,C1152)</f>
        <v>BQ-096</v>
      </c>
      <c r="D1153" t="str">
        <f>IF(LEFT(TRIM('Tracker&amp;Invoice'!B1179),9)="INVOICE #","INVOICE",IF(TRIM('Tracker&amp;Invoice'!B1179)="Overall Completion INVOICE","OVERALL",""))</f>
        <v/>
      </c>
      <c r="E1153" t="str">
        <f>IF(D1153="INVOICE",VALUE(MID(TRIM('Tracker&amp;Invoice'!B1179),10,10)),"")</f>
        <v/>
      </c>
      <c r="F1153">
        <f>IF(B1153=1,IFERROR(LOOKUP(2,1/('Tracker&amp;Invoice'!$H1179:$AC1179&lt;&gt;""),COLUMN('Tracker&amp;Invoice'!$H1179:$AC1179)),8),F1152)</f>
        <v>16</v>
      </c>
      <c r="G1153">
        <f>IF(D1153="OVERALL",IFERROR(LOOKUP(2,1/('Tracker&amp;Invoice'!$H1179:$AC1179&lt;&gt;""),COLUMN('Tracker&amp;Invoice'!$H1179:$AC1179)),8),G1154)</f>
        <v>17</v>
      </c>
      <c r="H1153">
        <f t="shared" si="34"/>
        <v>17</v>
      </c>
      <c r="I1153" s="29">
        <f>IF(D1153="INVOICE",SUM('Tracker&amp;Invoice'!$H1179:INDEX('Tracker&amp;Invoice'!$A1179:$AC1179,1,H1153)),0)</f>
        <v>0</v>
      </c>
      <c r="J1153" s="29">
        <f>IF(D1153="OVERALL",SUM('Tracker&amp;Invoice'!$H1179:$AC1179),0)</f>
        <v>0</v>
      </c>
    </row>
    <row r="1154" spans="1:10">
      <c r="A1154" t="e">
        <f t="shared" si="35"/>
        <v>#REF!</v>
      </c>
      <c r="B1154">
        <f>IF(AND('Tracker&amp;Invoice'!A1180&lt;&gt;"",'Tracker&amp;Invoice'!A1180&lt;&gt;"ITEM",'Tracker&amp;Invoice'!A1178="ITEM"),1,0)</f>
        <v>0</v>
      </c>
      <c r="C1154" t="str">
        <f>IF(B1154=1,'Tracker&amp;Invoice'!A1180,C1153)</f>
        <v>BQ-096</v>
      </c>
      <c r="D1154" t="str">
        <f>IF(LEFT(TRIM('Tracker&amp;Invoice'!B1180),9)="INVOICE #","INVOICE",IF(TRIM('Tracker&amp;Invoice'!B1180)="Overall Completion INVOICE","OVERALL",""))</f>
        <v>INVOICE</v>
      </c>
      <c r="E1154">
        <f>IF(D1154="INVOICE",VALUE(MID(TRIM('Tracker&amp;Invoice'!B1180),10,10)),"")</f>
        <v>28</v>
      </c>
      <c r="F1154">
        <f>IF(B1154=1,IFERROR(LOOKUP(2,1/('Tracker&amp;Invoice'!$H1180:$AC1180&lt;&gt;""),COLUMN('Tracker&amp;Invoice'!$H1180:$AC1180)),8),F1153)</f>
        <v>16</v>
      </c>
      <c r="G1154">
        <f>IF(D1154="OVERALL",IFERROR(LOOKUP(2,1/('Tracker&amp;Invoice'!$H1180:$AC1180&lt;&gt;""),COLUMN('Tracker&amp;Invoice'!$H1180:$AC1180)),8),G1155)</f>
        <v>17</v>
      </c>
      <c r="H1154">
        <f t="shared" si="34"/>
        <v>17</v>
      </c>
      <c r="I1154" s="29">
        <f>IF(D1154="INVOICE",SUM('Tracker&amp;Invoice'!$H1180:INDEX('Tracker&amp;Invoice'!$A1180:$AC1180,1,H1154)),0)</f>
        <v>1420.0320000000002</v>
      </c>
      <c r="J1154" s="29">
        <f>IF(D1154="OVERALL",SUM('Tracker&amp;Invoice'!$H1180:$AC1180),0)</f>
        <v>0</v>
      </c>
    </row>
    <row r="1155" spans="1:10">
      <c r="A1155" t="e">
        <f t="shared" si="35"/>
        <v>#REF!</v>
      </c>
      <c r="B1155">
        <f>IF(AND('Tracker&amp;Invoice'!A1181&lt;&gt;"",'Tracker&amp;Invoice'!A1181&lt;&gt;"ITEM",'Tracker&amp;Invoice'!A1179="ITEM"),1,0)</f>
        <v>0</v>
      </c>
      <c r="C1155" t="str">
        <f>IF(B1155=1,'Tracker&amp;Invoice'!A1181,C1154)</f>
        <v>BQ-096</v>
      </c>
      <c r="D1155" t="str">
        <f>IF(LEFT(TRIM('Tracker&amp;Invoice'!B1181),9)="INVOICE #","INVOICE",IF(TRIM('Tracker&amp;Invoice'!B1181)="Overall Completion INVOICE","OVERALL",""))</f>
        <v/>
      </c>
      <c r="E1155" t="str">
        <f>IF(D1155="INVOICE",VALUE(MID(TRIM('Tracker&amp;Invoice'!B1181),10,10)),"")</f>
        <v/>
      </c>
      <c r="F1155">
        <f>IF(B1155=1,IFERROR(LOOKUP(2,1/('Tracker&amp;Invoice'!$H1181:$AC1181&lt;&gt;""),COLUMN('Tracker&amp;Invoice'!$H1181:$AC1181)),8),F1154)</f>
        <v>16</v>
      </c>
      <c r="G1155">
        <f>IF(D1155="OVERALL",IFERROR(LOOKUP(2,1/('Tracker&amp;Invoice'!$H1181:$AC1181&lt;&gt;""),COLUMN('Tracker&amp;Invoice'!$H1181:$AC1181)),8),G1156)</f>
        <v>17</v>
      </c>
      <c r="H1155">
        <f t="shared" ref="H1155:H1218" si="36">MAX(F1155,G1155)</f>
        <v>17</v>
      </c>
      <c r="I1155" s="29">
        <f>IF(D1155="INVOICE",SUM('Tracker&amp;Invoice'!$H1181:INDEX('Tracker&amp;Invoice'!$A1181:$AC1181,1,H1155)),0)</f>
        <v>0</v>
      </c>
      <c r="J1155" s="29">
        <f>IF(D1155="OVERALL",SUM('Tracker&amp;Invoice'!$H1181:$AC1181),0)</f>
        <v>0</v>
      </c>
    </row>
    <row r="1156" spans="1:10">
      <c r="A1156" t="e">
        <f t="shared" ref="A1156:A1219" si="37">A1155+B1156</f>
        <v>#REF!</v>
      </c>
      <c r="B1156">
        <f>IF(AND('Tracker&amp;Invoice'!A1182&lt;&gt;"",'Tracker&amp;Invoice'!A1182&lt;&gt;"ITEM",'Tracker&amp;Invoice'!A1180="ITEM"),1,0)</f>
        <v>0</v>
      </c>
      <c r="C1156" t="str">
        <f>IF(B1156=1,'Tracker&amp;Invoice'!A1182,C1155)</f>
        <v>BQ-096</v>
      </c>
      <c r="D1156" t="str">
        <f>IF(LEFT(TRIM('Tracker&amp;Invoice'!B1182),9)="INVOICE #","INVOICE",IF(TRIM('Tracker&amp;Invoice'!B1182)="Overall Completion INVOICE","OVERALL",""))</f>
        <v>INVOICE</v>
      </c>
      <c r="E1156">
        <f>IF(D1156="INVOICE",VALUE(MID(TRIM('Tracker&amp;Invoice'!B1182),10,10)),"")</f>
        <v>32</v>
      </c>
      <c r="F1156">
        <f>IF(B1156=1,IFERROR(LOOKUP(2,1/('Tracker&amp;Invoice'!$H1182:$AC1182&lt;&gt;""),COLUMN('Tracker&amp;Invoice'!$H1182:$AC1182)),8),F1155)</f>
        <v>16</v>
      </c>
      <c r="G1156">
        <f>IF(D1156="OVERALL",IFERROR(LOOKUP(2,1/('Tracker&amp;Invoice'!$H1182:$AC1182&lt;&gt;""),COLUMN('Tracker&amp;Invoice'!$H1182:$AC1182)),8),G1157)</f>
        <v>17</v>
      </c>
      <c r="H1156">
        <f t="shared" si="36"/>
        <v>17</v>
      </c>
      <c r="I1156" s="29">
        <f>IF(D1156="INVOICE",SUM('Tracker&amp;Invoice'!$H1182:INDEX('Tracker&amp;Invoice'!$A1182:$AC1182,1,H1156)),0)</f>
        <v>7603.0880000000006</v>
      </c>
      <c r="J1156" s="29">
        <f>IF(D1156="OVERALL",SUM('Tracker&amp;Invoice'!$H1182:$AC1182),0)</f>
        <v>0</v>
      </c>
    </row>
    <row r="1157" spans="1:10">
      <c r="A1157" t="e">
        <f t="shared" si="37"/>
        <v>#REF!</v>
      </c>
      <c r="B1157">
        <f>IF(AND('Tracker&amp;Invoice'!A1183&lt;&gt;"",'Tracker&amp;Invoice'!A1183&lt;&gt;"ITEM",'Tracker&amp;Invoice'!A1181="ITEM"),1,0)</f>
        <v>0</v>
      </c>
      <c r="C1157" t="str">
        <f>IF(B1157=1,'Tracker&amp;Invoice'!A1183,C1156)</f>
        <v>BQ-096</v>
      </c>
      <c r="D1157" t="str">
        <f>IF(LEFT(TRIM('Tracker&amp;Invoice'!B1183),9)="INVOICE #","INVOICE",IF(TRIM('Tracker&amp;Invoice'!B1183)="Overall Completion INVOICE","OVERALL",""))</f>
        <v/>
      </c>
      <c r="E1157" t="str">
        <f>IF(D1157="INVOICE",VALUE(MID(TRIM('Tracker&amp;Invoice'!B1183),10,10)),"")</f>
        <v/>
      </c>
      <c r="F1157">
        <f>IF(B1157=1,IFERROR(LOOKUP(2,1/('Tracker&amp;Invoice'!$H1183:$AC1183&lt;&gt;""),COLUMN('Tracker&amp;Invoice'!$H1183:$AC1183)),8),F1156)</f>
        <v>16</v>
      </c>
      <c r="G1157">
        <f>IF(D1157="OVERALL",IFERROR(LOOKUP(2,1/('Tracker&amp;Invoice'!$H1183:$AC1183&lt;&gt;""),COLUMN('Tracker&amp;Invoice'!$H1183:$AC1183)),8),G1158)</f>
        <v>17</v>
      </c>
      <c r="H1157">
        <f t="shared" si="36"/>
        <v>17</v>
      </c>
      <c r="I1157" s="29">
        <f>IF(D1157="INVOICE",SUM('Tracker&amp;Invoice'!$H1183:INDEX('Tracker&amp;Invoice'!$A1183:$AC1183,1,H1157)),0)</f>
        <v>0</v>
      </c>
      <c r="J1157" s="29">
        <f>IF(D1157="OVERALL",SUM('Tracker&amp;Invoice'!$H1183:$AC1183),0)</f>
        <v>0</v>
      </c>
    </row>
    <row r="1158" spans="1:10">
      <c r="A1158" t="e">
        <f t="shared" si="37"/>
        <v>#REF!</v>
      </c>
      <c r="B1158">
        <f>IF(AND('Tracker&amp;Invoice'!A1184&lt;&gt;"",'Tracker&amp;Invoice'!A1184&lt;&gt;"ITEM",'Tracker&amp;Invoice'!A1182="ITEM"),1,0)</f>
        <v>0</v>
      </c>
      <c r="C1158" t="str">
        <f>IF(B1158=1,'Tracker&amp;Invoice'!A1184,C1157)</f>
        <v>BQ-096</v>
      </c>
      <c r="D1158" t="str">
        <f>IF(LEFT(TRIM('Tracker&amp;Invoice'!B1184),9)="INVOICE #","INVOICE",IF(TRIM('Tracker&amp;Invoice'!B1184)="Overall Completion INVOICE","OVERALL",""))</f>
        <v>OVERALL</v>
      </c>
      <c r="E1158" t="str">
        <f>IF(D1158="INVOICE",VALUE(MID(TRIM('Tracker&amp;Invoice'!B1184),10,10)),"")</f>
        <v/>
      </c>
      <c r="F1158">
        <f>IF(B1158=1,IFERROR(LOOKUP(2,1/('Tracker&amp;Invoice'!$H1184:$AC1184&lt;&gt;""),COLUMN('Tracker&amp;Invoice'!$H1184:$AC1184)),8),F1157)</f>
        <v>16</v>
      </c>
      <c r="G1158">
        <f>IF(D1158="OVERALL",IFERROR(LOOKUP(2,1/('Tracker&amp;Invoice'!$H1184:$AC1184&lt;&gt;""),COLUMN('Tracker&amp;Invoice'!$H1184:$AC1184)),8),G1159)</f>
        <v>17</v>
      </c>
      <c r="H1158">
        <f t="shared" si="36"/>
        <v>17</v>
      </c>
      <c r="I1158" s="29">
        <f>IF(D1158="INVOICE",SUM('Tracker&amp;Invoice'!$H1184:INDEX('Tracker&amp;Invoice'!$A1184:$AC1184,1,H1158)),0)</f>
        <v>0</v>
      </c>
      <c r="J1158" s="29">
        <f>IF(D1158="OVERALL",SUM('Tracker&amp;Invoice'!$H1184:$AC1184),0)</f>
        <v>176172.71999999997</v>
      </c>
    </row>
    <row r="1159" spans="1:10">
      <c r="A1159" t="e">
        <f t="shared" si="37"/>
        <v>#REF!</v>
      </c>
      <c r="B1159">
        <f>IF(AND('Tracker&amp;Invoice'!A1185&lt;&gt;"",'Tracker&amp;Invoice'!A1185&lt;&gt;"ITEM",'Tracker&amp;Invoice'!A1183="ITEM"),1,0)</f>
        <v>0</v>
      </c>
      <c r="C1159" t="str">
        <f>IF(B1159=1,'Tracker&amp;Invoice'!A1185,C1158)</f>
        <v>BQ-096</v>
      </c>
      <c r="D1159" t="str">
        <f>IF(LEFT(TRIM('Tracker&amp;Invoice'!B1185),9)="INVOICE #","INVOICE",IF(TRIM('Tracker&amp;Invoice'!B1185)="Overall Completion INVOICE","OVERALL",""))</f>
        <v/>
      </c>
      <c r="E1159" t="str">
        <f>IF(D1159="INVOICE",VALUE(MID(TRIM('Tracker&amp;Invoice'!B1185),10,10)),"")</f>
        <v/>
      </c>
      <c r="F1159">
        <f>IF(B1159=1,IFERROR(LOOKUP(2,1/('Tracker&amp;Invoice'!$H1185:$AC1185&lt;&gt;""),COLUMN('Tracker&amp;Invoice'!$H1185:$AC1185)),8),F1158)</f>
        <v>16</v>
      </c>
      <c r="G1159">
        <f>IF(D1159="OVERALL",IFERROR(LOOKUP(2,1/('Tracker&amp;Invoice'!$H1185:$AC1185&lt;&gt;""),COLUMN('Tracker&amp;Invoice'!$H1185:$AC1185)),8),G1160)</f>
        <v>14</v>
      </c>
      <c r="H1159">
        <f t="shared" si="36"/>
        <v>16</v>
      </c>
      <c r="I1159" s="29">
        <f>IF(D1159="INVOICE",SUM('Tracker&amp;Invoice'!$H1185:INDEX('Tracker&amp;Invoice'!$A1185:$AC1185,1,H1159)),0)</f>
        <v>0</v>
      </c>
      <c r="J1159" s="29">
        <f>IF(D1159="OVERALL",SUM('Tracker&amp;Invoice'!$H1185:$AC1185),0)</f>
        <v>0</v>
      </c>
    </row>
    <row r="1160" spans="1:10">
      <c r="A1160" t="e">
        <f t="shared" si="37"/>
        <v>#REF!</v>
      </c>
      <c r="B1160">
        <f>IF(AND('Tracker&amp;Invoice'!A1186&lt;&gt;"",'Tracker&amp;Invoice'!A1186&lt;&gt;"ITEM",'Tracker&amp;Invoice'!A1184="ITEM"),1,0)</f>
        <v>0</v>
      </c>
      <c r="C1160" t="str">
        <f>IF(B1160=1,'Tracker&amp;Invoice'!A1186,C1159)</f>
        <v>BQ-096</v>
      </c>
      <c r="D1160" t="str">
        <f>IF(LEFT(TRIM('Tracker&amp;Invoice'!B1186),9)="INVOICE #","INVOICE",IF(TRIM('Tracker&amp;Invoice'!B1186)="Overall Completion INVOICE","OVERALL",""))</f>
        <v/>
      </c>
      <c r="E1160" t="str">
        <f>IF(D1160="INVOICE",VALUE(MID(TRIM('Tracker&amp;Invoice'!B1186),10,10)),"")</f>
        <v/>
      </c>
      <c r="F1160">
        <f>IF(B1160=1,IFERROR(LOOKUP(2,1/('Tracker&amp;Invoice'!$H1186:$AC1186&lt;&gt;""),COLUMN('Tracker&amp;Invoice'!$H1186:$AC1186)),8),F1159)</f>
        <v>16</v>
      </c>
      <c r="G1160">
        <f>IF(D1160="OVERALL",IFERROR(LOOKUP(2,1/('Tracker&amp;Invoice'!$H1186:$AC1186&lt;&gt;""),COLUMN('Tracker&amp;Invoice'!$H1186:$AC1186)),8),G1161)</f>
        <v>14</v>
      </c>
      <c r="H1160">
        <f t="shared" si="36"/>
        <v>16</v>
      </c>
      <c r="I1160" s="29">
        <f>IF(D1160="INVOICE",SUM('Tracker&amp;Invoice'!$H1186:INDEX('Tracker&amp;Invoice'!$A1186:$AC1186,1,H1160)),0)</f>
        <v>0</v>
      </c>
      <c r="J1160" s="29">
        <f>IF(D1160="OVERALL",SUM('Tracker&amp;Invoice'!$H1186:$AC1186),0)</f>
        <v>0</v>
      </c>
    </row>
    <row r="1161" spans="1:10">
      <c r="A1161" t="e">
        <f t="shared" si="37"/>
        <v>#REF!</v>
      </c>
      <c r="B1161">
        <f>IF(AND('Tracker&amp;Invoice'!A1187&lt;&gt;"",'Tracker&amp;Invoice'!A1187&lt;&gt;"ITEM",'Tracker&amp;Invoice'!A1185="ITEM"),1,0)</f>
        <v>0</v>
      </c>
      <c r="C1161" t="str">
        <f>IF(B1161=1,'Tracker&amp;Invoice'!A1187,C1160)</f>
        <v>BQ-096</v>
      </c>
      <c r="D1161" t="str">
        <f>IF(LEFT(TRIM('Tracker&amp;Invoice'!B1187),9)="INVOICE #","INVOICE",IF(TRIM('Tracker&amp;Invoice'!B1187)="Overall Completion INVOICE","OVERALL",""))</f>
        <v/>
      </c>
      <c r="E1161" t="str">
        <f>IF(D1161="INVOICE",VALUE(MID(TRIM('Tracker&amp;Invoice'!B1187),10,10)),"")</f>
        <v/>
      </c>
      <c r="F1161">
        <f>IF(B1161=1,IFERROR(LOOKUP(2,1/('Tracker&amp;Invoice'!$H1187:$AC1187&lt;&gt;""),COLUMN('Tracker&amp;Invoice'!$H1187:$AC1187)),8),F1160)</f>
        <v>16</v>
      </c>
      <c r="G1161">
        <f>IF(D1161="OVERALL",IFERROR(LOOKUP(2,1/('Tracker&amp;Invoice'!$H1187:$AC1187&lt;&gt;""),COLUMN('Tracker&amp;Invoice'!$H1187:$AC1187)),8),G1162)</f>
        <v>14</v>
      </c>
      <c r="H1161">
        <f t="shared" si="36"/>
        <v>16</v>
      </c>
      <c r="I1161" s="29">
        <f>IF(D1161="INVOICE",SUM('Tracker&amp;Invoice'!$H1187:INDEX('Tracker&amp;Invoice'!$A1187:$AC1187,1,H1161)),0)</f>
        <v>0</v>
      </c>
      <c r="J1161" s="29">
        <f>IF(D1161="OVERALL",SUM('Tracker&amp;Invoice'!$H1187:$AC1187),0)</f>
        <v>0</v>
      </c>
    </row>
    <row r="1162" spans="1:10">
      <c r="A1162" t="e">
        <f t="shared" si="37"/>
        <v>#REF!</v>
      </c>
      <c r="B1162">
        <f>IF(AND('Tracker&amp;Invoice'!A1188&lt;&gt;"",'Tracker&amp;Invoice'!A1188&lt;&gt;"ITEM",'Tracker&amp;Invoice'!A1186="ITEM"),1,0)</f>
        <v>0</v>
      </c>
      <c r="C1162" t="str">
        <f>IF(B1162=1,'Tracker&amp;Invoice'!A1188,C1161)</f>
        <v>BQ-096</v>
      </c>
      <c r="D1162" t="str">
        <f>IF(LEFT(TRIM('Tracker&amp;Invoice'!B1188),9)="INVOICE #","INVOICE",IF(TRIM('Tracker&amp;Invoice'!B1188)="Overall Completion INVOICE","OVERALL",""))</f>
        <v/>
      </c>
      <c r="E1162" t="str">
        <f>IF(D1162="INVOICE",VALUE(MID(TRIM('Tracker&amp;Invoice'!B1188),10,10)),"")</f>
        <v/>
      </c>
      <c r="F1162">
        <f>IF(B1162=1,IFERROR(LOOKUP(2,1/('Tracker&amp;Invoice'!$H1188:$AC1188&lt;&gt;""),COLUMN('Tracker&amp;Invoice'!$H1188:$AC1188)),8),F1161)</f>
        <v>16</v>
      </c>
      <c r="G1162">
        <f>IF(D1162="OVERALL",IFERROR(LOOKUP(2,1/('Tracker&amp;Invoice'!$H1188:$AC1188&lt;&gt;""),COLUMN('Tracker&amp;Invoice'!$H1188:$AC1188)),8),G1163)</f>
        <v>14</v>
      </c>
      <c r="H1162">
        <f t="shared" si="36"/>
        <v>16</v>
      </c>
      <c r="I1162" s="29">
        <f>IF(D1162="INVOICE",SUM('Tracker&amp;Invoice'!$H1188:INDEX('Tracker&amp;Invoice'!$A1188:$AC1188,1,H1162)),0)</f>
        <v>0</v>
      </c>
      <c r="J1162" s="29">
        <f>IF(D1162="OVERALL",SUM('Tracker&amp;Invoice'!$H1188:$AC1188),0)</f>
        <v>0</v>
      </c>
    </row>
    <row r="1163" spans="1:10">
      <c r="A1163" t="e">
        <f t="shared" si="37"/>
        <v>#REF!</v>
      </c>
      <c r="B1163">
        <f>IF(AND('Tracker&amp;Invoice'!A1189&lt;&gt;"",'Tracker&amp;Invoice'!A1189&lt;&gt;"ITEM",'Tracker&amp;Invoice'!A1187="ITEM"),1,0)</f>
        <v>0</v>
      </c>
      <c r="C1163" t="str">
        <f>IF(B1163=1,'Tracker&amp;Invoice'!A1189,C1162)</f>
        <v>BQ-096</v>
      </c>
      <c r="D1163" t="str">
        <f>IF(LEFT(TRIM('Tracker&amp;Invoice'!B1189),9)="INVOICE #","INVOICE",IF(TRIM('Tracker&amp;Invoice'!B1189)="Overall Completion INVOICE","OVERALL",""))</f>
        <v/>
      </c>
      <c r="E1163" t="str">
        <f>IF(D1163="INVOICE",VALUE(MID(TRIM('Tracker&amp;Invoice'!B1189),10,10)),"")</f>
        <v/>
      </c>
      <c r="F1163">
        <f>IF(B1163=1,IFERROR(LOOKUP(2,1/('Tracker&amp;Invoice'!$H1189:$AC1189&lt;&gt;""),COLUMN('Tracker&amp;Invoice'!$H1189:$AC1189)),8),F1162)</f>
        <v>16</v>
      </c>
      <c r="G1163">
        <f>IF(D1163="OVERALL",IFERROR(LOOKUP(2,1/('Tracker&amp;Invoice'!$H1189:$AC1189&lt;&gt;""),COLUMN('Tracker&amp;Invoice'!$H1189:$AC1189)),8),G1164)</f>
        <v>14</v>
      </c>
      <c r="H1163">
        <f t="shared" si="36"/>
        <v>16</v>
      </c>
      <c r="I1163" s="29">
        <f>IF(D1163="INVOICE",SUM('Tracker&amp;Invoice'!$H1189:INDEX('Tracker&amp;Invoice'!$A1189:$AC1189,1,H1163)),0)</f>
        <v>0</v>
      </c>
      <c r="J1163" s="29">
        <f>IF(D1163="OVERALL",SUM('Tracker&amp;Invoice'!$H1189:$AC1189),0)</f>
        <v>0</v>
      </c>
    </row>
    <row r="1164" spans="1:10">
      <c r="A1164" t="e">
        <f t="shared" si="37"/>
        <v>#REF!</v>
      </c>
      <c r="B1164">
        <f>IF(AND('Tracker&amp;Invoice'!A1190&lt;&gt;"",'Tracker&amp;Invoice'!A1190&lt;&gt;"ITEM",'Tracker&amp;Invoice'!A1188="ITEM"),1,0)</f>
        <v>0</v>
      </c>
      <c r="C1164" t="str">
        <f>IF(B1164=1,'Tracker&amp;Invoice'!A1190,C1163)</f>
        <v>BQ-096</v>
      </c>
      <c r="D1164" t="str">
        <f>IF(LEFT(TRIM('Tracker&amp;Invoice'!B1190),9)="INVOICE #","INVOICE",IF(TRIM('Tracker&amp;Invoice'!B1190)="Overall Completion INVOICE","OVERALL",""))</f>
        <v/>
      </c>
      <c r="E1164" t="str">
        <f>IF(D1164="INVOICE",VALUE(MID(TRIM('Tracker&amp;Invoice'!B1190),10,10)),"")</f>
        <v/>
      </c>
      <c r="F1164">
        <f>IF(B1164=1,IFERROR(LOOKUP(2,1/('Tracker&amp;Invoice'!$H1190:$AC1190&lt;&gt;""),COLUMN('Tracker&amp;Invoice'!$H1190:$AC1190)),8),F1163)</f>
        <v>16</v>
      </c>
      <c r="G1164">
        <f>IF(D1164="OVERALL",IFERROR(LOOKUP(2,1/('Tracker&amp;Invoice'!$H1190:$AC1190&lt;&gt;""),COLUMN('Tracker&amp;Invoice'!$H1190:$AC1190)),8),G1165)</f>
        <v>14</v>
      </c>
      <c r="H1164">
        <f t="shared" si="36"/>
        <v>16</v>
      </c>
      <c r="I1164" s="29">
        <f>IF(D1164="INVOICE",SUM('Tracker&amp;Invoice'!$H1190:INDEX('Tracker&amp;Invoice'!$A1190:$AC1190,1,H1164)),0)</f>
        <v>0</v>
      </c>
      <c r="J1164" s="29">
        <f>IF(D1164="OVERALL",SUM('Tracker&amp;Invoice'!$H1190:$AC1190),0)</f>
        <v>0</v>
      </c>
    </row>
    <row r="1165" spans="1:10">
      <c r="A1165" t="e">
        <f t="shared" si="37"/>
        <v>#REF!</v>
      </c>
      <c r="B1165">
        <f>IF(AND('Tracker&amp;Invoice'!A1191&lt;&gt;"",'Tracker&amp;Invoice'!A1191&lt;&gt;"ITEM",'Tracker&amp;Invoice'!A1189="ITEM"),1,0)</f>
        <v>0</v>
      </c>
      <c r="C1165" t="str">
        <f>IF(B1165=1,'Tracker&amp;Invoice'!A1191,C1164)</f>
        <v>BQ-096</v>
      </c>
      <c r="D1165" t="str">
        <f>IF(LEFT(TRIM('Tracker&amp;Invoice'!B1191),9)="INVOICE #","INVOICE",IF(TRIM('Tracker&amp;Invoice'!B1191)="Overall Completion INVOICE","OVERALL",""))</f>
        <v/>
      </c>
      <c r="E1165" t="str">
        <f>IF(D1165="INVOICE",VALUE(MID(TRIM('Tracker&amp;Invoice'!B1191),10,10)),"")</f>
        <v/>
      </c>
      <c r="F1165">
        <f>IF(B1165=1,IFERROR(LOOKUP(2,1/('Tracker&amp;Invoice'!$H1191:$AC1191&lt;&gt;""),COLUMN('Tracker&amp;Invoice'!$H1191:$AC1191)),8),F1164)</f>
        <v>16</v>
      </c>
      <c r="G1165">
        <f>IF(D1165="OVERALL",IFERROR(LOOKUP(2,1/('Tracker&amp;Invoice'!$H1191:$AC1191&lt;&gt;""),COLUMN('Tracker&amp;Invoice'!$H1191:$AC1191)),8),G1166)</f>
        <v>14</v>
      </c>
      <c r="H1165">
        <f t="shared" si="36"/>
        <v>16</v>
      </c>
      <c r="I1165" s="29">
        <f>IF(D1165="INVOICE",SUM('Tracker&amp;Invoice'!$H1191:INDEX('Tracker&amp;Invoice'!$A1191:$AC1191,1,H1165)),0)</f>
        <v>0</v>
      </c>
      <c r="J1165" s="29">
        <f>IF(D1165="OVERALL",SUM('Tracker&amp;Invoice'!$H1191:$AC1191),0)</f>
        <v>0</v>
      </c>
    </row>
    <row r="1166" spans="1:10">
      <c r="A1166" t="e">
        <f t="shared" si="37"/>
        <v>#REF!</v>
      </c>
      <c r="B1166">
        <f>IF(AND('Tracker&amp;Invoice'!A1192&lt;&gt;"",'Tracker&amp;Invoice'!A1192&lt;&gt;"ITEM",'Tracker&amp;Invoice'!A1190="ITEM"),1,0)</f>
        <v>0</v>
      </c>
      <c r="C1166" t="str">
        <f>IF(B1166=1,'Tracker&amp;Invoice'!A1192,C1165)</f>
        <v>BQ-096</v>
      </c>
      <c r="D1166" t="str">
        <f>IF(LEFT(TRIM('Tracker&amp;Invoice'!B1192),9)="INVOICE #","INVOICE",IF(TRIM('Tracker&amp;Invoice'!B1192)="Overall Completion INVOICE","OVERALL",""))</f>
        <v/>
      </c>
      <c r="E1166" t="str">
        <f>IF(D1166="INVOICE",VALUE(MID(TRIM('Tracker&amp;Invoice'!B1192),10,10)),"")</f>
        <v/>
      </c>
      <c r="F1166">
        <f>IF(B1166=1,IFERROR(LOOKUP(2,1/('Tracker&amp;Invoice'!$H1192:$AC1192&lt;&gt;""),COLUMN('Tracker&amp;Invoice'!$H1192:$AC1192)),8),F1165)</f>
        <v>16</v>
      </c>
      <c r="G1166">
        <f>IF(D1166="OVERALL",IFERROR(LOOKUP(2,1/('Tracker&amp;Invoice'!$H1192:$AC1192&lt;&gt;""),COLUMN('Tracker&amp;Invoice'!$H1192:$AC1192)),8),G1167)</f>
        <v>14</v>
      </c>
      <c r="H1166">
        <f t="shared" si="36"/>
        <v>16</v>
      </c>
      <c r="I1166" s="29">
        <f>IF(D1166="INVOICE",SUM('Tracker&amp;Invoice'!$H1192:INDEX('Tracker&amp;Invoice'!$A1192:$AC1192,1,H1166)),0)</f>
        <v>0</v>
      </c>
      <c r="J1166" s="29">
        <f>IF(D1166="OVERALL",SUM('Tracker&amp;Invoice'!$H1192:$AC1192),0)</f>
        <v>0</v>
      </c>
    </row>
    <row r="1167" spans="1:10">
      <c r="A1167" t="e">
        <f t="shared" si="37"/>
        <v>#REF!</v>
      </c>
      <c r="B1167">
        <f>IF(AND('Tracker&amp;Invoice'!A1193&lt;&gt;"",'Tracker&amp;Invoice'!A1193&lt;&gt;"ITEM",'Tracker&amp;Invoice'!A1191="ITEM"),1,0)</f>
        <v>1</v>
      </c>
      <c r="C1167" t="str">
        <f>IF(B1167=1,'Tracker&amp;Invoice'!A1193,C1166)</f>
        <v>BQ-097</v>
      </c>
      <c r="D1167" t="str">
        <f>IF(LEFT(TRIM('Tracker&amp;Invoice'!B1193),9)="INVOICE #","INVOICE",IF(TRIM('Tracker&amp;Invoice'!B1193)="Overall Completion INVOICE","OVERALL",""))</f>
        <v/>
      </c>
      <c r="E1167" t="str">
        <f>IF(D1167="INVOICE",VALUE(MID(TRIM('Tracker&amp;Invoice'!B1193),10,10)),"")</f>
        <v/>
      </c>
      <c r="F1167">
        <f>IF(B1167=1,IFERROR(LOOKUP(2,1/('Tracker&amp;Invoice'!$H1193:$AC1193&lt;&gt;""),COLUMN('Tracker&amp;Invoice'!$H1193:$AC1193)),8),F1166)</f>
        <v>13</v>
      </c>
      <c r="G1167">
        <f>IF(D1167="OVERALL",IFERROR(LOOKUP(2,1/('Tracker&amp;Invoice'!$H1193:$AC1193&lt;&gt;""),COLUMN('Tracker&amp;Invoice'!$H1193:$AC1193)),8),G1168)</f>
        <v>14</v>
      </c>
      <c r="H1167">
        <f t="shared" si="36"/>
        <v>14</v>
      </c>
      <c r="I1167" s="29">
        <f>IF(D1167="INVOICE",SUM('Tracker&amp;Invoice'!$H1193:INDEX('Tracker&amp;Invoice'!$A1193:$AC1193,1,H1167)),0)</f>
        <v>0</v>
      </c>
      <c r="J1167" s="29">
        <f>IF(D1167="OVERALL",SUM('Tracker&amp;Invoice'!$H1193:$AC1193),0)</f>
        <v>0</v>
      </c>
    </row>
    <row r="1168" spans="1:10">
      <c r="A1168" t="e">
        <f t="shared" si="37"/>
        <v>#REF!</v>
      </c>
      <c r="B1168">
        <f>IF(AND('Tracker&amp;Invoice'!A1194&lt;&gt;"",'Tracker&amp;Invoice'!A1194&lt;&gt;"ITEM",'Tracker&amp;Invoice'!A1192="ITEM"),1,0)</f>
        <v>0</v>
      </c>
      <c r="C1168" t="str">
        <f>IF(B1168=1,'Tracker&amp;Invoice'!A1194,C1167)</f>
        <v>BQ-097</v>
      </c>
      <c r="D1168" t="str">
        <f>IF(LEFT(TRIM('Tracker&amp;Invoice'!B1194),9)="INVOICE #","INVOICE",IF(TRIM('Tracker&amp;Invoice'!B1194)="Overall Completion INVOICE","OVERALL",""))</f>
        <v/>
      </c>
      <c r="E1168" t="str">
        <f>IF(D1168="INVOICE",VALUE(MID(TRIM('Tracker&amp;Invoice'!B1194),10,10)),"")</f>
        <v/>
      </c>
      <c r="F1168">
        <f>IF(B1168=1,IFERROR(LOOKUP(2,1/('Tracker&amp;Invoice'!$H1194:$AC1194&lt;&gt;""),COLUMN('Tracker&amp;Invoice'!$H1194:$AC1194)),8),F1167)</f>
        <v>13</v>
      </c>
      <c r="G1168">
        <f>IF(D1168="OVERALL",IFERROR(LOOKUP(2,1/('Tracker&amp;Invoice'!$H1194:$AC1194&lt;&gt;""),COLUMN('Tracker&amp;Invoice'!$H1194:$AC1194)),8),G1169)</f>
        <v>14</v>
      </c>
      <c r="H1168">
        <f t="shared" si="36"/>
        <v>14</v>
      </c>
      <c r="I1168" s="29">
        <f>IF(D1168="INVOICE",SUM('Tracker&amp;Invoice'!$H1194:INDEX('Tracker&amp;Invoice'!$A1194:$AC1194,1,H1168)),0)</f>
        <v>0</v>
      </c>
      <c r="J1168" s="29">
        <f>IF(D1168="OVERALL",SUM('Tracker&amp;Invoice'!$H1194:$AC1194),0)</f>
        <v>0</v>
      </c>
    </row>
    <row r="1169" spans="1:10">
      <c r="A1169" t="e">
        <f t="shared" si="37"/>
        <v>#REF!</v>
      </c>
      <c r="B1169">
        <f>IF(AND('Tracker&amp;Invoice'!A1195&lt;&gt;"",'Tracker&amp;Invoice'!A1195&lt;&gt;"ITEM",'Tracker&amp;Invoice'!A1193="ITEM"),1,0)</f>
        <v>0</v>
      </c>
      <c r="C1169" t="str">
        <f>IF(B1169=1,'Tracker&amp;Invoice'!A1195,C1168)</f>
        <v>BQ-097</v>
      </c>
      <c r="D1169" t="str">
        <f>IF(LEFT(TRIM('Tracker&amp;Invoice'!B1195),9)="INVOICE #","INVOICE",IF(TRIM('Tracker&amp;Invoice'!B1195)="Overall Completion INVOICE","OVERALL",""))</f>
        <v/>
      </c>
      <c r="E1169" t="str">
        <f>IF(D1169="INVOICE",VALUE(MID(TRIM('Tracker&amp;Invoice'!B1195),10,10)),"")</f>
        <v/>
      </c>
      <c r="F1169">
        <f>IF(B1169=1,IFERROR(LOOKUP(2,1/('Tracker&amp;Invoice'!$H1195:$AC1195&lt;&gt;""),COLUMN('Tracker&amp;Invoice'!$H1195:$AC1195)),8),F1168)</f>
        <v>13</v>
      </c>
      <c r="G1169">
        <f>IF(D1169="OVERALL",IFERROR(LOOKUP(2,1/('Tracker&amp;Invoice'!$H1195:$AC1195&lt;&gt;""),COLUMN('Tracker&amp;Invoice'!$H1195:$AC1195)),8),G1170)</f>
        <v>14</v>
      </c>
      <c r="H1169">
        <f t="shared" si="36"/>
        <v>14</v>
      </c>
      <c r="I1169" s="29">
        <f>IF(D1169="INVOICE",SUM('Tracker&amp;Invoice'!$H1195:INDEX('Tracker&amp;Invoice'!$A1195:$AC1195,1,H1169)),0)</f>
        <v>0</v>
      </c>
      <c r="J1169" s="29">
        <f>IF(D1169="OVERALL",SUM('Tracker&amp;Invoice'!$H1195:$AC1195),0)</f>
        <v>0</v>
      </c>
    </row>
    <row r="1170" spans="1:10">
      <c r="A1170" t="e">
        <f t="shared" si="37"/>
        <v>#REF!</v>
      </c>
      <c r="B1170">
        <f>IF(AND('Tracker&amp;Invoice'!A1196&lt;&gt;"",'Tracker&amp;Invoice'!A1196&lt;&gt;"ITEM",'Tracker&amp;Invoice'!A1194="ITEM"),1,0)</f>
        <v>0</v>
      </c>
      <c r="C1170" t="str">
        <f>IF(B1170=1,'Tracker&amp;Invoice'!A1196,C1169)</f>
        <v>BQ-097</v>
      </c>
      <c r="D1170" t="str">
        <f>IF(LEFT(TRIM('Tracker&amp;Invoice'!B1196),9)="INVOICE #","INVOICE",IF(TRIM('Tracker&amp;Invoice'!B1196)="Overall Completion INVOICE","OVERALL",""))</f>
        <v>INVOICE</v>
      </c>
      <c r="E1170">
        <f>IF(D1170="INVOICE",VALUE(MID(TRIM('Tracker&amp;Invoice'!B1196),10,10)),"")</f>
        <v>15</v>
      </c>
      <c r="F1170">
        <f>IF(B1170=1,IFERROR(LOOKUP(2,1/('Tracker&amp;Invoice'!$H1196:$AC1196&lt;&gt;""),COLUMN('Tracker&amp;Invoice'!$H1196:$AC1196)),8),F1169)</f>
        <v>13</v>
      </c>
      <c r="G1170">
        <f>IF(D1170="OVERALL",IFERROR(LOOKUP(2,1/('Tracker&amp;Invoice'!$H1196:$AC1196&lt;&gt;""),COLUMN('Tracker&amp;Invoice'!$H1196:$AC1196)),8),G1171)</f>
        <v>14</v>
      </c>
      <c r="H1170">
        <f t="shared" si="36"/>
        <v>14</v>
      </c>
      <c r="I1170" s="29">
        <f>IF(D1170="INVOICE",SUM('Tracker&amp;Invoice'!$H1196:INDEX('Tracker&amp;Invoice'!$A1196:$AC1196,1,H1170)),0)</f>
        <v>1915488</v>
      </c>
      <c r="J1170" s="29">
        <f>IF(D1170="OVERALL",SUM('Tracker&amp;Invoice'!$H1196:$AC1196),0)</f>
        <v>0</v>
      </c>
    </row>
    <row r="1171" spans="1:10">
      <c r="A1171" t="e">
        <f t="shared" si="37"/>
        <v>#REF!</v>
      </c>
      <c r="B1171">
        <f>IF(AND('Tracker&amp;Invoice'!A1197&lt;&gt;"",'Tracker&amp;Invoice'!A1197&lt;&gt;"ITEM",'Tracker&amp;Invoice'!A1195="ITEM"),1,0)</f>
        <v>0</v>
      </c>
      <c r="C1171" t="str">
        <f>IF(B1171=1,'Tracker&amp;Invoice'!A1197,C1170)</f>
        <v>BQ-097</v>
      </c>
      <c r="D1171" t="str">
        <f>IF(LEFT(TRIM('Tracker&amp;Invoice'!B1197),9)="INVOICE #","INVOICE",IF(TRIM('Tracker&amp;Invoice'!B1197)="Overall Completion INVOICE","OVERALL",""))</f>
        <v/>
      </c>
      <c r="E1171" t="str">
        <f>IF(D1171="INVOICE",VALUE(MID(TRIM('Tracker&amp;Invoice'!B1197),10,10)),"")</f>
        <v/>
      </c>
      <c r="F1171">
        <f>IF(B1171=1,IFERROR(LOOKUP(2,1/('Tracker&amp;Invoice'!$H1197:$AC1197&lt;&gt;""),COLUMN('Tracker&amp;Invoice'!$H1197:$AC1197)),8),F1170)</f>
        <v>13</v>
      </c>
      <c r="G1171">
        <f>IF(D1171="OVERALL",IFERROR(LOOKUP(2,1/('Tracker&amp;Invoice'!$H1197:$AC1197&lt;&gt;""),COLUMN('Tracker&amp;Invoice'!$H1197:$AC1197)),8),G1172)</f>
        <v>14</v>
      </c>
      <c r="H1171">
        <f t="shared" si="36"/>
        <v>14</v>
      </c>
      <c r="I1171" s="29">
        <f>IF(D1171="INVOICE",SUM('Tracker&amp;Invoice'!$H1197:INDEX('Tracker&amp;Invoice'!$A1197:$AC1197,1,H1171)),0)</f>
        <v>0</v>
      </c>
      <c r="J1171" s="29">
        <f>IF(D1171="OVERALL",SUM('Tracker&amp;Invoice'!$H1197:$AC1197),0)</f>
        <v>0</v>
      </c>
    </row>
    <row r="1172" spans="1:10">
      <c r="A1172" t="e">
        <f t="shared" si="37"/>
        <v>#REF!</v>
      </c>
      <c r="B1172">
        <f>IF(AND('Tracker&amp;Invoice'!A1198&lt;&gt;"",'Tracker&amp;Invoice'!A1198&lt;&gt;"ITEM",'Tracker&amp;Invoice'!A1196="ITEM"),1,0)</f>
        <v>0</v>
      </c>
      <c r="C1172" t="str">
        <f>IF(B1172=1,'Tracker&amp;Invoice'!A1198,C1171)</f>
        <v>BQ-097</v>
      </c>
      <c r="D1172" t="str">
        <f>IF(LEFT(TRIM('Tracker&amp;Invoice'!B1198),9)="INVOICE #","INVOICE",IF(TRIM('Tracker&amp;Invoice'!B1198)="Overall Completion INVOICE","OVERALL",""))</f>
        <v>INVOICE</v>
      </c>
      <c r="E1172">
        <f>IF(D1172="INVOICE",VALUE(MID(TRIM('Tracker&amp;Invoice'!B1198),10,10)),"")</f>
        <v>21</v>
      </c>
      <c r="F1172">
        <f>IF(B1172=1,IFERROR(LOOKUP(2,1/('Tracker&amp;Invoice'!$H1198:$AC1198&lt;&gt;""),COLUMN('Tracker&amp;Invoice'!$H1198:$AC1198)),8),F1171)</f>
        <v>13</v>
      </c>
      <c r="G1172">
        <f>IF(D1172="OVERALL",IFERROR(LOOKUP(2,1/('Tracker&amp;Invoice'!$H1198:$AC1198&lt;&gt;""),COLUMN('Tracker&amp;Invoice'!$H1198:$AC1198)),8),G1173)</f>
        <v>14</v>
      </c>
      <c r="H1172">
        <f t="shared" si="36"/>
        <v>14</v>
      </c>
      <c r="I1172" s="29">
        <f>IF(D1172="INVOICE",SUM('Tracker&amp;Invoice'!$H1198:INDEX('Tracker&amp;Invoice'!$A1198:$AC1198,1,H1172)),0)</f>
        <v>180928.80000000002</v>
      </c>
      <c r="J1172" s="29">
        <f>IF(D1172="OVERALL",SUM('Tracker&amp;Invoice'!$H1198:$AC1198),0)</f>
        <v>0</v>
      </c>
    </row>
    <row r="1173" spans="1:10">
      <c r="A1173" t="e">
        <f t="shared" si="37"/>
        <v>#REF!</v>
      </c>
      <c r="B1173">
        <f>IF(AND('Tracker&amp;Invoice'!A1199&lt;&gt;"",'Tracker&amp;Invoice'!A1199&lt;&gt;"ITEM",'Tracker&amp;Invoice'!A1197="ITEM"),1,0)</f>
        <v>0</v>
      </c>
      <c r="C1173" t="str">
        <f>IF(B1173=1,'Tracker&amp;Invoice'!A1199,C1172)</f>
        <v>BQ-097</v>
      </c>
      <c r="D1173" t="str">
        <f>IF(LEFT(TRIM('Tracker&amp;Invoice'!B1199),9)="INVOICE #","INVOICE",IF(TRIM('Tracker&amp;Invoice'!B1199)="Overall Completion INVOICE","OVERALL",""))</f>
        <v/>
      </c>
      <c r="E1173" t="str">
        <f>IF(D1173="INVOICE",VALUE(MID(TRIM('Tracker&amp;Invoice'!B1199),10,10)),"")</f>
        <v/>
      </c>
      <c r="F1173">
        <f>IF(B1173=1,IFERROR(LOOKUP(2,1/('Tracker&amp;Invoice'!$H1199:$AC1199&lt;&gt;""),COLUMN('Tracker&amp;Invoice'!$H1199:$AC1199)),8),F1172)</f>
        <v>13</v>
      </c>
      <c r="G1173">
        <f>IF(D1173="OVERALL",IFERROR(LOOKUP(2,1/('Tracker&amp;Invoice'!$H1199:$AC1199&lt;&gt;""),COLUMN('Tracker&amp;Invoice'!$H1199:$AC1199)),8),G1174)</f>
        <v>14</v>
      </c>
      <c r="H1173">
        <f t="shared" si="36"/>
        <v>14</v>
      </c>
      <c r="I1173" s="29">
        <f>IF(D1173="INVOICE",SUM('Tracker&amp;Invoice'!$H1199:INDEX('Tracker&amp;Invoice'!$A1199:$AC1199,1,H1173)),0)</f>
        <v>0</v>
      </c>
      <c r="J1173" s="29">
        <f>IF(D1173="OVERALL",SUM('Tracker&amp;Invoice'!$H1199:$AC1199),0)</f>
        <v>0</v>
      </c>
    </row>
    <row r="1174" spans="1:10">
      <c r="A1174" t="e">
        <f t="shared" si="37"/>
        <v>#REF!</v>
      </c>
      <c r="B1174">
        <f>IF(AND('Tracker&amp;Invoice'!A1200&lt;&gt;"",'Tracker&amp;Invoice'!A1200&lt;&gt;"ITEM",'Tracker&amp;Invoice'!A1198="ITEM"),1,0)</f>
        <v>0</v>
      </c>
      <c r="C1174" t="str">
        <f>IF(B1174=1,'Tracker&amp;Invoice'!A1200,C1173)</f>
        <v>BQ-097</v>
      </c>
      <c r="D1174" t="str">
        <f>IF(LEFT(TRIM('Tracker&amp;Invoice'!B1200),9)="INVOICE #","INVOICE",IF(TRIM('Tracker&amp;Invoice'!B1200)="Overall Completion INVOICE","OVERALL",""))</f>
        <v>INVOICE</v>
      </c>
      <c r="E1174">
        <f>IF(D1174="INVOICE",VALUE(MID(TRIM('Tracker&amp;Invoice'!B1200),10,10)),"")</f>
        <v>26</v>
      </c>
      <c r="F1174">
        <f>IF(B1174=1,IFERROR(LOOKUP(2,1/('Tracker&amp;Invoice'!$H1200:$AC1200&lt;&gt;""),COLUMN('Tracker&amp;Invoice'!$H1200:$AC1200)),8),F1173)</f>
        <v>13</v>
      </c>
      <c r="G1174">
        <f>IF(D1174="OVERALL",IFERROR(LOOKUP(2,1/('Tracker&amp;Invoice'!$H1200:$AC1200&lt;&gt;""),COLUMN('Tracker&amp;Invoice'!$H1200:$AC1200)),8),G1175)</f>
        <v>14</v>
      </c>
      <c r="H1174">
        <f t="shared" si="36"/>
        <v>14</v>
      </c>
      <c r="I1174" s="29">
        <f>IF(D1174="INVOICE",SUM('Tracker&amp;Invoice'!$H1200:INDEX('Tracker&amp;Invoice'!$A1200:$AC1200,1,H1174)),0)</f>
        <v>238975.2</v>
      </c>
      <c r="J1174" s="29">
        <f>IF(D1174="OVERALL",SUM('Tracker&amp;Invoice'!$H1200:$AC1200),0)</f>
        <v>0</v>
      </c>
    </row>
    <row r="1175" spans="1:10">
      <c r="A1175" t="e">
        <f t="shared" si="37"/>
        <v>#REF!</v>
      </c>
      <c r="B1175">
        <f>IF(AND('Tracker&amp;Invoice'!A1201&lt;&gt;"",'Tracker&amp;Invoice'!A1201&lt;&gt;"ITEM",'Tracker&amp;Invoice'!A1199="ITEM"),1,0)</f>
        <v>0</v>
      </c>
      <c r="C1175" t="str">
        <f>IF(B1175=1,'Tracker&amp;Invoice'!A1201,C1174)</f>
        <v>BQ-097</v>
      </c>
      <c r="D1175" t="str">
        <f>IF(LEFT(TRIM('Tracker&amp;Invoice'!B1201),9)="INVOICE #","INVOICE",IF(TRIM('Tracker&amp;Invoice'!B1201)="Overall Completion INVOICE","OVERALL",""))</f>
        <v/>
      </c>
      <c r="E1175" t="str">
        <f>IF(D1175="INVOICE",VALUE(MID(TRIM('Tracker&amp;Invoice'!B1201),10,10)),"")</f>
        <v/>
      </c>
      <c r="F1175">
        <f>IF(B1175=1,IFERROR(LOOKUP(2,1/('Tracker&amp;Invoice'!$H1201:$AC1201&lt;&gt;""),COLUMN('Tracker&amp;Invoice'!$H1201:$AC1201)),8),F1174)</f>
        <v>13</v>
      </c>
      <c r="G1175">
        <f>IF(D1175="OVERALL",IFERROR(LOOKUP(2,1/('Tracker&amp;Invoice'!$H1201:$AC1201&lt;&gt;""),COLUMN('Tracker&amp;Invoice'!$H1201:$AC1201)),8),G1176)</f>
        <v>14</v>
      </c>
      <c r="H1175">
        <f t="shared" si="36"/>
        <v>14</v>
      </c>
      <c r="I1175" s="29">
        <f>IF(D1175="INVOICE",SUM('Tracker&amp;Invoice'!$H1201:INDEX('Tracker&amp;Invoice'!$A1201:$AC1201,1,H1175)),0)</f>
        <v>0</v>
      </c>
      <c r="J1175" s="29">
        <f>IF(D1175="OVERALL",SUM('Tracker&amp;Invoice'!$H1201:$AC1201),0)</f>
        <v>0</v>
      </c>
    </row>
    <row r="1176" spans="1:10">
      <c r="A1176" t="e">
        <f t="shared" si="37"/>
        <v>#REF!</v>
      </c>
      <c r="B1176">
        <f>IF(AND('Tracker&amp;Invoice'!A1202&lt;&gt;"",'Tracker&amp;Invoice'!A1202&lt;&gt;"ITEM",'Tracker&amp;Invoice'!A1200="ITEM"),1,0)</f>
        <v>0</v>
      </c>
      <c r="C1176" t="str">
        <f>IF(B1176=1,'Tracker&amp;Invoice'!A1202,C1175)</f>
        <v>BQ-097</v>
      </c>
      <c r="D1176" t="str">
        <f>IF(LEFT(TRIM('Tracker&amp;Invoice'!B1202),9)="INVOICE #","INVOICE",IF(TRIM('Tracker&amp;Invoice'!B1202)="Overall Completion INVOICE","OVERALL",""))</f>
        <v>INVOICE</v>
      </c>
      <c r="E1176">
        <f>IF(D1176="INVOICE",VALUE(MID(TRIM('Tracker&amp;Invoice'!B1202),10,10)),"")</f>
        <v>27</v>
      </c>
      <c r="F1176">
        <f>IF(B1176=1,IFERROR(LOOKUP(2,1/('Tracker&amp;Invoice'!$H1202:$AC1202&lt;&gt;""),COLUMN('Tracker&amp;Invoice'!$H1202:$AC1202)),8),F1175)</f>
        <v>13</v>
      </c>
      <c r="G1176">
        <f>IF(D1176="OVERALL",IFERROR(LOOKUP(2,1/('Tracker&amp;Invoice'!$H1202:$AC1202&lt;&gt;""),COLUMN('Tracker&amp;Invoice'!$H1202:$AC1202)),8),G1177)</f>
        <v>14</v>
      </c>
      <c r="H1176">
        <f t="shared" si="36"/>
        <v>14</v>
      </c>
      <c r="I1176" s="29">
        <f>IF(D1176="INVOICE",SUM('Tracker&amp;Invoice'!$H1202:INDEX('Tracker&amp;Invoice'!$A1202:$AC1202,1,H1176)),0)</f>
        <v>320436</v>
      </c>
      <c r="J1176" s="29">
        <f>IF(D1176="OVERALL",SUM('Tracker&amp;Invoice'!$H1202:$AC1202),0)</f>
        <v>0</v>
      </c>
    </row>
    <row r="1177" spans="1:10">
      <c r="A1177" t="e">
        <f t="shared" si="37"/>
        <v>#REF!</v>
      </c>
      <c r="B1177">
        <f>IF(AND('Tracker&amp;Invoice'!A1203&lt;&gt;"",'Tracker&amp;Invoice'!A1203&lt;&gt;"ITEM",'Tracker&amp;Invoice'!A1201="ITEM"),1,0)</f>
        <v>0</v>
      </c>
      <c r="C1177" t="str">
        <f>IF(B1177=1,'Tracker&amp;Invoice'!A1203,C1176)</f>
        <v>BQ-097</v>
      </c>
      <c r="D1177" t="str">
        <f>IF(LEFT(TRIM('Tracker&amp;Invoice'!B1203),9)="INVOICE #","INVOICE",IF(TRIM('Tracker&amp;Invoice'!B1203)="Overall Completion INVOICE","OVERALL",""))</f>
        <v/>
      </c>
      <c r="E1177" t="str">
        <f>IF(D1177="INVOICE",VALUE(MID(TRIM('Tracker&amp;Invoice'!B1203),10,10)),"")</f>
        <v/>
      </c>
      <c r="F1177">
        <f>IF(B1177=1,IFERROR(LOOKUP(2,1/('Tracker&amp;Invoice'!$H1203:$AC1203&lt;&gt;""),COLUMN('Tracker&amp;Invoice'!$H1203:$AC1203)),8),F1176)</f>
        <v>13</v>
      </c>
      <c r="G1177">
        <f>IF(D1177="OVERALL",IFERROR(LOOKUP(2,1/('Tracker&amp;Invoice'!$H1203:$AC1203&lt;&gt;""),COLUMN('Tracker&amp;Invoice'!$H1203:$AC1203)),8),G1178)</f>
        <v>14</v>
      </c>
      <c r="H1177">
        <f t="shared" si="36"/>
        <v>14</v>
      </c>
      <c r="I1177" s="29">
        <f>IF(D1177="INVOICE",SUM('Tracker&amp;Invoice'!$H1203:INDEX('Tracker&amp;Invoice'!$A1203:$AC1203,1,H1177)),0)</f>
        <v>0</v>
      </c>
      <c r="J1177" s="29">
        <f>IF(D1177="OVERALL",SUM('Tracker&amp;Invoice'!$H1203:$AC1203),0)</f>
        <v>0</v>
      </c>
    </row>
    <row r="1178" spans="1:10">
      <c r="A1178" t="e">
        <f t="shared" si="37"/>
        <v>#REF!</v>
      </c>
      <c r="B1178">
        <f>IF(AND('Tracker&amp;Invoice'!A1204&lt;&gt;"",'Tracker&amp;Invoice'!A1204&lt;&gt;"ITEM",'Tracker&amp;Invoice'!A1202="ITEM"),1,0)</f>
        <v>0</v>
      </c>
      <c r="C1178" t="str">
        <f>IF(B1178=1,'Tracker&amp;Invoice'!A1204,C1177)</f>
        <v>BQ-097</v>
      </c>
      <c r="D1178" t="str">
        <f>IF(LEFT(TRIM('Tracker&amp;Invoice'!B1204),9)="INVOICE #","INVOICE",IF(TRIM('Tracker&amp;Invoice'!B1204)="Overall Completion INVOICE","OVERALL",""))</f>
        <v>INVOICE</v>
      </c>
      <c r="E1178">
        <f>IF(D1178="INVOICE",VALUE(MID(TRIM('Tracker&amp;Invoice'!B1204),10,10)),"")</f>
        <v>28</v>
      </c>
      <c r="F1178">
        <f>IF(B1178=1,IFERROR(LOOKUP(2,1/('Tracker&amp;Invoice'!$H1204:$AC1204&lt;&gt;""),COLUMN('Tracker&amp;Invoice'!$H1204:$AC1204)),8),F1177)</f>
        <v>13</v>
      </c>
      <c r="G1178">
        <f>IF(D1178="OVERALL",IFERROR(LOOKUP(2,1/('Tracker&amp;Invoice'!$H1204:$AC1204&lt;&gt;""),COLUMN('Tracker&amp;Invoice'!$H1204:$AC1204)),8),G1179)</f>
        <v>14</v>
      </c>
      <c r="H1178">
        <f t="shared" si="36"/>
        <v>14</v>
      </c>
      <c r="I1178" s="29">
        <f>IF(D1178="INVOICE",SUM('Tracker&amp;Invoice'!$H1204:INDEX('Tracker&amp;Invoice'!$A1204:$AC1204,1,H1178)),0)</f>
        <v>72090</v>
      </c>
      <c r="J1178" s="29">
        <f>IF(D1178="OVERALL",SUM('Tracker&amp;Invoice'!$H1204:$AC1204),0)</f>
        <v>0</v>
      </c>
    </row>
    <row r="1179" spans="1:10">
      <c r="A1179" t="e">
        <f t="shared" si="37"/>
        <v>#REF!</v>
      </c>
      <c r="B1179">
        <f>IF(AND('Tracker&amp;Invoice'!A1205&lt;&gt;"",'Tracker&amp;Invoice'!A1205&lt;&gt;"ITEM",'Tracker&amp;Invoice'!A1203="ITEM"),1,0)</f>
        <v>0</v>
      </c>
      <c r="C1179" t="str">
        <f>IF(B1179=1,'Tracker&amp;Invoice'!A1205,C1178)</f>
        <v>BQ-097</v>
      </c>
      <c r="D1179" t="str">
        <f>IF(LEFT(TRIM('Tracker&amp;Invoice'!B1205),9)="INVOICE #","INVOICE",IF(TRIM('Tracker&amp;Invoice'!B1205)="Overall Completion INVOICE","OVERALL",""))</f>
        <v/>
      </c>
      <c r="E1179" t="str">
        <f>IF(D1179="INVOICE",VALUE(MID(TRIM('Tracker&amp;Invoice'!B1205),10,10)),"")</f>
        <v/>
      </c>
      <c r="F1179">
        <f>IF(B1179=1,IFERROR(LOOKUP(2,1/('Tracker&amp;Invoice'!$H1205:$AC1205&lt;&gt;""),COLUMN('Tracker&amp;Invoice'!$H1205:$AC1205)),8),F1178)</f>
        <v>13</v>
      </c>
      <c r="G1179">
        <f>IF(D1179="OVERALL",IFERROR(LOOKUP(2,1/('Tracker&amp;Invoice'!$H1205:$AC1205&lt;&gt;""),COLUMN('Tracker&amp;Invoice'!$H1205:$AC1205)),8),G1180)</f>
        <v>14</v>
      </c>
      <c r="H1179">
        <f t="shared" si="36"/>
        <v>14</v>
      </c>
      <c r="I1179" s="29">
        <f>IF(D1179="INVOICE",SUM('Tracker&amp;Invoice'!$H1205:INDEX('Tracker&amp;Invoice'!$A1205:$AC1205,1,H1179)),0)</f>
        <v>0</v>
      </c>
      <c r="J1179" s="29">
        <f>IF(D1179="OVERALL",SUM('Tracker&amp;Invoice'!$H1205:$AC1205),0)</f>
        <v>0</v>
      </c>
    </row>
    <row r="1180" spans="1:10">
      <c r="A1180" t="e">
        <f t="shared" si="37"/>
        <v>#REF!</v>
      </c>
      <c r="B1180">
        <f>IF(AND('Tracker&amp;Invoice'!A1206&lt;&gt;"",'Tracker&amp;Invoice'!A1206&lt;&gt;"ITEM",'Tracker&amp;Invoice'!A1204="ITEM"),1,0)</f>
        <v>0</v>
      </c>
      <c r="C1180" t="str">
        <f>IF(B1180=1,'Tracker&amp;Invoice'!A1206,C1179)</f>
        <v>BQ-097</v>
      </c>
      <c r="D1180" t="str">
        <f>IF(LEFT(TRIM('Tracker&amp;Invoice'!B1206),9)="INVOICE #","INVOICE",IF(TRIM('Tracker&amp;Invoice'!B1206)="Overall Completion INVOICE","OVERALL",""))</f>
        <v>INVOICE</v>
      </c>
      <c r="E1180">
        <f>IF(D1180="INVOICE",VALUE(MID(TRIM('Tracker&amp;Invoice'!B1206),10,10)),"")</f>
        <v>30</v>
      </c>
      <c r="F1180">
        <f>IF(B1180=1,IFERROR(LOOKUP(2,1/('Tracker&amp;Invoice'!$H1206:$AC1206&lt;&gt;""),COLUMN('Tracker&amp;Invoice'!$H1206:$AC1206)),8),F1179)</f>
        <v>13</v>
      </c>
      <c r="G1180">
        <f>IF(D1180="OVERALL",IFERROR(LOOKUP(2,1/('Tracker&amp;Invoice'!$H1206:$AC1206&lt;&gt;""),COLUMN('Tracker&amp;Invoice'!$H1206:$AC1206)),8),G1181)</f>
        <v>14</v>
      </c>
      <c r="H1180">
        <f t="shared" si="36"/>
        <v>14</v>
      </c>
      <c r="I1180" s="29">
        <f>IF(D1180="INVOICE",SUM('Tracker&amp;Invoice'!$H1206:INDEX('Tracker&amp;Invoice'!$A1206:$AC1206,1,H1180)),0)</f>
        <v>37800</v>
      </c>
      <c r="J1180" s="29">
        <f>IF(D1180="OVERALL",SUM('Tracker&amp;Invoice'!$H1206:$AC1206),0)</f>
        <v>0</v>
      </c>
    </row>
    <row r="1181" spans="1:10">
      <c r="A1181" t="e">
        <f t="shared" si="37"/>
        <v>#REF!</v>
      </c>
      <c r="B1181">
        <f>IF(AND('Tracker&amp;Invoice'!A1207&lt;&gt;"",'Tracker&amp;Invoice'!A1207&lt;&gt;"ITEM",'Tracker&amp;Invoice'!A1205="ITEM"),1,0)</f>
        <v>0</v>
      </c>
      <c r="C1181" t="str">
        <f>IF(B1181=1,'Tracker&amp;Invoice'!A1207,C1180)</f>
        <v>BQ-097</v>
      </c>
      <c r="D1181" t="str">
        <f>IF(LEFT(TRIM('Tracker&amp;Invoice'!B1207),9)="INVOICE #","INVOICE",IF(TRIM('Tracker&amp;Invoice'!B1207)="Overall Completion INVOICE","OVERALL",""))</f>
        <v/>
      </c>
      <c r="E1181" t="str">
        <f>IF(D1181="INVOICE",VALUE(MID(TRIM('Tracker&amp;Invoice'!B1207),10,10)),"")</f>
        <v/>
      </c>
      <c r="F1181">
        <f>IF(B1181=1,IFERROR(LOOKUP(2,1/('Tracker&amp;Invoice'!$H1207:$AC1207&lt;&gt;""),COLUMN('Tracker&amp;Invoice'!$H1207:$AC1207)),8),F1180)</f>
        <v>13</v>
      </c>
      <c r="G1181">
        <f>IF(D1181="OVERALL",IFERROR(LOOKUP(2,1/('Tracker&amp;Invoice'!$H1207:$AC1207&lt;&gt;""),COLUMN('Tracker&amp;Invoice'!$H1207:$AC1207)),8),G1182)</f>
        <v>14</v>
      </c>
      <c r="H1181">
        <f t="shared" si="36"/>
        <v>14</v>
      </c>
      <c r="I1181" s="29">
        <f>IF(D1181="INVOICE",SUM('Tracker&amp;Invoice'!$H1207:INDEX('Tracker&amp;Invoice'!$A1207:$AC1207,1,H1181)),0)</f>
        <v>0</v>
      </c>
      <c r="J1181" s="29">
        <f>IF(D1181="OVERALL",SUM('Tracker&amp;Invoice'!$H1207:$AC1207),0)</f>
        <v>0</v>
      </c>
    </row>
    <row r="1182" spans="1:10">
      <c r="A1182" t="e">
        <f t="shared" si="37"/>
        <v>#REF!</v>
      </c>
      <c r="B1182">
        <f>IF(AND('Tracker&amp;Invoice'!A1208&lt;&gt;"",'Tracker&amp;Invoice'!A1208&lt;&gt;"ITEM",'Tracker&amp;Invoice'!A1206="ITEM"),1,0)</f>
        <v>0</v>
      </c>
      <c r="C1182" t="str">
        <f>IF(B1182=1,'Tracker&amp;Invoice'!A1208,C1181)</f>
        <v>BQ-097</v>
      </c>
      <c r="D1182" t="str">
        <f>IF(LEFT(TRIM('Tracker&amp;Invoice'!B1208),9)="INVOICE #","INVOICE",IF(TRIM('Tracker&amp;Invoice'!B1208)="Overall Completion INVOICE","OVERALL",""))</f>
        <v>INVOICE</v>
      </c>
      <c r="E1182">
        <f>IF(D1182="INVOICE",VALUE(MID(TRIM('Tracker&amp;Invoice'!B1208),10,10)),"")</f>
        <v>31</v>
      </c>
      <c r="F1182">
        <f>IF(B1182=1,IFERROR(LOOKUP(2,1/('Tracker&amp;Invoice'!$H1208:$AC1208&lt;&gt;""),COLUMN('Tracker&amp;Invoice'!$H1208:$AC1208)),8),F1181)</f>
        <v>13</v>
      </c>
      <c r="G1182">
        <f>IF(D1182="OVERALL",IFERROR(LOOKUP(2,1/('Tracker&amp;Invoice'!$H1208:$AC1208&lt;&gt;""),COLUMN('Tracker&amp;Invoice'!$H1208:$AC1208)),8),G1183)</f>
        <v>14</v>
      </c>
      <c r="H1182">
        <f t="shared" si="36"/>
        <v>14</v>
      </c>
      <c r="I1182" s="29">
        <f>IF(D1182="INVOICE",SUM('Tracker&amp;Invoice'!$H1208:INDEX('Tracker&amp;Invoice'!$A1208:$AC1208,1,H1182)),0)</f>
        <v>11988</v>
      </c>
      <c r="J1182" s="29">
        <f>IF(D1182="OVERALL",SUM('Tracker&amp;Invoice'!$H1208:$AC1208),0)</f>
        <v>0</v>
      </c>
    </row>
    <row r="1183" spans="1:10">
      <c r="A1183" t="e">
        <f t="shared" si="37"/>
        <v>#REF!</v>
      </c>
      <c r="B1183">
        <f>IF(AND('Tracker&amp;Invoice'!A1211&lt;&gt;"",'Tracker&amp;Invoice'!A1211&lt;&gt;"ITEM",'Tracker&amp;Invoice'!A1207="ITEM"),1,0)</f>
        <v>0</v>
      </c>
      <c r="C1183" t="str">
        <f>IF(B1183=1,'Tracker&amp;Invoice'!A1211,C1182)</f>
        <v>BQ-097</v>
      </c>
      <c r="D1183" t="str">
        <f>IF(LEFT(TRIM('Tracker&amp;Invoice'!B1211),9)="INVOICE #","INVOICE",IF(TRIM('Tracker&amp;Invoice'!B1211)="Overall Completion INVOICE","OVERALL",""))</f>
        <v/>
      </c>
      <c r="E1183" t="str">
        <f>IF(D1183="INVOICE",VALUE(MID(TRIM('Tracker&amp;Invoice'!B1211),10,10)),"")</f>
        <v/>
      </c>
      <c r="F1183">
        <f>IF(B1183=1,IFERROR(LOOKUP(2,1/('Tracker&amp;Invoice'!$H1211:$AC1211&lt;&gt;""),COLUMN('Tracker&amp;Invoice'!$H1211:$AC1211)),8),F1182)</f>
        <v>13</v>
      </c>
      <c r="G1183">
        <f>IF(D1183="OVERALL",IFERROR(LOOKUP(2,1/('Tracker&amp;Invoice'!$H1211:$AC1211&lt;&gt;""),COLUMN('Tracker&amp;Invoice'!$H1211:$AC1211)),8),G1184)</f>
        <v>14</v>
      </c>
      <c r="H1183">
        <f t="shared" si="36"/>
        <v>14</v>
      </c>
      <c r="I1183" s="29">
        <f>IF(D1183="INVOICE",SUM('Tracker&amp;Invoice'!$H1211:INDEX('Tracker&amp;Invoice'!$A1211:$AC1211,1,H1183)),0)</f>
        <v>0</v>
      </c>
      <c r="J1183" s="29">
        <f>IF(D1183="OVERALL",SUM('Tracker&amp;Invoice'!$H1211:$AC1211),0)</f>
        <v>0</v>
      </c>
    </row>
    <row r="1184" spans="1:10">
      <c r="A1184" t="e">
        <f t="shared" si="37"/>
        <v>#REF!</v>
      </c>
      <c r="B1184">
        <f>IF(AND('Tracker&amp;Invoice'!A1212&lt;&gt;"",'Tracker&amp;Invoice'!A1212&lt;&gt;"ITEM",'Tracker&amp;Invoice'!A1208="ITEM"),1,0)</f>
        <v>0</v>
      </c>
      <c r="C1184" t="str">
        <f>IF(B1184=1,'Tracker&amp;Invoice'!A1212,C1183)</f>
        <v>BQ-097</v>
      </c>
      <c r="D1184" t="str">
        <f>IF(LEFT(TRIM('Tracker&amp;Invoice'!B1212),9)="INVOICE #","INVOICE",IF(TRIM('Tracker&amp;Invoice'!B1212)="Overall Completion INVOICE","OVERALL",""))</f>
        <v>OVERALL</v>
      </c>
      <c r="E1184" t="str">
        <f>IF(D1184="INVOICE",VALUE(MID(TRIM('Tracker&amp;Invoice'!B1212),10,10)),"")</f>
        <v/>
      </c>
      <c r="F1184">
        <f>IF(B1184=1,IFERROR(LOOKUP(2,1/('Tracker&amp;Invoice'!$H1212:$AC1212&lt;&gt;""),COLUMN('Tracker&amp;Invoice'!$H1212:$AC1212)),8),F1183)</f>
        <v>13</v>
      </c>
      <c r="G1184">
        <f>IF(D1184="OVERALL",IFERROR(LOOKUP(2,1/('Tracker&amp;Invoice'!$H1212:$AC1212&lt;&gt;""),COLUMN('Tracker&amp;Invoice'!$H1212:$AC1212)),8),G1185)</f>
        <v>14</v>
      </c>
      <c r="H1184">
        <f t="shared" si="36"/>
        <v>14</v>
      </c>
      <c r="I1184" s="29">
        <f>IF(D1184="INVOICE",SUM('Tracker&amp;Invoice'!$H1212:INDEX('Tracker&amp;Invoice'!$A1212:$AC1212,1,H1184)),0)</f>
        <v>0</v>
      </c>
      <c r="J1184" s="29">
        <f>IF(D1184="OVERALL",SUM('Tracker&amp;Invoice'!$H1212:$AC1212),0)</f>
        <v>2814570</v>
      </c>
    </row>
    <row r="1185" spans="1:10">
      <c r="A1185" t="e">
        <f t="shared" si="37"/>
        <v>#REF!</v>
      </c>
      <c r="B1185">
        <f>IF(AND('Tracker&amp;Invoice'!A1213&lt;&gt;"",'Tracker&amp;Invoice'!A1213&lt;&gt;"ITEM",'Tracker&amp;Invoice'!A1211="ITEM"),1,0)</f>
        <v>0</v>
      </c>
      <c r="C1185" t="str">
        <f>IF(B1185=1,'Tracker&amp;Invoice'!A1213,C1184)</f>
        <v>BQ-097</v>
      </c>
      <c r="D1185" t="str">
        <f>IF(LEFT(TRIM('Tracker&amp;Invoice'!B1213),9)="INVOICE #","INVOICE",IF(TRIM('Tracker&amp;Invoice'!B1213)="Overall Completion INVOICE","OVERALL",""))</f>
        <v/>
      </c>
      <c r="E1185" t="str">
        <f>IF(D1185="INVOICE",VALUE(MID(TRIM('Tracker&amp;Invoice'!B1213),10,10)),"")</f>
        <v/>
      </c>
      <c r="F1185">
        <f>IF(B1185=1,IFERROR(LOOKUP(2,1/('Tracker&amp;Invoice'!$H1213:$AC1213&lt;&gt;""),COLUMN('Tracker&amp;Invoice'!$H1213:$AC1213)),8),F1184)</f>
        <v>13</v>
      </c>
      <c r="G1185">
        <f>IF(D1185="OVERALL",IFERROR(LOOKUP(2,1/('Tracker&amp;Invoice'!$H1213:$AC1213&lt;&gt;""),COLUMN('Tracker&amp;Invoice'!$H1213:$AC1213)),8),G1186)</f>
        <v>13</v>
      </c>
      <c r="H1185">
        <f t="shared" si="36"/>
        <v>13</v>
      </c>
      <c r="I1185" s="29">
        <f>IF(D1185="INVOICE",SUM('Tracker&amp;Invoice'!$H1213:INDEX('Tracker&amp;Invoice'!$A1213:$AC1213,1,H1185)),0)</f>
        <v>0</v>
      </c>
      <c r="J1185" s="29">
        <f>IF(D1185="OVERALL",SUM('Tracker&amp;Invoice'!$H1213:$AC1213),0)</f>
        <v>0</v>
      </c>
    </row>
    <row r="1186" spans="1:10">
      <c r="A1186" t="e">
        <f t="shared" si="37"/>
        <v>#REF!</v>
      </c>
      <c r="B1186">
        <f>IF(AND('Tracker&amp;Invoice'!A1214&lt;&gt;"",'Tracker&amp;Invoice'!A1214&lt;&gt;"ITEM",'Tracker&amp;Invoice'!A1212="ITEM"),1,0)</f>
        <v>0</v>
      </c>
      <c r="C1186" t="str">
        <f>IF(B1186=1,'Tracker&amp;Invoice'!A1214,C1185)</f>
        <v>BQ-097</v>
      </c>
      <c r="D1186" t="str">
        <f>IF(LEFT(TRIM('Tracker&amp;Invoice'!B1214),9)="INVOICE #","INVOICE",IF(TRIM('Tracker&amp;Invoice'!B1214)="Overall Completion INVOICE","OVERALL",""))</f>
        <v/>
      </c>
      <c r="E1186" t="str">
        <f>IF(D1186="INVOICE",VALUE(MID(TRIM('Tracker&amp;Invoice'!B1214),10,10)),"")</f>
        <v/>
      </c>
      <c r="F1186">
        <f>IF(B1186=1,IFERROR(LOOKUP(2,1/('Tracker&amp;Invoice'!$H1214:$AC1214&lt;&gt;""),COLUMN('Tracker&amp;Invoice'!$H1214:$AC1214)),8),F1185)</f>
        <v>13</v>
      </c>
      <c r="G1186">
        <f>IF(D1186="OVERALL",IFERROR(LOOKUP(2,1/('Tracker&amp;Invoice'!$H1214:$AC1214&lt;&gt;""),COLUMN('Tracker&amp;Invoice'!$H1214:$AC1214)),8),G1187)</f>
        <v>13</v>
      </c>
      <c r="H1186">
        <f t="shared" si="36"/>
        <v>13</v>
      </c>
      <c r="I1186" s="29">
        <f>IF(D1186="INVOICE",SUM('Tracker&amp;Invoice'!$H1214:INDEX('Tracker&amp;Invoice'!$A1214:$AC1214,1,H1186)),0)</f>
        <v>0</v>
      </c>
      <c r="J1186" s="29">
        <f>IF(D1186="OVERALL",SUM('Tracker&amp;Invoice'!$H1214:$AC1214),0)</f>
        <v>0</v>
      </c>
    </row>
    <row r="1187" spans="1:10">
      <c r="A1187" t="e">
        <f t="shared" si="37"/>
        <v>#REF!</v>
      </c>
      <c r="B1187">
        <f>IF(AND('Tracker&amp;Invoice'!A1215&lt;&gt;"",'Tracker&amp;Invoice'!A1215&lt;&gt;"ITEM",'Tracker&amp;Invoice'!A1213="ITEM"),1,0)</f>
        <v>0</v>
      </c>
      <c r="C1187" t="str">
        <f>IF(B1187=1,'Tracker&amp;Invoice'!A1215,C1186)</f>
        <v>BQ-097</v>
      </c>
      <c r="D1187" t="str">
        <f>IF(LEFT(TRIM('Tracker&amp;Invoice'!B1215),9)="INVOICE #","INVOICE",IF(TRIM('Tracker&amp;Invoice'!B1215)="Overall Completion INVOICE","OVERALL",""))</f>
        <v/>
      </c>
      <c r="E1187" t="str">
        <f>IF(D1187="INVOICE",VALUE(MID(TRIM('Tracker&amp;Invoice'!B1215),10,10)),"")</f>
        <v/>
      </c>
      <c r="F1187">
        <f>IF(B1187=1,IFERROR(LOOKUP(2,1/('Tracker&amp;Invoice'!$H1215:$AC1215&lt;&gt;""),COLUMN('Tracker&amp;Invoice'!$H1215:$AC1215)),8),F1186)</f>
        <v>13</v>
      </c>
      <c r="G1187">
        <f>IF(D1187="OVERALL",IFERROR(LOOKUP(2,1/('Tracker&amp;Invoice'!$H1215:$AC1215&lt;&gt;""),COLUMN('Tracker&amp;Invoice'!$H1215:$AC1215)),8),G1188)</f>
        <v>13</v>
      </c>
      <c r="H1187">
        <f t="shared" si="36"/>
        <v>13</v>
      </c>
      <c r="I1187" s="29">
        <f>IF(D1187="INVOICE",SUM('Tracker&amp;Invoice'!$H1215:INDEX('Tracker&amp;Invoice'!$A1215:$AC1215,1,H1187)),0)</f>
        <v>0</v>
      </c>
      <c r="J1187" s="29">
        <f>IF(D1187="OVERALL",SUM('Tracker&amp;Invoice'!$H1215:$AC1215),0)</f>
        <v>0</v>
      </c>
    </row>
    <row r="1188" spans="1:10">
      <c r="A1188" t="e">
        <f t="shared" si="37"/>
        <v>#REF!</v>
      </c>
      <c r="B1188">
        <f>IF(AND('Tracker&amp;Invoice'!A1216&lt;&gt;"",'Tracker&amp;Invoice'!A1216&lt;&gt;"ITEM",'Tracker&amp;Invoice'!A1214="ITEM"),1,0)</f>
        <v>0</v>
      </c>
      <c r="C1188" t="str">
        <f>IF(B1188=1,'Tracker&amp;Invoice'!A1216,C1187)</f>
        <v>BQ-097</v>
      </c>
      <c r="D1188" t="str">
        <f>IF(LEFT(TRIM('Tracker&amp;Invoice'!B1216),9)="INVOICE #","INVOICE",IF(TRIM('Tracker&amp;Invoice'!B1216)="Overall Completion INVOICE","OVERALL",""))</f>
        <v/>
      </c>
      <c r="E1188" t="str">
        <f>IF(D1188="INVOICE",VALUE(MID(TRIM('Tracker&amp;Invoice'!B1216),10,10)),"")</f>
        <v/>
      </c>
      <c r="F1188">
        <f>IF(B1188=1,IFERROR(LOOKUP(2,1/('Tracker&amp;Invoice'!$H1216:$AC1216&lt;&gt;""),COLUMN('Tracker&amp;Invoice'!$H1216:$AC1216)),8),F1187)</f>
        <v>13</v>
      </c>
      <c r="G1188">
        <f>IF(D1188="OVERALL",IFERROR(LOOKUP(2,1/('Tracker&amp;Invoice'!$H1216:$AC1216&lt;&gt;""),COLUMN('Tracker&amp;Invoice'!$H1216:$AC1216)),8),G1189)</f>
        <v>13</v>
      </c>
      <c r="H1188">
        <f t="shared" si="36"/>
        <v>13</v>
      </c>
      <c r="I1188" s="29">
        <f>IF(D1188="INVOICE",SUM('Tracker&amp;Invoice'!$H1216:INDEX('Tracker&amp;Invoice'!$A1216:$AC1216,1,H1188)),0)</f>
        <v>0</v>
      </c>
      <c r="J1188" s="29">
        <f>IF(D1188="OVERALL",SUM('Tracker&amp;Invoice'!$H1216:$AC1216),0)</f>
        <v>0</v>
      </c>
    </row>
    <row r="1189" spans="1:10">
      <c r="A1189" t="e">
        <f t="shared" si="37"/>
        <v>#REF!</v>
      </c>
      <c r="B1189">
        <f>IF(AND('Tracker&amp;Invoice'!A1217&lt;&gt;"",'Tracker&amp;Invoice'!A1217&lt;&gt;"ITEM",'Tracker&amp;Invoice'!A1215="ITEM"),1,0)</f>
        <v>0</v>
      </c>
      <c r="C1189" t="str">
        <f>IF(B1189=1,'Tracker&amp;Invoice'!A1217,C1188)</f>
        <v>BQ-097</v>
      </c>
      <c r="D1189" t="str">
        <f>IF(LEFT(TRIM('Tracker&amp;Invoice'!B1217),9)="INVOICE #","INVOICE",IF(TRIM('Tracker&amp;Invoice'!B1217)="Overall Completion INVOICE","OVERALL",""))</f>
        <v/>
      </c>
      <c r="E1189" t="str">
        <f>IF(D1189="INVOICE",VALUE(MID(TRIM('Tracker&amp;Invoice'!B1217),10,10)),"")</f>
        <v/>
      </c>
      <c r="F1189">
        <f>IF(B1189=1,IFERROR(LOOKUP(2,1/('Tracker&amp;Invoice'!$H1217:$AC1217&lt;&gt;""),COLUMN('Tracker&amp;Invoice'!$H1217:$AC1217)),8),F1188)</f>
        <v>13</v>
      </c>
      <c r="G1189">
        <f>IF(D1189="OVERALL",IFERROR(LOOKUP(2,1/('Tracker&amp;Invoice'!$H1217:$AC1217&lt;&gt;""),COLUMN('Tracker&amp;Invoice'!$H1217:$AC1217)),8),G1190)</f>
        <v>13</v>
      </c>
      <c r="H1189">
        <f t="shared" si="36"/>
        <v>13</v>
      </c>
      <c r="I1189" s="29">
        <f>IF(D1189="INVOICE",SUM('Tracker&amp;Invoice'!$H1217:INDEX('Tracker&amp;Invoice'!$A1217:$AC1217,1,H1189)),0)</f>
        <v>0</v>
      </c>
      <c r="J1189" s="29">
        <f>IF(D1189="OVERALL",SUM('Tracker&amp;Invoice'!$H1217:$AC1217),0)</f>
        <v>0</v>
      </c>
    </row>
    <row r="1190" spans="1:10">
      <c r="A1190" t="e">
        <f t="shared" si="37"/>
        <v>#REF!</v>
      </c>
      <c r="B1190">
        <f>IF(AND('Tracker&amp;Invoice'!A1218&lt;&gt;"",'Tracker&amp;Invoice'!A1218&lt;&gt;"ITEM",'Tracker&amp;Invoice'!A1216="ITEM"),1,0)</f>
        <v>0</v>
      </c>
      <c r="C1190" t="str">
        <f>IF(B1190=1,'Tracker&amp;Invoice'!A1218,C1189)</f>
        <v>BQ-097</v>
      </c>
      <c r="D1190" t="str">
        <f>IF(LEFT(TRIM('Tracker&amp;Invoice'!B1218),9)="INVOICE #","INVOICE",IF(TRIM('Tracker&amp;Invoice'!B1218)="Overall Completion INVOICE","OVERALL",""))</f>
        <v/>
      </c>
      <c r="E1190" t="str">
        <f>IF(D1190="INVOICE",VALUE(MID(TRIM('Tracker&amp;Invoice'!B1218),10,10)),"")</f>
        <v/>
      </c>
      <c r="F1190">
        <f>IF(B1190=1,IFERROR(LOOKUP(2,1/('Tracker&amp;Invoice'!$H1218:$AC1218&lt;&gt;""),COLUMN('Tracker&amp;Invoice'!$H1218:$AC1218)),8),F1189)</f>
        <v>13</v>
      </c>
      <c r="G1190">
        <f>IF(D1190="OVERALL",IFERROR(LOOKUP(2,1/('Tracker&amp;Invoice'!$H1218:$AC1218&lt;&gt;""),COLUMN('Tracker&amp;Invoice'!$H1218:$AC1218)),8),G1191)</f>
        <v>13</v>
      </c>
      <c r="H1190">
        <f t="shared" si="36"/>
        <v>13</v>
      </c>
      <c r="I1190" s="29">
        <f>IF(D1190="INVOICE",SUM('Tracker&amp;Invoice'!$H1218:INDEX('Tracker&amp;Invoice'!$A1218:$AC1218,1,H1190)),0)</f>
        <v>0</v>
      </c>
      <c r="J1190" s="29">
        <f>IF(D1190="OVERALL",SUM('Tracker&amp;Invoice'!$H1218:$AC1218),0)</f>
        <v>0</v>
      </c>
    </row>
    <row r="1191" spans="1:10">
      <c r="A1191" t="e">
        <f t="shared" si="37"/>
        <v>#REF!</v>
      </c>
      <c r="B1191">
        <f>IF(AND('Tracker&amp;Invoice'!A1219&lt;&gt;"",'Tracker&amp;Invoice'!A1219&lt;&gt;"ITEM",'Tracker&amp;Invoice'!A1217="ITEM"),1,0)</f>
        <v>0</v>
      </c>
      <c r="C1191" t="str">
        <f>IF(B1191=1,'Tracker&amp;Invoice'!A1219,C1190)</f>
        <v>BQ-097</v>
      </c>
      <c r="D1191" t="str">
        <f>IF(LEFT(TRIM('Tracker&amp;Invoice'!B1219),9)="INVOICE #","INVOICE",IF(TRIM('Tracker&amp;Invoice'!B1219)="Overall Completion INVOICE","OVERALL",""))</f>
        <v/>
      </c>
      <c r="E1191" t="str">
        <f>IF(D1191="INVOICE",VALUE(MID(TRIM('Tracker&amp;Invoice'!B1219),10,10)),"")</f>
        <v/>
      </c>
      <c r="F1191">
        <f>IF(B1191=1,IFERROR(LOOKUP(2,1/('Tracker&amp;Invoice'!$H1219:$AC1219&lt;&gt;""),COLUMN('Tracker&amp;Invoice'!$H1219:$AC1219)),8),F1190)</f>
        <v>13</v>
      </c>
      <c r="G1191">
        <f>IF(D1191="OVERALL",IFERROR(LOOKUP(2,1/('Tracker&amp;Invoice'!$H1219:$AC1219&lt;&gt;""),COLUMN('Tracker&amp;Invoice'!$H1219:$AC1219)),8),G1192)</f>
        <v>13</v>
      </c>
      <c r="H1191">
        <f t="shared" si="36"/>
        <v>13</v>
      </c>
      <c r="I1191" s="29">
        <f>IF(D1191="INVOICE",SUM('Tracker&amp;Invoice'!$H1219:INDEX('Tracker&amp;Invoice'!$A1219:$AC1219,1,H1191)),0)</f>
        <v>0</v>
      </c>
      <c r="J1191" s="29">
        <f>IF(D1191="OVERALL",SUM('Tracker&amp;Invoice'!$H1219:$AC1219),0)</f>
        <v>0</v>
      </c>
    </row>
    <row r="1192" spans="1:10">
      <c r="A1192" t="e">
        <f t="shared" si="37"/>
        <v>#REF!</v>
      </c>
      <c r="B1192">
        <f>IF(AND('Tracker&amp;Invoice'!A1220&lt;&gt;"",'Tracker&amp;Invoice'!A1220&lt;&gt;"ITEM",'Tracker&amp;Invoice'!A1218="ITEM"),1,0)</f>
        <v>0</v>
      </c>
      <c r="C1192" t="str">
        <f>IF(B1192=1,'Tracker&amp;Invoice'!A1220,C1191)</f>
        <v>BQ-097</v>
      </c>
      <c r="D1192" t="str">
        <f>IF(LEFT(TRIM('Tracker&amp;Invoice'!B1220),9)="INVOICE #","INVOICE",IF(TRIM('Tracker&amp;Invoice'!B1220)="Overall Completion INVOICE","OVERALL",""))</f>
        <v/>
      </c>
      <c r="E1192" t="str">
        <f>IF(D1192="INVOICE",VALUE(MID(TRIM('Tracker&amp;Invoice'!B1220),10,10)),"")</f>
        <v/>
      </c>
      <c r="F1192">
        <f>IF(B1192=1,IFERROR(LOOKUP(2,1/('Tracker&amp;Invoice'!$H1220:$AC1220&lt;&gt;""),COLUMN('Tracker&amp;Invoice'!$H1220:$AC1220)),8),F1191)</f>
        <v>13</v>
      </c>
      <c r="G1192">
        <f>IF(D1192="OVERALL",IFERROR(LOOKUP(2,1/('Tracker&amp;Invoice'!$H1220:$AC1220&lt;&gt;""),COLUMN('Tracker&amp;Invoice'!$H1220:$AC1220)),8),G1193)</f>
        <v>13</v>
      </c>
      <c r="H1192">
        <f t="shared" si="36"/>
        <v>13</v>
      </c>
      <c r="I1192" s="29">
        <f>IF(D1192="INVOICE",SUM('Tracker&amp;Invoice'!$H1220:INDEX('Tracker&amp;Invoice'!$A1220:$AC1220,1,H1192)),0)</f>
        <v>0</v>
      </c>
      <c r="J1192" s="29">
        <f>IF(D1192="OVERALL",SUM('Tracker&amp;Invoice'!$H1220:$AC1220),0)</f>
        <v>0</v>
      </c>
    </row>
    <row r="1193" spans="1:10">
      <c r="A1193" t="e">
        <f t="shared" si="37"/>
        <v>#REF!</v>
      </c>
      <c r="B1193">
        <f>IF(AND('Tracker&amp;Invoice'!A1221&lt;&gt;"",'Tracker&amp;Invoice'!A1221&lt;&gt;"ITEM",'Tracker&amp;Invoice'!A1219="ITEM"),1,0)</f>
        <v>1</v>
      </c>
      <c r="C1193" t="str">
        <f>IF(B1193=1,'Tracker&amp;Invoice'!A1221,C1192)</f>
        <v>CR1-001</v>
      </c>
      <c r="D1193" t="str">
        <f>IF(LEFT(TRIM('Tracker&amp;Invoice'!B1221),9)="INVOICE #","INVOICE",IF(TRIM('Tracker&amp;Invoice'!B1221)="Overall Completion INVOICE","OVERALL",""))</f>
        <v/>
      </c>
      <c r="E1193" t="str">
        <f>IF(D1193="INVOICE",VALUE(MID(TRIM('Tracker&amp;Invoice'!B1221),10,10)),"")</f>
        <v/>
      </c>
      <c r="F1193">
        <f>IF(B1193=1,IFERROR(LOOKUP(2,1/('Tracker&amp;Invoice'!$H1221:$AC1221&lt;&gt;""),COLUMN('Tracker&amp;Invoice'!$H1221:$AC1221)),8),F1192)</f>
        <v>12</v>
      </c>
      <c r="G1193">
        <f>IF(D1193="OVERALL",IFERROR(LOOKUP(2,1/('Tracker&amp;Invoice'!$H1221:$AC1221&lt;&gt;""),COLUMN('Tracker&amp;Invoice'!$H1221:$AC1221)),8),G1194)</f>
        <v>13</v>
      </c>
      <c r="H1193">
        <f t="shared" si="36"/>
        <v>13</v>
      </c>
      <c r="I1193" s="29">
        <f>IF(D1193="INVOICE",SUM('Tracker&amp;Invoice'!$H1221:INDEX('Tracker&amp;Invoice'!$A1221:$AC1221,1,H1193)),0)</f>
        <v>0</v>
      </c>
      <c r="J1193" s="29">
        <f>IF(D1193="OVERALL",SUM('Tracker&amp;Invoice'!$H1221:$AC1221),0)</f>
        <v>0</v>
      </c>
    </row>
    <row r="1194" spans="1:10">
      <c r="A1194" t="e">
        <f t="shared" si="37"/>
        <v>#REF!</v>
      </c>
      <c r="B1194">
        <f>IF(AND('Tracker&amp;Invoice'!A1222&lt;&gt;"",'Tracker&amp;Invoice'!A1222&lt;&gt;"ITEM",'Tracker&amp;Invoice'!A1220="ITEM"),1,0)</f>
        <v>0</v>
      </c>
      <c r="C1194" t="str">
        <f>IF(B1194=1,'Tracker&amp;Invoice'!A1222,C1193)</f>
        <v>CR1-001</v>
      </c>
      <c r="D1194" t="str">
        <f>IF(LEFT(TRIM('Tracker&amp;Invoice'!B1222),9)="INVOICE #","INVOICE",IF(TRIM('Tracker&amp;Invoice'!B1222)="Overall Completion INVOICE","OVERALL",""))</f>
        <v/>
      </c>
      <c r="E1194" t="str">
        <f>IF(D1194="INVOICE",VALUE(MID(TRIM('Tracker&amp;Invoice'!B1222),10,10)),"")</f>
        <v/>
      </c>
      <c r="F1194">
        <f>IF(B1194=1,IFERROR(LOOKUP(2,1/('Tracker&amp;Invoice'!$H1222:$AC1222&lt;&gt;""),COLUMN('Tracker&amp;Invoice'!$H1222:$AC1222)),8),F1193)</f>
        <v>12</v>
      </c>
      <c r="G1194">
        <f>IF(D1194="OVERALL",IFERROR(LOOKUP(2,1/('Tracker&amp;Invoice'!$H1222:$AC1222&lt;&gt;""),COLUMN('Tracker&amp;Invoice'!$H1222:$AC1222)),8),G1195)</f>
        <v>13</v>
      </c>
      <c r="H1194">
        <f t="shared" si="36"/>
        <v>13</v>
      </c>
      <c r="I1194" s="29">
        <f>IF(D1194="INVOICE",SUM('Tracker&amp;Invoice'!$H1222:INDEX('Tracker&amp;Invoice'!$A1222:$AC1222,1,H1194)),0)</f>
        <v>0</v>
      </c>
      <c r="J1194" s="29">
        <f>IF(D1194="OVERALL",SUM('Tracker&amp;Invoice'!$H1222:$AC1222),0)</f>
        <v>0</v>
      </c>
    </row>
    <row r="1195" spans="1:10">
      <c r="A1195" t="e">
        <f t="shared" si="37"/>
        <v>#REF!</v>
      </c>
      <c r="B1195">
        <f>IF(AND('Tracker&amp;Invoice'!A1223&lt;&gt;"",'Tracker&amp;Invoice'!A1223&lt;&gt;"ITEM",'Tracker&amp;Invoice'!A1221="ITEM"),1,0)</f>
        <v>0</v>
      </c>
      <c r="C1195" t="str">
        <f>IF(B1195=1,'Tracker&amp;Invoice'!A1223,C1194)</f>
        <v>CR1-001</v>
      </c>
      <c r="D1195" t="str">
        <f>IF(LEFT(TRIM('Tracker&amp;Invoice'!B1223),9)="INVOICE #","INVOICE",IF(TRIM('Tracker&amp;Invoice'!B1223)="Overall Completion INVOICE","OVERALL",""))</f>
        <v/>
      </c>
      <c r="E1195" t="str">
        <f>IF(D1195="INVOICE",VALUE(MID(TRIM('Tracker&amp;Invoice'!B1223),10,10)),"")</f>
        <v/>
      </c>
      <c r="F1195">
        <f>IF(B1195=1,IFERROR(LOOKUP(2,1/('Tracker&amp;Invoice'!$H1223:$AC1223&lt;&gt;""),COLUMN('Tracker&amp;Invoice'!$H1223:$AC1223)),8),F1194)</f>
        <v>12</v>
      </c>
      <c r="G1195">
        <f>IF(D1195="OVERALL",IFERROR(LOOKUP(2,1/('Tracker&amp;Invoice'!$H1223:$AC1223&lt;&gt;""),COLUMN('Tracker&amp;Invoice'!$H1223:$AC1223)),8),G1196)</f>
        <v>13</v>
      </c>
      <c r="H1195">
        <f t="shared" si="36"/>
        <v>13</v>
      </c>
      <c r="I1195" s="29">
        <f>IF(D1195="INVOICE",SUM('Tracker&amp;Invoice'!$H1223:INDEX('Tracker&amp;Invoice'!$A1223:$AC1223,1,H1195)),0)</f>
        <v>0</v>
      </c>
      <c r="J1195" s="29">
        <f>IF(D1195="OVERALL",SUM('Tracker&amp;Invoice'!$H1223:$AC1223),0)</f>
        <v>0</v>
      </c>
    </row>
    <row r="1196" spans="1:10">
      <c r="A1196" t="e">
        <f t="shared" si="37"/>
        <v>#REF!</v>
      </c>
      <c r="B1196">
        <f>IF(AND('Tracker&amp;Invoice'!A1224&lt;&gt;"",'Tracker&amp;Invoice'!A1224&lt;&gt;"ITEM",'Tracker&amp;Invoice'!A1222="ITEM"),1,0)</f>
        <v>0</v>
      </c>
      <c r="C1196" t="str">
        <f>IF(B1196=1,'Tracker&amp;Invoice'!A1224,C1195)</f>
        <v>CR1-001</v>
      </c>
      <c r="D1196" t="str">
        <f>IF(LEFT(TRIM('Tracker&amp;Invoice'!B1224),9)="INVOICE #","INVOICE",IF(TRIM('Tracker&amp;Invoice'!B1224)="Overall Completion INVOICE","OVERALL",""))</f>
        <v/>
      </c>
      <c r="E1196" t="str">
        <f>IF(D1196="INVOICE",VALUE(MID(TRIM('Tracker&amp;Invoice'!B1224),10,10)),"")</f>
        <v/>
      </c>
      <c r="F1196">
        <f>IF(B1196=1,IFERROR(LOOKUP(2,1/('Tracker&amp;Invoice'!$H1224:$AC1224&lt;&gt;""),COLUMN('Tracker&amp;Invoice'!$H1224:$AC1224)),8),F1195)</f>
        <v>12</v>
      </c>
      <c r="G1196">
        <f>IF(D1196="OVERALL",IFERROR(LOOKUP(2,1/('Tracker&amp;Invoice'!$H1224:$AC1224&lt;&gt;""),COLUMN('Tracker&amp;Invoice'!$H1224:$AC1224)),8),G1197)</f>
        <v>13</v>
      </c>
      <c r="H1196">
        <f t="shared" si="36"/>
        <v>13</v>
      </c>
      <c r="I1196" s="29">
        <f>IF(D1196="INVOICE",SUM('Tracker&amp;Invoice'!$H1224:INDEX('Tracker&amp;Invoice'!$A1224:$AC1224,1,H1196)),0)</f>
        <v>0</v>
      </c>
      <c r="J1196" s="29">
        <f>IF(D1196="OVERALL",SUM('Tracker&amp;Invoice'!$H1224:$AC1224),0)</f>
        <v>0</v>
      </c>
    </row>
    <row r="1197" spans="1:10">
      <c r="A1197" t="e">
        <f t="shared" si="37"/>
        <v>#REF!</v>
      </c>
      <c r="B1197">
        <f>IF(AND('Tracker&amp;Invoice'!A1225&lt;&gt;"",'Tracker&amp;Invoice'!A1225&lt;&gt;"ITEM",'Tracker&amp;Invoice'!A1223="ITEM"),1,0)</f>
        <v>0</v>
      </c>
      <c r="C1197" t="str">
        <f>IF(B1197=1,'Tracker&amp;Invoice'!A1225,C1196)</f>
        <v>CR1-001</v>
      </c>
      <c r="D1197" t="str">
        <f>IF(LEFT(TRIM('Tracker&amp;Invoice'!B1225),9)="INVOICE #","INVOICE",IF(TRIM('Tracker&amp;Invoice'!B1225)="Overall Completion INVOICE","OVERALL",""))</f>
        <v/>
      </c>
      <c r="E1197" t="str">
        <f>IF(D1197="INVOICE",VALUE(MID(TRIM('Tracker&amp;Invoice'!B1225),10,10)),"")</f>
        <v/>
      </c>
      <c r="F1197">
        <f>IF(B1197=1,IFERROR(LOOKUP(2,1/('Tracker&amp;Invoice'!$H1225:$AC1225&lt;&gt;""),COLUMN('Tracker&amp;Invoice'!$H1225:$AC1225)),8),F1196)</f>
        <v>12</v>
      </c>
      <c r="G1197">
        <f>IF(D1197="OVERALL",IFERROR(LOOKUP(2,1/('Tracker&amp;Invoice'!$H1225:$AC1225&lt;&gt;""),COLUMN('Tracker&amp;Invoice'!$H1225:$AC1225)),8),G1198)</f>
        <v>13</v>
      </c>
      <c r="H1197">
        <f t="shared" si="36"/>
        <v>13</v>
      </c>
      <c r="I1197" s="29">
        <f>IF(D1197="INVOICE",SUM('Tracker&amp;Invoice'!$H1225:INDEX('Tracker&amp;Invoice'!$A1225:$AC1225,1,H1197)),0)</f>
        <v>0</v>
      </c>
      <c r="J1197" s="29">
        <f>IF(D1197="OVERALL",SUM('Tracker&amp;Invoice'!$H1225:$AC1225),0)</f>
        <v>0</v>
      </c>
    </row>
    <row r="1198" spans="1:10">
      <c r="A1198" t="e">
        <f t="shared" si="37"/>
        <v>#REF!</v>
      </c>
      <c r="B1198">
        <f>IF(AND('Tracker&amp;Invoice'!A1226&lt;&gt;"",'Tracker&amp;Invoice'!A1226&lt;&gt;"ITEM",'Tracker&amp;Invoice'!A1224="ITEM"),1,0)</f>
        <v>0</v>
      </c>
      <c r="C1198" t="str">
        <f>IF(B1198=1,'Tracker&amp;Invoice'!A1226,C1197)</f>
        <v>CR1-001</v>
      </c>
      <c r="D1198" t="str">
        <f>IF(LEFT(TRIM('Tracker&amp;Invoice'!B1226),9)="INVOICE #","INVOICE",IF(TRIM('Tracker&amp;Invoice'!B1226)="Overall Completion INVOICE","OVERALL",""))</f>
        <v/>
      </c>
      <c r="E1198" t="str">
        <f>IF(D1198="INVOICE",VALUE(MID(TRIM('Tracker&amp;Invoice'!B1226),10,10)),"")</f>
        <v/>
      </c>
      <c r="F1198">
        <f>IF(B1198=1,IFERROR(LOOKUP(2,1/('Tracker&amp;Invoice'!$H1226:$AC1226&lt;&gt;""),COLUMN('Tracker&amp;Invoice'!$H1226:$AC1226)),8),F1197)</f>
        <v>12</v>
      </c>
      <c r="G1198">
        <f>IF(D1198="OVERALL",IFERROR(LOOKUP(2,1/('Tracker&amp;Invoice'!$H1226:$AC1226&lt;&gt;""),COLUMN('Tracker&amp;Invoice'!$H1226:$AC1226)),8),G1199)</f>
        <v>13</v>
      </c>
      <c r="H1198">
        <f t="shared" si="36"/>
        <v>13</v>
      </c>
      <c r="I1198" s="29">
        <f>IF(D1198="INVOICE",SUM('Tracker&amp;Invoice'!$H1226:INDEX('Tracker&amp;Invoice'!$A1226:$AC1226,1,H1198)),0)</f>
        <v>0</v>
      </c>
      <c r="J1198" s="29">
        <f>IF(D1198="OVERALL",SUM('Tracker&amp;Invoice'!$H1226:$AC1226),0)</f>
        <v>0</v>
      </c>
    </row>
    <row r="1199" spans="1:10">
      <c r="A1199" t="e">
        <f t="shared" si="37"/>
        <v>#REF!</v>
      </c>
      <c r="B1199">
        <f>IF(AND('Tracker&amp;Invoice'!A1227&lt;&gt;"",'Tracker&amp;Invoice'!A1227&lt;&gt;"ITEM",'Tracker&amp;Invoice'!A1225="ITEM"),1,0)</f>
        <v>0</v>
      </c>
      <c r="C1199" t="str">
        <f>IF(B1199=1,'Tracker&amp;Invoice'!A1227,C1198)</f>
        <v>CR1-001</v>
      </c>
      <c r="D1199" t="str">
        <f>IF(LEFT(TRIM('Tracker&amp;Invoice'!B1227),9)="INVOICE #","INVOICE",IF(TRIM('Tracker&amp;Invoice'!B1227)="Overall Completion INVOICE","OVERALL",""))</f>
        <v/>
      </c>
      <c r="E1199" t="str">
        <f>IF(D1199="INVOICE",VALUE(MID(TRIM('Tracker&amp;Invoice'!B1227),10,10)),"")</f>
        <v/>
      </c>
      <c r="F1199">
        <f>IF(B1199=1,IFERROR(LOOKUP(2,1/('Tracker&amp;Invoice'!$H1227:$AC1227&lt;&gt;""),COLUMN('Tracker&amp;Invoice'!$H1227:$AC1227)),8),F1198)</f>
        <v>12</v>
      </c>
      <c r="G1199">
        <f>IF(D1199="OVERALL",IFERROR(LOOKUP(2,1/('Tracker&amp;Invoice'!$H1227:$AC1227&lt;&gt;""),COLUMN('Tracker&amp;Invoice'!$H1227:$AC1227)),8),G1200)</f>
        <v>13</v>
      </c>
      <c r="H1199">
        <f t="shared" si="36"/>
        <v>13</v>
      </c>
      <c r="I1199" s="29">
        <f>IF(D1199="INVOICE",SUM('Tracker&amp;Invoice'!$H1227:INDEX('Tracker&amp;Invoice'!$A1227:$AC1227,1,H1199)),0)</f>
        <v>0</v>
      </c>
      <c r="J1199" s="29">
        <f>IF(D1199="OVERALL",SUM('Tracker&amp;Invoice'!$H1227:$AC1227),0)</f>
        <v>0</v>
      </c>
    </row>
    <row r="1200" spans="1:10">
      <c r="A1200" t="e">
        <f t="shared" si="37"/>
        <v>#REF!</v>
      </c>
      <c r="B1200">
        <f>IF(AND('Tracker&amp;Invoice'!A1228&lt;&gt;"",'Tracker&amp;Invoice'!A1228&lt;&gt;"ITEM",'Tracker&amp;Invoice'!A1226="ITEM"),1,0)</f>
        <v>0</v>
      </c>
      <c r="C1200" t="str">
        <f>IF(B1200=1,'Tracker&amp;Invoice'!A1228,C1199)</f>
        <v>CR1-001</v>
      </c>
      <c r="D1200" t="str">
        <f>IF(LEFT(TRIM('Tracker&amp;Invoice'!B1228),9)="INVOICE #","INVOICE",IF(TRIM('Tracker&amp;Invoice'!B1228)="Overall Completion INVOICE","OVERALL",""))</f>
        <v/>
      </c>
      <c r="E1200" t="str">
        <f>IF(D1200="INVOICE",VALUE(MID(TRIM('Tracker&amp;Invoice'!B1228),10,10)),"")</f>
        <v/>
      </c>
      <c r="F1200">
        <f>IF(B1200=1,IFERROR(LOOKUP(2,1/('Tracker&amp;Invoice'!$H1228:$AC1228&lt;&gt;""),COLUMN('Tracker&amp;Invoice'!$H1228:$AC1228)),8),F1199)</f>
        <v>12</v>
      </c>
      <c r="G1200">
        <f>IF(D1200="OVERALL",IFERROR(LOOKUP(2,1/('Tracker&amp;Invoice'!$H1228:$AC1228&lt;&gt;""),COLUMN('Tracker&amp;Invoice'!$H1228:$AC1228)),8),G1201)</f>
        <v>13</v>
      </c>
      <c r="H1200">
        <f t="shared" si="36"/>
        <v>13</v>
      </c>
      <c r="I1200" s="29">
        <f>IF(D1200="INVOICE",SUM('Tracker&amp;Invoice'!$H1228:INDEX('Tracker&amp;Invoice'!$A1228:$AC1228,1,H1200)),0)</f>
        <v>0</v>
      </c>
      <c r="J1200" s="29">
        <f>IF(D1200="OVERALL",SUM('Tracker&amp;Invoice'!$H1228:$AC1228),0)</f>
        <v>0</v>
      </c>
    </row>
    <row r="1201" spans="1:10">
      <c r="A1201" t="e">
        <f t="shared" si="37"/>
        <v>#REF!</v>
      </c>
      <c r="B1201">
        <f>IF(AND('Tracker&amp;Invoice'!A1229&lt;&gt;"",'Tracker&amp;Invoice'!A1229&lt;&gt;"ITEM",'Tracker&amp;Invoice'!A1227="ITEM"),1,0)</f>
        <v>0</v>
      </c>
      <c r="C1201" t="str">
        <f>IF(B1201=1,'Tracker&amp;Invoice'!A1229,C1200)</f>
        <v>CR1-001</v>
      </c>
      <c r="D1201" t="str">
        <f>IF(LEFT(TRIM('Tracker&amp;Invoice'!B1229),9)="INVOICE #","INVOICE",IF(TRIM('Tracker&amp;Invoice'!B1229)="Overall Completion INVOICE","OVERALL",""))</f>
        <v/>
      </c>
      <c r="E1201" t="str">
        <f>IF(D1201="INVOICE",VALUE(MID(TRIM('Tracker&amp;Invoice'!B1229),10,10)),"")</f>
        <v/>
      </c>
      <c r="F1201">
        <f>IF(B1201=1,IFERROR(LOOKUP(2,1/('Tracker&amp;Invoice'!$H1229:$AC1229&lt;&gt;""),COLUMN('Tracker&amp;Invoice'!$H1229:$AC1229)),8),F1200)</f>
        <v>12</v>
      </c>
      <c r="G1201">
        <f>IF(D1201="OVERALL",IFERROR(LOOKUP(2,1/('Tracker&amp;Invoice'!$H1229:$AC1229&lt;&gt;""),COLUMN('Tracker&amp;Invoice'!$H1229:$AC1229)),8),G1202)</f>
        <v>13</v>
      </c>
      <c r="H1201">
        <f t="shared" si="36"/>
        <v>13</v>
      </c>
      <c r="I1201" s="29">
        <f>IF(D1201="INVOICE",SUM('Tracker&amp;Invoice'!$H1229:INDEX('Tracker&amp;Invoice'!$A1229:$AC1229,1,H1201)),0)</f>
        <v>0</v>
      </c>
      <c r="J1201" s="29">
        <f>IF(D1201="OVERALL",SUM('Tracker&amp;Invoice'!$H1229:$AC1229),0)</f>
        <v>0</v>
      </c>
    </row>
    <row r="1202" spans="1:10">
      <c r="A1202" t="e">
        <f t="shared" si="37"/>
        <v>#REF!</v>
      </c>
      <c r="B1202">
        <f>IF(AND('Tracker&amp;Invoice'!A1230&lt;&gt;"",'Tracker&amp;Invoice'!A1230&lt;&gt;"ITEM",'Tracker&amp;Invoice'!A1228="ITEM"),1,0)</f>
        <v>0</v>
      </c>
      <c r="C1202" t="str">
        <f>IF(B1202=1,'Tracker&amp;Invoice'!A1230,C1201)</f>
        <v>CR1-001</v>
      </c>
      <c r="D1202" t="str">
        <f>IF(LEFT(TRIM('Tracker&amp;Invoice'!B1230),9)="INVOICE #","INVOICE",IF(TRIM('Tracker&amp;Invoice'!B1230)="Overall Completion INVOICE","OVERALL",""))</f>
        <v/>
      </c>
      <c r="E1202" t="str">
        <f>IF(D1202="INVOICE",VALUE(MID(TRIM('Tracker&amp;Invoice'!B1230),10,10)),"")</f>
        <v/>
      </c>
      <c r="F1202">
        <f>IF(B1202=1,IFERROR(LOOKUP(2,1/('Tracker&amp;Invoice'!$H1230:$AC1230&lt;&gt;""),COLUMN('Tracker&amp;Invoice'!$H1230:$AC1230)),8),F1201)</f>
        <v>12</v>
      </c>
      <c r="G1202">
        <f>IF(D1202="OVERALL",IFERROR(LOOKUP(2,1/('Tracker&amp;Invoice'!$H1230:$AC1230&lt;&gt;""),COLUMN('Tracker&amp;Invoice'!$H1230:$AC1230)),8),G1203)</f>
        <v>13</v>
      </c>
      <c r="H1202">
        <f t="shared" si="36"/>
        <v>13</v>
      </c>
      <c r="I1202" s="29">
        <f>IF(D1202="INVOICE",SUM('Tracker&amp;Invoice'!$H1230:INDEX('Tracker&amp;Invoice'!$A1230:$AC1230,1,H1202)),0)</f>
        <v>0</v>
      </c>
      <c r="J1202" s="29">
        <f>IF(D1202="OVERALL",SUM('Tracker&amp;Invoice'!$H1230:$AC1230),0)</f>
        <v>0</v>
      </c>
    </row>
    <row r="1203" spans="1:10">
      <c r="A1203" t="e">
        <f t="shared" si="37"/>
        <v>#REF!</v>
      </c>
      <c r="B1203">
        <f>IF(AND('Tracker&amp;Invoice'!A1231&lt;&gt;"",'Tracker&amp;Invoice'!A1231&lt;&gt;"ITEM",'Tracker&amp;Invoice'!A1229="ITEM"),1,0)</f>
        <v>0</v>
      </c>
      <c r="C1203" t="str">
        <f>IF(B1203=1,'Tracker&amp;Invoice'!A1231,C1202)</f>
        <v>CR1-001</v>
      </c>
      <c r="D1203" t="str">
        <f>IF(LEFT(TRIM('Tracker&amp;Invoice'!B1231),9)="INVOICE #","INVOICE",IF(TRIM('Tracker&amp;Invoice'!B1231)="Overall Completion INVOICE","OVERALL",""))</f>
        <v/>
      </c>
      <c r="E1203" t="str">
        <f>IF(D1203="INVOICE",VALUE(MID(TRIM('Tracker&amp;Invoice'!B1231),10,10)),"")</f>
        <v/>
      </c>
      <c r="F1203">
        <f>IF(B1203=1,IFERROR(LOOKUP(2,1/('Tracker&amp;Invoice'!$H1231:$AC1231&lt;&gt;""),COLUMN('Tracker&amp;Invoice'!$H1231:$AC1231)),8),F1202)</f>
        <v>12</v>
      </c>
      <c r="G1203">
        <f>IF(D1203="OVERALL",IFERROR(LOOKUP(2,1/('Tracker&amp;Invoice'!$H1231:$AC1231&lt;&gt;""),COLUMN('Tracker&amp;Invoice'!$H1231:$AC1231)),8),G1204)</f>
        <v>13</v>
      </c>
      <c r="H1203">
        <f t="shared" si="36"/>
        <v>13</v>
      </c>
      <c r="I1203" s="29">
        <f>IF(D1203="INVOICE",SUM('Tracker&amp;Invoice'!$H1231:INDEX('Tracker&amp;Invoice'!$A1231:$AC1231,1,H1203)),0)</f>
        <v>0</v>
      </c>
      <c r="J1203" s="29">
        <f>IF(D1203="OVERALL",SUM('Tracker&amp;Invoice'!$H1231:$AC1231),0)</f>
        <v>0</v>
      </c>
    </row>
    <row r="1204" spans="1:10">
      <c r="A1204" t="e">
        <f t="shared" si="37"/>
        <v>#REF!</v>
      </c>
      <c r="B1204">
        <f>IF(AND('Tracker&amp;Invoice'!A1232&lt;&gt;"",'Tracker&amp;Invoice'!A1232&lt;&gt;"ITEM",'Tracker&amp;Invoice'!A1230="ITEM"),1,0)</f>
        <v>0</v>
      </c>
      <c r="C1204" t="str">
        <f>IF(B1204=1,'Tracker&amp;Invoice'!A1232,C1203)</f>
        <v>CR1-001</v>
      </c>
      <c r="D1204" t="str">
        <f>IF(LEFT(TRIM('Tracker&amp;Invoice'!B1232),9)="INVOICE #","INVOICE",IF(TRIM('Tracker&amp;Invoice'!B1232)="Overall Completion INVOICE","OVERALL",""))</f>
        <v/>
      </c>
      <c r="E1204" t="str">
        <f>IF(D1204="INVOICE",VALUE(MID(TRIM('Tracker&amp;Invoice'!B1232),10,10)),"")</f>
        <v/>
      </c>
      <c r="F1204">
        <f>IF(B1204=1,IFERROR(LOOKUP(2,1/('Tracker&amp;Invoice'!$H1232:$AC1232&lt;&gt;""),COLUMN('Tracker&amp;Invoice'!$H1232:$AC1232)),8),F1203)</f>
        <v>12</v>
      </c>
      <c r="G1204">
        <f>IF(D1204="OVERALL",IFERROR(LOOKUP(2,1/('Tracker&amp;Invoice'!$H1232:$AC1232&lt;&gt;""),COLUMN('Tracker&amp;Invoice'!$H1232:$AC1232)),8),G1205)</f>
        <v>13</v>
      </c>
      <c r="H1204">
        <f t="shared" si="36"/>
        <v>13</v>
      </c>
      <c r="I1204" s="29">
        <f>IF(D1204="INVOICE",SUM('Tracker&amp;Invoice'!$H1232:INDEX('Tracker&amp;Invoice'!$A1232:$AC1232,1,H1204)),0)</f>
        <v>0</v>
      </c>
      <c r="J1204" s="29">
        <f>IF(D1204="OVERALL",SUM('Tracker&amp;Invoice'!$H1232:$AC1232),0)</f>
        <v>0</v>
      </c>
    </row>
    <row r="1205" spans="1:10">
      <c r="A1205" t="e">
        <f t="shared" si="37"/>
        <v>#REF!</v>
      </c>
      <c r="B1205">
        <f>IF(AND('Tracker&amp;Invoice'!A1233&lt;&gt;"",'Tracker&amp;Invoice'!A1233&lt;&gt;"ITEM",'Tracker&amp;Invoice'!A1231="ITEM"),1,0)</f>
        <v>0</v>
      </c>
      <c r="C1205" t="str">
        <f>IF(B1205=1,'Tracker&amp;Invoice'!A1233,C1204)</f>
        <v>CR1-001</v>
      </c>
      <c r="D1205" t="str">
        <f>IF(LEFT(TRIM('Tracker&amp;Invoice'!B1233),9)="INVOICE #","INVOICE",IF(TRIM('Tracker&amp;Invoice'!B1233)="Overall Completion INVOICE","OVERALL",""))</f>
        <v/>
      </c>
      <c r="E1205" t="str">
        <f>IF(D1205="INVOICE",VALUE(MID(TRIM('Tracker&amp;Invoice'!B1233),10,10)),"")</f>
        <v/>
      </c>
      <c r="F1205">
        <f>IF(B1205=1,IFERROR(LOOKUP(2,1/('Tracker&amp;Invoice'!$H1233:$AC1233&lt;&gt;""),COLUMN('Tracker&amp;Invoice'!$H1233:$AC1233)),8),F1204)</f>
        <v>12</v>
      </c>
      <c r="G1205">
        <f>IF(D1205="OVERALL",IFERROR(LOOKUP(2,1/('Tracker&amp;Invoice'!$H1233:$AC1233&lt;&gt;""),COLUMN('Tracker&amp;Invoice'!$H1233:$AC1233)),8),G1206)</f>
        <v>13</v>
      </c>
      <c r="H1205">
        <f t="shared" si="36"/>
        <v>13</v>
      </c>
      <c r="I1205" s="29">
        <f>IF(D1205="INVOICE",SUM('Tracker&amp;Invoice'!$H1233:INDEX('Tracker&amp;Invoice'!$A1233:$AC1233,1,H1205)),0)</f>
        <v>0</v>
      </c>
      <c r="J1205" s="29">
        <f>IF(D1205="OVERALL",SUM('Tracker&amp;Invoice'!$H1233:$AC1233),0)</f>
        <v>0</v>
      </c>
    </row>
    <row r="1206" spans="1:10">
      <c r="A1206" t="e">
        <f t="shared" si="37"/>
        <v>#REF!</v>
      </c>
      <c r="B1206">
        <f>IF(AND('Tracker&amp;Invoice'!A1234&lt;&gt;"",'Tracker&amp;Invoice'!A1234&lt;&gt;"ITEM",'Tracker&amp;Invoice'!A1232="ITEM"),1,0)</f>
        <v>0</v>
      </c>
      <c r="C1206" t="str">
        <f>IF(B1206=1,'Tracker&amp;Invoice'!A1234,C1205)</f>
        <v>CR1-001</v>
      </c>
      <c r="D1206" t="str">
        <f>IF(LEFT(TRIM('Tracker&amp;Invoice'!B1234),9)="INVOICE #","INVOICE",IF(TRIM('Tracker&amp;Invoice'!B1234)="Overall Completion INVOICE","OVERALL",""))</f>
        <v>OVERALL</v>
      </c>
      <c r="E1206" t="str">
        <f>IF(D1206="INVOICE",VALUE(MID(TRIM('Tracker&amp;Invoice'!B1234),10,10)),"")</f>
        <v/>
      </c>
      <c r="F1206">
        <f>IF(B1206=1,IFERROR(LOOKUP(2,1/('Tracker&amp;Invoice'!$H1234:$AC1234&lt;&gt;""),COLUMN('Tracker&amp;Invoice'!$H1234:$AC1234)),8),F1205)</f>
        <v>12</v>
      </c>
      <c r="G1206">
        <f>IF(D1206="OVERALL",IFERROR(LOOKUP(2,1/('Tracker&amp;Invoice'!$H1234:$AC1234&lt;&gt;""),COLUMN('Tracker&amp;Invoice'!$H1234:$AC1234)),8),G1207)</f>
        <v>13</v>
      </c>
      <c r="H1206">
        <f t="shared" si="36"/>
        <v>13</v>
      </c>
      <c r="I1206" s="29">
        <f>IF(D1206="INVOICE",SUM('Tracker&amp;Invoice'!$H1234:INDEX('Tracker&amp;Invoice'!$A1234:$AC1234,1,H1206)),0)</f>
        <v>0</v>
      </c>
      <c r="J1206" s="29">
        <f>IF(D1206="OVERALL",SUM('Tracker&amp;Invoice'!$H1234:$AC1234),0)</f>
        <v>0</v>
      </c>
    </row>
    <row r="1207" spans="1:10">
      <c r="A1207" t="e">
        <f t="shared" si="37"/>
        <v>#REF!</v>
      </c>
      <c r="B1207">
        <f>IF(AND('Tracker&amp;Invoice'!A1235&lt;&gt;"",'Tracker&amp;Invoice'!A1235&lt;&gt;"ITEM",'Tracker&amp;Invoice'!A1233="ITEM"),1,0)</f>
        <v>0</v>
      </c>
      <c r="C1207" t="str">
        <f>IF(B1207=1,'Tracker&amp;Invoice'!A1235,C1206)</f>
        <v>CR1-001</v>
      </c>
      <c r="D1207" t="str">
        <f>IF(LEFT(TRIM('Tracker&amp;Invoice'!B1235),9)="INVOICE #","INVOICE",IF(TRIM('Tracker&amp;Invoice'!B1235)="Overall Completion INVOICE","OVERALL",""))</f>
        <v/>
      </c>
      <c r="E1207" t="str">
        <f>IF(D1207="INVOICE",VALUE(MID(TRIM('Tracker&amp;Invoice'!B1235),10,10)),"")</f>
        <v/>
      </c>
      <c r="F1207">
        <f>IF(B1207=1,IFERROR(LOOKUP(2,1/('Tracker&amp;Invoice'!$H1235:$AC1235&lt;&gt;""),COLUMN('Tracker&amp;Invoice'!$H1235:$AC1235)),8),F1206)</f>
        <v>12</v>
      </c>
      <c r="G1207">
        <f>IF(D1207="OVERALL",IFERROR(LOOKUP(2,1/('Tracker&amp;Invoice'!$H1235:$AC1235&lt;&gt;""),COLUMN('Tracker&amp;Invoice'!$H1235:$AC1235)),8),G1208)</f>
        <v>13</v>
      </c>
      <c r="H1207">
        <f t="shared" si="36"/>
        <v>13</v>
      </c>
      <c r="I1207" s="29">
        <f>IF(D1207="INVOICE",SUM('Tracker&amp;Invoice'!$H1235:INDEX('Tracker&amp;Invoice'!$A1235:$AC1235,1,H1207)),0)</f>
        <v>0</v>
      </c>
      <c r="J1207" s="29">
        <f>IF(D1207="OVERALL",SUM('Tracker&amp;Invoice'!$H1235:$AC1235),0)</f>
        <v>0</v>
      </c>
    </row>
    <row r="1208" spans="1:10">
      <c r="A1208" t="e">
        <f t="shared" si="37"/>
        <v>#REF!</v>
      </c>
      <c r="B1208">
        <f>IF(AND('Tracker&amp;Invoice'!A1236&lt;&gt;"",'Tracker&amp;Invoice'!A1236&lt;&gt;"ITEM",'Tracker&amp;Invoice'!A1234="ITEM"),1,0)</f>
        <v>0</v>
      </c>
      <c r="C1208" t="str">
        <f>IF(B1208=1,'Tracker&amp;Invoice'!A1236,C1207)</f>
        <v>CR1-001</v>
      </c>
      <c r="D1208" t="str">
        <f>IF(LEFT(TRIM('Tracker&amp;Invoice'!B1236),9)="INVOICE #","INVOICE",IF(TRIM('Tracker&amp;Invoice'!B1236)="Overall Completion INVOICE","OVERALL",""))</f>
        <v/>
      </c>
      <c r="E1208" t="str">
        <f>IF(D1208="INVOICE",VALUE(MID(TRIM('Tracker&amp;Invoice'!B1236),10,10)),"")</f>
        <v/>
      </c>
      <c r="F1208">
        <f>IF(B1208=1,IFERROR(LOOKUP(2,1/('Tracker&amp;Invoice'!$H1236:$AC1236&lt;&gt;""),COLUMN('Tracker&amp;Invoice'!$H1236:$AC1236)),8),F1207)</f>
        <v>12</v>
      </c>
      <c r="G1208">
        <f>IF(D1208="OVERALL",IFERROR(LOOKUP(2,1/('Tracker&amp;Invoice'!$H1236:$AC1236&lt;&gt;""),COLUMN('Tracker&amp;Invoice'!$H1236:$AC1236)),8),G1209)</f>
        <v>13</v>
      </c>
      <c r="H1208">
        <f t="shared" si="36"/>
        <v>13</v>
      </c>
      <c r="I1208" s="29">
        <f>IF(D1208="INVOICE",SUM('Tracker&amp;Invoice'!$H1236:INDEX('Tracker&amp;Invoice'!$A1236:$AC1236,1,H1208)),0)</f>
        <v>0</v>
      </c>
      <c r="J1208" s="29">
        <f>IF(D1208="OVERALL",SUM('Tracker&amp;Invoice'!$H1236:$AC1236),0)</f>
        <v>0</v>
      </c>
    </row>
    <row r="1209" spans="1:10">
      <c r="A1209" t="e">
        <f t="shared" si="37"/>
        <v>#REF!</v>
      </c>
      <c r="B1209">
        <f>IF(AND('Tracker&amp;Invoice'!A1237&lt;&gt;"",'Tracker&amp;Invoice'!A1237&lt;&gt;"ITEM",'Tracker&amp;Invoice'!A1235="ITEM"),1,0)</f>
        <v>0</v>
      </c>
      <c r="C1209" t="str">
        <f>IF(B1209=1,'Tracker&amp;Invoice'!A1237,C1208)</f>
        <v>CR1-001</v>
      </c>
      <c r="D1209" t="str">
        <f>IF(LEFT(TRIM('Tracker&amp;Invoice'!B1237),9)="INVOICE #","INVOICE",IF(TRIM('Tracker&amp;Invoice'!B1237)="Overall Completion INVOICE","OVERALL",""))</f>
        <v/>
      </c>
      <c r="E1209" t="str">
        <f>IF(D1209="INVOICE",VALUE(MID(TRIM('Tracker&amp;Invoice'!B1237),10,10)),"")</f>
        <v/>
      </c>
      <c r="F1209">
        <f>IF(B1209=1,IFERROR(LOOKUP(2,1/('Tracker&amp;Invoice'!$H1237:$AC1237&lt;&gt;""),COLUMN('Tracker&amp;Invoice'!$H1237:$AC1237)),8),F1208)</f>
        <v>12</v>
      </c>
      <c r="G1209">
        <f>IF(D1209="OVERALL",IFERROR(LOOKUP(2,1/('Tracker&amp;Invoice'!$H1237:$AC1237&lt;&gt;""),COLUMN('Tracker&amp;Invoice'!$H1237:$AC1237)),8),G1210)</f>
        <v>13</v>
      </c>
      <c r="H1209">
        <f t="shared" si="36"/>
        <v>13</v>
      </c>
      <c r="I1209" s="29">
        <f>IF(D1209="INVOICE",SUM('Tracker&amp;Invoice'!$H1237:INDEX('Tracker&amp;Invoice'!$A1237:$AC1237,1,H1209)),0)</f>
        <v>0</v>
      </c>
      <c r="J1209" s="29">
        <f>IF(D1209="OVERALL",SUM('Tracker&amp;Invoice'!$H1237:$AC1237),0)</f>
        <v>0</v>
      </c>
    </row>
    <row r="1210" spans="1:10">
      <c r="A1210" t="e">
        <f t="shared" si="37"/>
        <v>#REF!</v>
      </c>
      <c r="B1210">
        <f>IF(AND('Tracker&amp;Invoice'!A1238&lt;&gt;"",'Tracker&amp;Invoice'!A1238&lt;&gt;"ITEM",'Tracker&amp;Invoice'!A1236="ITEM"),1,0)</f>
        <v>0</v>
      </c>
      <c r="C1210" t="str">
        <f>IF(B1210=1,'Tracker&amp;Invoice'!A1238,C1209)</f>
        <v>CR1-001</v>
      </c>
      <c r="D1210" t="str">
        <f>IF(LEFT(TRIM('Tracker&amp;Invoice'!B1238),9)="INVOICE #","INVOICE",IF(TRIM('Tracker&amp;Invoice'!B1238)="Overall Completion INVOICE","OVERALL",""))</f>
        <v/>
      </c>
      <c r="E1210" t="str">
        <f>IF(D1210="INVOICE",VALUE(MID(TRIM('Tracker&amp;Invoice'!B1238),10,10)),"")</f>
        <v/>
      </c>
      <c r="F1210">
        <f>IF(B1210=1,IFERROR(LOOKUP(2,1/('Tracker&amp;Invoice'!$H1238:$AC1238&lt;&gt;""),COLUMN('Tracker&amp;Invoice'!$H1238:$AC1238)),8),F1209)</f>
        <v>12</v>
      </c>
      <c r="G1210">
        <f>IF(D1210="OVERALL",IFERROR(LOOKUP(2,1/('Tracker&amp;Invoice'!$H1238:$AC1238&lt;&gt;""),COLUMN('Tracker&amp;Invoice'!$H1238:$AC1238)),8),G1211)</f>
        <v>13</v>
      </c>
      <c r="H1210">
        <f t="shared" si="36"/>
        <v>13</v>
      </c>
      <c r="I1210" s="29">
        <f>IF(D1210="INVOICE",SUM('Tracker&amp;Invoice'!$H1238:INDEX('Tracker&amp;Invoice'!$A1238:$AC1238,1,H1210)),0)</f>
        <v>0</v>
      </c>
      <c r="J1210" s="29">
        <f>IF(D1210="OVERALL",SUM('Tracker&amp;Invoice'!$H1238:$AC1238),0)</f>
        <v>0</v>
      </c>
    </row>
    <row r="1211" spans="1:10">
      <c r="A1211" t="e">
        <f t="shared" si="37"/>
        <v>#REF!</v>
      </c>
      <c r="B1211">
        <f>IF(AND('Tracker&amp;Invoice'!A1239&lt;&gt;"",'Tracker&amp;Invoice'!A1239&lt;&gt;"ITEM",'Tracker&amp;Invoice'!A1237="ITEM"),1,0)</f>
        <v>0</v>
      </c>
      <c r="C1211" t="str">
        <f>IF(B1211=1,'Tracker&amp;Invoice'!A1239,C1210)</f>
        <v>CR1-001</v>
      </c>
      <c r="D1211" t="str">
        <f>IF(LEFT(TRIM('Tracker&amp;Invoice'!B1239),9)="INVOICE #","INVOICE",IF(TRIM('Tracker&amp;Invoice'!B1239)="Overall Completion INVOICE","OVERALL",""))</f>
        <v/>
      </c>
      <c r="E1211" t="str">
        <f>IF(D1211="INVOICE",VALUE(MID(TRIM('Tracker&amp;Invoice'!B1239),10,10)),"")</f>
        <v/>
      </c>
      <c r="F1211">
        <f>IF(B1211=1,IFERROR(LOOKUP(2,1/('Tracker&amp;Invoice'!$H1239:$AC1239&lt;&gt;""),COLUMN('Tracker&amp;Invoice'!$H1239:$AC1239)),8),F1210)</f>
        <v>12</v>
      </c>
      <c r="G1211">
        <f>IF(D1211="OVERALL",IFERROR(LOOKUP(2,1/('Tracker&amp;Invoice'!$H1239:$AC1239&lt;&gt;""),COLUMN('Tracker&amp;Invoice'!$H1239:$AC1239)),8),G1212)</f>
        <v>13</v>
      </c>
      <c r="H1211">
        <f t="shared" si="36"/>
        <v>13</v>
      </c>
      <c r="I1211" s="29">
        <f>IF(D1211="INVOICE",SUM('Tracker&amp;Invoice'!$H1239:INDEX('Tracker&amp;Invoice'!$A1239:$AC1239,1,H1211)),0)</f>
        <v>0</v>
      </c>
      <c r="J1211" s="29">
        <f>IF(D1211="OVERALL",SUM('Tracker&amp;Invoice'!$H1239:$AC1239),0)</f>
        <v>0</v>
      </c>
    </row>
    <row r="1212" spans="1:10">
      <c r="A1212" t="e">
        <f t="shared" si="37"/>
        <v>#REF!</v>
      </c>
      <c r="B1212">
        <f>IF(AND('Tracker&amp;Invoice'!A1240&lt;&gt;"",'Tracker&amp;Invoice'!A1240&lt;&gt;"ITEM",'Tracker&amp;Invoice'!A1238="ITEM"),1,0)</f>
        <v>0</v>
      </c>
      <c r="C1212" t="str">
        <f>IF(B1212=1,'Tracker&amp;Invoice'!A1240,C1211)</f>
        <v>CR1-001</v>
      </c>
      <c r="D1212" t="str">
        <f>IF(LEFT(TRIM('Tracker&amp;Invoice'!B1240),9)="INVOICE #","INVOICE",IF(TRIM('Tracker&amp;Invoice'!B1240)="Overall Completion INVOICE","OVERALL",""))</f>
        <v/>
      </c>
      <c r="E1212" t="str">
        <f>IF(D1212="INVOICE",VALUE(MID(TRIM('Tracker&amp;Invoice'!B1240),10,10)),"")</f>
        <v/>
      </c>
      <c r="F1212">
        <f>IF(B1212=1,IFERROR(LOOKUP(2,1/('Tracker&amp;Invoice'!$H1240:$AC1240&lt;&gt;""),COLUMN('Tracker&amp;Invoice'!$H1240:$AC1240)),8),F1211)</f>
        <v>12</v>
      </c>
      <c r="G1212">
        <f>IF(D1212="OVERALL",IFERROR(LOOKUP(2,1/('Tracker&amp;Invoice'!$H1240:$AC1240&lt;&gt;""),COLUMN('Tracker&amp;Invoice'!$H1240:$AC1240)),8),G1213)</f>
        <v>13</v>
      </c>
      <c r="H1212">
        <f t="shared" si="36"/>
        <v>13</v>
      </c>
      <c r="I1212" s="29">
        <f>IF(D1212="INVOICE",SUM('Tracker&amp;Invoice'!$H1240:INDEX('Tracker&amp;Invoice'!$A1240:$AC1240,1,H1212)),0)</f>
        <v>0</v>
      </c>
      <c r="J1212" s="29">
        <f>IF(D1212="OVERALL",SUM('Tracker&amp;Invoice'!$H1240:$AC1240),0)</f>
        <v>0</v>
      </c>
    </row>
    <row r="1213" spans="1:10">
      <c r="A1213" t="e">
        <f t="shared" si="37"/>
        <v>#REF!</v>
      </c>
      <c r="B1213">
        <f>IF(AND('Tracker&amp;Invoice'!A1241&lt;&gt;"",'Tracker&amp;Invoice'!A1241&lt;&gt;"ITEM",'Tracker&amp;Invoice'!A1239="ITEM"),1,0)</f>
        <v>0</v>
      </c>
      <c r="C1213" t="str">
        <f>IF(B1213=1,'Tracker&amp;Invoice'!A1241,C1212)</f>
        <v>CR1-001</v>
      </c>
      <c r="D1213" t="str">
        <f>IF(LEFT(TRIM('Tracker&amp;Invoice'!B1241),9)="INVOICE #","INVOICE",IF(TRIM('Tracker&amp;Invoice'!B1241)="Overall Completion INVOICE","OVERALL",""))</f>
        <v/>
      </c>
      <c r="E1213" t="str">
        <f>IF(D1213="INVOICE",VALUE(MID(TRIM('Tracker&amp;Invoice'!B1241),10,10)),"")</f>
        <v/>
      </c>
      <c r="F1213">
        <f>IF(B1213=1,IFERROR(LOOKUP(2,1/('Tracker&amp;Invoice'!$H1241:$AC1241&lt;&gt;""),COLUMN('Tracker&amp;Invoice'!$H1241:$AC1241)),8),F1212)</f>
        <v>12</v>
      </c>
      <c r="G1213">
        <f>IF(D1213="OVERALL",IFERROR(LOOKUP(2,1/('Tracker&amp;Invoice'!$H1241:$AC1241&lt;&gt;""),COLUMN('Tracker&amp;Invoice'!$H1241:$AC1241)),8),G1214)</f>
        <v>13</v>
      </c>
      <c r="H1213">
        <f t="shared" si="36"/>
        <v>13</v>
      </c>
      <c r="I1213" s="29">
        <f>IF(D1213="INVOICE",SUM('Tracker&amp;Invoice'!$H1241:INDEX('Tracker&amp;Invoice'!$A1241:$AC1241,1,H1213)),0)</f>
        <v>0</v>
      </c>
      <c r="J1213" s="29">
        <f>IF(D1213="OVERALL",SUM('Tracker&amp;Invoice'!$H1241:$AC1241),0)</f>
        <v>0</v>
      </c>
    </row>
    <row r="1214" spans="1:10">
      <c r="A1214" t="e">
        <f t="shared" si="37"/>
        <v>#REF!</v>
      </c>
      <c r="B1214">
        <f>IF(AND('Tracker&amp;Invoice'!A1242&lt;&gt;"",'Tracker&amp;Invoice'!A1242&lt;&gt;"ITEM",'Tracker&amp;Invoice'!A1240="ITEM"),1,0)</f>
        <v>0</v>
      </c>
      <c r="C1214" t="str">
        <f>IF(B1214=1,'Tracker&amp;Invoice'!A1242,C1213)</f>
        <v>CR1-001</v>
      </c>
      <c r="D1214" t="str">
        <f>IF(LEFT(TRIM('Tracker&amp;Invoice'!B1242),9)="INVOICE #","INVOICE",IF(TRIM('Tracker&amp;Invoice'!B1242)="Overall Completion INVOICE","OVERALL",""))</f>
        <v/>
      </c>
      <c r="E1214" t="str">
        <f>IF(D1214="INVOICE",VALUE(MID(TRIM('Tracker&amp;Invoice'!B1242),10,10)),"")</f>
        <v/>
      </c>
      <c r="F1214">
        <f>IF(B1214=1,IFERROR(LOOKUP(2,1/('Tracker&amp;Invoice'!$H1242:$AC1242&lt;&gt;""),COLUMN('Tracker&amp;Invoice'!$H1242:$AC1242)),8),F1213)</f>
        <v>12</v>
      </c>
      <c r="G1214">
        <f>IF(D1214="OVERALL",IFERROR(LOOKUP(2,1/('Tracker&amp;Invoice'!$H1242:$AC1242&lt;&gt;""),COLUMN('Tracker&amp;Invoice'!$H1242:$AC1242)),8),G1215)</f>
        <v>13</v>
      </c>
      <c r="H1214">
        <f t="shared" si="36"/>
        <v>13</v>
      </c>
      <c r="I1214" s="29">
        <f>IF(D1214="INVOICE",SUM('Tracker&amp;Invoice'!$H1242:INDEX('Tracker&amp;Invoice'!$A1242:$AC1242,1,H1214)),0)</f>
        <v>0</v>
      </c>
      <c r="J1214" s="29">
        <f>IF(D1214="OVERALL",SUM('Tracker&amp;Invoice'!$H1242:$AC1242),0)</f>
        <v>0</v>
      </c>
    </row>
    <row r="1215" spans="1:10">
      <c r="A1215" t="e">
        <f t="shared" si="37"/>
        <v>#REF!</v>
      </c>
      <c r="B1215">
        <f>IF(AND('Tracker&amp;Invoice'!A1243&lt;&gt;"",'Tracker&amp;Invoice'!A1243&lt;&gt;"ITEM",'Tracker&amp;Invoice'!A1241="ITEM"),1,0)</f>
        <v>1</v>
      </c>
      <c r="C1215" t="str">
        <f>IF(B1215=1,'Tracker&amp;Invoice'!A1243,C1214)</f>
        <v>CR1-002</v>
      </c>
      <c r="D1215" t="str">
        <f>IF(LEFT(TRIM('Tracker&amp;Invoice'!B1243),9)="INVOICE #","INVOICE",IF(TRIM('Tracker&amp;Invoice'!B1243)="Overall Completion INVOICE","OVERALL",""))</f>
        <v/>
      </c>
      <c r="E1215" t="str">
        <f>IF(D1215="INVOICE",VALUE(MID(TRIM('Tracker&amp;Invoice'!B1243),10,10)),"")</f>
        <v/>
      </c>
      <c r="F1215">
        <f>IF(B1215=1,IFERROR(LOOKUP(2,1/('Tracker&amp;Invoice'!$H1243:$AC1243&lt;&gt;""),COLUMN('Tracker&amp;Invoice'!$H1243:$AC1243)),8),F1214)</f>
        <v>12</v>
      </c>
      <c r="G1215">
        <f>IF(D1215="OVERALL",IFERROR(LOOKUP(2,1/('Tracker&amp;Invoice'!$H1243:$AC1243&lt;&gt;""),COLUMN('Tracker&amp;Invoice'!$H1243:$AC1243)),8),G1216)</f>
        <v>13</v>
      </c>
      <c r="H1215">
        <f t="shared" si="36"/>
        <v>13</v>
      </c>
      <c r="I1215" s="29">
        <f>IF(D1215="INVOICE",SUM('Tracker&amp;Invoice'!$H1243:INDEX('Tracker&amp;Invoice'!$A1243:$AC1243,1,H1215)),0)</f>
        <v>0</v>
      </c>
      <c r="J1215" s="29">
        <f>IF(D1215="OVERALL",SUM('Tracker&amp;Invoice'!$H1243:$AC1243),0)</f>
        <v>0</v>
      </c>
    </row>
    <row r="1216" spans="1:10">
      <c r="A1216" t="e">
        <f t="shared" si="37"/>
        <v>#REF!</v>
      </c>
      <c r="B1216">
        <f>IF(AND('Tracker&amp;Invoice'!A1244&lt;&gt;"",'Tracker&amp;Invoice'!A1244&lt;&gt;"ITEM",'Tracker&amp;Invoice'!A1242="ITEM"),1,0)</f>
        <v>0</v>
      </c>
      <c r="C1216" t="str">
        <f>IF(B1216=1,'Tracker&amp;Invoice'!A1244,C1215)</f>
        <v>CR1-002</v>
      </c>
      <c r="D1216" t="str">
        <f>IF(LEFT(TRIM('Tracker&amp;Invoice'!B1244),9)="INVOICE #","INVOICE",IF(TRIM('Tracker&amp;Invoice'!B1244)="Overall Completion INVOICE","OVERALL",""))</f>
        <v/>
      </c>
      <c r="E1216" t="str">
        <f>IF(D1216="INVOICE",VALUE(MID(TRIM('Tracker&amp;Invoice'!B1244),10,10)),"")</f>
        <v/>
      </c>
      <c r="F1216">
        <f>IF(B1216=1,IFERROR(LOOKUP(2,1/('Tracker&amp;Invoice'!$H1244:$AC1244&lt;&gt;""),COLUMN('Tracker&amp;Invoice'!$H1244:$AC1244)),8),F1215)</f>
        <v>12</v>
      </c>
      <c r="G1216">
        <f>IF(D1216="OVERALL",IFERROR(LOOKUP(2,1/('Tracker&amp;Invoice'!$H1244:$AC1244&lt;&gt;""),COLUMN('Tracker&amp;Invoice'!$H1244:$AC1244)),8),G1217)</f>
        <v>13</v>
      </c>
      <c r="H1216">
        <f t="shared" si="36"/>
        <v>13</v>
      </c>
      <c r="I1216" s="29">
        <f>IF(D1216="INVOICE",SUM('Tracker&amp;Invoice'!$H1244:INDEX('Tracker&amp;Invoice'!$A1244:$AC1244,1,H1216)),0)</f>
        <v>0</v>
      </c>
      <c r="J1216" s="29">
        <f>IF(D1216="OVERALL",SUM('Tracker&amp;Invoice'!$H1244:$AC1244),0)</f>
        <v>0</v>
      </c>
    </row>
    <row r="1217" spans="1:10">
      <c r="A1217" t="e">
        <f t="shared" si="37"/>
        <v>#REF!</v>
      </c>
      <c r="B1217">
        <f>IF(AND('Tracker&amp;Invoice'!A1245&lt;&gt;"",'Tracker&amp;Invoice'!A1245&lt;&gt;"ITEM",'Tracker&amp;Invoice'!A1243="ITEM"),1,0)</f>
        <v>0</v>
      </c>
      <c r="C1217" t="str">
        <f>IF(B1217=1,'Tracker&amp;Invoice'!A1245,C1216)</f>
        <v>CR1-002</v>
      </c>
      <c r="D1217" t="str">
        <f>IF(LEFT(TRIM('Tracker&amp;Invoice'!B1245),9)="INVOICE #","INVOICE",IF(TRIM('Tracker&amp;Invoice'!B1245)="Overall Completion INVOICE","OVERALL",""))</f>
        <v/>
      </c>
      <c r="E1217" t="str">
        <f>IF(D1217="INVOICE",VALUE(MID(TRIM('Tracker&amp;Invoice'!B1245),10,10)),"")</f>
        <v/>
      </c>
      <c r="F1217">
        <f>IF(B1217=1,IFERROR(LOOKUP(2,1/('Tracker&amp;Invoice'!$H1245:$AC1245&lt;&gt;""),COLUMN('Tracker&amp;Invoice'!$H1245:$AC1245)),8),F1216)</f>
        <v>12</v>
      </c>
      <c r="G1217">
        <f>IF(D1217="OVERALL",IFERROR(LOOKUP(2,1/('Tracker&amp;Invoice'!$H1245:$AC1245&lt;&gt;""),COLUMN('Tracker&amp;Invoice'!$H1245:$AC1245)),8),G1218)</f>
        <v>13</v>
      </c>
      <c r="H1217">
        <f t="shared" si="36"/>
        <v>13</v>
      </c>
      <c r="I1217" s="29">
        <f>IF(D1217="INVOICE",SUM('Tracker&amp;Invoice'!$H1245:INDEX('Tracker&amp;Invoice'!$A1245:$AC1245,1,H1217)),0)</f>
        <v>0</v>
      </c>
      <c r="J1217" s="29">
        <f>IF(D1217="OVERALL",SUM('Tracker&amp;Invoice'!$H1245:$AC1245),0)</f>
        <v>0</v>
      </c>
    </row>
    <row r="1218" spans="1:10">
      <c r="A1218" t="e">
        <f t="shared" si="37"/>
        <v>#REF!</v>
      </c>
      <c r="B1218">
        <f>IF(AND('Tracker&amp;Invoice'!A1246&lt;&gt;"",'Tracker&amp;Invoice'!A1246&lt;&gt;"ITEM",'Tracker&amp;Invoice'!A1244="ITEM"),1,0)</f>
        <v>0</v>
      </c>
      <c r="C1218" t="str">
        <f>IF(B1218=1,'Tracker&amp;Invoice'!A1246,C1217)</f>
        <v>CR1-002</v>
      </c>
      <c r="D1218" t="str">
        <f>IF(LEFT(TRIM('Tracker&amp;Invoice'!B1246),9)="INVOICE #","INVOICE",IF(TRIM('Tracker&amp;Invoice'!B1246)="Overall Completion INVOICE","OVERALL",""))</f>
        <v/>
      </c>
      <c r="E1218" t="str">
        <f>IF(D1218="INVOICE",VALUE(MID(TRIM('Tracker&amp;Invoice'!B1246),10,10)),"")</f>
        <v/>
      </c>
      <c r="F1218">
        <f>IF(B1218=1,IFERROR(LOOKUP(2,1/('Tracker&amp;Invoice'!$H1246:$AC1246&lt;&gt;""),COLUMN('Tracker&amp;Invoice'!$H1246:$AC1246)),8),F1217)</f>
        <v>12</v>
      </c>
      <c r="G1218">
        <f>IF(D1218="OVERALL",IFERROR(LOOKUP(2,1/('Tracker&amp;Invoice'!$H1246:$AC1246&lt;&gt;""),COLUMN('Tracker&amp;Invoice'!$H1246:$AC1246)),8),G1219)</f>
        <v>13</v>
      </c>
      <c r="H1218">
        <f t="shared" si="36"/>
        <v>13</v>
      </c>
      <c r="I1218" s="29">
        <f>IF(D1218="INVOICE",SUM('Tracker&amp;Invoice'!$H1246:INDEX('Tracker&amp;Invoice'!$A1246:$AC1246,1,H1218)),0)</f>
        <v>0</v>
      </c>
      <c r="J1218" s="29">
        <f>IF(D1218="OVERALL",SUM('Tracker&amp;Invoice'!$H1246:$AC1246),0)</f>
        <v>0</v>
      </c>
    </row>
    <row r="1219" spans="1:10">
      <c r="A1219" t="e">
        <f t="shared" si="37"/>
        <v>#REF!</v>
      </c>
      <c r="B1219">
        <f>IF(AND('Tracker&amp;Invoice'!A1247&lt;&gt;"",'Tracker&amp;Invoice'!A1247&lt;&gt;"ITEM",'Tracker&amp;Invoice'!A1245="ITEM"),1,0)</f>
        <v>0</v>
      </c>
      <c r="C1219" t="str">
        <f>IF(B1219=1,'Tracker&amp;Invoice'!A1247,C1218)</f>
        <v>CR1-002</v>
      </c>
      <c r="D1219" t="str">
        <f>IF(LEFT(TRIM('Tracker&amp;Invoice'!B1247),9)="INVOICE #","INVOICE",IF(TRIM('Tracker&amp;Invoice'!B1247)="Overall Completion INVOICE","OVERALL",""))</f>
        <v/>
      </c>
      <c r="E1219" t="str">
        <f>IF(D1219="INVOICE",VALUE(MID(TRIM('Tracker&amp;Invoice'!B1247),10,10)),"")</f>
        <v/>
      </c>
      <c r="F1219">
        <f>IF(B1219=1,IFERROR(LOOKUP(2,1/('Tracker&amp;Invoice'!$H1247:$AC1247&lt;&gt;""),COLUMN('Tracker&amp;Invoice'!$H1247:$AC1247)),8),F1218)</f>
        <v>12</v>
      </c>
      <c r="G1219">
        <f>IF(D1219="OVERALL",IFERROR(LOOKUP(2,1/('Tracker&amp;Invoice'!$H1247:$AC1247&lt;&gt;""),COLUMN('Tracker&amp;Invoice'!$H1247:$AC1247)),8),G1220)</f>
        <v>13</v>
      </c>
      <c r="H1219">
        <f t="shared" ref="H1219:H1282" si="38">MAX(F1219,G1219)</f>
        <v>13</v>
      </c>
      <c r="I1219" s="29">
        <f>IF(D1219="INVOICE",SUM('Tracker&amp;Invoice'!$H1247:INDEX('Tracker&amp;Invoice'!$A1247:$AC1247,1,H1219)),0)</f>
        <v>0</v>
      </c>
      <c r="J1219" s="29">
        <f>IF(D1219="OVERALL",SUM('Tracker&amp;Invoice'!$H1247:$AC1247),0)</f>
        <v>0</v>
      </c>
    </row>
    <row r="1220" spans="1:10">
      <c r="A1220" t="e">
        <f t="shared" ref="A1220:A1283" si="39">A1219+B1220</f>
        <v>#REF!</v>
      </c>
      <c r="B1220">
        <f>IF(AND('Tracker&amp;Invoice'!A1248&lt;&gt;"",'Tracker&amp;Invoice'!A1248&lt;&gt;"ITEM",'Tracker&amp;Invoice'!A1246="ITEM"),1,0)</f>
        <v>0</v>
      </c>
      <c r="C1220" t="str">
        <f>IF(B1220=1,'Tracker&amp;Invoice'!A1248,C1219)</f>
        <v>CR1-002</v>
      </c>
      <c r="D1220" t="str">
        <f>IF(LEFT(TRIM('Tracker&amp;Invoice'!B1248),9)="INVOICE #","INVOICE",IF(TRIM('Tracker&amp;Invoice'!B1248)="Overall Completion INVOICE","OVERALL",""))</f>
        <v/>
      </c>
      <c r="E1220" t="str">
        <f>IF(D1220="INVOICE",VALUE(MID(TRIM('Tracker&amp;Invoice'!B1248),10,10)),"")</f>
        <v/>
      </c>
      <c r="F1220">
        <f>IF(B1220=1,IFERROR(LOOKUP(2,1/('Tracker&amp;Invoice'!$H1248:$AC1248&lt;&gt;""),COLUMN('Tracker&amp;Invoice'!$H1248:$AC1248)),8),F1219)</f>
        <v>12</v>
      </c>
      <c r="G1220">
        <f>IF(D1220="OVERALL",IFERROR(LOOKUP(2,1/('Tracker&amp;Invoice'!$H1248:$AC1248&lt;&gt;""),COLUMN('Tracker&amp;Invoice'!$H1248:$AC1248)),8),G1221)</f>
        <v>13</v>
      </c>
      <c r="H1220">
        <f t="shared" si="38"/>
        <v>13</v>
      </c>
      <c r="I1220" s="29">
        <f>IF(D1220="INVOICE",SUM('Tracker&amp;Invoice'!$H1248:INDEX('Tracker&amp;Invoice'!$A1248:$AC1248,1,H1220)),0)</f>
        <v>0</v>
      </c>
      <c r="J1220" s="29">
        <f>IF(D1220="OVERALL",SUM('Tracker&amp;Invoice'!$H1248:$AC1248),0)</f>
        <v>0</v>
      </c>
    </row>
    <row r="1221" spans="1:10">
      <c r="A1221" t="e">
        <f t="shared" si="39"/>
        <v>#REF!</v>
      </c>
      <c r="B1221">
        <f>IF(AND('Tracker&amp;Invoice'!A1249&lt;&gt;"",'Tracker&amp;Invoice'!A1249&lt;&gt;"ITEM",'Tracker&amp;Invoice'!A1247="ITEM"),1,0)</f>
        <v>0</v>
      </c>
      <c r="C1221" t="str">
        <f>IF(B1221=1,'Tracker&amp;Invoice'!A1249,C1220)</f>
        <v>CR1-002</v>
      </c>
      <c r="D1221" t="str">
        <f>IF(LEFT(TRIM('Tracker&amp;Invoice'!B1249),9)="INVOICE #","INVOICE",IF(TRIM('Tracker&amp;Invoice'!B1249)="Overall Completion INVOICE","OVERALL",""))</f>
        <v/>
      </c>
      <c r="E1221" t="str">
        <f>IF(D1221="INVOICE",VALUE(MID(TRIM('Tracker&amp;Invoice'!B1249),10,10)),"")</f>
        <v/>
      </c>
      <c r="F1221">
        <f>IF(B1221=1,IFERROR(LOOKUP(2,1/('Tracker&amp;Invoice'!$H1249:$AC1249&lt;&gt;""),COLUMN('Tracker&amp;Invoice'!$H1249:$AC1249)),8),F1220)</f>
        <v>12</v>
      </c>
      <c r="G1221">
        <f>IF(D1221="OVERALL",IFERROR(LOOKUP(2,1/('Tracker&amp;Invoice'!$H1249:$AC1249&lt;&gt;""),COLUMN('Tracker&amp;Invoice'!$H1249:$AC1249)),8),G1222)</f>
        <v>13</v>
      </c>
      <c r="H1221">
        <f t="shared" si="38"/>
        <v>13</v>
      </c>
      <c r="I1221" s="29">
        <f>IF(D1221="INVOICE",SUM('Tracker&amp;Invoice'!$H1249:INDEX('Tracker&amp;Invoice'!$A1249:$AC1249,1,H1221)),0)</f>
        <v>0</v>
      </c>
      <c r="J1221" s="29">
        <f>IF(D1221="OVERALL",SUM('Tracker&amp;Invoice'!$H1249:$AC1249),0)</f>
        <v>0</v>
      </c>
    </row>
    <row r="1222" spans="1:10">
      <c r="A1222" t="e">
        <f t="shared" si="39"/>
        <v>#REF!</v>
      </c>
      <c r="B1222">
        <f>IF(AND('Tracker&amp;Invoice'!A1250&lt;&gt;"",'Tracker&amp;Invoice'!A1250&lt;&gt;"ITEM",'Tracker&amp;Invoice'!A1248="ITEM"),1,0)</f>
        <v>0</v>
      </c>
      <c r="C1222" t="str">
        <f>IF(B1222=1,'Tracker&amp;Invoice'!A1250,C1221)</f>
        <v>CR1-002</v>
      </c>
      <c r="D1222" t="str">
        <f>IF(LEFT(TRIM('Tracker&amp;Invoice'!B1250),9)="INVOICE #","INVOICE",IF(TRIM('Tracker&amp;Invoice'!B1250)="Overall Completion INVOICE","OVERALL",""))</f>
        <v/>
      </c>
      <c r="E1222" t="str">
        <f>IF(D1222="INVOICE",VALUE(MID(TRIM('Tracker&amp;Invoice'!B1250),10,10)),"")</f>
        <v/>
      </c>
      <c r="F1222">
        <f>IF(B1222=1,IFERROR(LOOKUP(2,1/('Tracker&amp;Invoice'!$H1250:$AC1250&lt;&gt;""),COLUMN('Tracker&amp;Invoice'!$H1250:$AC1250)),8),F1221)</f>
        <v>12</v>
      </c>
      <c r="G1222">
        <f>IF(D1222="OVERALL",IFERROR(LOOKUP(2,1/('Tracker&amp;Invoice'!$H1250:$AC1250&lt;&gt;""),COLUMN('Tracker&amp;Invoice'!$H1250:$AC1250)),8),G1223)</f>
        <v>13</v>
      </c>
      <c r="H1222">
        <f t="shared" si="38"/>
        <v>13</v>
      </c>
      <c r="I1222" s="29">
        <f>IF(D1222="INVOICE",SUM('Tracker&amp;Invoice'!$H1250:INDEX('Tracker&amp;Invoice'!$A1250:$AC1250,1,H1222)),0)</f>
        <v>0</v>
      </c>
      <c r="J1222" s="29">
        <f>IF(D1222="OVERALL",SUM('Tracker&amp;Invoice'!$H1250:$AC1250),0)</f>
        <v>0</v>
      </c>
    </row>
    <row r="1223" spans="1:10">
      <c r="A1223" t="e">
        <f t="shared" si="39"/>
        <v>#REF!</v>
      </c>
      <c r="B1223">
        <f>IF(AND('Tracker&amp;Invoice'!A1251&lt;&gt;"",'Tracker&amp;Invoice'!A1251&lt;&gt;"ITEM",'Tracker&amp;Invoice'!A1249="ITEM"),1,0)</f>
        <v>0</v>
      </c>
      <c r="C1223" t="str">
        <f>IF(B1223=1,'Tracker&amp;Invoice'!A1251,C1222)</f>
        <v>CR1-002</v>
      </c>
      <c r="D1223" t="str">
        <f>IF(LEFT(TRIM('Tracker&amp;Invoice'!B1251),9)="INVOICE #","INVOICE",IF(TRIM('Tracker&amp;Invoice'!B1251)="Overall Completion INVOICE","OVERALL",""))</f>
        <v/>
      </c>
      <c r="E1223" t="str">
        <f>IF(D1223="INVOICE",VALUE(MID(TRIM('Tracker&amp;Invoice'!B1251),10,10)),"")</f>
        <v/>
      </c>
      <c r="F1223">
        <f>IF(B1223=1,IFERROR(LOOKUP(2,1/('Tracker&amp;Invoice'!$H1251:$AC1251&lt;&gt;""),COLUMN('Tracker&amp;Invoice'!$H1251:$AC1251)),8),F1222)</f>
        <v>12</v>
      </c>
      <c r="G1223">
        <f>IF(D1223="OVERALL",IFERROR(LOOKUP(2,1/('Tracker&amp;Invoice'!$H1251:$AC1251&lt;&gt;""),COLUMN('Tracker&amp;Invoice'!$H1251:$AC1251)),8),G1224)</f>
        <v>13</v>
      </c>
      <c r="H1223">
        <f t="shared" si="38"/>
        <v>13</v>
      </c>
      <c r="I1223" s="29">
        <f>IF(D1223="INVOICE",SUM('Tracker&amp;Invoice'!$H1251:INDEX('Tracker&amp;Invoice'!$A1251:$AC1251,1,H1223)),0)</f>
        <v>0</v>
      </c>
      <c r="J1223" s="29">
        <f>IF(D1223="OVERALL",SUM('Tracker&amp;Invoice'!$H1251:$AC1251),0)</f>
        <v>0</v>
      </c>
    </row>
    <row r="1224" spans="1:10">
      <c r="A1224" t="e">
        <f t="shared" si="39"/>
        <v>#REF!</v>
      </c>
      <c r="B1224">
        <f>IF(AND('Tracker&amp;Invoice'!A1252&lt;&gt;"",'Tracker&amp;Invoice'!A1252&lt;&gt;"ITEM",'Tracker&amp;Invoice'!A1250="ITEM"),1,0)</f>
        <v>0</v>
      </c>
      <c r="C1224" t="str">
        <f>IF(B1224=1,'Tracker&amp;Invoice'!A1252,C1223)</f>
        <v>CR1-002</v>
      </c>
      <c r="D1224" t="str">
        <f>IF(LEFT(TRIM('Tracker&amp;Invoice'!B1252),9)="INVOICE #","INVOICE",IF(TRIM('Tracker&amp;Invoice'!B1252)="Overall Completion INVOICE","OVERALL",""))</f>
        <v/>
      </c>
      <c r="E1224" t="str">
        <f>IF(D1224="INVOICE",VALUE(MID(TRIM('Tracker&amp;Invoice'!B1252),10,10)),"")</f>
        <v/>
      </c>
      <c r="F1224">
        <f>IF(B1224=1,IFERROR(LOOKUP(2,1/('Tracker&amp;Invoice'!$H1252:$AC1252&lt;&gt;""),COLUMN('Tracker&amp;Invoice'!$H1252:$AC1252)),8),F1223)</f>
        <v>12</v>
      </c>
      <c r="G1224">
        <f>IF(D1224="OVERALL",IFERROR(LOOKUP(2,1/('Tracker&amp;Invoice'!$H1252:$AC1252&lt;&gt;""),COLUMN('Tracker&amp;Invoice'!$H1252:$AC1252)),8),G1225)</f>
        <v>13</v>
      </c>
      <c r="H1224">
        <f t="shared" si="38"/>
        <v>13</v>
      </c>
      <c r="I1224" s="29">
        <f>IF(D1224="INVOICE",SUM('Tracker&amp;Invoice'!$H1252:INDEX('Tracker&amp;Invoice'!$A1252:$AC1252,1,H1224)),0)</f>
        <v>0</v>
      </c>
      <c r="J1224" s="29">
        <f>IF(D1224="OVERALL",SUM('Tracker&amp;Invoice'!$H1252:$AC1252),0)</f>
        <v>0</v>
      </c>
    </row>
    <row r="1225" spans="1:10">
      <c r="A1225" t="e">
        <f t="shared" si="39"/>
        <v>#REF!</v>
      </c>
      <c r="B1225">
        <f>IF(AND('Tracker&amp;Invoice'!A1253&lt;&gt;"",'Tracker&amp;Invoice'!A1253&lt;&gt;"ITEM",'Tracker&amp;Invoice'!A1251="ITEM"),1,0)</f>
        <v>0</v>
      </c>
      <c r="C1225" t="str">
        <f>IF(B1225=1,'Tracker&amp;Invoice'!A1253,C1224)</f>
        <v>CR1-002</v>
      </c>
      <c r="D1225" t="str">
        <f>IF(LEFT(TRIM('Tracker&amp;Invoice'!B1253),9)="INVOICE #","INVOICE",IF(TRIM('Tracker&amp;Invoice'!B1253)="Overall Completion INVOICE","OVERALL",""))</f>
        <v/>
      </c>
      <c r="E1225" t="str">
        <f>IF(D1225="INVOICE",VALUE(MID(TRIM('Tracker&amp;Invoice'!B1253),10,10)),"")</f>
        <v/>
      </c>
      <c r="F1225">
        <f>IF(B1225=1,IFERROR(LOOKUP(2,1/('Tracker&amp;Invoice'!$H1253:$AC1253&lt;&gt;""),COLUMN('Tracker&amp;Invoice'!$H1253:$AC1253)),8),F1224)</f>
        <v>12</v>
      </c>
      <c r="G1225">
        <f>IF(D1225="OVERALL",IFERROR(LOOKUP(2,1/('Tracker&amp;Invoice'!$H1253:$AC1253&lt;&gt;""),COLUMN('Tracker&amp;Invoice'!$H1253:$AC1253)),8),G1226)</f>
        <v>13</v>
      </c>
      <c r="H1225">
        <f t="shared" si="38"/>
        <v>13</v>
      </c>
      <c r="I1225" s="29">
        <f>IF(D1225="INVOICE",SUM('Tracker&amp;Invoice'!$H1253:INDEX('Tracker&amp;Invoice'!$A1253:$AC1253,1,H1225)),0)</f>
        <v>0</v>
      </c>
      <c r="J1225" s="29">
        <f>IF(D1225="OVERALL",SUM('Tracker&amp;Invoice'!$H1253:$AC1253),0)</f>
        <v>0</v>
      </c>
    </row>
    <row r="1226" spans="1:10">
      <c r="A1226" t="e">
        <f t="shared" si="39"/>
        <v>#REF!</v>
      </c>
      <c r="B1226">
        <f>IF(AND('Tracker&amp;Invoice'!A1254&lt;&gt;"",'Tracker&amp;Invoice'!A1254&lt;&gt;"ITEM",'Tracker&amp;Invoice'!A1252="ITEM"),1,0)</f>
        <v>0</v>
      </c>
      <c r="C1226" t="str">
        <f>IF(B1226=1,'Tracker&amp;Invoice'!A1254,C1225)</f>
        <v>CR1-002</v>
      </c>
      <c r="D1226" t="str">
        <f>IF(LEFT(TRIM('Tracker&amp;Invoice'!B1254),9)="INVOICE #","INVOICE",IF(TRIM('Tracker&amp;Invoice'!B1254)="Overall Completion INVOICE","OVERALL",""))</f>
        <v/>
      </c>
      <c r="E1226" t="str">
        <f>IF(D1226="INVOICE",VALUE(MID(TRIM('Tracker&amp;Invoice'!B1254),10,10)),"")</f>
        <v/>
      </c>
      <c r="F1226">
        <f>IF(B1226=1,IFERROR(LOOKUP(2,1/('Tracker&amp;Invoice'!$H1254:$AC1254&lt;&gt;""),COLUMN('Tracker&amp;Invoice'!$H1254:$AC1254)),8),F1225)</f>
        <v>12</v>
      </c>
      <c r="G1226">
        <f>IF(D1226="OVERALL",IFERROR(LOOKUP(2,1/('Tracker&amp;Invoice'!$H1254:$AC1254&lt;&gt;""),COLUMN('Tracker&amp;Invoice'!$H1254:$AC1254)),8),G1227)</f>
        <v>13</v>
      </c>
      <c r="H1226">
        <f t="shared" si="38"/>
        <v>13</v>
      </c>
      <c r="I1226" s="29">
        <f>IF(D1226="INVOICE",SUM('Tracker&amp;Invoice'!$H1254:INDEX('Tracker&amp;Invoice'!$A1254:$AC1254,1,H1226)),0)</f>
        <v>0</v>
      </c>
      <c r="J1226" s="29">
        <f>IF(D1226="OVERALL",SUM('Tracker&amp;Invoice'!$H1254:$AC1254),0)</f>
        <v>0</v>
      </c>
    </row>
    <row r="1227" spans="1:10">
      <c r="A1227" t="e">
        <f t="shared" si="39"/>
        <v>#REF!</v>
      </c>
      <c r="B1227">
        <f>IF(AND('Tracker&amp;Invoice'!A1255&lt;&gt;"",'Tracker&amp;Invoice'!A1255&lt;&gt;"ITEM",'Tracker&amp;Invoice'!A1253="ITEM"),1,0)</f>
        <v>0</v>
      </c>
      <c r="C1227" t="str">
        <f>IF(B1227=1,'Tracker&amp;Invoice'!A1255,C1226)</f>
        <v>CR1-002</v>
      </c>
      <c r="D1227" t="str">
        <f>IF(LEFT(TRIM('Tracker&amp;Invoice'!B1255),9)="INVOICE #","INVOICE",IF(TRIM('Tracker&amp;Invoice'!B1255)="Overall Completion INVOICE","OVERALL",""))</f>
        <v/>
      </c>
      <c r="E1227" t="str">
        <f>IF(D1227="INVOICE",VALUE(MID(TRIM('Tracker&amp;Invoice'!B1255),10,10)),"")</f>
        <v/>
      </c>
      <c r="F1227">
        <f>IF(B1227=1,IFERROR(LOOKUP(2,1/('Tracker&amp;Invoice'!$H1255:$AC1255&lt;&gt;""),COLUMN('Tracker&amp;Invoice'!$H1255:$AC1255)),8),F1226)</f>
        <v>12</v>
      </c>
      <c r="G1227">
        <f>IF(D1227="OVERALL",IFERROR(LOOKUP(2,1/('Tracker&amp;Invoice'!$H1255:$AC1255&lt;&gt;""),COLUMN('Tracker&amp;Invoice'!$H1255:$AC1255)),8),G1228)</f>
        <v>13</v>
      </c>
      <c r="H1227">
        <f t="shared" si="38"/>
        <v>13</v>
      </c>
      <c r="I1227" s="29">
        <f>IF(D1227="INVOICE",SUM('Tracker&amp;Invoice'!$H1255:INDEX('Tracker&amp;Invoice'!$A1255:$AC1255,1,H1227)),0)</f>
        <v>0</v>
      </c>
      <c r="J1227" s="29">
        <f>IF(D1227="OVERALL",SUM('Tracker&amp;Invoice'!$H1255:$AC1255),0)</f>
        <v>0</v>
      </c>
    </row>
    <row r="1228" spans="1:10">
      <c r="A1228" t="e">
        <f t="shared" si="39"/>
        <v>#REF!</v>
      </c>
      <c r="B1228">
        <f>IF(AND('Tracker&amp;Invoice'!A1256&lt;&gt;"",'Tracker&amp;Invoice'!A1256&lt;&gt;"ITEM",'Tracker&amp;Invoice'!A1254="ITEM"),1,0)</f>
        <v>0</v>
      </c>
      <c r="C1228" t="str">
        <f>IF(B1228=1,'Tracker&amp;Invoice'!A1256,C1227)</f>
        <v>CR1-002</v>
      </c>
      <c r="D1228" t="str">
        <f>IF(LEFT(TRIM('Tracker&amp;Invoice'!B1256),9)="INVOICE #","INVOICE",IF(TRIM('Tracker&amp;Invoice'!B1256)="Overall Completion INVOICE","OVERALL",""))</f>
        <v>OVERALL</v>
      </c>
      <c r="E1228" t="str">
        <f>IF(D1228="INVOICE",VALUE(MID(TRIM('Tracker&amp;Invoice'!B1256),10,10)),"")</f>
        <v/>
      </c>
      <c r="F1228">
        <f>IF(B1228=1,IFERROR(LOOKUP(2,1/('Tracker&amp;Invoice'!$H1256:$AC1256&lt;&gt;""),COLUMN('Tracker&amp;Invoice'!$H1256:$AC1256)),8),F1227)</f>
        <v>12</v>
      </c>
      <c r="G1228">
        <f>IF(D1228="OVERALL",IFERROR(LOOKUP(2,1/('Tracker&amp;Invoice'!$H1256:$AC1256&lt;&gt;""),COLUMN('Tracker&amp;Invoice'!$H1256:$AC1256)),8),G1229)</f>
        <v>13</v>
      </c>
      <c r="H1228">
        <f t="shared" si="38"/>
        <v>13</v>
      </c>
      <c r="I1228" s="29">
        <f>IF(D1228="INVOICE",SUM('Tracker&amp;Invoice'!$H1256:INDEX('Tracker&amp;Invoice'!$A1256:$AC1256,1,H1228)),0)</f>
        <v>0</v>
      </c>
      <c r="J1228" s="29">
        <f>IF(D1228="OVERALL",SUM('Tracker&amp;Invoice'!$H1256:$AC1256),0)</f>
        <v>0</v>
      </c>
    </row>
    <row r="1229" spans="1:10">
      <c r="A1229" t="e">
        <f t="shared" si="39"/>
        <v>#REF!</v>
      </c>
      <c r="B1229">
        <f>IF(AND('Tracker&amp;Invoice'!A1257&lt;&gt;"",'Tracker&amp;Invoice'!A1257&lt;&gt;"ITEM",'Tracker&amp;Invoice'!A1255="ITEM"),1,0)</f>
        <v>0</v>
      </c>
      <c r="C1229" t="str">
        <f>IF(B1229=1,'Tracker&amp;Invoice'!A1257,C1228)</f>
        <v>CR1-002</v>
      </c>
      <c r="D1229" t="str">
        <f>IF(LEFT(TRIM('Tracker&amp;Invoice'!B1257),9)="INVOICE #","INVOICE",IF(TRIM('Tracker&amp;Invoice'!B1257)="Overall Completion INVOICE","OVERALL",""))</f>
        <v/>
      </c>
      <c r="E1229" t="str">
        <f>IF(D1229="INVOICE",VALUE(MID(TRIM('Tracker&amp;Invoice'!B1257),10,10)),"")</f>
        <v/>
      </c>
      <c r="F1229">
        <f>IF(B1229=1,IFERROR(LOOKUP(2,1/('Tracker&amp;Invoice'!$H1257:$AC1257&lt;&gt;""),COLUMN('Tracker&amp;Invoice'!$H1257:$AC1257)),8),F1228)</f>
        <v>12</v>
      </c>
      <c r="G1229">
        <f>IF(D1229="OVERALL",IFERROR(LOOKUP(2,1/('Tracker&amp;Invoice'!$H1257:$AC1257&lt;&gt;""),COLUMN('Tracker&amp;Invoice'!$H1257:$AC1257)),8),G1230)</f>
        <v>13</v>
      </c>
      <c r="H1229">
        <f t="shared" si="38"/>
        <v>13</v>
      </c>
      <c r="I1229" s="29">
        <f>IF(D1229="INVOICE",SUM('Tracker&amp;Invoice'!$H1257:INDEX('Tracker&amp;Invoice'!$A1257:$AC1257,1,H1229)),0)</f>
        <v>0</v>
      </c>
      <c r="J1229" s="29">
        <f>IF(D1229="OVERALL",SUM('Tracker&amp;Invoice'!$H1257:$AC1257),0)</f>
        <v>0</v>
      </c>
    </row>
    <row r="1230" spans="1:10">
      <c r="A1230" t="e">
        <f t="shared" si="39"/>
        <v>#REF!</v>
      </c>
      <c r="B1230">
        <f>IF(AND('Tracker&amp;Invoice'!A1258&lt;&gt;"",'Tracker&amp;Invoice'!A1258&lt;&gt;"ITEM",'Tracker&amp;Invoice'!A1256="ITEM"),1,0)</f>
        <v>0</v>
      </c>
      <c r="C1230" t="str">
        <f>IF(B1230=1,'Tracker&amp;Invoice'!A1258,C1229)</f>
        <v>CR1-002</v>
      </c>
      <c r="D1230" t="str">
        <f>IF(LEFT(TRIM('Tracker&amp;Invoice'!B1258),9)="INVOICE #","INVOICE",IF(TRIM('Tracker&amp;Invoice'!B1258)="Overall Completion INVOICE","OVERALL",""))</f>
        <v/>
      </c>
      <c r="E1230" t="str">
        <f>IF(D1230="INVOICE",VALUE(MID(TRIM('Tracker&amp;Invoice'!B1258),10,10)),"")</f>
        <v/>
      </c>
      <c r="F1230">
        <f>IF(B1230=1,IFERROR(LOOKUP(2,1/('Tracker&amp;Invoice'!$H1258:$AC1258&lt;&gt;""),COLUMN('Tracker&amp;Invoice'!$H1258:$AC1258)),8),F1229)</f>
        <v>12</v>
      </c>
      <c r="G1230">
        <f>IF(D1230="OVERALL",IFERROR(LOOKUP(2,1/('Tracker&amp;Invoice'!$H1258:$AC1258&lt;&gt;""),COLUMN('Tracker&amp;Invoice'!$H1258:$AC1258)),8),G1231)</f>
        <v>13</v>
      </c>
      <c r="H1230">
        <f t="shared" si="38"/>
        <v>13</v>
      </c>
      <c r="I1230" s="29">
        <f>IF(D1230="INVOICE",SUM('Tracker&amp;Invoice'!$H1258:INDEX('Tracker&amp;Invoice'!$A1258:$AC1258,1,H1230)),0)</f>
        <v>0</v>
      </c>
      <c r="J1230" s="29">
        <f>IF(D1230="OVERALL",SUM('Tracker&amp;Invoice'!$H1258:$AC1258),0)</f>
        <v>0</v>
      </c>
    </row>
    <row r="1231" spans="1:10">
      <c r="A1231" t="e">
        <f t="shared" si="39"/>
        <v>#REF!</v>
      </c>
      <c r="B1231">
        <f>IF(AND('Tracker&amp;Invoice'!A1259&lt;&gt;"",'Tracker&amp;Invoice'!A1259&lt;&gt;"ITEM",'Tracker&amp;Invoice'!A1257="ITEM"),1,0)</f>
        <v>0</v>
      </c>
      <c r="C1231" t="str">
        <f>IF(B1231=1,'Tracker&amp;Invoice'!A1259,C1230)</f>
        <v>CR1-002</v>
      </c>
      <c r="D1231" t="str">
        <f>IF(LEFT(TRIM('Tracker&amp;Invoice'!B1259),9)="INVOICE #","INVOICE",IF(TRIM('Tracker&amp;Invoice'!B1259)="Overall Completion INVOICE","OVERALL",""))</f>
        <v/>
      </c>
      <c r="E1231" t="str">
        <f>IF(D1231="INVOICE",VALUE(MID(TRIM('Tracker&amp;Invoice'!B1259),10,10)),"")</f>
        <v/>
      </c>
      <c r="F1231">
        <f>IF(B1231=1,IFERROR(LOOKUP(2,1/('Tracker&amp;Invoice'!$H1259:$AC1259&lt;&gt;""),COLUMN('Tracker&amp;Invoice'!$H1259:$AC1259)),8),F1230)</f>
        <v>12</v>
      </c>
      <c r="G1231">
        <f>IF(D1231="OVERALL",IFERROR(LOOKUP(2,1/('Tracker&amp;Invoice'!$H1259:$AC1259&lt;&gt;""),COLUMN('Tracker&amp;Invoice'!$H1259:$AC1259)),8),G1232)</f>
        <v>13</v>
      </c>
      <c r="H1231">
        <f t="shared" si="38"/>
        <v>13</v>
      </c>
      <c r="I1231" s="29">
        <f>IF(D1231="INVOICE",SUM('Tracker&amp;Invoice'!$H1259:INDEX('Tracker&amp;Invoice'!$A1259:$AC1259,1,H1231)),0)</f>
        <v>0</v>
      </c>
      <c r="J1231" s="29">
        <f>IF(D1231="OVERALL",SUM('Tracker&amp;Invoice'!$H1259:$AC1259),0)</f>
        <v>0</v>
      </c>
    </row>
    <row r="1232" spans="1:10">
      <c r="A1232" t="e">
        <f t="shared" si="39"/>
        <v>#REF!</v>
      </c>
      <c r="B1232">
        <f>IF(AND('Tracker&amp;Invoice'!A1260&lt;&gt;"",'Tracker&amp;Invoice'!A1260&lt;&gt;"ITEM",'Tracker&amp;Invoice'!A1258="ITEM"),1,0)</f>
        <v>0</v>
      </c>
      <c r="C1232" t="str">
        <f>IF(B1232=1,'Tracker&amp;Invoice'!A1260,C1231)</f>
        <v>CR1-002</v>
      </c>
      <c r="D1232" t="str">
        <f>IF(LEFT(TRIM('Tracker&amp;Invoice'!B1260),9)="INVOICE #","INVOICE",IF(TRIM('Tracker&amp;Invoice'!B1260)="Overall Completion INVOICE","OVERALL",""))</f>
        <v/>
      </c>
      <c r="E1232" t="str">
        <f>IF(D1232="INVOICE",VALUE(MID(TRIM('Tracker&amp;Invoice'!B1260),10,10)),"")</f>
        <v/>
      </c>
      <c r="F1232">
        <f>IF(B1232=1,IFERROR(LOOKUP(2,1/('Tracker&amp;Invoice'!$H1260:$AC1260&lt;&gt;""),COLUMN('Tracker&amp;Invoice'!$H1260:$AC1260)),8),F1231)</f>
        <v>12</v>
      </c>
      <c r="G1232">
        <f>IF(D1232="OVERALL",IFERROR(LOOKUP(2,1/('Tracker&amp;Invoice'!$H1260:$AC1260&lt;&gt;""),COLUMN('Tracker&amp;Invoice'!$H1260:$AC1260)),8),G1233)</f>
        <v>13</v>
      </c>
      <c r="H1232">
        <f t="shared" si="38"/>
        <v>13</v>
      </c>
      <c r="I1232" s="29">
        <f>IF(D1232="INVOICE",SUM('Tracker&amp;Invoice'!$H1260:INDEX('Tracker&amp;Invoice'!$A1260:$AC1260,1,H1232)),0)</f>
        <v>0</v>
      </c>
      <c r="J1232" s="29">
        <f>IF(D1232="OVERALL",SUM('Tracker&amp;Invoice'!$H1260:$AC1260),0)</f>
        <v>0</v>
      </c>
    </row>
    <row r="1233" spans="1:10">
      <c r="A1233" t="e">
        <f t="shared" si="39"/>
        <v>#REF!</v>
      </c>
      <c r="B1233">
        <f>IF(AND('Tracker&amp;Invoice'!A1261&lt;&gt;"",'Tracker&amp;Invoice'!A1261&lt;&gt;"ITEM",'Tracker&amp;Invoice'!A1259="ITEM"),1,0)</f>
        <v>0</v>
      </c>
      <c r="C1233" t="str">
        <f>IF(B1233=1,'Tracker&amp;Invoice'!A1261,C1232)</f>
        <v>CR1-002</v>
      </c>
      <c r="D1233" t="str">
        <f>IF(LEFT(TRIM('Tracker&amp;Invoice'!B1261),9)="INVOICE #","INVOICE",IF(TRIM('Tracker&amp;Invoice'!B1261)="Overall Completion INVOICE","OVERALL",""))</f>
        <v/>
      </c>
      <c r="E1233" t="str">
        <f>IF(D1233="INVOICE",VALUE(MID(TRIM('Tracker&amp;Invoice'!B1261),10,10)),"")</f>
        <v/>
      </c>
      <c r="F1233">
        <f>IF(B1233=1,IFERROR(LOOKUP(2,1/('Tracker&amp;Invoice'!$H1261:$AC1261&lt;&gt;""),COLUMN('Tracker&amp;Invoice'!$H1261:$AC1261)),8),F1232)</f>
        <v>12</v>
      </c>
      <c r="G1233">
        <f>IF(D1233="OVERALL",IFERROR(LOOKUP(2,1/('Tracker&amp;Invoice'!$H1261:$AC1261&lt;&gt;""),COLUMN('Tracker&amp;Invoice'!$H1261:$AC1261)),8),G1234)</f>
        <v>13</v>
      </c>
      <c r="H1233">
        <f t="shared" si="38"/>
        <v>13</v>
      </c>
      <c r="I1233" s="29">
        <f>IF(D1233="INVOICE",SUM('Tracker&amp;Invoice'!$H1261:INDEX('Tracker&amp;Invoice'!$A1261:$AC1261,1,H1233)),0)</f>
        <v>0</v>
      </c>
      <c r="J1233" s="29">
        <f>IF(D1233="OVERALL",SUM('Tracker&amp;Invoice'!$H1261:$AC1261),0)</f>
        <v>0</v>
      </c>
    </row>
    <row r="1234" spans="1:10">
      <c r="A1234" t="e">
        <f t="shared" si="39"/>
        <v>#REF!</v>
      </c>
      <c r="B1234">
        <f>IF(AND('Tracker&amp;Invoice'!A1262&lt;&gt;"",'Tracker&amp;Invoice'!A1262&lt;&gt;"ITEM",'Tracker&amp;Invoice'!A1260="ITEM"),1,0)</f>
        <v>0</v>
      </c>
      <c r="C1234" t="str">
        <f>IF(B1234=1,'Tracker&amp;Invoice'!A1262,C1233)</f>
        <v>CR1-002</v>
      </c>
      <c r="D1234" t="str">
        <f>IF(LEFT(TRIM('Tracker&amp;Invoice'!B1262),9)="INVOICE #","INVOICE",IF(TRIM('Tracker&amp;Invoice'!B1262)="Overall Completion INVOICE","OVERALL",""))</f>
        <v/>
      </c>
      <c r="E1234" t="str">
        <f>IF(D1234="INVOICE",VALUE(MID(TRIM('Tracker&amp;Invoice'!B1262),10,10)),"")</f>
        <v/>
      </c>
      <c r="F1234">
        <f>IF(B1234=1,IFERROR(LOOKUP(2,1/('Tracker&amp;Invoice'!$H1262:$AC1262&lt;&gt;""),COLUMN('Tracker&amp;Invoice'!$H1262:$AC1262)),8),F1233)</f>
        <v>12</v>
      </c>
      <c r="G1234">
        <f>IF(D1234="OVERALL",IFERROR(LOOKUP(2,1/('Tracker&amp;Invoice'!$H1262:$AC1262&lt;&gt;""),COLUMN('Tracker&amp;Invoice'!$H1262:$AC1262)),8),G1235)</f>
        <v>13</v>
      </c>
      <c r="H1234">
        <f t="shared" si="38"/>
        <v>13</v>
      </c>
      <c r="I1234" s="29">
        <f>IF(D1234="INVOICE",SUM('Tracker&amp;Invoice'!$H1262:INDEX('Tracker&amp;Invoice'!$A1262:$AC1262,1,H1234)),0)</f>
        <v>0</v>
      </c>
      <c r="J1234" s="29">
        <f>IF(D1234="OVERALL",SUM('Tracker&amp;Invoice'!$H1262:$AC1262),0)</f>
        <v>0</v>
      </c>
    </row>
    <row r="1235" spans="1:10">
      <c r="A1235" t="e">
        <f t="shared" si="39"/>
        <v>#REF!</v>
      </c>
      <c r="B1235">
        <f>IF(AND('Tracker&amp;Invoice'!A1263&lt;&gt;"",'Tracker&amp;Invoice'!A1263&lt;&gt;"ITEM",'Tracker&amp;Invoice'!A1261="ITEM"),1,0)</f>
        <v>0</v>
      </c>
      <c r="C1235" t="str">
        <f>IF(B1235=1,'Tracker&amp;Invoice'!A1263,C1234)</f>
        <v>CR1-002</v>
      </c>
      <c r="D1235" t="str">
        <f>IF(LEFT(TRIM('Tracker&amp;Invoice'!B1263),9)="INVOICE #","INVOICE",IF(TRIM('Tracker&amp;Invoice'!B1263)="Overall Completion INVOICE","OVERALL",""))</f>
        <v/>
      </c>
      <c r="E1235" t="str">
        <f>IF(D1235="INVOICE",VALUE(MID(TRIM('Tracker&amp;Invoice'!B1263),10,10)),"")</f>
        <v/>
      </c>
      <c r="F1235">
        <f>IF(B1235=1,IFERROR(LOOKUP(2,1/('Tracker&amp;Invoice'!$H1263:$AC1263&lt;&gt;""),COLUMN('Tracker&amp;Invoice'!$H1263:$AC1263)),8),F1234)</f>
        <v>12</v>
      </c>
      <c r="G1235">
        <f>IF(D1235="OVERALL",IFERROR(LOOKUP(2,1/('Tracker&amp;Invoice'!$H1263:$AC1263&lt;&gt;""),COLUMN('Tracker&amp;Invoice'!$H1263:$AC1263)),8),G1236)</f>
        <v>13</v>
      </c>
      <c r="H1235">
        <f t="shared" si="38"/>
        <v>13</v>
      </c>
      <c r="I1235" s="29">
        <f>IF(D1235="INVOICE",SUM('Tracker&amp;Invoice'!$H1263:INDEX('Tracker&amp;Invoice'!$A1263:$AC1263,1,H1235)),0)</f>
        <v>0</v>
      </c>
      <c r="J1235" s="29">
        <f>IF(D1235="OVERALL",SUM('Tracker&amp;Invoice'!$H1263:$AC1263),0)</f>
        <v>0</v>
      </c>
    </row>
    <row r="1236" spans="1:10">
      <c r="A1236" t="e">
        <f t="shared" si="39"/>
        <v>#REF!</v>
      </c>
      <c r="B1236">
        <f>IF(AND('Tracker&amp;Invoice'!A1264&lt;&gt;"",'Tracker&amp;Invoice'!A1264&lt;&gt;"ITEM",'Tracker&amp;Invoice'!A1262="ITEM"),1,0)</f>
        <v>0</v>
      </c>
      <c r="C1236" t="str">
        <f>IF(B1236=1,'Tracker&amp;Invoice'!A1264,C1235)</f>
        <v>CR1-002</v>
      </c>
      <c r="D1236" t="str">
        <f>IF(LEFT(TRIM('Tracker&amp;Invoice'!B1264),9)="INVOICE #","INVOICE",IF(TRIM('Tracker&amp;Invoice'!B1264)="Overall Completion INVOICE","OVERALL",""))</f>
        <v/>
      </c>
      <c r="E1236" t="str">
        <f>IF(D1236="INVOICE",VALUE(MID(TRIM('Tracker&amp;Invoice'!B1264),10,10)),"")</f>
        <v/>
      </c>
      <c r="F1236">
        <f>IF(B1236=1,IFERROR(LOOKUP(2,1/('Tracker&amp;Invoice'!$H1264:$AC1264&lt;&gt;""),COLUMN('Tracker&amp;Invoice'!$H1264:$AC1264)),8),F1235)</f>
        <v>12</v>
      </c>
      <c r="G1236">
        <f>IF(D1236="OVERALL",IFERROR(LOOKUP(2,1/('Tracker&amp;Invoice'!$H1264:$AC1264&lt;&gt;""),COLUMN('Tracker&amp;Invoice'!$H1264:$AC1264)),8),G1237)</f>
        <v>13</v>
      </c>
      <c r="H1236">
        <f t="shared" si="38"/>
        <v>13</v>
      </c>
      <c r="I1236" s="29">
        <f>IF(D1236="INVOICE",SUM('Tracker&amp;Invoice'!$H1264:INDEX('Tracker&amp;Invoice'!$A1264:$AC1264,1,H1236)),0)</f>
        <v>0</v>
      </c>
      <c r="J1236" s="29">
        <f>IF(D1236="OVERALL",SUM('Tracker&amp;Invoice'!$H1264:$AC1264),0)</f>
        <v>0</v>
      </c>
    </row>
    <row r="1237" spans="1:10">
      <c r="A1237" t="e">
        <f t="shared" si="39"/>
        <v>#REF!</v>
      </c>
      <c r="B1237">
        <f>IF(AND('Tracker&amp;Invoice'!A1265&lt;&gt;"",'Tracker&amp;Invoice'!A1265&lt;&gt;"ITEM",'Tracker&amp;Invoice'!A1263="ITEM"),1,0)</f>
        <v>1</v>
      </c>
      <c r="C1237" t="str">
        <f>IF(B1237=1,'Tracker&amp;Invoice'!A1265,C1236)</f>
        <v>CR1-003</v>
      </c>
      <c r="D1237" t="str">
        <f>IF(LEFT(TRIM('Tracker&amp;Invoice'!B1265),9)="INVOICE #","INVOICE",IF(TRIM('Tracker&amp;Invoice'!B1265)="Overall Completion INVOICE","OVERALL",""))</f>
        <v/>
      </c>
      <c r="E1237" t="str">
        <f>IF(D1237="INVOICE",VALUE(MID(TRIM('Tracker&amp;Invoice'!B1265),10,10)),"")</f>
        <v/>
      </c>
      <c r="F1237">
        <f>IF(B1237=1,IFERROR(LOOKUP(2,1/('Tracker&amp;Invoice'!$H1265:$AC1265&lt;&gt;""),COLUMN('Tracker&amp;Invoice'!$H1265:$AC1265)),8),F1236)</f>
        <v>12</v>
      </c>
      <c r="G1237">
        <f>IF(D1237="OVERALL",IFERROR(LOOKUP(2,1/('Tracker&amp;Invoice'!$H1265:$AC1265&lt;&gt;""),COLUMN('Tracker&amp;Invoice'!$H1265:$AC1265)),8),G1238)</f>
        <v>13</v>
      </c>
      <c r="H1237">
        <f t="shared" si="38"/>
        <v>13</v>
      </c>
      <c r="I1237" s="29">
        <f>IF(D1237="INVOICE",SUM('Tracker&amp;Invoice'!$H1265:INDEX('Tracker&amp;Invoice'!$A1265:$AC1265,1,H1237)),0)</f>
        <v>0</v>
      </c>
      <c r="J1237" s="29">
        <f>IF(D1237="OVERALL",SUM('Tracker&amp;Invoice'!$H1265:$AC1265),0)</f>
        <v>0</v>
      </c>
    </row>
    <row r="1238" spans="1:10">
      <c r="A1238" t="e">
        <f t="shared" si="39"/>
        <v>#REF!</v>
      </c>
      <c r="B1238">
        <f>IF(AND('Tracker&amp;Invoice'!A1266&lt;&gt;"",'Tracker&amp;Invoice'!A1266&lt;&gt;"ITEM",'Tracker&amp;Invoice'!A1264="ITEM"),1,0)</f>
        <v>0</v>
      </c>
      <c r="C1238" t="str">
        <f>IF(B1238=1,'Tracker&amp;Invoice'!A1266,C1237)</f>
        <v>CR1-003</v>
      </c>
      <c r="D1238" t="str">
        <f>IF(LEFT(TRIM('Tracker&amp;Invoice'!B1266),9)="INVOICE #","INVOICE",IF(TRIM('Tracker&amp;Invoice'!B1266)="Overall Completion INVOICE","OVERALL",""))</f>
        <v/>
      </c>
      <c r="E1238" t="str">
        <f>IF(D1238="INVOICE",VALUE(MID(TRIM('Tracker&amp;Invoice'!B1266),10,10)),"")</f>
        <v/>
      </c>
      <c r="F1238">
        <f>IF(B1238=1,IFERROR(LOOKUP(2,1/('Tracker&amp;Invoice'!$H1266:$AC1266&lt;&gt;""),COLUMN('Tracker&amp;Invoice'!$H1266:$AC1266)),8),F1237)</f>
        <v>12</v>
      </c>
      <c r="G1238">
        <f>IF(D1238="OVERALL",IFERROR(LOOKUP(2,1/('Tracker&amp;Invoice'!$H1266:$AC1266&lt;&gt;""),COLUMN('Tracker&amp;Invoice'!$H1266:$AC1266)),8),G1239)</f>
        <v>13</v>
      </c>
      <c r="H1238">
        <f t="shared" si="38"/>
        <v>13</v>
      </c>
      <c r="I1238" s="29">
        <f>IF(D1238="INVOICE",SUM('Tracker&amp;Invoice'!$H1266:INDEX('Tracker&amp;Invoice'!$A1266:$AC1266,1,H1238)),0)</f>
        <v>0</v>
      </c>
      <c r="J1238" s="29">
        <f>IF(D1238="OVERALL",SUM('Tracker&amp;Invoice'!$H1266:$AC1266),0)</f>
        <v>0</v>
      </c>
    </row>
    <row r="1239" spans="1:10">
      <c r="A1239" t="e">
        <f t="shared" si="39"/>
        <v>#REF!</v>
      </c>
      <c r="B1239">
        <f>IF(AND('Tracker&amp;Invoice'!A1267&lt;&gt;"",'Tracker&amp;Invoice'!A1267&lt;&gt;"ITEM",'Tracker&amp;Invoice'!A1265="ITEM"),1,0)</f>
        <v>0</v>
      </c>
      <c r="C1239" t="str">
        <f>IF(B1239=1,'Tracker&amp;Invoice'!A1267,C1238)</f>
        <v>CR1-003</v>
      </c>
      <c r="D1239" t="str">
        <f>IF(LEFT(TRIM('Tracker&amp;Invoice'!B1267),9)="INVOICE #","INVOICE",IF(TRIM('Tracker&amp;Invoice'!B1267)="Overall Completion INVOICE","OVERALL",""))</f>
        <v/>
      </c>
      <c r="E1239" t="str">
        <f>IF(D1239="INVOICE",VALUE(MID(TRIM('Tracker&amp;Invoice'!B1267),10,10)),"")</f>
        <v/>
      </c>
      <c r="F1239">
        <f>IF(B1239=1,IFERROR(LOOKUP(2,1/('Tracker&amp;Invoice'!$H1267:$AC1267&lt;&gt;""),COLUMN('Tracker&amp;Invoice'!$H1267:$AC1267)),8),F1238)</f>
        <v>12</v>
      </c>
      <c r="G1239">
        <f>IF(D1239="OVERALL",IFERROR(LOOKUP(2,1/('Tracker&amp;Invoice'!$H1267:$AC1267&lt;&gt;""),COLUMN('Tracker&amp;Invoice'!$H1267:$AC1267)),8),G1240)</f>
        <v>13</v>
      </c>
      <c r="H1239">
        <f t="shared" si="38"/>
        <v>13</v>
      </c>
      <c r="I1239" s="29">
        <f>IF(D1239="INVOICE",SUM('Tracker&amp;Invoice'!$H1267:INDEX('Tracker&amp;Invoice'!$A1267:$AC1267,1,H1239)),0)</f>
        <v>0</v>
      </c>
      <c r="J1239" s="29">
        <f>IF(D1239="OVERALL",SUM('Tracker&amp;Invoice'!$H1267:$AC1267),0)</f>
        <v>0</v>
      </c>
    </row>
    <row r="1240" spans="1:10">
      <c r="A1240" t="e">
        <f t="shared" si="39"/>
        <v>#REF!</v>
      </c>
      <c r="B1240">
        <f>IF(AND('Tracker&amp;Invoice'!A1268&lt;&gt;"",'Tracker&amp;Invoice'!A1268&lt;&gt;"ITEM",'Tracker&amp;Invoice'!A1266="ITEM"),1,0)</f>
        <v>0</v>
      </c>
      <c r="C1240" t="str">
        <f>IF(B1240=1,'Tracker&amp;Invoice'!A1268,C1239)</f>
        <v>CR1-003</v>
      </c>
      <c r="D1240" t="str">
        <f>IF(LEFT(TRIM('Tracker&amp;Invoice'!B1268),9)="INVOICE #","INVOICE",IF(TRIM('Tracker&amp;Invoice'!B1268)="Overall Completion INVOICE","OVERALL",""))</f>
        <v/>
      </c>
      <c r="E1240" t="str">
        <f>IF(D1240="INVOICE",VALUE(MID(TRIM('Tracker&amp;Invoice'!B1268),10,10)),"")</f>
        <v/>
      </c>
      <c r="F1240">
        <f>IF(B1240=1,IFERROR(LOOKUP(2,1/('Tracker&amp;Invoice'!$H1268:$AC1268&lt;&gt;""),COLUMN('Tracker&amp;Invoice'!$H1268:$AC1268)),8),F1239)</f>
        <v>12</v>
      </c>
      <c r="G1240">
        <f>IF(D1240="OVERALL",IFERROR(LOOKUP(2,1/('Tracker&amp;Invoice'!$H1268:$AC1268&lt;&gt;""),COLUMN('Tracker&amp;Invoice'!$H1268:$AC1268)),8),G1241)</f>
        <v>13</v>
      </c>
      <c r="H1240">
        <f t="shared" si="38"/>
        <v>13</v>
      </c>
      <c r="I1240" s="29">
        <f>IF(D1240="INVOICE",SUM('Tracker&amp;Invoice'!$H1268:INDEX('Tracker&amp;Invoice'!$A1268:$AC1268,1,H1240)),0)</f>
        <v>0</v>
      </c>
      <c r="J1240" s="29">
        <f>IF(D1240="OVERALL",SUM('Tracker&amp;Invoice'!$H1268:$AC1268),0)</f>
        <v>0</v>
      </c>
    </row>
    <row r="1241" spans="1:10">
      <c r="A1241" t="e">
        <f t="shared" si="39"/>
        <v>#REF!</v>
      </c>
      <c r="B1241">
        <f>IF(AND('Tracker&amp;Invoice'!A1269&lt;&gt;"",'Tracker&amp;Invoice'!A1269&lt;&gt;"ITEM",'Tracker&amp;Invoice'!A1267="ITEM"),1,0)</f>
        <v>0</v>
      </c>
      <c r="C1241" t="str">
        <f>IF(B1241=1,'Tracker&amp;Invoice'!A1269,C1240)</f>
        <v>CR1-003</v>
      </c>
      <c r="D1241" t="str">
        <f>IF(LEFT(TRIM('Tracker&amp;Invoice'!B1269),9)="INVOICE #","INVOICE",IF(TRIM('Tracker&amp;Invoice'!B1269)="Overall Completion INVOICE","OVERALL",""))</f>
        <v/>
      </c>
      <c r="E1241" t="str">
        <f>IF(D1241="INVOICE",VALUE(MID(TRIM('Tracker&amp;Invoice'!B1269),10,10)),"")</f>
        <v/>
      </c>
      <c r="F1241">
        <f>IF(B1241=1,IFERROR(LOOKUP(2,1/('Tracker&amp;Invoice'!$H1269:$AC1269&lt;&gt;""),COLUMN('Tracker&amp;Invoice'!$H1269:$AC1269)),8),F1240)</f>
        <v>12</v>
      </c>
      <c r="G1241">
        <f>IF(D1241="OVERALL",IFERROR(LOOKUP(2,1/('Tracker&amp;Invoice'!$H1269:$AC1269&lt;&gt;""),COLUMN('Tracker&amp;Invoice'!$H1269:$AC1269)),8),G1242)</f>
        <v>13</v>
      </c>
      <c r="H1241">
        <f t="shared" si="38"/>
        <v>13</v>
      </c>
      <c r="I1241" s="29">
        <f>IF(D1241="INVOICE",SUM('Tracker&amp;Invoice'!$H1269:INDEX('Tracker&amp;Invoice'!$A1269:$AC1269,1,H1241)),0)</f>
        <v>0</v>
      </c>
      <c r="J1241" s="29">
        <f>IF(D1241="OVERALL",SUM('Tracker&amp;Invoice'!$H1269:$AC1269),0)</f>
        <v>0</v>
      </c>
    </row>
    <row r="1242" spans="1:10">
      <c r="A1242" t="e">
        <f t="shared" si="39"/>
        <v>#REF!</v>
      </c>
      <c r="B1242">
        <f>IF(AND('Tracker&amp;Invoice'!A1270&lt;&gt;"",'Tracker&amp;Invoice'!A1270&lt;&gt;"ITEM",'Tracker&amp;Invoice'!A1268="ITEM"),1,0)</f>
        <v>0</v>
      </c>
      <c r="C1242" t="str">
        <f>IF(B1242=1,'Tracker&amp;Invoice'!A1270,C1241)</f>
        <v>CR1-003</v>
      </c>
      <c r="D1242" t="str">
        <f>IF(LEFT(TRIM('Tracker&amp;Invoice'!B1270),9)="INVOICE #","INVOICE",IF(TRIM('Tracker&amp;Invoice'!B1270)="Overall Completion INVOICE","OVERALL",""))</f>
        <v/>
      </c>
      <c r="E1242" t="str">
        <f>IF(D1242="INVOICE",VALUE(MID(TRIM('Tracker&amp;Invoice'!B1270),10,10)),"")</f>
        <v/>
      </c>
      <c r="F1242">
        <f>IF(B1242=1,IFERROR(LOOKUP(2,1/('Tracker&amp;Invoice'!$H1270:$AC1270&lt;&gt;""),COLUMN('Tracker&amp;Invoice'!$H1270:$AC1270)),8),F1241)</f>
        <v>12</v>
      </c>
      <c r="G1242">
        <f>IF(D1242="OVERALL",IFERROR(LOOKUP(2,1/('Tracker&amp;Invoice'!$H1270:$AC1270&lt;&gt;""),COLUMN('Tracker&amp;Invoice'!$H1270:$AC1270)),8),G1243)</f>
        <v>13</v>
      </c>
      <c r="H1242">
        <f t="shared" si="38"/>
        <v>13</v>
      </c>
      <c r="I1242" s="29">
        <f>IF(D1242="INVOICE",SUM('Tracker&amp;Invoice'!$H1270:INDEX('Tracker&amp;Invoice'!$A1270:$AC1270,1,H1242)),0)</f>
        <v>0</v>
      </c>
      <c r="J1242" s="29">
        <f>IF(D1242="OVERALL",SUM('Tracker&amp;Invoice'!$H1270:$AC1270),0)</f>
        <v>0</v>
      </c>
    </row>
    <row r="1243" spans="1:10">
      <c r="A1243" t="e">
        <f t="shared" si="39"/>
        <v>#REF!</v>
      </c>
      <c r="B1243">
        <f>IF(AND('Tracker&amp;Invoice'!A1271&lt;&gt;"",'Tracker&amp;Invoice'!A1271&lt;&gt;"ITEM",'Tracker&amp;Invoice'!A1269="ITEM"),1,0)</f>
        <v>0</v>
      </c>
      <c r="C1243" t="str">
        <f>IF(B1243=1,'Tracker&amp;Invoice'!A1271,C1242)</f>
        <v>CR1-003</v>
      </c>
      <c r="D1243" t="str">
        <f>IF(LEFT(TRIM('Tracker&amp;Invoice'!B1271),9)="INVOICE #","INVOICE",IF(TRIM('Tracker&amp;Invoice'!B1271)="Overall Completion INVOICE","OVERALL",""))</f>
        <v/>
      </c>
      <c r="E1243" t="str">
        <f>IF(D1243="INVOICE",VALUE(MID(TRIM('Tracker&amp;Invoice'!B1271),10,10)),"")</f>
        <v/>
      </c>
      <c r="F1243">
        <f>IF(B1243=1,IFERROR(LOOKUP(2,1/('Tracker&amp;Invoice'!$H1271:$AC1271&lt;&gt;""),COLUMN('Tracker&amp;Invoice'!$H1271:$AC1271)),8),F1242)</f>
        <v>12</v>
      </c>
      <c r="G1243">
        <f>IF(D1243="OVERALL",IFERROR(LOOKUP(2,1/('Tracker&amp;Invoice'!$H1271:$AC1271&lt;&gt;""),COLUMN('Tracker&amp;Invoice'!$H1271:$AC1271)),8),G1244)</f>
        <v>13</v>
      </c>
      <c r="H1243">
        <f t="shared" si="38"/>
        <v>13</v>
      </c>
      <c r="I1243" s="29">
        <f>IF(D1243="INVOICE",SUM('Tracker&amp;Invoice'!$H1271:INDEX('Tracker&amp;Invoice'!$A1271:$AC1271,1,H1243)),0)</f>
        <v>0</v>
      </c>
      <c r="J1243" s="29">
        <f>IF(D1243="OVERALL",SUM('Tracker&amp;Invoice'!$H1271:$AC1271),0)</f>
        <v>0</v>
      </c>
    </row>
    <row r="1244" spans="1:10">
      <c r="A1244" t="e">
        <f t="shared" si="39"/>
        <v>#REF!</v>
      </c>
      <c r="B1244">
        <f>IF(AND('Tracker&amp;Invoice'!A1272&lt;&gt;"",'Tracker&amp;Invoice'!A1272&lt;&gt;"ITEM",'Tracker&amp;Invoice'!A1270="ITEM"),1,0)</f>
        <v>0</v>
      </c>
      <c r="C1244" t="str">
        <f>IF(B1244=1,'Tracker&amp;Invoice'!A1272,C1243)</f>
        <v>CR1-003</v>
      </c>
      <c r="D1244" t="str">
        <f>IF(LEFT(TRIM('Tracker&amp;Invoice'!B1272),9)="INVOICE #","INVOICE",IF(TRIM('Tracker&amp;Invoice'!B1272)="Overall Completion INVOICE","OVERALL",""))</f>
        <v/>
      </c>
      <c r="E1244" t="str">
        <f>IF(D1244="INVOICE",VALUE(MID(TRIM('Tracker&amp;Invoice'!B1272),10,10)),"")</f>
        <v/>
      </c>
      <c r="F1244">
        <f>IF(B1244=1,IFERROR(LOOKUP(2,1/('Tracker&amp;Invoice'!$H1272:$AC1272&lt;&gt;""),COLUMN('Tracker&amp;Invoice'!$H1272:$AC1272)),8),F1243)</f>
        <v>12</v>
      </c>
      <c r="G1244">
        <f>IF(D1244="OVERALL",IFERROR(LOOKUP(2,1/('Tracker&amp;Invoice'!$H1272:$AC1272&lt;&gt;""),COLUMN('Tracker&amp;Invoice'!$H1272:$AC1272)),8),G1245)</f>
        <v>13</v>
      </c>
      <c r="H1244">
        <f t="shared" si="38"/>
        <v>13</v>
      </c>
      <c r="I1244" s="29">
        <f>IF(D1244="INVOICE",SUM('Tracker&amp;Invoice'!$H1272:INDEX('Tracker&amp;Invoice'!$A1272:$AC1272,1,H1244)),0)</f>
        <v>0</v>
      </c>
      <c r="J1244" s="29">
        <f>IF(D1244="OVERALL",SUM('Tracker&amp;Invoice'!$H1272:$AC1272),0)</f>
        <v>0</v>
      </c>
    </row>
    <row r="1245" spans="1:10">
      <c r="A1245" t="e">
        <f t="shared" si="39"/>
        <v>#REF!</v>
      </c>
      <c r="B1245">
        <f>IF(AND('Tracker&amp;Invoice'!A1273&lt;&gt;"",'Tracker&amp;Invoice'!A1273&lt;&gt;"ITEM",'Tracker&amp;Invoice'!A1271="ITEM"),1,0)</f>
        <v>0</v>
      </c>
      <c r="C1245" t="str">
        <f>IF(B1245=1,'Tracker&amp;Invoice'!A1273,C1244)</f>
        <v>CR1-003</v>
      </c>
      <c r="D1245" t="str">
        <f>IF(LEFT(TRIM('Tracker&amp;Invoice'!B1273),9)="INVOICE #","INVOICE",IF(TRIM('Tracker&amp;Invoice'!B1273)="Overall Completion INVOICE","OVERALL",""))</f>
        <v/>
      </c>
      <c r="E1245" t="str">
        <f>IF(D1245="INVOICE",VALUE(MID(TRIM('Tracker&amp;Invoice'!B1273),10,10)),"")</f>
        <v/>
      </c>
      <c r="F1245">
        <f>IF(B1245=1,IFERROR(LOOKUP(2,1/('Tracker&amp;Invoice'!$H1273:$AC1273&lt;&gt;""),COLUMN('Tracker&amp;Invoice'!$H1273:$AC1273)),8),F1244)</f>
        <v>12</v>
      </c>
      <c r="G1245">
        <f>IF(D1245="OVERALL",IFERROR(LOOKUP(2,1/('Tracker&amp;Invoice'!$H1273:$AC1273&lt;&gt;""),COLUMN('Tracker&amp;Invoice'!$H1273:$AC1273)),8),G1246)</f>
        <v>13</v>
      </c>
      <c r="H1245">
        <f t="shared" si="38"/>
        <v>13</v>
      </c>
      <c r="I1245" s="29">
        <f>IF(D1245="INVOICE",SUM('Tracker&amp;Invoice'!$H1273:INDEX('Tracker&amp;Invoice'!$A1273:$AC1273,1,H1245)),0)</f>
        <v>0</v>
      </c>
      <c r="J1245" s="29">
        <f>IF(D1245="OVERALL",SUM('Tracker&amp;Invoice'!$H1273:$AC1273),0)</f>
        <v>0</v>
      </c>
    </row>
    <row r="1246" spans="1:10">
      <c r="A1246" t="e">
        <f t="shared" si="39"/>
        <v>#REF!</v>
      </c>
      <c r="B1246">
        <f>IF(AND('Tracker&amp;Invoice'!A1274&lt;&gt;"",'Tracker&amp;Invoice'!A1274&lt;&gt;"ITEM",'Tracker&amp;Invoice'!A1272="ITEM"),1,0)</f>
        <v>0</v>
      </c>
      <c r="C1246" t="str">
        <f>IF(B1246=1,'Tracker&amp;Invoice'!A1274,C1245)</f>
        <v>CR1-003</v>
      </c>
      <c r="D1246" t="str">
        <f>IF(LEFT(TRIM('Tracker&amp;Invoice'!B1274),9)="INVOICE #","INVOICE",IF(TRIM('Tracker&amp;Invoice'!B1274)="Overall Completion INVOICE","OVERALL",""))</f>
        <v/>
      </c>
      <c r="E1246" t="str">
        <f>IF(D1246="INVOICE",VALUE(MID(TRIM('Tracker&amp;Invoice'!B1274),10,10)),"")</f>
        <v/>
      </c>
      <c r="F1246">
        <f>IF(B1246=1,IFERROR(LOOKUP(2,1/('Tracker&amp;Invoice'!$H1274:$AC1274&lt;&gt;""),COLUMN('Tracker&amp;Invoice'!$H1274:$AC1274)),8),F1245)</f>
        <v>12</v>
      </c>
      <c r="G1246">
        <f>IF(D1246="OVERALL",IFERROR(LOOKUP(2,1/('Tracker&amp;Invoice'!$H1274:$AC1274&lt;&gt;""),COLUMN('Tracker&amp;Invoice'!$H1274:$AC1274)),8),G1247)</f>
        <v>13</v>
      </c>
      <c r="H1246">
        <f t="shared" si="38"/>
        <v>13</v>
      </c>
      <c r="I1246" s="29">
        <f>IF(D1246="INVOICE",SUM('Tracker&amp;Invoice'!$H1274:INDEX('Tracker&amp;Invoice'!$A1274:$AC1274,1,H1246)),0)</f>
        <v>0</v>
      </c>
      <c r="J1246" s="29">
        <f>IF(D1246="OVERALL",SUM('Tracker&amp;Invoice'!$H1274:$AC1274),0)</f>
        <v>0</v>
      </c>
    </row>
    <row r="1247" spans="1:10">
      <c r="A1247" t="e">
        <f t="shared" si="39"/>
        <v>#REF!</v>
      </c>
      <c r="B1247">
        <f>IF(AND('Tracker&amp;Invoice'!A1275&lt;&gt;"",'Tracker&amp;Invoice'!A1275&lt;&gt;"ITEM",'Tracker&amp;Invoice'!A1273="ITEM"),1,0)</f>
        <v>0</v>
      </c>
      <c r="C1247" t="str">
        <f>IF(B1247=1,'Tracker&amp;Invoice'!A1275,C1246)</f>
        <v>CR1-003</v>
      </c>
      <c r="D1247" t="str">
        <f>IF(LEFT(TRIM('Tracker&amp;Invoice'!B1275),9)="INVOICE #","INVOICE",IF(TRIM('Tracker&amp;Invoice'!B1275)="Overall Completion INVOICE","OVERALL",""))</f>
        <v/>
      </c>
      <c r="E1247" t="str">
        <f>IF(D1247="INVOICE",VALUE(MID(TRIM('Tracker&amp;Invoice'!B1275),10,10)),"")</f>
        <v/>
      </c>
      <c r="F1247">
        <f>IF(B1247=1,IFERROR(LOOKUP(2,1/('Tracker&amp;Invoice'!$H1275:$AC1275&lt;&gt;""),COLUMN('Tracker&amp;Invoice'!$H1275:$AC1275)),8),F1246)</f>
        <v>12</v>
      </c>
      <c r="G1247">
        <f>IF(D1247="OVERALL",IFERROR(LOOKUP(2,1/('Tracker&amp;Invoice'!$H1275:$AC1275&lt;&gt;""),COLUMN('Tracker&amp;Invoice'!$H1275:$AC1275)),8),G1248)</f>
        <v>13</v>
      </c>
      <c r="H1247">
        <f t="shared" si="38"/>
        <v>13</v>
      </c>
      <c r="I1247" s="29">
        <f>IF(D1247="INVOICE",SUM('Tracker&amp;Invoice'!$H1275:INDEX('Tracker&amp;Invoice'!$A1275:$AC1275,1,H1247)),0)</f>
        <v>0</v>
      </c>
      <c r="J1247" s="29">
        <f>IF(D1247="OVERALL",SUM('Tracker&amp;Invoice'!$H1275:$AC1275),0)</f>
        <v>0</v>
      </c>
    </row>
    <row r="1248" spans="1:10">
      <c r="A1248" t="e">
        <f t="shared" si="39"/>
        <v>#REF!</v>
      </c>
      <c r="B1248">
        <f>IF(AND('Tracker&amp;Invoice'!A1276&lt;&gt;"",'Tracker&amp;Invoice'!A1276&lt;&gt;"ITEM",'Tracker&amp;Invoice'!A1274="ITEM"),1,0)</f>
        <v>0</v>
      </c>
      <c r="C1248" t="str">
        <f>IF(B1248=1,'Tracker&amp;Invoice'!A1276,C1247)</f>
        <v>CR1-003</v>
      </c>
      <c r="D1248" t="str">
        <f>IF(LEFT(TRIM('Tracker&amp;Invoice'!B1276),9)="INVOICE #","INVOICE",IF(TRIM('Tracker&amp;Invoice'!B1276)="Overall Completion INVOICE","OVERALL",""))</f>
        <v/>
      </c>
      <c r="E1248" t="str">
        <f>IF(D1248="INVOICE",VALUE(MID(TRIM('Tracker&amp;Invoice'!B1276),10,10)),"")</f>
        <v/>
      </c>
      <c r="F1248">
        <f>IF(B1248=1,IFERROR(LOOKUP(2,1/('Tracker&amp;Invoice'!$H1276:$AC1276&lt;&gt;""),COLUMN('Tracker&amp;Invoice'!$H1276:$AC1276)),8),F1247)</f>
        <v>12</v>
      </c>
      <c r="G1248">
        <f>IF(D1248="OVERALL",IFERROR(LOOKUP(2,1/('Tracker&amp;Invoice'!$H1276:$AC1276&lt;&gt;""),COLUMN('Tracker&amp;Invoice'!$H1276:$AC1276)),8),G1249)</f>
        <v>13</v>
      </c>
      <c r="H1248">
        <f t="shared" si="38"/>
        <v>13</v>
      </c>
      <c r="I1248" s="29">
        <f>IF(D1248="INVOICE",SUM('Tracker&amp;Invoice'!$H1276:INDEX('Tracker&amp;Invoice'!$A1276:$AC1276,1,H1248)),0)</f>
        <v>0</v>
      </c>
      <c r="J1248" s="29">
        <f>IF(D1248="OVERALL",SUM('Tracker&amp;Invoice'!$H1276:$AC1276),0)</f>
        <v>0</v>
      </c>
    </row>
    <row r="1249" spans="1:10">
      <c r="A1249" t="e">
        <f t="shared" si="39"/>
        <v>#REF!</v>
      </c>
      <c r="B1249">
        <f>IF(AND('Tracker&amp;Invoice'!A1277&lt;&gt;"",'Tracker&amp;Invoice'!A1277&lt;&gt;"ITEM",'Tracker&amp;Invoice'!A1275="ITEM"),1,0)</f>
        <v>0</v>
      </c>
      <c r="C1249" t="str">
        <f>IF(B1249=1,'Tracker&amp;Invoice'!A1277,C1248)</f>
        <v>CR1-003</v>
      </c>
      <c r="D1249" t="str">
        <f>IF(LEFT(TRIM('Tracker&amp;Invoice'!B1277),9)="INVOICE #","INVOICE",IF(TRIM('Tracker&amp;Invoice'!B1277)="Overall Completion INVOICE","OVERALL",""))</f>
        <v/>
      </c>
      <c r="E1249" t="str">
        <f>IF(D1249="INVOICE",VALUE(MID(TRIM('Tracker&amp;Invoice'!B1277),10,10)),"")</f>
        <v/>
      </c>
      <c r="F1249">
        <f>IF(B1249=1,IFERROR(LOOKUP(2,1/('Tracker&amp;Invoice'!$H1277:$AC1277&lt;&gt;""),COLUMN('Tracker&amp;Invoice'!$H1277:$AC1277)),8),F1248)</f>
        <v>12</v>
      </c>
      <c r="G1249">
        <f>IF(D1249="OVERALL",IFERROR(LOOKUP(2,1/('Tracker&amp;Invoice'!$H1277:$AC1277&lt;&gt;""),COLUMN('Tracker&amp;Invoice'!$H1277:$AC1277)),8),G1250)</f>
        <v>13</v>
      </c>
      <c r="H1249">
        <f t="shared" si="38"/>
        <v>13</v>
      </c>
      <c r="I1249" s="29">
        <f>IF(D1249="INVOICE",SUM('Tracker&amp;Invoice'!$H1277:INDEX('Tracker&amp;Invoice'!$A1277:$AC1277,1,H1249)),0)</f>
        <v>0</v>
      </c>
      <c r="J1249" s="29">
        <f>IF(D1249="OVERALL",SUM('Tracker&amp;Invoice'!$H1277:$AC1277),0)</f>
        <v>0</v>
      </c>
    </row>
    <row r="1250" spans="1:10">
      <c r="A1250" t="e">
        <f t="shared" si="39"/>
        <v>#REF!</v>
      </c>
      <c r="B1250">
        <f>IF(AND('Tracker&amp;Invoice'!A1278&lt;&gt;"",'Tracker&amp;Invoice'!A1278&lt;&gt;"ITEM",'Tracker&amp;Invoice'!A1276="ITEM"),1,0)</f>
        <v>0</v>
      </c>
      <c r="C1250" t="str">
        <f>IF(B1250=1,'Tracker&amp;Invoice'!A1278,C1249)</f>
        <v>CR1-003</v>
      </c>
      <c r="D1250" t="str">
        <f>IF(LEFT(TRIM('Tracker&amp;Invoice'!B1278),9)="INVOICE #","INVOICE",IF(TRIM('Tracker&amp;Invoice'!B1278)="Overall Completion INVOICE","OVERALL",""))</f>
        <v>OVERALL</v>
      </c>
      <c r="E1250" t="str">
        <f>IF(D1250="INVOICE",VALUE(MID(TRIM('Tracker&amp;Invoice'!B1278),10,10)),"")</f>
        <v/>
      </c>
      <c r="F1250">
        <f>IF(B1250=1,IFERROR(LOOKUP(2,1/('Tracker&amp;Invoice'!$H1278:$AC1278&lt;&gt;""),COLUMN('Tracker&amp;Invoice'!$H1278:$AC1278)),8),F1249)</f>
        <v>12</v>
      </c>
      <c r="G1250">
        <f>IF(D1250="OVERALL",IFERROR(LOOKUP(2,1/('Tracker&amp;Invoice'!$H1278:$AC1278&lt;&gt;""),COLUMN('Tracker&amp;Invoice'!$H1278:$AC1278)),8),G1251)</f>
        <v>13</v>
      </c>
      <c r="H1250">
        <f t="shared" si="38"/>
        <v>13</v>
      </c>
      <c r="I1250" s="29">
        <f>IF(D1250="INVOICE",SUM('Tracker&amp;Invoice'!$H1278:INDEX('Tracker&amp;Invoice'!$A1278:$AC1278,1,H1250)),0)</f>
        <v>0</v>
      </c>
      <c r="J1250" s="29">
        <f>IF(D1250="OVERALL",SUM('Tracker&amp;Invoice'!$H1278:$AC1278),0)</f>
        <v>0</v>
      </c>
    </row>
    <row r="1251" spans="1:10">
      <c r="A1251" t="e">
        <f t="shared" si="39"/>
        <v>#REF!</v>
      </c>
      <c r="B1251">
        <f>IF(AND('Tracker&amp;Invoice'!A1279&lt;&gt;"",'Tracker&amp;Invoice'!A1279&lt;&gt;"ITEM",'Tracker&amp;Invoice'!A1277="ITEM"),1,0)</f>
        <v>0</v>
      </c>
      <c r="C1251" t="str">
        <f>IF(B1251=1,'Tracker&amp;Invoice'!A1279,C1250)</f>
        <v>CR1-003</v>
      </c>
      <c r="D1251" t="str">
        <f>IF(LEFT(TRIM('Tracker&amp;Invoice'!B1279),9)="INVOICE #","INVOICE",IF(TRIM('Tracker&amp;Invoice'!B1279)="Overall Completion INVOICE","OVERALL",""))</f>
        <v/>
      </c>
      <c r="E1251" t="str">
        <f>IF(D1251="INVOICE",VALUE(MID(TRIM('Tracker&amp;Invoice'!B1279),10,10)),"")</f>
        <v/>
      </c>
      <c r="F1251">
        <f>IF(B1251=1,IFERROR(LOOKUP(2,1/('Tracker&amp;Invoice'!$H1279:$AC1279&lt;&gt;""),COLUMN('Tracker&amp;Invoice'!$H1279:$AC1279)),8),F1250)</f>
        <v>12</v>
      </c>
      <c r="G1251">
        <f>IF(D1251="OVERALL",IFERROR(LOOKUP(2,1/('Tracker&amp;Invoice'!$H1279:$AC1279&lt;&gt;""),COLUMN('Tracker&amp;Invoice'!$H1279:$AC1279)),8),G1252)</f>
        <v>13</v>
      </c>
      <c r="H1251">
        <f t="shared" si="38"/>
        <v>13</v>
      </c>
      <c r="I1251" s="29">
        <f>IF(D1251="INVOICE",SUM('Tracker&amp;Invoice'!$H1279:INDEX('Tracker&amp;Invoice'!$A1279:$AC1279,1,H1251)),0)</f>
        <v>0</v>
      </c>
      <c r="J1251" s="29">
        <f>IF(D1251="OVERALL",SUM('Tracker&amp;Invoice'!$H1279:$AC1279),0)</f>
        <v>0</v>
      </c>
    </row>
    <row r="1252" spans="1:10">
      <c r="A1252" t="e">
        <f t="shared" si="39"/>
        <v>#REF!</v>
      </c>
      <c r="B1252">
        <f>IF(AND('Tracker&amp;Invoice'!A1280&lt;&gt;"",'Tracker&amp;Invoice'!A1280&lt;&gt;"ITEM",'Tracker&amp;Invoice'!A1278="ITEM"),1,0)</f>
        <v>0</v>
      </c>
      <c r="C1252" t="str">
        <f>IF(B1252=1,'Tracker&amp;Invoice'!A1280,C1251)</f>
        <v>CR1-003</v>
      </c>
      <c r="D1252" t="str">
        <f>IF(LEFT(TRIM('Tracker&amp;Invoice'!B1280),9)="INVOICE #","INVOICE",IF(TRIM('Tracker&amp;Invoice'!B1280)="Overall Completion INVOICE","OVERALL",""))</f>
        <v/>
      </c>
      <c r="E1252" t="str">
        <f>IF(D1252="INVOICE",VALUE(MID(TRIM('Tracker&amp;Invoice'!B1280),10,10)),"")</f>
        <v/>
      </c>
      <c r="F1252">
        <f>IF(B1252=1,IFERROR(LOOKUP(2,1/('Tracker&amp;Invoice'!$H1280:$AC1280&lt;&gt;""),COLUMN('Tracker&amp;Invoice'!$H1280:$AC1280)),8),F1251)</f>
        <v>12</v>
      </c>
      <c r="G1252">
        <f>IF(D1252="OVERALL",IFERROR(LOOKUP(2,1/('Tracker&amp;Invoice'!$H1280:$AC1280&lt;&gt;""),COLUMN('Tracker&amp;Invoice'!$H1280:$AC1280)),8),G1253)</f>
        <v>13</v>
      </c>
      <c r="H1252">
        <f t="shared" si="38"/>
        <v>13</v>
      </c>
      <c r="I1252" s="29">
        <f>IF(D1252="INVOICE",SUM('Tracker&amp;Invoice'!$H1280:INDEX('Tracker&amp;Invoice'!$A1280:$AC1280,1,H1252)),0)</f>
        <v>0</v>
      </c>
      <c r="J1252" s="29">
        <f>IF(D1252="OVERALL",SUM('Tracker&amp;Invoice'!$H1280:$AC1280),0)</f>
        <v>0</v>
      </c>
    </row>
    <row r="1253" spans="1:10">
      <c r="A1253" t="e">
        <f t="shared" si="39"/>
        <v>#REF!</v>
      </c>
      <c r="B1253">
        <f>IF(AND('Tracker&amp;Invoice'!A1281&lt;&gt;"",'Tracker&amp;Invoice'!A1281&lt;&gt;"ITEM",'Tracker&amp;Invoice'!A1279="ITEM"),1,0)</f>
        <v>0</v>
      </c>
      <c r="C1253" t="str">
        <f>IF(B1253=1,'Tracker&amp;Invoice'!A1281,C1252)</f>
        <v>CR1-003</v>
      </c>
      <c r="D1253" t="str">
        <f>IF(LEFT(TRIM('Tracker&amp;Invoice'!B1281),9)="INVOICE #","INVOICE",IF(TRIM('Tracker&amp;Invoice'!B1281)="Overall Completion INVOICE","OVERALL",""))</f>
        <v/>
      </c>
      <c r="E1253" t="str">
        <f>IF(D1253="INVOICE",VALUE(MID(TRIM('Tracker&amp;Invoice'!B1281),10,10)),"")</f>
        <v/>
      </c>
      <c r="F1253">
        <f>IF(B1253=1,IFERROR(LOOKUP(2,1/('Tracker&amp;Invoice'!$H1281:$AC1281&lt;&gt;""),COLUMN('Tracker&amp;Invoice'!$H1281:$AC1281)),8),F1252)</f>
        <v>12</v>
      </c>
      <c r="G1253">
        <f>IF(D1253="OVERALL",IFERROR(LOOKUP(2,1/('Tracker&amp;Invoice'!$H1281:$AC1281&lt;&gt;""),COLUMN('Tracker&amp;Invoice'!$H1281:$AC1281)),8),G1254)</f>
        <v>13</v>
      </c>
      <c r="H1253">
        <f t="shared" si="38"/>
        <v>13</v>
      </c>
      <c r="I1253" s="29">
        <f>IF(D1253="INVOICE",SUM('Tracker&amp;Invoice'!$H1281:INDEX('Tracker&amp;Invoice'!$A1281:$AC1281,1,H1253)),0)</f>
        <v>0</v>
      </c>
      <c r="J1253" s="29">
        <f>IF(D1253="OVERALL",SUM('Tracker&amp;Invoice'!$H1281:$AC1281),0)</f>
        <v>0</v>
      </c>
    </row>
    <row r="1254" spans="1:10">
      <c r="A1254" t="e">
        <f t="shared" si="39"/>
        <v>#REF!</v>
      </c>
      <c r="B1254">
        <f>IF(AND('Tracker&amp;Invoice'!A1282&lt;&gt;"",'Tracker&amp;Invoice'!A1282&lt;&gt;"ITEM",'Tracker&amp;Invoice'!A1280="ITEM"),1,0)</f>
        <v>0</v>
      </c>
      <c r="C1254" t="str">
        <f>IF(B1254=1,'Tracker&amp;Invoice'!A1282,C1253)</f>
        <v>CR1-003</v>
      </c>
      <c r="D1254" t="str">
        <f>IF(LEFT(TRIM('Tracker&amp;Invoice'!B1282),9)="INVOICE #","INVOICE",IF(TRIM('Tracker&amp;Invoice'!B1282)="Overall Completion INVOICE","OVERALL",""))</f>
        <v/>
      </c>
      <c r="E1254" t="str">
        <f>IF(D1254="INVOICE",VALUE(MID(TRIM('Tracker&amp;Invoice'!B1282),10,10)),"")</f>
        <v/>
      </c>
      <c r="F1254">
        <f>IF(B1254=1,IFERROR(LOOKUP(2,1/('Tracker&amp;Invoice'!$H1282:$AC1282&lt;&gt;""),COLUMN('Tracker&amp;Invoice'!$H1282:$AC1282)),8),F1253)</f>
        <v>12</v>
      </c>
      <c r="G1254">
        <f>IF(D1254="OVERALL",IFERROR(LOOKUP(2,1/('Tracker&amp;Invoice'!$H1282:$AC1282&lt;&gt;""),COLUMN('Tracker&amp;Invoice'!$H1282:$AC1282)),8),G1255)</f>
        <v>13</v>
      </c>
      <c r="H1254">
        <f t="shared" si="38"/>
        <v>13</v>
      </c>
      <c r="I1254" s="29">
        <f>IF(D1254="INVOICE",SUM('Tracker&amp;Invoice'!$H1282:INDEX('Tracker&amp;Invoice'!$A1282:$AC1282,1,H1254)),0)</f>
        <v>0</v>
      </c>
      <c r="J1254" s="29">
        <f>IF(D1254="OVERALL",SUM('Tracker&amp;Invoice'!$H1282:$AC1282),0)</f>
        <v>0</v>
      </c>
    </row>
    <row r="1255" spans="1:10">
      <c r="A1255" t="e">
        <f t="shared" si="39"/>
        <v>#REF!</v>
      </c>
      <c r="B1255">
        <f>IF(AND('Tracker&amp;Invoice'!A1283&lt;&gt;"",'Tracker&amp;Invoice'!A1283&lt;&gt;"ITEM",'Tracker&amp;Invoice'!A1281="ITEM"),1,0)</f>
        <v>0</v>
      </c>
      <c r="C1255" t="str">
        <f>IF(B1255=1,'Tracker&amp;Invoice'!A1283,C1254)</f>
        <v>CR1-003</v>
      </c>
      <c r="D1255" t="str">
        <f>IF(LEFT(TRIM('Tracker&amp;Invoice'!B1283),9)="INVOICE #","INVOICE",IF(TRIM('Tracker&amp;Invoice'!B1283)="Overall Completion INVOICE","OVERALL",""))</f>
        <v/>
      </c>
      <c r="E1255" t="str">
        <f>IF(D1255="INVOICE",VALUE(MID(TRIM('Tracker&amp;Invoice'!B1283),10,10)),"")</f>
        <v/>
      </c>
      <c r="F1255">
        <f>IF(B1255=1,IFERROR(LOOKUP(2,1/('Tracker&amp;Invoice'!$H1283:$AC1283&lt;&gt;""),COLUMN('Tracker&amp;Invoice'!$H1283:$AC1283)),8),F1254)</f>
        <v>12</v>
      </c>
      <c r="G1255">
        <f>IF(D1255="OVERALL",IFERROR(LOOKUP(2,1/('Tracker&amp;Invoice'!$H1283:$AC1283&lt;&gt;""),COLUMN('Tracker&amp;Invoice'!$H1283:$AC1283)),8),G1256)</f>
        <v>13</v>
      </c>
      <c r="H1255">
        <f t="shared" si="38"/>
        <v>13</v>
      </c>
      <c r="I1255" s="29">
        <f>IF(D1255="INVOICE",SUM('Tracker&amp;Invoice'!$H1283:INDEX('Tracker&amp;Invoice'!$A1283:$AC1283,1,H1255)),0)</f>
        <v>0</v>
      </c>
      <c r="J1255" s="29">
        <f>IF(D1255="OVERALL",SUM('Tracker&amp;Invoice'!$H1283:$AC1283),0)</f>
        <v>0</v>
      </c>
    </row>
    <row r="1256" spans="1:10">
      <c r="A1256" t="e">
        <f t="shared" si="39"/>
        <v>#REF!</v>
      </c>
      <c r="B1256">
        <f>IF(AND('Tracker&amp;Invoice'!A1284&lt;&gt;"",'Tracker&amp;Invoice'!A1284&lt;&gt;"ITEM",'Tracker&amp;Invoice'!A1282="ITEM"),1,0)</f>
        <v>0</v>
      </c>
      <c r="C1256" t="str">
        <f>IF(B1256=1,'Tracker&amp;Invoice'!A1284,C1255)</f>
        <v>CR1-003</v>
      </c>
      <c r="D1256" t="str">
        <f>IF(LEFT(TRIM('Tracker&amp;Invoice'!B1284),9)="INVOICE #","INVOICE",IF(TRIM('Tracker&amp;Invoice'!B1284)="Overall Completion INVOICE","OVERALL",""))</f>
        <v/>
      </c>
      <c r="E1256" t="str">
        <f>IF(D1256="INVOICE",VALUE(MID(TRIM('Tracker&amp;Invoice'!B1284),10,10)),"")</f>
        <v/>
      </c>
      <c r="F1256">
        <f>IF(B1256=1,IFERROR(LOOKUP(2,1/('Tracker&amp;Invoice'!$H1284:$AC1284&lt;&gt;""),COLUMN('Tracker&amp;Invoice'!$H1284:$AC1284)),8),F1255)</f>
        <v>12</v>
      </c>
      <c r="G1256">
        <f>IF(D1256="OVERALL",IFERROR(LOOKUP(2,1/('Tracker&amp;Invoice'!$H1284:$AC1284&lt;&gt;""),COLUMN('Tracker&amp;Invoice'!$H1284:$AC1284)),8),G1257)</f>
        <v>13</v>
      </c>
      <c r="H1256">
        <f t="shared" si="38"/>
        <v>13</v>
      </c>
      <c r="I1256" s="29">
        <f>IF(D1256="INVOICE",SUM('Tracker&amp;Invoice'!$H1284:INDEX('Tracker&amp;Invoice'!$A1284:$AC1284,1,H1256)),0)</f>
        <v>0</v>
      </c>
      <c r="J1256" s="29">
        <f>IF(D1256="OVERALL",SUM('Tracker&amp;Invoice'!$H1284:$AC1284),0)</f>
        <v>0</v>
      </c>
    </row>
    <row r="1257" spans="1:10">
      <c r="A1257" t="e">
        <f t="shared" si="39"/>
        <v>#REF!</v>
      </c>
      <c r="B1257">
        <f>IF(AND('Tracker&amp;Invoice'!A1285&lt;&gt;"",'Tracker&amp;Invoice'!A1285&lt;&gt;"ITEM",'Tracker&amp;Invoice'!A1283="ITEM"),1,0)</f>
        <v>0</v>
      </c>
      <c r="C1257" t="str">
        <f>IF(B1257=1,'Tracker&amp;Invoice'!A1285,C1256)</f>
        <v>CR1-003</v>
      </c>
      <c r="D1257" t="str">
        <f>IF(LEFT(TRIM('Tracker&amp;Invoice'!B1285),9)="INVOICE #","INVOICE",IF(TRIM('Tracker&amp;Invoice'!B1285)="Overall Completion INVOICE","OVERALL",""))</f>
        <v/>
      </c>
      <c r="E1257" t="str">
        <f>IF(D1257="INVOICE",VALUE(MID(TRIM('Tracker&amp;Invoice'!B1285),10,10)),"")</f>
        <v/>
      </c>
      <c r="F1257">
        <f>IF(B1257=1,IFERROR(LOOKUP(2,1/('Tracker&amp;Invoice'!$H1285:$AC1285&lt;&gt;""),COLUMN('Tracker&amp;Invoice'!$H1285:$AC1285)),8),F1256)</f>
        <v>12</v>
      </c>
      <c r="G1257">
        <f>IF(D1257="OVERALL",IFERROR(LOOKUP(2,1/('Tracker&amp;Invoice'!$H1285:$AC1285&lt;&gt;""),COLUMN('Tracker&amp;Invoice'!$H1285:$AC1285)),8),G1258)</f>
        <v>13</v>
      </c>
      <c r="H1257">
        <f t="shared" si="38"/>
        <v>13</v>
      </c>
      <c r="I1257" s="29">
        <f>IF(D1257="INVOICE",SUM('Tracker&amp;Invoice'!$H1285:INDEX('Tracker&amp;Invoice'!$A1285:$AC1285,1,H1257)),0)</f>
        <v>0</v>
      </c>
      <c r="J1257" s="29">
        <f>IF(D1257="OVERALL",SUM('Tracker&amp;Invoice'!$H1285:$AC1285),0)</f>
        <v>0</v>
      </c>
    </row>
    <row r="1258" spans="1:10">
      <c r="A1258" t="e">
        <f t="shared" si="39"/>
        <v>#REF!</v>
      </c>
      <c r="B1258">
        <f>IF(AND('Tracker&amp;Invoice'!A1286&lt;&gt;"",'Tracker&amp;Invoice'!A1286&lt;&gt;"ITEM",'Tracker&amp;Invoice'!A1284="ITEM"),1,0)</f>
        <v>0</v>
      </c>
      <c r="C1258" t="str">
        <f>IF(B1258=1,'Tracker&amp;Invoice'!A1286,C1257)</f>
        <v>CR1-003</v>
      </c>
      <c r="D1258" t="str">
        <f>IF(LEFT(TRIM('Tracker&amp;Invoice'!B1286),9)="INVOICE #","INVOICE",IF(TRIM('Tracker&amp;Invoice'!B1286)="Overall Completion INVOICE","OVERALL",""))</f>
        <v/>
      </c>
      <c r="E1258" t="str">
        <f>IF(D1258="INVOICE",VALUE(MID(TRIM('Tracker&amp;Invoice'!B1286),10,10)),"")</f>
        <v/>
      </c>
      <c r="F1258">
        <f>IF(B1258=1,IFERROR(LOOKUP(2,1/('Tracker&amp;Invoice'!$H1286:$AC1286&lt;&gt;""),COLUMN('Tracker&amp;Invoice'!$H1286:$AC1286)),8),F1257)</f>
        <v>12</v>
      </c>
      <c r="G1258">
        <f>IF(D1258="OVERALL",IFERROR(LOOKUP(2,1/('Tracker&amp;Invoice'!$H1286:$AC1286&lt;&gt;""),COLUMN('Tracker&amp;Invoice'!$H1286:$AC1286)),8),G1259)</f>
        <v>13</v>
      </c>
      <c r="H1258">
        <f t="shared" si="38"/>
        <v>13</v>
      </c>
      <c r="I1258" s="29">
        <f>IF(D1258="INVOICE",SUM('Tracker&amp;Invoice'!$H1286:INDEX('Tracker&amp;Invoice'!$A1286:$AC1286,1,H1258)),0)</f>
        <v>0</v>
      </c>
      <c r="J1258" s="29">
        <f>IF(D1258="OVERALL",SUM('Tracker&amp;Invoice'!$H1286:$AC1286),0)</f>
        <v>0</v>
      </c>
    </row>
    <row r="1259" spans="1:10">
      <c r="A1259" t="e">
        <f t="shared" si="39"/>
        <v>#REF!</v>
      </c>
      <c r="B1259">
        <f>IF(AND('Tracker&amp;Invoice'!A1287&lt;&gt;"",'Tracker&amp;Invoice'!A1287&lt;&gt;"ITEM",'Tracker&amp;Invoice'!A1285="ITEM"),1,0)</f>
        <v>1</v>
      </c>
      <c r="C1259" t="str">
        <f>IF(B1259=1,'Tracker&amp;Invoice'!A1287,C1258)</f>
        <v>CR1-004</v>
      </c>
      <c r="D1259" t="str">
        <f>IF(LEFT(TRIM('Tracker&amp;Invoice'!B1287),9)="INVOICE #","INVOICE",IF(TRIM('Tracker&amp;Invoice'!B1287)="Overall Completion INVOICE","OVERALL",""))</f>
        <v/>
      </c>
      <c r="E1259" t="str">
        <f>IF(D1259="INVOICE",VALUE(MID(TRIM('Tracker&amp;Invoice'!B1287),10,10)),"")</f>
        <v/>
      </c>
      <c r="F1259">
        <f>IF(B1259=1,IFERROR(LOOKUP(2,1/('Tracker&amp;Invoice'!$H1287:$AC1287&lt;&gt;""),COLUMN('Tracker&amp;Invoice'!$H1287:$AC1287)),8),F1258)</f>
        <v>12</v>
      </c>
      <c r="G1259">
        <f>IF(D1259="OVERALL",IFERROR(LOOKUP(2,1/('Tracker&amp;Invoice'!$H1287:$AC1287&lt;&gt;""),COLUMN('Tracker&amp;Invoice'!$H1287:$AC1287)),8),G1260)</f>
        <v>13</v>
      </c>
      <c r="H1259">
        <f t="shared" si="38"/>
        <v>13</v>
      </c>
      <c r="I1259" s="29">
        <f>IF(D1259="INVOICE",SUM('Tracker&amp;Invoice'!$H1287:INDEX('Tracker&amp;Invoice'!$A1287:$AC1287,1,H1259)),0)</f>
        <v>0</v>
      </c>
      <c r="J1259" s="29">
        <f>IF(D1259="OVERALL",SUM('Tracker&amp;Invoice'!$H1287:$AC1287),0)</f>
        <v>0</v>
      </c>
    </row>
    <row r="1260" spans="1:10">
      <c r="A1260" t="e">
        <f t="shared" si="39"/>
        <v>#REF!</v>
      </c>
      <c r="B1260">
        <f>IF(AND('Tracker&amp;Invoice'!A1288&lt;&gt;"",'Tracker&amp;Invoice'!A1288&lt;&gt;"ITEM",'Tracker&amp;Invoice'!A1286="ITEM"),1,0)</f>
        <v>0</v>
      </c>
      <c r="C1260" t="str">
        <f>IF(B1260=1,'Tracker&amp;Invoice'!A1288,C1259)</f>
        <v>CR1-004</v>
      </c>
      <c r="D1260" t="str">
        <f>IF(LEFT(TRIM('Tracker&amp;Invoice'!B1288),9)="INVOICE #","INVOICE",IF(TRIM('Tracker&amp;Invoice'!B1288)="Overall Completion INVOICE","OVERALL",""))</f>
        <v/>
      </c>
      <c r="E1260" t="str">
        <f>IF(D1260="INVOICE",VALUE(MID(TRIM('Tracker&amp;Invoice'!B1288),10,10)),"")</f>
        <v/>
      </c>
      <c r="F1260">
        <f>IF(B1260=1,IFERROR(LOOKUP(2,1/('Tracker&amp;Invoice'!$H1288:$AC1288&lt;&gt;""),COLUMN('Tracker&amp;Invoice'!$H1288:$AC1288)),8),F1259)</f>
        <v>12</v>
      </c>
      <c r="G1260">
        <f>IF(D1260="OVERALL",IFERROR(LOOKUP(2,1/('Tracker&amp;Invoice'!$H1288:$AC1288&lt;&gt;""),COLUMN('Tracker&amp;Invoice'!$H1288:$AC1288)),8),G1261)</f>
        <v>13</v>
      </c>
      <c r="H1260">
        <f t="shared" si="38"/>
        <v>13</v>
      </c>
      <c r="I1260" s="29">
        <f>IF(D1260="INVOICE",SUM('Tracker&amp;Invoice'!$H1288:INDEX('Tracker&amp;Invoice'!$A1288:$AC1288,1,H1260)),0)</f>
        <v>0</v>
      </c>
      <c r="J1260" s="29">
        <f>IF(D1260="OVERALL",SUM('Tracker&amp;Invoice'!$H1288:$AC1288),0)</f>
        <v>0</v>
      </c>
    </row>
    <row r="1261" spans="1:10">
      <c r="A1261" t="e">
        <f t="shared" si="39"/>
        <v>#REF!</v>
      </c>
      <c r="B1261">
        <f>IF(AND('Tracker&amp;Invoice'!A1289&lt;&gt;"",'Tracker&amp;Invoice'!A1289&lt;&gt;"ITEM",'Tracker&amp;Invoice'!A1287="ITEM"),1,0)</f>
        <v>0</v>
      </c>
      <c r="C1261" t="str">
        <f>IF(B1261=1,'Tracker&amp;Invoice'!A1289,C1260)</f>
        <v>CR1-004</v>
      </c>
      <c r="D1261" t="str">
        <f>IF(LEFT(TRIM('Tracker&amp;Invoice'!B1289),9)="INVOICE #","INVOICE",IF(TRIM('Tracker&amp;Invoice'!B1289)="Overall Completion INVOICE","OVERALL",""))</f>
        <v/>
      </c>
      <c r="E1261" t="str">
        <f>IF(D1261="INVOICE",VALUE(MID(TRIM('Tracker&amp;Invoice'!B1289),10,10)),"")</f>
        <v/>
      </c>
      <c r="F1261">
        <f>IF(B1261=1,IFERROR(LOOKUP(2,1/('Tracker&amp;Invoice'!$H1289:$AC1289&lt;&gt;""),COLUMN('Tracker&amp;Invoice'!$H1289:$AC1289)),8),F1260)</f>
        <v>12</v>
      </c>
      <c r="G1261">
        <f>IF(D1261="OVERALL",IFERROR(LOOKUP(2,1/('Tracker&amp;Invoice'!$H1289:$AC1289&lt;&gt;""),COLUMN('Tracker&amp;Invoice'!$H1289:$AC1289)),8),G1262)</f>
        <v>13</v>
      </c>
      <c r="H1261">
        <f t="shared" si="38"/>
        <v>13</v>
      </c>
      <c r="I1261" s="29">
        <f>IF(D1261="INVOICE",SUM('Tracker&amp;Invoice'!$H1289:INDEX('Tracker&amp;Invoice'!$A1289:$AC1289,1,H1261)),0)</f>
        <v>0</v>
      </c>
      <c r="J1261" s="29">
        <f>IF(D1261="OVERALL",SUM('Tracker&amp;Invoice'!$H1289:$AC1289),0)</f>
        <v>0</v>
      </c>
    </row>
    <row r="1262" spans="1:10">
      <c r="A1262" t="e">
        <f t="shared" si="39"/>
        <v>#REF!</v>
      </c>
      <c r="B1262">
        <f>IF(AND('Tracker&amp;Invoice'!A1290&lt;&gt;"",'Tracker&amp;Invoice'!A1290&lt;&gt;"ITEM",'Tracker&amp;Invoice'!A1288="ITEM"),1,0)</f>
        <v>0</v>
      </c>
      <c r="C1262" t="str">
        <f>IF(B1262=1,'Tracker&amp;Invoice'!A1290,C1261)</f>
        <v>CR1-004</v>
      </c>
      <c r="D1262" t="str">
        <f>IF(LEFT(TRIM('Tracker&amp;Invoice'!B1290),9)="INVOICE #","INVOICE",IF(TRIM('Tracker&amp;Invoice'!B1290)="Overall Completion INVOICE","OVERALL",""))</f>
        <v/>
      </c>
      <c r="E1262" t="str">
        <f>IF(D1262="INVOICE",VALUE(MID(TRIM('Tracker&amp;Invoice'!B1290),10,10)),"")</f>
        <v/>
      </c>
      <c r="F1262">
        <f>IF(B1262=1,IFERROR(LOOKUP(2,1/('Tracker&amp;Invoice'!$H1290:$AC1290&lt;&gt;""),COLUMN('Tracker&amp;Invoice'!$H1290:$AC1290)),8),F1261)</f>
        <v>12</v>
      </c>
      <c r="G1262">
        <f>IF(D1262="OVERALL",IFERROR(LOOKUP(2,1/('Tracker&amp;Invoice'!$H1290:$AC1290&lt;&gt;""),COLUMN('Tracker&amp;Invoice'!$H1290:$AC1290)),8),G1263)</f>
        <v>13</v>
      </c>
      <c r="H1262">
        <f t="shared" si="38"/>
        <v>13</v>
      </c>
      <c r="I1262" s="29">
        <f>IF(D1262="INVOICE",SUM('Tracker&amp;Invoice'!$H1290:INDEX('Tracker&amp;Invoice'!$A1290:$AC1290,1,H1262)),0)</f>
        <v>0</v>
      </c>
      <c r="J1262" s="29">
        <f>IF(D1262="OVERALL",SUM('Tracker&amp;Invoice'!$H1290:$AC1290),0)</f>
        <v>0</v>
      </c>
    </row>
    <row r="1263" spans="1:10">
      <c r="A1263" t="e">
        <f t="shared" si="39"/>
        <v>#REF!</v>
      </c>
      <c r="B1263">
        <f>IF(AND('Tracker&amp;Invoice'!A1291&lt;&gt;"",'Tracker&amp;Invoice'!A1291&lt;&gt;"ITEM",'Tracker&amp;Invoice'!A1289="ITEM"),1,0)</f>
        <v>0</v>
      </c>
      <c r="C1263" t="str">
        <f>IF(B1263=1,'Tracker&amp;Invoice'!A1291,C1262)</f>
        <v>CR1-004</v>
      </c>
      <c r="D1263" t="str">
        <f>IF(LEFT(TRIM('Tracker&amp;Invoice'!B1291),9)="INVOICE #","INVOICE",IF(TRIM('Tracker&amp;Invoice'!B1291)="Overall Completion INVOICE","OVERALL",""))</f>
        <v/>
      </c>
      <c r="E1263" t="str">
        <f>IF(D1263="INVOICE",VALUE(MID(TRIM('Tracker&amp;Invoice'!B1291),10,10)),"")</f>
        <v/>
      </c>
      <c r="F1263">
        <f>IF(B1263=1,IFERROR(LOOKUP(2,1/('Tracker&amp;Invoice'!$H1291:$AC1291&lt;&gt;""),COLUMN('Tracker&amp;Invoice'!$H1291:$AC1291)),8),F1262)</f>
        <v>12</v>
      </c>
      <c r="G1263">
        <f>IF(D1263="OVERALL",IFERROR(LOOKUP(2,1/('Tracker&amp;Invoice'!$H1291:$AC1291&lt;&gt;""),COLUMN('Tracker&amp;Invoice'!$H1291:$AC1291)),8),G1264)</f>
        <v>13</v>
      </c>
      <c r="H1263">
        <f t="shared" si="38"/>
        <v>13</v>
      </c>
      <c r="I1263" s="29">
        <f>IF(D1263="INVOICE",SUM('Tracker&amp;Invoice'!$H1291:INDEX('Tracker&amp;Invoice'!$A1291:$AC1291,1,H1263)),0)</f>
        <v>0</v>
      </c>
      <c r="J1263" s="29">
        <f>IF(D1263="OVERALL",SUM('Tracker&amp;Invoice'!$H1291:$AC1291),0)</f>
        <v>0</v>
      </c>
    </row>
    <row r="1264" spans="1:10">
      <c r="A1264" t="e">
        <f t="shared" si="39"/>
        <v>#REF!</v>
      </c>
      <c r="B1264">
        <f>IF(AND('Tracker&amp;Invoice'!A1292&lt;&gt;"",'Tracker&amp;Invoice'!A1292&lt;&gt;"ITEM",'Tracker&amp;Invoice'!A1290="ITEM"),1,0)</f>
        <v>0</v>
      </c>
      <c r="C1264" t="str">
        <f>IF(B1264=1,'Tracker&amp;Invoice'!A1292,C1263)</f>
        <v>CR1-004</v>
      </c>
      <c r="D1264" t="str">
        <f>IF(LEFT(TRIM('Tracker&amp;Invoice'!B1292),9)="INVOICE #","INVOICE",IF(TRIM('Tracker&amp;Invoice'!B1292)="Overall Completion INVOICE","OVERALL",""))</f>
        <v/>
      </c>
      <c r="E1264" t="str">
        <f>IF(D1264="INVOICE",VALUE(MID(TRIM('Tracker&amp;Invoice'!B1292),10,10)),"")</f>
        <v/>
      </c>
      <c r="F1264">
        <f>IF(B1264=1,IFERROR(LOOKUP(2,1/('Tracker&amp;Invoice'!$H1292:$AC1292&lt;&gt;""),COLUMN('Tracker&amp;Invoice'!$H1292:$AC1292)),8),F1263)</f>
        <v>12</v>
      </c>
      <c r="G1264">
        <f>IF(D1264="OVERALL",IFERROR(LOOKUP(2,1/('Tracker&amp;Invoice'!$H1292:$AC1292&lt;&gt;""),COLUMN('Tracker&amp;Invoice'!$H1292:$AC1292)),8),G1265)</f>
        <v>13</v>
      </c>
      <c r="H1264">
        <f t="shared" si="38"/>
        <v>13</v>
      </c>
      <c r="I1264" s="29">
        <f>IF(D1264="INVOICE",SUM('Tracker&amp;Invoice'!$H1292:INDEX('Tracker&amp;Invoice'!$A1292:$AC1292,1,H1264)),0)</f>
        <v>0</v>
      </c>
      <c r="J1264" s="29">
        <f>IF(D1264="OVERALL",SUM('Tracker&amp;Invoice'!$H1292:$AC1292),0)</f>
        <v>0</v>
      </c>
    </row>
    <row r="1265" spans="1:10">
      <c r="A1265" t="e">
        <f t="shared" si="39"/>
        <v>#REF!</v>
      </c>
      <c r="B1265">
        <f>IF(AND('Tracker&amp;Invoice'!A1293&lt;&gt;"",'Tracker&amp;Invoice'!A1293&lt;&gt;"ITEM",'Tracker&amp;Invoice'!A1291="ITEM"),1,0)</f>
        <v>0</v>
      </c>
      <c r="C1265" t="str">
        <f>IF(B1265=1,'Tracker&amp;Invoice'!A1293,C1264)</f>
        <v>CR1-004</v>
      </c>
      <c r="D1265" t="str">
        <f>IF(LEFT(TRIM('Tracker&amp;Invoice'!B1293),9)="INVOICE #","INVOICE",IF(TRIM('Tracker&amp;Invoice'!B1293)="Overall Completion INVOICE","OVERALL",""))</f>
        <v/>
      </c>
      <c r="E1265" t="str">
        <f>IF(D1265="INVOICE",VALUE(MID(TRIM('Tracker&amp;Invoice'!B1293),10,10)),"")</f>
        <v/>
      </c>
      <c r="F1265">
        <f>IF(B1265=1,IFERROR(LOOKUP(2,1/('Tracker&amp;Invoice'!$H1293:$AC1293&lt;&gt;""),COLUMN('Tracker&amp;Invoice'!$H1293:$AC1293)),8),F1264)</f>
        <v>12</v>
      </c>
      <c r="G1265">
        <f>IF(D1265="OVERALL",IFERROR(LOOKUP(2,1/('Tracker&amp;Invoice'!$H1293:$AC1293&lt;&gt;""),COLUMN('Tracker&amp;Invoice'!$H1293:$AC1293)),8),G1266)</f>
        <v>13</v>
      </c>
      <c r="H1265">
        <f t="shared" si="38"/>
        <v>13</v>
      </c>
      <c r="I1265" s="29">
        <f>IF(D1265="INVOICE",SUM('Tracker&amp;Invoice'!$H1293:INDEX('Tracker&amp;Invoice'!$A1293:$AC1293,1,H1265)),0)</f>
        <v>0</v>
      </c>
      <c r="J1265" s="29">
        <f>IF(D1265="OVERALL",SUM('Tracker&amp;Invoice'!$H1293:$AC1293),0)</f>
        <v>0</v>
      </c>
    </row>
    <row r="1266" spans="1:10">
      <c r="A1266" t="e">
        <f t="shared" si="39"/>
        <v>#REF!</v>
      </c>
      <c r="B1266">
        <f>IF(AND('Tracker&amp;Invoice'!A1294&lt;&gt;"",'Tracker&amp;Invoice'!A1294&lt;&gt;"ITEM",'Tracker&amp;Invoice'!A1292="ITEM"),1,0)</f>
        <v>0</v>
      </c>
      <c r="C1266" t="str">
        <f>IF(B1266=1,'Tracker&amp;Invoice'!A1294,C1265)</f>
        <v>CR1-004</v>
      </c>
      <c r="D1266" t="str">
        <f>IF(LEFT(TRIM('Tracker&amp;Invoice'!B1294),9)="INVOICE #","INVOICE",IF(TRIM('Tracker&amp;Invoice'!B1294)="Overall Completion INVOICE","OVERALL",""))</f>
        <v/>
      </c>
      <c r="E1266" t="str">
        <f>IF(D1266="INVOICE",VALUE(MID(TRIM('Tracker&amp;Invoice'!B1294),10,10)),"")</f>
        <v/>
      </c>
      <c r="F1266">
        <f>IF(B1266=1,IFERROR(LOOKUP(2,1/('Tracker&amp;Invoice'!$H1294:$AC1294&lt;&gt;""),COLUMN('Tracker&amp;Invoice'!$H1294:$AC1294)),8),F1265)</f>
        <v>12</v>
      </c>
      <c r="G1266">
        <f>IF(D1266="OVERALL",IFERROR(LOOKUP(2,1/('Tracker&amp;Invoice'!$H1294:$AC1294&lt;&gt;""),COLUMN('Tracker&amp;Invoice'!$H1294:$AC1294)),8),G1267)</f>
        <v>13</v>
      </c>
      <c r="H1266">
        <f t="shared" si="38"/>
        <v>13</v>
      </c>
      <c r="I1266" s="29">
        <f>IF(D1266="INVOICE",SUM('Tracker&amp;Invoice'!$H1294:INDEX('Tracker&amp;Invoice'!$A1294:$AC1294,1,H1266)),0)</f>
        <v>0</v>
      </c>
      <c r="J1266" s="29">
        <f>IF(D1266="OVERALL",SUM('Tracker&amp;Invoice'!$H1294:$AC1294),0)</f>
        <v>0</v>
      </c>
    </row>
    <row r="1267" spans="1:10">
      <c r="A1267" t="e">
        <f t="shared" si="39"/>
        <v>#REF!</v>
      </c>
      <c r="B1267">
        <f>IF(AND('Tracker&amp;Invoice'!A1295&lt;&gt;"",'Tracker&amp;Invoice'!A1295&lt;&gt;"ITEM",'Tracker&amp;Invoice'!A1293="ITEM"),1,0)</f>
        <v>0</v>
      </c>
      <c r="C1267" t="str">
        <f>IF(B1267=1,'Tracker&amp;Invoice'!A1295,C1266)</f>
        <v>CR1-004</v>
      </c>
      <c r="D1267" t="str">
        <f>IF(LEFT(TRIM('Tracker&amp;Invoice'!B1295),9)="INVOICE #","INVOICE",IF(TRIM('Tracker&amp;Invoice'!B1295)="Overall Completion INVOICE","OVERALL",""))</f>
        <v/>
      </c>
      <c r="E1267" t="str">
        <f>IF(D1267="INVOICE",VALUE(MID(TRIM('Tracker&amp;Invoice'!B1295),10,10)),"")</f>
        <v/>
      </c>
      <c r="F1267">
        <f>IF(B1267=1,IFERROR(LOOKUP(2,1/('Tracker&amp;Invoice'!$H1295:$AC1295&lt;&gt;""),COLUMN('Tracker&amp;Invoice'!$H1295:$AC1295)),8),F1266)</f>
        <v>12</v>
      </c>
      <c r="G1267">
        <f>IF(D1267="OVERALL",IFERROR(LOOKUP(2,1/('Tracker&amp;Invoice'!$H1295:$AC1295&lt;&gt;""),COLUMN('Tracker&amp;Invoice'!$H1295:$AC1295)),8),G1268)</f>
        <v>13</v>
      </c>
      <c r="H1267">
        <f t="shared" si="38"/>
        <v>13</v>
      </c>
      <c r="I1267" s="29">
        <f>IF(D1267="INVOICE",SUM('Tracker&amp;Invoice'!$H1295:INDEX('Tracker&amp;Invoice'!$A1295:$AC1295,1,H1267)),0)</f>
        <v>0</v>
      </c>
      <c r="J1267" s="29">
        <f>IF(D1267="OVERALL",SUM('Tracker&amp;Invoice'!$H1295:$AC1295),0)</f>
        <v>0</v>
      </c>
    </row>
    <row r="1268" spans="1:10">
      <c r="A1268" t="e">
        <f t="shared" si="39"/>
        <v>#REF!</v>
      </c>
      <c r="B1268">
        <f>IF(AND('Tracker&amp;Invoice'!A1296&lt;&gt;"",'Tracker&amp;Invoice'!A1296&lt;&gt;"ITEM",'Tracker&amp;Invoice'!A1294="ITEM"),1,0)</f>
        <v>0</v>
      </c>
      <c r="C1268" t="str">
        <f>IF(B1268=1,'Tracker&amp;Invoice'!A1296,C1267)</f>
        <v>CR1-004</v>
      </c>
      <c r="D1268" t="str">
        <f>IF(LEFT(TRIM('Tracker&amp;Invoice'!B1296),9)="INVOICE #","INVOICE",IF(TRIM('Tracker&amp;Invoice'!B1296)="Overall Completion INVOICE","OVERALL",""))</f>
        <v/>
      </c>
      <c r="E1268" t="str">
        <f>IF(D1268="INVOICE",VALUE(MID(TRIM('Tracker&amp;Invoice'!B1296),10,10)),"")</f>
        <v/>
      </c>
      <c r="F1268">
        <f>IF(B1268=1,IFERROR(LOOKUP(2,1/('Tracker&amp;Invoice'!$H1296:$AC1296&lt;&gt;""),COLUMN('Tracker&amp;Invoice'!$H1296:$AC1296)),8),F1267)</f>
        <v>12</v>
      </c>
      <c r="G1268">
        <f>IF(D1268="OVERALL",IFERROR(LOOKUP(2,1/('Tracker&amp;Invoice'!$H1296:$AC1296&lt;&gt;""),COLUMN('Tracker&amp;Invoice'!$H1296:$AC1296)),8),G1269)</f>
        <v>13</v>
      </c>
      <c r="H1268">
        <f t="shared" si="38"/>
        <v>13</v>
      </c>
      <c r="I1268" s="29">
        <f>IF(D1268="INVOICE",SUM('Tracker&amp;Invoice'!$H1296:INDEX('Tracker&amp;Invoice'!$A1296:$AC1296,1,H1268)),0)</f>
        <v>0</v>
      </c>
      <c r="J1268" s="29">
        <f>IF(D1268="OVERALL",SUM('Tracker&amp;Invoice'!$H1296:$AC1296),0)</f>
        <v>0</v>
      </c>
    </row>
    <row r="1269" spans="1:10">
      <c r="A1269" t="e">
        <f t="shared" si="39"/>
        <v>#REF!</v>
      </c>
      <c r="B1269">
        <f>IF(AND('Tracker&amp;Invoice'!A1297&lt;&gt;"",'Tracker&amp;Invoice'!A1297&lt;&gt;"ITEM",'Tracker&amp;Invoice'!A1295="ITEM"),1,0)</f>
        <v>0</v>
      </c>
      <c r="C1269" t="str">
        <f>IF(B1269=1,'Tracker&amp;Invoice'!A1297,C1268)</f>
        <v>CR1-004</v>
      </c>
      <c r="D1269" t="str">
        <f>IF(LEFT(TRIM('Tracker&amp;Invoice'!B1297),9)="INVOICE #","INVOICE",IF(TRIM('Tracker&amp;Invoice'!B1297)="Overall Completion INVOICE","OVERALL",""))</f>
        <v/>
      </c>
      <c r="E1269" t="str">
        <f>IF(D1269="INVOICE",VALUE(MID(TRIM('Tracker&amp;Invoice'!B1297),10,10)),"")</f>
        <v/>
      </c>
      <c r="F1269">
        <f>IF(B1269=1,IFERROR(LOOKUP(2,1/('Tracker&amp;Invoice'!$H1297:$AC1297&lt;&gt;""),COLUMN('Tracker&amp;Invoice'!$H1297:$AC1297)),8),F1268)</f>
        <v>12</v>
      </c>
      <c r="G1269">
        <f>IF(D1269="OVERALL",IFERROR(LOOKUP(2,1/('Tracker&amp;Invoice'!$H1297:$AC1297&lt;&gt;""),COLUMN('Tracker&amp;Invoice'!$H1297:$AC1297)),8),G1270)</f>
        <v>13</v>
      </c>
      <c r="H1269">
        <f t="shared" si="38"/>
        <v>13</v>
      </c>
      <c r="I1269" s="29">
        <f>IF(D1269="INVOICE",SUM('Tracker&amp;Invoice'!$H1297:INDEX('Tracker&amp;Invoice'!$A1297:$AC1297,1,H1269)),0)</f>
        <v>0</v>
      </c>
      <c r="J1269" s="29">
        <f>IF(D1269="OVERALL",SUM('Tracker&amp;Invoice'!$H1297:$AC1297),0)</f>
        <v>0</v>
      </c>
    </row>
    <row r="1270" spans="1:10">
      <c r="A1270" t="e">
        <f t="shared" si="39"/>
        <v>#REF!</v>
      </c>
      <c r="B1270">
        <f>IF(AND('Tracker&amp;Invoice'!A1298&lt;&gt;"",'Tracker&amp;Invoice'!A1298&lt;&gt;"ITEM",'Tracker&amp;Invoice'!A1296="ITEM"),1,0)</f>
        <v>0</v>
      </c>
      <c r="C1270" t="str">
        <f>IF(B1270=1,'Tracker&amp;Invoice'!A1298,C1269)</f>
        <v>CR1-004</v>
      </c>
      <c r="D1270" t="str">
        <f>IF(LEFT(TRIM('Tracker&amp;Invoice'!B1298),9)="INVOICE #","INVOICE",IF(TRIM('Tracker&amp;Invoice'!B1298)="Overall Completion INVOICE","OVERALL",""))</f>
        <v/>
      </c>
      <c r="E1270" t="str">
        <f>IF(D1270="INVOICE",VALUE(MID(TRIM('Tracker&amp;Invoice'!B1298),10,10)),"")</f>
        <v/>
      </c>
      <c r="F1270">
        <f>IF(B1270=1,IFERROR(LOOKUP(2,1/('Tracker&amp;Invoice'!$H1298:$AC1298&lt;&gt;""),COLUMN('Tracker&amp;Invoice'!$H1298:$AC1298)),8),F1269)</f>
        <v>12</v>
      </c>
      <c r="G1270">
        <f>IF(D1270="OVERALL",IFERROR(LOOKUP(2,1/('Tracker&amp;Invoice'!$H1298:$AC1298&lt;&gt;""),COLUMN('Tracker&amp;Invoice'!$H1298:$AC1298)),8),G1271)</f>
        <v>13</v>
      </c>
      <c r="H1270">
        <f t="shared" si="38"/>
        <v>13</v>
      </c>
      <c r="I1270" s="29">
        <f>IF(D1270="INVOICE",SUM('Tracker&amp;Invoice'!$H1298:INDEX('Tracker&amp;Invoice'!$A1298:$AC1298,1,H1270)),0)</f>
        <v>0</v>
      </c>
      <c r="J1270" s="29">
        <f>IF(D1270="OVERALL",SUM('Tracker&amp;Invoice'!$H1298:$AC1298),0)</f>
        <v>0</v>
      </c>
    </row>
    <row r="1271" spans="1:10">
      <c r="A1271" t="e">
        <f t="shared" si="39"/>
        <v>#REF!</v>
      </c>
      <c r="B1271">
        <f>IF(AND('Tracker&amp;Invoice'!A1299&lt;&gt;"",'Tracker&amp;Invoice'!A1299&lt;&gt;"ITEM",'Tracker&amp;Invoice'!A1297="ITEM"),1,0)</f>
        <v>0</v>
      </c>
      <c r="C1271" t="str">
        <f>IF(B1271=1,'Tracker&amp;Invoice'!A1299,C1270)</f>
        <v>CR1-004</v>
      </c>
      <c r="D1271" t="str">
        <f>IF(LEFT(TRIM('Tracker&amp;Invoice'!B1299),9)="INVOICE #","INVOICE",IF(TRIM('Tracker&amp;Invoice'!B1299)="Overall Completion INVOICE","OVERALL",""))</f>
        <v/>
      </c>
      <c r="E1271" t="str">
        <f>IF(D1271="INVOICE",VALUE(MID(TRIM('Tracker&amp;Invoice'!B1299),10,10)),"")</f>
        <v/>
      </c>
      <c r="F1271">
        <f>IF(B1271=1,IFERROR(LOOKUP(2,1/('Tracker&amp;Invoice'!$H1299:$AC1299&lt;&gt;""),COLUMN('Tracker&amp;Invoice'!$H1299:$AC1299)),8),F1270)</f>
        <v>12</v>
      </c>
      <c r="G1271">
        <f>IF(D1271="OVERALL",IFERROR(LOOKUP(2,1/('Tracker&amp;Invoice'!$H1299:$AC1299&lt;&gt;""),COLUMN('Tracker&amp;Invoice'!$H1299:$AC1299)),8),G1272)</f>
        <v>13</v>
      </c>
      <c r="H1271">
        <f t="shared" si="38"/>
        <v>13</v>
      </c>
      <c r="I1271" s="29">
        <f>IF(D1271="INVOICE",SUM('Tracker&amp;Invoice'!$H1299:INDEX('Tracker&amp;Invoice'!$A1299:$AC1299,1,H1271)),0)</f>
        <v>0</v>
      </c>
      <c r="J1271" s="29">
        <f>IF(D1271="OVERALL",SUM('Tracker&amp;Invoice'!$H1299:$AC1299),0)</f>
        <v>0</v>
      </c>
    </row>
    <row r="1272" spans="1:10">
      <c r="A1272" t="e">
        <f t="shared" si="39"/>
        <v>#REF!</v>
      </c>
      <c r="B1272">
        <f>IF(AND('Tracker&amp;Invoice'!A1300&lt;&gt;"",'Tracker&amp;Invoice'!A1300&lt;&gt;"ITEM",'Tracker&amp;Invoice'!A1298="ITEM"),1,0)</f>
        <v>0</v>
      </c>
      <c r="C1272" t="str">
        <f>IF(B1272=1,'Tracker&amp;Invoice'!A1300,C1271)</f>
        <v>CR1-004</v>
      </c>
      <c r="D1272" t="str">
        <f>IF(LEFT(TRIM('Tracker&amp;Invoice'!B1300),9)="INVOICE #","INVOICE",IF(TRIM('Tracker&amp;Invoice'!B1300)="Overall Completion INVOICE","OVERALL",""))</f>
        <v>OVERALL</v>
      </c>
      <c r="E1272" t="str">
        <f>IF(D1272="INVOICE",VALUE(MID(TRIM('Tracker&amp;Invoice'!B1300),10,10)),"")</f>
        <v/>
      </c>
      <c r="F1272">
        <f>IF(B1272=1,IFERROR(LOOKUP(2,1/('Tracker&amp;Invoice'!$H1300:$AC1300&lt;&gt;""),COLUMN('Tracker&amp;Invoice'!$H1300:$AC1300)),8),F1271)</f>
        <v>12</v>
      </c>
      <c r="G1272">
        <f>IF(D1272="OVERALL",IFERROR(LOOKUP(2,1/('Tracker&amp;Invoice'!$H1300:$AC1300&lt;&gt;""),COLUMN('Tracker&amp;Invoice'!$H1300:$AC1300)),8),G1273)</f>
        <v>13</v>
      </c>
      <c r="H1272">
        <f t="shared" si="38"/>
        <v>13</v>
      </c>
      <c r="I1272" s="29">
        <f>IF(D1272="INVOICE",SUM('Tracker&amp;Invoice'!$H1300:INDEX('Tracker&amp;Invoice'!$A1300:$AC1300,1,H1272)),0)</f>
        <v>0</v>
      </c>
      <c r="J1272" s="29">
        <f>IF(D1272="OVERALL",SUM('Tracker&amp;Invoice'!$H1300:$AC1300),0)</f>
        <v>0</v>
      </c>
    </row>
    <row r="1273" spans="1:10">
      <c r="A1273" t="e">
        <f t="shared" si="39"/>
        <v>#REF!</v>
      </c>
      <c r="B1273">
        <f>IF(AND('Tracker&amp;Invoice'!A1301&lt;&gt;"",'Tracker&amp;Invoice'!A1301&lt;&gt;"ITEM",'Tracker&amp;Invoice'!A1299="ITEM"),1,0)</f>
        <v>0</v>
      </c>
      <c r="C1273" t="str">
        <f>IF(B1273=1,'Tracker&amp;Invoice'!A1301,C1272)</f>
        <v>CR1-004</v>
      </c>
      <c r="D1273" t="str">
        <f>IF(LEFT(TRIM('Tracker&amp;Invoice'!B1301),9)="INVOICE #","INVOICE",IF(TRIM('Tracker&amp;Invoice'!B1301)="Overall Completion INVOICE","OVERALL",""))</f>
        <v/>
      </c>
      <c r="E1273" t="str">
        <f>IF(D1273="INVOICE",VALUE(MID(TRIM('Tracker&amp;Invoice'!B1301),10,10)),"")</f>
        <v/>
      </c>
      <c r="F1273">
        <f>IF(B1273=1,IFERROR(LOOKUP(2,1/('Tracker&amp;Invoice'!$H1301:$AC1301&lt;&gt;""),COLUMN('Tracker&amp;Invoice'!$H1301:$AC1301)),8),F1272)</f>
        <v>12</v>
      </c>
      <c r="G1273">
        <f>IF(D1273="OVERALL",IFERROR(LOOKUP(2,1/('Tracker&amp;Invoice'!$H1301:$AC1301&lt;&gt;""),COLUMN('Tracker&amp;Invoice'!$H1301:$AC1301)),8),G1274)</f>
        <v>13</v>
      </c>
      <c r="H1273">
        <f t="shared" si="38"/>
        <v>13</v>
      </c>
      <c r="I1273" s="29">
        <f>IF(D1273="INVOICE",SUM('Tracker&amp;Invoice'!$H1301:INDEX('Tracker&amp;Invoice'!$A1301:$AC1301,1,H1273)),0)</f>
        <v>0</v>
      </c>
      <c r="J1273" s="29">
        <f>IF(D1273="OVERALL",SUM('Tracker&amp;Invoice'!$H1301:$AC1301),0)</f>
        <v>0</v>
      </c>
    </row>
    <row r="1274" spans="1:10">
      <c r="A1274" t="e">
        <f t="shared" si="39"/>
        <v>#REF!</v>
      </c>
      <c r="B1274">
        <f>IF(AND('Tracker&amp;Invoice'!A1302&lt;&gt;"",'Tracker&amp;Invoice'!A1302&lt;&gt;"ITEM",'Tracker&amp;Invoice'!A1300="ITEM"),1,0)</f>
        <v>0</v>
      </c>
      <c r="C1274" t="str">
        <f>IF(B1274=1,'Tracker&amp;Invoice'!A1302,C1273)</f>
        <v>CR1-004</v>
      </c>
      <c r="D1274" t="str">
        <f>IF(LEFT(TRIM('Tracker&amp;Invoice'!B1302),9)="INVOICE #","INVOICE",IF(TRIM('Tracker&amp;Invoice'!B1302)="Overall Completion INVOICE","OVERALL",""))</f>
        <v/>
      </c>
      <c r="E1274" t="str">
        <f>IF(D1274="INVOICE",VALUE(MID(TRIM('Tracker&amp;Invoice'!B1302),10,10)),"")</f>
        <v/>
      </c>
      <c r="F1274">
        <f>IF(B1274=1,IFERROR(LOOKUP(2,1/('Tracker&amp;Invoice'!$H1302:$AC1302&lt;&gt;""),COLUMN('Tracker&amp;Invoice'!$H1302:$AC1302)),8),F1273)</f>
        <v>12</v>
      </c>
      <c r="G1274">
        <f>IF(D1274="OVERALL",IFERROR(LOOKUP(2,1/('Tracker&amp;Invoice'!$H1302:$AC1302&lt;&gt;""),COLUMN('Tracker&amp;Invoice'!$H1302:$AC1302)),8),G1275)</f>
        <v>13</v>
      </c>
      <c r="H1274">
        <f t="shared" si="38"/>
        <v>13</v>
      </c>
      <c r="I1274" s="29">
        <f>IF(D1274="INVOICE",SUM('Tracker&amp;Invoice'!$H1302:INDEX('Tracker&amp;Invoice'!$A1302:$AC1302,1,H1274)),0)</f>
        <v>0</v>
      </c>
      <c r="J1274" s="29">
        <f>IF(D1274="OVERALL",SUM('Tracker&amp;Invoice'!$H1302:$AC1302),0)</f>
        <v>0</v>
      </c>
    </row>
    <row r="1275" spans="1:10">
      <c r="A1275" t="e">
        <f t="shared" si="39"/>
        <v>#REF!</v>
      </c>
      <c r="B1275">
        <f>IF(AND('Tracker&amp;Invoice'!A1303&lt;&gt;"",'Tracker&amp;Invoice'!A1303&lt;&gt;"ITEM",'Tracker&amp;Invoice'!A1301="ITEM"),1,0)</f>
        <v>0</v>
      </c>
      <c r="C1275" t="str">
        <f>IF(B1275=1,'Tracker&amp;Invoice'!A1303,C1274)</f>
        <v>CR1-004</v>
      </c>
      <c r="D1275" t="str">
        <f>IF(LEFT(TRIM('Tracker&amp;Invoice'!B1303),9)="INVOICE #","INVOICE",IF(TRIM('Tracker&amp;Invoice'!B1303)="Overall Completion INVOICE","OVERALL",""))</f>
        <v/>
      </c>
      <c r="E1275" t="str">
        <f>IF(D1275="INVOICE",VALUE(MID(TRIM('Tracker&amp;Invoice'!B1303),10,10)),"")</f>
        <v/>
      </c>
      <c r="F1275">
        <f>IF(B1275=1,IFERROR(LOOKUP(2,1/('Tracker&amp;Invoice'!$H1303:$AC1303&lt;&gt;""),COLUMN('Tracker&amp;Invoice'!$H1303:$AC1303)),8),F1274)</f>
        <v>12</v>
      </c>
      <c r="G1275">
        <f>IF(D1275="OVERALL",IFERROR(LOOKUP(2,1/('Tracker&amp;Invoice'!$H1303:$AC1303&lt;&gt;""),COLUMN('Tracker&amp;Invoice'!$H1303:$AC1303)),8),G1276)</f>
        <v>13</v>
      </c>
      <c r="H1275">
        <f t="shared" si="38"/>
        <v>13</v>
      </c>
      <c r="I1275" s="29">
        <f>IF(D1275="INVOICE",SUM('Tracker&amp;Invoice'!$H1303:INDEX('Tracker&amp;Invoice'!$A1303:$AC1303,1,H1275)),0)</f>
        <v>0</v>
      </c>
      <c r="J1275" s="29">
        <f>IF(D1275="OVERALL",SUM('Tracker&amp;Invoice'!$H1303:$AC1303),0)</f>
        <v>0</v>
      </c>
    </row>
    <row r="1276" spans="1:10">
      <c r="A1276" t="e">
        <f t="shared" si="39"/>
        <v>#REF!</v>
      </c>
      <c r="B1276">
        <f>IF(AND('Tracker&amp;Invoice'!A1304&lt;&gt;"",'Tracker&amp;Invoice'!A1304&lt;&gt;"ITEM",'Tracker&amp;Invoice'!A1302="ITEM"),1,0)</f>
        <v>0</v>
      </c>
      <c r="C1276" t="str">
        <f>IF(B1276=1,'Tracker&amp;Invoice'!A1304,C1275)</f>
        <v>CR1-004</v>
      </c>
      <c r="D1276" t="str">
        <f>IF(LEFT(TRIM('Tracker&amp;Invoice'!B1304),9)="INVOICE #","INVOICE",IF(TRIM('Tracker&amp;Invoice'!B1304)="Overall Completion INVOICE","OVERALL",""))</f>
        <v/>
      </c>
      <c r="E1276" t="str">
        <f>IF(D1276="INVOICE",VALUE(MID(TRIM('Tracker&amp;Invoice'!B1304),10,10)),"")</f>
        <v/>
      </c>
      <c r="F1276">
        <f>IF(B1276=1,IFERROR(LOOKUP(2,1/('Tracker&amp;Invoice'!$H1304:$AC1304&lt;&gt;""),COLUMN('Tracker&amp;Invoice'!$H1304:$AC1304)),8),F1275)</f>
        <v>12</v>
      </c>
      <c r="G1276">
        <f>IF(D1276="OVERALL",IFERROR(LOOKUP(2,1/('Tracker&amp;Invoice'!$H1304:$AC1304&lt;&gt;""),COLUMN('Tracker&amp;Invoice'!$H1304:$AC1304)),8),G1277)</f>
        <v>13</v>
      </c>
      <c r="H1276">
        <f t="shared" si="38"/>
        <v>13</v>
      </c>
      <c r="I1276" s="29">
        <f>IF(D1276="INVOICE",SUM('Tracker&amp;Invoice'!$H1304:INDEX('Tracker&amp;Invoice'!$A1304:$AC1304,1,H1276)),0)</f>
        <v>0</v>
      </c>
      <c r="J1276" s="29">
        <f>IF(D1276="OVERALL",SUM('Tracker&amp;Invoice'!$H1304:$AC1304),0)</f>
        <v>0</v>
      </c>
    </row>
    <row r="1277" spans="1:10">
      <c r="A1277" t="e">
        <f t="shared" si="39"/>
        <v>#REF!</v>
      </c>
      <c r="B1277">
        <f>IF(AND('Tracker&amp;Invoice'!A1305&lt;&gt;"",'Tracker&amp;Invoice'!A1305&lt;&gt;"ITEM",'Tracker&amp;Invoice'!A1303="ITEM"),1,0)</f>
        <v>0</v>
      </c>
      <c r="C1277" t="str">
        <f>IF(B1277=1,'Tracker&amp;Invoice'!A1305,C1276)</f>
        <v>CR1-004</v>
      </c>
      <c r="D1277" t="str">
        <f>IF(LEFT(TRIM('Tracker&amp;Invoice'!B1305),9)="INVOICE #","INVOICE",IF(TRIM('Tracker&amp;Invoice'!B1305)="Overall Completion INVOICE","OVERALL",""))</f>
        <v/>
      </c>
      <c r="E1277" t="str">
        <f>IF(D1277="INVOICE",VALUE(MID(TRIM('Tracker&amp;Invoice'!B1305),10,10)),"")</f>
        <v/>
      </c>
      <c r="F1277">
        <f>IF(B1277=1,IFERROR(LOOKUP(2,1/('Tracker&amp;Invoice'!$H1305:$AC1305&lt;&gt;""),COLUMN('Tracker&amp;Invoice'!$H1305:$AC1305)),8),F1276)</f>
        <v>12</v>
      </c>
      <c r="G1277">
        <f>IF(D1277="OVERALL",IFERROR(LOOKUP(2,1/('Tracker&amp;Invoice'!$H1305:$AC1305&lt;&gt;""),COLUMN('Tracker&amp;Invoice'!$H1305:$AC1305)),8),G1278)</f>
        <v>13</v>
      </c>
      <c r="H1277">
        <f t="shared" si="38"/>
        <v>13</v>
      </c>
      <c r="I1277" s="29">
        <f>IF(D1277="INVOICE",SUM('Tracker&amp;Invoice'!$H1305:INDEX('Tracker&amp;Invoice'!$A1305:$AC1305,1,H1277)),0)</f>
        <v>0</v>
      </c>
      <c r="J1277" s="29">
        <f>IF(D1277="OVERALL",SUM('Tracker&amp;Invoice'!$H1305:$AC1305),0)</f>
        <v>0</v>
      </c>
    </row>
    <row r="1278" spans="1:10">
      <c r="A1278" t="e">
        <f t="shared" si="39"/>
        <v>#REF!</v>
      </c>
      <c r="B1278">
        <f>IF(AND('Tracker&amp;Invoice'!A1306&lt;&gt;"",'Tracker&amp;Invoice'!A1306&lt;&gt;"ITEM",'Tracker&amp;Invoice'!A1304="ITEM"),1,0)</f>
        <v>0</v>
      </c>
      <c r="C1278" t="str">
        <f>IF(B1278=1,'Tracker&amp;Invoice'!A1306,C1277)</f>
        <v>CR1-004</v>
      </c>
      <c r="D1278" t="str">
        <f>IF(LEFT(TRIM('Tracker&amp;Invoice'!B1306),9)="INVOICE #","INVOICE",IF(TRIM('Tracker&amp;Invoice'!B1306)="Overall Completion INVOICE","OVERALL",""))</f>
        <v/>
      </c>
      <c r="E1278" t="str">
        <f>IF(D1278="INVOICE",VALUE(MID(TRIM('Tracker&amp;Invoice'!B1306),10,10)),"")</f>
        <v/>
      </c>
      <c r="F1278">
        <f>IF(B1278=1,IFERROR(LOOKUP(2,1/('Tracker&amp;Invoice'!$H1306:$AC1306&lt;&gt;""),COLUMN('Tracker&amp;Invoice'!$H1306:$AC1306)),8),F1277)</f>
        <v>12</v>
      </c>
      <c r="G1278">
        <f>IF(D1278="OVERALL",IFERROR(LOOKUP(2,1/('Tracker&amp;Invoice'!$H1306:$AC1306&lt;&gt;""),COLUMN('Tracker&amp;Invoice'!$H1306:$AC1306)),8),G1279)</f>
        <v>13</v>
      </c>
      <c r="H1278">
        <f t="shared" si="38"/>
        <v>13</v>
      </c>
      <c r="I1278" s="29">
        <f>IF(D1278="INVOICE",SUM('Tracker&amp;Invoice'!$H1306:INDEX('Tracker&amp;Invoice'!$A1306:$AC1306,1,H1278)),0)</f>
        <v>0</v>
      </c>
      <c r="J1278" s="29">
        <f>IF(D1278="OVERALL",SUM('Tracker&amp;Invoice'!$H1306:$AC1306),0)</f>
        <v>0</v>
      </c>
    </row>
    <row r="1279" spans="1:10">
      <c r="A1279" t="e">
        <f t="shared" si="39"/>
        <v>#REF!</v>
      </c>
      <c r="B1279">
        <f>IF(AND('Tracker&amp;Invoice'!A1307&lt;&gt;"",'Tracker&amp;Invoice'!A1307&lt;&gt;"ITEM",'Tracker&amp;Invoice'!A1305="ITEM"),1,0)</f>
        <v>0</v>
      </c>
      <c r="C1279" t="str">
        <f>IF(B1279=1,'Tracker&amp;Invoice'!A1307,C1278)</f>
        <v>CR1-004</v>
      </c>
      <c r="D1279" t="str">
        <f>IF(LEFT(TRIM('Tracker&amp;Invoice'!B1307),9)="INVOICE #","INVOICE",IF(TRIM('Tracker&amp;Invoice'!B1307)="Overall Completion INVOICE","OVERALL",""))</f>
        <v/>
      </c>
      <c r="E1279" t="str">
        <f>IF(D1279="INVOICE",VALUE(MID(TRIM('Tracker&amp;Invoice'!B1307),10,10)),"")</f>
        <v/>
      </c>
      <c r="F1279">
        <f>IF(B1279=1,IFERROR(LOOKUP(2,1/('Tracker&amp;Invoice'!$H1307:$AC1307&lt;&gt;""),COLUMN('Tracker&amp;Invoice'!$H1307:$AC1307)),8),F1278)</f>
        <v>12</v>
      </c>
      <c r="G1279">
        <f>IF(D1279="OVERALL",IFERROR(LOOKUP(2,1/('Tracker&amp;Invoice'!$H1307:$AC1307&lt;&gt;""),COLUMN('Tracker&amp;Invoice'!$H1307:$AC1307)),8),G1280)</f>
        <v>13</v>
      </c>
      <c r="H1279">
        <f t="shared" si="38"/>
        <v>13</v>
      </c>
      <c r="I1279" s="29">
        <f>IF(D1279="INVOICE",SUM('Tracker&amp;Invoice'!$H1307:INDEX('Tracker&amp;Invoice'!$A1307:$AC1307,1,H1279)),0)</f>
        <v>0</v>
      </c>
      <c r="J1279" s="29">
        <f>IF(D1279="OVERALL",SUM('Tracker&amp;Invoice'!$H1307:$AC1307),0)</f>
        <v>0</v>
      </c>
    </row>
    <row r="1280" spans="1:10">
      <c r="A1280" t="e">
        <f t="shared" si="39"/>
        <v>#REF!</v>
      </c>
      <c r="B1280">
        <f>IF(AND('Tracker&amp;Invoice'!A1308&lt;&gt;"",'Tracker&amp;Invoice'!A1308&lt;&gt;"ITEM",'Tracker&amp;Invoice'!A1306="ITEM"),1,0)</f>
        <v>0</v>
      </c>
      <c r="C1280" t="str">
        <f>IF(B1280=1,'Tracker&amp;Invoice'!A1308,C1279)</f>
        <v>CR1-004</v>
      </c>
      <c r="D1280" t="str">
        <f>IF(LEFT(TRIM('Tracker&amp;Invoice'!B1308),9)="INVOICE #","INVOICE",IF(TRIM('Tracker&amp;Invoice'!B1308)="Overall Completion INVOICE","OVERALL",""))</f>
        <v/>
      </c>
      <c r="E1280" t="str">
        <f>IF(D1280="INVOICE",VALUE(MID(TRIM('Tracker&amp;Invoice'!B1308),10,10)),"")</f>
        <v/>
      </c>
      <c r="F1280">
        <f>IF(B1280=1,IFERROR(LOOKUP(2,1/('Tracker&amp;Invoice'!$H1308:$AC1308&lt;&gt;""),COLUMN('Tracker&amp;Invoice'!$H1308:$AC1308)),8),F1279)</f>
        <v>12</v>
      </c>
      <c r="G1280">
        <f>IF(D1280="OVERALL",IFERROR(LOOKUP(2,1/('Tracker&amp;Invoice'!$H1308:$AC1308&lt;&gt;""),COLUMN('Tracker&amp;Invoice'!$H1308:$AC1308)),8),G1281)</f>
        <v>13</v>
      </c>
      <c r="H1280">
        <f t="shared" si="38"/>
        <v>13</v>
      </c>
      <c r="I1280" s="29">
        <f>IF(D1280="INVOICE",SUM('Tracker&amp;Invoice'!$H1308:INDEX('Tracker&amp;Invoice'!$A1308:$AC1308,1,H1280)),0)</f>
        <v>0</v>
      </c>
      <c r="J1280" s="29">
        <f>IF(D1280="OVERALL",SUM('Tracker&amp;Invoice'!$H1308:$AC1308),0)</f>
        <v>0</v>
      </c>
    </row>
    <row r="1281" spans="1:10">
      <c r="A1281" t="e">
        <f t="shared" si="39"/>
        <v>#REF!</v>
      </c>
      <c r="B1281">
        <f>IF(AND('Tracker&amp;Invoice'!A1309&lt;&gt;"",'Tracker&amp;Invoice'!A1309&lt;&gt;"ITEM",'Tracker&amp;Invoice'!A1307="ITEM"),1,0)</f>
        <v>1</v>
      </c>
      <c r="C1281" t="str">
        <f>IF(B1281=1,'Tracker&amp;Invoice'!A1309,C1280)</f>
        <v>CR1-005</v>
      </c>
      <c r="D1281" t="str">
        <f>IF(LEFT(TRIM('Tracker&amp;Invoice'!B1309),9)="INVOICE #","INVOICE",IF(TRIM('Tracker&amp;Invoice'!B1309)="Overall Completion INVOICE","OVERALL",""))</f>
        <v/>
      </c>
      <c r="E1281" t="str">
        <f>IF(D1281="INVOICE",VALUE(MID(TRIM('Tracker&amp;Invoice'!B1309),10,10)),"")</f>
        <v/>
      </c>
      <c r="F1281">
        <f>IF(B1281=1,IFERROR(LOOKUP(2,1/('Tracker&amp;Invoice'!$H1309:$AC1309&lt;&gt;""),COLUMN('Tracker&amp;Invoice'!$H1309:$AC1309)),8),F1280)</f>
        <v>12</v>
      </c>
      <c r="G1281">
        <f>IF(D1281="OVERALL",IFERROR(LOOKUP(2,1/('Tracker&amp;Invoice'!$H1309:$AC1309&lt;&gt;""),COLUMN('Tracker&amp;Invoice'!$H1309:$AC1309)),8),G1282)</f>
        <v>13</v>
      </c>
      <c r="H1281">
        <f t="shared" si="38"/>
        <v>13</v>
      </c>
      <c r="I1281" s="29">
        <f>IF(D1281="INVOICE",SUM('Tracker&amp;Invoice'!$H1309:INDEX('Tracker&amp;Invoice'!$A1309:$AC1309,1,H1281)),0)</f>
        <v>0</v>
      </c>
      <c r="J1281" s="29">
        <f>IF(D1281="OVERALL",SUM('Tracker&amp;Invoice'!$H1309:$AC1309),0)</f>
        <v>0</v>
      </c>
    </row>
    <row r="1282" spans="1:10">
      <c r="A1282" t="e">
        <f t="shared" si="39"/>
        <v>#REF!</v>
      </c>
      <c r="B1282">
        <f>IF(AND('Tracker&amp;Invoice'!A1310&lt;&gt;"",'Tracker&amp;Invoice'!A1310&lt;&gt;"ITEM",'Tracker&amp;Invoice'!A1308="ITEM"),1,0)</f>
        <v>0</v>
      </c>
      <c r="C1282" t="str">
        <f>IF(B1282=1,'Tracker&amp;Invoice'!A1310,C1281)</f>
        <v>CR1-005</v>
      </c>
      <c r="D1282" t="str">
        <f>IF(LEFT(TRIM('Tracker&amp;Invoice'!B1310),9)="INVOICE #","INVOICE",IF(TRIM('Tracker&amp;Invoice'!B1310)="Overall Completion INVOICE","OVERALL",""))</f>
        <v/>
      </c>
      <c r="E1282" t="str">
        <f>IF(D1282="INVOICE",VALUE(MID(TRIM('Tracker&amp;Invoice'!B1310),10,10)),"")</f>
        <v/>
      </c>
      <c r="F1282">
        <f>IF(B1282=1,IFERROR(LOOKUP(2,1/('Tracker&amp;Invoice'!$H1310:$AC1310&lt;&gt;""),COLUMN('Tracker&amp;Invoice'!$H1310:$AC1310)),8),F1281)</f>
        <v>12</v>
      </c>
      <c r="G1282">
        <f>IF(D1282="OVERALL",IFERROR(LOOKUP(2,1/('Tracker&amp;Invoice'!$H1310:$AC1310&lt;&gt;""),COLUMN('Tracker&amp;Invoice'!$H1310:$AC1310)),8),G1283)</f>
        <v>13</v>
      </c>
      <c r="H1282">
        <f t="shared" si="38"/>
        <v>13</v>
      </c>
      <c r="I1282" s="29">
        <f>IF(D1282="INVOICE",SUM('Tracker&amp;Invoice'!$H1310:INDEX('Tracker&amp;Invoice'!$A1310:$AC1310,1,H1282)),0)</f>
        <v>0</v>
      </c>
      <c r="J1282" s="29">
        <f>IF(D1282="OVERALL",SUM('Tracker&amp;Invoice'!$H1310:$AC1310),0)</f>
        <v>0</v>
      </c>
    </row>
    <row r="1283" spans="1:10">
      <c r="A1283" t="e">
        <f t="shared" si="39"/>
        <v>#REF!</v>
      </c>
      <c r="B1283">
        <f>IF(AND('Tracker&amp;Invoice'!A1311&lt;&gt;"",'Tracker&amp;Invoice'!A1311&lt;&gt;"ITEM",'Tracker&amp;Invoice'!A1309="ITEM"),1,0)</f>
        <v>0</v>
      </c>
      <c r="C1283" t="str">
        <f>IF(B1283=1,'Tracker&amp;Invoice'!A1311,C1282)</f>
        <v>CR1-005</v>
      </c>
      <c r="D1283" t="str">
        <f>IF(LEFT(TRIM('Tracker&amp;Invoice'!B1311),9)="INVOICE #","INVOICE",IF(TRIM('Tracker&amp;Invoice'!B1311)="Overall Completion INVOICE","OVERALL",""))</f>
        <v/>
      </c>
      <c r="E1283" t="str">
        <f>IF(D1283="INVOICE",VALUE(MID(TRIM('Tracker&amp;Invoice'!B1311),10,10)),"")</f>
        <v/>
      </c>
      <c r="F1283">
        <f>IF(B1283=1,IFERROR(LOOKUP(2,1/('Tracker&amp;Invoice'!$H1311:$AC1311&lt;&gt;""),COLUMN('Tracker&amp;Invoice'!$H1311:$AC1311)),8),F1282)</f>
        <v>12</v>
      </c>
      <c r="G1283">
        <f>IF(D1283="OVERALL",IFERROR(LOOKUP(2,1/('Tracker&amp;Invoice'!$H1311:$AC1311&lt;&gt;""),COLUMN('Tracker&amp;Invoice'!$H1311:$AC1311)),8),G1284)</f>
        <v>13</v>
      </c>
      <c r="H1283">
        <f t="shared" ref="H1283:H1346" si="40">MAX(F1283,G1283)</f>
        <v>13</v>
      </c>
      <c r="I1283" s="29">
        <f>IF(D1283="INVOICE",SUM('Tracker&amp;Invoice'!$H1311:INDEX('Tracker&amp;Invoice'!$A1311:$AC1311,1,H1283)),0)</f>
        <v>0</v>
      </c>
      <c r="J1283" s="29">
        <f>IF(D1283="OVERALL",SUM('Tracker&amp;Invoice'!$H1311:$AC1311),0)</f>
        <v>0</v>
      </c>
    </row>
    <row r="1284" spans="1:10">
      <c r="A1284" t="e">
        <f t="shared" ref="A1284:A1347" si="41">A1283+B1284</f>
        <v>#REF!</v>
      </c>
      <c r="B1284">
        <f>IF(AND('Tracker&amp;Invoice'!A1312&lt;&gt;"",'Tracker&amp;Invoice'!A1312&lt;&gt;"ITEM",'Tracker&amp;Invoice'!A1310="ITEM"),1,0)</f>
        <v>0</v>
      </c>
      <c r="C1284" t="str">
        <f>IF(B1284=1,'Tracker&amp;Invoice'!A1312,C1283)</f>
        <v>CR1-005</v>
      </c>
      <c r="D1284" t="str">
        <f>IF(LEFT(TRIM('Tracker&amp;Invoice'!B1312),9)="INVOICE #","INVOICE",IF(TRIM('Tracker&amp;Invoice'!B1312)="Overall Completion INVOICE","OVERALL",""))</f>
        <v/>
      </c>
      <c r="E1284" t="str">
        <f>IF(D1284="INVOICE",VALUE(MID(TRIM('Tracker&amp;Invoice'!B1312),10,10)),"")</f>
        <v/>
      </c>
      <c r="F1284">
        <f>IF(B1284=1,IFERROR(LOOKUP(2,1/('Tracker&amp;Invoice'!$H1312:$AC1312&lt;&gt;""),COLUMN('Tracker&amp;Invoice'!$H1312:$AC1312)),8),F1283)</f>
        <v>12</v>
      </c>
      <c r="G1284">
        <f>IF(D1284="OVERALL",IFERROR(LOOKUP(2,1/('Tracker&amp;Invoice'!$H1312:$AC1312&lt;&gt;""),COLUMN('Tracker&amp;Invoice'!$H1312:$AC1312)),8),G1285)</f>
        <v>13</v>
      </c>
      <c r="H1284">
        <f t="shared" si="40"/>
        <v>13</v>
      </c>
      <c r="I1284" s="29">
        <f>IF(D1284="INVOICE",SUM('Tracker&amp;Invoice'!$H1312:INDEX('Tracker&amp;Invoice'!$A1312:$AC1312,1,H1284)),0)</f>
        <v>0</v>
      </c>
      <c r="J1284" s="29">
        <f>IF(D1284="OVERALL",SUM('Tracker&amp;Invoice'!$H1312:$AC1312),0)</f>
        <v>0</v>
      </c>
    </row>
    <row r="1285" spans="1:10">
      <c r="A1285" t="e">
        <f t="shared" si="41"/>
        <v>#REF!</v>
      </c>
      <c r="B1285">
        <f>IF(AND('Tracker&amp;Invoice'!A1313&lt;&gt;"",'Tracker&amp;Invoice'!A1313&lt;&gt;"ITEM",'Tracker&amp;Invoice'!A1311="ITEM"),1,0)</f>
        <v>0</v>
      </c>
      <c r="C1285" t="str">
        <f>IF(B1285=1,'Tracker&amp;Invoice'!A1313,C1284)</f>
        <v>CR1-005</v>
      </c>
      <c r="D1285" t="str">
        <f>IF(LEFT(TRIM('Tracker&amp;Invoice'!B1313),9)="INVOICE #","INVOICE",IF(TRIM('Tracker&amp;Invoice'!B1313)="Overall Completion INVOICE","OVERALL",""))</f>
        <v/>
      </c>
      <c r="E1285" t="str">
        <f>IF(D1285="INVOICE",VALUE(MID(TRIM('Tracker&amp;Invoice'!B1313),10,10)),"")</f>
        <v/>
      </c>
      <c r="F1285">
        <f>IF(B1285=1,IFERROR(LOOKUP(2,1/('Tracker&amp;Invoice'!$H1313:$AC1313&lt;&gt;""),COLUMN('Tracker&amp;Invoice'!$H1313:$AC1313)),8),F1284)</f>
        <v>12</v>
      </c>
      <c r="G1285">
        <f>IF(D1285="OVERALL",IFERROR(LOOKUP(2,1/('Tracker&amp;Invoice'!$H1313:$AC1313&lt;&gt;""),COLUMN('Tracker&amp;Invoice'!$H1313:$AC1313)),8),G1286)</f>
        <v>13</v>
      </c>
      <c r="H1285">
        <f t="shared" si="40"/>
        <v>13</v>
      </c>
      <c r="I1285" s="29">
        <f>IF(D1285="INVOICE",SUM('Tracker&amp;Invoice'!$H1313:INDEX('Tracker&amp;Invoice'!$A1313:$AC1313,1,H1285)),0)</f>
        <v>0</v>
      </c>
      <c r="J1285" s="29">
        <f>IF(D1285="OVERALL",SUM('Tracker&amp;Invoice'!$H1313:$AC1313),0)</f>
        <v>0</v>
      </c>
    </row>
    <row r="1286" spans="1:10">
      <c r="A1286" t="e">
        <f t="shared" si="41"/>
        <v>#REF!</v>
      </c>
      <c r="B1286">
        <f>IF(AND('Tracker&amp;Invoice'!A1314&lt;&gt;"",'Tracker&amp;Invoice'!A1314&lt;&gt;"ITEM",'Tracker&amp;Invoice'!A1312="ITEM"),1,0)</f>
        <v>0</v>
      </c>
      <c r="C1286" t="str">
        <f>IF(B1286=1,'Tracker&amp;Invoice'!A1314,C1285)</f>
        <v>CR1-005</v>
      </c>
      <c r="D1286" t="str">
        <f>IF(LEFT(TRIM('Tracker&amp;Invoice'!B1314),9)="INVOICE #","INVOICE",IF(TRIM('Tracker&amp;Invoice'!B1314)="Overall Completion INVOICE","OVERALL",""))</f>
        <v/>
      </c>
      <c r="E1286" t="str">
        <f>IF(D1286="INVOICE",VALUE(MID(TRIM('Tracker&amp;Invoice'!B1314),10,10)),"")</f>
        <v/>
      </c>
      <c r="F1286">
        <f>IF(B1286=1,IFERROR(LOOKUP(2,1/('Tracker&amp;Invoice'!$H1314:$AC1314&lt;&gt;""),COLUMN('Tracker&amp;Invoice'!$H1314:$AC1314)),8),F1285)</f>
        <v>12</v>
      </c>
      <c r="G1286">
        <f>IF(D1286="OVERALL",IFERROR(LOOKUP(2,1/('Tracker&amp;Invoice'!$H1314:$AC1314&lt;&gt;""),COLUMN('Tracker&amp;Invoice'!$H1314:$AC1314)),8),G1287)</f>
        <v>13</v>
      </c>
      <c r="H1286">
        <f t="shared" si="40"/>
        <v>13</v>
      </c>
      <c r="I1286" s="29">
        <f>IF(D1286="INVOICE",SUM('Tracker&amp;Invoice'!$H1314:INDEX('Tracker&amp;Invoice'!$A1314:$AC1314,1,H1286)),0)</f>
        <v>0</v>
      </c>
      <c r="J1286" s="29">
        <f>IF(D1286="OVERALL",SUM('Tracker&amp;Invoice'!$H1314:$AC1314),0)</f>
        <v>0</v>
      </c>
    </row>
    <row r="1287" spans="1:10">
      <c r="A1287" t="e">
        <f t="shared" si="41"/>
        <v>#REF!</v>
      </c>
      <c r="B1287">
        <f>IF(AND('Tracker&amp;Invoice'!A1315&lt;&gt;"",'Tracker&amp;Invoice'!A1315&lt;&gt;"ITEM",'Tracker&amp;Invoice'!A1313="ITEM"),1,0)</f>
        <v>0</v>
      </c>
      <c r="C1287" t="str">
        <f>IF(B1287=1,'Tracker&amp;Invoice'!A1315,C1286)</f>
        <v>CR1-005</v>
      </c>
      <c r="D1287" t="str">
        <f>IF(LEFT(TRIM('Tracker&amp;Invoice'!B1315),9)="INVOICE #","INVOICE",IF(TRIM('Tracker&amp;Invoice'!B1315)="Overall Completion INVOICE","OVERALL",""))</f>
        <v/>
      </c>
      <c r="E1287" t="str">
        <f>IF(D1287="INVOICE",VALUE(MID(TRIM('Tracker&amp;Invoice'!B1315),10,10)),"")</f>
        <v/>
      </c>
      <c r="F1287">
        <f>IF(B1287=1,IFERROR(LOOKUP(2,1/('Tracker&amp;Invoice'!$H1315:$AC1315&lt;&gt;""),COLUMN('Tracker&amp;Invoice'!$H1315:$AC1315)),8),F1286)</f>
        <v>12</v>
      </c>
      <c r="G1287">
        <f>IF(D1287="OVERALL",IFERROR(LOOKUP(2,1/('Tracker&amp;Invoice'!$H1315:$AC1315&lt;&gt;""),COLUMN('Tracker&amp;Invoice'!$H1315:$AC1315)),8),G1288)</f>
        <v>13</v>
      </c>
      <c r="H1287">
        <f t="shared" si="40"/>
        <v>13</v>
      </c>
      <c r="I1287" s="29">
        <f>IF(D1287="INVOICE",SUM('Tracker&amp;Invoice'!$H1315:INDEX('Tracker&amp;Invoice'!$A1315:$AC1315,1,H1287)),0)</f>
        <v>0</v>
      </c>
      <c r="J1287" s="29">
        <f>IF(D1287="OVERALL",SUM('Tracker&amp;Invoice'!$H1315:$AC1315),0)</f>
        <v>0</v>
      </c>
    </row>
    <row r="1288" spans="1:10">
      <c r="A1288" t="e">
        <f t="shared" si="41"/>
        <v>#REF!</v>
      </c>
      <c r="B1288">
        <f>IF(AND('Tracker&amp;Invoice'!A1316&lt;&gt;"",'Tracker&amp;Invoice'!A1316&lt;&gt;"ITEM",'Tracker&amp;Invoice'!A1314="ITEM"),1,0)</f>
        <v>0</v>
      </c>
      <c r="C1288" t="str">
        <f>IF(B1288=1,'Tracker&amp;Invoice'!A1316,C1287)</f>
        <v>CR1-005</v>
      </c>
      <c r="D1288" t="str">
        <f>IF(LEFT(TRIM('Tracker&amp;Invoice'!B1316),9)="INVOICE #","INVOICE",IF(TRIM('Tracker&amp;Invoice'!B1316)="Overall Completion INVOICE","OVERALL",""))</f>
        <v/>
      </c>
      <c r="E1288" t="str">
        <f>IF(D1288="INVOICE",VALUE(MID(TRIM('Tracker&amp;Invoice'!B1316),10,10)),"")</f>
        <v/>
      </c>
      <c r="F1288">
        <f>IF(B1288=1,IFERROR(LOOKUP(2,1/('Tracker&amp;Invoice'!$H1316:$AC1316&lt;&gt;""),COLUMN('Tracker&amp;Invoice'!$H1316:$AC1316)),8),F1287)</f>
        <v>12</v>
      </c>
      <c r="G1288">
        <f>IF(D1288="OVERALL",IFERROR(LOOKUP(2,1/('Tracker&amp;Invoice'!$H1316:$AC1316&lt;&gt;""),COLUMN('Tracker&amp;Invoice'!$H1316:$AC1316)),8),G1289)</f>
        <v>13</v>
      </c>
      <c r="H1288">
        <f t="shared" si="40"/>
        <v>13</v>
      </c>
      <c r="I1288" s="29">
        <f>IF(D1288="INVOICE",SUM('Tracker&amp;Invoice'!$H1316:INDEX('Tracker&amp;Invoice'!$A1316:$AC1316,1,H1288)),0)</f>
        <v>0</v>
      </c>
      <c r="J1288" s="29">
        <f>IF(D1288="OVERALL",SUM('Tracker&amp;Invoice'!$H1316:$AC1316),0)</f>
        <v>0</v>
      </c>
    </row>
    <row r="1289" spans="1:10">
      <c r="A1289" t="e">
        <f t="shared" si="41"/>
        <v>#REF!</v>
      </c>
      <c r="B1289">
        <f>IF(AND('Tracker&amp;Invoice'!A1317&lt;&gt;"",'Tracker&amp;Invoice'!A1317&lt;&gt;"ITEM",'Tracker&amp;Invoice'!A1315="ITEM"),1,0)</f>
        <v>0</v>
      </c>
      <c r="C1289" t="str">
        <f>IF(B1289=1,'Tracker&amp;Invoice'!A1317,C1288)</f>
        <v>CR1-005</v>
      </c>
      <c r="D1289" t="str">
        <f>IF(LEFT(TRIM('Tracker&amp;Invoice'!B1317),9)="INVOICE #","INVOICE",IF(TRIM('Tracker&amp;Invoice'!B1317)="Overall Completion INVOICE","OVERALL",""))</f>
        <v/>
      </c>
      <c r="E1289" t="str">
        <f>IF(D1289="INVOICE",VALUE(MID(TRIM('Tracker&amp;Invoice'!B1317),10,10)),"")</f>
        <v/>
      </c>
      <c r="F1289">
        <f>IF(B1289=1,IFERROR(LOOKUP(2,1/('Tracker&amp;Invoice'!$H1317:$AC1317&lt;&gt;""),COLUMN('Tracker&amp;Invoice'!$H1317:$AC1317)),8),F1288)</f>
        <v>12</v>
      </c>
      <c r="G1289">
        <f>IF(D1289="OVERALL",IFERROR(LOOKUP(2,1/('Tracker&amp;Invoice'!$H1317:$AC1317&lt;&gt;""),COLUMN('Tracker&amp;Invoice'!$H1317:$AC1317)),8),G1290)</f>
        <v>13</v>
      </c>
      <c r="H1289">
        <f t="shared" si="40"/>
        <v>13</v>
      </c>
      <c r="I1289" s="29">
        <f>IF(D1289="INVOICE",SUM('Tracker&amp;Invoice'!$H1317:INDEX('Tracker&amp;Invoice'!$A1317:$AC1317,1,H1289)),0)</f>
        <v>0</v>
      </c>
      <c r="J1289" s="29">
        <f>IF(D1289="OVERALL",SUM('Tracker&amp;Invoice'!$H1317:$AC1317),0)</f>
        <v>0</v>
      </c>
    </row>
    <row r="1290" spans="1:10">
      <c r="A1290" t="e">
        <f t="shared" si="41"/>
        <v>#REF!</v>
      </c>
      <c r="B1290">
        <f>IF(AND('Tracker&amp;Invoice'!A1318&lt;&gt;"",'Tracker&amp;Invoice'!A1318&lt;&gt;"ITEM",'Tracker&amp;Invoice'!A1316="ITEM"),1,0)</f>
        <v>0</v>
      </c>
      <c r="C1290" t="str">
        <f>IF(B1290=1,'Tracker&amp;Invoice'!A1318,C1289)</f>
        <v>CR1-005</v>
      </c>
      <c r="D1290" t="str">
        <f>IF(LEFT(TRIM('Tracker&amp;Invoice'!B1318),9)="INVOICE #","INVOICE",IF(TRIM('Tracker&amp;Invoice'!B1318)="Overall Completion INVOICE","OVERALL",""))</f>
        <v/>
      </c>
      <c r="E1290" t="str">
        <f>IF(D1290="INVOICE",VALUE(MID(TRIM('Tracker&amp;Invoice'!B1318),10,10)),"")</f>
        <v/>
      </c>
      <c r="F1290">
        <f>IF(B1290=1,IFERROR(LOOKUP(2,1/('Tracker&amp;Invoice'!$H1318:$AC1318&lt;&gt;""),COLUMN('Tracker&amp;Invoice'!$H1318:$AC1318)),8),F1289)</f>
        <v>12</v>
      </c>
      <c r="G1290">
        <f>IF(D1290="OVERALL",IFERROR(LOOKUP(2,1/('Tracker&amp;Invoice'!$H1318:$AC1318&lt;&gt;""),COLUMN('Tracker&amp;Invoice'!$H1318:$AC1318)),8),G1291)</f>
        <v>13</v>
      </c>
      <c r="H1290">
        <f t="shared" si="40"/>
        <v>13</v>
      </c>
      <c r="I1290" s="29">
        <f>IF(D1290="INVOICE",SUM('Tracker&amp;Invoice'!$H1318:INDEX('Tracker&amp;Invoice'!$A1318:$AC1318,1,H1290)),0)</f>
        <v>0</v>
      </c>
      <c r="J1290" s="29">
        <f>IF(D1290="OVERALL",SUM('Tracker&amp;Invoice'!$H1318:$AC1318),0)</f>
        <v>0</v>
      </c>
    </row>
    <row r="1291" spans="1:10">
      <c r="A1291" t="e">
        <f t="shared" si="41"/>
        <v>#REF!</v>
      </c>
      <c r="B1291">
        <f>IF(AND('Tracker&amp;Invoice'!A1319&lt;&gt;"",'Tracker&amp;Invoice'!A1319&lt;&gt;"ITEM",'Tracker&amp;Invoice'!A1317="ITEM"),1,0)</f>
        <v>0</v>
      </c>
      <c r="C1291" t="str">
        <f>IF(B1291=1,'Tracker&amp;Invoice'!A1319,C1290)</f>
        <v>CR1-005</v>
      </c>
      <c r="D1291" t="str">
        <f>IF(LEFT(TRIM('Tracker&amp;Invoice'!B1319),9)="INVOICE #","INVOICE",IF(TRIM('Tracker&amp;Invoice'!B1319)="Overall Completion INVOICE","OVERALL",""))</f>
        <v/>
      </c>
      <c r="E1291" t="str">
        <f>IF(D1291="INVOICE",VALUE(MID(TRIM('Tracker&amp;Invoice'!B1319),10,10)),"")</f>
        <v/>
      </c>
      <c r="F1291">
        <f>IF(B1291=1,IFERROR(LOOKUP(2,1/('Tracker&amp;Invoice'!$H1319:$AC1319&lt;&gt;""),COLUMN('Tracker&amp;Invoice'!$H1319:$AC1319)),8),F1290)</f>
        <v>12</v>
      </c>
      <c r="G1291">
        <f>IF(D1291="OVERALL",IFERROR(LOOKUP(2,1/('Tracker&amp;Invoice'!$H1319:$AC1319&lt;&gt;""),COLUMN('Tracker&amp;Invoice'!$H1319:$AC1319)),8),G1292)</f>
        <v>13</v>
      </c>
      <c r="H1291">
        <f t="shared" si="40"/>
        <v>13</v>
      </c>
      <c r="I1291" s="29">
        <f>IF(D1291="INVOICE",SUM('Tracker&amp;Invoice'!$H1319:INDEX('Tracker&amp;Invoice'!$A1319:$AC1319,1,H1291)),0)</f>
        <v>0</v>
      </c>
      <c r="J1291" s="29">
        <f>IF(D1291="OVERALL",SUM('Tracker&amp;Invoice'!$H1319:$AC1319),0)</f>
        <v>0</v>
      </c>
    </row>
    <row r="1292" spans="1:10">
      <c r="A1292" t="e">
        <f t="shared" si="41"/>
        <v>#REF!</v>
      </c>
      <c r="B1292">
        <f>IF(AND('Tracker&amp;Invoice'!A1320&lt;&gt;"",'Tracker&amp;Invoice'!A1320&lt;&gt;"ITEM",'Tracker&amp;Invoice'!A1318="ITEM"),1,0)</f>
        <v>0</v>
      </c>
      <c r="C1292" t="str">
        <f>IF(B1292=1,'Tracker&amp;Invoice'!A1320,C1291)</f>
        <v>CR1-005</v>
      </c>
      <c r="D1292" t="str">
        <f>IF(LEFT(TRIM('Tracker&amp;Invoice'!B1320),9)="INVOICE #","INVOICE",IF(TRIM('Tracker&amp;Invoice'!B1320)="Overall Completion INVOICE","OVERALL",""))</f>
        <v/>
      </c>
      <c r="E1292" t="str">
        <f>IF(D1292="INVOICE",VALUE(MID(TRIM('Tracker&amp;Invoice'!B1320),10,10)),"")</f>
        <v/>
      </c>
      <c r="F1292">
        <f>IF(B1292=1,IFERROR(LOOKUP(2,1/('Tracker&amp;Invoice'!$H1320:$AC1320&lt;&gt;""),COLUMN('Tracker&amp;Invoice'!$H1320:$AC1320)),8),F1291)</f>
        <v>12</v>
      </c>
      <c r="G1292">
        <f>IF(D1292="OVERALL",IFERROR(LOOKUP(2,1/('Tracker&amp;Invoice'!$H1320:$AC1320&lt;&gt;""),COLUMN('Tracker&amp;Invoice'!$H1320:$AC1320)),8),G1293)</f>
        <v>13</v>
      </c>
      <c r="H1292">
        <f t="shared" si="40"/>
        <v>13</v>
      </c>
      <c r="I1292" s="29">
        <f>IF(D1292="INVOICE",SUM('Tracker&amp;Invoice'!$H1320:INDEX('Tracker&amp;Invoice'!$A1320:$AC1320,1,H1292)),0)</f>
        <v>0</v>
      </c>
      <c r="J1292" s="29">
        <f>IF(D1292="OVERALL",SUM('Tracker&amp;Invoice'!$H1320:$AC1320),0)</f>
        <v>0</v>
      </c>
    </row>
    <row r="1293" spans="1:10">
      <c r="A1293" t="e">
        <f t="shared" si="41"/>
        <v>#REF!</v>
      </c>
      <c r="B1293">
        <f>IF(AND('Tracker&amp;Invoice'!A1321&lt;&gt;"",'Tracker&amp;Invoice'!A1321&lt;&gt;"ITEM",'Tracker&amp;Invoice'!A1319="ITEM"),1,0)</f>
        <v>0</v>
      </c>
      <c r="C1293" t="str">
        <f>IF(B1293=1,'Tracker&amp;Invoice'!A1321,C1292)</f>
        <v>CR1-005</v>
      </c>
      <c r="D1293" t="str">
        <f>IF(LEFT(TRIM('Tracker&amp;Invoice'!B1321),9)="INVOICE #","INVOICE",IF(TRIM('Tracker&amp;Invoice'!B1321)="Overall Completion INVOICE","OVERALL",""))</f>
        <v/>
      </c>
      <c r="E1293" t="str">
        <f>IF(D1293="INVOICE",VALUE(MID(TRIM('Tracker&amp;Invoice'!B1321),10,10)),"")</f>
        <v/>
      </c>
      <c r="F1293">
        <f>IF(B1293=1,IFERROR(LOOKUP(2,1/('Tracker&amp;Invoice'!$H1321:$AC1321&lt;&gt;""),COLUMN('Tracker&amp;Invoice'!$H1321:$AC1321)),8),F1292)</f>
        <v>12</v>
      </c>
      <c r="G1293">
        <f>IF(D1293="OVERALL",IFERROR(LOOKUP(2,1/('Tracker&amp;Invoice'!$H1321:$AC1321&lt;&gt;""),COLUMN('Tracker&amp;Invoice'!$H1321:$AC1321)),8),G1294)</f>
        <v>13</v>
      </c>
      <c r="H1293">
        <f t="shared" si="40"/>
        <v>13</v>
      </c>
      <c r="I1293" s="29">
        <f>IF(D1293="INVOICE",SUM('Tracker&amp;Invoice'!$H1321:INDEX('Tracker&amp;Invoice'!$A1321:$AC1321,1,H1293)),0)</f>
        <v>0</v>
      </c>
      <c r="J1293" s="29">
        <f>IF(D1293="OVERALL",SUM('Tracker&amp;Invoice'!$H1321:$AC1321),0)</f>
        <v>0</v>
      </c>
    </row>
    <row r="1294" spans="1:10">
      <c r="A1294" t="e">
        <f t="shared" si="41"/>
        <v>#REF!</v>
      </c>
      <c r="B1294">
        <f>IF(AND('Tracker&amp;Invoice'!A1322&lt;&gt;"",'Tracker&amp;Invoice'!A1322&lt;&gt;"ITEM",'Tracker&amp;Invoice'!A1320="ITEM"),1,0)</f>
        <v>0</v>
      </c>
      <c r="C1294" t="str">
        <f>IF(B1294=1,'Tracker&amp;Invoice'!A1322,C1293)</f>
        <v>CR1-005</v>
      </c>
      <c r="D1294" t="str">
        <f>IF(LEFT(TRIM('Tracker&amp;Invoice'!B1322),9)="INVOICE #","INVOICE",IF(TRIM('Tracker&amp;Invoice'!B1322)="Overall Completion INVOICE","OVERALL",""))</f>
        <v>OVERALL</v>
      </c>
      <c r="E1294" t="str">
        <f>IF(D1294="INVOICE",VALUE(MID(TRIM('Tracker&amp;Invoice'!B1322),10,10)),"")</f>
        <v/>
      </c>
      <c r="F1294">
        <f>IF(B1294=1,IFERROR(LOOKUP(2,1/('Tracker&amp;Invoice'!$H1322:$AC1322&lt;&gt;""),COLUMN('Tracker&amp;Invoice'!$H1322:$AC1322)),8),F1293)</f>
        <v>12</v>
      </c>
      <c r="G1294">
        <f>IF(D1294="OVERALL",IFERROR(LOOKUP(2,1/('Tracker&amp;Invoice'!$H1322:$AC1322&lt;&gt;""),COLUMN('Tracker&amp;Invoice'!$H1322:$AC1322)),8),G1295)</f>
        <v>13</v>
      </c>
      <c r="H1294">
        <f t="shared" si="40"/>
        <v>13</v>
      </c>
      <c r="I1294" s="29">
        <f>IF(D1294="INVOICE",SUM('Tracker&amp;Invoice'!$H1322:INDEX('Tracker&amp;Invoice'!$A1322:$AC1322,1,H1294)),0)</f>
        <v>0</v>
      </c>
      <c r="J1294" s="29">
        <f>IF(D1294="OVERALL",SUM('Tracker&amp;Invoice'!$H1322:$AC1322),0)</f>
        <v>0</v>
      </c>
    </row>
    <row r="1295" spans="1:10">
      <c r="A1295" t="e">
        <f t="shared" si="41"/>
        <v>#REF!</v>
      </c>
      <c r="B1295">
        <f>IF(AND('Tracker&amp;Invoice'!A1323&lt;&gt;"",'Tracker&amp;Invoice'!A1323&lt;&gt;"ITEM",'Tracker&amp;Invoice'!A1321="ITEM"),1,0)</f>
        <v>0</v>
      </c>
      <c r="C1295" t="str">
        <f>IF(B1295=1,'Tracker&amp;Invoice'!A1323,C1294)</f>
        <v>CR1-005</v>
      </c>
      <c r="D1295" t="str">
        <f>IF(LEFT(TRIM('Tracker&amp;Invoice'!B1323),9)="INVOICE #","INVOICE",IF(TRIM('Tracker&amp;Invoice'!B1323)="Overall Completion INVOICE","OVERALL",""))</f>
        <v/>
      </c>
      <c r="E1295" t="str">
        <f>IF(D1295="INVOICE",VALUE(MID(TRIM('Tracker&amp;Invoice'!B1323),10,10)),"")</f>
        <v/>
      </c>
      <c r="F1295">
        <f>IF(B1295=1,IFERROR(LOOKUP(2,1/('Tracker&amp;Invoice'!$H1323:$AC1323&lt;&gt;""),COLUMN('Tracker&amp;Invoice'!$H1323:$AC1323)),8),F1294)</f>
        <v>12</v>
      </c>
      <c r="G1295">
        <f>IF(D1295="OVERALL",IFERROR(LOOKUP(2,1/('Tracker&amp;Invoice'!$H1323:$AC1323&lt;&gt;""),COLUMN('Tracker&amp;Invoice'!$H1323:$AC1323)),8),G1296)</f>
        <v>17</v>
      </c>
      <c r="H1295">
        <f t="shared" si="40"/>
        <v>17</v>
      </c>
      <c r="I1295" s="29">
        <f>IF(D1295="INVOICE",SUM('Tracker&amp;Invoice'!$H1323:INDEX('Tracker&amp;Invoice'!$A1323:$AC1323,1,H1295)),0)</f>
        <v>0</v>
      </c>
      <c r="J1295" s="29">
        <f>IF(D1295="OVERALL",SUM('Tracker&amp;Invoice'!$H1323:$AC1323),0)</f>
        <v>0</v>
      </c>
    </row>
    <row r="1296" spans="1:10">
      <c r="A1296" t="e">
        <f t="shared" si="41"/>
        <v>#REF!</v>
      </c>
      <c r="B1296">
        <f>IF(AND('Tracker&amp;Invoice'!A1324&lt;&gt;"",'Tracker&amp;Invoice'!A1324&lt;&gt;"ITEM",'Tracker&amp;Invoice'!A1322="ITEM"),1,0)</f>
        <v>0</v>
      </c>
      <c r="C1296" t="str">
        <f>IF(B1296=1,'Tracker&amp;Invoice'!A1324,C1295)</f>
        <v>CR1-005</v>
      </c>
      <c r="D1296" t="str">
        <f>IF(LEFT(TRIM('Tracker&amp;Invoice'!B1324),9)="INVOICE #","INVOICE",IF(TRIM('Tracker&amp;Invoice'!B1324)="Overall Completion INVOICE","OVERALL",""))</f>
        <v/>
      </c>
      <c r="E1296" t="str">
        <f>IF(D1296="INVOICE",VALUE(MID(TRIM('Tracker&amp;Invoice'!B1324),10,10)),"")</f>
        <v/>
      </c>
      <c r="F1296">
        <f>IF(B1296=1,IFERROR(LOOKUP(2,1/('Tracker&amp;Invoice'!$H1324:$AC1324&lt;&gt;""),COLUMN('Tracker&amp;Invoice'!$H1324:$AC1324)),8),F1295)</f>
        <v>12</v>
      </c>
      <c r="G1296">
        <f>IF(D1296="OVERALL",IFERROR(LOOKUP(2,1/('Tracker&amp;Invoice'!$H1324:$AC1324&lt;&gt;""),COLUMN('Tracker&amp;Invoice'!$H1324:$AC1324)),8),G1297)</f>
        <v>17</v>
      </c>
      <c r="H1296">
        <f t="shared" si="40"/>
        <v>17</v>
      </c>
      <c r="I1296" s="29">
        <f>IF(D1296="INVOICE",SUM('Tracker&amp;Invoice'!$H1324:INDEX('Tracker&amp;Invoice'!$A1324:$AC1324,1,H1296)),0)</f>
        <v>0</v>
      </c>
      <c r="J1296" s="29">
        <f>IF(D1296="OVERALL",SUM('Tracker&amp;Invoice'!$H1324:$AC1324),0)</f>
        <v>0</v>
      </c>
    </row>
    <row r="1297" spans="1:10">
      <c r="A1297" t="e">
        <f t="shared" si="41"/>
        <v>#REF!</v>
      </c>
      <c r="B1297">
        <f>IF(AND('Tracker&amp;Invoice'!A1325&lt;&gt;"",'Tracker&amp;Invoice'!A1325&lt;&gt;"ITEM",'Tracker&amp;Invoice'!A1323="ITEM"),1,0)</f>
        <v>0</v>
      </c>
      <c r="C1297" t="str">
        <f>IF(B1297=1,'Tracker&amp;Invoice'!A1325,C1296)</f>
        <v>CR1-005</v>
      </c>
      <c r="D1297" t="str">
        <f>IF(LEFT(TRIM('Tracker&amp;Invoice'!B1325),9)="INVOICE #","INVOICE",IF(TRIM('Tracker&amp;Invoice'!B1325)="Overall Completion INVOICE","OVERALL",""))</f>
        <v/>
      </c>
      <c r="E1297" t="str">
        <f>IF(D1297="INVOICE",VALUE(MID(TRIM('Tracker&amp;Invoice'!B1325),10,10)),"")</f>
        <v/>
      </c>
      <c r="F1297">
        <f>IF(B1297=1,IFERROR(LOOKUP(2,1/('Tracker&amp;Invoice'!$H1325:$AC1325&lt;&gt;""),COLUMN('Tracker&amp;Invoice'!$H1325:$AC1325)),8),F1296)</f>
        <v>12</v>
      </c>
      <c r="G1297">
        <f>IF(D1297="OVERALL",IFERROR(LOOKUP(2,1/('Tracker&amp;Invoice'!$H1325:$AC1325&lt;&gt;""),COLUMN('Tracker&amp;Invoice'!$H1325:$AC1325)),8),G1298)</f>
        <v>17</v>
      </c>
      <c r="H1297">
        <f t="shared" si="40"/>
        <v>17</v>
      </c>
      <c r="I1297" s="29">
        <f>IF(D1297="INVOICE",SUM('Tracker&amp;Invoice'!$H1325:INDEX('Tracker&amp;Invoice'!$A1325:$AC1325,1,H1297)),0)</f>
        <v>0</v>
      </c>
      <c r="J1297" s="29">
        <f>IF(D1297="OVERALL",SUM('Tracker&amp;Invoice'!$H1325:$AC1325),0)</f>
        <v>0</v>
      </c>
    </row>
    <row r="1298" spans="1:10">
      <c r="A1298" t="e">
        <f t="shared" si="41"/>
        <v>#REF!</v>
      </c>
      <c r="B1298">
        <f>IF(AND('Tracker&amp;Invoice'!A1326&lt;&gt;"",'Tracker&amp;Invoice'!A1326&lt;&gt;"ITEM",'Tracker&amp;Invoice'!A1324="ITEM"),1,0)</f>
        <v>0</v>
      </c>
      <c r="C1298" t="str">
        <f>IF(B1298=1,'Tracker&amp;Invoice'!A1326,C1297)</f>
        <v>CR1-005</v>
      </c>
      <c r="D1298" t="str">
        <f>IF(LEFT(TRIM('Tracker&amp;Invoice'!B1326),9)="INVOICE #","INVOICE",IF(TRIM('Tracker&amp;Invoice'!B1326)="Overall Completion INVOICE","OVERALL",""))</f>
        <v/>
      </c>
      <c r="E1298" t="str">
        <f>IF(D1298="INVOICE",VALUE(MID(TRIM('Tracker&amp;Invoice'!B1326),10,10)),"")</f>
        <v/>
      </c>
      <c r="F1298">
        <f>IF(B1298=1,IFERROR(LOOKUP(2,1/('Tracker&amp;Invoice'!$H1326:$AC1326&lt;&gt;""),COLUMN('Tracker&amp;Invoice'!$H1326:$AC1326)),8),F1297)</f>
        <v>12</v>
      </c>
      <c r="G1298">
        <f>IF(D1298="OVERALL",IFERROR(LOOKUP(2,1/('Tracker&amp;Invoice'!$H1326:$AC1326&lt;&gt;""),COLUMN('Tracker&amp;Invoice'!$H1326:$AC1326)),8),G1299)</f>
        <v>17</v>
      </c>
      <c r="H1298">
        <f t="shared" si="40"/>
        <v>17</v>
      </c>
      <c r="I1298" s="29">
        <f>IF(D1298="INVOICE",SUM('Tracker&amp;Invoice'!$H1326:INDEX('Tracker&amp;Invoice'!$A1326:$AC1326,1,H1298)),0)</f>
        <v>0</v>
      </c>
      <c r="J1298" s="29">
        <f>IF(D1298="OVERALL",SUM('Tracker&amp;Invoice'!$H1326:$AC1326),0)</f>
        <v>0</v>
      </c>
    </row>
    <row r="1299" spans="1:10">
      <c r="A1299" t="e">
        <f t="shared" si="41"/>
        <v>#REF!</v>
      </c>
      <c r="B1299">
        <f>IF(AND('Tracker&amp;Invoice'!A1327&lt;&gt;"",'Tracker&amp;Invoice'!A1327&lt;&gt;"ITEM",'Tracker&amp;Invoice'!A1325="ITEM"),1,0)</f>
        <v>0</v>
      </c>
      <c r="C1299" t="str">
        <f>IF(B1299=1,'Tracker&amp;Invoice'!A1327,C1298)</f>
        <v>CR1-005</v>
      </c>
      <c r="D1299" t="str">
        <f>IF(LEFT(TRIM('Tracker&amp;Invoice'!B1327),9)="INVOICE #","INVOICE",IF(TRIM('Tracker&amp;Invoice'!B1327)="Overall Completion INVOICE","OVERALL",""))</f>
        <v/>
      </c>
      <c r="E1299" t="str">
        <f>IF(D1299="INVOICE",VALUE(MID(TRIM('Tracker&amp;Invoice'!B1327),10,10)),"")</f>
        <v/>
      </c>
      <c r="F1299">
        <f>IF(B1299=1,IFERROR(LOOKUP(2,1/('Tracker&amp;Invoice'!$H1327:$AC1327&lt;&gt;""),COLUMN('Tracker&amp;Invoice'!$H1327:$AC1327)),8),F1298)</f>
        <v>12</v>
      </c>
      <c r="G1299">
        <f>IF(D1299="OVERALL",IFERROR(LOOKUP(2,1/('Tracker&amp;Invoice'!$H1327:$AC1327&lt;&gt;""),COLUMN('Tracker&amp;Invoice'!$H1327:$AC1327)),8),G1300)</f>
        <v>17</v>
      </c>
      <c r="H1299">
        <f t="shared" si="40"/>
        <v>17</v>
      </c>
      <c r="I1299" s="29">
        <f>IF(D1299="INVOICE",SUM('Tracker&amp;Invoice'!$H1327:INDEX('Tracker&amp;Invoice'!$A1327:$AC1327,1,H1299)),0)</f>
        <v>0</v>
      </c>
      <c r="J1299" s="29">
        <f>IF(D1299="OVERALL",SUM('Tracker&amp;Invoice'!$H1327:$AC1327),0)</f>
        <v>0</v>
      </c>
    </row>
    <row r="1300" spans="1:10">
      <c r="A1300" t="e">
        <f t="shared" si="41"/>
        <v>#REF!</v>
      </c>
      <c r="B1300">
        <f>IF(AND('Tracker&amp;Invoice'!A1328&lt;&gt;"",'Tracker&amp;Invoice'!A1328&lt;&gt;"ITEM",'Tracker&amp;Invoice'!A1326="ITEM"),1,0)</f>
        <v>0</v>
      </c>
      <c r="C1300" t="str">
        <f>IF(B1300=1,'Tracker&amp;Invoice'!A1328,C1299)</f>
        <v>CR1-005</v>
      </c>
      <c r="D1300" t="str">
        <f>IF(LEFT(TRIM('Tracker&amp;Invoice'!B1328),9)="INVOICE #","INVOICE",IF(TRIM('Tracker&amp;Invoice'!B1328)="Overall Completion INVOICE","OVERALL",""))</f>
        <v/>
      </c>
      <c r="E1300" t="str">
        <f>IF(D1300="INVOICE",VALUE(MID(TRIM('Tracker&amp;Invoice'!B1328),10,10)),"")</f>
        <v/>
      </c>
      <c r="F1300">
        <f>IF(B1300=1,IFERROR(LOOKUP(2,1/('Tracker&amp;Invoice'!$H1328:$AC1328&lt;&gt;""),COLUMN('Tracker&amp;Invoice'!$H1328:$AC1328)),8),F1299)</f>
        <v>12</v>
      </c>
      <c r="G1300">
        <f>IF(D1300="OVERALL",IFERROR(LOOKUP(2,1/('Tracker&amp;Invoice'!$H1328:$AC1328&lt;&gt;""),COLUMN('Tracker&amp;Invoice'!$H1328:$AC1328)),8),G1301)</f>
        <v>17</v>
      </c>
      <c r="H1300">
        <f t="shared" si="40"/>
        <v>17</v>
      </c>
      <c r="I1300" s="29">
        <f>IF(D1300="INVOICE",SUM('Tracker&amp;Invoice'!$H1328:INDEX('Tracker&amp;Invoice'!$A1328:$AC1328,1,H1300)),0)</f>
        <v>0</v>
      </c>
      <c r="J1300" s="29">
        <f>IF(D1300="OVERALL",SUM('Tracker&amp;Invoice'!$H1328:$AC1328),0)</f>
        <v>0</v>
      </c>
    </row>
    <row r="1301" spans="1:10">
      <c r="A1301" t="e">
        <f t="shared" si="41"/>
        <v>#REF!</v>
      </c>
      <c r="B1301">
        <f>IF(AND('Tracker&amp;Invoice'!A1329&lt;&gt;"",'Tracker&amp;Invoice'!A1329&lt;&gt;"ITEM",'Tracker&amp;Invoice'!A1327="ITEM"),1,0)</f>
        <v>0</v>
      </c>
      <c r="C1301" t="str">
        <f>IF(B1301=1,'Tracker&amp;Invoice'!A1329,C1300)</f>
        <v>CR1-005</v>
      </c>
      <c r="D1301" t="str">
        <f>IF(LEFT(TRIM('Tracker&amp;Invoice'!B1329),9)="INVOICE #","INVOICE",IF(TRIM('Tracker&amp;Invoice'!B1329)="Overall Completion INVOICE","OVERALL",""))</f>
        <v/>
      </c>
      <c r="E1301" t="str">
        <f>IF(D1301="INVOICE",VALUE(MID(TRIM('Tracker&amp;Invoice'!B1329),10,10)),"")</f>
        <v/>
      </c>
      <c r="F1301">
        <f>IF(B1301=1,IFERROR(LOOKUP(2,1/('Tracker&amp;Invoice'!$H1329:$AC1329&lt;&gt;""),COLUMN('Tracker&amp;Invoice'!$H1329:$AC1329)),8),F1300)</f>
        <v>12</v>
      </c>
      <c r="G1301">
        <f>IF(D1301="OVERALL",IFERROR(LOOKUP(2,1/('Tracker&amp;Invoice'!$H1329:$AC1329&lt;&gt;""),COLUMN('Tracker&amp;Invoice'!$H1329:$AC1329)),8),G1302)</f>
        <v>17</v>
      </c>
      <c r="H1301">
        <f t="shared" si="40"/>
        <v>17</v>
      </c>
      <c r="I1301" s="29">
        <f>IF(D1301="INVOICE",SUM('Tracker&amp;Invoice'!$H1329:INDEX('Tracker&amp;Invoice'!$A1329:$AC1329,1,H1301)),0)</f>
        <v>0</v>
      </c>
      <c r="J1301" s="29">
        <f>IF(D1301="OVERALL",SUM('Tracker&amp;Invoice'!$H1329:$AC1329),0)</f>
        <v>0</v>
      </c>
    </row>
    <row r="1302" spans="1:10">
      <c r="A1302" t="e">
        <f t="shared" si="41"/>
        <v>#REF!</v>
      </c>
      <c r="B1302">
        <f>IF(AND('Tracker&amp;Invoice'!A1330&lt;&gt;"",'Tracker&amp;Invoice'!A1330&lt;&gt;"ITEM",'Tracker&amp;Invoice'!A1328="ITEM"),1,0)</f>
        <v>0</v>
      </c>
      <c r="C1302" t="str">
        <f>IF(B1302=1,'Tracker&amp;Invoice'!A1330,C1301)</f>
        <v>CR1-005</v>
      </c>
      <c r="D1302" t="str">
        <f>IF(LEFT(TRIM('Tracker&amp;Invoice'!B1330),9)="INVOICE #","INVOICE",IF(TRIM('Tracker&amp;Invoice'!B1330)="Overall Completion INVOICE","OVERALL",""))</f>
        <v/>
      </c>
      <c r="E1302" t="str">
        <f>IF(D1302="INVOICE",VALUE(MID(TRIM('Tracker&amp;Invoice'!B1330),10,10)),"")</f>
        <v/>
      </c>
      <c r="F1302">
        <f>IF(B1302=1,IFERROR(LOOKUP(2,1/('Tracker&amp;Invoice'!$H1330:$AC1330&lt;&gt;""),COLUMN('Tracker&amp;Invoice'!$H1330:$AC1330)),8),F1301)</f>
        <v>12</v>
      </c>
      <c r="G1302">
        <f>IF(D1302="OVERALL",IFERROR(LOOKUP(2,1/('Tracker&amp;Invoice'!$H1330:$AC1330&lt;&gt;""),COLUMN('Tracker&amp;Invoice'!$H1330:$AC1330)),8),G1303)</f>
        <v>17</v>
      </c>
      <c r="H1302">
        <f t="shared" si="40"/>
        <v>17</v>
      </c>
      <c r="I1302" s="29">
        <f>IF(D1302="INVOICE",SUM('Tracker&amp;Invoice'!$H1330:INDEX('Tracker&amp;Invoice'!$A1330:$AC1330,1,H1302)),0)</f>
        <v>0</v>
      </c>
      <c r="J1302" s="29">
        <f>IF(D1302="OVERALL",SUM('Tracker&amp;Invoice'!$H1330:$AC1330),0)</f>
        <v>0</v>
      </c>
    </row>
    <row r="1303" spans="1:10">
      <c r="A1303" t="e">
        <f t="shared" si="41"/>
        <v>#REF!</v>
      </c>
      <c r="B1303">
        <f>IF(AND('Tracker&amp;Invoice'!A1331&lt;&gt;"",'Tracker&amp;Invoice'!A1331&lt;&gt;"ITEM",'Tracker&amp;Invoice'!A1329="ITEM"),1,0)</f>
        <v>1</v>
      </c>
      <c r="C1303" t="str">
        <f>IF(B1303=1,'Tracker&amp;Invoice'!A1331,C1302)</f>
        <v>NBQ-006</v>
      </c>
      <c r="D1303" t="str">
        <f>IF(LEFT(TRIM('Tracker&amp;Invoice'!B1331),9)="INVOICE #","INVOICE",IF(TRIM('Tracker&amp;Invoice'!B1331)="Overall Completion INVOICE","OVERALL",""))</f>
        <v/>
      </c>
      <c r="E1303" t="str">
        <f>IF(D1303="INVOICE",VALUE(MID(TRIM('Tracker&amp;Invoice'!B1331),10,10)),"")</f>
        <v/>
      </c>
      <c r="F1303">
        <f>IF(B1303=1,IFERROR(LOOKUP(2,1/('Tracker&amp;Invoice'!$H1331:$AC1331&lt;&gt;""),COLUMN('Tracker&amp;Invoice'!$H1331:$AC1331)),8),F1302)</f>
        <v>16</v>
      </c>
      <c r="G1303">
        <f>IF(D1303="OVERALL",IFERROR(LOOKUP(2,1/('Tracker&amp;Invoice'!$H1331:$AC1331&lt;&gt;""),COLUMN('Tracker&amp;Invoice'!$H1331:$AC1331)),8),G1304)</f>
        <v>17</v>
      </c>
      <c r="H1303">
        <f t="shared" si="40"/>
        <v>17</v>
      </c>
      <c r="I1303" s="29">
        <f>IF(D1303="INVOICE",SUM('Tracker&amp;Invoice'!$H1331:INDEX('Tracker&amp;Invoice'!$A1331:$AC1331,1,H1303)),0)</f>
        <v>0</v>
      </c>
      <c r="J1303" s="29">
        <f>IF(D1303="OVERALL",SUM('Tracker&amp;Invoice'!$H1331:$AC1331),0)</f>
        <v>0</v>
      </c>
    </row>
    <row r="1304" spans="1:10">
      <c r="A1304" t="e">
        <f t="shared" si="41"/>
        <v>#REF!</v>
      </c>
      <c r="B1304">
        <f>IF(AND('Tracker&amp;Invoice'!A1332&lt;&gt;"",'Tracker&amp;Invoice'!A1332&lt;&gt;"ITEM",'Tracker&amp;Invoice'!A1330="ITEM"),1,0)</f>
        <v>0</v>
      </c>
      <c r="C1304" t="str">
        <f>IF(B1304=1,'Tracker&amp;Invoice'!A1332,C1303)</f>
        <v>NBQ-006</v>
      </c>
      <c r="D1304" t="str">
        <f>IF(LEFT(TRIM('Tracker&amp;Invoice'!B1332),9)="INVOICE #","INVOICE",IF(TRIM('Tracker&amp;Invoice'!B1332)="Overall Completion INVOICE","OVERALL",""))</f>
        <v/>
      </c>
      <c r="E1304" t="str">
        <f>IF(D1304="INVOICE",VALUE(MID(TRIM('Tracker&amp;Invoice'!B1332),10,10)),"")</f>
        <v/>
      </c>
      <c r="F1304">
        <f>IF(B1304=1,IFERROR(LOOKUP(2,1/('Tracker&amp;Invoice'!$H1332:$AC1332&lt;&gt;""),COLUMN('Tracker&amp;Invoice'!$H1332:$AC1332)),8),F1303)</f>
        <v>16</v>
      </c>
      <c r="G1304">
        <f>IF(D1304="OVERALL",IFERROR(LOOKUP(2,1/('Tracker&amp;Invoice'!$H1332:$AC1332&lt;&gt;""),COLUMN('Tracker&amp;Invoice'!$H1332:$AC1332)),8),G1305)</f>
        <v>17</v>
      </c>
      <c r="H1304">
        <f t="shared" si="40"/>
        <v>17</v>
      </c>
      <c r="I1304" s="29">
        <f>IF(D1304="INVOICE",SUM('Tracker&amp;Invoice'!$H1332:INDEX('Tracker&amp;Invoice'!$A1332:$AC1332,1,H1304)),0)</f>
        <v>0</v>
      </c>
      <c r="J1304" s="29">
        <f>IF(D1304="OVERALL",SUM('Tracker&amp;Invoice'!$H1332:$AC1332),0)</f>
        <v>0</v>
      </c>
    </row>
    <row r="1305" spans="1:10">
      <c r="A1305" t="e">
        <f t="shared" si="41"/>
        <v>#REF!</v>
      </c>
      <c r="B1305">
        <f>IF(AND('Tracker&amp;Invoice'!A1333&lt;&gt;"",'Tracker&amp;Invoice'!A1333&lt;&gt;"ITEM",'Tracker&amp;Invoice'!A1331="ITEM"),1,0)</f>
        <v>0</v>
      </c>
      <c r="C1305" t="str">
        <f>IF(B1305=1,'Tracker&amp;Invoice'!A1333,C1304)</f>
        <v>NBQ-006</v>
      </c>
      <c r="D1305" t="str">
        <f>IF(LEFT(TRIM('Tracker&amp;Invoice'!B1333),9)="INVOICE #","INVOICE",IF(TRIM('Tracker&amp;Invoice'!B1333)="Overall Completion INVOICE","OVERALL",""))</f>
        <v/>
      </c>
      <c r="E1305" t="str">
        <f>IF(D1305="INVOICE",VALUE(MID(TRIM('Tracker&amp;Invoice'!B1333),10,10)),"")</f>
        <v/>
      </c>
      <c r="F1305">
        <f>IF(B1305=1,IFERROR(LOOKUP(2,1/('Tracker&amp;Invoice'!$H1333:$AC1333&lt;&gt;""),COLUMN('Tracker&amp;Invoice'!$H1333:$AC1333)),8),F1304)</f>
        <v>16</v>
      </c>
      <c r="G1305">
        <f>IF(D1305="OVERALL",IFERROR(LOOKUP(2,1/('Tracker&amp;Invoice'!$H1333:$AC1333&lt;&gt;""),COLUMN('Tracker&amp;Invoice'!$H1333:$AC1333)),8),G1306)</f>
        <v>17</v>
      </c>
      <c r="H1305">
        <f t="shared" si="40"/>
        <v>17</v>
      </c>
      <c r="I1305" s="29">
        <f>IF(D1305="INVOICE",SUM('Tracker&amp;Invoice'!$H1333:INDEX('Tracker&amp;Invoice'!$A1333:$AC1333,1,H1305)),0)</f>
        <v>0</v>
      </c>
      <c r="J1305" s="29">
        <f>IF(D1305="OVERALL",SUM('Tracker&amp;Invoice'!$H1333:$AC1333),0)</f>
        <v>0</v>
      </c>
    </row>
    <row r="1306" spans="1:10">
      <c r="A1306" t="e">
        <f t="shared" si="41"/>
        <v>#REF!</v>
      </c>
      <c r="B1306">
        <f>IF(AND('Tracker&amp;Invoice'!A1334&lt;&gt;"",'Tracker&amp;Invoice'!A1334&lt;&gt;"ITEM",'Tracker&amp;Invoice'!A1332="ITEM"),1,0)</f>
        <v>0</v>
      </c>
      <c r="C1306" t="str">
        <f>IF(B1306=1,'Tracker&amp;Invoice'!A1334,C1305)</f>
        <v>NBQ-006</v>
      </c>
      <c r="D1306" t="str">
        <f>IF(LEFT(TRIM('Tracker&amp;Invoice'!B1334),9)="INVOICE #","INVOICE",IF(TRIM('Tracker&amp;Invoice'!B1334)="Overall Completion INVOICE","OVERALL",""))</f>
        <v>INVOICE</v>
      </c>
      <c r="E1306">
        <f>IF(D1306="INVOICE",VALUE(MID(TRIM('Tracker&amp;Invoice'!B1334),10,10)),"")</f>
        <v>27</v>
      </c>
      <c r="F1306">
        <f>IF(B1306=1,IFERROR(LOOKUP(2,1/('Tracker&amp;Invoice'!$H1334:$AC1334&lt;&gt;""),COLUMN('Tracker&amp;Invoice'!$H1334:$AC1334)),8),F1305)</f>
        <v>16</v>
      </c>
      <c r="G1306">
        <f>IF(D1306="OVERALL",IFERROR(LOOKUP(2,1/('Tracker&amp;Invoice'!$H1334:$AC1334&lt;&gt;""),COLUMN('Tracker&amp;Invoice'!$H1334:$AC1334)),8),G1307)</f>
        <v>17</v>
      </c>
      <c r="H1306">
        <f t="shared" si="40"/>
        <v>17</v>
      </c>
      <c r="I1306" s="29">
        <f>IF(D1306="INVOICE",SUM('Tracker&amp;Invoice'!$H1334:INDEX('Tracker&amp;Invoice'!$A1334:$AC1334,1,H1306)),0)</f>
        <v>1628.0000000000002</v>
      </c>
      <c r="J1306" s="29">
        <f>IF(D1306="OVERALL",SUM('Tracker&amp;Invoice'!$H1334:$AC1334),0)</f>
        <v>0</v>
      </c>
    </row>
    <row r="1307" spans="1:10">
      <c r="A1307" t="e">
        <f t="shared" si="41"/>
        <v>#REF!</v>
      </c>
      <c r="B1307">
        <f>IF(AND('Tracker&amp;Invoice'!A1335&lt;&gt;"",'Tracker&amp;Invoice'!A1335&lt;&gt;"ITEM",'Tracker&amp;Invoice'!A1333="ITEM"),1,0)</f>
        <v>0</v>
      </c>
      <c r="C1307" t="str">
        <f>IF(B1307=1,'Tracker&amp;Invoice'!A1335,C1306)</f>
        <v>NBQ-006</v>
      </c>
      <c r="D1307" t="str">
        <f>IF(LEFT(TRIM('Tracker&amp;Invoice'!B1335),9)="INVOICE #","INVOICE",IF(TRIM('Tracker&amp;Invoice'!B1335)="Overall Completion INVOICE","OVERALL",""))</f>
        <v/>
      </c>
      <c r="E1307" t="str">
        <f>IF(D1307="INVOICE",VALUE(MID(TRIM('Tracker&amp;Invoice'!B1335),10,10)),"")</f>
        <v/>
      </c>
      <c r="F1307">
        <f>IF(B1307=1,IFERROR(LOOKUP(2,1/('Tracker&amp;Invoice'!$H1335:$AC1335&lt;&gt;""),COLUMN('Tracker&amp;Invoice'!$H1335:$AC1335)),8),F1306)</f>
        <v>16</v>
      </c>
      <c r="G1307">
        <f>IF(D1307="OVERALL",IFERROR(LOOKUP(2,1/('Tracker&amp;Invoice'!$H1335:$AC1335&lt;&gt;""),COLUMN('Tracker&amp;Invoice'!$H1335:$AC1335)),8),G1308)</f>
        <v>17</v>
      </c>
      <c r="H1307">
        <f t="shared" si="40"/>
        <v>17</v>
      </c>
      <c r="I1307" s="29">
        <f>IF(D1307="INVOICE",SUM('Tracker&amp;Invoice'!$H1335:INDEX('Tracker&amp;Invoice'!$A1335:$AC1335,1,H1307)),0)</f>
        <v>0</v>
      </c>
      <c r="J1307" s="29">
        <f>IF(D1307="OVERALL",SUM('Tracker&amp;Invoice'!$H1335:$AC1335),0)</f>
        <v>0</v>
      </c>
    </row>
    <row r="1308" spans="1:10">
      <c r="A1308" t="e">
        <f t="shared" si="41"/>
        <v>#REF!</v>
      </c>
      <c r="B1308">
        <f>IF(AND('Tracker&amp;Invoice'!A1336&lt;&gt;"",'Tracker&amp;Invoice'!A1336&lt;&gt;"ITEM",'Tracker&amp;Invoice'!A1334="ITEM"),1,0)</f>
        <v>0</v>
      </c>
      <c r="C1308" t="str">
        <f>IF(B1308=1,'Tracker&amp;Invoice'!A1336,C1307)</f>
        <v>NBQ-006</v>
      </c>
      <c r="D1308" t="str">
        <f>IF(LEFT(TRIM('Tracker&amp;Invoice'!B1336),9)="INVOICE #","INVOICE",IF(TRIM('Tracker&amp;Invoice'!B1336)="Overall Completion INVOICE","OVERALL",""))</f>
        <v/>
      </c>
      <c r="E1308" t="str">
        <f>IF(D1308="INVOICE",VALUE(MID(TRIM('Tracker&amp;Invoice'!B1336),10,10)),"")</f>
        <v/>
      </c>
      <c r="F1308">
        <f>IF(B1308=1,IFERROR(LOOKUP(2,1/('Tracker&amp;Invoice'!$H1336:$AC1336&lt;&gt;""),COLUMN('Tracker&amp;Invoice'!$H1336:$AC1336)),8),F1307)</f>
        <v>16</v>
      </c>
      <c r="G1308">
        <f>IF(D1308="OVERALL",IFERROR(LOOKUP(2,1/('Tracker&amp;Invoice'!$H1336:$AC1336&lt;&gt;""),COLUMN('Tracker&amp;Invoice'!$H1336:$AC1336)),8),G1309)</f>
        <v>17</v>
      </c>
      <c r="H1308">
        <f t="shared" si="40"/>
        <v>17</v>
      </c>
      <c r="I1308" s="29">
        <f>IF(D1308="INVOICE",SUM('Tracker&amp;Invoice'!$H1336:INDEX('Tracker&amp;Invoice'!$A1336:$AC1336,1,H1308)),0)</f>
        <v>0</v>
      </c>
      <c r="J1308" s="29">
        <f>IF(D1308="OVERALL",SUM('Tracker&amp;Invoice'!$H1336:$AC1336),0)</f>
        <v>0</v>
      </c>
    </row>
    <row r="1309" spans="1:10">
      <c r="A1309" t="e">
        <f t="shared" si="41"/>
        <v>#REF!</v>
      </c>
      <c r="B1309">
        <f>IF(AND('Tracker&amp;Invoice'!A1337&lt;&gt;"",'Tracker&amp;Invoice'!A1337&lt;&gt;"ITEM",'Tracker&amp;Invoice'!A1335="ITEM"),1,0)</f>
        <v>0</v>
      </c>
      <c r="C1309" t="str">
        <f>IF(B1309=1,'Tracker&amp;Invoice'!A1337,C1308)</f>
        <v>NBQ-006</v>
      </c>
      <c r="D1309" t="str">
        <f>IF(LEFT(TRIM('Tracker&amp;Invoice'!B1337),9)="INVOICE #","INVOICE",IF(TRIM('Tracker&amp;Invoice'!B1337)="Overall Completion INVOICE","OVERALL",""))</f>
        <v/>
      </c>
      <c r="E1309" t="str">
        <f>IF(D1309="INVOICE",VALUE(MID(TRIM('Tracker&amp;Invoice'!B1337),10,10)),"")</f>
        <v/>
      </c>
      <c r="F1309">
        <f>IF(B1309=1,IFERROR(LOOKUP(2,1/('Tracker&amp;Invoice'!$H1337:$AC1337&lt;&gt;""),COLUMN('Tracker&amp;Invoice'!$H1337:$AC1337)),8),F1308)</f>
        <v>16</v>
      </c>
      <c r="G1309">
        <f>IF(D1309="OVERALL",IFERROR(LOOKUP(2,1/('Tracker&amp;Invoice'!$H1337:$AC1337&lt;&gt;""),COLUMN('Tracker&amp;Invoice'!$H1337:$AC1337)),8),G1310)</f>
        <v>17</v>
      </c>
      <c r="H1309">
        <f t="shared" si="40"/>
        <v>17</v>
      </c>
      <c r="I1309" s="29">
        <f>IF(D1309="INVOICE",SUM('Tracker&amp;Invoice'!$H1337:INDEX('Tracker&amp;Invoice'!$A1337:$AC1337,1,H1309)),0)</f>
        <v>0</v>
      </c>
      <c r="J1309" s="29">
        <f>IF(D1309="OVERALL",SUM('Tracker&amp;Invoice'!$H1337:$AC1337),0)</f>
        <v>0</v>
      </c>
    </row>
    <row r="1310" spans="1:10">
      <c r="A1310" t="e">
        <f t="shared" si="41"/>
        <v>#REF!</v>
      </c>
      <c r="B1310">
        <f>IF(AND('Tracker&amp;Invoice'!A1338&lt;&gt;"",'Tracker&amp;Invoice'!A1338&lt;&gt;"ITEM",'Tracker&amp;Invoice'!A1336="ITEM"),1,0)</f>
        <v>0</v>
      </c>
      <c r="C1310" t="str">
        <f>IF(B1310=1,'Tracker&amp;Invoice'!A1338,C1309)</f>
        <v>NBQ-006</v>
      </c>
      <c r="D1310" t="str">
        <f>IF(LEFT(TRIM('Tracker&amp;Invoice'!B1338),9)="INVOICE #","INVOICE",IF(TRIM('Tracker&amp;Invoice'!B1338)="Overall Completion INVOICE","OVERALL",""))</f>
        <v/>
      </c>
      <c r="E1310" t="str">
        <f>IF(D1310="INVOICE",VALUE(MID(TRIM('Tracker&amp;Invoice'!B1338),10,10)),"")</f>
        <v/>
      </c>
      <c r="F1310">
        <f>IF(B1310=1,IFERROR(LOOKUP(2,1/('Tracker&amp;Invoice'!$H1338:$AC1338&lt;&gt;""),COLUMN('Tracker&amp;Invoice'!$H1338:$AC1338)),8),F1309)</f>
        <v>16</v>
      </c>
      <c r="G1310">
        <f>IF(D1310="OVERALL",IFERROR(LOOKUP(2,1/('Tracker&amp;Invoice'!$H1338:$AC1338&lt;&gt;""),COLUMN('Tracker&amp;Invoice'!$H1338:$AC1338)),8),G1311)</f>
        <v>17</v>
      </c>
      <c r="H1310">
        <f t="shared" si="40"/>
        <v>17</v>
      </c>
      <c r="I1310" s="29">
        <f>IF(D1310="INVOICE",SUM('Tracker&amp;Invoice'!$H1338:INDEX('Tracker&amp;Invoice'!$A1338:$AC1338,1,H1310)),0)</f>
        <v>0</v>
      </c>
      <c r="J1310" s="29">
        <f>IF(D1310="OVERALL",SUM('Tracker&amp;Invoice'!$H1338:$AC1338),0)</f>
        <v>0</v>
      </c>
    </row>
    <row r="1311" spans="1:10">
      <c r="A1311" t="e">
        <f t="shared" si="41"/>
        <v>#REF!</v>
      </c>
      <c r="B1311">
        <f>IF(AND('Tracker&amp;Invoice'!A1339&lt;&gt;"",'Tracker&amp;Invoice'!A1339&lt;&gt;"ITEM",'Tracker&amp;Invoice'!A1337="ITEM"),1,0)</f>
        <v>0</v>
      </c>
      <c r="C1311" t="str">
        <f>IF(B1311=1,'Tracker&amp;Invoice'!A1339,C1310)</f>
        <v>NBQ-006</v>
      </c>
      <c r="D1311" t="str">
        <f>IF(LEFT(TRIM('Tracker&amp;Invoice'!B1339),9)="INVOICE #","INVOICE",IF(TRIM('Tracker&amp;Invoice'!B1339)="Overall Completion INVOICE","OVERALL",""))</f>
        <v/>
      </c>
      <c r="E1311" t="str">
        <f>IF(D1311="INVOICE",VALUE(MID(TRIM('Tracker&amp;Invoice'!B1339),10,10)),"")</f>
        <v/>
      </c>
      <c r="F1311">
        <f>IF(B1311=1,IFERROR(LOOKUP(2,1/('Tracker&amp;Invoice'!$H1339:$AC1339&lt;&gt;""),COLUMN('Tracker&amp;Invoice'!$H1339:$AC1339)),8),F1310)</f>
        <v>16</v>
      </c>
      <c r="G1311">
        <f>IF(D1311="OVERALL",IFERROR(LOOKUP(2,1/('Tracker&amp;Invoice'!$H1339:$AC1339&lt;&gt;""),COLUMN('Tracker&amp;Invoice'!$H1339:$AC1339)),8),G1312)</f>
        <v>17</v>
      </c>
      <c r="H1311">
        <f t="shared" si="40"/>
        <v>17</v>
      </c>
      <c r="I1311" s="29">
        <f>IF(D1311="INVOICE",SUM('Tracker&amp;Invoice'!$H1339:INDEX('Tracker&amp;Invoice'!$A1339:$AC1339,1,H1311)),0)</f>
        <v>0</v>
      </c>
      <c r="J1311" s="29">
        <f>IF(D1311="OVERALL",SUM('Tracker&amp;Invoice'!$H1339:$AC1339),0)</f>
        <v>0</v>
      </c>
    </row>
    <row r="1312" spans="1:10">
      <c r="A1312" t="e">
        <f t="shared" si="41"/>
        <v>#REF!</v>
      </c>
      <c r="B1312">
        <f>IF(AND('Tracker&amp;Invoice'!A1340&lt;&gt;"",'Tracker&amp;Invoice'!A1340&lt;&gt;"ITEM",'Tracker&amp;Invoice'!A1338="ITEM"),1,0)</f>
        <v>0</v>
      </c>
      <c r="C1312" t="str">
        <f>IF(B1312=1,'Tracker&amp;Invoice'!A1340,C1311)</f>
        <v>NBQ-006</v>
      </c>
      <c r="D1312" t="str">
        <f>IF(LEFT(TRIM('Tracker&amp;Invoice'!B1340),9)="INVOICE #","INVOICE",IF(TRIM('Tracker&amp;Invoice'!B1340)="Overall Completion INVOICE","OVERALL",""))</f>
        <v/>
      </c>
      <c r="E1312" t="str">
        <f>IF(D1312="INVOICE",VALUE(MID(TRIM('Tracker&amp;Invoice'!B1340),10,10)),"")</f>
        <v/>
      </c>
      <c r="F1312">
        <f>IF(B1312=1,IFERROR(LOOKUP(2,1/('Tracker&amp;Invoice'!$H1340:$AC1340&lt;&gt;""),COLUMN('Tracker&amp;Invoice'!$H1340:$AC1340)),8),F1311)</f>
        <v>16</v>
      </c>
      <c r="G1312">
        <f>IF(D1312="OVERALL",IFERROR(LOOKUP(2,1/('Tracker&amp;Invoice'!$H1340:$AC1340&lt;&gt;""),COLUMN('Tracker&amp;Invoice'!$H1340:$AC1340)),8),G1313)</f>
        <v>17</v>
      </c>
      <c r="H1312">
        <f t="shared" si="40"/>
        <v>17</v>
      </c>
      <c r="I1312" s="29">
        <f>IF(D1312="INVOICE",SUM('Tracker&amp;Invoice'!$H1340:INDEX('Tracker&amp;Invoice'!$A1340:$AC1340,1,H1312)),0)</f>
        <v>0</v>
      </c>
      <c r="J1312" s="29">
        <f>IF(D1312="OVERALL",SUM('Tracker&amp;Invoice'!$H1340:$AC1340),0)</f>
        <v>0</v>
      </c>
    </row>
    <row r="1313" spans="1:10">
      <c r="A1313" t="e">
        <f t="shared" si="41"/>
        <v>#REF!</v>
      </c>
      <c r="B1313">
        <f>IF(AND('Tracker&amp;Invoice'!A1341&lt;&gt;"",'Tracker&amp;Invoice'!A1341&lt;&gt;"ITEM",'Tracker&amp;Invoice'!A1339="ITEM"),1,0)</f>
        <v>0</v>
      </c>
      <c r="C1313" t="str">
        <f>IF(B1313=1,'Tracker&amp;Invoice'!A1341,C1312)</f>
        <v>NBQ-006</v>
      </c>
      <c r="D1313" t="str">
        <f>IF(LEFT(TRIM('Tracker&amp;Invoice'!B1341),9)="INVOICE #","INVOICE",IF(TRIM('Tracker&amp;Invoice'!B1341)="Overall Completion INVOICE","OVERALL",""))</f>
        <v/>
      </c>
      <c r="E1313" t="str">
        <f>IF(D1313="INVOICE",VALUE(MID(TRIM('Tracker&amp;Invoice'!B1341),10,10)),"")</f>
        <v/>
      </c>
      <c r="F1313">
        <f>IF(B1313=1,IFERROR(LOOKUP(2,1/('Tracker&amp;Invoice'!$H1341:$AC1341&lt;&gt;""),COLUMN('Tracker&amp;Invoice'!$H1341:$AC1341)),8),F1312)</f>
        <v>16</v>
      </c>
      <c r="G1313">
        <f>IF(D1313="OVERALL",IFERROR(LOOKUP(2,1/('Tracker&amp;Invoice'!$H1341:$AC1341&lt;&gt;""),COLUMN('Tracker&amp;Invoice'!$H1341:$AC1341)),8),G1314)</f>
        <v>17</v>
      </c>
      <c r="H1313">
        <f t="shared" si="40"/>
        <v>17</v>
      </c>
      <c r="I1313" s="29">
        <f>IF(D1313="INVOICE",SUM('Tracker&amp;Invoice'!$H1341:INDEX('Tracker&amp;Invoice'!$A1341:$AC1341,1,H1313)),0)</f>
        <v>0</v>
      </c>
      <c r="J1313" s="29">
        <f>IF(D1313="OVERALL",SUM('Tracker&amp;Invoice'!$H1341:$AC1341),0)</f>
        <v>0</v>
      </c>
    </row>
    <row r="1314" spans="1:10">
      <c r="A1314" t="e">
        <f t="shared" si="41"/>
        <v>#REF!</v>
      </c>
      <c r="B1314">
        <f>IF(AND('Tracker&amp;Invoice'!A1342&lt;&gt;"",'Tracker&amp;Invoice'!A1342&lt;&gt;"ITEM",'Tracker&amp;Invoice'!A1340="ITEM"),1,0)</f>
        <v>0</v>
      </c>
      <c r="C1314" t="str">
        <f>IF(B1314=1,'Tracker&amp;Invoice'!A1342,C1313)</f>
        <v>NBQ-006</v>
      </c>
      <c r="D1314" t="str">
        <f>IF(LEFT(TRIM('Tracker&amp;Invoice'!B1342),9)="INVOICE #","INVOICE",IF(TRIM('Tracker&amp;Invoice'!B1342)="Overall Completion INVOICE","OVERALL",""))</f>
        <v/>
      </c>
      <c r="E1314" t="str">
        <f>IF(D1314="INVOICE",VALUE(MID(TRIM('Tracker&amp;Invoice'!B1342),10,10)),"")</f>
        <v/>
      </c>
      <c r="F1314">
        <f>IF(B1314=1,IFERROR(LOOKUP(2,1/('Tracker&amp;Invoice'!$H1342:$AC1342&lt;&gt;""),COLUMN('Tracker&amp;Invoice'!$H1342:$AC1342)),8),F1313)</f>
        <v>16</v>
      </c>
      <c r="G1314">
        <f>IF(D1314="OVERALL",IFERROR(LOOKUP(2,1/('Tracker&amp;Invoice'!$H1342:$AC1342&lt;&gt;""),COLUMN('Tracker&amp;Invoice'!$H1342:$AC1342)),8),G1315)</f>
        <v>17</v>
      </c>
      <c r="H1314">
        <f t="shared" si="40"/>
        <v>17</v>
      </c>
      <c r="I1314" s="29">
        <f>IF(D1314="INVOICE",SUM('Tracker&amp;Invoice'!$H1342:INDEX('Tracker&amp;Invoice'!$A1342:$AC1342,1,H1314)),0)</f>
        <v>0</v>
      </c>
      <c r="J1314" s="29">
        <f>IF(D1314="OVERALL",SUM('Tracker&amp;Invoice'!$H1342:$AC1342),0)</f>
        <v>0</v>
      </c>
    </row>
    <row r="1315" spans="1:10">
      <c r="A1315" t="e">
        <f t="shared" si="41"/>
        <v>#REF!</v>
      </c>
      <c r="B1315">
        <f>IF(AND('Tracker&amp;Invoice'!A1343&lt;&gt;"",'Tracker&amp;Invoice'!A1343&lt;&gt;"ITEM",'Tracker&amp;Invoice'!A1341="ITEM"),1,0)</f>
        <v>0</v>
      </c>
      <c r="C1315" t="str">
        <f>IF(B1315=1,'Tracker&amp;Invoice'!A1343,C1314)</f>
        <v>NBQ-006</v>
      </c>
      <c r="D1315" t="str">
        <f>IF(LEFT(TRIM('Tracker&amp;Invoice'!B1343),9)="INVOICE #","INVOICE",IF(TRIM('Tracker&amp;Invoice'!B1343)="Overall Completion INVOICE","OVERALL",""))</f>
        <v/>
      </c>
      <c r="E1315" t="str">
        <f>IF(D1315="INVOICE",VALUE(MID(TRIM('Tracker&amp;Invoice'!B1343),10,10)),"")</f>
        <v/>
      </c>
      <c r="F1315">
        <f>IF(B1315=1,IFERROR(LOOKUP(2,1/('Tracker&amp;Invoice'!$H1343:$AC1343&lt;&gt;""),COLUMN('Tracker&amp;Invoice'!$H1343:$AC1343)),8),F1314)</f>
        <v>16</v>
      </c>
      <c r="G1315">
        <f>IF(D1315="OVERALL",IFERROR(LOOKUP(2,1/('Tracker&amp;Invoice'!$H1343:$AC1343&lt;&gt;""),COLUMN('Tracker&amp;Invoice'!$H1343:$AC1343)),8),G1316)</f>
        <v>17</v>
      </c>
      <c r="H1315">
        <f t="shared" si="40"/>
        <v>17</v>
      </c>
      <c r="I1315" s="29">
        <f>IF(D1315="INVOICE",SUM('Tracker&amp;Invoice'!$H1343:INDEX('Tracker&amp;Invoice'!$A1343:$AC1343,1,H1315)),0)</f>
        <v>0</v>
      </c>
      <c r="J1315" s="29">
        <f>IF(D1315="OVERALL",SUM('Tracker&amp;Invoice'!$H1343:$AC1343),0)</f>
        <v>0</v>
      </c>
    </row>
    <row r="1316" spans="1:10">
      <c r="A1316" t="e">
        <f t="shared" si="41"/>
        <v>#REF!</v>
      </c>
      <c r="B1316">
        <f>IF(AND('Tracker&amp;Invoice'!A1344&lt;&gt;"",'Tracker&amp;Invoice'!A1344&lt;&gt;"ITEM",'Tracker&amp;Invoice'!A1342="ITEM"),1,0)</f>
        <v>0</v>
      </c>
      <c r="C1316" t="str">
        <f>IF(B1316=1,'Tracker&amp;Invoice'!A1344,C1315)</f>
        <v>NBQ-006</v>
      </c>
      <c r="D1316" t="str">
        <f>IF(LEFT(TRIM('Tracker&amp;Invoice'!B1344),9)="INVOICE #","INVOICE",IF(TRIM('Tracker&amp;Invoice'!B1344)="Overall Completion INVOICE","OVERALL",""))</f>
        <v>OVERALL</v>
      </c>
      <c r="E1316" t="str">
        <f>IF(D1316="INVOICE",VALUE(MID(TRIM('Tracker&amp;Invoice'!B1344),10,10)),"")</f>
        <v/>
      </c>
      <c r="F1316">
        <f>IF(B1316=1,IFERROR(LOOKUP(2,1/('Tracker&amp;Invoice'!$H1344:$AC1344&lt;&gt;""),COLUMN('Tracker&amp;Invoice'!$H1344:$AC1344)),8),F1315)</f>
        <v>16</v>
      </c>
      <c r="G1316">
        <f>IF(D1316="OVERALL",IFERROR(LOOKUP(2,1/('Tracker&amp;Invoice'!$H1344:$AC1344&lt;&gt;""),COLUMN('Tracker&amp;Invoice'!$H1344:$AC1344)),8),G1317)</f>
        <v>17</v>
      </c>
      <c r="H1316">
        <f t="shared" si="40"/>
        <v>17</v>
      </c>
      <c r="I1316" s="29">
        <f>IF(D1316="INVOICE",SUM('Tracker&amp;Invoice'!$H1344:INDEX('Tracker&amp;Invoice'!$A1344:$AC1344,1,H1316)),0)</f>
        <v>0</v>
      </c>
      <c r="J1316" s="29">
        <f>IF(D1316="OVERALL",SUM('Tracker&amp;Invoice'!$H1344:$AC1344),0)</f>
        <v>1628.0000000000002</v>
      </c>
    </row>
    <row r="1317" spans="1:10">
      <c r="A1317" t="e">
        <f t="shared" si="41"/>
        <v>#REF!</v>
      </c>
      <c r="B1317">
        <f>IF(AND('Tracker&amp;Invoice'!A1345&lt;&gt;"",'Tracker&amp;Invoice'!A1345&lt;&gt;"ITEM",'Tracker&amp;Invoice'!A1343="ITEM"),1,0)</f>
        <v>0</v>
      </c>
      <c r="C1317" t="str">
        <f>IF(B1317=1,'Tracker&amp;Invoice'!A1345,C1316)</f>
        <v>NBQ-006</v>
      </c>
      <c r="D1317" t="str">
        <f>IF(LEFT(TRIM('Tracker&amp;Invoice'!B1345),9)="INVOICE #","INVOICE",IF(TRIM('Tracker&amp;Invoice'!B1345)="Overall Completion INVOICE","OVERALL",""))</f>
        <v/>
      </c>
      <c r="E1317" t="str">
        <f>IF(D1317="INVOICE",VALUE(MID(TRIM('Tracker&amp;Invoice'!B1345),10,10)),"")</f>
        <v/>
      </c>
      <c r="F1317">
        <f>IF(B1317=1,IFERROR(LOOKUP(2,1/('Tracker&amp;Invoice'!$H1345:$AC1345&lt;&gt;""),COLUMN('Tracker&amp;Invoice'!$H1345:$AC1345)),8),F1316)</f>
        <v>16</v>
      </c>
      <c r="G1317" t="e">
        <f>IF(D1317="OVERALL",IFERROR(LOOKUP(2,1/('Tracker&amp;Invoice'!$H1345:$AC1345&lt;&gt;""),COLUMN('Tracker&amp;Invoice'!$H1345:$AC1345)),8),G1318)</f>
        <v>#REF!</v>
      </c>
      <c r="H1317" t="e">
        <f t="shared" si="40"/>
        <v>#REF!</v>
      </c>
      <c r="I1317" s="29">
        <f>IF(D1317="INVOICE",SUM('Tracker&amp;Invoice'!$H1345:INDEX('Tracker&amp;Invoice'!$A1345:$AC1345,1,H1317)),0)</f>
        <v>0</v>
      </c>
      <c r="J1317" s="29">
        <f>IF(D1317="OVERALL",SUM('Tracker&amp;Invoice'!$H1345:$AC1345),0)</f>
        <v>0</v>
      </c>
    </row>
    <row r="1318" spans="1:10">
      <c r="A1318" t="e">
        <f t="shared" si="41"/>
        <v>#REF!</v>
      </c>
      <c r="B1318">
        <f>IF(AND('Tracker&amp;Invoice'!A1346&lt;&gt;"",'Tracker&amp;Invoice'!A1346&lt;&gt;"ITEM",'Tracker&amp;Invoice'!A1344="ITEM"),1,0)</f>
        <v>0</v>
      </c>
      <c r="C1318" t="str">
        <f>IF(B1318=1,'Tracker&amp;Invoice'!A1346,C1317)</f>
        <v>NBQ-006</v>
      </c>
      <c r="D1318" t="str">
        <f>IF(LEFT(TRIM('Tracker&amp;Invoice'!B1346),9)="INVOICE #","INVOICE",IF(TRIM('Tracker&amp;Invoice'!B1346)="Overall Completion INVOICE","OVERALL",""))</f>
        <v/>
      </c>
      <c r="E1318" t="str">
        <f>IF(D1318="INVOICE",VALUE(MID(TRIM('Tracker&amp;Invoice'!B1346),10,10)),"")</f>
        <v/>
      </c>
      <c r="F1318">
        <f>IF(B1318=1,IFERROR(LOOKUP(2,1/('Tracker&amp;Invoice'!$H1346:$AC1346&lt;&gt;""),COLUMN('Tracker&amp;Invoice'!$H1346:$AC1346)),8),F1317)</f>
        <v>16</v>
      </c>
      <c r="G1318" t="e">
        <f>IF(D1318="OVERALL",IFERROR(LOOKUP(2,1/('Tracker&amp;Invoice'!$H1346:$AC1346&lt;&gt;""),COLUMN('Tracker&amp;Invoice'!$H1346:$AC1346)),8),G1319)</f>
        <v>#REF!</v>
      </c>
      <c r="H1318" t="e">
        <f t="shared" si="40"/>
        <v>#REF!</v>
      </c>
      <c r="I1318" s="29">
        <f>IF(D1318="INVOICE",SUM('Tracker&amp;Invoice'!$H1346:INDEX('Tracker&amp;Invoice'!$A1346:$AC1346,1,H1318)),0)</f>
        <v>0</v>
      </c>
      <c r="J1318" s="29">
        <f>IF(D1318="OVERALL",SUM('Tracker&amp;Invoice'!$H1346:$AC1346),0)</f>
        <v>0</v>
      </c>
    </row>
    <row r="1319" spans="1:10">
      <c r="A1319" t="e">
        <f t="shared" si="41"/>
        <v>#REF!</v>
      </c>
      <c r="B1319">
        <f>IF(AND('Tracker&amp;Invoice'!A1347&lt;&gt;"",'Tracker&amp;Invoice'!A1347&lt;&gt;"ITEM",'Tracker&amp;Invoice'!A1345="ITEM"),1,0)</f>
        <v>0</v>
      </c>
      <c r="C1319" t="str">
        <f>IF(B1319=1,'Tracker&amp;Invoice'!A1347,C1318)</f>
        <v>NBQ-006</v>
      </c>
      <c r="D1319" t="str">
        <f>IF(LEFT(TRIM('Tracker&amp;Invoice'!B1347),9)="INVOICE #","INVOICE",IF(TRIM('Tracker&amp;Invoice'!B1347)="Overall Completion INVOICE","OVERALL",""))</f>
        <v/>
      </c>
      <c r="E1319" t="str">
        <f>IF(D1319="INVOICE",VALUE(MID(TRIM('Tracker&amp;Invoice'!B1347),10,10)),"")</f>
        <v/>
      </c>
      <c r="F1319">
        <f>IF(B1319=1,IFERROR(LOOKUP(2,1/('Tracker&amp;Invoice'!$H1347:$AC1347&lt;&gt;""),COLUMN('Tracker&amp;Invoice'!$H1347:$AC1347)),8),F1318)</f>
        <v>16</v>
      </c>
      <c r="G1319" t="e">
        <f>IF(D1319="OVERALL",IFERROR(LOOKUP(2,1/('Tracker&amp;Invoice'!$H1347:$AC1347&lt;&gt;""),COLUMN('Tracker&amp;Invoice'!$H1347:$AC1347)),8),G1320)</f>
        <v>#REF!</v>
      </c>
      <c r="H1319" t="e">
        <f t="shared" si="40"/>
        <v>#REF!</v>
      </c>
      <c r="I1319" s="29">
        <f>IF(D1319="INVOICE",SUM('Tracker&amp;Invoice'!$H1347:INDEX('Tracker&amp;Invoice'!$A1347:$AC1347,1,H1319)),0)</f>
        <v>0</v>
      </c>
      <c r="J1319" s="29">
        <f>IF(D1319="OVERALL",SUM('Tracker&amp;Invoice'!$H1347:$AC1347),0)</f>
        <v>0</v>
      </c>
    </row>
    <row r="1320" spans="1:10">
      <c r="A1320" t="e">
        <f t="shared" si="41"/>
        <v>#REF!</v>
      </c>
      <c r="B1320">
        <f>IF(AND('Tracker&amp;Invoice'!A1348&lt;&gt;"",'Tracker&amp;Invoice'!A1348&lt;&gt;"ITEM",'Tracker&amp;Invoice'!A1346="ITEM"),1,0)</f>
        <v>0</v>
      </c>
      <c r="C1320" t="str">
        <f>IF(B1320=1,'Tracker&amp;Invoice'!A1348,C1319)</f>
        <v>NBQ-006</v>
      </c>
      <c r="D1320" t="str">
        <f>IF(LEFT(TRIM('Tracker&amp;Invoice'!B1348),9)="INVOICE #","INVOICE",IF(TRIM('Tracker&amp;Invoice'!B1348)="Overall Completion INVOICE","OVERALL",""))</f>
        <v/>
      </c>
      <c r="E1320" t="str">
        <f>IF(D1320="INVOICE",VALUE(MID(TRIM('Tracker&amp;Invoice'!B1348),10,10)),"")</f>
        <v/>
      </c>
      <c r="F1320">
        <f>IF(B1320=1,IFERROR(LOOKUP(2,1/('Tracker&amp;Invoice'!$H1348:$AC1348&lt;&gt;""),COLUMN('Tracker&amp;Invoice'!$H1348:$AC1348)),8),F1319)</f>
        <v>16</v>
      </c>
      <c r="G1320" t="e">
        <f>IF(D1320="OVERALL",IFERROR(LOOKUP(2,1/('Tracker&amp;Invoice'!$H1348:$AC1348&lt;&gt;""),COLUMN('Tracker&amp;Invoice'!$H1348:$AC1348)),8),G1321)</f>
        <v>#REF!</v>
      </c>
      <c r="H1320" t="e">
        <f t="shared" si="40"/>
        <v>#REF!</v>
      </c>
      <c r="I1320" s="29">
        <f>IF(D1320="INVOICE",SUM('Tracker&amp;Invoice'!$H1348:INDEX('Tracker&amp;Invoice'!$A1348:$AC1348,1,H1320)),0)</f>
        <v>0</v>
      </c>
      <c r="J1320" s="29">
        <f>IF(D1320="OVERALL",SUM('Tracker&amp;Invoice'!$H1348:$AC1348),0)</f>
        <v>0</v>
      </c>
    </row>
    <row r="1321" spans="1:10">
      <c r="A1321" t="e">
        <f t="shared" si="41"/>
        <v>#REF!</v>
      </c>
      <c r="B1321">
        <f>IF(AND('Tracker&amp;Invoice'!A1349&lt;&gt;"",'Tracker&amp;Invoice'!A1349&lt;&gt;"ITEM",'Tracker&amp;Invoice'!A1347="ITEM"),1,0)</f>
        <v>0</v>
      </c>
      <c r="C1321" t="str">
        <f>IF(B1321=1,'Tracker&amp;Invoice'!A1349,C1320)</f>
        <v>NBQ-006</v>
      </c>
      <c r="D1321" t="str">
        <f>IF(LEFT(TRIM('Tracker&amp;Invoice'!B1349),9)="INVOICE #","INVOICE",IF(TRIM('Tracker&amp;Invoice'!B1349)="Overall Completion INVOICE","OVERALL",""))</f>
        <v/>
      </c>
      <c r="E1321" t="str">
        <f>IF(D1321="INVOICE",VALUE(MID(TRIM('Tracker&amp;Invoice'!B1349),10,10)),"")</f>
        <v/>
      </c>
      <c r="F1321">
        <f>IF(B1321=1,IFERROR(LOOKUP(2,1/('Tracker&amp;Invoice'!$H1349:$AC1349&lt;&gt;""),COLUMN('Tracker&amp;Invoice'!$H1349:$AC1349)),8),F1320)</f>
        <v>16</v>
      </c>
      <c r="G1321" t="e">
        <f>IF(D1321="OVERALL",IFERROR(LOOKUP(2,1/('Tracker&amp;Invoice'!$H1349:$AC1349&lt;&gt;""),COLUMN('Tracker&amp;Invoice'!$H1349:$AC1349)),8),G1322)</f>
        <v>#REF!</v>
      </c>
      <c r="H1321" t="e">
        <f t="shared" si="40"/>
        <v>#REF!</v>
      </c>
      <c r="I1321" s="29">
        <f>IF(D1321="INVOICE",SUM('Tracker&amp;Invoice'!$H1349:INDEX('Tracker&amp;Invoice'!$A1349:$AC1349,1,H1321)),0)</f>
        <v>0</v>
      </c>
      <c r="J1321" s="29">
        <f>IF(D1321="OVERALL",SUM('Tracker&amp;Invoice'!$H1349:$AC1349),0)</f>
        <v>0</v>
      </c>
    </row>
    <row r="1322" spans="1:10">
      <c r="A1322" t="e">
        <f t="shared" si="41"/>
        <v>#REF!</v>
      </c>
      <c r="B1322">
        <f>IF(AND('Tracker&amp;Invoice'!A1350&lt;&gt;"",'Tracker&amp;Invoice'!A1350&lt;&gt;"ITEM",'Tracker&amp;Invoice'!A1348="ITEM"),1,0)</f>
        <v>0</v>
      </c>
      <c r="C1322" t="str">
        <f>IF(B1322=1,'Tracker&amp;Invoice'!A1350,C1321)</f>
        <v>NBQ-006</v>
      </c>
      <c r="D1322" t="str">
        <f>IF(LEFT(TRIM('Tracker&amp;Invoice'!B1350),9)="INVOICE #","INVOICE",IF(TRIM('Tracker&amp;Invoice'!B1350)="Overall Completion INVOICE","OVERALL",""))</f>
        <v/>
      </c>
      <c r="E1322" t="str">
        <f>IF(D1322="INVOICE",VALUE(MID(TRIM('Tracker&amp;Invoice'!B1350),10,10)),"")</f>
        <v/>
      </c>
      <c r="F1322">
        <f>IF(B1322=1,IFERROR(LOOKUP(2,1/('Tracker&amp;Invoice'!$H1350:$AC1350&lt;&gt;""),COLUMN('Tracker&amp;Invoice'!$H1350:$AC1350)),8),F1321)</f>
        <v>16</v>
      </c>
      <c r="G1322" t="e">
        <f>IF(D1322="OVERALL",IFERROR(LOOKUP(2,1/('Tracker&amp;Invoice'!$H1350:$AC1350&lt;&gt;""),COLUMN('Tracker&amp;Invoice'!$H1350:$AC1350)),8),G1323)</f>
        <v>#REF!</v>
      </c>
      <c r="H1322" t="e">
        <f t="shared" si="40"/>
        <v>#REF!</v>
      </c>
      <c r="I1322" s="29">
        <f>IF(D1322="INVOICE",SUM('Tracker&amp;Invoice'!$H1350:INDEX('Tracker&amp;Invoice'!$A1350:$AC1350,1,H1322)),0)</f>
        <v>0</v>
      </c>
      <c r="J1322" s="29">
        <f>IF(D1322="OVERALL",SUM('Tracker&amp;Invoice'!$H1350:$AC1350),0)</f>
        <v>0</v>
      </c>
    </row>
    <row r="1323" spans="1:10">
      <c r="A1323" t="e">
        <f t="shared" si="41"/>
        <v>#REF!</v>
      </c>
      <c r="B1323">
        <f>IF(AND('Tracker&amp;Invoice'!A1351&lt;&gt;"",'Tracker&amp;Invoice'!A1351&lt;&gt;"ITEM",'Tracker&amp;Invoice'!A1349="ITEM"),1,0)</f>
        <v>0</v>
      </c>
      <c r="C1323" t="str">
        <f>IF(B1323=1,'Tracker&amp;Invoice'!A1351,C1322)</f>
        <v>NBQ-006</v>
      </c>
      <c r="D1323" t="str">
        <f>IF(LEFT(TRIM('Tracker&amp;Invoice'!B1351),9)="INVOICE #","INVOICE",IF(TRIM('Tracker&amp;Invoice'!B1351)="Overall Completion INVOICE","OVERALL",""))</f>
        <v/>
      </c>
      <c r="E1323" t="str">
        <f>IF(D1323="INVOICE",VALUE(MID(TRIM('Tracker&amp;Invoice'!B1351),10,10)),"")</f>
        <v/>
      </c>
      <c r="F1323">
        <f>IF(B1323=1,IFERROR(LOOKUP(2,1/('Tracker&amp;Invoice'!$H1351:$AC1351&lt;&gt;""),COLUMN('Tracker&amp;Invoice'!$H1351:$AC1351)),8),F1322)</f>
        <v>16</v>
      </c>
      <c r="G1323" t="e">
        <f>IF(D1323="OVERALL",IFERROR(LOOKUP(2,1/('Tracker&amp;Invoice'!$H1351:$AC1351&lt;&gt;""),COLUMN('Tracker&amp;Invoice'!$H1351:$AC1351)),8),G1324)</f>
        <v>#REF!</v>
      </c>
      <c r="H1323" t="e">
        <f t="shared" si="40"/>
        <v>#REF!</v>
      </c>
      <c r="I1323" s="29">
        <f>IF(D1323="INVOICE",SUM('Tracker&amp;Invoice'!$H1351:INDEX('Tracker&amp;Invoice'!$A1351:$AC1351,1,H1323)),0)</f>
        <v>0</v>
      </c>
      <c r="J1323" s="29">
        <f>IF(D1323="OVERALL",SUM('Tracker&amp;Invoice'!$H1351:$AC1351),0)</f>
        <v>0</v>
      </c>
    </row>
    <row r="1324" spans="1:10">
      <c r="A1324" t="e">
        <f t="shared" si="41"/>
        <v>#REF!</v>
      </c>
      <c r="B1324">
        <f>IF(AND('Tracker&amp;Invoice'!A1352&lt;&gt;"",'Tracker&amp;Invoice'!A1352&lt;&gt;"ITEM",'Tracker&amp;Invoice'!A1350="ITEM"),1,0)</f>
        <v>0</v>
      </c>
      <c r="C1324" t="str">
        <f>IF(B1324=1,'Tracker&amp;Invoice'!A1352,C1323)</f>
        <v>NBQ-006</v>
      </c>
      <c r="D1324" t="str">
        <f>IF(LEFT(TRIM('Tracker&amp;Invoice'!B1352),9)="INVOICE #","INVOICE",IF(TRIM('Tracker&amp;Invoice'!B1352)="Overall Completion INVOICE","OVERALL",""))</f>
        <v/>
      </c>
      <c r="E1324" t="str">
        <f>IF(D1324="INVOICE",VALUE(MID(TRIM('Tracker&amp;Invoice'!B1352),10,10)),"")</f>
        <v/>
      </c>
      <c r="F1324">
        <f>IF(B1324=1,IFERROR(LOOKUP(2,1/('Tracker&amp;Invoice'!$H1352:$AC1352&lt;&gt;""),COLUMN('Tracker&amp;Invoice'!$H1352:$AC1352)),8),F1323)</f>
        <v>16</v>
      </c>
      <c r="G1324" t="e">
        <f>IF(D1324="OVERALL",IFERROR(LOOKUP(2,1/('Tracker&amp;Invoice'!$H1352:$AC1352&lt;&gt;""),COLUMN('Tracker&amp;Invoice'!$H1352:$AC1352)),8),G1325)</f>
        <v>#REF!</v>
      </c>
      <c r="H1324" t="e">
        <f t="shared" si="40"/>
        <v>#REF!</v>
      </c>
      <c r="I1324" s="29">
        <f>IF(D1324="INVOICE",SUM('Tracker&amp;Invoice'!$H1352:INDEX('Tracker&amp;Invoice'!$A1352:$AC1352,1,H1324)),0)</f>
        <v>0</v>
      </c>
      <c r="J1324" s="29">
        <f>IF(D1324="OVERALL",SUM('Tracker&amp;Invoice'!$H1352:$AC1352),0)</f>
        <v>0</v>
      </c>
    </row>
    <row r="1325" spans="1:10">
      <c r="A1325" t="e">
        <f t="shared" si="41"/>
        <v>#REF!</v>
      </c>
      <c r="B1325">
        <f>IF(AND('Tracker&amp;Invoice'!A1353&lt;&gt;"",'Tracker&amp;Invoice'!A1353&lt;&gt;"ITEM",'Tracker&amp;Invoice'!A1351="ITEM"),1,0)</f>
        <v>1</v>
      </c>
      <c r="C1325" t="str">
        <f>IF(B1325=1,'Tracker&amp;Invoice'!A1353,C1324)</f>
        <v>CR1-007</v>
      </c>
      <c r="D1325" t="str">
        <f>IF(LEFT(TRIM('Tracker&amp;Invoice'!B1353),9)="INVOICE #","INVOICE",IF(TRIM('Tracker&amp;Invoice'!B1353)="Overall Completion INVOICE","OVERALL",""))</f>
        <v/>
      </c>
      <c r="E1325" t="str">
        <f>IF(D1325="INVOICE",VALUE(MID(TRIM('Tracker&amp;Invoice'!B1353),10,10)),"")</f>
        <v/>
      </c>
      <c r="F1325">
        <f>IF(B1325=1,IFERROR(LOOKUP(2,1/('Tracker&amp;Invoice'!$H1353:$AC1353&lt;&gt;""),COLUMN('Tracker&amp;Invoice'!$H1353:$AC1353)),8),F1324)</f>
        <v>12</v>
      </c>
      <c r="G1325" t="e">
        <f>IF(D1325="OVERALL",IFERROR(LOOKUP(2,1/('Tracker&amp;Invoice'!$H1353:$AC1353&lt;&gt;""),COLUMN('Tracker&amp;Invoice'!$H1353:$AC1353)),8),G1326)</f>
        <v>#REF!</v>
      </c>
      <c r="H1325" t="e">
        <f t="shared" si="40"/>
        <v>#REF!</v>
      </c>
      <c r="I1325" s="29">
        <f>IF(D1325="INVOICE",SUM('Tracker&amp;Invoice'!$H1353:INDEX('Tracker&amp;Invoice'!$A1353:$AC1353,1,H1325)),0)</f>
        <v>0</v>
      </c>
      <c r="J1325" s="29">
        <f>IF(D1325="OVERALL",SUM('Tracker&amp;Invoice'!$H1353:$AC1353),0)</f>
        <v>0</v>
      </c>
    </row>
    <row r="1326" spans="1:10">
      <c r="A1326" t="e">
        <f t="shared" si="41"/>
        <v>#REF!</v>
      </c>
      <c r="B1326">
        <f>IF(AND('Tracker&amp;Invoice'!A1354&lt;&gt;"",'Tracker&amp;Invoice'!A1354&lt;&gt;"ITEM",'Tracker&amp;Invoice'!A1352="ITEM"),1,0)</f>
        <v>0</v>
      </c>
      <c r="C1326" t="str">
        <f>IF(B1326=1,'Tracker&amp;Invoice'!A1354,C1325)</f>
        <v>CR1-007</v>
      </c>
      <c r="D1326" t="str">
        <f>IF(LEFT(TRIM('Tracker&amp;Invoice'!B1354),9)="INVOICE #","INVOICE",IF(TRIM('Tracker&amp;Invoice'!B1354)="Overall Completion INVOICE","OVERALL",""))</f>
        <v/>
      </c>
      <c r="E1326" t="str">
        <f>IF(D1326="INVOICE",VALUE(MID(TRIM('Tracker&amp;Invoice'!B1354),10,10)),"")</f>
        <v/>
      </c>
      <c r="F1326">
        <f>IF(B1326=1,IFERROR(LOOKUP(2,1/('Tracker&amp;Invoice'!$H1354:$AC1354&lt;&gt;""),COLUMN('Tracker&amp;Invoice'!$H1354:$AC1354)),8),F1325)</f>
        <v>12</v>
      </c>
      <c r="G1326" t="e">
        <f>IF(D1326="OVERALL",IFERROR(LOOKUP(2,1/('Tracker&amp;Invoice'!$H1354:$AC1354&lt;&gt;""),COLUMN('Tracker&amp;Invoice'!$H1354:$AC1354)),8),G1327)</f>
        <v>#REF!</v>
      </c>
      <c r="H1326" t="e">
        <f t="shared" si="40"/>
        <v>#REF!</v>
      </c>
      <c r="I1326" s="29">
        <f>IF(D1326="INVOICE",SUM('Tracker&amp;Invoice'!$H1354:INDEX('Tracker&amp;Invoice'!$A1354:$AC1354,1,H1326)),0)</f>
        <v>0</v>
      </c>
      <c r="J1326" s="29">
        <f>IF(D1326="OVERALL",SUM('Tracker&amp;Invoice'!$H1354:$AC1354),0)</f>
        <v>0</v>
      </c>
    </row>
    <row r="1327" spans="1:10">
      <c r="A1327" t="e">
        <f t="shared" si="41"/>
        <v>#REF!</v>
      </c>
      <c r="B1327">
        <f>IF(AND('Tracker&amp;Invoice'!A1355&lt;&gt;"",'Tracker&amp;Invoice'!A1355&lt;&gt;"ITEM",'Tracker&amp;Invoice'!A1353="ITEM"),1,0)</f>
        <v>0</v>
      </c>
      <c r="C1327" t="str">
        <f>IF(B1327=1,'Tracker&amp;Invoice'!A1355,C1326)</f>
        <v>CR1-007</v>
      </c>
      <c r="D1327" t="str">
        <f>IF(LEFT(TRIM('Tracker&amp;Invoice'!B1355),9)="INVOICE #","INVOICE",IF(TRIM('Tracker&amp;Invoice'!B1355)="Overall Completion INVOICE","OVERALL",""))</f>
        <v/>
      </c>
      <c r="E1327" t="str">
        <f>IF(D1327="INVOICE",VALUE(MID(TRIM('Tracker&amp;Invoice'!B1355),10,10)),"")</f>
        <v/>
      </c>
      <c r="F1327">
        <f>IF(B1327=1,IFERROR(LOOKUP(2,1/('Tracker&amp;Invoice'!$H1355:$AC1355&lt;&gt;""),COLUMN('Tracker&amp;Invoice'!$H1355:$AC1355)),8),F1326)</f>
        <v>12</v>
      </c>
      <c r="G1327" t="e">
        <f>IF(D1327="OVERALL",IFERROR(LOOKUP(2,1/('Tracker&amp;Invoice'!$H1355:$AC1355&lt;&gt;""),COLUMN('Tracker&amp;Invoice'!$H1355:$AC1355)),8),G1328)</f>
        <v>#REF!</v>
      </c>
      <c r="H1327" t="e">
        <f t="shared" si="40"/>
        <v>#REF!</v>
      </c>
      <c r="I1327" s="29">
        <f>IF(D1327="INVOICE",SUM('Tracker&amp;Invoice'!$H1355:INDEX('Tracker&amp;Invoice'!$A1355:$AC1355,1,H1327)),0)</f>
        <v>0</v>
      </c>
      <c r="J1327" s="29">
        <f>IF(D1327="OVERALL",SUM('Tracker&amp;Invoice'!$H1355:$AC1355),0)</f>
        <v>0</v>
      </c>
    </row>
    <row r="1328" spans="1:10">
      <c r="A1328" t="e">
        <f t="shared" si="41"/>
        <v>#REF!</v>
      </c>
      <c r="B1328">
        <f>IF(AND('Tracker&amp;Invoice'!A1356&lt;&gt;"",'Tracker&amp;Invoice'!A1356&lt;&gt;"ITEM",'Tracker&amp;Invoice'!A1354="ITEM"),1,0)</f>
        <v>0</v>
      </c>
      <c r="C1328" t="str">
        <f>IF(B1328=1,'Tracker&amp;Invoice'!A1356,C1327)</f>
        <v>CR1-007</v>
      </c>
      <c r="D1328" t="str">
        <f>IF(LEFT(TRIM('Tracker&amp;Invoice'!B1356),9)="INVOICE #","INVOICE",IF(TRIM('Tracker&amp;Invoice'!B1356)="Overall Completion INVOICE","OVERALL",""))</f>
        <v>INVOICE</v>
      </c>
      <c r="E1328">
        <f>IF(D1328="INVOICE",VALUE(MID(TRIM('Tracker&amp;Invoice'!B1356),10,10)),"")</f>
        <v>33</v>
      </c>
      <c r="F1328">
        <f>IF(B1328=1,IFERROR(LOOKUP(2,1/('Tracker&amp;Invoice'!$H1356:$AC1356&lt;&gt;""),COLUMN('Tracker&amp;Invoice'!$H1356:$AC1356)),8),F1327)</f>
        <v>12</v>
      </c>
      <c r="G1328" t="e">
        <f>IF(D1328="OVERALL",IFERROR(LOOKUP(2,1/('Tracker&amp;Invoice'!$H1356:$AC1356&lt;&gt;""),COLUMN('Tracker&amp;Invoice'!$H1356:$AC1356)),8),G1329)</f>
        <v>#REF!</v>
      </c>
      <c r="H1328" t="e">
        <f t="shared" si="40"/>
        <v>#REF!</v>
      </c>
      <c r="I1328" s="29" t="e">
        <f>IF(D1328="INVOICE",SUM('Tracker&amp;Invoice'!$H1356:INDEX('Tracker&amp;Invoice'!$A1356:$AC1356,1,H1328)),0)</f>
        <v>#REF!</v>
      </c>
      <c r="J1328" s="29">
        <f>IF(D1328="OVERALL",SUM('Tracker&amp;Invoice'!$H1356:$AC1356),0)</f>
        <v>0</v>
      </c>
    </row>
    <row r="1329" spans="1:10">
      <c r="A1329" t="e">
        <f t="shared" si="41"/>
        <v>#REF!</v>
      </c>
      <c r="B1329" t="e">
        <f>IF(AND('Tracker&amp;Invoice'!#REF!&lt;&gt;"",'Tracker&amp;Invoice'!#REF!&lt;&gt;"ITEM",'Tracker&amp;Invoice'!A1355="ITEM"),1,0)</f>
        <v>#REF!</v>
      </c>
      <c r="C1329" t="e">
        <f>IF(B1329=1,'Tracker&amp;Invoice'!#REF!,C1328)</f>
        <v>#REF!</v>
      </c>
      <c r="D1329" t="e">
        <f>IF(LEFT(TRIM('Tracker&amp;Invoice'!#REF!),9)="INVOICE #","INVOICE",IF(TRIM('Tracker&amp;Invoice'!#REF!)="Overall Completion INVOICE","OVERALL",""))</f>
        <v>#REF!</v>
      </c>
      <c r="E1329" t="e">
        <f>IF(D1329="INVOICE",VALUE(MID(TRIM('Tracker&amp;Invoice'!#REF!),10,10)),"")</f>
        <v>#REF!</v>
      </c>
      <c r="F1329" t="e">
        <f>IF(B1329=1,IFERROR(LOOKUP(2,1/('Tracker&amp;Invoice'!#REF!&lt;&gt;""),COLUMN('Tracker&amp;Invoice'!#REF!)),8),F1328)</f>
        <v>#REF!</v>
      </c>
      <c r="G1329" t="e">
        <f>IF(D1329="OVERALL",IFERROR(LOOKUP(2,1/('Tracker&amp;Invoice'!#REF!&lt;&gt;""),COLUMN('Tracker&amp;Invoice'!#REF!)),8),G1330)</f>
        <v>#REF!</v>
      </c>
      <c r="H1329" t="e">
        <f t="shared" si="40"/>
        <v>#REF!</v>
      </c>
      <c r="I1329" s="29" t="e">
        <f>IF(D1329="INVOICE",SUM('Tracker&amp;Invoice'!#REF!:INDEX('Tracker&amp;Invoice'!#REF!,1,H1329)),0)</f>
        <v>#REF!</v>
      </c>
      <c r="J1329" s="29" t="e">
        <f>IF(D1329="OVERALL",SUM('Tracker&amp;Invoice'!#REF!),0)</f>
        <v>#REF!</v>
      </c>
    </row>
    <row r="1330" spans="1:10">
      <c r="A1330" t="e">
        <f t="shared" si="41"/>
        <v>#REF!</v>
      </c>
      <c r="B1330" t="e">
        <f>IF(AND('Tracker&amp;Invoice'!#REF!&lt;&gt;"",'Tracker&amp;Invoice'!#REF!&lt;&gt;"ITEM",'Tracker&amp;Invoice'!A1356="ITEM"),1,0)</f>
        <v>#REF!</v>
      </c>
      <c r="C1330" t="e">
        <f>IF(B1330=1,'Tracker&amp;Invoice'!#REF!,C1329)</f>
        <v>#REF!</v>
      </c>
      <c r="D1330" t="e">
        <f>IF(LEFT(TRIM('Tracker&amp;Invoice'!#REF!),9)="INVOICE #","INVOICE",IF(TRIM('Tracker&amp;Invoice'!#REF!)="Overall Completion INVOICE","OVERALL",""))</f>
        <v>#REF!</v>
      </c>
      <c r="E1330" t="e">
        <f>IF(D1330="INVOICE",VALUE(MID(TRIM('Tracker&amp;Invoice'!#REF!),10,10)),"")</f>
        <v>#REF!</v>
      </c>
      <c r="F1330" t="e">
        <f>IF(B1330=1,IFERROR(LOOKUP(2,1/('Tracker&amp;Invoice'!#REF!&lt;&gt;""),COLUMN('Tracker&amp;Invoice'!#REF!)),8),F1329)</f>
        <v>#REF!</v>
      </c>
      <c r="G1330" t="e">
        <f>IF(D1330="OVERALL",IFERROR(LOOKUP(2,1/('Tracker&amp;Invoice'!#REF!&lt;&gt;""),COLUMN('Tracker&amp;Invoice'!#REF!)),8),G1331)</f>
        <v>#REF!</v>
      </c>
      <c r="H1330" t="e">
        <f t="shared" si="40"/>
        <v>#REF!</v>
      </c>
      <c r="I1330" s="29" t="e">
        <f>IF(D1330="INVOICE",SUM('Tracker&amp;Invoice'!#REF!:INDEX('Tracker&amp;Invoice'!#REF!,1,H1330)),0)</f>
        <v>#REF!</v>
      </c>
      <c r="J1330" s="29" t="e">
        <f>IF(D1330="OVERALL",SUM('Tracker&amp;Invoice'!#REF!),0)</f>
        <v>#REF!</v>
      </c>
    </row>
    <row r="1331" spans="1:10">
      <c r="A1331" t="e">
        <f t="shared" si="41"/>
        <v>#REF!</v>
      </c>
      <c r="B1331" t="e">
        <f>IF(AND('Tracker&amp;Invoice'!#REF!&lt;&gt;"",'Tracker&amp;Invoice'!#REF!&lt;&gt;"ITEM",'Tracker&amp;Invoice'!#REF!="ITEM"),1,0)</f>
        <v>#REF!</v>
      </c>
      <c r="C1331" t="e">
        <f>IF(B1331=1,'Tracker&amp;Invoice'!#REF!,C1330)</f>
        <v>#REF!</v>
      </c>
      <c r="D1331" t="e">
        <f>IF(LEFT(TRIM('Tracker&amp;Invoice'!#REF!),9)="INVOICE #","INVOICE",IF(TRIM('Tracker&amp;Invoice'!#REF!)="Overall Completion INVOICE","OVERALL",""))</f>
        <v>#REF!</v>
      </c>
      <c r="E1331" t="e">
        <f>IF(D1331="INVOICE",VALUE(MID(TRIM('Tracker&amp;Invoice'!#REF!),10,10)),"")</f>
        <v>#REF!</v>
      </c>
      <c r="F1331" t="e">
        <f>IF(B1331=1,IFERROR(LOOKUP(2,1/('Tracker&amp;Invoice'!#REF!&lt;&gt;""),COLUMN('Tracker&amp;Invoice'!#REF!)),8),F1330)</f>
        <v>#REF!</v>
      </c>
      <c r="G1331" t="e">
        <f>IF(D1331="OVERALL",IFERROR(LOOKUP(2,1/('Tracker&amp;Invoice'!#REF!&lt;&gt;""),COLUMN('Tracker&amp;Invoice'!#REF!)),8),G1332)</f>
        <v>#REF!</v>
      </c>
      <c r="H1331" t="e">
        <f t="shared" si="40"/>
        <v>#REF!</v>
      </c>
      <c r="I1331" s="29" t="e">
        <f>IF(D1331="INVOICE",SUM('Tracker&amp;Invoice'!#REF!:INDEX('Tracker&amp;Invoice'!#REF!,1,H1331)),0)</f>
        <v>#REF!</v>
      </c>
      <c r="J1331" s="29" t="e">
        <f>IF(D1331="OVERALL",SUM('Tracker&amp;Invoice'!#REF!),0)</f>
        <v>#REF!</v>
      </c>
    </row>
    <row r="1332" spans="1:10">
      <c r="A1332" t="e">
        <f t="shared" si="41"/>
        <v>#REF!</v>
      </c>
      <c r="B1332" t="e">
        <f>IF(AND('Tracker&amp;Invoice'!#REF!&lt;&gt;"",'Tracker&amp;Invoice'!#REF!&lt;&gt;"ITEM",'Tracker&amp;Invoice'!#REF!="ITEM"),1,0)</f>
        <v>#REF!</v>
      </c>
      <c r="C1332" t="e">
        <f>IF(B1332=1,'Tracker&amp;Invoice'!#REF!,C1331)</f>
        <v>#REF!</v>
      </c>
      <c r="D1332" t="e">
        <f>IF(LEFT(TRIM('Tracker&amp;Invoice'!#REF!),9)="INVOICE #","INVOICE",IF(TRIM('Tracker&amp;Invoice'!#REF!)="Overall Completion INVOICE","OVERALL",""))</f>
        <v>#REF!</v>
      </c>
      <c r="E1332" t="e">
        <f>IF(D1332="INVOICE",VALUE(MID(TRIM('Tracker&amp;Invoice'!#REF!),10,10)),"")</f>
        <v>#REF!</v>
      </c>
      <c r="F1332" t="e">
        <f>IF(B1332=1,IFERROR(LOOKUP(2,1/('Tracker&amp;Invoice'!#REF!&lt;&gt;""),COLUMN('Tracker&amp;Invoice'!#REF!)),8),F1331)</f>
        <v>#REF!</v>
      </c>
      <c r="G1332" t="e">
        <f>IF(D1332="OVERALL",IFERROR(LOOKUP(2,1/('Tracker&amp;Invoice'!#REF!&lt;&gt;""),COLUMN('Tracker&amp;Invoice'!#REF!)),8),G1333)</f>
        <v>#REF!</v>
      </c>
      <c r="H1332" t="e">
        <f t="shared" si="40"/>
        <v>#REF!</v>
      </c>
      <c r="I1332" s="29" t="e">
        <f>IF(D1332="INVOICE",SUM('Tracker&amp;Invoice'!#REF!:INDEX('Tracker&amp;Invoice'!#REF!,1,H1332)),0)</f>
        <v>#REF!</v>
      </c>
      <c r="J1332" s="29" t="e">
        <f>IF(D1332="OVERALL",SUM('Tracker&amp;Invoice'!#REF!),0)</f>
        <v>#REF!</v>
      </c>
    </row>
    <row r="1333" spans="1:10">
      <c r="A1333" t="e">
        <f t="shared" si="41"/>
        <v>#REF!</v>
      </c>
      <c r="B1333" t="e">
        <f>IF(AND('Tracker&amp;Invoice'!#REF!&lt;&gt;"",'Tracker&amp;Invoice'!#REF!&lt;&gt;"ITEM",'Tracker&amp;Invoice'!#REF!="ITEM"),1,0)</f>
        <v>#REF!</v>
      </c>
      <c r="C1333" t="e">
        <f>IF(B1333=1,'Tracker&amp;Invoice'!#REF!,C1332)</f>
        <v>#REF!</v>
      </c>
      <c r="D1333" t="e">
        <f>IF(LEFT(TRIM('Tracker&amp;Invoice'!#REF!),9)="INVOICE #","INVOICE",IF(TRIM('Tracker&amp;Invoice'!#REF!)="Overall Completion INVOICE","OVERALL",""))</f>
        <v>#REF!</v>
      </c>
      <c r="E1333" t="e">
        <f>IF(D1333="INVOICE",VALUE(MID(TRIM('Tracker&amp;Invoice'!#REF!),10,10)),"")</f>
        <v>#REF!</v>
      </c>
      <c r="F1333" t="e">
        <f>IF(B1333=1,IFERROR(LOOKUP(2,1/('Tracker&amp;Invoice'!#REF!&lt;&gt;""),COLUMN('Tracker&amp;Invoice'!#REF!)),8),F1332)</f>
        <v>#REF!</v>
      </c>
      <c r="G1333" t="e">
        <f>IF(D1333="OVERALL",IFERROR(LOOKUP(2,1/('Tracker&amp;Invoice'!#REF!&lt;&gt;""),COLUMN('Tracker&amp;Invoice'!#REF!)),8),G1334)</f>
        <v>#REF!</v>
      </c>
      <c r="H1333" t="e">
        <f t="shared" si="40"/>
        <v>#REF!</v>
      </c>
      <c r="I1333" s="29" t="e">
        <f>IF(D1333="INVOICE",SUM('Tracker&amp;Invoice'!#REF!:INDEX('Tracker&amp;Invoice'!#REF!,1,H1333)),0)</f>
        <v>#REF!</v>
      </c>
      <c r="J1333" s="29" t="e">
        <f>IF(D1333="OVERALL",SUM('Tracker&amp;Invoice'!#REF!),0)</f>
        <v>#REF!</v>
      </c>
    </row>
    <row r="1334" spans="1:10">
      <c r="A1334" t="e">
        <f t="shared" si="41"/>
        <v>#REF!</v>
      </c>
      <c r="B1334" t="e">
        <f>IF(AND('Tracker&amp;Invoice'!#REF!&lt;&gt;"",'Tracker&amp;Invoice'!#REF!&lt;&gt;"ITEM",'Tracker&amp;Invoice'!#REF!="ITEM"),1,0)</f>
        <v>#REF!</v>
      </c>
      <c r="C1334" t="e">
        <f>IF(B1334=1,'Tracker&amp;Invoice'!#REF!,C1333)</f>
        <v>#REF!</v>
      </c>
      <c r="D1334" t="e">
        <f>IF(LEFT(TRIM('Tracker&amp;Invoice'!#REF!),9)="INVOICE #","INVOICE",IF(TRIM('Tracker&amp;Invoice'!#REF!)="Overall Completion INVOICE","OVERALL",""))</f>
        <v>#REF!</v>
      </c>
      <c r="E1334" t="e">
        <f>IF(D1334="INVOICE",VALUE(MID(TRIM('Tracker&amp;Invoice'!#REF!),10,10)),"")</f>
        <v>#REF!</v>
      </c>
      <c r="F1334" t="e">
        <f>IF(B1334=1,IFERROR(LOOKUP(2,1/('Tracker&amp;Invoice'!#REF!&lt;&gt;""),COLUMN('Tracker&amp;Invoice'!#REF!)),8),F1333)</f>
        <v>#REF!</v>
      </c>
      <c r="G1334" t="e">
        <f>IF(D1334="OVERALL",IFERROR(LOOKUP(2,1/('Tracker&amp;Invoice'!#REF!&lt;&gt;""),COLUMN('Tracker&amp;Invoice'!#REF!)),8),G1335)</f>
        <v>#REF!</v>
      </c>
      <c r="H1334" t="e">
        <f t="shared" si="40"/>
        <v>#REF!</v>
      </c>
      <c r="I1334" s="29" t="e">
        <f>IF(D1334="INVOICE",SUM('Tracker&amp;Invoice'!#REF!:INDEX('Tracker&amp;Invoice'!#REF!,1,H1334)),0)</f>
        <v>#REF!</v>
      </c>
      <c r="J1334" s="29" t="e">
        <f>IF(D1334="OVERALL",SUM('Tracker&amp;Invoice'!#REF!),0)</f>
        <v>#REF!</v>
      </c>
    </row>
    <row r="1335" spans="1:10">
      <c r="A1335" t="e">
        <f t="shared" si="41"/>
        <v>#REF!</v>
      </c>
      <c r="B1335" t="e">
        <f>IF(AND('Tracker&amp;Invoice'!#REF!&lt;&gt;"",'Tracker&amp;Invoice'!#REF!&lt;&gt;"ITEM",'Tracker&amp;Invoice'!#REF!="ITEM"),1,0)</f>
        <v>#REF!</v>
      </c>
      <c r="C1335" t="e">
        <f>IF(B1335=1,'Tracker&amp;Invoice'!#REF!,C1334)</f>
        <v>#REF!</v>
      </c>
      <c r="D1335" t="e">
        <f>IF(LEFT(TRIM('Tracker&amp;Invoice'!#REF!),9)="INVOICE #","INVOICE",IF(TRIM('Tracker&amp;Invoice'!#REF!)="Overall Completion INVOICE","OVERALL",""))</f>
        <v>#REF!</v>
      </c>
      <c r="E1335" t="e">
        <f>IF(D1335="INVOICE",VALUE(MID(TRIM('Tracker&amp;Invoice'!#REF!),10,10)),"")</f>
        <v>#REF!</v>
      </c>
      <c r="F1335" t="e">
        <f>IF(B1335=1,IFERROR(LOOKUP(2,1/('Tracker&amp;Invoice'!#REF!&lt;&gt;""),COLUMN('Tracker&amp;Invoice'!#REF!)),8),F1334)</f>
        <v>#REF!</v>
      </c>
      <c r="G1335" t="e">
        <f>IF(D1335="OVERALL",IFERROR(LOOKUP(2,1/('Tracker&amp;Invoice'!#REF!&lt;&gt;""),COLUMN('Tracker&amp;Invoice'!#REF!)),8),G1336)</f>
        <v>#REF!</v>
      </c>
      <c r="H1335" t="e">
        <f t="shared" si="40"/>
        <v>#REF!</v>
      </c>
      <c r="I1335" s="29" t="e">
        <f>IF(D1335="INVOICE",SUM('Tracker&amp;Invoice'!#REF!:INDEX('Tracker&amp;Invoice'!#REF!,1,H1335)),0)</f>
        <v>#REF!</v>
      </c>
      <c r="J1335" s="29" t="e">
        <f>IF(D1335="OVERALL",SUM('Tracker&amp;Invoice'!#REF!),0)</f>
        <v>#REF!</v>
      </c>
    </row>
    <row r="1336" spans="1:10">
      <c r="A1336" t="e">
        <f t="shared" si="41"/>
        <v>#REF!</v>
      </c>
      <c r="B1336" t="e">
        <f>IF(AND('Tracker&amp;Invoice'!#REF!&lt;&gt;"",'Tracker&amp;Invoice'!#REF!&lt;&gt;"ITEM",'Tracker&amp;Invoice'!#REF!="ITEM"),1,0)</f>
        <v>#REF!</v>
      </c>
      <c r="C1336" t="e">
        <f>IF(B1336=1,'Tracker&amp;Invoice'!#REF!,C1335)</f>
        <v>#REF!</v>
      </c>
      <c r="D1336" t="e">
        <f>IF(LEFT(TRIM('Tracker&amp;Invoice'!#REF!),9)="INVOICE #","INVOICE",IF(TRIM('Tracker&amp;Invoice'!#REF!)="Overall Completion INVOICE","OVERALL",""))</f>
        <v>#REF!</v>
      </c>
      <c r="E1336" t="e">
        <f>IF(D1336="INVOICE",VALUE(MID(TRIM('Tracker&amp;Invoice'!#REF!),10,10)),"")</f>
        <v>#REF!</v>
      </c>
      <c r="F1336" t="e">
        <f>IF(B1336=1,IFERROR(LOOKUP(2,1/('Tracker&amp;Invoice'!#REF!&lt;&gt;""),COLUMN('Tracker&amp;Invoice'!#REF!)),8),F1335)</f>
        <v>#REF!</v>
      </c>
      <c r="G1336" t="e">
        <f>IF(D1336="OVERALL",IFERROR(LOOKUP(2,1/('Tracker&amp;Invoice'!#REF!&lt;&gt;""),COLUMN('Tracker&amp;Invoice'!#REF!)),8),G1337)</f>
        <v>#REF!</v>
      </c>
      <c r="H1336" t="e">
        <f t="shared" si="40"/>
        <v>#REF!</v>
      </c>
      <c r="I1336" s="29" t="e">
        <f>IF(D1336="INVOICE",SUM('Tracker&amp;Invoice'!#REF!:INDEX('Tracker&amp;Invoice'!#REF!,1,H1336)),0)</f>
        <v>#REF!</v>
      </c>
      <c r="J1336" s="29" t="e">
        <f>IF(D1336="OVERALL",SUM('Tracker&amp;Invoice'!#REF!),0)</f>
        <v>#REF!</v>
      </c>
    </row>
    <row r="1337" spans="1:10">
      <c r="A1337" t="e">
        <f t="shared" si="41"/>
        <v>#REF!</v>
      </c>
      <c r="B1337" t="e">
        <f>IF(AND('Tracker&amp;Invoice'!A1357&lt;&gt;"",'Tracker&amp;Invoice'!A1357&lt;&gt;"ITEM",'Tracker&amp;Invoice'!#REF!="ITEM"),1,0)</f>
        <v>#REF!</v>
      </c>
      <c r="C1337" t="e">
        <f>IF(B1337=1,'Tracker&amp;Invoice'!A1357,C1336)</f>
        <v>#REF!</v>
      </c>
      <c r="D1337" t="str">
        <f>IF(LEFT(TRIM('Tracker&amp;Invoice'!B1357),9)="INVOICE #","INVOICE",IF(TRIM('Tracker&amp;Invoice'!B1357)="Overall Completion INVOICE","OVERALL",""))</f>
        <v/>
      </c>
      <c r="E1337" t="str">
        <f>IF(D1337="INVOICE",VALUE(MID(TRIM('Tracker&amp;Invoice'!B1357),10,10)),"")</f>
        <v/>
      </c>
      <c r="F1337" t="e">
        <f>IF(B1337=1,IFERROR(LOOKUP(2,1/('Tracker&amp;Invoice'!$H1357:$AC1357&lt;&gt;""),COLUMN('Tracker&amp;Invoice'!$H1357:$AC1357)),8),F1336)</f>
        <v>#REF!</v>
      </c>
      <c r="G1337">
        <f>IF(D1337="OVERALL",IFERROR(LOOKUP(2,1/('Tracker&amp;Invoice'!$H1357:$AC1357&lt;&gt;""),COLUMN('Tracker&amp;Invoice'!$H1357:$AC1357)),8),G1338)</f>
        <v>13</v>
      </c>
      <c r="H1337" t="e">
        <f t="shared" si="40"/>
        <v>#REF!</v>
      </c>
      <c r="I1337" s="29">
        <f>IF(D1337="INVOICE",SUM('Tracker&amp;Invoice'!$H1357:INDEX('Tracker&amp;Invoice'!$A1357:$AC1357,1,H1337)),0)</f>
        <v>0</v>
      </c>
      <c r="J1337" s="29">
        <f>IF(D1337="OVERALL",SUM('Tracker&amp;Invoice'!$H1357:$AC1357),0)</f>
        <v>0</v>
      </c>
    </row>
    <row r="1338" spans="1:10">
      <c r="A1338" t="e">
        <f t="shared" si="41"/>
        <v>#REF!</v>
      </c>
      <c r="B1338" t="e">
        <f>IF(AND('Tracker&amp;Invoice'!A1358&lt;&gt;"",'Tracker&amp;Invoice'!A1358&lt;&gt;"ITEM",'Tracker&amp;Invoice'!#REF!="ITEM"),1,0)</f>
        <v>#REF!</v>
      </c>
      <c r="C1338" t="e">
        <f>IF(B1338=1,'Tracker&amp;Invoice'!A1358,C1337)</f>
        <v>#REF!</v>
      </c>
      <c r="D1338" t="str">
        <f>IF(LEFT(TRIM('Tracker&amp;Invoice'!B1358),9)="INVOICE #","INVOICE",IF(TRIM('Tracker&amp;Invoice'!B1358)="Overall Completion INVOICE","OVERALL",""))</f>
        <v>OVERALL</v>
      </c>
      <c r="E1338" t="str">
        <f>IF(D1338="INVOICE",VALUE(MID(TRIM('Tracker&amp;Invoice'!B1358),10,10)),"")</f>
        <v/>
      </c>
      <c r="F1338" t="e">
        <f>IF(B1338=1,IFERROR(LOOKUP(2,1/('Tracker&amp;Invoice'!$H1358:$AC1358&lt;&gt;""),COLUMN('Tracker&amp;Invoice'!$H1358:$AC1358)),8),F1337)</f>
        <v>#REF!</v>
      </c>
      <c r="G1338">
        <f>IF(D1338="OVERALL",IFERROR(LOOKUP(2,1/('Tracker&amp;Invoice'!$H1358:$AC1358&lt;&gt;""),COLUMN('Tracker&amp;Invoice'!$H1358:$AC1358)),8),G1339)</f>
        <v>13</v>
      </c>
      <c r="H1338" t="e">
        <f t="shared" si="40"/>
        <v>#REF!</v>
      </c>
      <c r="I1338" s="29">
        <f>IF(D1338="INVOICE",SUM('Tracker&amp;Invoice'!$H1358:INDEX('Tracker&amp;Invoice'!$A1358:$AC1358,1,H1338)),0)</f>
        <v>0</v>
      </c>
      <c r="J1338" s="29">
        <f>IF(D1338="OVERALL",SUM('Tracker&amp;Invoice'!$H1358:$AC1358),0)</f>
        <v>139200</v>
      </c>
    </row>
    <row r="1339" spans="1:10">
      <c r="A1339" t="e">
        <f t="shared" si="41"/>
        <v>#REF!</v>
      </c>
      <c r="B1339">
        <f>IF(AND('Tracker&amp;Invoice'!A1359&lt;&gt;"",'Tracker&amp;Invoice'!A1359&lt;&gt;"ITEM",'Tracker&amp;Invoice'!A1357="ITEM"),1,0)</f>
        <v>0</v>
      </c>
      <c r="C1339" t="e">
        <f>IF(B1339=1,'Tracker&amp;Invoice'!A1359,C1338)</f>
        <v>#REF!</v>
      </c>
      <c r="D1339" t="str">
        <f>IF(LEFT(TRIM('Tracker&amp;Invoice'!B1359),9)="INVOICE #","INVOICE",IF(TRIM('Tracker&amp;Invoice'!B1359)="Overall Completion INVOICE","OVERALL",""))</f>
        <v/>
      </c>
      <c r="E1339" t="str">
        <f>IF(D1339="INVOICE",VALUE(MID(TRIM('Tracker&amp;Invoice'!B1359),10,10)),"")</f>
        <v/>
      </c>
      <c r="F1339" t="e">
        <f>IF(B1339=1,IFERROR(LOOKUP(2,1/('Tracker&amp;Invoice'!$H1359:$AC1359&lt;&gt;""),COLUMN('Tracker&amp;Invoice'!$H1359:$AC1359)),8),F1338)</f>
        <v>#REF!</v>
      </c>
      <c r="G1339">
        <f>IF(D1339="OVERALL",IFERROR(LOOKUP(2,1/('Tracker&amp;Invoice'!$H1359:$AC1359&lt;&gt;""),COLUMN('Tracker&amp;Invoice'!$H1359:$AC1359)),8),G1340)</f>
        <v>16</v>
      </c>
      <c r="H1339" t="e">
        <f t="shared" si="40"/>
        <v>#REF!</v>
      </c>
      <c r="I1339" s="29">
        <f>IF(D1339="INVOICE",SUM('Tracker&amp;Invoice'!$H1359:INDEX('Tracker&amp;Invoice'!$A1359:$AC1359,1,H1339)),0)</f>
        <v>0</v>
      </c>
      <c r="J1339" s="29">
        <f>IF(D1339="OVERALL",SUM('Tracker&amp;Invoice'!$H1359:$AC1359),0)</f>
        <v>0</v>
      </c>
    </row>
    <row r="1340" spans="1:10">
      <c r="A1340" t="e">
        <f t="shared" si="41"/>
        <v>#REF!</v>
      </c>
      <c r="B1340">
        <f>IF(AND('Tracker&amp;Invoice'!A1360&lt;&gt;"",'Tracker&amp;Invoice'!A1360&lt;&gt;"ITEM",'Tracker&amp;Invoice'!A1358="ITEM"),1,0)</f>
        <v>0</v>
      </c>
      <c r="C1340" t="e">
        <f>IF(B1340=1,'Tracker&amp;Invoice'!A1360,C1339)</f>
        <v>#REF!</v>
      </c>
      <c r="D1340" t="str">
        <f>IF(LEFT(TRIM('Tracker&amp;Invoice'!B1360),9)="INVOICE #","INVOICE",IF(TRIM('Tracker&amp;Invoice'!B1360)="Overall Completion INVOICE","OVERALL",""))</f>
        <v/>
      </c>
      <c r="E1340" t="str">
        <f>IF(D1340="INVOICE",VALUE(MID(TRIM('Tracker&amp;Invoice'!B1360),10,10)),"")</f>
        <v/>
      </c>
      <c r="F1340" t="e">
        <f>IF(B1340=1,IFERROR(LOOKUP(2,1/('Tracker&amp;Invoice'!$H1360:$AC1360&lt;&gt;""),COLUMN('Tracker&amp;Invoice'!$H1360:$AC1360)),8),F1339)</f>
        <v>#REF!</v>
      </c>
      <c r="G1340">
        <f>IF(D1340="OVERALL",IFERROR(LOOKUP(2,1/('Tracker&amp;Invoice'!$H1360:$AC1360&lt;&gt;""),COLUMN('Tracker&amp;Invoice'!$H1360:$AC1360)),8),G1341)</f>
        <v>16</v>
      </c>
      <c r="H1340" t="e">
        <f t="shared" si="40"/>
        <v>#REF!</v>
      </c>
      <c r="I1340" s="29">
        <f>IF(D1340="INVOICE",SUM('Tracker&amp;Invoice'!$H1360:INDEX('Tracker&amp;Invoice'!$A1360:$AC1360,1,H1340)),0)</f>
        <v>0</v>
      </c>
      <c r="J1340" s="29">
        <f>IF(D1340="OVERALL",SUM('Tracker&amp;Invoice'!$H1360:$AC1360),0)</f>
        <v>0</v>
      </c>
    </row>
    <row r="1341" spans="1:10">
      <c r="A1341" t="e">
        <f t="shared" si="41"/>
        <v>#REF!</v>
      </c>
      <c r="B1341">
        <f>IF(AND('Tracker&amp;Invoice'!A1361&lt;&gt;"",'Tracker&amp;Invoice'!A1361&lt;&gt;"ITEM",'Tracker&amp;Invoice'!A1359="ITEM"),1,0)</f>
        <v>0</v>
      </c>
      <c r="C1341" t="e">
        <f>IF(B1341=1,'Tracker&amp;Invoice'!A1361,C1340)</f>
        <v>#REF!</v>
      </c>
      <c r="D1341" t="str">
        <f>IF(LEFT(TRIM('Tracker&amp;Invoice'!B1361),9)="INVOICE #","INVOICE",IF(TRIM('Tracker&amp;Invoice'!B1361)="Overall Completion INVOICE","OVERALL",""))</f>
        <v/>
      </c>
      <c r="E1341" t="str">
        <f>IF(D1341="INVOICE",VALUE(MID(TRIM('Tracker&amp;Invoice'!B1361),10,10)),"")</f>
        <v/>
      </c>
      <c r="F1341" t="e">
        <f>IF(B1341=1,IFERROR(LOOKUP(2,1/('Tracker&amp;Invoice'!$H1361:$AC1361&lt;&gt;""),COLUMN('Tracker&amp;Invoice'!$H1361:$AC1361)),8),F1340)</f>
        <v>#REF!</v>
      </c>
      <c r="G1341">
        <f>IF(D1341="OVERALL",IFERROR(LOOKUP(2,1/('Tracker&amp;Invoice'!$H1361:$AC1361&lt;&gt;""),COLUMN('Tracker&amp;Invoice'!$H1361:$AC1361)),8),G1342)</f>
        <v>16</v>
      </c>
      <c r="H1341" t="e">
        <f t="shared" si="40"/>
        <v>#REF!</v>
      </c>
      <c r="I1341" s="29">
        <f>IF(D1341="INVOICE",SUM('Tracker&amp;Invoice'!$H1361:INDEX('Tracker&amp;Invoice'!$A1361:$AC1361,1,H1341)),0)</f>
        <v>0</v>
      </c>
      <c r="J1341" s="29">
        <f>IF(D1341="OVERALL",SUM('Tracker&amp;Invoice'!$H1361:$AC1361),0)</f>
        <v>0</v>
      </c>
    </row>
    <row r="1342" spans="1:10">
      <c r="A1342" t="e">
        <f t="shared" si="41"/>
        <v>#REF!</v>
      </c>
      <c r="B1342">
        <f>IF(AND('Tracker&amp;Invoice'!A1362&lt;&gt;"",'Tracker&amp;Invoice'!A1362&lt;&gt;"ITEM",'Tracker&amp;Invoice'!A1360="ITEM"),1,0)</f>
        <v>0</v>
      </c>
      <c r="C1342" t="e">
        <f>IF(B1342=1,'Tracker&amp;Invoice'!A1362,C1341)</f>
        <v>#REF!</v>
      </c>
      <c r="D1342" t="str">
        <f>IF(LEFT(TRIM('Tracker&amp;Invoice'!B1362),9)="INVOICE #","INVOICE",IF(TRIM('Tracker&amp;Invoice'!B1362)="Overall Completion INVOICE","OVERALL",""))</f>
        <v/>
      </c>
      <c r="E1342" t="str">
        <f>IF(D1342="INVOICE",VALUE(MID(TRIM('Tracker&amp;Invoice'!B1362),10,10)),"")</f>
        <v/>
      </c>
      <c r="F1342" t="e">
        <f>IF(B1342=1,IFERROR(LOOKUP(2,1/('Tracker&amp;Invoice'!$H1362:$AC1362&lt;&gt;""),COLUMN('Tracker&amp;Invoice'!$H1362:$AC1362)),8),F1341)</f>
        <v>#REF!</v>
      </c>
      <c r="G1342">
        <f>IF(D1342="OVERALL",IFERROR(LOOKUP(2,1/('Tracker&amp;Invoice'!$H1362:$AC1362&lt;&gt;""),COLUMN('Tracker&amp;Invoice'!$H1362:$AC1362)),8),G1343)</f>
        <v>16</v>
      </c>
      <c r="H1342" t="e">
        <f t="shared" si="40"/>
        <v>#REF!</v>
      </c>
      <c r="I1342" s="29">
        <f>IF(D1342="INVOICE",SUM('Tracker&amp;Invoice'!$H1362:INDEX('Tracker&amp;Invoice'!$A1362:$AC1362,1,H1342)),0)</f>
        <v>0</v>
      </c>
      <c r="J1342" s="29">
        <f>IF(D1342="OVERALL",SUM('Tracker&amp;Invoice'!$H1362:$AC1362),0)</f>
        <v>0</v>
      </c>
    </row>
    <row r="1343" spans="1:10">
      <c r="A1343" t="e">
        <f t="shared" si="41"/>
        <v>#REF!</v>
      </c>
      <c r="B1343">
        <f>IF(AND('Tracker&amp;Invoice'!A1363&lt;&gt;"",'Tracker&amp;Invoice'!A1363&lt;&gt;"ITEM",'Tracker&amp;Invoice'!A1361="ITEM"),1,0)</f>
        <v>0</v>
      </c>
      <c r="C1343" t="e">
        <f>IF(B1343=1,'Tracker&amp;Invoice'!A1363,C1342)</f>
        <v>#REF!</v>
      </c>
      <c r="D1343" t="str">
        <f>IF(LEFT(TRIM('Tracker&amp;Invoice'!B1363),9)="INVOICE #","INVOICE",IF(TRIM('Tracker&amp;Invoice'!B1363)="Overall Completion INVOICE","OVERALL",""))</f>
        <v/>
      </c>
      <c r="E1343" t="str">
        <f>IF(D1343="INVOICE",VALUE(MID(TRIM('Tracker&amp;Invoice'!B1363),10,10)),"")</f>
        <v/>
      </c>
      <c r="F1343" t="e">
        <f>IF(B1343=1,IFERROR(LOOKUP(2,1/('Tracker&amp;Invoice'!$H1363:$AC1363&lt;&gt;""),COLUMN('Tracker&amp;Invoice'!$H1363:$AC1363)),8),F1342)</f>
        <v>#REF!</v>
      </c>
      <c r="G1343">
        <f>IF(D1343="OVERALL",IFERROR(LOOKUP(2,1/('Tracker&amp;Invoice'!$H1363:$AC1363&lt;&gt;""),COLUMN('Tracker&amp;Invoice'!$H1363:$AC1363)),8),G1344)</f>
        <v>16</v>
      </c>
      <c r="H1343" t="e">
        <f t="shared" si="40"/>
        <v>#REF!</v>
      </c>
      <c r="I1343" s="29">
        <f>IF(D1343="INVOICE",SUM('Tracker&amp;Invoice'!$H1363:INDEX('Tracker&amp;Invoice'!$A1363:$AC1363,1,H1343)),0)</f>
        <v>0</v>
      </c>
      <c r="J1343" s="29">
        <f>IF(D1343="OVERALL",SUM('Tracker&amp;Invoice'!$H1363:$AC1363),0)</f>
        <v>0</v>
      </c>
    </row>
    <row r="1344" spans="1:10">
      <c r="A1344" t="e">
        <f t="shared" si="41"/>
        <v>#REF!</v>
      </c>
      <c r="B1344">
        <f>IF(AND('Tracker&amp;Invoice'!A1364&lt;&gt;"",'Tracker&amp;Invoice'!A1364&lt;&gt;"ITEM",'Tracker&amp;Invoice'!A1362="ITEM"),1,0)</f>
        <v>0</v>
      </c>
      <c r="C1344" t="e">
        <f>IF(B1344=1,'Tracker&amp;Invoice'!A1364,C1343)</f>
        <v>#REF!</v>
      </c>
      <c r="D1344" t="str">
        <f>IF(LEFT(TRIM('Tracker&amp;Invoice'!B1364),9)="INVOICE #","INVOICE",IF(TRIM('Tracker&amp;Invoice'!B1364)="Overall Completion INVOICE","OVERALL",""))</f>
        <v/>
      </c>
      <c r="E1344" t="str">
        <f>IF(D1344="INVOICE",VALUE(MID(TRIM('Tracker&amp;Invoice'!B1364),10,10)),"")</f>
        <v/>
      </c>
      <c r="F1344" t="e">
        <f>IF(B1344=1,IFERROR(LOOKUP(2,1/('Tracker&amp;Invoice'!$H1364:$AC1364&lt;&gt;""),COLUMN('Tracker&amp;Invoice'!$H1364:$AC1364)),8),F1343)</f>
        <v>#REF!</v>
      </c>
      <c r="G1344">
        <f>IF(D1344="OVERALL",IFERROR(LOOKUP(2,1/('Tracker&amp;Invoice'!$H1364:$AC1364&lt;&gt;""),COLUMN('Tracker&amp;Invoice'!$H1364:$AC1364)),8),G1345)</f>
        <v>16</v>
      </c>
      <c r="H1344" t="e">
        <f t="shared" si="40"/>
        <v>#REF!</v>
      </c>
      <c r="I1344" s="29">
        <f>IF(D1344="INVOICE",SUM('Tracker&amp;Invoice'!$H1364:INDEX('Tracker&amp;Invoice'!$A1364:$AC1364,1,H1344)),0)</f>
        <v>0</v>
      </c>
      <c r="J1344" s="29">
        <f>IF(D1344="OVERALL",SUM('Tracker&amp;Invoice'!$H1364:$AC1364),0)</f>
        <v>0</v>
      </c>
    </row>
    <row r="1345" spans="1:10">
      <c r="A1345" t="e">
        <f t="shared" si="41"/>
        <v>#REF!</v>
      </c>
      <c r="B1345">
        <f>IF(AND('Tracker&amp;Invoice'!A1365&lt;&gt;"",'Tracker&amp;Invoice'!A1365&lt;&gt;"ITEM",'Tracker&amp;Invoice'!A1363="ITEM"),1,0)</f>
        <v>0</v>
      </c>
      <c r="C1345" t="e">
        <f>IF(B1345=1,'Tracker&amp;Invoice'!A1365,C1344)</f>
        <v>#REF!</v>
      </c>
      <c r="D1345" t="str">
        <f>IF(LEFT(TRIM('Tracker&amp;Invoice'!B1365),9)="INVOICE #","INVOICE",IF(TRIM('Tracker&amp;Invoice'!B1365)="Overall Completion INVOICE","OVERALL",""))</f>
        <v/>
      </c>
      <c r="E1345" t="str">
        <f>IF(D1345="INVOICE",VALUE(MID(TRIM('Tracker&amp;Invoice'!B1365),10,10)),"")</f>
        <v/>
      </c>
      <c r="F1345" t="e">
        <f>IF(B1345=1,IFERROR(LOOKUP(2,1/('Tracker&amp;Invoice'!$H1365:$AC1365&lt;&gt;""),COLUMN('Tracker&amp;Invoice'!$H1365:$AC1365)),8),F1344)</f>
        <v>#REF!</v>
      </c>
      <c r="G1345">
        <f>IF(D1345="OVERALL",IFERROR(LOOKUP(2,1/('Tracker&amp;Invoice'!$H1365:$AC1365&lt;&gt;""),COLUMN('Tracker&amp;Invoice'!$H1365:$AC1365)),8),G1346)</f>
        <v>16</v>
      </c>
      <c r="H1345" t="e">
        <f t="shared" si="40"/>
        <v>#REF!</v>
      </c>
      <c r="I1345" s="29">
        <f>IF(D1345="INVOICE",SUM('Tracker&amp;Invoice'!$H1365:INDEX('Tracker&amp;Invoice'!$A1365:$AC1365,1,H1345)),0)</f>
        <v>0</v>
      </c>
      <c r="J1345" s="29">
        <f>IF(D1345="OVERALL",SUM('Tracker&amp;Invoice'!$H1365:$AC1365),0)</f>
        <v>0</v>
      </c>
    </row>
    <row r="1346" spans="1:10">
      <c r="A1346" t="e">
        <f t="shared" si="41"/>
        <v>#REF!</v>
      </c>
      <c r="B1346">
        <f>IF(AND('Tracker&amp;Invoice'!A1366&lt;&gt;"",'Tracker&amp;Invoice'!A1366&lt;&gt;"ITEM",'Tracker&amp;Invoice'!A1364="ITEM"),1,0)</f>
        <v>0</v>
      </c>
      <c r="C1346" t="e">
        <f>IF(B1346=1,'Tracker&amp;Invoice'!A1366,C1345)</f>
        <v>#REF!</v>
      </c>
      <c r="D1346" t="str">
        <f>IF(LEFT(TRIM('Tracker&amp;Invoice'!B1366),9)="INVOICE #","INVOICE",IF(TRIM('Tracker&amp;Invoice'!B1366)="Overall Completion INVOICE","OVERALL",""))</f>
        <v/>
      </c>
      <c r="E1346" t="str">
        <f>IF(D1346="INVOICE",VALUE(MID(TRIM('Tracker&amp;Invoice'!B1366),10,10)),"")</f>
        <v/>
      </c>
      <c r="F1346" t="e">
        <f>IF(B1346=1,IFERROR(LOOKUP(2,1/('Tracker&amp;Invoice'!$H1366:$AC1366&lt;&gt;""),COLUMN('Tracker&amp;Invoice'!$H1366:$AC1366)),8),F1345)</f>
        <v>#REF!</v>
      </c>
      <c r="G1346">
        <f>IF(D1346="OVERALL",IFERROR(LOOKUP(2,1/('Tracker&amp;Invoice'!$H1366:$AC1366&lt;&gt;""),COLUMN('Tracker&amp;Invoice'!$H1366:$AC1366)),8),G1347)</f>
        <v>16</v>
      </c>
      <c r="H1346" t="e">
        <f t="shared" si="40"/>
        <v>#REF!</v>
      </c>
      <c r="I1346" s="29">
        <f>IF(D1346="INVOICE",SUM('Tracker&amp;Invoice'!$H1366:INDEX('Tracker&amp;Invoice'!$A1366:$AC1366,1,H1346)),0)</f>
        <v>0</v>
      </c>
      <c r="J1346" s="29">
        <f>IF(D1346="OVERALL",SUM('Tracker&amp;Invoice'!$H1366:$AC1366),0)</f>
        <v>0</v>
      </c>
    </row>
    <row r="1347" spans="1:10">
      <c r="A1347" t="e">
        <f t="shared" si="41"/>
        <v>#REF!</v>
      </c>
      <c r="B1347">
        <f>IF(AND('Tracker&amp;Invoice'!A1367&lt;&gt;"",'Tracker&amp;Invoice'!A1367&lt;&gt;"ITEM",'Tracker&amp;Invoice'!A1365="ITEM"),1,0)</f>
        <v>1</v>
      </c>
      <c r="C1347" t="str">
        <f>IF(B1347=1,'Tracker&amp;Invoice'!A1367,C1346)</f>
        <v>BQ-098</v>
      </c>
      <c r="D1347" t="str">
        <f>IF(LEFT(TRIM('Tracker&amp;Invoice'!B1367),9)="INVOICE #","INVOICE",IF(TRIM('Tracker&amp;Invoice'!B1367)="Overall Completion INVOICE","OVERALL",""))</f>
        <v/>
      </c>
      <c r="E1347" t="str">
        <f>IF(D1347="INVOICE",VALUE(MID(TRIM('Tracker&amp;Invoice'!B1367),10,10)),"")</f>
        <v/>
      </c>
      <c r="F1347">
        <f>IF(B1347=1,IFERROR(LOOKUP(2,1/('Tracker&amp;Invoice'!$H1367:$AC1367&lt;&gt;""),COLUMN('Tracker&amp;Invoice'!$H1367:$AC1367)),8),F1346)</f>
        <v>15</v>
      </c>
      <c r="G1347">
        <f>IF(D1347="OVERALL",IFERROR(LOOKUP(2,1/('Tracker&amp;Invoice'!$H1367:$AC1367&lt;&gt;""),COLUMN('Tracker&amp;Invoice'!$H1367:$AC1367)),8),G1348)</f>
        <v>16</v>
      </c>
      <c r="H1347">
        <f t="shared" ref="H1347:H1410" si="42">MAX(F1347,G1347)</f>
        <v>16</v>
      </c>
      <c r="I1347" s="29">
        <f>IF(D1347="INVOICE",SUM('Tracker&amp;Invoice'!$H1367:INDEX('Tracker&amp;Invoice'!$A1367:$AC1367,1,H1347)),0)</f>
        <v>0</v>
      </c>
      <c r="J1347" s="29">
        <f>IF(D1347="OVERALL",SUM('Tracker&amp;Invoice'!$H1367:$AC1367),0)</f>
        <v>0</v>
      </c>
    </row>
    <row r="1348" spans="1:10">
      <c r="A1348" t="e">
        <f t="shared" ref="A1348:A1411" si="43">A1347+B1348</f>
        <v>#REF!</v>
      </c>
      <c r="B1348">
        <f>IF(AND('Tracker&amp;Invoice'!A1368&lt;&gt;"",'Tracker&amp;Invoice'!A1368&lt;&gt;"ITEM",'Tracker&amp;Invoice'!A1366="ITEM"),1,0)</f>
        <v>0</v>
      </c>
      <c r="C1348" t="str">
        <f>IF(B1348=1,'Tracker&amp;Invoice'!A1368,C1347)</f>
        <v>BQ-098</v>
      </c>
      <c r="D1348" t="str">
        <f>IF(LEFT(TRIM('Tracker&amp;Invoice'!B1368),9)="INVOICE #","INVOICE",IF(TRIM('Tracker&amp;Invoice'!B1368)="Overall Completion INVOICE","OVERALL",""))</f>
        <v/>
      </c>
      <c r="E1348" t="str">
        <f>IF(D1348="INVOICE",VALUE(MID(TRIM('Tracker&amp;Invoice'!B1368),10,10)),"")</f>
        <v/>
      </c>
      <c r="F1348">
        <f>IF(B1348=1,IFERROR(LOOKUP(2,1/('Tracker&amp;Invoice'!$H1368:$AC1368&lt;&gt;""),COLUMN('Tracker&amp;Invoice'!$H1368:$AC1368)),8),F1347)</f>
        <v>15</v>
      </c>
      <c r="G1348">
        <f>IF(D1348="OVERALL",IFERROR(LOOKUP(2,1/('Tracker&amp;Invoice'!$H1368:$AC1368&lt;&gt;""),COLUMN('Tracker&amp;Invoice'!$H1368:$AC1368)),8),G1349)</f>
        <v>16</v>
      </c>
      <c r="H1348">
        <f t="shared" si="42"/>
        <v>16</v>
      </c>
      <c r="I1348" s="29">
        <f>IF(D1348="INVOICE",SUM('Tracker&amp;Invoice'!$H1368:INDEX('Tracker&amp;Invoice'!$A1368:$AC1368,1,H1348)),0)</f>
        <v>0</v>
      </c>
      <c r="J1348" s="29">
        <f>IF(D1348="OVERALL",SUM('Tracker&amp;Invoice'!$H1368:$AC1368),0)</f>
        <v>0</v>
      </c>
    </row>
    <row r="1349" spans="1:10">
      <c r="A1349" t="e">
        <f t="shared" si="43"/>
        <v>#REF!</v>
      </c>
      <c r="B1349">
        <f>IF(AND('Tracker&amp;Invoice'!A1369&lt;&gt;"",'Tracker&amp;Invoice'!A1369&lt;&gt;"ITEM",'Tracker&amp;Invoice'!A1367="ITEM"),1,0)</f>
        <v>0</v>
      </c>
      <c r="C1349" t="str">
        <f>IF(B1349=1,'Tracker&amp;Invoice'!A1369,C1348)</f>
        <v>BQ-098</v>
      </c>
      <c r="D1349" t="str">
        <f>IF(LEFT(TRIM('Tracker&amp;Invoice'!B1369),9)="INVOICE #","INVOICE",IF(TRIM('Tracker&amp;Invoice'!B1369)="Overall Completion INVOICE","OVERALL",""))</f>
        <v/>
      </c>
      <c r="E1349" t="str">
        <f>IF(D1349="INVOICE",VALUE(MID(TRIM('Tracker&amp;Invoice'!B1369),10,10)),"")</f>
        <v/>
      </c>
      <c r="F1349">
        <f>IF(B1349=1,IFERROR(LOOKUP(2,1/('Tracker&amp;Invoice'!$H1369:$AC1369&lt;&gt;""),COLUMN('Tracker&amp;Invoice'!$H1369:$AC1369)),8),F1348)</f>
        <v>15</v>
      </c>
      <c r="G1349">
        <f>IF(D1349="OVERALL",IFERROR(LOOKUP(2,1/('Tracker&amp;Invoice'!$H1369:$AC1369&lt;&gt;""),COLUMN('Tracker&amp;Invoice'!$H1369:$AC1369)),8),G1350)</f>
        <v>16</v>
      </c>
      <c r="H1349">
        <f t="shared" si="42"/>
        <v>16</v>
      </c>
      <c r="I1349" s="29">
        <f>IF(D1349="INVOICE",SUM('Tracker&amp;Invoice'!$H1369:INDEX('Tracker&amp;Invoice'!$A1369:$AC1369,1,H1349)),0)</f>
        <v>0</v>
      </c>
      <c r="J1349" s="29">
        <f>IF(D1349="OVERALL",SUM('Tracker&amp;Invoice'!$H1369:$AC1369),0)</f>
        <v>0</v>
      </c>
    </row>
    <row r="1350" spans="1:10">
      <c r="A1350" t="e">
        <f t="shared" si="43"/>
        <v>#REF!</v>
      </c>
      <c r="B1350">
        <f>IF(AND('Tracker&amp;Invoice'!A1370&lt;&gt;"",'Tracker&amp;Invoice'!A1370&lt;&gt;"ITEM",'Tracker&amp;Invoice'!A1368="ITEM"),1,0)</f>
        <v>0</v>
      </c>
      <c r="C1350" t="str">
        <f>IF(B1350=1,'Tracker&amp;Invoice'!A1370,C1349)</f>
        <v>BQ-098</v>
      </c>
      <c r="D1350" t="str">
        <f>IF(LEFT(TRIM('Tracker&amp;Invoice'!B1370),9)="INVOICE #","INVOICE",IF(TRIM('Tracker&amp;Invoice'!B1370)="Overall Completion INVOICE","OVERALL",""))</f>
        <v>INVOICE</v>
      </c>
      <c r="E1350">
        <f>IF(D1350="INVOICE",VALUE(MID(TRIM('Tracker&amp;Invoice'!B1370),10,10)),"")</f>
        <v>13</v>
      </c>
      <c r="F1350">
        <f>IF(B1350=1,IFERROR(LOOKUP(2,1/('Tracker&amp;Invoice'!$H1370:$AC1370&lt;&gt;""),COLUMN('Tracker&amp;Invoice'!$H1370:$AC1370)),8),F1349)</f>
        <v>15</v>
      </c>
      <c r="G1350">
        <f>IF(D1350="OVERALL",IFERROR(LOOKUP(2,1/('Tracker&amp;Invoice'!$H1370:$AC1370&lt;&gt;""),COLUMN('Tracker&amp;Invoice'!$H1370:$AC1370)),8),G1351)</f>
        <v>16</v>
      </c>
      <c r="H1350">
        <f t="shared" si="42"/>
        <v>16</v>
      </c>
      <c r="I1350" s="29">
        <f>IF(D1350="INVOICE",SUM('Tracker&amp;Invoice'!$H1370:INDEX('Tracker&amp;Invoice'!$A1370:$AC1370,1,H1350)),0)</f>
        <v>14080.000000000002</v>
      </c>
      <c r="J1350" s="29">
        <f>IF(D1350="OVERALL",SUM('Tracker&amp;Invoice'!$H1370:$AC1370),0)</f>
        <v>0</v>
      </c>
    </row>
    <row r="1351" spans="1:10">
      <c r="A1351" t="e">
        <f t="shared" si="43"/>
        <v>#REF!</v>
      </c>
      <c r="B1351">
        <f>IF(AND('Tracker&amp;Invoice'!A1371&lt;&gt;"",'Tracker&amp;Invoice'!A1371&lt;&gt;"ITEM",'Tracker&amp;Invoice'!A1369="ITEM"),1,0)</f>
        <v>0</v>
      </c>
      <c r="C1351" t="str">
        <f>IF(B1351=1,'Tracker&amp;Invoice'!A1371,C1350)</f>
        <v>BQ-098</v>
      </c>
      <c r="D1351" t="str">
        <f>IF(LEFT(TRIM('Tracker&amp;Invoice'!B1371),9)="INVOICE #","INVOICE",IF(TRIM('Tracker&amp;Invoice'!B1371)="Overall Completion INVOICE","OVERALL",""))</f>
        <v/>
      </c>
      <c r="E1351" t="str">
        <f>IF(D1351="INVOICE",VALUE(MID(TRIM('Tracker&amp;Invoice'!B1371),10,10)),"")</f>
        <v/>
      </c>
      <c r="F1351">
        <f>IF(B1351=1,IFERROR(LOOKUP(2,1/('Tracker&amp;Invoice'!$H1371:$AC1371&lt;&gt;""),COLUMN('Tracker&amp;Invoice'!$H1371:$AC1371)),8),F1350)</f>
        <v>15</v>
      </c>
      <c r="G1351">
        <f>IF(D1351="OVERALL",IFERROR(LOOKUP(2,1/('Tracker&amp;Invoice'!$H1371:$AC1371&lt;&gt;""),COLUMN('Tracker&amp;Invoice'!$H1371:$AC1371)),8),G1352)</f>
        <v>16</v>
      </c>
      <c r="H1351">
        <f t="shared" si="42"/>
        <v>16</v>
      </c>
      <c r="I1351" s="29">
        <f>IF(D1351="INVOICE",SUM('Tracker&amp;Invoice'!$H1371:INDEX('Tracker&amp;Invoice'!$A1371:$AC1371,1,H1351)),0)</f>
        <v>0</v>
      </c>
      <c r="J1351" s="29">
        <f>IF(D1351="OVERALL",SUM('Tracker&amp;Invoice'!$H1371:$AC1371),0)</f>
        <v>0</v>
      </c>
    </row>
    <row r="1352" spans="1:10">
      <c r="A1352" t="e">
        <f t="shared" si="43"/>
        <v>#REF!</v>
      </c>
      <c r="B1352">
        <f>IF(AND('Tracker&amp;Invoice'!A1372&lt;&gt;"",'Tracker&amp;Invoice'!A1372&lt;&gt;"ITEM",'Tracker&amp;Invoice'!A1370="ITEM"),1,0)</f>
        <v>0</v>
      </c>
      <c r="C1352" t="str">
        <f>IF(B1352=1,'Tracker&amp;Invoice'!A1372,C1351)</f>
        <v>BQ-098</v>
      </c>
      <c r="D1352" t="str">
        <f>IF(LEFT(TRIM('Tracker&amp;Invoice'!B1372),9)="INVOICE #","INVOICE",IF(TRIM('Tracker&amp;Invoice'!B1372)="Overall Completion INVOICE","OVERALL",""))</f>
        <v>INVOICE</v>
      </c>
      <c r="E1352">
        <f>IF(D1352="INVOICE",VALUE(MID(TRIM('Tracker&amp;Invoice'!B1372),10,10)),"")</f>
        <v>31</v>
      </c>
      <c r="F1352">
        <f>IF(B1352=1,IFERROR(LOOKUP(2,1/('Tracker&amp;Invoice'!$H1372:$AC1372&lt;&gt;""),COLUMN('Tracker&amp;Invoice'!$H1372:$AC1372)),8),F1351)</f>
        <v>15</v>
      </c>
      <c r="G1352">
        <f>IF(D1352="OVERALL",IFERROR(LOOKUP(2,1/('Tracker&amp;Invoice'!$H1372:$AC1372&lt;&gt;""),COLUMN('Tracker&amp;Invoice'!$H1372:$AC1372)),8),G1353)</f>
        <v>16</v>
      </c>
      <c r="H1352">
        <f t="shared" si="42"/>
        <v>16</v>
      </c>
      <c r="I1352" s="29">
        <f>IF(D1352="INVOICE",SUM('Tracker&amp;Invoice'!$H1372:INDEX('Tracker&amp;Invoice'!$A1372:$AC1372,1,H1352)),0)</f>
        <v>5760</v>
      </c>
      <c r="J1352" s="29">
        <f>IF(D1352="OVERALL",SUM('Tracker&amp;Invoice'!$H1372:$AC1372),0)</f>
        <v>0</v>
      </c>
    </row>
    <row r="1353" spans="1:10">
      <c r="A1353" t="e">
        <f t="shared" si="43"/>
        <v>#REF!</v>
      </c>
      <c r="B1353">
        <f>IF(AND('Tracker&amp;Invoice'!A1373&lt;&gt;"",'Tracker&amp;Invoice'!A1373&lt;&gt;"ITEM",'Tracker&amp;Invoice'!A1371="ITEM"),1,0)</f>
        <v>0</v>
      </c>
      <c r="C1353" t="str">
        <f>IF(B1353=1,'Tracker&amp;Invoice'!A1373,C1352)</f>
        <v>BQ-098</v>
      </c>
      <c r="D1353" t="str">
        <f>IF(LEFT(TRIM('Tracker&amp;Invoice'!B1373),9)="INVOICE #","INVOICE",IF(TRIM('Tracker&amp;Invoice'!B1373)="Overall Completion INVOICE","OVERALL",""))</f>
        <v/>
      </c>
      <c r="E1353" t="str">
        <f>IF(D1353="INVOICE",VALUE(MID(TRIM('Tracker&amp;Invoice'!B1373),10,10)),"")</f>
        <v/>
      </c>
      <c r="F1353">
        <f>IF(B1353=1,IFERROR(LOOKUP(2,1/('Tracker&amp;Invoice'!$H1373:$AC1373&lt;&gt;""),COLUMN('Tracker&amp;Invoice'!$H1373:$AC1373)),8),F1352)</f>
        <v>15</v>
      </c>
      <c r="G1353">
        <f>IF(D1353="OVERALL",IFERROR(LOOKUP(2,1/('Tracker&amp;Invoice'!$H1373:$AC1373&lt;&gt;""),COLUMN('Tracker&amp;Invoice'!$H1373:$AC1373)),8),G1354)</f>
        <v>16</v>
      </c>
      <c r="H1353">
        <f t="shared" si="42"/>
        <v>16</v>
      </c>
      <c r="I1353" s="29">
        <f>IF(D1353="INVOICE",SUM('Tracker&amp;Invoice'!$H1373:INDEX('Tracker&amp;Invoice'!$A1373:$AC1373,1,H1353)),0)</f>
        <v>0</v>
      </c>
      <c r="J1353" s="29">
        <f>IF(D1353="OVERALL",SUM('Tracker&amp;Invoice'!$H1373:$AC1373),0)</f>
        <v>0</v>
      </c>
    </row>
    <row r="1354" spans="1:10">
      <c r="A1354" t="e">
        <f t="shared" si="43"/>
        <v>#REF!</v>
      </c>
      <c r="B1354">
        <f>IF(AND('Tracker&amp;Invoice'!A1374&lt;&gt;"",'Tracker&amp;Invoice'!A1374&lt;&gt;"ITEM",'Tracker&amp;Invoice'!A1372="ITEM"),1,0)</f>
        <v>0</v>
      </c>
      <c r="C1354" t="str">
        <f>IF(B1354=1,'Tracker&amp;Invoice'!A1374,C1353)</f>
        <v>BQ-098</v>
      </c>
      <c r="D1354" t="str">
        <f>IF(LEFT(TRIM('Tracker&amp;Invoice'!B1374),9)="INVOICE #","INVOICE",IF(TRIM('Tracker&amp;Invoice'!B1374)="Overall Completion INVOICE","OVERALL",""))</f>
        <v>INVOICE</v>
      </c>
      <c r="E1354">
        <f>IF(D1354="INVOICE",VALUE(MID(TRIM('Tracker&amp;Invoice'!B1374),10,10)),"")</f>
        <v>32</v>
      </c>
      <c r="F1354">
        <f>IF(B1354=1,IFERROR(LOOKUP(2,1/('Tracker&amp;Invoice'!$H1374:$AC1374&lt;&gt;""),COLUMN('Tracker&amp;Invoice'!$H1374:$AC1374)),8),F1353)</f>
        <v>15</v>
      </c>
      <c r="G1354">
        <f>IF(D1354="OVERALL",IFERROR(LOOKUP(2,1/('Tracker&amp;Invoice'!$H1374:$AC1374&lt;&gt;""),COLUMN('Tracker&amp;Invoice'!$H1374:$AC1374)),8),G1355)</f>
        <v>16</v>
      </c>
      <c r="H1354">
        <f t="shared" si="42"/>
        <v>16</v>
      </c>
      <c r="I1354" s="29">
        <f>IF(D1354="INVOICE",SUM('Tracker&amp;Invoice'!$H1374:INDEX('Tracker&amp;Invoice'!$A1374:$AC1374,1,H1354)),0)</f>
        <v>640</v>
      </c>
      <c r="J1354" s="29">
        <f>IF(D1354="OVERALL",SUM('Tracker&amp;Invoice'!$H1374:$AC1374),0)</f>
        <v>0</v>
      </c>
    </row>
    <row r="1355" spans="1:10">
      <c r="A1355" t="e">
        <f t="shared" si="43"/>
        <v>#REF!</v>
      </c>
      <c r="B1355">
        <f>IF(AND('Tracker&amp;Invoice'!A1375&lt;&gt;"",'Tracker&amp;Invoice'!A1375&lt;&gt;"ITEM",'Tracker&amp;Invoice'!A1373="ITEM"),1,0)</f>
        <v>0</v>
      </c>
      <c r="C1355" t="str">
        <f>IF(B1355=1,'Tracker&amp;Invoice'!A1375,C1354)</f>
        <v>BQ-098</v>
      </c>
      <c r="D1355" t="str">
        <f>IF(LEFT(TRIM('Tracker&amp;Invoice'!B1375),9)="INVOICE #","INVOICE",IF(TRIM('Tracker&amp;Invoice'!B1375)="Overall Completion INVOICE","OVERALL",""))</f>
        <v/>
      </c>
      <c r="E1355" t="str">
        <f>IF(D1355="INVOICE",VALUE(MID(TRIM('Tracker&amp;Invoice'!B1375),10,10)),"")</f>
        <v/>
      </c>
      <c r="F1355">
        <f>IF(B1355=1,IFERROR(LOOKUP(2,1/('Tracker&amp;Invoice'!$H1375:$AC1375&lt;&gt;""),COLUMN('Tracker&amp;Invoice'!$H1375:$AC1375)),8),F1354)</f>
        <v>15</v>
      </c>
      <c r="G1355">
        <f>IF(D1355="OVERALL",IFERROR(LOOKUP(2,1/('Tracker&amp;Invoice'!$H1375:$AC1375&lt;&gt;""),COLUMN('Tracker&amp;Invoice'!$H1375:$AC1375)),8),G1356)</f>
        <v>16</v>
      </c>
      <c r="H1355">
        <f t="shared" si="42"/>
        <v>16</v>
      </c>
      <c r="I1355" s="29">
        <f>IF(D1355="INVOICE",SUM('Tracker&amp;Invoice'!$H1375:INDEX('Tracker&amp;Invoice'!$A1375:$AC1375,1,H1355)),0)</f>
        <v>0</v>
      </c>
      <c r="J1355" s="29">
        <f>IF(D1355="OVERALL",SUM('Tracker&amp;Invoice'!$H1375:$AC1375),0)</f>
        <v>0</v>
      </c>
    </row>
    <row r="1356" spans="1:10">
      <c r="A1356" t="e">
        <f t="shared" si="43"/>
        <v>#REF!</v>
      </c>
      <c r="B1356">
        <f>IF(AND('Tracker&amp;Invoice'!A1376&lt;&gt;"",'Tracker&amp;Invoice'!A1376&lt;&gt;"ITEM",'Tracker&amp;Invoice'!A1374="ITEM"),1,0)</f>
        <v>0</v>
      </c>
      <c r="C1356" t="str">
        <f>IF(B1356=1,'Tracker&amp;Invoice'!A1376,C1355)</f>
        <v>BQ-098</v>
      </c>
      <c r="D1356" t="str">
        <f>IF(LEFT(TRIM('Tracker&amp;Invoice'!B1376),9)="INVOICE #","INVOICE",IF(TRIM('Tracker&amp;Invoice'!B1376)="Overall Completion INVOICE","OVERALL",""))</f>
        <v>OVERALL</v>
      </c>
      <c r="E1356" t="str">
        <f>IF(D1356="INVOICE",VALUE(MID(TRIM('Tracker&amp;Invoice'!B1376),10,10)),"")</f>
        <v/>
      </c>
      <c r="F1356">
        <f>IF(B1356=1,IFERROR(LOOKUP(2,1/('Tracker&amp;Invoice'!$H1376:$AC1376&lt;&gt;""),COLUMN('Tracker&amp;Invoice'!$H1376:$AC1376)),8),F1355)</f>
        <v>15</v>
      </c>
      <c r="G1356">
        <f>IF(D1356="OVERALL",IFERROR(LOOKUP(2,1/('Tracker&amp;Invoice'!$H1376:$AC1376&lt;&gt;""),COLUMN('Tracker&amp;Invoice'!$H1376:$AC1376)),8),G1357)</f>
        <v>16</v>
      </c>
      <c r="H1356">
        <f t="shared" si="42"/>
        <v>16</v>
      </c>
      <c r="I1356" s="29">
        <f>IF(D1356="INVOICE",SUM('Tracker&amp;Invoice'!$H1376:INDEX('Tracker&amp;Invoice'!$A1376:$AC1376,1,H1356)),0)</f>
        <v>0</v>
      </c>
      <c r="J1356" s="29">
        <f>IF(D1356="OVERALL",SUM('Tracker&amp;Invoice'!$H1376:$AC1376),0)</f>
        <v>20480</v>
      </c>
    </row>
    <row r="1357" spans="1:10">
      <c r="A1357" t="e">
        <f t="shared" si="43"/>
        <v>#REF!</v>
      </c>
      <c r="B1357">
        <f>IF(AND('Tracker&amp;Invoice'!A1377&lt;&gt;"",'Tracker&amp;Invoice'!A1377&lt;&gt;"ITEM",'Tracker&amp;Invoice'!A1375="ITEM"),1,0)</f>
        <v>0</v>
      </c>
      <c r="C1357" t="str">
        <f>IF(B1357=1,'Tracker&amp;Invoice'!A1377,C1356)</f>
        <v>BQ-098</v>
      </c>
      <c r="D1357" t="str">
        <f>IF(LEFT(TRIM('Tracker&amp;Invoice'!B1377),9)="INVOICE #","INVOICE",IF(TRIM('Tracker&amp;Invoice'!B1377)="Overall Completion INVOICE","OVERALL",""))</f>
        <v/>
      </c>
      <c r="E1357" t="str">
        <f>IF(D1357="INVOICE",VALUE(MID(TRIM('Tracker&amp;Invoice'!B1377),10,10)),"")</f>
        <v/>
      </c>
      <c r="F1357">
        <f>IF(B1357=1,IFERROR(LOOKUP(2,1/('Tracker&amp;Invoice'!$H1377:$AC1377&lt;&gt;""),COLUMN('Tracker&amp;Invoice'!$H1377:$AC1377)),8),F1356)</f>
        <v>15</v>
      </c>
      <c r="G1357">
        <f>IF(D1357="OVERALL",IFERROR(LOOKUP(2,1/('Tracker&amp;Invoice'!$H1377:$AC1377&lt;&gt;""),COLUMN('Tracker&amp;Invoice'!$H1377:$AC1377)),8),G1358)</f>
        <v>19</v>
      </c>
      <c r="H1357">
        <f t="shared" si="42"/>
        <v>19</v>
      </c>
      <c r="I1357" s="29">
        <f>IF(D1357="INVOICE",SUM('Tracker&amp;Invoice'!$H1377:INDEX('Tracker&amp;Invoice'!$A1377:$AC1377,1,H1357)),0)</f>
        <v>0</v>
      </c>
      <c r="J1357" s="29">
        <f>IF(D1357="OVERALL",SUM('Tracker&amp;Invoice'!$H1377:$AC1377),0)</f>
        <v>0</v>
      </c>
    </row>
    <row r="1358" spans="1:10">
      <c r="A1358" t="e">
        <f t="shared" si="43"/>
        <v>#REF!</v>
      </c>
      <c r="B1358">
        <f>IF(AND('Tracker&amp;Invoice'!A1378&lt;&gt;"",'Tracker&amp;Invoice'!A1378&lt;&gt;"ITEM",'Tracker&amp;Invoice'!A1376="ITEM"),1,0)</f>
        <v>0</v>
      </c>
      <c r="C1358" t="str">
        <f>IF(B1358=1,'Tracker&amp;Invoice'!A1378,C1357)</f>
        <v>BQ-098</v>
      </c>
      <c r="D1358" t="str">
        <f>IF(LEFT(TRIM('Tracker&amp;Invoice'!B1378),9)="INVOICE #","INVOICE",IF(TRIM('Tracker&amp;Invoice'!B1378)="Overall Completion INVOICE","OVERALL",""))</f>
        <v/>
      </c>
      <c r="E1358" t="str">
        <f>IF(D1358="INVOICE",VALUE(MID(TRIM('Tracker&amp;Invoice'!B1378),10,10)),"")</f>
        <v/>
      </c>
      <c r="F1358">
        <f>IF(B1358=1,IFERROR(LOOKUP(2,1/('Tracker&amp;Invoice'!$H1378:$AC1378&lt;&gt;""),COLUMN('Tracker&amp;Invoice'!$H1378:$AC1378)),8),F1357)</f>
        <v>15</v>
      </c>
      <c r="G1358">
        <f>IF(D1358="OVERALL",IFERROR(LOOKUP(2,1/('Tracker&amp;Invoice'!$H1378:$AC1378&lt;&gt;""),COLUMN('Tracker&amp;Invoice'!$H1378:$AC1378)),8),G1359)</f>
        <v>19</v>
      </c>
      <c r="H1358">
        <f t="shared" si="42"/>
        <v>19</v>
      </c>
      <c r="I1358" s="29">
        <f>IF(D1358="INVOICE",SUM('Tracker&amp;Invoice'!$H1378:INDEX('Tracker&amp;Invoice'!$A1378:$AC1378,1,H1358)),0)</f>
        <v>0</v>
      </c>
      <c r="J1358" s="29">
        <f>IF(D1358="OVERALL",SUM('Tracker&amp;Invoice'!$H1378:$AC1378),0)</f>
        <v>0</v>
      </c>
    </row>
    <row r="1359" spans="1:10">
      <c r="A1359" t="e">
        <f t="shared" si="43"/>
        <v>#REF!</v>
      </c>
      <c r="B1359">
        <f>IF(AND('Tracker&amp;Invoice'!A1379&lt;&gt;"",'Tracker&amp;Invoice'!A1379&lt;&gt;"ITEM",'Tracker&amp;Invoice'!A1377="ITEM"),1,0)</f>
        <v>0</v>
      </c>
      <c r="C1359" t="str">
        <f>IF(B1359=1,'Tracker&amp;Invoice'!A1379,C1358)</f>
        <v>BQ-098</v>
      </c>
      <c r="D1359" t="str">
        <f>IF(LEFT(TRIM('Tracker&amp;Invoice'!B1379),9)="INVOICE #","INVOICE",IF(TRIM('Tracker&amp;Invoice'!B1379)="Overall Completion INVOICE","OVERALL",""))</f>
        <v/>
      </c>
      <c r="E1359" t="str">
        <f>IF(D1359="INVOICE",VALUE(MID(TRIM('Tracker&amp;Invoice'!B1379),10,10)),"")</f>
        <v/>
      </c>
      <c r="F1359">
        <f>IF(B1359=1,IFERROR(LOOKUP(2,1/('Tracker&amp;Invoice'!$H1379:$AC1379&lt;&gt;""),COLUMN('Tracker&amp;Invoice'!$H1379:$AC1379)),8),F1358)</f>
        <v>15</v>
      </c>
      <c r="G1359">
        <f>IF(D1359="OVERALL",IFERROR(LOOKUP(2,1/('Tracker&amp;Invoice'!$H1379:$AC1379&lt;&gt;""),COLUMN('Tracker&amp;Invoice'!$H1379:$AC1379)),8),G1360)</f>
        <v>19</v>
      </c>
      <c r="H1359">
        <f t="shared" si="42"/>
        <v>19</v>
      </c>
      <c r="I1359" s="29">
        <f>IF(D1359="INVOICE",SUM('Tracker&amp;Invoice'!$H1379:INDEX('Tracker&amp;Invoice'!$A1379:$AC1379,1,H1359)),0)</f>
        <v>0</v>
      </c>
      <c r="J1359" s="29">
        <f>IF(D1359="OVERALL",SUM('Tracker&amp;Invoice'!$H1379:$AC1379),0)</f>
        <v>0</v>
      </c>
    </row>
    <row r="1360" spans="1:10">
      <c r="A1360" t="e">
        <f t="shared" si="43"/>
        <v>#REF!</v>
      </c>
      <c r="B1360">
        <f>IF(AND('Tracker&amp;Invoice'!A1380&lt;&gt;"",'Tracker&amp;Invoice'!A1380&lt;&gt;"ITEM",'Tracker&amp;Invoice'!A1378="ITEM"),1,0)</f>
        <v>0</v>
      </c>
      <c r="C1360" t="str">
        <f>IF(B1360=1,'Tracker&amp;Invoice'!A1380,C1359)</f>
        <v>BQ-098</v>
      </c>
      <c r="D1360" t="str">
        <f>IF(LEFT(TRIM('Tracker&amp;Invoice'!B1380),9)="INVOICE #","INVOICE",IF(TRIM('Tracker&amp;Invoice'!B1380)="Overall Completion INVOICE","OVERALL",""))</f>
        <v/>
      </c>
      <c r="E1360" t="str">
        <f>IF(D1360="INVOICE",VALUE(MID(TRIM('Tracker&amp;Invoice'!B1380),10,10)),"")</f>
        <v/>
      </c>
      <c r="F1360">
        <f>IF(B1360=1,IFERROR(LOOKUP(2,1/('Tracker&amp;Invoice'!$H1380:$AC1380&lt;&gt;""),COLUMN('Tracker&amp;Invoice'!$H1380:$AC1380)),8),F1359)</f>
        <v>15</v>
      </c>
      <c r="G1360">
        <f>IF(D1360="OVERALL",IFERROR(LOOKUP(2,1/('Tracker&amp;Invoice'!$H1380:$AC1380&lt;&gt;""),COLUMN('Tracker&amp;Invoice'!$H1380:$AC1380)),8),G1361)</f>
        <v>19</v>
      </c>
      <c r="H1360">
        <f t="shared" si="42"/>
        <v>19</v>
      </c>
      <c r="I1360" s="29">
        <f>IF(D1360="INVOICE",SUM('Tracker&amp;Invoice'!$H1380:INDEX('Tracker&amp;Invoice'!$A1380:$AC1380,1,H1360)),0)</f>
        <v>0</v>
      </c>
      <c r="J1360" s="29">
        <f>IF(D1360="OVERALL",SUM('Tracker&amp;Invoice'!$H1380:$AC1380),0)</f>
        <v>0</v>
      </c>
    </row>
    <row r="1361" spans="1:10">
      <c r="A1361" t="e">
        <f t="shared" si="43"/>
        <v>#REF!</v>
      </c>
      <c r="B1361">
        <f>IF(AND('Tracker&amp;Invoice'!A1381&lt;&gt;"",'Tracker&amp;Invoice'!A1381&lt;&gt;"ITEM",'Tracker&amp;Invoice'!A1379="ITEM"),1,0)</f>
        <v>0</v>
      </c>
      <c r="C1361" t="str">
        <f>IF(B1361=1,'Tracker&amp;Invoice'!A1381,C1360)</f>
        <v>BQ-098</v>
      </c>
      <c r="D1361" t="str">
        <f>IF(LEFT(TRIM('Tracker&amp;Invoice'!B1381),9)="INVOICE #","INVOICE",IF(TRIM('Tracker&amp;Invoice'!B1381)="Overall Completion INVOICE","OVERALL",""))</f>
        <v/>
      </c>
      <c r="E1361" t="str">
        <f>IF(D1361="INVOICE",VALUE(MID(TRIM('Tracker&amp;Invoice'!B1381),10,10)),"")</f>
        <v/>
      </c>
      <c r="F1361">
        <f>IF(B1361=1,IFERROR(LOOKUP(2,1/('Tracker&amp;Invoice'!$H1381:$AC1381&lt;&gt;""),COLUMN('Tracker&amp;Invoice'!$H1381:$AC1381)),8),F1360)</f>
        <v>15</v>
      </c>
      <c r="G1361">
        <f>IF(D1361="OVERALL",IFERROR(LOOKUP(2,1/('Tracker&amp;Invoice'!$H1381:$AC1381&lt;&gt;""),COLUMN('Tracker&amp;Invoice'!$H1381:$AC1381)),8),G1362)</f>
        <v>19</v>
      </c>
      <c r="H1361">
        <f t="shared" si="42"/>
        <v>19</v>
      </c>
      <c r="I1361" s="29">
        <f>IF(D1361="INVOICE",SUM('Tracker&amp;Invoice'!$H1381:INDEX('Tracker&amp;Invoice'!$A1381:$AC1381,1,H1361)),0)</f>
        <v>0</v>
      </c>
      <c r="J1361" s="29">
        <f>IF(D1361="OVERALL",SUM('Tracker&amp;Invoice'!$H1381:$AC1381),0)</f>
        <v>0</v>
      </c>
    </row>
    <row r="1362" spans="1:10">
      <c r="A1362" t="e">
        <f t="shared" si="43"/>
        <v>#REF!</v>
      </c>
      <c r="B1362">
        <f>IF(AND('Tracker&amp;Invoice'!A1382&lt;&gt;"",'Tracker&amp;Invoice'!A1382&lt;&gt;"ITEM",'Tracker&amp;Invoice'!A1380="ITEM"),1,0)</f>
        <v>0</v>
      </c>
      <c r="C1362" t="str">
        <f>IF(B1362=1,'Tracker&amp;Invoice'!A1382,C1361)</f>
        <v>BQ-098</v>
      </c>
      <c r="D1362" t="str">
        <f>IF(LEFT(TRIM('Tracker&amp;Invoice'!B1382),9)="INVOICE #","INVOICE",IF(TRIM('Tracker&amp;Invoice'!B1382)="Overall Completion INVOICE","OVERALL",""))</f>
        <v/>
      </c>
      <c r="E1362" t="str">
        <f>IF(D1362="INVOICE",VALUE(MID(TRIM('Tracker&amp;Invoice'!B1382),10,10)),"")</f>
        <v/>
      </c>
      <c r="F1362">
        <f>IF(B1362=1,IFERROR(LOOKUP(2,1/('Tracker&amp;Invoice'!$H1382:$AC1382&lt;&gt;""),COLUMN('Tracker&amp;Invoice'!$H1382:$AC1382)),8),F1361)</f>
        <v>15</v>
      </c>
      <c r="G1362">
        <f>IF(D1362="OVERALL",IFERROR(LOOKUP(2,1/('Tracker&amp;Invoice'!$H1382:$AC1382&lt;&gt;""),COLUMN('Tracker&amp;Invoice'!$H1382:$AC1382)),8),G1363)</f>
        <v>19</v>
      </c>
      <c r="H1362">
        <f t="shared" si="42"/>
        <v>19</v>
      </c>
      <c r="I1362" s="29">
        <f>IF(D1362="INVOICE",SUM('Tracker&amp;Invoice'!$H1382:INDEX('Tracker&amp;Invoice'!$A1382:$AC1382,1,H1362)),0)</f>
        <v>0</v>
      </c>
      <c r="J1362" s="29">
        <f>IF(D1362="OVERALL",SUM('Tracker&amp;Invoice'!$H1382:$AC1382),0)</f>
        <v>0</v>
      </c>
    </row>
    <row r="1363" spans="1:10">
      <c r="A1363" t="e">
        <f t="shared" si="43"/>
        <v>#REF!</v>
      </c>
      <c r="B1363">
        <f>IF(AND('Tracker&amp;Invoice'!A1383&lt;&gt;"",'Tracker&amp;Invoice'!A1383&lt;&gt;"ITEM",'Tracker&amp;Invoice'!A1381="ITEM"),1,0)</f>
        <v>0</v>
      </c>
      <c r="C1363" t="str">
        <f>IF(B1363=1,'Tracker&amp;Invoice'!A1383,C1362)</f>
        <v>BQ-098</v>
      </c>
      <c r="D1363" t="str">
        <f>IF(LEFT(TRIM('Tracker&amp;Invoice'!B1383),9)="INVOICE #","INVOICE",IF(TRIM('Tracker&amp;Invoice'!B1383)="Overall Completion INVOICE","OVERALL",""))</f>
        <v/>
      </c>
      <c r="E1363" t="str">
        <f>IF(D1363="INVOICE",VALUE(MID(TRIM('Tracker&amp;Invoice'!B1383),10,10)),"")</f>
        <v/>
      </c>
      <c r="F1363">
        <f>IF(B1363=1,IFERROR(LOOKUP(2,1/('Tracker&amp;Invoice'!$H1383:$AC1383&lt;&gt;""),COLUMN('Tracker&amp;Invoice'!$H1383:$AC1383)),8),F1362)</f>
        <v>15</v>
      </c>
      <c r="G1363">
        <f>IF(D1363="OVERALL",IFERROR(LOOKUP(2,1/('Tracker&amp;Invoice'!$H1383:$AC1383&lt;&gt;""),COLUMN('Tracker&amp;Invoice'!$H1383:$AC1383)),8),G1364)</f>
        <v>19</v>
      </c>
      <c r="H1363">
        <f t="shared" si="42"/>
        <v>19</v>
      </c>
      <c r="I1363" s="29">
        <f>IF(D1363="INVOICE",SUM('Tracker&amp;Invoice'!$H1383:INDEX('Tracker&amp;Invoice'!$A1383:$AC1383,1,H1363)),0)</f>
        <v>0</v>
      </c>
      <c r="J1363" s="29">
        <f>IF(D1363="OVERALL",SUM('Tracker&amp;Invoice'!$H1383:$AC1383),0)</f>
        <v>0</v>
      </c>
    </row>
    <row r="1364" spans="1:10">
      <c r="A1364" t="e">
        <f t="shared" si="43"/>
        <v>#REF!</v>
      </c>
      <c r="B1364">
        <f>IF(AND('Tracker&amp;Invoice'!A1384&lt;&gt;"",'Tracker&amp;Invoice'!A1384&lt;&gt;"ITEM",'Tracker&amp;Invoice'!A1382="ITEM"),1,0)</f>
        <v>0</v>
      </c>
      <c r="C1364" t="str">
        <f>IF(B1364=1,'Tracker&amp;Invoice'!A1384,C1363)</f>
        <v>BQ-098</v>
      </c>
      <c r="D1364" t="str">
        <f>IF(LEFT(TRIM('Tracker&amp;Invoice'!B1384),9)="INVOICE #","INVOICE",IF(TRIM('Tracker&amp;Invoice'!B1384)="Overall Completion INVOICE","OVERALL",""))</f>
        <v/>
      </c>
      <c r="E1364" t="str">
        <f>IF(D1364="INVOICE",VALUE(MID(TRIM('Tracker&amp;Invoice'!B1384),10,10)),"")</f>
        <v/>
      </c>
      <c r="F1364">
        <f>IF(B1364=1,IFERROR(LOOKUP(2,1/('Tracker&amp;Invoice'!$H1384:$AC1384&lt;&gt;""),COLUMN('Tracker&amp;Invoice'!$H1384:$AC1384)),8),F1363)</f>
        <v>15</v>
      </c>
      <c r="G1364">
        <f>IF(D1364="OVERALL",IFERROR(LOOKUP(2,1/('Tracker&amp;Invoice'!$H1384:$AC1384&lt;&gt;""),COLUMN('Tracker&amp;Invoice'!$H1384:$AC1384)),8),G1365)</f>
        <v>19</v>
      </c>
      <c r="H1364">
        <f t="shared" si="42"/>
        <v>19</v>
      </c>
      <c r="I1364" s="29">
        <f>IF(D1364="INVOICE",SUM('Tracker&amp;Invoice'!$H1384:INDEX('Tracker&amp;Invoice'!$A1384:$AC1384,1,H1364)),0)</f>
        <v>0</v>
      </c>
      <c r="J1364" s="29">
        <f>IF(D1364="OVERALL",SUM('Tracker&amp;Invoice'!$H1384:$AC1384),0)</f>
        <v>0</v>
      </c>
    </row>
    <row r="1365" spans="1:10">
      <c r="A1365" t="e">
        <f t="shared" si="43"/>
        <v>#REF!</v>
      </c>
      <c r="B1365">
        <f>IF(AND('Tracker&amp;Invoice'!A1385&lt;&gt;"",'Tracker&amp;Invoice'!A1385&lt;&gt;"ITEM",'Tracker&amp;Invoice'!A1383="ITEM"),1,0)</f>
        <v>1</v>
      </c>
      <c r="C1365" t="str">
        <f>IF(B1365=1,'Tracker&amp;Invoice'!A1385,C1364)</f>
        <v>BQ-099</v>
      </c>
      <c r="D1365" t="str">
        <f>IF(LEFT(TRIM('Tracker&amp;Invoice'!B1385),9)="INVOICE #","INVOICE",IF(TRIM('Tracker&amp;Invoice'!B1385)="Overall Completion INVOICE","OVERALL",""))</f>
        <v/>
      </c>
      <c r="E1365" t="str">
        <f>IF(D1365="INVOICE",VALUE(MID(TRIM('Tracker&amp;Invoice'!B1385),10,10)),"")</f>
        <v/>
      </c>
      <c r="F1365">
        <f>IF(B1365=1,IFERROR(LOOKUP(2,1/('Tracker&amp;Invoice'!$H1385:$AC1385&lt;&gt;""),COLUMN('Tracker&amp;Invoice'!$H1385:$AC1385)),8),F1364)</f>
        <v>18</v>
      </c>
      <c r="G1365">
        <f>IF(D1365="OVERALL",IFERROR(LOOKUP(2,1/('Tracker&amp;Invoice'!$H1385:$AC1385&lt;&gt;""),COLUMN('Tracker&amp;Invoice'!$H1385:$AC1385)),8),G1366)</f>
        <v>19</v>
      </c>
      <c r="H1365">
        <f t="shared" si="42"/>
        <v>19</v>
      </c>
      <c r="I1365" s="29">
        <f>IF(D1365="INVOICE",SUM('Tracker&amp;Invoice'!$H1385:INDEX('Tracker&amp;Invoice'!$A1385:$AC1385,1,H1365)),0)</f>
        <v>0</v>
      </c>
      <c r="J1365" s="29">
        <f>IF(D1365="OVERALL",SUM('Tracker&amp;Invoice'!$H1385:$AC1385),0)</f>
        <v>0</v>
      </c>
    </row>
    <row r="1366" spans="1:10">
      <c r="A1366" t="e">
        <f t="shared" si="43"/>
        <v>#REF!</v>
      </c>
      <c r="B1366">
        <f>IF(AND('Tracker&amp;Invoice'!A1386&lt;&gt;"",'Tracker&amp;Invoice'!A1386&lt;&gt;"ITEM",'Tracker&amp;Invoice'!A1384="ITEM"),1,0)</f>
        <v>0</v>
      </c>
      <c r="C1366" t="str">
        <f>IF(B1366=1,'Tracker&amp;Invoice'!A1386,C1365)</f>
        <v>BQ-099</v>
      </c>
      <c r="D1366" t="str">
        <f>IF(LEFT(TRIM('Tracker&amp;Invoice'!B1386),9)="INVOICE #","INVOICE",IF(TRIM('Tracker&amp;Invoice'!B1386)="Overall Completion INVOICE","OVERALL",""))</f>
        <v/>
      </c>
      <c r="E1366" t="str">
        <f>IF(D1366="INVOICE",VALUE(MID(TRIM('Tracker&amp;Invoice'!B1386),10,10)),"")</f>
        <v/>
      </c>
      <c r="F1366">
        <f>IF(B1366=1,IFERROR(LOOKUP(2,1/('Tracker&amp;Invoice'!$H1386:$AC1386&lt;&gt;""),COLUMN('Tracker&amp;Invoice'!$H1386:$AC1386)),8),F1365)</f>
        <v>18</v>
      </c>
      <c r="G1366">
        <f>IF(D1366="OVERALL",IFERROR(LOOKUP(2,1/('Tracker&amp;Invoice'!$H1386:$AC1386&lt;&gt;""),COLUMN('Tracker&amp;Invoice'!$H1386:$AC1386)),8),G1367)</f>
        <v>19</v>
      </c>
      <c r="H1366">
        <f t="shared" si="42"/>
        <v>19</v>
      </c>
      <c r="I1366" s="29">
        <f>IF(D1366="INVOICE",SUM('Tracker&amp;Invoice'!$H1386:INDEX('Tracker&amp;Invoice'!$A1386:$AC1386,1,H1366)),0)</f>
        <v>0</v>
      </c>
      <c r="J1366" s="29">
        <f>IF(D1366="OVERALL",SUM('Tracker&amp;Invoice'!$H1386:$AC1386),0)</f>
        <v>0</v>
      </c>
    </row>
    <row r="1367" spans="1:10">
      <c r="A1367" t="e">
        <f t="shared" si="43"/>
        <v>#REF!</v>
      </c>
      <c r="B1367">
        <f>IF(AND('Tracker&amp;Invoice'!A1387&lt;&gt;"",'Tracker&amp;Invoice'!A1387&lt;&gt;"ITEM",'Tracker&amp;Invoice'!A1385="ITEM"),1,0)</f>
        <v>0</v>
      </c>
      <c r="C1367" t="str">
        <f>IF(B1367=1,'Tracker&amp;Invoice'!A1387,C1366)</f>
        <v>BQ-099</v>
      </c>
      <c r="D1367" t="str">
        <f>IF(LEFT(TRIM('Tracker&amp;Invoice'!B1387),9)="INVOICE #","INVOICE",IF(TRIM('Tracker&amp;Invoice'!B1387)="Overall Completion INVOICE","OVERALL",""))</f>
        <v/>
      </c>
      <c r="E1367" t="str">
        <f>IF(D1367="INVOICE",VALUE(MID(TRIM('Tracker&amp;Invoice'!B1387),10,10)),"")</f>
        <v/>
      </c>
      <c r="F1367">
        <f>IF(B1367=1,IFERROR(LOOKUP(2,1/('Tracker&amp;Invoice'!$H1387:$AC1387&lt;&gt;""),COLUMN('Tracker&amp;Invoice'!$H1387:$AC1387)),8),F1366)</f>
        <v>18</v>
      </c>
      <c r="G1367">
        <f>IF(D1367="OVERALL",IFERROR(LOOKUP(2,1/('Tracker&amp;Invoice'!$H1387:$AC1387&lt;&gt;""),COLUMN('Tracker&amp;Invoice'!$H1387:$AC1387)),8),G1368)</f>
        <v>19</v>
      </c>
      <c r="H1367">
        <f t="shared" si="42"/>
        <v>19</v>
      </c>
      <c r="I1367" s="29">
        <f>IF(D1367="INVOICE",SUM('Tracker&amp;Invoice'!$H1387:INDEX('Tracker&amp;Invoice'!$A1387:$AC1387,1,H1367)),0)</f>
        <v>0</v>
      </c>
      <c r="J1367" s="29">
        <f>IF(D1367="OVERALL",SUM('Tracker&amp;Invoice'!$H1387:$AC1387),0)</f>
        <v>0</v>
      </c>
    </row>
    <row r="1368" spans="1:10">
      <c r="A1368" t="e">
        <f t="shared" si="43"/>
        <v>#REF!</v>
      </c>
      <c r="B1368">
        <f>IF(AND('Tracker&amp;Invoice'!A1388&lt;&gt;"",'Tracker&amp;Invoice'!A1388&lt;&gt;"ITEM",'Tracker&amp;Invoice'!A1386="ITEM"),1,0)</f>
        <v>0</v>
      </c>
      <c r="C1368" t="str">
        <f>IF(B1368=1,'Tracker&amp;Invoice'!A1388,C1367)</f>
        <v>BQ-099</v>
      </c>
      <c r="D1368" t="str">
        <f>IF(LEFT(TRIM('Tracker&amp;Invoice'!B1388),9)="INVOICE #","INVOICE",IF(TRIM('Tracker&amp;Invoice'!B1388)="Overall Completion INVOICE","OVERALL",""))</f>
        <v>INVOICE</v>
      </c>
      <c r="E1368">
        <f>IF(D1368="INVOICE",VALUE(MID(TRIM('Tracker&amp;Invoice'!B1388),10,10)),"")</f>
        <v>17</v>
      </c>
      <c r="F1368">
        <f>IF(B1368=1,IFERROR(LOOKUP(2,1/('Tracker&amp;Invoice'!$H1388:$AC1388&lt;&gt;""),COLUMN('Tracker&amp;Invoice'!$H1388:$AC1388)),8),F1367)</f>
        <v>18</v>
      </c>
      <c r="G1368">
        <f>IF(D1368="OVERALL",IFERROR(LOOKUP(2,1/('Tracker&amp;Invoice'!$H1388:$AC1388&lt;&gt;""),COLUMN('Tracker&amp;Invoice'!$H1388:$AC1388)),8),G1369)</f>
        <v>19</v>
      </c>
      <c r="H1368">
        <f t="shared" si="42"/>
        <v>19</v>
      </c>
      <c r="I1368" s="29">
        <f>IF(D1368="INVOICE",SUM('Tracker&amp;Invoice'!$H1388:INDEX('Tracker&amp;Invoice'!$A1388:$AC1388,1,H1368)),0)</f>
        <v>1815</v>
      </c>
      <c r="J1368" s="29">
        <f>IF(D1368="OVERALL",SUM('Tracker&amp;Invoice'!$H1388:$AC1388),0)</f>
        <v>0</v>
      </c>
    </row>
    <row r="1369" spans="1:10">
      <c r="A1369" t="e">
        <f t="shared" si="43"/>
        <v>#REF!</v>
      </c>
      <c r="B1369">
        <f>IF(AND('Tracker&amp;Invoice'!A1389&lt;&gt;"",'Tracker&amp;Invoice'!A1389&lt;&gt;"ITEM",'Tracker&amp;Invoice'!A1387="ITEM"),1,0)</f>
        <v>0</v>
      </c>
      <c r="C1369" t="str">
        <f>IF(B1369=1,'Tracker&amp;Invoice'!A1389,C1368)</f>
        <v>BQ-099</v>
      </c>
      <c r="D1369" t="str">
        <f>IF(LEFT(TRIM('Tracker&amp;Invoice'!B1389),9)="INVOICE #","INVOICE",IF(TRIM('Tracker&amp;Invoice'!B1389)="Overall Completion INVOICE","OVERALL",""))</f>
        <v/>
      </c>
      <c r="E1369" t="str">
        <f>IF(D1369="INVOICE",VALUE(MID(TRIM('Tracker&amp;Invoice'!B1389),10,10)),"")</f>
        <v/>
      </c>
      <c r="F1369">
        <f>IF(B1369=1,IFERROR(LOOKUP(2,1/('Tracker&amp;Invoice'!$H1389:$AC1389&lt;&gt;""),COLUMN('Tracker&amp;Invoice'!$H1389:$AC1389)),8),F1368)</f>
        <v>18</v>
      </c>
      <c r="G1369">
        <f>IF(D1369="OVERALL",IFERROR(LOOKUP(2,1/('Tracker&amp;Invoice'!$H1389:$AC1389&lt;&gt;""),COLUMN('Tracker&amp;Invoice'!$H1389:$AC1389)),8),G1370)</f>
        <v>19</v>
      </c>
      <c r="H1369">
        <f t="shared" si="42"/>
        <v>19</v>
      </c>
      <c r="I1369" s="29">
        <f>IF(D1369="INVOICE",SUM('Tracker&amp;Invoice'!$H1389:INDEX('Tracker&amp;Invoice'!$A1389:$AC1389,1,H1369)),0)</f>
        <v>0</v>
      </c>
      <c r="J1369" s="29">
        <f>IF(D1369="OVERALL",SUM('Tracker&amp;Invoice'!$H1389:$AC1389),0)</f>
        <v>0</v>
      </c>
    </row>
    <row r="1370" spans="1:10">
      <c r="A1370" t="e">
        <f t="shared" si="43"/>
        <v>#REF!</v>
      </c>
      <c r="B1370">
        <f>IF(AND('Tracker&amp;Invoice'!A1390&lt;&gt;"",'Tracker&amp;Invoice'!A1390&lt;&gt;"ITEM",'Tracker&amp;Invoice'!A1388="ITEM"),1,0)</f>
        <v>0</v>
      </c>
      <c r="C1370" t="str">
        <f>IF(B1370=1,'Tracker&amp;Invoice'!A1390,C1369)</f>
        <v>BQ-099</v>
      </c>
      <c r="D1370" t="str">
        <f>IF(LEFT(TRIM('Tracker&amp;Invoice'!B1390),9)="INVOICE #","INVOICE",IF(TRIM('Tracker&amp;Invoice'!B1390)="Overall Completion INVOICE","OVERALL",""))</f>
        <v>INVOICE</v>
      </c>
      <c r="E1370">
        <f>IF(D1370="INVOICE",VALUE(MID(TRIM('Tracker&amp;Invoice'!B1390),10,10)),"")</f>
        <v>18</v>
      </c>
      <c r="F1370">
        <f>IF(B1370=1,IFERROR(LOOKUP(2,1/('Tracker&amp;Invoice'!$H1390:$AC1390&lt;&gt;""),COLUMN('Tracker&amp;Invoice'!$H1390:$AC1390)),8),F1369)</f>
        <v>18</v>
      </c>
      <c r="G1370">
        <f>IF(D1370="OVERALL",IFERROR(LOOKUP(2,1/('Tracker&amp;Invoice'!$H1390:$AC1390&lt;&gt;""),COLUMN('Tracker&amp;Invoice'!$H1390:$AC1390)),8),G1371)</f>
        <v>19</v>
      </c>
      <c r="H1370">
        <f t="shared" si="42"/>
        <v>19</v>
      </c>
      <c r="I1370" s="29">
        <f>IF(D1370="INVOICE",SUM('Tracker&amp;Invoice'!$H1390:INDEX('Tracker&amp;Invoice'!$A1390:$AC1390,1,H1370)),0)</f>
        <v>363.00000000000006</v>
      </c>
      <c r="J1370" s="29">
        <f>IF(D1370="OVERALL",SUM('Tracker&amp;Invoice'!$H1390:$AC1390),0)</f>
        <v>0</v>
      </c>
    </row>
    <row r="1371" spans="1:10">
      <c r="A1371" t="e">
        <f t="shared" si="43"/>
        <v>#REF!</v>
      </c>
      <c r="B1371">
        <f>IF(AND('Tracker&amp;Invoice'!A1391&lt;&gt;"",'Tracker&amp;Invoice'!A1391&lt;&gt;"ITEM",'Tracker&amp;Invoice'!A1389="ITEM"),1,0)</f>
        <v>0</v>
      </c>
      <c r="C1371" t="str">
        <f>IF(B1371=1,'Tracker&amp;Invoice'!A1391,C1370)</f>
        <v>BQ-099</v>
      </c>
      <c r="D1371" t="str">
        <f>IF(LEFT(TRIM('Tracker&amp;Invoice'!B1391),9)="INVOICE #","INVOICE",IF(TRIM('Tracker&amp;Invoice'!B1391)="Overall Completion INVOICE","OVERALL",""))</f>
        <v/>
      </c>
      <c r="E1371" t="str">
        <f>IF(D1371="INVOICE",VALUE(MID(TRIM('Tracker&amp;Invoice'!B1391),10,10)),"")</f>
        <v/>
      </c>
      <c r="F1371">
        <f>IF(B1371=1,IFERROR(LOOKUP(2,1/('Tracker&amp;Invoice'!$H1391:$AC1391&lt;&gt;""),COLUMN('Tracker&amp;Invoice'!$H1391:$AC1391)),8),F1370)</f>
        <v>18</v>
      </c>
      <c r="G1371">
        <f>IF(D1371="OVERALL",IFERROR(LOOKUP(2,1/('Tracker&amp;Invoice'!$H1391:$AC1391&lt;&gt;""),COLUMN('Tracker&amp;Invoice'!$H1391:$AC1391)),8),G1372)</f>
        <v>19</v>
      </c>
      <c r="H1371">
        <f t="shared" si="42"/>
        <v>19</v>
      </c>
      <c r="I1371" s="29">
        <f>IF(D1371="INVOICE",SUM('Tracker&amp;Invoice'!$H1391:INDEX('Tracker&amp;Invoice'!$A1391:$AC1391,1,H1371)),0)</f>
        <v>0</v>
      </c>
      <c r="J1371" s="29">
        <f>IF(D1371="OVERALL",SUM('Tracker&amp;Invoice'!$H1391:$AC1391),0)</f>
        <v>0</v>
      </c>
    </row>
    <row r="1372" spans="1:10">
      <c r="A1372" t="e">
        <f t="shared" si="43"/>
        <v>#REF!</v>
      </c>
      <c r="B1372">
        <f>IF(AND('Tracker&amp;Invoice'!A1392&lt;&gt;"",'Tracker&amp;Invoice'!A1392&lt;&gt;"ITEM",'Tracker&amp;Invoice'!A1390="ITEM"),1,0)</f>
        <v>0</v>
      </c>
      <c r="C1372" t="str">
        <f>IF(B1372=1,'Tracker&amp;Invoice'!A1392,C1371)</f>
        <v>BQ-099</v>
      </c>
      <c r="D1372" t="str">
        <f>IF(LEFT(TRIM('Tracker&amp;Invoice'!B1392),9)="INVOICE #","INVOICE",IF(TRIM('Tracker&amp;Invoice'!B1392)="Overall Completion INVOICE","OVERALL",""))</f>
        <v>INVOICE</v>
      </c>
      <c r="E1372">
        <f>IF(D1372="INVOICE",VALUE(MID(TRIM('Tracker&amp;Invoice'!B1392),10,10)),"")</f>
        <v>23</v>
      </c>
      <c r="F1372">
        <f>IF(B1372=1,IFERROR(LOOKUP(2,1/('Tracker&amp;Invoice'!$H1392:$AC1392&lt;&gt;""),COLUMN('Tracker&amp;Invoice'!$H1392:$AC1392)),8),F1371)</f>
        <v>18</v>
      </c>
      <c r="G1372">
        <f>IF(D1372="OVERALL",IFERROR(LOOKUP(2,1/('Tracker&amp;Invoice'!$H1392:$AC1392&lt;&gt;""),COLUMN('Tracker&amp;Invoice'!$H1392:$AC1392)),8),G1373)</f>
        <v>19</v>
      </c>
      <c r="H1372">
        <f t="shared" si="42"/>
        <v>19</v>
      </c>
      <c r="I1372" s="29">
        <f>IF(D1372="INVOICE",SUM('Tracker&amp;Invoice'!$H1392:INDEX('Tracker&amp;Invoice'!$A1392:$AC1392,1,H1372)),0)</f>
        <v>3267</v>
      </c>
      <c r="J1372" s="29">
        <f>IF(D1372="OVERALL",SUM('Tracker&amp;Invoice'!$H1392:$AC1392),0)</f>
        <v>0</v>
      </c>
    </row>
    <row r="1373" spans="1:10">
      <c r="A1373" t="e">
        <f t="shared" si="43"/>
        <v>#REF!</v>
      </c>
      <c r="B1373">
        <f>IF(AND('Tracker&amp;Invoice'!A1393&lt;&gt;"",'Tracker&amp;Invoice'!A1393&lt;&gt;"ITEM",'Tracker&amp;Invoice'!A1391="ITEM"),1,0)</f>
        <v>0</v>
      </c>
      <c r="C1373" t="str">
        <f>IF(B1373=1,'Tracker&amp;Invoice'!A1393,C1372)</f>
        <v>BQ-099</v>
      </c>
      <c r="D1373" t="str">
        <f>IF(LEFT(TRIM('Tracker&amp;Invoice'!B1393),9)="INVOICE #","INVOICE",IF(TRIM('Tracker&amp;Invoice'!B1393)="Overall Completion INVOICE","OVERALL",""))</f>
        <v/>
      </c>
      <c r="E1373" t="str">
        <f>IF(D1373="INVOICE",VALUE(MID(TRIM('Tracker&amp;Invoice'!B1393),10,10)),"")</f>
        <v/>
      </c>
      <c r="F1373">
        <f>IF(B1373=1,IFERROR(LOOKUP(2,1/('Tracker&amp;Invoice'!$H1393:$AC1393&lt;&gt;""),COLUMN('Tracker&amp;Invoice'!$H1393:$AC1393)),8),F1372)</f>
        <v>18</v>
      </c>
      <c r="G1373">
        <f>IF(D1373="OVERALL",IFERROR(LOOKUP(2,1/('Tracker&amp;Invoice'!$H1393:$AC1393&lt;&gt;""),COLUMN('Tracker&amp;Invoice'!$H1393:$AC1393)),8),G1374)</f>
        <v>19</v>
      </c>
      <c r="H1373">
        <f t="shared" si="42"/>
        <v>19</v>
      </c>
      <c r="I1373" s="29">
        <f>IF(D1373="INVOICE",SUM('Tracker&amp;Invoice'!$H1393:INDEX('Tracker&amp;Invoice'!$A1393:$AC1393,1,H1373)),0)</f>
        <v>0</v>
      </c>
      <c r="J1373" s="29">
        <f>IF(D1373="OVERALL",SUM('Tracker&amp;Invoice'!$H1393:$AC1393),0)</f>
        <v>0</v>
      </c>
    </row>
    <row r="1374" spans="1:10">
      <c r="A1374" t="e">
        <f t="shared" si="43"/>
        <v>#REF!</v>
      </c>
      <c r="B1374">
        <f>IF(AND('Tracker&amp;Invoice'!A1394&lt;&gt;"",'Tracker&amp;Invoice'!A1394&lt;&gt;"ITEM",'Tracker&amp;Invoice'!A1392="ITEM"),1,0)</f>
        <v>0</v>
      </c>
      <c r="C1374" t="str">
        <f>IF(B1374=1,'Tracker&amp;Invoice'!A1394,C1373)</f>
        <v>BQ-099</v>
      </c>
      <c r="D1374" t="str">
        <f>IF(LEFT(TRIM('Tracker&amp;Invoice'!B1394),9)="INVOICE #","INVOICE",IF(TRIM('Tracker&amp;Invoice'!B1394)="Overall Completion INVOICE","OVERALL",""))</f>
        <v>INVOICE</v>
      </c>
      <c r="E1374">
        <f>IF(D1374="INVOICE",VALUE(MID(TRIM('Tracker&amp;Invoice'!B1394),10,10)),"")</f>
        <v>31</v>
      </c>
      <c r="F1374">
        <f>IF(B1374=1,IFERROR(LOOKUP(2,1/('Tracker&amp;Invoice'!$H1394:$AC1394&lt;&gt;""),COLUMN('Tracker&amp;Invoice'!$H1394:$AC1394)),8),F1373)</f>
        <v>18</v>
      </c>
      <c r="G1374">
        <f>IF(D1374="OVERALL",IFERROR(LOOKUP(2,1/('Tracker&amp;Invoice'!$H1394:$AC1394&lt;&gt;""),COLUMN('Tracker&amp;Invoice'!$H1394:$AC1394)),8),G1375)</f>
        <v>19</v>
      </c>
      <c r="H1374">
        <f t="shared" si="42"/>
        <v>19</v>
      </c>
      <c r="I1374" s="29">
        <f>IF(D1374="INVOICE",SUM('Tracker&amp;Invoice'!$H1394:INDEX('Tracker&amp;Invoice'!$A1394:$AC1394,1,H1374)),0)</f>
        <v>1650</v>
      </c>
      <c r="J1374" s="29">
        <f>IF(D1374="OVERALL",SUM('Tracker&amp;Invoice'!$H1394:$AC1394),0)</f>
        <v>0</v>
      </c>
    </row>
    <row r="1375" spans="1:10">
      <c r="A1375" t="e">
        <f t="shared" si="43"/>
        <v>#REF!</v>
      </c>
      <c r="B1375">
        <f>IF(AND('Tracker&amp;Invoice'!A1395&lt;&gt;"",'Tracker&amp;Invoice'!A1395&lt;&gt;"ITEM",'Tracker&amp;Invoice'!A1393="ITEM"),1,0)</f>
        <v>0</v>
      </c>
      <c r="C1375" t="str">
        <f>IF(B1375=1,'Tracker&amp;Invoice'!A1395,C1374)</f>
        <v>BQ-099</v>
      </c>
      <c r="D1375" t="str">
        <f>IF(LEFT(TRIM('Tracker&amp;Invoice'!B1395),9)="INVOICE #","INVOICE",IF(TRIM('Tracker&amp;Invoice'!B1395)="Overall Completion INVOICE","OVERALL",""))</f>
        <v/>
      </c>
      <c r="E1375" t="str">
        <f>IF(D1375="INVOICE",VALUE(MID(TRIM('Tracker&amp;Invoice'!B1395),10,10)),"")</f>
        <v/>
      </c>
      <c r="F1375">
        <f>IF(B1375=1,IFERROR(LOOKUP(2,1/('Tracker&amp;Invoice'!$H1395:$AC1395&lt;&gt;""),COLUMN('Tracker&amp;Invoice'!$H1395:$AC1395)),8),F1374)</f>
        <v>18</v>
      </c>
      <c r="G1375">
        <f>IF(D1375="OVERALL",IFERROR(LOOKUP(2,1/('Tracker&amp;Invoice'!$H1395:$AC1395&lt;&gt;""),COLUMN('Tracker&amp;Invoice'!$H1395:$AC1395)),8),G1376)</f>
        <v>19</v>
      </c>
      <c r="H1375">
        <f t="shared" si="42"/>
        <v>19</v>
      </c>
      <c r="I1375" s="29">
        <f>IF(D1375="INVOICE",SUM('Tracker&amp;Invoice'!$H1395:INDEX('Tracker&amp;Invoice'!$A1395:$AC1395,1,H1375)),0)</f>
        <v>0</v>
      </c>
      <c r="J1375" s="29">
        <f>IF(D1375="OVERALL",SUM('Tracker&amp;Invoice'!$H1395:$AC1395),0)</f>
        <v>0</v>
      </c>
    </row>
    <row r="1376" spans="1:10">
      <c r="A1376" t="e">
        <f t="shared" si="43"/>
        <v>#REF!</v>
      </c>
      <c r="B1376">
        <f>IF(AND('Tracker&amp;Invoice'!A1396&lt;&gt;"",'Tracker&amp;Invoice'!A1396&lt;&gt;"ITEM",'Tracker&amp;Invoice'!A1394="ITEM"),1,0)</f>
        <v>0</v>
      </c>
      <c r="C1376" t="str">
        <f>IF(B1376=1,'Tracker&amp;Invoice'!A1396,C1375)</f>
        <v>BQ-099</v>
      </c>
      <c r="D1376" t="str">
        <f>IF(LEFT(TRIM('Tracker&amp;Invoice'!B1396),9)="INVOICE #","INVOICE",IF(TRIM('Tracker&amp;Invoice'!B1396)="Overall Completion INVOICE","OVERALL",""))</f>
        <v>INVOICE</v>
      </c>
      <c r="E1376">
        <f>IF(D1376="INVOICE",VALUE(MID(TRIM('Tracker&amp;Invoice'!B1396),10,10)),"")</f>
        <v>32</v>
      </c>
      <c r="F1376">
        <f>IF(B1376=1,IFERROR(LOOKUP(2,1/('Tracker&amp;Invoice'!$H1396:$AC1396&lt;&gt;""),COLUMN('Tracker&amp;Invoice'!$H1396:$AC1396)),8),F1375)</f>
        <v>18</v>
      </c>
      <c r="G1376">
        <f>IF(D1376="OVERALL",IFERROR(LOOKUP(2,1/('Tracker&amp;Invoice'!$H1396:$AC1396&lt;&gt;""),COLUMN('Tracker&amp;Invoice'!$H1396:$AC1396)),8),G1377)</f>
        <v>19</v>
      </c>
      <c r="H1376">
        <f t="shared" si="42"/>
        <v>19</v>
      </c>
      <c r="I1376" s="29">
        <f>IF(D1376="INVOICE",SUM('Tracker&amp;Invoice'!$H1396:INDEX('Tracker&amp;Invoice'!$A1396:$AC1396,1,H1376)),0)</f>
        <v>-495</v>
      </c>
      <c r="J1376" s="29">
        <f>IF(D1376="OVERALL",SUM('Tracker&amp;Invoice'!$H1396:$AC1396),0)</f>
        <v>0</v>
      </c>
    </row>
    <row r="1377" spans="1:10">
      <c r="A1377" t="e">
        <f t="shared" si="43"/>
        <v>#REF!</v>
      </c>
      <c r="B1377">
        <f>IF(AND('Tracker&amp;Invoice'!A1397&lt;&gt;"",'Tracker&amp;Invoice'!A1397&lt;&gt;"ITEM",'Tracker&amp;Invoice'!A1395="ITEM"),1,0)</f>
        <v>0</v>
      </c>
      <c r="C1377" t="str">
        <f>IF(B1377=1,'Tracker&amp;Invoice'!A1397,C1376)</f>
        <v>BQ-099</v>
      </c>
      <c r="D1377" t="str">
        <f>IF(LEFT(TRIM('Tracker&amp;Invoice'!B1397),9)="INVOICE #","INVOICE",IF(TRIM('Tracker&amp;Invoice'!B1397)="Overall Completion INVOICE","OVERALL",""))</f>
        <v/>
      </c>
      <c r="E1377" t="str">
        <f>IF(D1377="INVOICE",VALUE(MID(TRIM('Tracker&amp;Invoice'!B1397),10,10)),"")</f>
        <v/>
      </c>
      <c r="F1377">
        <f>IF(B1377=1,IFERROR(LOOKUP(2,1/('Tracker&amp;Invoice'!$H1397:$AC1397&lt;&gt;""),COLUMN('Tracker&amp;Invoice'!$H1397:$AC1397)),8),F1376)</f>
        <v>18</v>
      </c>
      <c r="G1377">
        <f>IF(D1377="OVERALL",IFERROR(LOOKUP(2,1/('Tracker&amp;Invoice'!$H1397:$AC1397&lt;&gt;""),COLUMN('Tracker&amp;Invoice'!$H1397:$AC1397)),8),G1378)</f>
        <v>19</v>
      </c>
      <c r="H1377">
        <f t="shared" si="42"/>
        <v>19</v>
      </c>
      <c r="I1377" s="29">
        <f>IF(D1377="INVOICE",SUM('Tracker&amp;Invoice'!$H1397:INDEX('Tracker&amp;Invoice'!$A1397:$AC1397,1,H1377)),0)</f>
        <v>0</v>
      </c>
      <c r="J1377" s="29">
        <f>IF(D1377="OVERALL",SUM('Tracker&amp;Invoice'!$H1397:$AC1397),0)</f>
        <v>0</v>
      </c>
    </row>
    <row r="1378" spans="1:10">
      <c r="A1378" t="e">
        <f t="shared" si="43"/>
        <v>#REF!</v>
      </c>
      <c r="B1378">
        <f>IF(AND('Tracker&amp;Invoice'!A1398&lt;&gt;"",'Tracker&amp;Invoice'!A1398&lt;&gt;"ITEM",'Tracker&amp;Invoice'!A1396="ITEM"),1,0)</f>
        <v>0</v>
      </c>
      <c r="C1378" t="str">
        <f>IF(B1378=1,'Tracker&amp;Invoice'!A1398,C1377)</f>
        <v>BQ-099</v>
      </c>
      <c r="D1378" t="str">
        <f>IF(LEFT(TRIM('Tracker&amp;Invoice'!B1398),9)="INVOICE #","INVOICE",IF(TRIM('Tracker&amp;Invoice'!B1398)="Overall Completion INVOICE","OVERALL",""))</f>
        <v>OVERALL</v>
      </c>
      <c r="E1378" t="str">
        <f>IF(D1378="INVOICE",VALUE(MID(TRIM('Tracker&amp;Invoice'!B1398),10,10)),"")</f>
        <v/>
      </c>
      <c r="F1378">
        <f>IF(B1378=1,IFERROR(LOOKUP(2,1/('Tracker&amp;Invoice'!$H1398:$AC1398&lt;&gt;""),COLUMN('Tracker&amp;Invoice'!$H1398:$AC1398)),8),F1377)</f>
        <v>18</v>
      </c>
      <c r="G1378">
        <f>IF(D1378="OVERALL",IFERROR(LOOKUP(2,1/('Tracker&amp;Invoice'!$H1398:$AC1398&lt;&gt;""),COLUMN('Tracker&amp;Invoice'!$H1398:$AC1398)),8),G1379)</f>
        <v>19</v>
      </c>
      <c r="H1378">
        <f t="shared" si="42"/>
        <v>19</v>
      </c>
      <c r="I1378" s="29">
        <f>IF(D1378="INVOICE",SUM('Tracker&amp;Invoice'!$H1398:INDEX('Tracker&amp;Invoice'!$A1398:$AC1398,1,H1378)),0)</f>
        <v>0</v>
      </c>
      <c r="J1378" s="29">
        <f>IF(D1378="OVERALL",SUM('Tracker&amp;Invoice'!$H1398:$AC1398),0)</f>
        <v>6600</v>
      </c>
    </row>
    <row r="1379" spans="1:10">
      <c r="A1379" t="e">
        <f t="shared" si="43"/>
        <v>#REF!</v>
      </c>
      <c r="B1379">
        <f>IF(AND('Tracker&amp;Invoice'!A1399&lt;&gt;"",'Tracker&amp;Invoice'!A1399&lt;&gt;"ITEM",'Tracker&amp;Invoice'!A1397="ITEM"),1,0)</f>
        <v>0</v>
      </c>
      <c r="C1379" t="str">
        <f>IF(B1379=1,'Tracker&amp;Invoice'!A1399,C1378)</f>
        <v>BQ-099</v>
      </c>
      <c r="D1379" t="str">
        <f>IF(LEFT(TRIM('Tracker&amp;Invoice'!B1399),9)="INVOICE #","INVOICE",IF(TRIM('Tracker&amp;Invoice'!B1399)="Overall Completion INVOICE","OVERALL",""))</f>
        <v/>
      </c>
      <c r="E1379" t="str">
        <f>IF(D1379="INVOICE",VALUE(MID(TRIM('Tracker&amp;Invoice'!B1399),10,10)),"")</f>
        <v/>
      </c>
      <c r="F1379">
        <f>IF(B1379=1,IFERROR(LOOKUP(2,1/('Tracker&amp;Invoice'!$H1399:$AC1399&lt;&gt;""),COLUMN('Tracker&amp;Invoice'!$H1399:$AC1399)),8),F1378)</f>
        <v>18</v>
      </c>
      <c r="G1379">
        <f>IF(D1379="OVERALL",IFERROR(LOOKUP(2,1/('Tracker&amp;Invoice'!$H1399:$AC1399&lt;&gt;""),COLUMN('Tracker&amp;Invoice'!$H1399:$AC1399)),8),G1380)</f>
        <v>16</v>
      </c>
      <c r="H1379">
        <f t="shared" si="42"/>
        <v>18</v>
      </c>
      <c r="I1379" s="29">
        <f>IF(D1379="INVOICE",SUM('Tracker&amp;Invoice'!$H1399:INDEX('Tracker&amp;Invoice'!$A1399:$AC1399,1,H1379)),0)</f>
        <v>0</v>
      </c>
      <c r="J1379" s="29">
        <f>IF(D1379="OVERALL",SUM('Tracker&amp;Invoice'!$H1399:$AC1399),0)</f>
        <v>0</v>
      </c>
    </row>
    <row r="1380" spans="1:10">
      <c r="A1380" t="e">
        <f t="shared" si="43"/>
        <v>#REF!</v>
      </c>
      <c r="B1380">
        <f>IF(AND('Tracker&amp;Invoice'!A1400&lt;&gt;"",'Tracker&amp;Invoice'!A1400&lt;&gt;"ITEM",'Tracker&amp;Invoice'!A1398="ITEM"),1,0)</f>
        <v>0</v>
      </c>
      <c r="C1380" t="str">
        <f>IF(B1380=1,'Tracker&amp;Invoice'!A1400,C1379)</f>
        <v>BQ-099</v>
      </c>
      <c r="D1380" t="str">
        <f>IF(LEFT(TRIM('Tracker&amp;Invoice'!B1400),9)="INVOICE #","INVOICE",IF(TRIM('Tracker&amp;Invoice'!B1400)="Overall Completion INVOICE","OVERALL",""))</f>
        <v/>
      </c>
      <c r="E1380" t="str">
        <f>IF(D1380="INVOICE",VALUE(MID(TRIM('Tracker&amp;Invoice'!B1400),10,10)),"")</f>
        <v/>
      </c>
      <c r="F1380">
        <f>IF(B1380=1,IFERROR(LOOKUP(2,1/('Tracker&amp;Invoice'!$H1400:$AC1400&lt;&gt;""),COLUMN('Tracker&amp;Invoice'!$H1400:$AC1400)),8),F1379)</f>
        <v>18</v>
      </c>
      <c r="G1380">
        <f>IF(D1380="OVERALL",IFERROR(LOOKUP(2,1/('Tracker&amp;Invoice'!$H1400:$AC1400&lt;&gt;""),COLUMN('Tracker&amp;Invoice'!$H1400:$AC1400)),8),G1381)</f>
        <v>16</v>
      </c>
      <c r="H1380">
        <f t="shared" si="42"/>
        <v>18</v>
      </c>
      <c r="I1380" s="29">
        <f>IF(D1380="INVOICE",SUM('Tracker&amp;Invoice'!$H1400:INDEX('Tracker&amp;Invoice'!$A1400:$AC1400,1,H1380)),0)</f>
        <v>0</v>
      </c>
      <c r="J1380" s="29">
        <f>IF(D1380="OVERALL",SUM('Tracker&amp;Invoice'!$H1400:$AC1400),0)</f>
        <v>0</v>
      </c>
    </row>
    <row r="1381" spans="1:10">
      <c r="A1381" t="e">
        <f t="shared" si="43"/>
        <v>#REF!</v>
      </c>
      <c r="B1381">
        <f>IF(AND('Tracker&amp;Invoice'!A1401&lt;&gt;"",'Tracker&amp;Invoice'!A1401&lt;&gt;"ITEM",'Tracker&amp;Invoice'!A1399="ITEM"),1,0)</f>
        <v>0</v>
      </c>
      <c r="C1381" t="str">
        <f>IF(B1381=1,'Tracker&amp;Invoice'!A1401,C1380)</f>
        <v>BQ-099</v>
      </c>
      <c r="D1381" t="str">
        <f>IF(LEFT(TRIM('Tracker&amp;Invoice'!B1401),9)="INVOICE #","INVOICE",IF(TRIM('Tracker&amp;Invoice'!B1401)="Overall Completion INVOICE","OVERALL",""))</f>
        <v/>
      </c>
      <c r="E1381" t="str">
        <f>IF(D1381="INVOICE",VALUE(MID(TRIM('Tracker&amp;Invoice'!B1401),10,10)),"")</f>
        <v/>
      </c>
      <c r="F1381">
        <f>IF(B1381=1,IFERROR(LOOKUP(2,1/('Tracker&amp;Invoice'!$H1401:$AC1401&lt;&gt;""),COLUMN('Tracker&amp;Invoice'!$H1401:$AC1401)),8),F1380)</f>
        <v>18</v>
      </c>
      <c r="G1381">
        <f>IF(D1381="OVERALL",IFERROR(LOOKUP(2,1/('Tracker&amp;Invoice'!$H1401:$AC1401&lt;&gt;""),COLUMN('Tracker&amp;Invoice'!$H1401:$AC1401)),8),G1382)</f>
        <v>16</v>
      </c>
      <c r="H1381">
        <f t="shared" si="42"/>
        <v>18</v>
      </c>
      <c r="I1381" s="29">
        <f>IF(D1381="INVOICE",SUM('Tracker&amp;Invoice'!$H1401:INDEX('Tracker&amp;Invoice'!$A1401:$AC1401,1,H1381)),0)</f>
        <v>0</v>
      </c>
      <c r="J1381" s="29">
        <f>IF(D1381="OVERALL",SUM('Tracker&amp;Invoice'!$H1401:$AC1401),0)</f>
        <v>0</v>
      </c>
    </row>
    <row r="1382" spans="1:10">
      <c r="A1382" t="e">
        <f t="shared" si="43"/>
        <v>#REF!</v>
      </c>
      <c r="B1382">
        <f>IF(AND('Tracker&amp;Invoice'!A1402&lt;&gt;"",'Tracker&amp;Invoice'!A1402&lt;&gt;"ITEM",'Tracker&amp;Invoice'!A1400="ITEM"),1,0)</f>
        <v>0</v>
      </c>
      <c r="C1382" t="str">
        <f>IF(B1382=1,'Tracker&amp;Invoice'!A1402,C1381)</f>
        <v>BQ-099</v>
      </c>
      <c r="D1382" t="str">
        <f>IF(LEFT(TRIM('Tracker&amp;Invoice'!B1402),9)="INVOICE #","INVOICE",IF(TRIM('Tracker&amp;Invoice'!B1402)="Overall Completion INVOICE","OVERALL",""))</f>
        <v/>
      </c>
      <c r="E1382" t="str">
        <f>IF(D1382="INVOICE",VALUE(MID(TRIM('Tracker&amp;Invoice'!B1402),10,10)),"")</f>
        <v/>
      </c>
      <c r="F1382">
        <f>IF(B1382=1,IFERROR(LOOKUP(2,1/('Tracker&amp;Invoice'!$H1402:$AC1402&lt;&gt;""),COLUMN('Tracker&amp;Invoice'!$H1402:$AC1402)),8),F1381)</f>
        <v>18</v>
      </c>
      <c r="G1382">
        <f>IF(D1382="OVERALL",IFERROR(LOOKUP(2,1/('Tracker&amp;Invoice'!$H1402:$AC1402&lt;&gt;""),COLUMN('Tracker&amp;Invoice'!$H1402:$AC1402)),8),G1383)</f>
        <v>16</v>
      </c>
      <c r="H1382">
        <f t="shared" si="42"/>
        <v>18</v>
      </c>
      <c r="I1382" s="29">
        <f>IF(D1382="INVOICE",SUM('Tracker&amp;Invoice'!$H1402:INDEX('Tracker&amp;Invoice'!$A1402:$AC1402,1,H1382)),0)</f>
        <v>0</v>
      </c>
      <c r="J1382" s="29">
        <f>IF(D1382="OVERALL",SUM('Tracker&amp;Invoice'!$H1402:$AC1402),0)</f>
        <v>0</v>
      </c>
    </row>
    <row r="1383" spans="1:10">
      <c r="A1383" t="e">
        <f t="shared" si="43"/>
        <v>#REF!</v>
      </c>
      <c r="B1383">
        <f>IF(AND('Tracker&amp;Invoice'!A1403&lt;&gt;"",'Tracker&amp;Invoice'!A1403&lt;&gt;"ITEM",'Tracker&amp;Invoice'!A1401="ITEM"),1,0)</f>
        <v>0</v>
      </c>
      <c r="C1383" t="str">
        <f>IF(B1383=1,'Tracker&amp;Invoice'!A1403,C1382)</f>
        <v>BQ-099</v>
      </c>
      <c r="D1383" t="str">
        <f>IF(LEFT(TRIM('Tracker&amp;Invoice'!B1403),9)="INVOICE #","INVOICE",IF(TRIM('Tracker&amp;Invoice'!B1403)="Overall Completion INVOICE","OVERALL",""))</f>
        <v/>
      </c>
      <c r="E1383" t="str">
        <f>IF(D1383="INVOICE",VALUE(MID(TRIM('Tracker&amp;Invoice'!B1403),10,10)),"")</f>
        <v/>
      </c>
      <c r="F1383">
        <f>IF(B1383=1,IFERROR(LOOKUP(2,1/('Tracker&amp;Invoice'!$H1403:$AC1403&lt;&gt;""),COLUMN('Tracker&amp;Invoice'!$H1403:$AC1403)),8),F1382)</f>
        <v>18</v>
      </c>
      <c r="G1383">
        <f>IF(D1383="OVERALL",IFERROR(LOOKUP(2,1/('Tracker&amp;Invoice'!$H1403:$AC1403&lt;&gt;""),COLUMN('Tracker&amp;Invoice'!$H1403:$AC1403)),8),G1384)</f>
        <v>16</v>
      </c>
      <c r="H1383">
        <f t="shared" si="42"/>
        <v>18</v>
      </c>
      <c r="I1383" s="29">
        <f>IF(D1383="INVOICE",SUM('Tracker&amp;Invoice'!$H1403:INDEX('Tracker&amp;Invoice'!$A1403:$AC1403,1,H1383)),0)</f>
        <v>0</v>
      </c>
      <c r="J1383" s="29">
        <f>IF(D1383="OVERALL",SUM('Tracker&amp;Invoice'!$H1403:$AC1403),0)</f>
        <v>0</v>
      </c>
    </row>
    <row r="1384" spans="1:10">
      <c r="A1384" t="e">
        <f t="shared" si="43"/>
        <v>#REF!</v>
      </c>
      <c r="B1384">
        <f>IF(AND('Tracker&amp;Invoice'!A1404&lt;&gt;"",'Tracker&amp;Invoice'!A1404&lt;&gt;"ITEM",'Tracker&amp;Invoice'!A1402="ITEM"),1,0)</f>
        <v>0</v>
      </c>
      <c r="C1384" t="str">
        <f>IF(B1384=1,'Tracker&amp;Invoice'!A1404,C1383)</f>
        <v>BQ-099</v>
      </c>
      <c r="D1384" t="str">
        <f>IF(LEFT(TRIM('Tracker&amp;Invoice'!B1404),9)="INVOICE #","INVOICE",IF(TRIM('Tracker&amp;Invoice'!B1404)="Overall Completion INVOICE","OVERALL",""))</f>
        <v/>
      </c>
      <c r="E1384" t="str">
        <f>IF(D1384="INVOICE",VALUE(MID(TRIM('Tracker&amp;Invoice'!B1404),10,10)),"")</f>
        <v/>
      </c>
      <c r="F1384">
        <f>IF(B1384=1,IFERROR(LOOKUP(2,1/('Tracker&amp;Invoice'!$H1404:$AC1404&lt;&gt;""),COLUMN('Tracker&amp;Invoice'!$H1404:$AC1404)),8),F1383)</f>
        <v>18</v>
      </c>
      <c r="G1384">
        <f>IF(D1384="OVERALL",IFERROR(LOOKUP(2,1/('Tracker&amp;Invoice'!$H1404:$AC1404&lt;&gt;""),COLUMN('Tracker&amp;Invoice'!$H1404:$AC1404)),8),G1385)</f>
        <v>16</v>
      </c>
      <c r="H1384">
        <f t="shared" si="42"/>
        <v>18</v>
      </c>
      <c r="I1384" s="29">
        <f>IF(D1384="INVOICE",SUM('Tracker&amp;Invoice'!$H1404:INDEX('Tracker&amp;Invoice'!$A1404:$AC1404,1,H1384)),0)</f>
        <v>0</v>
      </c>
      <c r="J1384" s="29">
        <f>IF(D1384="OVERALL",SUM('Tracker&amp;Invoice'!$H1404:$AC1404),0)</f>
        <v>0</v>
      </c>
    </row>
    <row r="1385" spans="1:10">
      <c r="A1385" t="e">
        <f t="shared" si="43"/>
        <v>#REF!</v>
      </c>
      <c r="B1385">
        <f>IF(AND('Tracker&amp;Invoice'!A1405&lt;&gt;"",'Tracker&amp;Invoice'!A1405&lt;&gt;"ITEM",'Tracker&amp;Invoice'!A1403="ITEM"),1,0)</f>
        <v>0</v>
      </c>
      <c r="C1385" t="str">
        <f>IF(B1385=1,'Tracker&amp;Invoice'!A1405,C1384)</f>
        <v>BQ-099</v>
      </c>
      <c r="D1385" t="str">
        <f>IF(LEFT(TRIM('Tracker&amp;Invoice'!B1405),9)="INVOICE #","INVOICE",IF(TRIM('Tracker&amp;Invoice'!B1405)="Overall Completion INVOICE","OVERALL",""))</f>
        <v/>
      </c>
      <c r="E1385" t="str">
        <f>IF(D1385="INVOICE",VALUE(MID(TRIM('Tracker&amp;Invoice'!B1405),10,10)),"")</f>
        <v/>
      </c>
      <c r="F1385">
        <f>IF(B1385=1,IFERROR(LOOKUP(2,1/('Tracker&amp;Invoice'!$H1405:$AC1405&lt;&gt;""),COLUMN('Tracker&amp;Invoice'!$H1405:$AC1405)),8),F1384)</f>
        <v>18</v>
      </c>
      <c r="G1385">
        <f>IF(D1385="OVERALL",IFERROR(LOOKUP(2,1/('Tracker&amp;Invoice'!$H1405:$AC1405&lt;&gt;""),COLUMN('Tracker&amp;Invoice'!$H1405:$AC1405)),8),G1386)</f>
        <v>16</v>
      </c>
      <c r="H1385">
        <f t="shared" si="42"/>
        <v>18</v>
      </c>
      <c r="I1385" s="29">
        <f>IF(D1385="INVOICE",SUM('Tracker&amp;Invoice'!$H1405:INDEX('Tracker&amp;Invoice'!$A1405:$AC1405,1,H1385)),0)</f>
        <v>0</v>
      </c>
      <c r="J1385" s="29">
        <f>IF(D1385="OVERALL",SUM('Tracker&amp;Invoice'!$H1405:$AC1405),0)</f>
        <v>0</v>
      </c>
    </row>
    <row r="1386" spans="1:10">
      <c r="A1386" t="e">
        <f t="shared" si="43"/>
        <v>#REF!</v>
      </c>
      <c r="B1386">
        <f>IF(AND('Tracker&amp;Invoice'!A1406&lt;&gt;"",'Tracker&amp;Invoice'!A1406&lt;&gt;"ITEM",'Tracker&amp;Invoice'!A1404="ITEM"),1,0)</f>
        <v>0</v>
      </c>
      <c r="C1386" t="str">
        <f>IF(B1386=1,'Tracker&amp;Invoice'!A1406,C1385)</f>
        <v>BQ-099</v>
      </c>
      <c r="D1386" t="str">
        <f>IF(LEFT(TRIM('Tracker&amp;Invoice'!B1406),9)="INVOICE #","INVOICE",IF(TRIM('Tracker&amp;Invoice'!B1406)="Overall Completion INVOICE","OVERALL",""))</f>
        <v/>
      </c>
      <c r="E1386" t="str">
        <f>IF(D1386="INVOICE",VALUE(MID(TRIM('Tracker&amp;Invoice'!B1406),10,10)),"")</f>
        <v/>
      </c>
      <c r="F1386">
        <f>IF(B1386=1,IFERROR(LOOKUP(2,1/('Tracker&amp;Invoice'!$H1406:$AC1406&lt;&gt;""),COLUMN('Tracker&amp;Invoice'!$H1406:$AC1406)),8),F1385)</f>
        <v>18</v>
      </c>
      <c r="G1386">
        <f>IF(D1386="OVERALL",IFERROR(LOOKUP(2,1/('Tracker&amp;Invoice'!$H1406:$AC1406&lt;&gt;""),COLUMN('Tracker&amp;Invoice'!$H1406:$AC1406)),8),G1387)</f>
        <v>16</v>
      </c>
      <c r="H1386">
        <f t="shared" si="42"/>
        <v>18</v>
      </c>
      <c r="I1386" s="29">
        <f>IF(D1386="INVOICE",SUM('Tracker&amp;Invoice'!$H1406:INDEX('Tracker&amp;Invoice'!$A1406:$AC1406,1,H1386)),0)</f>
        <v>0</v>
      </c>
      <c r="J1386" s="29">
        <f>IF(D1386="OVERALL",SUM('Tracker&amp;Invoice'!$H1406:$AC1406),0)</f>
        <v>0</v>
      </c>
    </row>
    <row r="1387" spans="1:10">
      <c r="A1387" t="e">
        <f t="shared" si="43"/>
        <v>#REF!</v>
      </c>
      <c r="B1387">
        <f>IF(AND('Tracker&amp;Invoice'!A1407&lt;&gt;"",'Tracker&amp;Invoice'!A1407&lt;&gt;"ITEM",'Tracker&amp;Invoice'!A1405="ITEM"),1,0)</f>
        <v>1</v>
      </c>
      <c r="C1387" t="str">
        <f>IF(B1387=1,'Tracker&amp;Invoice'!A1407,C1386)</f>
        <v>BQ-100</v>
      </c>
      <c r="D1387" t="str">
        <f>IF(LEFT(TRIM('Tracker&amp;Invoice'!B1407),9)="INVOICE #","INVOICE",IF(TRIM('Tracker&amp;Invoice'!B1407)="Overall Completion INVOICE","OVERALL",""))</f>
        <v/>
      </c>
      <c r="E1387" t="str">
        <f>IF(D1387="INVOICE",VALUE(MID(TRIM('Tracker&amp;Invoice'!B1407),10,10)),"")</f>
        <v/>
      </c>
      <c r="F1387">
        <f>IF(B1387=1,IFERROR(LOOKUP(2,1/('Tracker&amp;Invoice'!$H1407:$AC1407&lt;&gt;""),COLUMN('Tracker&amp;Invoice'!$H1407:$AC1407)),8),F1386)</f>
        <v>15</v>
      </c>
      <c r="G1387">
        <f>IF(D1387="OVERALL",IFERROR(LOOKUP(2,1/('Tracker&amp;Invoice'!$H1407:$AC1407&lt;&gt;""),COLUMN('Tracker&amp;Invoice'!$H1407:$AC1407)),8),G1388)</f>
        <v>16</v>
      </c>
      <c r="H1387">
        <f t="shared" si="42"/>
        <v>16</v>
      </c>
      <c r="I1387" s="29">
        <f>IF(D1387="INVOICE",SUM('Tracker&amp;Invoice'!$H1407:INDEX('Tracker&amp;Invoice'!$A1407:$AC1407,1,H1387)),0)</f>
        <v>0</v>
      </c>
      <c r="J1387" s="29">
        <f>IF(D1387="OVERALL",SUM('Tracker&amp;Invoice'!$H1407:$AC1407),0)</f>
        <v>0</v>
      </c>
    </row>
    <row r="1388" spans="1:10">
      <c r="A1388" t="e">
        <f t="shared" si="43"/>
        <v>#REF!</v>
      </c>
      <c r="B1388">
        <f>IF(AND('Tracker&amp;Invoice'!A1408&lt;&gt;"",'Tracker&amp;Invoice'!A1408&lt;&gt;"ITEM",'Tracker&amp;Invoice'!A1406="ITEM"),1,0)</f>
        <v>0</v>
      </c>
      <c r="C1388" t="str">
        <f>IF(B1388=1,'Tracker&amp;Invoice'!A1408,C1387)</f>
        <v>BQ-100</v>
      </c>
      <c r="D1388" t="str">
        <f>IF(LEFT(TRIM('Tracker&amp;Invoice'!B1408),9)="INVOICE #","INVOICE",IF(TRIM('Tracker&amp;Invoice'!B1408)="Overall Completion INVOICE","OVERALL",""))</f>
        <v/>
      </c>
      <c r="E1388" t="str">
        <f>IF(D1388="INVOICE",VALUE(MID(TRIM('Tracker&amp;Invoice'!B1408),10,10)),"")</f>
        <v/>
      </c>
      <c r="F1388">
        <f>IF(B1388=1,IFERROR(LOOKUP(2,1/('Tracker&amp;Invoice'!$H1408:$AC1408&lt;&gt;""),COLUMN('Tracker&amp;Invoice'!$H1408:$AC1408)),8),F1387)</f>
        <v>15</v>
      </c>
      <c r="G1388">
        <f>IF(D1388="OVERALL",IFERROR(LOOKUP(2,1/('Tracker&amp;Invoice'!$H1408:$AC1408&lt;&gt;""),COLUMN('Tracker&amp;Invoice'!$H1408:$AC1408)),8),G1389)</f>
        <v>16</v>
      </c>
      <c r="H1388">
        <f t="shared" si="42"/>
        <v>16</v>
      </c>
      <c r="I1388" s="29">
        <f>IF(D1388="INVOICE",SUM('Tracker&amp;Invoice'!$H1408:INDEX('Tracker&amp;Invoice'!$A1408:$AC1408,1,H1388)),0)</f>
        <v>0</v>
      </c>
      <c r="J1388" s="29">
        <f>IF(D1388="OVERALL",SUM('Tracker&amp;Invoice'!$H1408:$AC1408),0)</f>
        <v>0</v>
      </c>
    </row>
    <row r="1389" spans="1:10">
      <c r="A1389" t="e">
        <f t="shared" si="43"/>
        <v>#REF!</v>
      </c>
      <c r="B1389">
        <f>IF(AND('Tracker&amp;Invoice'!A1409&lt;&gt;"",'Tracker&amp;Invoice'!A1409&lt;&gt;"ITEM",'Tracker&amp;Invoice'!A1407="ITEM"),1,0)</f>
        <v>0</v>
      </c>
      <c r="C1389" t="str">
        <f>IF(B1389=1,'Tracker&amp;Invoice'!A1409,C1388)</f>
        <v>BQ-100</v>
      </c>
      <c r="D1389" t="str">
        <f>IF(LEFT(TRIM('Tracker&amp;Invoice'!B1409),9)="INVOICE #","INVOICE",IF(TRIM('Tracker&amp;Invoice'!B1409)="Overall Completion INVOICE","OVERALL",""))</f>
        <v/>
      </c>
      <c r="E1389" t="str">
        <f>IF(D1389="INVOICE",VALUE(MID(TRIM('Tracker&amp;Invoice'!B1409),10,10)),"")</f>
        <v/>
      </c>
      <c r="F1389">
        <f>IF(B1389=1,IFERROR(LOOKUP(2,1/('Tracker&amp;Invoice'!$H1409:$AC1409&lt;&gt;""),COLUMN('Tracker&amp;Invoice'!$H1409:$AC1409)),8),F1388)</f>
        <v>15</v>
      </c>
      <c r="G1389">
        <f>IF(D1389="OVERALL",IFERROR(LOOKUP(2,1/('Tracker&amp;Invoice'!$H1409:$AC1409&lt;&gt;""),COLUMN('Tracker&amp;Invoice'!$H1409:$AC1409)),8),G1390)</f>
        <v>16</v>
      </c>
      <c r="H1389">
        <f t="shared" si="42"/>
        <v>16</v>
      </c>
      <c r="I1389" s="29">
        <f>IF(D1389="INVOICE",SUM('Tracker&amp;Invoice'!$H1409:INDEX('Tracker&amp;Invoice'!$A1409:$AC1409,1,H1389)),0)</f>
        <v>0</v>
      </c>
      <c r="J1389" s="29">
        <f>IF(D1389="OVERALL",SUM('Tracker&amp;Invoice'!$H1409:$AC1409),0)</f>
        <v>0</v>
      </c>
    </row>
    <row r="1390" spans="1:10">
      <c r="A1390" t="e">
        <f t="shared" si="43"/>
        <v>#REF!</v>
      </c>
      <c r="B1390">
        <f>IF(AND('Tracker&amp;Invoice'!A1410&lt;&gt;"",'Tracker&amp;Invoice'!A1410&lt;&gt;"ITEM",'Tracker&amp;Invoice'!A1408="ITEM"),1,0)</f>
        <v>0</v>
      </c>
      <c r="C1390" t="str">
        <f>IF(B1390=1,'Tracker&amp;Invoice'!A1410,C1389)</f>
        <v>BQ-100</v>
      </c>
      <c r="D1390" t="str">
        <f>IF(LEFT(TRIM('Tracker&amp;Invoice'!B1410),9)="INVOICE #","INVOICE",IF(TRIM('Tracker&amp;Invoice'!B1410)="Overall Completion INVOICE","OVERALL",""))</f>
        <v>INVOICE</v>
      </c>
      <c r="E1390">
        <f>IF(D1390="INVOICE",VALUE(MID(TRIM('Tracker&amp;Invoice'!B1410),10,10)),"")</f>
        <v>27</v>
      </c>
      <c r="F1390">
        <f>IF(B1390=1,IFERROR(LOOKUP(2,1/('Tracker&amp;Invoice'!$H1410:$AC1410&lt;&gt;""),COLUMN('Tracker&amp;Invoice'!$H1410:$AC1410)),8),F1389)</f>
        <v>15</v>
      </c>
      <c r="G1390">
        <f>IF(D1390="OVERALL",IFERROR(LOOKUP(2,1/('Tracker&amp;Invoice'!$H1410:$AC1410&lt;&gt;""),COLUMN('Tracker&amp;Invoice'!$H1410:$AC1410)),8),G1391)</f>
        <v>16</v>
      </c>
      <c r="H1390">
        <f t="shared" si="42"/>
        <v>16</v>
      </c>
      <c r="I1390" s="29">
        <f>IF(D1390="INVOICE",SUM('Tracker&amp;Invoice'!$H1410:INDEX('Tracker&amp;Invoice'!$A1410:$AC1410,1,H1390)),0)</f>
        <v>9240</v>
      </c>
      <c r="J1390" s="29">
        <f>IF(D1390="OVERALL",SUM('Tracker&amp;Invoice'!$H1410:$AC1410),0)</f>
        <v>0</v>
      </c>
    </row>
    <row r="1391" spans="1:10">
      <c r="A1391" t="e">
        <f t="shared" si="43"/>
        <v>#REF!</v>
      </c>
      <c r="B1391">
        <f>IF(AND('Tracker&amp;Invoice'!A1411&lt;&gt;"",'Tracker&amp;Invoice'!A1411&lt;&gt;"ITEM",'Tracker&amp;Invoice'!A1409="ITEM"),1,0)</f>
        <v>0</v>
      </c>
      <c r="C1391" t="str">
        <f>IF(B1391=1,'Tracker&amp;Invoice'!A1411,C1390)</f>
        <v>BQ-100</v>
      </c>
      <c r="D1391" t="str">
        <f>IF(LEFT(TRIM('Tracker&amp;Invoice'!B1411),9)="INVOICE #","INVOICE",IF(TRIM('Tracker&amp;Invoice'!B1411)="Overall Completion INVOICE","OVERALL",""))</f>
        <v/>
      </c>
      <c r="E1391" t="str">
        <f>IF(D1391="INVOICE",VALUE(MID(TRIM('Tracker&amp;Invoice'!B1411),10,10)),"")</f>
        <v/>
      </c>
      <c r="F1391">
        <f>IF(B1391=1,IFERROR(LOOKUP(2,1/('Tracker&amp;Invoice'!$H1411:$AC1411&lt;&gt;""),COLUMN('Tracker&amp;Invoice'!$H1411:$AC1411)),8),F1390)</f>
        <v>15</v>
      </c>
      <c r="G1391">
        <f>IF(D1391="OVERALL",IFERROR(LOOKUP(2,1/('Tracker&amp;Invoice'!$H1411:$AC1411&lt;&gt;""),COLUMN('Tracker&amp;Invoice'!$H1411:$AC1411)),8),G1392)</f>
        <v>16</v>
      </c>
      <c r="H1391">
        <f t="shared" si="42"/>
        <v>16</v>
      </c>
      <c r="I1391" s="29">
        <f>IF(D1391="INVOICE",SUM('Tracker&amp;Invoice'!$H1411:INDEX('Tracker&amp;Invoice'!$A1411:$AC1411,1,H1391)),0)</f>
        <v>0</v>
      </c>
      <c r="J1391" s="29">
        <f>IF(D1391="OVERALL",SUM('Tracker&amp;Invoice'!$H1411:$AC1411),0)</f>
        <v>0</v>
      </c>
    </row>
    <row r="1392" spans="1:10">
      <c r="A1392" t="e">
        <f t="shared" si="43"/>
        <v>#REF!</v>
      </c>
      <c r="B1392">
        <f>IF(AND('Tracker&amp;Invoice'!A1412&lt;&gt;"",'Tracker&amp;Invoice'!A1412&lt;&gt;"ITEM",'Tracker&amp;Invoice'!A1410="ITEM"),1,0)</f>
        <v>0</v>
      </c>
      <c r="C1392" t="str">
        <f>IF(B1392=1,'Tracker&amp;Invoice'!A1412,C1391)</f>
        <v>BQ-100</v>
      </c>
      <c r="D1392" t="str">
        <f>IF(LEFT(TRIM('Tracker&amp;Invoice'!B1412),9)="INVOICE #","INVOICE",IF(TRIM('Tracker&amp;Invoice'!B1412)="Overall Completion INVOICE","OVERALL",""))</f>
        <v>INVOICE</v>
      </c>
      <c r="E1392">
        <f>IF(D1392="INVOICE",VALUE(MID(TRIM('Tracker&amp;Invoice'!B1412),10,10)),"")</f>
        <v>31</v>
      </c>
      <c r="F1392">
        <f>IF(B1392=1,IFERROR(LOOKUP(2,1/('Tracker&amp;Invoice'!$H1412:$AC1412&lt;&gt;""),COLUMN('Tracker&amp;Invoice'!$H1412:$AC1412)),8),F1391)</f>
        <v>15</v>
      </c>
      <c r="G1392">
        <f>IF(D1392="OVERALL",IFERROR(LOOKUP(2,1/('Tracker&amp;Invoice'!$H1412:$AC1412&lt;&gt;""),COLUMN('Tracker&amp;Invoice'!$H1412:$AC1412)),8),G1393)</f>
        <v>16</v>
      </c>
      <c r="H1392">
        <f t="shared" si="42"/>
        <v>16</v>
      </c>
      <c r="I1392" s="29">
        <f>IF(D1392="INVOICE",SUM('Tracker&amp;Invoice'!$H1412:INDEX('Tracker&amp;Invoice'!$A1412:$AC1412,1,H1392)),0)</f>
        <v>3780</v>
      </c>
      <c r="J1392" s="29">
        <f>IF(D1392="OVERALL",SUM('Tracker&amp;Invoice'!$H1412:$AC1412),0)</f>
        <v>0</v>
      </c>
    </row>
    <row r="1393" spans="1:10">
      <c r="A1393" t="e">
        <f t="shared" si="43"/>
        <v>#REF!</v>
      </c>
      <c r="B1393">
        <f>IF(AND('Tracker&amp;Invoice'!A1413&lt;&gt;"",'Tracker&amp;Invoice'!A1413&lt;&gt;"ITEM",'Tracker&amp;Invoice'!A1411="ITEM"),1,0)</f>
        <v>0</v>
      </c>
      <c r="C1393" t="str">
        <f>IF(B1393=1,'Tracker&amp;Invoice'!A1413,C1392)</f>
        <v>BQ-100</v>
      </c>
      <c r="D1393" t="str">
        <f>IF(LEFT(TRIM('Tracker&amp;Invoice'!B1413),9)="INVOICE #","INVOICE",IF(TRIM('Tracker&amp;Invoice'!B1413)="Overall Completion INVOICE","OVERALL",""))</f>
        <v/>
      </c>
      <c r="E1393" t="str">
        <f>IF(D1393="INVOICE",VALUE(MID(TRIM('Tracker&amp;Invoice'!B1413),10,10)),"")</f>
        <v/>
      </c>
      <c r="F1393">
        <f>IF(B1393=1,IFERROR(LOOKUP(2,1/('Tracker&amp;Invoice'!$H1413:$AC1413&lt;&gt;""),COLUMN('Tracker&amp;Invoice'!$H1413:$AC1413)),8),F1392)</f>
        <v>15</v>
      </c>
      <c r="G1393">
        <f>IF(D1393="OVERALL",IFERROR(LOOKUP(2,1/('Tracker&amp;Invoice'!$H1413:$AC1413&lt;&gt;""),COLUMN('Tracker&amp;Invoice'!$H1413:$AC1413)),8),G1394)</f>
        <v>16</v>
      </c>
      <c r="H1393">
        <f t="shared" si="42"/>
        <v>16</v>
      </c>
      <c r="I1393" s="29">
        <f>IF(D1393="INVOICE",SUM('Tracker&amp;Invoice'!$H1413:INDEX('Tracker&amp;Invoice'!$A1413:$AC1413,1,H1393)),0)</f>
        <v>0</v>
      </c>
      <c r="J1393" s="29">
        <f>IF(D1393="OVERALL",SUM('Tracker&amp;Invoice'!$H1413:$AC1413),0)</f>
        <v>0</v>
      </c>
    </row>
    <row r="1394" spans="1:10">
      <c r="A1394" t="e">
        <f t="shared" si="43"/>
        <v>#REF!</v>
      </c>
      <c r="B1394">
        <f>IF(AND('Tracker&amp;Invoice'!A1414&lt;&gt;"",'Tracker&amp;Invoice'!A1414&lt;&gt;"ITEM",'Tracker&amp;Invoice'!A1412="ITEM"),1,0)</f>
        <v>0</v>
      </c>
      <c r="C1394" t="str">
        <f>IF(B1394=1,'Tracker&amp;Invoice'!A1414,C1393)</f>
        <v>BQ-100</v>
      </c>
      <c r="D1394" t="str">
        <f>IF(LEFT(TRIM('Tracker&amp;Invoice'!B1414),9)="INVOICE #","INVOICE",IF(TRIM('Tracker&amp;Invoice'!B1414)="Overall Completion INVOICE","OVERALL",""))</f>
        <v>INVOICE</v>
      </c>
      <c r="E1394">
        <f>IF(D1394="INVOICE",VALUE(MID(TRIM('Tracker&amp;Invoice'!B1414),10,10)),"")</f>
        <v>32</v>
      </c>
      <c r="F1394">
        <f>IF(B1394=1,IFERROR(LOOKUP(2,1/('Tracker&amp;Invoice'!$H1414:$AC1414&lt;&gt;""),COLUMN('Tracker&amp;Invoice'!$H1414:$AC1414)),8),F1393)</f>
        <v>15</v>
      </c>
      <c r="G1394">
        <f>IF(D1394="OVERALL",IFERROR(LOOKUP(2,1/('Tracker&amp;Invoice'!$H1414:$AC1414&lt;&gt;""),COLUMN('Tracker&amp;Invoice'!$H1414:$AC1414)),8),G1395)</f>
        <v>16</v>
      </c>
      <c r="H1394">
        <f t="shared" si="42"/>
        <v>16</v>
      </c>
      <c r="I1394" s="29">
        <f>IF(D1394="INVOICE",SUM('Tracker&amp;Invoice'!$H1414:INDEX('Tracker&amp;Invoice'!$A1414:$AC1414,1,H1394)),0)</f>
        <v>420</v>
      </c>
      <c r="J1394" s="29">
        <f>IF(D1394="OVERALL",SUM('Tracker&amp;Invoice'!$H1414:$AC1414),0)</f>
        <v>0</v>
      </c>
    </row>
    <row r="1395" spans="1:10">
      <c r="A1395" t="e">
        <f t="shared" si="43"/>
        <v>#REF!</v>
      </c>
      <c r="B1395">
        <f>IF(AND('Tracker&amp;Invoice'!A1415&lt;&gt;"",'Tracker&amp;Invoice'!A1415&lt;&gt;"ITEM",'Tracker&amp;Invoice'!A1413="ITEM"),1,0)</f>
        <v>0</v>
      </c>
      <c r="C1395" t="str">
        <f>IF(B1395=1,'Tracker&amp;Invoice'!A1415,C1394)</f>
        <v>BQ-100</v>
      </c>
      <c r="D1395" t="str">
        <f>IF(LEFT(TRIM('Tracker&amp;Invoice'!B1415),9)="INVOICE #","INVOICE",IF(TRIM('Tracker&amp;Invoice'!B1415)="Overall Completion INVOICE","OVERALL",""))</f>
        <v/>
      </c>
      <c r="E1395" t="str">
        <f>IF(D1395="INVOICE",VALUE(MID(TRIM('Tracker&amp;Invoice'!B1415),10,10)),"")</f>
        <v/>
      </c>
      <c r="F1395">
        <f>IF(B1395=1,IFERROR(LOOKUP(2,1/('Tracker&amp;Invoice'!$H1415:$AC1415&lt;&gt;""),COLUMN('Tracker&amp;Invoice'!$H1415:$AC1415)),8),F1394)</f>
        <v>15</v>
      </c>
      <c r="G1395">
        <f>IF(D1395="OVERALL",IFERROR(LOOKUP(2,1/('Tracker&amp;Invoice'!$H1415:$AC1415&lt;&gt;""),COLUMN('Tracker&amp;Invoice'!$H1415:$AC1415)),8),G1396)</f>
        <v>16</v>
      </c>
      <c r="H1395">
        <f t="shared" si="42"/>
        <v>16</v>
      </c>
      <c r="I1395" s="29">
        <f>IF(D1395="INVOICE",SUM('Tracker&amp;Invoice'!$H1415:INDEX('Tracker&amp;Invoice'!$A1415:$AC1415,1,H1395)),0)</f>
        <v>0</v>
      </c>
      <c r="J1395" s="29">
        <f>IF(D1395="OVERALL",SUM('Tracker&amp;Invoice'!$H1415:$AC1415),0)</f>
        <v>0</v>
      </c>
    </row>
    <row r="1396" spans="1:10">
      <c r="A1396" t="e">
        <f t="shared" si="43"/>
        <v>#REF!</v>
      </c>
      <c r="B1396">
        <f>IF(AND('Tracker&amp;Invoice'!A1416&lt;&gt;"",'Tracker&amp;Invoice'!A1416&lt;&gt;"ITEM",'Tracker&amp;Invoice'!A1414="ITEM"),1,0)</f>
        <v>0</v>
      </c>
      <c r="C1396" t="str">
        <f>IF(B1396=1,'Tracker&amp;Invoice'!A1416,C1395)</f>
        <v>BQ-100</v>
      </c>
      <c r="D1396" t="str">
        <f>IF(LEFT(TRIM('Tracker&amp;Invoice'!B1416),9)="INVOICE #","INVOICE",IF(TRIM('Tracker&amp;Invoice'!B1416)="Overall Completion INVOICE","OVERALL",""))</f>
        <v>OVERALL</v>
      </c>
      <c r="E1396" t="str">
        <f>IF(D1396="INVOICE",VALUE(MID(TRIM('Tracker&amp;Invoice'!B1416),10,10)),"")</f>
        <v/>
      </c>
      <c r="F1396">
        <f>IF(B1396=1,IFERROR(LOOKUP(2,1/('Tracker&amp;Invoice'!$H1416:$AC1416&lt;&gt;""),COLUMN('Tracker&amp;Invoice'!$H1416:$AC1416)),8),F1395)</f>
        <v>15</v>
      </c>
      <c r="G1396">
        <f>IF(D1396="OVERALL",IFERROR(LOOKUP(2,1/('Tracker&amp;Invoice'!$H1416:$AC1416&lt;&gt;""),COLUMN('Tracker&amp;Invoice'!$H1416:$AC1416)),8),G1397)</f>
        <v>16</v>
      </c>
      <c r="H1396">
        <f t="shared" si="42"/>
        <v>16</v>
      </c>
      <c r="I1396" s="29">
        <f>IF(D1396="INVOICE",SUM('Tracker&amp;Invoice'!$H1416:INDEX('Tracker&amp;Invoice'!$A1416:$AC1416,1,H1396)),0)</f>
        <v>0</v>
      </c>
      <c r="J1396" s="29">
        <f>IF(D1396="OVERALL",SUM('Tracker&amp;Invoice'!$H1416:$AC1416),0)</f>
        <v>13440</v>
      </c>
    </row>
    <row r="1397" spans="1:10">
      <c r="A1397" t="e">
        <f t="shared" si="43"/>
        <v>#REF!</v>
      </c>
      <c r="B1397">
        <f>IF(AND('Tracker&amp;Invoice'!A1417&lt;&gt;"",'Tracker&amp;Invoice'!A1417&lt;&gt;"ITEM",'Tracker&amp;Invoice'!A1415="ITEM"),1,0)</f>
        <v>0</v>
      </c>
      <c r="C1397" t="str">
        <f>IF(B1397=1,'Tracker&amp;Invoice'!A1417,C1396)</f>
        <v>BQ-100</v>
      </c>
      <c r="D1397" t="str">
        <f>IF(LEFT(TRIM('Tracker&amp;Invoice'!B1417),9)="INVOICE #","INVOICE",IF(TRIM('Tracker&amp;Invoice'!B1417)="Overall Completion INVOICE","OVERALL",""))</f>
        <v/>
      </c>
      <c r="E1397" t="str">
        <f>IF(D1397="INVOICE",VALUE(MID(TRIM('Tracker&amp;Invoice'!B1417),10,10)),"")</f>
        <v/>
      </c>
      <c r="F1397">
        <f>IF(B1397=1,IFERROR(LOOKUP(2,1/('Tracker&amp;Invoice'!$H1417:$AC1417&lt;&gt;""),COLUMN('Tracker&amp;Invoice'!$H1417:$AC1417)),8),F1396)</f>
        <v>15</v>
      </c>
      <c r="G1397">
        <f>IF(D1397="OVERALL",IFERROR(LOOKUP(2,1/('Tracker&amp;Invoice'!$H1417:$AC1417&lt;&gt;""),COLUMN('Tracker&amp;Invoice'!$H1417:$AC1417)),8),G1398)</f>
        <v>19</v>
      </c>
      <c r="H1397">
        <f t="shared" si="42"/>
        <v>19</v>
      </c>
      <c r="I1397" s="29">
        <f>IF(D1397="INVOICE",SUM('Tracker&amp;Invoice'!$H1417:INDEX('Tracker&amp;Invoice'!$A1417:$AC1417,1,H1397)),0)</f>
        <v>0</v>
      </c>
      <c r="J1397" s="29">
        <f>IF(D1397="OVERALL",SUM('Tracker&amp;Invoice'!$H1417:$AC1417),0)</f>
        <v>0</v>
      </c>
    </row>
    <row r="1398" spans="1:10">
      <c r="A1398" t="e">
        <f t="shared" si="43"/>
        <v>#REF!</v>
      </c>
      <c r="B1398">
        <f>IF(AND('Tracker&amp;Invoice'!A1418&lt;&gt;"",'Tracker&amp;Invoice'!A1418&lt;&gt;"ITEM",'Tracker&amp;Invoice'!A1416="ITEM"),1,0)</f>
        <v>0</v>
      </c>
      <c r="C1398" t="str">
        <f>IF(B1398=1,'Tracker&amp;Invoice'!A1418,C1397)</f>
        <v>BQ-100</v>
      </c>
      <c r="D1398" t="str">
        <f>IF(LEFT(TRIM('Tracker&amp;Invoice'!B1418),9)="INVOICE #","INVOICE",IF(TRIM('Tracker&amp;Invoice'!B1418)="Overall Completion INVOICE","OVERALL",""))</f>
        <v/>
      </c>
      <c r="E1398" t="str">
        <f>IF(D1398="INVOICE",VALUE(MID(TRIM('Tracker&amp;Invoice'!B1418),10,10)),"")</f>
        <v/>
      </c>
      <c r="F1398">
        <f>IF(B1398=1,IFERROR(LOOKUP(2,1/('Tracker&amp;Invoice'!$H1418:$AC1418&lt;&gt;""),COLUMN('Tracker&amp;Invoice'!$H1418:$AC1418)),8),F1397)</f>
        <v>15</v>
      </c>
      <c r="G1398">
        <f>IF(D1398="OVERALL",IFERROR(LOOKUP(2,1/('Tracker&amp;Invoice'!$H1418:$AC1418&lt;&gt;""),COLUMN('Tracker&amp;Invoice'!$H1418:$AC1418)),8),G1399)</f>
        <v>19</v>
      </c>
      <c r="H1398">
        <f t="shared" si="42"/>
        <v>19</v>
      </c>
      <c r="I1398" s="29">
        <f>IF(D1398="INVOICE",SUM('Tracker&amp;Invoice'!$H1418:INDEX('Tracker&amp;Invoice'!$A1418:$AC1418,1,H1398)),0)</f>
        <v>0</v>
      </c>
      <c r="J1398" s="29">
        <f>IF(D1398="OVERALL",SUM('Tracker&amp;Invoice'!$H1418:$AC1418),0)</f>
        <v>0</v>
      </c>
    </row>
    <row r="1399" spans="1:10">
      <c r="A1399" t="e">
        <f t="shared" si="43"/>
        <v>#REF!</v>
      </c>
      <c r="B1399">
        <f>IF(AND('Tracker&amp;Invoice'!A1419&lt;&gt;"",'Tracker&amp;Invoice'!A1419&lt;&gt;"ITEM",'Tracker&amp;Invoice'!A1417="ITEM"),1,0)</f>
        <v>0</v>
      </c>
      <c r="C1399" t="str">
        <f>IF(B1399=1,'Tracker&amp;Invoice'!A1419,C1398)</f>
        <v>BQ-100</v>
      </c>
      <c r="D1399" t="str">
        <f>IF(LEFT(TRIM('Tracker&amp;Invoice'!B1419),9)="INVOICE #","INVOICE",IF(TRIM('Tracker&amp;Invoice'!B1419)="Overall Completion INVOICE","OVERALL",""))</f>
        <v/>
      </c>
      <c r="E1399" t="str">
        <f>IF(D1399="INVOICE",VALUE(MID(TRIM('Tracker&amp;Invoice'!B1419),10,10)),"")</f>
        <v/>
      </c>
      <c r="F1399">
        <f>IF(B1399=1,IFERROR(LOOKUP(2,1/('Tracker&amp;Invoice'!$H1419:$AC1419&lt;&gt;""),COLUMN('Tracker&amp;Invoice'!$H1419:$AC1419)),8),F1398)</f>
        <v>15</v>
      </c>
      <c r="G1399">
        <f>IF(D1399="OVERALL",IFERROR(LOOKUP(2,1/('Tracker&amp;Invoice'!$H1419:$AC1419&lt;&gt;""),COLUMN('Tracker&amp;Invoice'!$H1419:$AC1419)),8),G1400)</f>
        <v>19</v>
      </c>
      <c r="H1399">
        <f t="shared" si="42"/>
        <v>19</v>
      </c>
      <c r="I1399" s="29">
        <f>IF(D1399="INVOICE",SUM('Tracker&amp;Invoice'!$H1419:INDEX('Tracker&amp;Invoice'!$A1419:$AC1419,1,H1399)),0)</f>
        <v>0</v>
      </c>
      <c r="J1399" s="29">
        <f>IF(D1399="OVERALL",SUM('Tracker&amp;Invoice'!$H1419:$AC1419),0)</f>
        <v>0</v>
      </c>
    </row>
    <row r="1400" spans="1:10">
      <c r="A1400" t="e">
        <f t="shared" si="43"/>
        <v>#REF!</v>
      </c>
      <c r="B1400">
        <f>IF(AND('Tracker&amp;Invoice'!A1420&lt;&gt;"",'Tracker&amp;Invoice'!A1420&lt;&gt;"ITEM",'Tracker&amp;Invoice'!A1418="ITEM"),1,0)</f>
        <v>0</v>
      </c>
      <c r="C1400" t="str">
        <f>IF(B1400=1,'Tracker&amp;Invoice'!A1420,C1399)</f>
        <v>BQ-100</v>
      </c>
      <c r="D1400" t="str">
        <f>IF(LEFT(TRIM('Tracker&amp;Invoice'!B1420),9)="INVOICE #","INVOICE",IF(TRIM('Tracker&amp;Invoice'!B1420)="Overall Completion INVOICE","OVERALL",""))</f>
        <v/>
      </c>
      <c r="E1400" t="str">
        <f>IF(D1400="INVOICE",VALUE(MID(TRIM('Tracker&amp;Invoice'!B1420),10,10)),"")</f>
        <v/>
      </c>
      <c r="F1400">
        <f>IF(B1400=1,IFERROR(LOOKUP(2,1/('Tracker&amp;Invoice'!$H1420:$AC1420&lt;&gt;""),COLUMN('Tracker&amp;Invoice'!$H1420:$AC1420)),8),F1399)</f>
        <v>15</v>
      </c>
      <c r="G1400">
        <f>IF(D1400="OVERALL",IFERROR(LOOKUP(2,1/('Tracker&amp;Invoice'!$H1420:$AC1420&lt;&gt;""),COLUMN('Tracker&amp;Invoice'!$H1420:$AC1420)),8),G1401)</f>
        <v>19</v>
      </c>
      <c r="H1400">
        <f t="shared" si="42"/>
        <v>19</v>
      </c>
      <c r="I1400" s="29">
        <f>IF(D1400="INVOICE",SUM('Tracker&amp;Invoice'!$H1420:INDEX('Tracker&amp;Invoice'!$A1420:$AC1420,1,H1400)),0)</f>
        <v>0</v>
      </c>
      <c r="J1400" s="29">
        <f>IF(D1400="OVERALL",SUM('Tracker&amp;Invoice'!$H1420:$AC1420),0)</f>
        <v>0</v>
      </c>
    </row>
    <row r="1401" spans="1:10">
      <c r="A1401" t="e">
        <f t="shared" si="43"/>
        <v>#REF!</v>
      </c>
      <c r="B1401">
        <f>IF(AND('Tracker&amp;Invoice'!A1421&lt;&gt;"",'Tracker&amp;Invoice'!A1421&lt;&gt;"ITEM",'Tracker&amp;Invoice'!A1419="ITEM"),1,0)</f>
        <v>0</v>
      </c>
      <c r="C1401" t="str">
        <f>IF(B1401=1,'Tracker&amp;Invoice'!A1421,C1400)</f>
        <v>BQ-100</v>
      </c>
      <c r="D1401" t="str">
        <f>IF(LEFT(TRIM('Tracker&amp;Invoice'!B1421),9)="INVOICE #","INVOICE",IF(TRIM('Tracker&amp;Invoice'!B1421)="Overall Completion INVOICE","OVERALL",""))</f>
        <v/>
      </c>
      <c r="E1401" t="str">
        <f>IF(D1401="INVOICE",VALUE(MID(TRIM('Tracker&amp;Invoice'!B1421),10,10)),"")</f>
        <v/>
      </c>
      <c r="F1401">
        <f>IF(B1401=1,IFERROR(LOOKUP(2,1/('Tracker&amp;Invoice'!$H1421:$AC1421&lt;&gt;""),COLUMN('Tracker&amp;Invoice'!$H1421:$AC1421)),8),F1400)</f>
        <v>15</v>
      </c>
      <c r="G1401">
        <f>IF(D1401="OVERALL",IFERROR(LOOKUP(2,1/('Tracker&amp;Invoice'!$H1421:$AC1421&lt;&gt;""),COLUMN('Tracker&amp;Invoice'!$H1421:$AC1421)),8),G1402)</f>
        <v>19</v>
      </c>
      <c r="H1401">
        <f t="shared" si="42"/>
        <v>19</v>
      </c>
      <c r="I1401" s="29">
        <f>IF(D1401="INVOICE",SUM('Tracker&amp;Invoice'!$H1421:INDEX('Tracker&amp;Invoice'!$A1421:$AC1421,1,H1401)),0)</f>
        <v>0</v>
      </c>
      <c r="J1401" s="29">
        <f>IF(D1401="OVERALL",SUM('Tracker&amp;Invoice'!$H1421:$AC1421),0)</f>
        <v>0</v>
      </c>
    </row>
    <row r="1402" spans="1:10">
      <c r="A1402" t="e">
        <f t="shared" si="43"/>
        <v>#REF!</v>
      </c>
      <c r="B1402">
        <f>IF(AND('Tracker&amp;Invoice'!A1422&lt;&gt;"",'Tracker&amp;Invoice'!A1422&lt;&gt;"ITEM",'Tracker&amp;Invoice'!A1420="ITEM"),1,0)</f>
        <v>0</v>
      </c>
      <c r="C1402" t="str">
        <f>IF(B1402=1,'Tracker&amp;Invoice'!A1422,C1401)</f>
        <v>BQ-100</v>
      </c>
      <c r="D1402" t="str">
        <f>IF(LEFT(TRIM('Tracker&amp;Invoice'!B1422),9)="INVOICE #","INVOICE",IF(TRIM('Tracker&amp;Invoice'!B1422)="Overall Completion INVOICE","OVERALL",""))</f>
        <v/>
      </c>
      <c r="E1402" t="str">
        <f>IF(D1402="INVOICE",VALUE(MID(TRIM('Tracker&amp;Invoice'!B1422),10,10)),"")</f>
        <v/>
      </c>
      <c r="F1402">
        <f>IF(B1402=1,IFERROR(LOOKUP(2,1/('Tracker&amp;Invoice'!$H1422:$AC1422&lt;&gt;""),COLUMN('Tracker&amp;Invoice'!$H1422:$AC1422)),8),F1401)</f>
        <v>15</v>
      </c>
      <c r="G1402">
        <f>IF(D1402="OVERALL",IFERROR(LOOKUP(2,1/('Tracker&amp;Invoice'!$H1422:$AC1422&lt;&gt;""),COLUMN('Tracker&amp;Invoice'!$H1422:$AC1422)),8),G1403)</f>
        <v>19</v>
      </c>
      <c r="H1402">
        <f t="shared" si="42"/>
        <v>19</v>
      </c>
      <c r="I1402" s="29">
        <f>IF(D1402="INVOICE",SUM('Tracker&amp;Invoice'!$H1422:INDEX('Tracker&amp;Invoice'!$A1422:$AC1422,1,H1402)),0)</f>
        <v>0</v>
      </c>
      <c r="J1402" s="29">
        <f>IF(D1402="OVERALL",SUM('Tracker&amp;Invoice'!$H1422:$AC1422),0)</f>
        <v>0</v>
      </c>
    </row>
    <row r="1403" spans="1:10">
      <c r="A1403" t="e">
        <f t="shared" si="43"/>
        <v>#REF!</v>
      </c>
      <c r="B1403">
        <f>IF(AND('Tracker&amp;Invoice'!A1423&lt;&gt;"",'Tracker&amp;Invoice'!A1423&lt;&gt;"ITEM",'Tracker&amp;Invoice'!A1421="ITEM"),1,0)</f>
        <v>0</v>
      </c>
      <c r="C1403" t="str">
        <f>IF(B1403=1,'Tracker&amp;Invoice'!A1423,C1402)</f>
        <v>BQ-100</v>
      </c>
      <c r="D1403" t="str">
        <f>IF(LEFT(TRIM('Tracker&amp;Invoice'!B1423),9)="INVOICE #","INVOICE",IF(TRIM('Tracker&amp;Invoice'!B1423)="Overall Completion INVOICE","OVERALL",""))</f>
        <v/>
      </c>
      <c r="E1403" t="str">
        <f>IF(D1403="INVOICE",VALUE(MID(TRIM('Tracker&amp;Invoice'!B1423),10,10)),"")</f>
        <v/>
      </c>
      <c r="F1403">
        <f>IF(B1403=1,IFERROR(LOOKUP(2,1/('Tracker&amp;Invoice'!$H1423:$AC1423&lt;&gt;""),COLUMN('Tracker&amp;Invoice'!$H1423:$AC1423)),8),F1402)</f>
        <v>15</v>
      </c>
      <c r="G1403">
        <f>IF(D1403="OVERALL",IFERROR(LOOKUP(2,1/('Tracker&amp;Invoice'!$H1423:$AC1423&lt;&gt;""),COLUMN('Tracker&amp;Invoice'!$H1423:$AC1423)),8),G1404)</f>
        <v>19</v>
      </c>
      <c r="H1403">
        <f t="shared" si="42"/>
        <v>19</v>
      </c>
      <c r="I1403" s="29">
        <f>IF(D1403="INVOICE",SUM('Tracker&amp;Invoice'!$H1423:INDEX('Tracker&amp;Invoice'!$A1423:$AC1423,1,H1403)),0)</f>
        <v>0</v>
      </c>
      <c r="J1403" s="29">
        <f>IF(D1403="OVERALL",SUM('Tracker&amp;Invoice'!$H1423:$AC1423),0)</f>
        <v>0</v>
      </c>
    </row>
    <row r="1404" spans="1:10">
      <c r="A1404" t="e">
        <f t="shared" si="43"/>
        <v>#REF!</v>
      </c>
      <c r="B1404">
        <f>IF(AND('Tracker&amp;Invoice'!A1424&lt;&gt;"",'Tracker&amp;Invoice'!A1424&lt;&gt;"ITEM",'Tracker&amp;Invoice'!A1422="ITEM"),1,0)</f>
        <v>0</v>
      </c>
      <c r="C1404" t="str">
        <f>IF(B1404=1,'Tracker&amp;Invoice'!A1424,C1403)</f>
        <v>BQ-100</v>
      </c>
      <c r="D1404" t="str">
        <f>IF(LEFT(TRIM('Tracker&amp;Invoice'!B1424),9)="INVOICE #","INVOICE",IF(TRIM('Tracker&amp;Invoice'!B1424)="Overall Completion INVOICE","OVERALL",""))</f>
        <v/>
      </c>
      <c r="E1404" t="str">
        <f>IF(D1404="INVOICE",VALUE(MID(TRIM('Tracker&amp;Invoice'!B1424),10,10)),"")</f>
        <v/>
      </c>
      <c r="F1404">
        <f>IF(B1404=1,IFERROR(LOOKUP(2,1/('Tracker&amp;Invoice'!$H1424:$AC1424&lt;&gt;""),COLUMN('Tracker&amp;Invoice'!$H1424:$AC1424)),8),F1403)</f>
        <v>15</v>
      </c>
      <c r="G1404">
        <f>IF(D1404="OVERALL",IFERROR(LOOKUP(2,1/('Tracker&amp;Invoice'!$H1424:$AC1424&lt;&gt;""),COLUMN('Tracker&amp;Invoice'!$H1424:$AC1424)),8),G1405)</f>
        <v>19</v>
      </c>
      <c r="H1404">
        <f t="shared" si="42"/>
        <v>19</v>
      </c>
      <c r="I1404" s="29">
        <f>IF(D1404="INVOICE",SUM('Tracker&amp;Invoice'!$H1424:INDEX('Tracker&amp;Invoice'!$A1424:$AC1424,1,H1404)),0)</f>
        <v>0</v>
      </c>
      <c r="J1404" s="29">
        <f>IF(D1404="OVERALL",SUM('Tracker&amp;Invoice'!$H1424:$AC1424),0)</f>
        <v>0</v>
      </c>
    </row>
    <row r="1405" spans="1:10">
      <c r="A1405" t="e">
        <f t="shared" si="43"/>
        <v>#REF!</v>
      </c>
      <c r="B1405">
        <f>IF(AND('Tracker&amp;Invoice'!A1425&lt;&gt;"",'Tracker&amp;Invoice'!A1425&lt;&gt;"ITEM",'Tracker&amp;Invoice'!A1423="ITEM"),1,0)</f>
        <v>1</v>
      </c>
      <c r="C1405" t="str">
        <f>IF(B1405=1,'Tracker&amp;Invoice'!A1425,C1404)</f>
        <v>BQ-101</v>
      </c>
      <c r="D1405" t="str">
        <f>IF(LEFT(TRIM('Tracker&amp;Invoice'!B1425),9)="INVOICE #","INVOICE",IF(TRIM('Tracker&amp;Invoice'!B1425)="Overall Completion INVOICE","OVERALL",""))</f>
        <v/>
      </c>
      <c r="E1405" t="str">
        <f>IF(D1405="INVOICE",VALUE(MID(TRIM('Tracker&amp;Invoice'!B1425),10,10)),"")</f>
        <v/>
      </c>
      <c r="F1405">
        <f>IF(B1405=1,IFERROR(LOOKUP(2,1/('Tracker&amp;Invoice'!$H1425:$AC1425&lt;&gt;""),COLUMN('Tracker&amp;Invoice'!$H1425:$AC1425)),8),F1404)</f>
        <v>18</v>
      </c>
      <c r="G1405">
        <f>IF(D1405="OVERALL",IFERROR(LOOKUP(2,1/('Tracker&amp;Invoice'!$H1425:$AC1425&lt;&gt;""),COLUMN('Tracker&amp;Invoice'!$H1425:$AC1425)),8),G1406)</f>
        <v>19</v>
      </c>
      <c r="H1405">
        <f t="shared" si="42"/>
        <v>19</v>
      </c>
      <c r="I1405" s="29">
        <f>IF(D1405="INVOICE",SUM('Tracker&amp;Invoice'!$H1425:INDEX('Tracker&amp;Invoice'!$A1425:$AC1425,1,H1405)),0)</f>
        <v>0</v>
      </c>
      <c r="J1405" s="29">
        <f>IF(D1405="OVERALL",SUM('Tracker&amp;Invoice'!$H1425:$AC1425),0)</f>
        <v>0</v>
      </c>
    </row>
    <row r="1406" spans="1:10">
      <c r="A1406" t="e">
        <f t="shared" si="43"/>
        <v>#REF!</v>
      </c>
      <c r="B1406">
        <f>IF(AND('Tracker&amp;Invoice'!A1426&lt;&gt;"",'Tracker&amp;Invoice'!A1426&lt;&gt;"ITEM",'Tracker&amp;Invoice'!A1424="ITEM"),1,0)</f>
        <v>0</v>
      </c>
      <c r="C1406" t="str">
        <f>IF(B1406=1,'Tracker&amp;Invoice'!A1426,C1405)</f>
        <v>BQ-101</v>
      </c>
      <c r="D1406" t="str">
        <f>IF(LEFT(TRIM('Tracker&amp;Invoice'!B1426),9)="INVOICE #","INVOICE",IF(TRIM('Tracker&amp;Invoice'!B1426)="Overall Completion INVOICE","OVERALL",""))</f>
        <v/>
      </c>
      <c r="E1406" t="str">
        <f>IF(D1406="INVOICE",VALUE(MID(TRIM('Tracker&amp;Invoice'!B1426),10,10)),"")</f>
        <v/>
      </c>
      <c r="F1406">
        <f>IF(B1406=1,IFERROR(LOOKUP(2,1/('Tracker&amp;Invoice'!$H1426:$AC1426&lt;&gt;""),COLUMN('Tracker&amp;Invoice'!$H1426:$AC1426)),8),F1405)</f>
        <v>18</v>
      </c>
      <c r="G1406">
        <f>IF(D1406="OVERALL",IFERROR(LOOKUP(2,1/('Tracker&amp;Invoice'!$H1426:$AC1426&lt;&gt;""),COLUMN('Tracker&amp;Invoice'!$H1426:$AC1426)),8),G1407)</f>
        <v>19</v>
      </c>
      <c r="H1406">
        <f t="shared" si="42"/>
        <v>19</v>
      </c>
      <c r="I1406" s="29">
        <f>IF(D1406="INVOICE",SUM('Tracker&amp;Invoice'!$H1426:INDEX('Tracker&amp;Invoice'!$A1426:$AC1426,1,H1406)),0)</f>
        <v>0</v>
      </c>
      <c r="J1406" s="29">
        <f>IF(D1406="OVERALL",SUM('Tracker&amp;Invoice'!$H1426:$AC1426),0)</f>
        <v>0</v>
      </c>
    </row>
    <row r="1407" spans="1:10">
      <c r="A1407" t="e">
        <f t="shared" si="43"/>
        <v>#REF!</v>
      </c>
      <c r="B1407">
        <f>IF(AND('Tracker&amp;Invoice'!A1427&lt;&gt;"",'Tracker&amp;Invoice'!A1427&lt;&gt;"ITEM",'Tracker&amp;Invoice'!A1425="ITEM"),1,0)</f>
        <v>0</v>
      </c>
      <c r="C1407" t="str">
        <f>IF(B1407=1,'Tracker&amp;Invoice'!A1427,C1406)</f>
        <v>BQ-101</v>
      </c>
      <c r="D1407" t="str">
        <f>IF(LEFT(TRIM('Tracker&amp;Invoice'!B1427),9)="INVOICE #","INVOICE",IF(TRIM('Tracker&amp;Invoice'!B1427)="Overall Completion INVOICE","OVERALL",""))</f>
        <v/>
      </c>
      <c r="E1407" t="str">
        <f>IF(D1407="INVOICE",VALUE(MID(TRIM('Tracker&amp;Invoice'!B1427),10,10)),"")</f>
        <v/>
      </c>
      <c r="F1407">
        <f>IF(B1407=1,IFERROR(LOOKUP(2,1/('Tracker&amp;Invoice'!$H1427:$AC1427&lt;&gt;""),COLUMN('Tracker&amp;Invoice'!$H1427:$AC1427)),8),F1406)</f>
        <v>18</v>
      </c>
      <c r="G1407">
        <f>IF(D1407="OVERALL",IFERROR(LOOKUP(2,1/('Tracker&amp;Invoice'!$H1427:$AC1427&lt;&gt;""),COLUMN('Tracker&amp;Invoice'!$H1427:$AC1427)),8),G1408)</f>
        <v>19</v>
      </c>
      <c r="H1407">
        <f t="shared" si="42"/>
        <v>19</v>
      </c>
      <c r="I1407" s="29">
        <f>IF(D1407="INVOICE",SUM('Tracker&amp;Invoice'!$H1427:INDEX('Tracker&amp;Invoice'!$A1427:$AC1427,1,H1407)),0)</f>
        <v>0</v>
      </c>
      <c r="J1407" s="29">
        <f>IF(D1407="OVERALL",SUM('Tracker&amp;Invoice'!$H1427:$AC1427),0)</f>
        <v>0</v>
      </c>
    </row>
    <row r="1408" spans="1:10">
      <c r="A1408" t="e">
        <f t="shared" si="43"/>
        <v>#REF!</v>
      </c>
      <c r="B1408">
        <f>IF(AND('Tracker&amp;Invoice'!A1428&lt;&gt;"",'Tracker&amp;Invoice'!A1428&lt;&gt;"ITEM",'Tracker&amp;Invoice'!A1426="ITEM"),1,0)</f>
        <v>0</v>
      </c>
      <c r="C1408" t="str">
        <f>IF(B1408=1,'Tracker&amp;Invoice'!A1428,C1407)</f>
        <v>BQ-101</v>
      </c>
      <c r="D1408" t="str">
        <f>IF(LEFT(TRIM('Tracker&amp;Invoice'!B1428),9)="INVOICE #","INVOICE",IF(TRIM('Tracker&amp;Invoice'!B1428)="Overall Completion INVOICE","OVERALL",""))</f>
        <v>INVOICE</v>
      </c>
      <c r="E1408">
        <f>IF(D1408="INVOICE",VALUE(MID(TRIM('Tracker&amp;Invoice'!B1428),10,10)),"")</f>
        <v>12</v>
      </c>
      <c r="F1408">
        <f>IF(B1408=1,IFERROR(LOOKUP(2,1/('Tracker&amp;Invoice'!$H1428:$AC1428&lt;&gt;""),COLUMN('Tracker&amp;Invoice'!$H1428:$AC1428)),8),F1407)</f>
        <v>18</v>
      </c>
      <c r="G1408">
        <f>IF(D1408="OVERALL",IFERROR(LOOKUP(2,1/('Tracker&amp;Invoice'!$H1428:$AC1428&lt;&gt;""),COLUMN('Tracker&amp;Invoice'!$H1428:$AC1428)),8),G1409)</f>
        <v>19</v>
      </c>
      <c r="H1408">
        <f t="shared" si="42"/>
        <v>19</v>
      </c>
      <c r="I1408" s="29">
        <f>IF(D1408="INVOICE",SUM('Tracker&amp;Invoice'!$H1428:INDEX('Tracker&amp;Invoice'!$A1428:$AC1428,1,H1408)),0)</f>
        <v>76769</v>
      </c>
      <c r="J1408" s="29">
        <f>IF(D1408="OVERALL",SUM('Tracker&amp;Invoice'!$H1428:$AC1428),0)</f>
        <v>0</v>
      </c>
    </row>
    <row r="1409" spans="1:10">
      <c r="A1409" t="e">
        <f t="shared" si="43"/>
        <v>#REF!</v>
      </c>
      <c r="B1409">
        <f>IF(AND('Tracker&amp;Invoice'!A1429&lt;&gt;"",'Tracker&amp;Invoice'!A1429&lt;&gt;"ITEM",'Tracker&amp;Invoice'!A1427="ITEM"),1,0)</f>
        <v>0</v>
      </c>
      <c r="C1409" t="str">
        <f>IF(B1409=1,'Tracker&amp;Invoice'!A1429,C1408)</f>
        <v>BQ-101</v>
      </c>
      <c r="D1409" t="str">
        <f>IF(LEFT(TRIM('Tracker&amp;Invoice'!B1429),9)="INVOICE #","INVOICE",IF(TRIM('Tracker&amp;Invoice'!B1429)="Overall Completion INVOICE","OVERALL",""))</f>
        <v/>
      </c>
      <c r="E1409" t="str">
        <f>IF(D1409="INVOICE",VALUE(MID(TRIM('Tracker&amp;Invoice'!B1429),10,10)),"")</f>
        <v/>
      </c>
      <c r="F1409">
        <f>IF(B1409=1,IFERROR(LOOKUP(2,1/('Tracker&amp;Invoice'!$H1429:$AC1429&lt;&gt;""),COLUMN('Tracker&amp;Invoice'!$H1429:$AC1429)),8),F1408)</f>
        <v>18</v>
      </c>
      <c r="G1409">
        <f>IF(D1409="OVERALL",IFERROR(LOOKUP(2,1/('Tracker&amp;Invoice'!$H1429:$AC1429&lt;&gt;""),COLUMN('Tracker&amp;Invoice'!$H1429:$AC1429)),8),G1410)</f>
        <v>19</v>
      </c>
      <c r="H1409">
        <f t="shared" si="42"/>
        <v>19</v>
      </c>
      <c r="I1409" s="29">
        <f>IF(D1409="INVOICE",SUM('Tracker&amp;Invoice'!$H1429:INDEX('Tracker&amp;Invoice'!$A1429:$AC1429,1,H1409)),0)</f>
        <v>0</v>
      </c>
      <c r="J1409" s="29">
        <f>IF(D1409="OVERALL",SUM('Tracker&amp;Invoice'!$H1429:$AC1429),0)</f>
        <v>0</v>
      </c>
    </row>
    <row r="1410" spans="1:10">
      <c r="A1410" t="e">
        <f t="shared" si="43"/>
        <v>#REF!</v>
      </c>
      <c r="B1410">
        <f>IF(AND('Tracker&amp;Invoice'!A1430&lt;&gt;"",'Tracker&amp;Invoice'!A1430&lt;&gt;"ITEM",'Tracker&amp;Invoice'!A1428="ITEM"),1,0)</f>
        <v>0</v>
      </c>
      <c r="C1410" t="str">
        <f>IF(B1410=1,'Tracker&amp;Invoice'!A1430,C1409)</f>
        <v>BQ-101</v>
      </c>
      <c r="D1410" t="str">
        <f>IF(LEFT(TRIM('Tracker&amp;Invoice'!B1430),9)="INVOICE #","INVOICE",IF(TRIM('Tracker&amp;Invoice'!B1430)="Overall Completion INVOICE","OVERALL",""))</f>
        <v>INVOICE</v>
      </c>
      <c r="E1410">
        <f>IF(D1410="INVOICE",VALUE(MID(TRIM('Tracker&amp;Invoice'!B1430),10,10)),"")</f>
        <v>15</v>
      </c>
      <c r="F1410">
        <f>IF(B1410=1,IFERROR(LOOKUP(2,1/('Tracker&amp;Invoice'!$H1430:$AC1430&lt;&gt;""),COLUMN('Tracker&amp;Invoice'!$H1430:$AC1430)),8),F1409)</f>
        <v>18</v>
      </c>
      <c r="G1410">
        <f>IF(D1410="OVERALL",IFERROR(LOOKUP(2,1/('Tracker&amp;Invoice'!$H1430:$AC1430&lt;&gt;""),COLUMN('Tracker&amp;Invoice'!$H1430:$AC1430)),8),G1411)</f>
        <v>19</v>
      </c>
      <c r="H1410">
        <f t="shared" si="42"/>
        <v>19</v>
      </c>
      <c r="I1410" s="29">
        <f>IF(D1410="INVOICE",SUM('Tracker&amp;Invoice'!$H1430:INDEX('Tracker&amp;Invoice'!$A1430:$AC1430,1,H1410)),0)</f>
        <v>32901.000000000007</v>
      </c>
      <c r="J1410" s="29">
        <f>IF(D1410="OVERALL",SUM('Tracker&amp;Invoice'!$H1430:$AC1430),0)</f>
        <v>0</v>
      </c>
    </row>
    <row r="1411" spans="1:10">
      <c r="A1411" t="e">
        <f t="shared" si="43"/>
        <v>#REF!</v>
      </c>
      <c r="B1411">
        <f>IF(AND('Tracker&amp;Invoice'!A1431&lt;&gt;"",'Tracker&amp;Invoice'!A1431&lt;&gt;"ITEM",'Tracker&amp;Invoice'!A1429="ITEM"),1,0)</f>
        <v>0</v>
      </c>
      <c r="C1411" t="str">
        <f>IF(B1411=1,'Tracker&amp;Invoice'!A1431,C1410)</f>
        <v>BQ-101</v>
      </c>
      <c r="D1411" t="str">
        <f>IF(LEFT(TRIM('Tracker&amp;Invoice'!B1431),9)="INVOICE #","INVOICE",IF(TRIM('Tracker&amp;Invoice'!B1431)="Overall Completion INVOICE","OVERALL",""))</f>
        <v/>
      </c>
      <c r="E1411" t="str">
        <f>IF(D1411="INVOICE",VALUE(MID(TRIM('Tracker&amp;Invoice'!B1431),10,10)),"")</f>
        <v/>
      </c>
      <c r="F1411">
        <f>IF(B1411=1,IFERROR(LOOKUP(2,1/('Tracker&amp;Invoice'!$H1431:$AC1431&lt;&gt;""),COLUMN('Tracker&amp;Invoice'!$H1431:$AC1431)),8),F1410)</f>
        <v>18</v>
      </c>
      <c r="G1411">
        <f>IF(D1411="OVERALL",IFERROR(LOOKUP(2,1/('Tracker&amp;Invoice'!$H1431:$AC1431&lt;&gt;""),COLUMN('Tracker&amp;Invoice'!$H1431:$AC1431)),8),G1412)</f>
        <v>19</v>
      </c>
      <c r="H1411">
        <f t="shared" ref="H1411:H1474" si="44">MAX(F1411,G1411)</f>
        <v>19</v>
      </c>
      <c r="I1411" s="29">
        <f>IF(D1411="INVOICE",SUM('Tracker&amp;Invoice'!$H1431:INDEX('Tracker&amp;Invoice'!$A1431:$AC1431,1,H1411)),0)</f>
        <v>0</v>
      </c>
      <c r="J1411" s="29">
        <f>IF(D1411="OVERALL",SUM('Tracker&amp;Invoice'!$H1431:$AC1431),0)</f>
        <v>0</v>
      </c>
    </row>
    <row r="1412" spans="1:10">
      <c r="A1412" t="e">
        <f t="shared" ref="A1412:A1475" si="45">A1411+B1412</f>
        <v>#REF!</v>
      </c>
      <c r="B1412">
        <f>IF(AND('Tracker&amp;Invoice'!A1432&lt;&gt;"",'Tracker&amp;Invoice'!A1432&lt;&gt;"ITEM",'Tracker&amp;Invoice'!A1430="ITEM"),1,0)</f>
        <v>0</v>
      </c>
      <c r="C1412" t="str">
        <f>IF(B1412=1,'Tracker&amp;Invoice'!A1432,C1411)</f>
        <v>BQ-101</v>
      </c>
      <c r="D1412" t="str">
        <f>IF(LEFT(TRIM('Tracker&amp;Invoice'!B1432),9)="INVOICE #","INVOICE",IF(TRIM('Tracker&amp;Invoice'!B1432)="Overall Completion INVOICE","OVERALL",""))</f>
        <v>INVOICE</v>
      </c>
      <c r="E1412">
        <f>IF(D1412="INVOICE",VALUE(MID(TRIM('Tracker&amp;Invoice'!B1432),10,10)),"")</f>
        <v>24</v>
      </c>
      <c r="F1412">
        <f>IF(B1412=1,IFERROR(LOOKUP(2,1/('Tracker&amp;Invoice'!$H1432:$AC1432&lt;&gt;""),COLUMN('Tracker&amp;Invoice'!$H1432:$AC1432)),8),F1411)</f>
        <v>18</v>
      </c>
      <c r="G1412">
        <f>IF(D1412="OVERALL",IFERROR(LOOKUP(2,1/('Tracker&amp;Invoice'!$H1432:$AC1432&lt;&gt;""),COLUMN('Tracker&amp;Invoice'!$H1432:$AC1432)),8),G1413)</f>
        <v>19</v>
      </c>
      <c r="H1412">
        <f t="shared" si="44"/>
        <v>19</v>
      </c>
      <c r="I1412" s="29">
        <f>IF(D1412="INVOICE",SUM('Tracker&amp;Invoice'!$H1432:INDEX('Tracker&amp;Invoice'!$A1432:$AC1432,1,H1412)),0)</f>
        <v>9970</v>
      </c>
      <c r="J1412" s="29">
        <f>IF(D1412="OVERALL",SUM('Tracker&amp;Invoice'!$H1432:$AC1432),0)</f>
        <v>0</v>
      </c>
    </row>
    <row r="1413" spans="1:10">
      <c r="A1413" t="e">
        <f t="shared" si="45"/>
        <v>#REF!</v>
      </c>
      <c r="B1413">
        <f>IF(AND('Tracker&amp;Invoice'!A1433&lt;&gt;"",'Tracker&amp;Invoice'!A1433&lt;&gt;"ITEM",'Tracker&amp;Invoice'!A1431="ITEM"),1,0)</f>
        <v>0</v>
      </c>
      <c r="C1413" t="str">
        <f>IF(B1413=1,'Tracker&amp;Invoice'!A1433,C1412)</f>
        <v>BQ-101</v>
      </c>
      <c r="D1413" t="str">
        <f>IF(LEFT(TRIM('Tracker&amp;Invoice'!B1433),9)="INVOICE #","INVOICE",IF(TRIM('Tracker&amp;Invoice'!B1433)="Overall Completion INVOICE","OVERALL",""))</f>
        <v/>
      </c>
      <c r="E1413" t="str">
        <f>IF(D1413="INVOICE",VALUE(MID(TRIM('Tracker&amp;Invoice'!B1433),10,10)),"")</f>
        <v/>
      </c>
      <c r="F1413">
        <f>IF(B1413=1,IFERROR(LOOKUP(2,1/('Tracker&amp;Invoice'!$H1433:$AC1433&lt;&gt;""),COLUMN('Tracker&amp;Invoice'!$H1433:$AC1433)),8),F1412)</f>
        <v>18</v>
      </c>
      <c r="G1413">
        <f>IF(D1413="OVERALL",IFERROR(LOOKUP(2,1/('Tracker&amp;Invoice'!$H1433:$AC1433&lt;&gt;""),COLUMN('Tracker&amp;Invoice'!$H1433:$AC1433)),8),G1414)</f>
        <v>19</v>
      </c>
      <c r="H1413">
        <f t="shared" si="44"/>
        <v>19</v>
      </c>
      <c r="I1413" s="29">
        <f>IF(D1413="INVOICE",SUM('Tracker&amp;Invoice'!$H1433:INDEX('Tracker&amp;Invoice'!$A1433:$AC1433,1,H1413)),0)</f>
        <v>0</v>
      </c>
      <c r="J1413" s="29">
        <f>IF(D1413="OVERALL",SUM('Tracker&amp;Invoice'!$H1433:$AC1433),0)</f>
        <v>0</v>
      </c>
    </row>
    <row r="1414" spans="1:10">
      <c r="A1414" t="e">
        <f t="shared" si="45"/>
        <v>#REF!</v>
      </c>
      <c r="B1414">
        <f>IF(AND('Tracker&amp;Invoice'!A1434&lt;&gt;"",'Tracker&amp;Invoice'!A1434&lt;&gt;"ITEM",'Tracker&amp;Invoice'!A1432="ITEM"),1,0)</f>
        <v>0</v>
      </c>
      <c r="C1414" t="str">
        <f>IF(B1414=1,'Tracker&amp;Invoice'!A1434,C1413)</f>
        <v>BQ-101</v>
      </c>
      <c r="D1414" t="str">
        <f>IF(LEFT(TRIM('Tracker&amp;Invoice'!B1434),9)="INVOICE #","INVOICE",IF(TRIM('Tracker&amp;Invoice'!B1434)="Overall Completion INVOICE","OVERALL",""))</f>
        <v>INVOICE</v>
      </c>
      <c r="E1414">
        <f>IF(D1414="INVOICE",VALUE(MID(TRIM('Tracker&amp;Invoice'!B1434),10,10)),"")</f>
        <v>27</v>
      </c>
      <c r="F1414">
        <f>IF(B1414=1,IFERROR(LOOKUP(2,1/('Tracker&amp;Invoice'!$H1434:$AC1434&lt;&gt;""),COLUMN('Tracker&amp;Invoice'!$H1434:$AC1434)),8),F1413)</f>
        <v>18</v>
      </c>
      <c r="G1414">
        <f>IF(D1414="OVERALL",IFERROR(LOOKUP(2,1/('Tracker&amp;Invoice'!$H1434:$AC1434&lt;&gt;""),COLUMN('Tracker&amp;Invoice'!$H1434:$AC1434)),8),G1415)</f>
        <v>19</v>
      </c>
      <c r="H1414">
        <f t="shared" si="44"/>
        <v>19</v>
      </c>
      <c r="I1414" s="29">
        <f>IF(D1414="INVOICE",SUM('Tracker&amp;Invoice'!$H1434:INDEX('Tracker&amp;Invoice'!$A1434:$AC1434,1,H1414)),0)</f>
        <v>-60318.5</v>
      </c>
      <c r="J1414" s="29">
        <f>IF(D1414="OVERALL",SUM('Tracker&amp;Invoice'!$H1434:$AC1434),0)</f>
        <v>0</v>
      </c>
    </row>
    <row r="1415" spans="1:10">
      <c r="A1415" t="e">
        <f t="shared" si="45"/>
        <v>#REF!</v>
      </c>
      <c r="B1415">
        <f>IF(AND('Tracker&amp;Invoice'!A1435&lt;&gt;"",'Tracker&amp;Invoice'!A1435&lt;&gt;"ITEM",'Tracker&amp;Invoice'!A1433="ITEM"),1,0)</f>
        <v>0</v>
      </c>
      <c r="C1415" t="str">
        <f>IF(B1415=1,'Tracker&amp;Invoice'!A1435,C1414)</f>
        <v>BQ-101</v>
      </c>
      <c r="D1415" t="str">
        <f>IF(LEFT(TRIM('Tracker&amp;Invoice'!B1435),9)="INVOICE #","INVOICE",IF(TRIM('Tracker&amp;Invoice'!B1435)="Overall Completion INVOICE","OVERALL",""))</f>
        <v/>
      </c>
      <c r="E1415" t="str">
        <f>IF(D1415="INVOICE",VALUE(MID(TRIM('Tracker&amp;Invoice'!B1435),10,10)),"")</f>
        <v/>
      </c>
      <c r="F1415">
        <f>IF(B1415=1,IFERROR(LOOKUP(2,1/('Tracker&amp;Invoice'!$H1435:$AC1435&lt;&gt;""),COLUMN('Tracker&amp;Invoice'!$H1435:$AC1435)),8),F1414)</f>
        <v>18</v>
      </c>
      <c r="G1415">
        <f>IF(D1415="OVERALL",IFERROR(LOOKUP(2,1/('Tracker&amp;Invoice'!$H1435:$AC1435&lt;&gt;""),COLUMN('Tracker&amp;Invoice'!$H1435:$AC1435)),8),G1416)</f>
        <v>19</v>
      </c>
      <c r="H1415">
        <f t="shared" si="44"/>
        <v>19</v>
      </c>
      <c r="I1415" s="29">
        <f>IF(D1415="INVOICE",SUM('Tracker&amp;Invoice'!$H1435:INDEX('Tracker&amp;Invoice'!$A1435:$AC1435,1,H1415)),0)</f>
        <v>0</v>
      </c>
      <c r="J1415" s="29">
        <f>IF(D1415="OVERALL",SUM('Tracker&amp;Invoice'!$H1435:$AC1435),0)</f>
        <v>0</v>
      </c>
    </row>
    <row r="1416" spans="1:10">
      <c r="A1416" t="e">
        <f t="shared" si="45"/>
        <v>#REF!</v>
      </c>
      <c r="B1416">
        <f>IF(AND('Tracker&amp;Invoice'!A1436&lt;&gt;"",'Tracker&amp;Invoice'!A1436&lt;&gt;"ITEM",'Tracker&amp;Invoice'!A1434="ITEM"),1,0)</f>
        <v>0</v>
      </c>
      <c r="C1416" t="str">
        <f>IF(B1416=1,'Tracker&amp;Invoice'!A1436,C1415)</f>
        <v>BQ-101</v>
      </c>
      <c r="D1416" t="str">
        <f>IF(LEFT(TRIM('Tracker&amp;Invoice'!B1436),9)="INVOICE #","INVOICE",IF(TRIM('Tracker&amp;Invoice'!B1436)="Overall Completion INVOICE","OVERALL",""))</f>
        <v>INVOICE</v>
      </c>
      <c r="E1416">
        <f>IF(D1416="INVOICE",VALUE(MID(TRIM('Tracker&amp;Invoice'!B1436),10,10)),"")</f>
        <v>31</v>
      </c>
      <c r="F1416">
        <f>IF(B1416=1,IFERROR(LOOKUP(2,1/('Tracker&amp;Invoice'!$H1436:$AC1436&lt;&gt;""),COLUMN('Tracker&amp;Invoice'!$H1436:$AC1436)),8),F1415)</f>
        <v>18</v>
      </c>
      <c r="G1416">
        <f>IF(D1416="OVERALL",IFERROR(LOOKUP(2,1/('Tracker&amp;Invoice'!$H1436:$AC1436&lt;&gt;""),COLUMN('Tracker&amp;Invoice'!$H1436:$AC1436)),8),G1417)</f>
        <v>19</v>
      </c>
      <c r="H1416">
        <f t="shared" si="44"/>
        <v>19</v>
      </c>
      <c r="I1416" s="29">
        <f>IF(D1416="INVOICE",SUM('Tracker&amp;Invoice'!$H1436:INDEX('Tracker&amp;Invoice'!$A1436:$AC1436,1,H1416)),0)</f>
        <v>27417.5</v>
      </c>
      <c r="J1416" s="29">
        <f>IF(D1416="OVERALL",SUM('Tracker&amp;Invoice'!$H1436:$AC1436),0)</f>
        <v>0</v>
      </c>
    </row>
    <row r="1417" spans="1:10">
      <c r="A1417" t="e">
        <f t="shared" si="45"/>
        <v>#REF!</v>
      </c>
      <c r="B1417">
        <f>IF(AND('Tracker&amp;Invoice'!A1437&lt;&gt;"",'Tracker&amp;Invoice'!A1437&lt;&gt;"ITEM",'Tracker&amp;Invoice'!A1435="ITEM"),1,0)</f>
        <v>0</v>
      </c>
      <c r="C1417" t="str">
        <f>IF(B1417=1,'Tracker&amp;Invoice'!A1437,C1416)</f>
        <v>BQ-101</v>
      </c>
      <c r="D1417" t="str">
        <f>IF(LEFT(TRIM('Tracker&amp;Invoice'!B1437),9)="INVOICE #","INVOICE",IF(TRIM('Tracker&amp;Invoice'!B1437)="Overall Completion INVOICE","OVERALL",""))</f>
        <v/>
      </c>
      <c r="E1417" t="str">
        <f>IF(D1417="INVOICE",VALUE(MID(TRIM('Tracker&amp;Invoice'!B1437),10,10)),"")</f>
        <v/>
      </c>
      <c r="F1417">
        <f>IF(B1417=1,IFERROR(LOOKUP(2,1/('Tracker&amp;Invoice'!$H1437:$AC1437&lt;&gt;""),COLUMN('Tracker&amp;Invoice'!$H1437:$AC1437)),8),F1416)</f>
        <v>18</v>
      </c>
      <c r="G1417">
        <f>IF(D1417="OVERALL",IFERROR(LOOKUP(2,1/('Tracker&amp;Invoice'!$H1437:$AC1437&lt;&gt;""),COLUMN('Tracker&amp;Invoice'!$H1437:$AC1437)),8),G1418)</f>
        <v>19</v>
      </c>
      <c r="H1417">
        <f t="shared" si="44"/>
        <v>19</v>
      </c>
      <c r="I1417" s="29">
        <f>IF(D1417="INVOICE",SUM('Tracker&amp;Invoice'!$H1437:INDEX('Tracker&amp;Invoice'!$A1437:$AC1437,1,H1417)),0)</f>
        <v>0</v>
      </c>
      <c r="J1417" s="29">
        <f>IF(D1417="OVERALL",SUM('Tracker&amp;Invoice'!$H1437:$AC1437),0)</f>
        <v>0</v>
      </c>
    </row>
    <row r="1418" spans="1:10">
      <c r="A1418" t="e">
        <f t="shared" si="45"/>
        <v>#REF!</v>
      </c>
      <c r="B1418">
        <f>IF(AND('Tracker&amp;Invoice'!A1438&lt;&gt;"",'Tracker&amp;Invoice'!A1438&lt;&gt;"ITEM",'Tracker&amp;Invoice'!A1436="ITEM"),1,0)</f>
        <v>0</v>
      </c>
      <c r="C1418" t="str">
        <f>IF(B1418=1,'Tracker&amp;Invoice'!A1438,C1417)</f>
        <v>BQ-101</v>
      </c>
      <c r="D1418" t="str">
        <f>IF(LEFT(TRIM('Tracker&amp;Invoice'!B1438),9)="INVOICE #","INVOICE",IF(TRIM('Tracker&amp;Invoice'!B1438)="Overall Completion INVOICE","OVERALL",""))</f>
        <v>INVOICE</v>
      </c>
      <c r="E1418">
        <f>IF(D1418="INVOICE",VALUE(MID(TRIM('Tracker&amp;Invoice'!B1438),10,10)),"")</f>
        <v>32</v>
      </c>
      <c r="F1418">
        <f>IF(B1418=1,IFERROR(LOOKUP(2,1/('Tracker&amp;Invoice'!$H1438:$AC1438&lt;&gt;""),COLUMN('Tracker&amp;Invoice'!$H1438:$AC1438)),8),F1417)</f>
        <v>18</v>
      </c>
      <c r="G1418">
        <f>IF(D1418="OVERALL",IFERROR(LOOKUP(2,1/('Tracker&amp;Invoice'!$H1438:$AC1438&lt;&gt;""),COLUMN('Tracker&amp;Invoice'!$H1438:$AC1438)),8),G1419)</f>
        <v>19</v>
      </c>
      <c r="H1418">
        <f t="shared" si="44"/>
        <v>19</v>
      </c>
      <c r="I1418" s="29">
        <f>IF(D1418="INVOICE",SUM('Tracker&amp;Invoice'!$H1438:INDEX('Tracker&amp;Invoice'!$A1438:$AC1438,1,H1418)),0)</f>
        <v>49351.5</v>
      </c>
      <c r="J1418" s="29">
        <f>IF(D1418="OVERALL",SUM('Tracker&amp;Invoice'!$H1438:$AC1438),0)</f>
        <v>0</v>
      </c>
    </row>
    <row r="1419" spans="1:10">
      <c r="A1419" t="e">
        <f t="shared" si="45"/>
        <v>#REF!</v>
      </c>
      <c r="B1419">
        <f>IF(AND('Tracker&amp;Invoice'!A1439&lt;&gt;"",'Tracker&amp;Invoice'!A1439&lt;&gt;"ITEM",'Tracker&amp;Invoice'!A1437="ITEM"),1,0)</f>
        <v>0</v>
      </c>
      <c r="C1419" t="str">
        <f>IF(B1419=1,'Tracker&amp;Invoice'!A1439,C1418)</f>
        <v>BQ-101</v>
      </c>
      <c r="D1419" t="str">
        <f>IF(LEFT(TRIM('Tracker&amp;Invoice'!B1439),9)="INVOICE #","INVOICE",IF(TRIM('Tracker&amp;Invoice'!B1439)="Overall Completion INVOICE","OVERALL",""))</f>
        <v/>
      </c>
      <c r="E1419" t="str">
        <f>IF(D1419="INVOICE",VALUE(MID(TRIM('Tracker&amp;Invoice'!B1439),10,10)),"")</f>
        <v/>
      </c>
      <c r="F1419">
        <f>IF(B1419=1,IFERROR(LOOKUP(2,1/('Tracker&amp;Invoice'!$H1439:$AC1439&lt;&gt;""),COLUMN('Tracker&amp;Invoice'!$H1439:$AC1439)),8),F1418)</f>
        <v>18</v>
      </c>
      <c r="G1419">
        <f>IF(D1419="OVERALL",IFERROR(LOOKUP(2,1/('Tracker&amp;Invoice'!$H1439:$AC1439&lt;&gt;""),COLUMN('Tracker&amp;Invoice'!$H1439:$AC1439)),8),G1420)</f>
        <v>19</v>
      </c>
      <c r="H1419">
        <f t="shared" si="44"/>
        <v>19</v>
      </c>
      <c r="I1419" s="29">
        <f>IF(D1419="INVOICE",SUM('Tracker&amp;Invoice'!$H1439:INDEX('Tracker&amp;Invoice'!$A1439:$AC1439,1,H1419)),0)</f>
        <v>0</v>
      </c>
      <c r="J1419" s="29">
        <f>IF(D1419="OVERALL",SUM('Tracker&amp;Invoice'!$H1439:$AC1439),0)</f>
        <v>0</v>
      </c>
    </row>
    <row r="1420" spans="1:10">
      <c r="A1420" t="e">
        <f t="shared" si="45"/>
        <v>#REF!</v>
      </c>
      <c r="B1420">
        <f>IF(AND('Tracker&amp;Invoice'!A1440&lt;&gt;"",'Tracker&amp;Invoice'!A1440&lt;&gt;"ITEM",'Tracker&amp;Invoice'!A1438="ITEM"),1,0)</f>
        <v>0</v>
      </c>
      <c r="C1420" t="str">
        <f>IF(B1420=1,'Tracker&amp;Invoice'!A1440,C1419)</f>
        <v>BQ-101</v>
      </c>
      <c r="D1420" t="str">
        <f>IF(LEFT(TRIM('Tracker&amp;Invoice'!B1440),9)="INVOICE #","INVOICE",IF(TRIM('Tracker&amp;Invoice'!B1440)="Overall Completion INVOICE","OVERALL",""))</f>
        <v>OVERALL</v>
      </c>
      <c r="E1420" t="str">
        <f>IF(D1420="INVOICE",VALUE(MID(TRIM('Tracker&amp;Invoice'!B1440),10,10)),"")</f>
        <v/>
      </c>
      <c r="F1420">
        <f>IF(B1420=1,IFERROR(LOOKUP(2,1/('Tracker&amp;Invoice'!$H1440:$AC1440&lt;&gt;""),COLUMN('Tracker&amp;Invoice'!$H1440:$AC1440)),8),F1419)</f>
        <v>18</v>
      </c>
      <c r="G1420">
        <f>IF(D1420="OVERALL",IFERROR(LOOKUP(2,1/('Tracker&amp;Invoice'!$H1440:$AC1440&lt;&gt;""),COLUMN('Tracker&amp;Invoice'!$H1440:$AC1440)),8),G1421)</f>
        <v>19</v>
      </c>
      <c r="H1420">
        <f t="shared" si="44"/>
        <v>19</v>
      </c>
      <c r="I1420" s="29">
        <f>IF(D1420="INVOICE",SUM('Tracker&amp;Invoice'!$H1440:INDEX('Tracker&amp;Invoice'!$A1440:$AC1440,1,H1420)),0)</f>
        <v>0</v>
      </c>
      <c r="J1420" s="29">
        <f>IF(D1420="OVERALL",SUM('Tracker&amp;Invoice'!$H1440:$AC1440),0)</f>
        <v>136090.5</v>
      </c>
    </row>
    <row r="1421" spans="1:10">
      <c r="A1421" t="e">
        <f t="shared" si="45"/>
        <v>#REF!</v>
      </c>
      <c r="B1421">
        <f>IF(AND('Tracker&amp;Invoice'!A1441&lt;&gt;"",'Tracker&amp;Invoice'!A1441&lt;&gt;"ITEM",'Tracker&amp;Invoice'!A1439="ITEM"),1,0)</f>
        <v>0</v>
      </c>
      <c r="C1421" t="str">
        <f>IF(B1421=1,'Tracker&amp;Invoice'!A1441,C1420)</f>
        <v>BQ-101</v>
      </c>
      <c r="D1421" t="str">
        <f>IF(LEFT(TRIM('Tracker&amp;Invoice'!B1441),9)="INVOICE #","INVOICE",IF(TRIM('Tracker&amp;Invoice'!B1441)="Overall Completion INVOICE","OVERALL",""))</f>
        <v/>
      </c>
      <c r="E1421" t="str">
        <f>IF(D1421="INVOICE",VALUE(MID(TRIM('Tracker&amp;Invoice'!B1441),10,10)),"")</f>
        <v/>
      </c>
      <c r="F1421">
        <f>IF(B1421=1,IFERROR(LOOKUP(2,1/('Tracker&amp;Invoice'!$H1441:$AC1441&lt;&gt;""),COLUMN('Tracker&amp;Invoice'!$H1441:$AC1441)),8),F1420)</f>
        <v>18</v>
      </c>
      <c r="G1421">
        <f>IF(D1421="OVERALL",IFERROR(LOOKUP(2,1/('Tracker&amp;Invoice'!$H1441:$AC1441&lt;&gt;""),COLUMN('Tracker&amp;Invoice'!$H1441:$AC1441)),8),G1422)</f>
        <v>17</v>
      </c>
      <c r="H1421">
        <f t="shared" si="44"/>
        <v>18</v>
      </c>
      <c r="I1421" s="29">
        <f>IF(D1421="INVOICE",SUM('Tracker&amp;Invoice'!$H1441:INDEX('Tracker&amp;Invoice'!$A1441:$AC1441,1,H1421)),0)</f>
        <v>0</v>
      </c>
      <c r="J1421" s="29">
        <f>IF(D1421="OVERALL",SUM('Tracker&amp;Invoice'!$H1441:$AC1441),0)</f>
        <v>0</v>
      </c>
    </row>
    <row r="1422" spans="1:10">
      <c r="A1422" t="e">
        <f t="shared" si="45"/>
        <v>#REF!</v>
      </c>
      <c r="B1422">
        <f>IF(AND('Tracker&amp;Invoice'!A1442&lt;&gt;"",'Tracker&amp;Invoice'!A1442&lt;&gt;"ITEM",'Tracker&amp;Invoice'!A1440="ITEM"),1,0)</f>
        <v>0</v>
      </c>
      <c r="C1422" t="str">
        <f>IF(B1422=1,'Tracker&amp;Invoice'!A1442,C1421)</f>
        <v>BQ-101</v>
      </c>
      <c r="D1422" t="str">
        <f>IF(LEFT(TRIM('Tracker&amp;Invoice'!B1442),9)="INVOICE #","INVOICE",IF(TRIM('Tracker&amp;Invoice'!B1442)="Overall Completion INVOICE","OVERALL",""))</f>
        <v/>
      </c>
      <c r="E1422" t="str">
        <f>IF(D1422="INVOICE",VALUE(MID(TRIM('Tracker&amp;Invoice'!B1442),10,10)),"")</f>
        <v/>
      </c>
      <c r="F1422">
        <f>IF(B1422=1,IFERROR(LOOKUP(2,1/('Tracker&amp;Invoice'!$H1442:$AC1442&lt;&gt;""),COLUMN('Tracker&amp;Invoice'!$H1442:$AC1442)),8),F1421)</f>
        <v>18</v>
      </c>
      <c r="G1422">
        <f>IF(D1422="OVERALL",IFERROR(LOOKUP(2,1/('Tracker&amp;Invoice'!$H1442:$AC1442&lt;&gt;""),COLUMN('Tracker&amp;Invoice'!$H1442:$AC1442)),8),G1423)</f>
        <v>17</v>
      </c>
      <c r="H1422">
        <f t="shared" si="44"/>
        <v>18</v>
      </c>
      <c r="I1422" s="29">
        <f>IF(D1422="INVOICE",SUM('Tracker&amp;Invoice'!$H1442:INDEX('Tracker&amp;Invoice'!$A1442:$AC1442,1,H1422)),0)</f>
        <v>0</v>
      </c>
      <c r="J1422" s="29">
        <f>IF(D1422="OVERALL",SUM('Tracker&amp;Invoice'!$H1442:$AC1442),0)</f>
        <v>0</v>
      </c>
    </row>
    <row r="1423" spans="1:10">
      <c r="A1423" t="e">
        <f t="shared" si="45"/>
        <v>#REF!</v>
      </c>
      <c r="B1423">
        <f>IF(AND('Tracker&amp;Invoice'!A1443&lt;&gt;"",'Tracker&amp;Invoice'!A1443&lt;&gt;"ITEM",'Tracker&amp;Invoice'!A1441="ITEM"),1,0)</f>
        <v>0</v>
      </c>
      <c r="C1423" t="str">
        <f>IF(B1423=1,'Tracker&amp;Invoice'!A1443,C1422)</f>
        <v>BQ-101</v>
      </c>
      <c r="D1423" t="str">
        <f>IF(LEFT(TRIM('Tracker&amp;Invoice'!B1443),9)="INVOICE #","INVOICE",IF(TRIM('Tracker&amp;Invoice'!B1443)="Overall Completion INVOICE","OVERALL",""))</f>
        <v/>
      </c>
      <c r="E1423" t="str">
        <f>IF(D1423="INVOICE",VALUE(MID(TRIM('Tracker&amp;Invoice'!B1443),10,10)),"")</f>
        <v/>
      </c>
      <c r="F1423">
        <f>IF(B1423=1,IFERROR(LOOKUP(2,1/('Tracker&amp;Invoice'!$H1443:$AC1443&lt;&gt;""),COLUMN('Tracker&amp;Invoice'!$H1443:$AC1443)),8),F1422)</f>
        <v>18</v>
      </c>
      <c r="G1423">
        <f>IF(D1423="OVERALL",IFERROR(LOOKUP(2,1/('Tracker&amp;Invoice'!$H1443:$AC1443&lt;&gt;""),COLUMN('Tracker&amp;Invoice'!$H1443:$AC1443)),8),G1424)</f>
        <v>17</v>
      </c>
      <c r="H1423">
        <f t="shared" si="44"/>
        <v>18</v>
      </c>
      <c r="I1423" s="29">
        <f>IF(D1423="INVOICE",SUM('Tracker&amp;Invoice'!$H1443:INDEX('Tracker&amp;Invoice'!$A1443:$AC1443,1,H1423)),0)</f>
        <v>0</v>
      </c>
      <c r="J1423" s="29">
        <f>IF(D1423="OVERALL",SUM('Tracker&amp;Invoice'!$H1443:$AC1443),0)</f>
        <v>0</v>
      </c>
    </row>
    <row r="1424" spans="1:10">
      <c r="A1424" t="e">
        <f t="shared" si="45"/>
        <v>#REF!</v>
      </c>
      <c r="B1424">
        <f>IF(AND('Tracker&amp;Invoice'!A1444&lt;&gt;"",'Tracker&amp;Invoice'!A1444&lt;&gt;"ITEM",'Tracker&amp;Invoice'!A1442="ITEM"),1,0)</f>
        <v>0</v>
      </c>
      <c r="C1424" t="str">
        <f>IF(B1424=1,'Tracker&amp;Invoice'!A1444,C1423)</f>
        <v>BQ-101</v>
      </c>
      <c r="D1424" t="str">
        <f>IF(LEFT(TRIM('Tracker&amp;Invoice'!B1444),9)="INVOICE #","INVOICE",IF(TRIM('Tracker&amp;Invoice'!B1444)="Overall Completion INVOICE","OVERALL",""))</f>
        <v/>
      </c>
      <c r="E1424" t="str">
        <f>IF(D1424="INVOICE",VALUE(MID(TRIM('Tracker&amp;Invoice'!B1444),10,10)),"")</f>
        <v/>
      </c>
      <c r="F1424">
        <f>IF(B1424=1,IFERROR(LOOKUP(2,1/('Tracker&amp;Invoice'!$H1444:$AC1444&lt;&gt;""),COLUMN('Tracker&amp;Invoice'!$H1444:$AC1444)),8),F1423)</f>
        <v>18</v>
      </c>
      <c r="G1424">
        <f>IF(D1424="OVERALL",IFERROR(LOOKUP(2,1/('Tracker&amp;Invoice'!$H1444:$AC1444&lt;&gt;""),COLUMN('Tracker&amp;Invoice'!$H1444:$AC1444)),8),G1425)</f>
        <v>17</v>
      </c>
      <c r="H1424">
        <f t="shared" si="44"/>
        <v>18</v>
      </c>
      <c r="I1424" s="29">
        <f>IF(D1424="INVOICE",SUM('Tracker&amp;Invoice'!$H1444:INDEX('Tracker&amp;Invoice'!$A1444:$AC1444,1,H1424)),0)</f>
        <v>0</v>
      </c>
      <c r="J1424" s="29">
        <f>IF(D1424="OVERALL",SUM('Tracker&amp;Invoice'!$H1444:$AC1444),0)</f>
        <v>0</v>
      </c>
    </row>
    <row r="1425" spans="1:10">
      <c r="A1425" t="e">
        <f t="shared" si="45"/>
        <v>#REF!</v>
      </c>
      <c r="B1425">
        <f>IF(AND('Tracker&amp;Invoice'!A1445&lt;&gt;"",'Tracker&amp;Invoice'!A1445&lt;&gt;"ITEM",'Tracker&amp;Invoice'!A1443="ITEM"),1,0)</f>
        <v>0</v>
      </c>
      <c r="C1425" t="str">
        <f>IF(B1425=1,'Tracker&amp;Invoice'!A1445,C1424)</f>
        <v>BQ-101</v>
      </c>
      <c r="D1425" t="str">
        <f>IF(LEFT(TRIM('Tracker&amp;Invoice'!B1445),9)="INVOICE #","INVOICE",IF(TRIM('Tracker&amp;Invoice'!B1445)="Overall Completion INVOICE","OVERALL",""))</f>
        <v/>
      </c>
      <c r="E1425" t="str">
        <f>IF(D1425="INVOICE",VALUE(MID(TRIM('Tracker&amp;Invoice'!B1445),10,10)),"")</f>
        <v/>
      </c>
      <c r="F1425">
        <f>IF(B1425=1,IFERROR(LOOKUP(2,1/('Tracker&amp;Invoice'!$H1445:$AC1445&lt;&gt;""),COLUMN('Tracker&amp;Invoice'!$H1445:$AC1445)),8),F1424)</f>
        <v>18</v>
      </c>
      <c r="G1425">
        <f>IF(D1425="OVERALL",IFERROR(LOOKUP(2,1/('Tracker&amp;Invoice'!$H1445:$AC1445&lt;&gt;""),COLUMN('Tracker&amp;Invoice'!$H1445:$AC1445)),8),G1426)</f>
        <v>17</v>
      </c>
      <c r="H1425">
        <f t="shared" si="44"/>
        <v>18</v>
      </c>
      <c r="I1425" s="29">
        <f>IF(D1425="INVOICE",SUM('Tracker&amp;Invoice'!$H1445:INDEX('Tracker&amp;Invoice'!$A1445:$AC1445,1,H1425)),0)</f>
        <v>0</v>
      </c>
      <c r="J1425" s="29">
        <f>IF(D1425="OVERALL",SUM('Tracker&amp;Invoice'!$H1445:$AC1445),0)</f>
        <v>0</v>
      </c>
    </row>
    <row r="1426" spans="1:10">
      <c r="A1426" t="e">
        <f t="shared" si="45"/>
        <v>#REF!</v>
      </c>
      <c r="B1426">
        <f>IF(AND('Tracker&amp;Invoice'!A1446&lt;&gt;"",'Tracker&amp;Invoice'!A1446&lt;&gt;"ITEM",'Tracker&amp;Invoice'!A1444="ITEM"),1,0)</f>
        <v>0</v>
      </c>
      <c r="C1426" t="str">
        <f>IF(B1426=1,'Tracker&amp;Invoice'!A1446,C1425)</f>
        <v>BQ-101</v>
      </c>
      <c r="D1426" t="str">
        <f>IF(LEFT(TRIM('Tracker&amp;Invoice'!B1446),9)="INVOICE #","INVOICE",IF(TRIM('Tracker&amp;Invoice'!B1446)="Overall Completion INVOICE","OVERALL",""))</f>
        <v/>
      </c>
      <c r="E1426" t="str">
        <f>IF(D1426="INVOICE",VALUE(MID(TRIM('Tracker&amp;Invoice'!B1446),10,10)),"")</f>
        <v/>
      </c>
      <c r="F1426">
        <f>IF(B1426=1,IFERROR(LOOKUP(2,1/('Tracker&amp;Invoice'!$H1446:$AC1446&lt;&gt;""),COLUMN('Tracker&amp;Invoice'!$H1446:$AC1446)),8),F1425)</f>
        <v>18</v>
      </c>
      <c r="G1426">
        <f>IF(D1426="OVERALL",IFERROR(LOOKUP(2,1/('Tracker&amp;Invoice'!$H1446:$AC1446&lt;&gt;""),COLUMN('Tracker&amp;Invoice'!$H1446:$AC1446)),8),G1427)</f>
        <v>17</v>
      </c>
      <c r="H1426">
        <f t="shared" si="44"/>
        <v>18</v>
      </c>
      <c r="I1426" s="29">
        <f>IF(D1426="INVOICE",SUM('Tracker&amp;Invoice'!$H1446:INDEX('Tracker&amp;Invoice'!$A1446:$AC1446,1,H1426)),0)</f>
        <v>0</v>
      </c>
      <c r="J1426" s="29">
        <f>IF(D1426="OVERALL",SUM('Tracker&amp;Invoice'!$H1446:$AC1446),0)</f>
        <v>0</v>
      </c>
    </row>
    <row r="1427" spans="1:10">
      <c r="A1427" t="e">
        <f t="shared" si="45"/>
        <v>#REF!</v>
      </c>
      <c r="B1427">
        <f>IF(AND('Tracker&amp;Invoice'!A1447&lt;&gt;"",'Tracker&amp;Invoice'!A1447&lt;&gt;"ITEM",'Tracker&amp;Invoice'!A1445="ITEM"),1,0)</f>
        <v>0</v>
      </c>
      <c r="C1427" t="str">
        <f>IF(B1427=1,'Tracker&amp;Invoice'!A1447,C1426)</f>
        <v>BQ-101</v>
      </c>
      <c r="D1427" t="str">
        <f>IF(LEFT(TRIM('Tracker&amp;Invoice'!B1447),9)="INVOICE #","INVOICE",IF(TRIM('Tracker&amp;Invoice'!B1447)="Overall Completion INVOICE","OVERALL",""))</f>
        <v/>
      </c>
      <c r="E1427" t="str">
        <f>IF(D1427="INVOICE",VALUE(MID(TRIM('Tracker&amp;Invoice'!B1447),10,10)),"")</f>
        <v/>
      </c>
      <c r="F1427">
        <f>IF(B1427=1,IFERROR(LOOKUP(2,1/('Tracker&amp;Invoice'!$H1447:$AC1447&lt;&gt;""),COLUMN('Tracker&amp;Invoice'!$H1447:$AC1447)),8),F1426)</f>
        <v>18</v>
      </c>
      <c r="G1427">
        <f>IF(D1427="OVERALL",IFERROR(LOOKUP(2,1/('Tracker&amp;Invoice'!$H1447:$AC1447&lt;&gt;""),COLUMN('Tracker&amp;Invoice'!$H1447:$AC1447)),8),G1428)</f>
        <v>17</v>
      </c>
      <c r="H1427">
        <f t="shared" si="44"/>
        <v>18</v>
      </c>
      <c r="I1427" s="29">
        <f>IF(D1427="INVOICE",SUM('Tracker&amp;Invoice'!$H1447:INDEX('Tracker&amp;Invoice'!$A1447:$AC1447,1,H1427)),0)</f>
        <v>0</v>
      </c>
      <c r="J1427" s="29">
        <f>IF(D1427="OVERALL",SUM('Tracker&amp;Invoice'!$H1447:$AC1447),0)</f>
        <v>0</v>
      </c>
    </row>
    <row r="1428" spans="1:10">
      <c r="A1428" t="e">
        <f t="shared" si="45"/>
        <v>#REF!</v>
      </c>
      <c r="B1428">
        <f>IF(AND('Tracker&amp;Invoice'!A1448&lt;&gt;"",'Tracker&amp;Invoice'!A1448&lt;&gt;"ITEM",'Tracker&amp;Invoice'!A1446="ITEM"),1,0)</f>
        <v>0</v>
      </c>
      <c r="C1428" t="str">
        <f>IF(B1428=1,'Tracker&amp;Invoice'!A1448,C1427)</f>
        <v>BQ-101</v>
      </c>
      <c r="D1428" t="str">
        <f>IF(LEFT(TRIM('Tracker&amp;Invoice'!B1448),9)="INVOICE #","INVOICE",IF(TRIM('Tracker&amp;Invoice'!B1448)="Overall Completion INVOICE","OVERALL",""))</f>
        <v/>
      </c>
      <c r="E1428" t="str">
        <f>IF(D1428="INVOICE",VALUE(MID(TRIM('Tracker&amp;Invoice'!B1448),10,10)),"")</f>
        <v/>
      </c>
      <c r="F1428">
        <f>IF(B1428=1,IFERROR(LOOKUP(2,1/('Tracker&amp;Invoice'!$H1448:$AC1448&lt;&gt;""),COLUMN('Tracker&amp;Invoice'!$H1448:$AC1448)),8),F1427)</f>
        <v>18</v>
      </c>
      <c r="G1428">
        <f>IF(D1428="OVERALL",IFERROR(LOOKUP(2,1/('Tracker&amp;Invoice'!$H1448:$AC1448&lt;&gt;""),COLUMN('Tracker&amp;Invoice'!$H1448:$AC1448)),8),G1429)</f>
        <v>17</v>
      </c>
      <c r="H1428">
        <f t="shared" si="44"/>
        <v>18</v>
      </c>
      <c r="I1428" s="29">
        <f>IF(D1428="INVOICE",SUM('Tracker&amp;Invoice'!$H1448:INDEX('Tracker&amp;Invoice'!$A1448:$AC1448,1,H1428)),0)</f>
        <v>0</v>
      </c>
      <c r="J1428" s="29">
        <f>IF(D1428="OVERALL",SUM('Tracker&amp;Invoice'!$H1448:$AC1448),0)</f>
        <v>0</v>
      </c>
    </row>
    <row r="1429" spans="1:10">
      <c r="A1429" t="e">
        <f t="shared" si="45"/>
        <v>#REF!</v>
      </c>
      <c r="B1429">
        <f>IF(AND('Tracker&amp;Invoice'!A1449&lt;&gt;"",'Tracker&amp;Invoice'!A1449&lt;&gt;"ITEM",'Tracker&amp;Invoice'!A1447="ITEM"),1,0)</f>
        <v>1</v>
      </c>
      <c r="C1429" t="str">
        <f>IF(B1429=1,'Tracker&amp;Invoice'!A1449,C1428)</f>
        <v>BQ-102</v>
      </c>
      <c r="D1429" t="str">
        <f>IF(LEFT(TRIM('Tracker&amp;Invoice'!B1449),9)="INVOICE #","INVOICE",IF(TRIM('Tracker&amp;Invoice'!B1449)="Overall Completion INVOICE","OVERALL",""))</f>
        <v/>
      </c>
      <c r="E1429" t="str">
        <f>IF(D1429="INVOICE",VALUE(MID(TRIM('Tracker&amp;Invoice'!B1449),10,10)),"")</f>
        <v/>
      </c>
      <c r="F1429">
        <f>IF(B1429=1,IFERROR(LOOKUP(2,1/('Tracker&amp;Invoice'!$H1449:$AC1449&lt;&gt;""),COLUMN('Tracker&amp;Invoice'!$H1449:$AC1449)),8),F1428)</f>
        <v>16</v>
      </c>
      <c r="G1429">
        <f>IF(D1429="OVERALL",IFERROR(LOOKUP(2,1/('Tracker&amp;Invoice'!$H1449:$AC1449&lt;&gt;""),COLUMN('Tracker&amp;Invoice'!$H1449:$AC1449)),8),G1430)</f>
        <v>17</v>
      </c>
      <c r="H1429">
        <f t="shared" si="44"/>
        <v>17</v>
      </c>
      <c r="I1429" s="29">
        <f>IF(D1429="INVOICE",SUM('Tracker&amp;Invoice'!$H1449:INDEX('Tracker&amp;Invoice'!$A1449:$AC1449,1,H1429)),0)</f>
        <v>0</v>
      </c>
      <c r="J1429" s="29">
        <f>IF(D1429="OVERALL",SUM('Tracker&amp;Invoice'!$H1449:$AC1449),0)</f>
        <v>0</v>
      </c>
    </row>
    <row r="1430" spans="1:10">
      <c r="A1430" t="e">
        <f t="shared" si="45"/>
        <v>#REF!</v>
      </c>
      <c r="B1430">
        <f>IF(AND('Tracker&amp;Invoice'!A1450&lt;&gt;"",'Tracker&amp;Invoice'!A1450&lt;&gt;"ITEM",'Tracker&amp;Invoice'!A1448="ITEM"),1,0)</f>
        <v>0</v>
      </c>
      <c r="C1430" t="str">
        <f>IF(B1430=1,'Tracker&amp;Invoice'!A1450,C1429)</f>
        <v>BQ-102</v>
      </c>
      <c r="D1430" t="str">
        <f>IF(LEFT(TRIM('Tracker&amp;Invoice'!B1450),9)="INVOICE #","INVOICE",IF(TRIM('Tracker&amp;Invoice'!B1450)="Overall Completion INVOICE","OVERALL",""))</f>
        <v/>
      </c>
      <c r="E1430" t="str">
        <f>IF(D1430="INVOICE",VALUE(MID(TRIM('Tracker&amp;Invoice'!B1450),10,10)),"")</f>
        <v/>
      </c>
      <c r="F1430">
        <f>IF(B1430=1,IFERROR(LOOKUP(2,1/('Tracker&amp;Invoice'!$H1450:$AC1450&lt;&gt;""),COLUMN('Tracker&amp;Invoice'!$H1450:$AC1450)),8),F1429)</f>
        <v>16</v>
      </c>
      <c r="G1430">
        <f>IF(D1430="OVERALL",IFERROR(LOOKUP(2,1/('Tracker&amp;Invoice'!$H1450:$AC1450&lt;&gt;""),COLUMN('Tracker&amp;Invoice'!$H1450:$AC1450)),8),G1431)</f>
        <v>17</v>
      </c>
      <c r="H1430">
        <f t="shared" si="44"/>
        <v>17</v>
      </c>
      <c r="I1430" s="29">
        <f>IF(D1430="INVOICE",SUM('Tracker&amp;Invoice'!$H1450:INDEX('Tracker&amp;Invoice'!$A1450:$AC1450,1,H1430)),0)</f>
        <v>0</v>
      </c>
      <c r="J1430" s="29">
        <f>IF(D1430="OVERALL",SUM('Tracker&amp;Invoice'!$H1450:$AC1450),0)</f>
        <v>0</v>
      </c>
    </row>
    <row r="1431" spans="1:10">
      <c r="A1431" t="e">
        <f t="shared" si="45"/>
        <v>#REF!</v>
      </c>
      <c r="B1431">
        <f>IF(AND('Tracker&amp;Invoice'!A1451&lt;&gt;"",'Tracker&amp;Invoice'!A1451&lt;&gt;"ITEM",'Tracker&amp;Invoice'!A1449="ITEM"),1,0)</f>
        <v>0</v>
      </c>
      <c r="C1431" t="str">
        <f>IF(B1431=1,'Tracker&amp;Invoice'!A1451,C1430)</f>
        <v>BQ-102</v>
      </c>
      <c r="D1431" t="str">
        <f>IF(LEFT(TRIM('Tracker&amp;Invoice'!B1451),9)="INVOICE #","INVOICE",IF(TRIM('Tracker&amp;Invoice'!B1451)="Overall Completion INVOICE","OVERALL",""))</f>
        <v/>
      </c>
      <c r="E1431" t="str">
        <f>IF(D1431="INVOICE",VALUE(MID(TRIM('Tracker&amp;Invoice'!B1451),10,10)),"")</f>
        <v/>
      </c>
      <c r="F1431">
        <f>IF(B1431=1,IFERROR(LOOKUP(2,1/('Tracker&amp;Invoice'!$H1451:$AC1451&lt;&gt;""),COLUMN('Tracker&amp;Invoice'!$H1451:$AC1451)),8),F1430)</f>
        <v>16</v>
      </c>
      <c r="G1431">
        <f>IF(D1431="OVERALL",IFERROR(LOOKUP(2,1/('Tracker&amp;Invoice'!$H1451:$AC1451&lt;&gt;""),COLUMN('Tracker&amp;Invoice'!$H1451:$AC1451)),8),G1432)</f>
        <v>17</v>
      </c>
      <c r="H1431">
        <f t="shared" si="44"/>
        <v>17</v>
      </c>
      <c r="I1431" s="29">
        <f>IF(D1431="INVOICE",SUM('Tracker&amp;Invoice'!$H1451:INDEX('Tracker&amp;Invoice'!$A1451:$AC1451,1,H1431)),0)</f>
        <v>0</v>
      </c>
      <c r="J1431" s="29">
        <f>IF(D1431="OVERALL",SUM('Tracker&amp;Invoice'!$H1451:$AC1451),0)</f>
        <v>0</v>
      </c>
    </row>
    <row r="1432" spans="1:10">
      <c r="A1432" t="e">
        <f t="shared" si="45"/>
        <v>#REF!</v>
      </c>
      <c r="B1432">
        <f>IF(AND('Tracker&amp;Invoice'!A1452&lt;&gt;"",'Tracker&amp;Invoice'!A1452&lt;&gt;"ITEM",'Tracker&amp;Invoice'!A1450="ITEM"),1,0)</f>
        <v>0</v>
      </c>
      <c r="C1432" t="str">
        <f>IF(B1432=1,'Tracker&amp;Invoice'!A1452,C1431)</f>
        <v>BQ-102</v>
      </c>
      <c r="D1432" t="str">
        <f>IF(LEFT(TRIM('Tracker&amp;Invoice'!B1452),9)="INVOICE #","INVOICE",IF(TRIM('Tracker&amp;Invoice'!B1452)="Overall Completion INVOICE","OVERALL",""))</f>
        <v>INVOICE</v>
      </c>
      <c r="E1432">
        <f>IF(D1432="INVOICE",VALUE(MID(TRIM('Tracker&amp;Invoice'!B1452),10,10)),"")</f>
        <v>15</v>
      </c>
      <c r="F1432">
        <f>IF(B1432=1,IFERROR(LOOKUP(2,1/('Tracker&amp;Invoice'!$H1452:$AC1452&lt;&gt;""),COLUMN('Tracker&amp;Invoice'!$H1452:$AC1452)),8),F1431)</f>
        <v>16</v>
      </c>
      <c r="G1432">
        <f>IF(D1432="OVERALL",IFERROR(LOOKUP(2,1/('Tracker&amp;Invoice'!$H1452:$AC1452&lt;&gt;""),COLUMN('Tracker&amp;Invoice'!$H1452:$AC1452)),8),G1433)</f>
        <v>17</v>
      </c>
      <c r="H1432">
        <f t="shared" si="44"/>
        <v>17</v>
      </c>
      <c r="I1432" s="29">
        <f>IF(D1432="INVOICE",SUM('Tracker&amp;Invoice'!$H1452:INDEX('Tracker&amp;Invoice'!$A1452:$AC1452,1,H1432)),0)</f>
        <v>20900</v>
      </c>
      <c r="J1432" s="29">
        <f>IF(D1432="OVERALL",SUM('Tracker&amp;Invoice'!$H1452:$AC1452),0)</f>
        <v>0</v>
      </c>
    </row>
    <row r="1433" spans="1:10">
      <c r="A1433" t="e">
        <f t="shared" si="45"/>
        <v>#REF!</v>
      </c>
      <c r="B1433">
        <f>IF(AND('Tracker&amp;Invoice'!A1453&lt;&gt;"",'Tracker&amp;Invoice'!A1453&lt;&gt;"ITEM",'Tracker&amp;Invoice'!A1451="ITEM"),1,0)</f>
        <v>0</v>
      </c>
      <c r="C1433" t="str">
        <f>IF(B1433=1,'Tracker&amp;Invoice'!A1453,C1432)</f>
        <v>BQ-102</v>
      </c>
      <c r="D1433" t="str">
        <f>IF(LEFT(TRIM('Tracker&amp;Invoice'!B1453),9)="INVOICE #","INVOICE",IF(TRIM('Tracker&amp;Invoice'!B1453)="Overall Completion INVOICE","OVERALL",""))</f>
        <v/>
      </c>
      <c r="E1433" t="str">
        <f>IF(D1433="INVOICE",VALUE(MID(TRIM('Tracker&amp;Invoice'!B1453),10,10)),"")</f>
        <v/>
      </c>
      <c r="F1433">
        <f>IF(B1433=1,IFERROR(LOOKUP(2,1/('Tracker&amp;Invoice'!$H1453:$AC1453&lt;&gt;""),COLUMN('Tracker&amp;Invoice'!$H1453:$AC1453)),8),F1432)</f>
        <v>16</v>
      </c>
      <c r="G1433">
        <f>IF(D1433="OVERALL",IFERROR(LOOKUP(2,1/('Tracker&amp;Invoice'!$H1453:$AC1453&lt;&gt;""),COLUMN('Tracker&amp;Invoice'!$H1453:$AC1453)),8),G1434)</f>
        <v>17</v>
      </c>
      <c r="H1433">
        <f t="shared" si="44"/>
        <v>17</v>
      </c>
      <c r="I1433" s="29">
        <f>IF(D1433="INVOICE",SUM('Tracker&amp;Invoice'!$H1453:INDEX('Tracker&amp;Invoice'!$A1453:$AC1453,1,H1433)),0)</f>
        <v>0</v>
      </c>
      <c r="J1433" s="29">
        <f>IF(D1433="OVERALL",SUM('Tracker&amp;Invoice'!$H1453:$AC1453),0)</f>
        <v>0</v>
      </c>
    </row>
    <row r="1434" spans="1:10">
      <c r="A1434" t="e">
        <f t="shared" si="45"/>
        <v>#REF!</v>
      </c>
      <c r="B1434">
        <f>IF(AND('Tracker&amp;Invoice'!A1454&lt;&gt;"",'Tracker&amp;Invoice'!A1454&lt;&gt;"ITEM",'Tracker&amp;Invoice'!A1452="ITEM"),1,0)</f>
        <v>0</v>
      </c>
      <c r="C1434" t="str">
        <f>IF(B1434=1,'Tracker&amp;Invoice'!A1454,C1433)</f>
        <v>BQ-102</v>
      </c>
      <c r="D1434" t="str">
        <f>IF(LEFT(TRIM('Tracker&amp;Invoice'!B1454),9)="INVOICE #","INVOICE",IF(TRIM('Tracker&amp;Invoice'!B1454)="Overall Completion INVOICE","OVERALL",""))</f>
        <v>INVOICE</v>
      </c>
      <c r="E1434">
        <f>IF(D1434="INVOICE",VALUE(MID(TRIM('Tracker&amp;Invoice'!B1454),10,10)),"")</f>
        <v>27</v>
      </c>
      <c r="F1434">
        <f>IF(B1434=1,IFERROR(LOOKUP(2,1/('Tracker&amp;Invoice'!$H1454:$AC1454&lt;&gt;""),COLUMN('Tracker&amp;Invoice'!$H1454:$AC1454)),8),F1433)</f>
        <v>16</v>
      </c>
      <c r="G1434">
        <f>IF(D1434="OVERALL",IFERROR(LOOKUP(2,1/('Tracker&amp;Invoice'!$H1454:$AC1454&lt;&gt;""),COLUMN('Tracker&amp;Invoice'!$H1454:$AC1454)),8),G1435)</f>
        <v>17</v>
      </c>
      <c r="H1434">
        <f t="shared" si="44"/>
        <v>17</v>
      </c>
      <c r="I1434" s="29">
        <f>IF(D1434="INVOICE",SUM('Tracker&amp;Invoice'!$H1454:INDEX('Tracker&amp;Invoice'!$A1454:$AC1454,1,H1434)),0)</f>
        <v>-10450</v>
      </c>
      <c r="J1434" s="29">
        <f>IF(D1434="OVERALL",SUM('Tracker&amp;Invoice'!$H1454:$AC1454),0)</f>
        <v>0</v>
      </c>
    </row>
    <row r="1435" spans="1:10">
      <c r="A1435" t="e">
        <f t="shared" si="45"/>
        <v>#REF!</v>
      </c>
      <c r="B1435">
        <f>IF(AND('Tracker&amp;Invoice'!A1455&lt;&gt;"",'Tracker&amp;Invoice'!A1455&lt;&gt;"ITEM",'Tracker&amp;Invoice'!A1453="ITEM"),1,0)</f>
        <v>0</v>
      </c>
      <c r="C1435" t="str">
        <f>IF(B1435=1,'Tracker&amp;Invoice'!A1455,C1434)</f>
        <v>BQ-102</v>
      </c>
      <c r="D1435" t="str">
        <f>IF(LEFT(TRIM('Tracker&amp;Invoice'!B1455),9)="INVOICE #","INVOICE",IF(TRIM('Tracker&amp;Invoice'!B1455)="Overall Completion INVOICE","OVERALL",""))</f>
        <v/>
      </c>
      <c r="E1435" t="str">
        <f>IF(D1435="INVOICE",VALUE(MID(TRIM('Tracker&amp;Invoice'!B1455),10,10)),"")</f>
        <v/>
      </c>
      <c r="F1435">
        <f>IF(B1435=1,IFERROR(LOOKUP(2,1/('Tracker&amp;Invoice'!$H1455:$AC1455&lt;&gt;""),COLUMN('Tracker&amp;Invoice'!$H1455:$AC1455)),8),F1434)</f>
        <v>16</v>
      </c>
      <c r="G1435">
        <f>IF(D1435="OVERALL",IFERROR(LOOKUP(2,1/('Tracker&amp;Invoice'!$H1455:$AC1455&lt;&gt;""),COLUMN('Tracker&amp;Invoice'!$H1455:$AC1455)),8),G1436)</f>
        <v>17</v>
      </c>
      <c r="H1435">
        <f t="shared" si="44"/>
        <v>17</v>
      </c>
      <c r="I1435" s="29">
        <f>IF(D1435="INVOICE",SUM('Tracker&amp;Invoice'!$H1455:INDEX('Tracker&amp;Invoice'!$A1455:$AC1455,1,H1435)),0)</f>
        <v>0</v>
      </c>
      <c r="J1435" s="29">
        <f>IF(D1435="OVERALL",SUM('Tracker&amp;Invoice'!$H1455:$AC1455),0)</f>
        <v>0</v>
      </c>
    </row>
    <row r="1436" spans="1:10">
      <c r="A1436" t="e">
        <f t="shared" si="45"/>
        <v>#REF!</v>
      </c>
      <c r="B1436">
        <f>IF(AND('Tracker&amp;Invoice'!A1456&lt;&gt;"",'Tracker&amp;Invoice'!A1456&lt;&gt;"ITEM",'Tracker&amp;Invoice'!A1454="ITEM"),1,0)</f>
        <v>0</v>
      </c>
      <c r="C1436" t="str">
        <f>IF(B1436=1,'Tracker&amp;Invoice'!A1456,C1435)</f>
        <v>BQ-102</v>
      </c>
      <c r="D1436" t="str">
        <f>IF(LEFT(TRIM('Tracker&amp;Invoice'!B1456),9)="INVOICE #","INVOICE",IF(TRIM('Tracker&amp;Invoice'!B1456)="Overall Completion INVOICE","OVERALL",""))</f>
        <v>INVOICE</v>
      </c>
      <c r="E1436">
        <f>IF(D1436="INVOICE",VALUE(MID(TRIM('Tracker&amp;Invoice'!B1456),10,10)),"")</f>
        <v>31</v>
      </c>
      <c r="F1436">
        <f>IF(B1436=1,IFERROR(LOOKUP(2,1/('Tracker&amp;Invoice'!$H1456:$AC1456&lt;&gt;""),COLUMN('Tracker&amp;Invoice'!$H1456:$AC1456)),8),F1435)</f>
        <v>16</v>
      </c>
      <c r="G1436">
        <f>IF(D1436="OVERALL",IFERROR(LOOKUP(2,1/('Tracker&amp;Invoice'!$H1456:$AC1456&lt;&gt;""),COLUMN('Tracker&amp;Invoice'!$H1456:$AC1456)),8),G1437)</f>
        <v>17</v>
      </c>
      <c r="H1436">
        <f t="shared" si="44"/>
        <v>17</v>
      </c>
      <c r="I1436" s="29">
        <f>IF(D1436="INVOICE",SUM('Tracker&amp;Invoice'!$H1456:INDEX('Tracker&amp;Invoice'!$A1456:$AC1456,1,H1436)),0)</f>
        <v>7125</v>
      </c>
      <c r="J1436" s="29">
        <f>IF(D1436="OVERALL",SUM('Tracker&amp;Invoice'!$H1456:$AC1456),0)</f>
        <v>0</v>
      </c>
    </row>
    <row r="1437" spans="1:10">
      <c r="A1437" t="e">
        <f t="shared" si="45"/>
        <v>#REF!</v>
      </c>
      <c r="B1437">
        <f>IF(AND('Tracker&amp;Invoice'!A1457&lt;&gt;"",'Tracker&amp;Invoice'!A1457&lt;&gt;"ITEM",'Tracker&amp;Invoice'!A1455="ITEM"),1,0)</f>
        <v>0</v>
      </c>
      <c r="C1437" t="str">
        <f>IF(B1437=1,'Tracker&amp;Invoice'!A1457,C1436)</f>
        <v>BQ-102</v>
      </c>
      <c r="D1437" t="str">
        <f>IF(LEFT(TRIM('Tracker&amp;Invoice'!B1457),9)="INVOICE #","INVOICE",IF(TRIM('Tracker&amp;Invoice'!B1457)="Overall Completion INVOICE","OVERALL",""))</f>
        <v/>
      </c>
      <c r="E1437" t="str">
        <f>IF(D1437="INVOICE",VALUE(MID(TRIM('Tracker&amp;Invoice'!B1457),10,10)),"")</f>
        <v/>
      </c>
      <c r="F1437">
        <f>IF(B1437=1,IFERROR(LOOKUP(2,1/('Tracker&amp;Invoice'!$H1457:$AC1457&lt;&gt;""),COLUMN('Tracker&amp;Invoice'!$H1457:$AC1457)),8),F1436)</f>
        <v>16</v>
      </c>
      <c r="G1437">
        <f>IF(D1437="OVERALL",IFERROR(LOOKUP(2,1/('Tracker&amp;Invoice'!$H1457:$AC1457&lt;&gt;""),COLUMN('Tracker&amp;Invoice'!$H1457:$AC1457)),8),G1438)</f>
        <v>17</v>
      </c>
      <c r="H1437">
        <f t="shared" si="44"/>
        <v>17</v>
      </c>
      <c r="I1437" s="29">
        <f>IF(D1437="INVOICE",SUM('Tracker&amp;Invoice'!$H1457:INDEX('Tracker&amp;Invoice'!$A1457:$AC1457,1,H1437)),0)</f>
        <v>0</v>
      </c>
      <c r="J1437" s="29">
        <f>IF(D1437="OVERALL",SUM('Tracker&amp;Invoice'!$H1457:$AC1457),0)</f>
        <v>0</v>
      </c>
    </row>
    <row r="1438" spans="1:10">
      <c r="A1438" t="e">
        <f t="shared" si="45"/>
        <v>#REF!</v>
      </c>
      <c r="B1438">
        <f>IF(AND('Tracker&amp;Invoice'!A1458&lt;&gt;"",'Tracker&amp;Invoice'!A1458&lt;&gt;"ITEM",'Tracker&amp;Invoice'!A1456="ITEM"),1,0)</f>
        <v>0</v>
      </c>
      <c r="C1438" t="str">
        <f>IF(B1438=1,'Tracker&amp;Invoice'!A1458,C1437)</f>
        <v>BQ-102</v>
      </c>
      <c r="D1438" t="str">
        <f>IF(LEFT(TRIM('Tracker&amp;Invoice'!B1458),9)="INVOICE #","INVOICE",IF(TRIM('Tracker&amp;Invoice'!B1458)="Overall Completion INVOICE","OVERALL",""))</f>
        <v/>
      </c>
      <c r="E1438" t="str">
        <f>IF(D1438="INVOICE",VALUE(MID(TRIM('Tracker&amp;Invoice'!B1458),10,10)),"")</f>
        <v/>
      </c>
      <c r="F1438">
        <f>IF(B1438=1,IFERROR(LOOKUP(2,1/('Tracker&amp;Invoice'!$H1458:$AC1458&lt;&gt;""),COLUMN('Tracker&amp;Invoice'!$H1458:$AC1458)),8),F1437)</f>
        <v>16</v>
      </c>
      <c r="G1438">
        <f>IF(D1438="OVERALL",IFERROR(LOOKUP(2,1/('Tracker&amp;Invoice'!$H1458:$AC1458&lt;&gt;""),COLUMN('Tracker&amp;Invoice'!$H1458:$AC1458)),8),G1439)</f>
        <v>17</v>
      </c>
      <c r="H1438">
        <f t="shared" si="44"/>
        <v>17</v>
      </c>
      <c r="I1438" s="29">
        <f>IF(D1438="INVOICE",SUM('Tracker&amp;Invoice'!$H1458:INDEX('Tracker&amp;Invoice'!$A1458:$AC1458,1,H1438)),0)</f>
        <v>0</v>
      </c>
      <c r="J1438" s="29">
        <f>IF(D1438="OVERALL",SUM('Tracker&amp;Invoice'!$H1458:$AC1458),0)</f>
        <v>0</v>
      </c>
    </row>
    <row r="1439" spans="1:10">
      <c r="A1439" t="e">
        <f t="shared" si="45"/>
        <v>#REF!</v>
      </c>
      <c r="B1439">
        <f>IF(AND('Tracker&amp;Invoice'!A1459&lt;&gt;"",'Tracker&amp;Invoice'!A1459&lt;&gt;"ITEM",'Tracker&amp;Invoice'!A1457="ITEM"),1,0)</f>
        <v>0</v>
      </c>
      <c r="C1439" t="str">
        <f>IF(B1439=1,'Tracker&amp;Invoice'!A1459,C1438)</f>
        <v>BQ-102</v>
      </c>
      <c r="D1439" t="str">
        <f>IF(LEFT(TRIM('Tracker&amp;Invoice'!B1459),9)="INVOICE #","INVOICE",IF(TRIM('Tracker&amp;Invoice'!B1459)="Overall Completion INVOICE","OVERALL",""))</f>
        <v/>
      </c>
      <c r="E1439" t="str">
        <f>IF(D1439="INVOICE",VALUE(MID(TRIM('Tracker&amp;Invoice'!B1459),10,10)),"")</f>
        <v/>
      </c>
      <c r="F1439">
        <f>IF(B1439=1,IFERROR(LOOKUP(2,1/('Tracker&amp;Invoice'!$H1459:$AC1459&lt;&gt;""),COLUMN('Tracker&amp;Invoice'!$H1459:$AC1459)),8),F1438)</f>
        <v>16</v>
      </c>
      <c r="G1439">
        <f>IF(D1439="OVERALL",IFERROR(LOOKUP(2,1/('Tracker&amp;Invoice'!$H1459:$AC1459&lt;&gt;""),COLUMN('Tracker&amp;Invoice'!$H1459:$AC1459)),8),G1440)</f>
        <v>17</v>
      </c>
      <c r="H1439">
        <f t="shared" si="44"/>
        <v>17</v>
      </c>
      <c r="I1439" s="29">
        <f>IF(D1439="INVOICE",SUM('Tracker&amp;Invoice'!$H1459:INDEX('Tracker&amp;Invoice'!$A1459:$AC1459,1,H1439)),0)</f>
        <v>0</v>
      </c>
      <c r="J1439" s="29">
        <f>IF(D1439="OVERALL",SUM('Tracker&amp;Invoice'!$H1459:$AC1459),0)</f>
        <v>0</v>
      </c>
    </row>
    <row r="1440" spans="1:10">
      <c r="A1440" t="e">
        <f t="shared" si="45"/>
        <v>#REF!</v>
      </c>
      <c r="B1440">
        <f>IF(AND('Tracker&amp;Invoice'!A1460&lt;&gt;"",'Tracker&amp;Invoice'!A1460&lt;&gt;"ITEM",'Tracker&amp;Invoice'!A1458="ITEM"),1,0)</f>
        <v>0</v>
      </c>
      <c r="C1440" t="str">
        <f>IF(B1440=1,'Tracker&amp;Invoice'!A1460,C1439)</f>
        <v>BQ-102</v>
      </c>
      <c r="D1440" t="str">
        <f>IF(LEFT(TRIM('Tracker&amp;Invoice'!B1460),9)="INVOICE #","INVOICE",IF(TRIM('Tracker&amp;Invoice'!B1460)="Overall Completion INVOICE","OVERALL",""))</f>
        <v/>
      </c>
      <c r="E1440" t="str">
        <f>IF(D1440="INVOICE",VALUE(MID(TRIM('Tracker&amp;Invoice'!B1460),10,10)),"")</f>
        <v/>
      </c>
      <c r="F1440">
        <f>IF(B1440=1,IFERROR(LOOKUP(2,1/('Tracker&amp;Invoice'!$H1460:$AC1460&lt;&gt;""),COLUMN('Tracker&amp;Invoice'!$H1460:$AC1460)),8),F1439)</f>
        <v>16</v>
      </c>
      <c r="G1440">
        <f>IF(D1440="OVERALL",IFERROR(LOOKUP(2,1/('Tracker&amp;Invoice'!$H1460:$AC1460&lt;&gt;""),COLUMN('Tracker&amp;Invoice'!$H1460:$AC1460)),8),G1441)</f>
        <v>17</v>
      </c>
      <c r="H1440">
        <f t="shared" si="44"/>
        <v>17</v>
      </c>
      <c r="I1440" s="29">
        <f>IF(D1440="INVOICE",SUM('Tracker&amp;Invoice'!$H1460:INDEX('Tracker&amp;Invoice'!$A1460:$AC1460,1,H1440)),0)</f>
        <v>0</v>
      </c>
      <c r="J1440" s="29">
        <f>IF(D1440="OVERALL",SUM('Tracker&amp;Invoice'!$H1460:$AC1460),0)</f>
        <v>0</v>
      </c>
    </row>
    <row r="1441" spans="1:10">
      <c r="A1441" t="e">
        <f t="shared" si="45"/>
        <v>#REF!</v>
      </c>
      <c r="B1441">
        <f>IF(AND('Tracker&amp;Invoice'!A1461&lt;&gt;"",'Tracker&amp;Invoice'!A1461&lt;&gt;"ITEM",'Tracker&amp;Invoice'!A1459="ITEM"),1,0)</f>
        <v>0</v>
      </c>
      <c r="C1441" t="str">
        <f>IF(B1441=1,'Tracker&amp;Invoice'!A1461,C1440)</f>
        <v>BQ-102</v>
      </c>
      <c r="D1441" t="str">
        <f>IF(LEFT(TRIM('Tracker&amp;Invoice'!B1461),9)="INVOICE #","INVOICE",IF(TRIM('Tracker&amp;Invoice'!B1461)="Overall Completion INVOICE","OVERALL",""))</f>
        <v/>
      </c>
      <c r="E1441" t="str">
        <f>IF(D1441="INVOICE",VALUE(MID(TRIM('Tracker&amp;Invoice'!B1461),10,10)),"")</f>
        <v/>
      </c>
      <c r="F1441">
        <f>IF(B1441=1,IFERROR(LOOKUP(2,1/('Tracker&amp;Invoice'!$H1461:$AC1461&lt;&gt;""),COLUMN('Tracker&amp;Invoice'!$H1461:$AC1461)),8),F1440)</f>
        <v>16</v>
      </c>
      <c r="G1441">
        <f>IF(D1441="OVERALL",IFERROR(LOOKUP(2,1/('Tracker&amp;Invoice'!$H1461:$AC1461&lt;&gt;""),COLUMN('Tracker&amp;Invoice'!$H1461:$AC1461)),8),G1442)</f>
        <v>17</v>
      </c>
      <c r="H1441">
        <f t="shared" si="44"/>
        <v>17</v>
      </c>
      <c r="I1441" s="29">
        <f>IF(D1441="INVOICE",SUM('Tracker&amp;Invoice'!$H1461:INDEX('Tracker&amp;Invoice'!$A1461:$AC1461,1,H1441)),0)</f>
        <v>0</v>
      </c>
      <c r="J1441" s="29">
        <f>IF(D1441="OVERALL",SUM('Tracker&amp;Invoice'!$H1461:$AC1461),0)</f>
        <v>0</v>
      </c>
    </row>
    <row r="1442" spans="1:10">
      <c r="A1442" t="e">
        <f t="shared" si="45"/>
        <v>#REF!</v>
      </c>
      <c r="B1442">
        <f>IF(AND('Tracker&amp;Invoice'!A1462&lt;&gt;"",'Tracker&amp;Invoice'!A1462&lt;&gt;"ITEM",'Tracker&amp;Invoice'!A1460="ITEM"),1,0)</f>
        <v>0</v>
      </c>
      <c r="C1442" t="str">
        <f>IF(B1442=1,'Tracker&amp;Invoice'!A1462,C1441)</f>
        <v>BQ-102</v>
      </c>
      <c r="D1442" t="str">
        <f>IF(LEFT(TRIM('Tracker&amp;Invoice'!B1462),9)="INVOICE #","INVOICE",IF(TRIM('Tracker&amp;Invoice'!B1462)="Overall Completion INVOICE","OVERALL",""))</f>
        <v>OVERALL</v>
      </c>
      <c r="E1442" t="str">
        <f>IF(D1442="INVOICE",VALUE(MID(TRIM('Tracker&amp;Invoice'!B1462),10,10)),"")</f>
        <v/>
      </c>
      <c r="F1442">
        <f>IF(B1442=1,IFERROR(LOOKUP(2,1/('Tracker&amp;Invoice'!$H1462:$AC1462&lt;&gt;""),COLUMN('Tracker&amp;Invoice'!$H1462:$AC1462)),8),F1441)</f>
        <v>16</v>
      </c>
      <c r="G1442">
        <f>IF(D1442="OVERALL",IFERROR(LOOKUP(2,1/('Tracker&amp;Invoice'!$H1462:$AC1462&lt;&gt;""),COLUMN('Tracker&amp;Invoice'!$H1462:$AC1462)),8),G1443)</f>
        <v>17</v>
      </c>
      <c r="H1442">
        <f t="shared" si="44"/>
        <v>17</v>
      </c>
      <c r="I1442" s="29">
        <f>IF(D1442="INVOICE",SUM('Tracker&amp;Invoice'!$H1462:INDEX('Tracker&amp;Invoice'!$A1462:$AC1462,1,H1442)),0)</f>
        <v>0</v>
      </c>
      <c r="J1442" s="29">
        <f>IF(D1442="OVERALL",SUM('Tracker&amp;Invoice'!$H1462:$AC1462),0)</f>
        <v>17575</v>
      </c>
    </row>
    <row r="1443" spans="1:10">
      <c r="A1443" t="e">
        <f t="shared" si="45"/>
        <v>#REF!</v>
      </c>
      <c r="B1443">
        <f>IF(AND('Tracker&amp;Invoice'!A1463&lt;&gt;"",'Tracker&amp;Invoice'!A1463&lt;&gt;"ITEM",'Tracker&amp;Invoice'!A1461="ITEM"),1,0)</f>
        <v>0</v>
      </c>
      <c r="C1443" t="str">
        <f>IF(B1443=1,'Tracker&amp;Invoice'!A1463,C1442)</f>
        <v>BQ-102</v>
      </c>
      <c r="D1443" t="str">
        <f>IF(LEFT(TRIM('Tracker&amp;Invoice'!B1463),9)="INVOICE #","INVOICE",IF(TRIM('Tracker&amp;Invoice'!B1463)="Overall Completion INVOICE","OVERALL",""))</f>
        <v/>
      </c>
      <c r="E1443" t="str">
        <f>IF(D1443="INVOICE",VALUE(MID(TRIM('Tracker&amp;Invoice'!B1463),10,10)),"")</f>
        <v/>
      </c>
      <c r="F1443">
        <f>IF(B1443=1,IFERROR(LOOKUP(2,1/('Tracker&amp;Invoice'!$H1463:$AC1463&lt;&gt;""),COLUMN('Tracker&amp;Invoice'!$H1463:$AC1463)),8),F1442)</f>
        <v>16</v>
      </c>
      <c r="G1443">
        <f>IF(D1443="OVERALL",IFERROR(LOOKUP(2,1/('Tracker&amp;Invoice'!$H1463:$AC1463&lt;&gt;""),COLUMN('Tracker&amp;Invoice'!$H1463:$AC1463)),8),G1444)</f>
        <v>15</v>
      </c>
      <c r="H1443">
        <f t="shared" si="44"/>
        <v>16</v>
      </c>
      <c r="I1443" s="29">
        <f>IF(D1443="INVOICE",SUM('Tracker&amp;Invoice'!$H1463:INDEX('Tracker&amp;Invoice'!$A1463:$AC1463,1,H1443)),0)</f>
        <v>0</v>
      </c>
      <c r="J1443" s="29">
        <f>IF(D1443="OVERALL",SUM('Tracker&amp;Invoice'!$H1463:$AC1463),0)</f>
        <v>0</v>
      </c>
    </row>
    <row r="1444" spans="1:10">
      <c r="A1444" t="e">
        <f t="shared" si="45"/>
        <v>#REF!</v>
      </c>
      <c r="B1444">
        <f>IF(AND('Tracker&amp;Invoice'!A1464&lt;&gt;"",'Tracker&amp;Invoice'!A1464&lt;&gt;"ITEM",'Tracker&amp;Invoice'!A1462="ITEM"),1,0)</f>
        <v>0</v>
      </c>
      <c r="C1444" t="str">
        <f>IF(B1444=1,'Tracker&amp;Invoice'!A1464,C1443)</f>
        <v>BQ-102</v>
      </c>
      <c r="D1444" t="str">
        <f>IF(LEFT(TRIM('Tracker&amp;Invoice'!B1464),9)="INVOICE #","INVOICE",IF(TRIM('Tracker&amp;Invoice'!B1464)="Overall Completion INVOICE","OVERALL",""))</f>
        <v/>
      </c>
      <c r="E1444" t="str">
        <f>IF(D1444="INVOICE",VALUE(MID(TRIM('Tracker&amp;Invoice'!B1464),10,10)),"")</f>
        <v/>
      </c>
      <c r="F1444">
        <f>IF(B1444=1,IFERROR(LOOKUP(2,1/('Tracker&amp;Invoice'!$H1464:$AC1464&lt;&gt;""),COLUMN('Tracker&amp;Invoice'!$H1464:$AC1464)),8),F1443)</f>
        <v>16</v>
      </c>
      <c r="G1444">
        <f>IF(D1444="OVERALL",IFERROR(LOOKUP(2,1/('Tracker&amp;Invoice'!$H1464:$AC1464&lt;&gt;""),COLUMN('Tracker&amp;Invoice'!$H1464:$AC1464)),8),G1445)</f>
        <v>15</v>
      </c>
      <c r="H1444">
        <f t="shared" si="44"/>
        <v>16</v>
      </c>
      <c r="I1444" s="29">
        <f>IF(D1444="INVOICE",SUM('Tracker&amp;Invoice'!$H1464:INDEX('Tracker&amp;Invoice'!$A1464:$AC1464,1,H1444)),0)</f>
        <v>0</v>
      </c>
      <c r="J1444" s="29">
        <f>IF(D1444="OVERALL",SUM('Tracker&amp;Invoice'!$H1464:$AC1464),0)</f>
        <v>0</v>
      </c>
    </row>
    <row r="1445" spans="1:10">
      <c r="A1445" t="e">
        <f t="shared" si="45"/>
        <v>#REF!</v>
      </c>
      <c r="B1445">
        <f>IF(AND('Tracker&amp;Invoice'!A1465&lt;&gt;"",'Tracker&amp;Invoice'!A1465&lt;&gt;"ITEM",'Tracker&amp;Invoice'!A1463="ITEM"),1,0)</f>
        <v>0</v>
      </c>
      <c r="C1445" t="str">
        <f>IF(B1445=1,'Tracker&amp;Invoice'!A1465,C1444)</f>
        <v>BQ-102</v>
      </c>
      <c r="D1445" t="str">
        <f>IF(LEFT(TRIM('Tracker&amp;Invoice'!B1465),9)="INVOICE #","INVOICE",IF(TRIM('Tracker&amp;Invoice'!B1465)="Overall Completion INVOICE","OVERALL",""))</f>
        <v/>
      </c>
      <c r="E1445" t="str">
        <f>IF(D1445="INVOICE",VALUE(MID(TRIM('Tracker&amp;Invoice'!B1465),10,10)),"")</f>
        <v/>
      </c>
      <c r="F1445">
        <f>IF(B1445=1,IFERROR(LOOKUP(2,1/('Tracker&amp;Invoice'!$H1465:$AC1465&lt;&gt;""),COLUMN('Tracker&amp;Invoice'!$H1465:$AC1465)),8),F1444)</f>
        <v>16</v>
      </c>
      <c r="G1445">
        <f>IF(D1445="OVERALL",IFERROR(LOOKUP(2,1/('Tracker&amp;Invoice'!$H1465:$AC1465&lt;&gt;""),COLUMN('Tracker&amp;Invoice'!$H1465:$AC1465)),8),G1446)</f>
        <v>15</v>
      </c>
      <c r="H1445">
        <f t="shared" si="44"/>
        <v>16</v>
      </c>
      <c r="I1445" s="29">
        <f>IF(D1445="INVOICE",SUM('Tracker&amp;Invoice'!$H1465:INDEX('Tracker&amp;Invoice'!$A1465:$AC1465,1,H1445)),0)</f>
        <v>0</v>
      </c>
      <c r="J1445" s="29">
        <f>IF(D1445="OVERALL",SUM('Tracker&amp;Invoice'!$H1465:$AC1465),0)</f>
        <v>0</v>
      </c>
    </row>
    <row r="1446" spans="1:10">
      <c r="A1446" t="e">
        <f t="shared" si="45"/>
        <v>#REF!</v>
      </c>
      <c r="B1446">
        <f>IF(AND('Tracker&amp;Invoice'!A1466&lt;&gt;"",'Tracker&amp;Invoice'!A1466&lt;&gt;"ITEM",'Tracker&amp;Invoice'!A1464="ITEM"),1,0)</f>
        <v>0</v>
      </c>
      <c r="C1446" t="str">
        <f>IF(B1446=1,'Tracker&amp;Invoice'!A1466,C1445)</f>
        <v>BQ-102</v>
      </c>
      <c r="D1446" t="str">
        <f>IF(LEFT(TRIM('Tracker&amp;Invoice'!B1466),9)="INVOICE #","INVOICE",IF(TRIM('Tracker&amp;Invoice'!B1466)="Overall Completion INVOICE","OVERALL",""))</f>
        <v/>
      </c>
      <c r="E1446" t="str">
        <f>IF(D1446="INVOICE",VALUE(MID(TRIM('Tracker&amp;Invoice'!B1466),10,10)),"")</f>
        <v/>
      </c>
      <c r="F1446">
        <f>IF(B1446=1,IFERROR(LOOKUP(2,1/('Tracker&amp;Invoice'!$H1466:$AC1466&lt;&gt;""),COLUMN('Tracker&amp;Invoice'!$H1466:$AC1466)),8),F1445)</f>
        <v>16</v>
      </c>
      <c r="G1446">
        <f>IF(D1446="OVERALL",IFERROR(LOOKUP(2,1/('Tracker&amp;Invoice'!$H1466:$AC1466&lt;&gt;""),COLUMN('Tracker&amp;Invoice'!$H1466:$AC1466)),8),G1447)</f>
        <v>15</v>
      </c>
      <c r="H1446">
        <f t="shared" si="44"/>
        <v>16</v>
      </c>
      <c r="I1446" s="29">
        <f>IF(D1446="INVOICE",SUM('Tracker&amp;Invoice'!$H1466:INDEX('Tracker&amp;Invoice'!$A1466:$AC1466,1,H1446)),0)</f>
        <v>0</v>
      </c>
      <c r="J1446" s="29">
        <f>IF(D1446="OVERALL",SUM('Tracker&amp;Invoice'!$H1466:$AC1466),0)</f>
        <v>0</v>
      </c>
    </row>
    <row r="1447" spans="1:10">
      <c r="A1447" t="e">
        <f t="shared" si="45"/>
        <v>#REF!</v>
      </c>
      <c r="B1447">
        <f>IF(AND('Tracker&amp;Invoice'!A1467&lt;&gt;"",'Tracker&amp;Invoice'!A1467&lt;&gt;"ITEM",'Tracker&amp;Invoice'!A1465="ITEM"),1,0)</f>
        <v>0</v>
      </c>
      <c r="C1447" t="str">
        <f>IF(B1447=1,'Tracker&amp;Invoice'!A1467,C1446)</f>
        <v>BQ-102</v>
      </c>
      <c r="D1447" t="str">
        <f>IF(LEFT(TRIM('Tracker&amp;Invoice'!B1467),9)="INVOICE #","INVOICE",IF(TRIM('Tracker&amp;Invoice'!B1467)="Overall Completion INVOICE","OVERALL",""))</f>
        <v/>
      </c>
      <c r="E1447" t="str">
        <f>IF(D1447="INVOICE",VALUE(MID(TRIM('Tracker&amp;Invoice'!B1467),10,10)),"")</f>
        <v/>
      </c>
      <c r="F1447">
        <f>IF(B1447=1,IFERROR(LOOKUP(2,1/('Tracker&amp;Invoice'!$H1467:$AC1467&lt;&gt;""),COLUMN('Tracker&amp;Invoice'!$H1467:$AC1467)),8),F1446)</f>
        <v>16</v>
      </c>
      <c r="G1447">
        <f>IF(D1447="OVERALL",IFERROR(LOOKUP(2,1/('Tracker&amp;Invoice'!$H1467:$AC1467&lt;&gt;""),COLUMN('Tracker&amp;Invoice'!$H1467:$AC1467)),8),G1448)</f>
        <v>15</v>
      </c>
      <c r="H1447">
        <f t="shared" si="44"/>
        <v>16</v>
      </c>
      <c r="I1447" s="29">
        <f>IF(D1447="INVOICE",SUM('Tracker&amp;Invoice'!$H1467:INDEX('Tracker&amp;Invoice'!$A1467:$AC1467,1,H1447)),0)</f>
        <v>0</v>
      </c>
      <c r="J1447" s="29">
        <f>IF(D1447="OVERALL",SUM('Tracker&amp;Invoice'!$H1467:$AC1467),0)</f>
        <v>0</v>
      </c>
    </row>
    <row r="1448" spans="1:10">
      <c r="A1448" t="e">
        <f t="shared" si="45"/>
        <v>#REF!</v>
      </c>
      <c r="B1448">
        <f>IF(AND('Tracker&amp;Invoice'!A1468&lt;&gt;"",'Tracker&amp;Invoice'!A1468&lt;&gt;"ITEM",'Tracker&amp;Invoice'!A1466="ITEM"),1,0)</f>
        <v>0</v>
      </c>
      <c r="C1448" t="str">
        <f>IF(B1448=1,'Tracker&amp;Invoice'!A1468,C1447)</f>
        <v>BQ-102</v>
      </c>
      <c r="D1448" t="str">
        <f>IF(LEFT(TRIM('Tracker&amp;Invoice'!B1468),9)="INVOICE #","INVOICE",IF(TRIM('Tracker&amp;Invoice'!B1468)="Overall Completion INVOICE","OVERALL",""))</f>
        <v/>
      </c>
      <c r="E1448" t="str">
        <f>IF(D1448="INVOICE",VALUE(MID(TRIM('Tracker&amp;Invoice'!B1468),10,10)),"")</f>
        <v/>
      </c>
      <c r="F1448">
        <f>IF(B1448=1,IFERROR(LOOKUP(2,1/('Tracker&amp;Invoice'!$H1468:$AC1468&lt;&gt;""),COLUMN('Tracker&amp;Invoice'!$H1468:$AC1468)),8),F1447)</f>
        <v>16</v>
      </c>
      <c r="G1448">
        <f>IF(D1448="OVERALL",IFERROR(LOOKUP(2,1/('Tracker&amp;Invoice'!$H1468:$AC1468&lt;&gt;""),COLUMN('Tracker&amp;Invoice'!$H1468:$AC1468)),8),G1449)</f>
        <v>15</v>
      </c>
      <c r="H1448">
        <f t="shared" si="44"/>
        <v>16</v>
      </c>
      <c r="I1448" s="29">
        <f>IF(D1448="INVOICE",SUM('Tracker&amp;Invoice'!$H1468:INDEX('Tracker&amp;Invoice'!$A1468:$AC1468,1,H1448)),0)</f>
        <v>0</v>
      </c>
      <c r="J1448" s="29">
        <f>IF(D1448="OVERALL",SUM('Tracker&amp;Invoice'!$H1468:$AC1468),0)</f>
        <v>0</v>
      </c>
    </row>
    <row r="1449" spans="1:10">
      <c r="A1449" t="e">
        <f t="shared" si="45"/>
        <v>#REF!</v>
      </c>
      <c r="B1449">
        <f>IF(AND('Tracker&amp;Invoice'!A1469&lt;&gt;"",'Tracker&amp;Invoice'!A1469&lt;&gt;"ITEM",'Tracker&amp;Invoice'!A1467="ITEM"),1,0)</f>
        <v>0</v>
      </c>
      <c r="C1449" t="str">
        <f>IF(B1449=1,'Tracker&amp;Invoice'!A1469,C1448)</f>
        <v>BQ-102</v>
      </c>
      <c r="D1449" t="str">
        <f>IF(LEFT(TRIM('Tracker&amp;Invoice'!B1469),9)="INVOICE #","INVOICE",IF(TRIM('Tracker&amp;Invoice'!B1469)="Overall Completion INVOICE","OVERALL",""))</f>
        <v/>
      </c>
      <c r="E1449" t="str">
        <f>IF(D1449="INVOICE",VALUE(MID(TRIM('Tracker&amp;Invoice'!B1469),10,10)),"")</f>
        <v/>
      </c>
      <c r="F1449">
        <f>IF(B1449=1,IFERROR(LOOKUP(2,1/('Tracker&amp;Invoice'!$H1469:$AC1469&lt;&gt;""),COLUMN('Tracker&amp;Invoice'!$H1469:$AC1469)),8),F1448)</f>
        <v>16</v>
      </c>
      <c r="G1449">
        <f>IF(D1449="OVERALL",IFERROR(LOOKUP(2,1/('Tracker&amp;Invoice'!$H1469:$AC1469&lt;&gt;""),COLUMN('Tracker&amp;Invoice'!$H1469:$AC1469)),8),G1450)</f>
        <v>15</v>
      </c>
      <c r="H1449">
        <f t="shared" si="44"/>
        <v>16</v>
      </c>
      <c r="I1449" s="29">
        <f>IF(D1449="INVOICE",SUM('Tracker&amp;Invoice'!$H1469:INDEX('Tracker&amp;Invoice'!$A1469:$AC1469,1,H1449)),0)</f>
        <v>0</v>
      </c>
      <c r="J1449" s="29">
        <f>IF(D1449="OVERALL",SUM('Tracker&amp;Invoice'!$H1469:$AC1469),0)</f>
        <v>0</v>
      </c>
    </row>
    <row r="1450" spans="1:10">
      <c r="A1450" t="e">
        <f t="shared" si="45"/>
        <v>#REF!</v>
      </c>
      <c r="B1450">
        <f>IF(AND('Tracker&amp;Invoice'!A1470&lt;&gt;"",'Tracker&amp;Invoice'!A1470&lt;&gt;"ITEM",'Tracker&amp;Invoice'!A1468="ITEM"),1,0)</f>
        <v>0</v>
      </c>
      <c r="C1450" t="str">
        <f>IF(B1450=1,'Tracker&amp;Invoice'!A1470,C1449)</f>
        <v>BQ-102</v>
      </c>
      <c r="D1450" t="str">
        <f>IF(LEFT(TRIM('Tracker&amp;Invoice'!B1470),9)="INVOICE #","INVOICE",IF(TRIM('Tracker&amp;Invoice'!B1470)="Overall Completion INVOICE","OVERALL",""))</f>
        <v/>
      </c>
      <c r="E1450" t="str">
        <f>IF(D1450="INVOICE",VALUE(MID(TRIM('Tracker&amp;Invoice'!B1470),10,10)),"")</f>
        <v/>
      </c>
      <c r="F1450">
        <f>IF(B1450=1,IFERROR(LOOKUP(2,1/('Tracker&amp;Invoice'!$H1470:$AC1470&lt;&gt;""),COLUMN('Tracker&amp;Invoice'!$H1470:$AC1470)),8),F1449)</f>
        <v>16</v>
      </c>
      <c r="G1450">
        <f>IF(D1450="OVERALL",IFERROR(LOOKUP(2,1/('Tracker&amp;Invoice'!$H1470:$AC1470&lt;&gt;""),COLUMN('Tracker&amp;Invoice'!$H1470:$AC1470)),8),G1451)</f>
        <v>15</v>
      </c>
      <c r="H1450">
        <f t="shared" si="44"/>
        <v>16</v>
      </c>
      <c r="I1450" s="29">
        <f>IF(D1450="INVOICE",SUM('Tracker&amp;Invoice'!$H1470:INDEX('Tracker&amp;Invoice'!$A1470:$AC1470,1,H1450)),0)</f>
        <v>0</v>
      </c>
      <c r="J1450" s="29">
        <f>IF(D1450="OVERALL",SUM('Tracker&amp;Invoice'!$H1470:$AC1470),0)</f>
        <v>0</v>
      </c>
    </row>
    <row r="1451" spans="1:10">
      <c r="A1451" t="e">
        <f t="shared" si="45"/>
        <v>#REF!</v>
      </c>
      <c r="B1451">
        <f>IF(AND('Tracker&amp;Invoice'!A1471&lt;&gt;"",'Tracker&amp;Invoice'!A1471&lt;&gt;"ITEM",'Tracker&amp;Invoice'!A1469="ITEM"),1,0)</f>
        <v>1</v>
      </c>
      <c r="C1451" t="str">
        <f>IF(B1451=1,'Tracker&amp;Invoice'!A1471,C1450)</f>
        <v>BQ-103</v>
      </c>
      <c r="D1451" t="str">
        <f>IF(LEFT(TRIM('Tracker&amp;Invoice'!B1471),9)="INVOICE #","INVOICE",IF(TRIM('Tracker&amp;Invoice'!B1471)="Overall Completion INVOICE","OVERALL",""))</f>
        <v/>
      </c>
      <c r="E1451" t="str">
        <f>IF(D1451="INVOICE",VALUE(MID(TRIM('Tracker&amp;Invoice'!B1471),10,10)),"")</f>
        <v/>
      </c>
      <c r="F1451">
        <f>IF(B1451=1,IFERROR(LOOKUP(2,1/('Tracker&amp;Invoice'!$H1471:$AC1471&lt;&gt;""),COLUMN('Tracker&amp;Invoice'!$H1471:$AC1471)),8),F1450)</f>
        <v>14</v>
      </c>
      <c r="G1451">
        <f>IF(D1451="OVERALL",IFERROR(LOOKUP(2,1/('Tracker&amp;Invoice'!$H1471:$AC1471&lt;&gt;""),COLUMN('Tracker&amp;Invoice'!$H1471:$AC1471)),8),G1452)</f>
        <v>15</v>
      </c>
      <c r="H1451">
        <f t="shared" si="44"/>
        <v>15</v>
      </c>
      <c r="I1451" s="29">
        <f>IF(D1451="INVOICE",SUM('Tracker&amp;Invoice'!$H1471:INDEX('Tracker&amp;Invoice'!$A1471:$AC1471,1,H1451)),0)</f>
        <v>0</v>
      </c>
      <c r="J1451" s="29">
        <f>IF(D1451="OVERALL",SUM('Tracker&amp;Invoice'!$H1471:$AC1471),0)</f>
        <v>0</v>
      </c>
    </row>
    <row r="1452" spans="1:10">
      <c r="A1452" t="e">
        <f t="shared" si="45"/>
        <v>#REF!</v>
      </c>
      <c r="B1452">
        <f>IF(AND('Tracker&amp;Invoice'!A1472&lt;&gt;"",'Tracker&amp;Invoice'!A1472&lt;&gt;"ITEM",'Tracker&amp;Invoice'!A1470="ITEM"),1,0)</f>
        <v>0</v>
      </c>
      <c r="C1452" t="str">
        <f>IF(B1452=1,'Tracker&amp;Invoice'!A1472,C1451)</f>
        <v>BQ-103</v>
      </c>
      <c r="D1452" t="str">
        <f>IF(LEFT(TRIM('Tracker&amp;Invoice'!B1472),9)="INVOICE #","INVOICE",IF(TRIM('Tracker&amp;Invoice'!B1472)="Overall Completion INVOICE","OVERALL",""))</f>
        <v/>
      </c>
      <c r="E1452" t="str">
        <f>IF(D1452="INVOICE",VALUE(MID(TRIM('Tracker&amp;Invoice'!B1472),10,10)),"")</f>
        <v/>
      </c>
      <c r="F1452">
        <f>IF(B1452=1,IFERROR(LOOKUP(2,1/('Tracker&amp;Invoice'!$H1472:$AC1472&lt;&gt;""),COLUMN('Tracker&amp;Invoice'!$H1472:$AC1472)),8),F1451)</f>
        <v>14</v>
      </c>
      <c r="G1452">
        <f>IF(D1452="OVERALL",IFERROR(LOOKUP(2,1/('Tracker&amp;Invoice'!$H1472:$AC1472&lt;&gt;""),COLUMN('Tracker&amp;Invoice'!$H1472:$AC1472)),8),G1453)</f>
        <v>15</v>
      </c>
      <c r="H1452">
        <f t="shared" si="44"/>
        <v>15</v>
      </c>
      <c r="I1452" s="29">
        <f>IF(D1452="INVOICE",SUM('Tracker&amp;Invoice'!$H1472:INDEX('Tracker&amp;Invoice'!$A1472:$AC1472,1,H1452)),0)</f>
        <v>0</v>
      </c>
      <c r="J1452" s="29">
        <f>IF(D1452="OVERALL",SUM('Tracker&amp;Invoice'!$H1472:$AC1472),0)</f>
        <v>0</v>
      </c>
    </row>
    <row r="1453" spans="1:10">
      <c r="A1453" t="e">
        <f t="shared" si="45"/>
        <v>#REF!</v>
      </c>
      <c r="B1453">
        <f>IF(AND('Tracker&amp;Invoice'!A1473&lt;&gt;"",'Tracker&amp;Invoice'!A1473&lt;&gt;"ITEM",'Tracker&amp;Invoice'!A1471="ITEM"),1,0)</f>
        <v>0</v>
      </c>
      <c r="C1453" t="str">
        <f>IF(B1453=1,'Tracker&amp;Invoice'!A1473,C1452)</f>
        <v>BQ-103</v>
      </c>
      <c r="D1453" t="str">
        <f>IF(LEFT(TRIM('Tracker&amp;Invoice'!B1473),9)="INVOICE #","INVOICE",IF(TRIM('Tracker&amp;Invoice'!B1473)="Overall Completion INVOICE","OVERALL",""))</f>
        <v/>
      </c>
      <c r="E1453" t="str">
        <f>IF(D1453="INVOICE",VALUE(MID(TRIM('Tracker&amp;Invoice'!B1473),10,10)),"")</f>
        <v/>
      </c>
      <c r="F1453">
        <f>IF(B1453=1,IFERROR(LOOKUP(2,1/('Tracker&amp;Invoice'!$H1473:$AC1473&lt;&gt;""),COLUMN('Tracker&amp;Invoice'!$H1473:$AC1473)),8),F1452)</f>
        <v>14</v>
      </c>
      <c r="G1453">
        <f>IF(D1453="OVERALL",IFERROR(LOOKUP(2,1/('Tracker&amp;Invoice'!$H1473:$AC1473&lt;&gt;""),COLUMN('Tracker&amp;Invoice'!$H1473:$AC1473)),8),G1454)</f>
        <v>15</v>
      </c>
      <c r="H1453">
        <f t="shared" si="44"/>
        <v>15</v>
      </c>
      <c r="I1453" s="29">
        <f>IF(D1453="INVOICE",SUM('Tracker&amp;Invoice'!$H1473:INDEX('Tracker&amp;Invoice'!$A1473:$AC1473,1,H1453)),0)</f>
        <v>0</v>
      </c>
      <c r="J1453" s="29">
        <f>IF(D1453="OVERALL",SUM('Tracker&amp;Invoice'!$H1473:$AC1473),0)</f>
        <v>0</v>
      </c>
    </row>
    <row r="1454" spans="1:10">
      <c r="A1454" t="e">
        <f t="shared" si="45"/>
        <v>#REF!</v>
      </c>
      <c r="B1454">
        <f>IF(AND('Tracker&amp;Invoice'!A1474&lt;&gt;"",'Tracker&amp;Invoice'!A1474&lt;&gt;"ITEM",'Tracker&amp;Invoice'!A1472="ITEM"),1,0)</f>
        <v>0</v>
      </c>
      <c r="C1454" t="str">
        <f>IF(B1454=1,'Tracker&amp;Invoice'!A1474,C1453)</f>
        <v>BQ-103</v>
      </c>
      <c r="D1454" t="str">
        <f>IF(LEFT(TRIM('Tracker&amp;Invoice'!B1474),9)="INVOICE #","INVOICE",IF(TRIM('Tracker&amp;Invoice'!B1474)="Overall Completion INVOICE","OVERALL",""))</f>
        <v>INVOICE</v>
      </c>
      <c r="E1454">
        <f>IF(D1454="INVOICE",VALUE(MID(TRIM('Tracker&amp;Invoice'!B1474),10,10)),"")</f>
        <v>26</v>
      </c>
      <c r="F1454">
        <f>IF(B1454=1,IFERROR(LOOKUP(2,1/('Tracker&amp;Invoice'!$H1474:$AC1474&lt;&gt;""),COLUMN('Tracker&amp;Invoice'!$H1474:$AC1474)),8),F1453)</f>
        <v>14</v>
      </c>
      <c r="G1454">
        <f>IF(D1454="OVERALL",IFERROR(LOOKUP(2,1/('Tracker&amp;Invoice'!$H1474:$AC1474&lt;&gt;""),COLUMN('Tracker&amp;Invoice'!$H1474:$AC1474)),8),G1455)</f>
        <v>15</v>
      </c>
      <c r="H1454">
        <f t="shared" si="44"/>
        <v>15</v>
      </c>
      <c r="I1454" s="29">
        <f>IF(D1454="INVOICE",SUM('Tracker&amp;Invoice'!$H1474:INDEX('Tracker&amp;Invoice'!$A1474:$AC1474,1,H1454)),0)</f>
        <v>11880.000000000002</v>
      </c>
      <c r="J1454" s="29">
        <f>IF(D1454="OVERALL",SUM('Tracker&amp;Invoice'!$H1474:$AC1474),0)</f>
        <v>0</v>
      </c>
    </row>
    <row r="1455" spans="1:10">
      <c r="A1455" t="e">
        <f t="shared" si="45"/>
        <v>#REF!</v>
      </c>
      <c r="B1455">
        <f>IF(AND('Tracker&amp;Invoice'!A1475&lt;&gt;"",'Tracker&amp;Invoice'!A1475&lt;&gt;"ITEM",'Tracker&amp;Invoice'!A1473="ITEM"),1,0)</f>
        <v>0</v>
      </c>
      <c r="C1455" t="str">
        <f>IF(B1455=1,'Tracker&amp;Invoice'!A1475,C1454)</f>
        <v>BQ-103</v>
      </c>
      <c r="D1455" t="str">
        <f>IF(LEFT(TRIM('Tracker&amp;Invoice'!B1475),9)="INVOICE #","INVOICE",IF(TRIM('Tracker&amp;Invoice'!B1475)="Overall Completion INVOICE","OVERALL",""))</f>
        <v/>
      </c>
      <c r="E1455" t="str">
        <f>IF(D1455="INVOICE",VALUE(MID(TRIM('Tracker&amp;Invoice'!B1475),10,10)),"")</f>
        <v/>
      </c>
      <c r="F1455">
        <f>IF(B1455=1,IFERROR(LOOKUP(2,1/('Tracker&amp;Invoice'!$H1475:$AC1475&lt;&gt;""),COLUMN('Tracker&amp;Invoice'!$H1475:$AC1475)),8),F1454)</f>
        <v>14</v>
      </c>
      <c r="G1455">
        <f>IF(D1455="OVERALL",IFERROR(LOOKUP(2,1/('Tracker&amp;Invoice'!$H1475:$AC1475&lt;&gt;""),COLUMN('Tracker&amp;Invoice'!$H1475:$AC1475)),8),G1456)</f>
        <v>15</v>
      </c>
      <c r="H1455">
        <f t="shared" si="44"/>
        <v>15</v>
      </c>
      <c r="I1455" s="29">
        <f>IF(D1455="INVOICE",SUM('Tracker&amp;Invoice'!$H1475:INDEX('Tracker&amp;Invoice'!$A1475:$AC1475,1,H1455)),0)</f>
        <v>0</v>
      </c>
      <c r="J1455" s="29">
        <f>IF(D1455="OVERALL",SUM('Tracker&amp;Invoice'!$H1475:$AC1475),0)</f>
        <v>0</v>
      </c>
    </row>
    <row r="1456" spans="1:10">
      <c r="A1456" t="e">
        <f t="shared" si="45"/>
        <v>#REF!</v>
      </c>
      <c r="B1456">
        <f>IF(AND('Tracker&amp;Invoice'!A1476&lt;&gt;"",'Tracker&amp;Invoice'!A1476&lt;&gt;"ITEM",'Tracker&amp;Invoice'!A1474="ITEM"),1,0)</f>
        <v>0</v>
      </c>
      <c r="C1456" t="str">
        <f>IF(B1456=1,'Tracker&amp;Invoice'!A1476,C1455)</f>
        <v>BQ-103</v>
      </c>
      <c r="D1456" t="str">
        <f>IF(LEFT(TRIM('Tracker&amp;Invoice'!B1476),9)="INVOICE #","INVOICE",IF(TRIM('Tracker&amp;Invoice'!B1476)="Overall Completion INVOICE","OVERALL",""))</f>
        <v>INVOICE</v>
      </c>
      <c r="E1456">
        <f>IF(D1456="INVOICE",VALUE(MID(TRIM('Tracker&amp;Invoice'!B1476),10,10)),"")</f>
        <v>31</v>
      </c>
      <c r="F1456">
        <f>IF(B1456=1,IFERROR(LOOKUP(2,1/('Tracker&amp;Invoice'!$H1476:$AC1476&lt;&gt;""),COLUMN('Tracker&amp;Invoice'!$H1476:$AC1476)),8),F1455)</f>
        <v>14</v>
      </c>
      <c r="G1456">
        <f>IF(D1456="OVERALL",IFERROR(LOOKUP(2,1/('Tracker&amp;Invoice'!$H1476:$AC1476&lt;&gt;""),COLUMN('Tracker&amp;Invoice'!$H1476:$AC1476)),8),G1457)</f>
        <v>15</v>
      </c>
      <c r="H1456">
        <f t="shared" si="44"/>
        <v>15</v>
      </c>
      <c r="I1456" s="29">
        <f>IF(D1456="INVOICE",SUM('Tracker&amp;Invoice'!$H1476:INDEX('Tracker&amp;Invoice'!$A1476:$AC1476,1,H1456)),0)</f>
        <v>3780</v>
      </c>
      <c r="J1456" s="29">
        <f>IF(D1456="OVERALL",SUM('Tracker&amp;Invoice'!$H1476:$AC1476),0)</f>
        <v>0</v>
      </c>
    </row>
    <row r="1457" spans="1:10">
      <c r="A1457" t="e">
        <f t="shared" si="45"/>
        <v>#REF!</v>
      </c>
      <c r="B1457">
        <f>IF(AND('Tracker&amp;Invoice'!A1479&lt;&gt;"",'Tracker&amp;Invoice'!A1479&lt;&gt;"ITEM",'Tracker&amp;Invoice'!A1475="ITEM"),1,0)</f>
        <v>0</v>
      </c>
      <c r="C1457" t="str">
        <f>IF(B1457=1,'Tracker&amp;Invoice'!A1479,C1456)</f>
        <v>BQ-103</v>
      </c>
      <c r="D1457" t="str">
        <f>IF(LEFT(TRIM('Tracker&amp;Invoice'!B1479),9)="INVOICE #","INVOICE",IF(TRIM('Tracker&amp;Invoice'!B1479)="Overall Completion INVOICE","OVERALL",""))</f>
        <v/>
      </c>
      <c r="E1457" t="str">
        <f>IF(D1457="INVOICE",VALUE(MID(TRIM('Tracker&amp;Invoice'!B1479),10,10)),"")</f>
        <v/>
      </c>
      <c r="F1457">
        <f>IF(B1457=1,IFERROR(LOOKUP(2,1/('Tracker&amp;Invoice'!$H1479:$AC1479&lt;&gt;""),COLUMN('Tracker&amp;Invoice'!$H1479:$AC1479)),8),F1456)</f>
        <v>14</v>
      </c>
      <c r="G1457">
        <f>IF(D1457="OVERALL",IFERROR(LOOKUP(2,1/('Tracker&amp;Invoice'!$H1479:$AC1479&lt;&gt;""),COLUMN('Tracker&amp;Invoice'!$H1479:$AC1479)),8),G1458)</f>
        <v>15</v>
      </c>
      <c r="H1457">
        <f t="shared" si="44"/>
        <v>15</v>
      </c>
      <c r="I1457" s="29">
        <f>IF(D1457="INVOICE",SUM('Tracker&amp;Invoice'!$H1479:INDEX('Tracker&amp;Invoice'!$A1479:$AC1479,1,H1457)),0)</f>
        <v>0</v>
      </c>
      <c r="J1457" s="29">
        <f>IF(D1457="OVERALL",SUM('Tracker&amp;Invoice'!$H1479:$AC1479),0)</f>
        <v>0</v>
      </c>
    </row>
    <row r="1458" spans="1:10">
      <c r="A1458" t="e">
        <f t="shared" si="45"/>
        <v>#REF!</v>
      </c>
      <c r="B1458">
        <f>IF(AND('Tracker&amp;Invoice'!A1480&lt;&gt;"",'Tracker&amp;Invoice'!A1480&lt;&gt;"ITEM",'Tracker&amp;Invoice'!A1476="ITEM"),1,0)</f>
        <v>0</v>
      </c>
      <c r="C1458" t="str">
        <f>IF(B1458=1,'Tracker&amp;Invoice'!A1480,C1457)</f>
        <v>BQ-103</v>
      </c>
      <c r="D1458" t="str">
        <f>IF(LEFT(TRIM('Tracker&amp;Invoice'!B1480),9)="INVOICE #","INVOICE",IF(TRIM('Tracker&amp;Invoice'!B1480)="Overall Completion INVOICE","OVERALL",""))</f>
        <v>OVERALL</v>
      </c>
      <c r="E1458" t="str">
        <f>IF(D1458="INVOICE",VALUE(MID(TRIM('Tracker&amp;Invoice'!B1480),10,10)),"")</f>
        <v/>
      </c>
      <c r="F1458">
        <f>IF(B1458=1,IFERROR(LOOKUP(2,1/('Tracker&amp;Invoice'!$H1480:$AC1480&lt;&gt;""),COLUMN('Tracker&amp;Invoice'!$H1480:$AC1480)),8),F1457)</f>
        <v>14</v>
      </c>
      <c r="G1458">
        <f>IF(D1458="OVERALL",IFERROR(LOOKUP(2,1/('Tracker&amp;Invoice'!$H1480:$AC1480&lt;&gt;""),COLUMN('Tracker&amp;Invoice'!$H1480:$AC1480)),8),G1459)</f>
        <v>15</v>
      </c>
      <c r="H1458">
        <f t="shared" si="44"/>
        <v>15</v>
      </c>
      <c r="I1458" s="29">
        <f>IF(D1458="INVOICE",SUM('Tracker&amp;Invoice'!$H1480:INDEX('Tracker&amp;Invoice'!$A1480:$AC1480,1,H1458)),0)</f>
        <v>0</v>
      </c>
      <c r="J1458" s="29">
        <f>IF(D1458="OVERALL",SUM('Tracker&amp;Invoice'!$H1480:$AC1480),0)</f>
        <v>16740</v>
      </c>
    </row>
    <row r="1459" spans="1:10">
      <c r="A1459" t="e">
        <f t="shared" si="45"/>
        <v>#REF!</v>
      </c>
      <c r="B1459">
        <f>IF(AND('Tracker&amp;Invoice'!A1481&lt;&gt;"",'Tracker&amp;Invoice'!A1481&lt;&gt;"ITEM",'Tracker&amp;Invoice'!A1479="ITEM"),1,0)</f>
        <v>0</v>
      </c>
      <c r="C1459" t="str">
        <f>IF(B1459=1,'Tracker&amp;Invoice'!A1481,C1458)</f>
        <v>BQ-103</v>
      </c>
      <c r="D1459" t="str">
        <f>IF(LEFT(TRIM('Tracker&amp;Invoice'!B1481),9)="INVOICE #","INVOICE",IF(TRIM('Tracker&amp;Invoice'!B1481)="Overall Completion INVOICE","OVERALL",""))</f>
        <v/>
      </c>
      <c r="E1459" t="str">
        <f>IF(D1459="INVOICE",VALUE(MID(TRIM('Tracker&amp;Invoice'!B1481),10,10)),"")</f>
        <v/>
      </c>
      <c r="F1459">
        <f>IF(B1459=1,IFERROR(LOOKUP(2,1/('Tracker&amp;Invoice'!$H1481:$AC1481&lt;&gt;""),COLUMN('Tracker&amp;Invoice'!$H1481:$AC1481)),8),F1458)</f>
        <v>14</v>
      </c>
      <c r="G1459">
        <f>IF(D1459="OVERALL",IFERROR(LOOKUP(2,1/('Tracker&amp;Invoice'!$H1481:$AC1481&lt;&gt;""),COLUMN('Tracker&amp;Invoice'!$H1481:$AC1481)),8),G1460)</f>
        <v>17</v>
      </c>
      <c r="H1459">
        <f t="shared" si="44"/>
        <v>17</v>
      </c>
      <c r="I1459" s="29">
        <f>IF(D1459="INVOICE",SUM('Tracker&amp;Invoice'!$H1481:INDEX('Tracker&amp;Invoice'!$A1481:$AC1481,1,H1459)),0)</f>
        <v>0</v>
      </c>
      <c r="J1459" s="29">
        <f>IF(D1459="OVERALL",SUM('Tracker&amp;Invoice'!$H1481:$AC1481),0)</f>
        <v>0</v>
      </c>
    </row>
    <row r="1460" spans="1:10">
      <c r="A1460" t="e">
        <f t="shared" si="45"/>
        <v>#REF!</v>
      </c>
      <c r="B1460">
        <f>IF(AND('Tracker&amp;Invoice'!A1482&lt;&gt;"",'Tracker&amp;Invoice'!A1482&lt;&gt;"ITEM",'Tracker&amp;Invoice'!A1480="ITEM"),1,0)</f>
        <v>0</v>
      </c>
      <c r="C1460" t="str">
        <f>IF(B1460=1,'Tracker&amp;Invoice'!A1482,C1459)</f>
        <v>BQ-103</v>
      </c>
      <c r="D1460" t="str">
        <f>IF(LEFT(TRIM('Tracker&amp;Invoice'!B1482),9)="INVOICE #","INVOICE",IF(TRIM('Tracker&amp;Invoice'!B1482)="Overall Completion INVOICE","OVERALL",""))</f>
        <v/>
      </c>
      <c r="E1460" t="str">
        <f>IF(D1460="INVOICE",VALUE(MID(TRIM('Tracker&amp;Invoice'!B1482),10,10)),"")</f>
        <v/>
      </c>
      <c r="F1460">
        <f>IF(B1460=1,IFERROR(LOOKUP(2,1/('Tracker&amp;Invoice'!$H1482:$AC1482&lt;&gt;""),COLUMN('Tracker&amp;Invoice'!$H1482:$AC1482)),8),F1459)</f>
        <v>14</v>
      </c>
      <c r="G1460">
        <f>IF(D1460="OVERALL",IFERROR(LOOKUP(2,1/('Tracker&amp;Invoice'!$H1482:$AC1482&lt;&gt;""),COLUMN('Tracker&amp;Invoice'!$H1482:$AC1482)),8),G1461)</f>
        <v>17</v>
      </c>
      <c r="H1460">
        <f t="shared" si="44"/>
        <v>17</v>
      </c>
      <c r="I1460" s="29">
        <f>IF(D1460="INVOICE",SUM('Tracker&amp;Invoice'!$H1482:INDEX('Tracker&amp;Invoice'!$A1482:$AC1482,1,H1460)),0)</f>
        <v>0</v>
      </c>
      <c r="J1460" s="29">
        <f>IF(D1460="OVERALL",SUM('Tracker&amp;Invoice'!$H1482:$AC1482),0)</f>
        <v>0</v>
      </c>
    </row>
    <row r="1461" spans="1:10">
      <c r="A1461" t="e">
        <f t="shared" si="45"/>
        <v>#REF!</v>
      </c>
      <c r="B1461">
        <f>IF(AND('Tracker&amp;Invoice'!A1483&lt;&gt;"",'Tracker&amp;Invoice'!A1483&lt;&gt;"ITEM",'Tracker&amp;Invoice'!A1481="ITEM"),1,0)</f>
        <v>0</v>
      </c>
      <c r="C1461" t="str">
        <f>IF(B1461=1,'Tracker&amp;Invoice'!A1483,C1460)</f>
        <v>BQ-103</v>
      </c>
      <c r="D1461" t="str">
        <f>IF(LEFT(TRIM('Tracker&amp;Invoice'!B1483),9)="INVOICE #","INVOICE",IF(TRIM('Tracker&amp;Invoice'!B1483)="Overall Completion INVOICE","OVERALL",""))</f>
        <v/>
      </c>
      <c r="E1461" t="str">
        <f>IF(D1461="INVOICE",VALUE(MID(TRIM('Tracker&amp;Invoice'!B1483),10,10)),"")</f>
        <v/>
      </c>
      <c r="F1461">
        <f>IF(B1461=1,IFERROR(LOOKUP(2,1/('Tracker&amp;Invoice'!$H1483:$AC1483&lt;&gt;""),COLUMN('Tracker&amp;Invoice'!$H1483:$AC1483)),8),F1460)</f>
        <v>14</v>
      </c>
      <c r="G1461">
        <f>IF(D1461="OVERALL",IFERROR(LOOKUP(2,1/('Tracker&amp;Invoice'!$H1483:$AC1483&lt;&gt;""),COLUMN('Tracker&amp;Invoice'!$H1483:$AC1483)),8),G1462)</f>
        <v>17</v>
      </c>
      <c r="H1461">
        <f t="shared" si="44"/>
        <v>17</v>
      </c>
      <c r="I1461" s="29">
        <f>IF(D1461="INVOICE",SUM('Tracker&amp;Invoice'!$H1483:INDEX('Tracker&amp;Invoice'!$A1483:$AC1483,1,H1461)),0)</f>
        <v>0</v>
      </c>
      <c r="J1461" s="29">
        <f>IF(D1461="OVERALL",SUM('Tracker&amp;Invoice'!$H1483:$AC1483),0)</f>
        <v>0</v>
      </c>
    </row>
    <row r="1462" spans="1:10">
      <c r="A1462" t="e">
        <f t="shared" si="45"/>
        <v>#REF!</v>
      </c>
      <c r="B1462">
        <f>IF(AND('Tracker&amp;Invoice'!A1484&lt;&gt;"",'Tracker&amp;Invoice'!A1484&lt;&gt;"ITEM",'Tracker&amp;Invoice'!A1482="ITEM"),1,0)</f>
        <v>0</v>
      </c>
      <c r="C1462" t="str">
        <f>IF(B1462=1,'Tracker&amp;Invoice'!A1484,C1461)</f>
        <v>BQ-103</v>
      </c>
      <c r="D1462" t="str">
        <f>IF(LEFT(TRIM('Tracker&amp;Invoice'!B1484),9)="INVOICE #","INVOICE",IF(TRIM('Tracker&amp;Invoice'!B1484)="Overall Completion INVOICE","OVERALL",""))</f>
        <v/>
      </c>
      <c r="E1462" t="str">
        <f>IF(D1462="INVOICE",VALUE(MID(TRIM('Tracker&amp;Invoice'!B1484),10,10)),"")</f>
        <v/>
      </c>
      <c r="F1462">
        <f>IF(B1462=1,IFERROR(LOOKUP(2,1/('Tracker&amp;Invoice'!$H1484:$AC1484&lt;&gt;""),COLUMN('Tracker&amp;Invoice'!$H1484:$AC1484)),8),F1461)</f>
        <v>14</v>
      </c>
      <c r="G1462">
        <f>IF(D1462="OVERALL",IFERROR(LOOKUP(2,1/('Tracker&amp;Invoice'!$H1484:$AC1484&lt;&gt;""),COLUMN('Tracker&amp;Invoice'!$H1484:$AC1484)),8),G1463)</f>
        <v>17</v>
      </c>
      <c r="H1462">
        <f t="shared" si="44"/>
        <v>17</v>
      </c>
      <c r="I1462" s="29">
        <f>IF(D1462="INVOICE",SUM('Tracker&amp;Invoice'!$H1484:INDEX('Tracker&amp;Invoice'!$A1484:$AC1484,1,H1462)),0)</f>
        <v>0</v>
      </c>
      <c r="J1462" s="29">
        <f>IF(D1462="OVERALL",SUM('Tracker&amp;Invoice'!$H1484:$AC1484),0)</f>
        <v>0</v>
      </c>
    </row>
    <row r="1463" spans="1:10">
      <c r="A1463" t="e">
        <f t="shared" si="45"/>
        <v>#REF!</v>
      </c>
      <c r="B1463">
        <f>IF(AND('Tracker&amp;Invoice'!A1485&lt;&gt;"",'Tracker&amp;Invoice'!A1485&lt;&gt;"ITEM",'Tracker&amp;Invoice'!A1483="ITEM"),1,0)</f>
        <v>0</v>
      </c>
      <c r="C1463" t="str">
        <f>IF(B1463=1,'Tracker&amp;Invoice'!A1485,C1462)</f>
        <v>BQ-103</v>
      </c>
      <c r="D1463" t="str">
        <f>IF(LEFT(TRIM('Tracker&amp;Invoice'!B1485),9)="INVOICE #","INVOICE",IF(TRIM('Tracker&amp;Invoice'!B1485)="Overall Completion INVOICE","OVERALL",""))</f>
        <v/>
      </c>
      <c r="E1463" t="str">
        <f>IF(D1463="INVOICE",VALUE(MID(TRIM('Tracker&amp;Invoice'!B1485),10,10)),"")</f>
        <v/>
      </c>
      <c r="F1463">
        <f>IF(B1463=1,IFERROR(LOOKUP(2,1/('Tracker&amp;Invoice'!$H1485:$AC1485&lt;&gt;""),COLUMN('Tracker&amp;Invoice'!$H1485:$AC1485)),8),F1462)</f>
        <v>14</v>
      </c>
      <c r="G1463">
        <f>IF(D1463="OVERALL",IFERROR(LOOKUP(2,1/('Tracker&amp;Invoice'!$H1485:$AC1485&lt;&gt;""),COLUMN('Tracker&amp;Invoice'!$H1485:$AC1485)),8),G1464)</f>
        <v>17</v>
      </c>
      <c r="H1463">
        <f t="shared" si="44"/>
        <v>17</v>
      </c>
      <c r="I1463" s="29">
        <f>IF(D1463="INVOICE",SUM('Tracker&amp;Invoice'!$H1485:INDEX('Tracker&amp;Invoice'!$A1485:$AC1485,1,H1463)),0)</f>
        <v>0</v>
      </c>
      <c r="J1463" s="29">
        <f>IF(D1463="OVERALL",SUM('Tracker&amp;Invoice'!$H1485:$AC1485),0)</f>
        <v>0</v>
      </c>
    </row>
    <row r="1464" spans="1:10">
      <c r="A1464" t="e">
        <f t="shared" si="45"/>
        <v>#REF!</v>
      </c>
      <c r="B1464">
        <f>IF(AND('Tracker&amp;Invoice'!A1486&lt;&gt;"",'Tracker&amp;Invoice'!A1486&lt;&gt;"ITEM",'Tracker&amp;Invoice'!A1484="ITEM"),1,0)</f>
        <v>0</v>
      </c>
      <c r="C1464" t="str">
        <f>IF(B1464=1,'Tracker&amp;Invoice'!A1486,C1463)</f>
        <v>BQ-103</v>
      </c>
      <c r="D1464" t="str">
        <f>IF(LEFT(TRIM('Tracker&amp;Invoice'!B1486),9)="INVOICE #","INVOICE",IF(TRIM('Tracker&amp;Invoice'!B1486)="Overall Completion INVOICE","OVERALL",""))</f>
        <v/>
      </c>
      <c r="E1464" t="str">
        <f>IF(D1464="INVOICE",VALUE(MID(TRIM('Tracker&amp;Invoice'!B1486),10,10)),"")</f>
        <v/>
      </c>
      <c r="F1464">
        <f>IF(B1464=1,IFERROR(LOOKUP(2,1/('Tracker&amp;Invoice'!$H1486:$AC1486&lt;&gt;""),COLUMN('Tracker&amp;Invoice'!$H1486:$AC1486)),8),F1463)</f>
        <v>14</v>
      </c>
      <c r="G1464">
        <f>IF(D1464="OVERALL",IFERROR(LOOKUP(2,1/('Tracker&amp;Invoice'!$H1486:$AC1486&lt;&gt;""),COLUMN('Tracker&amp;Invoice'!$H1486:$AC1486)),8),G1465)</f>
        <v>17</v>
      </c>
      <c r="H1464">
        <f t="shared" si="44"/>
        <v>17</v>
      </c>
      <c r="I1464" s="29">
        <f>IF(D1464="INVOICE",SUM('Tracker&amp;Invoice'!$H1486:INDEX('Tracker&amp;Invoice'!$A1486:$AC1486,1,H1464)),0)</f>
        <v>0</v>
      </c>
      <c r="J1464" s="29">
        <f>IF(D1464="OVERALL",SUM('Tracker&amp;Invoice'!$H1486:$AC1486),0)</f>
        <v>0</v>
      </c>
    </row>
    <row r="1465" spans="1:10">
      <c r="A1465" t="e">
        <f t="shared" si="45"/>
        <v>#REF!</v>
      </c>
      <c r="B1465">
        <f>IF(AND('Tracker&amp;Invoice'!A1487&lt;&gt;"",'Tracker&amp;Invoice'!A1487&lt;&gt;"ITEM",'Tracker&amp;Invoice'!A1485="ITEM"),1,0)</f>
        <v>0</v>
      </c>
      <c r="C1465" t="str">
        <f>IF(B1465=1,'Tracker&amp;Invoice'!A1487,C1464)</f>
        <v>BQ-103</v>
      </c>
      <c r="D1465" t="str">
        <f>IF(LEFT(TRIM('Tracker&amp;Invoice'!B1487),9)="INVOICE #","INVOICE",IF(TRIM('Tracker&amp;Invoice'!B1487)="Overall Completion INVOICE","OVERALL",""))</f>
        <v/>
      </c>
      <c r="E1465" t="str">
        <f>IF(D1465="INVOICE",VALUE(MID(TRIM('Tracker&amp;Invoice'!B1487),10,10)),"")</f>
        <v/>
      </c>
      <c r="F1465">
        <f>IF(B1465=1,IFERROR(LOOKUP(2,1/('Tracker&amp;Invoice'!$H1487:$AC1487&lt;&gt;""),COLUMN('Tracker&amp;Invoice'!$H1487:$AC1487)),8),F1464)</f>
        <v>14</v>
      </c>
      <c r="G1465">
        <f>IF(D1465="OVERALL",IFERROR(LOOKUP(2,1/('Tracker&amp;Invoice'!$H1487:$AC1487&lt;&gt;""),COLUMN('Tracker&amp;Invoice'!$H1487:$AC1487)),8),G1466)</f>
        <v>17</v>
      </c>
      <c r="H1465">
        <f t="shared" si="44"/>
        <v>17</v>
      </c>
      <c r="I1465" s="29">
        <f>IF(D1465="INVOICE",SUM('Tracker&amp;Invoice'!$H1487:INDEX('Tracker&amp;Invoice'!$A1487:$AC1487,1,H1465)),0)</f>
        <v>0</v>
      </c>
      <c r="J1465" s="29">
        <f>IF(D1465="OVERALL",SUM('Tracker&amp;Invoice'!$H1487:$AC1487),0)</f>
        <v>0</v>
      </c>
    </row>
    <row r="1466" spans="1:10">
      <c r="A1466" t="e">
        <f t="shared" si="45"/>
        <v>#REF!</v>
      </c>
      <c r="B1466">
        <f>IF(AND('Tracker&amp;Invoice'!A1488&lt;&gt;"",'Tracker&amp;Invoice'!A1488&lt;&gt;"ITEM",'Tracker&amp;Invoice'!A1486="ITEM"),1,0)</f>
        <v>0</v>
      </c>
      <c r="C1466" t="str">
        <f>IF(B1466=1,'Tracker&amp;Invoice'!A1488,C1465)</f>
        <v>BQ-103</v>
      </c>
      <c r="D1466" t="str">
        <f>IF(LEFT(TRIM('Tracker&amp;Invoice'!B1488),9)="INVOICE #","INVOICE",IF(TRIM('Tracker&amp;Invoice'!B1488)="Overall Completion INVOICE","OVERALL",""))</f>
        <v/>
      </c>
      <c r="E1466" t="str">
        <f>IF(D1466="INVOICE",VALUE(MID(TRIM('Tracker&amp;Invoice'!B1488),10,10)),"")</f>
        <v/>
      </c>
      <c r="F1466">
        <f>IF(B1466=1,IFERROR(LOOKUP(2,1/('Tracker&amp;Invoice'!$H1488:$AC1488&lt;&gt;""),COLUMN('Tracker&amp;Invoice'!$H1488:$AC1488)),8),F1465)</f>
        <v>14</v>
      </c>
      <c r="G1466">
        <f>IF(D1466="OVERALL",IFERROR(LOOKUP(2,1/('Tracker&amp;Invoice'!$H1488:$AC1488&lt;&gt;""),COLUMN('Tracker&amp;Invoice'!$H1488:$AC1488)),8),G1467)</f>
        <v>17</v>
      </c>
      <c r="H1466">
        <f t="shared" si="44"/>
        <v>17</v>
      </c>
      <c r="I1466" s="29">
        <f>IF(D1466="INVOICE",SUM('Tracker&amp;Invoice'!$H1488:INDEX('Tracker&amp;Invoice'!$A1488:$AC1488,1,H1466)),0)</f>
        <v>0</v>
      </c>
      <c r="J1466" s="29">
        <f>IF(D1466="OVERALL",SUM('Tracker&amp;Invoice'!$H1488:$AC1488),0)</f>
        <v>0</v>
      </c>
    </row>
    <row r="1467" spans="1:10">
      <c r="A1467" t="e">
        <f t="shared" si="45"/>
        <v>#REF!</v>
      </c>
      <c r="B1467">
        <f>IF(AND('Tracker&amp;Invoice'!A1489&lt;&gt;"",'Tracker&amp;Invoice'!A1489&lt;&gt;"ITEM",'Tracker&amp;Invoice'!A1487="ITEM"),1,0)</f>
        <v>1</v>
      </c>
      <c r="C1467" t="str">
        <f>IF(B1467=1,'Tracker&amp;Invoice'!A1489,C1466)</f>
        <v>BQ-104</v>
      </c>
      <c r="D1467" t="str">
        <f>IF(LEFT(TRIM('Tracker&amp;Invoice'!B1489),9)="INVOICE #","INVOICE",IF(TRIM('Tracker&amp;Invoice'!B1489)="Overall Completion INVOICE","OVERALL",""))</f>
        <v/>
      </c>
      <c r="E1467" t="str">
        <f>IF(D1467="INVOICE",VALUE(MID(TRIM('Tracker&amp;Invoice'!B1489),10,10)),"")</f>
        <v/>
      </c>
      <c r="F1467">
        <f>IF(B1467=1,IFERROR(LOOKUP(2,1/('Tracker&amp;Invoice'!$H1489:$AC1489&lt;&gt;""),COLUMN('Tracker&amp;Invoice'!$H1489:$AC1489)),8),F1466)</f>
        <v>16</v>
      </c>
      <c r="G1467">
        <f>IF(D1467="OVERALL",IFERROR(LOOKUP(2,1/('Tracker&amp;Invoice'!$H1489:$AC1489&lt;&gt;""),COLUMN('Tracker&amp;Invoice'!$H1489:$AC1489)),8),G1468)</f>
        <v>17</v>
      </c>
      <c r="H1467">
        <f t="shared" si="44"/>
        <v>17</v>
      </c>
      <c r="I1467" s="29">
        <f>IF(D1467="INVOICE",SUM('Tracker&amp;Invoice'!$H1489:INDEX('Tracker&amp;Invoice'!$A1489:$AC1489,1,H1467)),0)</f>
        <v>0</v>
      </c>
      <c r="J1467" s="29">
        <f>IF(D1467="OVERALL",SUM('Tracker&amp;Invoice'!$H1489:$AC1489),0)</f>
        <v>0</v>
      </c>
    </row>
    <row r="1468" spans="1:10">
      <c r="A1468" t="e">
        <f t="shared" si="45"/>
        <v>#REF!</v>
      </c>
      <c r="B1468">
        <f>IF(AND('Tracker&amp;Invoice'!A1490&lt;&gt;"",'Tracker&amp;Invoice'!A1490&lt;&gt;"ITEM",'Tracker&amp;Invoice'!A1488="ITEM"),1,0)</f>
        <v>0</v>
      </c>
      <c r="C1468" t="str">
        <f>IF(B1468=1,'Tracker&amp;Invoice'!A1490,C1467)</f>
        <v>BQ-104</v>
      </c>
      <c r="D1468" t="str">
        <f>IF(LEFT(TRIM('Tracker&amp;Invoice'!B1490),9)="INVOICE #","INVOICE",IF(TRIM('Tracker&amp;Invoice'!B1490)="Overall Completion INVOICE","OVERALL",""))</f>
        <v/>
      </c>
      <c r="E1468" t="str">
        <f>IF(D1468="INVOICE",VALUE(MID(TRIM('Tracker&amp;Invoice'!B1490),10,10)),"")</f>
        <v/>
      </c>
      <c r="F1468">
        <f>IF(B1468=1,IFERROR(LOOKUP(2,1/('Tracker&amp;Invoice'!$H1490:$AC1490&lt;&gt;""),COLUMN('Tracker&amp;Invoice'!$H1490:$AC1490)),8),F1467)</f>
        <v>16</v>
      </c>
      <c r="G1468">
        <f>IF(D1468="OVERALL",IFERROR(LOOKUP(2,1/('Tracker&amp;Invoice'!$H1490:$AC1490&lt;&gt;""),COLUMN('Tracker&amp;Invoice'!$H1490:$AC1490)),8),G1469)</f>
        <v>17</v>
      </c>
      <c r="H1468">
        <f t="shared" si="44"/>
        <v>17</v>
      </c>
      <c r="I1468" s="29">
        <f>IF(D1468="INVOICE",SUM('Tracker&amp;Invoice'!$H1490:INDEX('Tracker&amp;Invoice'!$A1490:$AC1490,1,H1468)),0)</f>
        <v>0</v>
      </c>
      <c r="J1468" s="29">
        <f>IF(D1468="OVERALL",SUM('Tracker&amp;Invoice'!$H1490:$AC1490),0)</f>
        <v>0</v>
      </c>
    </row>
    <row r="1469" spans="1:10">
      <c r="A1469" t="e">
        <f t="shared" si="45"/>
        <v>#REF!</v>
      </c>
      <c r="B1469">
        <f>IF(AND('Tracker&amp;Invoice'!A1491&lt;&gt;"",'Tracker&amp;Invoice'!A1491&lt;&gt;"ITEM",'Tracker&amp;Invoice'!A1489="ITEM"),1,0)</f>
        <v>0</v>
      </c>
      <c r="C1469" t="str">
        <f>IF(B1469=1,'Tracker&amp;Invoice'!A1491,C1468)</f>
        <v>BQ-104</v>
      </c>
      <c r="D1469" t="str">
        <f>IF(LEFT(TRIM('Tracker&amp;Invoice'!B1491),9)="INVOICE #","INVOICE",IF(TRIM('Tracker&amp;Invoice'!B1491)="Overall Completion INVOICE","OVERALL",""))</f>
        <v/>
      </c>
      <c r="E1469" t="str">
        <f>IF(D1469="INVOICE",VALUE(MID(TRIM('Tracker&amp;Invoice'!B1491),10,10)),"")</f>
        <v/>
      </c>
      <c r="F1469">
        <f>IF(B1469=1,IFERROR(LOOKUP(2,1/('Tracker&amp;Invoice'!$H1491:$AC1491&lt;&gt;""),COLUMN('Tracker&amp;Invoice'!$H1491:$AC1491)),8),F1468)</f>
        <v>16</v>
      </c>
      <c r="G1469">
        <f>IF(D1469="OVERALL",IFERROR(LOOKUP(2,1/('Tracker&amp;Invoice'!$H1491:$AC1491&lt;&gt;""),COLUMN('Tracker&amp;Invoice'!$H1491:$AC1491)),8),G1470)</f>
        <v>17</v>
      </c>
      <c r="H1469">
        <f t="shared" si="44"/>
        <v>17</v>
      </c>
      <c r="I1469" s="29">
        <f>IF(D1469="INVOICE",SUM('Tracker&amp;Invoice'!$H1491:INDEX('Tracker&amp;Invoice'!$A1491:$AC1491,1,H1469)),0)</f>
        <v>0</v>
      </c>
      <c r="J1469" s="29">
        <f>IF(D1469="OVERALL",SUM('Tracker&amp;Invoice'!$H1491:$AC1491),0)</f>
        <v>0</v>
      </c>
    </row>
    <row r="1470" spans="1:10">
      <c r="A1470" t="e">
        <f t="shared" si="45"/>
        <v>#REF!</v>
      </c>
      <c r="B1470">
        <f>IF(AND('Tracker&amp;Invoice'!A1492&lt;&gt;"",'Tracker&amp;Invoice'!A1492&lt;&gt;"ITEM",'Tracker&amp;Invoice'!A1490="ITEM"),1,0)</f>
        <v>0</v>
      </c>
      <c r="C1470" t="str">
        <f>IF(B1470=1,'Tracker&amp;Invoice'!A1492,C1469)</f>
        <v>BQ-104</v>
      </c>
      <c r="D1470" t="str">
        <f>IF(LEFT(TRIM('Tracker&amp;Invoice'!B1492),9)="INVOICE #","INVOICE",IF(TRIM('Tracker&amp;Invoice'!B1492)="Overall Completion INVOICE","OVERALL",""))</f>
        <v>INVOICE</v>
      </c>
      <c r="E1470">
        <f>IF(D1470="INVOICE",VALUE(MID(TRIM('Tracker&amp;Invoice'!B1492),10,10)),"")</f>
        <v>20</v>
      </c>
      <c r="F1470">
        <f>IF(B1470=1,IFERROR(LOOKUP(2,1/('Tracker&amp;Invoice'!$H1492:$AC1492&lt;&gt;""),COLUMN('Tracker&amp;Invoice'!$H1492:$AC1492)),8),F1469)</f>
        <v>16</v>
      </c>
      <c r="G1470">
        <f>IF(D1470="OVERALL",IFERROR(LOOKUP(2,1/('Tracker&amp;Invoice'!$H1492:$AC1492&lt;&gt;""),COLUMN('Tracker&amp;Invoice'!$H1492:$AC1492)),8),G1471)</f>
        <v>17</v>
      </c>
      <c r="H1470">
        <f t="shared" si="44"/>
        <v>17</v>
      </c>
      <c r="I1470" s="29">
        <f>IF(D1470="INVOICE",SUM('Tracker&amp;Invoice'!$H1492:INDEX('Tracker&amp;Invoice'!$A1492:$AC1492,1,H1470)),0)</f>
        <v>124416</v>
      </c>
      <c r="J1470" s="29">
        <f>IF(D1470="OVERALL",SUM('Tracker&amp;Invoice'!$H1492:$AC1492),0)</f>
        <v>0</v>
      </c>
    </row>
    <row r="1471" spans="1:10">
      <c r="A1471" t="e">
        <f t="shared" si="45"/>
        <v>#REF!</v>
      </c>
      <c r="B1471">
        <f>IF(AND('Tracker&amp;Invoice'!A1493&lt;&gt;"",'Tracker&amp;Invoice'!A1493&lt;&gt;"ITEM",'Tracker&amp;Invoice'!A1491="ITEM"),1,0)</f>
        <v>0</v>
      </c>
      <c r="C1471" t="str">
        <f>IF(B1471=1,'Tracker&amp;Invoice'!A1493,C1470)</f>
        <v>BQ-104</v>
      </c>
      <c r="D1471" t="str">
        <f>IF(LEFT(TRIM('Tracker&amp;Invoice'!B1493),9)="INVOICE #","INVOICE",IF(TRIM('Tracker&amp;Invoice'!B1493)="Overall Completion INVOICE","OVERALL",""))</f>
        <v/>
      </c>
      <c r="E1471" t="str">
        <f>IF(D1471="INVOICE",VALUE(MID(TRIM('Tracker&amp;Invoice'!B1493),10,10)),"")</f>
        <v/>
      </c>
      <c r="F1471">
        <f>IF(B1471=1,IFERROR(LOOKUP(2,1/('Tracker&amp;Invoice'!$H1493:$AC1493&lt;&gt;""),COLUMN('Tracker&amp;Invoice'!$H1493:$AC1493)),8),F1470)</f>
        <v>16</v>
      </c>
      <c r="G1471">
        <f>IF(D1471="OVERALL",IFERROR(LOOKUP(2,1/('Tracker&amp;Invoice'!$H1493:$AC1493&lt;&gt;""),COLUMN('Tracker&amp;Invoice'!$H1493:$AC1493)),8),G1472)</f>
        <v>17</v>
      </c>
      <c r="H1471">
        <f t="shared" si="44"/>
        <v>17</v>
      </c>
      <c r="I1471" s="29">
        <f>IF(D1471="INVOICE",SUM('Tracker&amp;Invoice'!$H1493:INDEX('Tracker&amp;Invoice'!$A1493:$AC1493,1,H1471)),0)</f>
        <v>0</v>
      </c>
      <c r="J1471" s="29">
        <f>IF(D1471="OVERALL",SUM('Tracker&amp;Invoice'!$H1493:$AC1493),0)</f>
        <v>0</v>
      </c>
    </row>
    <row r="1472" spans="1:10">
      <c r="A1472" t="e">
        <f t="shared" si="45"/>
        <v>#REF!</v>
      </c>
      <c r="B1472">
        <f>IF(AND('Tracker&amp;Invoice'!A1494&lt;&gt;"",'Tracker&amp;Invoice'!A1494&lt;&gt;"ITEM",'Tracker&amp;Invoice'!A1492="ITEM"),1,0)</f>
        <v>0</v>
      </c>
      <c r="C1472" t="str">
        <f>IF(B1472=1,'Tracker&amp;Invoice'!A1494,C1471)</f>
        <v>BQ-104</v>
      </c>
      <c r="D1472" t="str">
        <f>IF(LEFT(TRIM('Tracker&amp;Invoice'!B1494),9)="INVOICE #","INVOICE",IF(TRIM('Tracker&amp;Invoice'!B1494)="Overall Completion INVOICE","OVERALL",""))</f>
        <v>INVOICE</v>
      </c>
      <c r="E1472">
        <f>IF(D1472="INVOICE",VALUE(MID(TRIM('Tracker&amp;Invoice'!B1494),10,10)),"")</f>
        <v>25</v>
      </c>
      <c r="F1472">
        <f>IF(B1472=1,IFERROR(LOOKUP(2,1/('Tracker&amp;Invoice'!$H1494:$AC1494&lt;&gt;""),COLUMN('Tracker&amp;Invoice'!$H1494:$AC1494)),8),F1471)</f>
        <v>16</v>
      </c>
      <c r="G1472">
        <f>IF(D1472="OVERALL",IFERROR(LOOKUP(2,1/('Tracker&amp;Invoice'!$H1494:$AC1494&lt;&gt;""),COLUMN('Tracker&amp;Invoice'!$H1494:$AC1494)),8),G1473)</f>
        <v>17</v>
      </c>
      <c r="H1472">
        <f t="shared" si="44"/>
        <v>17</v>
      </c>
      <c r="I1472" s="29">
        <f>IF(D1472="INVOICE",SUM('Tracker&amp;Invoice'!$H1494:INDEX('Tracker&amp;Invoice'!$A1494:$AC1494,1,H1472)),0)</f>
        <v>145151.99999999997</v>
      </c>
      <c r="J1472" s="29">
        <f>IF(D1472="OVERALL",SUM('Tracker&amp;Invoice'!$H1494:$AC1494),0)</f>
        <v>0</v>
      </c>
    </row>
    <row r="1473" spans="1:10">
      <c r="A1473" t="e">
        <f t="shared" si="45"/>
        <v>#REF!</v>
      </c>
      <c r="B1473">
        <f>IF(AND('Tracker&amp;Invoice'!A1495&lt;&gt;"",'Tracker&amp;Invoice'!A1495&lt;&gt;"ITEM",'Tracker&amp;Invoice'!A1493="ITEM"),1,0)</f>
        <v>0</v>
      </c>
      <c r="C1473" t="str">
        <f>IF(B1473=1,'Tracker&amp;Invoice'!A1495,C1472)</f>
        <v>BQ-104</v>
      </c>
      <c r="D1473" t="str">
        <f>IF(LEFT(TRIM('Tracker&amp;Invoice'!B1495),9)="INVOICE #","INVOICE",IF(TRIM('Tracker&amp;Invoice'!B1495)="Overall Completion INVOICE","OVERALL",""))</f>
        <v/>
      </c>
      <c r="E1473" t="str">
        <f>IF(D1473="INVOICE",VALUE(MID(TRIM('Tracker&amp;Invoice'!B1495),10,10)),"")</f>
        <v/>
      </c>
      <c r="F1473">
        <f>IF(B1473=1,IFERROR(LOOKUP(2,1/('Tracker&amp;Invoice'!$H1495:$AC1495&lt;&gt;""),COLUMN('Tracker&amp;Invoice'!$H1495:$AC1495)),8),F1472)</f>
        <v>16</v>
      </c>
      <c r="G1473">
        <f>IF(D1473="OVERALL",IFERROR(LOOKUP(2,1/('Tracker&amp;Invoice'!$H1495:$AC1495&lt;&gt;""),COLUMN('Tracker&amp;Invoice'!$H1495:$AC1495)),8),G1474)</f>
        <v>17</v>
      </c>
      <c r="H1473">
        <f t="shared" si="44"/>
        <v>17</v>
      </c>
      <c r="I1473" s="29">
        <f>IF(D1473="INVOICE",SUM('Tracker&amp;Invoice'!$H1495:INDEX('Tracker&amp;Invoice'!$A1495:$AC1495,1,H1473)),0)</f>
        <v>0</v>
      </c>
      <c r="J1473" s="29">
        <f>IF(D1473="OVERALL",SUM('Tracker&amp;Invoice'!$H1495:$AC1495),0)</f>
        <v>0</v>
      </c>
    </row>
    <row r="1474" spans="1:10">
      <c r="A1474" t="e">
        <f t="shared" si="45"/>
        <v>#REF!</v>
      </c>
      <c r="B1474">
        <f>IF(AND('Tracker&amp;Invoice'!A1496&lt;&gt;"",'Tracker&amp;Invoice'!A1496&lt;&gt;"ITEM",'Tracker&amp;Invoice'!A1494="ITEM"),1,0)</f>
        <v>0</v>
      </c>
      <c r="C1474" t="str">
        <f>IF(B1474=1,'Tracker&amp;Invoice'!A1496,C1473)</f>
        <v>BQ-104</v>
      </c>
      <c r="D1474" t="str">
        <f>IF(LEFT(TRIM('Tracker&amp;Invoice'!B1496),9)="INVOICE #","INVOICE",IF(TRIM('Tracker&amp;Invoice'!B1496)="Overall Completion INVOICE","OVERALL",""))</f>
        <v>INVOICE</v>
      </c>
      <c r="E1474">
        <f>IF(D1474="INVOICE",VALUE(MID(TRIM('Tracker&amp;Invoice'!B1496),10,10)),"")</f>
        <v>26</v>
      </c>
      <c r="F1474">
        <f>IF(B1474=1,IFERROR(LOOKUP(2,1/('Tracker&amp;Invoice'!$H1496:$AC1496&lt;&gt;""),COLUMN('Tracker&amp;Invoice'!$H1496:$AC1496)),8),F1473)</f>
        <v>16</v>
      </c>
      <c r="G1474">
        <f>IF(D1474="OVERALL",IFERROR(LOOKUP(2,1/('Tracker&amp;Invoice'!$H1496:$AC1496&lt;&gt;""),COLUMN('Tracker&amp;Invoice'!$H1496:$AC1496)),8),G1475)</f>
        <v>17</v>
      </c>
      <c r="H1474">
        <f t="shared" si="44"/>
        <v>17</v>
      </c>
      <c r="I1474" s="29">
        <f>IF(D1474="INVOICE",SUM('Tracker&amp;Invoice'!$H1496:INDEX('Tracker&amp;Invoice'!$A1496:$AC1496,1,H1474)),0)</f>
        <v>145151.99999999997</v>
      </c>
      <c r="J1474" s="29">
        <f>IF(D1474="OVERALL",SUM('Tracker&amp;Invoice'!$H1496:$AC1496),0)</f>
        <v>0</v>
      </c>
    </row>
    <row r="1475" spans="1:10">
      <c r="A1475" t="e">
        <f t="shared" si="45"/>
        <v>#REF!</v>
      </c>
      <c r="B1475">
        <f>IF(AND('Tracker&amp;Invoice'!A1497&lt;&gt;"",'Tracker&amp;Invoice'!A1497&lt;&gt;"ITEM",'Tracker&amp;Invoice'!A1495="ITEM"),1,0)</f>
        <v>0</v>
      </c>
      <c r="C1475" t="str">
        <f>IF(B1475=1,'Tracker&amp;Invoice'!A1497,C1474)</f>
        <v>BQ-104</v>
      </c>
      <c r="D1475" t="str">
        <f>IF(LEFT(TRIM('Tracker&amp;Invoice'!B1497),9)="INVOICE #","INVOICE",IF(TRIM('Tracker&amp;Invoice'!B1497)="Overall Completion INVOICE","OVERALL",""))</f>
        <v/>
      </c>
      <c r="E1475" t="str">
        <f>IF(D1475="INVOICE",VALUE(MID(TRIM('Tracker&amp;Invoice'!B1497),10,10)),"")</f>
        <v/>
      </c>
      <c r="F1475">
        <f>IF(B1475=1,IFERROR(LOOKUP(2,1/('Tracker&amp;Invoice'!$H1497:$AC1497&lt;&gt;""),COLUMN('Tracker&amp;Invoice'!$H1497:$AC1497)),8),F1474)</f>
        <v>16</v>
      </c>
      <c r="G1475">
        <f>IF(D1475="OVERALL",IFERROR(LOOKUP(2,1/('Tracker&amp;Invoice'!$H1497:$AC1497&lt;&gt;""),COLUMN('Tracker&amp;Invoice'!$H1497:$AC1497)),8),G1476)</f>
        <v>17</v>
      </c>
      <c r="H1475">
        <f t="shared" ref="H1475:H1538" si="46">MAX(F1475,G1475)</f>
        <v>17</v>
      </c>
      <c r="I1475" s="29">
        <f>IF(D1475="INVOICE",SUM('Tracker&amp;Invoice'!$H1497:INDEX('Tracker&amp;Invoice'!$A1497:$AC1497,1,H1475)),0)</f>
        <v>0</v>
      </c>
      <c r="J1475" s="29">
        <f>IF(D1475="OVERALL",SUM('Tracker&amp;Invoice'!$H1497:$AC1497),0)</f>
        <v>0</v>
      </c>
    </row>
    <row r="1476" spans="1:10">
      <c r="A1476" t="e">
        <f t="shared" ref="A1476:A1539" si="47">A1475+B1476</f>
        <v>#REF!</v>
      </c>
      <c r="B1476">
        <f>IF(AND('Tracker&amp;Invoice'!A1498&lt;&gt;"",'Tracker&amp;Invoice'!A1498&lt;&gt;"ITEM",'Tracker&amp;Invoice'!A1496="ITEM"),1,0)</f>
        <v>0</v>
      </c>
      <c r="C1476" t="str">
        <f>IF(B1476=1,'Tracker&amp;Invoice'!A1498,C1475)</f>
        <v>BQ-104</v>
      </c>
      <c r="D1476" t="str">
        <f>IF(LEFT(TRIM('Tracker&amp;Invoice'!B1498),9)="INVOICE #","INVOICE",IF(TRIM('Tracker&amp;Invoice'!B1498)="Overall Completion INVOICE","OVERALL",""))</f>
        <v>INVOICE</v>
      </c>
      <c r="E1476">
        <f>IF(D1476="INVOICE",VALUE(MID(TRIM('Tracker&amp;Invoice'!B1498),10,10)),"")</f>
        <v>27</v>
      </c>
      <c r="F1476">
        <f>IF(B1476=1,IFERROR(LOOKUP(2,1/('Tracker&amp;Invoice'!$H1498:$AC1498&lt;&gt;""),COLUMN('Tracker&amp;Invoice'!$H1498:$AC1498)),8),F1475)</f>
        <v>16</v>
      </c>
      <c r="G1476">
        <f>IF(D1476="OVERALL",IFERROR(LOOKUP(2,1/('Tracker&amp;Invoice'!$H1498:$AC1498&lt;&gt;""),COLUMN('Tracker&amp;Invoice'!$H1498:$AC1498)),8),G1477)</f>
        <v>17</v>
      </c>
      <c r="H1476">
        <f t="shared" si="46"/>
        <v>17</v>
      </c>
      <c r="I1476" s="29">
        <f>IF(D1476="INVOICE",SUM('Tracker&amp;Invoice'!$H1498:INDEX('Tracker&amp;Invoice'!$A1498:$AC1498,1,H1476)),0)</f>
        <v>82944</v>
      </c>
      <c r="J1476" s="29">
        <f>IF(D1476="OVERALL",SUM('Tracker&amp;Invoice'!$H1498:$AC1498),0)</f>
        <v>0</v>
      </c>
    </row>
    <row r="1477" spans="1:10">
      <c r="A1477" t="e">
        <f t="shared" si="47"/>
        <v>#REF!</v>
      </c>
      <c r="B1477">
        <f>IF(AND('Tracker&amp;Invoice'!A1499&lt;&gt;"",'Tracker&amp;Invoice'!A1499&lt;&gt;"ITEM",'Tracker&amp;Invoice'!A1497="ITEM"),1,0)</f>
        <v>0</v>
      </c>
      <c r="C1477" t="str">
        <f>IF(B1477=1,'Tracker&amp;Invoice'!A1499,C1476)</f>
        <v>BQ-104</v>
      </c>
      <c r="D1477" t="str">
        <f>IF(LEFT(TRIM('Tracker&amp;Invoice'!B1499),9)="INVOICE #","INVOICE",IF(TRIM('Tracker&amp;Invoice'!B1499)="Overall Completion INVOICE","OVERALL",""))</f>
        <v/>
      </c>
      <c r="E1477" t="str">
        <f>IF(D1477="INVOICE",VALUE(MID(TRIM('Tracker&amp;Invoice'!B1499),10,10)),"")</f>
        <v/>
      </c>
      <c r="F1477">
        <f>IF(B1477=1,IFERROR(LOOKUP(2,1/('Tracker&amp;Invoice'!$H1499:$AC1499&lt;&gt;""),COLUMN('Tracker&amp;Invoice'!$H1499:$AC1499)),8),F1476)</f>
        <v>16</v>
      </c>
      <c r="G1477">
        <f>IF(D1477="OVERALL",IFERROR(LOOKUP(2,1/('Tracker&amp;Invoice'!$H1499:$AC1499&lt;&gt;""),COLUMN('Tracker&amp;Invoice'!$H1499:$AC1499)),8),G1478)</f>
        <v>17</v>
      </c>
      <c r="H1477">
        <f t="shared" si="46"/>
        <v>17</v>
      </c>
      <c r="I1477" s="29">
        <f>IF(D1477="INVOICE",SUM('Tracker&amp;Invoice'!$H1499:INDEX('Tracker&amp;Invoice'!$A1499:$AC1499,1,H1477)),0)</f>
        <v>0</v>
      </c>
      <c r="J1477" s="29">
        <f>IF(D1477="OVERALL",SUM('Tracker&amp;Invoice'!$H1499:$AC1499),0)</f>
        <v>0</v>
      </c>
    </row>
    <row r="1478" spans="1:10">
      <c r="A1478" t="e">
        <f t="shared" si="47"/>
        <v>#REF!</v>
      </c>
      <c r="B1478">
        <f>IF(AND('Tracker&amp;Invoice'!A1500&lt;&gt;"",'Tracker&amp;Invoice'!A1500&lt;&gt;"ITEM",'Tracker&amp;Invoice'!A1498="ITEM"),1,0)</f>
        <v>0</v>
      </c>
      <c r="C1478" t="str">
        <f>IF(B1478=1,'Tracker&amp;Invoice'!A1500,C1477)</f>
        <v>BQ-104</v>
      </c>
      <c r="D1478" t="str">
        <f>IF(LEFT(TRIM('Tracker&amp;Invoice'!B1500),9)="INVOICE #","INVOICE",IF(TRIM('Tracker&amp;Invoice'!B1500)="Overall Completion INVOICE","OVERALL",""))</f>
        <v>INVOICE</v>
      </c>
      <c r="E1478">
        <f>IF(D1478="INVOICE",VALUE(MID(TRIM('Tracker&amp;Invoice'!B1500),10,10)),"")</f>
        <v>29</v>
      </c>
      <c r="F1478">
        <f>IF(B1478=1,IFERROR(LOOKUP(2,1/('Tracker&amp;Invoice'!$H1500:$AC1500&lt;&gt;""),COLUMN('Tracker&amp;Invoice'!$H1500:$AC1500)),8),F1477)</f>
        <v>16</v>
      </c>
      <c r="G1478">
        <f>IF(D1478="OVERALL",IFERROR(LOOKUP(2,1/('Tracker&amp;Invoice'!$H1500:$AC1500&lt;&gt;""),COLUMN('Tracker&amp;Invoice'!$H1500:$AC1500)),8),G1479)</f>
        <v>17</v>
      </c>
      <c r="H1478">
        <f t="shared" si="46"/>
        <v>17</v>
      </c>
      <c r="I1478" s="29">
        <f>IF(D1478="INVOICE",SUM('Tracker&amp;Invoice'!$H1500:INDEX('Tracker&amp;Invoice'!$A1500:$AC1500,1,H1478)),0)</f>
        <v>27648</v>
      </c>
      <c r="J1478" s="29">
        <f>IF(D1478="OVERALL",SUM('Tracker&amp;Invoice'!$H1500:$AC1500),0)</f>
        <v>0</v>
      </c>
    </row>
    <row r="1479" spans="1:10">
      <c r="A1479" t="e">
        <f t="shared" si="47"/>
        <v>#REF!</v>
      </c>
      <c r="B1479">
        <f>IF(AND('Tracker&amp;Invoice'!A1501&lt;&gt;"",'Tracker&amp;Invoice'!A1501&lt;&gt;"ITEM",'Tracker&amp;Invoice'!A1499="ITEM"),1,0)</f>
        <v>0</v>
      </c>
      <c r="C1479" t="str">
        <f>IF(B1479=1,'Tracker&amp;Invoice'!A1501,C1478)</f>
        <v>BQ-104</v>
      </c>
      <c r="D1479" t="str">
        <f>IF(LEFT(TRIM('Tracker&amp;Invoice'!B1501),9)="INVOICE #","INVOICE",IF(TRIM('Tracker&amp;Invoice'!B1501)="Overall Completion INVOICE","OVERALL",""))</f>
        <v/>
      </c>
      <c r="E1479" t="str">
        <f>IF(D1479="INVOICE",VALUE(MID(TRIM('Tracker&amp;Invoice'!B1501),10,10)),"")</f>
        <v/>
      </c>
      <c r="F1479">
        <f>IF(B1479=1,IFERROR(LOOKUP(2,1/('Tracker&amp;Invoice'!$H1501:$AC1501&lt;&gt;""),COLUMN('Tracker&amp;Invoice'!$H1501:$AC1501)),8),F1478)</f>
        <v>16</v>
      </c>
      <c r="G1479">
        <f>IF(D1479="OVERALL",IFERROR(LOOKUP(2,1/('Tracker&amp;Invoice'!$H1501:$AC1501&lt;&gt;""),COLUMN('Tracker&amp;Invoice'!$H1501:$AC1501)),8),G1480)</f>
        <v>17</v>
      </c>
      <c r="H1479">
        <f t="shared" si="46"/>
        <v>17</v>
      </c>
      <c r="I1479" s="29">
        <f>IF(D1479="INVOICE",SUM('Tracker&amp;Invoice'!$H1501:INDEX('Tracker&amp;Invoice'!$A1501:$AC1501,1,H1479)),0)</f>
        <v>0</v>
      </c>
      <c r="J1479" s="29">
        <f>IF(D1479="OVERALL",SUM('Tracker&amp;Invoice'!$H1501:$AC1501),0)</f>
        <v>0</v>
      </c>
    </row>
    <row r="1480" spans="1:10">
      <c r="A1480" t="e">
        <f t="shared" si="47"/>
        <v>#REF!</v>
      </c>
      <c r="B1480">
        <f>IF(AND('Tracker&amp;Invoice'!A1502&lt;&gt;"",'Tracker&amp;Invoice'!A1502&lt;&gt;"ITEM",'Tracker&amp;Invoice'!A1500="ITEM"),1,0)</f>
        <v>0</v>
      </c>
      <c r="C1480" t="str">
        <f>IF(B1480=1,'Tracker&amp;Invoice'!A1502,C1479)</f>
        <v>BQ-104</v>
      </c>
      <c r="D1480" t="str">
        <f>IF(LEFT(TRIM('Tracker&amp;Invoice'!B1502),9)="INVOICE #","INVOICE",IF(TRIM('Tracker&amp;Invoice'!B1502)="Overall Completion INVOICE","OVERALL",""))</f>
        <v>INVOICE</v>
      </c>
      <c r="E1480">
        <f>IF(D1480="INVOICE",VALUE(MID(TRIM('Tracker&amp;Invoice'!B1502),10,10)),"")</f>
        <v>30</v>
      </c>
      <c r="F1480">
        <f>IF(B1480=1,IFERROR(LOOKUP(2,1/('Tracker&amp;Invoice'!$H1502:$AC1502&lt;&gt;""),COLUMN('Tracker&amp;Invoice'!$H1502:$AC1502)),8),F1479)</f>
        <v>16</v>
      </c>
      <c r="G1480">
        <f>IF(D1480="OVERALL",IFERROR(LOOKUP(2,1/('Tracker&amp;Invoice'!$H1502:$AC1502&lt;&gt;""),COLUMN('Tracker&amp;Invoice'!$H1502:$AC1502)),8),G1481)</f>
        <v>17</v>
      </c>
      <c r="H1480">
        <f t="shared" si="46"/>
        <v>17</v>
      </c>
      <c r="I1480" s="29">
        <f>IF(D1480="INVOICE",SUM('Tracker&amp;Invoice'!$H1502:INDEX('Tracker&amp;Invoice'!$A1502:$AC1502,1,H1480)),0)</f>
        <v>13824</v>
      </c>
      <c r="J1480" s="29">
        <f>IF(D1480="OVERALL",SUM('Tracker&amp;Invoice'!$H1502:$AC1502),0)</f>
        <v>0</v>
      </c>
    </row>
    <row r="1481" spans="1:10">
      <c r="A1481" t="e">
        <f t="shared" si="47"/>
        <v>#REF!</v>
      </c>
      <c r="B1481">
        <f>IF(AND('Tracker&amp;Invoice'!A1503&lt;&gt;"",'Tracker&amp;Invoice'!A1503&lt;&gt;"ITEM",'Tracker&amp;Invoice'!A1501="ITEM"),1,0)</f>
        <v>0</v>
      </c>
      <c r="C1481" t="str">
        <f>IF(B1481=1,'Tracker&amp;Invoice'!A1503,C1480)</f>
        <v>BQ-104</v>
      </c>
      <c r="D1481" t="str">
        <f>IF(LEFT(TRIM('Tracker&amp;Invoice'!B1503),9)="INVOICE #","INVOICE",IF(TRIM('Tracker&amp;Invoice'!B1503)="Overall Completion INVOICE","OVERALL",""))</f>
        <v/>
      </c>
      <c r="E1481" t="str">
        <f>IF(D1481="INVOICE",VALUE(MID(TRIM('Tracker&amp;Invoice'!B1503),10,10)),"")</f>
        <v/>
      </c>
      <c r="F1481">
        <f>IF(B1481=1,IFERROR(LOOKUP(2,1/('Tracker&amp;Invoice'!$H1503:$AC1503&lt;&gt;""),COLUMN('Tracker&amp;Invoice'!$H1503:$AC1503)),8),F1480)</f>
        <v>16</v>
      </c>
      <c r="G1481">
        <f>IF(D1481="OVERALL",IFERROR(LOOKUP(2,1/('Tracker&amp;Invoice'!$H1503:$AC1503&lt;&gt;""),COLUMN('Tracker&amp;Invoice'!$H1503:$AC1503)),8),G1482)</f>
        <v>17</v>
      </c>
      <c r="H1481">
        <f t="shared" si="46"/>
        <v>17</v>
      </c>
      <c r="I1481" s="29">
        <f>IF(D1481="INVOICE",SUM('Tracker&amp;Invoice'!$H1503:INDEX('Tracker&amp;Invoice'!$A1503:$AC1503,1,H1481)),0)</f>
        <v>0</v>
      </c>
      <c r="J1481" s="29">
        <f>IF(D1481="OVERALL",SUM('Tracker&amp;Invoice'!$H1503:$AC1503),0)</f>
        <v>0</v>
      </c>
    </row>
    <row r="1482" spans="1:10">
      <c r="A1482" t="e">
        <f t="shared" si="47"/>
        <v>#REF!</v>
      </c>
      <c r="B1482">
        <f>IF(AND('Tracker&amp;Invoice'!A1504&lt;&gt;"",'Tracker&amp;Invoice'!A1504&lt;&gt;"ITEM",'Tracker&amp;Invoice'!A1502="ITEM"),1,0)</f>
        <v>0</v>
      </c>
      <c r="C1482" t="str">
        <f>IF(B1482=1,'Tracker&amp;Invoice'!A1504,C1481)</f>
        <v>BQ-104</v>
      </c>
      <c r="D1482" t="str">
        <f>IF(LEFT(TRIM('Tracker&amp;Invoice'!B1504),9)="INVOICE #","INVOICE",IF(TRIM('Tracker&amp;Invoice'!B1504)="Overall Completion INVOICE","OVERALL",""))</f>
        <v>OVERALL</v>
      </c>
      <c r="E1482" t="str">
        <f>IF(D1482="INVOICE",VALUE(MID(TRIM('Tracker&amp;Invoice'!B1504),10,10)),"")</f>
        <v/>
      </c>
      <c r="F1482">
        <f>IF(B1482=1,IFERROR(LOOKUP(2,1/('Tracker&amp;Invoice'!$H1504:$AC1504&lt;&gt;""),COLUMN('Tracker&amp;Invoice'!$H1504:$AC1504)),8),F1481)</f>
        <v>16</v>
      </c>
      <c r="G1482">
        <f>IF(D1482="OVERALL",IFERROR(LOOKUP(2,1/('Tracker&amp;Invoice'!$H1504:$AC1504&lt;&gt;""),COLUMN('Tracker&amp;Invoice'!$H1504:$AC1504)),8),G1483)</f>
        <v>17</v>
      </c>
      <c r="H1482">
        <f t="shared" si="46"/>
        <v>17</v>
      </c>
      <c r="I1482" s="29">
        <f>IF(D1482="INVOICE",SUM('Tracker&amp;Invoice'!$H1504:INDEX('Tracker&amp;Invoice'!$A1504:$AC1504,1,H1482)),0)</f>
        <v>0</v>
      </c>
      <c r="J1482" s="29">
        <f>IF(D1482="OVERALL",SUM('Tracker&amp;Invoice'!$H1504:$AC1504),0)</f>
        <v>539136</v>
      </c>
    </row>
    <row r="1483" spans="1:10">
      <c r="A1483" t="e">
        <f t="shared" si="47"/>
        <v>#REF!</v>
      </c>
      <c r="B1483">
        <f>IF(AND('Tracker&amp;Invoice'!A1505&lt;&gt;"",'Tracker&amp;Invoice'!A1505&lt;&gt;"ITEM",'Tracker&amp;Invoice'!A1503="ITEM"),1,0)</f>
        <v>0</v>
      </c>
      <c r="C1483" t="str">
        <f>IF(B1483=1,'Tracker&amp;Invoice'!A1505,C1482)</f>
        <v>BQ-104</v>
      </c>
      <c r="D1483" t="str">
        <f>IF(LEFT(TRIM('Tracker&amp;Invoice'!B1505),9)="INVOICE #","INVOICE",IF(TRIM('Tracker&amp;Invoice'!B1505)="Overall Completion INVOICE","OVERALL",""))</f>
        <v/>
      </c>
      <c r="E1483" t="str">
        <f>IF(D1483="INVOICE",VALUE(MID(TRIM('Tracker&amp;Invoice'!B1505),10,10)),"")</f>
        <v/>
      </c>
      <c r="F1483">
        <f>IF(B1483=1,IFERROR(LOOKUP(2,1/('Tracker&amp;Invoice'!$H1505:$AC1505&lt;&gt;""),COLUMN('Tracker&amp;Invoice'!$H1505:$AC1505)),8),F1482)</f>
        <v>16</v>
      </c>
      <c r="G1483">
        <f>IF(D1483="OVERALL",IFERROR(LOOKUP(2,1/('Tracker&amp;Invoice'!$H1505:$AC1505&lt;&gt;""),COLUMN('Tracker&amp;Invoice'!$H1505:$AC1505)),8),G1484)</f>
        <v>18</v>
      </c>
      <c r="H1483">
        <f t="shared" si="46"/>
        <v>18</v>
      </c>
      <c r="I1483" s="29">
        <f>IF(D1483="INVOICE",SUM('Tracker&amp;Invoice'!$H1505:INDEX('Tracker&amp;Invoice'!$A1505:$AC1505,1,H1483)),0)</f>
        <v>0</v>
      </c>
      <c r="J1483" s="29">
        <f>IF(D1483="OVERALL",SUM('Tracker&amp;Invoice'!$H1505:$AC1505),0)</f>
        <v>0</v>
      </c>
    </row>
    <row r="1484" spans="1:10">
      <c r="A1484" t="e">
        <f t="shared" si="47"/>
        <v>#REF!</v>
      </c>
      <c r="B1484">
        <f>IF(AND('Tracker&amp;Invoice'!A1506&lt;&gt;"",'Tracker&amp;Invoice'!A1506&lt;&gt;"ITEM",'Tracker&amp;Invoice'!A1504="ITEM"),1,0)</f>
        <v>0</v>
      </c>
      <c r="C1484" t="str">
        <f>IF(B1484=1,'Tracker&amp;Invoice'!A1506,C1483)</f>
        <v>BQ-104</v>
      </c>
      <c r="D1484" t="str">
        <f>IF(LEFT(TRIM('Tracker&amp;Invoice'!B1506),9)="INVOICE #","INVOICE",IF(TRIM('Tracker&amp;Invoice'!B1506)="Overall Completion INVOICE","OVERALL",""))</f>
        <v/>
      </c>
      <c r="E1484" t="str">
        <f>IF(D1484="INVOICE",VALUE(MID(TRIM('Tracker&amp;Invoice'!B1506),10,10)),"")</f>
        <v/>
      </c>
      <c r="F1484">
        <f>IF(B1484=1,IFERROR(LOOKUP(2,1/('Tracker&amp;Invoice'!$H1506:$AC1506&lt;&gt;""),COLUMN('Tracker&amp;Invoice'!$H1506:$AC1506)),8),F1483)</f>
        <v>16</v>
      </c>
      <c r="G1484">
        <f>IF(D1484="OVERALL",IFERROR(LOOKUP(2,1/('Tracker&amp;Invoice'!$H1506:$AC1506&lt;&gt;""),COLUMN('Tracker&amp;Invoice'!$H1506:$AC1506)),8),G1485)</f>
        <v>18</v>
      </c>
      <c r="H1484">
        <f t="shared" si="46"/>
        <v>18</v>
      </c>
      <c r="I1484" s="29">
        <f>IF(D1484="INVOICE",SUM('Tracker&amp;Invoice'!$H1506:INDEX('Tracker&amp;Invoice'!$A1506:$AC1506,1,H1484)),0)</f>
        <v>0</v>
      </c>
      <c r="J1484" s="29">
        <f>IF(D1484="OVERALL",SUM('Tracker&amp;Invoice'!$H1506:$AC1506),0)</f>
        <v>0</v>
      </c>
    </row>
    <row r="1485" spans="1:10">
      <c r="A1485" t="e">
        <f t="shared" si="47"/>
        <v>#REF!</v>
      </c>
      <c r="B1485">
        <f>IF(AND('Tracker&amp;Invoice'!A1507&lt;&gt;"",'Tracker&amp;Invoice'!A1507&lt;&gt;"ITEM",'Tracker&amp;Invoice'!A1505="ITEM"),1,0)</f>
        <v>0</v>
      </c>
      <c r="C1485" t="str">
        <f>IF(B1485=1,'Tracker&amp;Invoice'!A1507,C1484)</f>
        <v>BQ-104</v>
      </c>
      <c r="D1485" t="str">
        <f>IF(LEFT(TRIM('Tracker&amp;Invoice'!B1507),9)="INVOICE #","INVOICE",IF(TRIM('Tracker&amp;Invoice'!B1507)="Overall Completion INVOICE","OVERALL",""))</f>
        <v/>
      </c>
      <c r="E1485" t="str">
        <f>IF(D1485="INVOICE",VALUE(MID(TRIM('Tracker&amp;Invoice'!B1507),10,10)),"")</f>
        <v/>
      </c>
      <c r="F1485">
        <f>IF(B1485=1,IFERROR(LOOKUP(2,1/('Tracker&amp;Invoice'!$H1507:$AC1507&lt;&gt;""),COLUMN('Tracker&amp;Invoice'!$H1507:$AC1507)),8),F1484)</f>
        <v>16</v>
      </c>
      <c r="G1485">
        <f>IF(D1485="OVERALL",IFERROR(LOOKUP(2,1/('Tracker&amp;Invoice'!$H1507:$AC1507&lt;&gt;""),COLUMN('Tracker&amp;Invoice'!$H1507:$AC1507)),8),G1486)</f>
        <v>18</v>
      </c>
      <c r="H1485">
        <f t="shared" si="46"/>
        <v>18</v>
      </c>
      <c r="I1485" s="29">
        <f>IF(D1485="INVOICE",SUM('Tracker&amp;Invoice'!$H1507:INDEX('Tracker&amp;Invoice'!$A1507:$AC1507,1,H1485)),0)</f>
        <v>0</v>
      </c>
      <c r="J1485" s="29">
        <f>IF(D1485="OVERALL",SUM('Tracker&amp;Invoice'!$H1507:$AC1507),0)</f>
        <v>0</v>
      </c>
    </row>
    <row r="1486" spans="1:10">
      <c r="A1486" t="e">
        <f t="shared" si="47"/>
        <v>#REF!</v>
      </c>
      <c r="B1486">
        <f>IF(AND('Tracker&amp;Invoice'!A1508&lt;&gt;"",'Tracker&amp;Invoice'!A1508&lt;&gt;"ITEM",'Tracker&amp;Invoice'!A1506="ITEM"),1,0)</f>
        <v>0</v>
      </c>
      <c r="C1486" t="str">
        <f>IF(B1486=1,'Tracker&amp;Invoice'!A1508,C1485)</f>
        <v>BQ-104</v>
      </c>
      <c r="D1486" t="str">
        <f>IF(LEFT(TRIM('Tracker&amp;Invoice'!B1508),9)="INVOICE #","INVOICE",IF(TRIM('Tracker&amp;Invoice'!B1508)="Overall Completion INVOICE","OVERALL",""))</f>
        <v/>
      </c>
      <c r="E1486" t="str">
        <f>IF(D1486="INVOICE",VALUE(MID(TRIM('Tracker&amp;Invoice'!B1508),10,10)),"")</f>
        <v/>
      </c>
      <c r="F1486">
        <f>IF(B1486=1,IFERROR(LOOKUP(2,1/('Tracker&amp;Invoice'!$H1508:$AC1508&lt;&gt;""),COLUMN('Tracker&amp;Invoice'!$H1508:$AC1508)),8),F1485)</f>
        <v>16</v>
      </c>
      <c r="G1486">
        <f>IF(D1486="OVERALL",IFERROR(LOOKUP(2,1/('Tracker&amp;Invoice'!$H1508:$AC1508&lt;&gt;""),COLUMN('Tracker&amp;Invoice'!$H1508:$AC1508)),8),G1487)</f>
        <v>18</v>
      </c>
      <c r="H1486">
        <f t="shared" si="46"/>
        <v>18</v>
      </c>
      <c r="I1486" s="29">
        <f>IF(D1486="INVOICE",SUM('Tracker&amp;Invoice'!$H1508:INDEX('Tracker&amp;Invoice'!$A1508:$AC1508,1,H1486)),0)</f>
        <v>0</v>
      </c>
      <c r="J1486" s="29">
        <f>IF(D1486="OVERALL",SUM('Tracker&amp;Invoice'!$H1508:$AC1508),0)</f>
        <v>0</v>
      </c>
    </row>
    <row r="1487" spans="1:10">
      <c r="A1487" t="e">
        <f t="shared" si="47"/>
        <v>#REF!</v>
      </c>
      <c r="B1487">
        <f>IF(AND('Tracker&amp;Invoice'!A1509&lt;&gt;"",'Tracker&amp;Invoice'!A1509&lt;&gt;"ITEM",'Tracker&amp;Invoice'!A1507="ITEM"),1,0)</f>
        <v>0</v>
      </c>
      <c r="C1487" t="str">
        <f>IF(B1487=1,'Tracker&amp;Invoice'!A1509,C1486)</f>
        <v>BQ-104</v>
      </c>
      <c r="D1487" t="str">
        <f>IF(LEFT(TRIM('Tracker&amp;Invoice'!B1509),9)="INVOICE #","INVOICE",IF(TRIM('Tracker&amp;Invoice'!B1509)="Overall Completion INVOICE","OVERALL",""))</f>
        <v/>
      </c>
      <c r="E1487" t="str">
        <f>IF(D1487="INVOICE",VALUE(MID(TRIM('Tracker&amp;Invoice'!B1509),10,10)),"")</f>
        <v/>
      </c>
      <c r="F1487">
        <f>IF(B1487=1,IFERROR(LOOKUP(2,1/('Tracker&amp;Invoice'!$H1509:$AC1509&lt;&gt;""),COLUMN('Tracker&amp;Invoice'!$H1509:$AC1509)),8),F1486)</f>
        <v>16</v>
      </c>
      <c r="G1487">
        <f>IF(D1487="OVERALL",IFERROR(LOOKUP(2,1/('Tracker&amp;Invoice'!$H1509:$AC1509&lt;&gt;""),COLUMN('Tracker&amp;Invoice'!$H1509:$AC1509)),8),G1488)</f>
        <v>18</v>
      </c>
      <c r="H1487">
        <f t="shared" si="46"/>
        <v>18</v>
      </c>
      <c r="I1487" s="29">
        <f>IF(D1487="INVOICE",SUM('Tracker&amp;Invoice'!$H1509:INDEX('Tracker&amp;Invoice'!$A1509:$AC1509,1,H1487)),0)</f>
        <v>0</v>
      </c>
      <c r="J1487" s="29">
        <f>IF(D1487="OVERALL",SUM('Tracker&amp;Invoice'!$H1509:$AC1509),0)</f>
        <v>0</v>
      </c>
    </row>
    <row r="1488" spans="1:10">
      <c r="A1488" t="e">
        <f t="shared" si="47"/>
        <v>#REF!</v>
      </c>
      <c r="B1488">
        <f>IF(AND('Tracker&amp;Invoice'!A1510&lt;&gt;"",'Tracker&amp;Invoice'!A1510&lt;&gt;"ITEM",'Tracker&amp;Invoice'!A1508="ITEM"),1,0)</f>
        <v>0</v>
      </c>
      <c r="C1488" t="str">
        <f>IF(B1488=1,'Tracker&amp;Invoice'!A1510,C1487)</f>
        <v>BQ-104</v>
      </c>
      <c r="D1488" t="str">
        <f>IF(LEFT(TRIM('Tracker&amp;Invoice'!B1510),9)="INVOICE #","INVOICE",IF(TRIM('Tracker&amp;Invoice'!B1510)="Overall Completion INVOICE","OVERALL",""))</f>
        <v/>
      </c>
      <c r="E1488" t="str">
        <f>IF(D1488="INVOICE",VALUE(MID(TRIM('Tracker&amp;Invoice'!B1510),10,10)),"")</f>
        <v/>
      </c>
      <c r="F1488">
        <f>IF(B1488=1,IFERROR(LOOKUP(2,1/('Tracker&amp;Invoice'!$H1510:$AC1510&lt;&gt;""),COLUMN('Tracker&amp;Invoice'!$H1510:$AC1510)),8),F1487)</f>
        <v>16</v>
      </c>
      <c r="G1488">
        <f>IF(D1488="OVERALL",IFERROR(LOOKUP(2,1/('Tracker&amp;Invoice'!$H1510:$AC1510&lt;&gt;""),COLUMN('Tracker&amp;Invoice'!$H1510:$AC1510)),8),G1489)</f>
        <v>18</v>
      </c>
      <c r="H1488">
        <f t="shared" si="46"/>
        <v>18</v>
      </c>
      <c r="I1488" s="29">
        <f>IF(D1488="INVOICE",SUM('Tracker&amp;Invoice'!$H1510:INDEX('Tracker&amp;Invoice'!$A1510:$AC1510,1,H1488)),0)</f>
        <v>0</v>
      </c>
      <c r="J1488" s="29">
        <f>IF(D1488="OVERALL",SUM('Tracker&amp;Invoice'!$H1510:$AC1510),0)</f>
        <v>0</v>
      </c>
    </row>
    <row r="1489" spans="1:10">
      <c r="A1489" t="e">
        <f t="shared" si="47"/>
        <v>#REF!</v>
      </c>
      <c r="B1489">
        <f>IF(AND('Tracker&amp;Invoice'!A1511&lt;&gt;"",'Tracker&amp;Invoice'!A1511&lt;&gt;"ITEM",'Tracker&amp;Invoice'!A1509="ITEM"),1,0)</f>
        <v>0</v>
      </c>
      <c r="C1489" t="str">
        <f>IF(B1489=1,'Tracker&amp;Invoice'!A1511,C1488)</f>
        <v>BQ-104</v>
      </c>
      <c r="D1489" t="str">
        <f>IF(LEFT(TRIM('Tracker&amp;Invoice'!B1511),9)="INVOICE #","INVOICE",IF(TRIM('Tracker&amp;Invoice'!B1511)="Overall Completion INVOICE","OVERALL",""))</f>
        <v/>
      </c>
      <c r="E1489" t="str">
        <f>IF(D1489="INVOICE",VALUE(MID(TRIM('Tracker&amp;Invoice'!B1511),10,10)),"")</f>
        <v/>
      </c>
      <c r="F1489">
        <f>IF(B1489=1,IFERROR(LOOKUP(2,1/('Tracker&amp;Invoice'!$H1511:$AC1511&lt;&gt;""),COLUMN('Tracker&amp;Invoice'!$H1511:$AC1511)),8),F1488)</f>
        <v>16</v>
      </c>
      <c r="G1489">
        <f>IF(D1489="OVERALL",IFERROR(LOOKUP(2,1/('Tracker&amp;Invoice'!$H1511:$AC1511&lt;&gt;""),COLUMN('Tracker&amp;Invoice'!$H1511:$AC1511)),8),G1490)</f>
        <v>18</v>
      </c>
      <c r="H1489">
        <f t="shared" si="46"/>
        <v>18</v>
      </c>
      <c r="I1489" s="29">
        <f>IF(D1489="INVOICE",SUM('Tracker&amp;Invoice'!$H1511:INDEX('Tracker&amp;Invoice'!$A1511:$AC1511,1,H1489)),0)</f>
        <v>0</v>
      </c>
      <c r="J1489" s="29">
        <f>IF(D1489="OVERALL",SUM('Tracker&amp;Invoice'!$H1511:$AC1511),0)</f>
        <v>0</v>
      </c>
    </row>
    <row r="1490" spans="1:10">
      <c r="A1490" t="e">
        <f t="shared" si="47"/>
        <v>#REF!</v>
      </c>
      <c r="B1490">
        <f>IF(AND('Tracker&amp;Invoice'!A1512&lt;&gt;"",'Tracker&amp;Invoice'!A1512&lt;&gt;"ITEM",'Tracker&amp;Invoice'!A1510="ITEM"),1,0)</f>
        <v>0</v>
      </c>
      <c r="C1490" t="str">
        <f>IF(B1490=1,'Tracker&amp;Invoice'!A1512,C1489)</f>
        <v>BQ-104</v>
      </c>
      <c r="D1490" t="str">
        <f>IF(LEFT(TRIM('Tracker&amp;Invoice'!B1512),9)="INVOICE #","INVOICE",IF(TRIM('Tracker&amp;Invoice'!B1512)="Overall Completion INVOICE","OVERALL",""))</f>
        <v/>
      </c>
      <c r="E1490" t="str">
        <f>IF(D1490="INVOICE",VALUE(MID(TRIM('Tracker&amp;Invoice'!B1512),10,10)),"")</f>
        <v/>
      </c>
      <c r="F1490">
        <f>IF(B1490=1,IFERROR(LOOKUP(2,1/('Tracker&amp;Invoice'!$H1512:$AC1512&lt;&gt;""),COLUMN('Tracker&amp;Invoice'!$H1512:$AC1512)),8),F1489)</f>
        <v>16</v>
      </c>
      <c r="G1490">
        <f>IF(D1490="OVERALL",IFERROR(LOOKUP(2,1/('Tracker&amp;Invoice'!$H1512:$AC1512&lt;&gt;""),COLUMN('Tracker&amp;Invoice'!$H1512:$AC1512)),8),G1491)</f>
        <v>18</v>
      </c>
      <c r="H1490">
        <f t="shared" si="46"/>
        <v>18</v>
      </c>
      <c r="I1490" s="29">
        <f>IF(D1490="INVOICE",SUM('Tracker&amp;Invoice'!$H1512:INDEX('Tracker&amp;Invoice'!$A1512:$AC1512,1,H1490)),0)</f>
        <v>0</v>
      </c>
      <c r="J1490" s="29">
        <f>IF(D1490="OVERALL",SUM('Tracker&amp;Invoice'!$H1512:$AC1512),0)</f>
        <v>0</v>
      </c>
    </row>
    <row r="1491" spans="1:10">
      <c r="A1491" t="e">
        <f t="shared" si="47"/>
        <v>#REF!</v>
      </c>
      <c r="B1491">
        <f>IF(AND('Tracker&amp;Invoice'!A1513&lt;&gt;"",'Tracker&amp;Invoice'!A1513&lt;&gt;"ITEM",'Tracker&amp;Invoice'!A1511="ITEM"),1,0)</f>
        <v>1</v>
      </c>
      <c r="C1491" t="str">
        <f>IF(B1491=1,'Tracker&amp;Invoice'!A1513,C1490)</f>
        <v>BQ-105</v>
      </c>
      <c r="D1491" t="str">
        <f>IF(LEFT(TRIM('Tracker&amp;Invoice'!B1513),9)="INVOICE #","INVOICE",IF(TRIM('Tracker&amp;Invoice'!B1513)="Overall Completion INVOICE","OVERALL",""))</f>
        <v/>
      </c>
      <c r="E1491" t="str">
        <f>IF(D1491="INVOICE",VALUE(MID(TRIM('Tracker&amp;Invoice'!B1513),10,10)),"")</f>
        <v/>
      </c>
      <c r="F1491">
        <f>IF(B1491=1,IFERROR(LOOKUP(2,1/('Tracker&amp;Invoice'!$H1513:$AC1513&lt;&gt;""),COLUMN('Tracker&amp;Invoice'!$H1513:$AC1513)),8),F1490)</f>
        <v>17</v>
      </c>
      <c r="G1491">
        <f>IF(D1491="OVERALL",IFERROR(LOOKUP(2,1/('Tracker&amp;Invoice'!$H1513:$AC1513&lt;&gt;""),COLUMN('Tracker&amp;Invoice'!$H1513:$AC1513)),8),G1492)</f>
        <v>18</v>
      </c>
      <c r="H1491">
        <f t="shared" si="46"/>
        <v>18</v>
      </c>
      <c r="I1491" s="29">
        <f>IF(D1491="INVOICE",SUM('Tracker&amp;Invoice'!$H1513:INDEX('Tracker&amp;Invoice'!$A1513:$AC1513,1,H1491)),0)</f>
        <v>0</v>
      </c>
      <c r="J1491" s="29">
        <f>IF(D1491="OVERALL",SUM('Tracker&amp;Invoice'!$H1513:$AC1513),0)</f>
        <v>0</v>
      </c>
    </row>
    <row r="1492" spans="1:10">
      <c r="A1492" t="e">
        <f t="shared" si="47"/>
        <v>#REF!</v>
      </c>
      <c r="B1492">
        <f>IF(AND('Tracker&amp;Invoice'!A1514&lt;&gt;"",'Tracker&amp;Invoice'!A1514&lt;&gt;"ITEM",'Tracker&amp;Invoice'!A1512="ITEM"),1,0)</f>
        <v>0</v>
      </c>
      <c r="C1492" t="str">
        <f>IF(B1492=1,'Tracker&amp;Invoice'!A1514,C1491)</f>
        <v>BQ-105</v>
      </c>
      <c r="D1492" t="str">
        <f>IF(LEFT(TRIM('Tracker&amp;Invoice'!B1514),9)="INVOICE #","INVOICE",IF(TRIM('Tracker&amp;Invoice'!B1514)="Overall Completion INVOICE","OVERALL",""))</f>
        <v/>
      </c>
      <c r="E1492" t="str">
        <f>IF(D1492="INVOICE",VALUE(MID(TRIM('Tracker&amp;Invoice'!B1514),10,10)),"")</f>
        <v/>
      </c>
      <c r="F1492">
        <f>IF(B1492=1,IFERROR(LOOKUP(2,1/('Tracker&amp;Invoice'!$H1514:$AC1514&lt;&gt;""),COLUMN('Tracker&amp;Invoice'!$H1514:$AC1514)),8),F1491)</f>
        <v>17</v>
      </c>
      <c r="G1492">
        <f>IF(D1492="OVERALL",IFERROR(LOOKUP(2,1/('Tracker&amp;Invoice'!$H1514:$AC1514&lt;&gt;""),COLUMN('Tracker&amp;Invoice'!$H1514:$AC1514)),8),G1493)</f>
        <v>18</v>
      </c>
      <c r="H1492">
        <f t="shared" si="46"/>
        <v>18</v>
      </c>
      <c r="I1492" s="29">
        <f>IF(D1492="INVOICE",SUM('Tracker&amp;Invoice'!$H1514:INDEX('Tracker&amp;Invoice'!$A1514:$AC1514,1,H1492)),0)</f>
        <v>0</v>
      </c>
      <c r="J1492" s="29">
        <f>IF(D1492="OVERALL",SUM('Tracker&amp;Invoice'!$H1514:$AC1514),0)</f>
        <v>0</v>
      </c>
    </row>
    <row r="1493" spans="1:10">
      <c r="A1493" t="e">
        <f t="shared" si="47"/>
        <v>#REF!</v>
      </c>
      <c r="B1493">
        <f>IF(AND('Tracker&amp;Invoice'!A1515&lt;&gt;"",'Tracker&amp;Invoice'!A1515&lt;&gt;"ITEM",'Tracker&amp;Invoice'!A1513="ITEM"),1,0)</f>
        <v>0</v>
      </c>
      <c r="C1493" t="str">
        <f>IF(B1493=1,'Tracker&amp;Invoice'!A1515,C1492)</f>
        <v>BQ-105</v>
      </c>
      <c r="D1493" t="str">
        <f>IF(LEFT(TRIM('Tracker&amp;Invoice'!B1515),9)="INVOICE #","INVOICE",IF(TRIM('Tracker&amp;Invoice'!B1515)="Overall Completion INVOICE","OVERALL",""))</f>
        <v/>
      </c>
      <c r="E1493" t="str">
        <f>IF(D1493="INVOICE",VALUE(MID(TRIM('Tracker&amp;Invoice'!B1515),10,10)),"")</f>
        <v/>
      </c>
      <c r="F1493">
        <f>IF(B1493=1,IFERROR(LOOKUP(2,1/('Tracker&amp;Invoice'!$H1515:$AC1515&lt;&gt;""),COLUMN('Tracker&amp;Invoice'!$H1515:$AC1515)),8),F1492)</f>
        <v>17</v>
      </c>
      <c r="G1493">
        <f>IF(D1493="OVERALL",IFERROR(LOOKUP(2,1/('Tracker&amp;Invoice'!$H1515:$AC1515&lt;&gt;""),COLUMN('Tracker&amp;Invoice'!$H1515:$AC1515)),8),G1494)</f>
        <v>18</v>
      </c>
      <c r="H1493">
        <f t="shared" si="46"/>
        <v>18</v>
      </c>
      <c r="I1493" s="29">
        <f>IF(D1493="INVOICE",SUM('Tracker&amp;Invoice'!$H1515:INDEX('Tracker&amp;Invoice'!$A1515:$AC1515,1,H1493)),0)</f>
        <v>0</v>
      </c>
      <c r="J1493" s="29">
        <f>IF(D1493="OVERALL",SUM('Tracker&amp;Invoice'!$H1515:$AC1515),0)</f>
        <v>0</v>
      </c>
    </row>
    <row r="1494" spans="1:10">
      <c r="A1494" t="e">
        <f t="shared" si="47"/>
        <v>#REF!</v>
      </c>
      <c r="B1494">
        <f>IF(AND('Tracker&amp;Invoice'!A1516&lt;&gt;"",'Tracker&amp;Invoice'!A1516&lt;&gt;"ITEM",'Tracker&amp;Invoice'!A1514="ITEM"),1,0)</f>
        <v>0</v>
      </c>
      <c r="C1494" t="str">
        <f>IF(B1494=1,'Tracker&amp;Invoice'!A1516,C1493)</f>
        <v>BQ-105</v>
      </c>
      <c r="D1494" t="str">
        <f>IF(LEFT(TRIM('Tracker&amp;Invoice'!B1516),9)="INVOICE #","INVOICE",IF(TRIM('Tracker&amp;Invoice'!B1516)="Overall Completion INVOICE","OVERALL",""))</f>
        <v>INVOICE</v>
      </c>
      <c r="E1494">
        <f>IF(D1494="INVOICE",VALUE(MID(TRIM('Tracker&amp;Invoice'!B1516),10,10)),"")</f>
        <v>22</v>
      </c>
      <c r="F1494">
        <f>IF(B1494=1,IFERROR(LOOKUP(2,1/('Tracker&amp;Invoice'!$H1516:$AC1516&lt;&gt;""),COLUMN('Tracker&amp;Invoice'!$H1516:$AC1516)),8),F1493)</f>
        <v>17</v>
      </c>
      <c r="G1494">
        <f>IF(D1494="OVERALL",IFERROR(LOOKUP(2,1/('Tracker&amp;Invoice'!$H1516:$AC1516&lt;&gt;""),COLUMN('Tracker&amp;Invoice'!$H1516:$AC1516)),8),G1495)</f>
        <v>18</v>
      </c>
      <c r="H1494">
        <f t="shared" si="46"/>
        <v>18</v>
      </c>
      <c r="I1494" s="29">
        <f>IF(D1494="INVOICE",SUM('Tracker&amp;Invoice'!$H1516:INDEX('Tracker&amp;Invoice'!$A1516:$AC1516,1,H1494)),0)</f>
        <v>7040.0000000000009</v>
      </c>
      <c r="J1494" s="29">
        <f>IF(D1494="OVERALL",SUM('Tracker&amp;Invoice'!$H1516:$AC1516),0)</f>
        <v>0</v>
      </c>
    </row>
    <row r="1495" spans="1:10">
      <c r="A1495" t="e">
        <f t="shared" si="47"/>
        <v>#REF!</v>
      </c>
      <c r="B1495">
        <f>IF(AND('Tracker&amp;Invoice'!A1517&lt;&gt;"",'Tracker&amp;Invoice'!A1517&lt;&gt;"ITEM",'Tracker&amp;Invoice'!A1515="ITEM"),1,0)</f>
        <v>0</v>
      </c>
      <c r="C1495" t="str">
        <f>IF(B1495=1,'Tracker&amp;Invoice'!A1517,C1494)</f>
        <v>BQ-105</v>
      </c>
      <c r="D1495" t="str">
        <f>IF(LEFT(TRIM('Tracker&amp;Invoice'!B1517),9)="INVOICE #","INVOICE",IF(TRIM('Tracker&amp;Invoice'!B1517)="Overall Completion INVOICE","OVERALL",""))</f>
        <v/>
      </c>
      <c r="E1495" t="str">
        <f>IF(D1495="INVOICE",VALUE(MID(TRIM('Tracker&amp;Invoice'!B1517),10,10)),"")</f>
        <v/>
      </c>
      <c r="F1495">
        <f>IF(B1495=1,IFERROR(LOOKUP(2,1/('Tracker&amp;Invoice'!$H1517:$AC1517&lt;&gt;""),COLUMN('Tracker&amp;Invoice'!$H1517:$AC1517)),8),F1494)</f>
        <v>17</v>
      </c>
      <c r="G1495">
        <f>IF(D1495="OVERALL",IFERROR(LOOKUP(2,1/('Tracker&amp;Invoice'!$H1517:$AC1517&lt;&gt;""),COLUMN('Tracker&amp;Invoice'!$H1517:$AC1517)),8),G1496)</f>
        <v>18</v>
      </c>
      <c r="H1495">
        <f t="shared" si="46"/>
        <v>18</v>
      </c>
      <c r="I1495" s="29">
        <f>IF(D1495="INVOICE",SUM('Tracker&amp;Invoice'!$H1517:INDEX('Tracker&amp;Invoice'!$A1517:$AC1517,1,H1495)),0)</f>
        <v>0</v>
      </c>
      <c r="J1495" s="29">
        <f>IF(D1495="OVERALL",SUM('Tracker&amp;Invoice'!$H1517:$AC1517),0)</f>
        <v>0</v>
      </c>
    </row>
    <row r="1496" spans="1:10">
      <c r="A1496" t="e">
        <f t="shared" si="47"/>
        <v>#REF!</v>
      </c>
      <c r="B1496">
        <f>IF(AND('Tracker&amp;Invoice'!A1518&lt;&gt;"",'Tracker&amp;Invoice'!A1518&lt;&gt;"ITEM",'Tracker&amp;Invoice'!A1516="ITEM"),1,0)</f>
        <v>0</v>
      </c>
      <c r="C1496" t="str">
        <f>IF(B1496=1,'Tracker&amp;Invoice'!A1518,C1495)</f>
        <v>BQ-105</v>
      </c>
      <c r="D1496" t="str">
        <f>IF(LEFT(TRIM('Tracker&amp;Invoice'!B1518),9)="INVOICE #","INVOICE",IF(TRIM('Tracker&amp;Invoice'!B1518)="Overall Completion INVOICE","OVERALL",""))</f>
        <v>INVOICE</v>
      </c>
      <c r="E1496">
        <f>IF(D1496="INVOICE",VALUE(MID(TRIM('Tracker&amp;Invoice'!B1518),10,10)),"")</f>
        <v>26</v>
      </c>
      <c r="F1496">
        <f>IF(B1496=1,IFERROR(LOOKUP(2,1/('Tracker&amp;Invoice'!$H1518:$AC1518&lt;&gt;""),COLUMN('Tracker&amp;Invoice'!$H1518:$AC1518)),8),F1495)</f>
        <v>17</v>
      </c>
      <c r="G1496">
        <f>IF(D1496="OVERALL",IFERROR(LOOKUP(2,1/('Tracker&amp;Invoice'!$H1518:$AC1518&lt;&gt;""),COLUMN('Tracker&amp;Invoice'!$H1518:$AC1518)),8),G1497)</f>
        <v>18</v>
      </c>
      <c r="H1496">
        <f t="shared" si="46"/>
        <v>18</v>
      </c>
      <c r="I1496" s="29">
        <f>IF(D1496="INVOICE",SUM('Tracker&amp;Invoice'!$H1518:INDEX('Tracker&amp;Invoice'!$A1518:$AC1518,1,H1496)),0)</f>
        <v>3520.0000000000005</v>
      </c>
      <c r="J1496" s="29">
        <f>IF(D1496="OVERALL",SUM('Tracker&amp;Invoice'!$H1518:$AC1518),0)</f>
        <v>0</v>
      </c>
    </row>
    <row r="1497" spans="1:10">
      <c r="A1497" t="e">
        <f t="shared" si="47"/>
        <v>#REF!</v>
      </c>
      <c r="B1497">
        <f>IF(AND('Tracker&amp;Invoice'!A1519&lt;&gt;"",'Tracker&amp;Invoice'!A1519&lt;&gt;"ITEM",'Tracker&amp;Invoice'!A1517="ITEM"),1,0)</f>
        <v>0</v>
      </c>
      <c r="C1497" t="str">
        <f>IF(B1497=1,'Tracker&amp;Invoice'!A1519,C1496)</f>
        <v>BQ-105</v>
      </c>
      <c r="D1497" t="str">
        <f>IF(LEFT(TRIM('Tracker&amp;Invoice'!B1519),9)="INVOICE #","INVOICE",IF(TRIM('Tracker&amp;Invoice'!B1519)="Overall Completion INVOICE","OVERALL",""))</f>
        <v/>
      </c>
      <c r="E1497" t="str">
        <f>IF(D1497="INVOICE",VALUE(MID(TRIM('Tracker&amp;Invoice'!B1519),10,10)),"")</f>
        <v/>
      </c>
      <c r="F1497">
        <f>IF(B1497=1,IFERROR(LOOKUP(2,1/('Tracker&amp;Invoice'!$H1519:$AC1519&lt;&gt;""),COLUMN('Tracker&amp;Invoice'!$H1519:$AC1519)),8),F1496)</f>
        <v>17</v>
      </c>
      <c r="G1497">
        <f>IF(D1497="OVERALL",IFERROR(LOOKUP(2,1/('Tracker&amp;Invoice'!$H1519:$AC1519&lt;&gt;""),COLUMN('Tracker&amp;Invoice'!$H1519:$AC1519)),8),G1498)</f>
        <v>18</v>
      </c>
      <c r="H1497">
        <f t="shared" si="46"/>
        <v>18</v>
      </c>
      <c r="I1497" s="29">
        <f>IF(D1497="INVOICE",SUM('Tracker&amp;Invoice'!$H1519:INDEX('Tracker&amp;Invoice'!$A1519:$AC1519,1,H1497)),0)</f>
        <v>0</v>
      </c>
      <c r="J1497" s="29">
        <f>IF(D1497="OVERALL",SUM('Tracker&amp;Invoice'!$H1519:$AC1519),0)</f>
        <v>0</v>
      </c>
    </row>
    <row r="1498" spans="1:10">
      <c r="A1498" t="e">
        <f t="shared" si="47"/>
        <v>#REF!</v>
      </c>
      <c r="B1498">
        <f>IF(AND('Tracker&amp;Invoice'!A1520&lt;&gt;"",'Tracker&amp;Invoice'!A1520&lt;&gt;"ITEM",'Tracker&amp;Invoice'!A1518="ITEM"),1,0)</f>
        <v>0</v>
      </c>
      <c r="C1498" t="str">
        <f>IF(B1498=1,'Tracker&amp;Invoice'!A1520,C1497)</f>
        <v>BQ-105</v>
      </c>
      <c r="D1498" t="str">
        <f>IF(LEFT(TRIM('Tracker&amp;Invoice'!B1520),9)="INVOICE #","INVOICE",IF(TRIM('Tracker&amp;Invoice'!B1520)="Overall Completion INVOICE","OVERALL",""))</f>
        <v>INVOICE</v>
      </c>
      <c r="E1498">
        <f>IF(D1498="INVOICE",VALUE(MID(TRIM('Tracker&amp;Invoice'!B1520),10,10)),"")</f>
        <v>31</v>
      </c>
      <c r="F1498">
        <f>IF(B1498=1,IFERROR(LOOKUP(2,1/('Tracker&amp;Invoice'!$H1520:$AC1520&lt;&gt;""),COLUMN('Tracker&amp;Invoice'!$H1520:$AC1520)),8),F1497)</f>
        <v>17</v>
      </c>
      <c r="G1498">
        <f>IF(D1498="OVERALL",IFERROR(LOOKUP(2,1/('Tracker&amp;Invoice'!$H1520:$AC1520&lt;&gt;""),COLUMN('Tracker&amp;Invoice'!$H1520:$AC1520)),8),G1499)</f>
        <v>18</v>
      </c>
      <c r="H1498">
        <f t="shared" si="46"/>
        <v>18</v>
      </c>
      <c r="I1498" s="29">
        <f>IF(D1498="INVOICE",SUM('Tracker&amp;Invoice'!$H1520:INDEX('Tracker&amp;Invoice'!$A1520:$AC1520,1,H1498)),0)</f>
        <v>1760</v>
      </c>
      <c r="J1498" s="29">
        <f>IF(D1498="OVERALL",SUM('Tracker&amp;Invoice'!$H1520:$AC1520),0)</f>
        <v>0</v>
      </c>
    </row>
    <row r="1499" spans="1:10">
      <c r="A1499" t="e">
        <f t="shared" si="47"/>
        <v>#REF!</v>
      </c>
      <c r="B1499">
        <f>IF(AND('Tracker&amp;Invoice'!A1521&lt;&gt;"",'Tracker&amp;Invoice'!A1521&lt;&gt;"ITEM",'Tracker&amp;Invoice'!A1519="ITEM"),1,0)</f>
        <v>0</v>
      </c>
      <c r="C1499" t="str">
        <f>IF(B1499=1,'Tracker&amp;Invoice'!A1521,C1498)</f>
        <v>BQ-105</v>
      </c>
      <c r="D1499" t="str">
        <f>IF(LEFT(TRIM('Tracker&amp;Invoice'!B1521),9)="INVOICE #","INVOICE",IF(TRIM('Tracker&amp;Invoice'!B1521)="Overall Completion INVOICE","OVERALL",""))</f>
        <v/>
      </c>
      <c r="E1499" t="str">
        <f>IF(D1499="INVOICE",VALUE(MID(TRIM('Tracker&amp;Invoice'!B1521),10,10)),"")</f>
        <v/>
      </c>
      <c r="F1499">
        <f>IF(B1499=1,IFERROR(LOOKUP(2,1/('Tracker&amp;Invoice'!$H1521:$AC1521&lt;&gt;""),COLUMN('Tracker&amp;Invoice'!$H1521:$AC1521)),8),F1498)</f>
        <v>17</v>
      </c>
      <c r="G1499">
        <f>IF(D1499="OVERALL",IFERROR(LOOKUP(2,1/('Tracker&amp;Invoice'!$H1521:$AC1521&lt;&gt;""),COLUMN('Tracker&amp;Invoice'!$H1521:$AC1521)),8),G1500)</f>
        <v>18</v>
      </c>
      <c r="H1499">
        <f t="shared" si="46"/>
        <v>18</v>
      </c>
      <c r="I1499" s="29">
        <f>IF(D1499="INVOICE",SUM('Tracker&amp;Invoice'!$H1521:INDEX('Tracker&amp;Invoice'!$A1521:$AC1521,1,H1499)),0)</f>
        <v>0</v>
      </c>
      <c r="J1499" s="29">
        <f>IF(D1499="OVERALL",SUM('Tracker&amp;Invoice'!$H1521:$AC1521),0)</f>
        <v>0</v>
      </c>
    </row>
    <row r="1500" spans="1:10">
      <c r="A1500" t="e">
        <f t="shared" si="47"/>
        <v>#REF!</v>
      </c>
      <c r="B1500">
        <f>IF(AND('Tracker&amp;Invoice'!A1522&lt;&gt;"",'Tracker&amp;Invoice'!A1522&lt;&gt;"ITEM",'Tracker&amp;Invoice'!A1520="ITEM"),1,0)</f>
        <v>0</v>
      </c>
      <c r="C1500" t="str">
        <f>IF(B1500=1,'Tracker&amp;Invoice'!A1522,C1499)</f>
        <v>BQ-105</v>
      </c>
      <c r="D1500" t="str">
        <f>IF(LEFT(TRIM('Tracker&amp;Invoice'!B1522),9)="INVOICE #","INVOICE",IF(TRIM('Tracker&amp;Invoice'!B1522)="Overall Completion INVOICE","OVERALL",""))</f>
        <v>INVOICE</v>
      </c>
      <c r="E1500">
        <f>IF(D1500="INVOICE",VALUE(MID(TRIM('Tracker&amp;Invoice'!B1522),10,10)),"")</f>
        <v>32</v>
      </c>
      <c r="F1500">
        <f>IF(B1500=1,IFERROR(LOOKUP(2,1/('Tracker&amp;Invoice'!$H1522:$AC1522&lt;&gt;""),COLUMN('Tracker&amp;Invoice'!$H1522:$AC1522)),8),F1499)</f>
        <v>17</v>
      </c>
      <c r="G1500">
        <f>IF(D1500="OVERALL",IFERROR(LOOKUP(2,1/('Tracker&amp;Invoice'!$H1522:$AC1522&lt;&gt;""),COLUMN('Tracker&amp;Invoice'!$H1522:$AC1522)),8),G1501)</f>
        <v>18</v>
      </c>
      <c r="H1500">
        <f t="shared" si="46"/>
        <v>18</v>
      </c>
      <c r="I1500" s="29">
        <f>IF(D1500="INVOICE",SUM('Tracker&amp;Invoice'!$H1522:INDEX('Tracker&amp;Invoice'!$A1522:$AC1522,1,H1500)),0)</f>
        <v>8160</v>
      </c>
      <c r="J1500" s="29">
        <f>IF(D1500="OVERALL",SUM('Tracker&amp;Invoice'!$H1522:$AC1522),0)</f>
        <v>0</v>
      </c>
    </row>
    <row r="1501" spans="1:10">
      <c r="A1501" t="e">
        <f t="shared" si="47"/>
        <v>#REF!</v>
      </c>
      <c r="B1501">
        <f>IF(AND('Tracker&amp;Invoice'!A1523&lt;&gt;"",'Tracker&amp;Invoice'!A1523&lt;&gt;"ITEM",'Tracker&amp;Invoice'!A1521="ITEM"),1,0)</f>
        <v>0</v>
      </c>
      <c r="C1501" t="str">
        <f>IF(B1501=1,'Tracker&amp;Invoice'!A1523,C1500)</f>
        <v>BQ-105</v>
      </c>
      <c r="D1501" t="str">
        <f>IF(LEFT(TRIM('Tracker&amp;Invoice'!B1523),9)="INVOICE #","INVOICE",IF(TRIM('Tracker&amp;Invoice'!B1523)="Overall Completion INVOICE","OVERALL",""))</f>
        <v/>
      </c>
      <c r="E1501" t="str">
        <f>IF(D1501="INVOICE",VALUE(MID(TRIM('Tracker&amp;Invoice'!B1523),10,10)),"")</f>
        <v/>
      </c>
      <c r="F1501">
        <f>IF(B1501=1,IFERROR(LOOKUP(2,1/('Tracker&amp;Invoice'!$H1523:$AC1523&lt;&gt;""),COLUMN('Tracker&amp;Invoice'!$H1523:$AC1523)),8),F1500)</f>
        <v>17</v>
      </c>
      <c r="G1501">
        <f>IF(D1501="OVERALL",IFERROR(LOOKUP(2,1/('Tracker&amp;Invoice'!$H1523:$AC1523&lt;&gt;""),COLUMN('Tracker&amp;Invoice'!$H1523:$AC1523)),8),G1502)</f>
        <v>18</v>
      </c>
      <c r="H1501">
        <f t="shared" si="46"/>
        <v>18</v>
      </c>
      <c r="I1501" s="29">
        <f>IF(D1501="INVOICE",SUM('Tracker&amp;Invoice'!$H1523:INDEX('Tracker&amp;Invoice'!$A1523:$AC1523,1,H1501)),0)</f>
        <v>0</v>
      </c>
      <c r="J1501" s="29">
        <f>IF(D1501="OVERALL",SUM('Tracker&amp;Invoice'!$H1523:$AC1523),0)</f>
        <v>0</v>
      </c>
    </row>
    <row r="1502" spans="1:10">
      <c r="A1502" t="e">
        <f t="shared" si="47"/>
        <v>#REF!</v>
      </c>
      <c r="B1502">
        <f>IF(AND('Tracker&amp;Invoice'!A1524&lt;&gt;"",'Tracker&amp;Invoice'!A1524&lt;&gt;"ITEM",'Tracker&amp;Invoice'!A1522="ITEM"),1,0)</f>
        <v>0</v>
      </c>
      <c r="C1502" t="str">
        <f>IF(B1502=1,'Tracker&amp;Invoice'!A1524,C1501)</f>
        <v>BQ-105</v>
      </c>
      <c r="D1502" t="str">
        <f>IF(LEFT(TRIM('Tracker&amp;Invoice'!B1524),9)="INVOICE #","INVOICE",IF(TRIM('Tracker&amp;Invoice'!B1524)="Overall Completion INVOICE","OVERALL",""))</f>
        <v>OVERALL</v>
      </c>
      <c r="E1502" t="str">
        <f>IF(D1502="INVOICE",VALUE(MID(TRIM('Tracker&amp;Invoice'!B1524),10,10)),"")</f>
        <v/>
      </c>
      <c r="F1502">
        <f>IF(B1502=1,IFERROR(LOOKUP(2,1/('Tracker&amp;Invoice'!$H1524:$AC1524&lt;&gt;""),COLUMN('Tracker&amp;Invoice'!$H1524:$AC1524)),8),F1501)</f>
        <v>17</v>
      </c>
      <c r="G1502">
        <f>IF(D1502="OVERALL",IFERROR(LOOKUP(2,1/('Tracker&amp;Invoice'!$H1524:$AC1524&lt;&gt;""),COLUMN('Tracker&amp;Invoice'!$H1524:$AC1524)),8),G1503)</f>
        <v>18</v>
      </c>
      <c r="H1502">
        <f t="shared" si="46"/>
        <v>18</v>
      </c>
      <c r="I1502" s="29">
        <f>IF(D1502="INVOICE",SUM('Tracker&amp;Invoice'!$H1524:INDEX('Tracker&amp;Invoice'!$A1524:$AC1524,1,H1502)),0)</f>
        <v>0</v>
      </c>
      <c r="J1502" s="29">
        <f>IF(D1502="OVERALL",SUM('Tracker&amp;Invoice'!$H1524:$AC1524),0)</f>
        <v>20480</v>
      </c>
    </row>
    <row r="1503" spans="1:10">
      <c r="A1503" t="e">
        <f t="shared" si="47"/>
        <v>#REF!</v>
      </c>
      <c r="B1503">
        <f>IF(AND('Tracker&amp;Invoice'!A1525&lt;&gt;"",'Tracker&amp;Invoice'!A1525&lt;&gt;"ITEM",'Tracker&amp;Invoice'!A1523="ITEM"),1,0)</f>
        <v>0</v>
      </c>
      <c r="C1503" t="str">
        <f>IF(B1503=1,'Tracker&amp;Invoice'!A1525,C1502)</f>
        <v>BQ-105</v>
      </c>
      <c r="D1503" t="str">
        <f>IF(LEFT(TRIM('Tracker&amp;Invoice'!B1525),9)="INVOICE #","INVOICE",IF(TRIM('Tracker&amp;Invoice'!B1525)="Overall Completion INVOICE","OVERALL",""))</f>
        <v/>
      </c>
      <c r="E1503" t="str">
        <f>IF(D1503="INVOICE",VALUE(MID(TRIM('Tracker&amp;Invoice'!B1525),10,10)),"")</f>
        <v/>
      </c>
      <c r="F1503">
        <f>IF(B1503=1,IFERROR(LOOKUP(2,1/('Tracker&amp;Invoice'!$H1525:$AC1525&lt;&gt;""),COLUMN('Tracker&amp;Invoice'!$H1525:$AC1525)),8),F1502)</f>
        <v>17</v>
      </c>
      <c r="G1503">
        <f>IF(D1503="OVERALL",IFERROR(LOOKUP(2,1/('Tracker&amp;Invoice'!$H1525:$AC1525&lt;&gt;""),COLUMN('Tracker&amp;Invoice'!$H1525:$AC1525)),8),G1504)</f>
        <v>14</v>
      </c>
      <c r="H1503">
        <f t="shared" si="46"/>
        <v>17</v>
      </c>
      <c r="I1503" s="29">
        <f>IF(D1503="INVOICE",SUM('Tracker&amp;Invoice'!$H1525:INDEX('Tracker&amp;Invoice'!$A1525:$AC1525,1,H1503)),0)</f>
        <v>0</v>
      </c>
      <c r="J1503" s="29">
        <f>IF(D1503="OVERALL",SUM('Tracker&amp;Invoice'!$H1525:$AC1525),0)</f>
        <v>0</v>
      </c>
    </row>
    <row r="1504" spans="1:10">
      <c r="A1504" t="e">
        <f t="shared" si="47"/>
        <v>#REF!</v>
      </c>
      <c r="B1504">
        <f>IF(AND('Tracker&amp;Invoice'!A1526&lt;&gt;"",'Tracker&amp;Invoice'!A1526&lt;&gt;"ITEM",'Tracker&amp;Invoice'!A1524="ITEM"),1,0)</f>
        <v>0</v>
      </c>
      <c r="C1504" t="str">
        <f>IF(B1504=1,'Tracker&amp;Invoice'!A1526,C1503)</f>
        <v>BQ-105</v>
      </c>
      <c r="D1504" t="str">
        <f>IF(LEFT(TRIM('Tracker&amp;Invoice'!B1526),9)="INVOICE #","INVOICE",IF(TRIM('Tracker&amp;Invoice'!B1526)="Overall Completion INVOICE","OVERALL",""))</f>
        <v/>
      </c>
      <c r="E1504" t="str">
        <f>IF(D1504="INVOICE",VALUE(MID(TRIM('Tracker&amp;Invoice'!B1526),10,10)),"")</f>
        <v/>
      </c>
      <c r="F1504">
        <f>IF(B1504=1,IFERROR(LOOKUP(2,1/('Tracker&amp;Invoice'!$H1526:$AC1526&lt;&gt;""),COLUMN('Tracker&amp;Invoice'!$H1526:$AC1526)),8),F1503)</f>
        <v>17</v>
      </c>
      <c r="G1504">
        <f>IF(D1504="OVERALL",IFERROR(LOOKUP(2,1/('Tracker&amp;Invoice'!$H1526:$AC1526&lt;&gt;""),COLUMN('Tracker&amp;Invoice'!$H1526:$AC1526)),8),G1505)</f>
        <v>14</v>
      </c>
      <c r="H1504">
        <f t="shared" si="46"/>
        <v>17</v>
      </c>
      <c r="I1504" s="29">
        <f>IF(D1504="INVOICE",SUM('Tracker&amp;Invoice'!$H1526:INDEX('Tracker&amp;Invoice'!$A1526:$AC1526,1,H1504)),0)</f>
        <v>0</v>
      </c>
      <c r="J1504" s="29">
        <f>IF(D1504="OVERALL",SUM('Tracker&amp;Invoice'!$H1526:$AC1526),0)</f>
        <v>0</v>
      </c>
    </row>
    <row r="1505" spans="1:10">
      <c r="A1505" t="e">
        <f t="shared" si="47"/>
        <v>#REF!</v>
      </c>
      <c r="B1505">
        <f>IF(AND('Tracker&amp;Invoice'!A1527&lt;&gt;"",'Tracker&amp;Invoice'!A1527&lt;&gt;"ITEM",'Tracker&amp;Invoice'!A1525="ITEM"),1,0)</f>
        <v>0</v>
      </c>
      <c r="C1505" t="str">
        <f>IF(B1505=1,'Tracker&amp;Invoice'!A1527,C1504)</f>
        <v>BQ-105</v>
      </c>
      <c r="D1505" t="str">
        <f>IF(LEFT(TRIM('Tracker&amp;Invoice'!B1527),9)="INVOICE #","INVOICE",IF(TRIM('Tracker&amp;Invoice'!B1527)="Overall Completion INVOICE","OVERALL",""))</f>
        <v/>
      </c>
      <c r="E1505" t="str">
        <f>IF(D1505="INVOICE",VALUE(MID(TRIM('Tracker&amp;Invoice'!B1527),10,10)),"")</f>
        <v/>
      </c>
      <c r="F1505">
        <f>IF(B1505=1,IFERROR(LOOKUP(2,1/('Tracker&amp;Invoice'!$H1527:$AC1527&lt;&gt;""),COLUMN('Tracker&amp;Invoice'!$H1527:$AC1527)),8),F1504)</f>
        <v>17</v>
      </c>
      <c r="G1505">
        <f>IF(D1505="OVERALL",IFERROR(LOOKUP(2,1/('Tracker&amp;Invoice'!$H1527:$AC1527&lt;&gt;""),COLUMN('Tracker&amp;Invoice'!$H1527:$AC1527)),8),G1506)</f>
        <v>14</v>
      </c>
      <c r="H1505">
        <f t="shared" si="46"/>
        <v>17</v>
      </c>
      <c r="I1505" s="29">
        <f>IF(D1505="INVOICE",SUM('Tracker&amp;Invoice'!$H1527:INDEX('Tracker&amp;Invoice'!$A1527:$AC1527,1,H1505)),0)</f>
        <v>0</v>
      </c>
      <c r="J1505" s="29">
        <f>IF(D1505="OVERALL",SUM('Tracker&amp;Invoice'!$H1527:$AC1527),0)</f>
        <v>0</v>
      </c>
    </row>
    <row r="1506" spans="1:10">
      <c r="A1506" t="e">
        <f t="shared" si="47"/>
        <v>#REF!</v>
      </c>
      <c r="B1506">
        <f>IF(AND('Tracker&amp;Invoice'!A1528&lt;&gt;"",'Tracker&amp;Invoice'!A1528&lt;&gt;"ITEM",'Tracker&amp;Invoice'!A1526="ITEM"),1,0)</f>
        <v>0</v>
      </c>
      <c r="C1506" t="str">
        <f>IF(B1506=1,'Tracker&amp;Invoice'!A1528,C1505)</f>
        <v>BQ-105</v>
      </c>
      <c r="D1506" t="str">
        <f>IF(LEFT(TRIM('Tracker&amp;Invoice'!B1528),9)="INVOICE #","INVOICE",IF(TRIM('Tracker&amp;Invoice'!B1528)="Overall Completion INVOICE","OVERALL",""))</f>
        <v/>
      </c>
      <c r="E1506" t="str">
        <f>IF(D1506="INVOICE",VALUE(MID(TRIM('Tracker&amp;Invoice'!B1528),10,10)),"")</f>
        <v/>
      </c>
      <c r="F1506">
        <f>IF(B1506=1,IFERROR(LOOKUP(2,1/('Tracker&amp;Invoice'!$H1528:$AC1528&lt;&gt;""),COLUMN('Tracker&amp;Invoice'!$H1528:$AC1528)),8),F1505)</f>
        <v>17</v>
      </c>
      <c r="G1506">
        <f>IF(D1506="OVERALL",IFERROR(LOOKUP(2,1/('Tracker&amp;Invoice'!$H1528:$AC1528&lt;&gt;""),COLUMN('Tracker&amp;Invoice'!$H1528:$AC1528)),8),G1507)</f>
        <v>14</v>
      </c>
      <c r="H1506">
        <f t="shared" si="46"/>
        <v>17</v>
      </c>
      <c r="I1506" s="29">
        <f>IF(D1506="INVOICE",SUM('Tracker&amp;Invoice'!$H1528:INDEX('Tracker&amp;Invoice'!$A1528:$AC1528,1,H1506)),0)</f>
        <v>0</v>
      </c>
      <c r="J1506" s="29">
        <f>IF(D1506="OVERALL",SUM('Tracker&amp;Invoice'!$H1528:$AC1528),0)</f>
        <v>0</v>
      </c>
    </row>
    <row r="1507" spans="1:10">
      <c r="A1507" t="e">
        <f t="shared" si="47"/>
        <v>#REF!</v>
      </c>
      <c r="B1507">
        <f>IF(AND('Tracker&amp;Invoice'!A1529&lt;&gt;"",'Tracker&amp;Invoice'!A1529&lt;&gt;"ITEM",'Tracker&amp;Invoice'!A1527="ITEM"),1,0)</f>
        <v>0</v>
      </c>
      <c r="C1507" t="str">
        <f>IF(B1507=1,'Tracker&amp;Invoice'!A1529,C1506)</f>
        <v>BQ-105</v>
      </c>
      <c r="D1507" t="str">
        <f>IF(LEFT(TRIM('Tracker&amp;Invoice'!B1529),9)="INVOICE #","INVOICE",IF(TRIM('Tracker&amp;Invoice'!B1529)="Overall Completion INVOICE","OVERALL",""))</f>
        <v/>
      </c>
      <c r="E1507" t="str">
        <f>IF(D1507="INVOICE",VALUE(MID(TRIM('Tracker&amp;Invoice'!B1529),10,10)),"")</f>
        <v/>
      </c>
      <c r="F1507">
        <f>IF(B1507=1,IFERROR(LOOKUP(2,1/('Tracker&amp;Invoice'!$H1529:$AC1529&lt;&gt;""),COLUMN('Tracker&amp;Invoice'!$H1529:$AC1529)),8),F1506)</f>
        <v>17</v>
      </c>
      <c r="G1507">
        <f>IF(D1507="OVERALL",IFERROR(LOOKUP(2,1/('Tracker&amp;Invoice'!$H1529:$AC1529&lt;&gt;""),COLUMN('Tracker&amp;Invoice'!$H1529:$AC1529)),8),G1508)</f>
        <v>14</v>
      </c>
      <c r="H1507">
        <f t="shared" si="46"/>
        <v>17</v>
      </c>
      <c r="I1507" s="29">
        <f>IF(D1507="INVOICE",SUM('Tracker&amp;Invoice'!$H1529:INDEX('Tracker&amp;Invoice'!$A1529:$AC1529,1,H1507)),0)</f>
        <v>0</v>
      </c>
      <c r="J1507" s="29">
        <f>IF(D1507="OVERALL",SUM('Tracker&amp;Invoice'!$H1529:$AC1529),0)</f>
        <v>0</v>
      </c>
    </row>
    <row r="1508" spans="1:10">
      <c r="A1508" t="e">
        <f t="shared" si="47"/>
        <v>#REF!</v>
      </c>
      <c r="B1508">
        <f>IF(AND('Tracker&amp;Invoice'!A1530&lt;&gt;"",'Tracker&amp;Invoice'!A1530&lt;&gt;"ITEM",'Tracker&amp;Invoice'!A1528="ITEM"),1,0)</f>
        <v>0</v>
      </c>
      <c r="C1508" t="str">
        <f>IF(B1508=1,'Tracker&amp;Invoice'!A1530,C1507)</f>
        <v>BQ-105</v>
      </c>
      <c r="D1508" t="str">
        <f>IF(LEFT(TRIM('Tracker&amp;Invoice'!B1530),9)="INVOICE #","INVOICE",IF(TRIM('Tracker&amp;Invoice'!B1530)="Overall Completion INVOICE","OVERALL",""))</f>
        <v/>
      </c>
      <c r="E1508" t="str">
        <f>IF(D1508="INVOICE",VALUE(MID(TRIM('Tracker&amp;Invoice'!B1530),10,10)),"")</f>
        <v/>
      </c>
      <c r="F1508">
        <f>IF(B1508=1,IFERROR(LOOKUP(2,1/('Tracker&amp;Invoice'!$H1530:$AC1530&lt;&gt;""),COLUMN('Tracker&amp;Invoice'!$H1530:$AC1530)),8),F1507)</f>
        <v>17</v>
      </c>
      <c r="G1508">
        <f>IF(D1508="OVERALL",IFERROR(LOOKUP(2,1/('Tracker&amp;Invoice'!$H1530:$AC1530&lt;&gt;""),COLUMN('Tracker&amp;Invoice'!$H1530:$AC1530)),8),G1509)</f>
        <v>14</v>
      </c>
      <c r="H1508">
        <f t="shared" si="46"/>
        <v>17</v>
      </c>
      <c r="I1508" s="29">
        <f>IF(D1508="INVOICE",SUM('Tracker&amp;Invoice'!$H1530:INDEX('Tracker&amp;Invoice'!$A1530:$AC1530,1,H1508)),0)</f>
        <v>0</v>
      </c>
      <c r="J1508" s="29">
        <f>IF(D1508="OVERALL",SUM('Tracker&amp;Invoice'!$H1530:$AC1530),0)</f>
        <v>0</v>
      </c>
    </row>
    <row r="1509" spans="1:10">
      <c r="A1509" t="e">
        <f t="shared" si="47"/>
        <v>#REF!</v>
      </c>
      <c r="B1509">
        <f>IF(AND('Tracker&amp;Invoice'!A1531&lt;&gt;"",'Tracker&amp;Invoice'!A1531&lt;&gt;"ITEM",'Tracker&amp;Invoice'!A1529="ITEM"),1,0)</f>
        <v>0</v>
      </c>
      <c r="C1509" t="str">
        <f>IF(B1509=1,'Tracker&amp;Invoice'!A1531,C1508)</f>
        <v>BQ-105</v>
      </c>
      <c r="D1509" t="str">
        <f>IF(LEFT(TRIM('Tracker&amp;Invoice'!B1531),9)="INVOICE #","INVOICE",IF(TRIM('Tracker&amp;Invoice'!B1531)="Overall Completion INVOICE","OVERALL",""))</f>
        <v/>
      </c>
      <c r="E1509" t="str">
        <f>IF(D1509="INVOICE",VALUE(MID(TRIM('Tracker&amp;Invoice'!B1531),10,10)),"")</f>
        <v/>
      </c>
      <c r="F1509">
        <f>IF(B1509=1,IFERROR(LOOKUP(2,1/('Tracker&amp;Invoice'!$H1531:$AC1531&lt;&gt;""),COLUMN('Tracker&amp;Invoice'!$H1531:$AC1531)),8),F1508)</f>
        <v>17</v>
      </c>
      <c r="G1509">
        <f>IF(D1509="OVERALL",IFERROR(LOOKUP(2,1/('Tracker&amp;Invoice'!$H1531:$AC1531&lt;&gt;""),COLUMN('Tracker&amp;Invoice'!$H1531:$AC1531)),8),G1510)</f>
        <v>14</v>
      </c>
      <c r="H1509">
        <f t="shared" si="46"/>
        <v>17</v>
      </c>
      <c r="I1509" s="29">
        <f>IF(D1509="INVOICE",SUM('Tracker&amp;Invoice'!$H1531:INDEX('Tracker&amp;Invoice'!$A1531:$AC1531,1,H1509)),0)</f>
        <v>0</v>
      </c>
      <c r="J1509" s="29">
        <f>IF(D1509="OVERALL",SUM('Tracker&amp;Invoice'!$H1531:$AC1531),0)</f>
        <v>0</v>
      </c>
    </row>
    <row r="1510" spans="1:10">
      <c r="A1510" t="e">
        <f t="shared" si="47"/>
        <v>#REF!</v>
      </c>
      <c r="B1510">
        <f>IF(AND('Tracker&amp;Invoice'!A1532&lt;&gt;"",'Tracker&amp;Invoice'!A1532&lt;&gt;"ITEM",'Tracker&amp;Invoice'!A1530="ITEM"),1,0)</f>
        <v>0</v>
      </c>
      <c r="C1510" t="str">
        <f>IF(B1510=1,'Tracker&amp;Invoice'!A1532,C1509)</f>
        <v>BQ-105</v>
      </c>
      <c r="D1510" t="str">
        <f>IF(LEFT(TRIM('Tracker&amp;Invoice'!B1532),9)="INVOICE #","INVOICE",IF(TRIM('Tracker&amp;Invoice'!B1532)="Overall Completion INVOICE","OVERALL",""))</f>
        <v/>
      </c>
      <c r="E1510" t="str">
        <f>IF(D1510="INVOICE",VALUE(MID(TRIM('Tracker&amp;Invoice'!B1532),10,10)),"")</f>
        <v/>
      </c>
      <c r="F1510">
        <f>IF(B1510=1,IFERROR(LOOKUP(2,1/('Tracker&amp;Invoice'!$H1532:$AC1532&lt;&gt;""),COLUMN('Tracker&amp;Invoice'!$H1532:$AC1532)),8),F1509)</f>
        <v>17</v>
      </c>
      <c r="G1510">
        <f>IF(D1510="OVERALL",IFERROR(LOOKUP(2,1/('Tracker&amp;Invoice'!$H1532:$AC1532&lt;&gt;""),COLUMN('Tracker&amp;Invoice'!$H1532:$AC1532)),8),G1511)</f>
        <v>14</v>
      </c>
      <c r="H1510">
        <f t="shared" si="46"/>
        <v>17</v>
      </c>
      <c r="I1510" s="29">
        <f>IF(D1510="INVOICE",SUM('Tracker&amp;Invoice'!$H1532:INDEX('Tracker&amp;Invoice'!$A1532:$AC1532,1,H1510)),0)</f>
        <v>0</v>
      </c>
      <c r="J1510" s="29">
        <f>IF(D1510="OVERALL",SUM('Tracker&amp;Invoice'!$H1532:$AC1532),0)</f>
        <v>0</v>
      </c>
    </row>
    <row r="1511" spans="1:10">
      <c r="A1511" t="e">
        <f t="shared" si="47"/>
        <v>#REF!</v>
      </c>
      <c r="B1511">
        <f>IF(AND('Tracker&amp;Invoice'!A1533&lt;&gt;"",'Tracker&amp;Invoice'!A1533&lt;&gt;"ITEM",'Tracker&amp;Invoice'!A1531="ITEM"),1,0)</f>
        <v>1</v>
      </c>
      <c r="C1511" t="str">
        <f>IF(B1511=1,'Tracker&amp;Invoice'!A1533,C1510)</f>
        <v>BQ-106</v>
      </c>
      <c r="D1511" t="str">
        <f>IF(LEFT(TRIM('Tracker&amp;Invoice'!B1533),9)="INVOICE #","INVOICE",IF(TRIM('Tracker&amp;Invoice'!B1533)="Overall Completion INVOICE","OVERALL",""))</f>
        <v/>
      </c>
      <c r="E1511" t="str">
        <f>IF(D1511="INVOICE",VALUE(MID(TRIM('Tracker&amp;Invoice'!B1533),10,10)),"")</f>
        <v/>
      </c>
      <c r="F1511">
        <f>IF(B1511=1,IFERROR(LOOKUP(2,1/('Tracker&amp;Invoice'!$H1533:$AC1533&lt;&gt;""),COLUMN('Tracker&amp;Invoice'!$H1533:$AC1533)),8),F1510)</f>
        <v>13</v>
      </c>
      <c r="G1511">
        <f>IF(D1511="OVERALL",IFERROR(LOOKUP(2,1/('Tracker&amp;Invoice'!$H1533:$AC1533&lt;&gt;""),COLUMN('Tracker&amp;Invoice'!$H1533:$AC1533)),8),G1512)</f>
        <v>14</v>
      </c>
      <c r="H1511">
        <f t="shared" si="46"/>
        <v>14</v>
      </c>
      <c r="I1511" s="29">
        <f>IF(D1511="INVOICE",SUM('Tracker&amp;Invoice'!$H1533:INDEX('Tracker&amp;Invoice'!$A1533:$AC1533,1,H1511)),0)</f>
        <v>0</v>
      </c>
      <c r="J1511" s="29">
        <f>IF(D1511="OVERALL",SUM('Tracker&amp;Invoice'!$H1533:$AC1533),0)</f>
        <v>0</v>
      </c>
    </row>
    <row r="1512" spans="1:10">
      <c r="A1512" t="e">
        <f t="shared" si="47"/>
        <v>#REF!</v>
      </c>
      <c r="B1512">
        <f>IF(AND('Tracker&amp;Invoice'!A1534&lt;&gt;"",'Tracker&amp;Invoice'!A1534&lt;&gt;"ITEM",'Tracker&amp;Invoice'!A1532="ITEM"),1,0)</f>
        <v>0</v>
      </c>
      <c r="C1512" t="str">
        <f>IF(B1512=1,'Tracker&amp;Invoice'!A1534,C1511)</f>
        <v>BQ-106</v>
      </c>
      <c r="D1512" t="str">
        <f>IF(LEFT(TRIM('Tracker&amp;Invoice'!B1534),9)="INVOICE #","INVOICE",IF(TRIM('Tracker&amp;Invoice'!B1534)="Overall Completion INVOICE","OVERALL",""))</f>
        <v/>
      </c>
      <c r="E1512" t="str">
        <f>IF(D1512="INVOICE",VALUE(MID(TRIM('Tracker&amp;Invoice'!B1534),10,10)),"")</f>
        <v/>
      </c>
      <c r="F1512">
        <f>IF(B1512=1,IFERROR(LOOKUP(2,1/('Tracker&amp;Invoice'!$H1534:$AC1534&lt;&gt;""),COLUMN('Tracker&amp;Invoice'!$H1534:$AC1534)),8),F1511)</f>
        <v>13</v>
      </c>
      <c r="G1512">
        <f>IF(D1512="OVERALL",IFERROR(LOOKUP(2,1/('Tracker&amp;Invoice'!$H1534:$AC1534&lt;&gt;""),COLUMN('Tracker&amp;Invoice'!$H1534:$AC1534)),8),G1513)</f>
        <v>14</v>
      </c>
      <c r="H1512">
        <f t="shared" si="46"/>
        <v>14</v>
      </c>
      <c r="I1512" s="29">
        <f>IF(D1512="INVOICE",SUM('Tracker&amp;Invoice'!$H1534:INDEX('Tracker&amp;Invoice'!$A1534:$AC1534,1,H1512)),0)</f>
        <v>0</v>
      </c>
      <c r="J1512" s="29">
        <f>IF(D1512="OVERALL",SUM('Tracker&amp;Invoice'!$H1534:$AC1534),0)</f>
        <v>0</v>
      </c>
    </row>
    <row r="1513" spans="1:10">
      <c r="A1513" t="e">
        <f t="shared" si="47"/>
        <v>#REF!</v>
      </c>
      <c r="B1513">
        <f>IF(AND('Tracker&amp;Invoice'!A1535&lt;&gt;"",'Tracker&amp;Invoice'!A1535&lt;&gt;"ITEM",'Tracker&amp;Invoice'!A1533="ITEM"),1,0)</f>
        <v>0</v>
      </c>
      <c r="C1513" t="str">
        <f>IF(B1513=1,'Tracker&amp;Invoice'!A1535,C1512)</f>
        <v>BQ-106</v>
      </c>
      <c r="D1513" t="str">
        <f>IF(LEFT(TRIM('Tracker&amp;Invoice'!B1535),9)="INVOICE #","INVOICE",IF(TRIM('Tracker&amp;Invoice'!B1535)="Overall Completion INVOICE","OVERALL",""))</f>
        <v/>
      </c>
      <c r="E1513" t="str">
        <f>IF(D1513="INVOICE",VALUE(MID(TRIM('Tracker&amp;Invoice'!B1535),10,10)),"")</f>
        <v/>
      </c>
      <c r="F1513">
        <f>IF(B1513=1,IFERROR(LOOKUP(2,1/('Tracker&amp;Invoice'!$H1535:$AC1535&lt;&gt;""),COLUMN('Tracker&amp;Invoice'!$H1535:$AC1535)),8),F1512)</f>
        <v>13</v>
      </c>
      <c r="G1513">
        <f>IF(D1513="OVERALL",IFERROR(LOOKUP(2,1/('Tracker&amp;Invoice'!$H1535:$AC1535&lt;&gt;""),COLUMN('Tracker&amp;Invoice'!$H1535:$AC1535)),8),G1514)</f>
        <v>14</v>
      </c>
      <c r="H1513">
        <f t="shared" si="46"/>
        <v>14</v>
      </c>
      <c r="I1513" s="29">
        <f>IF(D1513="INVOICE",SUM('Tracker&amp;Invoice'!$H1535:INDEX('Tracker&amp;Invoice'!$A1535:$AC1535,1,H1513)),0)</f>
        <v>0</v>
      </c>
      <c r="J1513" s="29">
        <f>IF(D1513="OVERALL",SUM('Tracker&amp;Invoice'!$H1535:$AC1535),0)</f>
        <v>0</v>
      </c>
    </row>
    <row r="1514" spans="1:10">
      <c r="A1514" t="e">
        <f t="shared" si="47"/>
        <v>#REF!</v>
      </c>
      <c r="B1514">
        <f>IF(AND('Tracker&amp;Invoice'!A1536&lt;&gt;"",'Tracker&amp;Invoice'!A1536&lt;&gt;"ITEM",'Tracker&amp;Invoice'!A1534="ITEM"),1,0)</f>
        <v>0</v>
      </c>
      <c r="C1514" t="str">
        <f>IF(B1514=1,'Tracker&amp;Invoice'!A1536,C1513)</f>
        <v>BQ-106</v>
      </c>
      <c r="D1514" t="str">
        <f>IF(LEFT(TRIM('Tracker&amp;Invoice'!B1536),9)="INVOICE #","INVOICE",IF(TRIM('Tracker&amp;Invoice'!B1536)="Overall Completion INVOICE","OVERALL",""))</f>
        <v>INVOICE</v>
      </c>
      <c r="E1514">
        <f>IF(D1514="INVOICE",VALUE(MID(TRIM('Tracker&amp;Invoice'!B1536),10,10)),"")</f>
        <v>20</v>
      </c>
      <c r="F1514">
        <f>IF(B1514=1,IFERROR(LOOKUP(2,1/('Tracker&amp;Invoice'!$H1536:$AC1536&lt;&gt;""),COLUMN('Tracker&amp;Invoice'!$H1536:$AC1536)),8),F1513)</f>
        <v>13</v>
      </c>
      <c r="G1514">
        <f>IF(D1514="OVERALL",IFERROR(LOOKUP(2,1/('Tracker&amp;Invoice'!$H1536:$AC1536&lt;&gt;""),COLUMN('Tracker&amp;Invoice'!$H1536:$AC1536)),8),G1515)</f>
        <v>14</v>
      </c>
      <c r="H1514">
        <f t="shared" si="46"/>
        <v>14</v>
      </c>
      <c r="I1514" s="29">
        <f>IF(D1514="INVOICE",SUM('Tracker&amp;Invoice'!$H1536:INDEX('Tracker&amp;Invoice'!$A1536:$AC1536,1,H1514)),0)</f>
        <v>5060</v>
      </c>
      <c r="J1514" s="29">
        <f>IF(D1514="OVERALL",SUM('Tracker&amp;Invoice'!$H1536:$AC1536),0)</f>
        <v>0</v>
      </c>
    </row>
    <row r="1515" spans="1:10">
      <c r="A1515" t="e">
        <f t="shared" si="47"/>
        <v>#REF!</v>
      </c>
      <c r="B1515">
        <f>IF(AND('Tracker&amp;Invoice'!A1537&lt;&gt;"",'Tracker&amp;Invoice'!A1537&lt;&gt;"ITEM",'Tracker&amp;Invoice'!A1535="ITEM"),1,0)</f>
        <v>0</v>
      </c>
      <c r="C1515" t="str">
        <f>IF(B1515=1,'Tracker&amp;Invoice'!A1537,C1514)</f>
        <v>BQ-106</v>
      </c>
      <c r="D1515" t="str">
        <f>IF(LEFT(TRIM('Tracker&amp;Invoice'!B1537),9)="INVOICE #","INVOICE",IF(TRIM('Tracker&amp;Invoice'!B1537)="Overall Completion INVOICE","OVERALL",""))</f>
        <v/>
      </c>
      <c r="E1515" t="str">
        <f>IF(D1515="INVOICE",VALUE(MID(TRIM('Tracker&amp;Invoice'!B1537),10,10)),"")</f>
        <v/>
      </c>
      <c r="F1515">
        <f>IF(B1515=1,IFERROR(LOOKUP(2,1/('Tracker&amp;Invoice'!$H1537:$AC1537&lt;&gt;""),COLUMN('Tracker&amp;Invoice'!$H1537:$AC1537)),8),F1514)</f>
        <v>13</v>
      </c>
      <c r="G1515">
        <f>IF(D1515="OVERALL",IFERROR(LOOKUP(2,1/('Tracker&amp;Invoice'!$H1537:$AC1537&lt;&gt;""),COLUMN('Tracker&amp;Invoice'!$H1537:$AC1537)),8),G1516)</f>
        <v>14</v>
      </c>
      <c r="H1515">
        <f t="shared" si="46"/>
        <v>14</v>
      </c>
      <c r="I1515" s="29">
        <f>IF(D1515="INVOICE",SUM('Tracker&amp;Invoice'!$H1537:INDEX('Tracker&amp;Invoice'!$A1537:$AC1537,1,H1515)),0)</f>
        <v>0</v>
      </c>
      <c r="J1515" s="29">
        <f>IF(D1515="OVERALL",SUM('Tracker&amp;Invoice'!$H1537:$AC1537),0)</f>
        <v>0</v>
      </c>
    </row>
    <row r="1516" spans="1:10">
      <c r="A1516" t="e">
        <f t="shared" si="47"/>
        <v>#REF!</v>
      </c>
      <c r="B1516">
        <f>IF(AND('Tracker&amp;Invoice'!A1538&lt;&gt;"",'Tracker&amp;Invoice'!A1538&lt;&gt;"ITEM",'Tracker&amp;Invoice'!A1536="ITEM"),1,0)</f>
        <v>0</v>
      </c>
      <c r="C1516" t="str">
        <f>IF(B1516=1,'Tracker&amp;Invoice'!A1538,C1515)</f>
        <v>BQ-106</v>
      </c>
      <c r="D1516" t="str">
        <f>IF(LEFT(TRIM('Tracker&amp;Invoice'!B1538),9)="INVOICE #","INVOICE",IF(TRIM('Tracker&amp;Invoice'!B1538)="Overall Completion INVOICE","OVERALL",""))</f>
        <v/>
      </c>
      <c r="E1516" t="str">
        <f>IF(D1516="INVOICE",VALUE(MID(TRIM('Tracker&amp;Invoice'!B1538),10,10)),"")</f>
        <v/>
      </c>
      <c r="F1516">
        <f>IF(B1516=1,IFERROR(LOOKUP(2,1/('Tracker&amp;Invoice'!$H1538:$AC1538&lt;&gt;""),COLUMN('Tracker&amp;Invoice'!$H1538:$AC1538)),8),F1515)</f>
        <v>13</v>
      </c>
      <c r="G1516">
        <f>IF(D1516="OVERALL",IFERROR(LOOKUP(2,1/('Tracker&amp;Invoice'!$H1538:$AC1538&lt;&gt;""),COLUMN('Tracker&amp;Invoice'!$H1538:$AC1538)),8),G1517)</f>
        <v>14</v>
      </c>
      <c r="H1516">
        <f t="shared" si="46"/>
        <v>14</v>
      </c>
      <c r="I1516" s="29">
        <f>IF(D1516="INVOICE",SUM('Tracker&amp;Invoice'!$H1538:INDEX('Tracker&amp;Invoice'!$A1538:$AC1538,1,H1516)),0)</f>
        <v>0</v>
      </c>
      <c r="J1516" s="29">
        <f>IF(D1516="OVERALL",SUM('Tracker&amp;Invoice'!$H1538:$AC1538),0)</f>
        <v>0</v>
      </c>
    </row>
    <row r="1517" spans="1:10">
      <c r="A1517" t="e">
        <f t="shared" si="47"/>
        <v>#REF!</v>
      </c>
      <c r="B1517">
        <f>IF(AND('Tracker&amp;Invoice'!A1539&lt;&gt;"",'Tracker&amp;Invoice'!A1539&lt;&gt;"ITEM",'Tracker&amp;Invoice'!A1537="ITEM"),1,0)</f>
        <v>0</v>
      </c>
      <c r="C1517" t="str">
        <f>IF(B1517=1,'Tracker&amp;Invoice'!A1539,C1516)</f>
        <v>BQ-106</v>
      </c>
      <c r="D1517" t="str">
        <f>IF(LEFT(TRIM('Tracker&amp;Invoice'!B1539),9)="INVOICE #","INVOICE",IF(TRIM('Tracker&amp;Invoice'!B1539)="Overall Completion INVOICE","OVERALL",""))</f>
        <v/>
      </c>
      <c r="E1517" t="str">
        <f>IF(D1517="INVOICE",VALUE(MID(TRIM('Tracker&amp;Invoice'!B1539),10,10)),"")</f>
        <v/>
      </c>
      <c r="F1517">
        <f>IF(B1517=1,IFERROR(LOOKUP(2,1/('Tracker&amp;Invoice'!$H1539:$AC1539&lt;&gt;""),COLUMN('Tracker&amp;Invoice'!$H1539:$AC1539)),8),F1516)</f>
        <v>13</v>
      </c>
      <c r="G1517">
        <f>IF(D1517="OVERALL",IFERROR(LOOKUP(2,1/('Tracker&amp;Invoice'!$H1539:$AC1539&lt;&gt;""),COLUMN('Tracker&amp;Invoice'!$H1539:$AC1539)),8),G1518)</f>
        <v>14</v>
      </c>
      <c r="H1517">
        <f t="shared" si="46"/>
        <v>14</v>
      </c>
      <c r="I1517" s="29">
        <f>IF(D1517="INVOICE",SUM('Tracker&amp;Invoice'!$H1539:INDEX('Tracker&amp;Invoice'!$A1539:$AC1539,1,H1517)),0)</f>
        <v>0</v>
      </c>
      <c r="J1517" s="29">
        <f>IF(D1517="OVERALL",SUM('Tracker&amp;Invoice'!$H1539:$AC1539),0)</f>
        <v>0</v>
      </c>
    </row>
    <row r="1518" spans="1:10">
      <c r="A1518" t="e">
        <f t="shared" si="47"/>
        <v>#REF!</v>
      </c>
      <c r="B1518">
        <f>IF(AND('Tracker&amp;Invoice'!A1540&lt;&gt;"",'Tracker&amp;Invoice'!A1540&lt;&gt;"ITEM",'Tracker&amp;Invoice'!A1538="ITEM"),1,0)</f>
        <v>0</v>
      </c>
      <c r="C1518" t="str">
        <f>IF(B1518=1,'Tracker&amp;Invoice'!A1540,C1517)</f>
        <v>BQ-106</v>
      </c>
      <c r="D1518" t="str">
        <f>IF(LEFT(TRIM('Tracker&amp;Invoice'!B1540),9)="INVOICE #","INVOICE",IF(TRIM('Tracker&amp;Invoice'!B1540)="Overall Completion INVOICE","OVERALL",""))</f>
        <v/>
      </c>
      <c r="E1518" t="str">
        <f>IF(D1518="INVOICE",VALUE(MID(TRIM('Tracker&amp;Invoice'!B1540),10,10)),"")</f>
        <v/>
      </c>
      <c r="F1518">
        <f>IF(B1518=1,IFERROR(LOOKUP(2,1/('Tracker&amp;Invoice'!$H1540:$AC1540&lt;&gt;""),COLUMN('Tracker&amp;Invoice'!$H1540:$AC1540)),8),F1517)</f>
        <v>13</v>
      </c>
      <c r="G1518">
        <f>IF(D1518="OVERALL",IFERROR(LOOKUP(2,1/('Tracker&amp;Invoice'!$H1540:$AC1540&lt;&gt;""),COLUMN('Tracker&amp;Invoice'!$H1540:$AC1540)),8),G1519)</f>
        <v>14</v>
      </c>
      <c r="H1518">
        <f t="shared" si="46"/>
        <v>14</v>
      </c>
      <c r="I1518" s="29">
        <f>IF(D1518="INVOICE",SUM('Tracker&amp;Invoice'!$H1540:INDEX('Tracker&amp;Invoice'!$A1540:$AC1540,1,H1518)),0)</f>
        <v>0</v>
      </c>
      <c r="J1518" s="29">
        <f>IF(D1518="OVERALL",SUM('Tracker&amp;Invoice'!$H1540:$AC1540),0)</f>
        <v>0</v>
      </c>
    </row>
    <row r="1519" spans="1:10">
      <c r="A1519" t="e">
        <f t="shared" si="47"/>
        <v>#REF!</v>
      </c>
      <c r="B1519">
        <f>IF(AND('Tracker&amp;Invoice'!A1541&lt;&gt;"",'Tracker&amp;Invoice'!A1541&lt;&gt;"ITEM",'Tracker&amp;Invoice'!A1539="ITEM"),1,0)</f>
        <v>0</v>
      </c>
      <c r="C1519" t="str">
        <f>IF(B1519=1,'Tracker&amp;Invoice'!A1541,C1518)</f>
        <v>BQ-106</v>
      </c>
      <c r="D1519" t="str">
        <f>IF(LEFT(TRIM('Tracker&amp;Invoice'!B1541),9)="INVOICE #","INVOICE",IF(TRIM('Tracker&amp;Invoice'!B1541)="Overall Completion INVOICE","OVERALL",""))</f>
        <v/>
      </c>
      <c r="E1519" t="str">
        <f>IF(D1519="INVOICE",VALUE(MID(TRIM('Tracker&amp;Invoice'!B1541),10,10)),"")</f>
        <v/>
      </c>
      <c r="F1519">
        <f>IF(B1519=1,IFERROR(LOOKUP(2,1/('Tracker&amp;Invoice'!$H1541:$AC1541&lt;&gt;""),COLUMN('Tracker&amp;Invoice'!$H1541:$AC1541)),8),F1518)</f>
        <v>13</v>
      </c>
      <c r="G1519">
        <f>IF(D1519="OVERALL",IFERROR(LOOKUP(2,1/('Tracker&amp;Invoice'!$H1541:$AC1541&lt;&gt;""),COLUMN('Tracker&amp;Invoice'!$H1541:$AC1541)),8),G1520)</f>
        <v>14</v>
      </c>
      <c r="H1519">
        <f t="shared" si="46"/>
        <v>14</v>
      </c>
      <c r="I1519" s="29">
        <f>IF(D1519="INVOICE",SUM('Tracker&amp;Invoice'!$H1541:INDEX('Tracker&amp;Invoice'!$A1541:$AC1541,1,H1519)),0)</f>
        <v>0</v>
      </c>
      <c r="J1519" s="29">
        <f>IF(D1519="OVERALL",SUM('Tracker&amp;Invoice'!$H1541:$AC1541),0)</f>
        <v>0</v>
      </c>
    </row>
    <row r="1520" spans="1:10">
      <c r="A1520" t="e">
        <f t="shared" si="47"/>
        <v>#REF!</v>
      </c>
      <c r="B1520">
        <f>IF(AND('Tracker&amp;Invoice'!A1542&lt;&gt;"",'Tracker&amp;Invoice'!A1542&lt;&gt;"ITEM",'Tracker&amp;Invoice'!A1540="ITEM"),1,0)</f>
        <v>0</v>
      </c>
      <c r="C1520" t="str">
        <f>IF(B1520=1,'Tracker&amp;Invoice'!A1542,C1519)</f>
        <v>BQ-106</v>
      </c>
      <c r="D1520" t="str">
        <f>IF(LEFT(TRIM('Tracker&amp;Invoice'!B1542),9)="INVOICE #","INVOICE",IF(TRIM('Tracker&amp;Invoice'!B1542)="Overall Completion INVOICE","OVERALL",""))</f>
        <v/>
      </c>
      <c r="E1520" t="str">
        <f>IF(D1520="INVOICE",VALUE(MID(TRIM('Tracker&amp;Invoice'!B1542),10,10)),"")</f>
        <v/>
      </c>
      <c r="F1520">
        <f>IF(B1520=1,IFERROR(LOOKUP(2,1/('Tracker&amp;Invoice'!$H1542:$AC1542&lt;&gt;""),COLUMN('Tracker&amp;Invoice'!$H1542:$AC1542)),8),F1519)</f>
        <v>13</v>
      </c>
      <c r="G1520">
        <f>IF(D1520="OVERALL",IFERROR(LOOKUP(2,1/('Tracker&amp;Invoice'!$H1542:$AC1542&lt;&gt;""),COLUMN('Tracker&amp;Invoice'!$H1542:$AC1542)),8),G1521)</f>
        <v>14</v>
      </c>
      <c r="H1520">
        <f t="shared" si="46"/>
        <v>14</v>
      </c>
      <c r="I1520" s="29">
        <f>IF(D1520="INVOICE",SUM('Tracker&amp;Invoice'!$H1542:INDEX('Tracker&amp;Invoice'!$A1542:$AC1542,1,H1520)),0)</f>
        <v>0</v>
      </c>
      <c r="J1520" s="29">
        <f>IF(D1520="OVERALL",SUM('Tracker&amp;Invoice'!$H1542:$AC1542),0)</f>
        <v>0</v>
      </c>
    </row>
    <row r="1521" spans="1:10">
      <c r="A1521" t="e">
        <f t="shared" si="47"/>
        <v>#REF!</v>
      </c>
      <c r="B1521">
        <f>IF(AND('Tracker&amp;Invoice'!A1543&lt;&gt;"",'Tracker&amp;Invoice'!A1543&lt;&gt;"ITEM",'Tracker&amp;Invoice'!A1541="ITEM"),1,0)</f>
        <v>0</v>
      </c>
      <c r="C1521" t="str">
        <f>IF(B1521=1,'Tracker&amp;Invoice'!A1543,C1520)</f>
        <v>BQ-106</v>
      </c>
      <c r="D1521" t="str">
        <f>IF(LEFT(TRIM('Tracker&amp;Invoice'!B1543),9)="INVOICE #","INVOICE",IF(TRIM('Tracker&amp;Invoice'!B1543)="Overall Completion INVOICE","OVERALL",""))</f>
        <v/>
      </c>
      <c r="E1521" t="str">
        <f>IF(D1521="INVOICE",VALUE(MID(TRIM('Tracker&amp;Invoice'!B1543),10,10)),"")</f>
        <v/>
      </c>
      <c r="F1521">
        <f>IF(B1521=1,IFERROR(LOOKUP(2,1/('Tracker&amp;Invoice'!$H1543:$AC1543&lt;&gt;""),COLUMN('Tracker&amp;Invoice'!$H1543:$AC1543)),8),F1520)</f>
        <v>13</v>
      </c>
      <c r="G1521">
        <f>IF(D1521="OVERALL",IFERROR(LOOKUP(2,1/('Tracker&amp;Invoice'!$H1543:$AC1543&lt;&gt;""),COLUMN('Tracker&amp;Invoice'!$H1543:$AC1543)),8),G1522)</f>
        <v>14</v>
      </c>
      <c r="H1521">
        <f t="shared" si="46"/>
        <v>14</v>
      </c>
      <c r="I1521" s="29">
        <f>IF(D1521="INVOICE",SUM('Tracker&amp;Invoice'!$H1543:INDEX('Tracker&amp;Invoice'!$A1543:$AC1543,1,H1521)),0)</f>
        <v>0</v>
      </c>
      <c r="J1521" s="29">
        <f>IF(D1521="OVERALL",SUM('Tracker&amp;Invoice'!$H1543:$AC1543),0)</f>
        <v>0</v>
      </c>
    </row>
    <row r="1522" spans="1:10">
      <c r="A1522" t="e">
        <f t="shared" si="47"/>
        <v>#REF!</v>
      </c>
      <c r="B1522">
        <f>IF(AND('Tracker&amp;Invoice'!A1544&lt;&gt;"",'Tracker&amp;Invoice'!A1544&lt;&gt;"ITEM",'Tracker&amp;Invoice'!A1542="ITEM"),1,0)</f>
        <v>0</v>
      </c>
      <c r="C1522" t="str">
        <f>IF(B1522=1,'Tracker&amp;Invoice'!A1544,C1521)</f>
        <v>BQ-106</v>
      </c>
      <c r="D1522" t="str">
        <f>IF(LEFT(TRIM('Tracker&amp;Invoice'!B1544),9)="INVOICE #","INVOICE",IF(TRIM('Tracker&amp;Invoice'!B1544)="Overall Completion INVOICE","OVERALL",""))</f>
        <v/>
      </c>
      <c r="E1522" t="str">
        <f>IF(D1522="INVOICE",VALUE(MID(TRIM('Tracker&amp;Invoice'!B1544),10,10)),"")</f>
        <v/>
      </c>
      <c r="F1522">
        <f>IF(B1522=1,IFERROR(LOOKUP(2,1/('Tracker&amp;Invoice'!$H1544:$AC1544&lt;&gt;""),COLUMN('Tracker&amp;Invoice'!$H1544:$AC1544)),8),F1521)</f>
        <v>13</v>
      </c>
      <c r="G1522">
        <f>IF(D1522="OVERALL",IFERROR(LOOKUP(2,1/('Tracker&amp;Invoice'!$H1544:$AC1544&lt;&gt;""),COLUMN('Tracker&amp;Invoice'!$H1544:$AC1544)),8),G1523)</f>
        <v>14</v>
      </c>
      <c r="H1522">
        <f t="shared" si="46"/>
        <v>14</v>
      </c>
      <c r="I1522" s="29">
        <f>IF(D1522="INVOICE",SUM('Tracker&amp;Invoice'!$H1544:INDEX('Tracker&amp;Invoice'!$A1544:$AC1544,1,H1522)),0)</f>
        <v>0</v>
      </c>
      <c r="J1522" s="29">
        <f>IF(D1522="OVERALL",SUM('Tracker&amp;Invoice'!$H1544:$AC1544),0)</f>
        <v>0</v>
      </c>
    </row>
    <row r="1523" spans="1:10">
      <c r="A1523" t="e">
        <f t="shared" si="47"/>
        <v>#REF!</v>
      </c>
      <c r="B1523">
        <f>IF(AND('Tracker&amp;Invoice'!A1545&lt;&gt;"",'Tracker&amp;Invoice'!A1545&lt;&gt;"ITEM",'Tracker&amp;Invoice'!A1543="ITEM"),1,0)</f>
        <v>0</v>
      </c>
      <c r="C1523" t="str">
        <f>IF(B1523=1,'Tracker&amp;Invoice'!A1545,C1522)</f>
        <v>BQ-106</v>
      </c>
      <c r="D1523" t="str">
        <f>IF(LEFT(TRIM('Tracker&amp;Invoice'!B1545),9)="INVOICE #","INVOICE",IF(TRIM('Tracker&amp;Invoice'!B1545)="Overall Completion INVOICE","OVERALL",""))</f>
        <v/>
      </c>
      <c r="E1523" t="str">
        <f>IF(D1523="INVOICE",VALUE(MID(TRIM('Tracker&amp;Invoice'!B1545),10,10)),"")</f>
        <v/>
      </c>
      <c r="F1523">
        <f>IF(B1523=1,IFERROR(LOOKUP(2,1/('Tracker&amp;Invoice'!$H1545:$AC1545&lt;&gt;""),COLUMN('Tracker&amp;Invoice'!$H1545:$AC1545)),8),F1522)</f>
        <v>13</v>
      </c>
      <c r="G1523">
        <f>IF(D1523="OVERALL",IFERROR(LOOKUP(2,1/('Tracker&amp;Invoice'!$H1545:$AC1545&lt;&gt;""),COLUMN('Tracker&amp;Invoice'!$H1545:$AC1545)),8),G1524)</f>
        <v>14</v>
      </c>
      <c r="H1523">
        <f t="shared" si="46"/>
        <v>14</v>
      </c>
      <c r="I1523" s="29">
        <f>IF(D1523="INVOICE",SUM('Tracker&amp;Invoice'!$H1545:INDEX('Tracker&amp;Invoice'!$A1545:$AC1545,1,H1523)),0)</f>
        <v>0</v>
      </c>
      <c r="J1523" s="29">
        <f>IF(D1523="OVERALL",SUM('Tracker&amp;Invoice'!$H1545:$AC1545),0)</f>
        <v>0</v>
      </c>
    </row>
    <row r="1524" spans="1:10">
      <c r="A1524" t="e">
        <f t="shared" si="47"/>
        <v>#REF!</v>
      </c>
      <c r="B1524">
        <f>IF(AND('Tracker&amp;Invoice'!A1546&lt;&gt;"",'Tracker&amp;Invoice'!A1546&lt;&gt;"ITEM",'Tracker&amp;Invoice'!A1544="ITEM"),1,0)</f>
        <v>0</v>
      </c>
      <c r="C1524" t="str">
        <f>IF(B1524=1,'Tracker&amp;Invoice'!A1546,C1523)</f>
        <v>BQ-106</v>
      </c>
      <c r="D1524" t="str">
        <f>IF(LEFT(TRIM('Tracker&amp;Invoice'!B1546),9)="INVOICE #","INVOICE",IF(TRIM('Tracker&amp;Invoice'!B1546)="Overall Completion INVOICE","OVERALL",""))</f>
        <v>OVERALL</v>
      </c>
      <c r="E1524" t="str">
        <f>IF(D1524="INVOICE",VALUE(MID(TRIM('Tracker&amp;Invoice'!B1546),10,10)),"")</f>
        <v/>
      </c>
      <c r="F1524">
        <f>IF(B1524=1,IFERROR(LOOKUP(2,1/('Tracker&amp;Invoice'!$H1546:$AC1546&lt;&gt;""),COLUMN('Tracker&amp;Invoice'!$H1546:$AC1546)),8),F1523)</f>
        <v>13</v>
      </c>
      <c r="G1524">
        <f>IF(D1524="OVERALL",IFERROR(LOOKUP(2,1/('Tracker&amp;Invoice'!$H1546:$AC1546&lt;&gt;""),COLUMN('Tracker&amp;Invoice'!$H1546:$AC1546)),8),G1525)</f>
        <v>14</v>
      </c>
      <c r="H1524">
        <f t="shared" si="46"/>
        <v>14</v>
      </c>
      <c r="I1524" s="29">
        <f>IF(D1524="INVOICE",SUM('Tracker&amp;Invoice'!$H1546:INDEX('Tracker&amp;Invoice'!$A1546:$AC1546,1,H1524)),0)</f>
        <v>0</v>
      </c>
      <c r="J1524" s="29">
        <f>IF(D1524="OVERALL",SUM('Tracker&amp;Invoice'!$H1546:$AC1546),0)</f>
        <v>5060</v>
      </c>
    </row>
    <row r="1525" spans="1:10">
      <c r="A1525" t="e">
        <f t="shared" si="47"/>
        <v>#REF!</v>
      </c>
      <c r="B1525">
        <f>IF(AND('Tracker&amp;Invoice'!A1547&lt;&gt;"",'Tracker&amp;Invoice'!A1547&lt;&gt;"ITEM",'Tracker&amp;Invoice'!A1545="ITEM"),1,0)</f>
        <v>0</v>
      </c>
      <c r="C1525" t="str">
        <f>IF(B1525=1,'Tracker&amp;Invoice'!A1547,C1524)</f>
        <v>BQ-106</v>
      </c>
      <c r="D1525" t="str">
        <f>IF(LEFT(TRIM('Tracker&amp;Invoice'!B1547),9)="INVOICE #","INVOICE",IF(TRIM('Tracker&amp;Invoice'!B1547)="Overall Completion INVOICE","OVERALL",""))</f>
        <v/>
      </c>
      <c r="E1525" t="str">
        <f>IF(D1525="INVOICE",VALUE(MID(TRIM('Tracker&amp;Invoice'!B1547),10,10)),"")</f>
        <v/>
      </c>
      <c r="F1525">
        <f>IF(B1525=1,IFERROR(LOOKUP(2,1/('Tracker&amp;Invoice'!$H1547:$AC1547&lt;&gt;""),COLUMN('Tracker&amp;Invoice'!$H1547:$AC1547)),8),F1524)</f>
        <v>13</v>
      </c>
      <c r="G1525">
        <f>IF(D1525="OVERALL",IFERROR(LOOKUP(2,1/('Tracker&amp;Invoice'!$H1547:$AC1547&lt;&gt;""),COLUMN('Tracker&amp;Invoice'!$H1547:$AC1547)),8),G1526)</f>
        <v>15</v>
      </c>
      <c r="H1525">
        <f t="shared" si="46"/>
        <v>15</v>
      </c>
      <c r="I1525" s="29">
        <f>IF(D1525="INVOICE",SUM('Tracker&amp;Invoice'!$H1547:INDEX('Tracker&amp;Invoice'!$A1547:$AC1547,1,H1525)),0)</f>
        <v>0</v>
      </c>
      <c r="J1525" s="29">
        <f>IF(D1525="OVERALL",SUM('Tracker&amp;Invoice'!$H1547:$AC1547),0)</f>
        <v>0</v>
      </c>
    </row>
    <row r="1526" spans="1:10">
      <c r="A1526" t="e">
        <f t="shared" si="47"/>
        <v>#REF!</v>
      </c>
      <c r="B1526">
        <f>IF(AND('Tracker&amp;Invoice'!A1548&lt;&gt;"",'Tracker&amp;Invoice'!A1548&lt;&gt;"ITEM",'Tracker&amp;Invoice'!A1546="ITEM"),1,0)</f>
        <v>0</v>
      </c>
      <c r="C1526" t="str">
        <f>IF(B1526=1,'Tracker&amp;Invoice'!A1548,C1525)</f>
        <v>BQ-106</v>
      </c>
      <c r="D1526" t="str">
        <f>IF(LEFT(TRIM('Tracker&amp;Invoice'!B1548),9)="INVOICE #","INVOICE",IF(TRIM('Tracker&amp;Invoice'!B1548)="Overall Completion INVOICE","OVERALL",""))</f>
        <v/>
      </c>
      <c r="E1526" t="str">
        <f>IF(D1526="INVOICE",VALUE(MID(TRIM('Tracker&amp;Invoice'!B1548),10,10)),"")</f>
        <v/>
      </c>
      <c r="F1526">
        <f>IF(B1526=1,IFERROR(LOOKUP(2,1/('Tracker&amp;Invoice'!$H1548:$AC1548&lt;&gt;""),COLUMN('Tracker&amp;Invoice'!$H1548:$AC1548)),8),F1525)</f>
        <v>13</v>
      </c>
      <c r="G1526">
        <f>IF(D1526="OVERALL",IFERROR(LOOKUP(2,1/('Tracker&amp;Invoice'!$H1548:$AC1548&lt;&gt;""),COLUMN('Tracker&amp;Invoice'!$H1548:$AC1548)),8),G1527)</f>
        <v>15</v>
      </c>
      <c r="H1526">
        <f t="shared" si="46"/>
        <v>15</v>
      </c>
      <c r="I1526" s="29">
        <f>IF(D1526="INVOICE",SUM('Tracker&amp;Invoice'!$H1548:INDEX('Tracker&amp;Invoice'!$A1548:$AC1548,1,H1526)),0)</f>
        <v>0</v>
      </c>
      <c r="J1526" s="29">
        <f>IF(D1526="OVERALL",SUM('Tracker&amp;Invoice'!$H1548:$AC1548),0)</f>
        <v>0</v>
      </c>
    </row>
    <row r="1527" spans="1:10">
      <c r="A1527" t="e">
        <f t="shared" si="47"/>
        <v>#REF!</v>
      </c>
      <c r="B1527">
        <f>IF(AND('Tracker&amp;Invoice'!A1549&lt;&gt;"",'Tracker&amp;Invoice'!A1549&lt;&gt;"ITEM",'Tracker&amp;Invoice'!A1547="ITEM"),1,0)</f>
        <v>0</v>
      </c>
      <c r="C1527" t="str">
        <f>IF(B1527=1,'Tracker&amp;Invoice'!A1549,C1526)</f>
        <v>BQ-106</v>
      </c>
      <c r="D1527" t="str">
        <f>IF(LEFT(TRIM('Tracker&amp;Invoice'!B1549),9)="INVOICE #","INVOICE",IF(TRIM('Tracker&amp;Invoice'!B1549)="Overall Completion INVOICE","OVERALL",""))</f>
        <v/>
      </c>
      <c r="E1527" t="str">
        <f>IF(D1527="INVOICE",VALUE(MID(TRIM('Tracker&amp;Invoice'!B1549),10,10)),"")</f>
        <v/>
      </c>
      <c r="F1527">
        <f>IF(B1527=1,IFERROR(LOOKUP(2,1/('Tracker&amp;Invoice'!$H1549:$AC1549&lt;&gt;""),COLUMN('Tracker&amp;Invoice'!$H1549:$AC1549)),8),F1526)</f>
        <v>13</v>
      </c>
      <c r="G1527">
        <f>IF(D1527="OVERALL",IFERROR(LOOKUP(2,1/('Tracker&amp;Invoice'!$H1549:$AC1549&lt;&gt;""),COLUMN('Tracker&amp;Invoice'!$H1549:$AC1549)),8),G1528)</f>
        <v>15</v>
      </c>
      <c r="H1527">
        <f t="shared" si="46"/>
        <v>15</v>
      </c>
      <c r="I1527" s="29">
        <f>IF(D1527="INVOICE",SUM('Tracker&amp;Invoice'!$H1549:INDEX('Tracker&amp;Invoice'!$A1549:$AC1549,1,H1527)),0)</f>
        <v>0</v>
      </c>
      <c r="J1527" s="29">
        <f>IF(D1527="OVERALL",SUM('Tracker&amp;Invoice'!$H1549:$AC1549),0)</f>
        <v>0</v>
      </c>
    </row>
    <row r="1528" spans="1:10">
      <c r="A1528" t="e">
        <f t="shared" si="47"/>
        <v>#REF!</v>
      </c>
      <c r="B1528">
        <f>IF(AND('Tracker&amp;Invoice'!A1550&lt;&gt;"",'Tracker&amp;Invoice'!A1550&lt;&gt;"ITEM",'Tracker&amp;Invoice'!A1548="ITEM"),1,0)</f>
        <v>0</v>
      </c>
      <c r="C1528" t="str">
        <f>IF(B1528=1,'Tracker&amp;Invoice'!A1550,C1527)</f>
        <v>BQ-106</v>
      </c>
      <c r="D1528" t="str">
        <f>IF(LEFT(TRIM('Tracker&amp;Invoice'!B1550),9)="INVOICE #","INVOICE",IF(TRIM('Tracker&amp;Invoice'!B1550)="Overall Completion INVOICE","OVERALL",""))</f>
        <v/>
      </c>
      <c r="E1528" t="str">
        <f>IF(D1528="INVOICE",VALUE(MID(TRIM('Tracker&amp;Invoice'!B1550),10,10)),"")</f>
        <v/>
      </c>
      <c r="F1528">
        <f>IF(B1528=1,IFERROR(LOOKUP(2,1/('Tracker&amp;Invoice'!$H1550:$AC1550&lt;&gt;""),COLUMN('Tracker&amp;Invoice'!$H1550:$AC1550)),8),F1527)</f>
        <v>13</v>
      </c>
      <c r="G1528">
        <f>IF(D1528="OVERALL",IFERROR(LOOKUP(2,1/('Tracker&amp;Invoice'!$H1550:$AC1550&lt;&gt;""),COLUMN('Tracker&amp;Invoice'!$H1550:$AC1550)),8),G1529)</f>
        <v>15</v>
      </c>
      <c r="H1528">
        <f t="shared" si="46"/>
        <v>15</v>
      </c>
      <c r="I1528" s="29">
        <f>IF(D1528="INVOICE",SUM('Tracker&amp;Invoice'!$H1550:INDEX('Tracker&amp;Invoice'!$A1550:$AC1550,1,H1528)),0)</f>
        <v>0</v>
      </c>
      <c r="J1528" s="29">
        <f>IF(D1528="OVERALL",SUM('Tracker&amp;Invoice'!$H1550:$AC1550),0)</f>
        <v>0</v>
      </c>
    </row>
    <row r="1529" spans="1:10">
      <c r="A1529" t="e">
        <f t="shared" si="47"/>
        <v>#REF!</v>
      </c>
      <c r="B1529">
        <f>IF(AND('Tracker&amp;Invoice'!A1551&lt;&gt;"",'Tracker&amp;Invoice'!A1551&lt;&gt;"ITEM",'Tracker&amp;Invoice'!A1549="ITEM"),1,0)</f>
        <v>0</v>
      </c>
      <c r="C1529" t="str">
        <f>IF(B1529=1,'Tracker&amp;Invoice'!A1551,C1528)</f>
        <v>BQ-106</v>
      </c>
      <c r="D1529" t="str">
        <f>IF(LEFT(TRIM('Tracker&amp;Invoice'!B1551),9)="INVOICE #","INVOICE",IF(TRIM('Tracker&amp;Invoice'!B1551)="Overall Completion INVOICE","OVERALL",""))</f>
        <v/>
      </c>
      <c r="E1529" t="str">
        <f>IF(D1529="INVOICE",VALUE(MID(TRIM('Tracker&amp;Invoice'!B1551),10,10)),"")</f>
        <v/>
      </c>
      <c r="F1529">
        <f>IF(B1529=1,IFERROR(LOOKUP(2,1/('Tracker&amp;Invoice'!$H1551:$AC1551&lt;&gt;""),COLUMN('Tracker&amp;Invoice'!$H1551:$AC1551)),8),F1528)</f>
        <v>13</v>
      </c>
      <c r="G1529">
        <f>IF(D1529="OVERALL",IFERROR(LOOKUP(2,1/('Tracker&amp;Invoice'!$H1551:$AC1551&lt;&gt;""),COLUMN('Tracker&amp;Invoice'!$H1551:$AC1551)),8),G1530)</f>
        <v>15</v>
      </c>
      <c r="H1529">
        <f t="shared" si="46"/>
        <v>15</v>
      </c>
      <c r="I1529" s="29">
        <f>IF(D1529="INVOICE",SUM('Tracker&amp;Invoice'!$H1551:INDEX('Tracker&amp;Invoice'!$A1551:$AC1551,1,H1529)),0)</f>
        <v>0</v>
      </c>
      <c r="J1529" s="29">
        <f>IF(D1529="OVERALL",SUM('Tracker&amp;Invoice'!$H1551:$AC1551),0)</f>
        <v>0</v>
      </c>
    </row>
    <row r="1530" spans="1:10">
      <c r="A1530" t="e">
        <f t="shared" si="47"/>
        <v>#REF!</v>
      </c>
      <c r="B1530">
        <f>IF(AND('Tracker&amp;Invoice'!A1552&lt;&gt;"",'Tracker&amp;Invoice'!A1552&lt;&gt;"ITEM",'Tracker&amp;Invoice'!A1550="ITEM"),1,0)</f>
        <v>0</v>
      </c>
      <c r="C1530" t="str">
        <f>IF(B1530=1,'Tracker&amp;Invoice'!A1552,C1529)</f>
        <v>BQ-106</v>
      </c>
      <c r="D1530" t="str">
        <f>IF(LEFT(TRIM('Tracker&amp;Invoice'!B1552),9)="INVOICE #","INVOICE",IF(TRIM('Tracker&amp;Invoice'!B1552)="Overall Completion INVOICE","OVERALL",""))</f>
        <v/>
      </c>
      <c r="E1530" t="str">
        <f>IF(D1530="INVOICE",VALUE(MID(TRIM('Tracker&amp;Invoice'!B1552),10,10)),"")</f>
        <v/>
      </c>
      <c r="F1530">
        <f>IF(B1530=1,IFERROR(LOOKUP(2,1/('Tracker&amp;Invoice'!$H1552:$AC1552&lt;&gt;""),COLUMN('Tracker&amp;Invoice'!$H1552:$AC1552)),8),F1529)</f>
        <v>13</v>
      </c>
      <c r="G1530">
        <f>IF(D1530="OVERALL",IFERROR(LOOKUP(2,1/('Tracker&amp;Invoice'!$H1552:$AC1552&lt;&gt;""),COLUMN('Tracker&amp;Invoice'!$H1552:$AC1552)),8),G1531)</f>
        <v>15</v>
      </c>
      <c r="H1530">
        <f t="shared" si="46"/>
        <v>15</v>
      </c>
      <c r="I1530" s="29">
        <f>IF(D1530="INVOICE",SUM('Tracker&amp;Invoice'!$H1552:INDEX('Tracker&amp;Invoice'!$A1552:$AC1552,1,H1530)),0)</f>
        <v>0</v>
      </c>
      <c r="J1530" s="29">
        <f>IF(D1530="OVERALL",SUM('Tracker&amp;Invoice'!$H1552:$AC1552),0)</f>
        <v>0</v>
      </c>
    </row>
    <row r="1531" spans="1:10">
      <c r="A1531" t="e">
        <f t="shared" si="47"/>
        <v>#REF!</v>
      </c>
      <c r="B1531">
        <f>IF(AND('Tracker&amp;Invoice'!A1553&lt;&gt;"",'Tracker&amp;Invoice'!A1553&lt;&gt;"ITEM",'Tracker&amp;Invoice'!A1551="ITEM"),1,0)</f>
        <v>0</v>
      </c>
      <c r="C1531" t="str">
        <f>IF(B1531=1,'Tracker&amp;Invoice'!A1553,C1530)</f>
        <v>BQ-106</v>
      </c>
      <c r="D1531" t="str">
        <f>IF(LEFT(TRIM('Tracker&amp;Invoice'!B1553),9)="INVOICE #","INVOICE",IF(TRIM('Tracker&amp;Invoice'!B1553)="Overall Completion INVOICE","OVERALL",""))</f>
        <v/>
      </c>
      <c r="E1531" t="str">
        <f>IF(D1531="INVOICE",VALUE(MID(TRIM('Tracker&amp;Invoice'!B1553),10,10)),"")</f>
        <v/>
      </c>
      <c r="F1531">
        <f>IF(B1531=1,IFERROR(LOOKUP(2,1/('Tracker&amp;Invoice'!$H1553:$AC1553&lt;&gt;""),COLUMN('Tracker&amp;Invoice'!$H1553:$AC1553)),8),F1530)</f>
        <v>13</v>
      </c>
      <c r="G1531">
        <f>IF(D1531="OVERALL",IFERROR(LOOKUP(2,1/('Tracker&amp;Invoice'!$H1553:$AC1553&lt;&gt;""),COLUMN('Tracker&amp;Invoice'!$H1553:$AC1553)),8),G1532)</f>
        <v>15</v>
      </c>
      <c r="H1531">
        <f t="shared" si="46"/>
        <v>15</v>
      </c>
      <c r="I1531" s="29">
        <f>IF(D1531="INVOICE",SUM('Tracker&amp;Invoice'!$H1553:INDEX('Tracker&amp;Invoice'!$A1553:$AC1553,1,H1531)),0)</f>
        <v>0</v>
      </c>
      <c r="J1531" s="29">
        <f>IF(D1531="OVERALL",SUM('Tracker&amp;Invoice'!$H1553:$AC1553),0)</f>
        <v>0</v>
      </c>
    </row>
    <row r="1532" spans="1:10">
      <c r="A1532" t="e">
        <f t="shared" si="47"/>
        <v>#REF!</v>
      </c>
      <c r="B1532">
        <f>IF(AND('Tracker&amp;Invoice'!A1554&lt;&gt;"",'Tracker&amp;Invoice'!A1554&lt;&gt;"ITEM",'Tracker&amp;Invoice'!A1552="ITEM"),1,0)</f>
        <v>0</v>
      </c>
      <c r="C1532" t="str">
        <f>IF(B1532=1,'Tracker&amp;Invoice'!A1554,C1531)</f>
        <v>BQ-106</v>
      </c>
      <c r="D1532" t="str">
        <f>IF(LEFT(TRIM('Tracker&amp;Invoice'!B1554),9)="INVOICE #","INVOICE",IF(TRIM('Tracker&amp;Invoice'!B1554)="Overall Completion INVOICE","OVERALL",""))</f>
        <v/>
      </c>
      <c r="E1532" t="str">
        <f>IF(D1532="INVOICE",VALUE(MID(TRIM('Tracker&amp;Invoice'!B1554),10,10)),"")</f>
        <v/>
      </c>
      <c r="F1532">
        <f>IF(B1532=1,IFERROR(LOOKUP(2,1/('Tracker&amp;Invoice'!$H1554:$AC1554&lt;&gt;""),COLUMN('Tracker&amp;Invoice'!$H1554:$AC1554)),8),F1531)</f>
        <v>13</v>
      </c>
      <c r="G1532">
        <f>IF(D1532="OVERALL",IFERROR(LOOKUP(2,1/('Tracker&amp;Invoice'!$H1554:$AC1554&lt;&gt;""),COLUMN('Tracker&amp;Invoice'!$H1554:$AC1554)),8),G1533)</f>
        <v>15</v>
      </c>
      <c r="H1532">
        <f t="shared" si="46"/>
        <v>15</v>
      </c>
      <c r="I1532" s="29">
        <f>IF(D1532="INVOICE",SUM('Tracker&amp;Invoice'!$H1554:INDEX('Tracker&amp;Invoice'!$A1554:$AC1554,1,H1532)),0)</f>
        <v>0</v>
      </c>
      <c r="J1532" s="29">
        <f>IF(D1532="OVERALL",SUM('Tracker&amp;Invoice'!$H1554:$AC1554),0)</f>
        <v>0</v>
      </c>
    </row>
    <row r="1533" spans="1:10">
      <c r="A1533" t="e">
        <f t="shared" si="47"/>
        <v>#REF!</v>
      </c>
      <c r="B1533">
        <f>IF(AND('Tracker&amp;Invoice'!A1555&lt;&gt;"",'Tracker&amp;Invoice'!A1555&lt;&gt;"ITEM",'Tracker&amp;Invoice'!A1553="ITEM"),1,0)</f>
        <v>1</v>
      </c>
      <c r="C1533" t="str">
        <f>IF(B1533=1,'Tracker&amp;Invoice'!A1555,C1532)</f>
        <v>BQ-107</v>
      </c>
      <c r="D1533" t="str">
        <f>IF(LEFT(TRIM('Tracker&amp;Invoice'!B1555),9)="INVOICE #","INVOICE",IF(TRIM('Tracker&amp;Invoice'!B1555)="Overall Completion INVOICE","OVERALL",""))</f>
        <v/>
      </c>
      <c r="E1533" t="str">
        <f>IF(D1533="INVOICE",VALUE(MID(TRIM('Tracker&amp;Invoice'!B1555),10,10)),"")</f>
        <v/>
      </c>
      <c r="F1533">
        <f>IF(B1533=1,IFERROR(LOOKUP(2,1/('Tracker&amp;Invoice'!$H1555:$AC1555&lt;&gt;""),COLUMN('Tracker&amp;Invoice'!$H1555:$AC1555)),8),F1532)</f>
        <v>14</v>
      </c>
      <c r="G1533">
        <f>IF(D1533="OVERALL",IFERROR(LOOKUP(2,1/('Tracker&amp;Invoice'!$H1555:$AC1555&lt;&gt;""),COLUMN('Tracker&amp;Invoice'!$H1555:$AC1555)),8),G1534)</f>
        <v>15</v>
      </c>
      <c r="H1533">
        <f t="shared" si="46"/>
        <v>15</v>
      </c>
      <c r="I1533" s="29">
        <f>IF(D1533="INVOICE",SUM('Tracker&amp;Invoice'!$H1555:INDEX('Tracker&amp;Invoice'!$A1555:$AC1555,1,H1533)),0)</f>
        <v>0</v>
      </c>
      <c r="J1533" s="29">
        <f>IF(D1533="OVERALL",SUM('Tracker&amp;Invoice'!$H1555:$AC1555),0)</f>
        <v>0</v>
      </c>
    </row>
    <row r="1534" spans="1:10">
      <c r="A1534" t="e">
        <f t="shared" si="47"/>
        <v>#REF!</v>
      </c>
      <c r="B1534">
        <f>IF(AND('Tracker&amp;Invoice'!A1556&lt;&gt;"",'Tracker&amp;Invoice'!A1556&lt;&gt;"ITEM",'Tracker&amp;Invoice'!A1554="ITEM"),1,0)</f>
        <v>0</v>
      </c>
      <c r="C1534" t="str">
        <f>IF(B1534=1,'Tracker&amp;Invoice'!A1556,C1533)</f>
        <v>BQ-107</v>
      </c>
      <c r="D1534" t="str">
        <f>IF(LEFT(TRIM('Tracker&amp;Invoice'!B1556),9)="INVOICE #","INVOICE",IF(TRIM('Tracker&amp;Invoice'!B1556)="Overall Completion INVOICE","OVERALL",""))</f>
        <v/>
      </c>
      <c r="E1534" t="str">
        <f>IF(D1534="INVOICE",VALUE(MID(TRIM('Tracker&amp;Invoice'!B1556),10,10)),"")</f>
        <v/>
      </c>
      <c r="F1534">
        <f>IF(B1534=1,IFERROR(LOOKUP(2,1/('Tracker&amp;Invoice'!$H1556:$AC1556&lt;&gt;""),COLUMN('Tracker&amp;Invoice'!$H1556:$AC1556)),8),F1533)</f>
        <v>14</v>
      </c>
      <c r="G1534">
        <f>IF(D1534="OVERALL",IFERROR(LOOKUP(2,1/('Tracker&amp;Invoice'!$H1556:$AC1556&lt;&gt;""),COLUMN('Tracker&amp;Invoice'!$H1556:$AC1556)),8),G1535)</f>
        <v>15</v>
      </c>
      <c r="H1534">
        <f t="shared" si="46"/>
        <v>15</v>
      </c>
      <c r="I1534" s="29">
        <f>IF(D1534="INVOICE",SUM('Tracker&amp;Invoice'!$H1556:INDEX('Tracker&amp;Invoice'!$A1556:$AC1556,1,H1534)),0)</f>
        <v>0</v>
      </c>
      <c r="J1534" s="29">
        <f>IF(D1534="OVERALL",SUM('Tracker&amp;Invoice'!$H1556:$AC1556),0)</f>
        <v>0</v>
      </c>
    </row>
    <row r="1535" spans="1:10">
      <c r="A1535" t="e">
        <f t="shared" si="47"/>
        <v>#REF!</v>
      </c>
      <c r="B1535">
        <f>IF(AND('Tracker&amp;Invoice'!A1557&lt;&gt;"",'Tracker&amp;Invoice'!A1557&lt;&gt;"ITEM",'Tracker&amp;Invoice'!A1555="ITEM"),1,0)</f>
        <v>0</v>
      </c>
      <c r="C1535" t="str">
        <f>IF(B1535=1,'Tracker&amp;Invoice'!A1557,C1534)</f>
        <v>BQ-107</v>
      </c>
      <c r="D1535" t="str">
        <f>IF(LEFT(TRIM('Tracker&amp;Invoice'!B1557),9)="INVOICE #","INVOICE",IF(TRIM('Tracker&amp;Invoice'!B1557)="Overall Completion INVOICE","OVERALL",""))</f>
        <v/>
      </c>
      <c r="E1535" t="str">
        <f>IF(D1535="INVOICE",VALUE(MID(TRIM('Tracker&amp;Invoice'!B1557),10,10)),"")</f>
        <v/>
      </c>
      <c r="F1535">
        <f>IF(B1535=1,IFERROR(LOOKUP(2,1/('Tracker&amp;Invoice'!$H1557:$AC1557&lt;&gt;""),COLUMN('Tracker&amp;Invoice'!$H1557:$AC1557)),8),F1534)</f>
        <v>14</v>
      </c>
      <c r="G1535">
        <f>IF(D1535="OVERALL",IFERROR(LOOKUP(2,1/('Tracker&amp;Invoice'!$H1557:$AC1557&lt;&gt;""),COLUMN('Tracker&amp;Invoice'!$H1557:$AC1557)),8),G1536)</f>
        <v>15</v>
      </c>
      <c r="H1535">
        <f t="shared" si="46"/>
        <v>15</v>
      </c>
      <c r="I1535" s="29">
        <f>IF(D1535="INVOICE",SUM('Tracker&amp;Invoice'!$H1557:INDEX('Tracker&amp;Invoice'!$A1557:$AC1557,1,H1535)),0)</f>
        <v>0</v>
      </c>
      <c r="J1535" s="29">
        <f>IF(D1535="OVERALL",SUM('Tracker&amp;Invoice'!$H1557:$AC1557),0)</f>
        <v>0</v>
      </c>
    </row>
    <row r="1536" spans="1:10">
      <c r="A1536" t="e">
        <f t="shared" si="47"/>
        <v>#REF!</v>
      </c>
      <c r="B1536">
        <f>IF(AND('Tracker&amp;Invoice'!A1558&lt;&gt;"",'Tracker&amp;Invoice'!A1558&lt;&gt;"ITEM",'Tracker&amp;Invoice'!A1556="ITEM"),1,0)</f>
        <v>0</v>
      </c>
      <c r="C1536" t="str">
        <f>IF(B1536=1,'Tracker&amp;Invoice'!A1558,C1535)</f>
        <v>BQ-107</v>
      </c>
      <c r="D1536" t="str">
        <f>IF(LEFT(TRIM('Tracker&amp;Invoice'!B1558),9)="INVOICE #","INVOICE",IF(TRIM('Tracker&amp;Invoice'!B1558)="Overall Completion INVOICE","OVERALL",""))</f>
        <v>INVOICE</v>
      </c>
      <c r="E1536">
        <f>IF(D1536="INVOICE",VALUE(MID(TRIM('Tracker&amp;Invoice'!B1558),10,10)),"")</f>
        <v>25</v>
      </c>
      <c r="F1536">
        <f>IF(B1536=1,IFERROR(LOOKUP(2,1/('Tracker&amp;Invoice'!$H1558:$AC1558&lt;&gt;""),COLUMN('Tracker&amp;Invoice'!$H1558:$AC1558)),8),F1535)</f>
        <v>14</v>
      </c>
      <c r="G1536">
        <f>IF(D1536="OVERALL",IFERROR(LOOKUP(2,1/('Tracker&amp;Invoice'!$H1558:$AC1558&lt;&gt;""),COLUMN('Tracker&amp;Invoice'!$H1558:$AC1558)),8),G1537)</f>
        <v>15</v>
      </c>
      <c r="H1536">
        <f t="shared" si="46"/>
        <v>15</v>
      </c>
      <c r="I1536" s="29">
        <f>IF(D1536="INVOICE",SUM('Tracker&amp;Invoice'!$H1558:INDEX('Tracker&amp;Invoice'!$A1558:$AC1558,1,H1536)),0)</f>
        <v>7920.0000000000009</v>
      </c>
      <c r="J1536" s="29">
        <f>IF(D1536="OVERALL",SUM('Tracker&amp;Invoice'!$H1558:$AC1558),0)</f>
        <v>0</v>
      </c>
    </row>
    <row r="1537" spans="1:10">
      <c r="A1537" t="e">
        <f t="shared" si="47"/>
        <v>#REF!</v>
      </c>
      <c r="B1537">
        <f>IF(AND('Tracker&amp;Invoice'!A1559&lt;&gt;"",'Tracker&amp;Invoice'!A1559&lt;&gt;"ITEM",'Tracker&amp;Invoice'!A1557="ITEM"),1,0)</f>
        <v>0</v>
      </c>
      <c r="C1537" t="str">
        <f>IF(B1537=1,'Tracker&amp;Invoice'!A1559,C1536)</f>
        <v>BQ-107</v>
      </c>
      <c r="D1537" t="str">
        <f>IF(LEFT(TRIM('Tracker&amp;Invoice'!B1559),9)="INVOICE #","INVOICE",IF(TRIM('Tracker&amp;Invoice'!B1559)="Overall Completion INVOICE","OVERALL",""))</f>
        <v/>
      </c>
      <c r="E1537" t="str">
        <f>IF(D1537="INVOICE",VALUE(MID(TRIM('Tracker&amp;Invoice'!B1559),10,10)),"")</f>
        <v/>
      </c>
      <c r="F1537">
        <f>IF(B1537=1,IFERROR(LOOKUP(2,1/('Tracker&amp;Invoice'!$H1559:$AC1559&lt;&gt;""),COLUMN('Tracker&amp;Invoice'!$H1559:$AC1559)),8),F1536)</f>
        <v>14</v>
      </c>
      <c r="G1537">
        <f>IF(D1537="OVERALL",IFERROR(LOOKUP(2,1/('Tracker&amp;Invoice'!$H1559:$AC1559&lt;&gt;""),COLUMN('Tracker&amp;Invoice'!$H1559:$AC1559)),8),G1538)</f>
        <v>15</v>
      </c>
      <c r="H1537">
        <f t="shared" si="46"/>
        <v>15</v>
      </c>
      <c r="I1537" s="29">
        <f>IF(D1537="INVOICE",SUM('Tracker&amp;Invoice'!$H1559:INDEX('Tracker&amp;Invoice'!$A1559:$AC1559,1,H1537)),0)</f>
        <v>0</v>
      </c>
      <c r="J1537" s="29">
        <f>IF(D1537="OVERALL",SUM('Tracker&amp;Invoice'!$H1559:$AC1559),0)</f>
        <v>0</v>
      </c>
    </row>
    <row r="1538" spans="1:10">
      <c r="A1538" t="e">
        <f t="shared" si="47"/>
        <v>#REF!</v>
      </c>
      <c r="B1538">
        <f>IF(AND('Tracker&amp;Invoice'!A1560&lt;&gt;"",'Tracker&amp;Invoice'!A1560&lt;&gt;"ITEM",'Tracker&amp;Invoice'!A1558="ITEM"),1,0)</f>
        <v>0</v>
      </c>
      <c r="C1538" t="str">
        <f>IF(B1538=1,'Tracker&amp;Invoice'!A1560,C1537)</f>
        <v>BQ-107</v>
      </c>
      <c r="D1538" t="str">
        <f>IF(LEFT(TRIM('Tracker&amp;Invoice'!B1560),9)="INVOICE #","INVOICE",IF(TRIM('Tracker&amp;Invoice'!B1560)="Overall Completion INVOICE","OVERALL",""))</f>
        <v>INVOICE</v>
      </c>
      <c r="E1538">
        <f>IF(D1538="INVOICE",VALUE(MID(TRIM('Tracker&amp;Invoice'!B1560),10,10)),"")</f>
        <v>26</v>
      </c>
      <c r="F1538">
        <f>IF(B1538=1,IFERROR(LOOKUP(2,1/('Tracker&amp;Invoice'!$H1560:$AC1560&lt;&gt;""),COLUMN('Tracker&amp;Invoice'!$H1560:$AC1560)),8),F1537)</f>
        <v>14</v>
      </c>
      <c r="G1538">
        <f>IF(D1538="OVERALL",IFERROR(LOOKUP(2,1/('Tracker&amp;Invoice'!$H1560:$AC1560&lt;&gt;""),COLUMN('Tracker&amp;Invoice'!$H1560:$AC1560)),8),G1539)</f>
        <v>15</v>
      </c>
      <c r="H1538">
        <f t="shared" si="46"/>
        <v>15</v>
      </c>
      <c r="I1538" s="29">
        <f>IF(D1538="INVOICE",SUM('Tracker&amp;Invoice'!$H1560:INDEX('Tracker&amp;Invoice'!$A1560:$AC1560,1,H1538)),0)</f>
        <v>7920.0000000000009</v>
      </c>
      <c r="J1538" s="29">
        <f>IF(D1538="OVERALL",SUM('Tracker&amp;Invoice'!$H1560:$AC1560),0)</f>
        <v>0</v>
      </c>
    </row>
    <row r="1539" spans="1:10">
      <c r="A1539" t="e">
        <f t="shared" si="47"/>
        <v>#REF!</v>
      </c>
      <c r="B1539">
        <f>IF(AND('Tracker&amp;Invoice'!A1561&lt;&gt;"",'Tracker&amp;Invoice'!A1561&lt;&gt;"ITEM",'Tracker&amp;Invoice'!A1559="ITEM"),1,0)</f>
        <v>0</v>
      </c>
      <c r="C1539" t="str">
        <f>IF(B1539=1,'Tracker&amp;Invoice'!A1561,C1538)</f>
        <v>BQ-107</v>
      </c>
      <c r="D1539" t="str">
        <f>IF(LEFT(TRIM('Tracker&amp;Invoice'!B1561),9)="INVOICE #","INVOICE",IF(TRIM('Tracker&amp;Invoice'!B1561)="Overall Completion INVOICE","OVERALL",""))</f>
        <v/>
      </c>
      <c r="E1539" t="str">
        <f>IF(D1539="INVOICE",VALUE(MID(TRIM('Tracker&amp;Invoice'!B1561),10,10)),"")</f>
        <v/>
      </c>
      <c r="F1539">
        <f>IF(B1539=1,IFERROR(LOOKUP(2,1/('Tracker&amp;Invoice'!$H1561:$AC1561&lt;&gt;""),COLUMN('Tracker&amp;Invoice'!$H1561:$AC1561)),8),F1538)</f>
        <v>14</v>
      </c>
      <c r="G1539">
        <f>IF(D1539="OVERALL",IFERROR(LOOKUP(2,1/('Tracker&amp;Invoice'!$H1561:$AC1561&lt;&gt;""),COLUMN('Tracker&amp;Invoice'!$H1561:$AC1561)),8),G1540)</f>
        <v>15</v>
      </c>
      <c r="H1539">
        <f t="shared" ref="H1539:H1602" si="48">MAX(F1539,G1539)</f>
        <v>15</v>
      </c>
      <c r="I1539" s="29">
        <f>IF(D1539="INVOICE",SUM('Tracker&amp;Invoice'!$H1561:INDEX('Tracker&amp;Invoice'!$A1561:$AC1561,1,H1539)),0)</f>
        <v>0</v>
      </c>
      <c r="J1539" s="29">
        <f>IF(D1539="OVERALL",SUM('Tracker&amp;Invoice'!$H1561:$AC1561),0)</f>
        <v>0</v>
      </c>
    </row>
    <row r="1540" spans="1:10">
      <c r="A1540" t="e">
        <f t="shared" ref="A1540:A1603" si="49">A1539+B1540</f>
        <v>#REF!</v>
      </c>
      <c r="B1540">
        <f>IF(AND('Tracker&amp;Invoice'!A1562&lt;&gt;"",'Tracker&amp;Invoice'!A1562&lt;&gt;"ITEM",'Tracker&amp;Invoice'!A1560="ITEM"),1,0)</f>
        <v>0</v>
      </c>
      <c r="C1540" t="str">
        <f>IF(B1540=1,'Tracker&amp;Invoice'!A1562,C1539)</f>
        <v>BQ-107</v>
      </c>
      <c r="D1540" t="str">
        <f>IF(LEFT(TRIM('Tracker&amp;Invoice'!B1562),9)="INVOICE #","INVOICE",IF(TRIM('Tracker&amp;Invoice'!B1562)="Overall Completion INVOICE","OVERALL",""))</f>
        <v>INVOICE</v>
      </c>
      <c r="E1540">
        <f>IF(D1540="INVOICE",VALUE(MID(TRIM('Tracker&amp;Invoice'!B1562),10,10)),"")</f>
        <v>30</v>
      </c>
      <c r="F1540">
        <f>IF(B1540=1,IFERROR(LOOKUP(2,1/('Tracker&amp;Invoice'!$H1562:$AC1562&lt;&gt;""),COLUMN('Tracker&amp;Invoice'!$H1562:$AC1562)),8),F1539)</f>
        <v>14</v>
      </c>
      <c r="G1540">
        <f>IF(D1540="OVERALL",IFERROR(LOOKUP(2,1/('Tracker&amp;Invoice'!$H1562:$AC1562&lt;&gt;""),COLUMN('Tracker&amp;Invoice'!$H1562:$AC1562)),8),G1541)</f>
        <v>15</v>
      </c>
      <c r="H1540">
        <f t="shared" si="48"/>
        <v>15</v>
      </c>
      <c r="I1540" s="29">
        <f>IF(D1540="INVOICE",SUM('Tracker&amp;Invoice'!$H1562:INDEX('Tracker&amp;Invoice'!$A1562:$AC1562,1,H1540)),0)</f>
        <v>5760</v>
      </c>
      <c r="J1540" s="29">
        <f>IF(D1540="OVERALL",SUM('Tracker&amp;Invoice'!$H1562:$AC1562),0)</f>
        <v>0</v>
      </c>
    </row>
    <row r="1541" spans="1:10">
      <c r="A1541" t="e">
        <f t="shared" si="49"/>
        <v>#REF!</v>
      </c>
      <c r="B1541">
        <f>IF(AND('Tracker&amp;Invoice'!A1563&lt;&gt;"",'Tracker&amp;Invoice'!A1563&lt;&gt;"ITEM",'Tracker&amp;Invoice'!A1561="ITEM"),1,0)</f>
        <v>0</v>
      </c>
      <c r="C1541" t="str">
        <f>IF(B1541=1,'Tracker&amp;Invoice'!A1563,C1540)</f>
        <v>BQ-107</v>
      </c>
      <c r="D1541" t="str">
        <f>IF(LEFT(TRIM('Tracker&amp;Invoice'!B1563),9)="INVOICE #","INVOICE",IF(TRIM('Tracker&amp;Invoice'!B1563)="Overall Completion INVOICE","OVERALL",""))</f>
        <v/>
      </c>
      <c r="E1541" t="str">
        <f>IF(D1541="INVOICE",VALUE(MID(TRIM('Tracker&amp;Invoice'!B1563),10,10)),"")</f>
        <v/>
      </c>
      <c r="F1541">
        <f>IF(B1541=1,IFERROR(LOOKUP(2,1/('Tracker&amp;Invoice'!$H1563:$AC1563&lt;&gt;""),COLUMN('Tracker&amp;Invoice'!$H1563:$AC1563)),8),F1540)</f>
        <v>14</v>
      </c>
      <c r="G1541">
        <f>IF(D1541="OVERALL",IFERROR(LOOKUP(2,1/('Tracker&amp;Invoice'!$H1563:$AC1563&lt;&gt;""),COLUMN('Tracker&amp;Invoice'!$H1563:$AC1563)),8),G1542)</f>
        <v>15</v>
      </c>
      <c r="H1541">
        <f t="shared" si="48"/>
        <v>15</v>
      </c>
      <c r="I1541" s="29">
        <f>IF(D1541="INVOICE",SUM('Tracker&amp;Invoice'!$H1563:INDEX('Tracker&amp;Invoice'!$A1563:$AC1563,1,H1541)),0)</f>
        <v>0</v>
      </c>
      <c r="J1541" s="29">
        <f>IF(D1541="OVERALL",SUM('Tracker&amp;Invoice'!$H1563:$AC1563),0)</f>
        <v>0</v>
      </c>
    </row>
    <row r="1542" spans="1:10">
      <c r="A1542" t="e">
        <f t="shared" si="49"/>
        <v>#REF!</v>
      </c>
      <c r="B1542">
        <f>IF(AND('Tracker&amp;Invoice'!A1564&lt;&gt;"",'Tracker&amp;Invoice'!A1564&lt;&gt;"ITEM",'Tracker&amp;Invoice'!A1562="ITEM"),1,0)</f>
        <v>0</v>
      </c>
      <c r="C1542" t="str">
        <f>IF(B1542=1,'Tracker&amp;Invoice'!A1564,C1541)</f>
        <v>BQ-107</v>
      </c>
      <c r="D1542" t="str">
        <f>IF(LEFT(TRIM('Tracker&amp;Invoice'!B1564),9)="INVOICE #","INVOICE",IF(TRIM('Tracker&amp;Invoice'!B1564)="Overall Completion INVOICE","OVERALL",""))</f>
        <v>INVOICE</v>
      </c>
      <c r="E1542">
        <f>IF(D1542="INVOICE",VALUE(MID(TRIM('Tracker&amp;Invoice'!B1564),10,10)),"")</f>
        <v>31</v>
      </c>
      <c r="F1542">
        <f>IF(B1542=1,IFERROR(LOOKUP(2,1/('Tracker&amp;Invoice'!$H1564:$AC1564&lt;&gt;""),COLUMN('Tracker&amp;Invoice'!$H1564:$AC1564)),8),F1541)</f>
        <v>14</v>
      </c>
      <c r="G1542">
        <f>IF(D1542="OVERALL",IFERROR(LOOKUP(2,1/('Tracker&amp;Invoice'!$H1564:$AC1564&lt;&gt;""),COLUMN('Tracker&amp;Invoice'!$H1564:$AC1564)),8),G1543)</f>
        <v>15</v>
      </c>
      <c r="H1542">
        <f t="shared" si="48"/>
        <v>15</v>
      </c>
      <c r="I1542" s="29">
        <f>IF(D1542="INVOICE",SUM('Tracker&amp;Invoice'!$H1564:INDEX('Tracker&amp;Invoice'!$A1564:$AC1564,1,H1542)),0)</f>
        <v>720</v>
      </c>
      <c r="J1542" s="29">
        <f>IF(D1542="OVERALL",SUM('Tracker&amp;Invoice'!$H1564:$AC1564),0)</f>
        <v>0</v>
      </c>
    </row>
    <row r="1543" spans="1:10">
      <c r="A1543" t="e">
        <f t="shared" si="49"/>
        <v>#REF!</v>
      </c>
      <c r="B1543">
        <f>IF(AND('Tracker&amp;Invoice'!A1565&lt;&gt;"",'Tracker&amp;Invoice'!A1565&lt;&gt;"ITEM",'Tracker&amp;Invoice'!A1563="ITEM"),1,0)</f>
        <v>0</v>
      </c>
      <c r="C1543" t="str">
        <f>IF(B1543=1,'Tracker&amp;Invoice'!A1565,C1542)</f>
        <v>BQ-107</v>
      </c>
      <c r="D1543" t="str">
        <f>IF(LEFT(TRIM('Tracker&amp;Invoice'!B1565),9)="INVOICE #","INVOICE",IF(TRIM('Tracker&amp;Invoice'!B1565)="Overall Completion INVOICE","OVERALL",""))</f>
        <v/>
      </c>
      <c r="E1543" t="str">
        <f>IF(D1543="INVOICE",VALUE(MID(TRIM('Tracker&amp;Invoice'!B1565),10,10)),"")</f>
        <v/>
      </c>
      <c r="F1543">
        <f>IF(B1543=1,IFERROR(LOOKUP(2,1/('Tracker&amp;Invoice'!$H1565:$AC1565&lt;&gt;""),COLUMN('Tracker&amp;Invoice'!$H1565:$AC1565)),8),F1542)</f>
        <v>14</v>
      </c>
      <c r="G1543">
        <f>IF(D1543="OVERALL",IFERROR(LOOKUP(2,1/('Tracker&amp;Invoice'!$H1565:$AC1565&lt;&gt;""),COLUMN('Tracker&amp;Invoice'!$H1565:$AC1565)),8),G1544)</f>
        <v>15</v>
      </c>
      <c r="H1543">
        <f t="shared" si="48"/>
        <v>15</v>
      </c>
      <c r="I1543" s="29">
        <f>IF(D1543="INVOICE",SUM('Tracker&amp;Invoice'!$H1565:INDEX('Tracker&amp;Invoice'!$A1565:$AC1565,1,H1543)),0)</f>
        <v>0</v>
      </c>
      <c r="J1543" s="29">
        <f>IF(D1543="OVERALL",SUM('Tracker&amp;Invoice'!$H1565:$AC1565),0)</f>
        <v>0</v>
      </c>
    </row>
    <row r="1544" spans="1:10">
      <c r="A1544" t="e">
        <f t="shared" si="49"/>
        <v>#REF!</v>
      </c>
      <c r="B1544">
        <f>IF(AND('Tracker&amp;Invoice'!A1566&lt;&gt;"",'Tracker&amp;Invoice'!A1566&lt;&gt;"ITEM",'Tracker&amp;Invoice'!A1564="ITEM"),1,0)</f>
        <v>0</v>
      </c>
      <c r="C1544" t="str">
        <f>IF(B1544=1,'Tracker&amp;Invoice'!A1566,C1543)</f>
        <v>BQ-107</v>
      </c>
      <c r="D1544" t="str">
        <f>IF(LEFT(TRIM('Tracker&amp;Invoice'!B1566),9)="INVOICE #","INVOICE",IF(TRIM('Tracker&amp;Invoice'!B1566)="Overall Completion INVOICE","OVERALL",""))</f>
        <v>INVOICE</v>
      </c>
      <c r="E1544">
        <f>IF(D1544="INVOICE",VALUE(MID(TRIM('Tracker&amp;Invoice'!B1566),10,10)),"")</f>
        <v>32</v>
      </c>
      <c r="F1544">
        <f>IF(B1544=1,IFERROR(LOOKUP(2,1/('Tracker&amp;Invoice'!$H1566:$AC1566&lt;&gt;""),COLUMN('Tracker&amp;Invoice'!$H1566:$AC1566)),8),F1543)</f>
        <v>14</v>
      </c>
      <c r="G1544">
        <f>IF(D1544="OVERALL",IFERROR(LOOKUP(2,1/('Tracker&amp;Invoice'!$H1566:$AC1566&lt;&gt;""),COLUMN('Tracker&amp;Invoice'!$H1566:$AC1566)),8),G1545)</f>
        <v>15</v>
      </c>
      <c r="H1544">
        <f t="shared" si="48"/>
        <v>15</v>
      </c>
      <c r="I1544" s="29">
        <f>IF(D1544="INVOICE",SUM('Tracker&amp;Invoice'!$H1566:INDEX('Tracker&amp;Invoice'!$A1566:$AC1566,1,H1544)),0)</f>
        <v>720</v>
      </c>
      <c r="J1544" s="29">
        <f>IF(D1544="OVERALL",SUM('Tracker&amp;Invoice'!$H1566:$AC1566),0)</f>
        <v>0</v>
      </c>
    </row>
    <row r="1545" spans="1:10">
      <c r="A1545" t="e">
        <f t="shared" si="49"/>
        <v>#REF!</v>
      </c>
      <c r="B1545">
        <f>IF(AND('Tracker&amp;Invoice'!A1567&lt;&gt;"",'Tracker&amp;Invoice'!A1567&lt;&gt;"ITEM",'Tracker&amp;Invoice'!A1565="ITEM"),1,0)</f>
        <v>0</v>
      </c>
      <c r="C1545" t="str">
        <f>IF(B1545=1,'Tracker&amp;Invoice'!A1567,C1544)</f>
        <v>BQ-107</v>
      </c>
      <c r="D1545" t="str">
        <f>IF(LEFT(TRIM('Tracker&amp;Invoice'!B1567),9)="INVOICE #","INVOICE",IF(TRIM('Tracker&amp;Invoice'!B1567)="Overall Completion INVOICE","OVERALL",""))</f>
        <v/>
      </c>
      <c r="E1545" t="str">
        <f>IF(D1545="INVOICE",VALUE(MID(TRIM('Tracker&amp;Invoice'!B1567),10,10)),"")</f>
        <v/>
      </c>
      <c r="F1545">
        <f>IF(B1545=1,IFERROR(LOOKUP(2,1/('Tracker&amp;Invoice'!$H1567:$AC1567&lt;&gt;""),COLUMN('Tracker&amp;Invoice'!$H1567:$AC1567)),8),F1544)</f>
        <v>14</v>
      </c>
      <c r="G1545">
        <f>IF(D1545="OVERALL",IFERROR(LOOKUP(2,1/('Tracker&amp;Invoice'!$H1567:$AC1567&lt;&gt;""),COLUMN('Tracker&amp;Invoice'!$H1567:$AC1567)),8),G1546)</f>
        <v>15</v>
      </c>
      <c r="H1545">
        <f t="shared" si="48"/>
        <v>15</v>
      </c>
      <c r="I1545" s="29">
        <f>IF(D1545="INVOICE",SUM('Tracker&amp;Invoice'!$H1567:INDEX('Tracker&amp;Invoice'!$A1567:$AC1567,1,H1545)),0)</f>
        <v>0</v>
      </c>
      <c r="J1545" s="29">
        <f>IF(D1545="OVERALL",SUM('Tracker&amp;Invoice'!$H1567:$AC1567),0)</f>
        <v>0</v>
      </c>
    </row>
    <row r="1546" spans="1:10">
      <c r="A1546" t="e">
        <f t="shared" si="49"/>
        <v>#REF!</v>
      </c>
      <c r="B1546">
        <f>IF(AND('Tracker&amp;Invoice'!A1568&lt;&gt;"",'Tracker&amp;Invoice'!A1568&lt;&gt;"ITEM",'Tracker&amp;Invoice'!A1566="ITEM"),1,0)</f>
        <v>0</v>
      </c>
      <c r="C1546" t="str">
        <f>IF(B1546=1,'Tracker&amp;Invoice'!A1568,C1545)</f>
        <v>BQ-107</v>
      </c>
      <c r="D1546" t="str">
        <f>IF(LEFT(TRIM('Tracker&amp;Invoice'!B1568),9)="INVOICE #","INVOICE",IF(TRIM('Tracker&amp;Invoice'!B1568)="Overall Completion INVOICE","OVERALL",""))</f>
        <v>OVERALL</v>
      </c>
      <c r="E1546" t="str">
        <f>IF(D1546="INVOICE",VALUE(MID(TRIM('Tracker&amp;Invoice'!B1568),10,10)),"")</f>
        <v/>
      </c>
      <c r="F1546">
        <f>IF(B1546=1,IFERROR(LOOKUP(2,1/('Tracker&amp;Invoice'!$H1568:$AC1568&lt;&gt;""),COLUMN('Tracker&amp;Invoice'!$H1568:$AC1568)),8),F1545)</f>
        <v>14</v>
      </c>
      <c r="G1546">
        <f>IF(D1546="OVERALL",IFERROR(LOOKUP(2,1/('Tracker&amp;Invoice'!$H1568:$AC1568&lt;&gt;""),COLUMN('Tracker&amp;Invoice'!$H1568:$AC1568)),8),G1547)</f>
        <v>15</v>
      </c>
      <c r="H1546">
        <f t="shared" si="48"/>
        <v>15</v>
      </c>
      <c r="I1546" s="29">
        <f>IF(D1546="INVOICE",SUM('Tracker&amp;Invoice'!$H1568:INDEX('Tracker&amp;Invoice'!$A1568:$AC1568,1,H1546)),0)</f>
        <v>0</v>
      </c>
      <c r="J1546" s="29">
        <f>IF(D1546="OVERALL",SUM('Tracker&amp;Invoice'!$H1568:$AC1568),0)</f>
        <v>23040</v>
      </c>
    </row>
    <row r="1547" spans="1:10">
      <c r="A1547" t="e">
        <f t="shared" si="49"/>
        <v>#REF!</v>
      </c>
      <c r="B1547">
        <f>IF(AND('Tracker&amp;Invoice'!A1569&lt;&gt;"",'Tracker&amp;Invoice'!A1569&lt;&gt;"ITEM",'Tracker&amp;Invoice'!A1567="ITEM"),1,0)</f>
        <v>0</v>
      </c>
      <c r="C1547" t="str">
        <f>IF(B1547=1,'Tracker&amp;Invoice'!A1569,C1546)</f>
        <v>BQ-107</v>
      </c>
      <c r="D1547" t="str">
        <f>IF(LEFT(TRIM('Tracker&amp;Invoice'!B1569),9)="INVOICE #","INVOICE",IF(TRIM('Tracker&amp;Invoice'!B1569)="Overall Completion INVOICE","OVERALL",""))</f>
        <v/>
      </c>
      <c r="E1547" t="str">
        <f>IF(D1547="INVOICE",VALUE(MID(TRIM('Tracker&amp;Invoice'!B1569),10,10)),"")</f>
        <v/>
      </c>
      <c r="F1547">
        <f>IF(B1547=1,IFERROR(LOOKUP(2,1/('Tracker&amp;Invoice'!$H1569:$AC1569&lt;&gt;""),COLUMN('Tracker&amp;Invoice'!$H1569:$AC1569)),8),F1546)</f>
        <v>14</v>
      </c>
      <c r="G1547">
        <f>IF(D1547="OVERALL",IFERROR(LOOKUP(2,1/('Tracker&amp;Invoice'!$H1569:$AC1569&lt;&gt;""),COLUMN('Tracker&amp;Invoice'!$H1569:$AC1569)),8),G1548)</f>
        <v>15</v>
      </c>
      <c r="H1547">
        <f t="shared" si="48"/>
        <v>15</v>
      </c>
      <c r="I1547" s="29">
        <f>IF(D1547="INVOICE",SUM('Tracker&amp;Invoice'!$H1569:INDEX('Tracker&amp;Invoice'!$A1569:$AC1569,1,H1547)),0)</f>
        <v>0</v>
      </c>
      <c r="J1547" s="29">
        <f>IF(D1547="OVERALL",SUM('Tracker&amp;Invoice'!$H1569:$AC1569),0)</f>
        <v>0</v>
      </c>
    </row>
    <row r="1548" spans="1:10">
      <c r="A1548" t="e">
        <f t="shared" si="49"/>
        <v>#REF!</v>
      </c>
      <c r="B1548">
        <f>IF(AND('Tracker&amp;Invoice'!A1570&lt;&gt;"",'Tracker&amp;Invoice'!A1570&lt;&gt;"ITEM",'Tracker&amp;Invoice'!A1568="ITEM"),1,0)</f>
        <v>0</v>
      </c>
      <c r="C1548" t="str">
        <f>IF(B1548=1,'Tracker&amp;Invoice'!A1570,C1547)</f>
        <v>BQ-107</v>
      </c>
      <c r="D1548" t="str">
        <f>IF(LEFT(TRIM('Tracker&amp;Invoice'!B1570),9)="INVOICE #","INVOICE",IF(TRIM('Tracker&amp;Invoice'!B1570)="Overall Completion INVOICE","OVERALL",""))</f>
        <v/>
      </c>
      <c r="E1548" t="str">
        <f>IF(D1548="INVOICE",VALUE(MID(TRIM('Tracker&amp;Invoice'!B1570),10,10)),"")</f>
        <v/>
      </c>
      <c r="F1548">
        <f>IF(B1548=1,IFERROR(LOOKUP(2,1/('Tracker&amp;Invoice'!$H1570:$AC1570&lt;&gt;""),COLUMN('Tracker&amp;Invoice'!$H1570:$AC1570)),8),F1547)</f>
        <v>14</v>
      </c>
      <c r="G1548">
        <f>IF(D1548="OVERALL",IFERROR(LOOKUP(2,1/('Tracker&amp;Invoice'!$H1570:$AC1570&lt;&gt;""),COLUMN('Tracker&amp;Invoice'!$H1570:$AC1570)),8),G1549)</f>
        <v>15</v>
      </c>
      <c r="H1548">
        <f t="shared" si="48"/>
        <v>15</v>
      </c>
      <c r="I1548" s="29">
        <f>IF(D1548="INVOICE",SUM('Tracker&amp;Invoice'!$H1570:INDEX('Tracker&amp;Invoice'!$A1570:$AC1570,1,H1548)),0)</f>
        <v>0</v>
      </c>
      <c r="J1548" s="29">
        <f>IF(D1548="OVERALL",SUM('Tracker&amp;Invoice'!$H1570:$AC1570),0)</f>
        <v>0</v>
      </c>
    </row>
    <row r="1549" spans="1:10">
      <c r="A1549" t="e">
        <f t="shared" si="49"/>
        <v>#REF!</v>
      </c>
      <c r="B1549">
        <f>IF(AND('Tracker&amp;Invoice'!A1571&lt;&gt;"",'Tracker&amp;Invoice'!A1571&lt;&gt;"ITEM",'Tracker&amp;Invoice'!A1569="ITEM"),1,0)</f>
        <v>0</v>
      </c>
      <c r="C1549" t="str">
        <f>IF(B1549=1,'Tracker&amp;Invoice'!A1571,C1548)</f>
        <v>BQ-107</v>
      </c>
      <c r="D1549" t="str">
        <f>IF(LEFT(TRIM('Tracker&amp;Invoice'!B1571),9)="INVOICE #","INVOICE",IF(TRIM('Tracker&amp;Invoice'!B1571)="Overall Completion INVOICE","OVERALL",""))</f>
        <v/>
      </c>
      <c r="E1549" t="str">
        <f>IF(D1549="INVOICE",VALUE(MID(TRIM('Tracker&amp;Invoice'!B1571),10,10)),"")</f>
        <v/>
      </c>
      <c r="F1549">
        <f>IF(B1549=1,IFERROR(LOOKUP(2,1/('Tracker&amp;Invoice'!$H1571:$AC1571&lt;&gt;""),COLUMN('Tracker&amp;Invoice'!$H1571:$AC1571)),8),F1548)</f>
        <v>14</v>
      </c>
      <c r="G1549">
        <f>IF(D1549="OVERALL",IFERROR(LOOKUP(2,1/('Tracker&amp;Invoice'!$H1571:$AC1571&lt;&gt;""),COLUMN('Tracker&amp;Invoice'!$H1571:$AC1571)),8),G1550)</f>
        <v>15</v>
      </c>
      <c r="H1549">
        <f t="shared" si="48"/>
        <v>15</v>
      </c>
      <c r="I1549" s="29">
        <f>IF(D1549="INVOICE",SUM('Tracker&amp;Invoice'!$H1571:INDEX('Tracker&amp;Invoice'!$A1571:$AC1571,1,H1549)),0)</f>
        <v>0</v>
      </c>
      <c r="J1549" s="29">
        <f>IF(D1549="OVERALL",SUM('Tracker&amp;Invoice'!$H1571:$AC1571),0)</f>
        <v>0</v>
      </c>
    </row>
    <row r="1550" spans="1:10">
      <c r="A1550" t="e">
        <f t="shared" si="49"/>
        <v>#REF!</v>
      </c>
      <c r="B1550">
        <f>IF(AND('Tracker&amp;Invoice'!A1572&lt;&gt;"",'Tracker&amp;Invoice'!A1572&lt;&gt;"ITEM",'Tracker&amp;Invoice'!A1570="ITEM"),1,0)</f>
        <v>0</v>
      </c>
      <c r="C1550" t="str">
        <f>IF(B1550=1,'Tracker&amp;Invoice'!A1572,C1549)</f>
        <v>BQ-107</v>
      </c>
      <c r="D1550" t="str">
        <f>IF(LEFT(TRIM('Tracker&amp;Invoice'!B1572),9)="INVOICE #","INVOICE",IF(TRIM('Tracker&amp;Invoice'!B1572)="Overall Completion INVOICE","OVERALL",""))</f>
        <v/>
      </c>
      <c r="E1550" t="str">
        <f>IF(D1550="INVOICE",VALUE(MID(TRIM('Tracker&amp;Invoice'!B1572),10,10)),"")</f>
        <v/>
      </c>
      <c r="F1550">
        <f>IF(B1550=1,IFERROR(LOOKUP(2,1/('Tracker&amp;Invoice'!$H1572:$AC1572&lt;&gt;""),COLUMN('Tracker&amp;Invoice'!$H1572:$AC1572)),8),F1549)</f>
        <v>14</v>
      </c>
      <c r="G1550">
        <f>IF(D1550="OVERALL",IFERROR(LOOKUP(2,1/('Tracker&amp;Invoice'!$H1572:$AC1572&lt;&gt;""),COLUMN('Tracker&amp;Invoice'!$H1572:$AC1572)),8),G1551)</f>
        <v>15</v>
      </c>
      <c r="H1550">
        <f t="shared" si="48"/>
        <v>15</v>
      </c>
      <c r="I1550" s="29">
        <f>IF(D1550="INVOICE",SUM('Tracker&amp;Invoice'!$H1572:INDEX('Tracker&amp;Invoice'!$A1572:$AC1572,1,H1550)),0)</f>
        <v>0</v>
      </c>
      <c r="J1550" s="29">
        <f>IF(D1550="OVERALL",SUM('Tracker&amp;Invoice'!$H1572:$AC1572),0)</f>
        <v>0</v>
      </c>
    </row>
    <row r="1551" spans="1:10">
      <c r="A1551" t="e">
        <f t="shared" si="49"/>
        <v>#REF!</v>
      </c>
      <c r="B1551">
        <f>IF(AND('Tracker&amp;Invoice'!A1573&lt;&gt;"",'Tracker&amp;Invoice'!A1573&lt;&gt;"ITEM",'Tracker&amp;Invoice'!A1571="ITEM"),1,0)</f>
        <v>0</v>
      </c>
      <c r="C1551" t="str">
        <f>IF(B1551=1,'Tracker&amp;Invoice'!A1573,C1550)</f>
        <v>BQ-107</v>
      </c>
      <c r="D1551" t="str">
        <f>IF(LEFT(TRIM('Tracker&amp;Invoice'!B1573),9)="INVOICE #","INVOICE",IF(TRIM('Tracker&amp;Invoice'!B1573)="Overall Completion INVOICE","OVERALL",""))</f>
        <v/>
      </c>
      <c r="E1551" t="str">
        <f>IF(D1551="INVOICE",VALUE(MID(TRIM('Tracker&amp;Invoice'!B1573),10,10)),"")</f>
        <v/>
      </c>
      <c r="F1551">
        <f>IF(B1551=1,IFERROR(LOOKUP(2,1/('Tracker&amp;Invoice'!$H1573:$AC1573&lt;&gt;""),COLUMN('Tracker&amp;Invoice'!$H1573:$AC1573)),8),F1550)</f>
        <v>14</v>
      </c>
      <c r="G1551">
        <f>IF(D1551="OVERALL",IFERROR(LOOKUP(2,1/('Tracker&amp;Invoice'!$H1573:$AC1573&lt;&gt;""),COLUMN('Tracker&amp;Invoice'!$H1573:$AC1573)),8),G1552)</f>
        <v>15</v>
      </c>
      <c r="H1551">
        <f t="shared" si="48"/>
        <v>15</v>
      </c>
      <c r="I1551" s="29">
        <f>IF(D1551="INVOICE",SUM('Tracker&amp;Invoice'!$H1573:INDEX('Tracker&amp;Invoice'!$A1573:$AC1573,1,H1551)),0)</f>
        <v>0</v>
      </c>
      <c r="J1551" s="29">
        <f>IF(D1551="OVERALL",SUM('Tracker&amp;Invoice'!$H1573:$AC1573),0)</f>
        <v>0</v>
      </c>
    </row>
    <row r="1552" spans="1:10">
      <c r="A1552" t="e">
        <f t="shared" si="49"/>
        <v>#REF!</v>
      </c>
      <c r="B1552">
        <f>IF(AND('Tracker&amp;Invoice'!A1574&lt;&gt;"",'Tracker&amp;Invoice'!A1574&lt;&gt;"ITEM",'Tracker&amp;Invoice'!A1572="ITEM"),1,0)</f>
        <v>0</v>
      </c>
      <c r="C1552" t="str">
        <f>IF(B1552=1,'Tracker&amp;Invoice'!A1574,C1551)</f>
        <v>BQ-107</v>
      </c>
      <c r="D1552" t="str">
        <f>IF(LEFT(TRIM('Tracker&amp;Invoice'!B1574),9)="INVOICE #","INVOICE",IF(TRIM('Tracker&amp;Invoice'!B1574)="Overall Completion INVOICE","OVERALL",""))</f>
        <v/>
      </c>
      <c r="E1552" t="str">
        <f>IF(D1552="INVOICE",VALUE(MID(TRIM('Tracker&amp;Invoice'!B1574),10,10)),"")</f>
        <v/>
      </c>
      <c r="F1552">
        <f>IF(B1552=1,IFERROR(LOOKUP(2,1/('Tracker&amp;Invoice'!$H1574:$AC1574&lt;&gt;""),COLUMN('Tracker&amp;Invoice'!$H1574:$AC1574)),8),F1551)</f>
        <v>14</v>
      </c>
      <c r="G1552">
        <f>IF(D1552="OVERALL",IFERROR(LOOKUP(2,1/('Tracker&amp;Invoice'!$H1574:$AC1574&lt;&gt;""),COLUMN('Tracker&amp;Invoice'!$H1574:$AC1574)),8),G1553)</f>
        <v>15</v>
      </c>
      <c r="H1552">
        <f t="shared" si="48"/>
        <v>15</v>
      </c>
      <c r="I1552" s="29">
        <f>IF(D1552="INVOICE",SUM('Tracker&amp;Invoice'!$H1574:INDEX('Tracker&amp;Invoice'!$A1574:$AC1574,1,H1552)),0)</f>
        <v>0</v>
      </c>
      <c r="J1552" s="29">
        <f>IF(D1552="OVERALL",SUM('Tracker&amp;Invoice'!$H1574:$AC1574),0)</f>
        <v>0</v>
      </c>
    </row>
    <row r="1553" spans="1:10">
      <c r="A1553" t="e">
        <f t="shared" si="49"/>
        <v>#REF!</v>
      </c>
      <c r="B1553">
        <f>IF(AND('Tracker&amp;Invoice'!A1575&lt;&gt;"",'Tracker&amp;Invoice'!A1575&lt;&gt;"ITEM",'Tracker&amp;Invoice'!A1573="ITEM"),1,0)</f>
        <v>0</v>
      </c>
      <c r="C1553" t="str">
        <f>IF(B1553=1,'Tracker&amp;Invoice'!A1575,C1552)</f>
        <v>BQ-107</v>
      </c>
      <c r="D1553" t="str">
        <f>IF(LEFT(TRIM('Tracker&amp;Invoice'!B1575),9)="INVOICE #","INVOICE",IF(TRIM('Tracker&amp;Invoice'!B1575)="Overall Completion INVOICE","OVERALL",""))</f>
        <v/>
      </c>
      <c r="E1553" t="str">
        <f>IF(D1553="INVOICE",VALUE(MID(TRIM('Tracker&amp;Invoice'!B1575),10,10)),"")</f>
        <v/>
      </c>
      <c r="F1553">
        <f>IF(B1553=1,IFERROR(LOOKUP(2,1/('Tracker&amp;Invoice'!$H1575:$AC1575&lt;&gt;""),COLUMN('Tracker&amp;Invoice'!$H1575:$AC1575)),8),F1552)</f>
        <v>14</v>
      </c>
      <c r="G1553">
        <f>IF(D1553="OVERALL",IFERROR(LOOKUP(2,1/('Tracker&amp;Invoice'!$H1575:$AC1575&lt;&gt;""),COLUMN('Tracker&amp;Invoice'!$H1575:$AC1575)),8),G1554)</f>
        <v>15</v>
      </c>
      <c r="H1553">
        <f t="shared" si="48"/>
        <v>15</v>
      </c>
      <c r="I1553" s="29">
        <f>IF(D1553="INVOICE",SUM('Tracker&amp;Invoice'!$H1575:INDEX('Tracker&amp;Invoice'!$A1575:$AC1575,1,H1553)),0)</f>
        <v>0</v>
      </c>
      <c r="J1553" s="29">
        <f>IF(D1553="OVERALL",SUM('Tracker&amp;Invoice'!$H1575:$AC1575),0)</f>
        <v>0</v>
      </c>
    </row>
    <row r="1554" spans="1:10">
      <c r="A1554" t="e">
        <f t="shared" si="49"/>
        <v>#REF!</v>
      </c>
      <c r="B1554">
        <f>IF(AND('Tracker&amp;Invoice'!A1576&lt;&gt;"",'Tracker&amp;Invoice'!A1576&lt;&gt;"ITEM",'Tracker&amp;Invoice'!A1574="ITEM"),1,0)</f>
        <v>0</v>
      </c>
      <c r="C1554" t="str">
        <f>IF(B1554=1,'Tracker&amp;Invoice'!A1576,C1553)</f>
        <v>BQ-107</v>
      </c>
      <c r="D1554" t="str">
        <f>IF(LEFT(TRIM('Tracker&amp;Invoice'!B1576),9)="INVOICE #","INVOICE",IF(TRIM('Tracker&amp;Invoice'!B1576)="Overall Completion INVOICE","OVERALL",""))</f>
        <v/>
      </c>
      <c r="E1554" t="str">
        <f>IF(D1554="INVOICE",VALUE(MID(TRIM('Tracker&amp;Invoice'!B1576),10,10)),"")</f>
        <v/>
      </c>
      <c r="F1554">
        <f>IF(B1554=1,IFERROR(LOOKUP(2,1/('Tracker&amp;Invoice'!$H1576:$AC1576&lt;&gt;""),COLUMN('Tracker&amp;Invoice'!$H1576:$AC1576)),8),F1553)</f>
        <v>14</v>
      </c>
      <c r="G1554">
        <f>IF(D1554="OVERALL",IFERROR(LOOKUP(2,1/('Tracker&amp;Invoice'!$H1576:$AC1576&lt;&gt;""),COLUMN('Tracker&amp;Invoice'!$H1576:$AC1576)),8),G1555)</f>
        <v>15</v>
      </c>
      <c r="H1554">
        <f t="shared" si="48"/>
        <v>15</v>
      </c>
      <c r="I1554" s="29">
        <f>IF(D1554="INVOICE",SUM('Tracker&amp;Invoice'!$H1576:INDEX('Tracker&amp;Invoice'!$A1576:$AC1576,1,H1554)),0)</f>
        <v>0</v>
      </c>
      <c r="J1554" s="29">
        <f>IF(D1554="OVERALL",SUM('Tracker&amp;Invoice'!$H1576:$AC1576),0)</f>
        <v>0</v>
      </c>
    </row>
    <row r="1555" spans="1:10">
      <c r="A1555" t="e">
        <f t="shared" si="49"/>
        <v>#REF!</v>
      </c>
      <c r="B1555">
        <f>IF(AND('Tracker&amp;Invoice'!A1577&lt;&gt;"",'Tracker&amp;Invoice'!A1577&lt;&gt;"ITEM",'Tracker&amp;Invoice'!A1575="ITEM"),1,0)</f>
        <v>1</v>
      </c>
      <c r="C1555" t="str">
        <f>IF(B1555=1,'Tracker&amp;Invoice'!A1577,C1554)</f>
        <v>BQ-108</v>
      </c>
      <c r="D1555" t="str">
        <f>IF(LEFT(TRIM('Tracker&amp;Invoice'!B1577),9)="INVOICE #","INVOICE",IF(TRIM('Tracker&amp;Invoice'!B1577)="Overall Completion INVOICE","OVERALL",""))</f>
        <v/>
      </c>
      <c r="E1555" t="str">
        <f>IF(D1555="INVOICE",VALUE(MID(TRIM('Tracker&amp;Invoice'!B1577),10,10)),"")</f>
        <v/>
      </c>
      <c r="F1555">
        <f>IF(B1555=1,IFERROR(LOOKUP(2,1/('Tracker&amp;Invoice'!$H1577:$AC1577&lt;&gt;""),COLUMN('Tracker&amp;Invoice'!$H1577:$AC1577)),8),F1554)</f>
        <v>14</v>
      </c>
      <c r="G1555">
        <f>IF(D1555="OVERALL",IFERROR(LOOKUP(2,1/('Tracker&amp;Invoice'!$H1577:$AC1577&lt;&gt;""),COLUMN('Tracker&amp;Invoice'!$H1577:$AC1577)),8),G1556)</f>
        <v>15</v>
      </c>
      <c r="H1555">
        <f t="shared" si="48"/>
        <v>15</v>
      </c>
      <c r="I1555" s="29">
        <f>IF(D1555="INVOICE",SUM('Tracker&amp;Invoice'!$H1577:INDEX('Tracker&amp;Invoice'!$A1577:$AC1577,1,H1555)),0)</f>
        <v>0</v>
      </c>
      <c r="J1555" s="29">
        <f>IF(D1555="OVERALL",SUM('Tracker&amp;Invoice'!$H1577:$AC1577),0)</f>
        <v>0</v>
      </c>
    </row>
    <row r="1556" spans="1:10">
      <c r="A1556" t="e">
        <f t="shared" si="49"/>
        <v>#REF!</v>
      </c>
      <c r="B1556">
        <f>IF(AND('Tracker&amp;Invoice'!A1578&lt;&gt;"",'Tracker&amp;Invoice'!A1578&lt;&gt;"ITEM",'Tracker&amp;Invoice'!A1576="ITEM"),1,0)</f>
        <v>0</v>
      </c>
      <c r="C1556" t="str">
        <f>IF(B1556=1,'Tracker&amp;Invoice'!A1578,C1555)</f>
        <v>BQ-108</v>
      </c>
      <c r="D1556" t="str">
        <f>IF(LEFT(TRIM('Tracker&amp;Invoice'!B1578),9)="INVOICE #","INVOICE",IF(TRIM('Tracker&amp;Invoice'!B1578)="Overall Completion INVOICE","OVERALL",""))</f>
        <v/>
      </c>
      <c r="E1556" t="str">
        <f>IF(D1556="INVOICE",VALUE(MID(TRIM('Tracker&amp;Invoice'!B1578),10,10)),"")</f>
        <v/>
      </c>
      <c r="F1556">
        <f>IF(B1556=1,IFERROR(LOOKUP(2,1/('Tracker&amp;Invoice'!$H1578:$AC1578&lt;&gt;""),COLUMN('Tracker&amp;Invoice'!$H1578:$AC1578)),8),F1555)</f>
        <v>14</v>
      </c>
      <c r="G1556">
        <f>IF(D1556="OVERALL",IFERROR(LOOKUP(2,1/('Tracker&amp;Invoice'!$H1578:$AC1578&lt;&gt;""),COLUMN('Tracker&amp;Invoice'!$H1578:$AC1578)),8),G1557)</f>
        <v>15</v>
      </c>
      <c r="H1556">
        <f t="shared" si="48"/>
        <v>15</v>
      </c>
      <c r="I1556" s="29">
        <f>IF(D1556="INVOICE",SUM('Tracker&amp;Invoice'!$H1578:INDEX('Tracker&amp;Invoice'!$A1578:$AC1578,1,H1556)),0)</f>
        <v>0</v>
      </c>
      <c r="J1556" s="29">
        <f>IF(D1556="OVERALL",SUM('Tracker&amp;Invoice'!$H1578:$AC1578),0)</f>
        <v>0</v>
      </c>
    </row>
    <row r="1557" spans="1:10">
      <c r="A1557" t="e">
        <f t="shared" si="49"/>
        <v>#REF!</v>
      </c>
      <c r="B1557">
        <f>IF(AND('Tracker&amp;Invoice'!A1579&lt;&gt;"",'Tracker&amp;Invoice'!A1579&lt;&gt;"ITEM",'Tracker&amp;Invoice'!A1577="ITEM"),1,0)</f>
        <v>0</v>
      </c>
      <c r="C1557" t="str">
        <f>IF(B1557=1,'Tracker&amp;Invoice'!A1579,C1556)</f>
        <v>BQ-108</v>
      </c>
      <c r="D1557" t="str">
        <f>IF(LEFT(TRIM('Tracker&amp;Invoice'!B1579),9)="INVOICE #","INVOICE",IF(TRIM('Tracker&amp;Invoice'!B1579)="Overall Completion INVOICE","OVERALL",""))</f>
        <v/>
      </c>
      <c r="E1557" t="str">
        <f>IF(D1557="INVOICE",VALUE(MID(TRIM('Tracker&amp;Invoice'!B1579),10,10)),"")</f>
        <v/>
      </c>
      <c r="F1557">
        <f>IF(B1557=1,IFERROR(LOOKUP(2,1/('Tracker&amp;Invoice'!$H1579:$AC1579&lt;&gt;""),COLUMN('Tracker&amp;Invoice'!$H1579:$AC1579)),8),F1556)</f>
        <v>14</v>
      </c>
      <c r="G1557">
        <f>IF(D1557="OVERALL",IFERROR(LOOKUP(2,1/('Tracker&amp;Invoice'!$H1579:$AC1579&lt;&gt;""),COLUMN('Tracker&amp;Invoice'!$H1579:$AC1579)),8),G1558)</f>
        <v>15</v>
      </c>
      <c r="H1557">
        <f t="shared" si="48"/>
        <v>15</v>
      </c>
      <c r="I1557" s="29">
        <f>IF(D1557="INVOICE",SUM('Tracker&amp;Invoice'!$H1579:INDEX('Tracker&amp;Invoice'!$A1579:$AC1579,1,H1557)),0)</f>
        <v>0</v>
      </c>
      <c r="J1557" s="29">
        <f>IF(D1557="OVERALL",SUM('Tracker&amp;Invoice'!$H1579:$AC1579),0)</f>
        <v>0</v>
      </c>
    </row>
    <row r="1558" spans="1:10">
      <c r="A1558" t="e">
        <f t="shared" si="49"/>
        <v>#REF!</v>
      </c>
      <c r="B1558">
        <f>IF(AND('Tracker&amp;Invoice'!A1580&lt;&gt;"",'Tracker&amp;Invoice'!A1580&lt;&gt;"ITEM",'Tracker&amp;Invoice'!A1578="ITEM"),1,0)</f>
        <v>0</v>
      </c>
      <c r="C1558" t="str">
        <f>IF(B1558=1,'Tracker&amp;Invoice'!A1580,C1557)</f>
        <v>BQ-108</v>
      </c>
      <c r="D1558" t="str">
        <f>IF(LEFT(TRIM('Tracker&amp;Invoice'!B1580),9)="INVOICE #","INVOICE",IF(TRIM('Tracker&amp;Invoice'!B1580)="Overall Completion INVOICE","OVERALL",""))</f>
        <v>INVOICE</v>
      </c>
      <c r="E1558">
        <f>IF(D1558="INVOICE",VALUE(MID(TRIM('Tracker&amp;Invoice'!B1580),10,10)),"")</f>
        <v>28</v>
      </c>
      <c r="F1558">
        <f>IF(B1558=1,IFERROR(LOOKUP(2,1/('Tracker&amp;Invoice'!$H1580:$AC1580&lt;&gt;""),COLUMN('Tracker&amp;Invoice'!$H1580:$AC1580)),8),F1557)</f>
        <v>14</v>
      </c>
      <c r="G1558">
        <f>IF(D1558="OVERALL",IFERROR(LOOKUP(2,1/('Tracker&amp;Invoice'!$H1580:$AC1580&lt;&gt;""),COLUMN('Tracker&amp;Invoice'!$H1580:$AC1580)),8),G1559)</f>
        <v>15</v>
      </c>
      <c r="H1558">
        <f t="shared" si="48"/>
        <v>15</v>
      </c>
      <c r="I1558" s="29">
        <f>IF(D1558="INVOICE",SUM('Tracker&amp;Invoice'!$H1580:INDEX('Tracker&amp;Invoice'!$A1580:$AC1580,1,H1558)),0)</f>
        <v>3919.9999999999995</v>
      </c>
      <c r="J1558" s="29">
        <f>IF(D1558="OVERALL",SUM('Tracker&amp;Invoice'!$H1580:$AC1580),0)</f>
        <v>0</v>
      </c>
    </row>
    <row r="1559" spans="1:10">
      <c r="A1559" t="e">
        <f t="shared" si="49"/>
        <v>#REF!</v>
      </c>
      <c r="B1559">
        <f>IF(AND('Tracker&amp;Invoice'!A1581&lt;&gt;"",'Tracker&amp;Invoice'!A1581&lt;&gt;"ITEM",'Tracker&amp;Invoice'!A1579="ITEM"),1,0)</f>
        <v>0</v>
      </c>
      <c r="C1559" t="str">
        <f>IF(B1559=1,'Tracker&amp;Invoice'!A1581,C1558)</f>
        <v>BQ-108</v>
      </c>
      <c r="D1559" t="str">
        <f>IF(LEFT(TRIM('Tracker&amp;Invoice'!B1581),9)="INVOICE #","INVOICE",IF(TRIM('Tracker&amp;Invoice'!B1581)="Overall Completion INVOICE","OVERALL",""))</f>
        <v/>
      </c>
      <c r="E1559" t="str">
        <f>IF(D1559="INVOICE",VALUE(MID(TRIM('Tracker&amp;Invoice'!B1581),10,10)),"")</f>
        <v/>
      </c>
      <c r="F1559">
        <f>IF(B1559=1,IFERROR(LOOKUP(2,1/('Tracker&amp;Invoice'!$H1581:$AC1581&lt;&gt;""),COLUMN('Tracker&amp;Invoice'!$H1581:$AC1581)),8),F1558)</f>
        <v>14</v>
      </c>
      <c r="G1559">
        <f>IF(D1559="OVERALL",IFERROR(LOOKUP(2,1/('Tracker&amp;Invoice'!$H1581:$AC1581&lt;&gt;""),COLUMN('Tracker&amp;Invoice'!$H1581:$AC1581)),8),G1560)</f>
        <v>15</v>
      </c>
      <c r="H1559">
        <f t="shared" si="48"/>
        <v>15</v>
      </c>
      <c r="I1559" s="29">
        <f>IF(D1559="INVOICE",SUM('Tracker&amp;Invoice'!$H1581:INDEX('Tracker&amp;Invoice'!$A1581:$AC1581,1,H1559)),0)</f>
        <v>0</v>
      </c>
      <c r="J1559" s="29">
        <f>IF(D1559="OVERALL",SUM('Tracker&amp;Invoice'!$H1581:$AC1581),0)</f>
        <v>0</v>
      </c>
    </row>
    <row r="1560" spans="1:10">
      <c r="A1560" t="e">
        <f t="shared" si="49"/>
        <v>#REF!</v>
      </c>
      <c r="B1560">
        <f>IF(AND('Tracker&amp;Invoice'!A1582&lt;&gt;"",'Tracker&amp;Invoice'!A1582&lt;&gt;"ITEM",'Tracker&amp;Invoice'!A1580="ITEM"),1,0)</f>
        <v>0</v>
      </c>
      <c r="C1560" t="str">
        <f>IF(B1560=1,'Tracker&amp;Invoice'!A1582,C1559)</f>
        <v>BQ-108</v>
      </c>
      <c r="D1560" t="str">
        <f>IF(LEFT(TRIM('Tracker&amp;Invoice'!B1582),9)="INVOICE #","INVOICE",IF(TRIM('Tracker&amp;Invoice'!B1582)="Overall Completion INVOICE","OVERALL",""))</f>
        <v>INVOICE</v>
      </c>
      <c r="E1560">
        <f>IF(D1560="INVOICE",VALUE(MID(TRIM('Tracker&amp;Invoice'!B1582),10,10)),"")</f>
        <v>31</v>
      </c>
      <c r="F1560">
        <f>IF(B1560=1,IFERROR(LOOKUP(2,1/('Tracker&amp;Invoice'!$H1582:$AC1582&lt;&gt;""),COLUMN('Tracker&amp;Invoice'!$H1582:$AC1582)),8),F1559)</f>
        <v>14</v>
      </c>
      <c r="G1560">
        <f>IF(D1560="OVERALL",IFERROR(LOOKUP(2,1/('Tracker&amp;Invoice'!$H1582:$AC1582&lt;&gt;""),COLUMN('Tracker&amp;Invoice'!$H1582:$AC1582)),8),G1561)</f>
        <v>15</v>
      </c>
      <c r="H1560">
        <f t="shared" si="48"/>
        <v>15</v>
      </c>
      <c r="I1560" s="29">
        <f>IF(D1560="INVOICE",SUM('Tracker&amp;Invoice'!$H1582:INDEX('Tracker&amp;Invoice'!$A1582:$AC1582,1,H1560)),0)</f>
        <v>392</v>
      </c>
      <c r="J1560" s="29">
        <f>IF(D1560="OVERALL",SUM('Tracker&amp;Invoice'!$H1582:$AC1582),0)</f>
        <v>0</v>
      </c>
    </row>
    <row r="1561" spans="1:10">
      <c r="A1561" t="e">
        <f t="shared" si="49"/>
        <v>#REF!</v>
      </c>
      <c r="B1561">
        <f>IF(AND('Tracker&amp;Invoice'!A1583&lt;&gt;"",'Tracker&amp;Invoice'!A1583&lt;&gt;"ITEM",'Tracker&amp;Invoice'!A1581="ITEM"),1,0)</f>
        <v>0</v>
      </c>
      <c r="C1561" t="str">
        <f>IF(B1561=1,'Tracker&amp;Invoice'!A1583,C1560)</f>
        <v>BQ-108</v>
      </c>
      <c r="D1561" t="str">
        <f>IF(LEFT(TRIM('Tracker&amp;Invoice'!B1583),9)="INVOICE #","INVOICE",IF(TRIM('Tracker&amp;Invoice'!B1583)="Overall Completion INVOICE","OVERALL",""))</f>
        <v/>
      </c>
      <c r="E1561" t="str">
        <f>IF(D1561="INVOICE",VALUE(MID(TRIM('Tracker&amp;Invoice'!B1583),10,10)),"")</f>
        <v/>
      </c>
      <c r="F1561">
        <f>IF(B1561=1,IFERROR(LOOKUP(2,1/('Tracker&amp;Invoice'!$H1583:$AC1583&lt;&gt;""),COLUMN('Tracker&amp;Invoice'!$H1583:$AC1583)),8),F1560)</f>
        <v>14</v>
      </c>
      <c r="G1561">
        <f>IF(D1561="OVERALL",IFERROR(LOOKUP(2,1/('Tracker&amp;Invoice'!$H1583:$AC1583&lt;&gt;""),COLUMN('Tracker&amp;Invoice'!$H1583:$AC1583)),8),G1562)</f>
        <v>15</v>
      </c>
      <c r="H1561">
        <f t="shared" si="48"/>
        <v>15</v>
      </c>
      <c r="I1561" s="29">
        <f>IF(D1561="INVOICE",SUM('Tracker&amp;Invoice'!$H1583:INDEX('Tracker&amp;Invoice'!$A1583:$AC1583,1,H1561)),0)</f>
        <v>0</v>
      </c>
      <c r="J1561" s="29">
        <f>IF(D1561="OVERALL",SUM('Tracker&amp;Invoice'!$H1583:$AC1583),0)</f>
        <v>0</v>
      </c>
    </row>
    <row r="1562" spans="1:10">
      <c r="A1562" t="e">
        <f t="shared" si="49"/>
        <v>#REF!</v>
      </c>
      <c r="B1562">
        <f>IF(AND('Tracker&amp;Invoice'!A1584&lt;&gt;"",'Tracker&amp;Invoice'!A1584&lt;&gt;"ITEM",'Tracker&amp;Invoice'!A1582="ITEM"),1,0)</f>
        <v>0</v>
      </c>
      <c r="C1562" t="str">
        <f>IF(B1562=1,'Tracker&amp;Invoice'!A1584,C1561)</f>
        <v>BQ-108</v>
      </c>
      <c r="D1562" t="str">
        <f>IF(LEFT(TRIM('Tracker&amp;Invoice'!B1584),9)="INVOICE #","INVOICE",IF(TRIM('Tracker&amp;Invoice'!B1584)="Overall Completion INVOICE","OVERALL",""))</f>
        <v>INVOICE</v>
      </c>
      <c r="E1562">
        <f>IF(D1562="INVOICE",VALUE(MID(TRIM('Tracker&amp;Invoice'!B1584),10,10)),"")</f>
        <v>32</v>
      </c>
      <c r="F1562">
        <f>IF(B1562=1,IFERROR(LOOKUP(2,1/('Tracker&amp;Invoice'!$H1584:$AC1584&lt;&gt;""),COLUMN('Tracker&amp;Invoice'!$H1584:$AC1584)),8),F1561)</f>
        <v>14</v>
      </c>
      <c r="G1562">
        <f>IF(D1562="OVERALL",IFERROR(LOOKUP(2,1/('Tracker&amp;Invoice'!$H1584:$AC1584&lt;&gt;""),COLUMN('Tracker&amp;Invoice'!$H1584:$AC1584)),8),G1563)</f>
        <v>15</v>
      </c>
      <c r="H1562">
        <f t="shared" si="48"/>
        <v>15</v>
      </c>
      <c r="I1562" s="29">
        <f>IF(D1562="INVOICE",SUM('Tracker&amp;Invoice'!$H1584:INDEX('Tracker&amp;Invoice'!$A1584:$AC1584,1,H1562)),0)</f>
        <v>168</v>
      </c>
      <c r="J1562" s="29">
        <f>IF(D1562="OVERALL",SUM('Tracker&amp;Invoice'!$H1584:$AC1584),0)</f>
        <v>0</v>
      </c>
    </row>
    <row r="1563" spans="1:10">
      <c r="A1563" t="e">
        <f t="shared" si="49"/>
        <v>#REF!</v>
      </c>
      <c r="B1563">
        <f>IF(AND('Tracker&amp;Invoice'!A1585&lt;&gt;"",'Tracker&amp;Invoice'!A1585&lt;&gt;"ITEM",'Tracker&amp;Invoice'!A1583="ITEM"),1,0)</f>
        <v>0</v>
      </c>
      <c r="C1563" t="str">
        <f>IF(B1563=1,'Tracker&amp;Invoice'!A1585,C1562)</f>
        <v>BQ-108</v>
      </c>
      <c r="D1563" t="str">
        <f>IF(LEFT(TRIM('Tracker&amp;Invoice'!B1585),9)="INVOICE #","INVOICE",IF(TRIM('Tracker&amp;Invoice'!B1585)="Overall Completion INVOICE","OVERALL",""))</f>
        <v/>
      </c>
      <c r="E1563" t="str">
        <f>IF(D1563="INVOICE",VALUE(MID(TRIM('Tracker&amp;Invoice'!B1585),10,10)),"")</f>
        <v/>
      </c>
      <c r="F1563">
        <f>IF(B1563=1,IFERROR(LOOKUP(2,1/('Tracker&amp;Invoice'!$H1585:$AC1585&lt;&gt;""),COLUMN('Tracker&amp;Invoice'!$H1585:$AC1585)),8),F1562)</f>
        <v>14</v>
      </c>
      <c r="G1563">
        <f>IF(D1563="OVERALL",IFERROR(LOOKUP(2,1/('Tracker&amp;Invoice'!$H1585:$AC1585&lt;&gt;""),COLUMN('Tracker&amp;Invoice'!$H1585:$AC1585)),8),G1564)</f>
        <v>15</v>
      </c>
      <c r="H1563">
        <f t="shared" si="48"/>
        <v>15</v>
      </c>
      <c r="I1563" s="29">
        <f>IF(D1563="INVOICE",SUM('Tracker&amp;Invoice'!$H1585:INDEX('Tracker&amp;Invoice'!$A1585:$AC1585,1,H1563)),0)</f>
        <v>0</v>
      </c>
      <c r="J1563" s="29">
        <f>IF(D1563="OVERALL",SUM('Tracker&amp;Invoice'!$H1585:$AC1585),0)</f>
        <v>0</v>
      </c>
    </row>
    <row r="1564" spans="1:10">
      <c r="A1564" t="e">
        <f t="shared" si="49"/>
        <v>#REF!</v>
      </c>
      <c r="B1564">
        <f>IF(AND('Tracker&amp;Invoice'!A1586&lt;&gt;"",'Tracker&amp;Invoice'!A1586&lt;&gt;"ITEM",'Tracker&amp;Invoice'!A1584="ITEM"),1,0)</f>
        <v>0</v>
      </c>
      <c r="C1564" t="str">
        <f>IF(B1564=1,'Tracker&amp;Invoice'!A1586,C1563)</f>
        <v>BQ-108</v>
      </c>
      <c r="D1564" t="str">
        <f>IF(LEFT(TRIM('Tracker&amp;Invoice'!B1586),9)="INVOICE #","INVOICE",IF(TRIM('Tracker&amp;Invoice'!B1586)="Overall Completion INVOICE","OVERALL",""))</f>
        <v>OVERALL</v>
      </c>
      <c r="E1564" t="str">
        <f>IF(D1564="INVOICE",VALUE(MID(TRIM('Tracker&amp;Invoice'!B1586),10,10)),"")</f>
        <v/>
      </c>
      <c r="F1564">
        <f>IF(B1564=1,IFERROR(LOOKUP(2,1/('Tracker&amp;Invoice'!$H1586:$AC1586&lt;&gt;""),COLUMN('Tracker&amp;Invoice'!$H1586:$AC1586)),8),F1563)</f>
        <v>14</v>
      </c>
      <c r="G1564">
        <f>IF(D1564="OVERALL",IFERROR(LOOKUP(2,1/('Tracker&amp;Invoice'!$H1586:$AC1586&lt;&gt;""),COLUMN('Tracker&amp;Invoice'!$H1586:$AC1586)),8),G1565)</f>
        <v>15</v>
      </c>
      <c r="H1564">
        <f t="shared" si="48"/>
        <v>15</v>
      </c>
      <c r="I1564" s="29">
        <f>IF(D1564="INVOICE",SUM('Tracker&amp;Invoice'!$H1586:INDEX('Tracker&amp;Invoice'!$A1586:$AC1586,1,H1564)),0)</f>
        <v>0</v>
      </c>
      <c r="J1564" s="29">
        <f>IF(D1564="OVERALL",SUM('Tracker&amp;Invoice'!$H1586:$AC1586),0)</f>
        <v>4480</v>
      </c>
    </row>
    <row r="1565" spans="1:10">
      <c r="A1565" t="e">
        <f t="shared" si="49"/>
        <v>#REF!</v>
      </c>
      <c r="B1565">
        <f>IF(AND('Tracker&amp;Invoice'!A1587&lt;&gt;"",'Tracker&amp;Invoice'!A1587&lt;&gt;"ITEM",'Tracker&amp;Invoice'!A1585="ITEM"),1,0)</f>
        <v>0</v>
      </c>
      <c r="C1565" t="str">
        <f>IF(B1565=1,'Tracker&amp;Invoice'!A1587,C1564)</f>
        <v>BQ-108</v>
      </c>
      <c r="D1565" t="str">
        <f>IF(LEFT(TRIM('Tracker&amp;Invoice'!B1587),9)="INVOICE #","INVOICE",IF(TRIM('Tracker&amp;Invoice'!B1587)="Overall Completion INVOICE","OVERALL",""))</f>
        <v/>
      </c>
      <c r="E1565" t="str">
        <f>IF(D1565="INVOICE",VALUE(MID(TRIM('Tracker&amp;Invoice'!B1587),10,10)),"")</f>
        <v/>
      </c>
      <c r="F1565">
        <f>IF(B1565=1,IFERROR(LOOKUP(2,1/('Tracker&amp;Invoice'!$H1587:$AC1587&lt;&gt;""),COLUMN('Tracker&amp;Invoice'!$H1587:$AC1587)),8),F1564)</f>
        <v>14</v>
      </c>
      <c r="G1565">
        <f>IF(D1565="OVERALL",IFERROR(LOOKUP(2,1/('Tracker&amp;Invoice'!$H1587:$AC1587&lt;&gt;""),COLUMN('Tracker&amp;Invoice'!$H1587:$AC1587)),8),G1566)</f>
        <v>15</v>
      </c>
      <c r="H1565">
        <f t="shared" si="48"/>
        <v>15</v>
      </c>
      <c r="I1565" s="29">
        <f>IF(D1565="INVOICE",SUM('Tracker&amp;Invoice'!$H1587:INDEX('Tracker&amp;Invoice'!$A1587:$AC1587,1,H1565)),0)</f>
        <v>0</v>
      </c>
      <c r="J1565" s="29">
        <f>IF(D1565="OVERALL",SUM('Tracker&amp;Invoice'!$H1587:$AC1587),0)</f>
        <v>0</v>
      </c>
    </row>
    <row r="1566" spans="1:10">
      <c r="A1566" t="e">
        <f t="shared" si="49"/>
        <v>#REF!</v>
      </c>
      <c r="B1566">
        <f>IF(AND('Tracker&amp;Invoice'!A1588&lt;&gt;"",'Tracker&amp;Invoice'!A1588&lt;&gt;"ITEM",'Tracker&amp;Invoice'!A1586="ITEM"),1,0)</f>
        <v>0</v>
      </c>
      <c r="C1566" t="str">
        <f>IF(B1566=1,'Tracker&amp;Invoice'!A1588,C1565)</f>
        <v>BQ-108</v>
      </c>
      <c r="D1566" t="str">
        <f>IF(LEFT(TRIM('Tracker&amp;Invoice'!B1588),9)="INVOICE #","INVOICE",IF(TRIM('Tracker&amp;Invoice'!B1588)="Overall Completion INVOICE","OVERALL",""))</f>
        <v/>
      </c>
      <c r="E1566" t="str">
        <f>IF(D1566="INVOICE",VALUE(MID(TRIM('Tracker&amp;Invoice'!B1588),10,10)),"")</f>
        <v/>
      </c>
      <c r="F1566">
        <f>IF(B1566=1,IFERROR(LOOKUP(2,1/('Tracker&amp;Invoice'!$H1588:$AC1588&lt;&gt;""),COLUMN('Tracker&amp;Invoice'!$H1588:$AC1588)),8),F1565)</f>
        <v>14</v>
      </c>
      <c r="G1566">
        <f>IF(D1566="OVERALL",IFERROR(LOOKUP(2,1/('Tracker&amp;Invoice'!$H1588:$AC1588&lt;&gt;""),COLUMN('Tracker&amp;Invoice'!$H1588:$AC1588)),8),G1567)</f>
        <v>15</v>
      </c>
      <c r="H1566">
        <f t="shared" si="48"/>
        <v>15</v>
      </c>
      <c r="I1566" s="29">
        <f>IF(D1566="INVOICE",SUM('Tracker&amp;Invoice'!$H1588:INDEX('Tracker&amp;Invoice'!$A1588:$AC1588,1,H1566)),0)</f>
        <v>0</v>
      </c>
      <c r="J1566" s="29">
        <f>IF(D1566="OVERALL",SUM('Tracker&amp;Invoice'!$H1588:$AC1588),0)</f>
        <v>0</v>
      </c>
    </row>
    <row r="1567" spans="1:10">
      <c r="A1567" t="e">
        <f t="shared" si="49"/>
        <v>#REF!</v>
      </c>
      <c r="B1567">
        <f>IF(AND('Tracker&amp;Invoice'!A1589&lt;&gt;"",'Tracker&amp;Invoice'!A1589&lt;&gt;"ITEM",'Tracker&amp;Invoice'!A1587="ITEM"),1,0)</f>
        <v>0</v>
      </c>
      <c r="C1567" t="str">
        <f>IF(B1567=1,'Tracker&amp;Invoice'!A1589,C1566)</f>
        <v>BQ-108</v>
      </c>
      <c r="D1567" t="str">
        <f>IF(LEFT(TRIM('Tracker&amp;Invoice'!B1589),9)="INVOICE #","INVOICE",IF(TRIM('Tracker&amp;Invoice'!B1589)="Overall Completion INVOICE","OVERALL",""))</f>
        <v/>
      </c>
      <c r="E1567" t="str">
        <f>IF(D1567="INVOICE",VALUE(MID(TRIM('Tracker&amp;Invoice'!B1589),10,10)),"")</f>
        <v/>
      </c>
      <c r="F1567">
        <f>IF(B1567=1,IFERROR(LOOKUP(2,1/('Tracker&amp;Invoice'!$H1589:$AC1589&lt;&gt;""),COLUMN('Tracker&amp;Invoice'!$H1589:$AC1589)),8),F1566)</f>
        <v>14</v>
      </c>
      <c r="G1567">
        <f>IF(D1567="OVERALL",IFERROR(LOOKUP(2,1/('Tracker&amp;Invoice'!$H1589:$AC1589&lt;&gt;""),COLUMN('Tracker&amp;Invoice'!$H1589:$AC1589)),8),G1568)</f>
        <v>15</v>
      </c>
      <c r="H1567">
        <f t="shared" si="48"/>
        <v>15</v>
      </c>
      <c r="I1567" s="29">
        <f>IF(D1567="INVOICE",SUM('Tracker&amp;Invoice'!$H1589:INDEX('Tracker&amp;Invoice'!$A1589:$AC1589,1,H1567)),0)</f>
        <v>0</v>
      </c>
      <c r="J1567" s="29">
        <f>IF(D1567="OVERALL",SUM('Tracker&amp;Invoice'!$H1589:$AC1589),0)</f>
        <v>0</v>
      </c>
    </row>
    <row r="1568" spans="1:10">
      <c r="A1568" t="e">
        <f t="shared" si="49"/>
        <v>#REF!</v>
      </c>
      <c r="B1568">
        <f>IF(AND('Tracker&amp;Invoice'!A1590&lt;&gt;"",'Tracker&amp;Invoice'!A1590&lt;&gt;"ITEM",'Tracker&amp;Invoice'!A1588="ITEM"),1,0)</f>
        <v>0</v>
      </c>
      <c r="C1568" t="str">
        <f>IF(B1568=1,'Tracker&amp;Invoice'!A1590,C1567)</f>
        <v>BQ-108</v>
      </c>
      <c r="D1568" t="str">
        <f>IF(LEFT(TRIM('Tracker&amp;Invoice'!B1590),9)="INVOICE #","INVOICE",IF(TRIM('Tracker&amp;Invoice'!B1590)="Overall Completion INVOICE","OVERALL",""))</f>
        <v/>
      </c>
      <c r="E1568" t="str">
        <f>IF(D1568="INVOICE",VALUE(MID(TRIM('Tracker&amp;Invoice'!B1590),10,10)),"")</f>
        <v/>
      </c>
      <c r="F1568">
        <f>IF(B1568=1,IFERROR(LOOKUP(2,1/('Tracker&amp;Invoice'!$H1590:$AC1590&lt;&gt;""),COLUMN('Tracker&amp;Invoice'!$H1590:$AC1590)),8),F1567)</f>
        <v>14</v>
      </c>
      <c r="G1568">
        <f>IF(D1568="OVERALL",IFERROR(LOOKUP(2,1/('Tracker&amp;Invoice'!$H1590:$AC1590&lt;&gt;""),COLUMN('Tracker&amp;Invoice'!$H1590:$AC1590)),8),G1569)</f>
        <v>15</v>
      </c>
      <c r="H1568">
        <f t="shared" si="48"/>
        <v>15</v>
      </c>
      <c r="I1568" s="29">
        <f>IF(D1568="INVOICE",SUM('Tracker&amp;Invoice'!$H1590:INDEX('Tracker&amp;Invoice'!$A1590:$AC1590,1,H1568)),0)</f>
        <v>0</v>
      </c>
      <c r="J1568" s="29">
        <f>IF(D1568="OVERALL",SUM('Tracker&amp;Invoice'!$H1590:$AC1590),0)</f>
        <v>0</v>
      </c>
    </row>
    <row r="1569" spans="1:10">
      <c r="A1569" t="e">
        <f t="shared" si="49"/>
        <v>#REF!</v>
      </c>
      <c r="B1569">
        <f>IF(AND('Tracker&amp;Invoice'!A1591&lt;&gt;"",'Tracker&amp;Invoice'!A1591&lt;&gt;"ITEM",'Tracker&amp;Invoice'!A1589="ITEM"),1,0)</f>
        <v>0</v>
      </c>
      <c r="C1569" t="str">
        <f>IF(B1569=1,'Tracker&amp;Invoice'!A1591,C1568)</f>
        <v>BQ-108</v>
      </c>
      <c r="D1569" t="str">
        <f>IF(LEFT(TRIM('Tracker&amp;Invoice'!B1591),9)="INVOICE #","INVOICE",IF(TRIM('Tracker&amp;Invoice'!B1591)="Overall Completion INVOICE","OVERALL",""))</f>
        <v/>
      </c>
      <c r="E1569" t="str">
        <f>IF(D1569="INVOICE",VALUE(MID(TRIM('Tracker&amp;Invoice'!B1591),10,10)),"")</f>
        <v/>
      </c>
      <c r="F1569">
        <f>IF(B1569=1,IFERROR(LOOKUP(2,1/('Tracker&amp;Invoice'!$H1591:$AC1591&lt;&gt;""),COLUMN('Tracker&amp;Invoice'!$H1591:$AC1591)),8),F1568)</f>
        <v>14</v>
      </c>
      <c r="G1569">
        <f>IF(D1569="OVERALL",IFERROR(LOOKUP(2,1/('Tracker&amp;Invoice'!$H1591:$AC1591&lt;&gt;""),COLUMN('Tracker&amp;Invoice'!$H1591:$AC1591)),8),G1570)</f>
        <v>15</v>
      </c>
      <c r="H1569">
        <f t="shared" si="48"/>
        <v>15</v>
      </c>
      <c r="I1569" s="29">
        <f>IF(D1569="INVOICE",SUM('Tracker&amp;Invoice'!$H1591:INDEX('Tracker&amp;Invoice'!$A1591:$AC1591,1,H1569)),0)</f>
        <v>0</v>
      </c>
      <c r="J1569" s="29">
        <f>IF(D1569="OVERALL",SUM('Tracker&amp;Invoice'!$H1591:$AC1591),0)</f>
        <v>0</v>
      </c>
    </row>
    <row r="1570" spans="1:10">
      <c r="A1570" t="e">
        <f t="shared" si="49"/>
        <v>#REF!</v>
      </c>
      <c r="B1570">
        <f>IF(AND('Tracker&amp;Invoice'!A1592&lt;&gt;"",'Tracker&amp;Invoice'!A1592&lt;&gt;"ITEM",'Tracker&amp;Invoice'!A1590="ITEM"),1,0)</f>
        <v>0</v>
      </c>
      <c r="C1570" t="str">
        <f>IF(B1570=1,'Tracker&amp;Invoice'!A1592,C1569)</f>
        <v>BQ-108</v>
      </c>
      <c r="D1570" t="str">
        <f>IF(LEFT(TRIM('Tracker&amp;Invoice'!B1592),9)="INVOICE #","INVOICE",IF(TRIM('Tracker&amp;Invoice'!B1592)="Overall Completion INVOICE","OVERALL",""))</f>
        <v/>
      </c>
      <c r="E1570" t="str">
        <f>IF(D1570="INVOICE",VALUE(MID(TRIM('Tracker&amp;Invoice'!B1592),10,10)),"")</f>
        <v/>
      </c>
      <c r="F1570">
        <f>IF(B1570=1,IFERROR(LOOKUP(2,1/('Tracker&amp;Invoice'!$H1592:$AC1592&lt;&gt;""),COLUMN('Tracker&amp;Invoice'!$H1592:$AC1592)),8),F1569)</f>
        <v>14</v>
      </c>
      <c r="G1570">
        <f>IF(D1570="OVERALL",IFERROR(LOOKUP(2,1/('Tracker&amp;Invoice'!$H1592:$AC1592&lt;&gt;""),COLUMN('Tracker&amp;Invoice'!$H1592:$AC1592)),8),G1571)</f>
        <v>15</v>
      </c>
      <c r="H1570">
        <f t="shared" si="48"/>
        <v>15</v>
      </c>
      <c r="I1570" s="29">
        <f>IF(D1570="INVOICE",SUM('Tracker&amp;Invoice'!$H1592:INDEX('Tracker&amp;Invoice'!$A1592:$AC1592,1,H1570)),0)</f>
        <v>0</v>
      </c>
      <c r="J1570" s="29">
        <f>IF(D1570="OVERALL",SUM('Tracker&amp;Invoice'!$H1592:$AC1592),0)</f>
        <v>0</v>
      </c>
    </row>
    <row r="1571" spans="1:10">
      <c r="A1571" t="e">
        <f t="shared" si="49"/>
        <v>#REF!</v>
      </c>
      <c r="B1571">
        <f>IF(AND('Tracker&amp;Invoice'!A1593&lt;&gt;"",'Tracker&amp;Invoice'!A1593&lt;&gt;"ITEM",'Tracker&amp;Invoice'!A1591="ITEM"),1,0)</f>
        <v>0</v>
      </c>
      <c r="C1571" t="str">
        <f>IF(B1571=1,'Tracker&amp;Invoice'!A1593,C1570)</f>
        <v>BQ-108</v>
      </c>
      <c r="D1571" t="str">
        <f>IF(LEFT(TRIM('Tracker&amp;Invoice'!B1593),9)="INVOICE #","INVOICE",IF(TRIM('Tracker&amp;Invoice'!B1593)="Overall Completion INVOICE","OVERALL",""))</f>
        <v/>
      </c>
      <c r="E1571" t="str">
        <f>IF(D1571="INVOICE",VALUE(MID(TRIM('Tracker&amp;Invoice'!B1593),10,10)),"")</f>
        <v/>
      </c>
      <c r="F1571">
        <f>IF(B1571=1,IFERROR(LOOKUP(2,1/('Tracker&amp;Invoice'!$H1593:$AC1593&lt;&gt;""),COLUMN('Tracker&amp;Invoice'!$H1593:$AC1593)),8),F1570)</f>
        <v>14</v>
      </c>
      <c r="G1571">
        <f>IF(D1571="OVERALL",IFERROR(LOOKUP(2,1/('Tracker&amp;Invoice'!$H1593:$AC1593&lt;&gt;""),COLUMN('Tracker&amp;Invoice'!$H1593:$AC1593)),8),G1572)</f>
        <v>15</v>
      </c>
      <c r="H1571">
        <f t="shared" si="48"/>
        <v>15</v>
      </c>
      <c r="I1571" s="29">
        <f>IF(D1571="INVOICE",SUM('Tracker&amp;Invoice'!$H1593:INDEX('Tracker&amp;Invoice'!$A1593:$AC1593,1,H1571)),0)</f>
        <v>0</v>
      </c>
      <c r="J1571" s="29">
        <f>IF(D1571="OVERALL",SUM('Tracker&amp;Invoice'!$H1593:$AC1593),0)</f>
        <v>0</v>
      </c>
    </row>
    <row r="1572" spans="1:10">
      <c r="A1572" t="e">
        <f t="shared" si="49"/>
        <v>#REF!</v>
      </c>
      <c r="B1572">
        <f>IF(AND('Tracker&amp;Invoice'!A1594&lt;&gt;"",'Tracker&amp;Invoice'!A1594&lt;&gt;"ITEM",'Tracker&amp;Invoice'!A1592="ITEM"),1,0)</f>
        <v>0</v>
      </c>
      <c r="C1572" t="str">
        <f>IF(B1572=1,'Tracker&amp;Invoice'!A1594,C1571)</f>
        <v>BQ-108</v>
      </c>
      <c r="D1572" t="str">
        <f>IF(LEFT(TRIM('Tracker&amp;Invoice'!B1594),9)="INVOICE #","INVOICE",IF(TRIM('Tracker&amp;Invoice'!B1594)="Overall Completion INVOICE","OVERALL",""))</f>
        <v/>
      </c>
      <c r="E1572" t="str">
        <f>IF(D1572="INVOICE",VALUE(MID(TRIM('Tracker&amp;Invoice'!B1594),10,10)),"")</f>
        <v/>
      </c>
      <c r="F1572">
        <f>IF(B1572=1,IFERROR(LOOKUP(2,1/('Tracker&amp;Invoice'!$H1594:$AC1594&lt;&gt;""),COLUMN('Tracker&amp;Invoice'!$H1594:$AC1594)),8),F1571)</f>
        <v>14</v>
      </c>
      <c r="G1572">
        <f>IF(D1572="OVERALL",IFERROR(LOOKUP(2,1/('Tracker&amp;Invoice'!$H1594:$AC1594&lt;&gt;""),COLUMN('Tracker&amp;Invoice'!$H1594:$AC1594)),8),G1573)</f>
        <v>15</v>
      </c>
      <c r="H1572">
        <f t="shared" si="48"/>
        <v>15</v>
      </c>
      <c r="I1572" s="29">
        <f>IF(D1572="INVOICE",SUM('Tracker&amp;Invoice'!$H1594:INDEX('Tracker&amp;Invoice'!$A1594:$AC1594,1,H1572)),0)</f>
        <v>0</v>
      </c>
      <c r="J1572" s="29">
        <f>IF(D1572="OVERALL",SUM('Tracker&amp;Invoice'!$H1594:$AC1594),0)</f>
        <v>0</v>
      </c>
    </row>
    <row r="1573" spans="1:10">
      <c r="A1573" t="e">
        <f t="shared" si="49"/>
        <v>#REF!</v>
      </c>
      <c r="B1573">
        <f>IF(AND('Tracker&amp;Invoice'!A1595&lt;&gt;"",'Tracker&amp;Invoice'!A1595&lt;&gt;"ITEM",'Tracker&amp;Invoice'!A1593="ITEM"),1,0)</f>
        <v>1</v>
      </c>
      <c r="C1573" t="str">
        <f>IF(B1573=1,'Tracker&amp;Invoice'!A1595,C1572)</f>
        <v>BQ-109</v>
      </c>
      <c r="D1573" t="str">
        <f>IF(LEFT(TRIM('Tracker&amp;Invoice'!B1595),9)="INVOICE #","INVOICE",IF(TRIM('Tracker&amp;Invoice'!B1595)="Overall Completion INVOICE","OVERALL",""))</f>
        <v/>
      </c>
      <c r="E1573" t="str">
        <f>IF(D1573="INVOICE",VALUE(MID(TRIM('Tracker&amp;Invoice'!B1595),10,10)),"")</f>
        <v/>
      </c>
      <c r="F1573">
        <f>IF(B1573=1,IFERROR(LOOKUP(2,1/('Tracker&amp;Invoice'!$H1595:$AC1595&lt;&gt;""),COLUMN('Tracker&amp;Invoice'!$H1595:$AC1595)),8),F1572)</f>
        <v>14</v>
      </c>
      <c r="G1573">
        <f>IF(D1573="OVERALL",IFERROR(LOOKUP(2,1/('Tracker&amp;Invoice'!$H1595:$AC1595&lt;&gt;""),COLUMN('Tracker&amp;Invoice'!$H1595:$AC1595)),8),G1574)</f>
        <v>15</v>
      </c>
      <c r="H1573">
        <f t="shared" si="48"/>
        <v>15</v>
      </c>
      <c r="I1573" s="29">
        <f>IF(D1573="INVOICE",SUM('Tracker&amp;Invoice'!$H1595:INDEX('Tracker&amp;Invoice'!$A1595:$AC1595,1,H1573)),0)</f>
        <v>0</v>
      </c>
      <c r="J1573" s="29">
        <f>IF(D1573="OVERALL",SUM('Tracker&amp;Invoice'!$H1595:$AC1595),0)</f>
        <v>0</v>
      </c>
    </row>
    <row r="1574" spans="1:10">
      <c r="A1574" t="e">
        <f t="shared" si="49"/>
        <v>#REF!</v>
      </c>
      <c r="B1574">
        <f>IF(AND('Tracker&amp;Invoice'!A1596&lt;&gt;"",'Tracker&amp;Invoice'!A1596&lt;&gt;"ITEM",'Tracker&amp;Invoice'!A1594="ITEM"),1,0)</f>
        <v>0</v>
      </c>
      <c r="C1574" t="str">
        <f>IF(B1574=1,'Tracker&amp;Invoice'!A1596,C1573)</f>
        <v>BQ-109</v>
      </c>
      <c r="D1574" t="str">
        <f>IF(LEFT(TRIM('Tracker&amp;Invoice'!B1596),9)="INVOICE #","INVOICE",IF(TRIM('Tracker&amp;Invoice'!B1596)="Overall Completion INVOICE","OVERALL",""))</f>
        <v/>
      </c>
      <c r="E1574" t="str">
        <f>IF(D1574="INVOICE",VALUE(MID(TRIM('Tracker&amp;Invoice'!B1596),10,10)),"")</f>
        <v/>
      </c>
      <c r="F1574">
        <f>IF(B1574=1,IFERROR(LOOKUP(2,1/('Tracker&amp;Invoice'!$H1596:$AC1596&lt;&gt;""),COLUMN('Tracker&amp;Invoice'!$H1596:$AC1596)),8),F1573)</f>
        <v>14</v>
      </c>
      <c r="G1574">
        <f>IF(D1574="OVERALL",IFERROR(LOOKUP(2,1/('Tracker&amp;Invoice'!$H1596:$AC1596&lt;&gt;""),COLUMN('Tracker&amp;Invoice'!$H1596:$AC1596)),8),G1575)</f>
        <v>15</v>
      </c>
      <c r="H1574">
        <f t="shared" si="48"/>
        <v>15</v>
      </c>
      <c r="I1574" s="29">
        <f>IF(D1574="INVOICE",SUM('Tracker&amp;Invoice'!$H1596:INDEX('Tracker&amp;Invoice'!$A1596:$AC1596,1,H1574)),0)</f>
        <v>0</v>
      </c>
      <c r="J1574" s="29">
        <f>IF(D1574="OVERALL",SUM('Tracker&amp;Invoice'!$H1596:$AC1596),0)</f>
        <v>0</v>
      </c>
    </row>
    <row r="1575" spans="1:10">
      <c r="A1575" t="e">
        <f t="shared" si="49"/>
        <v>#REF!</v>
      </c>
      <c r="B1575">
        <f>IF(AND('Tracker&amp;Invoice'!A1597&lt;&gt;"",'Tracker&amp;Invoice'!A1597&lt;&gt;"ITEM",'Tracker&amp;Invoice'!A1595="ITEM"),1,0)</f>
        <v>0</v>
      </c>
      <c r="C1575" t="str">
        <f>IF(B1575=1,'Tracker&amp;Invoice'!A1597,C1574)</f>
        <v>BQ-109</v>
      </c>
      <c r="D1575" t="str">
        <f>IF(LEFT(TRIM('Tracker&amp;Invoice'!B1597),9)="INVOICE #","INVOICE",IF(TRIM('Tracker&amp;Invoice'!B1597)="Overall Completion INVOICE","OVERALL",""))</f>
        <v/>
      </c>
      <c r="E1575" t="str">
        <f>IF(D1575="INVOICE",VALUE(MID(TRIM('Tracker&amp;Invoice'!B1597),10,10)),"")</f>
        <v/>
      </c>
      <c r="F1575">
        <f>IF(B1575=1,IFERROR(LOOKUP(2,1/('Tracker&amp;Invoice'!$H1597:$AC1597&lt;&gt;""),COLUMN('Tracker&amp;Invoice'!$H1597:$AC1597)),8),F1574)</f>
        <v>14</v>
      </c>
      <c r="G1575">
        <f>IF(D1575="OVERALL",IFERROR(LOOKUP(2,1/('Tracker&amp;Invoice'!$H1597:$AC1597&lt;&gt;""),COLUMN('Tracker&amp;Invoice'!$H1597:$AC1597)),8),G1576)</f>
        <v>15</v>
      </c>
      <c r="H1575">
        <f t="shared" si="48"/>
        <v>15</v>
      </c>
      <c r="I1575" s="29">
        <f>IF(D1575="INVOICE",SUM('Tracker&amp;Invoice'!$H1597:INDEX('Tracker&amp;Invoice'!$A1597:$AC1597,1,H1575)),0)</f>
        <v>0</v>
      </c>
      <c r="J1575" s="29">
        <f>IF(D1575="OVERALL",SUM('Tracker&amp;Invoice'!$H1597:$AC1597),0)</f>
        <v>0</v>
      </c>
    </row>
    <row r="1576" spans="1:10">
      <c r="A1576" t="e">
        <f t="shared" si="49"/>
        <v>#REF!</v>
      </c>
      <c r="B1576">
        <f>IF(AND('Tracker&amp;Invoice'!A1598&lt;&gt;"",'Tracker&amp;Invoice'!A1598&lt;&gt;"ITEM",'Tracker&amp;Invoice'!A1596="ITEM"),1,0)</f>
        <v>0</v>
      </c>
      <c r="C1576" t="str">
        <f>IF(B1576=1,'Tracker&amp;Invoice'!A1598,C1575)</f>
        <v>BQ-109</v>
      </c>
      <c r="D1576" t="str">
        <f>IF(LEFT(TRIM('Tracker&amp;Invoice'!B1598),9)="INVOICE #","INVOICE",IF(TRIM('Tracker&amp;Invoice'!B1598)="Overall Completion INVOICE","OVERALL",""))</f>
        <v>INVOICE</v>
      </c>
      <c r="E1576">
        <f>IF(D1576="INVOICE",VALUE(MID(TRIM('Tracker&amp;Invoice'!B1598),10,10)),"")</f>
        <v>13</v>
      </c>
      <c r="F1576">
        <f>IF(B1576=1,IFERROR(LOOKUP(2,1/('Tracker&amp;Invoice'!$H1598:$AC1598&lt;&gt;""),COLUMN('Tracker&amp;Invoice'!$H1598:$AC1598)),8),F1575)</f>
        <v>14</v>
      </c>
      <c r="G1576">
        <f>IF(D1576="OVERALL",IFERROR(LOOKUP(2,1/('Tracker&amp;Invoice'!$H1598:$AC1598&lt;&gt;""),COLUMN('Tracker&amp;Invoice'!$H1598:$AC1598)),8),G1577)</f>
        <v>15</v>
      </c>
      <c r="H1576">
        <f t="shared" si="48"/>
        <v>15</v>
      </c>
      <c r="I1576" s="29">
        <f>IF(D1576="INVOICE",SUM('Tracker&amp;Invoice'!$H1598:INDEX('Tracker&amp;Invoice'!$A1598:$AC1598,1,H1576)),0)</f>
        <v>8690</v>
      </c>
      <c r="J1576" s="29">
        <f>IF(D1576="OVERALL",SUM('Tracker&amp;Invoice'!$H1598:$AC1598),0)</f>
        <v>0</v>
      </c>
    </row>
    <row r="1577" spans="1:10">
      <c r="A1577" t="e">
        <f t="shared" si="49"/>
        <v>#REF!</v>
      </c>
      <c r="B1577">
        <f>IF(AND('Tracker&amp;Invoice'!A1599&lt;&gt;"",'Tracker&amp;Invoice'!A1599&lt;&gt;"ITEM",'Tracker&amp;Invoice'!A1597="ITEM"),1,0)</f>
        <v>0</v>
      </c>
      <c r="C1577" t="str">
        <f>IF(B1577=1,'Tracker&amp;Invoice'!A1599,C1576)</f>
        <v>BQ-109</v>
      </c>
      <c r="D1577" t="str">
        <f>IF(LEFT(TRIM('Tracker&amp;Invoice'!B1599),9)="INVOICE #","INVOICE",IF(TRIM('Tracker&amp;Invoice'!B1599)="Overall Completion INVOICE","OVERALL",""))</f>
        <v/>
      </c>
      <c r="E1577" t="str">
        <f>IF(D1577="INVOICE",VALUE(MID(TRIM('Tracker&amp;Invoice'!B1599),10,10)),"")</f>
        <v/>
      </c>
      <c r="F1577">
        <f>IF(B1577=1,IFERROR(LOOKUP(2,1/('Tracker&amp;Invoice'!$H1599:$AC1599&lt;&gt;""),COLUMN('Tracker&amp;Invoice'!$H1599:$AC1599)),8),F1576)</f>
        <v>14</v>
      </c>
      <c r="G1577">
        <f>IF(D1577="OVERALL",IFERROR(LOOKUP(2,1/('Tracker&amp;Invoice'!$H1599:$AC1599&lt;&gt;""),COLUMN('Tracker&amp;Invoice'!$H1599:$AC1599)),8),G1578)</f>
        <v>15</v>
      </c>
      <c r="H1577">
        <f t="shared" si="48"/>
        <v>15</v>
      </c>
      <c r="I1577" s="29">
        <f>IF(D1577="INVOICE",SUM('Tracker&amp;Invoice'!$H1599:INDEX('Tracker&amp;Invoice'!$A1599:$AC1599,1,H1577)),0)</f>
        <v>0</v>
      </c>
      <c r="J1577" s="29">
        <f>IF(D1577="OVERALL",SUM('Tracker&amp;Invoice'!$H1599:$AC1599),0)</f>
        <v>0</v>
      </c>
    </row>
    <row r="1578" spans="1:10">
      <c r="A1578" t="e">
        <f t="shared" si="49"/>
        <v>#REF!</v>
      </c>
      <c r="B1578">
        <f>IF(AND('Tracker&amp;Invoice'!A1600&lt;&gt;"",'Tracker&amp;Invoice'!A1600&lt;&gt;"ITEM",'Tracker&amp;Invoice'!A1598="ITEM"),1,0)</f>
        <v>0</v>
      </c>
      <c r="C1578" t="str">
        <f>IF(B1578=1,'Tracker&amp;Invoice'!A1600,C1577)</f>
        <v>BQ-109</v>
      </c>
      <c r="D1578" t="str">
        <f>IF(LEFT(TRIM('Tracker&amp;Invoice'!B1600),9)="INVOICE #","INVOICE",IF(TRIM('Tracker&amp;Invoice'!B1600)="Overall Completion INVOICE","OVERALL",""))</f>
        <v>INVOICE</v>
      </c>
      <c r="E1578">
        <f>IF(D1578="INVOICE",VALUE(MID(TRIM('Tracker&amp;Invoice'!B1600),10,10)),"")</f>
        <v>27</v>
      </c>
      <c r="F1578">
        <f>IF(B1578=1,IFERROR(LOOKUP(2,1/('Tracker&amp;Invoice'!$H1600:$AC1600&lt;&gt;""),COLUMN('Tracker&amp;Invoice'!$H1600:$AC1600)),8),F1577)</f>
        <v>14</v>
      </c>
      <c r="G1578">
        <f>IF(D1578="OVERALL",IFERROR(LOOKUP(2,1/('Tracker&amp;Invoice'!$H1600:$AC1600&lt;&gt;""),COLUMN('Tracker&amp;Invoice'!$H1600:$AC1600)),8),G1579)</f>
        <v>15</v>
      </c>
      <c r="H1578">
        <f t="shared" si="48"/>
        <v>15</v>
      </c>
      <c r="I1578" s="29">
        <f>IF(D1578="INVOICE",SUM('Tracker&amp;Invoice'!$H1600:INDEX('Tracker&amp;Invoice'!$A1600:$AC1600,1,H1578)),0)</f>
        <v>553</v>
      </c>
      <c r="J1578" s="29">
        <f>IF(D1578="OVERALL",SUM('Tracker&amp;Invoice'!$H1600:$AC1600),0)</f>
        <v>0</v>
      </c>
    </row>
    <row r="1579" spans="1:10">
      <c r="A1579" t="e">
        <f t="shared" si="49"/>
        <v>#REF!</v>
      </c>
      <c r="B1579">
        <f>IF(AND('Tracker&amp;Invoice'!A1601&lt;&gt;"",'Tracker&amp;Invoice'!A1601&lt;&gt;"ITEM",'Tracker&amp;Invoice'!A1599="ITEM"),1,0)</f>
        <v>0</v>
      </c>
      <c r="C1579" t="str">
        <f>IF(B1579=1,'Tracker&amp;Invoice'!A1601,C1578)</f>
        <v>BQ-109</v>
      </c>
      <c r="D1579" t="str">
        <f>IF(LEFT(TRIM('Tracker&amp;Invoice'!B1601),9)="INVOICE #","INVOICE",IF(TRIM('Tracker&amp;Invoice'!B1601)="Overall Completion INVOICE","OVERALL",""))</f>
        <v/>
      </c>
      <c r="E1579" t="str">
        <f>IF(D1579="INVOICE",VALUE(MID(TRIM('Tracker&amp;Invoice'!B1601),10,10)),"")</f>
        <v/>
      </c>
      <c r="F1579">
        <f>IF(B1579=1,IFERROR(LOOKUP(2,1/('Tracker&amp;Invoice'!$H1601:$AC1601&lt;&gt;""),COLUMN('Tracker&amp;Invoice'!$H1601:$AC1601)),8),F1578)</f>
        <v>14</v>
      </c>
      <c r="G1579">
        <f>IF(D1579="OVERALL",IFERROR(LOOKUP(2,1/('Tracker&amp;Invoice'!$H1601:$AC1601&lt;&gt;""),COLUMN('Tracker&amp;Invoice'!$H1601:$AC1601)),8),G1580)</f>
        <v>15</v>
      </c>
      <c r="H1579">
        <f t="shared" si="48"/>
        <v>15</v>
      </c>
      <c r="I1579" s="29">
        <f>IF(D1579="INVOICE",SUM('Tracker&amp;Invoice'!$H1601:INDEX('Tracker&amp;Invoice'!$A1601:$AC1601,1,H1579)),0)</f>
        <v>0</v>
      </c>
      <c r="J1579" s="29">
        <f>IF(D1579="OVERALL",SUM('Tracker&amp;Invoice'!$H1601:$AC1601),0)</f>
        <v>0</v>
      </c>
    </row>
    <row r="1580" spans="1:10">
      <c r="A1580" t="e">
        <f t="shared" si="49"/>
        <v>#REF!</v>
      </c>
      <c r="B1580">
        <f>IF(AND('Tracker&amp;Invoice'!A1602&lt;&gt;"",'Tracker&amp;Invoice'!A1602&lt;&gt;"ITEM",'Tracker&amp;Invoice'!A1600="ITEM"),1,0)</f>
        <v>0</v>
      </c>
      <c r="C1580" t="str">
        <f>IF(B1580=1,'Tracker&amp;Invoice'!A1602,C1579)</f>
        <v>BQ-109</v>
      </c>
      <c r="D1580" t="str">
        <f>IF(LEFT(TRIM('Tracker&amp;Invoice'!B1602),9)="INVOICE #","INVOICE",IF(TRIM('Tracker&amp;Invoice'!B1602)="Overall Completion INVOICE","OVERALL",""))</f>
        <v>INVOICE</v>
      </c>
      <c r="E1580">
        <f>IF(D1580="INVOICE",VALUE(MID(TRIM('Tracker&amp;Invoice'!B1602),10,10)),"")</f>
        <v>29</v>
      </c>
      <c r="F1580">
        <f>IF(B1580=1,IFERROR(LOOKUP(2,1/('Tracker&amp;Invoice'!$H1602:$AC1602&lt;&gt;""),COLUMN('Tracker&amp;Invoice'!$H1602:$AC1602)),8),F1579)</f>
        <v>14</v>
      </c>
      <c r="G1580">
        <f>IF(D1580="OVERALL",IFERROR(LOOKUP(2,1/('Tracker&amp;Invoice'!$H1602:$AC1602&lt;&gt;""),COLUMN('Tracker&amp;Invoice'!$H1602:$AC1602)),8),G1581)</f>
        <v>15</v>
      </c>
      <c r="H1580">
        <f t="shared" si="48"/>
        <v>15</v>
      </c>
      <c r="I1580" s="29">
        <f>IF(D1580="INVOICE",SUM('Tracker&amp;Invoice'!$H1602:INDEX('Tracker&amp;Invoice'!$A1602:$AC1602,1,H1580)),0)</f>
        <v>6952.0000000000009</v>
      </c>
      <c r="J1580" s="29">
        <f>IF(D1580="OVERALL",SUM('Tracker&amp;Invoice'!$H1602:$AC1602),0)</f>
        <v>0</v>
      </c>
    </row>
    <row r="1581" spans="1:10">
      <c r="A1581" t="e">
        <f t="shared" si="49"/>
        <v>#REF!</v>
      </c>
      <c r="B1581">
        <f>IF(AND('Tracker&amp;Invoice'!A1603&lt;&gt;"",'Tracker&amp;Invoice'!A1603&lt;&gt;"ITEM",'Tracker&amp;Invoice'!A1601="ITEM"),1,0)</f>
        <v>0</v>
      </c>
      <c r="C1581" t="str">
        <f>IF(B1581=1,'Tracker&amp;Invoice'!A1603,C1580)</f>
        <v>BQ-109</v>
      </c>
      <c r="D1581" t="str">
        <f>IF(LEFT(TRIM('Tracker&amp;Invoice'!B1603),9)="INVOICE #","INVOICE",IF(TRIM('Tracker&amp;Invoice'!B1603)="Overall Completion INVOICE","OVERALL",""))</f>
        <v/>
      </c>
      <c r="E1581" t="str">
        <f>IF(D1581="INVOICE",VALUE(MID(TRIM('Tracker&amp;Invoice'!B1603),10,10)),"")</f>
        <v/>
      </c>
      <c r="F1581">
        <f>IF(B1581=1,IFERROR(LOOKUP(2,1/('Tracker&amp;Invoice'!$H1603:$AC1603&lt;&gt;""),COLUMN('Tracker&amp;Invoice'!$H1603:$AC1603)),8),F1580)</f>
        <v>14</v>
      </c>
      <c r="G1581">
        <f>IF(D1581="OVERALL",IFERROR(LOOKUP(2,1/('Tracker&amp;Invoice'!$H1603:$AC1603&lt;&gt;""),COLUMN('Tracker&amp;Invoice'!$H1603:$AC1603)),8),G1582)</f>
        <v>15</v>
      </c>
      <c r="H1581">
        <f t="shared" si="48"/>
        <v>15</v>
      </c>
      <c r="I1581" s="29">
        <f>IF(D1581="INVOICE",SUM('Tracker&amp;Invoice'!$H1603:INDEX('Tracker&amp;Invoice'!$A1603:$AC1603,1,H1581)),0)</f>
        <v>0</v>
      </c>
      <c r="J1581" s="29">
        <f>IF(D1581="OVERALL",SUM('Tracker&amp;Invoice'!$H1603:$AC1603),0)</f>
        <v>0</v>
      </c>
    </row>
    <row r="1582" spans="1:10">
      <c r="A1582" t="e">
        <f t="shared" si="49"/>
        <v>#REF!</v>
      </c>
      <c r="B1582">
        <f>IF(AND('Tracker&amp;Invoice'!A1604&lt;&gt;"",'Tracker&amp;Invoice'!A1604&lt;&gt;"ITEM",'Tracker&amp;Invoice'!A1602="ITEM"),1,0)</f>
        <v>0</v>
      </c>
      <c r="C1582" t="str">
        <f>IF(B1582=1,'Tracker&amp;Invoice'!A1604,C1581)</f>
        <v>BQ-109</v>
      </c>
      <c r="D1582" t="str">
        <f>IF(LEFT(TRIM('Tracker&amp;Invoice'!B1604),9)="INVOICE #","INVOICE",IF(TRIM('Tracker&amp;Invoice'!B1604)="Overall Completion INVOICE","OVERALL",""))</f>
        <v>INVOICE</v>
      </c>
      <c r="E1582">
        <f>IF(D1582="INVOICE",VALUE(MID(TRIM('Tracker&amp;Invoice'!B1604),10,10)),"")</f>
        <v>31</v>
      </c>
      <c r="F1582">
        <f>IF(B1582=1,IFERROR(LOOKUP(2,1/('Tracker&amp;Invoice'!$H1604:$AC1604&lt;&gt;""),COLUMN('Tracker&amp;Invoice'!$H1604:$AC1604)),8),F1581)</f>
        <v>14</v>
      </c>
      <c r="G1582">
        <f>IF(D1582="OVERALL",IFERROR(LOOKUP(2,1/('Tracker&amp;Invoice'!$H1604:$AC1604&lt;&gt;""),COLUMN('Tracker&amp;Invoice'!$H1604:$AC1604)),8),G1583)</f>
        <v>15</v>
      </c>
      <c r="H1582">
        <f t="shared" si="48"/>
        <v>15</v>
      </c>
      <c r="I1582" s="29">
        <f>IF(D1582="INVOICE",SUM('Tracker&amp;Invoice'!$H1604:INDEX('Tracker&amp;Invoice'!$A1604:$AC1604,1,H1582)),0)</f>
        <v>2212</v>
      </c>
      <c r="J1582" s="29">
        <f>IF(D1582="OVERALL",SUM('Tracker&amp;Invoice'!$H1604:$AC1604),0)</f>
        <v>0</v>
      </c>
    </row>
    <row r="1583" spans="1:10">
      <c r="A1583" t="e">
        <f t="shared" si="49"/>
        <v>#REF!</v>
      </c>
      <c r="B1583">
        <f>IF(AND('Tracker&amp;Invoice'!A1605&lt;&gt;"",'Tracker&amp;Invoice'!A1605&lt;&gt;"ITEM",'Tracker&amp;Invoice'!A1603="ITEM"),1,0)</f>
        <v>0</v>
      </c>
      <c r="C1583" t="str">
        <f>IF(B1583=1,'Tracker&amp;Invoice'!A1605,C1582)</f>
        <v>BQ-109</v>
      </c>
      <c r="D1583" t="str">
        <f>IF(LEFT(TRIM('Tracker&amp;Invoice'!B1605),9)="INVOICE #","INVOICE",IF(TRIM('Tracker&amp;Invoice'!B1605)="Overall Completion INVOICE","OVERALL",""))</f>
        <v/>
      </c>
      <c r="E1583" t="str">
        <f>IF(D1583="INVOICE",VALUE(MID(TRIM('Tracker&amp;Invoice'!B1605),10,10)),"")</f>
        <v/>
      </c>
      <c r="F1583">
        <f>IF(B1583=1,IFERROR(LOOKUP(2,1/('Tracker&amp;Invoice'!$H1605:$AC1605&lt;&gt;""),COLUMN('Tracker&amp;Invoice'!$H1605:$AC1605)),8),F1582)</f>
        <v>14</v>
      </c>
      <c r="G1583">
        <f>IF(D1583="OVERALL",IFERROR(LOOKUP(2,1/('Tracker&amp;Invoice'!$H1605:$AC1605&lt;&gt;""),COLUMN('Tracker&amp;Invoice'!$H1605:$AC1605)),8),G1584)</f>
        <v>15</v>
      </c>
      <c r="H1583">
        <f t="shared" si="48"/>
        <v>15</v>
      </c>
      <c r="I1583" s="29">
        <f>IF(D1583="INVOICE",SUM('Tracker&amp;Invoice'!$H1605:INDEX('Tracker&amp;Invoice'!$A1605:$AC1605,1,H1583)),0)</f>
        <v>0</v>
      </c>
      <c r="J1583" s="29">
        <f>IF(D1583="OVERALL",SUM('Tracker&amp;Invoice'!$H1605:$AC1605),0)</f>
        <v>0</v>
      </c>
    </row>
    <row r="1584" spans="1:10">
      <c r="A1584" t="e">
        <f t="shared" si="49"/>
        <v>#REF!</v>
      </c>
      <c r="B1584">
        <f>IF(AND('Tracker&amp;Invoice'!A1606&lt;&gt;"",'Tracker&amp;Invoice'!A1606&lt;&gt;"ITEM",'Tracker&amp;Invoice'!A1604="ITEM"),1,0)</f>
        <v>0</v>
      </c>
      <c r="C1584" t="str">
        <f>IF(B1584=1,'Tracker&amp;Invoice'!A1606,C1583)</f>
        <v>BQ-109</v>
      </c>
      <c r="D1584" t="str">
        <f>IF(LEFT(TRIM('Tracker&amp;Invoice'!B1606),9)="INVOICE #","INVOICE",IF(TRIM('Tracker&amp;Invoice'!B1606)="Overall Completion INVOICE","OVERALL",""))</f>
        <v>INVOICE</v>
      </c>
      <c r="E1584">
        <f>IF(D1584="INVOICE",VALUE(MID(TRIM('Tracker&amp;Invoice'!B1606),10,10)),"")</f>
        <v>32</v>
      </c>
      <c r="F1584">
        <f>IF(B1584=1,IFERROR(LOOKUP(2,1/('Tracker&amp;Invoice'!$H1606:$AC1606&lt;&gt;""),COLUMN('Tracker&amp;Invoice'!$H1606:$AC1606)),8),F1583)</f>
        <v>14</v>
      </c>
      <c r="G1584">
        <f>IF(D1584="OVERALL",IFERROR(LOOKUP(2,1/('Tracker&amp;Invoice'!$H1606:$AC1606&lt;&gt;""),COLUMN('Tracker&amp;Invoice'!$H1606:$AC1606)),8),G1585)</f>
        <v>15</v>
      </c>
      <c r="H1584">
        <f t="shared" si="48"/>
        <v>15</v>
      </c>
      <c r="I1584" s="29">
        <f>IF(D1584="INVOICE",SUM('Tracker&amp;Invoice'!$H1606:INDEX('Tracker&amp;Invoice'!$A1606:$AC1606,1,H1584)),0)</f>
        <v>1185</v>
      </c>
      <c r="J1584" s="29">
        <f>IF(D1584="OVERALL",SUM('Tracker&amp;Invoice'!$H1606:$AC1606),0)</f>
        <v>0</v>
      </c>
    </row>
    <row r="1585" spans="1:10">
      <c r="A1585" t="e">
        <f t="shared" si="49"/>
        <v>#REF!</v>
      </c>
      <c r="B1585">
        <f>IF(AND('Tracker&amp;Invoice'!A1607&lt;&gt;"",'Tracker&amp;Invoice'!A1607&lt;&gt;"ITEM",'Tracker&amp;Invoice'!A1605="ITEM"),1,0)</f>
        <v>0</v>
      </c>
      <c r="C1585" t="str">
        <f>IF(B1585=1,'Tracker&amp;Invoice'!A1607,C1584)</f>
        <v>BQ-109</v>
      </c>
      <c r="D1585" t="str">
        <f>IF(LEFT(TRIM('Tracker&amp;Invoice'!B1607),9)="INVOICE #","INVOICE",IF(TRIM('Tracker&amp;Invoice'!B1607)="Overall Completion INVOICE","OVERALL",""))</f>
        <v/>
      </c>
      <c r="E1585" t="str">
        <f>IF(D1585="INVOICE",VALUE(MID(TRIM('Tracker&amp;Invoice'!B1607),10,10)),"")</f>
        <v/>
      </c>
      <c r="F1585">
        <f>IF(B1585=1,IFERROR(LOOKUP(2,1/('Tracker&amp;Invoice'!$H1607:$AC1607&lt;&gt;""),COLUMN('Tracker&amp;Invoice'!$H1607:$AC1607)),8),F1584)</f>
        <v>14</v>
      </c>
      <c r="G1585">
        <f>IF(D1585="OVERALL",IFERROR(LOOKUP(2,1/('Tracker&amp;Invoice'!$H1607:$AC1607&lt;&gt;""),COLUMN('Tracker&amp;Invoice'!$H1607:$AC1607)),8),G1586)</f>
        <v>15</v>
      </c>
      <c r="H1585">
        <f t="shared" si="48"/>
        <v>15</v>
      </c>
      <c r="I1585" s="29">
        <f>IF(D1585="INVOICE",SUM('Tracker&amp;Invoice'!$H1607:INDEX('Tracker&amp;Invoice'!$A1607:$AC1607,1,H1585)),0)</f>
        <v>0</v>
      </c>
      <c r="J1585" s="29">
        <f>IF(D1585="OVERALL",SUM('Tracker&amp;Invoice'!$H1607:$AC1607),0)</f>
        <v>0</v>
      </c>
    </row>
    <row r="1586" spans="1:10">
      <c r="A1586" t="e">
        <f t="shared" si="49"/>
        <v>#REF!</v>
      </c>
      <c r="B1586">
        <f>IF(AND('Tracker&amp;Invoice'!A1608&lt;&gt;"",'Tracker&amp;Invoice'!A1608&lt;&gt;"ITEM",'Tracker&amp;Invoice'!A1606="ITEM"),1,0)</f>
        <v>0</v>
      </c>
      <c r="C1586" t="str">
        <f>IF(B1586=1,'Tracker&amp;Invoice'!A1608,C1585)</f>
        <v>BQ-109</v>
      </c>
      <c r="D1586" t="str">
        <f>IF(LEFT(TRIM('Tracker&amp;Invoice'!B1608),9)="INVOICE #","INVOICE",IF(TRIM('Tracker&amp;Invoice'!B1608)="Overall Completion INVOICE","OVERALL",""))</f>
        <v>OVERALL</v>
      </c>
      <c r="E1586" t="str">
        <f>IF(D1586="INVOICE",VALUE(MID(TRIM('Tracker&amp;Invoice'!B1608),10,10)),"")</f>
        <v/>
      </c>
      <c r="F1586">
        <f>IF(B1586=1,IFERROR(LOOKUP(2,1/('Tracker&amp;Invoice'!$H1608:$AC1608&lt;&gt;""),COLUMN('Tracker&amp;Invoice'!$H1608:$AC1608)),8),F1585)</f>
        <v>14</v>
      </c>
      <c r="G1586">
        <f>IF(D1586="OVERALL",IFERROR(LOOKUP(2,1/('Tracker&amp;Invoice'!$H1608:$AC1608&lt;&gt;""),COLUMN('Tracker&amp;Invoice'!$H1608:$AC1608)),8),G1587)</f>
        <v>15</v>
      </c>
      <c r="H1586">
        <f t="shared" si="48"/>
        <v>15</v>
      </c>
      <c r="I1586" s="29">
        <f>IF(D1586="INVOICE",SUM('Tracker&amp;Invoice'!$H1608:INDEX('Tracker&amp;Invoice'!$A1608:$AC1608,1,H1586)),0)</f>
        <v>0</v>
      </c>
      <c r="J1586" s="29">
        <f>IF(D1586="OVERALL",SUM('Tracker&amp;Invoice'!$H1608:$AC1608),0)</f>
        <v>19592</v>
      </c>
    </row>
    <row r="1587" spans="1:10">
      <c r="A1587" t="e">
        <f t="shared" si="49"/>
        <v>#REF!</v>
      </c>
      <c r="B1587">
        <f>IF(AND('Tracker&amp;Invoice'!A1609&lt;&gt;"",'Tracker&amp;Invoice'!A1609&lt;&gt;"ITEM",'Tracker&amp;Invoice'!A1607="ITEM"),1,0)</f>
        <v>0</v>
      </c>
      <c r="C1587" t="str">
        <f>IF(B1587=1,'Tracker&amp;Invoice'!A1609,C1586)</f>
        <v>BQ-109</v>
      </c>
      <c r="D1587" t="str">
        <f>IF(LEFT(TRIM('Tracker&amp;Invoice'!B1609),9)="INVOICE #","INVOICE",IF(TRIM('Tracker&amp;Invoice'!B1609)="Overall Completion INVOICE","OVERALL",""))</f>
        <v/>
      </c>
      <c r="E1587" t="str">
        <f>IF(D1587="INVOICE",VALUE(MID(TRIM('Tracker&amp;Invoice'!B1609),10,10)),"")</f>
        <v/>
      </c>
      <c r="F1587">
        <f>IF(B1587=1,IFERROR(LOOKUP(2,1/('Tracker&amp;Invoice'!$H1609:$AC1609&lt;&gt;""),COLUMN('Tracker&amp;Invoice'!$H1609:$AC1609)),8),F1586)</f>
        <v>14</v>
      </c>
      <c r="G1587">
        <f>IF(D1587="OVERALL",IFERROR(LOOKUP(2,1/('Tracker&amp;Invoice'!$H1609:$AC1609&lt;&gt;""),COLUMN('Tracker&amp;Invoice'!$H1609:$AC1609)),8),G1588)</f>
        <v>15</v>
      </c>
      <c r="H1587">
        <f t="shared" si="48"/>
        <v>15</v>
      </c>
      <c r="I1587" s="29">
        <f>IF(D1587="INVOICE",SUM('Tracker&amp;Invoice'!$H1609:INDEX('Tracker&amp;Invoice'!$A1609:$AC1609,1,H1587)),0)</f>
        <v>0</v>
      </c>
      <c r="J1587" s="29">
        <f>IF(D1587="OVERALL",SUM('Tracker&amp;Invoice'!$H1609:$AC1609),0)</f>
        <v>0</v>
      </c>
    </row>
    <row r="1588" spans="1:10">
      <c r="A1588" t="e">
        <f t="shared" si="49"/>
        <v>#REF!</v>
      </c>
      <c r="B1588">
        <f>IF(AND('Tracker&amp;Invoice'!A1610&lt;&gt;"",'Tracker&amp;Invoice'!A1610&lt;&gt;"ITEM",'Tracker&amp;Invoice'!A1608="ITEM"),1,0)</f>
        <v>0</v>
      </c>
      <c r="C1588" t="str">
        <f>IF(B1588=1,'Tracker&amp;Invoice'!A1610,C1587)</f>
        <v>BQ-109</v>
      </c>
      <c r="D1588" t="str">
        <f>IF(LEFT(TRIM('Tracker&amp;Invoice'!B1610),9)="INVOICE #","INVOICE",IF(TRIM('Tracker&amp;Invoice'!B1610)="Overall Completion INVOICE","OVERALL",""))</f>
        <v/>
      </c>
      <c r="E1588" t="str">
        <f>IF(D1588="INVOICE",VALUE(MID(TRIM('Tracker&amp;Invoice'!B1610),10,10)),"")</f>
        <v/>
      </c>
      <c r="F1588">
        <f>IF(B1588=1,IFERROR(LOOKUP(2,1/('Tracker&amp;Invoice'!$H1610:$AC1610&lt;&gt;""),COLUMN('Tracker&amp;Invoice'!$H1610:$AC1610)),8),F1587)</f>
        <v>14</v>
      </c>
      <c r="G1588">
        <f>IF(D1588="OVERALL",IFERROR(LOOKUP(2,1/('Tracker&amp;Invoice'!$H1610:$AC1610&lt;&gt;""),COLUMN('Tracker&amp;Invoice'!$H1610:$AC1610)),8),G1589)</f>
        <v>15</v>
      </c>
      <c r="H1588">
        <f t="shared" si="48"/>
        <v>15</v>
      </c>
      <c r="I1588" s="29">
        <f>IF(D1588="INVOICE",SUM('Tracker&amp;Invoice'!$H1610:INDEX('Tracker&amp;Invoice'!$A1610:$AC1610,1,H1588)),0)</f>
        <v>0</v>
      </c>
      <c r="J1588" s="29">
        <f>IF(D1588="OVERALL",SUM('Tracker&amp;Invoice'!$H1610:$AC1610),0)</f>
        <v>0</v>
      </c>
    </row>
    <row r="1589" spans="1:10">
      <c r="A1589" t="e">
        <f t="shared" si="49"/>
        <v>#REF!</v>
      </c>
      <c r="B1589">
        <f>IF(AND('Tracker&amp;Invoice'!A1611&lt;&gt;"",'Tracker&amp;Invoice'!A1611&lt;&gt;"ITEM",'Tracker&amp;Invoice'!A1609="ITEM"),1,0)</f>
        <v>0</v>
      </c>
      <c r="C1589" t="str">
        <f>IF(B1589=1,'Tracker&amp;Invoice'!A1611,C1588)</f>
        <v>BQ-109</v>
      </c>
      <c r="D1589" t="str">
        <f>IF(LEFT(TRIM('Tracker&amp;Invoice'!B1611),9)="INVOICE #","INVOICE",IF(TRIM('Tracker&amp;Invoice'!B1611)="Overall Completion INVOICE","OVERALL",""))</f>
        <v/>
      </c>
      <c r="E1589" t="str">
        <f>IF(D1589="INVOICE",VALUE(MID(TRIM('Tracker&amp;Invoice'!B1611),10,10)),"")</f>
        <v/>
      </c>
      <c r="F1589">
        <f>IF(B1589=1,IFERROR(LOOKUP(2,1/('Tracker&amp;Invoice'!$H1611:$AC1611&lt;&gt;""),COLUMN('Tracker&amp;Invoice'!$H1611:$AC1611)),8),F1588)</f>
        <v>14</v>
      </c>
      <c r="G1589">
        <f>IF(D1589="OVERALL",IFERROR(LOOKUP(2,1/('Tracker&amp;Invoice'!$H1611:$AC1611&lt;&gt;""),COLUMN('Tracker&amp;Invoice'!$H1611:$AC1611)),8),G1590)</f>
        <v>15</v>
      </c>
      <c r="H1589">
        <f t="shared" si="48"/>
        <v>15</v>
      </c>
      <c r="I1589" s="29">
        <f>IF(D1589="INVOICE",SUM('Tracker&amp;Invoice'!$H1611:INDEX('Tracker&amp;Invoice'!$A1611:$AC1611,1,H1589)),0)</f>
        <v>0</v>
      </c>
      <c r="J1589" s="29">
        <f>IF(D1589="OVERALL",SUM('Tracker&amp;Invoice'!$H1611:$AC1611),0)</f>
        <v>0</v>
      </c>
    </row>
    <row r="1590" spans="1:10">
      <c r="A1590" t="e">
        <f t="shared" si="49"/>
        <v>#REF!</v>
      </c>
      <c r="B1590">
        <f>IF(AND('Tracker&amp;Invoice'!A1612&lt;&gt;"",'Tracker&amp;Invoice'!A1612&lt;&gt;"ITEM",'Tracker&amp;Invoice'!A1610="ITEM"),1,0)</f>
        <v>0</v>
      </c>
      <c r="C1590" t="str">
        <f>IF(B1590=1,'Tracker&amp;Invoice'!A1612,C1589)</f>
        <v>BQ-109</v>
      </c>
      <c r="D1590" t="str">
        <f>IF(LEFT(TRIM('Tracker&amp;Invoice'!B1612),9)="INVOICE #","INVOICE",IF(TRIM('Tracker&amp;Invoice'!B1612)="Overall Completion INVOICE","OVERALL",""))</f>
        <v/>
      </c>
      <c r="E1590" t="str">
        <f>IF(D1590="INVOICE",VALUE(MID(TRIM('Tracker&amp;Invoice'!B1612),10,10)),"")</f>
        <v/>
      </c>
      <c r="F1590">
        <f>IF(B1590=1,IFERROR(LOOKUP(2,1/('Tracker&amp;Invoice'!$H1612:$AC1612&lt;&gt;""),COLUMN('Tracker&amp;Invoice'!$H1612:$AC1612)),8),F1589)</f>
        <v>14</v>
      </c>
      <c r="G1590">
        <f>IF(D1590="OVERALL",IFERROR(LOOKUP(2,1/('Tracker&amp;Invoice'!$H1612:$AC1612&lt;&gt;""),COLUMN('Tracker&amp;Invoice'!$H1612:$AC1612)),8),G1591)</f>
        <v>15</v>
      </c>
      <c r="H1590">
        <f t="shared" si="48"/>
        <v>15</v>
      </c>
      <c r="I1590" s="29">
        <f>IF(D1590="INVOICE",SUM('Tracker&amp;Invoice'!$H1612:INDEX('Tracker&amp;Invoice'!$A1612:$AC1612,1,H1590)),0)</f>
        <v>0</v>
      </c>
      <c r="J1590" s="29">
        <f>IF(D1590="OVERALL",SUM('Tracker&amp;Invoice'!$H1612:$AC1612),0)</f>
        <v>0</v>
      </c>
    </row>
    <row r="1591" spans="1:10">
      <c r="A1591" t="e">
        <f t="shared" si="49"/>
        <v>#REF!</v>
      </c>
      <c r="B1591">
        <f>IF(AND('Tracker&amp;Invoice'!A1613&lt;&gt;"",'Tracker&amp;Invoice'!A1613&lt;&gt;"ITEM",'Tracker&amp;Invoice'!A1611="ITEM"),1,0)</f>
        <v>0</v>
      </c>
      <c r="C1591" t="str">
        <f>IF(B1591=1,'Tracker&amp;Invoice'!A1613,C1590)</f>
        <v>BQ-109</v>
      </c>
      <c r="D1591" t="str">
        <f>IF(LEFT(TRIM('Tracker&amp;Invoice'!B1613),9)="INVOICE #","INVOICE",IF(TRIM('Tracker&amp;Invoice'!B1613)="Overall Completion INVOICE","OVERALL",""))</f>
        <v/>
      </c>
      <c r="E1591" t="str">
        <f>IF(D1591="INVOICE",VALUE(MID(TRIM('Tracker&amp;Invoice'!B1613),10,10)),"")</f>
        <v/>
      </c>
      <c r="F1591">
        <f>IF(B1591=1,IFERROR(LOOKUP(2,1/('Tracker&amp;Invoice'!$H1613:$AC1613&lt;&gt;""),COLUMN('Tracker&amp;Invoice'!$H1613:$AC1613)),8),F1590)</f>
        <v>14</v>
      </c>
      <c r="G1591">
        <f>IF(D1591="OVERALL",IFERROR(LOOKUP(2,1/('Tracker&amp;Invoice'!$H1613:$AC1613&lt;&gt;""),COLUMN('Tracker&amp;Invoice'!$H1613:$AC1613)),8),G1592)</f>
        <v>15</v>
      </c>
      <c r="H1591">
        <f t="shared" si="48"/>
        <v>15</v>
      </c>
      <c r="I1591" s="29">
        <f>IF(D1591="INVOICE",SUM('Tracker&amp;Invoice'!$H1613:INDEX('Tracker&amp;Invoice'!$A1613:$AC1613,1,H1591)),0)</f>
        <v>0</v>
      </c>
      <c r="J1591" s="29">
        <f>IF(D1591="OVERALL",SUM('Tracker&amp;Invoice'!$H1613:$AC1613),0)</f>
        <v>0</v>
      </c>
    </row>
    <row r="1592" spans="1:10">
      <c r="A1592" t="e">
        <f t="shared" si="49"/>
        <v>#REF!</v>
      </c>
      <c r="B1592">
        <f>IF(AND('Tracker&amp;Invoice'!A1614&lt;&gt;"",'Tracker&amp;Invoice'!A1614&lt;&gt;"ITEM",'Tracker&amp;Invoice'!A1612="ITEM"),1,0)</f>
        <v>0</v>
      </c>
      <c r="C1592" t="str">
        <f>IF(B1592=1,'Tracker&amp;Invoice'!A1614,C1591)</f>
        <v>BQ-109</v>
      </c>
      <c r="D1592" t="str">
        <f>IF(LEFT(TRIM('Tracker&amp;Invoice'!B1614),9)="INVOICE #","INVOICE",IF(TRIM('Tracker&amp;Invoice'!B1614)="Overall Completion INVOICE","OVERALL",""))</f>
        <v/>
      </c>
      <c r="E1592" t="str">
        <f>IF(D1592="INVOICE",VALUE(MID(TRIM('Tracker&amp;Invoice'!B1614),10,10)),"")</f>
        <v/>
      </c>
      <c r="F1592">
        <f>IF(B1592=1,IFERROR(LOOKUP(2,1/('Tracker&amp;Invoice'!$H1614:$AC1614&lt;&gt;""),COLUMN('Tracker&amp;Invoice'!$H1614:$AC1614)),8),F1591)</f>
        <v>14</v>
      </c>
      <c r="G1592">
        <f>IF(D1592="OVERALL",IFERROR(LOOKUP(2,1/('Tracker&amp;Invoice'!$H1614:$AC1614&lt;&gt;""),COLUMN('Tracker&amp;Invoice'!$H1614:$AC1614)),8),G1593)</f>
        <v>15</v>
      </c>
      <c r="H1592">
        <f t="shared" si="48"/>
        <v>15</v>
      </c>
      <c r="I1592" s="29">
        <f>IF(D1592="INVOICE",SUM('Tracker&amp;Invoice'!$H1614:INDEX('Tracker&amp;Invoice'!$A1614:$AC1614,1,H1592)),0)</f>
        <v>0</v>
      </c>
      <c r="J1592" s="29">
        <f>IF(D1592="OVERALL",SUM('Tracker&amp;Invoice'!$H1614:$AC1614),0)</f>
        <v>0</v>
      </c>
    </row>
    <row r="1593" spans="1:10">
      <c r="A1593" t="e">
        <f t="shared" si="49"/>
        <v>#REF!</v>
      </c>
      <c r="B1593">
        <f>IF(AND('Tracker&amp;Invoice'!A1615&lt;&gt;"",'Tracker&amp;Invoice'!A1615&lt;&gt;"ITEM",'Tracker&amp;Invoice'!A1613="ITEM"),1,0)</f>
        <v>0</v>
      </c>
      <c r="C1593" t="str">
        <f>IF(B1593=1,'Tracker&amp;Invoice'!A1615,C1592)</f>
        <v>BQ-109</v>
      </c>
      <c r="D1593" t="str">
        <f>IF(LEFT(TRIM('Tracker&amp;Invoice'!B1615),9)="INVOICE #","INVOICE",IF(TRIM('Tracker&amp;Invoice'!B1615)="Overall Completion INVOICE","OVERALL",""))</f>
        <v/>
      </c>
      <c r="E1593" t="str">
        <f>IF(D1593="INVOICE",VALUE(MID(TRIM('Tracker&amp;Invoice'!B1615),10,10)),"")</f>
        <v/>
      </c>
      <c r="F1593">
        <f>IF(B1593=1,IFERROR(LOOKUP(2,1/('Tracker&amp;Invoice'!$H1615:$AC1615&lt;&gt;""),COLUMN('Tracker&amp;Invoice'!$H1615:$AC1615)),8),F1592)</f>
        <v>14</v>
      </c>
      <c r="G1593">
        <f>IF(D1593="OVERALL",IFERROR(LOOKUP(2,1/('Tracker&amp;Invoice'!$H1615:$AC1615&lt;&gt;""),COLUMN('Tracker&amp;Invoice'!$H1615:$AC1615)),8),G1594)</f>
        <v>15</v>
      </c>
      <c r="H1593">
        <f t="shared" si="48"/>
        <v>15</v>
      </c>
      <c r="I1593" s="29">
        <f>IF(D1593="INVOICE",SUM('Tracker&amp;Invoice'!$H1615:INDEX('Tracker&amp;Invoice'!$A1615:$AC1615,1,H1593)),0)</f>
        <v>0</v>
      </c>
      <c r="J1593" s="29">
        <f>IF(D1593="OVERALL",SUM('Tracker&amp;Invoice'!$H1615:$AC1615),0)</f>
        <v>0</v>
      </c>
    </row>
    <row r="1594" spans="1:10">
      <c r="A1594" t="e">
        <f t="shared" si="49"/>
        <v>#REF!</v>
      </c>
      <c r="B1594">
        <f>IF(AND('Tracker&amp;Invoice'!A1616&lt;&gt;"",'Tracker&amp;Invoice'!A1616&lt;&gt;"ITEM",'Tracker&amp;Invoice'!A1614="ITEM"),1,0)</f>
        <v>0</v>
      </c>
      <c r="C1594" t="str">
        <f>IF(B1594=1,'Tracker&amp;Invoice'!A1616,C1593)</f>
        <v>BQ-109</v>
      </c>
      <c r="D1594" t="str">
        <f>IF(LEFT(TRIM('Tracker&amp;Invoice'!B1616),9)="INVOICE #","INVOICE",IF(TRIM('Tracker&amp;Invoice'!B1616)="Overall Completion INVOICE","OVERALL",""))</f>
        <v/>
      </c>
      <c r="E1594" t="str">
        <f>IF(D1594="INVOICE",VALUE(MID(TRIM('Tracker&amp;Invoice'!B1616),10,10)),"")</f>
        <v/>
      </c>
      <c r="F1594">
        <f>IF(B1594=1,IFERROR(LOOKUP(2,1/('Tracker&amp;Invoice'!$H1616:$AC1616&lt;&gt;""),COLUMN('Tracker&amp;Invoice'!$H1616:$AC1616)),8),F1593)</f>
        <v>14</v>
      </c>
      <c r="G1594">
        <f>IF(D1594="OVERALL",IFERROR(LOOKUP(2,1/('Tracker&amp;Invoice'!$H1616:$AC1616&lt;&gt;""),COLUMN('Tracker&amp;Invoice'!$H1616:$AC1616)),8),G1595)</f>
        <v>15</v>
      </c>
      <c r="H1594">
        <f t="shared" si="48"/>
        <v>15</v>
      </c>
      <c r="I1594" s="29">
        <f>IF(D1594="INVOICE",SUM('Tracker&amp;Invoice'!$H1616:INDEX('Tracker&amp;Invoice'!$A1616:$AC1616,1,H1594)),0)</f>
        <v>0</v>
      </c>
      <c r="J1594" s="29">
        <f>IF(D1594="OVERALL",SUM('Tracker&amp;Invoice'!$H1616:$AC1616),0)</f>
        <v>0</v>
      </c>
    </row>
    <row r="1595" spans="1:10">
      <c r="A1595" t="e">
        <f t="shared" si="49"/>
        <v>#REF!</v>
      </c>
      <c r="B1595">
        <f>IF(AND('Tracker&amp;Invoice'!A1617&lt;&gt;"",'Tracker&amp;Invoice'!A1617&lt;&gt;"ITEM",'Tracker&amp;Invoice'!A1615="ITEM"),1,0)</f>
        <v>1</v>
      </c>
      <c r="C1595" t="str">
        <f>IF(B1595=1,'Tracker&amp;Invoice'!A1617,C1594)</f>
        <v>BQ-110</v>
      </c>
      <c r="D1595" t="str">
        <f>IF(LEFT(TRIM('Tracker&amp;Invoice'!B1617),9)="INVOICE #","INVOICE",IF(TRIM('Tracker&amp;Invoice'!B1617)="Overall Completion INVOICE","OVERALL",""))</f>
        <v/>
      </c>
      <c r="E1595" t="str">
        <f>IF(D1595="INVOICE",VALUE(MID(TRIM('Tracker&amp;Invoice'!B1617),10,10)),"")</f>
        <v/>
      </c>
      <c r="F1595">
        <f>IF(B1595=1,IFERROR(LOOKUP(2,1/('Tracker&amp;Invoice'!$H1617:$AC1617&lt;&gt;""),COLUMN('Tracker&amp;Invoice'!$H1617:$AC1617)),8),F1594)</f>
        <v>14</v>
      </c>
      <c r="G1595">
        <f>IF(D1595="OVERALL",IFERROR(LOOKUP(2,1/('Tracker&amp;Invoice'!$H1617:$AC1617&lt;&gt;""),COLUMN('Tracker&amp;Invoice'!$H1617:$AC1617)),8),G1596)</f>
        <v>15</v>
      </c>
      <c r="H1595">
        <f t="shared" si="48"/>
        <v>15</v>
      </c>
      <c r="I1595" s="29">
        <f>IF(D1595="INVOICE",SUM('Tracker&amp;Invoice'!$H1617:INDEX('Tracker&amp;Invoice'!$A1617:$AC1617,1,H1595)),0)</f>
        <v>0</v>
      </c>
      <c r="J1595" s="29">
        <f>IF(D1595="OVERALL",SUM('Tracker&amp;Invoice'!$H1617:$AC1617),0)</f>
        <v>0</v>
      </c>
    </row>
    <row r="1596" spans="1:10">
      <c r="A1596" t="e">
        <f t="shared" si="49"/>
        <v>#REF!</v>
      </c>
      <c r="B1596">
        <f>IF(AND('Tracker&amp;Invoice'!A1618&lt;&gt;"",'Tracker&amp;Invoice'!A1618&lt;&gt;"ITEM",'Tracker&amp;Invoice'!A1616="ITEM"),1,0)</f>
        <v>0</v>
      </c>
      <c r="C1596" t="str">
        <f>IF(B1596=1,'Tracker&amp;Invoice'!A1618,C1595)</f>
        <v>BQ-110</v>
      </c>
      <c r="D1596" t="str">
        <f>IF(LEFT(TRIM('Tracker&amp;Invoice'!B1618),9)="INVOICE #","INVOICE",IF(TRIM('Tracker&amp;Invoice'!B1618)="Overall Completion INVOICE","OVERALL",""))</f>
        <v/>
      </c>
      <c r="E1596" t="str">
        <f>IF(D1596="INVOICE",VALUE(MID(TRIM('Tracker&amp;Invoice'!B1618),10,10)),"")</f>
        <v/>
      </c>
      <c r="F1596">
        <f>IF(B1596=1,IFERROR(LOOKUP(2,1/('Tracker&amp;Invoice'!$H1618:$AC1618&lt;&gt;""),COLUMN('Tracker&amp;Invoice'!$H1618:$AC1618)),8),F1595)</f>
        <v>14</v>
      </c>
      <c r="G1596">
        <f>IF(D1596="OVERALL",IFERROR(LOOKUP(2,1/('Tracker&amp;Invoice'!$H1618:$AC1618&lt;&gt;""),COLUMN('Tracker&amp;Invoice'!$H1618:$AC1618)),8),G1597)</f>
        <v>15</v>
      </c>
      <c r="H1596">
        <f t="shared" si="48"/>
        <v>15</v>
      </c>
      <c r="I1596" s="29">
        <f>IF(D1596="INVOICE",SUM('Tracker&amp;Invoice'!$H1618:INDEX('Tracker&amp;Invoice'!$A1618:$AC1618,1,H1596)),0)</f>
        <v>0</v>
      </c>
      <c r="J1596" s="29">
        <f>IF(D1596="OVERALL",SUM('Tracker&amp;Invoice'!$H1618:$AC1618),0)</f>
        <v>0</v>
      </c>
    </row>
    <row r="1597" spans="1:10">
      <c r="A1597" t="e">
        <f t="shared" si="49"/>
        <v>#REF!</v>
      </c>
      <c r="B1597">
        <f>IF(AND('Tracker&amp;Invoice'!A1619&lt;&gt;"",'Tracker&amp;Invoice'!A1619&lt;&gt;"ITEM",'Tracker&amp;Invoice'!A1617="ITEM"),1,0)</f>
        <v>0</v>
      </c>
      <c r="C1597" t="str">
        <f>IF(B1597=1,'Tracker&amp;Invoice'!A1619,C1596)</f>
        <v>BQ-110</v>
      </c>
      <c r="D1597" t="str">
        <f>IF(LEFT(TRIM('Tracker&amp;Invoice'!B1619),9)="INVOICE #","INVOICE",IF(TRIM('Tracker&amp;Invoice'!B1619)="Overall Completion INVOICE","OVERALL",""))</f>
        <v/>
      </c>
      <c r="E1597" t="str">
        <f>IF(D1597="INVOICE",VALUE(MID(TRIM('Tracker&amp;Invoice'!B1619),10,10)),"")</f>
        <v/>
      </c>
      <c r="F1597">
        <f>IF(B1597=1,IFERROR(LOOKUP(2,1/('Tracker&amp;Invoice'!$H1619:$AC1619&lt;&gt;""),COLUMN('Tracker&amp;Invoice'!$H1619:$AC1619)),8),F1596)</f>
        <v>14</v>
      </c>
      <c r="G1597">
        <f>IF(D1597="OVERALL",IFERROR(LOOKUP(2,1/('Tracker&amp;Invoice'!$H1619:$AC1619&lt;&gt;""),COLUMN('Tracker&amp;Invoice'!$H1619:$AC1619)),8),G1598)</f>
        <v>15</v>
      </c>
      <c r="H1597">
        <f t="shared" si="48"/>
        <v>15</v>
      </c>
      <c r="I1597" s="29">
        <f>IF(D1597="INVOICE",SUM('Tracker&amp;Invoice'!$H1619:INDEX('Tracker&amp;Invoice'!$A1619:$AC1619,1,H1597)),0)</f>
        <v>0</v>
      </c>
      <c r="J1597" s="29">
        <f>IF(D1597="OVERALL",SUM('Tracker&amp;Invoice'!$H1619:$AC1619),0)</f>
        <v>0</v>
      </c>
    </row>
    <row r="1598" spans="1:10">
      <c r="A1598" t="e">
        <f t="shared" si="49"/>
        <v>#REF!</v>
      </c>
      <c r="B1598">
        <f>IF(AND('Tracker&amp;Invoice'!A1620&lt;&gt;"",'Tracker&amp;Invoice'!A1620&lt;&gt;"ITEM",'Tracker&amp;Invoice'!A1618="ITEM"),1,0)</f>
        <v>0</v>
      </c>
      <c r="C1598" t="str">
        <f>IF(B1598=1,'Tracker&amp;Invoice'!A1620,C1597)</f>
        <v>BQ-110</v>
      </c>
      <c r="D1598" t="str">
        <f>IF(LEFT(TRIM('Tracker&amp;Invoice'!B1620),9)="INVOICE #","INVOICE",IF(TRIM('Tracker&amp;Invoice'!B1620)="Overall Completion INVOICE","OVERALL",""))</f>
        <v>INVOICE</v>
      </c>
      <c r="E1598">
        <f>IF(D1598="INVOICE",VALUE(MID(TRIM('Tracker&amp;Invoice'!B1620),10,10)),"")</f>
        <v>27</v>
      </c>
      <c r="F1598">
        <f>IF(B1598=1,IFERROR(LOOKUP(2,1/('Tracker&amp;Invoice'!$H1620:$AC1620&lt;&gt;""),COLUMN('Tracker&amp;Invoice'!$H1620:$AC1620)),8),F1597)</f>
        <v>14</v>
      </c>
      <c r="G1598">
        <f>IF(D1598="OVERALL",IFERROR(LOOKUP(2,1/('Tracker&amp;Invoice'!$H1620:$AC1620&lt;&gt;""),COLUMN('Tracker&amp;Invoice'!$H1620:$AC1620)),8),G1599)</f>
        <v>15</v>
      </c>
      <c r="H1598">
        <f t="shared" si="48"/>
        <v>15</v>
      </c>
      <c r="I1598" s="29">
        <f>IF(D1598="INVOICE",SUM('Tracker&amp;Invoice'!$H1620:INDEX('Tracker&amp;Invoice'!$A1620:$AC1620,1,H1598)),0)</f>
        <v>2970</v>
      </c>
      <c r="J1598" s="29">
        <f>IF(D1598="OVERALL",SUM('Tracker&amp;Invoice'!$H1620:$AC1620),0)</f>
        <v>0</v>
      </c>
    </row>
    <row r="1599" spans="1:10">
      <c r="A1599" t="e">
        <f t="shared" si="49"/>
        <v>#REF!</v>
      </c>
      <c r="B1599">
        <f>IF(AND('Tracker&amp;Invoice'!A1621&lt;&gt;"",'Tracker&amp;Invoice'!A1621&lt;&gt;"ITEM",'Tracker&amp;Invoice'!A1619="ITEM"),1,0)</f>
        <v>0</v>
      </c>
      <c r="C1599" t="str">
        <f>IF(B1599=1,'Tracker&amp;Invoice'!A1621,C1598)</f>
        <v>BQ-110</v>
      </c>
      <c r="D1599" t="str">
        <f>IF(LEFT(TRIM('Tracker&amp;Invoice'!B1621),9)="INVOICE #","INVOICE",IF(TRIM('Tracker&amp;Invoice'!B1621)="Overall Completion INVOICE","OVERALL",""))</f>
        <v/>
      </c>
      <c r="E1599" t="str">
        <f>IF(D1599="INVOICE",VALUE(MID(TRIM('Tracker&amp;Invoice'!B1621),10,10)),"")</f>
        <v/>
      </c>
      <c r="F1599">
        <f>IF(B1599=1,IFERROR(LOOKUP(2,1/('Tracker&amp;Invoice'!$H1621:$AC1621&lt;&gt;""),COLUMN('Tracker&amp;Invoice'!$H1621:$AC1621)),8),F1598)</f>
        <v>14</v>
      </c>
      <c r="G1599">
        <f>IF(D1599="OVERALL",IFERROR(LOOKUP(2,1/('Tracker&amp;Invoice'!$H1621:$AC1621&lt;&gt;""),COLUMN('Tracker&amp;Invoice'!$H1621:$AC1621)),8),G1600)</f>
        <v>15</v>
      </c>
      <c r="H1599">
        <f t="shared" si="48"/>
        <v>15</v>
      </c>
      <c r="I1599" s="29">
        <f>IF(D1599="INVOICE",SUM('Tracker&amp;Invoice'!$H1621:INDEX('Tracker&amp;Invoice'!$A1621:$AC1621,1,H1599)),0)</f>
        <v>0</v>
      </c>
      <c r="J1599" s="29">
        <f>IF(D1599="OVERALL",SUM('Tracker&amp;Invoice'!$H1621:$AC1621),0)</f>
        <v>0</v>
      </c>
    </row>
    <row r="1600" spans="1:10">
      <c r="A1600" t="e">
        <f t="shared" si="49"/>
        <v>#REF!</v>
      </c>
      <c r="B1600">
        <f>IF(AND('Tracker&amp;Invoice'!A1622&lt;&gt;"",'Tracker&amp;Invoice'!A1622&lt;&gt;"ITEM",'Tracker&amp;Invoice'!A1620="ITEM"),1,0)</f>
        <v>0</v>
      </c>
      <c r="C1600" t="str">
        <f>IF(B1600=1,'Tracker&amp;Invoice'!A1622,C1599)</f>
        <v>BQ-110</v>
      </c>
      <c r="D1600" t="str">
        <f>IF(LEFT(TRIM('Tracker&amp;Invoice'!B1622),9)="INVOICE #","INVOICE",IF(TRIM('Tracker&amp;Invoice'!B1622)="Overall Completion INVOICE","OVERALL",""))</f>
        <v>INVOICE</v>
      </c>
      <c r="E1600">
        <f>IF(D1600="INVOICE",VALUE(MID(TRIM('Tracker&amp;Invoice'!B1622),10,10)),"")</f>
        <v>31</v>
      </c>
      <c r="F1600">
        <f>IF(B1600=1,IFERROR(LOOKUP(2,1/('Tracker&amp;Invoice'!$H1622:$AC1622&lt;&gt;""),COLUMN('Tracker&amp;Invoice'!$H1622:$AC1622)),8),F1599)</f>
        <v>14</v>
      </c>
      <c r="G1600">
        <f>IF(D1600="OVERALL",IFERROR(LOOKUP(2,1/('Tracker&amp;Invoice'!$H1622:$AC1622&lt;&gt;""),COLUMN('Tracker&amp;Invoice'!$H1622:$AC1622)),8),G1601)</f>
        <v>15</v>
      </c>
      <c r="H1600">
        <f t="shared" si="48"/>
        <v>15</v>
      </c>
      <c r="I1600" s="29">
        <f>IF(D1600="INVOICE",SUM('Tracker&amp;Invoice'!$H1622:INDEX('Tracker&amp;Invoice'!$A1622:$AC1622,1,H1600)),0)</f>
        <v>618.75</v>
      </c>
      <c r="J1600" s="29">
        <f>IF(D1600="OVERALL",SUM('Tracker&amp;Invoice'!$H1622:$AC1622),0)</f>
        <v>0</v>
      </c>
    </row>
    <row r="1601" spans="1:10">
      <c r="A1601" t="e">
        <f t="shared" si="49"/>
        <v>#REF!</v>
      </c>
      <c r="B1601">
        <f>IF(AND('Tracker&amp;Invoice'!A1623&lt;&gt;"",'Tracker&amp;Invoice'!A1623&lt;&gt;"ITEM",'Tracker&amp;Invoice'!A1621="ITEM"),1,0)</f>
        <v>0</v>
      </c>
      <c r="C1601" t="str">
        <f>IF(B1601=1,'Tracker&amp;Invoice'!A1623,C1600)</f>
        <v>BQ-110</v>
      </c>
      <c r="D1601" t="str">
        <f>IF(LEFT(TRIM('Tracker&amp;Invoice'!B1623),9)="INVOICE #","INVOICE",IF(TRIM('Tracker&amp;Invoice'!B1623)="Overall Completion INVOICE","OVERALL",""))</f>
        <v/>
      </c>
      <c r="E1601" t="str">
        <f>IF(D1601="INVOICE",VALUE(MID(TRIM('Tracker&amp;Invoice'!B1623),10,10)),"")</f>
        <v/>
      </c>
      <c r="F1601">
        <f>IF(B1601=1,IFERROR(LOOKUP(2,1/('Tracker&amp;Invoice'!$H1623:$AC1623&lt;&gt;""),COLUMN('Tracker&amp;Invoice'!$H1623:$AC1623)),8),F1600)</f>
        <v>14</v>
      </c>
      <c r="G1601">
        <f>IF(D1601="OVERALL",IFERROR(LOOKUP(2,1/('Tracker&amp;Invoice'!$H1623:$AC1623&lt;&gt;""),COLUMN('Tracker&amp;Invoice'!$H1623:$AC1623)),8),G1602)</f>
        <v>15</v>
      </c>
      <c r="H1601">
        <f t="shared" si="48"/>
        <v>15</v>
      </c>
      <c r="I1601" s="29">
        <f>IF(D1601="INVOICE",SUM('Tracker&amp;Invoice'!$H1623:INDEX('Tracker&amp;Invoice'!$A1623:$AC1623,1,H1601)),0)</f>
        <v>0</v>
      </c>
      <c r="J1601" s="29">
        <f>IF(D1601="OVERALL",SUM('Tracker&amp;Invoice'!$H1623:$AC1623),0)</f>
        <v>0</v>
      </c>
    </row>
    <row r="1602" spans="1:10">
      <c r="A1602" t="e">
        <f t="shared" si="49"/>
        <v>#REF!</v>
      </c>
      <c r="B1602">
        <f>IF(AND('Tracker&amp;Invoice'!A1624&lt;&gt;"",'Tracker&amp;Invoice'!A1624&lt;&gt;"ITEM",'Tracker&amp;Invoice'!A1622="ITEM"),1,0)</f>
        <v>0</v>
      </c>
      <c r="C1602" t="str">
        <f>IF(B1602=1,'Tracker&amp;Invoice'!A1624,C1601)</f>
        <v>BQ-110</v>
      </c>
      <c r="D1602" t="str">
        <f>IF(LEFT(TRIM('Tracker&amp;Invoice'!B1624),9)="INVOICE #","INVOICE",IF(TRIM('Tracker&amp;Invoice'!B1624)="Overall Completion INVOICE","OVERALL",""))</f>
        <v>INVOICE</v>
      </c>
      <c r="E1602">
        <f>IF(D1602="INVOICE",VALUE(MID(TRIM('Tracker&amp;Invoice'!B1624),10,10)),"")</f>
        <v>32</v>
      </c>
      <c r="F1602">
        <f>IF(B1602=1,IFERROR(LOOKUP(2,1/('Tracker&amp;Invoice'!$H1624:$AC1624&lt;&gt;""),COLUMN('Tracker&amp;Invoice'!$H1624:$AC1624)),8),F1601)</f>
        <v>14</v>
      </c>
      <c r="G1602">
        <f>IF(D1602="OVERALL",IFERROR(LOOKUP(2,1/('Tracker&amp;Invoice'!$H1624:$AC1624&lt;&gt;""),COLUMN('Tracker&amp;Invoice'!$H1624:$AC1624)),8),G1603)</f>
        <v>15</v>
      </c>
      <c r="H1602">
        <f t="shared" si="48"/>
        <v>15</v>
      </c>
      <c r="I1602" s="29">
        <f>IF(D1602="INVOICE",SUM('Tracker&amp;Invoice'!$H1624:INDEX('Tracker&amp;Invoice'!$A1624:$AC1624,1,H1602)),0)</f>
        <v>371.25</v>
      </c>
      <c r="J1602" s="29">
        <f>IF(D1602="OVERALL",SUM('Tracker&amp;Invoice'!$H1624:$AC1624),0)</f>
        <v>0</v>
      </c>
    </row>
    <row r="1603" spans="1:10">
      <c r="A1603" t="e">
        <f t="shared" si="49"/>
        <v>#REF!</v>
      </c>
      <c r="B1603">
        <f>IF(AND('Tracker&amp;Invoice'!A1625&lt;&gt;"",'Tracker&amp;Invoice'!A1625&lt;&gt;"ITEM",'Tracker&amp;Invoice'!A1623="ITEM"),1,0)</f>
        <v>0</v>
      </c>
      <c r="C1603" t="str">
        <f>IF(B1603=1,'Tracker&amp;Invoice'!A1625,C1602)</f>
        <v>BQ-110</v>
      </c>
      <c r="D1603" t="str">
        <f>IF(LEFT(TRIM('Tracker&amp;Invoice'!B1625),9)="INVOICE #","INVOICE",IF(TRIM('Tracker&amp;Invoice'!B1625)="Overall Completion INVOICE","OVERALL",""))</f>
        <v/>
      </c>
      <c r="E1603" t="str">
        <f>IF(D1603="INVOICE",VALUE(MID(TRIM('Tracker&amp;Invoice'!B1625),10,10)),"")</f>
        <v/>
      </c>
      <c r="F1603">
        <f>IF(B1603=1,IFERROR(LOOKUP(2,1/('Tracker&amp;Invoice'!$H1625:$AC1625&lt;&gt;""),COLUMN('Tracker&amp;Invoice'!$H1625:$AC1625)),8),F1602)</f>
        <v>14</v>
      </c>
      <c r="G1603">
        <f>IF(D1603="OVERALL",IFERROR(LOOKUP(2,1/('Tracker&amp;Invoice'!$H1625:$AC1625&lt;&gt;""),COLUMN('Tracker&amp;Invoice'!$H1625:$AC1625)),8),G1604)</f>
        <v>15</v>
      </c>
      <c r="H1603">
        <f t="shared" ref="H1603:H1666" si="50">MAX(F1603,G1603)</f>
        <v>15</v>
      </c>
      <c r="I1603" s="29">
        <f>IF(D1603="INVOICE",SUM('Tracker&amp;Invoice'!$H1625:INDEX('Tracker&amp;Invoice'!$A1625:$AC1625,1,H1603)),0)</f>
        <v>0</v>
      </c>
      <c r="J1603" s="29">
        <f>IF(D1603="OVERALL",SUM('Tracker&amp;Invoice'!$H1625:$AC1625),0)</f>
        <v>0</v>
      </c>
    </row>
    <row r="1604" spans="1:10">
      <c r="A1604" t="e">
        <f t="shared" ref="A1604:A1667" si="51">A1603+B1604</f>
        <v>#REF!</v>
      </c>
      <c r="B1604">
        <f>IF(AND('Tracker&amp;Invoice'!A1626&lt;&gt;"",'Tracker&amp;Invoice'!A1626&lt;&gt;"ITEM",'Tracker&amp;Invoice'!A1624="ITEM"),1,0)</f>
        <v>0</v>
      </c>
      <c r="C1604" t="str">
        <f>IF(B1604=1,'Tracker&amp;Invoice'!A1626,C1603)</f>
        <v>BQ-110</v>
      </c>
      <c r="D1604" t="str">
        <f>IF(LEFT(TRIM('Tracker&amp;Invoice'!B1626),9)="INVOICE #","INVOICE",IF(TRIM('Tracker&amp;Invoice'!B1626)="Overall Completion INVOICE","OVERALL",""))</f>
        <v>OVERALL</v>
      </c>
      <c r="E1604" t="str">
        <f>IF(D1604="INVOICE",VALUE(MID(TRIM('Tracker&amp;Invoice'!B1626),10,10)),"")</f>
        <v/>
      </c>
      <c r="F1604">
        <f>IF(B1604=1,IFERROR(LOOKUP(2,1/('Tracker&amp;Invoice'!$H1626:$AC1626&lt;&gt;""),COLUMN('Tracker&amp;Invoice'!$H1626:$AC1626)),8),F1603)</f>
        <v>14</v>
      </c>
      <c r="G1604">
        <f>IF(D1604="OVERALL",IFERROR(LOOKUP(2,1/('Tracker&amp;Invoice'!$H1626:$AC1626&lt;&gt;""),COLUMN('Tracker&amp;Invoice'!$H1626:$AC1626)),8),G1605)</f>
        <v>15</v>
      </c>
      <c r="H1604">
        <f t="shared" si="50"/>
        <v>15</v>
      </c>
      <c r="I1604" s="29">
        <f>IF(D1604="INVOICE",SUM('Tracker&amp;Invoice'!$H1626:INDEX('Tracker&amp;Invoice'!$A1626:$AC1626,1,H1604)),0)</f>
        <v>0</v>
      </c>
      <c r="J1604" s="29">
        <f>IF(D1604="OVERALL",SUM('Tracker&amp;Invoice'!$H1626:$AC1626),0)</f>
        <v>3960</v>
      </c>
    </row>
    <row r="1605" spans="1:10">
      <c r="A1605" t="e">
        <f t="shared" si="51"/>
        <v>#REF!</v>
      </c>
      <c r="B1605">
        <f>IF(AND('Tracker&amp;Invoice'!A1627&lt;&gt;"",'Tracker&amp;Invoice'!A1627&lt;&gt;"ITEM",'Tracker&amp;Invoice'!A1625="ITEM"),1,0)</f>
        <v>0</v>
      </c>
      <c r="C1605" t="str">
        <f>IF(B1605=1,'Tracker&amp;Invoice'!A1627,C1604)</f>
        <v>BQ-110</v>
      </c>
      <c r="D1605" t="str">
        <f>IF(LEFT(TRIM('Tracker&amp;Invoice'!B1627),9)="INVOICE #","INVOICE",IF(TRIM('Tracker&amp;Invoice'!B1627)="Overall Completion INVOICE","OVERALL",""))</f>
        <v/>
      </c>
      <c r="E1605" t="str">
        <f>IF(D1605="INVOICE",VALUE(MID(TRIM('Tracker&amp;Invoice'!B1627),10,10)),"")</f>
        <v/>
      </c>
      <c r="F1605">
        <f>IF(B1605=1,IFERROR(LOOKUP(2,1/('Tracker&amp;Invoice'!$H1627:$AC1627&lt;&gt;""),COLUMN('Tracker&amp;Invoice'!$H1627:$AC1627)),8),F1604)</f>
        <v>14</v>
      </c>
      <c r="G1605">
        <f>IF(D1605="OVERALL",IFERROR(LOOKUP(2,1/('Tracker&amp;Invoice'!$H1627:$AC1627&lt;&gt;""),COLUMN('Tracker&amp;Invoice'!$H1627:$AC1627)),8),G1606)</f>
        <v>15</v>
      </c>
      <c r="H1605">
        <f t="shared" si="50"/>
        <v>15</v>
      </c>
      <c r="I1605" s="29">
        <f>IF(D1605="INVOICE",SUM('Tracker&amp;Invoice'!$H1627:INDEX('Tracker&amp;Invoice'!$A1627:$AC1627,1,H1605)),0)</f>
        <v>0</v>
      </c>
      <c r="J1605" s="29">
        <f>IF(D1605="OVERALL",SUM('Tracker&amp;Invoice'!$H1627:$AC1627),0)</f>
        <v>0</v>
      </c>
    </row>
    <row r="1606" spans="1:10">
      <c r="A1606" t="e">
        <f t="shared" si="51"/>
        <v>#REF!</v>
      </c>
      <c r="B1606">
        <f>IF(AND('Tracker&amp;Invoice'!A1628&lt;&gt;"",'Tracker&amp;Invoice'!A1628&lt;&gt;"ITEM",'Tracker&amp;Invoice'!A1626="ITEM"),1,0)</f>
        <v>0</v>
      </c>
      <c r="C1606" t="str">
        <f>IF(B1606=1,'Tracker&amp;Invoice'!A1628,C1605)</f>
        <v>BQ-110</v>
      </c>
      <c r="D1606" t="str">
        <f>IF(LEFT(TRIM('Tracker&amp;Invoice'!B1628),9)="INVOICE #","INVOICE",IF(TRIM('Tracker&amp;Invoice'!B1628)="Overall Completion INVOICE","OVERALL",""))</f>
        <v/>
      </c>
      <c r="E1606" t="str">
        <f>IF(D1606="INVOICE",VALUE(MID(TRIM('Tracker&amp;Invoice'!B1628),10,10)),"")</f>
        <v/>
      </c>
      <c r="F1606">
        <f>IF(B1606=1,IFERROR(LOOKUP(2,1/('Tracker&amp;Invoice'!$H1628:$AC1628&lt;&gt;""),COLUMN('Tracker&amp;Invoice'!$H1628:$AC1628)),8),F1605)</f>
        <v>14</v>
      </c>
      <c r="G1606">
        <f>IF(D1606="OVERALL",IFERROR(LOOKUP(2,1/('Tracker&amp;Invoice'!$H1628:$AC1628&lt;&gt;""),COLUMN('Tracker&amp;Invoice'!$H1628:$AC1628)),8),G1607)</f>
        <v>15</v>
      </c>
      <c r="H1606">
        <f t="shared" si="50"/>
        <v>15</v>
      </c>
      <c r="I1606" s="29">
        <f>IF(D1606="INVOICE",SUM('Tracker&amp;Invoice'!$H1628:INDEX('Tracker&amp;Invoice'!$A1628:$AC1628,1,H1606)),0)</f>
        <v>0</v>
      </c>
      <c r="J1606" s="29">
        <f>IF(D1606="OVERALL",SUM('Tracker&amp;Invoice'!$H1628:$AC1628),0)</f>
        <v>0</v>
      </c>
    </row>
    <row r="1607" spans="1:10">
      <c r="A1607" t="e">
        <f t="shared" si="51"/>
        <v>#REF!</v>
      </c>
      <c r="B1607">
        <f>IF(AND('Tracker&amp;Invoice'!A1629&lt;&gt;"",'Tracker&amp;Invoice'!A1629&lt;&gt;"ITEM",'Tracker&amp;Invoice'!A1627="ITEM"),1,0)</f>
        <v>0</v>
      </c>
      <c r="C1607" t="str">
        <f>IF(B1607=1,'Tracker&amp;Invoice'!A1629,C1606)</f>
        <v>BQ-110</v>
      </c>
      <c r="D1607" t="str">
        <f>IF(LEFT(TRIM('Tracker&amp;Invoice'!B1629),9)="INVOICE #","INVOICE",IF(TRIM('Tracker&amp;Invoice'!B1629)="Overall Completion INVOICE","OVERALL",""))</f>
        <v/>
      </c>
      <c r="E1607" t="str">
        <f>IF(D1607="INVOICE",VALUE(MID(TRIM('Tracker&amp;Invoice'!B1629),10,10)),"")</f>
        <v/>
      </c>
      <c r="F1607">
        <f>IF(B1607=1,IFERROR(LOOKUP(2,1/('Tracker&amp;Invoice'!$H1629:$AC1629&lt;&gt;""),COLUMN('Tracker&amp;Invoice'!$H1629:$AC1629)),8),F1606)</f>
        <v>14</v>
      </c>
      <c r="G1607">
        <f>IF(D1607="OVERALL",IFERROR(LOOKUP(2,1/('Tracker&amp;Invoice'!$H1629:$AC1629&lt;&gt;""),COLUMN('Tracker&amp;Invoice'!$H1629:$AC1629)),8),G1608)</f>
        <v>15</v>
      </c>
      <c r="H1607">
        <f t="shared" si="50"/>
        <v>15</v>
      </c>
      <c r="I1607" s="29">
        <f>IF(D1607="INVOICE",SUM('Tracker&amp;Invoice'!$H1629:INDEX('Tracker&amp;Invoice'!$A1629:$AC1629,1,H1607)),0)</f>
        <v>0</v>
      </c>
      <c r="J1607" s="29">
        <f>IF(D1607="OVERALL",SUM('Tracker&amp;Invoice'!$H1629:$AC1629),0)</f>
        <v>0</v>
      </c>
    </row>
    <row r="1608" spans="1:10">
      <c r="A1608" t="e">
        <f t="shared" si="51"/>
        <v>#REF!</v>
      </c>
      <c r="B1608">
        <f>IF(AND('Tracker&amp;Invoice'!A1630&lt;&gt;"",'Tracker&amp;Invoice'!A1630&lt;&gt;"ITEM",'Tracker&amp;Invoice'!A1628="ITEM"),1,0)</f>
        <v>0</v>
      </c>
      <c r="C1608" t="str">
        <f>IF(B1608=1,'Tracker&amp;Invoice'!A1630,C1607)</f>
        <v>BQ-110</v>
      </c>
      <c r="D1608" t="str">
        <f>IF(LEFT(TRIM('Tracker&amp;Invoice'!B1630),9)="INVOICE #","INVOICE",IF(TRIM('Tracker&amp;Invoice'!B1630)="Overall Completion INVOICE","OVERALL",""))</f>
        <v/>
      </c>
      <c r="E1608" t="str">
        <f>IF(D1608="INVOICE",VALUE(MID(TRIM('Tracker&amp;Invoice'!B1630),10,10)),"")</f>
        <v/>
      </c>
      <c r="F1608">
        <f>IF(B1608=1,IFERROR(LOOKUP(2,1/('Tracker&amp;Invoice'!$H1630:$AC1630&lt;&gt;""),COLUMN('Tracker&amp;Invoice'!$H1630:$AC1630)),8),F1607)</f>
        <v>14</v>
      </c>
      <c r="G1608">
        <f>IF(D1608="OVERALL",IFERROR(LOOKUP(2,1/('Tracker&amp;Invoice'!$H1630:$AC1630&lt;&gt;""),COLUMN('Tracker&amp;Invoice'!$H1630:$AC1630)),8),G1609)</f>
        <v>15</v>
      </c>
      <c r="H1608">
        <f t="shared" si="50"/>
        <v>15</v>
      </c>
      <c r="I1608" s="29">
        <f>IF(D1608="INVOICE",SUM('Tracker&amp;Invoice'!$H1630:INDEX('Tracker&amp;Invoice'!$A1630:$AC1630,1,H1608)),0)</f>
        <v>0</v>
      </c>
      <c r="J1608" s="29">
        <f>IF(D1608="OVERALL",SUM('Tracker&amp;Invoice'!$H1630:$AC1630),0)</f>
        <v>0</v>
      </c>
    </row>
    <row r="1609" spans="1:10">
      <c r="A1609" t="e">
        <f t="shared" si="51"/>
        <v>#REF!</v>
      </c>
      <c r="B1609">
        <f>IF(AND('Tracker&amp;Invoice'!A1631&lt;&gt;"",'Tracker&amp;Invoice'!A1631&lt;&gt;"ITEM",'Tracker&amp;Invoice'!A1629="ITEM"),1,0)</f>
        <v>0</v>
      </c>
      <c r="C1609" t="str">
        <f>IF(B1609=1,'Tracker&amp;Invoice'!A1631,C1608)</f>
        <v>BQ-110</v>
      </c>
      <c r="D1609" t="str">
        <f>IF(LEFT(TRIM('Tracker&amp;Invoice'!B1631),9)="INVOICE #","INVOICE",IF(TRIM('Tracker&amp;Invoice'!B1631)="Overall Completion INVOICE","OVERALL",""))</f>
        <v/>
      </c>
      <c r="E1609" t="str">
        <f>IF(D1609="INVOICE",VALUE(MID(TRIM('Tracker&amp;Invoice'!B1631),10,10)),"")</f>
        <v/>
      </c>
      <c r="F1609">
        <f>IF(B1609=1,IFERROR(LOOKUP(2,1/('Tracker&amp;Invoice'!$H1631:$AC1631&lt;&gt;""),COLUMN('Tracker&amp;Invoice'!$H1631:$AC1631)),8),F1608)</f>
        <v>14</v>
      </c>
      <c r="G1609">
        <f>IF(D1609="OVERALL",IFERROR(LOOKUP(2,1/('Tracker&amp;Invoice'!$H1631:$AC1631&lt;&gt;""),COLUMN('Tracker&amp;Invoice'!$H1631:$AC1631)),8),G1610)</f>
        <v>15</v>
      </c>
      <c r="H1609">
        <f t="shared" si="50"/>
        <v>15</v>
      </c>
      <c r="I1609" s="29">
        <f>IF(D1609="INVOICE",SUM('Tracker&amp;Invoice'!$H1631:INDEX('Tracker&amp;Invoice'!$A1631:$AC1631,1,H1609)),0)</f>
        <v>0</v>
      </c>
      <c r="J1609" s="29">
        <f>IF(D1609="OVERALL",SUM('Tracker&amp;Invoice'!$H1631:$AC1631),0)</f>
        <v>0</v>
      </c>
    </row>
    <row r="1610" spans="1:10">
      <c r="A1610" t="e">
        <f t="shared" si="51"/>
        <v>#REF!</v>
      </c>
      <c r="B1610">
        <f>IF(AND('Tracker&amp;Invoice'!A1632&lt;&gt;"",'Tracker&amp;Invoice'!A1632&lt;&gt;"ITEM",'Tracker&amp;Invoice'!A1630="ITEM"),1,0)</f>
        <v>0</v>
      </c>
      <c r="C1610" t="str">
        <f>IF(B1610=1,'Tracker&amp;Invoice'!A1632,C1609)</f>
        <v>BQ-110</v>
      </c>
      <c r="D1610" t="str">
        <f>IF(LEFT(TRIM('Tracker&amp;Invoice'!B1632),9)="INVOICE #","INVOICE",IF(TRIM('Tracker&amp;Invoice'!B1632)="Overall Completion INVOICE","OVERALL",""))</f>
        <v/>
      </c>
      <c r="E1610" t="str">
        <f>IF(D1610="INVOICE",VALUE(MID(TRIM('Tracker&amp;Invoice'!B1632),10,10)),"")</f>
        <v/>
      </c>
      <c r="F1610">
        <f>IF(B1610=1,IFERROR(LOOKUP(2,1/('Tracker&amp;Invoice'!$H1632:$AC1632&lt;&gt;""),COLUMN('Tracker&amp;Invoice'!$H1632:$AC1632)),8),F1609)</f>
        <v>14</v>
      </c>
      <c r="G1610">
        <f>IF(D1610="OVERALL",IFERROR(LOOKUP(2,1/('Tracker&amp;Invoice'!$H1632:$AC1632&lt;&gt;""),COLUMN('Tracker&amp;Invoice'!$H1632:$AC1632)),8),G1611)</f>
        <v>15</v>
      </c>
      <c r="H1610">
        <f t="shared" si="50"/>
        <v>15</v>
      </c>
      <c r="I1610" s="29">
        <f>IF(D1610="INVOICE",SUM('Tracker&amp;Invoice'!$H1632:INDEX('Tracker&amp;Invoice'!$A1632:$AC1632,1,H1610)),0)</f>
        <v>0</v>
      </c>
      <c r="J1610" s="29">
        <f>IF(D1610="OVERALL",SUM('Tracker&amp;Invoice'!$H1632:$AC1632),0)</f>
        <v>0</v>
      </c>
    </row>
    <row r="1611" spans="1:10">
      <c r="A1611" t="e">
        <f t="shared" si="51"/>
        <v>#REF!</v>
      </c>
      <c r="B1611">
        <f>IF(AND('Tracker&amp;Invoice'!A1633&lt;&gt;"",'Tracker&amp;Invoice'!A1633&lt;&gt;"ITEM",'Tracker&amp;Invoice'!A1631="ITEM"),1,0)</f>
        <v>0</v>
      </c>
      <c r="C1611" t="str">
        <f>IF(B1611=1,'Tracker&amp;Invoice'!A1633,C1610)</f>
        <v>BQ-110</v>
      </c>
      <c r="D1611" t="str">
        <f>IF(LEFT(TRIM('Tracker&amp;Invoice'!B1633),9)="INVOICE #","INVOICE",IF(TRIM('Tracker&amp;Invoice'!B1633)="Overall Completion INVOICE","OVERALL",""))</f>
        <v/>
      </c>
      <c r="E1611" t="str">
        <f>IF(D1611="INVOICE",VALUE(MID(TRIM('Tracker&amp;Invoice'!B1633),10,10)),"")</f>
        <v/>
      </c>
      <c r="F1611">
        <f>IF(B1611=1,IFERROR(LOOKUP(2,1/('Tracker&amp;Invoice'!$H1633:$AC1633&lt;&gt;""),COLUMN('Tracker&amp;Invoice'!$H1633:$AC1633)),8),F1610)</f>
        <v>14</v>
      </c>
      <c r="G1611">
        <f>IF(D1611="OVERALL",IFERROR(LOOKUP(2,1/('Tracker&amp;Invoice'!$H1633:$AC1633&lt;&gt;""),COLUMN('Tracker&amp;Invoice'!$H1633:$AC1633)),8),G1612)</f>
        <v>15</v>
      </c>
      <c r="H1611">
        <f t="shared" si="50"/>
        <v>15</v>
      </c>
      <c r="I1611" s="29">
        <f>IF(D1611="INVOICE",SUM('Tracker&amp;Invoice'!$H1633:INDEX('Tracker&amp;Invoice'!$A1633:$AC1633,1,H1611)),0)</f>
        <v>0</v>
      </c>
      <c r="J1611" s="29">
        <f>IF(D1611="OVERALL",SUM('Tracker&amp;Invoice'!$H1633:$AC1633),0)</f>
        <v>0</v>
      </c>
    </row>
    <row r="1612" spans="1:10">
      <c r="A1612" t="e">
        <f t="shared" si="51"/>
        <v>#REF!</v>
      </c>
      <c r="B1612">
        <f>IF(AND('Tracker&amp;Invoice'!A1634&lt;&gt;"",'Tracker&amp;Invoice'!A1634&lt;&gt;"ITEM",'Tracker&amp;Invoice'!A1632="ITEM"),1,0)</f>
        <v>0</v>
      </c>
      <c r="C1612" t="str">
        <f>IF(B1612=1,'Tracker&amp;Invoice'!A1634,C1611)</f>
        <v>BQ-110</v>
      </c>
      <c r="D1612" t="str">
        <f>IF(LEFT(TRIM('Tracker&amp;Invoice'!B1634),9)="INVOICE #","INVOICE",IF(TRIM('Tracker&amp;Invoice'!B1634)="Overall Completion INVOICE","OVERALL",""))</f>
        <v/>
      </c>
      <c r="E1612" t="str">
        <f>IF(D1612="INVOICE",VALUE(MID(TRIM('Tracker&amp;Invoice'!B1634),10,10)),"")</f>
        <v/>
      </c>
      <c r="F1612">
        <f>IF(B1612=1,IFERROR(LOOKUP(2,1/('Tracker&amp;Invoice'!$H1634:$AC1634&lt;&gt;""),COLUMN('Tracker&amp;Invoice'!$H1634:$AC1634)),8),F1611)</f>
        <v>14</v>
      </c>
      <c r="G1612">
        <f>IF(D1612="OVERALL",IFERROR(LOOKUP(2,1/('Tracker&amp;Invoice'!$H1634:$AC1634&lt;&gt;""),COLUMN('Tracker&amp;Invoice'!$H1634:$AC1634)),8),G1613)</f>
        <v>15</v>
      </c>
      <c r="H1612">
        <f t="shared" si="50"/>
        <v>15</v>
      </c>
      <c r="I1612" s="29">
        <f>IF(D1612="INVOICE",SUM('Tracker&amp;Invoice'!$H1634:INDEX('Tracker&amp;Invoice'!$A1634:$AC1634,1,H1612)),0)</f>
        <v>0</v>
      </c>
      <c r="J1612" s="29">
        <f>IF(D1612="OVERALL",SUM('Tracker&amp;Invoice'!$H1634:$AC1634),0)</f>
        <v>0</v>
      </c>
    </row>
    <row r="1613" spans="1:10">
      <c r="A1613" t="e">
        <f t="shared" si="51"/>
        <v>#REF!</v>
      </c>
      <c r="B1613">
        <f>IF(AND('Tracker&amp;Invoice'!A1635&lt;&gt;"",'Tracker&amp;Invoice'!A1635&lt;&gt;"ITEM",'Tracker&amp;Invoice'!A1633="ITEM"),1,0)</f>
        <v>1</v>
      </c>
      <c r="C1613" t="str">
        <f>IF(B1613=1,'Tracker&amp;Invoice'!A1635,C1612)</f>
        <v>BQ-111</v>
      </c>
      <c r="D1613" t="str">
        <f>IF(LEFT(TRIM('Tracker&amp;Invoice'!B1635),9)="INVOICE #","INVOICE",IF(TRIM('Tracker&amp;Invoice'!B1635)="Overall Completion INVOICE","OVERALL",""))</f>
        <v/>
      </c>
      <c r="E1613" t="str">
        <f>IF(D1613="INVOICE",VALUE(MID(TRIM('Tracker&amp;Invoice'!B1635),10,10)),"")</f>
        <v/>
      </c>
      <c r="F1613">
        <f>IF(B1613=1,IFERROR(LOOKUP(2,1/('Tracker&amp;Invoice'!$H1635:$AC1635&lt;&gt;""),COLUMN('Tracker&amp;Invoice'!$H1635:$AC1635)),8),F1612)</f>
        <v>14</v>
      </c>
      <c r="G1613">
        <f>IF(D1613="OVERALL",IFERROR(LOOKUP(2,1/('Tracker&amp;Invoice'!$H1635:$AC1635&lt;&gt;""),COLUMN('Tracker&amp;Invoice'!$H1635:$AC1635)),8),G1614)</f>
        <v>15</v>
      </c>
      <c r="H1613">
        <f t="shared" si="50"/>
        <v>15</v>
      </c>
      <c r="I1613" s="29">
        <f>IF(D1613="INVOICE",SUM('Tracker&amp;Invoice'!$H1635:INDEX('Tracker&amp;Invoice'!$A1635:$AC1635,1,H1613)),0)</f>
        <v>0</v>
      </c>
      <c r="J1613" s="29">
        <f>IF(D1613="OVERALL",SUM('Tracker&amp;Invoice'!$H1635:$AC1635),0)</f>
        <v>0</v>
      </c>
    </row>
    <row r="1614" spans="1:10">
      <c r="A1614" t="e">
        <f t="shared" si="51"/>
        <v>#REF!</v>
      </c>
      <c r="B1614">
        <f>IF(AND('Tracker&amp;Invoice'!A1636&lt;&gt;"",'Tracker&amp;Invoice'!A1636&lt;&gt;"ITEM",'Tracker&amp;Invoice'!A1634="ITEM"),1,0)</f>
        <v>0</v>
      </c>
      <c r="C1614" t="str">
        <f>IF(B1614=1,'Tracker&amp;Invoice'!A1636,C1613)</f>
        <v>BQ-111</v>
      </c>
      <c r="D1614" t="str">
        <f>IF(LEFT(TRIM('Tracker&amp;Invoice'!B1636),9)="INVOICE #","INVOICE",IF(TRIM('Tracker&amp;Invoice'!B1636)="Overall Completion INVOICE","OVERALL",""))</f>
        <v/>
      </c>
      <c r="E1614" t="str">
        <f>IF(D1614="INVOICE",VALUE(MID(TRIM('Tracker&amp;Invoice'!B1636),10,10)),"")</f>
        <v/>
      </c>
      <c r="F1614">
        <f>IF(B1614=1,IFERROR(LOOKUP(2,1/('Tracker&amp;Invoice'!$H1636:$AC1636&lt;&gt;""),COLUMN('Tracker&amp;Invoice'!$H1636:$AC1636)),8),F1613)</f>
        <v>14</v>
      </c>
      <c r="G1614">
        <f>IF(D1614="OVERALL",IFERROR(LOOKUP(2,1/('Tracker&amp;Invoice'!$H1636:$AC1636&lt;&gt;""),COLUMN('Tracker&amp;Invoice'!$H1636:$AC1636)),8),G1615)</f>
        <v>15</v>
      </c>
      <c r="H1614">
        <f t="shared" si="50"/>
        <v>15</v>
      </c>
      <c r="I1614" s="29">
        <f>IF(D1614="INVOICE",SUM('Tracker&amp;Invoice'!$H1636:INDEX('Tracker&amp;Invoice'!$A1636:$AC1636,1,H1614)),0)</f>
        <v>0</v>
      </c>
      <c r="J1614" s="29">
        <f>IF(D1614="OVERALL",SUM('Tracker&amp;Invoice'!$H1636:$AC1636),0)</f>
        <v>0</v>
      </c>
    </row>
    <row r="1615" spans="1:10">
      <c r="A1615" t="e">
        <f t="shared" si="51"/>
        <v>#REF!</v>
      </c>
      <c r="B1615">
        <f>IF(AND('Tracker&amp;Invoice'!A1637&lt;&gt;"",'Tracker&amp;Invoice'!A1637&lt;&gt;"ITEM",'Tracker&amp;Invoice'!A1635="ITEM"),1,0)</f>
        <v>0</v>
      </c>
      <c r="C1615" t="str">
        <f>IF(B1615=1,'Tracker&amp;Invoice'!A1637,C1614)</f>
        <v>BQ-111</v>
      </c>
      <c r="D1615" t="str">
        <f>IF(LEFT(TRIM('Tracker&amp;Invoice'!B1637),9)="INVOICE #","INVOICE",IF(TRIM('Tracker&amp;Invoice'!B1637)="Overall Completion INVOICE","OVERALL",""))</f>
        <v/>
      </c>
      <c r="E1615" t="str">
        <f>IF(D1615="INVOICE",VALUE(MID(TRIM('Tracker&amp;Invoice'!B1637),10,10)),"")</f>
        <v/>
      </c>
      <c r="F1615">
        <f>IF(B1615=1,IFERROR(LOOKUP(2,1/('Tracker&amp;Invoice'!$H1637:$AC1637&lt;&gt;""),COLUMN('Tracker&amp;Invoice'!$H1637:$AC1637)),8),F1614)</f>
        <v>14</v>
      </c>
      <c r="G1615">
        <f>IF(D1615="OVERALL",IFERROR(LOOKUP(2,1/('Tracker&amp;Invoice'!$H1637:$AC1637&lt;&gt;""),COLUMN('Tracker&amp;Invoice'!$H1637:$AC1637)),8),G1616)</f>
        <v>15</v>
      </c>
      <c r="H1615">
        <f t="shared" si="50"/>
        <v>15</v>
      </c>
      <c r="I1615" s="29">
        <f>IF(D1615="INVOICE",SUM('Tracker&amp;Invoice'!$H1637:INDEX('Tracker&amp;Invoice'!$A1637:$AC1637,1,H1615)),0)</f>
        <v>0</v>
      </c>
      <c r="J1615" s="29">
        <f>IF(D1615="OVERALL",SUM('Tracker&amp;Invoice'!$H1637:$AC1637),0)</f>
        <v>0</v>
      </c>
    </row>
    <row r="1616" spans="1:10">
      <c r="A1616" t="e">
        <f t="shared" si="51"/>
        <v>#REF!</v>
      </c>
      <c r="B1616">
        <f>IF(AND('Tracker&amp;Invoice'!A1638&lt;&gt;"",'Tracker&amp;Invoice'!A1638&lt;&gt;"ITEM",'Tracker&amp;Invoice'!A1636="ITEM"),1,0)</f>
        <v>0</v>
      </c>
      <c r="C1616" t="str">
        <f>IF(B1616=1,'Tracker&amp;Invoice'!A1638,C1615)</f>
        <v>BQ-111</v>
      </c>
      <c r="D1616" t="str">
        <f>IF(LEFT(TRIM('Tracker&amp;Invoice'!B1638),9)="INVOICE #","INVOICE",IF(TRIM('Tracker&amp;Invoice'!B1638)="Overall Completion INVOICE","OVERALL",""))</f>
        <v>INVOICE</v>
      </c>
      <c r="E1616">
        <f>IF(D1616="INVOICE",VALUE(MID(TRIM('Tracker&amp;Invoice'!B1638),10,10)),"")</f>
        <v>16</v>
      </c>
      <c r="F1616">
        <f>IF(B1616=1,IFERROR(LOOKUP(2,1/('Tracker&amp;Invoice'!$H1638:$AC1638&lt;&gt;""),COLUMN('Tracker&amp;Invoice'!$H1638:$AC1638)),8),F1615)</f>
        <v>14</v>
      </c>
      <c r="G1616">
        <f>IF(D1616="OVERALL",IFERROR(LOOKUP(2,1/('Tracker&amp;Invoice'!$H1638:$AC1638&lt;&gt;""),COLUMN('Tracker&amp;Invoice'!$H1638:$AC1638)),8),G1617)</f>
        <v>15</v>
      </c>
      <c r="H1616">
        <f t="shared" si="50"/>
        <v>15</v>
      </c>
      <c r="I1616" s="29">
        <f>IF(D1616="INVOICE",SUM('Tracker&amp;Invoice'!$H1638:INDEX('Tracker&amp;Invoice'!$A1638:$AC1638,1,H1616)),0)</f>
        <v>4340</v>
      </c>
      <c r="J1616" s="29">
        <f>IF(D1616="OVERALL",SUM('Tracker&amp;Invoice'!$H1638:$AC1638),0)</f>
        <v>0</v>
      </c>
    </row>
    <row r="1617" spans="1:10">
      <c r="A1617" t="e">
        <f t="shared" si="51"/>
        <v>#REF!</v>
      </c>
      <c r="B1617">
        <f>IF(AND('Tracker&amp;Invoice'!A1639&lt;&gt;"",'Tracker&amp;Invoice'!A1639&lt;&gt;"ITEM",'Tracker&amp;Invoice'!A1637="ITEM"),1,0)</f>
        <v>0</v>
      </c>
      <c r="C1617" t="str">
        <f>IF(B1617=1,'Tracker&amp;Invoice'!A1639,C1616)</f>
        <v>BQ-111</v>
      </c>
      <c r="D1617" t="str">
        <f>IF(LEFT(TRIM('Tracker&amp;Invoice'!B1639),9)="INVOICE #","INVOICE",IF(TRIM('Tracker&amp;Invoice'!B1639)="Overall Completion INVOICE","OVERALL",""))</f>
        <v/>
      </c>
      <c r="E1617" t="str">
        <f>IF(D1617="INVOICE",VALUE(MID(TRIM('Tracker&amp;Invoice'!B1639),10,10)),"")</f>
        <v/>
      </c>
      <c r="F1617">
        <f>IF(B1617=1,IFERROR(LOOKUP(2,1/('Tracker&amp;Invoice'!$H1639:$AC1639&lt;&gt;""),COLUMN('Tracker&amp;Invoice'!$H1639:$AC1639)),8),F1616)</f>
        <v>14</v>
      </c>
      <c r="G1617">
        <f>IF(D1617="OVERALL",IFERROR(LOOKUP(2,1/('Tracker&amp;Invoice'!$H1639:$AC1639&lt;&gt;""),COLUMN('Tracker&amp;Invoice'!$H1639:$AC1639)),8),G1618)</f>
        <v>15</v>
      </c>
      <c r="H1617">
        <f t="shared" si="50"/>
        <v>15</v>
      </c>
      <c r="I1617" s="29">
        <f>IF(D1617="INVOICE",SUM('Tracker&amp;Invoice'!$H1639:INDEX('Tracker&amp;Invoice'!$A1639:$AC1639,1,H1617)),0)</f>
        <v>0</v>
      </c>
      <c r="J1617" s="29">
        <f>IF(D1617="OVERALL",SUM('Tracker&amp;Invoice'!$H1639:$AC1639),0)</f>
        <v>0</v>
      </c>
    </row>
    <row r="1618" spans="1:10">
      <c r="A1618" t="e">
        <f t="shared" si="51"/>
        <v>#REF!</v>
      </c>
      <c r="B1618">
        <f>IF(AND('Tracker&amp;Invoice'!A1640&lt;&gt;"",'Tracker&amp;Invoice'!A1640&lt;&gt;"ITEM",'Tracker&amp;Invoice'!A1638="ITEM"),1,0)</f>
        <v>0</v>
      </c>
      <c r="C1618" t="str">
        <f>IF(B1618=1,'Tracker&amp;Invoice'!A1640,C1617)</f>
        <v>BQ-111</v>
      </c>
      <c r="D1618" t="str">
        <f>IF(LEFT(TRIM('Tracker&amp;Invoice'!B1640),9)="INVOICE #","INVOICE",IF(TRIM('Tracker&amp;Invoice'!B1640)="Overall Completion INVOICE","OVERALL",""))</f>
        <v>INVOICE</v>
      </c>
      <c r="E1618">
        <f>IF(D1618="INVOICE",VALUE(MID(TRIM('Tracker&amp;Invoice'!B1640),10,10)),"")</f>
        <v>31</v>
      </c>
      <c r="F1618">
        <f>IF(B1618=1,IFERROR(LOOKUP(2,1/('Tracker&amp;Invoice'!$H1640:$AC1640&lt;&gt;""),COLUMN('Tracker&amp;Invoice'!$H1640:$AC1640)),8),F1617)</f>
        <v>14</v>
      </c>
      <c r="G1618">
        <f>IF(D1618="OVERALL",IFERROR(LOOKUP(2,1/('Tracker&amp;Invoice'!$H1640:$AC1640&lt;&gt;""),COLUMN('Tracker&amp;Invoice'!$H1640:$AC1640)),8),G1619)</f>
        <v>15</v>
      </c>
      <c r="H1618">
        <f t="shared" si="50"/>
        <v>15</v>
      </c>
      <c r="I1618" s="29">
        <f>IF(D1618="INVOICE",SUM('Tracker&amp;Invoice'!$H1640:INDEX('Tracker&amp;Invoice'!$A1640:$AC1640,1,H1618)),0)</f>
        <v>434</v>
      </c>
      <c r="J1618" s="29">
        <f>IF(D1618="OVERALL",SUM('Tracker&amp;Invoice'!$H1640:$AC1640),0)</f>
        <v>0</v>
      </c>
    </row>
    <row r="1619" spans="1:10">
      <c r="A1619" t="e">
        <f t="shared" si="51"/>
        <v>#REF!</v>
      </c>
      <c r="B1619">
        <f>IF(AND('Tracker&amp;Invoice'!A1641&lt;&gt;"",'Tracker&amp;Invoice'!A1641&lt;&gt;"ITEM",'Tracker&amp;Invoice'!A1639="ITEM"),1,0)</f>
        <v>0</v>
      </c>
      <c r="C1619" t="str">
        <f>IF(B1619=1,'Tracker&amp;Invoice'!A1641,C1618)</f>
        <v>BQ-111</v>
      </c>
      <c r="D1619" t="str">
        <f>IF(LEFT(TRIM('Tracker&amp;Invoice'!B1641),9)="INVOICE #","INVOICE",IF(TRIM('Tracker&amp;Invoice'!B1641)="Overall Completion INVOICE","OVERALL",""))</f>
        <v/>
      </c>
      <c r="E1619" t="str">
        <f>IF(D1619="INVOICE",VALUE(MID(TRIM('Tracker&amp;Invoice'!B1641),10,10)),"")</f>
        <v/>
      </c>
      <c r="F1619">
        <f>IF(B1619=1,IFERROR(LOOKUP(2,1/('Tracker&amp;Invoice'!$H1641:$AC1641&lt;&gt;""),COLUMN('Tracker&amp;Invoice'!$H1641:$AC1641)),8),F1618)</f>
        <v>14</v>
      </c>
      <c r="G1619">
        <f>IF(D1619="OVERALL",IFERROR(LOOKUP(2,1/('Tracker&amp;Invoice'!$H1641:$AC1641&lt;&gt;""),COLUMN('Tracker&amp;Invoice'!$H1641:$AC1641)),8),G1620)</f>
        <v>15</v>
      </c>
      <c r="H1619">
        <f t="shared" si="50"/>
        <v>15</v>
      </c>
      <c r="I1619" s="29">
        <f>IF(D1619="INVOICE",SUM('Tracker&amp;Invoice'!$H1641:INDEX('Tracker&amp;Invoice'!$A1641:$AC1641,1,H1619)),0)</f>
        <v>0</v>
      </c>
      <c r="J1619" s="29">
        <f>IF(D1619="OVERALL",SUM('Tracker&amp;Invoice'!$H1641:$AC1641),0)</f>
        <v>0</v>
      </c>
    </row>
    <row r="1620" spans="1:10">
      <c r="A1620" t="e">
        <f t="shared" si="51"/>
        <v>#REF!</v>
      </c>
      <c r="B1620">
        <f>IF(AND('Tracker&amp;Invoice'!A1642&lt;&gt;"",'Tracker&amp;Invoice'!A1642&lt;&gt;"ITEM",'Tracker&amp;Invoice'!A1640="ITEM"),1,0)</f>
        <v>0</v>
      </c>
      <c r="C1620" t="str">
        <f>IF(B1620=1,'Tracker&amp;Invoice'!A1642,C1619)</f>
        <v>BQ-111</v>
      </c>
      <c r="D1620" t="str">
        <f>IF(LEFT(TRIM('Tracker&amp;Invoice'!B1642),9)="INVOICE #","INVOICE",IF(TRIM('Tracker&amp;Invoice'!B1642)="Overall Completion INVOICE","OVERALL",""))</f>
        <v>INVOICE</v>
      </c>
      <c r="E1620">
        <f>IF(D1620="INVOICE",VALUE(MID(TRIM('Tracker&amp;Invoice'!B1642),10,10)),"")</f>
        <v>32</v>
      </c>
      <c r="F1620">
        <f>IF(B1620=1,IFERROR(LOOKUP(2,1/('Tracker&amp;Invoice'!$H1642:$AC1642&lt;&gt;""),COLUMN('Tracker&amp;Invoice'!$H1642:$AC1642)),8),F1619)</f>
        <v>14</v>
      </c>
      <c r="G1620">
        <f>IF(D1620="OVERALL",IFERROR(LOOKUP(2,1/('Tracker&amp;Invoice'!$H1642:$AC1642&lt;&gt;""),COLUMN('Tracker&amp;Invoice'!$H1642:$AC1642)),8),G1621)</f>
        <v>15</v>
      </c>
      <c r="H1620">
        <f t="shared" si="50"/>
        <v>15</v>
      </c>
      <c r="I1620" s="29">
        <f>IF(D1620="INVOICE",SUM('Tracker&amp;Invoice'!$H1642:INDEX('Tracker&amp;Invoice'!$A1642:$AC1642,1,H1620)),0)</f>
        <v>186</v>
      </c>
      <c r="J1620" s="29">
        <f>IF(D1620="OVERALL",SUM('Tracker&amp;Invoice'!$H1642:$AC1642),0)</f>
        <v>0</v>
      </c>
    </row>
    <row r="1621" spans="1:10">
      <c r="A1621" t="e">
        <f t="shared" si="51"/>
        <v>#REF!</v>
      </c>
      <c r="B1621">
        <f>IF(AND('Tracker&amp;Invoice'!A1643&lt;&gt;"",'Tracker&amp;Invoice'!A1643&lt;&gt;"ITEM",'Tracker&amp;Invoice'!A1641="ITEM"),1,0)</f>
        <v>0</v>
      </c>
      <c r="C1621" t="str">
        <f>IF(B1621=1,'Tracker&amp;Invoice'!A1643,C1620)</f>
        <v>BQ-111</v>
      </c>
      <c r="D1621" t="str">
        <f>IF(LEFT(TRIM('Tracker&amp;Invoice'!B1643),9)="INVOICE #","INVOICE",IF(TRIM('Tracker&amp;Invoice'!B1643)="Overall Completion INVOICE","OVERALL",""))</f>
        <v/>
      </c>
      <c r="E1621" t="str">
        <f>IF(D1621="INVOICE",VALUE(MID(TRIM('Tracker&amp;Invoice'!B1643),10,10)),"")</f>
        <v/>
      </c>
      <c r="F1621">
        <f>IF(B1621=1,IFERROR(LOOKUP(2,1/('Tracker&amp;Invoice'!$H1643:$AC1643&lt;&gt;""),COLUMN('Tracker&amp;Invoice'!$H1643:$AC1643)),8),F1620)</f>
        <v>14</v>
      </c>
      <c r="G1621">
        <f>IF(D1621="OVERALL",IFERROR(LOOKUP(2,1/('Tracker&amp;Invoice'!$H1643:$AC1643&lt;&gt;""),COLUMN('Tracker&amp;Invoice'!$H1643:$AC1643)),8),G1622)</f>
        <v>15</v>
      </c>
      <c r="H1621">
        <f t="shared" si="50"/>
        <v>15</v>
      </c>
      <c r="I1621" s="29">
        <f>IF(D1621="INVOICE",SUM('Tracker&amp;Invoice'!$H1643:INDEX('Tracker&amp;Invoice'!$A1643:$AC1643,1,H1621)),0)</f>
        <v>0</v>
      </c>
      <c r="J1621" s="29">
        <f>IF(D1621="OVERALL",SUM('Tracker&amp;Invoice'!$H1643:$AC1643),0)</f>
        <v>0</v>
      </c>
    </row>
    <row r="1622" spans="1:10">
      <c r="A1622" t="e">
        <f t="shared" si="51"/>
        <v>#REF!</v>
      </c>
      <c r="B1622">
        <f>IF(AND('Tracker&amp;Invoice'!A1644&lt;&gt;"",'Tracker&amp;Invoice'!A1644&lt;&gt;"ITEM",'Tracker&amp;Invoice'!A1642="ITEM"),1,0)</f>
        <v>0</v>
      </c>
      <c r="C1622" t="str">
        <f>IF(B1622=1,'Tracker&amp;Invoice'!A1644,C1621)</f>
        <v>BQ-111</v>
      </c>
      <c r="D1622" t="str">
        <f>IF(LEFT(TRIM('Tracker&amp;Invoice'!B1644),9)="INVOICE #","INVOICE",IF(TRIM('Tracker&amp;Invoice'!B1644)="Overall Completion INVOICE","OVERALL",""))</f>
        <v>OVERALL</v>
      </c>
      <c r="E1622" t="str">
        <f>IF(D1622="INVOICE",VALUE(MID(TRIM('Tracker&amp;Invoice'!B1644),10,10)),"")</f>
        <v/>
      </c>
      <c r="F1622">
        <f>IF(B1622=1,IFERROR(LOOKUP(2,1/('Tracker&amp;Invoice'!$H1644:$AC1644&lt;&gt;""),COLUMN('Tracker&amp;Invoice'!$H1644:$AC1644)),8),F1621)</f>
        <v>14</v>
      </c>
      <c r="G1622">
        <f>IF(D1622="OVERALL",IFERROR(LOOKUP(2,1/('Tracker&amp;Invoice'!$H1644:$AC1644&lt;&gt;""),COLUMN('Tracker&amp;Invoice'!$H1644:$AC1644)),8),G1623)</f>
        <v>15</v>
      </c>
      <c r="H1622">
        <f t="shared" si="50"/>
        <v>15</v>
      </c>
      <c r="I1622" s="29">
        <f>IF(D1622="INVOICE",SUM('Tracker&amp;Invoice'!$H1644:INDEX('Tracker&amp;Invoice'!$A1644:$AC1644,1,H1622)),0)</f>
        <v>0</v>
      </c>
      <c r="J1622" s="29">
        <f>IF(D1622="OVERALL",SUM('Tracker&amp;Invoice'!$H1644:$AC1644),0)</f>
        <v>4960</v>
      </c>
    </row>
    <row r="1623" spans="1:10">
      <c r="A1623" t="e">
        <f t="shared" si="51"/>
        <v>#REF!</v>
      </c>
      <c r="B1623">
        <f>IF(AND('Tracker&amp;Invoice'!A1645&lt;&gt;"",'Tracker&amp;Invoice'!A1645&lt;&gt;"ITEM",'Tracker&amp;Invoice'!A1643="ITEM"),1,0)</f>
        <v>0</v>
      </c>
      <c r="C1623" t="str">
        <f>IF(B1623=1,'Tracker&amp;Invoice'!A1645,C1622)</f>
        <v>BQ-111</v>
      </c>
      <c r="D1623" t="str">
        <f>IF(LEFT(TRIM('Tracker&amp;Invoice'!B1645),9)="INVOICE #","INVOICE",IF(TRIM('Tracker&amp;Invoice'!B1645)="Overall Completion INVOICE","OVERALL",""))</f>
        <v/>
      </c>
      <c r="E1623" t="str">
        <f>IF(D1623="INVOICE",VALUE(MID(TRIM('Tracker&amp;Invoice'!B1645),10,10)),"")</f>
        <v/>
      </c>
      <c r="F1623">
        <f>IF(B1623=1,IFERROR(LOOKUP(2,1/('Tracker&amp;Invoice'!$H1645:$AC1645&lt;&gt;""),COLUMN('Tracker&amp;Invoice'!$H1645:$AC1645)),8),F1622)</f>
        <v>14</v>
      </c>
      <c r="G1623">
        <f>IF(D1623="OVERALL",IFERROR(LOOKUP(2,1/('Tracker&amp;Invoice'!$H1645:$AC1645&lt;&gt;""),COLUMN('Tracker&amp;Invoice'!$H1645:$AC1645)),8),G1624)</f>
        <v>15</v>
      </c>
      <c r="H1623">
        <f t="shared" si="50"/>
        <v>15</v>
      </c>
      <c r="I1623" s="29">
        <f>IF(D1623="INVOICE",SUM('Tracker&amp;Invoice'!$H1645:INDEX('Tracker&amp;Invoice'!$A1645:$AC1645,1,H1623)),0)</f>
        <v>0</v>
      </c>
      <c r="J1623" s="29">
        <f>IF(D1623="OVERALL",SUM('Tracker&amp;Invoice'!$H1645:$AC1645),0)</f>
        <v>0</v>
      </c>
    </row>
    <row r="1624" spans="1:10">
      <c r="A1624" t="e">
        <f t="shared" si="51"/>
        <v>#REF!</v>
      </c>
      <c r="B1624">
        <f>IF(AND('Tracker&amp;Invoice'!A1646&lt;&gt;"",'Tracker&amp;Invoice'!A1646&lt;&gt;"ITEM",'Tracker&amp;Invoice'!A1644="ITEM"),1,0)</f>
        <v>0</v>
      </c>
      <c r="C1624" t="str">
        <f>IF(B1624=1,'Tracker&amp;Invoice'!A1646,C1623)</f>
        <v>BQ-111</v>
      </c>
      <c r="D1624" t="str">
        <f>IF(LEFT(TRIM('Tracker&amp;Invoice'!B1646),9)="INVOICE #","INVOICE",IF(TRIM('Tracker&amp;Invoice'!B1646)="Overall Completion INVOICE","OVERALL",""))</f>
        <v/>
      </c>
      <c r="E1624" t="str">
        <f>IF(D1624="INVOICE",VALUE(MID(TRIM('Tracker&amp;Invoice'!B1646),10,10)),"")</f>
        <v/>
      </c>
      <c r="F1624">
        <f>IF(B1624=1,IFERROR(LOOKUP(2,1/('Tracker&amp;Invoice'!$H1646:$AC1646&lt;&gt;""),COLUMN('Tracker&amp;Invoice'!$H1646:$AC1646)),8),F1623)</f>
        <v>14</v>
      </c>
      <c r="G1624">
        <f>IF(D1624="OVERALL",IFERROR(LOOKUP(2,1/('Tracker&amp;Invoice'!$H1646:$AC1646&lt;&gt;""),COLUMN('Tracker&amp;Invoice'!$H1646:$AC1646)),8),G1625)</f>
        <v>15</v>
      </c>
      <c r="H1624">
        <f t="shared" si="50"/>
        <v>15</v>
      </c>
      <c r="I1624" s="29">
        <f>IF(D1624="INVOICE",SUM('Tracker&amp;Invoice'!$H1646:INDEX('Tracker&amp;Invoice'!$A1646:$AC1646,1,H1624)),0)</f>
        <v>0</v>
      </c>
      <c r="J1624" s="29">
        <f>IF(D1624="OVERALL",SUM('Tracker&amp;Invoice'!$H1646:$AC1646),0)</f>
        <v>0</v>
      </c>
    </row>
    <row r="1625" spans="1:10">
      <c r="A1625" t="e">
        <f t="shared" si="51"/>
        <v>#REF!</v>
      </c>
      <c r="B1625">
        <f>IF(AND('Tracker&amp;Invoice'!A1647&lt;&gt;"",'Tracker&amp;Invoice'!A1647&lt;&gt;"ITEM",'Tracker&amp;Invoice'!A1645="ITEM"),1,0)</f>
        <v>0</v>
      </c>
      <c r="C1625" t="str">
        <f>IF(B1625=1,'Tracker&amp;Invoice'!A1647,C1624)</f>
        <v>BQ-111</v>
      </c>
      <c r="D1625" t="str">
        <f>IF(LEFT(TRIM('Tracker&amp;Invoice'!B1647),9)="INVOICE #","INVOICE",IF(TRIM('Tracker&amp;Invoice'!B1647)="Overall Completion INVOICE","OVERALL",""))</f>
        <v/>
      </c>
      <c r="E1625" t="str">
        <f>IF(D1625="INVOICE",VALUE(MID(TRIM('Tracker&amp;Invoice'!B1647),10,10)),"")</f>
        <v/>
      </c>
      <c r="F1625">
        <f>IF(B1625=1,IFERROR(LOOKUP(2,1/('Tracker&amp;Invoice'!$H1647:$AC1647&lt;&gt;""),COLUMN('Tracker&amp;Invoice'!$H1647:$AC1647)),8),F1624)</f>
        <v>14</v>
      </c>
      <c r="G1625">
        <f>IF(D1625="OVERALL",IFERROR(LOOKUP(2,1/('Tracker&amp;Invoice'!$H1647:$AC1647&lt;&gt;""),COLUMN('Tracker&amp;Invoice'!$H1647:$AC1647)),8),G1626)</f>
        <v>15</v>
      </c>
      <c r="H1625">
        <f t="shared" si="50"/>
        <v>15</v>
      </c>
      <c r="I1625" s="29">
        <f>IF(D1625="INVOICE",SUM('Tracker&amp;Invoice'!$H1647:INDEX('Tracker&amp;Invoice'!$A1647:$AC1647,1,H1625)),0)</f>
        <v>0</v>
      </c>
      <c r="J1625" s="29">
        <f>IF(D1625="OVERALL",SUM('Tracker&amp;Invoice'!$H1647:$AC1647),0)</f>
        <v>0</v>
      </c>
    </row>
    <row r="1626" spans="1:10">
      <c r="A1626" t="e">
        <f t="shared" si="51"/>
        <v>#REF!</v>
      </c>
      <c r="B1626">
        <f>IF(AND('Tracker&amp;Invoice'!A1648&lt;&gt;"",'Tracker&amp;Invoice'!A1648&lt;&gt;"ITEM",'Tracker&amp;Invoice'!A1646="ITEM"),1,0)</f>
        <v>0</v>
      </c>
      <c r="C1626" t="str">
        <f>IF(B1626=1,'Tracker&amp;Invoice'!A1648,C1625)</f>
        <v>BQ-111</v>
      </c>
      <c r="D1626" t="str">
        <f>IF(LEFT(TRIM('Tracker&amp;Invoice'!B1648),9)="INVOICE #","INVOICE",IF(TRIM('Tracker&amp;Invoice'!B1648)="Overall Completion INVOICE","OVERALL",""))</f>
        <v/>
      </c>
      <c r="E1626" t="str">
        <f>IF(D1626="INVOICE",VALUE(MID(TRIM('Tracker&amp;Invoice'!B1648),10,10)),"")</f>
        <v/>
      </c>
      <c r="F1626">
        <f>IF(B1626=1,IFERROR(LOOKUP(2,1/('Tracker&amp;Invoice'!$H1648:$AC1648&lt;&gt;""),COLUMN('Tracker&amp;Invoice'!$H1648:$AC1648)),8),F1625)</f>
        <v>14</v>
      </c>
      <c r="G1626">
        <f>IF(D1626="OVERALL",IFERROR(LOOKUP(2,1/('Tracker&amp;Invoice'!$H1648:$AC1648&lt;&gt;""),COLUMN('Tracker&amp;Invoice'!$H1648:$AC1648)),8),G1627)</f>
        <v>15</v>
      </c>
      <c r="H1626">
        <f t="shared" si="50"/>
        <v>15</v>
      </c>
      <c r="I1626" s="29">
        <f>IF(D1626="INVOICE",SUM('Tracker&amp;Invoice'!$H1648:INDEX('Tracker&amp;Invoice'!$A1648:$AC1648,1,H1626)),0)</f>
        <v>0</v>
      </c>
      <c r="J1626" s="29">
        <f>IF(D1626="OVERALL",SUM('Tracker&amp;Invoice'!$H1648:$AC1648),0)</f>
        <v>0</v>
      </c>
    </row>
    <row r="1627" spans="1:10">
      <c r="A1627" t="e">
        <f t="shared" si="51"/>
        <v>#REF!</v>
      </c>
      <c r="B1627">
        <f>IF(AND('Tracker&amp;Invoice'!A1649&lt;&gt;"",'Tracker&amp;Invoice'!A1649&lt;&gt;"ITEM",'Tracker&amp;Invoice'!A1647="ITEM"),1,0)</f>
        <v>0</v>
      </c>
      <c r="C1627" t="str">
        <f>IF(B1627=1,'Tracker&amp;Invoice'!A1649,C1626)</f>
        <v>BQ-111</v>
      </c>
      <c r="D1627" t="str">
        <f>IF(LEFT(TRIM('Tracker&amp;Invoice'!B1649),9)="INVOICE #","INVOICE",IF(TRIM('Tracker&amp;Invoice'!B1649)="Overall Completion INVOICE","OVERALL",""))</f>
        <v/>
      </c>
      <c r="E1627" t="str">
        <f>IF(D1627="INVOICE",VALUE(MID(TRIM('Tracker&amp;Invoice'!B1649),10,10)),"")</f>
        <v/>
      </c>
      <c r="F1627">
        <f>IF(B1627=1,IFERROR(LOOKUP(2,1/('Tracker&amp;Invoice'!$H1649:$AC1649&lt;&gt;""),COLUMN('Tracker&amp;Invoice'!$H1649:$AC1649)),8),F1626)</f>
        <v>14</v>
      </c>
      <c r="G1627">
        <f>IF(D1627="OVERALL",IFERROR(LOOKUP(2,1/('Tracker&amp;Invoice'!$H1649:$AC1649&lt;&gt;""),COLUMN('Tracker&amp;Invoice'!$H1649:$AC1649)),8),G1628)</f>
        <v>15</v>
      </c>
      <c r="H1627">
        <f t="shared" si="50"/>
        <v>15</v>
      </c>
      <c r="I1627" s="29">
        <f>IF(D1627="INVOICE",SUM('Tracker&amp;Invoice'!$H1649:INDEX('Tracker&amp;Invoice'!$A1649:$AC1649,1,H1627)),0)</f>
        <v>0</v>
      </c>
      <c r="J1627" s="29">
        <f>IF(D1627="OVERALL",SUM('Tracker&amp;Invoice'!$H1649:$AC1649),0)</f>
        <v>0</v>
      </c>
    </row>
    <row r="1628" spans="1:10">
      <c r="A1628" t="e">
        <f t="shared" si="51"/>
        <v>#REF!</v>
      </c>
      <c r="B1628">
        <f>IF(AND('Tracker&amp;Invoice'!A1650&lt;&gt;"",'Tracker&amp;Invoice'!A1650&lt;&gt;"ITEM",'Tracker&amp;Invoice'!A1648="ITEM"),1,0)</f>
        <v>0</v>
      </c>
      <c r="C1628" t="str">
        <f>IF(B1628=1,'Tracker&amp;Invoice'!A1650,C1627)</f>
        <v>BQ-111</v>
      </c>
      <c r="D1628" t="str">
        <f>IF(LEFT(TRIM('Tracker&amp;Invoice'!B1650),9)="INVOICE #","INVOICE",IF(TRIM('Tracker&amp;Invoice'!B1650)="Overall Completion INVOICE","OVERALL",""))</f>
        <v/>
      </c>
      <c r="E1628" t="str">
        <f>IF(D1628="INVOICE",VALUE(MID(TRIM('Tracker&amp;Invoice'!B1650),10,10)),"")</f>
        <v/>
      </c>
      <c r="F1628">
        <f>IF(B1628=1,IFERROR(LOOKUP(2,1/('Tracker&amp;Invoice'!$H1650:$AC1650&lt;&gt;""),COLUMN('Tracker&amp;Invoice'!$H1650:$AC1650)),8),F1627)</f>
        <v>14</v>
      </c>
      <c r="G1628">
        <f>IF(D1628="OVERALL",IFERROR(LOOKUP(2,1/('Tracker&amp;Invoice'!$H1650:$AC1650&lt;&gt;""),COLUMN('Tracker&amp;Invoice'!$H1650:$AC1650)),8),G1629)</f>
        <v>15</v>
      </c>
      <c r="H1628">
        <f t="shared" si="50"/>
        <v>15</v>
      </c>
      <c r="I1628" s="29">
        <f>IF(D1628="INVOICE",SUM('Tracker&amp;Invoice'!$H1650:INDEX('Tracker&amp;Invoice'!$A1650:$AC1650,1,H1628)),0)</f>
        <v>0</v>
      </c>
      <c r="J1628" s="29">
        <f>IF(D1628="OVERALL",SUM('Tracker&amp;Invoice'!$H1650:$AC1650),0)</f>
        <v>0</v>
      </c>
    </row>
    <row r="1629" spans="1:10">
      <c r="A1629" t="e">
        <f t="shared" si="51"/>
        <v>#REF!</v>
      </c>
      <c r="B1629">
        <f>IF(AND('Tracker&amp;Invoice'!A1651&lt;&gt;"",'Tracker&amp;Invoice'!A1651&lt;&gt;"ITEM",'Tracker&amp;Invoice'!A1649="ITEM"),1,0)</f>
        <v>0</v>
      </c>
      <c r="C1629" t="str">
        <f>IF(B1629=1,'Tracker&amp;Invoice'!A1651,C1628)</f>
        <v>BQ-111</v>
      </c>
      <c r="D1629" t="str">
        <f>IF(LEFT(TRIM('Tracker&amp;Invoice'!B1651),9)="INVOICE #","INVOICE",IF(TRIM('Tracker&amp;Invoice'!B1651)="Overall Completion INVOICE","OVERALL",""))</f>
        <v/>
      </c>
      <c r="E1629" t="str">
        <f>IF(D1629="INVOICE",VALUE(MID(TRIM('Tracker&amp;Invoice'!B1651),10,10)),"")</f>
        <v/>
      </c>
      <c r="F1629">
        <f>IF(B1629=1,IFERROR(LOOKUP(2,1/('Tracker&amp;Invoice'!$H1651:$AC1651&lt;&gt;""),COLUMN('Tracker&amp;Invoice'!$H1651:$AC1651)),8),F1628)</f>
        <v>14</v>
      </c>
      <c r="G1629">
        <f>IF(D1629="OVERALL",IFERROR(LOOKUP(2,1/('Tracker&amp;Invoice'!$H1651:$AC1651&lt;&gt;""),COLUMN('Tracker&amp;Invoice'!$H1651:$AC1651)),8),G1630)</f>
        <v>15</v>
      </c>
      <c r="H1629">
        <f t="shared" si="50"/>
        <v>15</v>
      </c>
      <c r="I1629" s="29">
        <f>IF(D1629="INVOICE",SUM('Tracker&amp;Invoice'!$H1651:INDEX('Tracker&amp;Invoice'!$A1651:$AC1651,1,H1629)),0)</f>
        <v>0</v>
      </c>
      <c r="J1629" s="29">
        <f>IF(D1629="OVERALL",SUM('Tracker&amp;Invoice'!$H1651:$AC1651),0)</f>
        <v>0</v>
      </c>
    </row>
    <row r="1630" spans="1:10">
      <c r="A1630" t="e">
        <f t="shared" si="51"/>
        <v>#REF!</v>
      </c>
      <c r="B1630">
        <f>IF(AND('Tracker&amp;Invoice'!A1652&lt;&gt;"",'Tracker&amp;Invoice'!A1652&lt;&gt;"ITEM",'Tracker&amp;Invoice'!A1650="ITEM"),1,0)</f>
        <v>0</v>
      </c>
      <c r="C1630" t="str">
        <f>IF(B1630=1,'Tracker&amp;Invoice'!A1652,C1629)</f>
        <v>BQ-111</v>
      </c>
      <c r="D1630" t="str">
        <f>IF(LEFT(TRIM('Tracker&amp;Invoice'!B1652),9)="INVOICE #","INVOICE",IF(TRIM('Tracker&amp;Invoice'!B1652)="Overall Completion INVOICE","OVERALL",""))</f>
        <v/>
      </c>
      <c r="E1630" t="str">
        <f>IF(D1630="INVOICE",VALUE(MID(TRIM('Tracker&amp;Invoice'!B1652),10,10)),"")</f>
        <v/>
      </c>
      <c r="F1630">
        <f>IF(B1630=1,IFERROR(LOOKUP(2,1/('Tracker&amp;Invoice'!$H1652:$AC1652&lt;&gt;""),COLUMN('Tracker&amp;Invoice'!$H1652:$AC1652)),8),F1629)</f>
        <v>14</v>
      </c>
      <c r="G1630">
        <f>IF(D1630="OVERALL",IFERROR(LOOKUP(2,1/('Tracker&amp;Invoice'!$H1652:$AC1652&lt;&gt;""),COLUMN('Tracker&amp;Invoice'!$H1652:$AC1652)),8),G1631)</f>
        <v>15</v>
      </c>
      <c r="H1630">
        <f t="shared" si="50"/>
        <v>15</v>
      </c>
      <c r="I1630" s="29">
        <f>IF(D1630="INVOICE",SUM('Tracker&amp;Invoice'!$H1652:INDEX('Tracker&amp;Invoice'!$A1652:$AC1652,1,H1630)),0)</f>
        <v>0</v>
      </c>
      <c r="J1630" s="29">
        <f>IF(D1630="OVERALL",SUM('Tracker&amp;Invoice'!$H1652:$AC1652),0)</f>
        <v>0</v>
      </c>
    </row>
    <row r="1631" spans="1:10">
      <c r="A1631" t="e">
        <f t="shared" si="51"/>
        <v>#REF!</v>
      </c>
      <c r="B1631">
        <f>IF(AND('Tracker&amp;Invoice'!A1653&lt;&gt;"",'Tracker&amp;Invoice'!A1653&lt;&gt;"ITEM",'Tracker&amp;Invoice'!A1651="ITEM"),1,0)</f>
        <v>1</v>
      </c>
      <c r="C1631" t="str">
        <f>IF(B1631=1,'Tracker&amp;Invoice'!A1653,C1630)</f>
        <v>BQ-112</v>
      </c>
      <c r="D1631" t="str">
        <f>IF(LEFT(TRIM('Tracker&amp;Invoice'!B1653),9)="INVOICE #","INVOICE",IF(TRIM('Tracker&amp;Invoice'!B1653)="Overall Completion INVOICE","OVERALL",""))</f>
        <v/>
      </c>
      <c r="E1631" t="str">
        <f>IF(D1631="INVOICE",VALUE(MID(TRIM('Tracker&amp;Invoice'!B1653),10,10)),"")</f>
        <v/>
      </c>
      <c r="F1631">
        <f>IF(B1631=1,IFERROR(LOOKUP(2,1/('Tracker&amp;Invoice'!$H1653:$AC1653&lt;&gt;""),COLUMN('Tracker&amp;Invoice'!$H1653:$AC1653)),8),F1630)</f>
        <v>14</v>
      </c>
      <c r="G1631">
        <f>IF(D1631="OVERALL",IFERROR(LOOKUP(2,1/('Tracker&amp;Invoice'!$H1653:$AC1653&lt;&gt;""),COLUMN('Tracker&amp;Invoice'!$H1653:$AC1653)),8),G1632)</f>
        <v>15</v>
      </c>
      <c r="H1631">
        <f t="shared" si="50"/>
        <v>15</v>
      </c>
      <c r="I1631" s="29">
        <f>IF(D1631="INVOICE",SUM('Tracker&amp;Invoice'!$H1653:INDEX('Tracker&amp;Invoice'!$A1653:$AC1653,1,H1631)),0)</f>
        <v>0</v>
      </c>
      <c r="J1631" s="29">
        <f>IF(D1631="OVERALL",SUM('Tracker&amp;Invoice'!$H1653:$AC1653),0)</f>
        <v>0</v>
      </c>
    </row>
    <row r="1632" spans="1:10">
      <c r="A1632" t="e">
        <f t="shared" si="51"/>
        <v>#REF!</v>
      </c>
      <c r="B1632">
        <f>IF(AND('Tracker&amp;Invoice'!A1654&lt;&gt;"",'Tracker&amp;Invoice'!A1654&lt;&gt;"ITEM",'Tracker&amp;Invoice'!A1652="ITEM"),1,0)</f>
        <v>0</v>
      </c>
      <c r="C1632" t="str">
        <f>IF(B1632=1,'Tracker&amp;Invoice'!A1654,C1631)</f>
        <v>BQ-112</v>
      </c>
      <c r="D1632" t="str">
        <f>IF(LEFT(TRIM('Tracker&amp;Invoice'!B1654),9)="INVOICE #","INVOICE",IF(TRIM('Tracker&amp;Invoice'!B1654)="Overall Completion INVOICE","OVERALL",""))</f>
        <v/>
      </c>
      <c r="E1632" t="str">
        <f>IF(D1632="INVOICE",VALUE(MID(TRIM('Tracker&amp;Invoice'!B1654),10,10)),"")</f>
        <v/>
      </c>
      <c r="F1632">
        <f>IF(B1632=1,IFERROR(LOOKUP(2,1/('Tracker&amp;Invoice'!$H1654:$AC1654&lt;&gt;""),COLUMN('Tracker&amp;Invoice'!$H1654:$AC1654)),8),F1631)</f>
        <v>14</v>
      </c>
      <c r="G1632">
        <f>IF(D1632="OVERALL",IFERROR(LOOKUP(2,1/('Tracker&amp;Invoice'!$H1654:$AC1654&lt;&gt;""),COLUMN('Tracker&amp;Invoice'!$H1654:$AC1654)),8),G1633)</f>
        <v>15</v>
      </c>
      <c r="H1632">
        <f t="shared" si="50"/>
        <v>15</v>
      </c>
      <c r="I1632" s="29">
        <f>IF(D1632="INVOICE",SUM('Tracker&amp;Invoice'!$H1654:INDEX('Tracker&amp;Invoice'!$A1654:$AC1654,1,H1632)),0)</f>
        <v>0</v>
      </c>
      <c r="J1632" s="29">
        <f>IF(D1632="OVERALL",SUM('Tracker&amp;Invoice'!$H1654:$AC1654),0)</f>
        <v>0</v>
      </c>
    </row>
    <row r="1633" spans="1:10">
      <c r="A1633" t="e">
        <f t="shared" si="51"/>
        <v>#REF!</v>
      </c>
      <c r="B1633">
        <f>IF(AND('Tracker&amp;Invoice'!A1655&lt;&gt;"",'Tracker&amp;Invoice'!A1655&lt;&gt;"ITEM",'Tracker&amp;Invoice'!A1653="ITEM"),1,0)</f>
        <v>0</v>
      </c>
      <c r="C1633" t="str">
        <f>IF(B1633=1,'Tracker&amp;Invoice'!A1655,C1632)</f>
        <v>BQ-112</v>
      </c>
      <c r="D1633" t="str">
        <f>IF(LEFT(TRIM('Tracker&amp;Invoice'!B1655),9)="INVOICE #","INVOICE",IF(TRIM('Tracker&amp;Invoice'!B1655)="Overall Completion INVOICE","OVERALL",""))</f>
        <v/>
      </c>
      <c r="E1633" t="str">
        <f>IF(D1633="INVOICE",VALUE(MID(TRIM('Tracker&amp;Invoice'!B1655),10,10)),"")</f>
        <v/>
      </c>
      <c r="F1633">
        <f>IF(B1633=1,IFERROR(LOOKUP(2,1/('Tracker&amp;Invoice'!$H1655:$AC1655&lt;&gt;""),COLUMN('Tracker&amp;Invoice'!$H1655:$AC1655)),8),F1632)</f>
        <v>14</v>
      </c>
      <c r="G1633">
        <f>IF(D1633="OVERALL",IFERROR(LOOKUP(2,1/('Tracker&amp;Invoice'!$H1655:$AC1655&lt;&gt;""),COLUMN('Tracker&amp;Invoice'!$H1655:$AC1655)),8),G1634)</f>
        <v>15</v>
      </c>
      <c r="H1633">
        <f t="shared" si="50"/>
        <v>15</v>
      </c>
      <c r="I1633" s="29">
        <f>IF(D1633="INVOICE",SUM('Tracker&amp;Invoice'!$H1655:INDEX('Tracker&amp;Invoice'!$A1655:$AC1655,1,H1633)),0)</f>
        <v>0</v>
      </c>
      <c r="J1633" s="29">
        <f>IF(D1633="OVERALL",SUM('Tracker&amp;Invoice'!$H1655:$AC1655),0)</f>
        <v>0</v>
      </c>
    </row>
    <row r="1634" spans="1:10">
      <c r="A1634" t="e">
        <f t="shared" si="51"/>
        <v>#REF!</v>
      </c>
      <c r="B1634">
        <f>IF(AND('Tracker&amp;Invoice'!A1656&lt;&gt;"",'Tracker&amp;Invoice'!A1656&lt;&gt;"ITEM",'Tracker&amp;Invoice'!A1654="ITEM"),1,0)</f>
        <v>0</v>
      </c>
      <c r="C1634" t="str">
        <f>IF(B1634=1,'Tracker&amp;Invoice'!A1656,C1633)</f>
        <v>BQ-112</v>
      </c>
      <c r="D1634" t="str">
        <f>IF(LEFT(TRIM('Tracker&amp;Invoice'!B1656),9)="INVOICE #","INVOICE",IF(TRIM('Tracker&amp;Invoice'!B1656)="Overall Completion INVOICE","OVERALL",""))</f>
        <v>INVOICE</v>
      </c>
      <c r="E1634">
        <f>IF(D1634="INVOICE",VALUE(MID(TRIM('Tracker&amp;Invoice'!B1656),10,10)),"")</f>
        <v>13</v>
      </c>
      <c r="F1634">
        <f>IF(B1634=1,IFERROR(LOOKUP(2,1/('Tracker&amp;Invoice'!$H1656:$AC1656&lt;&gt;""),COLUMN('Tracker&amp;Invoice'!$H1656:$AC1656)),8),F1633)</f>
        <v>14</v>
      </c>
      <c r="G1634">
        <f>IF(D1634="OVERALL",IFERROR(LOOKUP(2,1/('Tracker&amp;Invoice'!$H1656:$AC1656&lt;&gt;""),COLUMN('Tracker&amp;Invoice'!$H1656:$AC1656)),8),G1635)</f>
        <v>15</v>
      </c>
      <c r="H1634">
        <f t="shared" si="50"/>
        <v>15</v>
      </c>
      <c r="I1634" s="29">
        <f>IF(D1634="INVOICE",SUM('Tracker&amp;Invoice'!$H1656:INDEX('Tracker&amp;Invoice'!$A1656:$AC1656,1,H1634)),0)</f>
        <v>4340</v>
      </c>
      <c r="J1634" s="29">
        <f>IF(D1634="OVERALL",SUM('Tracker&amp;Invoice'!$H1656:$AC1656),0)</f>
        <v>0</v>
      </c>
    </row>
    <row r="1635" spans="1:10">
      <c r="A1635" t="e">
        <f t="shared" si="51"/>
        <v>#REF!</v>
      </c>
      <c r="B1635">
        <f>IF(AND('Tracker&amp;Invoice'!A1657&lt;&gt;"",'Tracker&amp;Invoice'!A1657&lt;&gt;"ITEM",'Tracker&amp;Invoice'!A1655="ITEM"),1,0)</f>
        <v>0</v>
      </c>
      <c r="C1635" t="str">
        <f>IF(B1635=1,'Tracker&amp;Invoice'!A1657,C1634)</f>
        <v>BQ-112</v>
      </c>
      <c r="D1635" t="str">
        <f>IF(LEFT(TRIM('Tracker&amp;Invoice'!B1657),9)="INVOICE #","INVOICE",IF(TRIM('Tracker&amp;Invoice'!B1657)="Overall Completion INVOICE","OVERALL",""))</f>
        <v/>
      </c>
      <c r="E1635" t="str">
        <f>IF(D1635="INVOICE",VALUE(MID(TRIM('Tracker&amp;Invoice'!B1657),10,10)),"")</f>
        <v/>
      </c>
      <c r="F1635">
        <f>IF(B1635=1,IFERROR(LOOKUP(2,1/('Tracker&amp;Invoice'!$H1657:$AC1657&lt;&gt;""),COLUMN('Tracker&amp;Invoice'!$H1657:$AC1657)),8),F1634)</f>
        <v>14</v>
      </c>
      <c r="G1635">
        <f>IF(D1635="OVERALL",IFERROR(LOOKUP(2,1/('Tracker&amp;Invoice'!$H1657:$AC1657&lt;&gt;""),COLUMN('Tracker&amp;Invoice'!$H1657:$AC1657)),8),G1636)</f>
        <v>15</v>
      </c>
      <c r="H1635">
        <f t="shared" si="50"/>
        <v>15</v>
      </c>
      <c r="I1635" s="29">
        <f>IF(D1635="INVOICE",SUM('Tracker&amp;Invoice'!$H1657:INDEX('Tracker&amp;Invoice'!$A1657:$AC1657,1,H1635)),0)</f>
        <v>0</v>
      </c>
      <c r="J1635" s="29">
        <f>IF(D1635="OVERALL",SUM('Tracker&amp;Invoice'!$H1657:$AC1657),0)</f>
        <v>0</v>
      </c>
    </row>
    <row r="1636" spans="1:10">
      <c r="A1636" t="e">
        <f t="shared" si="51"/>
        <v>#REF!</v>
      </c>
      <c r="B1636">
        <f>IF(AND('Tracker&amp;Invoice'!A1658&lt;&gt;"",'Tracker&amp;Invoice'!A1658&lt;&gt;"ITEM",'Tracker&amp;Invoice'!A1656="ITEM"),1,0)</f>
        <v>0</v>
      </c>
      <c r="C1636" t="str">
        <f>IF(B1636=1,'Tracker&amp;Invoice'!A1658,C1635)</f>
        <v>BQ-112</v>
      </c>
      <c r="D1636" t="str">
        <f>IF(LEFT(TRIM('Tracker&amp;Invoice'!B1658),9)="INVOICE #","INVOICE",IF(TRIM('Tracker&amp;Invoice'!B1658)="Overall Completion INVOICE","OVERALL",""))</f>
        <v>INVOICE</v>
      </c>
      <c r="E1636">
        <f>IF(D1636="INVOICE",VALUE(MID(TRIM('Tracker&amp;Invoice'!B1658),10,10)),"")</f>
        <v>31</v>
      </c>
      <c r="F1636">
        <f>IF(B1636=1,IFERROR(LOOKUP(2,1/('Tracker&amp;Invoice'!$H1658:$AC1658&lt;&gt;""),COLUMN('Tracker&amp;Invoice'!$H1658:$AC1658)),8),F1635)</f>
        <v>14</v>
      </c>
      <c r="G1636">
        <f>IF(D1636="OVERALL",IFERROR(LOOKUP(2,1/('Tracker&amp;Invoice'!$H1658:$AC1658&lt;&gt;""),COLUMN('Tracker&amp;Invoice'!$H1658:$AC1658)),8),G1637)</f>
        <v>15</v>
      </c>
      <c r="H1636">
        <f t="shared" si="50"/>
        <v>15</v>
      </c>
      <c r="I1636" s="29">
        <f>IF(D1636="INVOICE",SUM('Tracker&amp;Invoice'!$H1658:INDEX('Tracker&amp;Invoice'!$A1658:$AC1658,1,H1636)),0)</f>
        <v>434</v>
      </c>
      <c r="J1636" s="29">
        <f>IF(D1636="OVERALL",SUM('Tracker&amp;Invoice'!$H1658:$AC1658),0)</f>
        <v>0</v>
      </c>
    </row>
    <row r="1637" spans="1:10">
      <c r="A1637" t="e">
        <f t="shared" si="51"/>
        <v>#REF!</v>
      </c>
      <c r="B1637">
        <f>IF(AND('Tracker&amp;Invoice'!A1661&lt;&gt;"",'Tracker&amp;Invoice'!A1661&lt;&gt;"ITEM",'Tracker&amp;Invoice'!A1657="ITEM"),1,0)</f>
        <v>0</v>
      </c>
      <c r="C1637" t="str">
        <f>IF(B1637=1,'Tracker&amp;Invoice'!A1661,C1636)</f>
        <v>BQ-112</v>
      </c>
      <c r="D1637" t="str">
        <f>IF(LEFT(TRIM('Tracker&amp;Invoice'!B1661),9)="INVOICE #","INVOICE",IF(TRIM('Tracker&amp;Invoice'!B1661)="Overall Completion INVOICE","OVERALL",""))</f>
        <v/>
      </c>
      <c r="E1637" t="str">
        <f>IF(D1637="INVOICE",VALUE(MID(TRIM('Tracker&amp;Invoice'!B1661),10,10)),"")</f>
        <v/>
      </c>
      <c r="F1637">
        <f>IF(B1637=1,IFERROR(LOOKUP(2,1/('Tracker&amp;Invoice'!$H1661:$AC1661&lt;&gt;""),COLUMN('Tracker&amp;Invoice'!$H1661:$AC1661)),8),F1636)</f>
        <v>14</v>
      </c>
      <c r="G1637">
        <f>IF(D1637="OVERALL",IFERROR(LOOKUP(2,1/('Tracker&amp;Invoice'!$H1661:$AC1661&lt;&gt;""),COLUMN('Tracker&amp;Invoice'!$H1661:$AC1661)),8),G1638)</f>
        <v>15</v>
      </c>
      <c r="H1637">
        <f t="shared" si="50"/>
        <v>15</v>
      </c>
      <c r="I1637" s="29">
        <f>IF(D1637="INVOICE",SUM('Tracker&amp;Invoice'!$H1661:INDEX('Tracker&amp;Invoice'!$A1661:$AC1661,1,H1637)),0)</f>
        <v>0</v>
      </c>
      <c r="J1637" s="29">
        <f>IF(D1637="OVERALL",SUM('Tracker&amp;Invoice'!$H1661:$AC1661),0)</f>
        <v>0</v>
      </c>
    </row>
    <row r="1638" spans="1:10">
      <c r="A1638" t="e">
        <f t="shared" si="51"/>
        <v>#REF!</v>
      </c>
      <c r="B1638">
        <f>IF(AND('Tracker&amp;Invoice'!A1662&lt;&gt;"",'Tracker&amp;Invoice'!A1662&lt;&gt;"ITEM",'Tracker&amp;Invoice'!A1658="ITEM"),1,0)</f>
        <v>0</v>
      </c>
      <c r="C1638" t="str">
        <f>IF(B1638=1,'Tracker&amp;Invoice'!A1662,C1637)</f>
        <v>BQ-112</v>
      </c>
      <c r="D1638" t="str">
        <f>IF(LEFT(TRIM('Tracker&amp;Invoice'!B1662),9)="INVOICE #","INVOICE",IF(TRIM('Tracker&amp;Invoice'!B1662)="Overall Completion INVOICE","OVERALL",""))</f>
        <v>OVERALL</v>
      </c>
      <c r="E1638" t="str">
        <f>IF(D1638="INVOICE",VALUE(MID(TRIM('Tracker&amp;Invoice'!B1662),10,10)),"")</f>
        <v/>
      </c>
      <c r="F1638">
        <f>IF(B1638=1,IFERROR(LOOKUP(2,1/('Tracker&amp;Invoice'!$H1662:$AC1662&lt;&gt;""),COLUMN('Tracker&amp;Invoice'!$H1662:$AC1662)),8),F1637)</f>
        <v>14</v>
      </c>
      <c r="G1638">
        <f>IF(D1638="OVERALL",IFERROR(LOOKUP(2,1/('Tracker&amp;Invoice'!$H1662:$AC1662&lt;&gt;""),COLUMN('Tracker&amp;Invoice'!$H1662:$AC1662)),8),G1639)</f>
        <v>15</v>
      </c>
      <c r="H1638">
        <f t="shared" si="50"/>
        <v>15</v>
      </c>
      <c r="I1638" s="29">
        <f>IF(D1638="INVOICE",SUM('Tracker&amp;Invoice'!$H1662:INDEX('Tracker&amp;Invoice'!$A1662:$AC1662,1,H1638)),0)</f>
        <v>0</v>
      </c>
      <c r="J1638" s="29">
        <f>IF(D1638="OVERALL",SUM('Tracker&amp;Invoice'!$H1662:$AC1662),0)</f>
        <v>4960</v>
      </c>
    </row>
    <row r="1639" spans="1:10">
      <c r="A1639" t="e">
        <f t="shared" si="51"/>
        <v>#REF!</v>
      </c>
      <c r="B1639">
        <f>IF(AND('Tracker&amp;Invoice'!A1663&lt;&gt;"",'Tracker&amp;Invoice'!A1663&lt;&gt;"ITEM",'Tracker&amp;Invoice'!A1661="ITEM"),1,0)</f>
        <v>0</v>
      </c>
      <c r="C1639" t="str">
        <f>IF(B1639=1,'Tracker&amp;Invoice'!A1663,C1638)</f>
        <v>BQ-112</v>
      </c>
      <c r="D1639" t="str">
        <f>IF(LEFT(TRIM('Tracker&amp;Invoice'!B1663),9)="INVOICE #","INVOICE",IF(TRIM('Tracker&amp;Invoice'!B1663)="Overall Completion INVOICE","OVERALL",""))</f>
        <v/>
      </c>
      <c r="E1639" t="str">
        <f>IF(D1639="INVOICE",VALUE(MID(TRIM('Tracker&amp;Invoice'!B1663),10,10)),"")</f>
        <v/>
      </c>
      <c r="F1639">
        <f>IF(B1639=1,IFERROR(LOOKUP(2,1/('Tracker&amp;Invoice'!$H1663:$AC1663&lt;&gt;""),COLUMN('Tracker&amp;Invoice'!$H1663:$AC1663)),8),F1638)</f>
        <v>14</v>
      </c>
      <c r="G1639">
        <f>IF(D1639="OVERALL",IFERROR(LOOKUP(2,1/('Tracker&amp;Invoice'!$H1663:$AC1663&lt;&gt;""),COLUMN('Tracker&amp;Invoice'!$H1663:$AC1663)),8),G1640)</f>
        <v>15</v>
      </c>
      <c r="H1639">
        <f t="shared" si="50"/>
        <v>15</v>
      </c>
      <c r="I1639" s="29">
        <f>IF(D1639="INVOICE",SUM('Tracker&amp;Invoice'!$H1663:INDEX('Tracker&amp;Invoice'!$A1663:$AC1663,1,H1639)),0)</f>
        <v>0</v>
      </c>
      <c r="J1639" s="29">
        <f>IF(D1639="OVERALL",SUM('Tracker&amp;Invoice'!$H1663:$AC1663),0)</f>
        <v>0</v>
      </c>
    </row>
    <row r="1640" spans="1:10">
      <c r="A1640" t="e">
        <f t="shared" si="51"/>
        <v>#REF!</v>
      </c>
      <c r="B1640">
        <f>IF(AND('Tracker&amp;Invoice'!A1664&lt;&gt;"",'Tracker&amp;Invoice'!A1664&lt;&gt;"ITEM",'Tracker&amp;Invoice'!A1662="ITEM"),1,0)</f>
        <v>0</v>
      </c>
      <c r="C1640" t="str">
        <f>IF(B1640=1,'Tracker&amp;Invoice'!A1664,C1639)</f>
        <v>BQ-112</v>
      </c>
      <c r="D1640" t="str">
        <f>IF(LEFT(TRIM('Tracker&amp;Invoice'!B1664),9)="INVOICE #","INVOICE",IF(TRIM('Tracker&amp;Invoice'!B1664)="Overall Completion INVOICE","OVERALL",""))</f>
        <v/>
      </c>
      <c r="E1640" t="str">
        <f>IF(D1640="INVOICE",VALUE(MID(TRIM('Tracker&amp;Invoice'!B1664),10,10)),"")</f>
        <v/>
      </c>
      <c r="F1640">
        <f>IF(B1640=1,IFERROR(LOOKUP(2,1/('Tracker&amp;Invoice'!$H1664:$AC1664&lt;&gt;""),COLUMN('Tracker&amp;Invoice'!$H1664:$AC1664)),8),F1639)</f>
        <v>14</v>
      </c>
      <c r="G1640">
        <f>IF(D1640="OVERALL",IFERROR(LOOKUP(2,1/('Tracker&amp;Invoice'!$H1664:$AC1664&lt;&gt;""),COLUMN('Tracker&amp;Invoice'!$H1664:$AC1664)),8),G1641)</f>
        <v>15</v>
      </c>
      <c r="H1640">
        <f t="shared" si="50"/>
        <v>15</v>
      </c>
      <c r="I1640" s="29">
        <f>IF(D1640="INVOICE",SUM('Tracker&amp;Invoice'!$H1664:INDEX('Tracker&amp;Invoice'!$A1664:$AC1664,1,H1640)),0)</f>
        <v>0</v>
      </c>
      <c r="J1640" s="29">
        <f>IF(D1640="OVERALL",SUM('Tracker&amp;Invoice'!$H1664:$AC1664),0)</f>
        <v>0</v>
      </c>
    </row>
    <row r="1641" spans="1:10">
      <c r="A1641" t="e">
        <f t="shared" si="51"/>
        <v>#REF!</v>
      </c>
      <c r="B1641">
        <f>IF(AND('Tracker&amp;Invoice'!A1665&lt;&gt;"",'Tracker&amp;Invoice'!A1665&lt;&gt;"ITEM",'Tracker&amp;Invoice'!A1663="ITEM"),1,0)</f>
        <v>0</v>
      </c>
      <c r="C1641" t="str">
        <f>IF(B1641=1,'Tracker&amp;Invoice'!A1665,C1640)</f>
        <v>BQ-112</v>
      </c>
      <c r="D1641" t="str">
        <f>IF(LEFT(TRIM('Tracker&amp;Invoice'!B1665),9)="INVOICE #","INVOICE",IF(TRIM('Tracker&amp;Invoice'!B1665)="Overall Completion INVOICE","OVERALL",""))</f>
        <v/>
      </c>
      <c r="E1641" t="str">
        <f>IF(D1641="INVOICE",VALUE(MID(TRIM('Tracker&amp;Invoice'!B1665),10,10)),"")</f>
        <v/>
      </c>
      <c r="F1641">
        <f>IF(B1641=1,IFERROR(LOOKUP(2,1/('Tracker&amp;Invoice'!$H1665:$AC1665&lt;&gt;""),COLUMN('Tracker&amp;Invoice'!$H1665:$AC1665)),8),F1640)</f>
        <v>14</v>
      </c>
      <c r="G1641">
        <f>IF(D1641="OVERALL",IFERROR(LOOKUP(2,1/('Tracker&amp;Invoice'!$H1665:$AC1665&lt;&gt;""),COLUMN('Tracker&amp;Invoice'!$H1665:$AC1665)),8),G1642)</f>
        <v>15</v>
      </c>
      <c r="H1641">
        <f t="shared" si="50"/>
        <v>15</v>
      </c>
      <c r="I1641" s="29">
        <f>IF(D1641="INVOICE",SUM('Tracker&amp;Invoice'!$H1665:INDEX('Tracker&amp;Invoice'!$A1665:$AC1665,1,H1641)),0)</f>
        <v>0</v>
      </c>
      <c r="J1641" s="29">
        <f>IF(D1641="OVERALL",SUM('Tracker&amp;Invoice'!$H1665:$AC1665),0)</f>
        <v>0</v>
      </c>
    </row>
    <row r="1642" spans="1:10">
      <c r="A1642" t="e">
        <f t="shared" si="51"/>
        <v>#REF!</v>
      </c>
      <c r="B1642">
        <f>IF(AND('Tracker&amp;Invoice'!A1666&lt;&gt;"",'Tracker&amp;Invoice'!A1666&lt;&gt;"ITEM",'Tracker&amp;Invoice'!A1664="ITEM"),1,0)</f>
        <v>0</v>
      </c>
      <c r="C1642" t="str">
        <f>IF(B1642=1,'Tracker&amp;Invoice'!A1666,C1641)</f>
        <v>BQ-112</v>
      </c>
      <c r="D1642" t="str">
        <f>IF(LEFT(TRIM('Tracker&amp;Invoice'!B1666),9)="INVOICE #","INVOICE",IF(TRIM('Tracker&amp;Invoice'!B1666)="Overall Completion INVOICE","OVERALL",""))</f>
        <v/>
      </c>
      <c r="E1642" t="str">
        <f>IF(D1642="INVOICE",VALUE(MID(TRIM('Tracker&amp;Invoice'!B1666),10,10)),"")</f>
        <v/>
      </c>
      <c r="F1642">
        <f>IF(B1642=1,IFERROR(LOOKUP(2,1/('Tracker&amp;Invoice'!$H1666:$AC1666&lt;&gt;""),COLUMN('Tracker&amp;Invoice'!$H1666:$AC1666)),8),F1641)</f>
        <v>14</v>
      </c>
      <c r="G1642">
        <f>IF(D1642="OVERALL",IFERROR(LOOKUP(2,1/('Tracker&amp;Invoice'!$H1666:$AC1666&lt;&gt;""),COLUMN('Tracker&amp;Invoice'!$H1666:$AC1666)),8),G1643)</f>
        <v>15</v>
      </c>
      <c r="H1642">
        <f t="shared" si="50"/>
        <v>15</v>
      </c>
      <c r="I1642" s="29">
        <f>IF(D1642="INVOICE",SUM('Tracker&amp;Invoice'!$H1666:INDEX('Tracker&amp;Invoice'!$A1666:$AC1666,1,H1642)),0)</f>
        <v>0</v>
      </c>
      <c r="J1642" s="29">
        <f>IF(D1642="OVERALL",SUM('Tracker&amp;Invoice'!$H1666:$AC1666),0)</f>
        <v>0</v>
      </c>
    </row>
    <row r="1643" spans="1:10">
      <c r="A1643" t="e">
        <f t="shared" si="51"/>
        <v>#REF!</v>
      </c>
      <c r="B1643">
        <f>IF(AND('Tracker&amp;Invoice'!A1667&lt;&gt;"",'Tracker&amp;Invoice'!A1667&lt;&gt;"ITEM",'Tracker&amp;Invoice'!A1665="ITEM"),1,0)</f>
        <v>0</v>
      </c>
      <c r="C1643" t="str">
        <f>IF(B1643=1,'Tracker&amp;Invoice'!A1667,C1642)</f>
        <v>BQ-112</v>
      </c>
      <c r="D1643" t="str">
        <f>IF(LEFT(TRIM('Tracker&amp;Invoice'!B1667),9)="INVOICE #","INVOICE",IF(TRIM('Tracker&amp;Invoice'!B1667)="Overall Completion INVOICE","OVERALL",""))</f>
        <v/>
      </c>
      <c r="E1643" t="str">
        <f>IF(D1643="INVOICE",VALUE(MID(TRIM('Tracker&amp;Invoice'!B1667),10,10)),"")</f>
        <v/>
      </c>
      <c r="F1643">
        <f>IF(B1643=1,IFERROR(LOOKUP(2,1/('Tracker&amp;Invoice'!$H1667:$AC1667&lt;&gt;""),COLUMN('Tracker&amp;Invoice'!$H1667:$AC1667)),8),F1642)</f>
        <v>14</v>
      </c>
      <c r="G1643">
        <f>IF(D1643="OVERALL",IFERROR(LOOKUP(2,1/('Tracker&amp;Invoice'!$H1667:$AC1667&lt;&gt;""),COLUMN('Tracker&amp;Invoice'!$H1667:$AC1667)),8),G1644)</f>
        <v>15</v>
      </c>
      <c r="H1643">
        <f t="shared" si="50"/>
        <v>15</v>
      </c>
      <c r="I1643" s="29">
        <f>IF(D1643="INVOICE",SUM('Tracker&amp;Invoice'!$H1667:INDEX('Tracker&amp;Invoice'!$A1667:$AC1667,1,H1643)),0)</f>
        <v>0</v>
      </c>
      <c r="J1643" s="29">
        <f>IF(D1643="OVERALL",SUM('Tracker&amp;Invoice'!$H1667:$AC1667),0)</f>
        <v>0</v>
      </c>
    </row>
    <row r="1644" spans="1:10">
      <c r="A1644" t="e">
        <f t="shared" si="51"/>
        <v>#REF!</v>
      </c>
      <c r="B1644">
        <f>IF(AND('Tracker&amp;Invoice'!A1668&lt;&gt;"",'Tracker&amp;Invoice'!A1668&lt;&gt;"ITEM",'Tracker&amp;Invoice'!A1666="ITEM"),1,0)</f>
        <v>0</v>
      </c>
      <c r="C1644" t="str">
        <f>IF(B1644=1,'Tracker&amp;Invoice'!A1668,C1643)</f>
        <v>BQ-112</v>
      </c>
      <c r="D1644" t="str">
        <f>IF(LEFT(TRIM('Tracker&amp;Invoice'!B1668),9)="INVOICE #","INVOICE",IF(TRIM('Tracker&amp;Invoice'!B1668)="Overall Completion INVOICE","OVERALL",""))</f>
        <v/>
      </c>
      <c r="E1644" t="str">
        <f>IF(D1644="INVOICE",VALUE(MID(TRIM('Tracker&amp;Invoice'!B1668),10,10)),"")</f>
        <v/>
      </c>
      <c r="F1644">
        <f>IF(B1644=1,IFERROR(LOOKUP(2,1/('Tracker&amp;Invoice'!$H1668:$AC1668&lt;&gt;""),COLUMN('Tracker&amp;Invoice'!$H1668:$AC1668)),8),F1643)</f>
        <v>14</v>
      </c>
      <c r="G1644">
        <f>IF(D1644="OVERALL",IFERROR(LOOKUP(2,1/('Tracker&amp;Invoice'!$H1668:$AC1668&lt;&gt;""),COLUMN('Tracker&amp;Invoice'!$H1668:$AC1668)),8),G1645)</f>
        <v>15</v>
      </c>
      <c r="H1644">
        <f t="shared" si="50"/>
        <v>15</v>
      </c>
      <c r="I1644" s="29">
        <f>IF(D1644="INVOICE",SUM('Tracker&amp;Invoice'!$H1668:INDEX('Tracker&amp;Invoice'!$A1668:$AC1668,1,H1644)),0)</f>
        <v>0</v>
      </c>
      <c r="J1644" s="29">
        <f>IF(D1644="OVERALL",SUM('Tracker&amp;Invoice'!$H1668:$AC1668),0)</f>
        <v>0</v>
      </c>
    </row>
    <row r="1645" spans="1:10">
      <c r="A1645" t="e">
        <f t="shared" si="51"/>
        <v>#REF!</v>
      </c>
      <c r="B1645">
        <f>IF(AND('Tracker&amp;Invoice'!A1669&lt;&gt;"",'Tracker&amp;Invoice'!A1669&lt;&gt;"ITEM",'Tracker&amp;Invoice'!A1667="ITEM"),1,0)</f>
        <v>0</v>
      </c>
      <c r="C1645" t="str">
        <f>IF(B1645=1,'Tracker&amp;Invoice'!A1669,C1644)</f>
        <v>BQ-112</v>
      </c>
      <c r="D1645" t="str">
        <f>IF(LEFT(TRIM('Tracker&amp;Invoice'!B1669),9)="INVOICE #","INVOICE",IF(TRIM('Tracker&amp;Invoice'!B1669)="Overall Completion INVOICE","OVERALL",""))</f>
        <v/>
      </c>
      <c r="E1645" t="str">
        <f>IF(D1645="INVOICE",VALUE(MID(TRIM('Tracker&amp;Invoice'!B1669),10,10)),"")</f>
        <v/>
      </c>
      <c r="F1645">
        <f>IF(B1645=1,IFERROR(LOOKUP(2,1/('Tracker&amp;Invoice'!$H1669:$AC1669&lt;&gt;""),COLUMN('Tracker&amp;Invoice'!$H1669:$AC1669)),8),F1644)</f>
        <v>14</v>
      </c>
      <c r="G1645">
        <f>IF(D1645="OVERALL",IFERROR(LOOKUP(2,1/('Tracker&amp;Invoice'!$H1669:$AC1669&lt;&gt;""),COLUMN('Tracker&amp;Invoice'!$H1669:$AC1669)),8),G1646)</f>
        <v>15</v>
      </c>
      <c r="H1645">
        <f t="shared" si="50"/>
        <v>15</v>
      </c>
      <c r="I1645" s="29">
        <f>IF(D1645="INVOICE",SUM('Tracker&amp;Invoice'!$H1669:INDEX('Tracker&amp;Invoice'!$A1669:$AC1669,1,H1645)),0)</f>
        <v>0</v>
      </c>
      <c r="J1645" s="29">
        <f>IF(D1645="OVERALL",SUM('Tracker&amp;Invoice'!$H1669:$AC1669),0)</f>
        <v>0</v>
      </c>
    </row>
    <row r="1646" spans="1:10">
      <c r="A1646" t="e">
        <f t="shared" si="51"/>
        <v>#REF!</v>
      </c>
      <c r="B1646">
        <f>IF(AND('Tracker&amp;Invoice'!A1670&lt;&gt;"",'Tracker&amp;Invoice'!A1670&lt;&gt;"ITEM",'Tracker&amp;Invoice'!A1668="ITEM"),1,0)</f>
        <v>0</v>
      </c>
      <c r="C1646" t="str">
        <f>IF(B1646=1,'Tracker&amp;Invoice'!A1670,C1645)</f>
        <v>BQ-112</v>
      </c>
      <c r="D1646" t="str">
        <f>IF(LEFT(TRIM('Tracker&amp;Invoice'!B1670),9)="INVOICE #","INVOICE",IF(TRIM('Tracker&amp;Invoice'!B1670)="Overall Completion INVOICE","OVERALL",""))</f>
        <v/>
      </c>
      <c r="E1646" t="str">
        <f>IF(D1646="INVOICE",VALUE(MID(TRIM('Tracker&amp;Invoice'!B1670),10,10)),"")</f>
        <v/>
      </c>
      <c r="F1646">
        <f>IF(B1646=1,IFERROR(LOOKUP(2,1/('Tracker&amp;Invoice'!$H1670:$AC1670&lt;&gt;""),COLUMN('Tracker&amp;Invoice'!$H1670:$AC1670)),8),F1645)</f>
        <v>14</v>
      </c>
      <c r="G1646">
        <f>IF(D1646="OVERALL",IFERROR(LOOKUP(2,1/('Tracker&amp;Invoice'!$H1670:$AC1670&lt;&gt;""),COLUMN('Tracker&amp;Invoice'!$H1670:$AC1670)),8),G1647)</f>
        <v>15</v>
      </c>
      <c r="H1646">
        <f t="shared" si="50"/>
        <v>15</v>
      </c>
      <c r="I1646" s="29">
        <f>IF(D1646="INVOICE",SUM('Tracker&amp;Invoice'!$H1670:INDEX('Tracker&amp;Invoice'!$A1670:$AC1670,1,H1646)),0)</f>
        <v>0</v>
      </c>
      <c r="J1646" s="29">
        <f>IF(D1646="OVERALL",SUM('Tracker&amp;Invoice'!$H1670:$AC1670),0)</f>
        <v>0</v>
      </c>
    </row>
    <row r="1647" spans="1:10">
      <c r="A1647" t="e">
        <f t="shared" si="51"/>
        <v>#REF!</v>
      </c>
      <c r="B1647">
        <f>IF(AND('Tracker&amp;Invoice'!A1671&lt;&gt;"",'Tracker&amp;Invoice'!A1671&lt;&gt;"ITEM",'Tracker&amp;Invoice'!A1669="ITEM"),1,0)</f>
        <v>1</v>
      </c>
      <c r="C1647" t="str">
        <f>IF(B1647=1,'Tracker&amp;Invoice'!A1671,C1646)</f>
        <v>BQ-113</v>
      </c>
      <c r="D1647" t="str">
        <f>IF(LEFT(TRIM('Tracker&amp;Invoice'!B1671),9)="INVOICE #","INVOICE",IF(TRIM('Tracker&amp;Invoice'!B1671)="Overall Completion INVOICE","OVERALL",""))</f>
        <v/>
      </c>
      <c r="E1647" t="str">
        <f>IF(D1647="INVOICE",VALUE(MID(TRIM('Tracker&amp;Invoice'!B1671),10,10)),"")</f>
        <v/>
      </c>
      <c r="F1647">
        <f>IF(B1647=1,IFERROR(LOOKUP(2,1/('Tracker&amp;Invoice'!$H1671:$AC1671&lt;&gt;""),COLUMN('Tracker&amp;Invoice'!$H1671:$AC1671)),8),F1646)</f>
        <v>14</v>
      </c>
      <c r="G1647">
        <f>IF(D1647="OVERALL",IFERROR(LOOKUP(2,1/('Tracker&amp;Invoice'!$H1671:$AC1671&lt;&gt;""),COLUMN('Tracker&amp;Invoice'!$H1671:$AC1671)),8),G1648)</f>
        <v>15</v>
      </c>
      <c r="H1647">
        <f t="shared" si="50"/>
        <v>15</v>
      </c>
      <c r="I1647" s="29">
        <f>IF(D1647="INVOICE",SUM('Tracker&amp;Invoice'!$H1671:INDEX('Tracker&amp;Invoice'!$A1671:$AC1671,1,H1647)),0)</f>
        <v>0</v>
      </c>
      <c r="J1647" s="29">
        <f>IF(D1647="OVERALL",SUM('Tracker&amp;Invoice'!$H1671:$AC1671),0)</f>
        <v>0</v>
      </c>
    </row>
    <row r="1648" spans="1:10">
      <c r="A1648" t="e">
        <f t="shared" si="51"/>
        <v>#REF!</v>
      </c>
      <c r="B1648">
        <f>IF(AND('Tracker&amp;Invoice'!A1672&lt;&gt;"",'Tracker&amp;Invoice'!A1672&lt;&gt;"ITEM",'Tracker&amp;Invoice'!A1670="ITEM"),1,0)</f>
        <v>0</v>
      </c>
      <c r="C1648" t="str">
        <f>IF(B1648=1,'Tracker&amp;Invoice'!A1672,C1647)</f>
        <v>BQ-113</v>
      </c>
      <c r="D1648" t="str">
        <f>IF(LEFT(TRIM('Tracker&amp;Invoice'!B1672),9)="INVOICE #","INVOICE",IF(TRIM('Tracker&amp;Invoice'!B1672)="Overall Completion INVOICE","OVERALL",""))</f>
        <v/>
      </c>
      <c r="E1648" t="str">
        <f>IF(D1648="INVOICE",VALUE(MID(TRIM('Tracker&amp;Invoice'!B1672),10,10)),"")</f>
        <v/>
      </c>
      <c r="F1648">
        <f>IF(B1648=1,IFERROR(LOOKUP(2,1/('Tracker&amp;Invoice'!$H1672:$AC1672&lt;&gt;""),COLUMN('Tracker&amp;Invoice'!$H1672:$AC1672)),8),F1647)</f>
        <v>14</v>
      </c>
      <c r="G1648">
        <f>IF(D1648="OVERALL",IFERROR(LOOKUP(2,1/('Tracker&amp;Invoice'!$H1672:$AC1672&lt;&gt;""),COLUMN('Tracker&amp;Invoice'!$H1672:$AC1672)),8),G1649)</f>
        <v>15</v>
      </c>
      <c r="H1648">
        <f t="shared" si="50"/>
        <v>15</v>
      </c>
      <c r="I1648" s="29">
        <f>IF(D1648="INVOICE",SUM('Tracker&amp;Invoice'!$H1672:INDEX('Tracker&amp;Invoice'!$A1672:$AC1672,1,H1648)),0)</f>
        <v>0</v>
      </c>
      <c r="J1648" s="29">
        <f>IF(D1648="OVERALL",SUM('Tracker&amp;Invoice'!$H1672:$AC1672),0)</f>
        <v>0</v>
      </c>
    </row>
    <row r="1649" spans="1:10">
      <c r="A1649" t="e">
        <f t="shared" si="51"/>
        <v>#REF!</v>
      </c>
      <c r="B1649">
        <f>IF(AND('Tracker&amp;Invoice'!A1673&lt;&gt;"",'Tracker&amp;Invoice'!A1673&lt;&gt;"ITEM",'Tracker&amp;Invoice'!A1671="ITEM"),1,0)</f>
        <v>0</v>
      </c>
      <c r="C1649" t="str">
        <f>IF(B1649=1,'Tracker&amp;Invoice'!A1673,C1648)</f>
        <v>BQ-113</v>
      </c>
      <c r="D1649" t="str">
        <f>IF(LEFT(TRIM('Tracker&amp;Invoice'!B1673),9)="INVOICE #","INVOICE",IF(TRIM('Tracker&amp;Invoice'!B1673)="Overall Completion INVOICE","OVERALL",""))</f>
        <v/>
      </c>
      <c r="E1649" t="str">
        <f>IF(D1649="INVOICE",VALUE(MID(TRIM('Tracker&amp;Invoice'!B1673),10,10)),"")</f>
        <v/>
      </c>
      <c r="F1649">
        <f>IF(B1649=1,IFERROR(LOOKUP(2,1/('Tracker&amp;Invoice'!$H1673:$AC1673&lt;&gt;""),COLUMN('Tracker&amp;Invoice'!$H1673:$AC1673)),8),F1648)</f>
        <v>14</v>
      </c>
      <c r="G1649">
        <f>IF(D1649="OVERALL",IFERROR(LOOKUP(2,1/('Tracker&amp;Invoice'!$H1673:$AC1673&lt;&gt;""),COLUMN('Tracker&amp;Invoice'!$H1673:$AC1673)),8),G1650)</f>
        <v>15</v>
      </c>
      <c r="H1649">
        <f t="shared" si="50"/>
        <v>15</v>
      </c>
      <c r="I1649" s="29">
        <f>IF(D1649="INVOICE",SUM('Tracker&amp;Invoice'!$H1673:INDEX('Tracker&amp;Invoice'!$A1673:$AC1673,1,H1649)),0)</f>
        <v>0</v>
      </c>
      <c r="J1649" s="29">
        <f>IF(D1649="OVERALL",SUM('Tracker&amp;Invoice'!$H1673:$AC1673),0)</f>
        <v>0</v>
      </c>
    </row>
    <row r="1650" spans="1:10">
      <c r="A1650" t="e">
        <f t="shared" si="51"/>
        <v>#REF!</v>
      </c>
      <c r="B1650">
        <f>IF(AND('Tracker&amp;Invoice'!A1674&lt;&gt;"",'Tracker&amp;Invoice'!A1674&lt;&gt;"ITEM",'Tracker&amp;Invoice'!A1672="ITEM"),1,0)</f>
        <v>0</v>
      </c>
      <c r="C1650" t="str">
        <f>IF(B1650=1,'Tracker&amp;Invoice'!A1674,C1649)</f>
        <v>BQ-113</v>
      </c>
      <c r="D1650" t="str">
        <f>IF(LEFT(TRIM('Tracker&amp;Invoice'!B1674),9)="INVOICE #","INVOICE",IF(TRIM('Tracker&amp;Invoice'!B1674)="Overall Completion INVOICE","OVERALL",""))</f>
        <v>INVOICE</v>
      </c>
      <c r="E1650">
        <f>IF(D1650="INVOICE",VALUE(MID(TRIM('Tracker&amp;Invoice'!B1674),10,10)),"")</f>
        <v>13</v>
      </c>
      <c r="F1650">
        <f>IF(B1650=1,IFERROR(LOOKUP(2,1/('Tracker&amp;Invoice'!$H1674:$AC1674&lt;&gt;""),COLUMN('Tracker&amp;Invoice'!$H1674:$AC1674)),8),F1649)</f>
        <v>14</v>
      </c>
      <c r="G1650">
        <f>IF(D1650="OVERALL",IFERROR(LOOKUP(2,1/('Tracker&amp;Invoice'!$H1674:$AC1674&lt;&gt;""),COLUMN('Tracker&amp;Invoice'!$H1674:$AC1674)),8),G1651)</f>
        <v>15</v>
      </c>
      <c r="H1650">
        <f t="shared" si="50"/>
        <v>15</v>
      </c>
      <c r="I1650" s="29">
        <f>IF(D1650="INVOICE",SUM('Tracker&amp;Invoice'!$H1674:INDEX('Tracker&amp;Invoice'!$A1674:$AC1674,1,H1650)),0)</f>
        <v>3410.0000000000005</v>
      </c>
      <c r="J1650" s="29">
        <f>IF(D1650="OVERALL",SUM('Tracker&amp;Invoice'!$H1674:$AC1674),0)</f>
        <v>0</v>
      </c>
    </row>
    <row r="1651" spans="1:10">
      <c r="A1651" t="e">
        <f t="shared" si="51"/>
        <v>#REF!</v>
      </c>
      <c r="B1651">
        <f>IF(AND('Tracker&amp;Invoice'!A1675&lt;&gt;"",'Tracker&amp;Invoice'!A1675&lt;&gt;"ITEM",'Tracker&amp;Invoice'!A1673="ITEM"),1,0)</f>
        <v>0</v>
      </c>
      <c r="C1651" t="str">
        <f>IF(B1651=1,'Tracker&amp;Invoice'!A1675,C1650)</f>
        <v>BQ-113</v>
      </c>
      <c r="D1651" t="str">
        <f>IF(LEFT(TRIM('Tracker&amp;Invoice'!B1675),9)="INVOICE #","INVOICE",IF(TRIM('Tracker&amp;Invoice'!B1675)="Overall Completion INVOICE","OVERALL",""))</f>
        <v/>
      </c>
      <c r="E1651" t="str">
        <f>IF(D1651="INVOICE",VALUE(MID(TRIM('Tracker&amp;Invoice'!B1675),10,10)),"")</f>
        <v/>
      </c>
      <c r="F1651">
        <f>IF(B1651=1,IFERROR(LOOKUP(2,1/('Tracker&amp;Invoice'!$H1675:$AC1675&lt;&gt;""),COLUMN('Tracker&amp;Invoice'!$H1675:$AC1675)),8),F1650)</f>
        <v>14</v>
      </c>
      <c r="G1651">
        <f>IF(D1651="OVERALL",IFERROR(LOOKUP(2,1/('Tracker&amp;Invoice'!$H1675:$AC1675&lt;&gt;""),COLUMN('Tracker&amp;Invoice'!$H1675:$AC1675)),8),G1652)</f>
        <v>15</v>
      </c>
      <c r="H1651">
        <f t="shared" si="50"/>
        <v>15</v>
      </c>
      <c r="I1651" s="29">
        <f>IF(D1651="INVOICE",SUM('Tracker&amp;Invoice'!$H1675:INDEX('Tracker&amp;Invoice'!$A1675:$AC1675,1,H1651)),0)</f>
        <v>0</v>
      </c>
      <c r="J1651" s="29">
        <f>IF(D1651="OVERALL",SUM('Tracker&amp;Invoice'!$H1675:$AC1675),0)</f>
        <v>0</v>
      </c>
    </row>
    <row r="1652" spans="1:10">
      <c r="A1652" t="e">
        <f t="shared" si="51"/>
        <v>#REF!</v>
      </c>
      <c r="B1652">
        <f>IF(AND('Tracker&amp;Invoice'!A1676&lt;&gt;"",'Tracker&amp;Invoice'!A1676&lt;&gt;"ITEM",'Tracker&amp;Invoice'!A1674="ITEM"),1,0)</f>
        <v>0</v>
      </c>
      <c r="C1652" t="str">
        <f>IF(B1652=1,'Tracker&amp;Invoice'!A1676,C1651)</f>
        <v>BQ-113</v>
      </c>
      <c r="D1652" t="str">
        <f>IF(LEFT(TRIM('Tracker&amp;Invoice'!B1676),9)="INVOICE #","INVOICE",IF(TRIM('Tracker&amp;Invoice'!B1676)="Overall Completion INVOICE","OVERALL",""))</f>
        <v>INVOICE</v>
      </c>
      <c r="E1652">
        <f>IF(D1652="INVOICE",VALUE(MID(TRIM('Tracker&amp;Invoice'!B1676),10,10)),"")</f>
        <v>31</v>
      </c>
      <c r="F1652">
        <f>IF(B1652=1,IFERROR(LOOKUP(2,1/('Tracker&amp;Invoice'!$H1676:$AC1676&lt;&gt;""),COLUMN('Tracker&amp;Invoice'!$H1676:$AC1676)),8),F1651)</f>
        <v>14</v>
      </c>
      <c r="G1652">
        <f>IF(D1652="OVERALL",IFERROR(LOOKUP(2,1/('Tracker&amp;Invoice'!$H1676:$AC1676&lt;&gt;""),COLUMN('Tracker&amp;Invoice'!$H1676:$AC1676)),8),G1653)</f>
        <v>15</v>
      </c>
      <c r="H1652">
        <f t="shared" si="50"/>
        <v>15</v>
      </c>
      <c r="I1652" s="29">
        <f>IF(D1652="INVOICE",SUM('Tracker&amp;Invoice'!$H1676:INDEX('Tracker&amp;Invoice'!$A1676:$AC1676,1,H1652)),0)</f>
        <v>1085</v>
      </c>
      <c r="J1652" s="29">
        <f>IF(D1652="OVERALL",SUM('Tracker&amp;Invoice'!$H1676:$AC1676),0)</f>
        <v>0</v>
      </c>
    </row>
    <row r="1653" spans="1:10">
      <c r="A1653" t="e">
        <f t="shared" si="51"/>
        <v>#REF!</v>
      </c>
      <c r="B1653">
        <f>IF(AND('Tracker&amp;Invoice'!A1679&lt;&gt;"",'Tracker&amp;Invoice'!A1679&lt;&gt;"ITEM",'Tracker&amp;Invoice'!A1675="ITEM"),1,0)</f>
        <v>0</v>
      </c>
      <c r="C1653" t="str">
        <f>IF(B1653=1,'Tracker&amp;Invoice'!A1679,C1652)</f>
        <v>BQ-113</v>
      </c>
      <c r="D1653" t="str">
        <f>IF(LEFT(TRIM('Tracker&amp;Invoice'!B1679),9)="INVOICE #","INVOICE",IF(TRIM('Tracker&amp;Invoice'!B1679)="Overall Completion INVOICE","OVERALL",""))</f>
        <v/>
      </c>
      <c r="E1653" t="str">
        <f>IF(D1653="INVOICE",VALUE(MID(TRIM('Tracker&amp;Invoice'!B1679),10,10)),"")</f>
        <v/>
      </c>
      <c r="F1653">
        <f>IF(B1653=1,IFERROR(LOOKUP(2,1/('Tracker&amp;Invoice'!$H1679:$AC1679&lt;&gt;""),COLUMN('Tracker&amp;Invoice'!$H1679:$AC1679)),8),F1652)</f>
        <v>14</v>
      </c>
      <c r="G1653">
        <f>IF(D1653="OVERALL",IFERROR(LOOKUP(2,1/('Tracker&amp;Invoice'!$H1679:$AC1679&lt;&gt;""),COLUMN('Tracker&amp;Invoice'!$H1679:$AC1679)),8),G1654)</f>
        <v>15</v>
      </c>
      <c r="H1653">
        <f t="shared" si="50"/>
        <v>15</v>
      </c>
      <c r="I1653" s="29">
        <f>IF(D1653="INVOICE",SUM('Tracker&amp;Invoice'!$H1679:INDEX('Tracker&amp;Invoice'!$A1679:$AC1679,1,H1653)),0)</f>
        <v>0</v>
      </c>
      <c r="J1653" s="29">
        <f>IF(D1653="OVERALL",SUM('Tracker&amp;Invoice'!$H1679:$AC1679),0)</f>
        <v>0</v>
      </c>
    </row>
    <row r="1654" spans="1:10">
      <c r="A1654" t="e">
        <f t="shared" si="51"/>
        <v>#REF!</v>
      </c>
      <c r="B1654">
        <f>IF(AND('Tracker&amp;Invoice'!A1680&lt;&gt;"",'Tracker&amp;Invoice'!A1680&lt;&gt;"ITEM",'Tracker&amp;Invoice'!A1676="ITEM"),1,0)</f>
        <v>0</v>
      </c>
      <c r="C1654" t="str">
        <f>IF(B1654=1,'Tracker&amp;Invoice'!A1680,C1653)</f>
        <v>BQ-113</v>
      </c>
      <c r="D1654" t="str">
        <f>IF(LEFT(TRIM('Tracker&amp;Invoice'!B1680),9)="INVOICE #","INVOICE",IF(TRIM('Tracker&amp;Invoice'!B1680)="Overall Completion INVOICE","OVERALL",""))</f>
        <v>OVERALL</v>
      </c>
      <c r="E1654" t="str">
        <f>IF(D1654="INVOICE",VALUE(MID(TRIM('Tracker&amp;Invoice'!B1680),10,10)),"")</f>
        <v/>
      </c>
      <c r="F1654">
        <f>IF(B1654=1,IFERROR(LOOKUP(2,1/('Tracker&amp;Invoice'!$H1680:$AC1680&lt;&gt;""),COLUMN('Tracker&amp;Invoice'!$H1680:$AC1680)),8),F1653)</f>
        <v>14</v>
      </c>
      <c r="G1654">
        <f>IF(D1654="OVERALL",IFERROR(LOOKUP(2,1/('Tracker&amp;Invoice'!$H1680:$AC1680&lt;&gt;""),COLUMN('Tracker&amp;Invoice'!$H1680:$AC1680)),8),G1655)</f>
        <v>15</v>
      </c>
      <c r="H1654">
        <f t="shared" si="50"/>
        <v>15</v>
      </c>
      <c r="I1654" s="29">
        <f>IF(D1654="INVOICE",SUM('Tracker&amp;Invoice'!$H1680:INDEX('Tracker&amp;Invoice'!$A1680:$AC1680,1,H1654)),0)</f>
        <v>0</v>
      </c>
      <c r="J1654" s="29">
        <f>IF(D1654="OVERALL",SUM('Tracker&amp;Invoice'!$H1680:$AC1680),0)</f>
        <v>4960</v>
      </c>
    </row>
    <row r="1655" spans="1:10">
      <c r="A1655" t="e">
        <f t="shared" si="51"/>
        <v>#REF!</v>
      </c>
      <c r="B1655">
        <f>IF(AND('Tracker&amp;Invoice'!A1681&lt;&gt;"",'Tracker&amp;Invoice'!A1681&lt;&gt;"ITEM",'Tracker&amp;Invoice'!A1679="ITEM"),1,0)</f>
        <v>0</v>
      </c>
      <c r="C1655" t="str">
        <f>IF(B1655=1,'Tracker&amp;Invoice'!A1681,C1654)</f>
        <v>BQ-113</v>
      </c>
      <c r="D1655" t="str">
        <f>IF(LEFT(TRIM('Tracker&amp;Invoice'!B1681),9)="INVOICE #","INVOICE",IF(TRIM('Tracker&amp;Invoice'!B1681)="Overall Completion INVOICE","OVERALL",""))</f>
        <v/>
      </c>
      <c r="E1655" t="str">
        <f>IF(D1655="INVOICE",VALUE(MID(TRIM('Tracker&amp;Invoice'!B1681),10,10)),"")</f>
        <v/>
      </c>
      <c r="F1655">
        <f>IF(B1655=1,IFERROR(LOOKUP(2,1/('Tracker&amp;Invoice'!$H1681:$AC1681&lt;&gt;""),COLUMN('Tracker&amp;Invoice'!$H1681:$AC1681)),8),F1654)</f>
        <v>14</v>
      </c>
      <c r="G1655">
        <f>IF(D1655="OVERALL",IFERROR(LOOKUP(2,1/('Tracker&amp;Invoice'!$H1681:$AC1681&lt;&gt;""),COLUMN('Tracker&amp;Invoice'!$H1681:$AC1681)),8),G1656)</f>
        <v>15</v>
      </c>
      <c r="H1655">
        <f t="shared" si="50"/>
        <v>15</v>
      </c>
      <c r="I1655" s="29">
        <f>IF(D1655="INVOICE",SUM('Tracker&amp;Invoice'!$H1681:INDEX('Tracker&amp;Invoice'!$A1681:$AC1681,1,H1655)),0)</f>
        <v>0</v>
      </c>
      <c r="J1655" s="29">
        <f>IF(D1655="OVERALL",SUM('Tracker&amp;Invoice'!$H1681:$AC1681),0)</f>
        <v>0</v>
      </c>
    </row>
    <row r="1656" spans="1:10">
      <c r="A1656" t="e">
        <f t="shared" si="51"/>
        <v>#REF!</v>
      </c>
      <c r="B1656">
        <f>IF(AND('Tracker&amp;Invoice'!A1682&lt;&gt;"",'Tracker&amp;Invoice'!A1682&lt;&gt;"ITEM",'Tracker&amp;Invoice'!A1680="ITEM"),1,0)</f>
        <v>0</v>
      </c>
      <c r="C1656" t="str">
        <f>IF(B1656=1,'Tracker&amp;Invoice'!A1682,C1655)</f>
        <v>BQ-113</v>
      </c>
      <c r="D1656" t="str">
        <f>IF(LEFT(TRIM('Tracker&amp;Invoice'!B1682),9)="INVOICE #","INVOICE",IF(TRIM('Tracker&amp;Invoice'!B1682)="Overall Completion INVOICE","OVERALL",""))</f>
        <v/>
      </c>
      <c r="E1656" t="str">
        <f>IF(D1656="INVOICE",VALUE(MID(TRIM('Tracker&amp;Invoice'!B1682),10,10)),"")</f>
        <v/>
      </c>
      <c r="F1656">
        <f>IF(B1656=1,IFERROR(LOOKUP(2,1/('Tracker&amp;Invoice'!$H1682:$AC1682&lt;&gt;""),COLUMN('Tracker&amp;Invoice'!$H1682:$AC1682)),8),F1655)</f>
        <v>14</v>
      </c>
      <c r="G1656">
        <f>IF(D1656="OVERALL",IFERROR(LOOKUP(2,1/('Tracker&amp;Invoice'!$H1682:$AC1682&lt;&gt;""),COLUMN('Tracker&amp;Invoice'!$H1682:$AC1682)),8),G1657)</f>
        <v>15</v>
      </c>
      <c r="H1656">
        <f t="shared" si="50"/>
        <v>15</v>
      </c>
      <c r="I1656" s="29">
        <f>IF(D1656="INVOICE",SUM('Tracker&amp;Invoice'!$H1682:INDEX('Tracker&amp;Invoice'!$A1682:$AC1682,1,H1656)),0)</f>
        <v>0</v>
      </c>
      <c r="J1656" s="29">
        <f>IF(D1656="OVERALL",SUM('Tracker&amp;Invoice'!$H1682:$AC1682),0)</f>
        <v>0</v>
      </c>
    </row>
    <row r="1657" spans="1:10">
      <c r="A1657" t="e">
        <f t="shared" si="51"/>
        <v>#REF!</v>
      </c>
      <c r="B1657">
        <f>IF(AND('Tracker&amp;Invoice'!A1683&lt;&gt;"",'Tracker&amp;Invoice'!A1683&lt;&gt;"ITEM",'Tracker&amp;Invoice'!A1681="ITEM"),1,0)</f>
        <v>0</v>
      </c>
      <c r="C1657" t="str">
        <f>IF(B1657=1,'Tracker&amp;Invoice'!A1683,C1656)</f>
        <v>BQ-113</v>
      </c>
      <c r="D1657" t="str">
        <f>IF(LEFT(TRIM('Tracker&amp;Invoice'!B1683),9)="INVOICE #","INVOICE",IF(TRIM('Tracker&amp;Invoice'!B1683)="Overall Completion INVOICE","OVERALL",""))</f>
        <v/>
      </c>
      <c r="E1657" t="str">
        <f>IF(D1657="INVOICE",VALUE(MID(TRIM('Tracker&amp;Invoice'!B1683),10,10)),"")</f>
        <v/>
      </c>
      <c r="F1657">
        <f>IF(B1657=1,IFERROR(LOOKUP(2,1/('Tracker&amp;Invoice'!$H1683:$AC1683&lt;&gt;""),COLUMN('Tracker&amp;Invoice'!$H1683:$AC1683)),8),F1656)</f>
        <v>14</v>
      </c>
      <c r="G1657">
        <f>IF(D1657="OVERALL",IFERROR(LOOKUP(2,1/('Tracker&amp;Invoice'!$H1683:$AC1683&lt;&gt;""),COLUMN('Tracker&amp;Invoice'!$H1683:$AC1683)),8),G1658)</f>
        <v>15</v>
      </c>
      <c r="H1657">
        <f t="shared" si="50"/>
        <v>15</v>
      </c>
      <c r="I1657" s="29">
        <f>IF(D1657="INVOICE",SUM('Tracker&amp;Invoice'!$H1683:INDEX('Tracker&amp;Invoice'!$A1683:$AC1683,1,H1657)),0)</f>
        <v>0</v>
      </c>
      <c r="J1657" s="29">
        <f>IF(D1657="OVERALL",SUM('Tracker&amp;Invoice'!$H1683:$AC1683),0)</f>
        <v>0</v>
      </c>
    </row>
    <row r="1658" spans="1:10">
      <c r="A1658" t="e">
        <f t="shared" si="51"/>
        <v>#REF!</v>
      </c>
      <c r="B1658">
        <f>IF(AND('Tracker&amp;Invoice'!A1684&lt;&gt;"",'Tracker&amp;Invoice'!A1684&lt;&gt;"ITEM",'Tracker&amp;Invoice'!A1682="ITEM"),1,0)</f>
        <v>0</v>
      </c>
      <c r="C1658" t="str">
        <f>IF(B1658=1,'Tracker&amp;Invoice'!A1684,C1657)</f>
        <v>BQ-113</v>
      </c>
      <c r="D1658" t="str">
        <f>IF(LEFT(TRIM('Tracker&amp;Invoice'!B1684),9)="INVOICE #","INVOICE",IF(TRIM('Tracker&amp;Invoice'!B1684)="Overall Completion INVOICE","OVERALL",""))</f>
        <v/>
      </c>
      <c r="E1658" t="str">
        <f>IF(D1658="INVOICE",VALUE(MID(TRIM('Tracker&amp;Invoice'!B1684),10,10)),"")</f>
        <v/>
      </c>
      <c r="F1658">
        <f>IF(B1658=1,IFERROR(LOOKUP(2,1/('Tracker&amp;Invoice'!$H1684:$AC1684&lt;&gt;""),COLUMN('Tracker&amp;Invoice'!$H1684:$AC1684)),8),F1657)</f>
        <v>14</v>
      </c>
      <c r="G1658">
        <f>IF(D1658="OVERALL",IFERROR(LOOKUP(2,1/('Tracker&amp;Invoice'!$H1684:$AC1684&lt;&gt;""),COLUMN('Tracker&amp;Invoice'!$H1684:$AC1684)),8),G1659)</f>
        <v>15</v>
      </c>
      <c r="H1658">
        <f t="shared" si="50"/>
        <v>15</v>
      </c>
      <c r="I1658" s="29">
        <f>IF(D1658="INVOICE",SUM('Tracker&amp;Invoice'!$H1684:INDEX('Tracker&amp;Invoice'!$A1684:$AC1684,1,H1658)),0)</f>
        <v>0</v>
      </c>
      <c r="J1658" s="29">
        <f>IF(D1658="OVERALL",SUM('Tracker&amp;Invoice'!$H1684:$AC1684),0)</f>
        <v>0</v>
      </c>
    </row>
    <row r="1659" spans="1:10">
      <c r="A1659" t="e">
        <f t="shared" si="51"/>
        <v>#REF!</v>
      </c>
      <c r="B1659">
        <f>IF(AND('Tracker&amp;Invoice'!A1685&lt;&gt;"",'Tracker&amp;Invoice'!A1685&lt;&gt;"ITEM",'Tracker&amp;Invoice'!A1683="ITEM"),1,0)</f>
        <v>0</v>
      </c>
      <c r="C1659" t="str">
        <f>IF(B1659=1,'Tracker&amp;Invoice'!A1685,C1658)</f>
        <v>BQ-113</v>
      </c>
      <c r="D1659" t="str">
        <f>IF(LEFT(TRIM('Tracker&amp;Invoice'!B1685),9)="INVOICE #","INVOICE",IF(TRIM('Tracker&amp;Invoice'!B1685)="Overall Completion INVOICE","OVERALL",""))</f>
        <v/>
      </c>
      <c r="E1659" t="str">
        <f>IF(D1659="INVOICE",VALUE(MID(TRIM('Tracker&amp;Invoice'!B1685),10,10)),"")</f>
        <v/>
      </c>
      <c r="F1659">
        <f>IF(B1659=1,IFERROR(LOOKUP(2,1/('Tracker&amp;Invoice'!$H1685:$AC1685&lt;&gt;""),COLUMN('Tracker&amp;Invoice'!$H1685:$AC1685)),8),F1658)</f>
        <v>14</v>
      </c>
      <c r="G1659">
        <f>IF(D1659="OVERALL",IFERROR(LOOKUP(2,1/('Tracker&amp;Invoice'!$H1685:$AC1685&lt;&gt;""),COLUMN('Tracker&amp;Invoice'!$H1685:$AC1685)),8),G1660)</f>
        <v>15</v>
      </c>
      <c r="H1659">
        <f t="shared" si="50"/>
        <v>15</v>
      </c>
      <c r="I1659" s="29">
        <f>IF(D1659="INVOICE",SUM('Tracker&amp;Invoice'!$H1685:INDEX('Tracker&amp;Invoice'!$A1685:$AC1685,1,H1659)),0)</f>
        <v>0</v>
      </c>
      <c r="J1659" s="29">
        <f>IF(D1659="OVERALL",SUM('Tracker&amp;Invoice'!$H1685:$AC1685),0)</f>
        <v>0</v>
      </c>
    </row>
    <row r="1660" spans="1:10">
      <c r="A1660" t="e">
        <f t="shared" si="51"/>
        <v>#REF!</v>
      </c>
      <c r="B1660">
        <f>IF(AND('Tracker&amp;Invoice'!A1686&lt;&gt;"",'Tracker&amp;Invoice'!A1686&lt;&gt;"ITEM",'Tracker&amp;Invoice'!A1684="ITEM"),1,0)</f>
        <v>0</v>
      </c>
      <c r="C1660" t="str">
        <f>IF(B1660=1,'Tracker&amp;Invoice'!A1686,C1659)</f>
        <v>BQ-113</v>
      </c>
      <c r="D1660" t="str">
        <f>IF(LEFT(TRIM('Tracker&amp;Invoice'!B1686),9)="INVOICE #","INVOICE",IF(TRIM('Tracker&amp;Invoice'!B1686)="Overall Completion INVOICE","OVERALL",""))</f>
        <v/>
      </c>
      <c r="E1660" t="str">
        <f>IF(D1660="INVOICE",VALUE(MID(TRIM('Tracker&amp;Invoice'!B1686),10,10)),"")</f>
        <v/>
      </c>
      <c r="F1660">
        <f>IF(B1660=1,IFERROR(LOOKUP(2,1/('Tracker&amp;Invoice'!$H1686:$AC1686&lt;&gt;""),COLUMN('Tracker&amp;Invoice'!$H1686:$AC1686)),8),F1659)</f>
        <v>14</v>
      </c>
      <c r="G1660">
        <f>IF(D1660="OVERALL",IFERROR(LOOKUP(2,1/('Tracker&amp;Invoice'!$H1686:$AC1686&lt;&gt;""),COLUMN('Tracker&amp;Invoice'!$H1686:$AC1686)),8),G1661)</f>
        <v>15</v>
      </c>
      <c r="H1660">
        <f t="shared" si="50"/>
        <v>15</v>
      </c>
      <c r="I1660" s="29">
        <f>IF(D1660="INVOICE",SUM('Tracker&amp;Invoice'!$H1686:INDEX('Tracker&amp;Invoice'!$A1686:$AC1686,1,H1660)),0)</f>
        <v>0</v>
      </c>
      <c r="J1660" s="29">
        <f>IF(D1660="OVERALL",SUM('Tracker&amp;Invoice'!$H1686:$AC1686),0)</f>
        <v>0</v>
      </c>
    </row>
    <row r="1661" spans="1:10">
      <c r="A1661" t="e">
        <f t="shared" si="51"/>
        <v>#REF!</v>
      </c>
      <c r="B1661">
        <f>IF(AND('Tracker&amp;Invoice'!A1687&lt;&gt;"",'Tracker&amp;Invoice'!A1687&lt;&gt;"ITEM",'Tracker&amp;Invoice'!A1685="ITEM"),1,0)</f>
        <v>0</v>
      </c>
      <c r="C1661" t="str">
        <f>IF(B1661=1,'Tracker&amp;Invoice'!A1687,C1660)</f>
        <v>BQ-113</v>
      </c>
      <c r="D1661" t="str">
        <f>IF(LEFT(TRIM('Tracker&amp;Invoice'!B1687),9)="INVOICE #","INVOICE",IF(TRIM('Tracker&amp;Invoice'!B1687)="Overall Completion INVOICE","OVERALL",""))</f>
        <v/>
      </c>
      <c r="E1661" t="str">
        <f>IF(D1661="INVOICE",VALUE(MID(TRIM('Tracker&amp;Invoice'!B1687),10,10)),"")</f>
        <v/>
      </c>
      <c r="F1661">
        <f>IF(B1661=1,IFERROR(LOOKUP(2,1/('Tracker&amp;Invoice'!$H1687:$AC1687&lt;&gt;""),COLUMN('Tracker&amp;Invoice'!$H1687:$AC1687)),8),F1660)</f>
        <v>14</v>
      </c>
      <c r="G1661">
        <f>IF(D1661="OVERALL",IFERROR(LOOKUP(2,1/('Tracker&amp;Invoice'!$H1687:$AC1687&lt;&gt;""),COLUMN('Tracker&amp;Invoice'!$H1687:$AC1687)),8),G1662)</f>
        <v>15</v>
      </c>
      <c r="H1661">
        <f t="shared" si="50"/>
        <v>15</v>
      </c>
      <c r="I1661" s="29">
        <f>IF(D1661="INVOICE",SUM('Tracker&amp;Invoice'!$H1687:INDEX('Tracker&amp;Invoice'!$A1687:$AC1687,1,H1661)),0)</f>
        <v>0</v>
      </c>
      <c r="J1661" s="29">
        <f>IF(D1661="OVERALL",SUM('Tracker&amp;Invoice'!$H1687:$AC1687),0)</f>
        <v>0</v>
      </c>
    </row>
    <row r="1662" spans="1:10">
      <c r="A1662" t="e">
        <f t="shared" si="51"/>
        <v>#REF!</v>
      </c>
      <c r="B1662">
        <f>IF(AND('Tracker&amp;Invoice'!A1688&lt;&gt;"",'Tracker&amp;Invoice'!A1688&lt;&gt;"ITEM",'Tracker&amp;Invoice'!A1686="ITEM"),1,0)</f>
        <v>0</v>
      </c>
      <c r="C1662" t="str">
        <f>IF(B1662=1,'Tracker&amp;Invoice'!A1688,C1661)</f>
        <v>BQ-113</v>
      </c>
      <c r="D1662" t="str">
        <f>IF(LEFT(TRIM('Tracker&amp;Invoice'!B1688),9)="INVOICE #","INVOICE",IF(TRIM('Tracker&amp;Invoice'!B1688)="Overall Completion INVOICE","OVERALL",""))</f>
        <v/>
      </c>
      <c r="E1662" t="str">
        <f>IF(D1662="INVOICE",VALUE(MID(TRIM('Tracker&amp;Invoice'!B1688),10,10)),"")</f>
        <v/>
      </c>
      <c r="F1662">
        <f>IF(B1662=1,IFERROR(LOOKUP(2,1/('Tracker&amp;Invoice'!$H1688:$AC1688&lt;&gt;""),COLUMN('Tracker&amp;Invoice'!$H1688:$AC1688)),8),F1661)</f>
        <v>14</v>
      </c>
      <c r="G1662">
        <f>IF(D1662="OVERALL",IFERROR(LOOKUP(2,1/('Tracker&amp;Invoice'!$H1688:$AC1688&lt;&gt;""),COLUMN('Tracker&amp;Invoice'!$H1688:$AC1688)),8),G1663)</f>
        <v>15</v>
      </c>
      <c r="H1662">
        <f t="shared" si="50"/>
        <v>15</v>
      </c>
      <c r="I1662" s="29">
        <f>IF(D1662="INVOICE",SUM('Tracker&amp;Invoice'!$H1688:INDEX('Tracker&amp;Invoice'!$A1688:$AC1688,1,H1662)),0)</f>
        <v>0</v>
      </c>
      <c r="J1662" s="29">
        <f>IF(D1662="OVERALL",SUM('Tracker&amp;Invoice'!$H1688:$AC1688),0)</f>
        <v>0</v>
      </c>
    </row>
    <row r="1663" spans="1:10">
      <c r="A1663" t="e">
        <f t="shared" si="51"/>
        <v>#REF!</v>
      </c>
      <c r="B1663">
        <f>IF(AND('Tracker&amp;Invoice'!A1689&lt;&gt;"",'Tracker&amp;Invoice'!A1689&lt;&gt;"ITEM",'Tracker&amp;Invoice'!A1687="ITEM"),1,0)</f>
        <v>1</v>
      </c>
      <c r="C1663" t="str">
        <f>IF(B1663=1,'Tracker&amp;Invoice'!A1689,C1662)</f>
        <v>BQ-114</v>
      </c>
      <c r="D1663" t="str">
        <f>IF(LEFT(TRIM('Tracker&amp;Invoice'!B1689),9)="INVOICE #","INVOICE",IF(TRIM('Tracker&amp;Invoice'!B1689)="Overall Completion INVOICE","OVERALL",""))</f>
        <v/>
      </c>
      <c r="E1663" t="str">
        <f>IF(D1663="INVOICE",VALUE(MID(TRIM('Tracker&amp;Invoice'!B1689),10,10)),"")</f>
        <v/>
      </c>
      <c r="F1663">
        <f>IF(B1663=1,IFERROR(LOOKUP(2,1/('Tracker&amp;Invoice'!$H1689:$AC1689&lt;&gt;""),COLUMN('Tracker&amp;Invoice'!$H1689:$AC1689)),8),F1662)</f>
        <v>14</v>
      </c>
      <c r="G1663">
        <f>IF(D1663="OVERALL",IFERROR(LOOKUP(2,1/('Tracker&amp;Invoice'!$H1689:$AC1689&lt;&gt;""),COLUMN('Tracker&amp;Invoice'!$H1689:$AC1689)),8),G1664)</f>
        <v>15</v>
      </c>
      <c r="H1663">
        <f t="shared" si="50"/>
        <v>15</v>
      </c>
      <c r="I1663" s="29">
        <f>IF(D1663="INVOICE",SUM('Tracker&amp;Invoice'!$H1689:INDEX('Tracker&amp;Invoice'!$A1689:$AC1689,1,H1663)),0)</f>
        <v>0</v>
      </c>
      <c r="J1663" s="29">
        <f>IF(D1663="OVERALL",SUM('Tracker&amp;Invoice'!$H1689:$AC1689),0)</f>
        <v>0</v>
      </c>
    </row>
    <row r="1664" spans="1:10">
      <c r="A1664" t="e">
        <f t="shared" si="51"/>
        <v>#REF!</v>
      </c>
      <c r="B1664">
        <f>IF(AND('Tracker&amp;Invoice'!A1690&lt;&gt;"",'Tracker&amp;Invoice'!A1690&lt;&gt;"ITEM",'Tracker&amp;Invoice'!A1688="ITEM"),1,0)</f>
        <v>0</v>
      </c>
      <c r="C1664" t="str">
        <f>IF(B1664=1,'Tracker&amp;Invoice'!A1690,C1663)</f>
        <v>BQ-114</v>
      </c>
      <c r="D1664" t="str">
        <f>IF(LEFT(TRIM('Tracker&amp;Invoice'!B1690),9)="INVOICE #","INVOICE",IF(TRIM('Tracker&amp;Invoice'!B1690)="Overall Completion INVOICE","OVERALL",""))</f>
        <v/>
      </c>
      <c r="E1664" t="str">
        <f>IF(D1664="INVOICE",VALUE(MID(TRIM('Tracker&amp;Invoice'!B1690),10,10)),"")</f>
        <v/>
      </c>
      <c r="F1664">
        <f>IF(B1664=1,IFERROR(LOOKUP(2,1/('Tracker&amp;Invoice'!$H1690:$AC1690&lt;&gt;""),COLUMN('Tracker&amp;Invoice'!$H1690:$AC1690)),8),F1663)</f>
        <v>14</v>
      </c>
      <c r="G1664">
        <f>IF(D1664="OVERALL",IFERROR(LOOKUP(2,1/('Tracker&amp;Invoice'!$H1690:$AC1690&lt;&gt;""),COLUMN('Tracker&amp;Invoice'!$H1690:$AC1690)),8),G1665)</f>
        <v>15</v>
      </c>
      <c r="H1664">
        <f t="shared" si="50"/>
        <v>15</v>
      </c>
      <c r="I1664" s="29">
        <f>IF(D1664="INVOICE",SUM('Tracker&amp;Invoice'!$H1690:INDEX('Tracker&amp;Invoice'!$A1690:$AC1690,1,H1664)),0)</f>
        <v>0</v>
      </c>
      <c r="J1664" s="29">
        <f>IF(D1664="OVERALL",SUM('Tracker&amp;Invoice'!$H1690:$AC1690),0)</f>
        <v>0</v>
      </c>
    </row>
    <row r="1665" spans="1:10">
      <c r="A1665" t="e">
        <f t="shared" si="51"/>
        <v>#REF!</v>
      </c>
      <c r="B1665">
        <f>IF(AND('Tracker&amp;Invoice'!A1691&lt;&gt;"",'Tracker&amp;Invoice'!A1691&lt;&gt;"ITEM",'Tracker&amp;Invoice'!A1689="ITEM"),1,0)</f>
        <v>0</v>
      </c>
      <c r="C1665" t="str">
        <f>IF(B1665=1,'Tracker&amp;Invoice'!A1691,C1664)</f>
        <v>BQ-114</v>
      </c>
      <c r="D1665" t="str">
        <f>IF(LEFT(TRIM('Tracker&amp;Invoice'!B1691),9)="INVOICE #","INVOICE",IF(TRIM('Tracker&amp;Invoice'!B1691)="Overall Completion INVOICE","OVERALL",""))</f>
        <v/>
      </c>
      <c r="E1665" t="str">
        <f>IF(D1665="INVOICE",VALUE(MID(TRIM('Tracker&amp;Invoice'!B1691),10,10)),"")</f>
        <v/>
      </c>
      <c r="F1665">
        <f>IF(B1665=1,IFERROR(LOOKUP(2,1/('Tracker&amp;Invoice'!$H1691:$AC1691&lt;&gt;""),COLUMN('Tracker&amp;Invoice'!$H1691:$AC1691)),8),F1664)</f>
        <v>14</v>
      </c>
      <c r="G1665">
        <f>IF(D1665="OVERALL",IFERROR(LOOKUP(2,1/('Tracker&amp;Invoice'!$H1691:$AC1691&lt;&gt;""),COLUMN('Tracker&amp;Invoice'!$H1691:$AC1691)),8),G1666)</f>
        <v>15</v>
      </c>
      <c r="H1665">
        <f t="shared" si="50"/>
        <v>15</v>
      </c>
      <c r="I1665" s="29">
        <f>IF(D1665="INVOICE",SUM('Tracker&amp;Invoice'!$H1691:INDEX('Tracker&amp;Invoice'!$A1691:$AC1691,1,H1665)),0)</f>
        <v>0</v>
      </c>
      <c r="J1665" s="29">
        <f>IF(D1665="OVERALL",SUM('Tracker&amp;Invoice'!$H1691:$AC1691),0)</f>
        <v>0</v>
      </c>
    </row>
    <row r="1666" spans="1:10">
      <c r="A1666" t="e">
        <f t="shared" si="51"/>
        <v>#REF!</v>
      </c>
      <c r="B1666">
        <f>IF(AND('Tracker&amp;Invoice'!A1692&lt;&gt;"",'Tracker&amp;Invoice'!A1692&lt;&gt;"ITEM",'Tracker&amp;Invoice'!A1690="ITEM"),1,0)</f>
        <v>0</v>
      </c>
      <c r="C1666" t="str">
        <f>IF(B1666=1,'Tracker&amp;Invoice'!A1692,C1665)</f>
        <v>BQ-114</v>
      </c>
      <c r="D1666" t="str">
        <f>IF(LEFT(TRIM('Tracker&amp;Invoice'!B1692),9)="INVOICE #","INVOICE",IF(TRIM('Tracker&amp;Invoice'!B1692)="Overall Completion INVOICE","OVERALL",""))</f>
        <v>INVOICE</v>
      </c>
      <c r="E1666">
        <f>IF(D1666="INVOICE",VALUE(MID(TRIM('Tracker&amp;Invoice'!B1692),10,10)),"")</f>
        <v>13</v>
      </c>
      <c r="F1666">
        <f>IF(B1666=1,IFERROR(LOOKUP(2,1/('Tracker&amp;Invoice'!$H1692:$AC1692&lt;&gt;""),COLUMN('Tracker&amp;Invoice'!$H1692:$AC1692)),8),F1665)</f>
        <v>14</v>
      </c>
      <c r="G1666">
        <f>IF(D1666="OVERALL",IFERROR(LOOKUP(2,1/('Tracker&amp;Invoice'!$H1692:$AC1692&lt;&gt;""),COLUMN('Tracker&amp;Invoice'!$H1692:$AC1692)),8),G1667)</f>
        <v>15</v>
      </c>
      <c r="H1666">
        <f t="shared" si="50"/>
        <v>15</v>
      </c>
      <c r="I1666" s="29">
        <f>IF(D1666="INVOICE",SUM('Tracker&amp;Invoice'!$H1692:INDEX('Tracker&amp;Invoice'!$A1692:$AC1692,1,H1666)),0)</f>
        <v>3080.0000000000005</v>
      </c>
      <c r="J1666" s="29">
        <f>IF(D1666="OVERALL",SUM('Tracker&amp;Invoice'!$H1692:$AC1692),0)</f>
        <v>0</v>
      </c>
    </row>
    <row r="1667" spans="1:10">
      <c r="A1667" t="e">
        <f t="shared" si="51"/>
        <v>#REF!</v>
      </c>
      <c r="B1667">
        <f>IF(AND('Tracker&amp;Invoice'!A1693&lt;&gt;"",'Tracker&amp;Invoice'!A1693&lt;&gt;"ITEM",'Tracker&amp;Invoice'!A1691="ITEM"),1,0)</f>
        <v>0</v>
      </c>
      <c r="C1667" t="str">
        <f>IF(B1667=1,'Tracker&amp;Invoice'!A1693,C1666)</f>
        <v>BQ-114</v>
      </c>
      <c r="D1667" t="str">
        <f>IF(LEFT(TRIM('Tracker&amp;Invoice'!B1693),9)="INVOICE #","INVOICE",IF(TRIM('Tracker&amp;Invoice'!B1693)="Overall Completion INVOICE","OVERALL",""))</f>
        <v/>
      </c>
      <c r="E1667" t="str">
        <f>IF(D1667="INVOICE",VALUE(MID(TRIM('Tracker&amp;Invoice'!B1693),10,10)),"")</f>
        <v/>
      </c>
      <c r="F1667">
        <f>IF(B1667=1,IFERROR(LOOKUP(2,1/('Tracker&amp;Invoice'!$H1693:$AC1693&lt;&gt;""),COLUMN('Tracker&amp;Invoice'!$H1693:$AC1693)),8),F1666)</f>
        <v>14</v>
      </c>
      <c r="G1667">
        <f>IF(D1667="OVERALL",IFERROR(LOOKUP(2,1/('Tracker&amp;Invoice'!$H1693:$AC1693&lt;&gt;""),COLUMN('Tracker&amp;Invoice'!$H1693:$AC1693)),8),G1668)</f>
        <v>15</v>
      </c>
      <c r="H1667">
        <f t="shared" ref="H1667:H1730" si="52">MAX(F1667,G1667)</f>
        <v>15</v>
      </c>
      <c r="I1667" s="29">
        <f>IF(D1667="INVOICE",SUM('Tracker&amp;Invoice'!$H1693:INDEX('Tracker&amp;Invoice'!$A1693:$AC1693,1,H1667)),0)</f>
        <v>0</v>
      </c>
      <c r="J1667" s="29">
        <f>IF(D1667="OVERALL",SUM('Tracker&amp;Invoice'!$H1693:$AC1693),0)</f>
        <v>0</v>
      </c>
    </row>
    <row r="1668" spans="1:10">
      <c r="A1668" t="e">
        <f t="shared" ref="A1668:A1731" si="53">A1667+B1668</f>
        <v>#REF!</v>
      </c>
      <c r="B1668">
        <f>IF(AND('Tracker&amp;Invoice'!A1694&lt;&gt;"",'Tracker&amp;Invoice'!A1694&lt;&gt;"ITEM",'Tracker&amp;Invoice'!A1692="ITEM"),1,0)</f>
        <v>0</v>
      </c>
      <c r="C1668" t="str">
        <f>IF(B1668=1,'Tracker&amp;Invoice'!A1694,C1667)</f>
        <v>BQ-114</v>
      </c>
      <c r="D1668" t="str">
        <f>IF(LEFT(TRIM('Tracker&amp;Invoice'!B1694),9)="INVOICE #","INVOICE",IF(TRIM('Tracker&amp;Invoice'!B1694)="Overall Completion INVOICE","OVERALL",""))</f>
        <v>INVOICE</v>
      </c>
      <c r="E1668">
        <f>IF(D1668="INVOICE",VALUE(MID(TRIM('Tracker&amp;Invoice'!B1694),10,10)),"")</f>
        <v>27</v>
      </c>
      <c r="F1668">
        <f>IF(B1668=1,IFERROR(LOOKUP(2,1/('Tracker&amp;Invoice'!$H1694:$AC1694&lt;&gt;""),COLUMN('Tracker&amp;Invoice'!$H1694:$AC1694)),8),F1667)</f>
        <v>14</v>
      </c>
      <c r="G1668">
        <f>IF(D1668="OVERALL",IFERROR(LOOKUP(2,1/('Tracker&amp;Invoice'!$H1694:$AC1694&lt;&gt;""),COLUMN('Tracker&amp;Invoice'!$H1694:$AC1694)),8),G1669)</f>
        <v>15</v>
      </c>
      <c r="H1668">
        <f t="shared" si="52"/>
        <v>15</v>
      </c>
      <c r="I1668" s="29">
        <f>IF(D1668="INVOICE",SUM('Tracker&amp;Invoice'!$H1694:INDEX('Tracker&amp;Invoice'!$A1694:$AC1694,1,H1668)),0)</f>
        <v>280</v>
      </c>
      <c r="J1668" s="29">
        <f>IF(D1668="OVERALL",SUM('Tracker&amp;Invoice'!$H1694:$AC1694),0)</f>
        <v>0</v>
      </c>
    </row>
    <row r="1669" spans="1:10">
      <c r="A1669" t="e">
        <f t="shared" si="53"/>
        <v>#REF!</v>
      </c>
      <c r="B1669">
        <f>IF(AND('Tracker&amp;Invoice'!A1695&lt;&gt;"",'Tracker&amp;Invoice'!A1695&lt;&gt;"ITEM",'Tracker&amp;Invoice'!A1693="ITEM"),1,0)</f>
        <v>0</v>
      </c>
      <c r="C1669" t="str">
        <f>IF(B1669=1,'Tracker&amp;Invoice'!A1695,C1668)</f>
        <v>BQ-114</v>
      </c>
      <c r="D1669" t="str">
        <f>IF(LEFT(TRIM('Tracker&amp;Invoice'!B1695),9)="INVOICE #","INVOICE",IF(TRIM('Tracker&amp;Invoice'!B1695)="Overall Completion INVOICE","OVERALL",""))</f>
        <v/>
      </c>
      <c r="E1669" t="str">
        <f>IF(D1669="INVOICE",VALUE(MID(TRIM('Tracker&amp;Invoice'!B1695),10,10)),"")</f>
        <v/>
      </c>
      <c r="F1669">
        <f>IF(B1669=1,IFERROR(LOOKUP(2,1/('Tracker&amp;Invoice'!$H1695:$AC1695&lt;&gt;""),COLUMN('Tracker&amp;Invoice'!$H1695:$AC1695)),8),F1668)</f>
        <v>14</v>
      </c>
      <c r="G1669">
        <f>IF(D1669="OVERALL",IFERROR(LOOKUP(2,1/('Tracker&amp;Invoice'!$H1695:$AC1695&lt;&gt;""),COLUMN('Tracker&amp;Invoice'!$H1695:$AC1695)),8),G1670)</f>
        <v>15</v>
      </c>
      <c r="H1669">
        <f t="shared" si="52"/>
        <v>15</v>
      </c>
      <c r="I1669" s="29">
        <f>IF(D1669="INVOICE",SUM('Tracker&amp;Invoice'!$H1695:INDEX('Tracker&amp;Invoice'!$A1695:$AC1695,1,H1669)),0)</f>
        <v>0</v>
      </c>
      <c r="J1669" s="29">
        <f>IF(D1669="OVERALL",SUM('Tracker&amp;Invoice'!$H1695:$AC1695),0)</f>
        <v>0</v>
      </c>
    </row>
    <row r="1670" spans="1:10">
      <c r="A1670" t="e">
        <f t="shared" si="53"/>
        <v>#REF!</v>
      </c>
      <c r="B1670">
        <f>IF(AND('Tracker&amp;Invoice'!A1696&lt;&gt;"",'Tracker&amp;Invoice'!A1696&lt;&gt;"ITEM",'Tracker&amp;Invoice'!A1694="ITEM"),1,0)</f>
        <v>0</v>
      </c>
      <c r="C1670" t="str">
        <f>IF(B1670=1,'Tracker&amp;Invoice'!A1696,C1669)</f>
        <v>BQ-114</v>
      </c>
      <c r="D1670" t="str">
        <f>IF(LEFT(TRIM('Tracker&amp;Invoice'!B1696),9)="INVOICE #","INVOICE",IF(TRIM('Tracker&amp;Invoice'!B1696)="Overall Completion INVOICE","OVERALL",""))</f>
        <v>INVOICE</v>
      </c>
      <c r="E1670">
        <f>IF(D1670="INVOICE",VALUE(MID(TRIM('Tracker&amp;Invoice'!B1696),10,10)),"")</f>
        <v>31</v>
      </c>
      <c r="F1670">
        <f>IF(B1670=1,IFERROR(LOOKUP(2,1/('Tracker&amp;Invoice'!$H1696:$AC1696&lt;&gt;""),COLUMN('Tracker&amp;Invoice'!$H1696:$AC1696)),8),F1669)</f>
        <v>14</v>
      </c>
      <c r="G1670">
        <f>IF(D1670="OVERALL",IFERROR(LOOKUP(2,1/('Tracker&amp;Invoice'!$H1696:$AC1696&lt;&gt;""),COLUMN('Tracker&amp;Invoice'!$H1696:$AC1696)),8),G1671)</f>
        <v>15</v>
      </c>
      <c r="H1670">
        <f t="shared" si="52"/>
        <v>15</v>
      </c>
      <c r="I1670" s="29">
        <f>IF(D1670="INVOICE",SUM('Tracker&amp;Invoice'!$H1696:INDEX('Tracker&amp;Invoice'!$A1696:$AC1696,1,H1670)),0)</f>
        <v>840</v>
      </c>
      <c r="J1670" s="29">
        <f>IF(D1670="OVERALL",SUM('Tracker&amp;Invoice'!$H1696:$AC1696),0)</f>
        <v>0</v>
      </c>
    </row>
    <row r="1671" spans="1:10">
      <c r="A1671" t="e">
        <f t="shared" si="53"/>
        <v>#REF!</v>
      </c>
      <c r="B1671">
        <f>IF(AND('Tracker&amp;Invoice'!A1699&lt;&gt;"",'Tracker&amp;Invoice'!A1699&lt;&gt;"ITEM",'Tracker&amp;Invoice'!A1695="ITEM"),1,0)</f>
        <v>0</v>
      </c>
      <c r="C1671" t="str">
        <f>IF(B1671=1,'Tracker&amp;Invoice'!A1699,C1670)</f>
        <v>BQ-114</v>
      </c>
      <c r="D1671" t="str">
        <f>IF(LEFT(TRIM('Tracker&amp;Invoice'!B1699),9)="INVOICE #","INVOICE",IF(TRIM('Tracker&amp;Invoice'!B1699)="Overall Completion INVOICE","OVERALL",""))</f>
        <v/>
      </c>
      <c r="E1671" t="str">
        <f>IF(D1671="INVOICE",VALUE(MID(TRIM('Tracker&amp;Invoice'!B1699),10,10)),"")</f>
        <v/>
      </c>
      <c r="F1671">
        <f>IF(B1671=1,IFERROR(LOOKUP(2,1/('Tracker&amp;Invoice'!$H1699:$AC1699&lt;&gt;""),COLUMN('Tracker&amp;Invoice'!$H1699:$AC1699)),8),F1670)</f>
        <v>14</v>
      </c>
      <c r="G1671">
        <f>IF(D1671="OVERALL",IFERROR(LOOKUP(2,1/('Tracker&amp;Invoice'!$H1699:$AC1699&lt;&gt;""),COLUMN('Tracker&amp;Invoice'!$H1699:$AC1699)),8),G1672)</f>
        <v>15</v>
      </c>
      <c r="H1671">
        <f t="shared" si="52"/>
        <v>15</v>
      </c>
      <c r="I1671" s="29">
        <f>IF(D1671="INVOICE",SUM('Tracker&amp;Invoice'!$H1699:INDEX('Tracker&amp;Invoice'!$A1699:$AC1699,1,H1671)),0)</f>
        <v>0</v>
      </c>
      <c r="J1671" s="29">
        <f>IF(D1671="OVERALL",SUM('Tracker&amp;Invoice'!$H1699:$AC1699),0)</f>
        <v>0</v>
      </c>
    </row>
    <row r="1672" spans="1:10">
      <c r="A1672" t="e">
        <f t="shared" si="53"/>
        <v>#REF!</v>
      </c>
      <c r="B1672">
        <f>IF(AND('Tracker&amp;Invoice'!A1700&lt;&gt;"",'Tracker&amp;Invoice'!A1700&lt;&gt;"ITEM",'Tracker&amp;Invoice'!A1696="ITEM"),1,0)</f>
        <v>0</v>
      </c>
      <c r="C1672" t="str">
        <f>IF(B1672=1,'Tracker&amp;Invoice'!A1700,C1671)</f>
        <v>BQ-114</v>
      </c>
      <c r="D1672" t="str">
        <f>IF(LEFT(TRIM('Tracker&amp;Invoice'!B1700),9)="INVOICE #","INVOICE",IF(TRIM('Tracker&amp;Invoice'!B1700)="Overall Completion INVOICE","OVERALL",""))</f>
        <v>OVERALL</v>
      </c>
      <c r="E1672" t="str">
        <f>IF(D1672="INVOICE",VALUE(MID(TRIM('Tracker&amp;Invoice'!B1700),10,10)),"")</f>
        <v/>
      </c>
      <c r="F1672">
        <f>IF(B1672=1,IFERROR(LOOKUP(2,1/('Tracker&amp;Invoice'!$H1700:$AC1700&lt;&gt;""),COLUMN('Tracker&amp;Invoice'!$H1700:$AC1700)),8),F1671)</f>
        <v>14</v>
      </c>
      <c r="G1672">
        <f>IF(D1672="OVERALL",IFERROR(LOOKUP(2,1/('Tracker&amp;Invoice'!$H1700:$AC1700&lt;&gt;""),COLUMN('Tracker&amp;Invoice'!$H1700:$AC1700)),8),G1673)</f>
        <v>15</v>
      </c>
      <c r="H1672">
        <f t="shared" si="52"/>
        <v>15</v>
      </c>
      <c r="I1672" s="29">
        <f>IF(D1672="INVOICE",SUM('Tracker&amp;Invoice'!$H1700:INDEX('Tracker&amp;Invoice'!$A1700:$AC1700,1,H1672)),0)</f>
        <v>0</v>
      </c>
      <c r="J1672" s="29">
        <f>IF(D1672="OVERALL",SUM('Tracker&amp;Invoice'!$H1700:$AC1700),0)</f>
        <v>4340</v>
      </c>
    </row>
    <row r="1673" spans="1:10">
      <c r="A1673" t="e">
        <f t="shared" si="53"/>
        <v>#REF!</v>
      </c>
      <c r="B1673">
        <f>IF(AND('Tracker&amp;Invoice'!A1701&lt;&gt;"",'Tracker&amp;Invoice'!A1701&lt;&gt;"ITEM",'Tracker&amp;Invoice'!A1699="ITEM"),1,0)</f>
        <v>0</v>
      </c>
      <c r="C1673" t="str">
        <f>IF(B1673=1,'Tracker&amp;Invoice'!A1701,C1672)</f>
        <v>BQ-114</v>
      </c>
      <c r="D1673" t="str">
        <f>IF(LEFT(TRIM('Tracker&amp;Invoice'!B1701),9)="INVOICE #","INVOICE",IF(TRIM('Tracker&amp;Invoice'!B1701)="Overall Completion INVOICE","OVERALL",""))</f>
        <v/>
      </c>
      <c r="E1673" t="str">
        <f>IF(D1673="INVOICE",VALUE(MID(TRIM('Tracker&amp;Invoice'!B1701),10,10)),"")</f>
        <v/>
      </c>
      <c r="F1673">
        <f>IF(B1673=1,IFERROR(LOOKUP(2,1/('Tracker&amp;Invoice'!$H1701:$AC1701&lt;&gt;""),COLUMN('Tracker&amp;Invoice'!$H1701:$AC1701)),8),F1672)</f>
        <v>14</v>
      </c>
      <c r="G1673">
        <f>IF(D1673="OVERALL",IFERROR(LOOKUP(2,1/('Tracker&amp;Invoice'!$H1701:$AC1701&lt;&gt;""),COLUMN('Tracker&amp;Invoice'!$H1701:$AC1701)),8),G1674)</f>
        <v>15</v>
      </c>
      <c r="H1673">
        <f t="shared" si="52"/>
        <v>15</v>
      </c>
      <c r="I1673" s="29">
        <f>IF(D1673="INVOICE",SUM('Tracker&amp;Invoice'!$H1701:INDEX('Tracker&amp;Invoice'!$A1701:$AC1701,1,H1673)),0)</f>
        <v>0</v>
      </c>
      <c r="J1673" s="29">
        <f>IF(D1673="OVERALL",SUM('Tracker&amp;Invoice'!$H1701:$AC1701),0)</f>
        <v>0</v>
      </c>
    </row>
    <row r="1674" spans="1:10">
      <c r="A1674" t="e">
        <f t="shared" si="53"/>
        <v>#REF!</v>
      </c>
      <c r="B1674">
        <f>IF(AND('Tracker&amp;Invoice'!A1702&lt;&gt;"",'Tracker&amp;Invoice'!A1702&lt;&gt;"ITEM",'Tracker&amp;Invoice'!A1700="ITEM"),1,0)</f>
        <v>0</v>
      </c>
      <c r="C1674" t="str">
        <f>IF(B1674=1,'Tracker&amp;Invoice'!A1702,C1673)</f>
        <v>BQ-114</v>
      </c>
      <c r="D1674" t="str">
        <f>IF(LEFT(TRIM('Tracker&amp;Invoice'!B1702),9)="INVOICE #","INVOICE",IF(TRIM('Tracker&amp;Invoice'!B1702)="Overall Completion INVOICE","OVERALL",""))</f>
        <v/>
      </c>
      <c r="E1674" t="str">
        <f>IF(D1674="INVOICE",VALUE(MID(TRIM('Tracker&amp;Invoice'!B1702),10,10)),"")</f>
        <v/>
      </c>
      <c r="F1674">
        <f>IF(B1674=1,IFERROR(LOOKUP(2,1/('Tracker&amp;Invoice'!$H1702:$AC1702&lt;&gt;""),COLUMN('Tracker&amp;Invoice'!$H1702:$AC1702)),8),F1673)</f>
        <v>14</v>
      </c>
      <c r="G1674">
        <f>IF(D1674="OVERALL",IFERROR(LOOKUP(2,1/('Tracker&amp;Invoice'!$H1702:$AC1702&lt;&gt;""),COLUMN('Tracker&amp;Invoice'!$H1702:$AC1702)),8),G1675)</f>
        <v>15</v>
      </c>
      <c r="H1674">
        <f t="shared" si="52"/>
        <v>15</v>
      </c>
      <c r="I1674" s="29">
        <f>IF(D1674="INVOICE",SUM('Tracker&amp;Invoice'!$H1702:INDEX('Tracker&amp;Invoice'!$A1702:$AC1702,1,H1674)),0)</f>
        <v>0</v>
      </c>
      <c r="J1674" s="29">
        <f>IF(D1674="OVERALL",SUM('Tracker&amp;Invoice'!$H1702:$AC1702),0)</f>
        <v>0</v>
      </c>
    </row>
    <row r="1675" spans="1:10">
      <c r="A1675" t="e">
        <f t="shared" si="53"/>
        <v>#REF!</v>
      </c>
      <c r="B1675">
        <f>IF(AND('Tracker&amp;Invoice'!A1703&lt;&gt;"",'Tracker&amp;Invoice'!A1703&lt;&gt;"ITEM",'Tracker&amp;Invoice'!A1701="ITEM"),1,0)</f>
        <v>0</v>
      </c>
      <c r="C1675" t="str">
        <f>IF(B1675=1,'Tracker&amp;Invoice'!A1703,C1674)</f>
        <v>BQ-114</v>
      </c>
      <c r="D1675" t="str">
        <f>IF(LEFT(TRIM('Tracker&amp;Invoice'!B1703),9)="INVOICE #","INVOICE",IF(TRIM('Tracker&amp;Invoice'!B1703)="Overall Completion INVOICE","OVERALL",""))</f>
        <v/>
      </c>
      <c r="E1675" t="str">
        <f>IF(D1675="INVOICE",VALUE(MID(TRIM('Tracker&amp;Invoice'!B1703),10,10)),"")</f>
        <v/>
      </c>
      <c r="F1675">
        <f>IF(B1675=1,IFERROR(LOOKUP(2,1/('Tracker&amp;Invoice'!$H1703:$AC1703&lt;&gt;""),COLUMN('Tracker&amp;Invoice'!$H1703:$AC1703)),8),F1674)</f>
        <v>14</v>
      </c>
      <c r="G1675">
        <f>IF(D1675="OVERALL",IFERROR(LOOKUP(2,1/('Tracker&amp;Invoice'!$H1703:$AC1703&lt;&gt;""),COLUMN('Tracker&amp;Invoice'!$H1703:$AC1703)),8),G1676)</f>
        <v>15</v>
      </c>
      <c r="H1675">
        <f t="shared" si="52"/>
        <v>15</v>
      </c>
      <c r="I1675" s="29">
        <f>IF(D1675="INVOICE",SUM('Tracker&amp;Invoice'!$H1703:INDEX('Tracker&amp;Invoice'!$A1703:$AC1703,1,H1675)),0)</f>
        <v>0</v>
      </c>
      <c r="J1675" s="29">
        <f>IF(D1675="OVERALL",SUM('Tracker&amp;Invoice'!$H1703:$AC1703),0)</f>
        <v>0</v>
      </c>
    </row>
    <row r="1676" spans="1:10">
      <c r="A1676" t="e">
        <f t="shared" si="53"/>
        <v>#REF!</v>
      </c>
      <c r="B1676">
        <f>IF(AND('Tracker&amp;Invoice'!A1704&lt;&gt;"",'Tracker&amp;Invoice'!A1704&lt;&gt;"ITEM",'Tracker&amp;Invoice'!A1702="ITEM"),1,0)</f>
        <v>0</v>
      </c>
      <c r="C1676" t="str">
        <f>IF(B1676=1,'Tracker&amp;Invoice'!A1704,C1675)</f>
        <v>BQ-114</v>
      </c>
      <c r="D1676" t="str">
        <f>IF(LEFT(TRIM('Tracker&amp;Invoice'!B1704),9)="INVOICE #","INVOICE",IF(TRIM('Tracker&amp;Invoice'!B1704)="Overall Completion INVOICE","OVERALL",""))</f>
        <v/>
      </c>
      <c r="E1676" t="str">
        <f>IF(D1676="INVOICE",VALUE(MID(TRIM('Tracker&amp;Invoice'!B1704),10,10)),"")</f>
        <v/>
      </c>
      <c r="F1676">
        <f>IF(B1676=1,IFERROR(LOOKUP(2,1/('Tracker&amp;Invoice'!$H1704:$AC1704&lt;&gt;""),COLUMN('Tracker&amp;Invoice'!$H1704:$AC1704)),8),F1675)</f>
        <v>14</v>
      </c>
      <c r="G1676">
        <f>IF(D1676="OVERALL",IFERROR(LOOKUP(2,1/('Tracker&amp;Invoice'!$H1704:$AC1704&lt;&gt;""),COLUMN('Tracker&amp;Invoice'!$H1704:$AC1704)),8),G1677)</f>
        <v>15</v>
      </c>
      <c r="H1676">
        <f t="shared" si="52"/>
        <v>15</v>
      </c>
      <c r="I1676" s="29">
        <f>IF(D1676="INVOICE",SUM('Tracker&amp;Invoice'!$H1704:INDEX('Tracker&amp;Invoice'!$A1704:$AC1704,1,H1676)),0)</f>
        <v>0</v>
      </c>
      <c r="J1676" s="29">
        <f>IF(D1676="OVERALL",SUM('Tracker&amp;Invoice'!$H1704:$AC1704),0)</f>
        <v>0</v>
      </c>
    </row>
    <row r="1677" spans="1:10">
      <c r="A1677" t="e">
        <f t="shared" si="53"/>
        <v>#REF!</v>
      </c>
      <c r="B1677">
        <f>IF(AND('Tracker&amp;Invoice'!A1705&lt;&gt;"",'Tracker&amp;Invoice'!A1705&lt;&gt;"ITEM",'Tracker&amp;Invoice'!A1703="ITEM"),1,0)</f>
        <v>0</v>
      </c>
      <c r="C1677" t="str">
        <f>IF(B1677=1,'Tracker&amp;Invoice'!A1705,C1676)</f>
        <v>BQ-114</v>
      </c>
      <c r="D1677" t="str">
        <f>IF(LEFT(TRIM('Tracker&amp;Invoice'!B1705),9)="INVOICE #","INVOICE",IF(TRIM('Tracker&amp;Invoice'!B1705)="Overall Completion INVOICE","OVERALL",""))</f>
        <v/>
      </c>
      <c r="E1677" t="str">
        <f>IF(D1677="INVOICE",VALUE(MID(TRIM('Tracker&amp;Invoice'!B1705),10,10)),"")</f>
        <v/>
      </c>
      <c r="F1677">
        <f>IF(B1677=1,IFERROR(LOOKUP(2,1/('Tracker&amp;Invoice'!$H1705:$AC1705&lt;&gt;""),COLUMN('Tracker&amp;Invoice'!$H1705:$AC1705)),8),F1676)</f>
        <v>14</v>
      </c>
      <c r="G1677">
        <f>IF(D1677="OVERALL",IFERROR(LOOKUP(2,1/('Tracker&amp;Invoice'!$H1705:$AC1705&lt;&gt;""),COLUMN('Tracker&amp;Invoice'!$H1705:$AC1705)),8),G1678)</f>
        <v>15</v>
      </c>
      <c r="H1677">
        <f t="shared" si="52"/>
        <v>15</v>
      </c>
      <c r="I1677" s="29">
        <f>IF(D1677="INVOICE",SUM('Tracker&amp;Invoice'!$H1705:INDEX('Tracker&amp;Invoice'!$A1705:$AC1705,1,H1677)),0)</f>
        <v>0</v>
      </c>
      <c r="J1677" s="29">
        <f>IF(D1677="OVERALL",SUM('Tracker&amp;Invoice'!$H1705:$AC1705),0)</f>
        <v>0</v>
      </c>
    </row>
    <row r="1678" spans="1:10">
      <c r="A1678" t="e">
        <f t="shared" si="53"/>
        <v>#REF!</v>
      </c>
      <c r="B1678">
        <f>IF(AND('Tracker&amp;Invoice'!A1706&lt;&gt;"",'Tracker&amp;Invoice'!A1706&lt;&gt;"ITEM",'Tracker&amp;Invoice'!A1704="ITEM"),1,0)</f>
        <v>0</v>
      </c>
      <c r="C1678" t="str">
        <f>IF(B1678=1,'Tracker&amp;Invoice'!A1706,C1677)</f>
        <v>BQ-114</v>
      </c>
      <c r="D1678" t="str">
        <f>IF(LEFT(TRIM('Tracker&amp;Invoice'!B1706),9)="INVOICE #","INVOICE",IF(TRIM('Tracker&amp;Invoice'!B1706)="Overall Completion INVOICE","OVERALL",""))</f>
        <v/>
      </c>
      <c r="E1678" t="str">
        <f>IF(D1678="INVOICE",VALUE(MID(TRIM('Tracker&amp;Invoice'!B1706),10,10)),"")</f>
        <v/>
      </c>
      <c r="F1678">
        <f>IF(B1678=1,IFERROR(LOOKUP(2,1/('Tracker&amp;Invoice'!$H1706:$AC1706&lt;&gt;""),COLUMN('Tracker&amp;Invoice'!$H1706:$AC1706)),8),F1677)</f>
        <v>14</v>
      </c>
      <c r="G1678">
        <f>IF(D1678="OVERALL",IFERROR(LOOKUP(2,1/('Tracker&amp;Invoice'!$H1706:$AC1706&lt;&gt;""),COLUMN('Tracker&amp;Invoice'!$H1706:$AC1706)),8),G1679)</f>
        <v>15</v>
      </c>
      <c r="H1678">
        <f t="shared" si="52"/>
        <v>15</v>
      </c>
      <c r="I1678" s="29">
        <f>IF(D1678="INVOICE",SUM('Tracker&amp;Invoice'!$H1706:INDEX('Tracker&amp;Invoice'!$A1706:$AC1706,1,H1678)),0)</f>
        <v>0</v>
      </c>
      <c r="J1678" s="29">
        <f>IF(D1678="OVERALL",SUM('Tracker&amp;Invoice'!$H1706:$AC1706),0)</f>
        <v>0</v>
      </c>
    </row>
    <row r="1679" spans="1:10">
      <c r="A1679" t="e">
        <f t="shared" si="53"/>
        <v>#REF!</v>
      </c>
      <c r="B1679">
        <f>IF(AND('Tracker&amp;Invoice'!A1707&lt;&gt;"",'Tracker&amp;Invoice'!A1707&lt;&gt;"ITEM",'Tracker&amp;Invoice'!A1705="ITEM"),1,0)</f>
        <v>0</v>
      </c>
      <c r="C1679" t="str">
        <f>IF(B1679=1,'Tracker&amp;Invoice'!A1707,C1678)</f>
        <v>BQ-114</v>
      </c>
      <c r="D1679" t="str">
        <f>IF(LEFT(TRIM('Tracker&amp;Invoice'!B1707),9)="INVOICE #","INVOICE",IF(TRIM('Tracker&amp;Invoice'!B1707)="Overall Completion INVOICE","OVERALL",""))</f>
        <v/>
      </c>
      <c r="E1679" t="str">
        <f>IF(D1679="INVOICE",VALUE(MID(TRIM('Tracker&amp;Invoice'!B1707),10,10)),"")</f>
        <v/>
      </c>
      <c r="F1679">
        <f>IF(B1679=1,IFERROR(LOOKUP(2,1/('Tracker&amp;Invoice'!$H1707:$AC1707&lt;&gt;""),COLUMN('Tracker&amp;Invoice'!$H1707:$AC1707)),8),F1678)</f>
        <v>14</v>
      </c>
      <c r="G1679">
        <f>IF(D1679="OVERALL",IFERROR(LOOKUP(2,1/('Tracker&amp;Invoice'!$H1707:$AC1707&lt;&gt;""),COLUMN('Tracker&amp;Invoice'!$H1707:$AC1707)),8),G1680)</f>
        <v>15</v>
      </c>
      <c r="H1679">
        <f t="shared" si="52"/>
        <v>15</v>
      </c>
      <c r="I1679" s="29">
        <f>IF(D1679="INVOICE",SUM('Tracker&amp;Invoice'!$H1707:INDEX('Tracker&amp;Invoice'!$A1707:$AC1707,1,H1679)),0)</f>
        <v>0</v>
      </c>
      <c r="J1679" s="29">
        <f>IF(D1679="OVERALL",SUM('Tracker&amp;Invoice'!$H1707:$AC1707),0)</f>
        <v>0</v>
      </c>
    </row>
    <row r="1680" spans="1:10">
      <c r="A1680" t="e">
        <f t="shared" si="53"/>
        <v>#REF!</v>
      </c>
      <c r="B1680">
        <f>IF(AND('Tracker&amp;Invoice'!A1708&lt;&gt;"",'Tracker&amp;Invoice'!A1708&lt;&gt;"ITEM",'Tracker&amp;Invoice'!A1706="ITEM"),1,0)</f>
        <v>0</v>
      </c>
      <c r="C1680" t="str">
        <f>IF(B1680=1,'Tracker&amp;Invoice'!A1708,C1679)</f>
        <v>BQ-114</v>
      </c>
      <c r="D1680" t="str">
        <f>IF(LEFT(TRIM('Tracker&amp;Invoice'!B1708),9)="INVOICE #","INVOICE",IF(TRIM('Tracker&amp;Invoice'!B1708)="Overall Completion INVOICE","OVERALL",""))</f>
        <v/>
      </c>
      <c r="E1680" t="str">
        <f>IF(D1680="INVOICE",VALUE(MID(TRIM('Tracker&amp;Invoice'!B1708),10,10)),"")</f>
        <v/>
      </c>
      <c r="F1680">
        <f>IF(B1680=1,IFERROR(LOOKUP(2,1/('Tracker&amp;Invoice'!$H1708:$AC1708&lt;&gt;""),COLUMN('Tracker&amp;Invoice'!$H1708:$AC1708)),8),F1679)</f>
        <v>14</v>
      </c>
      <c r="G1680">
        <f>IF(D1680="OVERALL",IFERROR(LOOKUP(2,1/('Tracker&amp;Invoice'!$H1708:$AC1708&lt;&gt;""),COLUMN('Tracker&amp;Invoice'!$H1708:$AC1708)),8),G1681)</f>
        <v>15</v>
      </c>
      <c r="H1680">
        <f t="shared" si="52"/>
        <v>15</v>
      </c>
      <c r="I1680" s="29">
        <f>IF(D1680="INVOICE",SUM('Tracker&amp;Invoice'!$H1708:INDEX('Tracker&amp;Invoice'!$A1708:$AC1708,1,H1680)),0)</f>
        <v>0</v>
      </c>
      <c r="J1680" s="29">
        <f>IF(D1680="OVERALL",SUM('Tracker&amp;Invoice'!$H1708:$AC1708),0)</f>
        <v>0</v>
      </c>
    </row>
    <row r="1681" spans="1:10">
      <c r="A1681" t="e">
        <f t="shared" si="53"/>
        <v>#REF!</v>
      </c>
      <c r="B1681">
        <f>IF(AND('Tracker&amp;Invoice'!A1709&lt;&gt;"",'Tracker&amp;Invoice'!A1709&lt;&gt;"ITEM",'Tracker&amp;Invoice'!A1707="ITEM"),1,0)</f>
        <v>1</v>
      </c>
      <c r="C1681" t="str">
        <f>IF(B1681=1,'Tracker&amp;Invoice'!A1709,C1680)</f>
        <v>BQ-115</v>
      </c>
      <c r="D1681" t="str">
        <f>IF(LEFT(TRIM('Tracker&amp;Invoice'!B1709),9)="INVOICE #","INVOICE",IF(TRIM('Tracker&amp;Invoice'!B1709)="Overall Completion INVOICE","OVERALL",""))</f>
        <v/>
      </c>
      <c r="E1681" t="str">
        <f>IF(D1681="INVOICE",VALUE(MID(TRIM('Tracker&amp;Invoice'!B1709),10,10)),"")</f>
        <v/>
      </c>
      <c r="F1681">
        <f>IF(B1681=1,IFERROR(LOOKUP(2,1/('Tracker&amp;Invoice'!$H1709:$AC1709&lt;&gt;""),COLUMN('Tracker&amp;Invoice'!$H1709:$AC1709)),8),F1680)</f>
        <v>14</v>
      </c>
      <c r="G1681">
        <f>IF(D1681="OVERALL",IFERROR(LOOKUP(2,1/('Tracker&amp;Invoice'!$H1709:$AC1709&lt;&gt;""),COLUMN('Tracker&amp;Invoice'!$H1709:$AC1709)),8),G1682)</f>
        <v>15</v>
      </c>
      <c r="H1681">
        <f t="shared" si="52"/>
        <v>15</v>
      </c>
      <c r="I1681" s="29">
        <f>IF(D1681="INVOICE",SUM('Tracker&amp;Invoice'!$H1709:INDEX('Tracker&amp;Invoice'!$A1709:$AC1709,1,H1681)),0)</f>
        <v>0</v>
      </c>
      <c r="J1681" s="29">
        <f>IF(D1681="OVERALL",SUM('Tracker&amp;Invoice'!$H1709:$AC1709),0)</f>
        <v>0</v>
      </c>
    </row>
    <row r="1682" spans="1:10">
      <c r="A1682" t="e">
        <f t="shared" si="53"/>
        <v>#REF!</v>
      </c>
      <c r="B1682">
        <f>IF(AND('Tracker&amp;Invoice'!A1710&lt;&gt;"",'Tracker&amp;Invoice'!A1710&lt;&gt;"ITEM",'Tracker&amp;Invoice'!A1708="ITEM"),1,0)</f>
        <v>0</v>
      </c>
      <c r="C1682" t="str">
        <f>IF(B1682=1,'Tracker&amp;Invoice'!A1710,C1681)</f>
        <v>BQ-115</v>
      </c>
      <c r="D1682" t="str">
        <f>IF(LEFT(TRIM('Tracker&amp;Invoice'!B1710),9)="INVOICE #","INVOICE",IF(TRIM('Tracker&amp;Invoice'!B1710)="Overall Completion INVOICE","OVERALL",""))</f>
        <v/>
      </c>
      <c r="E1682" t="str">
        <f>IF(D1682="INVOICE",VALUE(MID(TRIM('Tracker&amp;Invoice'!B1710),10,10)),"")</f>
        <v/>
      </c>
      <c r="F1682">
        <f>IF(B1682=1,IFERROR(LOOKUP(2,1/('Tracker&amp;Invoice'!$H1710:$AC1710&lt;&gt;""),COLUMN('Tracker&amp;Invoice'!$H1710:$AC1710)),8),F1681)</f>
        <v>14</v>
      </c>
      <c r="G1682">
        <f>IF(D1682="OVERALL",IFERROR(LOOKUP(2,1/('Tracker&amp;Invoice'!$H1710:$AC1710&lt;&gt;""),COLUMN('Tracker&amp;Invoice'!$H1710:$AC1710)),8),G1683)</f>
        <v>15</v>
      </c>
      <c r="H1682">
        <f t="shared" si="52"/>
        <v>15</v>
      </c>
      <c r="I1682" s="29">
        <f>IF(D1682="INVOICE",SUM('Tracker&amp;Invoice'!$H1710:INDEX('Tracker&amp;Invoice'!$A1710:$AC1710,1,H1682)),0)</f>
        <v>0</v>
      </c>
      <c r="J1682" s="29">
        <f>IF(D1682="OVERALL",SUM('Tracker&amp;Invoice'!$H1710:$AC1710),0)</f>
        <v>0</v>
      </c>
    </row>
    <row r="1683" spans="1:10">
      <c r="A1683" t="e">
        <f t="shared" si="53"/>
        <v>#REF!</v>
      </c>
      <c r="B1683">
        <f>IF(AND('Tracker&amp;Invoice'!A1711&lt;&gt;"",'Tracker&amp;Invoice'!A1711&lt;&gt;"ITEM",'Tracker&amp;Invoice'!A1709="ITEM"),1,0)</f>
        <v>0</v>
      </c>
      <c r="C1683" t="str">
        <f>IF(B1683=1,'Tracker&amp;Invoice'!A1711,C1682)</f>
        <v>BQ-115</v>
      </c>
      <c r="D1683" t="str">
        <f>IF(LEFT(TRIM('Tracker&amp;Invoice'!B1711),9)="INVOICE #","INVOICE",IF(TRIM('Tracker&amp;Invoice'!B1711)="Overall Completion INVOICE","OVERALL",""))</f>
        <v/>
      </c>
      <c r="E1683" t="str">
        <f>IF(D1683="INVOICE",VALUE(MID(TRIM('Tracker&amp;Invoice'!B1711),10,10)),"")</f>
        <v/>
      </c>
      <c r="F1683">
        <f>IF(B1683=1,IFERROR(LOOKUP(2,1/('Tracker&amp;Invoice'!$H1711:$AC1711&lt;&gt;""),COLUMN('Tracker&amp;Invoice'!$H1711:$AC1711)),8),F1682)</f>
        <v>14</v>
      </c>
      <c r="G1683">
        <f>IF(D1683="OVERALL",IFERROR(LOOKUP(2,1/('Tracker&amp;Invoice'!$H1711:$AC1711&lt;&gt;""),COLUMN('Tracker&amp;Invoice'!$H1711:$AC1711)),8),G1684)</f>
        <v>15</v>
      </c>
      <c r="H1683">
        <f t="shared" si="52"/>
        <v>15</v>
      </c>
      <c r="I1683" s="29">
        <f>IF(D1683="INVOICE",SUM('Tracker&amp;Invoice'!$H1711:INDEX('Tracker&amp;Invoice'!$A1711:$AC1711,1,H1683)),0)</f>
        <v>0</v>
      </c>
      <c r="J1683" s="29">
        <f>IF(D1683="OVERALL",SUM('Tracker&amp;Invoice'!$H1711:$AC1711),0)</f>
        <v>0</v>
      </c>
    </row>
    <row r="1684" spans="1:10">
      <c r="A1684" t="e">
        <f t="shared" si="53"/>
        <v>#REF!</v>
      </c>
      <c r="B1684">
        <f>IF(AND('Tracker&amp;Invoice'!A1712&lt;&gt;"",'Tracker&amp;Invoice'!A1712&lt;&gt;"ITEM",'Tracker&amp;Invoice'!A1710="ITEM"),1,0)</f>
        <v>0</v>
      </c>
      <c r="C1684" t="str">
        <f>IF(B1684=1,'Tracker&amp;Invoice'!A1712,C1683)</f>
        <v>BQ-115</v>
      </c>
      <c r="D1684" t="str">
        <f>IF(LEFT(TRIM('Tracker&amp;Invoice'!B1712),9)="INVOICE #","INVOICE",IF(TRIM('Tracker&amp;Invoice'!B1712)="Overall Completion INVOICE","OVERALL",""))</f>
        <v>INVOICE</v>
      </c>
      <c r="E1684">
        <f>IF(D1684="INVOICE",VALUE(MID(TRIM('Tracker&amp;Invoice'!B1712),10,10)),"")</f>
        <v>26</v>
      </c>
      <c r="F1684">
        <f>IF(B1684=1,IFERROR(LOOKUP(2,1/('Tracker&amp;Invoice'!$H1712:$AC1712&lt;&gt;""),COLUMN('Tracker&amp;Invoice'!$H1712:$AC1712)),8),F1683)</f>
        <v>14</v>
      </c>
      <c r="G1684">
        <f>IF(D1684="OVERALL",IFERROR(LOOKUP(2,1/('Tracker&amp;Invoice'!$H1712:$AC1712&lt;&gt;""),COLUMN('Tracker&amp;Invoice'!$H1712:$AC1712)),8),G1685)</f>
        <v>15</v>
      </c>
      <c r="H1684">
        <f t="shared" si="52"/>
        <v>15</v>
      </c>
      <c r="I1684" s="29">
        <f>IF(D1684="INVOICE",SUM('Tracker&amp;Invoice'!$H1712:INDEX('Tracker&amp;Invoice'!$A1712:$AC1712,1,H1684)),0)</f>
        <v>1017.5000000000001</v>
      </c>
      <c r="J1684" s="29">
        <f>IF(D1684="OVERALL",SUM('Tracker&amp;Invoice'!$H1712:$AC1712),0)</f>
        <v>0</v>
      </c>
    </row>
    <row r="1685" spans="1:10">
      <c r="A1685" t="e">
        <f t="shared" si="53"/>
        <v>#REF!</v>
      </c>
      <c r="B1685">
        <f>IF(AND('Tracker&amp;Invoice'!A1713&lt;&gt;"",'Tracker&amp;Invoice'!A1713&lt;&gt;"ITEM",'Tracker&amp;Invoice'!A1711="ITEM"),1,0)</f>
        <v>0</v>
      </c>
      <c r="C1685" t="str">
        <f>IF(B1685=1,'Tracker&amp;Invoice'!A1713,C1684)</f>
        <v>BQ-115</v>
      </c>
      <c r="D1685" t="str">
        <f>IF(LEFT(TRIM('Tracker&amp;Invoice'!B1713),9)="INVOICE #","INVOICE",IF(TRIM('Tracker&amp;Invoice'!B1713)="Overall Completion INVOICE","OVERALL",""))</f>
        <v/>
      </c>
      <c r="E1685" t="str">
        <f>IF(D1685="INVOICE",VALUE(MID(TRIM('Tracker&amp;Invoice'!B1713),10,10)),"")</f>
        <v/>
      </c>
      <c r="F1685">
        <f>IF(B1685=1,IFERROR(LOOKUP(2,1/('Tracker&amp;Invoice'!$H1713:$AC1713&lt;&gt;""),COLUMN('Tracker&amp;Invoice'!$H1713:$AC1713)),8),F1684)</f>
        <v>14</v>
      </c>
      <c r="G1685">
        <f>IF(D1685="OVERALL",IFERROR(LOOKUP(2,1/('Tracker&amp;Invoice'!$H1713:$AC1713&lt;&gt;""),COLUMN('Tracker&amp;Invoice'!$H1713:$AC1713)),8),G1686)</f>
        <v>15</v>
      </c>
      <c r="H1685">
        <f t="shared" si="52"/>
        <v>15</v>
      </c>
      <c r="I1685" s="29">
        <f>IF(D1685="INVOICE",SUM('Tracker&amp;Invoice'!$H1713:INDEX('Tracker&amp;Invoice'!$A1713:$AC1713,1,H1685)),0)</f>
        <v>0</v>
      </c>
      <c r="J1685" s="29">
        <f>IF(D1685="OVERALL",SUM('Tracker&amp;Invoice'!$H1713:$AC1713),0)</f>
        <v>0</v>
      </c>
    </row>
    <row r="1686" spans="1:10">
      <c r="A1686" t="e">
        <f t="shared" si="53"/>
        <v>#REF!</v>
      </c>
      <c r="B1686">
        <f>IF(AND('Tracker&amp;Invoice'!A1714&lt;&gt;"",'Tracker&amp;Invoice'!A1714&lt;&gt;"ITEM",'Tracker&amp;Invoice'!A1712="ITEM"),1,0)</f>
        <v>0</v>
      </c>
      <c r="C1686" t="str">
        <f>IF(B1686=1,'Tracker&amp;Invoice'!A1714,C1685)</f>
        <v>BQ-115</v>
      </c>
      <c r="D1686" t="str">
        <f>IF(LEFT(TRIM('Tracker&amp;Invoice'!B1714),9)="INVOICE #","INVOICE",IF(TRIM('Tracker&amp;Invoice'!B1714)="Overall Completion INVOICE","OVERALL",""))</f>
        <v>INVOICE</v>
      </c>
      <c r="E1686">
        <f>IF(D1686="INVOICE",VALUE(MID(TRIM('Tracker&amp;Invoice'!B1714),10,10)),"")</f>
        <v>31</v>
      </c>
      <c r="F1686">
        <f>IF(B1686=1,IFERROR(LOOKUP(2,1/('Tracker&amp;Invoice'!$H1714:$AC1714&lt;&gt;""),COLUMN('Tracker&amp;Invoice'!$H1714:$AC1714)),8),F1685)</f>
        <v>14</v>
      </c>
      <c r="G1686">
        <f>IF(D1686="OVERALL",IFERROR(LOOKUP(2,1/('Tracker&amp;Invoice'!$H1714:$AC1714&lt;&gt;""),COLUMN('Tracker&amp;Invoice'!$H1714:$AC1714)),8),G1687)</f>
        <v>15</v>
      </c>
      <c r="H1686">
        <f t="shared" si="52"/>
        <v>15</v>
      </c>
      <c r="I1686" s="29">
        <f>IF(D1686="INVOICE",SUM('Tracker&amp;Invoice'!$H1714:INDEX('Tracker&amp;Invoice'!$A1714:$AC1714,1,H1686)),0)</f>
        <v>277.5</v>
      </c>
      <c r="J1686" s="29">
        <f>IF(D1686="OVERALL",SUM('Tracker&amp;Invoice'!$H1714:$AC1714),0)</f>
        <v>0</v>
      </c>
    </row>
    <row r="1687" spans="1:10">
      <c r="A1687" t="e">
        <f t="shared" si="53"/>
        <v>#REF!</v>
      </c>
      <c r="B1687">
        <f>IF(AND('Tracker&amp;Invoice'!A1717&lt;&gt;"",'Tracker&amp;Invoice'!A1717&lt;&gt;"ITEM",'Tracker&amp;Invoice'!A1713="ITEM"),1,0)</f>
        <v>0</v>
      </c>
      <c r="C1687" t="str">
        <f>IF(B1687=1,'Tracker&amp;Invoice'!A1717,C1686)</f>
        <v>BQ-115</v>
      </c>
      <c r="D1687" t="str">
        <f>IF(LEFT(TRIM('Tracker&amp;Invoice'!B1717),9)="INVOICE #","INVOICE",IF(TRIM('Tracker&amp;Invoice'!B1717)="Overall Completion INVOICE","OVERALL",""))</f>
        <v/>
      </c>
      <c r="E1687" t="str">
        <f>IF(D1687="INVOICE",VALUE(MID(TRIM('Tracker&amp;Invoice'!B1717),10,10)),"")</f>
        <v/>
      </c>
      <c r="F1687">
        <f>IF(B1687=1,IFERROR(LOOKUP(2,1/('Tracker&amp;Invoice'!$H1717:$AC1717&lt;&gt;""),COLUMN('Tracker&amp;Invoice'!$H1717:$AC1717)),8),F1686)</f>
        <v>14</v>
      </c>
      <c r="G1687">
        <f>IF(D1687="OVERALL",IFERROR(LOOKUP(2,1/('Tracker&amp;Invoice'!$H1717:$AC1717&lt;&gt;""),COLUMN('Tracker&amp;Invoice'!$H1717:$AC1717)),8),G1688)</f>
        <v>15</v>
      </c>
      <c r="H1687">
        <f t="shared" si="52"/>
        <v>15</v>
      </c>
      <c r="I1687" s="29">
        <f>IF(D1687="INVOICE",SUM('Tracker&amp;Invoice'!$H1717:INDEX('Tracker&amp;Invoice'!$A1717:$AC1717,1,H1687)),0)</f>
        <v>0</v>
      </c>
      <c r="J1687" s="29">
        <f>IF(D1687="OVERALL",SUM('Tracker&amp;Invoice'!$H1717:$AC1717),0)</f>
        <v>0</v>
      </c>
    </row>
    <row r="1688" spans="1:10">
      <c r="A1688" t="e">
        <f t="shared" si="53"/>
        <v>#REF!</v>
      </c>
      <c r="B1688">
        <f>IF(AND('Tracker&amp;Invoice'!A1718&lt;&gt;"",'Tracker&amp;Invoice'!A1718&lt;&gt;"ITEM",'Tracker&amp;Invoice'!A1714="ITEM"),1,0)</f>
        <v>0</v>
      </c>
      <c r="C1688" t="str">
        <f>IF(B1688=1,'Tracker&amp;Invoice'!A1718,C1687)</f>
        <v>BQ-115</v>
      </c>
      <c r="D1688" t="str">
        <f>IF(LEFT(TRIM('Tracker&amp;Invoice'!B1718),9)="INVOICE #","INVOICE",IF(TRIM('Tracker&amp;Invoice'!B1718)="Overall Completion INVOICE","OVERALL",""))</f>
        <v>OVERALL</v>
      </c>
      <c r="E1688" t="str">
        <f>IF(D1688="INVOICE",VALUE(MID(TRIM('Tracker&amp;Invoice'!B1718),10,10)),"")</f>
        <v/>
      </c>
      <c r="F1688">
        <f>IF(B1688=1,IFERROR(LOOKUP(2,1/('Tracker&amp;Invoice'!$H1718:$AC1718&lt;&gt;""),COLUMN('Tracker&amp;Invoice'!$H1718:$AC1718)),8),F1687)</f>
        <v>14</v>
      </c>
      <c r="G1688">
        <f>IF(D1688="OVERALL",IFERROR(LOOKUP(2,1/('Tracker&amp;Invoice'!$H1718:$AC1718&lt;&gt;""),COLUMN('Tracker&amp;Invoice'!$H1718:$AC1718)),8),G1689)</f>
        <v>15</v>
      </c>
      <c r="H1688">
        <f t="shared" si="52"/>
        <v>15</v>
      </c>
      <c r="I1688" s="29">
        <f>IF(D1688="INVOICE",SUM('Tracker&amp;Invoice'!$H1718:INDEX('Tracker&amp;Invoice'!$A1718:$AC1718,1,H1688)),0)</f>
        <v>0</v>
      </c>
      <c r="J1688" s="29">
        <f>IF(D1688="OVERALL",SUM('Tracker&amp;Invoice'!$H1718:$AC1718),0)</f>
        <v>1480</v>
      </c>
    </row>
    <row r="1689" spans="1:10">
      <c r="A1689" t="e">
        <f t="shared" si="53"/>
        <v>#REF!</v>
      </c>
      <c r="B1689">
        <f>IF(AND('Tracker&amp;Invoice'!A1719&lt;&gt;"",'Tracker&amp;Invoice'!A1719&lt;&gt;"ITEM",'Tracker&amp;Invoice'!A1717="ITEM"),1,0)</f>
        <v>0</v>
      </c>
      <c r="C1689" t="str">
        <f>IF(B1689=1,'Tracker&amp;Invoice'!A1719,C1688)</f>
        <v>BQ-115</v>
      </c>
      <c r="D1689" t="str">
        <f>IF(LEFT(TRIM('Tracker&amp;Invoice'!B1719),9)="INVOICE #","INVOICE",IF(TRIM('Tracker&amp;Invoice'!B1719)="Overall Completion INVOICE","OVERALL",""))</f>
        <v/>
      </c>
      <c r="E1689" t="str">
        <f>IF(D1689="INVOICE",VALUE(MID(TRIM('Tracker&amp;Invoice'!B1719),10,10)),"")</f>
        <v/>
      </c>
      <c r="F1689">
        <f>IF(B1689=1,IFERROR(LOOKUP(2,1/('Tracker&amp;Invoice'!$H1719:$AC1719&lt;&gt;""),COLUMN('Tracker&amp;Invoice'!$H1719:$AC1719)),8),F1688)</f>
        <v>14</v>
      </c>
      <c r="G1689">
        <f>IF(D1689="OVERALL",IFERROR(LOOKUP(2,1/('Tracker&amp;Invoice'!$H1719:$AC1719&lt;&gt;""),COLUMN('Tracker&amp;Invoice'!$H1719:$AC1719)),8),G1690)</f>
        <v>15</v>
      </c>
      <c r="H1689">
        <f t="shared" si="52"/>
        <v>15</v>
      </c>
      <c r="I1689" s="29">
        <f>IF(D1689="INVOICE",SUM('Tracker&amp;Invoice'!$H1719:INDEX('Tracker&amp;Invoice'!$A1719:$AC1719,1,H1689)),0)</f>
        <v>0</v>
      </c>
      <c r="J1689" s="29">
        <f>IF(D1689="OVERALL",SUM('Tracker&amp;Invoice'!$H1719:$AC1719),0)</f>
        <v>0</v>
      </c>
    </row>
    <row r="1690" spans="1:10">
      <c r="A1690" t="e">
        <f t="shared" si="53"/>
        <v>#REF!</v>
      </c>
      <c r="B1690">
        <f>IF(AND('Tracker&amp;Invoice'!A1720&lt;&gt;"",'Tracker&amp;Invoice'!A1720&lt;&gt;"ITEM",'Tracker&amp;Invoice'!A1718="ITEM"),1,0)</f>
        <v>0</v>
      </c>
      <c r="C1690" t="str">
        <f>IF(B1690=1,'Tracker&amp;Invoice'!A1720,C1689)</f>
        <v>BQ-115</v>
      </c>
      <c r="D1690" t="str">
        <f>IF(LEFT(TRIM('Tracker&amp;Invoice'!B1720),9)="INVOICE #","INVOICE",IF(TRIM('Tracker&amp;Invoice'!B1720)="Overall Completion INVOICE","OVERALL",""))</f>
        <v/>
      </c>
      <c r="E1690" t="str">
        <f>IF(D1690="INVOICE",VALUE(MID(TRIM('Tracker&amp;Invoice'!B1720),10,10)),"")</f>
        <v/>
      </c>
      <c r="F1690">
        <f>IF(B1690=1,IFERROR(LOOKUP(2,1/('Tracker&amp;Invoice'!$H1720:$AC1720&lt;&gt;""),COLUMN('Tracker&amp;Invoice'!$H1720:$AC1720)),8),F1689)</f>
        <v>14</v>
      </c>
      <c r="G1690">
        <f>IF(D1690="OVERALL",IFERROR(LOOKUP(2,1/('Tracker&amp;Invoice'!$H1720:$AC1720&lt;&gt;""),COLUMN('Tracker&amp;Invoice'!$H1720:$AC1720)),8),G1691)</f>
        <v>15</v>
      </c>
      <c r="H1690">
        <f t="shared" si="52"/>
        <v>15</v>
      </c>
      <c r="I1690" s="29">
        <f>IF(D1690="INVOICE",SUM('Tracker&amp;Invoice'!$H1720:INDEX('Tracker&amp;Invoice'!$A1720:$AC1720,1,H1690)),0)</f>
        <v>0</v>
      </c>
      <c r="J1690" s="29">
        <f>IF(D1690="OVERALL",SUM('Tracker&amp;Invoice'!$H1720:$AC1720),0)</f>
        <v>0</v>
      </c>
    </row>
    <row r="1691" spans="1:10">
      <c r="A1691" t="e">
        <f t="shared" si="53"/>
        <v>#REF!</v>
      </c>
      <c r="B1691">
        <f>IF(AND('Tracker&amp;Invoice'!A1721&lt;&gt;"",'Tracker&amp;Invoice'!A1721&lt;&gt;"ITEM",'Tracker&amp;Invoice'!A1719="ITEM"),1,0)</f>
        <v>0</v>
      </c>
      <c r="C1691" t="str">
        <f>IF(B1691=1,'Tracker&amp;Invoice'!A1721,C1690)</f>
        <v>BQ-115</v>
      </c>
      <c r="D1691" t="str">
        <f>IF(LEFT(TRIM('Tracker&amp;Invoice'!B1721),9)="INVOICE #","INVOICE",IF(TRIM('Tracker&amp;Invoice'!B1721)="Overall Completion INVOICE","OVERALL",""))</f>
        <v/>
      </c>
      <c r="E1691" t="str">
        <f>IF(D1691="INVOICE",VALUE(MID(TRIM('Tracker&amp;Invoice'!B1721),10,10)),"")</f>
        <v/>
      </c>
      <c r="F1691">
        <f>IF(B1691=1,IFERROR(LOOKUP(2,1/('Tracker&amp;Invoice'!$H1721:$AC1721&lt;&gt;""),COLUMN('Tracker&amp;Invoice'!$H1721:$AC1721)),8),F1690)</f>
        <v>14</v>
      </c>
      <c r="G1691">
        <f>IF(D1691="OVERALL",IFERROR(LOOKUP(2,1/('Tracker&amp;Invoice'!$H1721:$AC1721&lt;&gt;""),COLUMN('Tracker&amp;Invoice'!$H1721:$AC1721)),8),G1692)</f>
        <v>15</v>
      </c>
      <c r="H1691">
        <f t="shared" si="52"/>
        <v>15</v>
      </c>
      <c r="I1691" s="29">
        <f>IF(D1691="INVOICE",SUM('Tracker&amp;Invoice'!$H1721:INDEX('Tracker&amp;Invoice'!$A1721:$AC1721,1,H1691)),0)</f>
        <v>0</v>
      </c>
      <c r="J1691" s="29">
        <f>IF(D1691="OVERALL",SUM('Tracker&amp;Invoice'!$H1721:$AC1721),0)</f>
        <v>0</v>
      </c>
    </row>
    <row r="1692" spans="1:10">
      <c r="A1692" t="e">
        <f t="shared" si="53"/>
        <v>#REF!</v>
      </c>
      <c r="B1692">
        <f>IF(AND('Tracker&amp;Invoice'!A1722&lt;&gt;"",'Tracker&amp;Invoice'!A1722&lt;&gt;"ITEM",'Tracker&amp;Invoice'!A1720="ITEM"),1,0)</f>
        <v>0</v>
      </c>
      <c r="C1692" t="str">
        <f>IF(B1692=1,'Tracker&amp;Invoice'!A1722,C1691)</f>
        <v>BQ-115</v>
      </c>
      <c r="D1692" t="str">
        <f>IF(LEFT(TRIM('Tracker&amp;Invoice'!B1722),9)="INVOICE #","INVOICE",IF(TRIM('Tracker&amp;Invoice'!B1722)="Overall Completion INVOICE","OVERALL",""))</f>
        <v/>
      </c>
      <c r="E1692" t="str">
        <f>IF(D1692="INVOICE",VALUE(MID(TRIM('Tracker&amp;Invoice'!B1722),10,10)),"")</f>
        <v/>
      </c>
      <c r="F1692">
        <f>IF(B1692=1,IFERROR(LOOKUP(2,1/('Tracker&amp;Invoice'!$H1722:$AC1722&lt;&gt;""),COLUMN('Tracker&amp;Invoice'!$H1722:$AC1722)),8),F1691)</f>
        <v>14</v>
      </c>
      <c r="G1692">
        <f>IF(D1692="OVERALL",IFERROR(LOOKUP(2,1/('Tracker&amp;Invoice'!$H1722:$AC1722&lt;&gt;""),COLUMN('Tracker&amp;Invoice'!$H1722:$AC1722)),8),G1693)</f>
        <v>15</v>
      </c>
      <c r="H1692">
        <f t="shared" si="52"/>
        <v>15</v>
      </c>
      <c r="I1692" s="29">
        <f>IF(D1692="INVOICE",SUM('Tracker&amp;Invoice'!$H1722:INDEX('Tracker&amp;Invoice'!$A1722:$AC1722,1,H1692)),0)</f>
        <v>0</v>
      </c>
      <c r="J1692" s="29">
        <f>IF(D1692="OVERALL",SUM('Tracker&amp;Invoice'!$H1722:$AC1722),0)</f>
        <v>0</v>
      </c>
    </row>
    <row r="1693" spans="1:10">
      <c r="A1693" t="e">
        <f t="shared" si="53"/>
        <v>#REF!</v>
      </c>
      <c r="B1693">
        <f>IF(AND('Tracker&amp;Invoice'!A1723&lt;&gt;"",'Tracker&amp;Invoice'!A1723&lt;&gt;"ITEM",'Tracker&amp;Invoice'!A1721="ITEM"),1,0)</f>
        <v>0</v>
      </c>
      <c r="C1693" t="str">
        <f>IF(B1693=1,'Tracker&amp;Invoice'!A1723,C1692)</f>
        <v>BQ-115</v>
      </c>
      <c r="D1693" t="str">
        <f>IF(LEFT(TRIM('Tracker&amp;Invoice'!B1723),9)="INVOICE #","INVOICE",IF(TRIM('Tracker&amp;Invoice'!B1723)="Overall Completion INVOICE","OVERALL",""))</f>
        <v/>
      </c>
      <c r="E1693" t="str">
        <f>IF(D1693="INVOICE",VALUE(MID(TRIM('Tracker&amp;Invoice'!B1723),10,10)),"")</f>
        <v/>
      </c>
      <c r="F1693">
        <f>IF(B1693=1,IFERROR(LOOKUP(2,1/('Tracker&amp;Invoice'!$H1723:$AC1723&lt;&gt;""),COLUMN('Tracker&amp;Invoice'!$H1723:$AC1723)),8),F1692)</f>
        <v>14</v>
      </c>
      <c r="G1693">
        <f>IF(D1693="OVERALL",IFERROR(LOOKUP(2,1/('Tracker&amp;Invoice'!$H1723:$AC1723&lt;&gt;""),COLUMN('Tracker&amp;Invoice'!$H1723:$AC1723)),8),G1694)</f>
        <v>15</v>
      </c>
      <c r="H1693">
        <f t="shared" si="52"/>
        <v>15</v>
      </c>
      <c r="I1693" s="29">
        <f>IF(D1693="INVOICE",SUM('Tracker&amp;Invoice'!$H1723:INDEX('Tracker&amp;Invoice'!$A1723:$AC1723,1,H1693)),0)</f>
        <v>0</v>
      </c>
      <c r="J1693" s="29">
        <f>IF(D1693="OVERALL",SUM('Tracker&amp;Invoice'!$H1723:$AC1723),0)</f>
        <v>0</v>
      </c>
    </row>
    <row r="1694" spans="1:10">
      <c r="A1694" t="e">
        <f t="shared" si="53"/>
        <v>#REF!</v>
      </c>
      <c r="B1694">
        <f>IF(AND('Tracker&amp;Invoice'!A1724&lt;&gt;"",'Tracker&amp;Invoice'!A1724&lt;&gt;"ITEM",'Tracker&amp;Invoice'!A1722="ITEM"),1,0)</f>
        <v>0</v>
      </c>
      <c r="C1694" t="str">
        <f>IF(B1694=1,'Tracker&amp;Invoice'!A1724,C1693)</f>
        <v>BQ-115</v>
      </c>
      <c r="D1694" t="str">
        <f>IF(LEFT(TRIM('Tracker&amp;Invoice'!B1724),9)="INVOICE #","INVOICE",IF(TRIM('Tracker&amp;Invoice'!B1724)="Overall Completion INVOICE","OVERALL",""))</f>
        <v/>
      </c>
      <c r="E1694" t="str">
        <f>IF(D1694="INVOICE",VALUE(MID(TRIM('Tracker&amp;Invoice'!B1724),10,10)),"")</f>
        <v/>
      </c>
      <c r="F1694">
        <f>IF(B1694=1,IFERROR(LOOKUP(2,1/('Tracker&amp;Invoice'!$H1724:$AC1724&lt;&gt;""),COLUMN('Tracker&amp;Invoice'!$H1724:$AC1724)),8),F1693)</f>
        <v>14</v>
      </c>
      <c r="G1694">
        <f>IF(D1694="OVERALL",IFERROR(LOOKUP(2,1/('Tracker&amp;Invoice'!$H1724:$AC1724&lt;&gt;""),COLUMN('Tracker&amp;Invoice'!$H1724:$AC1724)),8),G1695)</f>
        <v>15</v>
      </c>
      <c r="H1694">
        <f t="shared" si="52"/>
        <v>15</v>
      </c>
      <c r="I1694" s="29">
        <f>IF(D1694="INVOICE",SUM('Tracker&amp;Invoice'!$H1724:INDEX('Tracker&amp;Invoice'!$A1724:$AC1724,1,H1694)),0)</f>
        <v>0</v>
      </c>
      <c r="J1694" s="29">
        <f>IF(D1694="OVERALL",SUM('Tracker&amp;Invoice'!$H1724:$AC1724),0)</f>
        <v>0</v>
      </c>
    </row>
    <row r="1695" spans="1:10">
      <c r="A1695" t="e">
        <f t="shared" si="53"/>
        <v>#REF!</v>
      </c>
      <c r="B1695">
        <f>IF(AND('Tracker&amp;Invoice'!A1725&lt;&gt;"",'Tracker&amp;Invoice'!A1725&lt;&gt;"ITEM",'Tracker&amp;Invoice'!A1723="ITEM"),1,0)</f>
        <v>0</v>
      </c>
      <c r="C1695" t="str">
        <f>IF(B1695=1,'Tracker&amp;Invoice'!A1725,C1694)</f>
        <v>BQ-115</v>
      </c>
      <c r="D1695" t="str">
        <f>IF(LEFT(TRIM('Tracker&amp;Invoice'!B1725),9)="INVOICE #","INVOICE",IF(TRIM('Tracker&amp;Invoice'!B1725)="Overall Completion INVOICE","OVERALL",""))</f>
        <v/>
      </c>
      <c r="E1695" t="str">
        <f>IF(D1695="INVOICE",VALUE(MID(TRIM('Tracker&amp;Invoice'!B1725),10,10)),"")</f>
        <v/>
      </c>
      <c r="F1695">
        <f>IF(B1695=1,IFERROR(LOOKUP(2,1/('Tracker&amp;Invoice'!$H1725:$AC1725&lt;&gt;""),COLUMN('Tracker&amp;Invoice'!$H1725:$AC1725)),8),F1694)</f>
        <v>14</v>
      </c>
      <c r="G1695">
        <f>IF(D1695="OVERALL",IFERROR(LOOKUP(2,1/('Tracker&amp;Invoice'!$H1725:$AC1725&lt;&gt;""),COLUMN('Tracker&amp;Invoice'!$H1725:$AC1725)),8),G1696)</f>
        <v>15</v>
      </c>
      <c r="H1695">
        <f t="shared" si="52"/>
        <v>15</v>
      </c>
      <c r="I1695" s="29">
        <f>IF(D1695="INVOICE",SUM('Tracker&amp;Invoice'!$H1725:INDEX('Tracker&amp;Invoice'!$A1725:$AC1725,1,H1695)),0)</f>
        <v>0</v>
      </c>
      <c r="J1695" s="29">
        <f>IF(D1695="OVERALL",SUM('Tracker&amp;Invoice'!$H1725:$AC1725),0)</f>
        <v>0</v>
      </c>
    </row>
    <row r="1696" spans="1:10">
      <c r="A1696" t="e">
        <f t="shared" si="53"/>
        <v>#REF!</v>
      </c>
      <c r="B1696">
        <f>IF(AND('Tracker&amp;Invoice'!A1726&lt;&gt;"",'Tracker&amp;Invoice'!A1726&lt;&gt;"ITEM",'Tracker&amp;Invoice'!A1724="ITEM"),1,0)</f>
        <v>0</v>
      </c>
      <c r="C1696" t="str">
        <f>IF(B1696=1,'Tracker&amp;Invoice'!A1726,C1695)</f>
        <v>BQ-115</v>
      </c>
      <c r="D1696" t="str">
        <f>IF(LEFT(TRIM('Tracker&amp;Invoice'!B1726),9)="INVOICE #","INVOICE",IF(TRIM('Tracker&amp;Invoice'!B1726)="Overall Completion INVOICE","OVERALL",""))</f>
        <v/>
      </c>
      <c r="E1696" t="str">
        <f>IF(D1696="INVOICE",VALUE(MID(TRIM('Tracker&amp;Invoice'!B1726),10,10)),"")</f>
        <v/>
      </c>
      <c r="F1696">
        <f>IF(B1696=1,IFERROR(LOOKUP(2,1/('Tracker&amp;Invoice'!$H1726:$AC1726&lt;&gt;""),COLUMN('Tracker&amp;Invoice'!$H1726:$AC1726)),8),F1695)</f>
        <v>14</v>
      </c>
      <c r="G1696">
        <f>IF(D1696="OVERALL",IFERROR(LOOKUP(2,1/('Tracker&amp;Invoice'!$H1726:$AC1726&lt;&gt;""),COLUMN('Tracker&amp;Invoice'!$H1726:$AC1726)),8),G1697)</f>
        <v>15</v>
      </c>
      <c r="H1696">
        <f t="shared" si="52"/>
        <v>15</v>
      </c>
      <c r="I1696" s="29">
        <f>IF(D1696="INVOICE",SUM('Tracker&amp;Invoice'!$H1726:INDEX('Tracker&amp;Invoice'!$A1726:$AC1726,1,H1696)),0)</f>
        <v>0</v>
      </c>
      <c r="J1696" s="29">
        <f>IF(D1696="OVERALL",SUM('Tracker&amp;Invoice'!$H1726:$AC1726),0)</f>
        <v>0</v>
      </c>
    </row>
    <row r="1697" spans="1:10">
      <c r="A1697" t="e">
        <f t="shared" si="53"/>
        <v>#REF!</v>
      </c>
      <c r="B1697">
        <f>IF(AND('Tracker&amp;Invoice'!A1727&lt;&gt;"",'Tracker&amp;Invoice'!A1727&lt;&gt;"ITEM",'Tracker&amp;Invoice'!A1725="ITEM"),1,0)</f>
        <v>1</v>
      </c>
      <c r="C1697" t="str">
        <f>IF(B1697=1,'Tracker&amp;Invoice'!A1727,C1696)</f>
        <v>BQ-116</v>
      </c>
      <c r="D1697" t="str">
        <f>IF(LEFT(TRIM('Tracker&amp;Invoice'!B1727),9)="INVOICE #","INVOICE",IF(TRIM('Tracker&amp;Invoice'!B1727)="Overall Completion INVOICE","OVERALL",""))</f>
        <v/>
      </c>
      <c r="E1697" t="str">
        <f>IF(D1697="INVOICE",VALUE(MID(TRIM('Tracker&amp;Invoice'!B1727),10,10)),"")</f>
        <v/>
      </c>
      <c r="F1697">
        <f>IF(B1697=1,IFERROR(LOOKUP(2,1/('Tracker&amp;Invoice'!$H1727:$AC1727&lt;&gt;""),COLUMN('Tracker&amp;Invoice'!$H1727:$AC1727)),8),F1696)</f>
        <v>14</v>
      </c>
      <c r="G1697">
        <f>IF(D1697="OVERALL",IFERROR(LOOKUP(2,1/('Tracker&amp;Invoice'!$H1727:$AC1727&lt;&gt;""),COLUMN('Tracker&amp;Invoice'!$H1727:$AC1727)),8),G1698)</f>
        <v>15</v>
      </c>
      <c r="H1697">
        <f t="shared" si="52"/>
        <v>15</v>
      </c>
      <c r="I1697" s="29">
        <f>IF(D1697="INVOICE",SUM('Tracker&amp;Invoice'!$H1727:INDEX('Tracker&amp;Invoice'!$A1727:$AC1727,1,H1697)),0)</f>
        <v>0</v>
      </c>
      <c r="J1697" s="29">
        <f>IF(D1697="OVERALL",SUM('Tracker&amp;Invoice'!$H1727:$AC1727),0)</f>
        <v>0</v>
      </c>
    </row>
    <row r="1698" spans="1:10">
      <c r="A1698" t="e">
        <f t="shared" si="53"/>
        <v>#REF!</v>
      </c>
      <c r="B1698">
        <f>IF(AND('Tracker&amp;Invoice'!A1728&lt;&gt;"",'Tracker&amp;Invoice'!A1728&lt;&gt;"ITEM",'Tracker&amp;Invoice'!A1726="ITEM"),1,0)</f>
        <v>0</v>
      </c>
      <c r="C1698" t="str">
        <f>IF(B1698=1,'Tracker&amp;Invoice'!A1728,C1697)</f>
        <v>BQ-116</v>
      </c>
      <c r="D1698" t="str">
        <f>IF(LEFT(TRIM('Tracker&amp;Invoice'!B1728),9)="INVOICE #","INVOICE",IF(TRIM('Tracker&amp;Invoice'!B1728)="Overall Completion INVOICE","OVERALL",""))</f>
        <v/>
      </c>
      <c r="E1698" t="str">
        <f>IF(D1698="INVOICE",VALUE(MID(TRIM('Tracker&amp;Invoice'!B1728),10,10)),"")</f>
        <v/>
      </c>
      <c r="F1698">
        <f>IF(B1698=1,IFERROR(LOOKUP(2,1/('Tracker&amp;Invoice'!$H1728:$AC1728&lt;&gt;""),COLUMN('Tracker&amp;Invoice'!$H1728:$AC1728)),8),F1697)</f>
        <v>14</v>
      </c>
      <c r="G1698">
        <f>IF(D1698="OVERALL",IFERROR(LOOKUP(2,1/('Tracker&amp;Invoice'!$H1728:$AC1728&lt;&gt;""),COLUMN('Tracker&amp;Invoice'!$H1728:$AC1728)),8),G1699)</f>
        <v>15</v>
      </c>
      <c r="H1698">
        <f t="shared" si="52"/>
        <v>15</v>
      </c>
      <c r="I1698" s="29">
        <f>IF(D1698="INVOICE",SUM('Tracker&amp;Invoice'!$H1728:INDEX('Tracker&amp;Invoice'!$A1728:$AC1728,1,H1698)),0)</f>
        <v>0</v>
      </c>
      <c r="J1698" s="29">
        <f>IF(D1698="OVERALL",SUM('Tracker&amp;Invoice'!$H1728:$AC1728),0)</f>
        <v>0</v>
      </c>
    </row>
    <row r="1699" spans="1:10">
      <c r="A1699" t="e">
        <f t="shared" si="53"/>
        <v>#REF!</v>
      </c>
      <c r="B1699">
        <f>IF(AND('Tracker&amp;Invoice'!A1729&lt;&gt;"",'Tracker&amp;Invoice'!A1729&lt;&gt;"ITEM",'Tracker&amp;Invoice'!A1727="ITEM"),1,0)</f>
        <v>0</v>
      </c>
      <c r="C1699" t="str">
        <f>IF(B1699=1,'Tracker&amp;Invoice'!A1729,C1698)</f>
        <v>BQ-116</v>
      </c>
      <c r="D1699" t="str">
        <f>IF(LEFT(TRIM('Tracker&amp;Invoice'!B1729),9)="INVOICE #","INVOICE",IF(TRIM('Tracker&amp;Invoice'!B1729)="Overall Completion INVOICE","OVERALL",""))</f>
        <v/>
      </c>
      <c r="E1699" t="str">
        <f>IF(D1699="INVOICE",VALUE(MID(TRIM('Tracker&amp;Invoice'!B1729),10,10)),"")</f>
        <v/>
      </c>
      <c r="F1699">
        <f>IF(B1699=1,IFERROR(LOOKUP(2,1/('Tracker&amp;Invoice'!$H1729:$AC1729&lt;&gt;""),COLUMN('Tracker&amp;Invoice'!$H1729:$AC1729)),8),F1698)</f>
        <v>14</v>
      </c>
      <c r="G1699">
        <f>IF(D1699="OVERALL",IFERROR(LOOKUP(2,1/('Tracker&amp;Invoice'!$H1729:$AC1729&lt;&gt;""),COLUMN('Tracker&amp;Invoice'!$H1729:$AC1729)),8),G1700)</f>
        <v>15</v>
      </c>
      <c r="H1699">
        <f t="shared" si="52"/>
        <v>15</v>
      </c>
      <c r="I1699" s="29">
        <f>IF(D1699="INVOICE",SUM('Tracker&amp;Invoice'!$H1729:INDEX('Tracker&amp;Invoice'!$A1729:$AC1729,1,H1699)),0)</f>
        <v>0</v>
      </c>
      <c r="J1699" s="29">
        <f>IF(D1699="OVERALL",SUM('Tracker&amp;Invoice'!$H1729:$AC1729),0)</f>
        <v>0</v>
      </c>
    </row>
    <row r="1700" spans="1:10">
      <c r="A1700" t="e">
        <f t="shared" si="53"/>
        <v>#REF!</v>
      </c>
      <c r="B1700">
        <f>IF(AND('Tracker&amp;Invoice'!A1730&lt;&gt;"",'Tracker&amp;Invoice'!A1730&lt;&gt;"ITEM",'Tracker&amp;Invoice'!A1728="ITEM"),1,0)</f>
        <v>0</v>
      </c>
      <c r="C1700" t="str">
        <f>IF(B1700=1,'Tracker&amp;Invoice'!A1730,C1699)</f>
        <v>BQ-116</v>
      </c>
      <c r="D1700" t="str">
        <f>IF(LEFT(TRIM('Tracker&amp;Invoice'!B1730),9)="INVOICE #","INVOICE",IF(TRIM('Tracker&amp;Invoice'!B1730)="Overall Completion INVOICE","OVERALL",""))</f>
        <v>INVOICE</v>
      </c>
      <c r="E1700">
        <f>IF(D1700="INVOICE",VALUE(MID(TRIM('Tracker&amp;Invoice'!B1730),10,10)),"")</f>
        <v>14</v>
      </c>
      <c r="F1700">
        <f>IF(B1700=1,IFERROR(LOOKUP(2,1/('Tracker&amp;Invoice'!$H1730:$AC1730&lt;&gt;""),COLUMN('Tracker&amp;Invoice'!$H1730:$AC1730)),8),F1699)</f>
        <v>14</v>
      </c>
      <c r="G1700">
        <f>IF(D1700="OVERALL",IFERROR(LOOKUP(2,1/('Tracker&amp;Invoice'!$H1730:$AC1730&lt;&gt;""),COLUMN('Tracker&amp;Invoice'!$H1730:$AC1730)),8),G1701)</f>
        <v>15</v>
      </c>
      <c r="H1700">
        <f t="shared" si="52"/>
        <v>15</v>
      </c>
      <c r="I1700" s="29">
        <f>IF(D1700="INVOICE",SUM('Tracker&amp;Invoice'!$H1730:INDEX('Tracker&amp;Invoice'!$A1730:$AC1730,1,H1700)),0)</f>
        <v>1485.0000000000002</v>
      </c>
      <c r="J1700" s="29">
        <f>IF(D1700="OVERALL",SUM('Tracker&amp;Invoice'!$H1730:$AC1730),0)</f>
        <v>0</v>
      </c>
    </row>
    <row r="1701" spans="1:10">
      <c r="A1701" t="e">
        <f t="shared" si="53"/>
        <v>#REF!</v>
      </c>
      <c r="B1701">
        <f>IF(AND('Tracker&amp;Invoice'!A1731&lt;&gt;"",'Tracker&amp;Invoice'!A1731&lt;&gt;"ITEM",'Tracker&amp;Invoice'!A1729="ITEM"),1,0)</f>
        <v>0</v>
      </c>
      <c r="C1701" t="str">
        <f>IF(B1701=1,'Tracker&amp;Invoice'!A1731,C1700)</f>
        <v>BQ-116</v>
      </c>
      <c r="D1701" t="str">
        <f>IF(LEFT(TRIM('Tracker&amp;Invoice'!B1731),9)="INVOICE #","INVOICE",IF(TRIM('Tracker&amp;Invoice'!B1731)="Overall Completion INVOICE","OVERALL",""))</f>
        <v/>
      </c>
      <c r="E1701" t="str">
        <f>IF(D1701="INVOICE",VALUE(MID(TRIM('Tracker&amp;Invoice'!B1731),10,10)),"")</f>
        <v/>
      </c>
      <c r="F1701">
        <f>IF(B1701=1,IFERROR(LOOKUP(2,1/('Tracker&amp;Invoice'!$H1731:$AC1731&lt;&gt;""),COLUMN('Tracker&amp;Invoice'!$H1731:$AC1731)),8),F1700)</f>
        <v>14</v>
      </c>
      <c r="G1701">
        <f>IF(D1701="OVERALL",IFERROR(LOOKUP(2,1/('Tracker&amp;Invoice'!$H1731:$AC1731&lt;&gt;""),COLUMN('Tracker&amp;Invoice'!$H1731:$AC1731)),8),G1702)</f>
        <v>15</v>
      </c>
      <c r="H1701">
        <f t="shared" si="52"/>
        <v>15</v>
      </c>
      <c r="I1701" s="29">
        <f>IF(D1701="INVOICE",SUM('Tracker&amp;Invoice'!$H1731:INDEX('Tracker&amp;Invoice'!$A1731:$AC1731,1,H1701)),0)</f>
        <v>0</v>
      </c>
      <c r="J1701" s="29">
        <f>IF(D1701="OVERALL",SUM('Tracker&amp;Invoice'!$H1731:$AC1731),0)</f>
        <v>0</v>
      </c>
    </row>
    <row r="1702" spans="1:10">
      <c r="A1702" t="e">
        <f t="shared" si="53"/>
        <v>#REF!</v>
      </c>
      <c r="B1702">
        <f>IF(AND('Tracker&amp;Invoice'!A1732&lt;&gt;"",'Tracker&amp;Invoice'!A1732&lt;&gt;"ITEM",'Tracker&amp;Invoice'!A1730="ITEM"),1,0)</f>
        <v>0</v>
      </c>
      <c r="C1702" t="str">
        <f>IF(B1702=1,'Tracker&amp;Invoice'!A1732,C1701)</f>
        <v>BQ-116</v>
      </c>
      <c r="D1702" t="str">
        <f>IF(LEFT(TRIM('Tracker&amp;Invoice'!B1732),9)="INVOICE #","INVOICE",IF(TRIM('Tracker&amp;Invoice'!B1732)="Overall Completion INVOICE","OVERALL",""))</f>
        <v>INVOICE</v>
      </c>
      <c r="E1702">
        <f>IF(D1702="INVOICE",VALUE(MID(TRIM('Tracker&amp;Invoice'!B1732),10,10)),"")</f>
        <v>27</v>
      </c>
      <c r="F1702">
        <f>IF(B1702=1,IFERROR(LOOKUP(2,1/('Tracker&amp;Invoice'!$H1732:$AC1732&lt;&gt;""),COLUMN('Tracker&amp;Invoice'!$H1732:$AC1732)),8),F1701)</f>
        <v>14</v>
      </c>
      <c r="G1702">
        <f>IF(D1702="OVERALL",IFERROR(LOOKUP(2,1/('Tracker&amp;Invoice'!$H1732:$AC1732&lt;&gt;""),COLUMN('Tracker&amp;Invoice'!$H1732:$AC1732)),8),G1703)</f>
        <v>15</v>
      </c>
      <c r="H1702">
        <f t="shared" si="52"/>
        <v>15</v>
      </c>
      <c r="I1702" s="29">
        <f>IF(D1702="INVOICE",SUM('Tracker&amp;Invoice'!$H1732:INDEX('Tracker&amp;Invoice'!$A1732:$AC1732,1,H1702)),0)</f>
        <v>472.5</v>
      </c>
      <c r="J1702" s="29">
        <f>IF(D1702="OVERALL",SUM('Tracker&amp;Invoice'!$H1732:$AC1732),0)</f>
        <v>0</v>
      </c>
    </row>
    <row r="1703" spans="1:10">
      <c r="A1703" t="e">
        <f t="shared" si="53"/>
        <v>#REF!</v>
      </c>
      <c r="B1703">
        <f>IF(AND('Tracker&amp;Invoice'!A1733&lt;&gt;"",'Tracker&amp;Invoice'!A1733&lt;&gt;"ITEM",'Tracker&amp;Invoice'!A1731="ITEM"),1,0)</f>
        <v>0</v>
      </c>
      <c r="C1703" t="str">
        <f>IF(B1703=1,'Tracker&amp;Invoice'!A1733,C1702)</f>
        <v>BQ-116</v>
      </c>
      <c r="D1703" t="str">
        <f>IF(LEFT(TRIM('Tracker&amp;Invoice'!B1733),9)="INVOICE #","INVOICE",IF(TRIM('Tracker&amp;Invoice'!B1733)="Overall Completion INVOICE","OVERALL",""))</f>
        <v/>
      </c>
      <c r="E1703" t="str">
        <f>IF(D1703="INVOICE",VALUE(MID(TRIM('Tracker&amp;Invoice'!B1733),10,10)),"")</f>
        <v/>
      </c>
      <c r="F1703">
        <f>IF(B1703=1,IFERROR(LOOKUP(2,1/('Tracker&amp;Invoice'!$H1733:$AC1733&lt;&gt;""),COLUMN('Tracker&amp;Invoice'!$H1733:$AC1733)),8),F1702)</f>
        <v>14</v>
      </c>
      <c r="G1703">
        <f>IF(D1703="OVERALL",IFERROR(LOOKUP(2,1/('Tracker&amp;Invoice'!$H1733:$AC1733&lt;&gt;""),COLUMN('Tracker&amp;Invoice'!$H1733:$AC1733)),8),G1704)</f>
        <v>15</v>
      </c>
      <c r="H1703">
        <f t="shared" si="52"/>
        <v>15</v>
      </c>
      <c r="I1703" s="29">
        <f>IF(D1703="INVOICE",SUM('Tracker&amp;Invoice'!$H1733:INDEX('Tracker&amp;Invoice'!$A1733:$AC1733,1,H1703)),0)</f>
        <v>0</v>
      </c>
      <c r="J1703" s="29">
        <f>IF(D1703="OVERALL",SUM('Tracker&amp;Invoice'!$H1733:$AC1733),0)</f>
        <v>0</v>
      </c>
    </row>
    <row r="1704" spans="1:10">
      <c r="A1704" t="e">
        <f t="shared" si="53"/>
        <v>#REF!</v>
      </c>
      <c r="B1704">
        <f>IF(AND('Tracker&amp;Invoice'!A1734&lt;&gt;"",'Tracker&amp;Invoice'!A1734&lt;&gt;"ITEM",'Tracker&amp;Invoice'!A1732="ITEM"),1,0)</f>
        <v>0</v>
      </c>
      <c r="C1704" t="str">
        <f>IF(B1704=1,'Tracker&amp;Invoice'!A1734,C1703)</f>
        <v>BQ-116</v>
      </c>
      <c r="D1704" t="str">
        <f>IF(LEFT(TRIM('Tracker&amp;Invoice'!B1734),9)="INVOICE #","INVOICE",IF(TRIM('Tracker&amp;Invoice'!B1734)="Overall Completion INVOICE","OVERALL",""))</f>
        <v>INVOICE</v>
      </c>
      <c r="E1704">
        <f>IF(D1704="INVOICE",VALUE(MID(TRIM('Tracker&amp;Invoice'!B1734),10,10)),"")</f>
        <v>32</v>
      </c>
      <c r="F1704">
        <f>IF(B1704=1,IFERROR(LOOKUP(2,1/('Tracker&amp;Invoice'!$H1734:$AC1734&lt;&gt;""),COLUMN('Tracker&amp;Invoice'!$H1734:$AC1734)),8),F1703)</f>
        <v>14</v>
      </c>
      <c r="G1704">
        <f>IF(D1704="OVERALL",IFERROR(LOOKUP(2,1/('Tracker&amp;Invoice'!$H1734:$AC1734&lt;&gt;""),COLUMN('Tracker&amp;Invoice'!$H1734:$AC1734)),8),G1705)</f>
        <v>15</v>
      </c>
      <c r="H1704">
        <f t="shared" si="52"/>
        <v>15</v>
      </c>
      <c r="I1704" s="29">
        <f>IF(D1704="INVOICE",SUM('Tracker&amp;Invoice'!$H1734:INDEX('Tracker&amp;Invoice'!$A1734:$AC1734,1,H1704)),0)</f>
        <v>202.5</v>
      </c>
      <c r="J1704" s="29">
        <f>IF(D1704="OVERALL",SUM('Tracker&amp;Invoice'!$H1734:$AC1734),0)</f>
        <v>0</v>
      </c>
    </row>
    <row r="1705" spans="1:10">
      <c r="A1705" t="e">
        <f t="shared" si="53"/>
        <v>#REF!</v>
      </c>
      <c r="B1705">
        <f>IF(AND('Tracker&amp;Invoice'!A1735&lt;&gt;"",'Tracker&amp;Invoice'!A1735&lt;&gt;"ITEM",'Tracker&amp;Invoice'!A1733="ITEM"),1,0)</f>
        <v>0</v>
      </c>
      <c r="C1705" t="str">
        <f>IF(B1705=1,'Tracker&amp;Invoice'!A1735,C1704)</f>
        <v>BQ-116</v>
      </c>
      <c r="D1705" t="str">
        <f>IF(LEFT(TRIM('Tracker&amp;Invoice'!B1735),9)="INVOICE #","INVOICE",IF(TRIM('Tracker&amp;Invoice'!B1735)="Overall Completion INVOICE","OVERALL",""))</f>
        <v/>
      </c>
      <c r="E1705" t="str">
        <f>IF(D1705="INVOICE",VALUE(MID(TRIM('Tracker&amp;Invoice'!B1735),10,10)),"")</f>
        <v/>
      </c>
      <c r="F1705">
        <f>IF(B1705=1,IFERROR(LOOKUP(2,1/('Tracker&amp;Invoice'!$H1735:$AC1735&lt;&gt;""),COLUMN('Tracker&amp;Invoice'!$H1735:$AC1735)),8),F1704)</f>
        <v>14</v>
      </c>
      <c r="G1705">
        <f>IF(D1705="OVERALL",IFERROR(LOOKUP(2,1/('Tracker&amp;Invoice'!$H1735:$AC1735&lt;&gt;""),COLUMN('Tracker&amp;Invoice'!$H1735:$AC1735)),8),G1706)</f>
        <v>15</v>
      </c>
      <c r="H1705">
        <f t="shared" si="52"/>
        <v>15</v>
      </c>
      <c r="I1705" s="29">
        <f>IF(D1705="INVOICE",SUM('Tracker&amp;Invoice'!$H1735:INDEX('Tracker&amp;Invoice'!$A1735:$AC1735,1,H1705)),0)</f>
        <v>0</v>
      </c>
      <c r="J1705" s="29">
        <f>IF(D1705="OVERALL",SUM('Tracker&amp;Invoice'!$H1735:$AC1735),0)</f>
        <v>0</v>
      </c>
    </row>
    <row r="1706" spans="1:10">
      <c r="A1706" t="e">
        <f t="shared" si="53"/>
        <v>#REF!</v>
      </c>
      <c r="B1706">
        <f>IF(AND('Tracker&amp;Invoice'!A1736&lt;&gt;"",'Tracker&amp;Invoice'!A1736&lt;&gt;"ITEM",'Tracker&amp;Invoice'!A1734="ITEM"),1,0)</f>
        <v>0</v>
      </c>
      <c r="C1706" t="str">
        <f>IF(B1706=1,'Tracker&amp;Invoice'!A1736,C1705)</f>
        <v>BQ-116</v>
      </c>
      <c r="D1706" t="str">
        <f>IF(LEFT(TRIM('Tracker&amp;Invoice'!B1736),9)="INVOICE #","INVOICE",IF(TRIM('Tracker&amp;Invoice'!B1736)="Overall Completion INVOICE","OVERALL",""))</f>
        <v>OVERALL</v>
      </c>
      <c r="E1706" t="str">
        <f>IF(D1706="INVOICE",VALUE(MID(TRIM('Tracker&amp;Invoice'!B1736),10,10)),"")</f>
        <v/>
      </c>
      <c r="F1706">
        <f>IF(B1706=1,IFERROR(LOOKUP(2,1/('Tracker&amp;Invoice'!$H1736:$AC1736&lt;&gt;""),COLUMN('Tracker&amp;Invoice'!$H1736:$AC1736)),8),F1705)</f>
        <v>14</v>
      </c>
      <c r="G1706">
        <f>IF(D1706="OVERALL",IFERROR(LOOKUP(2,1/('Tracker&amp;Invoice'!$H1736:$AC1736&lt;&gt;""),COLUMN('Tracker&amp;Invoice'!$H1736:$AC1736)),8),G1707)</f>
        <v>15</v>
      </c>
      <c r="H1706">
        <f t="shared" si="52"/>
        <v>15</v>
      </c>
      <c r="I1706" s="29">
        <f>IF(D1706="INVOICE",SUM('Tracker&amp;Invoice'!$H1736:INDEX('Tracker&amp;Invoice'!$A1736:$AC1736,1,H1706)),0)</f>
        <v>0</v>
      </c>
      <c r="J1706" s="29">
        <f>IF(D1706="OVERALL",SUM('Tracker&amp;Invoice'!$H1736:$AC1736),0)</f>
        <v>2160</v>
      </c>
    </row>
    <row r="1707" spans="1:10">
      <c r="A1707" t="e">
        <f t="shared" si="53"/>
        <v>#REF!</v>
      </c>
      <c r="B1707">
        <f>IF(AND('Tracker&amp;Invoice'!A1737&lt;&gt;"",'Tracker&amp;Invoice'!A1737&lt;&gt;"ITEM",'Tracker&amp;Invoice'!A1735="ITEM"),1,0)</f>
        <v>0</v>
      </c>
      <c r="C1707" t="str">
        <f>IF(B1707=1,'Tracker&amp;Invoice'!A1737,C1706)</f>
        <v>BQ-116</v>
      </c>
      <c r="D1707" t="str">
        <f>IF(LEFT(TRIM('Tracker&amp;Invoice'!B1737),9)="INVOICE #","INVOICE",IF(TRIM('Tracker&amp;Invoice'!B1737)="Overall Completion INVOICE","OVERALL",""))</f>
        <v/>
      </c>
      <c r="E1707" t="str">
        <f>IF(D1707="INVOICE",VALUE(MID(TRIM('Tracker&amp;Invoice'!B1737),10,10)),"")</f>
        <v/>
      </c>
      <c r="F1707">
        <f>IF(B1707=1,IFERROR(LOOKUP(2,1/('Tracker&amp;Invoice'!$H1737:$AC1737&lt;&gt;""),COLUMN('Tracker&amp;Invoice'!$H1737:$AC1737)),8),F1706)</f>
        <v>14</v>
      </c>
      <c r="G1707">
        <f>IF(D1707="OVERALL",IFERROR(LOOKUP(2,1/('Tracker&amp;Invoice'!$H1737:$AC1737&lt;&gt;""),COLUMN('Tracker&amp;Invoice'!$H1737:$AC1737)),8),G1708)</f>
        <v>15</v>
      </c>
      <c r="H1707">
        <f t="shared" si="52"/>
        <v>15</v>
      </c>
      <c r="I1707" s="29">
        <f>IF(D1707="INVOICE",SUM('Tracker&amp;Invoice'!$H1737:INDEX('Tracker&amp;Invoice'!$A1737:$AC1737,1,H1707)),0)</f>
        <v>0</v>
      </c>
      <c r="J1707" s="29">
        <f>IF(D1707="OVERALL",SUM('Tracker&amp;Invoice'!$H1737:$AC1737),0)</f>
        <v>0</v>
      </c>
    </row>
    <row r="1708" spans="1:10">
      <c r="A1708" t="e">
        <f t="shared" si="53"/>
        <v>#REF!</v>
      </c>
      <c r="B1708">
        <f>IF(AND('Tracker&amp;Invoice'!A1738&lt;&gt;"",'Tracker&amp;Invoice'!A1738&lt;&gt;"ITEM",'Tracker&amp;Invoice'!A1736="ITEM"),1,0)</f>
        <v>0</v>
      </c>
      <c r="C1708" t="str">
        <f>IF(B1708=1,'Tracker&amp;Invoice'!A1738,C1707)</f>
        <v>BQ-116</v>
      </c>
      <c r="D1708" t="str">
        <f>IF(LEFT(TRIM('Tracker&amp;Invoice'!B1738),9)="INVOICE #","INVOICE",IF(TRIM('Tracker&amp;Invoice'!B1738)="Overall Completion INVOICE","OVERALL",""))</f>
        <v/>
      </c>
      <c r="E1708" t="str">
        <f>IF(D1708="INVOICE",VALUE(MID(TRIM('Tracker&amp;Invoice'!B1738),10,10)),"")</f>
        <v/>
      </c>
      <c r="F1708">
        <f>IF(B1708=1,IFERROR(LOOKUP(2,1/('Tracker&amp;Invoice'!$H1738:$AC1738&lt;&gt;""),COLUMN('Tracker&amp;Invoice'!$H1738:$AC1738)),8),F1707)</f>
        <v>14</v>
      </c>
      <c r="G1708">
        <f>IF(D1708="OVERALL",IFERROR(LOOKUP(2,1/('Tracker&amp;Invoice'!$H1738:$AC1738&lt;&gt;""),COLUMN('Tracker&amp;Invoice'!$H1738:$AC1738)),8),G1709)</f>
        <v>15</v>
      </c>
      <c r="H1708">
        <f t="shared" si="52"/>
        <v>15</v>
      </c>
      <c r="I1708" s="29">
        <f>IF(D1708="INVOICE",SUM('Tracker&amp;Invoice'!$H1738:INDEX('Tracker&amp;Invoice'!$A1738:$AC1738,1,H1708)),0)</f>
        <v>0</v>
      </c>
      <c r="J1708" s="29">
        <f>IF(D1708="OVERALL",SUM('Tracker&amp;Invoice'!$H1738:$AC1738),0)</f>
        <v>0</v>
      </c>
    </row>
    <row r="1709" spans="1:10">
      <c r="A1709" t="e">
        <f t="shared" si="53"/>
        <v>#REF!</v>
      </c>
      <c r="B1709">
        <f>IF(AND('Tracker&amp;Invoice'!A1739&lt;&gt;"",'Tracker&amp;Invoice'!A1739&lt;&gt;"ITEM",'Tracker&amp;Invoice'!A1737="ITEM"),1,0)</f>
        <v>0</v>
      </c>
      <c r="C1709" t="str">
        <f>IF(B1709=1,'Tracker&amp;Invoice'!A1739,C1708)</f>
        <v>BQ-116</v>
      </c>
      <c r="D1709" t="str">
        <f>IF(LEFT(TRIM('Tracker&amp;Invoice'!B1739),9)="INVOICE #","INVOICE",IF(TRIM('Tracker&amp;Invoice'!B1739)="Overall Completion INVOICE","OVERALL",""))</f>
        <v/>
      </c>
      <c r="E1709" t="str">
        <f>IF(D1709="INVOICE",VALUE(MID(TRIM('Tracker&amp;Invoice'!B1739),10,10)),"")</f>
        <v/>
      </c>
      <c r="F1709">
        <f>IF(B1709=1,IFERROR(LOOKUP(2,1/('Tracker&amp;Invoice'!$H1739:$AC1739&lt;&gt;""),COLUMN('Tracker&amp;Invoice'!$H1739:$AC1739)),8),F1708)</f>
        <v>14</v>
      </c>
      <c r="G1709">
        <f>IF(D1709="OVERALL",IFERROR(LOOKUP(2,1/('Tracker&amp;Invoice'!$H1739:$AC1739&lt;&gt;""),COLUMN('Tracker&amp;Invoice'!$H1739:$AC1739)),8),G1710)</f>
        <v>15</v>
      </c>
      <c r="H1709">
        <f t="shared" si="52"/>
        <v>15</v>
      </c>
      <c r="I1709" s="29">
        <f>IF(D1709="INVOICE",SUM('Tracker&amp;Invoice'!$H1739:INDEX('Tracker&amp;Invoice'!$A1739:$AC1739,1,H1709)),0)</f>
        <v>0</v>
      </c>
      <c r="J1709" s="29">
        <f>IF(D1709="OVERALL",SUM('Tracker&amp;Invoice'!$H1739:$AC1739),0)</f>
        <v>0</v>
      </c>
    </row>
    <row r="1710" spans="1:10">
      <c r="A1710" t="e">
        <f t="shared" si="53"/>
        <v>#REF!</v>
      </c>
      <c r="B1710">
        <f>IF(AND('Tracker&amp;Invoice'!A1740&lt;&gt;"",'Tracker&amp;Invoice'!A1740&lt;&gt;"ITEM",'Tracker&amp;Invoice'!A1738="ITEM"),1,0)</f>
        <v>0</v>
      </c>
      <c r="C1710" t="str">
        <f>IF(B1710=1,'Tracker&amp;Invoice'!A1740,C1709)</f>
        <v>BQ-116</v>
      </c>
      <c r="D1710" t="str">
        <f>IF(LEFT(TRIM('Tracker&amp;Invoice'!B1740),9)="INVOICE #","INVOICE",IF(TRIM('Tracker&amp;Invoice'!B1740)="Overall Completion INVOICE","OVERALL",""))</f>
        <v/>
      </c>
      <c r="E1710" t="str">
        <f>IF(D1710="INVOICE",VALUE(MID(TRIM('Tracker&amp;Invoice'!B1740),10,10)),"")</f>
        <v/>
      </c>
      <c r="F1710">
        <f>IF(B1710=1,IFERROR(LOOKUP(2,1/('Tracker&amp;Invoice'!$H1740:$AC1740&lt;&gt;""),COLUMN('Tracker&amp;Invoice'!$H1740:$AC1740)),8),F1709)</f>
        <v>14</v>
      </c>
      <c r="G1710">
        <f>IF(D1710="OVERALL",IFERROR(LOOKUP(2,1/('Tracker&amp;Invoice'!$H1740:$AC1740&lt;&gt;""),COLUMN('Tracker&amp;Invoice'!$H1740:$AC1740)),8),G1711)</f>
        <v>15</v>
      </c>
      <c r="H1710">
        <f t="shared" si="52"/>
        <v>15</v>
      </c>
      <c r="I1710" s="29">
        <f>IF(D1710="INVOICE",SUM('Tracker&amp;Invoice'!$H1740:INDEX('Tracker&amp;Invoice'!$A1740:$AC1740,1,H1710)),0)</f>
        <v>0</v>
      </c>
      <c r="J1710" s="29">
        <f>IF(D1710="OVERALL",SUM('Tracker&amp;Invoice'!$H1740:$AC1740),0)</f>
        <v>0</v>
      </c>
    </row>
    <row r="1711" spans="1:10">
      <c r="A1711" t="e">
        <f t="shared" si="53"/>
        <v>#REF!</v>
      </c>
      <c r="B1711">
        <f>IF(AND('Tracker&amp;Invoice'!A1741&lt;&gt;"",'Tracker&amp;Invoice'!A1741&lt;&gt;"ITEM",'Tracker&amp;Invoice'!A1739="ITEM"),1,0)</f>
        <v>0</v>
      </c>
      <c r="C1711" t="str">
        <f>IF(B1711=1,'Tracker&amp;Invoice'!A1741,C1710)</f>
        <v>BQ-116</v>
      </c>
      <c r="D1711" t="str">
        <f>IF(LEFT(TRIM('Tracker&amp;Invoice'!B1741),9)="INVOICE #","INVOICE",IF(TRIM('Tracker&amp;Invoice'!B1741)="Overall Completion INVOICE","OVERALL",""))</f>
        <v/>
      </c>
      <c r="E1711" t="str">
        <f>IF(D1711="INVOICE",VALUE(MID(TRIM('Tracker&amp;Invoice'!B1741),10,10)),"")</f>
        <v/>
      </c>
      <c r="F1711">
        <f>IF(B1711=1,IFERROR(LOOKUP(2,1/('Tracker&amp;Invoice'!$H1741:$AC1741&lt;&gt;""),COLUMN('Tracker&amp;Invoice'!$H1741:$AC1741)),8),F1710)</f>
        <v>14</v>
      </c>
      <c r="G1711">
        <f>IF(D1711="OVERALL",IFERROR(LOOKUP(2,1/('Tracker&amp;Invoice'!$H1741:$AC1741&lt;&gt;""),COLUMN('Tracker&amp;Invoice'!$H1741:$AC1741)),8),G1712)</f>
        <v>15</v>
      </c>
      <c r="H1711">
        <f t="shared" si="52"/>
        <v>15</v>
      </c>
      <c r="I1711" s="29">
        <f>IF(D1711="INVOICE",SUM('Tracker&amp;Invoice'!$H1741:INDEX('Tracker&amp;Invoice'!$A1741:$AC1741,1,H1711)),0)</f>
        <v>0</v>
      </c>
      <c r="J1711" s="29">
        <f>IF(D1711="OVERALL",SUM('Tracker&amp;Invoice'!$H1741:$AC1741),0)</f>
        <v>0</v>
      </c>
    </row>
    <row r="1712" spans="1:10">
      <c r="A1712" t="e">
        <f t="shared" si="53"/>
        <v>#REF!</v>
      </c>
      <c r="B1712">
        <f>IF(AND('Tracker&amp;Invoice'!A1742&lt;&gt;"",'Tracker&amp;Invoice'!A1742&lt;&gt;"ITEM",'Tracker&amp;Invoice'!A1740="ITEM"),1,0)</f>
        <v>0</v>
      </c>
      <c r="C1712" t="str">
        <f>IF(B1712=1,'Tracker&amp;Invoice'!A1742,C1711)</f>
        <v>BQ-116</v>
      </c>
      <c r="D1712" t="str">
        <f>IF(LEFT(TRIM('Tracker&amp;Invoice'!B1742),9)="INVOICE #","INVOICE",IF(TRIM('Tracker&amp;Invoice'!B1742)="Overall Completion INVOICE","OVERALL",""))</f>
        <v/>
      </c>
      <c r="E1712" t="str">
        <f>IF(D1712="INVOICE",VALUE(MID(TRIM('Tracker&amp;Invoice'!B1742),10,10)),"")</f>
        <v/>
      </c>
      <c r="F1712">
        <f>IF(B1712=1,IFERROR(LOOKUP(2,1/('Tracker&amp;Invoice'!$H1742:$AC1742&lt;&gt;""),COLUMN('Tracker&amp;Invoice'!$H1742:$AC1742)),8),F1711)</f>
        <v>14</v>
      </c>
      <c r="G1712">
        <f>IF(D1712="OVERALL",IFERROR(LOOKUP(2,1/('Tracker&amp;Invoice'!$H1742:$AC1742&lt;&gt;""),COLUMN('Tracker&amp;Invoice'!$H1742:$AC1742)),8),G1713)</f>
        <v>15</v>
      </c>
      <c r="H1712">
        <f t="shared" si="52"/>
        <v>15</v>
      </c>
      <c r="I1712" s="29">
        <f>IF(D1712="INVOICE",SUM('Tracker&amp;Invoice'!$H1742:INDEX('Tracker&amp;Invoice'!$A1742:$AC1742,1,H1712)),0)</f>
        <v>0</v>
      </c>
      <c r="J1712" s="29">
        <f>IF(D1712="OVERALL",SUM('Tracker&amp;Invoice'!$H1742:$AC1742),0)</f>
        <v>0</v>
      </c>
    </row>
    <row r="1713" spans="1:10">
      <c r="A1713" t="e">
        <f t="shared" si="53"/>
        <v>#REF!</v>
      </c>
      <c r="B1713">
        <f>IF(AND('Tracker&amp;Invoice'!A1743&lt;&gt;"",'Tracker&amp;Invoice'!A1743&lt;&gt;"ITEM",'Tracker&amp;Invoice'!A1741="ITEM"),1,0)</f>
        <v>0</v>
      </c>
      <c r="C1713" t="str">
        <f>IF(B1713=1,'Tracker&amp;Invoice'!A1743,C1712)</f>
        <v>BQ-116</v>
      </c>
      <c r="D1713" t="str">
        <f>IF(LEFT(TRIM('Tracker&amp;Invoice'!B1743),9)="INVOICE #","INVOICE",IF(TRIM('Tracker&amp;Invoice'!B1743)="Overall Completion INVOICE","OVERALL",""))</f>
        <v/>
      </c>
      <c r="E1713" t="str">
        <f>IF(D1713="INVOICE",VALUE(MID(TRIM('Tracker&amp;Invoice'!B1743),10,10)),"")</f>
        <v/>
      </c>
      <c r="F1713">
        <f>IF(B1713=1,IFERROR(LOOKUP(2,1/('Tracker&amp;Invoice'!$H1743:$AC1743&lt;&gt;""),COLUMN('Tracker&amp;Invoice'!$H1743:$AC1743)),8),F1712)</f>
        <v>14</v>
      </c>
      <c r="G1713">
        <f>IF(D1713="OVERALL",IFERROR(LOOKUP(2,1/('Tracker&amp;Invoice'!$H1743:$AC1743&lt;&gt;""),COLUMN('Tracker&amp;Invoice'!$H1743:$AC1743)),8),G1714)</f>
        <v>15</v>
      </c>
      <c r="H1713">
        <f t="shared" si="52"/>
        <v>15</v>
      </c>
      <c r="I1713" s="29">
        <f>IF(D1713="INVOICE",SUM('Tracker&amp;Invoice'!$H1743:INDEX('Tracker&amp;Invoice'!$A1743:$AC1743,1,H1713)),0)</f>
        <v>0</v>
      </c>
      <c r="J1713" s="29">
        <f>IF(D1713="OVERALL",SUM('Tracker&amp;Invoice'!$H1743:$AC1743),0)</f>
        <v>0</v>
      </c>
    </row>
    <row r="1714" spans="1:10">
      <c r="A1714" t="e">
        <f t="shared" si="53"/>
        <v>#REF!</v>
      </c>
      <c r="B1714">
        <f>IF(AND('Tracker&amp;Invoice'!A1744&lt;&gt;"",'Tracker&amp;Invoice'!A1744&lt;&gt;"ITEM",'Tracker&amp;Invoice'!A1742="ITEM"),1,0)</f>
        <v>0</v>
      </c>
      <c r="C1714" t="str">
        <f>IF(B1714=1,'Tracker&amp;Invoice'!A1744,C1713)</f>
        <v>BQ-116</v>
      </c>
      <c r="D1714" t="str">
        <f>IF(LEFT(TRIM('Tracker&amp;Invoice'!B1744),9)="INVOICE #","INVOICE",IF(TRIM('Tracker&amp;Invoice'!B1744)="Overall Completion INVOICE","OVERALL",""))</f>
        <v/>
      </c>
      <c r="E1714" t="str">
        <f>IF(D1714="INVOICE",VALUE(MID(TRIM('Tracker&amp;Invoice'!B1744),10,10)),"")</f>
        <v/>
      </c>
      <c r="F1714">
        <f>IF(B1714=1,IFERROR(LOOKUP(2,1/('Tracker&amp;Invoice'!$H1744:$AC1744&lt;&gt;""),COLUMN('Tracker&amp;Invoice'!$H1744:$AC1744)),8),F1713)</f>
        <v>14</v>
      </c>
      <c r="G1714">
        <f>IF(D1714="OVERALL",IFERROR(LOOKUP(2,1/('Tracker&amp;Invoice'!$H1744:$AC1744&lt;&gt;""),COLUMN('Tracker&amp;Invoice'!$H1744:$AC1744)),8),G1715)</f>
        <v>15</v>
      </c>
      <c r="H1714">
        <f t="shared" si="52"/>
        <v>15</v>
      </c>
      <c r="I1714" s="29">
        <f>IF(D1714="INVOICE",SUM('Tracker&amp;Invoice'!$H1744:INDEX('Tracker&amp;Invoice'!$A1744:$AC1744,1,H1714)),0)</f>
        <v>0</v>
      </c>
      <c r="J1714" s="29">
        <f>IF(D1714="OVERALL",SUM('Tracker&amp;Invoice'!$H1744:$AC1744),0)</f>
        <v>0</v>
      </c>
    </row>
    <row r="1715" spans="1:10">
      <c r="A1715" t="e">
        <f t="shared" si="53"/>
        <v>#REF!</v>
      </c>
      <c r="B1715">
        <f>IF(AND('Tracker&amp;Invoice'!A1745&lt;&gt;"",'Tracker&amp;Invoice'!A1745&lt;&gt;"ITEM",'Tracker&amp;Invoice'!A1743="ITEM"),1,0)</f>
        <v>1</v>
      </c>
      <c r="C1715" t="str">
        <f>IF(B1715=1,'Tracker&amp;Invoice'!A1745,C1714)</f>
        <v>BQ-117</v>
      </c>
      <c r="D1715" t="str">
        <f>IF(LEFT(TRIM('Tracker&amp;Invoice'!B1745),9)="INVOICE #","INVOICE",IF(TRIM('Tracker&amp;Invoice'!B1745)="Overall Completion INVOICE","OVERALL",""))</f>
        <v/>
      </c>
      <c r="E1715" t="str">
        <f>IF(D1715="INVOICE",VALUE(MID(TRIM('Tracker&amp;Invoice'!B1745),10,10)),"")</f>
        <v/>
      </c>
      <c r="F1715">
        <f>IF(B1715=1,IFERROR(LOOKUP(2,1/('Tracker&amp;Invoice'!$H1745:$AC1745&lt;&gt;""),COLUMN('Tracker&amp;Invoice'!$H1745:$AC1745)),8),F1714)</f>
        <v>14</v>
      </c>
      <c r="G1715">
        <f>IF(D1715="OVERALL",IFERROR(LOOKUP(2,1/('Tracker&amp;Invoice'!$H1745:$AC1745&lt;&gt;""),COLUMN('Tracker&amp;Invoice'!$H1745:$AC1745)),8),G1716)</f>
        <v>15</v>
      </c>
      <c r="H1715">
        <f t="shared" si="52"/>
        <v>15</v>
      </c>
      <c r="I1715" s="29">
        <f>IF(D1715="INVOICE",SUM('Tracker&amp;Invoice'!$H1745:INDEX('Tracker&amp;Invoice'!$A1745:$AC1745,1,H1715)),0)</f>
        <v>0</v>
      </c>
      <c r="J1715" s="29">
        <f>IF(D1715="OVERALL",SUM('Tracker&amp;Invoice'!$H1745:$AC1745),0)</f>
        <v>0</v>
      </c>
    </row>
    <row r="1716" spans="1:10">
      <c r="A1716" t="e">
        <f t="shared" si="53"/>
        <v>#REF!</v>
      </c>
      <c r="B1716">
        <f>IF(AND('Tracker&amp;Invoice'!A1746&lt;&gt;"",'Tracker&amp;Invoice'!A1746&lt;&gt;"ITEM",'Tracker&amp;Invoice'!A1744="ITEM"),1,0)</f>
        <v>0</v>
      </c>
      <c r="C1716" t="str">
        <f>IF(B1716=1,'Tracker&amp;Invoice'!A1746,C1715)</f>
        <v>BQ-117</v>
      </c>
      <c r="D1716" t="str">
        <f>IF(LEFT(TRIM('Tracker&amp;Invoice'!B1746),9)="INVOICE #","INVOICE",IF(TRIM('Tracker&amp;Invoice'!B1746)="Overall Completion INVOICE","OVERALL",""))</f>
        <v/>
      </c>
      <c r="E1716" t="str">
        <f>IF(D1716="INVOICE",VALUE(MID(TRIM('Tracker&amp;Invoice'!B1746),10,10)),"")</f>
        <v/>
      </c>
      <c r="F1716">
        <f>IF(B1716=1,IFERROR(LOOKUP(2,1/('Tracker&amp;Invoice'!$H1746:$AC1746&lt;&gt;""),COLUMN('Tracker&amp;Invoice'!$H1746:$AC1746)),8),F1715)</f>
        <v>14</v>
      </c>
      <c r="G1716">
        <f>IF(D1716="OVERALL",IFERROR(LOOKUP(2,1/('Tracker&amp;Invoice'!$H1746:$AC1746&lt;&gt;""),COLUMN('Tracker&amp;Invoice'!$H1746:$AC1746)),8),G1717)</f>
        <v>15</v>
      </c>
      <c r="H1716">
        <f t="shared" si="52"/>
        <v>15</v>
      </c>
      <c r="I1716" s="29">
        <f>IF(D1716="INVOICE",SUM('Tracker&amp;Invoice'!$H1746:INDEX('Tracker&amp;Invoice'!$A1746:$AC1746,1,H1716)),0)</f>
        <v>0</v>
      </c>
      <c r="J1716" s="29">
        <f>IF(D1716="OVERALL",SUM('Tracker&amp;Invoice'!$H1746:$AC1746),0)</f>
        <v>0</v>
      </c>
    </row>
    <row r="1717" spans="1:10">
      <c r="A1717" t="e">
        <f t="shared" si="53"/>
        <v>#REF!</v>
      </c>
      <c r="B1717">
        <f>IF(AND('Tracker&amp;Invoice'!A1747&lt;&gt;"",'Tracker&amp;Invoice'!A1747&lt;&gt;"ITEM",'Tracker&amp;Invoice'!A1745="ITEM"),1,0)</f>
        <v>0</v>
      </c>
      <c r="C1717" t="str">
        <f>IF(B1717=1,'Tracker&amp;Invoice'!A1747,C1716)</f>
        <v>BQ-117</v>
      </c>
      <c r="D1717" t="str">
        <f>IF(LEFT(TRIM('Tracker&amp;Invoice'!B1747),9)="INVOICE #","INVOICE",IF(TRIM('Tracker&amp;Invoice'!B1747)="Overall Completion INVOICE","OVERALL",""))</f>
        <v/>
      </c>
      <c r="E1717" t="str">
        <f>IF(D1717="INVOICE",VALUE(MID(TRIM('Tracker&amp;Invoice'!B1747),10,10)),"")</f>
        <v/>
      </c>
      <c r="F1717">
        <f>IF(B1717=1,IFERROR(LOOKUP(2,1/('Tracker&amp;Invoice'!$H1747:$AC1747&lt;&gt;""),COLUMN('Tracker&amp;Invoice'!$H1747:$AC1747)),8),F1716)</f>
        <v>14</v>
      </c>
      <c r="G1717">
        <f>IF(D1717="OVERALL",IFERROR(LOOKUP(2,1/('Tracker&amp;Invoice'!$H1747:$AC1747&lt;&gt;""),COLUMN('Tracker&amp;Invoice'!$H1747:$AC1747)),8),G1718)</f>
        <v>15</v>
      </c>
      <c r="H1717">
        <f t="shared" si="52"/>
        <v>15</v>
      </c>
      <c r="I1717" s="29">
        <f>IF(D1717="INVOICE",SUM('Tracker&amp;Invoice'!$H1747:INDEX('Tracker&amp;Invoice'!$A1747:$AC1747,1,H1717)),0)</f>
        <v>0</v>
      </c>
      <c r="J1717" s="29">
        <f>IF(D1717="OVERALL",SUM('Tracker&amp;Invoice'!$H1747:$AC1747),0)</f>
        <v>0</v>
      </c>
    </row>
    <row r="1718" spans="1:10">
      <c r="A1718" t="e">
        <f t="shared" si="53"/>
        <v>#REF!</v>
      </c>
      <c r="B1718">
        <f>IF(AND('Tracker&amp;Invoice'!A1748&lt;&gt;"",'Tracker&amp;Invoice'!A1748&lt;&gt;"ITEM",'Tracker&amp;Invoice'!A1746="ITEM"),1,0)</f>
        <v>0</v>
      </c>
      <c r="C1718" t="str">
        <f>IF(B1718=1,'Tracker&amp;Invoice'!A1748,C1717)</f>
        <v>BQ-117</v>
      </c>
      <c r="D1718" t="str">
        <f>IF(LEFT(TRIM('Tracker&amp;Invoice'!B1748),9)="INVOICE #","INVOICE",IF(TRIM('Tracker&amp;Invoice'!B1748)="Overall Completion INVOICE","OVERALL",""))</f>
        <v>INVOICE</v>
      </c>
      <c r="E1718">
        <f>IF(D1718="INVOICE",VALUE(MID(TRIM('Tracker&amp;Invoice'!B1748),10,10)),"")</f>
        <v>14</v>
      </c>
      <c r="F1718">
        <f>IF(B1718=1,IFERROR(LOOKUP(2,1/('Tracker&amp;Invoice'!$H1748:$AC1748&lt;&gt;""),COLUMN('Tracker&amp;Invoice'!$H1748:$AC1748)),8),F1717)</f>
        <v>14</v>
      </c>
      <c r="G1718">
        <f>IF(D1718="OVERALL",IFERROR(LOOKUP(2,1/('Tracker&amp;Invoice'!$H1748:$AC1748&lt;&gt;""),COLUMN('Tracker&amp;Invoice'!$H1748:$AC1748)),8),G1719)</f>
        <v>15</v>
      </c>
      <c r="H1718">
        <f t="shared" si="52"/>
        <v>15</v>
      </c>
      <c r="I1718" s="29">
        <f>IF(D1718="INVOICE",SUM('Tracker&amp;Invoice'!$H1748:INDEX('Tracker&amp;Invoice'!$A1748:$AC1748,1,H1718)),0)</f>
        <v>154</v>
      </c>
      <c r="J1718" s="29">
        <f>IF(D1718="OVERALL",SUM('Tracker&amp;Invoice'!$H1748:$AC1748),0)</f>
        <v>0</v>
      </c>
    </row>
    <row r="1719" spans="1:10">
      <c r="A1719" t="e">
        <f t="shared" si="53"/>
        <v>#REF!</v>
      </c>
      <c r="B1719">
        <f>IF(AND('Tracker&amp;Invoice'!A1749&lt;&gt;"",'Tracker&amp;Invoice'!A1749&lt;&gt;"ITEM",'Tracker&amp;Invoice'!A1747="ITEM"),1,0)</f>
        <v>0</v>
      </c>
      <c r="C1719" t="str">
        <f>IF(B1719=1,'Tracker&amp;Invoice'!A1749,C1718)</f>
        <v>BQ-117</v>
      </c>
      <c r="D1719" t="str">
        <f>IF(LEFT(TRIM('Tracker&amp;Invoice'!B1749),9)="INVOICE #","INVOICE",IF(TRIM('Tracker&amp;Invoice'!B1749)="Overall Completion INVOICE","OVERALL",""))</f>
        <v/>
      </c>
      <c r="E1719" t="str">
        <f>IF(D1719="INVOICE",VALUE(MID(TRIM('Tracker&amp;Invoice'!B1749),10,10)),"")</f>
        <v/>
      </c>
      <c r="F1719">
        <f>IF(B1719=1,IFERROR(LOOKUP(2,1/('Tracker&amp;Invoice'!$H1749:$AC1749&lt;&gt;""),COLUMN('Tracker&amp;Invoice'!$H1749:$AC1749)),8),F1718)</f>
        <v>14</v>
      </c>
      <c r="G1719">
        <f>IF(D1719="OVERALL",IFERROR(LOOKUP(2,1/('Tracker&amp;Invoice'!$H1749:$AC1749&lt;&gt;""),COLUMN('Tracker&amp;Invoice'!$H1749:$AC1749)),8),G1720)</f>
        <v>15</v>
      </c>
      <c r="H1719">
        <f t="shared" si="52"/>
        <v>15</v>
      </c>
      <c r="I1719" s="29">
        <f>IF(D1719="INVOICE",SUM('Tracker&amp;Invoice'!$H1749:INDEX('Tracker&amp;Invoice'!$A1749:$AC1749,1,H1719)),0)</f>
        <v>0</v>
      </c>
      <c r="J1719" s="29">
        <f>IF(D1719="OVERALL",SUM('Tracker&amp;Invoice'!$H1749:$AC1749),0)</f>
        <v>0</v>
      </c>
    </row>
    <row r="1720" spans="1:10">
      <c r="A1720" t="e">
        <f t="shared" si="53"/>
        <v>#REF!</v>
      </c>
      <c r="B1720">
        <f>IF(AND('Tracker&amp;Invoice'!A1750&lt;&gt;"",'Tracker&amp;Invoice'!A1750&lt;&gt;"ITEM",'Tracker&amp;Invoice'!A1748="ITEM"),1,0)</f>
        <v>0</v>
      </c>
      <c r="C1720" t="str">
        <f>IF(B1720=1,'Tracker&amp;Invoice'!A1750,C1719)</f>
        <v>BQ-117</v>
      </c>
      <c r="D1720" t="str">
        <f>IF(LEFT(TRIM('Tracker&amp;Invoice'!B1750),9)="INVOICE #","INVOICE",IF(TRIM('Tracker&amp;Invoice'!B1750)="Overall Completion INVOICE","OVERALL",""))</f>
        <v>INVOICE</v>
      </c>
      <c r="E1720">
        <f>IF(D1720="INVOICE",VALUE(MID(TRIM('Tracker&amp;Invoice'!B1750),10,10)),"")</f>
        <v>31</v>
      </c>
      <c r="F1720">
        <f>IF(B1720=1,IFERROR(LOOKUP(2,1/('Tracker&amp;Invoice'!$H1750:$AC1750&lt;&gt;""),COLUMN('Tracker&amp;Invoice'!$H1750:$AC1750)),8),F1719)</f>
        <v>14</v>
      </c>
      <c r="G1720">
        <f>IF(D1720="OVERALL",IFERROR(LOOKUP(2,1/('Tracker&amp;Invoice'!$H1750:$AC1750&lt;&gt;""),COLUMN('Tracker&amp;Invoice'!$H1750:$AC1750)),8),G1721)</f>
        <v>15</v>
      </c>
      <c r="H1720">
        <f t="shared" si="52"/>
        <v>15</v>
      </c>
      <c r="I1720" s="29">
        <f>IF(D1720="INVOICE",SUM('Tracker&amp;Invoice'!$H1750:INDEX('Tracker&amp;Invoice'!$A1750:$AC1750,1,H1720)),0)</f>
        <v>15.399999999999999</v>
      </c>
      <c r="J1720" s="29">
        <f>IF(D1720="OVERALL",SUM('Tracker&amp;Invoice'!$H1750:$AC1750),0)</f>
        <v>0</v>
      </c>
    </row>
    <row r="1721" spans="1:10">
      <c r="A1721" t="e">
        <f t="shared" si="53"/>
        <v>#REF!</v>
      </c>
      <c r="B1721">
        <f>IF(AND('Tracker&amp;Invoice'!A1751&lt;&gt;"",'Tracker&amp;Invoice'!A1751&lt;&gt;"ITEM",'Tracker&amp;Invoice'!A1749="ITEM"),1,0)</f>
        <v>0</v>
      </c>
      <c r="C1721" t="str">
        <f>IF(B1721=1,'Tracker&amp;Invoice'!A1751,C1720)</f>
        <v>BQ-117</v>
      </c>
      <c r="D1721" t="str">
        <f>IF(LEFT(TRIM('Tracker&amp;Invoice'!B1751),9)="INVOICE #","INVOICE",IF(TRIM('Tracker&amp;Invoice'!B1751)="Overall Completion INVOICE","OVERALL",""))</f>
        <v/>
      </c>
      <c r="E1721" t="str">
        <f>IF(D1721="INVOICE",VALUE(MID(TRIM('Tracker&amp;Invoice'!B1751),10,10)),"")</f>
        <v/>
      </c>
      <c r="F1721">
        <f>IF(B1721=1,IFERROR(LOOKUP(2,1/('Tracker&amp;Invoice'!$H1751:$AC1751&lt;&gt;""),COLUMN('Tracker&amp;Invoice'!$H1751:$AC1751)),8),F1720)</f>
        <v>14</v>
      </c>
      <c r="G1721">
        <f>IF(D1721="OVERALL",IFERROR(LOOKUP(2,1/('Tracker&amp;Invoice'!$H1751:$AC1751&lt;&gt;""),COLUMN('Tracker&amp;Invoice'!$H1751:$AC1751)),8),G1722)</f>
        <v>15</v>
      </c>
      <c r="H1721">
        <f t="shared" si="52"/>
        <v>15</v>
      </c>
      <c r="I1721" s="29">
        <f>IF(D1721="INVOICE",SUM('Tracker&amp;Invoice'!$H1751:INDEX('Tracker&amp;Invoice'!$A1751:$AC1751,1,H1721)),0)</f>
        <v>0</v>
      </c>
      <c r="J1721" s="29">
        <f>IF(D1721="OVERALL",SUM('Tracker&amp;Invoice'!$H1751:$AC1751),0)</f>
        <v>0</v>
      </c>
    </row>
    <row r="1722" spans="1:10">
      <c r="A1722" t="e">
        <f t="shared" si="53"/>
        <v>#REF!</v>
      </c>
      <c r="B1722">
        <f>IF(AND('Tracker&amp;Invoice'!A1752&lt;&gt;"",'Tracker&amp;Invoice'!A1752&lt;&gt;"ITEM",'Tracker&amp;Invoice'!A1750="ITEM"),1,0)</f>
        <v>0</v>
      </c>
      <c r="C1722" t="str">
        <f>IF(B1722=1,'Tracker&amp;Invoice'!A1752,C1721)</f>
        <v>BQ-117</v>
      </c>
      <c r="D1722" t="str">
        <f>IF(LEFT(TRIM('Tracker&amp;Invoice'!B1752),9)="INVOICE #","INVOICE",IF(TRIM('Tracker&amp;Invoice'!B1752)="Overall Completion INVOICE","OVERALL",""))</f>
        <v>INVOICE</v>
      </c>
      <c r="E1722">
        <f>IF(D1722="INVOICE",VALUE(MID(TRIM('Tracker&amp;Invoice'!B1752),10,10)),"")</f>
        <v>32</v>
      </c>
      <c r="F1722">
        <f>IF(B1722=1,IFERROR(LOOKUP(2,1/('Tracker&amp;Invoice'!$H1752:$AC1752&lt;&gt;""),COLUMN('Tracker&amp;Invoice'!$H1752:$AC1752)),8),F1721)</f>
        <v>14</v>
      </c>
      <c r="G1722">
        <f>IF(D1722="OVERALL",IFERROR(LOOKUP(2,1/('Tracker&amp;Invoice'!$H1752:$AC1752&lt;&gt;""),COLUMN('Tracker&amp;Invoice'!$H1752:$AC1752)),8),G1723)</f>
        <v>15</v>
      </c>
      <c r="H1722">
        <f t="shared" si="52"/>
        <v>15</v>
      </c>
      <c r="I1722" s="29">
        <f>IF(D1722="INVOICE",SUM('Tracker&amp;Invoice'!$H1752:INDEX('Tracker&amp;Invoice'!$A1752:$AC1752,1,H1722)),0)</f>
        <v>6.6000000000000005</v>
      </c>
      <c r="J1722" s="29">
        <f>IF(D1722="OVERALL",SUM('Tracker&amp;Invoice'!$H1752:$AC1752),0)</f>
        <v>0</v>
      </c>
    </row>
    <row r="1723" spans="1:10">
      <c r="A1723" t="e">
        <f t="shared" si="53"/>
        <v>#REF!</v>
      </c>
      <c r="B1723">
        <f>IF(AND('Tracker&amp;Invoice'!A1753&lt;&gt;"",'Tracker&amp;Invoice'!A1753&lt;&gt;"ITEM",'Tracker&amp;Invoice'!A1751="ITEM"),1,0)</f>
        <v>0</v>
      </c>
      <c r="C1723" t="str">
        <f>IF(B1723=1,'Tracker&amp;Invoice'!A1753,C1722)</f>
        <v>BQ-117</v>
      </c>
      <c r="D1723" t="str">
        <f>IF(LEFT(TRIM('Tracker&amp;Invoice'!B1753),9)="INVOICE #","INVOICE",IF(TRIM('Tracker&amp;Invoice'!B1753)="Overall Completion INVOICE","OVERALL",""))</f>
        <v/>
      </c>
      <c r="E1723" t="str">
        <f>IF(D1723="INVOICE",VALUE(MID(TRIM('Tracker&amp;Invoice'!B1753),10,10)),"")</f>
        <v/>
      </c>
      <c r="F1723">
        <f>IF(B1723=1,IFERROR(LOOKUP(2,1/('Tracker&amp;Invoice'!$H1753:$AC1753&lt;&gt;""),COLUMN('Tracker&amp;Invoice'!$H1753:$AC1753)),8),F1722)</f>
        <v>14</v>
      </c>
      <c r="G1723">
        <f>IF(D1723="OVERALL",IFERROR(LOOKUP(2,1/('Tracker&amp;Invoice'!$H1753:$AC1753&lt;&gt;""),COLUMN('Tracker&amp;Invoice'!$H1753:$AC1753)),8),G1724)</f>
        <v>15</v>
      </c>
      <c r="H1723">
        <f t="shared" si="52"/>
        <v>15</v>
      </c>
      <c r="I1723" s="29">
        <f>IF(D1723="INVOICE",SUM('Tracker&amp;Invoice'!$H1753:INDEX('Tracker&amp;Invoice'!$A1753:$AC1753,1,H1723)),0)</f>
        <v>0</v>
      </c>
      <c r="J1723" s="29">
        <f>IF(D1723="OVERALL",SUM('Tracker&amp;Invoice'!$H1753:$AC1753),0)</f>
        <v>0</v>
      </c>
    </row>
    <row r="1724" spans="1:10">
      <c r="A1724" t="e">
        <f t="shared" si="53"/>
        <v>#REF!</v>
      </c>
      <c r="B1724">
        <f>IF(AND('Tracker&amp;Invoice'!A1754&lt;&gt;"",'Tracker&amp;Invoice'!A1754&lt;&gt;"ITEM",'Tracker&amp;Invoice'!A1752="ITEM"),1,0)</f>
        <v>0</v>
      </c>
      <c r="C1724" t="str">
        <f>IF(B1724=1,'Tracker&amp;Invoice'!A1754,C1723)</f>
        <v>BQ-117</v>
      </c>
      <c r="D1724" t="str">
        <f>IF(LEFT(TRIM('Tracker&amp;Invoice'!B1754),9)="INVOICE #","INVOICE",IF(TRIM('Tracker&amp;Invoice'!B1754)="Overall Completion INVOICE","OVERALL",""))</f>
        <v>OVERALL</v>
      </c>
      <c r="E1724" t="str">
        <f>IF(D1724="INVOICE",VALUE(MID(TRIM('Tracker&amp;Invoice'!B1754),10,10)),"")</f>
        <v/>
      </c>
      <c r="F1724">
        <f>IF(B1724=1,IFERROR(LOOKUP(2,1/('Tracker&amp;Invoice'!$H1754:$AC1754&lt;&gt;""),COLUMN('Tracker&amp;Invoice'!$H1754:$AC1754)),8),F1723)</f>
        <v>14</v>
      </c>
      <c r="G1724">
        <f>IF(D1724="OVERALL",IFERROR(LOOKUP(2,1/('Tracker&amp;Invoice'!$H1754:$AC1754&lt;&gt;""),COLUMN('Tracker&amp;Invoice'!$H1754:$AC1754)),8),G1725)</f>
        <v>15</v>
      </c>
      <c r="H1724">
        <f t="shared" si="52"/>
        <v>15</v>
      </c>
      <c r="I1724" s="29">
        <f>IF(D1724="INVOICE",SUM('Tracker&amp;Invoice'!$H1754:INDEX('Tracker&amp;Invoice'!$A1754:$AC1754,1,H1724)),0)</f>
        <v>0</v>
      </c>
      <c r="J1724" s="29">
        <f>IF(D1724="OVERALL",SUM('Tracker&amp;Invoice'!$H1754:$AC1754),0)</f>
        <v>175.99999999999997</v>
      </c>
    </row>
    <row r="1725" spans="1:10">
      <c r="A1725" t="e">
        <f t="shared" si="53"/>
        <v>#REF!</v>
      </c>
      <c r="B1725">
        <f>IF(AND('Tracker&amp;Invoice'!A1755&lt;&gt;"",'Tracker&amp;Invoice'!A1755&lt;&gt;"ITEM",'Tracker&amp;Invoice'!A1753="ITEM"),1,0)</f>
        <v>0</v>
      </c>
      <c r="C1725" t="str">
        <f>IF(B1725=1,'Tracker&amp;Invoice'!A1755,C1724)</f>
        <v>BQ-117</v>
      </c>
      <c r="D1725" t="str">
        <f>IF(LEFT(TRIM('Tracker&amp;Invoice'!B1755),9)="INVOICE #","INVOICE",IF(TRIM('Tracker&amp;Invoice'!B1755)="Overall Completion INVOICE","OVERALL",""))</f>
        <v/>
      </c>
      <c r="E1725" t="str">
        <f>IF(D1725="INVOICE",VALUE(MID(TRIM('Tracker&amp;Invoice'!B1755),10,10)),"")</f>
        <v/>
      </c>
      <c r="F1725">
        <f>IF(B1725=1,IFERROR(LOOKUP(2,1/('Tracker&amp;Invoice'!$H1755:$AC1755&lt;&gt;""),COLUMN('Tracker&amp;Invoice'!$H1755:$AC1755)),8),F1724)</f>
        <v>14</v>
      </c>
      <c r="G1725">
        <f>IF(D1725="OVERALL",IFERROR(LOOKUP(2,1/('Tracker&amp;Invoice'!$H1755:$AC1755&lt;&gt;""),COLUMN('Tracker&amp;Invoice'!$H1755:$AC1755)),8),G1726)</f>
        <v>16</v>
      </c>
      <c r="H1725">
        <f t="shared" si="52"/>
        <v>16</v>
      </c>
      <c r="I1725" s="29">
        <f>IF(D1725="INVOICE",SUM('Tracker&amp;Invoice'!$H1755:INDEX('Tracker&amp;Invoice'!$A1755:$AC1755,1,H1725)),0)</f>
        <v>0</v>
      </c>
      <c r="J1725" s="29">
        <f>IF(D1725="OVERALL",SUM('Tracker&amp;Invoice'!$H1755:$AC1755),0)</f>
        <v>0</v>
      </c>
    </row>
    <row r="1726" spans="1:10">
      <c r="A1726" t="e">
        <f t="shared" si="53"/>
        <v>#REF!</v>
      </c>
      <c r="B1726">
        <f>IF(AND('Tracker&amp;Invoice'!A1756&lt;&gt;"",'Tracker&amp;Invoice'!A1756&lt;&gt;"ITEM",'Tracker&amp;Invoice'!A1754="ITEM"),1,0)</f>
        <v>0</v>
      </c>
      <c r="C1726" t="str">
        <f>IF(B1726=1,'Tracker&amp;Invoice'!A1756,C1725)</f>
        <v>BQ-117</v>
      </c>
      <c r="D1726" t="str">
        <f>IF(LEFT(TRIM('Tracker&amp;Invoice'!B1756),9)="INVOICE #","INVOICE",IF(TRIM('Tracker&amp;Invoice'!B1756)="Overall Completion INVOICE","OVERALL",""))</f>
        <v/>
      </c>
      <c r="E1726" t="str">
        <f>IF(D1726="INVOICE",VALUE(MID(TRIM('Tracker&amp;Invoice'!B1756),10,10)),"")</f>
        <v/>
      </c>
      <c r="F1726">
        <f>IF(B1726=1,IFERROR(LOOKUP(2,1/('Tracker&amp;Invoice'!$H1756:$AC1756&lt;&gt;""),COLUMN('Tracker&amp;Invoice'!$H1756:$AC1756)),8),F1725)</f>
        <v>14</v>
      </c>
      <c r="G1726">
        <f>IF(D1726="OVERALL",IFERROR(LOOKUP(2,1/('Tracker&amp;Invoice'!$H1756:$AC1756&lt;&gt;""),COLUMN('Tracker&amp;Invoice'!$H1756:$AC1756)),8),G1727)</f>
        <v>16</v>
      </c>
      <c r="H1726">
        <f t="shared" si="52"/>
        <v>16</v>
      </c>
      <c r="I1726" s="29">
        <f>IF(D1726="INVOICE",SUM('Tracker&amp;Invoice'!$H1756:INDEX('Tracker&amp;Invoice'!$A1756:$AC1756,1,H1726)),0)</f>
        <v>0</v>
      </c>
      <c r="J1726" s="29">
        <f>IF(D1726="OVERALL",SUM('Tracker&amp;Invoice'!$H1756:$AC1756),0)</f>
        <v>0</v>
      </c>
    </row>
    <row r="1727" spans="1:10">
      <c r="A1727" t="e">
        <f t="shared" si="53"/>
        <v>#REF!</v>
      </c>
      <c r="B1727">
        <f>IF(AND('Tracker&amp;Invoice'!A1757&lt;&gt;"",'Tracker&amp;Invoice'!A1757&lt;&gt;"ITEM",'Tracker&amp;Invoice'!A1755="ITEM"),1,0)</f>
        <v>0</v>
      </c>
      <c r="C1727" t="str">
        <f>IF(B1727=1,'Tracker&amp;Invoice'!A1757,C1726)</f>
        <v>BQ-117</v>
      </c>
      <c r="D1727" t="str">
        <f>IF(LEFT(TRIM('Tracker&amp;Invoice'!B1757),9)="INVOICE #","INVOICE",IF(TRIM('Tracker&amp;Invoice'!B1757)="Overall Completion INVOICE","OVERALL",""))</f>
        <v/>
      </c>
      <c r="E1727" t="str">
        <f>IF(D1727="INVOICE",VALUE(MID(TRIM('Tracker&amp;Invoice'!B1757),10,10)),"")</f>
        <v/>
      </c>
      <c r="F1727">
        <f>IF(B1727=1,IFERROR(LOOKUP(2,1/('Tracker&amp;Invoice'!$H1757:$AC1757&lt;&gt;""),COLUMN('Tracker&amp;Invoice'!$H1757:$AC1757)),8),F1726)</f>
        <v>14</v>
      </c>
      <c r="G1727">
        <f>IF(D1727="OVERALL",IFERROR(LOOKUP(2,1/('Tracker&amp;Invoice'!$H1757:$AC1757&lt;&gt;""),COLUMN('Tracker&amp;Invoice'!$H1757:$AC1757)),8),G1728)</f>
        <v>16</v>
      </c>
      <c r="H1727">
        <f t="shared" si="52"/>
        <v>16</v>
      </c>
      <c r="I1727" s="29">
        <f>IF(D1727="INVOICE",SUM('Tracker&amp;Invoice'!$H1757:INDEX('Tracker&amp;Invoice'!$A1757:$AC1757,1,H1727)),0)</f>
        <v>0</v>
      </c>
      <c r="J1727" s="29">
        <f>IF(D1727="OVERALL",SUM('Tracker&amp;Invoice'!$H1757:$AC1757),0)</f>
        <v>0</v>
      </c>
    </row>
    <row r="1728" spans="1:10">
      <c r="A1728" t="e">
        <f t="shared" si="53"/>
        <v>#REF!</v>
      </c>
      <c r="B1728">
        <f>IF(AND('Tracker&amp;Invoice'!A1758&lt;&gt;"",'Tracker&amp;Invoice'!A1758&lt;&gt;"ITEM",'Tracker&amp;Invoice'!A1756="ITEM"),1,0)</f>
        <v>0</v>
      </c>
      <c r="C1728" t="str">
        <f>IF(B1728=1,'Tracker&amp;Invoice'!A1758,C1727)</f>
        <v>BQ-117</v>
      </c>
      <c r="D1728" t="str">
        <f>IF(LEFT(TRIM('Tracker&amp;Invoice'!B1758),9)="INVOICE #","INVOICE",IF(TRIM('Tracker&amp;Invoice'!B1758)="Overall Completion INVOICE","OVERALL",""))</f>
        <v/>
      </c>
      <c r="E1728" t="str">
        <f>IF(D1728="INVOICE",VALUE(MID(TRIM('Tracker&amp;Invoice'!B1758),10,10)),"")</f>
        <v/>
      </c>
      <c r="F1728">
        <f>IF(B1728=1,IFERROR(LOOKUP(2,1/('Tracker&amp;Invoice'!$H1758:$AC1758&lt;&gt;""),COLUMN('Tracker&amp;Invoice'!$H1758:$AC1758)),8),F1727)</f>
        <v>14</v>
      </c>
      <c r="G1728">
        <f>IF(D1728="OVERALL",IFERROR(LOOKUP(2,1/('Tracker&amp;Invoice'!$H1758:$AC1758&lt;&gt;""),COLUMN('Tracker&amp;Invoice'!$H1758:$AC1758)),8),G1729)</f>
        <v>16</v>
      </c>
      <c r="H1728">
        <f t="shared" si="52"/>
        <v>16</v>
      </c>
      <c r="I1728" s="29">
        <f>IF(D1728="INVOICE",SUM('Tracker&amp;Invoice'!$H1758:INDEX('Tracker&amp;Invoice'!$A1758:$AC1758,1,H1728)),0)</f>
        <v>0</v>
      </c>
      <c r="J1728" s="29">
        <f>IF(D1728="OVERALL",SUM('Tracker&amp;Invoice'!$H1758:$AC1758),0)</f>
        <v>0</v>
      </c>
    </row>
    <row r="1729" spans="1:10">
      <c r="A1729" t="e">
        <f t="shared" si="53"/>
        <v>#REF!</v>
      </c>
      <c r="B1729">
        <f>IF(AND('Tracker&amp;Invoice'!A1759&lt;&gt;"",'Tracker&amp;Invoice'!A1759&lt;&gt;"ITEM",'Tracker&amp;Invoice'!A1757="ITEM"),1,0)</f>
        <v>0</v>
      </c>
      <c r="C1729" t="str">
        <f>IF(B1729=1,'Tracker&amp;Invoice'!A1759,C1728)</f>
        <v>BQ-117</v>
      </c>
      <c r="D1729" t="str">
        <f>IF(LEFT(TRIM('Tracker&amp;Invoice'!B1759),9)="INVOICE #","INVOICE",IF(TRIM('Tracker&amp;Invoice'!B1759)="Overall Completion INVOICE","OVERALL",""))</f>
        <v/>
      </c>
      <c r="E1729" t="str">
        <f>IF(D1729="INVOICE",VALUE(MID(TRIM('Tracker&amp;Invoice'!B1759),10,10)),"")</f>
        <v/>
      </c>
      <c r="F1729">
        <f>IF(B1729=1,IFERROR(LOOKUP(2,1/('Tracker&amp;Invoice'!$H1759:$AC1759&lt;&gt;""),COLUMN('Tracker&amp;Invoice'!$H1759:$AC1759)),8),F1728)</f>
        <v>14</v>
      </c>
      <c r="G1729">
        <f>IF(D1729="OVERALL",IFERROR(LOOKUP(2,1/('Tracker&amp;Invoice'!$H1759:$AC1759&lt;&gt;""),COLUMN('Tracker&amp;Invoice'!$H1759:$AC1759)),8),G1730)</f>
        <v>16</v>
      </c>
      <c r="H1729">
        <f t="shared" si="52"/>
        <v>16</v>
      </c>
      <c r="I1729" s="29">
        <f>IF(D1729="INVOICE",SUM('Tracker&amp;Invoice'!$H1759:INDEX('Tracker&amp;Invoice'!$A1759:$AC1759,1,H1729)),0)</f>
        <v>0</v>
      </c>
      <c r="J1729" s="29">
        <f>IF(D1729="OVERALL",SUM('Tracker&amp;Invoice'!$H1759:$AC1759),0)</f>
        <v>0</v>
      </c>
    </row>
    <row r="1730" spans="1:10">
      <c r="A1730" t="e">
        <f t="shared" si="53"/>
        <v>#REF!</v>
      </c>
      <c r="B1730">
        <f>IF(AND('Tracker&amp;Invoice'!A1760&lt;&gt;"",'Tracker&amp;Invoice'!A1760&lt;&gt;"ITEM",'Tracker&amp;Invoice'!A1758="ITEM"),1,0)</f>
        <v>0</v>
      </c>
      <c r="C1730" t="str">
        <f>IF(B1730=1,'Tracker&amp;Invoice'!A1760,C1729)</f>
        <v>BQ-117</v>
      </c>
      <c r="D1730" t="str">
        <f>IF(LEFT(TRIM('Tracker&amp;Invoice'!B1760),9)="INVOICE #","INVOICE",IF(TRIM('Tracker&amp;Invoice'!B1760)="Overall Completion INVOICE","OVERALL",""))</f>
        <v/>
      </c>
      <c r="E1730" t="str">
        <f>IF(D1730="INVOICE",VALUE(MID(TRIM('Tracker&amp;Invoice'!B1760),10,10)),"")</f>
        <v/>
      </c>
      <c r="F1730">
        <f>IF(B1730=1,IFERROR(LOOKUP(2,1/('Tracker&amp;Invoice'!$H1760:$AC1760&lt;&gt;""),COLUMN('Tracker&amp;Invoice'!$H1760:$AC1760)),8),F1729)</f>
        <v>14</v>
      </c>
      <c r="G1730">
        <f>IF(D1730="OVERALL",IFERROR(LOOKUP(2,1/('Tracker&amp;Invoice'!$H1760:$AC1760&lt;&gt;""),COLUMN('Tracker&amp;Invoice'!$H1760:$AC1760)),8),G1731)</f>
        <v>16</v>
      </c>
      <c r="H1730">
        <f t="shared" si="52"/>
        <v>16</v>
      </c>
      <c r="I1730" s="29">
        <f>IF(D1730="INVOICE",SUM('Tracker&amp;Invoice'!$H1760:INDEX('Tracker&amp;Invoice'!$A1760:$AC1760,1,H1730)),0)</f>
        <v>0</v>
      </c>
      <c r="J1730" s="29">
        <f>IF(D1730="OVERALL",SUM('Tracker&amp;Invoice'!$H1760:$AC1760),0)</f>
        <v>0</v>
      </c>
    </row>
    <row r="1731" spans="1:10">
      <c r="A1731" t="e">
        <f t="shared" si="53"/>
        <v>#REF!</v>
      </c>
      <c r="B1731">
        <f>IF(AND('Tracker&amp;Invoice'!A1761&lt;&gt;"",'Tracker&amp;Invoice'!A1761&lt;&gt;"ITEM",'Tracker&amp;Invoice'!A1759="ITEM"),1,0)</f>
        <v>0</v>
      </c>
      <c r="C1731" t="str">
        <f>IF(B1731=1,'Tracker&amp;Invoice'!A1761,C1730)</f>
        <v>BQ-117</v>
      </c>
      <c r="D1731" t="str">
        <f>IF(LEFT(TRIM('Tracker&amp;Invoice'!B1761),9)="INVOICE #","INVOICE",IF(TRIM('Tracker&amp;Invoice'!B1761)="Overall Completion INVOICE","OVERALL",""))</f>
        <v/>
      </c>
      <c r="E1731" t="str">
        <f>IF(D1731="INVOICE",VALUE(MID(TRIM('Tracker&amp;Invoice'!B1761),10,10)),"")</f>
        <v/>
      </c>
      <c r="F1731">
        <f>IF(B1731=1,IFERROR(LOOKUP(2,1/('Tracker&amp;Invoice'!$H1761:$AC1761&lt;&gt;""),COLUMN('Tracker&amp;Invoice'!$H1761:$AC1761)),8),F1730)</f>
        <v>14</v>
      </c>
      <c r="G1731">
        <f>IF(D1731="OVERALL",IFERROR(LOOKUP(2,1/('Tracker&amp;Invoice'!$H1761:$AC1761&lt;&gt;""),COLUMN('Tracker&amp;Invoice'!$H1761:$AC1761)),8),G1732)</f>
        <v>16</v>
      </c>
      <c r="H1731">
        <f t="shared" ref="H1731:H1794" si="54">MAX(F1731,G1731)</f>
        <v>16</v>
      </c>
      <c r="I1731" s="29">
        <f>IF(D1731="INVOICE",SUM('Tracker&amp;Invoice'!$H1761:INDEX('Tracker&amp;Invoice'!$A1761:$AC1761,1,H1731)),0)</f>
        <v>0</v>
      </c>
      <c r="J1731" s="29">
        <f>IF(D1731="OVERALL",SUM('Tracker&amp;Invoice'!$H1761:$AC1761),0)</f>
        <v>0</v>
      </c>
    </row>
    <row r="1732" spans="1:10">
      <c r="A1732" t="e">
        <f t="shared" ref="A1732:A1795" si="55">A1731+B1732</f>
        <v>#REF!</v>
      </c>
      <c r="B1732">
        <f>IF(AND('Tracker&amp;Invoice'!A1762&lt;&gt;"",'Tracker&amp;Invoice'!A1762&lt;&gt;"ITEM",'Tracker&amp;Invoice'!A1760="ITEM"),1,0)</f>
        <v>0</v>
      </c>
      <c r="C1732" t="str">
        <f>IF(B1732=1,'Tracker&amp;Invoice'!A1762,C1731)</f>
        <v>BQ-117</v>
      </c>
      <c r="D1732" t="str">
        <f>IF(LEFT(TRIM('Tracker&amp;Invoice'!B1762),9)="INVOICE #","INVOICE",IF(TRIM('Tracker&amp;Invoice'!B1762)="Overall Completion INVOICE","OVERALL",""))</f>
        <v/>
      </c>
      <c r="E1732" t="str">
        <f>IF(D1732="INVOICE",VALUE(MID(TRIM('Tracker&amp;Invoice'!B1762),10,10)),"")</f>
        <v/>
      </c>
      <c r="F1732">
        <f>IF(B1732=1,IFERROR(LOOKUP(2,1/('Tracker&amp;Invoice'!$H1762:$AC1762&lt;&gt;""),COLUMN('Tracker&amp;Invoice'!$H1762:$AC1762)),8),F1731)</f>
        <v>14</v>
      </c>
      <c r="G1732">
        <f>IF(D1732="OVERALL",IFERROR(LOOKUP(2,1/('Tracker&amp;Invoice'!$H1762:$AC1762&lt;&gt;""),COLUMN('Tracker&amp;Invoice'!$H1762:$AC1762)),8),G1733)</f>
        <v>16</v>
      </c>
      <c r="H1732">
        <f t="shared" si="54"/>
        <v>16</v>
      </c>
      <c r="I1732" s="29">
        <f>IF(D1732="INVOICE",SUM('Tracker&amp;Invoice'!$H1762:INDEX('Tracker&amp;Invoice'!$A1762:$AC1762,1,H1732)),0)</f>
        <v>0</v>
      </c>
      <c r="J1732" s="29">
        <f>IF(D1732="OVERALL",SUM('Tracker&amp;Invoice'!$H1762:$AC1762),0)</f>
        <v>0</v>
      </c>
    </row>
    <row r="1733" spans="1:10">
      <c r="A1733" t="e">
        <f t="shared" si="55"/>
        <v>#REF!</v>
      </c>
      <c r="B1733">
        <f>IF(AND('Tracker&amp;Invoice'!A1763&lt;&gt;"",'Tracker&amp;Invoice'!A1763&lt;&gt;"ITEM",'Tracker&amp;Invoice'!A1761="ITEM"),1,0)</f>
        <v>1</v>
      </c>
      <c r="C1733" t="str">
        <f>IF(B1733=1,'Tracker&amp;Invoice'!A1763,C1732)</f>
        <v>BQ-118</v>
      </c>
      <c r="D1733" t="str">
        <f>IF(LEFT(TRIM('Tracker&amp;Invoice'!B1763),9)="INVOICE #","INVOICE",IF(TRIM('Tracker&amp;Invoice'!B1763)="Overall Completion INVOICE","OVERALL",""))</f>
        <v/>
      </c>
      <c r="E1733" t="str">
        <f>IF(D1733="INVOICE",VALUE(MID(TRIM('Tracker&amp;Invoice'!B1763),10,10)),"")</f>
        <v/>
      </c>
      <c r="F1733">
        <f>IF(B1733=1,IFERROR(LOOKUP(2,1/('Tracker&amp;Invoice'!$H1763:$AC1763&lt;&gt;""),COLUMN('Tracker&amp;Invoice'!$H1763:$AC1763)),8),F1732)</f>
        <v>15</v>
      </c>
      <c r="G1733">
        <f>IF(D1733="OVERALL",IFERROR(LOOKUP(2,1/('Tracker&amp;Invoice'!$H1763:$AC1763&lt;&gt;""),COLUMN('Tracker&amp;Invoice'!$H1763:$AC1763)),8),G1734)</f>
        <v>16</v>
      </c>
      <c r="H1733">
        <f t="shared" si="54"/>
        <v>16</v>
      </c>
      <c r="I1733" s="29">
        <f>IF(D1733="INVOICE",SUM('Tracker&amp;Invoice'!$H1763:INDEX('Tracker&amp;Invoice'!$A1763:$AC1763,1,H1733)),0)</f>
        <v>0</v>
      </c>
      <c r="J1733" s="29">
        <f>IF(D1733="OVERALL",SUM('Tracker&amp;Invoice'!$H1763:$AC1763),0)</f>
        <v>0</v>
      </c>
    </row>
    <row r="1734" spans="1:10">
      <c r="A1734" t="e">
        <f t="shared" si="55"/>
        <v>#REF!</v>
      </c>
      <c r="B1734">
        <f>IF(AND('Tracker&amp;Invoice'!A1764&lt;&gt;"",'Tracker&amp;Invoice'!A1764&lt;&gt;"ITEM",'Tracker&amp;Invoice'!A1762="ITEM"),1,0)</f>
        <v>0</v>
      </c>
      <c r="C1734" t="str">
        <f>IF(B1734=1,'Tracker&amp;Invoice'!A1764,C1733)</f>
        <v>BQ-118</v>
      </c>
      <c r="D1734" t="str">
        <f>IF(LEFT(TRIM('Tracker&amp;Invoice'!B1764),9)="INVOICE #","INVOICE",IF(TRIM('Tracker&amp;Invoice'!B1764)="Overall Completion INVOICE","OVERALL",""))</f>
        <v/>
      </c>
      <c r="E1734" t="str">
        <f>IF(D1734="INVOICE",VALUE(MID(TRIM('Tracker&amp;Invoice'!B1764),10,10)),"")</f>
        <v/>
      </c>
      <c r="F1734">
        <f>IF(B1734=1,IFERROR(LOOKUP(2,1/('Tracker&amp;Invoice'!$H1764:$AC1764&lt;&gt;""),COLUMN('Tracker&amp;Invoice'!$H1764:$AC1764)),8),F1733)</f>
        <v>15</v>
      </c>
      <c r="G1734">
        <f>IF(D1734="OVERALL",IFERROR(LOOKUP(2,1/('Tracker&amp;Invoice'!$H1764:$AC1764&lt;&gt;""),COLUMN('Tracker&amp;Invoice'!$H1764:$AC1764)),8),G1735)</f>
        <v>16</v>
      </c>
      <c r="H1734">
        <f t="shared" si="54"/>
        <v>16</v>
      </c>
      <c r="I1734" s="29">
        <f>IF(D1734="INVOICE",SUM('Tracker&amp;Invoice'!$H1764:INDEX('Tracker&amp;Invoice'!$A1764:$AC1764,1,H1734)),0)</f>
        <v>0</v>
      </c>
      <c r="J1734" s="29">
        <f>IF(D1734="OVERALL",SUM('Tracker&amp;Invoice'!$H1764:$AC1764),0)</f>
        <v>0</v>
      </c>
    </row>
    <row r="1735" spans="1:10">
      <c r="A1735" t="e">
        <f t="shared" si="55"/>
        <v>#REF!</v>
      </c>
      <c r="B1735">
        <f>IF(AND('Tracker&amp;Invoice'!A1765&lt;&gt;"",'Tracker&amp;Invoice'!A1765&lt;&gt;"ITEM",'Tracker&amp;Invoice'!A1763="ITEM"),1,0)</f>
        <v>0</v>
      </c>
      <c r="C1735" t="str">
        <f>IF(B1735=1,'Tracker&amp;Invoice'!A1765,C1734)</f>
        <v>BQ-118</v>
      </c>
      <c r="D1735" t="str">
        <f>IF(LEFT(TRIM('Tracker&amp;Invoice'!B1765),9)="INVOICE #","INVOICE",IF(TRIM('Tracker&amp;Invoice'!B1765)="Overall Completion INVOICE","OVERALL",""))</f>
        <v/>
      </c>
      <c r="E1735" t="str">
        <f>IF(D1735="INVOICE",VALUE(MID(TRIM('Tracker&amp;Invoice'!B1765),10,10)),"")</f>
        <v/>
      </c>
      <c r="F1735">
        <f>IF(B1735=1,IFERROR(LOOKUP(2,1/('Tracker&amp;Invoice'!$H1765:$AC1765&lt;&gt;""),COLUMN('Tracker&amp;Invoice'!$H1765:$AC1765)),8),F1734)</f>
        <v>15</v>
      </c>
      <c r="G1735">
        <f>IF(D1735="OVERALL",IFERROR(LOOKUP(2,1/('Tracker&amp;Invoice'!$H1765:$AC1765&lt;&gt;""),COLUMN('Tracker&amp;Invoice'!$H1765:$AC1765)),8),G1736)</f>
        <v>16</v>
      </c>
      <c r="H1735">
        <f t="shared" si="54"/>
        <v>16</v>
      </c>
      <c r="I1735" s="29">
        <f>IF(D1735="INVOICE",SUM('Tracker&amp;Invoice'!$H1765:INDEX('Tracker&amp;Invoice'!$A1765:$AC1765,1,H1735)),0)</f>
        <v>0</v>
      </c>
      <c r="J1735" s="29">
        <f>IF(D1735="OVERALL",SUM('Tracker&amp;Invoice'!$H1765:$AC1765),0)</f>
        <v>0</v>
      </c>
    </row>
    <row r="1736" spans="1:10">
      <c r="A1736" t="e">
        <f t="shared" si="55"/>
        <v>#REF!</v>
      </c>
      <c r="B1736">
        <f>IF(AND('Tracker&amp;Invoice'!A1766&lt;&gt;"",'Tracker&amp;Invoice'!A1766&lt;&gt;"ITEM",'Tracker&amp;Invoice'!A1764="ITEM"),1,0)</f>
        <v>0</v>
      </c>
      <c r="C1736" t="str">
        <f>IF(B1736=1,'Tracker&amp;Invoice'!A1766,C1735)</f>
        <v>BQ-118</v>
      </c>
      <c r="D1736" t="str">
        <f>IF(LEFT(TRIM('Tracker&amp;Invoice'!B1766),9)="INVOICE #","INVOICE",IF(TRIM('Tracker&amp;Invoice'!B1766)="Overall Completion INVOICE","OVERALL",""))</f>
        <v>INVOICE</v>
      </c>
      <c r="E1736">
        <f>IF(D1736="INVOICE",VALUE(MID(TRIM('Tracker&amp;Invoice'!B1766),10,10)),"")</f>
        <v>25</v>
      </c>
      <c r="F1736">
        <f>IF(B1736=1,IFERROR(LOOKUP(2,1/('Tracker&amp;Invoice'!$H1766:$AC1766&lt;&gt;""),COLUMN('Tracker&amp;Invoice'!$H1766:$AC1766)),8),F1735)</f>
        <v>15</v>
      </c>
      <c r="G1736">
        <f>IF(D1736="OVERALL",IFERROR(LOOKUP(2,1/('Tracker&amp;Invoice'!$H1766:$AC1766&lt;&gt;""),COLUMN('Tracker&amp;Invoice'!$H1766:$AC1766)),8),G1737)</f>
        <v>16</v>
      </c>
      <c r="H1736">
        <f t="shared" si="54"/>
        <v>16</v>
      </c>
      <c r="I1736" s="29">
        <f>IF(D1736="INVOICE",SUM('Tracker&amp;Invoice'!$H1766:INDEX('Tracker&amp;Invoice'!$A1766:$AC1766,1,H1736)),0)</f>
        <v>20790</v>
      </c>
      <c r="J1736" s="29">
        <f>IF(D1736="OVERALL",SUM('Tracker&amp;Invoice'!$H1766:$AC1766),0)</f>
        <v>0</v>
      </c>
    </row>
    <row r="1737" spans="1:10">
      <c r="A1737" t="e">
        <f t="shared" si="55"/>
        <v>#REF!</v>
      </c>
      <c r="B1737">
        <f>IF(AND('Tracker&amp;Invoice'!A1767&lt;&gt;"",'Tracker&amp;Invoice'!A1767&lt;&gt;"ITEM",'Tracker&amp;Invoice'!A1765="ITEM"),1,0)</f>
        <v>0</v>
      </c>
      <c r="C1737" t="str">
        <f>IF(B1737=1,'Tracker&amp;Invoice'!A1767,C1736)</f>
        <v>BQ-118</v>
      </c>
      <c r="D1737" t="str">
        <f>IF(LEFT(TRIM('Tracker&amp;Invoice'!B1767),9)="INVOICE #","INVOICE",IF(TRIM('Tracker&amp;Invoice'!B1767)="Overall Completion INVOICE","OVERALL",""))</f>
        <v/>
      </c>
      <c r="E1737" t="str">
        <f>IF(D1737="INVOICE",VALUE(MID(TRIM('Tracker&amp;Invoice'!B1767),10,10)),"")</f>
        <v/>
      </c>
      <c r="F1737">
        <f>IF(B1737=1,IFERROR(LOOKUP(2,1/('Tracker&amp;Invoice'!$H1767:$AC1767&lt;&gt;""),COLUMN('Tracker&amp;Invoice'!$H1767:$AC1767)),8),F1736)</f>
        <v>15</v>
      </c>
      <c r="G1737">
        <f>IF(D1737="OVERALL",IFERROR(LOOKUP(2,1/('Tracker&amp;Invoice'!$H1767:$AC1767&lt;&gt;""),COLUMN('Tracker&amp;Invoice'!$H1767:$AC1767)),8),G1738)</f>
        <v>16</v>
      </c>
      <c r="H1737">
        <f t="shared" si="54"/>
        <v>16</v>
      </c>
      <c r="I1737" s="29">
        <f>IF(D1737="INVOICE",SUM('Tracker&amp;Invoice'!$H1767:INDEX('Tracker&amp;Invoice'!$A1767:$AC1767,1,H1737)),0)</f>
        <v>0</v>
      </c>
      <c r="J1737" s="29">
        <f>IF(D1737="OVERALL",SUM('Tracker&amp;Invoice'!$H1767:$AC1767),0)</f>
        <v>0</v>
      </c>
    </row>
    <row r="1738" spans="1:10">
      <c r="A1738" t="e">
        <f t="shared" si="55"/>
        <v>#REF!</v>
      </c>
      <c r="B1738">
        <f>IF(AND('Tracker&amp;Invoice'!A1768&lt;&gt;"",'Tracker&amp;Invoice'!A1768&lt;&gt;"ITEM",'Tracker&amp;Invoice'!A1766="ITEM"),1,0)</f>
        <v>0</v>
      </c>
      <c r="C1738" t="str">
        <f>IF(B1738=1,'Tracker&amp;Invoice'!A1768,C1737)</f>
        <v>BQ-118</v>
      </c>
      <c r="D1738" t="str">
        <f>IF(LEFT(TRIM('Tracker&amp;Invoice'!B1768),9)="INVOICE #","INVOICE",IF(TRIM('Tracker&amp;Invoice'!B1768)="Overall Completion INVOICE","OVERALL",""))</f>
        <v>INVOICE</v>
      </c>
      <c r="E1738">
        <f>IF(D1738="INVOICE",VALUE(MID(TRIM('Tracker&amp;Invoice'!B1768),10,10)),"")</f>
        <v>30</v>
      </c>
      <c r="F1738">
        <f>IF(B1738=1,IFERROR(LOOKUP(2,1/('Tracker&amp;Invoice'!$H1768:$AC1768&lt;&gt;""),COLUMN('Tracker&amp;Invoice'!$H1768:$AC1768)),8),F1737)</f>
        <v>15</v>
      </c>
      <c r="G1738">
        <f>IF(D1738="OVERALL",IFERROR(LOOKUP(2,1/('Tracker&amp;Invoice'!$H1768:$AC1768&lt;&gt;""),COLUMN('Tracker&amp;Invoice'!$H1768:$AC1768)),8),G1739)</f>
        <v>16</v>
      </c>
      <c r="H1738">
        <f t="shared" si="54"/>
        <v>16</v>
      </c>
      <c r="I1738" s="29">
        <f>IF(D1738="INVOICE",SUM('Tracker&amp;Invoice'!$H1768:INDEX('Tracker&amp;Invoice'!$A1768:$AC1768,1,H1738)),0)</f>
        <v>0</v>
      </c>
      <c r="J1738" s="29">
        <f>IF(D1738="OVERALL",SUM('Tracker&amp;Invoice'!$H1768:$AC1768),0)</f>
        <v>0</v>
      </c>
    </row>
    <row r="1739" spans="1:10">
      <c r="A1739" t="e">
        <f t="shared" si="55"/>
        <v>#REF!</v>
      </c>
      <c r="B1739">
        <f>IF(AND('Tracker&amp;Invoice'!A1769&lt;&gt;"",'Tracker&amp;Invoice'!A1769&lt;&gt;"ITEM",'Tracker&amp;Invoice'!A1767="ITEM"),1,0)</f>
        <v>0</v>
      </c>
      <c r="C1739" t="str">
        <f>IF(B1739=1,'Tracker&amp;Invoice'!A1769,C1738)</f>
        <v>BQ-118</v>
      </c>
      <c r="D1739" t="str">
        <f>IF(LEFT(TRIM('Tracker&amp;Invoice'!B1769),9)="INVOICE #","INVOICE",IF(TRIM('Tracker&amp;Invoice'!B1769)="Overall Completion INVOICE","OVERALL",""))</f>
        <v/>
      </c>
      <c r="E1739" t="str">
        <f>IF(D1739="INVOICE",VALUE(MID(TRIM('Tracker&amp;Invoice'!B1769),10,10)),"")</f>
        <v/>
      </c>
      <c r="F1739">
        <f>IF(B1739=1,IFERROR(LOOKUP(2,1/('Tracker&amp;Invoice'!$H1769:$AC1769&lt;&gt;""),COLUMN('Tracker&amp;Invoice'!$H1769:$AC1769)),8),F1738)</f>
        <v>15</v>
      </c>
      <c r="G1739">
        <f>IF(D1739="OVERALL",IFERROR(LOOKUP(2,1/('Tracker&amp;Invoice'!$H1769:$AC1769&lt;&gt;""),COLUMN('Tracker&amp;Invoice'!$H1769:$AC1769)),8),G1740)</f>
        <v>16</v>
      </c>
      <c r="H1739">
        <f t="shared" si="54"/>
        <v>16</v>
      </c>
      <c r="I1739" s="29">
        <f>IF(D1739="INVOICE",SUM('Tracker&amp;Invoice'!$H1769:INDEX('Tracker&amp;Invoice'!$A1769:$AC1769,1,H1739)),0)</f>
        <v>0</v>
      </c>
      <c r="J1739" s="29">
        <f>IF(D1739="OVERALL",SUM('Tracker&amp;Invoice'!$H1769:$AC1769),0)</f>
        <v>0</v>
      </c>
    </row>
    <row r="1740" spans="1:10">
      <c r="A1740" t="e">
        <f t="shared" si="55"/>
        <v>#REF!</v>
      </c>
      <c r="B1740">
        <f>IF(AND('Tracker&amp;Invoice'!A1770&lt;&gt;"",'Tracker&amp;Invoice'!A1770&lt;&gt;"ITEM",'Tracker&amp;Invoice'!A1768="ITEM"),1,0)</f>
        <v>0</v>
      </c>
      <c r="C1740" t="str">
        <f>IF(B1740=1,'Tracker&amp;Invoice'!A1770,C1739)</f>
        <v>BQ-118</v>
      </c>
      <c r="D1740" t="str">
        <f>IF(LEFT(TRIM('Tracker&amp;Invoice'!B1770),9)="INVOICE #","INVOICE",IF(TRIM('Tracker&amp;Invoice'!B1770)="Overall Completion INVOICE","OVERALL",""))</f>
        <v>INVOICE</v>
      </c>
      <c r="E1740">
        <f>IF(D1740="INVOICE",VALUE(MID(TRIM('Tracker&amp;Invoice'!B1770),10,10)),"")</f>
        <v>31</v>
      </c>
      <c r="F1740">
        <f>IF(B1740=1,IFERROR(LOOKUP(2,1/('Tracker&amp;Invoice'!$H1770:$AC1770&lt;&gt;""),COLUMN('Tracker&amp;Invoice'!$H1770:$AC1770)),8),F1739)</f>
        <v>15</v>
      </c>
      <c r="G1740">
        <f>IF(D1740="OVERALL",IFERROR(LOOKUP(2,1/('Tracker&amp;Invoice'!$H1770:$AC1770&lt;&gt;""),COLUMN('Tracker&amp;Invoice'!$H1770:$AC1770)),8),G1741)</f>
        <v>16</v>
      </c>
      <c r="H1740">
        <f t="shared" si="54"/>
        <v>16</v>
      </c>
      <c r="I1740" s="29">
        <f>IF(D1740="INVOICE",SUM('Tracker&amp;Invoice'!$H1770:INDEX('Tracker&amp;Invoice'!$A1770:$AC1770,1,H1740)),0)</f>
        <v>2970</v>
      </c>
      <c r="J1740" s="29">
        <f>IF(D1740="OVERALL",SUM('Tracker&amp;Invoice'!$H1770:$AC1770),0)</f>
        <v>0</v>
      </c>
    </row>
    <row r="1741" spans="1:10">
      <c r="A1741" t="e">
        <f t="shared" si="55"/>
        <v>#REF!</v>
      </c>
      <c r="B1741">
        <f>IF(AND('Tracker&amp;Invoice'!A1771&lt;&gt;"",'Tracker&amp;Invoice'!A1771&lt;&gt;"ITEM",'Tracker&amp;Invoice'!A1769="ITEM"),1,0)</f>
        <v>0</v>
      </c>
      <c r="C1741" t="str">
        <f>IF(B1741=1,'Tracker&amp;Invoice'!A1771,C1740)</f>
        <v>BQ-118</v>
      </c>
      <c r="D1741" t="str">
        <f>IF(LEFT(TRIM('Tracker&amp;Invoice'!B1771),9)="INVOICE #","INVOICE",IF(TRIM('Tracker&amp;Invoice'!B1771)="Overall Completion INVOICE","OVERALL",""))</f>
        <v/>
      </c>
      <c r="E1741" t="str">
        <f>IF(D1741="INVOICE",VALUE(MID(TRIM('Tracker&amp;Invoice'!B1771),10,10)),"")</f>
        <v/>
      </c>
      <c r="F1741">
        <f>IF(B1741=1,IFERROR(LOOKUP(2,1/('Tracker&amp;Invoice'!$H1771:$AC1771&lt;&gt;""),COLUMN('Tracker&amp;Invoice'!$H1771:$AC1771)),8),F1740)</f>
        <v>15</v>
      </c>
      <c r="G1741">
        <f>IF(D1741="OVERALL",IFERROR(LOOKUP(2,1/('Tracker&amp;Invoice'!$H1771:$AC1771&lt;&gt;""),COLUMN('Tracker&amp;Invoice'!$H1771:$AC1771)),8),G1742)</f>
        <v>16</v>
      </c>
      <c r="H1741">
        <f t="shared" si="54"/>
        <v>16</v>
      </c>
      <c r="I1741" s="29">
        <f>IF(D1741="INVOICE",SUM('Tracker&amp;Invoice'!$H1771:INDEX('Tracker&amp;Invoice'!$A1771:$AC1771,1,H1741)),0)</f>
        <v>0</v>
      </c>
      <c r="J1741" s="29">
        <f>IF(D1741="OVERALL",SUM('Tracker&amp;Invoice'!$H1771:$AC1771),0)</f>
        <v>0</v>
      </c>
    </row>
    <row r="1742" spans="1:10">
      <c r="A1742" t="e">
        <f t="shared" si="55"/>
        <v>#REF!</v>
      </c>
      <c r="B1742">
        <f>IF(AND('Tracker&amp;Invoice'!A1772&lt;&gt;"",'Tracker&amp;Invoice'!A1772&lt;&gt;"ITEM",'Tracker&amp;Invoice'!A1770="ITEM"),1,0)</f>
        <v>0</v>
      </c>
      <c r="C1742" t="str">
        <f>IF(B1742=1,'Tracker&amp;Invoice'!A1772,C1741)</f>
        <v>BQ-118</v>
      </c>
      <c r="D1742" t="str">
        <f>IF(LEFT(TRIM('Tracker&amp;Invoice'!B1772),9)="INVOICE #","INVOICE",IF(TRIM('Tracker&amp;Invoice'!B1772)="Overall Completion INVOICE","OVERALL",""))</f>
        <v>OVERALL</v>
      </c>
      <c r="E1742" t="str">
        <f>IF(D1742="INVOICE",VALUE(MID(TRIM('Tracker&amp;Invoice'!B1772),10,10)),"")</f>
        <v/>
      </c>
      <c r="F1742">
        <f>IF(B1742=1,IFERROR(LOOKUP(2,1/('Tracker&amp;Invoice'!$H1772:$AC1772&lt;&gt;""),COLUMN('Tracker&amp;Invoice'!$H1772:$AC1772)),8),F1741)</f>
        <v>15</v>
      </c>
      <c r="G1742">
        <f>IF(D1742="OVERALL",IFERROR(LOOKUP(2,1/('Tracker&amp;Invoice'!$H1772:$AC1772&lt;&gt;""),COLUMN('Tracker&amp;Invoice'!$H1772:$AC1772)),8),G1743)</f>
        <v>16</v>
      </c>
      <c r="H1742">
        <f t="shared" si="54"/>
        <v>16</v>
      </c>
      <c r="I1742" s="29">
        <f>IF(D1742="INVOICE",SUM('Tracker&amp;Invoice'!$H1772:INDEX('Tracker&amp;Invoice'!$A1772:$AC1772,1,H1742)),0)</f>
        <v>0</v>
      </c>
      <c r="J1742" s="29">
        <f>IF(D1742="OVERALL",SUM('Tracker&amp;Invoice'!$H1772:$AC1772),0)</f>
        <v>23760</v>
      </c>
    </row>
    <row r="1743" spans="1:10">
      <c r="A1743" t="e">
        <f t="shared" si="55"/>
        <v>#REF!</v>
      </c>
      <c r="B1743">
        <f>IF(AND('Tracker&amp;Invoice'!A1773&lt;&gt;"",'Tracker&amp;Invoice'!A1773&lt;&gt;"ITEM",'Tracker&amp;Invoice'!A1771="ITEM"),1,0)</f>
        <v>0</v>
      </c>
      <c r="C1743" t="str">
        <f>IF(B1743=1,'Tracker&amp;Invoice'!A1773,C1742)</f>
        <v>BQ-118</v>
      </c>
      <c r="D1743" t="str">
        <f>IF(LEFT(TRIM('Tracker&amp;Invoice'!B1773),9)="INVOICE #","INVOICE",IF(TRIM('Tracker&amp;Invoice'!B1773)="Overall Completion INVOICE","OVERALL",""))</f>
        <v/>
      </c>
      <c r="E1743" t="str">
        <f>IF(D1743="INVOICE",VALUE(MID(TRIM('Tracker&amp;Invoice'!B1773),10,10)),"")</f>
        <v/>
      </c>
      <c r="F1743">
        <f>IF(B1743=1,IFERROR(LOOKUP(2,1/('Tracker&amp;Invoice'!$H1773:$AC1773&lt;&gt;""),COLUMN('Tracker&amp;Invoice'!$H1773:$AC1773)),8),F1742)</f>
        <v>15</v>
      </c>
      <c r="G1743">
        <f>IF(D1743="OVERALL",IFERROR(LOOKUP(2,1/('Tracker&amp;Invoice'!$H1773:$AC1773&lt;&gt;""),COLUMN('Tracker&amp;Invoice'!$H1773:$AC1773)),8),G1744)</f>
        <v>15</v>
      </c>
      <c r="H1743">
        <f t="shared" si="54"/>
        <v>15</v>
      </c>
      <c r="I1743" s="29">
        <f>IF(D1743="INVOICE",SUM('Tracker&amp;Invoice'!$H1773:INDEX('Tracker&amp;Invoice'!$A1773:$AC1773,1,H1743)),0)</f>
        <v>0</v>
      </c>
      <c r="J1743" s="29">
        <f>IF(D1743="OVERALL",SUM('Tracker&amp;Invoice'!$H1773:$AC1773),0)</f>
        <v>0</v>
      </c>
    </row>
    <row r="1744" spans="1:10">
      <c r="A1744" t="e">
        <f t="shared" si="55"/>
        <v>#REF!</v>
      </c>
      <c r="B1744">
        <f>IF(AND('Tracker&amp;Invoice'!A1774&lt;&gt;"",'Tracker&amp;Invoice'!A1774&lt;&gt;"ITEM",'Tracker&amp;Invoice'!A1772="ITEM"),1,0)</f>
        <v>0</v>
      </c>
      <c r="C1744" t="str">
        <f>IF(B1744=1,'Tracker&amp;Invoice'!A1774,C1743)</f>
        <v>BQ-118</v>
      </c>
      <c r="D1744" t="str">
        <f>IF(LEFT(TRIM('Tracker&amp;Invoice'!B1774),9)="INVOICE #","INVOICE",IF(TRIM('Tracker&amp;Invoice'!B1774)="Overall Completion INVOICE","OVERALL",""))</f>
        <v/>
      </c>
      <c r="E1744" t="str">
        <f>IF(D1744="INVOICE",VALUE(MID(TRIM('Tracker&amp;Invoice'!B1774),10,10)),"")</f>
        <v/>
      </c>
      <c r="F1744">
        <f>IF(B1744=1,IFERROR(LOOKUP(2,1/('Tracker&amp;Invoice'!$H1774:$AC1774&lt;&gt;""),COLUMN('Tracker&amp;Invoice'!$H1774:$AC1774)),8),F1743)</f>
        <v>15</v>
      </c>
      <c r="G1744">
        <f>IF(D1744="OVERALL",IFERROR(LOOKUP(2,1/('Tracker&amp;Invoice'!$H1774:$AC1774&lt;&gt;""),COLUMN('Tracker&amp;Invoice'!$H1774:$AC1774)),8),G1745)</f>
        <v>15</v>
      </c>
      <c r="H1744">
        <f t="shared" si="54"/>
        <v>15</v>
      </c>
      <c r="I1744" s="29">
        <f>IF(D1744="INVOICE",SUM('Tracker&amp;Invoice'!$H1774:INDEX('Tracker&amp;Invoice'!$A1774:$AC1774,1,H1744)),0)</f>
        <v>0</v>
      </c>
      <c r="J1744" s="29">
        <f>IF(D1744="OVERALL",SUM('Tracker&amp;Invoice'!$H1774:$AC1774),0)</f>
        <v>0</v>
      </c>
    </row>
    <row r="1745" spans="1:10">
      <c r="A1745" t="e">
        <f t="shared" si="55"/>
        <v>#REF!</v>
      </c>
      <c r="B1745">
        <f>IF(AND('Tracker&amp;Invoice'!A1775&lt;&gt;"",'Tracker&amp;Invoice'!A1775&lt;&gt;"ITEM",'Tracker&amp;Invoice'!A1773="ITEM"),1,0)</f>
        <v>0</v>
      </c>
      <c r="C1745" t="str">
        <f>IF(B1745=1,'Tracker&amp;Invoice'!A1775,C1744)</f>
        <v>BQ-118</v>
      </c>
      <c r="D1745" t="str">
        <f>IF(LEFT(TRIM('Tracker&amp;Invoice'!B1775),9)="INVOICE #","INVOICE",IF(TRIM('Tracker&amp;Invoice'!B1775)="Overall Completion INVOICE","OVERALL",""))</f>
        <v/>
      </c>
      <c r="E1745" t="str">
        <f>IF(D1745="INVOICE",VALUE(MID(TRIM('Tracker&amp;Invoice'!B1775),10,10)),"")</f>
        <v/>
      </c>
      <c r="F1745">
        <f>IF(B1745=1,IFERROR(LOOKUP(2,1/('Tracker&amp;Invoice'!$H1775:$AC1775&lt;&gt;""),COLUMN('Tracker&amp;Invoice'!$H1775:$AC1775)),8),F1744)</f>
        <v>15</v>
      </c>
      <c r="G1745">
        <f>IF(D1745="OVERALL",IFERROR(LOOKUP(2,1/('Tracker&amp;Invoice'!$H1775:$AC1775&lt;&gt;""),COLUMN('Tracker&amp;Invoice'!$H1775:$AC1775)),8),G1746)</f>
        <v>15</v>
      </c>
      <c r="H1745">
        <f t="shared" si="54"/>
        <v>15</v>
      </c>
      <c r="I1745" s="29">
        <f>IF(D1745="INVOICE",SUM('Tracker&amp;Invoice'!$H1775:INDEX('Tracker&amp;Invoice'!$A1775:$AC1775,1,H1745)),0)</f>
        <v>0</v>
      </c>
      <c r="J1745" s="29">
        <f>IF(D1745="OVERALL",SUM('Tracker&amp;Invoice'!$H1775:$AC1775),0)</f>
        <v>0</v>
      </c>
    </row>
    <row r="1746" spans="1:10">
      <c r="A1746" t="e">
        <f t="shared" si="55"/>
        <v>#REF!</v>
      </c>
      <c r="B1746">
        <f>IF(AND('Tracker&amp;Invoice'!A1776&lt;&gt;"",'Tracker&amp;Invoice'!A1776&lt;&gt;"ITEM",'Tracker&amp;Invoice'!A1774="ITEM"),1,0)</f>
        <v>0</v>
      </c>
      <c r="C1746" t="str">
        <f>IF(B1746=1,'Tracker&amp;Invoice'!A1776,C1745)</f>
        <v>BQ-118</v>
      </c>
      <c r="D1746" t="str">
        <f>IF(LEFT(TRIM('Tracker&amp;Invoice'!B1776),9)="INVOICE #","INVOICE",IF(TRIM('Tracker&amp;Invoice'!B1776)="Overall Completion INVOICE","OVERALL",""))</f>
        <v/>
      </c>
      <c r="E1746" t="str">
        <f>IF(D1746="INVOICE",VALUE(MID(TRIM('Tracker&amp;Invoice'!B1776),10,10)),"")</f>
        <v/>
      </c>
      <c r="F1746">
        <f>IF(B1746=1,IFERROR(LOOKUP(2,1/('Tracker&amp;Invoice'!$H1776:$AC1776&lt;&gt;""),COLUMN('Tracker&amp;Invoice'!$H1776:$AC1776)),8),F1745)</f>
        <v>15</v>
      </c>
      <c r="G1746">
        <f>IF(D1746="OVERALL",IFERROR(LOOKUP(2,1/('Tracker&amp;Invoice'!$H1776:$AC1776&lt;&gt;""),COLUMN('Tracker&amp;Invoice'!$H1776:$AC1776)),8),G1747)</f>
        <v>15</v>
      </c>
      <c r="H1746">
        <f t="shared" si="54"/>
        <v>15</v>
      </c>
      <c r="I1746" s="29">
        <f>IF(D1746="INVOICE",SUM('Tracker&amp;Invoice'!$H1776:INDEX('Tracker&amp;Invoice'!$A1776:$AC1776,1,H1746)),0)</f>
        <v>0</v>
      </c>
      <c r="J1746" s="29">
        <f>IF(D1746="OVERALL",SUM('Tracker&amp;Invoice'!$H1776:$AC1776),0)</f>
        <v>0</v>
      </c>
    </row>
    <row r="1747" spans="1:10">
      <c r="A1747" t="e">
        <f t="shared" si="55"/>
        <v>#REF!</v>
      </c>
      <c r="B1747">
        <f>IF(AND('Tracker&amp;Invoice'!A1777&lt;&gt;"",'Tracker&amp;Invoice'!A1777&lt;&gt;"ITEM",'Tracker&amp;Invoice'!A1775="ITEM"),1,0)</f>
        <v>0</v>
      </c>
      <c r="C1747" t="str">
        <f>IF(B1747=1,'Tracker&amp;Invoice'!A1777,C1746)</f>
        <v>BQ-118</v>
      </c>
      <c r="D1747" t="str">
        <f>IF(LEFT(TRIM('Tracker&amp;Invoice'!B1777),9)="INVOICE #","INVOICE",IF(TRIM('Tracker&amp;Invoice'!B1777)="Overall Completion INVOICE","OVERALL",""))</f>
        <v/>
      </c>
      <c r="E1747" t="str">
        <f>IF(D1747="INVOICE",VALUE(MID(TRIM('Tracker&amp;Invoice'!B1777),10,10)),"")</f>
        <v/>
      </c>
      <c r="F1747">
        <f>IF(B1747=1,IFERROR(LOOKUP(2,1/('Tracker&amp;Invoice'!$H1777:$AC1777&lt;&gt;""),COLUMN('Tracker&amp;Invoice'!$H1777:$AC1777)),8),F1746)</f>
        <v>15</v>
      </c>
      <c r="G1747">
        <f>IF(D1747="OVERALL",IFERROR(LOOKUP(2,1/('Tracker&amp;Invoice'!$H1777:$AC1777&lt;&gt;""),COLUMN('Tracker&amp;Invoice'!$H1777:$AC1777)),8),G1748)</f>
        <v>15</v>
      </c>
      <c r="H1747">
        <f t="shared" si="54"/>
        <v>15</v>
      </c>
      <c r="I1747" s="29">
        <f>IF(D1747="INVOICE",SUM('Tracker&amp;Invoice'!$H1777:INDEX('Tracker&amp;Invoice'!$A1777:$AC1777,1,H1747)),0)</f>
        <v>0</v>
      </c>
      <c r="J1747" s="29">
        <f>IF(D1747="OVERALL",SUM('Tracker&amp;Invoice'!$H1777:$AC1777),0)</f>
        <v>0</v>
      </c>
    </row>
    <row r="1748" spans="1:10">
      <c r="A1748" t="e">
        <f t="shared" si="55"/>
        <v>#REF!</v>
      </c>
      <c r="B1748">
        <f>IF(AND('Tracker&amp;Invoice'!A1778&lt;&gt;"",'Tracker&amp;Invoice'!A1778&lt;&gt;"ITEM",'Tracker&amp;Invoice'!A1776="ITEM"),1,0)</f>
        <v>0</v>
      </c>
      <c r="C1748" t="str">
        <f>IF(B1748=1,'Tracker&amp;Invoice'!A1778,C1747)</f>
        <v>BQ-118</v>
      </c>
      <c r="D1748" t="str">
        <f>IF(LEFT(TRIM('Tracker&amp;Invoice'!B1778),9)="INVOICE #","INVOICE",IF(TRIM('Tracker&amp;Invoice'!B1778)="Overall Completion INVOICE","OVERALL",""))</f>
        <v/>
      </c>
      <c r="E1748" t="str">
        <f>IF(D1748="INVOICE",VALUE(MID(TRIM('Tracker&amp;Invoice'!B1778),10,10)),"")</f>
        <v/>
      </c>
      <c r="F1748">
        <f>IF(B1748=1,IFERROR(LOOKUP(2,1/('Tracker&amp;Invoice'!$H1778:$AC1778&lt;&gt;""),COLUMN('Tracker&amp;Invoice'!$H1778:$AC1778)),8),F1747)</f>
        <v>15</v>
      </c>
      <c r="G1748">
        <f>IF(D1748="OVERALL",IFERROR(LOOKUP(2,1/('Tracker&amp;Invoice'!$H1778:$AC1778&lt;&gt;""),COLUMN('Tracker&amp;Invoice'!$H1778:$AC1778)),8),G1749)</f>
        <v>15</v>
      </c>
      <c r="H1748">
        <f t="shared" si="54"/>
        <v>15</v>
      </c>
      <c r="I1748" s="29">
        <f>IF(D1748="INVOICE",SUM('Tracker&amp;Invoice'!$H1778:INDEX('Tracker&amp;Invoice'!$A1778:$AC1778,1,H1748)),0)</f>
        <v>0</v>
      </c>
      <c r="J1748" s="29">
        <f>IF(D1748="OVERALL",SUM('Tracker&amp;Invoice'!$H1778:$AC1778),0)</f>
        <v>0</v>
      </c>
    </row>
    <row r="1749" spans="1:10">
      <c r="A1749" t="e">
        <f t="shared" si="55"/>
        <v>#REF!</v>
      </c>
      <c r="B1749">
        <f>IF(AND('Tracker&amp;Invoice'!A1779&lt;&gt;"",'Tracker&amp;Invoice'!A1779&lt;&gt;"ITEM",'Tracker&amp;Invoice'!A1777="ITEM"),1,0)</f>
        <v>0</v>
      </c>
      <c r="C1749" t="str">
        <f>IF(B1749=1,'Tracker&amp;Invoice'!A1779,C1748)</f>
        <v>BQ-118</v>
      </c>
      <c r="D1749" t="str">
        <f>IF(LEFT(TRIM('Tracker&amp;Invoice'!B1779),9)="INVOICE #","INVOICE",IF(TRIM('Tracker&amp;Invoice'!B1779)="Overall Completion INVOICE","OVERALL",""))</f>
        <v/>
      </c>
      <c r="E1749" t="str">
        <f>IF(D1749="INVOICE",VALUE(MID(TRIM('Tracker&amp;Invoice'!B1779),10,10)),"")</f>
        <v/>
      </c>
      <c r="F1749">
        <f>IF(B1749=1,IFERROR(LOOKUP(2,1/('Tracker&amp;Invoice'!$H1779:$AC1779&lt;&gt;""),COLUMN('Tracker&amp;Invoice'!$H1779:$AC1779)),8),F1748)</f>
        <v>15</v>
      </c>
      <c r="G1749">
        <f>IF(D1749="OVERALL",IFERROR(LOOKUP(2,1/('Tracker&amp;Invoice'!$H1779:$AC1779&lt;&gt;""),COLUMN('Tracker&amp;Invoice'!$H1779:$AC1779)),8),G1750)</f>
        <v>15</v>
      </c>
      <c r="H1749">
        <f t="shared" si="54"/>
        <v>15</v>
      </c>
      <c r="I1749" s="29">
        <f>IF(D1749="INVOICE",SUM('Tracker&amp;Invoice'!$H1779:INDEX('Tracker&amp;Invoice'!$A1779:$AC1779,1,H1749)),0)</f>
        <v>0</v>
      </c>
      <c r="J1749" s="29">
        <f>IF(D1749="OVERALL",SUM('Tracker&amp;Invoice'!$H1779:$AC1779),0)</f>
        <v>0</v>
      </c>
    </row>
    <row r="1750" spans="1:10">
      <c r="A1750" t="e">
        <f t="shared" si="55"/>
        <v>#REF!</v>
      </c>
      <c r="B1750">
        <f>IF(AND('Tracker&amp;Invoice'!A1780&lt;&gt;"",'Tracker&amp;Invoice'!A1780&lt;&gt;"ITEM",'Tracker&amp;Invoice'!A1778="ITEM"),1,0)</f>
        <v>0</v>
      </c>
      <c r="C1750" t="str">
        <f>IF(B1750=1,'Tracker&amp;Invoice'!A1780,C1749)</f>
        <v>BQ-118</v>
      </c>
      <c r="D1750" t="str">
        <f>IF(LEFT(TRIM('Tracker&amp;Invoice'!B1780),9)="INVOICE #","INVOICE",IF(TRIM('Tracker&amp;Invoice'!B1780)="Overall Completion INVOICE","OVERALL",""))</f>
        <v/>
      </c>
      <c r="E1750" t="str">
        <f>IF(D1750="INVOICE",VALUE(MID(TRIM('Tracker&amp;Invoice'!B1780),10,10)),"")</f>
        <v/>
      </c>
      <c r="F1750">
        <f>IF(B1750=1,IFERROR(LOOKUP(2,1/('Tracker&amp;Invoice'!$H1780:$AC1780&lt;&gt;""),COLUMN('Tracker&amp;Invoice'!$H1780:$AC1780)),8),F1749)</f>
        <v>15</v>
      </c>
      <c r="G1750">
        <f>IF(D1750="OVERALL",IFERROR(LOOKUP(2,1/('Tracker&amp;Invoice'!$H1780:$AC1780&lt;&gt;""),COLUMN('Tracker&amp;Invoice'!$H1780:$AC1780)),8),G1751)</f>
        <v>15</v>
      </c>
      <c r="H1750">
        <f t="shared" si="54"/>
        <v>15</v>
      </c>
      <c r="I1750" s="29">
        <f>IF(D1750="INVOICE",SUM('Tracker&amp;Invoice'!$H1780:INDEX('Tracker&amp;Invoice'!$A1780:$AC1780,1,H1750)),0)</f>
        <v>0</v>
      </c>
      <c r="J1750" s="29">
        <f>IF(D1750="OVERALL",SUM('Tracker&amp;Invoice'!$H1780:$AC1780),0)</f>
        <v>0</v>
      </c>
    </row>
    <row r="1751" spans="1:10">
      <c r="A1751" t="e">
        <f t="shared" si="55"/>
        <v>#REF!</v>
      </c>
      <c r="B1751">
        <f>IF(AND('Tracker&amp;Invoice'!A1781&lt;&gt;"",'Tracker&amp;Invoice'!A1781&lt;&gt;"ITEM",'Tracker&amp;Invoice'!A1779="ITEM"),1,0)</f>
        <v>1</v>
      </c>
      <c r="C1751" t="str">
        <f>IF(B1751=1,'Tracker&amp;Invoice'!A1781,C1750)</f>
        <v>BQ-119</v>
      </c>
      <c r="D1751" t="str">
        <f>IF(LEFT(TRIM('Tracker&amp;Invoice'!B1781),9)="INVOICE #","INVOICE",IF(TRIM('Tracker&amp;Invoice'!B1781)="Overall Completion INVOICE","OVERALL",""))</f>
        <v/>
      </c>
      <c r="E1751" t="str">
        <f>IF(D1751="INVOICE",VALUE(MID(TRIM('Tracker&amp;Invoice'!B1781),10,10)),"")</f>
        <v/>
      </c>
      <c r="F1751">
        <f>IF(B1751=1,IFERROR(LOOKUP(2,1/('Tracker&amp;Invoice'!$H1781:$AC1781&lt;&gt;""),COLUMN('Tracker&amp;Invoice'!$H1781:$AC1781)),8),F1750)</f>
        <v>14</v>
      </c>
      <c r="G1751">
        <f>IF(D1751="OVERALL",IFERROR(LOOKUP(2,1/('Tracker&amp;Invoice'!$H1781:$AC1781&lt;&gt;""),COLUMN('Tracker&amp;Invoice'!$H1781:$AC1781)),8),G1752)</f>
        <v>15</v>
      </c>
      <c r="H1751">
        <f t="shared" si="54"/>
        <v>15</v>
      </c>
      <c r="I1751" s="29">
        <f>IF(D1751="INVOICE",SUM('Tracker&amp;Invoice'!$H1781:INDEX('Tracker&amp;Invoice'!$A1781:$AC1781,1,H1751)),0)</f>
        <v>0</v>
      </c>
      <c r="J1751" s="29">
        <f>IF(D1751="OVERALL",SUM('Tracker&amp;Invoice'!$H1781:$AC1781),0)</f>
        <v>0</v>
      </c>
    </row>
    <row r="1752" spans="1:10">
      <c r="A1752" t="e">
        <f t="shared" si="55"/>
        <v>#REF!</v>
      </c>
      <c r="B1752">
        <f>IF(AND('Tracker&amp;Invoice'!A1782&lt;&gt;"",'Tracker&amp;Invoice'!A1782&lt;&gt;"ITEM",'Tracker&amp;Invoice'!A1780="ITEM"),1,0)</f>
        <v>0</v>
      </c>
      <c r="C1752" t="str">
        <f>IF(B1752=1,'Tracker&amp;Invoice'!A1782,C1751)</f>
        <v>BQ-119</v>
      </c>
      <c r="D1752" t="str">
        <f>IF(LEFT(TRIM('Tracker&amp;Invoice'!B1782),9)="INVOICE #","INVOICE",IF(TRIM('Tracker&amp;Invoice'!B1782)="Overall Completion INVOICE","OVERALL",""))</f>
        <v/>
      </c>
      <c r="E1752" t="str">
        <f>IF(D1752="INVOICE",VALUE(MID(TRIM('Tracker&amp;Invoice'!B1782),10,10)),"")</f>
        <v/>
      </c>
      <c r="F1752">
        <f>IF(B1752=1,IFERROR(LOOKUP(2,1/('Tracker&amp;Invoice'!$H1782:$AC1782&lt;&gt;""),COLUMN('Tracker&amp;Invoice'!$H1782:$AC1782)),8),F1751)</f>
        <v>14</v>
      </c>
      <c r="G1752">
        <f>IF(D1752="OVERALL",IFERROR(LOOKUP(2,1/('Tracker&amp;Invoice'!$H1782:$AC1782&lt;&gt;""),COLUMN('Tracker&amp;Invoice'!$H1782:$AC1782)),8),G1753)</f>
        <v>15</v>
      </c>
      <c r="H1752">
        <f t="shared" si="54"/>
        <v>15</v>
      </c>
      <c r="I1752" s="29">
        <f>IF(D1752="INVOICE",SUM('Tracker&amp;Invoice'!$H1782:INDEX('Tracker&amp;Invoice'!$A1782:$AC1782,1,H1752)),0)</f>
        <v>0</v>
      </c>
      <c r="J1752" s="29">
        <f>IF(D1752="OVERALL",SUM('Tracker&amp;Invoice'!$H1782:$AC1782),0)</f>
        <v>0</v>
      </c>
    </row>
    <row r="1753" spans="1:10">
      <c r="A1753" t="e">
        <f t="shared" si="55"/>
        <v>#REF!</v>
      </c>
      <c r="B1753">
        <f>IF(AND('Tracker&amp;Invoice'!A1783&lt;&gt;"",'Tracker&amp;Invoice'!A1783&lt;&gt;"ITEM",'Tracker&amp;Invoice'!A1781="ITEM"),1,0)</f>
        <v>0</v>
      </c>
      <c r="C1753" t="str">
        <f>IF(B1753=1,'Tracker&amp;Invoice'!A1783,C1752)</f>
        <v>BQ-119</v>
      </c>
      <c r="D1753" t="str">
        <f>IF(LEFT(TRIM('Tracker&amp;Invoice'!B1783),9)="INVOICE #","INVOICE",IF(TRIM('Tracker&amp;Invoice'!B1783)="Overall Completion INVOICE","OVERALL",""))</f>
        <v/>
      </c>
      <c r="E1753" t="str">
        <f>IF(D1753="INVOICE",VALUE(MID(TRIM('Tracker&amp;Invoice'!B1783),10,10)),"")</f>
        <v/>
      </c>
      <c r="F1753">
        <f>IF(B1753=1,IFERROR(LOOKUP(2,1/('Tracker&amp;Invoice'!$H1783:$AC1783&lt;&gt;""),COLUMN('Tracker&amp;Invoice'!$H1783:$AC1783)),8),F1752)</f>
        <v>14</v>
      </c>
      <c r="G1753">
        <f>IF(D1753="OVERALL",IFERROR(LOOKUP(2,1/('Tracker&amp;Invoice'!$H1783:$AC1783&lt;&gt;""),COLUMN('Tracker&amp;Invoice'!$H1783:$AC1783)),8),G1754)</f>
        <v>15</v>
      </c>
      <c r="H1753">
        <f t="shared" si="54"/>
        <v>15</v>
      </c>
      <c r="I1753" s="29">
        <f>IF(D1753="INVOICE",SUM('Tracker&amp;Invoice'!$H1783:INDEX('Tracker&amp;Invoice'!$A1783:$AC1783,1,H1753)),0)</f>
        <v>0</v>
      </c>
      <c r="J1753" s="29">
        <f>IF(D1753="OVERALL",SUM('Tracker&amp;Invoice'!$H1783:$AC1783),0)</f>
        <v>0</v>
      </c>
    </row>
    <row r="1754" spans="1:10">
      <c r="A1754" t="e">
        <f t="shared" si="55"/>
        <v>#REF!</v>
      </c>
      <c r="B1754">
        <f>IF(AND('Tracker&amp;Invoice'!A1784&lt;&gt;"",'Tracker&amp;Invoice'!A1784&lt;&gt;"ITEM",'Tracker&amp;Invoice'!A1782="ITEM"),1,0)</f>
        <v>0</v>
      </c>
      <c r="C1754" t="str">
        <f>IF(B1754=1,'Tracker&amp;Invoice'!A1784,C1753)</f>
        <v>BQ-119</v>
      </c>
      <c r="D1754" t="str">
        <f>IF(LEFT(TRIM('Tracker&amp;Invoice'!B1784),9)="INVOICE #","INVOICE",IF(TRIM('Tracker&amp;Invoice'!B1784)="Overall Completion INVOICE","OVERALL",""))</f>
        <v>INVOICE</v>
      </c>
      <c r="E1754">
        <f>IF(D1754="INVOICE",VALUE(MID(TRIM('Tracker&amp;Invoice'!B1784),10,10)),"")</f>
        <v>21</v>
      </c>
      <c r="F1754">
        <f>IF(B1754=1,IFERROR(LOOKUP(2,1/('Tracker&amp;Invoice'!$H1784:$AC1784&lt;&gt;""),COLUMN('Tracker&amp;Invoice'!$H1784:$AC1784)),8),F1753)</f>
        <v>14</v>
      </c>
      <c r="G1754">
        <f>IF(D1754="OVERALL",IFERROR(LOOKUP(2,1/('Tracker&amp;Invoice'!$H1784:$AC1784&lt;&gt;""),COLUMN('Tracker&amp;Invoice'!$H1784:$AC1784)),8),G1755)</f>
        <v>15</v>
      </c>
      <c r="H1754">
        <f t="shared" si="54"/>
        <v>15</v>
      </c>
      <c r="I1754" s="29">
        <f>IF(D1754="INVOICE",SUM('Tracker&amp;Invoice'!$H1784:INDEX('Tracker&amp;Invoice'!$A1784:$AC1784,1,H1754)),0)</f>
        <v>92400</v>
      </c>
      <c r="J1754" s="29">
        <f>IF(D1754="OVERALL",SUM('Tracker&amp;Invoice'!$H1784:$AC1784),0)</f>
        <v>0</v>
      </c>
    </row>
    <row r="1755" spans="1:10">
      <c r="A1755" t="e">
        <f t="shared" si="55"/>
        <v>#REF!</v>
      </c>
      <c r="B1755">
        <f>IF(AND('Tracker&amp;Invoice'!A1785&lt;&gt;"",'Tracker&amp;Invoice'!A1785&lt;&gt;"ITEM",'Tracker&amp;Invoice'!A1783="ITEM"),1,0)</f>
        <v>0</v>
      </c>
      <c r="C1755" t="str">
        <f>IF(B1755=1,'Tracker&amp;Invoice'!A1785,C1754)</f>
        <v>BQ-119</v>
      </c>
      <c r="D1755" t="str">
        <f>IF(LEFT(TRIM('Tracker&amp;Invoice'!B1785),9)="INVOICE #","INVOICE",IF(TRIM('Tracker&amp;Invoice'!B1785)="Overall Completion INVOICE","OVERALL",""))</f>
        <v/>
      </c>
      <c r="E1755" t="str">
        <f>IF(D1755="INVOICE",VALUE(MID(TRIM('Tracker&amp;Invoice'!B1785),10,10)),"")</f>
        <v/>
      </c>
      <c r="F1755">
        <f>IF(B1755=1,IFERROR(LOOKUP(2,1/('Tracker&amp;Invoice'!$H1785:$AC1785&lt;&gt;""),COLUMN('Tracker&amp;Invoice'!$H1785:$AC1785)),8),F1754)</f>
        <v>14</v>
      </c>
      <c r="G1755">
        <f>IF(D1755="OVERALL",IFERROR(LOOKUP(2,1/('Tracker&amp;Invoice'!$H1785:$AC1785&lt;&gt;""),COLUMN('Tracker&amp;Invoice'!$H1785:$AC1785)),8),G1756)</f>
        <v>15</v>
      </c>
      <c r="H1755">
        <f t="shared" si="54"/>
        <v>15</v>
      </c>
      <c r="I1755" s="29">
        <f>IF(D1755="INVOICE",SUM('Tracker&amp;Invoice'!$H1785:INDEX('Tracker&amp;Invoice'!$A1785:$AC1785,1,H1755)),0)</f>
        <v>0</v>
      </c>
      <c r="J1755" s="29">
        <f>IF(D1755="OVERALL",SUM('Tracker&amp;Invoice'!$H1785:$AC1785),0)</f>
        <v>0</v>
      </c>
    </row>
    <row r="1756" spans="1:10">
      <c r="A1756" t="e">
        <f t="shared" si="55"/>
        <v>#REF!</v>
      </c>
      <c r="B1756">
        <f>IF(AND('Tracker&amp;Invoice'!A1786&lt;&gt;"",'Tracker&amp;Invoice'!A1786&lt;&gt;"ITEM",'Tracker&amp;Invoice'!A1784="ITEM"),1,0)</f>
        <v>0</v>
      </c>
      <c r="C1756" t="str">
        <f>IF(B1756=1,'Tracker&amp;Invoice'!A1786,C1755)</f>
        <v>BQ-119</v>
      </c>
      <c r="D1756" t="str">
        <f>IF(LEFT(TRIM('Tracker&amp;Invoice'!B1786),9)="INVOICE #","INVOICE",IF(TRIM('Tracker&amp;Invoice'!B1786)="Overall Completion INVOICE","OVERALL",""))</f>
        <v>INVOICE</v>
      </c>
      <c r="E1756">
        <f>IF(D1756="INVOICE",VALUE(MID(TRIM('Tracker&amp;Invoice'!B1786),10,10)),"")</f>
        <v>31</v>
      </c>
      <c r="F1756">
        <f>IF(B1756=1,IFERROR(LOOKUP(2,1/('Tracker&amp;Invoice'!$H1786:$AC1786&lt;&gt;""),COLUMN('Tracker&amp;Invoice'!$H1786:$AC1786)),8),F1755)</f>
        <v>14</v>
      </c>
      <c r="G1756">
        <f>IF(D1756="OVERALL",IFERROR(LOOKUP(2,1/('Tracker&amp;Invoice'!$H1786:$AC1786&lt;&gt;""),COLUMN('Tracker&amp;Invoice'!$H1786:$AC1786)),8),G1757)</f>
        <v>15</v>
      </c>
      <c r="H1756">
        <f t="shared" si="54"/>
        <v>15</v>
      </c>
      <c r="I1756" s="29">
        <f>IF(D1756="INVOICE",SUM('Tracker&amp;Invoice'!$H1786:INDEX('Tracker&amp;Invoice'!$A1786:$AC1786,1,H1756)),0)</f>
        <v>9240</v>
      </c>
      <c r="J1756" s="29">
        <f>IF(D1756="OVERALL",SUM('Tracker&amp;Invoice'!$H1786:$AC1786),0)</f>
        <v>0</v>
      </c>
    </row>
    <row r="1757" spans="1:10">
      <c r="A1757" t="e">
        <f t="shared" si="55"/>
        <v>#REF!</v>
      </c>
      <c r="B1757">
        <f>IF(AND('Tracker&amp;Invoice'!A1787&lt;&gt;"",'Tracker&amp;Invoice'!A1787&lt;&gt;"ITEM",'Tracker&amp;Invoice'!A1785="ITEM"),1,0)</f>
        <v>0</v>
      </c>
      <c r="C1757" t="str">
        <f>IF(B1757=1,'Tracker&amp;Invoice'!A1787,C1756)</f>
        <v>BQ-119</v>
      </c>
      <c r="D1757" t="str">
        <f>IF(LEFT(TRIM('Tracker&amp;Invoice'!B1787),9)="INVOICE #","INVOICE",IF(TRIM('Tracker&amp;Invoice'!B1787)="Overall Completion INVOICE","OVERALL",""))</f>
        <v/>
      </c>
      <c r="E1757" t="str">
        <f>IF(D1757="INVOICE",VALUE(MID(TRIM('Tracker&amp;Invoice'!B1787),10,10)),"")</f>
        <v/>
      </c>
      <c r="F1757">
        <f>IF(B1757=1,IFERROR(LOOKUP(2,1/('Tracker&amp;Invoice'!$H1787:$AC1787&lt;&gt;""),COLUMN('Tracker&amp;Invoice'!$H1787:$AC1787)),8),F1756)</f>
        <v>14</v>
      </c>
      <c r="G1757">
        <f>IF(D1757="OVERALL",IFERROR(LOOKUP(2,1/('Tracker&amp;Invoice'!$H1787:$AC1787&lt;&gt;""),COLUMN('Tracker&amp;Invoice'!$H1787:$AC1787)),8),G1758)</f>
        <v>15</v>
      </c>
      <c r="H1757">
        <f t="shared" si="54"/>
        <v>15</v>
      </c>
      <c r="I1757" s="29">
        <f>IF(D1757="INVOICE",SUM('Tracker&amp;Invoice'!$H1787:INDEX('Tracker&amp;Invoice'!$A1787:$AC1787,1,H1757)),0)</f>
        <v>0</v>
      </c>
      <c r="J1757" s="29">
        <f>IF(D1757="OVERALL",SUM('Tracker&amp;Invoice'!$H1787:$AC1787),0)</f>
        <v>0</v>
      </c>
    </row>
    <row r="1758" spans="1:10">
      <c r="A1758" t="e">
        <f t="shared" si="55"/>
        <v>#REF!</v>
      </c>
      <c r="B1758">
        <f>IF(AND('Tracker&amp;Invoice'!A1788&lt;&gt;"",'Tracker&amp;Invoice'!A1788&lt;&gt;"ITEM",'Tracker&amp;Invoice'!A1786="ITEM"),1,0)</f>
        <v>0</v>
      </c>
      <c r="C1758" t="str">
        <f>IF(B1758=1,'Tracker&amp;Invoice'!A1788,C1757)</f>
        <v>BQ-119</v>
      </c>
      <c r="D1758" t="str">
        <f>IF(LEFT(TRIM('Tracker&amp;Invoice'!B1788),9)="INVOICE #","INVOICE",IF(TRIM('Tracker&amp;Invoice'!B1788)="Overall Completion INVOICE","OVERALL",""))</f>
        <v>OVERALL</v>
      </c>
      <c r="E1758" t="str">
        <f>IF(D1758="INVOICE",VALUE(MID(TRIM('Tracker&amp;Invoice'!B1788),10,10)),"")</f>
        <v/>
      </c>
      <c r="F1758">
        <f>IF(B1758=1,IFERROR(LOOKUP(2,1/('Tracker&amp;Invoice'!$H1788:$AC1788&lt;&gt;""),COLUMN('Tracker&amp;Invoice'!$H1788:$AC1788)),8),F1757)</f>
        <v>14</v>
      </c>
      <c r="G1758">
        <f>IF(D1758="OVERALL",IFERROR(LOOKUP(2,1/('Tracker&amp;Invoice'!$H1788:$AC1788&lt;&gt;""),COLUMN('Tracker&amp;Invoice'!$H1788:$AC1788)),8),G1759)</f>
        <v>15</v>
      </c>
      <c r="H1758">
        <f t="shared" si="54"/>
        <v>15</v>
      </c>
      <c r="I1758" s="29">
        <f>IF(D1758="INVOICE",SUM('Tracker&amp;Invoice'!$H1788:INDEX('Tracker&amp;Invoice'!$A1788:$AC1788,1,H1758)),0)</f>
        <v>0</v>
      </c>
      <c r="J1758" s="29">
        <f>IF(D1758="OVERALL",SUM('Tracker&amp;Invoice'!$H1788:$AC1788),0)</f>
        <v>101640</v>
      </c>
    </row>
    <row r="1759" spans="1:10">
      <c r="A1759" t="e">
        <f t="shared" si="55"/>
        <v>#REF!</v>
      </c>
      <c r="B1759">
        <f>IF(AND('Tracker&amp;Invoice'!A1789&lt;&gt;"",'Tracker&amp;Invoice'!A1789&lt;&gt;"ITEM",'Tracker&amp;Invoice'!A1787="ITEM"),1,0)</f>
        <v>0</v>
      </c>
      <c r="C1759" t="str">
        <f>IF(B1759=1,'Tracker&amp;Invoice'!A1789,C1758)</f>
        <v>BQ-119</v>
      </c>
      <c r="D1759" t="str">
        <f>IF(LEFT(TRIM('Tracker&amp;Invoice'!B1789),9)="INVOICE #","INVOICE",IF(TRIM('Tracker&amp;Invoice'!B1789)="Overall Completion INVOICE","OVERALL",""))</f>
        <v/>
      </c>
      <c r="E1759" t="str">
        <f>IF(D1759="INVOICE",VALUE(MID(TRIM('Tracker&amp;Invoice'!B1789),10,10)),"")</f>
        <v/>
      </c>
      <c r="F1759">
        <f>IF(B1759=1,IFERROR(LOOKUP(2,1/('Tracker&amp;Invoice'!$H1789:$AC1789&lt;&gt;""),COLUMN('Tracker&amp;Invoice'!$H1789:$AC1789)),8),F1758)</f>
        <v>14</v>
      </c>
      <c r="G1759">
        <f>IF(D1759="OVERALL",IFERROR(LOOKUP(2,1/('Tracker&amp;Invoice'!$H1789:$AC1789&lt;&gt;""),COLUMN('Tracker&amp;Invoice'!$H1789:$AC1789)),8),G1760)</f>
        <v>15</v>
      </c>
      <c r="H1759">
        <f t="shared" si="54"/>
        <v>15</v>
      </c>
      <c r="I1759" s="29">
        <f>IF(D1759="INVOICE",SUM('Tracker&amp;Invoice'!$H1789:INDEX('Tracker&amp;Invoice'!$A1789:$AC1789,1,H1759)),0)</f>
        <v>0</v>
      </c>
      <c r="J1759" s="29">
        <f>IF(D1759="OVERALL",SUM('Tracker&amp;Invoice'!$H1789:$AC1789),0)</f>
        <v>0</v>
      </c>
    </row>
    <row r="1760" spans="1:10">
      <c r="A1760" t="e">
        <f t="shared" si="55"/>
        <v>#REF!</v>
      </c>
      <c r="B1760">
        <f>IF(AND('Tracker&amp;Invoice'!A1790&lt;&gt;"",'Tracker&amp;Invoice'!A1790&lt;&gt;"ITEM",'Tracker&amp;Invoice'!A1788="ITEM"),1,0)</f>
        <v>0</v>
      </c>
      <c r="C1760" t="str">
        <f>IF(B1760=1,'Tracker&amp;Invoice'!A1790,C1759)</f>
        <v>BQ-119</v>
      </c>
      <c r="D1760" t="str">
        <f>IF(LEFT(TRIM('Tracker&amp;Invoice'!B1790),9)="INVOICE #","INVOICE",IF(TRIM('Tracker&amp;Invoice'!B1790)="Overall Completion INVOICE","OVERALL",""))</f>
        <v/>
      </c>
      <c r="E1760" t="str">
        <f>IF(D1760="INVOICE",VALUE(MID(TRIM('Tracker&amp;Invoice'!B1790),10,10)),"")</f>
        <v/>
      </c>
      <c r="F1760">
        <f>IF(B1760=1,IFERROR(LOOKUP(2,1/('Tracker&amp;Invoice'!$H1790:$AC1790&lt;&gt;""),COLUMN('Tracker&amp;Invoice'!$H1790:$AC1790)),8),F1759)</f>
        <v>14</v>
      </c>
      <c r="G1760">
        <f>IF(D1760="OVERALL",IFERROR(LOOKUP(2,1/('Tracker&amp;Invoice'!$H1790:$AC1790&lt;&gt;""),COLUMN('Tracker&amp;Invoice'!$H1790:$AC1790)),8),G1761)</f>
        <v>15</v>
      </c>
      <c r="H1760">
        <f t="shared" si="54"/>
        <v>15</v>
      </c>
      <c r="I1760" s="29">
        <f>IF(D1760="INVOICE",SUM('Tracker&amp;Invoice'!$H1790:INDEX('Tracker&amp;Invoice'!$A1790:$AC1790,1,H1760)),0)</f>
        <v>0</v>
      </c>
      <c r="J1760" s="29">
        <f>IF(D1760="OVERALL",SUM('Tracker&amp;Invoice'!$H1790:$AC1790),0)</f>
        <v>0</v>
      </c>
    </row>
    <row r="1761" spans="1:10">
      <c r="A1761" t="e">
        <f t="shared" si="55"/>
        <v>#REF!</v>
      </c>
      <c r="B1761">
        <f>IF(AND('Tracker&amp;Invoice'!A1791&lt;&gt;"",'Tracker&amp;Invoice'!A1791&lt;&gt;"ITEM",'Tracker&amp;Invoice'!A1789="ITEM"),1,0)</f>
        <v>0</v>
      </c>
      <c r="C1761" t="str">
        <f>IF(B1761=1,'Tracker&amp;Invoice'!A1791,C1760)</f>
        <v>BQ-119</v>
      </c>
      <c r="D1761" t="str">
        <f>IF(LEFT(TRIM('Tracker&amp;Invoice'!B1791),9)="INVOICE #","INVOICE",IF(TRIM('Tracker&amp;Invoice'!B1791)="Overall Completion INVOICE","OVERALL",""))</f>
        <v/>
      </c>
      <c r="E1761" t="str">
        <f>IF(D1761="INVOICE",VALUE(MID(TRIM('Tracker&amp;Invoice'!B1791),10,10)),"")</f>
        <v/>
      </c>
      <c r="F1761">
        <f>IF(B1761=1,IFERROR(LOOKUP(2,1/('Tracker&amp;Invoice'!$H1791:$AC1791&lt;&gt;""),COLUMN('Tracker&amp;Invoice'!$H1791:$AC1791)),8),F1760)</f>
        <v>14</v>
      </c>
      <c r="G1761">
        <f>IF(D1761="OVERALL",IFERROR(LOOKUP(2,1/('Tracker&amp;Invoice'!$H1791:$AC1791&lt;&gt;""),COLUMN('Tracker&amp;Invoice'!$H1791:$AC1791)),8),G1762)</f>
        <v>15</v>
      </c>
      <c r="H1761">
        <f t="shared" si="54"/>
        <v>15</v>
      </c>
      <c r="I1761" s="29">
        <f>IF(D1761="INVOICE",SUM('Tracker&amp;Invoice'!$H1791:INDEX('Tracker&amp;Invoice'!$A1791:$AC1791,1,H1761)),0)</f>
        <v>0</v>
      </c>
      <c r="J1761" s="29">
        <f>IF(D1761="OVERALL",SUM('Tracker&amp;Invoice'!$H1791:$AC1791),0)</f>
        <v>0</v>
      </c>
    </row>
    <row r="1762" spans="1:10">
      <c r="A1762" t="e">
        <f t="shared" si="55"/>
        <v>#REF!</v>
      </c>
      <c r="B1762">
        <f>IF(AND('Tracker&amp;Invoice'!A1792&lt;&gt;"",'Tracker&amp;Invoice'!A1792&lt;&gt;"ITEM",'Tracker&amp;Invoice'!A1790="ITEM"),1,0)</f>
        <v>0</v>
      </c>
      <c r="C1762" t="str">
        <f>IF(B1762=1,'Tracker&amp;Invoice'!A1792,C1761)</f>
        <v>BQ-119</v>
      </c>
      <c r="D1762" t="str">
        <f>IF(LEFT(TRIM('Tracker&amp;Invoice'!B1792),9)="INVOICE #","INVOICE",IF(TRIM('Tracker&amp;Invoice'!B1792)="Overall Completion INVOICE","OVERALL",""))</f>
        <v/>
      </c>
      <c r="E1762" t="str">
        <f>IF(D1762="INVOICE",VALUE(MID(TRIM('Tracker&amp;Invoice'!B1792),10,10)),"")</f>
        <v/>
      </c>
      <c r="F1762">
        <f>IF(B1762=1,IFERROR(LOOKUP(2,1/('Tracker&amp;Invoice'!$H1792:$AC1792&lt;&gt;""),COLUMN('Tracker&amp;Invoice'!$H1792:$AC1792)),8),F1761)</f>
        <v>14</v>
      </c>
      <c r="G1762">
        <f>IF(D1762="OVERALL",IFERROR(LOOKUP(2,1/('Tracker&amp;Invoice'!$H1792:$AC1792&lt;&gt;""),COLUMN('Tracker&amp;Invoice'!$H1792:$AC1792)),8),G1763)</f>
        <v>15</v>
      </c>
      <c r="H1762">
        <f t="shared" si="54"/>
        <v>15</v>
      </c>
      <c r="I1762" s="29">
        <f>IF(D1762="INVOICE",SUM('Tracker&amp;Invoice'!$H1792:INDEX('Tracker&amp;Invoice'!$A1792:$AC1792,1,H1762)),0)</f>
        <v>0</v>
      </c>
      <c r="J1762" s="29">
        <f>IF(D1762="OVERALL",SUM('Tracker&amp;Invoice'!$H1792:$AC1792),0)</f>
        <v>0</v>
      </c>
    </row>
    <row r="1763" spans="1:10">
      <c r="A1763" t="e">
        <f t="shared" si="55"/>
        <v>#REF!</v>
      </c>
      <c r="B1763">
        <f>IF(AND('Tracker&amp;Invoice'!A1793&lt;&gt;"",'Tracker&amp;Invoice'!A1793&lt;&gt;"ITEM",'Tracker&amp;Invoice'!A1791="ITEM"),1,0)</f>
        <v>0</v>
      </c>
      <c r="C1763" t="str">
        <f>IF(B1763=1,'Tracker&amp;Invoice'!A1793,C1762)</f>
        <v>BQ-119</v>
      </c>
      <c r="D1763" t="str">
        <f>IF(LEFT(TRIM('Tracker&amp;Invoice'!B1793),9)="INVOICE #","INVOICE",IF(TRIM('Tracker&amp;Invoice'!B1793)="Overall Completion INVOICE","OVERALL",""))</f>
        <v/>
      </c>
      <c r="E1763" t="str">
        <f>IF(D1763="INVOICE",VALUE(MID(TRIM('Tracker&amp;Invoice'!B1793),10,10)),"")</f>
        <v/>
      </c>
      <c r="F1763">
        <f>IF(B1763=1,IFERROR(LOOKUP(2,1/('Tracker&amp;Invoice'!$H1793:$AC1793&lt;&gt;""),COLUMN('Tracker&amp;Invoice'!$H1793:$AC1793)),8),F1762)</f>
        <v>14</v>
      </c>
      <c r="G1763">
        <f>IF(D1763="OVERALL",IFERROR(LOOKUP(2,1/('Tracker&amp;Invoice'!$H1793:$AC1793&lt;&gt;""),COLUMN('Tracker&amp;Invoice'!$H1793:$AC1793)),8),G1764)</f>
        <v>15</v>
      </c>
      <c r="H1763">
        <f t="shared" si="54"/>
        <v>15</v>
      </c>
      <c r="I1763" s="29">
        <f>IF(D1763="INVOICE",SUM('Tracker&amp;Invoice'!$H1793:INDEX('Tracker&amp;Invoice'!$A1793:$AC1793,1,H1763)),0)</f>
        <v>0</v>
      </c>
      <c r="J1763" s="29">
        <f>IF(D1763="OVERALL",SUM('Tracker&amp;Invoice'!$H1793:$AC1793),0)</f>
        <v>0</v>
      </c>
    </row>
    <row r="1764" spans="1:10">
      <c r="A1764" t="e">
        <f t="shared" si="55"/>
        <v>#REF!</v>
      </c>
      <c r="B1764">
        <f>IF(AND('Tracker&amp;Invoice'!A1794&lt;&gt;"",'Tracker&amp;Invoice'!A1794&lt;&gt;"ITEM",'Tracker&amp;Invoice'!A1792="ITEM"),1,0)</f>
        <v>0</v>
      </c>
      <c r="C1764" t="str">
        <f>IF(B1764=1,'Tracker&amp;Invoice'!A1794,C1763)</f>
        <v>BQ-119</v>
      </c>
      <c r="D1764" t="str">
        <f>IF(LEFT(TRIM('Tracker&amp;Invoice'!B1794),9)="INVOICE #","INVOICE",IF(TRIM('Tracker&amp;Invoice'!B1794)="Overall Completion INVOICE","OVERALL",""))</f>
        <v/>
      </c>
      <c r="E1764" t="str">
        <f>IF(D1764="INVOICE",VALUE(MID(TRIM('Tracker&amp;Invoice'!B1794),10,10)),"")</f>
        <v/>
      </c>
      <c r="F1764">
        <f>IF(B1764=1,IFERROR(LOOKUP(2,1/('Tracker&amp;Invoice'!$H1794:$AC1794&lt;&gt;""),COLUMN('Tracker&amp;Invoice'!$H1794:$AC1794)),8),F1763)</f>
        <v>14</v>
      </c>
      <c r="G1764">
        <f>IF(D1764="OVERALL",IFERROR(LOOKUP(2,1/('Tracker&amp;Invoice'!$H1794:$AC1794&lt;&gt;""),COLUMN('Tracker&amp;Invoice'!$H1794:$AC1794)),8),G1765)</f>
        <v>15</v>
      </c>
      <c r="H1764">
        <f t="shared" si="54"/>
        <v>15</v>
      </c>
      <c r="I1764" s="29">
        <f>IF(D1764="INVOICE",SUM('Tracker&amp;Invoice'!$H1794:INDEX('Tracker&amp;Invoice'!$A1794:$AC1794,1,H1764)),0)</f>
        <v>0</v>
      </c>
      <c r="J1764" s="29">
        <f>IF(D1764="OVERALL",SUM('Tracker&amp;Invoice'!$H1794:$AC1794),0)</f>
        <v>0</v>
      </c>
    </row>
    <row r="1765" spans="1:10">
      <c r="A1765" t="e">
        <f t="shared" si="55"/>
        <v>#REF!</v>
      </c>
      <c r="B1765">
        <f>IF(AND('Tracker&amp;Invoice'!A1795&lt;&gt;"",'Tracker&amp;Invoice'!A1795&lt;&gt;"ITEM",'Tracker&amp;Invoice'!A1793="ITEM"),1,0)</f>
        <v>0</v>
      </c>
      <c r="C1765" t="str">
        <f>IF(B1765=1,'Tracker&amp;Invoice'!A1795,C1764)</f>
        <v>BQ-119</v>
      </c>
      <c r="D1765" t="str">
        <f>IF(LEFT(TRIM('Tracker&amp;Invoice'!B1795),9)="INVOICE #","INVOICE",IF(TRIM('Tracker&amp;Invoice'!B1795)="Overall Completion INVOICE","OVERALL",""))</f>
        <v/>
      </c>
      <c r="E1765" t="str">
        <f>IF(D1765="INVOICE",VALUE(MID(TRIM('Tracker&amp;Invoice'!B1795),10,10)),"")</f>
        <v/>
      </c>
      <c r="F1765">
        <f>IF(B1765=1,IFERROR(LOOKUP(2,1/('Tracker&amp;Invoice'!$H1795:$AC1795&lt;&gt;""),COLUMN('Tracker&amp;Invoice'!$H1795:$AC1795)),8),F1764)</f>
        <v>14</v>
      </c>
      <c r="G1765">
        <f>IF(D1765="OVERALL",IFERROR(LOOKUP(2,1/('Tracker&amp;Invoice'!$H1795:$AC1795&lt;&gt;""),COLUMN('Tracker&amp;Invoice'!$H1795:$AC1795)),8),G1766)</f>
        <v>15</v>
      </c>
      <c r="H1765">
        <f t="shared" si="54"/>
        <v>15</v>
      </c>
      <c r="I1765" s="29">
        <f>IF(D1765="INVOICE",SUM('Tracker&amp;Invoice'!$H1795:INDEX('Tracker&amp;Invoice'!$A1795:$AC1795,1,H1765)),0)</f>
        <v>0</v>
      </c>
      <c r="J1765" s="29">
        <f>IF(D1765="OVERALL",SUM('Tracker&amp;Invoice'!$H1795:$AC1795),0)</f>
        <v>0</v>
      </c>
    </row>
    <row r="1766" spans="1:10">
      <c r="A1766" t="e">
        <f t="shared" si="55"/>
        <v>#REF!</v>
      </c>
      <c r="B1766">
        <f>IF(AND('Tracker&amp;Invoice'!A1796&lt;&gt;"",'Tracker&amp;Invoice'!A1796&lt;&gt;"ITEM",'Tracker&amp;Invoice'!A1794="ITEM"),1,0)</f>
        <v>0</v>
      </c>
      <c r="C1766" t="str">
        <f>IF(B1766=1,'Tracker&amp;Invoice'!A1796,C1765)</f>
        <v>BQ-119</v>
      </c>
      <c r="D1766" t="str">
        <f>IF(LEFT(TRIM('Tracker&amp;Invoice'!B1796),9)="INVOICE #","INVOICE",IF(TRIM('Tracker&amp;Invoice'!B1796)="Overall Completion INVOICE","OVERALL",""))</f>
        <v/>
      </c>
      <c r="E1766" t="str">
        <f>IF(D1766="INVOICE",VALUE(MID(TRIM('Tracker&amp;Invoice'!B1796),10,10)),"")</f>
        <v/>
      </c>
      <c r="F1766">
        <f>IF(B1766=1,IFERROR(LOOKUP(2,1/('Tracker&amp;Invoice'!$H1796:$AC1796&lt;&gt;""),COLUMN('Tracker&amp;Invoice'!$H1796:$AC1796)),8),F1765)</f>
        <v>14</v>
      </c>
      <c r="G1766">
        <f>IF(D1766="OVERALL",IFERROR(LOOKUP(2,1/('Tracker&amp;Invoice'!$H1796:$AC1796&lt;&gt;""),COLUMN('Tracker&amp;Invoice'!$H1796:$AC1796)),8),G1767)</f>
        <v>15</v>
      </c>
      <c r="H1766">
        <f t="shared" si="54"/>
        <v>15</v>
      </c>
      <c r="I1766" s="29">
        <f>IF(D1766="INVOICE",SUM('Tracker&amp;Invoice'!$H1796:INDEX('Tracker&amp;Invoice'!$A1796:$AC1796,1,H1766)),0)</f>
        <v>0</v>
      </c>
      <c r="J1766" s="29">
        <f>IF(D1766="OVERALL",SUM('Tracker&amp;Invoice'!$H1796:$AC1796),0)</f>
        <v>0</v>
      </c>
    </row>
    <row r="1767" spans="1:10">
      <c r="A1767" t="e">
        <f t="shared" si="55"/>
        <v>#REF!</v>
      </c>
      <c r="B1767">
        <f>IF(AND('Tracker&amp;Invoice'!A1797&lt;&gt;"",'Tracker&amp;Invoice'!A1797&lt;&gt;"ITEM",'Tracker&amp;Invoice'!A1795="ITEM"),1,0)</f>
        <v>1</v>
      </c>
      <c r="C1767" t="str">
        <f>IF(B1767=1,'Tracker&amp;Invoice'!A1797,C1766)</f>
        <v>BQ-120</v>
      </c>
      <c r="D1767" t="str">
        <f>IF(LEFT(TRIM('Tracker&amp;Invoice'!B1797),9)="INVOICE #","INVOICE",IF(TRIM('Tracker&amp;Invoice'!B1797)="Overall Completion INVOICE","OVERALL",""))</f>
        <v/>
      </c>
      <c r="E1767" t="str">
        <f>IF(D1767="INVOICE",VALUE(MID(TRIM('Tracker&amp;Invoice'!B1797),10,10)),"")</f>
        <v/>
      </c>
      <c r="F1767">
        <f>IF(B1767=1,IFERROR(LOOKUP(2,1/('Tracker&amp;Invoice'!$H1797:$AC1797&lt;&gt;""),COLUMN('Tracker&amp;Invoice'!$H1797:$AC1797)),8),F1766)</f>
        <v>14</v>
      </c>
      <c r="G1767">
        <f>IF(D1767="OVERALL",IFERROR(LOOKUP(2,1/('Tracker&amp;Invoice'!$H1797:$AC1797&lt;&gt;""),COLUMN('Tracker&amp;Invoice'!$H1797:$AC1797)),8),G1768)</f>
        <v>15</v>
      </c>
      <c r="H1767">
        <f t="shared" si="54"/>
        <v>15</v>
      </c>
      <c r="I1767" s="29">
        <f>IF(D1767="INVOICE",SUM('Tracker&amp;Invoice'!$H1797:INDEX('Tracker&amp;Invoice'!$A1797:$AC1797,1,H1767)),0)</f>
        <v>0</v>
      </c>
      <c r="J1767" s="29">
        <f>IF(D1767="OVERALL",SUM('Tracker&amp;Invoice'!$H1797:$AC1797),0)</f>
        <v>0</v>
      </c>
    </row>
    <row r="1768" spans="1:10">
      <c r="A1768" t="e">
        <f t="shared" si="55"/>
        <v>#REF!</v>
      </c>
      <c r="B1768">
        <f>IF(AND('Tracker&amp;Invoice'!A1798&lt;&gt;"",'Tracker&amp;Invoice'!A1798&lt;&gt;"ITEM",'Tracker&amp;Invoice'!A1796="ITEM"),1,0)</f>
        <v>0</v>
      </c>
      <c r="C1768" t="str">
        <f>IF(B1768=1,'Tracker&amp;Invoice'!A1798,C1767)</f>
        <v>BQ-120</v>
      </c>
      <c r="D1768" t="str">
        <f>IF(LEFT(TRIM('Tracker&amp;Invoice'!B1798),9)="INVOICE #","INVOICE",IF(TRIM('Tracker&amp;Invoice'!B1798)="Overall Completion INVOICE","OVERALL",""))</f>
        <v/>
      </c>
      <c r="E1768" t="str">
        <f>IF(D1768="INVOICE",VALUE(MID(TRIM('Tracker&amp;Invoice'!B1798),10,10)),"")</f>
        <v/>
      </c>
      <c r="F1768">
        <f>IF(B1768=1,IFERROR(LOOKUP(2,1/('Tracker&amp;Invoice'!$H1798:$AC1798&lt;&gt;""),COLUMN('Tracker&amp;Invoice'!$H1798:$AC1798)),8),F1767)</f>
        <v>14</v>
      </c>
      <c r="G1768">
        <f>IF(D1768="OVERALL",IFERROR(LOOKUP(2,1/('Tracker&amp;Invoice'!$H1798:$AC1798&lt;&gt;""),COLUMN('Tracker&amp;Invoice'!$H1798:$AC1798)),8),G1769)</f>
        <v>15</v>
      </c>
      <c r="H1768">
        <f t="shared" si="54"/>
        <v>15</v>
      </c>
      <c r="I1768" s="29">
        <f>IF(D1768="INVOICE",SUM('Tracker&amp;Invoice'!$H1798:INDEX('Tracker&amp;Invoice'!$A1798:$AC1798,1,H1768)),0)</f>
        <v>0</v>
      </c>
      <c r="J1768" s="29">
        <f>IF(D1768="OVERALL",SUM('Tracker&amp;Invoice'!$H1798:$AC1798),0)</f>
        <v>0</v>
      </c>
    </row>
    <row r="1769" spans="1:10">
      <c r="A1769" t="e">
        <f t="shared" si="55"/>
        <v>#REF!</v>
      </c>
      <c r="B1769">
        <f>IF(AND('Tracker&amp;Invoice'!A1799&lt;&gt;"",'Tracker&amp;Invoice'!A1799&lt;&gt;"ITEM",'Tracker&amp;Invoice'!A1797="ITEM"),1,0)</f>
        <v>0</v>
      </c>
      <c r="C1769" t="str">
        <f>IF(B1769=1,'Tracker&amp;Invoice'!A1799,C1768)</f>
        <v>BQ-120</v>
      </c>
      <c r="D1769" t="str">
        <f>IF(LEFT(TRIM('Tracker&amp;Invoice'!B1799),9)="INVOICE #","INVOICE",IF(TRIM('Tracker&amp;Invoice'!B1799)="Overall Completion INVOICE","OVERALL",""))</f>
        <v/>
      </c>
      <c r="E1769" t="str">
        <f>IF(D1769="INVOICE",VALUE(MID(TRIM('Tracker&amp;Invoice'!B1799),10,10)),"")</f>
        <v/>
      </c>
      <c r="F1769">
        <f>IF(B1769=1,IFERROR(LOOKUP(2,1/('Tracker&amp;Invoice'!$H1799:$AC1799&lt;&gt;""),COLUMN('Tracker&amp;Invoice'!$H1799:$AC1799)),8),F1768)</f>
        <v>14</v>
      </c>
      <c r="G1769">
        <f>IF(D1769="OVERALL",IFERROR(LOOKUP(2,1/('Tracker&amp;Invoice'!$H1799:$AC1799&lt;&gt;""),COLUMN('Tracker&amp;Invoice'!$H1799:$AC1799)),8),G1770)</f>
        <v>15</v>
      </c>
      <c r="H1769">
        <f t="shared" si="54"/>
        <v>15</v>
      </c>
      <c r="I1769" s="29">
        <f>IF(D1769="INVOICE",SUM('Tracker&amp;Invoice'!$H1799:INDEX('Tracker&amp;Invoice'!$A1799:$AC1799,1,H1769)),0)</f>
        <v>0</v>
      </c>
      <c r="J1769" s="29">
        <f>IF(D1769="OVERALL",SUM('Tracker&amp;Invoice'!$H1799:$AC1799),0)</f>
        <v>0</v>
      </c>
    </row>
    <row r="1770" spans="1:10">
      <c r="A1770" t="e">
        <f t="shared" si="55"/>
        <v>#REF!</v>
      </c>
      <c r="B1770">
        <f>IF(AND('Tracker&amp;Invoice'!A1800&lt;&gt;"",'Tracker&amp;Invoice'!A1800&lt;&gt;"ITEM",'Tracker&amp;Invoice'!A1798="ITEM"),1,0)</f>
        <v>0</v>
      </c>
      <c r="C1770" t="str">
        <f>IF(B1770=1,'Tracker&amp;Invoice'!A1800,C1769)</f>
        <v>BQ-120</v>
      </c>
      <c r="D1770" t="str">
        <f>IF(LEFT(TRIM('Tracker&amp;Invoice'!B1800),9)="INVOICE #","INVOICE",IF(TRIM('Tracker&amp;Invoice'!B1800)="Overall Completion INVOICE","OVERALL",""))</f>
        <v>INVOICE</v>
      </c>
      <c r="E1770">
        <f>IF(D1770="INVOICE",VALUE(MID(TRIM('Tracker&amp;Invoice'!B1800),10,10)),"")</f>
        <v>14</v>
      </c>
      <c r="F1770">
        <f>IF(B1770=1,IFERROR(LOOKUP(2,1/('Tracker&amp;Invoice'!$H1800:$AC1800&lt;&gt;""),COLUMN('Tracker&amp;Invoice'!$H1800:$AC1800)),8),F1769)</f>
        <v>14</v>
      </c>
      <c r="G1770">
        <f>IF(D1770="OVERALL",IFERROR(LOOKUP(2,1/('Tracker&amp;Invoice'!$H1800:$AC1800&lt;&gt;""),COLUMN('Tracker&amp;Invoice'!$H1800:$AC1800)),8),G1771)</f>
        <v>15</v>
      </c>
      <c r="H1770">
        <f t="shared" si="54"/>
        <v>15</v>
      </c>
      <c r="I1770" s="29">
        <f>IF(D1770="INVOICE",SUM('Tracker&amp;Invoice'!$H1800:INDEX('Tracker&amp;Invoice'!$A1800:$AC1800,1,H1770)),0)</f>
        <v>88</v>
      </c>
      <c r="J1770" s="29">
        <f>IF(D1770="OVERALL",SUM('Tracker&amp;Invoice'!$H1800:$AC1800),0)</f>
        <v>0</v>
      </c>
    </row>
    <row r="1771" spans="1:10">
      <c r="A1771" t="e">
        <f t="shared" si="55"/>
        <v>#REF!</v>
      </c>
      <c r="B1771">
        <f>IF(AND('Tracker&amp;Invoice'!A1801&lt;&gt;"",'Tracker&amp;Invoice'!A1801&lt;&gt;"ITEM",'Tracker&amp;Invoice'!A1799="ITEM"),1,0)</f>
        <v>0</v>
      </c>
      <c r="C1771" t="str">
        <f>IF(B1771=1,'Tracker&amp;Invoice'!A1801,C1770)</f>
        <v>BQ-120</v>
      </c>
      <c r="D1771" t="str">
        <f>IF(LEFT(TRIM('Tracker&amp;Invoice'!B1801),9)="INVOICE #","INVOICE",IF(TRIM('Tracker&amp;Invoice'!B1801)="Overall Completion INVOICE","OVERALL",""))</f>
        <v/>
      </c>
      <c r="E1771" t="str">
        <f>IF(D1771="INVOICE",VALUE(MID(TRIM('Tracker&amp;Invoice'!B1801),10,10)),"")</f>
        <v/>
      </c>
      <c r="F1771">
        <f>IF(B1771=1,IFERROR(LOOKUP(2,1/('Tracker&amp;Invoice'!$H1801:$AC1801&lt;&gt;""),COLUMN('Tracker&amp;Invoice'!$H1801:$AC1801)),8),F1770)</f>
        <v>14</v>
      </c>
      <c r="G1771">
        <f>IF(D1771="OVERALL",IFERROR(LOOKUP(2,1/('Tracker&amp;Invoice'!$H1801:$AC1801&lt;&gt;""),COLUMN('Tracker&amp;Invoice'!$H1801:$AC1801)),8),G1772)</f>
        <v>15</v>
      </c>
      <c r="H1771">
        <f t="shared" si="54"/>
        <v>15</v>
      </c>
      <c r="I1771" s="29">
        <f>IF(D1771="INVOICE",SUM('Tracker&amp;Invoice'!$H1801:INDEX('Tracker&amp;Invoice'!$A1801:$AC1801,1,H1771)),0)</f>
        <v>0</v>
      </c>
      <c r="J1771" s="29">
        <f>IF(D1771="OVERALL",SUM('Tracker&amp;Invoice'!$H1801:$AC1801),0)</f>
        <v>0</v>
      </c>
    </row>
    <row r="1772" spans="1:10">
      <c r="A1772" t="e">
        <f t="shared" si="55"/>
        <v>#REF!</v>
      </c>
      <c r="B1772">
        <f>IF(AND('Tracker&amp;Invoice'!A1802&lt;&gt;"",'Tracker&amp;Invoice'!A1802&lt;&gt;"ITEM",'Tracker&amp;Invoice'!A1800="ITEM"),1,0)</f>
        <v>0</v>
      </c>
      <c r="C1772" t="str">
        <f>IF(B1772=1,'Tracker&amp;Invoice'!A1802,C1771)</f>
        <v>BQ-120</v>
      </c>
      <c r="D1772" t="str">
        <f>IF(LEFT(TRIM('Tracker&amp;Invoice'!B1802),9)="INVOICE #","INVOICE",IF(TRIM('Tracker&amp;Invoice'!B1802)="Overall Completion INVOICE","OVERALL",""))</f>
        <v>INVOICE</v>
      </c>
      <c r="E1772">
        <f>IF(D1772="INVOICE",VALUE(MID(TRIM('Tracker&amp;Invoice'!B1802),10,10)),"")</f>
        <v>27</v>
      </c>
      <c r="F1772">
        <f>IF(B1772=1,IFERROR(LOOKUP(2,1/('Tracker&amp;Invoice'!$H1802:$AC1802&lt;&gt;""),COLUMN('Tracker&amp;Invoice'!$H1802:$AC1802)),8),F1771)</f>
        <v>14</v>
      </c>
      <c r="G1772">
        <f>IF(D1772="OVERALL",IFERROR(LOOKUP(2,1/('Tracker&amp;Invoice'!$H1802:$AC1802&lt;&gt;""),COLUMN('Tracker&amp;Invoice'!$H1802:$AC1802)),8),G1773)</f>
        <v>15</v>
      </c>
      <c r="H1772">
        <f t="shared" si="54"/>
        <v>15</v>
      </c>
      <c r="I1772" s="29">
        <f>IF(D1772="INVOICE",SUM('Tracker&amp;Invoice'!$H1802:INDEX('Tracker&amp;Invoice'!$A1802:$AC1802,1,H1772)),0)</f>
        <v>28</v>
      </c>
      <c r="J1772" s="29">
        <f>IF(D1772="OVERALL",SUM('Tracker&amp;Invoice'!$H1802:$AC1802),0)</f>
        <v>0</v>
      </c>
    </row>
    <row r="1773" spans="1:10">
      <c r="A1773" t="e">
        <f t="shared" si="55"/>
        <v>#REF!</v>
      </c>
      <c r="B1773">
        <f>IF(AND('Tracker&amp;Invoice'!A1803&lt;&gt;"",'Tracker&amp;Invoice'!A1803&lt;&gt;"ITEM",'Tracker&amp;Invoice'!A1801="ITEM"),1,0)</f>
        <v>0</v>
      </c>
      <c r="C1773" t="str">
        <f>IF(B1773=1,'Tracker&amp;Invoice'!A1803,C1772)</f>
        <v>BQ-120</v>
      </c>
      <c r="D1773" t="str">
        <f>IF(LEFT(TRIM('Tracker&amp;Invoice'!B1803),9)="INVOICE #","INVOICE",IF(TRIM('Tracker&amp;Invoice'!B1803)="Overall Completion INVOICE","OVERALL",""))</f>
        <v/>
      </c>
      <c r="E1773" t="str">
        <f>IF(D1773="INVOICE",VALUE(MID(TRIM('Tracker&amp;Invoice'!B1803),10,10)),"")</f>
        <v/>
      </c>
      <c r="F1773">
        <f>IF(B1773=1,IFERROR(LOOKUP(2,1/('Tracker&amp;Invoice'!$H1803:$AC1803&lt;&gt;""),COLUMN('Tracker&amp;Invoice'!$H1803:$AC1803)),8),F1772)</f>
        <v>14</v>
      </c>
      <c r="G1773">
        <f>IF(D1773="OVERALL",IFERROR(LOOKUP(2,1/('Tracker&amp;Invoice'!$H1803:$AC1803&lt;&gt;""),COLUMN('Tracker&amp;Invoice'!$H1803:$AC1803)),8),G1774)</f>
        <v>15</v>
      </c>
      <c r="H1773">
        <f t="shared" si="54"/>
        <v>15</v>
      </c>
      <c r="I1773" s="29">
        <f>IF(D1773="INVOICE",SUM('Tracker&amp;Invoice'!$H1803:INDEX('Tracker&amp;Invoice'!$A1803:$AC1803,1,H1773)),0)</f>
        <v>0</v>
      </c>
      <c r="J1773" s="29">
        <f>IF(D1773="OVERALL",SUM('Tracker&amp;Invoice'!$H1803:$AC1803),0)</f>
        <v>0</v>
      </c>
    </row>
    <row r="1774" spans="1:10">
      <c r="A1774" t="e">
        <f t="shared" si="55"/>
        <v>#REF!</v>
      </c>
      <c r="B1774">
        <f>IF(AND('Tracker&amp;Invoice'!A1804&lt;&gt;"",'Tracker&amp;Invoice'!A1804&lt;&gt;"ITEM",'Tracker&amp;Invoice'!A1802="ITEM"),1,0)</f>
        <v>0</v>
      </c>
      <c r="C1774" t="str">
        <f>IF(B1774=1,'Tracker&amp;Invoice'!A1804,C1773)</f>
        <v>BQ-120</v>
      </c>
      <c r="D1774" t="str">
        <f>IF(LEFT(TRIM('Tracker&amp;Invoice'!B1804),9)="INVOICE #","INVOICE",IF(TRIM('Tracker&amp;Invoice'!B1804)="Overall Completion INVOICE","OVERALL",""))</f>
        <v>INVOICE</v>
      </c>
      <c r="E1774">
        <f>IF(D1774="INVOICE",VALUE(MID(TRIM('Tracker&amp;Invoice'!B1804),10,10)),"")</f>
        <v>32</v>
      </c>
      <c r="F1774">
        <f>IF(B1774=1,IFERROR(LOOKUP(2,1/('Tracker&amp;Invoice'!$H1804:$AC1804&lt;&gt;""),COLUMN('Tracker&amp;Invoice'!$H1804:$AC1804)),8),F1773)</f>
        <v>14</v>
      </c>
      <c r="G1774">
        <f>IF(D1774="OVERALL",IFERROR(LOOKUP(2,1/('Tracker&amp;Invoice'!$H1804:$AC1804&lt;&gt;""),COLUMN('Tracker&amp;Invoice'!$H1804:$AC1804)),8),G1775)</f>
        <v>15</v>
      </c>
      <c r="H1774">
        <f t="shared" si="54"/>
        <v>15</v>
      </c>
      <c r="I1774" s="29">
        <f>IF(D1774="INVOICE",SUM('Tracker&amp;Invoice'!$H1804:INDEX('Tracker&amp;Invoice'!$A1804:$AC1804,1,H1774)),0)</f>
        <v>12</v>
      </c>
      <c r="J1774" s="29">
        <f>IF(D1774="OVERALL",SUM('Tracker&amp;Invoice'!$H1804:$AC1804),0)</f>
        <v>0</v>
      </c>
    </row>
    <row r="1775" spans="1:10">
      <c r="A1775" t="e">
        <f t="shared" si="55"/>
        <v>#REF!</v>
      </c>
      <c r="B1775">
        <f>IF(AND('Tracker&amp;Invoice'!A1805&lt;&gt;"",'Tracker&amp;Invoice'!A1805&lt;&gt;"ITEM",'Tracker&amp;Invoice'!A1803="ITEM"),1,0)</f>
        <v>0</v>
      </c>
      <c r="C1775" t="str">
        <f>IF(B1775=1,'Tracker&amp;Invoice'!A1805,C1774)</f>
        <v>BQ-120</v>
      </c>
      <c r="D1775" t="str">
        <f>IF(LEFT(TRIM('Tracker&amp;Invoice'!B1805),9)="INVOICE #","INVOICE",IF(TRIM('Tracker&amp;Invoice'!B1805)="Overall Completion INVOICE","OVERALL",""))</f>
        <v/>
      </c>
      <c r="E1775" t="str">
        <f>IF(D1775="INVOICE",VALUE(MID(TRIM('Tracker&amp;Invoice'!B1805),10,10)),"")</f>
        <v/>
      </c>
      <c r="F1775">
        <f>IF(B1775=1,IFERROR(LOOKUP(2,1/('Tracker&amp;Invoice'!$H1805:$AC1805&lt;&gt;""),COLUMN('Tracker&amp;Invoice'!$H1805:$AC1805)),8),F1774)</f>
        <v>14</v>
      </c>
      <c r="G1775">
        <f>IF(D1775="OVERALL",IFERROR(LOOKUP(2,1/('Tracker&amp;Invoice'!$H1805:$AC1805&lt;&gt;""),COLUMN('Tracker&amp;Invoice'!$H1805:$AC1805)),8),G1776)</f>
        <v>15</v>
      </c>
      <c r="H1775">
        <f t="shared" si="54"/>
        <v>15</v>
      </c>
      <c r="I1775" s="29">
        <f>IF(D1775="INVOICE",SUM('Tracker&amp;Invoice'!$H1805:INDEX('Tracker&amp;Invoice'!$A1805:$AC1805,1,H1775)),0)</f>
        <v>0</v>
      </c>
      <c r="J1775" s="29">
        <f>IF(D1775="OVERALL",SUM('Tracker&amp;Invoice'!$H1805:$AC1805),0)</f>
        <v>0</v>
      </c>
    </row>
    <row r="1776" spans="1:10">
      <c r="A1776" t="e">
        <f t="shared" si="55"/>
        <v>#REF!</v>
      </c>
      <c r="B1776">
        <f>IF(AND('Tracker&amp;Invoice'!A1806&lt;&gt;"",'Tracker&amp;Invoice'!A1806&lt;&gt;"ITEM",'Tracker&amp;Invoice'!A1804="ITEM"),1,0)</f>
        <v>0</v>
      </c>
      <c r="C1776" t="str">
        <f>IF(B1776=1,'Tracker&amp;Invoice'!A1806,C1775)</f>
        <v>BQ-120</v>
      </c>
      <c r="D1776" t="str">
        <f>IF(LEFT(TRIM('Tracker&amp;Invoice'!B1806),9)="INVOICE #","INVOICE",IF(TRIM('Tracker&amp;Invoice'!B1806)="Overall Completion INVOICE","OVERALL",""))</f>
        <v>OVERALL</v>
      </c>
      <c r="E1776" t="str">
        <f>IF(D1776="INVOICE",VALUE(MID(TRIM('Tracker&amp;Invoice'!B1806),10,10)),"")</f>
        <v/>
      </c>
      <c r="F1776">
        <f>IF(B1776=1,IFERROR(LOOKUP(2,1/('Tracker&amp;Invoice'!$H1806:$AC1806&lt;&gt;""),COLUMN('Tracker&amp;Invoice'!$H1806:$AC1806)),8),F1775)</f>
        <v>14</v>
      </c>
      <c r="G1776">
        <f>IF(D1776="OVERALL",IFERROR(LOOKUP(2,1/('Tracker&amp;Invoice'!$H1806:$AC1806&lt;&gt;""),COLUMN('Tracker&amp;Invoice'!$H1806:$AC1806)),8),G1777)</f>
        <v>15</v>
      </c>
      <c r="H1776">
        <f t="shared" si="54"/>
        <v>15</v>
      </c>
      <c r="I1776" s="29">
        <f>IF(D1776="INVOICE",SUM('Tracker&amp;Invoice'!$H1806:INDEX('Tracker&amp;Invoice'!$A1806:$AC1806,1,H1776)),0)</f>
        <v>0</v>
      </c>
      <c r="J1776" s="29">
        <f>IF(D1776="OVERALL",SUM('Tracker&amp;Invoice'!$H1806:$AC1806),0)</f>
        <v>128</v>
      </c>
    </row>
    <row r="1777" spans="1:10">
      <c r="A1777" t="e">
        <f t="shared" si="55"/>
        <v>#REF!</v>
      </c>
      <c r="B1777">
        <f>IF(AND('Tracker&amp;Invoice'!A1807&lt;&gt;"",'Tracker&amp;Invoice'!A1807&lt;&gt;"ITEM",'Tracker&amp;Invoice'!A1805="ITEM"),1,0)</f>
        <v>0</v>
      </c>
      <c r="C1777" t="str">
        <f>IF(B1777=1,'Tracker&amp;Invoice'!A1807,C1776)</f>
        <v>BQ-120</v>
      </c>
      <c r="D1777" t="str">
        <f>IF(LEFT(TRIM('Tracker&amp;Invoice'!B1807),9)="INVOICE #","INVOICE",IF(TRIM('Tracker&amp;Invoice'!B1807)="Overall Completion INVOICE","OVERALL",""))</f>
        <v/>
      </c>
      <c r="E1777" t="str">
        <f>IF(D1777="INVOICE",VALUE(MID(TRIM('Tracker&amp;Invoice'!B1807),10,10)),"")</f>
        <v/>
      </c>
      <c r="F1777">
        <f>IF(B1777=1,IFERROR(LOOKUP(2,1/('Tracker&amp;Invoice'!$H1807:$AC1807&lt;&gt;""),COLUMN('Tracker&amp;Invoice'!$H1807:$AC1807)),8),F1776)</f>
        <v>14</v>
      </c>
      <c r="G1777">
        <f>IF(D1777="OVERALL",IFERROR(LOOKUP(2,1/('Tracker&amp;Invoice'!$H1807:$AC1807&lt;&gt;""),COLUMN('Tracker&amp;Invoice'!$H1807:$AC1807)),8),G1778)</f>
        <v>15</v>
      </c>
      <c r="H1777">
        <f t="shared" si="54"/>
        <v>15</v>
      </c>
      <c r="I1777" s="29">
        <f>IF(D1777="INVOICE",SUM('Tracker&amp;Invoice'!$H1807:INDEX('Tracker&amp;Invoice'!$A1807:$AC1807,1,H1777)),0)</f>
        <v>0</v>
      </c>
      <c r="J1777" s="29">
        <f>IF(D1777="OVERALL",SUM('Tracker&amp;Invoice'!$H1807:$AC1807),0)</f>
        <v>0</v>
      </c>
    </row>
    <row r="1778" spans="1:10">
      <c r="A1778" t="e">
        <f t="shared" si="55"/>
        <v>#REF!</v>
      </c>
      <c r="B1778">
        <f>IF(AND('Tracker&amp;Invoice'!A1808&lt;&gt;"",'Tracker&amp;Invoice'!A1808&lt;&gt;"ITEM",'Tracker&amp;Invoice'!A1806="ITEM"),1,0)</f>
        <v>0</v>
      </c>
      <c r="C1778" t="str">
        <f>IF(B1778=1,'Tracker&amp;Invoice'!A1808,C1777)</f>
        <v>BQ-120</v>
      </c>
      <c r="D1778" t="str">
        <f>IF(LEFT(TRIM('Tracker&amp;Invoice'!B1808),9)="INVOICE #","INVOICE",IF(TRIM('Tracker&amp;Invoice'!B1808)="Overall Completion INVOICE","OVERALL",""))</f>
        <v/>
      </c>
      <c r="E1778" t="str">
        <f>IF(D1778="INVOICE",VALUE(MID(TRIM('Tracker&amp;Invoice'!B1808),10,10)),"")</f>
        <v/>
      </c>
      <c r="F1778">
        <f>IF(B1778=1,IFERROR(LOOKUP(2,1/('Tracker&amp;Invoice'!$H1808:$AC1808&lt;&gt;""),COLUMN('Tracker&amp;Invoice'!$H1808:$AC1808)),8),F1777)</f>
        <v>14</v>
      </c>
      <c r="G1778">
        <f>IF(D1778="OVERALL",IFERROR(LOOKUP(2,1/('Tracker&amp;Invoice'!$H1808:$AC1808&lt;&gt;""),COLUMN('Tracker&amp;Invoice'!$H1808:$AC1808)),8),G1779)</f>
        <v>15</v>
      </c>
      <c r="H1778">
        <f t="shared" si="54"/>
        <v>15</v>
      </c>
      <c r="I1778" s="29">
        <f>IF(D1778="INVOICE",SUM('Tracker&amp;Invoice'!$H1808:INDEX('Tracker&amp;Invoice'!$A1808:$AC1808,1,H1778)),0)</f>
        <v>0</v>
      </c>
      <c r="J1778" s="29">
        <f>IF(D1778="OVERALL",SUM('Tracker&amp;Invoice'!$H1808:$AC1808),0)</f>
        <v>0</v>
      </c>
    </row>
    <row r="1779" spans="1:10">
      <c r="A1779" t="e">
        <f t="shared" si="55"/>
        <v>#REF!</v>
      </c>
      <c r="B1779">
        <f>IF(AND('Tracker&amp;Invoice'!A1809&lt;&gt;"",'Tracker&amp;Invoice'!A1809&lt;&gt;"ITEM",'Tracker&amp;Invoice'!A1807="ITEM"),1,0)</f>
        <v>0</v>
      </c>
      <c r="C1779" t="str">
        <f>IF(B1779=1,'Tracker&amp;Invoice'!A1809,C1778)</f>
        <v>BQ-120</v>
      </c>
      <c r="D1779" t="str">
        <f>IF(LEFT(TRIM('Tracker&amp;Invoice'!B1809),9)="INVOICE #","INVOICE",IF(TRIM('Tracker&amp;Invoice'!B1809)="Overall Completion INVOICE","OVERALL",""))</f>
        <v/>
      </c>
      <c r="E1779" t="str">
        <f>IF(D1779="INVOICE",VALUE(MID(TRIM('Tracker&amp;Invoice'!B1809),10,10)),"")</f>
        <v/>
      </c>
      <c r="F1779">
        <f>IF(B1779=1,IFERROR(LOOKUP(2,1/('Tracker&amp;Invoice'!$H1809:$AC1809&lt;&gt;""),COLUMN('Tracker&amp;Invoice'!$H1809:$AC1809)),8),F1778)</f>
        <v>14</v>
      </c>
      <c r="G1779">
        <f>IF(D1779="OVERALL",IFERROR(LOOKUP(2,1/('Tracker&amp;Invoice'!$H1809:$AC1809&lt;&gt;""),COLUMN('Tracker&amp;Invoice'!$H1809:$AC1809)),8),G1780)</f>
        <v>15</v>
      </c>
      <c r="H1779">
        <f t="shared" si="54"/>
        <v>15</v>
      </c>
      <c r="I1779" s="29">
        <f>IF(D1779="INVOICE",SUM('Tracker&amp;Invoice'!$H1809:INDEX('Tracker&amp;Invoice'!$A1809:$AC1809,1,H1779)),0)</f>
        <v>0</v>
      </c>
      <c r="J1779" s="29">
        <f>IF(D1779="OVERALL",SUM('Tracker&amp;Invoice'!$H1809:$AC1809),0)</f>
        <v>0</v>
      </c>
    </row>
    <row r="1780" spans="1:10">
      <c r="A1780" t="e">
        <f t="shared" si="55"/>
        <v>#REF!</v>
      </c>
      <c r="B1780">
        <f>IF(AND('Tracker&amp;Invoice'!A1810&lt;&gt;"",'Tracker&amp;Invoice'!A1810&lt;&gt;"ITEM",'Tracker&amp;Invoice'!A1808="ITEM"),1,0)</f>
        <v>0</v>
      </c>
      <c r="C1780" t="str">
        <f>IF(B1780=1,'Tracker&amp;Invoice'!A1810,C1779)</f>
        <v>BQ-120</v>
      </c>
      <c r="D1780" t="str">
        <f>IF(LEFT(TRIM('Tracker&amp;Invoice'!B1810),9)="INVOICE #","INVOICE",IF(TRIM('Tracker&amp;Invoice'!B1810)="Overall Completion INVOICE","OVERALL",""))</f>
        <v/>
      </c>
      <c r="E1780" t="str">
        <f>IF(D1780="INVOICE",VALUE(MID(TRIM('Tracker&amp;Invoice'!B1810),10,10)),"")</f>
        <v/>
      </c>
      <c r="F1780">
        <f>IF(B1780=1,IFERROR(LOOKUP(2,1/('Tracker&amp;Invoice'!$H1810:$AC1810&lt;&gt;""),COLUMN('Tracker&amp;Invoice'!$H1810:$AC1810)),8),F1779)</f>
        <v>14</v>
      </c>
      <c r="G1780">
        <f>IF(D1780="OVERALL",IFERROR(LOOKUP(2,1/('Tracker&amp;Invoice'!$H1810:$AC1810&lt;&gt;""),COLUMN('Tracker&amp;Invoice'!$H1810:$AC1810)),8),G1781)</f>
        <v>15</v>
      </c>
      <c r="H1780">
        <f t="shared" si="54"/>
        <v>15</v>
      </c>
      <c r="I1780" s="29">
        <f>IF(D1780="INVOICE",SUM('Tracker&amp;Invoice'!$H1810:INDEX('Tracker&amp;Invoice'!$A1810:$AC1810,1,H1780)),0)</f>
        <v>0</v>
      </c>
      <c r="J1780" s="29">
        <f>IF(D1780="OVERALL",SUM('Tracker&amp;Invoice'!$H1810:$AC1810),0)</f>
        <v>0</v>
      </c>
    </row>
    <row r="1781" spans="1:10">
      <c r="A1781" t="e">
        <f t="shared" si="55"/>
        <v>#REF!</v>
      </c>
      <c r="B1781">
        <f>IF(AND('Tracker&amp;Invoice'!A1811&lt;&gt;"",'Tracker&amp;Invoice'!A1811&lt;&gt;"ITEM",'Tracker&amp;Invoice'!A1809="ITEM"),1,0)</f>
        <v>0</v>
      </c>
      <c r="C1781" t="str">
        <f>IF(B1781=1,'Tracker&amp;Invoice'!A1811,C1780)</f>
        <v>BQ-120</v>
      </c>
      <c r="D1781" t="str">
        <f>IF(LEFT(TRIM('Tracker&amp;Invoice'!B1811),9)="INVOICE #","INVOICE",IF(TRIM('Tracker&amp;Invoice'!B1811)="Overall Completion INVOICE","OVERALL",""))</f>
        <v/>
      </c>
      <c r="E1781" t="str">
        <f>IF(D1781="INVOICE",VALUE(MID(TRIM('Tracker&amp;Invoice'!B1811),10,10)),"")</f>
        <v/>
      </c>
      <c r="F1781">
        <f>IF(B1781=1,IFERROR(LOOKUP(2,1/('Tracker&amp;Invoice'!$H1811:$AC1811&lt;&gt;""),COLUMN('Tracker&amp;Invoice'!$H1811:$AC1811)),8),F1780)</f>
        <v>14</v>
      </c>
      <c r="G1781">
        <f>IF(D1781="OVERALL",IFERROR(LOOKUP(2,1/('Tracker&amp;Invoice'!$H1811:$AC1811&lt;&gt;""),COLUMN('Tracker&amp;Invoice'!$H1811:$AC1811)),8),G1782)</f>
        <v>15</v>
      </c>
      <c r="H1781">
        <f t="shared" si="54"/>
        <v>15</v>
      </c>
      <c r="I1781" s="29">
        <f>IF(D1781="INVOICE",SUM('Tracker&amp;Invoice'!$H1811:INDEX('Tracker&amp;Invoice'!$A1811:$AC1811,1,H1781)),0)</f>
        <v>0</v>
      </c>
      <c r="J1781" s="29">
        <f>IF(D1781="OVERALL",SUM('Tracker&amp;Invoice'!$H1811:$AC1811),0)</f>
        <v>0</v>
      </c>
    </row>
    <row r="1782" spans="1:10">
      <c r="A1782" t="e">
        <f t="shared" si="55"/>
        <v>#REF!</v>
      </c>
      <c r="B1782">
        <f>IF(AND('Tracker&amp;Invoice'!A1812&lt;&gt;"",'Tracker&amp;Invoice'!A1812&lt;&gt;"ITEM",'Tracker&amp;Invoice'!A1810="ITEM"),1,0)</f>
        <v>0</v>
      </c>
      <c r="C1782" t="str">
        <f>IF(B1782=1,'Tracker&amp;Invoice'!A1812,C1781)</f>
        <v>BQ-120</v>
      </c>
      <c r="D1782" t="str">
        <f>IF(LEFT(TRIM('Tracker&amp;Invoice'!B1812),9)="INVOICE #","INVOICE",IF(TRIM('Tracker&amp;Invoice'!B1812)="Overall Completion INVOICE","OVERALL",""))</f>
        <v/>
      </c>
      <c r="E1782" t="str">
        <f>IF(D1782="INVOICE",VALUE(MID(TRIM('Tracker&amp;Invoice'!B1812),10,10)),"")</f>
        <v/>
      </c>
      <c r="F1782">
        <f>IF(B1782=1,IFERROR(LOOKUP(2,1/('Tracker&amp;Invoice'!$H1812:$AC1812&lt;&gt;""),COLUMN('Tracker&amp;Invoice'!$H1812:$AC1812)),8),F1781)</f>
        <v>14</v>
      </c>
      <c r="G1782">
        <f>IF(D1782="OVERALL",IFERROR(LOOKUP(2,1/('Tracker&amp;Invoice'!$H1812:$AC1812&lt;&gt;""),COLUMN('Tracker&amp;Invoice'!$H1812:$AC1812)),8),G1783)</f>
        <v>15</v>
      </c>
      <c r="H1782">
        <f t="shared" si="54"/>
        <v>15</v>
      </c>
      <c r="I1782" s="29">
        <f>IF(D1782="INVOICE",SUM('Tracker&amp;Invoice'!$H1812:INDEX('Tracker&amp;Invoice'!$A1812:$AC1812,1,H1782)),0)</f>
        <v>0</v>
      </c>
      <c r="J1782" s="29">
        <f>IF(D1782="OVERALL",SUM('Tracker&amp;Invoice'!$H1812:$AC1812),0)</f>
        <v>0</v>
      </c>
    </row>
    <row r="1783" spans="1:10">
      <c r="A1783" t="e">
        <f t="shared" si="55"/>
        <v>#REF!</v>
      </c>
      <c r="B1783">
        <f>IF(AND('Tracker&amp;Invoice'!A1813&lt;&gt;"",'Tracker&amp;Invoice'!A1813&lt;&gt;"ITEM",'Tracker&amp;Invoice'!A1811="ITEM"),1,0)</f>
        <v>0</v>
      </c>
      <c r="C1783" t="str">
        <f>IF(B1783=1,'Tracker&amp;Invoice'!A1813,C1782)</f>
        <v>BQ-120</v>
      </c>
      <c r="D1783" t="str">
        <f>IF(LEFT(TRIM('Tracker&amp;Invoice'!B1813),9)="INVOICE #","INVOICE",IF(TRIM('Tracker&amp;Invoice'!B1813)="Overall Completion INVOICE","OVERALL",""))</f>
        <v/>
      </c>
      <c r="E1783" t="str">
        <f>IF(D1783="INVOICE",VALUE(MID(TRIM('Tracker&amp;Invoice'!B1813),10,10)),"")</f>
        <v/>
      </c>
      <c r="F1783">
        <f>IF(B1783=1,IFERROR(LOOKUP(2,1/('Tracker&amp;Invoice'!$H1813:$AC1813&lt;&gt;""),COLUMN('Tracker&amp;Invoice'!$H1813:$AC1813)),8),F1782)</f>
        <v>14</v>
      </c>
      <c r="G1783">
        <f>IF(D1783="OVERALL",IFERROR(LOOKUP(2,1/('Tracker&amp;Invoice'!$H1813:$AC1813&lt;&gt;""),COLUMN('Tracker&amp;Invoice'!$H1813:$AC1813)),8),G1784)</f>
        <v>15</v>
      </c>
      <c r="H1783">
        <f t="shared" si="54"/>
        <v>15</v>
      </c>
      <c r="I1783" s="29">
        <f>IF(D1783="INVOICE",SUM('Tracker&amp;Invoice'!$H1813:INDEX('Tracker&amp;Invoice'!$A1813:$AC1813,1,H1783)),0)</f>
        <v>0</v>
      </c>
      <c r="J1783" s="29">
        <f>IF(D1783="OVERALL",SUM('Tracker&amp;Invoice'!$H1813:$AC1813),0)</f>
        <v>0</v>
      </c>
    </row>
    <row r="1784" spans="1:10">
      <c r="A1784" t="e">
        <f t="shared" si="55"/>
        <v>#REF!</v>
      </c>
      <c r="B1784">
        <f>IF(AND('Tracker&amp;Invoice'!A1814&lt;&gt;"",'Tracker&amp;Invoice'!A1814&lt;&gt;"ITEM",'Tracker&amp;Invoice'!A1812="ITEM"),1,0)</f>
        <v>0</v>
      </c>
      <c r="C1784" t="str">
        <f>IF(B1784=1,'Tracker&amp;Invoice'!A1814,C1783)</f>
        <v>BQ-120</v>
      </c>
      <c r="D1784" t="str">
        <f>IF(LEFT(TRIM('Tracker&amp;Invoice'!B1814),9)="INVOICE #","INVOICE",IF(TRIM('Tracker&amp;Invoice'!B1814)="Overall Completion INVOICE","OVERALL",""))</f>
        <v/>
      </c>
      <c r="E1784" t="str">
        <f>IF(D1784="INVOICE",VALUE(MID(TRIM('Tracker&amp;Invoice'!B1814),10,10)),"")</f>
        <v/>
      </c>
      <c r="F1784">
        <f>IF(B1784=1,IFERROR(LOOKUP(2,1/('Tracker&amp;Invoice'!$H1814:$AC1814&lt;&gt;""),COLUMN('Tracker&amp;Invoice'!$H1814:$AC1814)),8),F1783)</f>
        <v>14</v>
      </c>
      <c r="G1784">
        <f>IF(D1784="OVERALL",IFERROR(LOOKUP(2,1/('Tracker&amp;Invoice'!$H1814:$AC1814&lt;&gt;""),COLUMN('Tracker&amp;Invoice'!$H1814:$AC1814)),8),G1785)</f>
        <v>15</v>
      </c>
      <c r="H1784">
        <f t="shared" si="54"/>
        <v>15</v>
      </c>
      <c r="I1784" s="29">
        <f>IF(D1784="INVOICE",SUM('Tracker&amp;Invoice'!$H1814:INDEX('Tracker&amp;Invoice'!$A1814:$AC1814,1,H1784)),0)</f>
        <v>0</v>
      </c>
      <c r="J1784" s="29">
        <f>IF(D1784="OVERALL",SUM('Tracker&amp;Invoice'!$H1814:$AC1814),0)</f>
        <v>0</v>
      </c>
    </row>
    <row r="1785" spans="1:10">
      <c r="A1785" t="e">
        <f t="shared" si="55"/>
        <v>#REF!</v>
      </c>
      <c r="B1785">
        <f>IF(AND('Tracker&amp;Invoice'!A1815&lt;&gt;"",'Tracker&amp;Invoice'!A1815&lt;&gt;"ITEM",'Tracker&amp;Invoice'!A1813="ITEM"),1,0)</f>
        <v>1</v>
      </c>
      <c r="C1785" t="str">
        <f>IF(B1785=1,'Tracker&amp;Invoice'!A1815,C1784)</f>
        <v>BQ-121</v>
      </c>
      <c r="D1785" t="str">
        <f>IF(LEFT(TRIM('Tracker&amp;Invoice'!B1815),9)="INVOICE #","INVOICE",IF(TRIM('Tracker&amp;Invoice'!B1815)="Overall Completion INVOICE","OVERALL",""))</f>
        <v/>
      </c>
      <c r="E1785" t="str">
        <f>IF(D1785="INVOICE",VALUE(MID(TRIM('Tracker&amp;Invoice'!B1815),10,10)),"")</f>
        <v/>
      </c>
      <c r="F1785">
        <f>IF(B1785=1,IFERROR(LOOKUP(2,1/('Tracker&amp;Invoice'!$H1815:$AC1815&lt;&gt;""),COLUMN('Tracker&amp;Invoice'!$H1815:$AC1815)),8),F1784)</f>
        <v>14</v>
      </c>
      <c r="G1785">
        <f>IF(D1785="OVERALL",IFERROR(LOOKUP(2,1/('Tracker&amp;Invoice'!$H1815:$AC1815&lt;&gt;""),COLUMN('Tracker&amp;Invoice'!$H1815:$AC1815)),8),G1786)</f>
        <v>15</v>
      </c>
      <c r="H1785">
        <f t="shared" si="54"/>
        <v>15</v>
      </c>
      <c r="I1785" s="29">
        <f>IF(D1785="INVOICE",SUM('Tracker&amp;Invoice'!$H1815:INDEX('Tracker&amp;Invoice'!$A1815:$AC1815,1,H1785)),0)</f>
        <v>0</v>
      </c>
      <c r="J1785" s="29">
        <f>IF(D1785="OVERALL",SUM('Tracker&amp;Invoice'!$H1815:$AC1815),0)</f>
        <v>0</v>
      </c>
    </row>
    <row r="1786" spans="1:10">
      <c r="A1786" t="e">
        <f t="shared" si="55"/>
        <v>#REF!</v>
      </c>
      <c r="B1786">
        <f>IF(AND('Tracker&amp;Invoice'!A1816&lt;&gt;"",'Tracker&amp;Invoice'!A1816&lt;&gt;"ITEM",'Tracker&amp;Invoice'!A1814="ITEM"),1,0)</f>
        <v>0</v>
      </c>
      <c r="C1786" t="str">
        <f>IF(B1786=1,'Tracker&amp;Invoice'!A1816,C1785)</f>
        <v>BQ-121</v>
      </c>
      <c r="D1786" t="str">
        <f>IF(LEFT(TRIM('Tracker&amp;Invoice'!B1816),9)="INVOICE #","INVOICE",IF(TRIM('Tracker&amp;Invoice'!B1816)="Overall Completion INVOICE","OVERALL",""))</f>
        <v/>
      </c>
      <c r="E1786" t="str">
        <f>IF(D1786="INVOICE",VALUE(MID(TRIM('Tracker&amp;Invoice'!B1816),10,10)),"")</f>
        <v/>
      </c>
      <c r="F1786">
        <f>IF(B1786=1,IFERROR(LOOKUP(2,1/('Tracker&amp;Invoice'!$H1816:$AC1816&lt;&gt;""),COLUMN('Tracker&amp;Invoice'!$H1816:$AC1816)),8),F1785)</f>
        <v>14</v>
      </c>
      <c r="G1786">
        <f>IF(D1786="OVERALL",IFERROR(LOOKUP(2,1/('Tracker&amp;Invoice'!$H1816:$AC1816&lt;&gt;""),COLUMN('Tracker&amp;Invoice'!$H1816:$AC1816)),8),G1787)</f>
        <v>15</v>
      </c>
      <c r="H1786">
        <f t="shared" si="54"/>
        <v>15</v>
      </c>
      <c r="I1786" s="29">
        <f>IF(D1786="INVOICE",SUM('Tracker&amp;Invoice'!$H1816:INDEX('Tracker&amp;Invoice'!$A1816:$AC1816,1,H1786)),0)</f>
        <v>0</v>
      </c>
      <c r="J1786" s="29">
        <f>IF(D1786="OVERALL",SUM('Tracker&amp;Invoice'!$H1816:$AC1816),0)</f>
        <v>0</v>
      </c>
    </row>
    <row r="1787" spans="1:10">
      <c r="A1787" t="e">
        <f t="shared" si="55"/>
        <v>#REF!</v>
      </c>
      <c r="B1787">
        <f>IF(AND('Tracker&amp;Invoice'!A1817&lt;&gt;"",'Tracker&amp;Invoice'!A1817&lt;&gt;"ITEM",'Tracker&amp;Invoice'!A1815="ITEM"),1,0)</f>
        <v>0</v>
      </c>
      <c r="C1787" t="str">
        <f>IF(B1787=1,'Tracker&amp;Invoice'!A1817,C1786)</f>
        <v>BQ-121</v>
      </c>
      <c r="D1787" t="str">
        <f>IF(LEFT(TRIM('Tracker&amp;Invoice'!B1817),9)="INVOICE #","INVOICE",IF(TRIM('Tracker&amp;Invoice'!B1817)="Overall Completion INVOICE","OVERALL",""))</f>
        <v/>
      </c>
      <c r="E1787" t="str">
        <f>IF(D1787="INVOICE",VALUE(MID(TRIM('Tracker&amp;Invoice'!B1817),10,10)),"")</f>
        <v/>
      </c>
      <c r="F1787">
        <f>IF(B1787=1,IFERROR(LOOKUP(2,1/('Tracker&amp;Invoice'!$H1817:$AC1817&lt;&gt;""),COLUMN('Tracker&amp;Invoice'!$H1817:$AC1817)),8),F1786)</f>
        <v>14</v>
      </c>
      <c r="G1787">
        <f>IF(D1787="OVERALL",IFERROR(LOOKUP(2,1/('Tracker&amp;Invoice'!$H1817:$AC1817&lt;&gt;""),COLUMN('Tracker&amp;Invoice'!$H1817:$AC1817)),8),G1788)</f>
        <v>15</v>
      </c>
      <c r="H1787">
        <f t="shared" si="54"/>
        <v>15</v>
      </c>
      <c r="I1787" s="29">
        <f>IF(D1787="INVOICE",SUM('Tracker&amp;Invoice'!$H1817:INDEX('Tracker&amp;Invoice'!$A1817:$AC1817,1,H1787)),0)</f>
        <v>0</v>
      </c>
      <c r="J1787" s="29">
        <f>IF(D1787="OVERALL",SUM('Tracker&amp;Invoice'!$H1817:$AC1817),0)</f>
        <v>0</v>
      </c>
    </row>
    <row r="1788" spans="1:10">
      <c r="A1788" t="e">
        <f t="shared" si="55"/>
        <v>#REF!</v>
      </c>
      <c r="B1788">
        <f>IF(AND('Tracker&amp;Invoice'!A1818&lt;&gt;"",'Tracker&amp;Invoice'!A1818&lt;&gt;"ITEM",'Tracker&amp;Invoice'!A1816="ITEM"),1,0)</f>
        <v>0</v>
      </c>
      <c r="C1788" t="str">
        <f>IF(B1788=1,'Tracker&amp;Invoice'!A1818,C1787)</f>
        <v>BQ-121</v>
      </c>
      <c r="D1788" t="str">
        <f>IF(LEFT(TRIM('Tracker&amp;Invoice'!B1818),9)="INVOICE #","INVOICE",IF(TRIM('Tracker&amp;Invoice'!B1818)="Overall Completion INVOICE","OVERALL",""))</f>
        <v>INVOICE</v>
      </c>
      <c r="E1788">
        <f>IF(D1788="INVOICE",VALUE(MID(TRIM('Tracker&amp;Invoice'!B1818),10,10)),"")</f>
        <v>14</v>
      </c>
      <c r="F1788">
        <f>IF(B1788=1,IFERROR(LOOKUP(2,1/('Tracker&amp;Invoice'!$H1818:$AC1818&lt;&gt;""),COLUMN('Tracker&amp;Invoice'!$H1818:$AC1818)),8),F1787)</f>
        <v>14</v>
      </c>
      <c r="G1788">
        <f>IF(D1788="OVERALL",IFERROR(LOOKUP(2,1/('Tracker&amp;Invoice'!$H1818:$AC1818&lt;&gt;""),COLUMN('Tracker&amp;Invoice'!$H1818:$AC1818)),8),G1789)</f>
        <v>15</v>
      </c>
      <c r="H1788">
        <f t="shared" si="54"/>
        <v>15</v>
      </c>
      <c r="I1788" s="29">
        <f>IF(D1788="INVOICE",SUM('Tracker&amp;Invoice'!$H1818:INDEX('Tracker&amp;Invoice'!$A1818:$AC1818,1,H1788)),0)</f>
        <v>660</v>
      </c>
      <c r="J1788" s="29">
        <f>IF(D1788="OVERALL",SUM('Tracker&amp;Invoice'!$H1818:$AC1818),0)</f>
        <v>0</v>
      </c>
    </row>
    <row r="1789" spans="1:10">
      <c r="A1789" t="e">
        <f t="shared" si="55"/>
        <v>#REF!</v>
      </c>
      <c r="B1789">
        <f>IF(AND('Tracker&amp;Invoice'!A1819&lt;&gt;"",'Tracker&amp;Invoice'!A1819&lt;&gt;"ITEM",'Tracker&amp;Invoice'!A1817="ITEM"),1,0)</f>
        <v>0</v>
      </c>
      <c r="C1789" t="str">
        <f>IF(B1789=1,'Tracker&amp;Invoice'!A1819,C1788)</f>
        <v>BQ-121</v>
      </c>
      <c r="D1789" t="str">
        <f>IF(LEFT(TRIM('Tracker&amp;Invoice'!B1819),9)="INVOICE #","INVOICE",IF(TRIM('Tracker&amp;Invoice'!B1819)="Overall Completion INVOICE","OVERALL",""))</f>
        <v/>
      </c>
      <c r="E1789" t="str">
        <f>IF(D1789="INVOICE",VALUE(MID(TRIM('Tracker&amp;Invoice'!B1819),10,10)),"")</f>
        <v/>
      </c>
      <c r="F1789">
        <f>IF(B1789=1,IFERROR(LOOKUP(2,1/('Tracker&amp;Invoice'!$H1819:$AC1819&lt;&gt;""),COLUMN('Tracker&amp;Invoice'!$H1819:$AC1819)),8),F1788)</f>
        <v>14</v>
      </c>
      <c r="G1789">
        <f>IF(D1789="OVERALL",IFERROR(LOOKUP(2,1/('Tracker&amp;Invoice'!$H1819:$AC1819&lt;&gt;""),COLUMN('Tracker&amp;Invoice'!$H1819:$AC1819)),8),G1790)</f>
        <v>15</v>
      </c>
      <c r="H1789">
        <f t="shared" si="54"/>
        <v>15</v>
      </c>
      <c r="I1789" s="29">
        <f>IF(D1789="INVOICE",SUM('Tracker&amp;Invoice'!$H1819:INDEX('Tracker&amp;Invoice'!$A1819:$AC1819,1,H1789)),0)</f>
        <v>0</v>
      </c>
      <c r="J1789" s="29">
        <f>IF(D1789="OVERALL",SUM('Tracker&amp;Invoice'!$H1819:$AC1819),0)</f>
        <v>0</v>
      </c>
    </row>
    <row r="1790" spans="1:10">
      <c r="A1790" t="e">
        <f t="shared" si="55"/>
        <v>#REF!</v>
      </c>
      <c r="B1790">
        <f>IF(AND('Tracker&amp;Invoice'!A1820&lt;&gt;"",'Tracker&amp;Invoice'!A1820&lt;&gt;"ITEM",'Tracker&amp;Invoice'!A1818="ITEM"),1,0)</f>
        <v>0</v>
      </c>
      <c r="C1790" t="str">
        <f>IF(B1790=1,'Tracker&amp;Invoice'!A1820,C1789)</f>
        <v>BQ-121</v>
      </c>
      <c r="D1790" t="str">
        <f>IF(LEFT(TRIM('Tracker&amp;Invoice'!B1820),9)="INVOICE #","INVOICE",IF(TRIM('Tracker&amp;Invoice'!B1820)="Overall Completion INVOICE","OVERALL",""))</f>
        <v>INVOICE</v>
      </c>
      <c r="E1790">
        <f>IF(D1790="INVOICE",VALUE(MID(TRIM('Tracker&amp;Invoice'!B1820),10,10)),"")</f>
        <v>27</v>
      </c>
      <c r="F1790">
        <f>IF(B1790=1,IFERROR(LOOKUP(2,1/('Tracker&amp;Invoice'!$H1820:$AC1820&lt;&gt;""),COLUMN('Tracker&amp;Invoice'!$H1820:$AC1820)),8),F1789)</f>
        <v>14</v>
      </c>
      <c r="G1790">
        <f>IF(D1790="OVERALL",IFERROR(LOOKUP(2,1/('Tracker&amp;Invoice'!$H1820:$AC1820&lt;&gt;""),COLUMN('Tracker&amp;Invoice'!$H1820:$AC1820)),8),G1791)</f>
        <v>15</v>
      </c>
      <c r="H1790">
        <f t="shared" si="54"/>
        <v>15</v>
      </c>
      <c r="I1790" s="29">
        <f>IF(D1790="INVOICE",SUM('Tracker&amp;Invoice'!$H1820:INDEX('Tracker&amp;Invoice'!$A1820:$AC1820,1,H1790)),0)</f>
        <v>210</v>
      </c>
      <c r="J1790" s="29">
        <f>IF(D1790="OVERALL",SUM('Tracker&amp;Invoice'!$H1820:$AC1820),0)</f>
        <v>0</v>
      </c>
    </row>
    <row r="1791" spans="1:10">
      <c r="A1791" t="e">
        <f t="shared" si="55"/>
        <v>#REF!</v>
      </c>
      <c r="B1791">
        <f>IF(AND('Tracker&amp;Invoice'!A1821&lt;&gt;"",'Tracker&amp;Invoice'!A1821&lt;&gt;"ITEM",'Tracker&amp;Invoice'!A1819="ITEM"),1,0)</f>
        <v>0</v>
      </c>
      <c r="C1791" t="str">
        <f>IF(B1791=1,'Tracker&amp;Invoice'!A1821,C1790)</f>
        <v>BQ-121</v>
      </c>
      <c r="D1791" t="str">
        <f>IF(LEFT(TRIM('Tracker&amp;Invoice'!B1821),9)="INVOICE #","INVOICE",IF(TRIM('Tracker&amp;Invoice'!B1821)="Overall Completion INVOICE","OVERALL",""))</f>
        <v/>
      </c>
      <c r="E1791" t="str">
        <f>IF(D1791="INVOICE",VALUE(MID(TRIM('Tracker&amp;Invoice'!B1821),10,10)),"")</f>
        <v/>
      </c>
      <c r="F1791">
        <f>IF(B1791=1,IFERROR(LOOKUP(2,1/('Tracker&amp;Invoice'!$H1821:$AC1821&lt;&gt;""),COLUMN('Tracker&amp;Invoice'!$H1821:$AC1821)),8),F1790)</f>
        <v>14</v>
      </c>
      <c r="G1791">
        <f>IF(D1791="OVERALL",IFERROR(LOOKUP(2,1/('Tracker&amp;Invoice'!$H1821:$AC1821&lt;&gt;""),COLUMN('Tracker&amp;Invoice'!$H1821:$AC1821)),8),G1792)</f>
        <v>15</v>
      </c>
      <c r="H1791">
        <f t="shared" si="54"/>
        <v>15</v>
      </c>
      <c r="I1791" s="29">
        <f>IF(D1791="INVOICE",SUM('Tracker&amp;Invoice'!$H1821:INDEX('Tracker&amp;Invoice'!$A1821:$AC1821,1,H1791)),0)</f>
        <v>0</v>
      </c>
      <c r="J1791" s="29">
        <f>IF(D1791="OVERALL",SUM('Tracker&amp;Invoice'!$H1821:$AC1821),0)</f>
        <v>0</v>
      </c>
    </row>
    <row r="1792" spans="1:10">
      <c r="A1792" t="e">
        <f t="shared" si="55"/>
        <v>#REF!</v>
      </c>
      <c r="B1792">
        <f>IF(AND('Tracker&amp;Invoice'!A1822&lt;&gt;"",'Tracker&amp;Invoice'!A1822&lt;&gt;"ITEM",'Tracker&amp;Invoice'!A1820="ITEM"),1,0)</f>
        <v>0</v>
      </c>
      <c r="C1792" t="str">
        <f>IF(B1792=1,'Tracker&amp;Invoice'!A1822,C1791)</f>
        <v>BQ-121</v>
      </c>
      <c r="D1792" t="str">
        <f>IF(LEFT(TRIM('Tracker&amp;Invoice'!B1822),9)="INVOICE #","INVOICE",IF(TRIM('Tracker&amp;Invoice'!B1822)="Overall Completion INVOICE","OVERALL",""))</f>
        <v>INVOICE</v>
      </c>
      <c r="E1792">
        <f>IF(D1792="INVOICE",VALUE(MID(TRIM('Tracker&amp;Invoice'!B1822),10,10)),"")</f>
        <v>32</v>
      </c>
      <c r="F1792">
        <f>IF(B1792=1,IFERROR(LOOKUP(2,1/('Tracker&amp;Invoice'!$H1822:$AC1822&lt;&gt;""),COLUMN('Tracker&amp;Invoice'!$H1822:$AC1822)),8),F1791)</f>
        <v>14</v>
      </c>
      <c r="G1792">
        <f>IF(D1792="OVERALL",IFERROR(LOOKUP(2,1/('Tracker&amp;Invoice'!$H1822:$AC1822&lt;&gt;""),COLUMN('Tracker&amp;Invoice'!$H1822:$AC1822)),8),G1793)</f>
        <v>15</v>
      </c>
      <c r="H1792">
        <f t="shared" si="54"/>
        <v>15</v>
      </c>
      <c r="I1792" s="29">
        <f>IF(D1792="INVOICE",SUM('Tracker&amp;Invoice'!$H1822:INDEX('Tracker&amp;Invoice'!$A1822:$AC1822,1,H1792)),0)</f>
        <v>90</v>
      </c>
      <c r="J1792" s="29">
        <f>IF(D1792="OVERALL",SUM('Tracker&amp;Invoice'!$H1822:$AC1822),0)</f>
        <v>0</v>
      </c>
    </row>
    <row r="1793" spans="1:10">
      <c r="A1793" t="e">
        <f t="shared" si="55"/>
        <v>#REF!</v>
      </c>
      <c r="B1793">
        <f>IF(AND('Tracker&amp;Invoice'!A1823&lt;&gt;"",'Tracker&amp;Invoice'!A1823&lt;&gt;"ITEM",'Tracker&amp;Invoice'!A1821="ITEM"),1,0)</f>
        <v>0</v>
      </c>
      <c r="C1793" t="str">
        <f>IF(B1793=1,'Tracker&amp;Invoice'!A1823,C1792)</f>
        <v>BQ-121</v>
      </c>
      <c r="D1793" t="str">
        <f>IF(LEFT(TRIM('Tracker&amp;Invoice'!B1823),9)="INVOICE #","INVOICE",IF(TRIM('Tracker&amp;Invoice'!B1823)="Overall Completion INVOICE","OVERALL",""))</f>
        <v/>
      </c>
      <c r="E1793" t="str">
        <f>IF(D1793="INVOICE",VALUE(MID(TRIM('Tracker&amp;Invoice'!B1823),10,10)),"")</f>
        <v/>
      </c>
      <c r="F1793">
        <f>IF(B1793=1,IFERROR(LOOKUP(2,1/('Tracker&amp;Invoice'!$H1823:$AC1823&lt;&gt;""),COLUMN('Tracker&amp;Invoice'!$H1823:$AC1823)),8),F1792)</f>
        <v>14</v>
      </c>
      <c r="G1793">
        <f>IF(D1793="OVERALL",IFERROR(LOOKUP(2,1/('Tracker&amp;Invoice'!$H1823:$AC1823&lt;&gt;""),COLUMN('Tracker&amp;Invoice'!$H1823:$AC1823)),8),G1794)</f>
        <v>15</v>
      </c>
      <c r="H1793">
        <f t="shared" si="54"/>
        <v>15</v>
      </c>
      <c r="I1793" s="29">
        <f>IF(D1793="INVOICE",SUM('Tracker&amp;Invoice'!$H1823:INDEX('Tracker&amp;Invoice'!$A1823:$AC1823,1,H1793)),0)</f>
        <v>0</v>
      </c>
      <c r="J1793" s="29">
        <f>IF(D1793="OVERALL",SUM('Tracker&amp;Invoice'!$H1823:$AC1823),0)</f>
        <v>0</v>
      </c>
    </row>
    <row r="1794" spans="1:10">
      <c r="A1794" t="e">
        <f t="shared" si="55"/>
        <v>#REF!</v>
      </c>
      <c r="B1794">
        <f>IF(AND('Tracker&amp;Invoice'!A1824&lt;&gt;"",'Tracker&amp;Invoice'!A1824&lt;&gt;"ITEM",'Tracker&amp;Invoice'!A1822="ITEM"),1,0)</f>
        <v>0</v>
      </c>
      <c r="C1794" t="str">
        <f>IF(B1794=1,'Tracker&amp;Invoice'!A1824,C1793)</f>
        <v>BQ-121</v>
      </c>
      <c r="D1794" t="str">
        <f>IF(LEFT(TRIM('Tracker&amp;Invoice'!B1824),9)="INVOICE #","INVOICE",IF(TRIM('Tracker&amp;Invoice'!B1824)="Overall Completion INVOICE","OVERALL",""))</f>
        <v>OVERALL</v>
      </c>
      <c r="E1794" t="str">
        <f>IF(D1794="INVOICE",VALUE(MID(TRIM('Tracker&amp;Invoice'!B1824),10,10)),"")</f>
        <v/>
      </c>
      <c r="F1794">
        <f>IF(B1794=1,IFERROR(LOOKUP(2,1/('Tracker&amp;Invoice'!$H1824:$AC1824&lt;&gt;""),COLUMN('Tracker&amp;Invoice'!$H1824:$AC1824)),8),F1793)</f>
        <v>14</v>
      </c>
      <c r="G1794">
        <f>IF(D1794="OVERALL",IFERROR(LOOKUP(2,1/('Tracker&amp;Invoice'!$H1824:$AC1824&lt;&gt;""),COLUMN('Tracker&amp;Invoice'!$H1824:$AC1824)),8),G1795)</f>
        <v>15</v>
      </c>
      <c r="H1794">
        <f t="shared" si="54"/>
        <v>15</v>
      </c>
      <c r="I1794" s="29">
        <f>IF(D1794="INVOICE",SUM('Tracker&amp;Invoice'!$H1824:INDEX('Tracker&amp;Invoice'!$A1824:$AC1824,1,H1794)),0)</f>
        <v>0</v>
      </c>
      <c r="J1794" s="29">
        <f>IF(D1794="OVERALL",SUM('Tracker&amp;Invoice'!$H1824:$AC1824),0)</f>
        <v>960</v>
      </c>
    </row>
    <row r="1795" spans="1:10">
      <c r="A1795" t="e">
        <f t="shared" si="55"/>
        <v>#REF!</v>
      </c>
      <c r="B1795">
        <f>IF(AND('Tracker&amp;Invoice'!A1825&lt;&gt;"",'Tracker&amp;Invoice'!A1825&lt;&gt;"ITEM",'Tracker&amp;Invoice'!A1823="ITEM"),1,0)</f>
        <v>0</v>
      </c>
      <c r="C1795" t="str">
        <f>IF(B1795=1,'Tracker&amp;Invoice'!A1825,C1794)</f>
        <v>BQ-121</v>
      </c>
      <c r="D1795" t="str">
        <f>IF(LEFT(TRIM('Tracker&amp;Invoice'!B1825),9)="INVOICE #","INVOICE",IF(TRIM('Tracker&amp;Invoice'!B1825)="Overall Completion INVOICE","OVERALL",""))</f>
        <v/>
      </c>
      <c r="E1795" t="str">
        <f>IF(D1795="INVOICE",VALUE(MID(TRIM('Tracker&amp;Invoice'!B1825),10,10)),"")</f>
        <v/>
      </c>
      <c r="F1795">
        <f>IF(B1795=1,IFERROR(LOOKUP(2,1/('Tracker&amp;Invoice'!$H1825:$AC1825&lt;&gt;""),COLUMN('Tracker&amp;Invoice'!$H1825:$AC1825)),8),F1794)</f>
        <v>14</v>
      </c>
      <c r="G1795">
        <f>IF(D1795="OVERALL",IFERROR(LOOKUP(2,1/('Tracker&amp;Invoice'!$H1825:$AC1825&lt;&gt;""),COLUMN('Tracker&amp;Invoice'!$H1825:$AC1825)),8),G1796)</f>
        <v>15</v>
      </c>
      <c r="H1795">
        <f t="shared" ref="H1795:H1858" si="56">MAX(F1795,G1795)</f>
        <v>15</v>
      </c>
      <c r="I1795" s="29">
        <f>IF(D1795="INVOICE",SUM('Tracker&amp;Invoice'!$H1825:INDEX('Tracker&amp;Invoice'!$A1825:$AC1825,1,H1795)),0)</f>
        <v>0</v>
      </c>
      <c r="J1795" s="29">
        <f>IF(D1795="OVERALL",SUM('Tracker&amp;Invoice'!$H1825:$AC1825),0)</f>
        <v>0</v>
      </c>
    </row>
    <row r="1796" spans="1:10">
      <c r="A1796" t="e">
        <f t="shared" ref="A1796:A1859" si="57">A1795+B1796</f>
        <v>#REF!</v>
      </c>
      <c r="B1796">
        <f>IF(AND('Tracker&amp;Invoice'!A1826&lt;&gt;"",'Tracker&amp;Invoice'!A1826&lt;&gt;"ITEM",'Tracker&amp;Invoice'!A1824="ITEM"),1,0)</f>
        <v>0</v>
      </c>
      <c r="C1796" t="str">
        <f>IF(B1796=1,'Tracker&amp;Invoice'!A1826,C1795)</f>
        <v>BQ-121</v>
      </c>
      <c r="D1796" t="str">
        <f>IF(LEFT(TRIM('Tracker&amp;Invoice'!B1826),9)="INVOICE #","INVOICE",IF(TRIM('Tracker&amp;Invoice'!B1826)="Overall Completion INVOICE","OVERALL",""))</f>
        <v/>
      </c>
      <c r="E1796" t="str">
        <f>IF(D1796="INVOICE",VALUE(MID(TRIM('Tracker&amp;Invoice'!B1826),10,10)),"")</f>
        <v/>
      </c>
      <c r="F1796">
        <f>IF(B1796=1,IFERROR(LOOKUP(2,1/('Tracker&amp;Invoice'!$H1826:$AC1826&lt;&gt;""),COLUMN('Tracker&amp;Invoice'!$H1826:$AC1826)),8),F1795)</f>
        <v>14</v>
      </c>
      <c r="G1796">
        <f>IF(D1796="OVERALL",IFERROR(LOOKUP(2,1/('Tracker&amp;Invoice'!$H1826:$AC1826&lt;&gt;""),COLUMN('Tracker&amp;Invoice'!$H1826:$AC1826)),8),G1797)</f>
        <v>15</v>
      </c>
      <c r="H1796">
        <f t="shared" si="56"/>
        <v>15</v>
      </c>
      <c r="I1796" s="29">
        <f>IF(D1796="INVOICE",SUM('Tracker&amp;Invoice'!$H1826:INDEX('Tracker&amp;Invoice'!$A1826:$AC1826,1,H1796)),0)</f>
        <v>0</v>
      </c>
      <c r="J1796" s="29">
        <f>IF(D1796="OVERALL",SUM('Tracker&amp;Invoice'!$H1826:$AC1826),0)</f>
        <v>0</v>
      </c>
    </row>
    <row r="1797" spans="1:10">
      <c r="A1797" t="e">
        <f t="shared" si="57"/>
        <v>#REF!</v>
      </c>
      <c r="B1797">
        <f>IF(AND('Tracker&amp;Invoice'!A1827&lt;&gt;"",'Tracker&amp;Invoice'!A1827&lt;&gt;"ITEM",'Tracker&amp;Invoice'!A1825="ITEM"),1,0)</f>
        <v>0</v>
      </c>
      <c r="C1797" t="str">
        <f>IF(B1797=1,'Tracker&amp;Invoice'!A1827,C1796)</f>
        <v>BQ-121</v>
      </c>
      <c r="D1797" t="str">
        <f>IF(LEFT(TRIM('Tracker&amp;Invoice'!B1827),9)="INVOICE #","INVOICE",IF(TRIM('Tracker&amp;Invoice'!B1827)="Overall Completion INVOICE","OVERALL",""))</f>
        <v/>
      </c>
      <c r="E1797" t="str">
        <f>IF(D1797="INVOICE",VALUE(MID(TRIM('Tracker&amp;Invoice'!B1827),10,10)),"")</f>
        <v/>
      </c>
      <c r="F1797">
        <f>IF(B1797=1,IFERROR(LOOKUP(2,1/('Tracker&amp;Invoice'!$H1827:$AC1827&lt;&gt;""),COLUMN('Tracker&amp;Invoice'!$H1827:$AC1827)),8),F1796)</f>
        <v>14</v>
      </c>
      <c r="G1797">
        <f>IF(D1797="OVERALL",IFERROR(LOOKUP(2,1/('Tracker&amp;Invoice'!$H1827:$AC1827&lt;&gt;""),COLUMN('Tracker&amp;Invoice'!$H1827:$AC1827)),8),G1798)</f>
        <v>15</v>
      </c>
      <c r="H1797">
        <f t="shared" si="56"/>
        <v>15</v>
      </c>
      <c r="I1797" s="29">
        <f>IF(D1797="INVOICE",SUM('Tracker&amp;Invoice'!$H1827:INDEX('Tracker&amp;Invoice'!$A1827:$AC1827,1,H1797)),0)</f>
        <v>0</v>
      </c>
      <c r="J1797" s="29">
        <f>IF(D1797="OVERALL",SUM('Tracker&amp;Invoice'!$H1827:$AC1827),0)</f>
        <v>0</v>
      </c>
    </row>
    <row r="1798" spans="1:10">
      <c r="A1798" t="e">
        <f t="shared" si="57"/>
        <v>#REF!</v>
      </c>
      <c r="B1798">
        <f>IF(AND('Tracker&amp;Invoice'!A1828&lt;&gt;"",'Tracker&amp;Invoice'!A1828&lt;&gt;"ITEM",'Tracker&amp;Invoice'!A1826="ITEM"),1,0)</f>
        <v>0</v>
      </c>
      <c r="C1798" t="str">
        <f>IF(B1798=1,'Tracker&amp;Invoice'!A1828,C1797)</f>
        <v>BQ-121</v>
      </c>
      <c r="D1798" t="str">
        <f>IF(LEFT(TRIM('Tracker&amp;Invoice'!B1828),9)="INVOICE #","INVOICE",IF(TRIM('Tracker&amp;Invoice'!B1828)="Overall Completion INVOICE","OVERALL",""))</f>
        <v/>
      </c>
      <c r="E1798" t="str">
        <f>IF(D1798="INVOICE",VALUE(MID(TRIM('Tracker&amp;Invoice'!B1828),10,10)),"")</f>
        <v/>
      </c>
      <c r="F1798">
        <f>IF(B1798=1,IFERROR(LOOKUP(2,1/('Tracker&amp;Invoice'!$H1828:$AC1828&lt;&gt;""),COLUMN('Tracker&amp;Invoice'!$H1828:$AC1828)),8),F1797)</f>
        <v>14</v>
      </c>
      <c r="G1798">
        <f>IF(D1798="OVERALL",IFERROR(LOOKUP(2,1/('Tracker&amp;Invoice'!$H1828:$AC1828&lt;&gt;""),COLUMN('Tracker&amp;Invoice'!$H1828:$AC1828)),8),G1799)</f>
        <v>15</v>
      </c>
      <c r="H1798">
        <f t="shared" si="56"/>
        <v>15</v>
      </c>
      <c r="I1798" s="29">
        <f>IF(D1798="INVOICE",SUM('Tracker&amp;Invoice'!$H1828:INDEX('Tracker&amp;Invoice'!$A1828:$AC1828,1,H1798)),0)</f>
        <v>0</v>
      </c>
      <c r="J1798" s="29">
        <f>IF(D1798="OVERALL",SUM('Tracker&amp;Invoice'!$H1828:$AC1828),0)</f>
        <v>0</v>
      </c>
    </row>
    <row r="1799" spans="1:10">
      <c r="A1799" t="e">
        <f t="shared" si="57"/>
        <v>#REF!</v>
      </c>
      <c r="B1799">
        <f>IF(AND('Tracker&amp;Invoice'!A1829&lt;&gt;"",'Tracker&amp;Invoice'!A1829&lt;&gt;"ITEM",'Tracker&amp;Invoice'!A1827="ITEM"),1,0)</f>
        <v>0</v>
      </c>
      <c r="C1799" t="str">
        <f>IF(B1799=1,'Tracker&amp;Invoice'!A1829,C1798)</f>
        <v>BQ-121</v>
      </c>
      <c r="D1799" t="str">
        <f>IF(LEFT(TRIM('Tracker&amp;Invoice'!B1829),9)="INVOICE #","INVOICE",IF(TRIM('Tracker&amp;Invoice'!B1829)="Overall Completion INVOICE","OVERALL",""))</f>
        <v/>
      </c>
      <c r="E1799" t="str">
        <f>IF(D1799="INVOICE",VALUE(MID(TRIM('Tracker&amp;Invoice'!B1829),10,10)),"")</f>
        <v/>
      </c>
      <c r="F1799">
        <f>IF(B1799=1,IFERROR(LOOKUP(2,1/('Tracker&amp;Invoice'!$H1829:$AC1829&lt;&gt;""),COLUMN('Tracker&amp;Invoice'!$H1829:$AC1829)),8),F1798)</f>
        <v>14</v>
      </c>
      <c r="G1799">
        <f>IF(D1799="OVERALL",IFERROR(LOOKUP(2,1/('Tracker&amp;Invoice'!$H1829:$AC1829&lt;&gt;""),COLUMN('Tracker&amp;Invoice'!$H1829:$AC1829)),8),G1800)</f>
        <v>15</v>
      </c>
      <c r="H1799">
        <f t="shared" si="56"/>
        <v>15</v>
      </c>
      <c r="I1799" s="29">
        <f>IF(D1799="INVOICE",SUM('Tracker&amp;Invoice'!$H1829:INDEX('Tracker&amp;Invoice'!$A1829:$AC1829,1,H1799)),0)</f>
        <v>0</v>
      </c>
      <c r="J1799" s="29">
        <f>IF(D1799="OVERALL",SUM('Tracker&amp;Invoice'!$H1829:$AC1829),0)</f>
        <v>0</v>
      </c>
    </row>
    <row r="1800" spans="1:10">
      <c r="A1800" t="e">
        <f t="shared" si="57"/>
        <v>#REF!</v>
      </c>
      <c r="B1800">
        <f>IF(AND('Tracker&amp;Invoice'!A1830&lt;&gt;"",'Tracker&amp;Invoice'!A1830&lt;&gt;"ITEM",'Tracker&amp;Invoice'!A1828="ITEM"),1,0)</f>
        <v>0</v>
      </c>
      <c r="C1800" t="str">
        <f>IF(B1800=1,'Tracker&amp;Invoice'!A1830,C1799)</f>
        <v>BQ-121</v>
      </c>
      <c r="D1800" t="str">
        <f>IF(LEFT(TRIM('Tracker&amp;Invoice'!B1830),9)="INVOICE #","INVOICE",IF(TRIM('Tracker&amp;Invoice'!B1830)="Overall Completion INVOICE","OVERALL",""))</f>
        <v/>
      </c>
      <c r="E1800" t="str">
        <f>IF(D1800="INVOICE",VALUE(MID(TRIM('Tracker&amp;Invoice'!B1830),10,10)),"")</f>
        <v/>
      </c>
      <c r="F1800">
        <f>IF(B1800=1,IFERROR(LOOKUP(2,1/('Tracker&amp;Invoice'!$H1830:$AC1830&lt;&gt;""),COLUMN('Tracker&amp;Invoice'!$H1830:$AC1830)),8),F1799)</f>
        <v>14</v>
      </c>
      <c r="G1800">
        <f>IF(D1800="OVERALL",IFERROR(LOOKUP(2,1/('Tracker&amp;Invoice'!$H1830:$AC1830&lt;&gt;""),COLUMN('Tracker&amp;Invoice'!$H1830:$AC1830)),8),G1801)</f>
        <v>15</v>
      </c>
      <c r="H1800">
        <f t="shared" si="56"/>
        <v>15</v>
      </c>
      <c r="I1800" s="29">
        <f>IF(D1800="INVOICE",SUM('Tracker&amp;Invoice'!$H1830:INDEX('Tracker&amp;Invoice'!$A1830:$AC1830,1,H1800)),0)</f>
        <v>0</v>
      </c>
      <c r="J1800" s="29">
        <f>IF(D1800="OVERALL",SUM('Tracker&amp;Invoice'!$H1830:$AC1830),0)</f>
        <v>0</v>
      </c>
    </row>
    <row r="1801" spans="1:10">
      <c r="A1801" t="e">
        <f t="shared" si="57"/>
        <v>#REF!</v>
      </c>
      <c r="B1801">
        <f>IF(AND('Tracker&amp;Invoice'!A1831&lt;&gt;"",'Tracker&amp;Invoice'!A1831&lt;&gt;"ITEM",'Tracker&amp;Invoice'!A1829="ITEM"),1,0)</f>
        <v>0</v>
      </c>
      <c r="C1801" t="str">
        <f>IF(B1801=1,'Tracker&amp;Invoice'!A1831,C1800)</f>
        <v>BQ-121</v>
      </c>
      <c r="D1801" t="str">
        <f>IF(LEFT(TRIM('Tracker&amp;Invoice'!B1831),9)="INVOICE #","INVOICE",IF(TRIM('Tracker&amp;Invoice'!B1831)="Overall Completion INVOICE","OVERALL",""))</f>
        <v/>
      </c>
      <c r="E1801" t="str">
        <f>IF(D1801="INVOICE",VALUE(MID(TRIM('Tracker&amp;Invoice'!B1831),10,10)),"")</f>
        <v/>
      </c>
      <c r="F1801">
        <f>IF(B1801=1,IFERROR(LOOKUP(2,1/('Tracker&amp;Invoice'!$H1831:$AC1831&lt;&gt;""),COLUMN('Tracker&amp;Invoice'!$H1831:$AC1831)),8),F1800)</f>
        <v>14</v>
      </c>
      <c r="G1801">
        <f>IF(D1801="OVERALL",IFERROR(LOOKUP(2,1/('Tracker&amp;Invoice'!$H1831:$AC1831&lt;&gt;""),COLUMN('Tracker&amp;Invoice'!$H1831:$AC1831)),8),G1802)</f>
        <v>15</v>
      </c>
      <c r="H1801">
        <f t="shared" si="56"/>
        <v>15</v>
      </c>
      <c r="I1801" s="29">
        <f>IF(D1801="INVOICE",SUM('Tracker&amp;Invoice'!$H1831:INDEX('Tracker&amp;Invoice'!$A1831:$AC1831,1,H1801)),0)</f>
        <v>0</v>
      </c>
      <c r="J1801" s="29">
        <f>IF(D1801="OVERALL",SUM('Tracker&amp;Invoice'!$H1831:$AC1831),0)</f>
        <v>0</v>
      </c>
    </row>
    <row r="1802" spans="1:10">
      <c r="A1802" t="e">
        <f t="shared" si="57"/>
        <v>#REF!</v>
      </c>
      <c r="B1802">
        <f>IF(AND('Tracker&amp;Invoice'!A1832&lt;&gt;"",'Tracker&amp;Invoice'!A1832&lt;&gt;"ITEM",'Tracker&amp;Invoice'!A1830="ITEM"),1,0)</f>
        <v>0</v>
      </c>
      <c r="C1802" t="str">
        <f>IF(B1802=1,'Tracker&amp;Invoice'!A1832,C1801)</f>
        <v>BQ-121</v>
      </c>
      <c r="D1802" t="str">
        <f>IF(LEFT(TRIM('Tracker&amp;Invoice'!B1832),9)="INVOICE #","INVOICE",IF(TRIM('Tracker&amp;Invoice'!B1832)="Overall Completion INVOICE","OVERALL",""))</f>
        <v/>
      </c>
      <c r="E1802" t="str">
        <f>IF(D1802="INVOICE",VALUE(MID(TRIM('Tracker&amp;Invoice'!B1832),10,10)),"")</f>
        <v/>
      </c>
      <c r="F1802">
        <f>IF(B1802=1,IFERROR(LOOKUP(2,1/('Tracker&amp;Invoice'!$H1832:$AC1832&lt;&gt;""),COLUMN('Tracker&amp;Invoice'!$H1832:$AC1832)),8),F1801)</f>
        <v>14</v>
      </c>
      <c r="G1802">
        <f>IF(D1802="OVERALL",IFERROR(LOOKUP(2,1/('Tracker&amp;Invoice'!$H1832:$AC1832&lt;&gt;""),COLUMN('Tracker&amp;Invoice'!$H1832:$AC1832)),8),G1803)</f>
        <v>15</v>
      </c>
      <c r="H1802">
        <f t="shared" si="56"/>
        <v>15</v>
      </c>
      <c r="I1802" s="29">
        <f>IF(D1802="INVOICE",SUM('Tracker&amp;Invoice'!$H1832:INDEX('Tracker&amp;Invoice'!$A1832:$AC1832,1,H1802)),0)</f>
        <v>0</v>
      </c>
      <c r="J1802" s="29">
        <f>IF(D1802="OVERALL",SUM('Tracker&amp;Invoice'!$H1832:$AC1832),0)</f>
        <v>0</v>
      </c>
    </row>
    <row r="1803" spans="1:10">
      <c r="A1803" t="e">
        <f t="shared" si="57"/>
        <v>#REF!</v>
      </c>
      <c r="B1803">
        <f>IF(AND('Tracker&amp;Invoice'!A1833&lt;&gt;"",'Tracker&amp;Invoice'!A1833&lt;&gt;"ITEM",'Tracker&amp;Invoice'!A1831="ITEM"),1,0)</f>
        <v>1</v>
      </c>
      <c r="C1803" t="str">
        <f>IF(B1803=1,'Tracker&amp;Invoice'!A1833,C1802)</f>
        <v>BQ-122</v>
      </c>
      <c r="D1803" t="str">
        <f>IF(LEFT(TRIM('Tracker&amp;Invoice'!B1833),9)="INVOICE #","INVOICE",IF(TRIM('Tracker&amp;Invoice'!B1833)="Overall Completion INVOICE","OVERALL",""))</f>
        <v/>
      </c>
      <c r="E1803" t="str">
        <f>IF(D1803="INVOICE",VALUE(MID(TRIM('Tracker&amp;Invoice'!B1833),10,10)),"")</f>
        <v/>
      </c>
      <c r="F1803">
        <f>IF(B1803=1,IFERROR(LOOKUP(2,1/('Tracker&amp;Invoice'!$H1833:$AC1833&lt;&gt;""),COLUMN('Tracker&amp;Invoice'!$H1833:$AC1833)),8),F1802)</f>
        <v>14</v>
      </c>
      <c r="G1803">
        <f>IF(D1803="OVERALL",IFERROR(LOOKUP(2,1/('Tracker&amp;Invoice'!$H1833:$AC1833&lt;&gt;""),COLUMN('Tracker&amp;Invoice'!$H1833:$AC1833)),8),G1804)</f>
        <v>15</v>
      </c>
      <c r="H1803">
        <f t="shared" si="56"/>
        <v>15</v>
      </c>
      <c r="I1803" s="29">
        <f>IF(D1803="INVOICE",SUM('Tracker&amp;Invoice'!$H1833:INDEX('Tracker&amp;Invoice'!$A1833:$AC1833,1,H1803)),0)</f>
        <v>0</v>
      </c>
      <c r="J1803" s="29">
        <f>IF(D1803="OVERALL",SUM('Tracker&amp;Invoice'!$H1833:$AC1833),0)</f>
        <v>0</v>
      </c>
    </row>
    <row r="1804" spans="1:10">
      <c r="A1804" t="e">
        <f t="shared" si="57"/>
        <v>#REF!</v>
      </c>
      <c r="B1804">
        <f>IF(AND('Tracker&amp;Invoice'!A1834&lt;&gt;"",'Tracker&amp;Invoice'!A1834&lt;&gt;"ITEM",'Tracker&amp;Invoice'!A1832="ITEM"),1,0)</f>
        <v>0</v>
      </c>
      <c r="C1804" t="str">
        <f>IF(B1804=1,'Tracker&amp;Invoice'!A1834,C1803)</f>
        <v>BQ-122</v>
      </c>
      <c r="D1804" t="str">
        <f>IF(LEFT(TRIM('Tracker&amp;Invoice'!B1834),9)="INVOICE #","INVOICE",IF(TRIM('Tracker&amp;Invoice'!B1834)="Overall Completion INVOICE","OVERALL",""))</f>
        <v/>
      </c>
      <c r="E1804" t="str">
        <f>IF(D1804="INVOICE",VALUE(MID(TRIM('Tracker&amp;Invoice'!B1834),10,10)),"")</f>
        <v/>
      </c>
      <c r="F1804">
        <f>IF(B1804=1,IFERROR(LOOKUP(2,1/('Tracker&amp;Invoice'!$H1834:$AC1834&lt;&gt;""),COLUMN('Tracker&amp;Invoice'!$H1834:$AC1834)),8),F1803)</f>
        <v>14</v>
      </c>
      <c r="G1804">
        <f>IF(D1804="OVERALL",IFERROR(LOOKUP(2,1/('Tracker&amp;Invoice'!$H1834:$AC1834&lt;&gt;""),COLUMN('Tracker&amp;Invoice'!$H1834:$AC1834)),8),G1805)</f>
        <v>15</v>
      </c>
      <c r="H1804">
        <f t="shared" si="56"/>
        <v>15</v>
      </c>
      <c r="I1804" s="29">
        <f>IF(D1804="INVOICE",SUM('Tracker&amp;Invoice'!$H1834:INDEX('Tracker&amp;Invoice'!$A1834:$AC1834,1,H1804)),0)</f>
        <v>0</v>
      </c>
      <c r="J1804" s="29">
        <f>IF(D1804="OVERALL",SUM('Tracker&amp;Invoice'!$H1834:$AC1834),0)</f>
        <v>0</v>
      </c>
    </row>
    <row r="1805" spans="1:10">
      <c r="A1805" t="e">
        <f t="shared" si="57"/>
        <v>#REF!</v>
      </c>
      <c r="B1805">
        <f>IF(AND('Tracker&amp;Invoice'!A1835&lt;&gt;"",'Tracker&amp;Invoice'!A1835&lt;&gt;"ITEM",'Tracker&amp;Invoice'!A1833="ITEM"),1,0)</f>
        <v>0</v>
      </c>
      <c r="C1805" t="str">
        <f>IF(B1805=1,'Tracker&amp;Invoice'!A1835,C1804)</f>
        <v>BQ-122</v>
      </c>
      <c r="D1805" t="str">
        <f>IF(LEFT(TRIM('Tracker&amp;Invoice'!B1835),9)="INVOICE #","INVOICE",IF(TRIM('Tracker&amp;Invoice'!B1835)="Overall Completion INVOICE","OVERALL",""))</f>
        <v/>
      </c>
      <c r="E1805" t="str">
        <f>IF(D1805="INVOICE",VALUE(MID(TRIM('Tracker&amp;Invoice'!B1835),10,10)),"")</f>
        <v/>
      </c>
      <c r="F1805">
        <f>IF(B1805=1,IFERROR(LOOKUP(2,1/('Tracker&amp;Invoice'!$H1835:$AC1835&lt;&gt;""),COLUMN('Tracker&amp;Invoice'!$H1835:$AC1835)),8),F1804)</f>
        <v>14</v>
      </c>
      <c r="G1805">
        <f>IF(D1805="OVERALL",IFERROR(LOOKUP(2,1/('Tracker&amp;Invoice'!$H1835:$AC1835&lt;&gt;""),COLUMN('Tracker&amp;Invoice'!$H1835:$AC1835)),8),G1806)</f>
        <v>15</v>
      </c>
      <c r="H1805">
        <f t="shared" si="56"/>
        <v>15</v>
      </c>
      <c r="I1805" s="29">
        <f>IF(D1805="INVOICE",SUM('Tracker&amp;Invoice'!$H1835:INDEX('Tracker&amp;Invoice'!$A1835:$AC1835,1,H1805)),0)</f>
        <v>0</v>
      </c>
      <c r="J1805" s="29">
        <f>IF(D1805="OVERALL",SUM('Tracker&amp;Invoice'!$H1835:$AC1835),0)</f>
        <v>0</v>
      </c>
    </row>
    <row r="1806" spans="1:10">
      <c r="A1806" t="e">
        <f t="shared" si="57"/>
        <v>#REF!</v>
      </c>
      <c r="B1806">
        <f>IF(AND('Tracker&amp;Invoice'!A1836&lt;&gt;"",'Tracker&amp;Invoice'!A1836&lt;&gt;"ITEM",'Tracker&amp;Invoice'!A1834="ITEM"),1,0)</f>
        <v>0</v>
      </c>
      <c r="C1806" t="str">
        <f>IF(B1806=1,'Tracker&amp;Invoice'!A1836,C1805)</f>
        <v>BQ-122</v>
      </c>
      <c r="D1806" t="str">
        <f>IF(LEFT(TRIM('Tracker&amp;Invoice'!B1836),9)="INVOICE #","INVOICE",IF(TRIM('Tracker&amp;Invoice'!B1836)="Overall Completion INVOICE","OVERALL",""))</f>
        <v>INVOICE</v>
      </c>
      <c r="E1806">
        <f>IF(D1806="INVOICE",VALUE(MID(TRIM('Tracker&amp;Invoice'!B1836),10,10)),"")</f>
        <v>26</v>
      </c>
      <c r="F1806">
        <f>IF(B1806=1,IFERROR(LOOKUP(2,1/('Tracker&amp;Invoice'!$H1836:$AC1836&lt;&gt;""),COLUMN('Tracker&amp;Invoice'!$H1836:$AC1836)),8),F1805)</f>
        <v>14</v>
      </c>
      <c r="G1806">
        <f>IF(D1806="OVERALL",IFERROR(LOOKUP(2,1/('Tracker&amp;Invoice'!$H1836:$AC1836&lt;&gt;""),COLUMN('Tracker&amp;Invoice'!$H1836:$AC1836)),8),G1807)</f>
        <v>15</v>
      </c>
      <c r="H1806">
        <f t="shared" si="56"/>
        <v>15</v>
      </c>
      <c r="I1806" s="29">
        <f>IF(D1806="INVOICE",SUM('Tracker&amp;Invoice'!$H1836:INDEX('Tracker&amp;Invoice'!$A1836:$AC1836,1,H1806)),0)</f>
        <v>132</v>
      </c>
      <c r="J1806" s="29">
        <f>IF(D1806="OVERALL",SUM('Tracker&amp;Invoice'!$H1836:$AC1836),0)</f>
        <v>0</v>
      </c>
    </row>
    <row r="1807" spans="1:10">
      <c r="A1807" t="e">
        <f t="shared" si="57"/>
        <v>#REF!</v>
      </c>
      <c r="B1807">
        <f>IF(AND('Tracker&amp;Invoice'!A1837&lt;&gt;"",'Tracker&amp;Invoice'!A1837&lt;&gt;"ITEM",'Tracker&amp;Invoice'!A1835="ITEM"),1,0)</f>
        <v>0</v>
      </c>
      <c r="C1807" t="str">
        <f>IF(B1807=1,'Tracker&amp;Invoice'!A1837,C1806)</f>
        <v>BQ-122</v>
      </c>
      <c r="D1807" t="str">
        <f>IF(LEFT(TRIM('Tracker&amp;Invoice'!B1837),9)="INVOICE #","INVOICE",IF(TRIM('Tracker&amp;Invoice'!B1837)="Overall Completion INVOICE","OVERALL",""))</f>
        <v/>
      </c>
      <c r="E1807" t="str">
        <f>IF(D1807="INVOICE",VALUE(MID(TRIM('Tracker&amp;Invoice'!B1837),10,10)),"")</f>
        <v/>
      </c>
      <c r="F1807">
        <f>IF(B1807=1,IFERROR(LOOKUP(2,1/('Tracker&amp;Invoice'!$H1837:$AC1837&lt;&gt;""),COLUMN('Tracker&amp;Invoice'!$H1837:$AC1837)),8),F1806)</f>
        <v>14</v>
      </c>
      <c r="G1807">
        <f>IF(D1807="OVERALL",IFERROR(LOOKUP(2,1/('Tracker&amp;Invoice'!$H1837:$AC1837&lt;&gt;""),COLUMN('Tracker&amp;Invoice'!$H1837:$AC1837)),8),G1808)</f>
        <v>15</v>
      </c>
      <c r="H1807">
        <f t="shared" si="56"/>
        <v>15</v>
      </c>
      <c r="I1807" s="29">
        <f>IF(D1807="INVOICE",SUM('Tracker&amp;Invoice'!$H1837:INDEX('Tracker&amp;Invoice'!$A1837:$AC1837,1,H1807)),0)</f>
        <v>0</v>
      </c>
      <c r="J1807" s="29">
        <f>IF(D1807="OVERALL",SUM('Tracker&amp;Invoice'!$H1837:$AC1837),0)</f>
        <v>0</v>
      </c>
    </row>
    <row r="1808" spans="1:10">
      <c r="A1808" t="e">
        <f t="shared" si="57"/>
        <v>#REF!</v>
      </c>
      <c r="B1808">
        <f>IF(AND('Tracker&amp;Invoice'!A1838&lt;&gt;"",'Tracker&amp;Invoice'!A1838&lt;&gt;"ITEM",'Tracker&amp;Invoice'!A1836="ITEM"),1,0)</f>
        <v>0</v>
      </c>
      <c r="C1808" t="str">
        <f>IF(B1808=1,'Tracker&amp;Invoice'!A1838,C1807)</f>
        <v>BQ-122</v>
      </c>
      <c r="D1808" t="str">
        <f>IF(LEFT(TRIM('Tracker&amp;Invoice'!B1838),9)="INVOICE #","INVOICE",IF(TRIM('Tracker&amp;Invoice'!B1838)="Overall Completion INVOICE","OVERALL",""))</f>
        <v>INVOICE</v>
      </c>
      <c r="E1808">
        <f>IF(D1808="INVOICE",VALUE(MID(TRIM('Tracker&amp;Invoice'!B1838),10,10)),"")</f>
        <v>31</v>
      </c>
      <c r="F1808">
        <f>IF(B1808=1,IFERROR(LOOKUP(2,1/('Tracker&amp;Invoice'!$H1838:$AC1838&lt;&gt;""),COLUMN('Tracker&amp;Invoice'!$H1838:$AC1838)),8),F1807)</f>
        <v>14</v>
      </c>
      <c r="G1808">
        <f>IF(D1808="OVERALL",IFERROR(LOOKUP(2,1/('Tracker&amp;Invoice'!$H1838:$AC1838&lt;&gt;""),COLUMN('Tracker&amp;Invoice'!$H1838:$AC1838)),8),G1809)</f>
        <v>15</v>
      </c>
      <c r="H1808">
        <f t="shared" si="56"/>
        <v>15</v>
      </c>
      <c r="I1808" s="29">
        <f>IF(D1808="INVOICE",SUM('Tracker&amp;Invoice'!$H1838:INDEX('Tracker&amp;Invoice'!$A1838:$AC1838,1,H1808)),0)</f>
        <v>42</v>
      </c>
      <c r="J1808" s="29">
        <f>IF(D1808="OVERALL",SUM('Tracker&amp;Invoice'!$H1838:$AC1838),0)</f>
        <v>0</v>
      </c>
    </row>
    <row r="1809" spans="1:10">
      <c r="A1809" t="e">
        <f t="shared" si="57"/>
        <v>#REF!</v>
      </c>
      <c r="B1809">
        <f>IF(AND('Tracker&amp;Invoice'!A1839&lt;&gt;"",'Tracker&amp;Invoice'!A1839&lt;&gt;"ITEM",'Tracker&amp;Invoice'!A1837="ITEM"),1,0)</f>
        <v>0</v>
      </c>
      <c r="C1809" t="str">
        <f>IF(B1809=1,'Tracker&amp;Invoice'!A1839,C1808)</f>
        <v>BQ-122</v>
      </c>
      <c r="D1809" t="str">
        <f>IF(LEFT(TRIM('Tracker&amp;Invoice'!B1839),9)="INVOICE #","INVOICE",IF(TRIM('Tracker&amp;Invoice'!B1839)="Overall Completion INVOICE","OVERALL",""))</f>
        <v/>
      </c>
      <c r="E1809" t="str">
        <f>IF(D1809="INVOICE",VALUE(MID(TRIM('Tracker&amp;Invoice'!B1839),10,10)),"")</f>
        <v/>
      </c>
      <c r="F1809">
        <f>IF(B1809=1,IFERROR(LOOKUP(2,1/('Tracker&amp;Invoice'!$H1839:$AC1839&lt;&gt;""),COLUMN('Tracker&amp;Invoice'!$H1839:$AC1839)),8),F1808)</f>
        <v>14</v>
      </c>
      <c r="G1809">
        <f>IF(D1809="OVERALL",IFERROR(LOOKUP(2,1/('Tracker&amp;Invoice'!$H1839:$AC1839&lt;&gt;""),COLUMN('Tracker&amp;Invoice'!$H1839:$AC1839)),8),G1810)</f>
        <v>15</v>
      </c>
      <c r="H1809">
        <f t="shared" si="56"/>
        <v>15</v>
      </c>
      <c r="I1809" s="29">
        <f>IF(D1809="INVOICE",SUM('Tracker&amp;Invoice'!$H1839:INDEX('Tracker&amp;Invoice'!$A1839:$AC1839,1,H1809)),0)</f>
        <v>0</v>
      </c>
      <c r="J1809" s="29">
        <f>IF(D1809="OVERALL",SUM('Tracker&amp;Invoice'!$H1839:$AC1839),0)</f>
        <v>0</v>
      </c>
    </row>
    <row r="1810" spans="1:10">
      <c r="A1810" t="e">
        <f t="shared" si="57"/>
        <v>#REF!</v>
      </c>
      <c r="B1810">
        <f>IF(AND('Tracker&amp;Invoice'!A1840&lt;&gt;"",'Tracker&amp;Invoice'!A1840&lt;&gt;"ITEM",'Tracker&amp;Invoice'!A1838="ITEM"),1,0)</f>
        <v>0</v>
      </c>
      <c r="C1810" t="str">
        <f>IF(B1810=1,'Tracker&amp;Invoice'!A1840,C1809)</f>
        <v>BQ-122</v>
      </c>
      <c r="D1810" t="str">
        <f>IF(LEFT(TRIM('Tracker&amp;Invoice'!B1840),9)="INVOICE #","INVOICE",IF(TRIM('Tracker&amp;Invoice'!B1840)="Overall Completion INVOICE","OVERALL",""))</f>
        <v>INVOICE</v>
      </c>
      <c r="E1810">
        <f>IF(D1810="INVOICE",VALUE(MID(TRIM('Tracker&amp;Invoice'!B1840),10,10)),"")</f>
        <v>32</v>
      </c>
      <c r="F1810">
        <f>IF(B1810=1,IFERROR(LOOKUP(2,1/('Tracker&amp;Invoice'!$H1840:$AC1840&lt;&gt;""),COLUMN('Tracker&amp;Invoice'!$H1840:$AC1840)),8),F1809)</f>
        <v>14</v>
      </c>
      <c r="G1810">
        <f>IF(D1810="OVERALL",IFERROR(LOOKUP(2,1/('Tracker&amp;Invoice'!$H1840:$AC1840&lt;&gt;""),COLUMN('Tracker&amp;Invoice'!$H1840:$AC1840)),8),G1811)</f>
        <v>15</v>
      </c>
      <c r="H1810">
        <f t="shared" si="56"/>
        <v>15</v>
      </c>
      <c r="I1810" s="29">
        <f>IF(D1810="INVOICE",SUM('Tracker&amp;Invoice'!$H1840:INDEX('Tracker&amp;Invoice'!$A1840:$AC1840,1,H1810)),0)</f>
        <v>18</v>
      </c>
      <c r="J1810" s="29">
        <f>IF(D1810="OVERALL",SUM('Tracker&amp;Invoice'!$H1840:$AC1840),0)</f>
        <v>0</v>
      </c>
    </row>
    <row r="1811" spans="1:10">
      <c r="A1811" t="e">
        <f t="shared" si="57"/>
        <v>#REF!</v>
      </c>
      <c r="B1811">
        <f>IF(AND('Tracker&amp;Invoice'!A1841&lt;&gt;"",'Tracker&amp;Invoice'!A1841&lt;&gt;"ITEM",'Tracker&amp;Invoice'!A1839="ITEM"),1,0)</f>
        <v>0</v>
      </c>
      <c r="C1811" t="str">
        <f>IF(B1811=1,'Tracker&amp;Invoice'!A1841,C1810)</f>
        <v>BQ-122</v>
      </c>
      <c r="D1811" t="str">
        <f>IF(LEFT(TRIM('Tracker&amp;Invoice'!B1841),9)="INVOICE #","INVOICE",IF(TRIM('Tracker&amp;Invoice'!B1841)="Overall Completion INVOICE","OVERALL",""))</f>
        <v/>
      </c>
      <c r="E1811" t="str">
        <f>IF(D1811="INVOICE",VALUE(MID(TRIM('Tracker&amp;Invoice'!B1841),10,10)),"")</f>
        <v/>
      </c>
      <c r="F1811">
        <f>IF(B1811=1,IFERROR(LOOKUP(2,1/('Tracker&amp;Invoice'!$H1841:$AC1841&lt;&gt;""),COLUMN('Tracker&amp;Invoice'!$H1841:$AC1841)),8),F1810)</f>
        <v>14</v>
      </c>
      <c r="G1811">
        <f>IF(D1811="OVERALL",IFERROR(LOOKUP(2,1/('Tracker&amp;Invoice'!$H1841:$AC1841&lt;&gt;""),COLUMN('Tracker&amp;Invoice'!$H1841:$AC1841)),8),G1812)</f>
        <v>15</v>
      </c>
      <c r="H1811">
        <f t="shared" si="56"/>
        <v>15</v>
      </c>
      <c r="I1811" s="29">
        <f>IF(D1811="INVOICE",SUM('Tracker&amp;Invoice'!$H1841:INDEX('Tracker&amp;Invoice'!$A1841:$AC1841,1,H1811)),0)</f>
        <v>0</v>
      </c>
      <c r="J1811" s="29">
        <f>IF(D1811="OVERALL",SUM('Tracker&amp;Invoice'!$H1841:$AC1841),0)</f>
        <v>0</v>
      </c>
    </row>
    <row r="1812" spans="1:10">
      <c r="A1812" t="e">
        <f t="shared" si="57"/>
        <v>#REF!</v>
      </c>
      <c r="B1812">
        <f>IF(AND('Tracker&amp;Invoice'!A1842&lt;&gt;"",'Tracker&amp;Invoice'!A1842&lt;&gt;"ITEM",'Tracker&amp;Invoice'!A1840="ITEM"),1,0)</f>
        <v>0</v>
      </c>
      <c r="C1812" t="str">
        <f>IF(B1812=1,'Tracker&amp;Invoice'!A1842,C1811)</f>
        <v>BQ-122</v>
      </c>
      <c r="D1812" t="str">
        <f>IF(LEFT(TRIM('Tracker&amp;Invoice'!B1842),9)="INVOICE #","INVOICE",IF(TRIM('Tracker&amp;Invoice'!B1842)="Overall Completion INVOICE","OVERALL",""))</f>
        <v>OVERALL</v>
      </c>
      <c r="E1812" t="str">
        <f>IF(D1812="INVOICE",VALUE(MID(TRIM('Tracker&amp;Invoice'!B1842),10,10)),"")</f>
        <v/>
      </c>
      <c r="F1812">
        <f>IF(B1812=1,IFERROR(LOOKUP(2,1/('Tracker&amp;Invoice'!$H1842:$AC1842&lt;&gt;""),COLUMN('Tracker&amp;Invoice'!$H1842:$AC1842)),8),F1811)</f>
        <v>14</v>
      </c>
      <c r="G1812">
        <f>IF(D1812="OVERALL",IFERROR(LOOKUP(2,1/('Tracker&amp;Invoice'!$H1842:$AC1842&lt;&gt;""),COLUMN('Tracker&amp;Invoice'!$H1842:$AC1842)),8),G1813)</f>
        <v>15</v>
      </c>
      <c r="H1812">
        <f t="shared" si="56"/>
        <v>15</v>
      </c>
      <c r="I1812" s="29">
        <f>IF(D1812="INVOICE",SUM('Tracker&amp;Invoice'!$H1842:INDEX('Tracker&amp;Invoice'!$A1842:$AC1842,1,H1812)),0)</f>
        <v>0</v>
      </c>
      <c r="J1812" s="29">
        <f>IF(D1812="OVERALL",SUM('Tracker&amp;Invoice'!$H1842:$AC1842),0)</f>
        <v>192</v>
      </c>
    </row>
    <row r="1813" spans="1:10">
      <c r="A1813" t="e">
        <f t="shared" si="57"/>
        <v>#REF!</v>
      </c>
      <c r="B1813">
        <f>IF(AND('Tracker&amp;Invoice'!A1843&lt;&gt;"",'Tracker&amp;Invoice'!A1843&lt;&gt;"ITEM",'Tracker&amp;Invoice'!A1841="ITEM"),1,0)</f>
        <v>0</v>
      </c>
      <c r="C1813" t="str">
        <f>IF(B1813=1,'Tracker&amp;Invoice'!A1843,C1812)</f>
        <v>BQ-122</v>
      </c>
      <c r="D1813" t="str">
        <f>IF(LEFT(TRIM('Tracker&amp;Invoice'!B1843),9)="INVOICE #","INVOICE",IF(TRIM('Tracker&amp;Invoice'!B1843)="Overall Completion INVOICE","OVERALL",""))</f>
        <v/>
      </c>
      <c r="E1813" t="str">
        <f>IF(D1813="INVOICE",VALUE(MID(TRIM('Tracker&amp;Invoice'!B1843),10,10)),"")</f>
        <v/>
      </c>
      <c r="F1813">
        <f>IF(B1813=1,IFERROR(LOOKUP(2,1/('Tracker&amp;Invoice'!$H1843:$AC1843&lt;&gt;""),COLUMN('Tracker&amp;Invoice'!$H1843:$AC1843)),8),F1812)</f>
        <v>14</v>
      </c>
      <c r="G1813">
        <f>IF(D1813="OVERALL",IFERROR(LOOKUP(2,1/('Tracker&amp;Invoice'!$H1843:$AC1843&lt;&gt;""),COLUMN('Tracker&amp;Invoice'!$H1843:$AC1843)),8),G1814)</f>
        <v>15</v>
      </c>
      <c r="H1813">
        <f t="shared" si="56"/>
        <v>15</v>
      </c>
      <c r="I1813" s="29">
        <f>IF(D1813="INVOICE",SUM('Tracker&amp;Invoice'!$H1843:INDEX('Tracker&amp;Invoice'!$A1843:$AC1843,1,H1813)),0)</f>
        <v>0</v>
      </c>
      <c r="J1813" s="29">
        <f>IF(D1813="OVERALL",SUM('Tracker&amp;Invoice'!$H1843:$AC1843),0)</f>
        <v>0</v>
      </c>
    </row>
    <row r="1814" spans="1:10">
      <c r="A1814" t="e">
        <f t="shared" si="57"/>
        <v>#REF!</v>
      </c>
      <c r="B1814">
        <f>IF(AND('Tracker&amp;Invoice'!A1844&lt;&gt;"",'Tracker&amp;Invoice'!A1844&lt;&gt;"ITEM",'Tracker&amp;Invoice'!A1842="ITEM"),1,0)</f>
        <v>0</v>
      </c>
      <c r="C1814" t="str">
        <f>IF(B1814=1,'Tracker&amp;Invoice'!A1844,C1813)</f>
        <v>BQ-122</v>
      </c>
      <c r="D1814" t="str">
        <f>IF(LEFT(TRIM('Tracker&amp;Invoice'!B1844),9)="INVOICE #","INVOICE",IF(TRIM('Tracker&amp;Invoice'!B1844)="Overall Completion INVOICE","OVERALL",""))</f>
        <v/>
      </c>
      <c r="E1814" t="str">
        <f>IF(D1814="INVOICE",VALUE(MID(TRIM('Tracker&amp;Invoice'!B1844),10,10)),"")</f>
        <v/>
      </c>
      <c r="F1814">
        <f>IF(B1814=1,IFERROR(LOOKUP(2,1/('Tracker&amp;Invoice'!$H1844:$AC1844&lt;&gt;""),COLUMN('Tracker&amp;Invoice'!$H1844:$AC1844)),8),F1813)</f>
        <v>14</v>
      </c>
      <c r="G1814">
        <f>IF(D1814="OVERALL",IFERROR(LOOKUP(2,1/('Tracker&amp;Invoice'!$H1844:$AC1844&lt;&gt;""),COLUMN('Tracker&amp;Invoice'!$H1844:$AC1844)),8),G1815)</f>
        <v>15</v>
      </c>
      <c r="H1814">
        <f t="shared" si="56"/>
        <v>15</v>
      </c>
      <c r="I1814" s="29">
        <f>IF(D1814="INVOICE",SUM('Tracker&amp;Invoice'!$H1844:INDEX('Tracker&amp;Invoice'!$A1844:$AC1844,1,H1814)),0)</f>
        <v>0</v>
      </c>
      <c r="J1814" s="29">
        <f>IF(D1814="OVERALL",SUM('Tracker&amp;Invoice'!$H1844:$AC1844),0)</f>
        <v>0</v>
      </c>
    </row>
    <row r="1815" spans="1:10">
      <c r="A1815" t="e">
        <f t="shared" si="57"/>
        <v>#REF!</v>
      </c>
      <c r="B1815">
        <f>IF(AND('Tracker&amp;Invoice'!A1845&lt;&gt;"",'Tracker&amp;Invoice'!A1845&lt;&gt;"ITEM",'Tracker&amp;Invoice'!A1843="ITEM"),1,0)</f>
        <v>0</v>
      </c>
      <c r="C1815" t="str">
        <f>IF(B1815=1,'Tracker&amp;Invoice'!A1845,C1814)</f>
        <v>BQ-122</v>
      </c>
      <c r="D1815" t="str">
        <f>IF(LEFT(TRIM('Tracker&amp;Invoice'!B1845),9)="INVOICE #","INVOICE",IF(TRIM('Tracker&amp;Invoice'!B1845)="Overall Completion INVOICE","OVERALL",""))</f>
        <v/>
      </c>
      <c r="E1815" t="str">
        <f>IF(D1815="INVOICE",VALUE(MID(TRIM('Tracker&amp;Invoice'!B1845),10,10)),"")</f>
        <v/>
      </c>
      <c r="F1815">
        <f>IF(B1815=1,IFERROR(LOOKUP(2,1/('Tracker&amp;Invoice'!$H1845:$AC1845&lt;&gt;""),COLUMN('Tracker&amp;Invoice'!$H1845:$AC1845)),8),F1814)</f>
        <v>14</v>
      </c>
      <c r="G1815">
        <f>IF(D1815="OVERALL",IFERROR(LOOKUP(2,1/('Tracker&amp;Invoice'!$H1845:$AC1845&lt;&gt;""),COLUMN('Tracker&amp;Invoice'!$H1845:$AC1845)),8),G1816)</f>
        <v>15</v>
      </c>
      <c r="H1815">
        <f t="shared" si="56"/>
        <v>15</v>
      </c>
      <c r="I1815" s="29">
        <f>IF(D1815="INVOICE",SUM('Tracker&amp;Invoice'!$H1845:INDEX('Tracker&amp;Invoice'!$A1845:$AC1845,1,H1815)),0)</f>
        <v>0</v>
      </c>
      <c r="J1815" s="29">
        <f>IF(D1815="OVERALL",SUM('Tracker&amp;Invoice'!$H1845:$AC1845),0)</f>
        <v>0</v>
      </c>
    </row>
    <row r="1816" spans="1:10">
      <c r="A1816" t="e">
        <f t="shared" si="57"/>
        <v>#REF!</v>
      </c>
      <c r="B1816">
        <f>IF(AND('Tracker&amp;Invoice'!A1846&lt;&gt;"",'Tracker&amp;Invoice'!A1846&lt;&gt;"ITEM",'Tracker&amp;Invoice'!A1844="ITEM"),1,0)</f>
        <v>0</v>
      </c>
      <c r="C1816" t="str">
        <f>IF(B1816=1,'Tracker&amp;Invoice'!A1846,C1815)</f>
        <v>BQ-122</v>
      </c>
      <c r="D1816" t="str">
        <f>IF(LEFT(TRIM('Tracker&amp;Invoice'!B1846),9)="INVOICE #","INVOICE",IF(TRIM('Tracker&amp;Invoice'!B1846)="Overall Completion INVOICE","OVERALL",""))</f>
        <v/>
      </c>
      <c r="E1816" t="str">
        <f>IF(D1816="INVOICE",VALUE(MID(TRIM('Tracker&amp;Invoice'!B1846),10,10)),"")</f>
        <v/>
      </c>
      <c r="F1816">
        <f>IF(B1816=1,IFERROR(LOOKUP(2,1/('Tracker&amp;Invoice'!$H1846:$AC1846&lt;&gt;""),COLUMN('Tracker&amp;Invoice'!$H1846:$AC1846)),8),F1815)</f>
        <v>14</v>
      </c>
      <c r="G1816">
        <f>IF(D1816="OVERALL",IFERROR(LOOKUP(2,1/('Tracker&amp;Invoice'!$H1846:$AC1846&lt;&gt;""),COLUMN('Tracker&amp;Invoice'!$H1846:$AC1846)),8),G1817)</f>
        <v>15</v>
      </c>
      <c r="H1816">
        <f t="shared" si="56"/>
        <v>15</v>
      </c>
      <c r="I1816" s="29">
        <f>IF(D1816="INVOICE",SUM('Tracker&amp;Invoice'!$H1846:INDEX('Tracker&amp;Invoice'!$A1846:$AC1846,1,H1816)),0)</f>
        <v>0</v>
      </c>
      <c r="J1816" s="29">
        <f>IF(D1816="OVERALL",SUM('Tracker&amp;Invoice'!$H1846:$AC1846),0)</f>
        <v>0</v>
      </c>
    </row>
    <row r="1817" spans="1:10">
      <c r="A1817" t="e">
        <f t="shared" si="57"/>
        <v>#REF!</v>
      </c>
      <c r="B1817">
        <f>IF(AND('Tracker&amp;Invoice'!A1847&lt;&gt;"",'Tracker&amp;Invoice'!A1847&lt;&gt;"ITEM",'Tracker&amp;Invoice'!A1845="ITEM"),1,0)</f>
        <v>0</v>
      </c>
      <c r="C1817" t="str">
        <f>IF(B1817=1,'Tracker&amp;Invoice'!A1847,C1816)</f>
        <v>BQ-122</v>
      </c>
      <c r="D1817" t="str">
        <f>IF(LEFT(TRIM('Tracker&amp;Invoice'!B1847),9)="INVOICE #","INVOICE",IF(TRIM('Tracker&amp;Invoice'!B1847)="Overall Completion INVOICE","OVERALL",""))</f>
        <v/>
      </c>
      <c r="E1817" t="str">
        <f>IF(D1817="INVOICE",VALUE(MID(TRIM('Tracker&amp;Invoice'!B1847),10,10)),"")</f>
        <v/>
      </c>
      <c r="F1817">
        <f>IF(B1817=1,IFERROR(LOOKUP(2,1/('Tracker&amp;Invoice'!$H1847:$AC1847&lt;&gt;""),COLUMN('Tracker&amp;Invoice'!$H1847:$AC1847)),8),F1816)</f>
        <v>14</v>
      </c>
      <c r="G1817">
        <f>IF(D1817="OVERALL",IFERROR(LOOKUP(2,1/('Tracker&amp;Invoice'!$H1847:$AC1847&lt;&gt;""),COLUMN('Tracker&amp;Invoice'!$H1847:$AC1847)),8),G1818)</f>
        <v>15</v>
      </c>
      <c r="H1817">
        <f t="shared" si="56"/>
        <v>15</v>
      </c>
      <c r="I1817" s="29">
        <f>IF(D1817="INVOICE",SUM('Tracker&amp;Invoice'!$H1847:INDEX('Tracker&amp;Invoice'!$A1847:$AC1847,1,H1817)),0)</f>
        <v>0</v>
      </c>
      <c r="J1817" s="29">
        <f>IF(D1817="OVERALL",SUM('Tracker&amp;Invoice'!$H1847:$AC1847),0)</f>
        <v>0</v>
      </c>
    </row>
    <row r="1818" spans="1:10">
      <c r="A1818" t="e">
        <f t="shared" si="57"/>
        <v>#REF!</v>
      </c>
      <c r="B1818">
        <f>IF(AND('Tracker&amp;Invoice'!A1848&lt;&gt;"",'Tracker&amp;Invoice'!A1848&lt;&gt;"ITEM",'Tracker&amp;Invoice'!A1846="ITEM"),1,0)</f>
        <v>0</v>
      </c>
      <c r="C1818" t="str">
        <f>IF(B1818=1,'Tracker&amp;Invoice'!A1848,C1817)</f>
        <v>BQ-122</v>
      </c>
      <c r="D1818" t="str">
        <f>IF(LEFT(TRIM('Tracker&amp;Invoice'!B1848),9)="INVOICE #","INVOICE",IF(TRIM('Tracker&amp;Invoice'!B1848)="Overall Completion INVOICE","OVERALL",""))</f>
        <v/>
      </c>
      <c r="E1818" t="str">
        <f>IF(D1818="INVOICE",VALUE(MID(TRIM('Tracker&amp;Invoice'!B1848),10,10)),"")</f>
        <v/>
      </c>
      <c r="F1818">
        <f>IF(B1818=1,IFERROR(LOOKUP(2,1/('Tracker&amp;Invoice'!$H1848:$AC1848&lt;&gt;""),COLUMN('Tracker&amp;Invoice'!$H1848:$AC1848)),8),F1817)</f>
        <v>14</v>
      </c>
      <c r="G1818">
        <f>IF(D1818="OVERALL",IFERROR(LOOKUP(2,1/('Tracker&amp;Invoice'!$H1848:$AC1848&lt;&gt;""),COLUMN('Tracker&amp;Invoice'!$H1848:$AC1848)),8),G1819)</f>
        <v>15</v>
      </c>
      <c r="H1818">
        <f t="shared" si="56"/>
        <v>15</v>
      </c>
      <c r="I1818" s="29">
        <f>IF(D1818="INVOICE",SUM('Tracker&amp;Invoice'!$H1848:INDEX('Tracker&amp;Invoice'!$A1848:$AC1848,1,H1818)),0)</f>
        <v>0</v>
      </c>
      <c r="J1818" s="29">
        <f>IF(D1818="OVERALL",SUM('Tracker&amp;Invoice'!$H1848:$AC1848),0)</f>
        <v>0</v>
      </c>
    </row>
    <row r="1819" spans="1:10">
      <c r="A1819" t="e">
        <f t="shared" si="57"/>
        <v>#REF!</v>
      </c>
      <c r="B1819">
        <f>IF(AND('Tracker&amp;Invoice'!A1849&lt;&gt;"",'Tracker&amp;Invoice'!A1849&lt;&gt;"ITEM",'Tracker&amp;Invoice'!A1847="ITEM"),1,0)</f>
        <v>0</v>
      </c>
      <c r="C1819" t="str">
        <f>IF(B1819=1,'Tracker&amp;Invoice'!A1849,C1818)</f>
        <v>BQ-122</v>
      </c>
      <c r="D1819" t="str">
        <f>IF(LEFT(TRIM('Tracker&amp;Invoice'!B1849),9)="INVOICE #","INVOICE",IF(TRIM('Tracker&amp;Invoice'!B1849)="Overall Completion INVOICE","OVERALL",""))</f>
        <v/>
      </c>
      <c r="E1819" t="str">
        <f>IF(D1819="INVOICE",VALUE(MID(TRIM('Tracker&amp;Invoice'!B1849),10,10)),"")</f>
        <v/>
      </c>
      <c r="F1819">
        <f>IF(B1819=1,IFERROR(LOOKUP(2,1/('Tracker&amp;Invoice'!$H1849:$AC1849&lt;&gt;""),COLUMN('Tracker&amp;Invoice'!$H1849:$AC1849)),8),F1818)</f>
        <v>14</v>
      </c>
      <c r="G1819">
        <f>IF(D1819="OVERALL",IFERROR(LOOKUP(2,1/('Tracker&amp;Invoice'!$H1849:$AC1849&lt;&gt;""),COLUMN('Tracker&amp;Invoice'!$H1849:$AC1849)),8),G1820)</f>
        <v>15</v>
      </c>
      <c r="H1819">
        <f t="shared" si="56"/>
        <v>15</v>
      </c>
      <c r="I1819" s="29">
        <f>IF(D1819="INVOICE",SUM('Tracker&amp;Invoice'!$H1849:INDEX('Tracker&amp;Invoice'!$A1849:$AC1849,1,H1819)),0)</f>
        <v>0</v>
      </c>
      <c r="J1819" s="29">
        <f>IF(D1819="OVERALL",SUM('Tracker&amp;Invoice'!$H1849:$AC1849),0)</f>
        <v>0</v>
      </c>
    </row>
    <row r="1820" spans="1:10">
      <c r="A1820" t="e">
        <f t="shared" si="57"/>
        <v>#REF!</v>
      </c>
      <c r="B1820">
        <f>IF(AND('Tracker&amp;Invoice'!A1850&lt;&gt;"",'Tracker&amp;Invoice'!A1850&lt;&gt;"ITEM",'Tracker&amp;Invoice'!A1848="ITEM"),1,0)</f>
        <v>0</v>
      </c>
      <c r="C1820" t="str">
        <f>IF(B1820=1,'Tracker&amp;Invoice'!A1850,C1819)</f>
        <v>BQ-122</v>
      </c>
      <c r="D1820" t="str">
        <f>IF(LEFT(TRIM('Tracker&amp;Invoice'!B1850),9)="INVOICE #","INVOICE",IF(TRIM('Tracker&amp;Invoice'!B1850)="Overall Completion INVOICE","OVERALL",""))</f>
        <v/>
      </c>
      <c r="E1820" t="str">
        <f>IF(D1820="INVOICE",VALUE(MID(TRIM('Tracker&amp;Invoice'!B1850),10,10)),"")</f>
        <v/>
      </c>
      <c r="F1820">
        <f>IF(B1820=1,IFERROR(LOOKUP(2,1/('Tracker&amp;Invoice'!$H1850:$AC1850&lt;&gt;""),COLUMN('Tracker&amp;Invoice'!$H1850:$AC1850)),8),F1819)</f>
        <v>14</v>
      </c>
      <c r="G1820">
        <f>IF(D1820="OVERALL",IFERROR(LOOKUP(2,1/('Tracker&amp;Invoice'!$H1850:$AC1850&lt;&gt;""),COLUMN('Tracker&amp;Invoice'!$H1850:$AC1850)),8),G1821)</f>
        <v>15</v>
      </c>
      <c r="H1820">
        <f t="shared" si="56"/>
        <v>15</v>
      </c>
      <c r="I1820" s="29">
        <f>IF(D1820="INVOICE",SUM('Tracker&amp;Invoice'!$H1850:INDEX('Tracker&amp;Invoice'!$A1850:$AC1850,1,H1820)),0)</f>
        <v>0</v>
      </c>
      <c r="J1820" s="29">
        <f>IF(D1820="OVERALL",SUM('Tracker&amp;Invoice'!$H1850:$AC1850),0)</f>
        <v>0</v>
      </c>
    </row>
    <row r="1821" spans="1:10">
      <c r="A1821" t="e">
        <f t="shared" si="57"/>
        <v>#REF!</v>
      </c>
      <c r="B1821">
        <f>IF(AND('Tracker&amp;Invoice'!A1851&lt;&gt;"",'Tracker&amp;Invoice'!A1851&lt;&gt;"ITEM",'Tracker&amp;Invoice'!A1849="ITEM"),1,0)</f>
        <v>1</v>
      </c>
      <c r="C1821" t="str">
        <f>IF(B1821=1,'Tracker&amp;Invoice'!A1851,C1820)</f>
        <v>BQ-123</v>
      </c>
      <c r="D1821" t="str">
        <f>IF(LEFT(TRIM('Tracker&amp;Invoice'!B1851),9)="INVOICE #","INVOICE",IF(TRIM('Tracker&amp;Invoice'!B1851)="Overall Completion INVOICE","OVERALL",""))</f>
        <v/>
      </c>
      <c r="E1821" t="str">
        <f>IF(D1821="INVOICE",VALUE(MID(TRIM('Tracker&amp;Invoice'!B1851),10,10)),"")</f>
        <v/>
      </c>
      <c r="F1821">
        <f>IF(B1821=1,IFERROR(LOOKUP(2,1/('Tracker&amp;Invoice'!$H1851:$AC1851&lt;&gt;""),COLUMN('Tracker&amp;Invoice'!$H1851:$AC1851)),8),F1820)</f>
        <v>14</v>
      </c>
      <c r="G1821">
        <f>IF(D1821="OVERALL",IFERROR(LOOKUP(2,1/('Tracker&amp;Invoice'!$H1851:$AC1851&lt;&gt;""),COLUMN('Tracker&amp;Invoice'!$H1851:$AC1851)),8),G1822)</f>
        <v>15</v>
      </c>
      <c r="H1821">
        <f t="shared" si="56"/>
        <v>15</v>
      </c>
      <c r="I1821" s="29">
        <f>IF(D1821="INVOICE",SUM('Tracker&amp;Invoice'!$H1851:INDEX('Tracker&amp;Invoice'!$A1851:$AC1851,1,H1821)),0)</f>
        <v>0</v>
      </c>
      <c r="J1821" s="29">
        <f>IF(D1821="OVERALL",SUM('Tracker&amp;Invoice'!$H1851:$AC1851),0)</f>
        <v>0</v>
      </c>
    </row>
    <row r="1822" spans="1:10">
      <c r="A1822" t="e">
        <f t="shared" si="57"/>
        <v>#REF!</v>
      </c>
      <c r="B1822">
        <f>IF(AND('Tracker&amp;Invoice'!A1852&lt;&gt;"",'Tracker&amp;Invoice'!A1852&lt;&gt;"ITEM",'Tracker&amp;Invoice'!A1850="ITEM"),1,0)</f>
        <v>0</v>
      </c>
      <c r="C1822" t="str">
        <f>IF(B1822=1,'Tracker&amp;Invoice'!A1852,C1821)</f>
        <v>BQ-123</v>
      </c>
      <c r="D1822" t="str">
        <f>IF(LEFT(TRIM('Tracker&amp;Invoice'!B1852),9)="INVOICE #","INVOICE",IF(TRIM('Tracker&amp;Invoice'!B1852)="Overall Completion INVOICE","OVERALL",""))</f>
        <v/>
      </c>
      <c r="E1822" t="str">
        <f>IF(D1822="INVOICE",VALUE(MID(TRIM('Tracker&amp;Invoice'!B1852),10,10)),"")</f>
        <v/>
      </c>
      <c r="F1822">
        <f>IF(B1822=1,IFERROR(LOOKUP(2,1/('Tracker&amp;Invoice'!$H1852:$AC1852&lt;&gt;""),COLUMN('Tracker&amp;Invoice'!$H1852:$AC1852)),8),F1821)</f>
        <v>14</v>
      </c>
      <c r="G1822">
        <f>IF(D1822="OVERALL",IFERROR(LOOKUP(2,1/('Tracker&amp;Invoice'!$H1852:$AC1852&lt;&gt;""),COLUMN('Tracker&amp;Invoice'!$H1852:$AC1852)),8),G1823)</f>
        <v>15</v>
      </c>
      <c r="H1822">
        <f t="shared" si="56"/>
        <v>15</v>
      </c>
      <c r="I1822" s="29">
        <f>IF(D1822="INVOICE",SUM('Tracker&amp;Invoice'!$H1852:INDEX('Tracker&amp;Invoice'!$A1852:$AC1852,1,H1822)),0)</f>
        <v>0</v>
      </c>
      <c r="J1822" s="29">
        <f>IF(D1822="OVERALL",SUM('Tracker&amp;Invoice'!$H1852:$AC1852),0)</f>
        <v>0</v>
      </c>
    </row>
    <row r="1823" spans="1:10">
      <c r="A1823" t="e">
        <f t="shared" si="57"/>
        <v>#REF!</v>
      </c>
      <c r="B1823">
        <f>IF(AND('Tracker&amp;Invoice'!A1853&lt;&gt;"",'Tracker&amp;Invoice'!A1853&lt;&gt;"ITEM",'Tracker&amp;Invoice'!A1851="ITEM"),1,0)</f>
        <v>0</v>
      </c>
      <c r="C1823" t="str">
        <f>IF(B1823=1,'Tracker&amp;Invoice'!A1853,C1822)</f>
        <v>BQ-123</v>
      </c>
      <c r="D1823" t="str">
        <f>IF(LEFT(TRIM('Tracker&amp;Invoice'!B1853),9)="INVOICE #","INVOICE",IF(TRIM('Tracker&amp;Invoice'!B1853)="Overall Completion INVOICE","OVERALL",""))</f>
        <v/>
      </c>
      <c r="E1823" t="str">
        <f>IF(D1823="INVOICE",VALUE(MID(TRIM('Tracker&amp;Invoice'!B1853),10,10)),"")</f>
        <v/>
      </c>
      <c r="F1823">
        <f>IF(B1823=1,IFERROR(LOOKUP(2,1/('Tracker&amp;Invoice'!$H1853:$AC1853&lt;&gt;""),COLUMN('Tracker&amp;Invoice'!$H1853:$AC1853)),8),F1822)</f>
        <v>14</v>
      </c>
      <c r="G1823">
        <f>IF(D1823="OVERALL",IFERROR(LOOKUP(2,1/('Tracker&amp;Invoice'!$H1853:$AC1853&lt;&gt;""),COLUMN('Tracker&amp;Invoice'!$H1853:$AC1853)),8),G1824)</f>
        <v>15</v>
      </c>
      <c r="H1823">
        <f t="shared" si="56"/>
        <v>15</v>
      </c>
      <c r="I1823" s="29">
        <f>IF(D1823="INVOICE",SUM('Tracker&amp;Invoice'!$H1853:INDEX('Tracker&amp;Invoice'!$A1853:$AC1853,1,H1823)),0)</f>
        <v>0</v>
      </c>
      <c r="J1823" s="29">
        <f>IF(D1823="OVERALL",SUM('Tracker&amp;Invoice'!$H1853:$AC1853),0)</f>
        <v>0</v>
      </c>
    </row>
    <row r="1824" spans="1:10">
      <c r="A1824" t="e">
        <f t="shared" si="57"/>
        <v>#REF!</v>
      </c>
      <c r="B1824">
        <f>IF(AND('Tracker&amp;Invoice'!A1854&lt;&gt;"",'Tracker&amp;Invoice'!A1854&lt;&gt;"ITEM",'Tracker&amp;Invoice'!A1852="ITEM"),1,0)</f>
        <v>0</v>
      </c>
      <c r="C1824" t="str">
        <f>IF(B1824=1,'Tracker&amp;Invoice'!A1854,C1823)</f>
        <v>BQ-123</v>
      </c>
      <c r="D1824" t="str">
        <f>IF(LEFT(TRIM('Tracker&amp;Invoice'!B1854),9)="INVOICE #","INVOICE",IF(TRIM('Tracker&amp;Invoice'!B1854)="Overall Completion INVOICE","OVERALL",""))</f>
        <v>INVOICE</v>
      </c>
      <c r="E1824">
        <f>IF(D1824="INVOICE",VALUE(MID(TRIM('Tracker&amp;Invoice'!B1854),10,10)),"")</f>
        <v>14</v>
      </c>
      <c r="F1824">
        <f>IF(B1824=1,IFERROR(LOOKUP(2,1/('Tracker&amp;Invoice'!$H1854:$AC1854&lt;&gt;""),COLUMN('Tracker&amp;Invoice'!$H1854:$AC1854)),8),F1823)</f>
        <v>14</v>
      </c>
      <c r="G1824">
        <f>IF(D1824="OVERALL",IFERROR(LOOKUP(2,1/('Tracker&amp;Invoice'!$H1854:$AC1854&lt;&gt;""),COLUMN('Tracker&amp;Invoice'!$H1854:$AC1854)),8),G1825)</f>
        <v>15</v>
      </c>
      <c r="H1824">
        <f t="shared" si="56"/>
        <v>15</v>
      </c>
      <c r="I1824" s="29">
        <f>IF(D1824="INVOICE",SUM('Tracker&amp;Invoice'!$H1854:INDEX('Tracker&amp;Invoice'!$A1854:$AC1854,1,H1824)),0)</f>
        <v>104.50000000000001</v>
      </c>
      <c r="J1824" s="29">
        <f>IF(D1824="OVERALL",SUM('Tracker&amp;Invoice'!$H1854:$AC1854),0)</f>
        <v>0</v>
      </c>
    </row>
    <row r="1825" spans="1:10">
      <c r="A1825" t="e">
        <f t="shared" si="57"/>
        <v>#REF!</v>
      </c>
      <c r="B1825">
        <f>IF(AND('Tracker&amp;Invoice'!A1855&lt;&gt;"",'Tracker&amp;Invoice'!A1855&lt;&gt;"ITEM",'Tracker&amp;Invoice'!A1853="ITEM"),1,0)</f>
        <v>0</v>
      </c>
      <c r="C1825" t="str">
        <f>IF(B1825=1,'Tracker&amp;Invoice'!A1855,C1824)</f>
        <v>BQ-123</v>
      </c>
      <c r="D1825" t="str">
        <f>IF(LEFT(TRIM('Tracker&amp;Invoice'!B1855),9)="INVOICE #","INVOICE",IF(TRIM('Tracker&amp;Invoice'!B1855)="Overall Completion INVOICE","OVERALL",""))</f>
        <v/>
      </c>
      <c r="E1825" t="str">
        <f>IF(D1825="INVOICE",VALUE(MID(TRIM('Tracker&amp;Invoice'!B1855),10,10)),"")</f>
        <v/>
      </c>
      <c r="F1825">
        <f>IF(B1825=1,IFERROR(LOOKUP(2,1/('Tracker&amp;Invoice'!$H1855:$AC1855&lt;&gt;""),COLUMN('Tracker&amp;Invoice'!$H1855:$AC1855)),8),F1824)</f>
        <v>14</v>
      </c>
      <c r="G1825">
        <f>IF(D1825="OVERALL",IFERROR(LOOKUP(2,1/('Tracker&amp;Invoice'!$H1855:$AC1855&lt;&gt;""),COLUMN('Tracker&amp;Invoice'!$H1855:$AC1855)),8),G1826)</f>
        <v>15</v>
      </c>
      <c r="H1825">
        <f t="shared" si="56"/>
        <v>15</v>
      </c>
      <c r="I1825" s="29">
        <f>IF(D1825="INVOICE",SUM('Tracker&amp;Invoice'!$H1855:INDEX('Tracker&amp;Invoice'!$A1855:$AC1855,1,H1825)),0)</f>
        <v>0</v>
      </c>
      <c r="J1825" s="29">
        <f>IF(D1825="OVERALL",SUM('Tracker&amp;Invoice'!$H1855:$AC1855),0)</f>
        <v>0</v>
      </c>
    </row>
    <row r="1826" spans="1:10">
      <c r="A1826" t="e">
        <f t="shared" si="57"/>
        <v>#REF!</v>
      </c>
      <c r="B1826">
        <f>IF(AND('Tracker&amp;Invoice'!A1856&lt;&gt;"",'Tracker&amp;Invoice'!A1856&lt;&gt;"ITEM",'Tracker&amp;Invoice'!A1854="ITEM"),1,0)</f>
        <v>0</v>
      </c>
      <c r="C1826" t="str">
        <f>IF(B1826=1,'Tracker&amp;Invoice'!A1856,C1825)</f>
        <v>BQ-123</v>
      </c>
      <c r="D1826" t="str">
        <f>IF(LEFT(TRIM('Tracker&amp;Invoice'!B1856),9)="INVOICE #","INVOICE",IF(TRIM('Tracker&amp;Invoice'!B1856)="Overall Completion INVOICE","OVERALL",""))</f>
        <v>INVOICE</v>
      </c>
      <c r="E1826">
        <f>IF(D1826="INVOICE",VALUE(MID(TRIM('Tracker&amp;Invoice'!B1856),10,10)),"")</f>
        <v>27</v>
      </c>
      <c r="F1826">
        <f>IF(B1826=1,IFERROR(LOOKUP(2,1/('Tracker&amp;Invoice'!$H1856:$AC1856&lt;&gt;""),COLUMN('Tracker&amp;Invoice'!$H1856:$AC1856)),8),F1825)</f>
        <v>14</v>
      </c>
      <c r="G1826">
        <f>IF(D1826="OVERALL",IFERROR(LOOKUP(2,1/('Tracker&amp;Invoice'!$H1856:$AC1856&lt;&gt;""),COLUMN('Tracker&amp;Invoice'!$H1856:$AC1856)),8),G1827)</f>
        <v>15</v>
      </c>
      <c r="H1826">
        <f t="shared" si="56"/>
        <v>15</v>
      </c>
      <c r="I1826" s="29">
        <f>IF(D1826="INVOICE",SUM('Tracker&amp;Invoice'!$H1856:INDEX('Tracker&amp;Invoice'!$A1856:$AC1856,1,H1826)),0)</f>
        <v>33.25</v>
      </c>
      <c r="J1826" s="29">
        <f>IF(D1826="OVERALL",SUM('Tracker&amp;Invoice'!$H1856:$AC1856),0)</f>
        <v>0</v>
      </c>
    </row>
    <row r="1827" spans="1:10">
      <c r="A1827" t="e">
        <f t="shared" si="57"/>
        <v>#REF!</v>
      </c>
      <c r="B1827">
        <f>IF(AND('Tracker&amp;Invoice'!A1857&lt;&gt;"",'Tracker&amp;Invoice'!A1857&lt;&gt;"ITEM",'Tracker&amp;Invoice'!A1855="ITEM"),1,0)</f>
        <v>0</v>
      </c>
      <c r="C1827" t="str">
        <f>IF(B1827=1,'Tracker&amp;Invoice'!A1857,C1826)</f>
        <v>BQ-123</v>
      </c>
      <c r="D1827" t="str">
        <f>IF(LEFT(TRIM('Tracker&amp;Invoice'!B1857),9)="INVOICE #","INVOICE",IF(TRIM('Tracker&amp;Invoice'!B1857)="Overall Completion INVOICE","OVERALL",""))</f>
        <v/>
      </c>
      <c r="E1827" t="str">
        <f>IF(D1827="INVOICE",VALUE(MID(TRIM('Tracker&amp;Invoice'!B1857),10,10)),"")</f>
        <v/>
      </c>
      <c r="F1827">
        <f>IF(B1827=1,IFERROR(LOOKUP(2,1/('Tracker&amp;Invoice'!$H1857:$AC1857&lt;&gt;""),COLUMN('Tracker&amp;Invoice'!$H1857:$AC1857)),8),F1826)</f>
        <v>14</v>
      </c>
      <c r="G1827">
        <f>IF(D1827="OVERALL",IFERROR(LOOKUP(2,1/('Tracker&amp;Invoice'!$H1857:$AC1857&lt;&gt;""),COLUMN('Tracker&amp;Invoice'!$H1857:$AC1857)),8),G1828)</f>
        <v>15</v>
      </c>
      <c r="H1827">
        <f t="shared" si="56"/>
        <v>15</v>
      </c>
      <c r="I1827" s="29">
        <f>IF(D1827="INVOICE",SUM('Tracker&amp;Invoice'!$H1857:INDEX('Tracker&amp;Invoice'!$A1857:$AC1857,1,H1827)),0)</f>
        <v>0</v>
      </c>
      <c r="J1827" s="29">
        <f>IF(D1827="OVERALL",SUM('Tracker&amp;Invoice'!$H1857:$AC1857),0)</f>
        <v>0</v>
      </c>
    </row>
    <row r="1828" spans="1:10">
      <c r="A1828" t="e">
        <f t="shared" si="57"/>
        <v>#REF!</v>
      </c>
      <c r="B1828">
        <f>IF(AND('Tracker&amp;Invoice'!A1858&lt;&gt;"",'Tracker&amp;Invoice'!A1858&lt;&gt;"ITEM",'Tracker&amp;Invoice'!A1856="ITEM"),1,0)</f>
        <v>0</v>
      </c>
      <c r="C1828" t="str">
        <f>IF(B1828=1,'Tracker&amp;Invoice'!A1858,C1827)</f>
        <v>BQ-123</v>
      </c>
      <c r="D1828" t="str">
        <f>IF(LEFT(TRIM('Tracker&amp;Invoice'!B1858),9)="INVOICE #","INVOICE",IF(TRIM('Tracker&amp;Invoice'!B1858)="Overall Completion INVOICE","OVERALL",""))</f>
        <v>INVOICE</v>
      </c>
      <c r="E1828">
        <f>IF(D1828="INVOICE",VALUE(MID(TRIM('Tracker&amp;Invoice'!B1858),10,10)),"")</f>
        <v>32</v>
      </c>
      <c r="F1828">
        <f>IF(B1828=1,IFERROR(LOOKUP(2,1/('Tracker&amp;Invoice'!$H1858:$AC1858&lt;&gt;""),COLUMN('Tracker&amp;Invoice'!$H1858:$AC1858)),8),F1827)</f>
        <v>14</v>
      </c>
      <c r="G1828">
        <f>IF(D1828="OVERALL",IFERROR(LOOKUP(2,1/('Tracker&amp;Invoice'!$H1858:$AC1858&lt;&gt;""),COLUMN('Tracker&amp;Invoice'!$H1858:$AC1858)),8),G1829)</f>
        <v>15</v>
      </c>
      <c r="H1828">
        <f t="shared" si="56"/>
        <v>15</v>
      </c>
      <c r="I1828" s="29">
        <f>IF(D1828="INVOICE",SUM('Tracker&amp;Invoice'!$H1858:INDEX('Tracker&amp;Invoice'!$A1858:$AC1858,1,H1828)),0)</f>
        <v>14.25</v>
      </c>
      <c r="J1828" s="29">
        <f>IF(D1828="OVERALL",SUM('Tracker&amp;Invoice'!$H1858:$AC1858),0)</f>
        <v>0</v>
      </c>
    </row>
    <row r="1829" spans="1:10">
      <c r="A1829" t="e">
        <f t="shared" si="57"/>
        <v>#REF!</v>
      </c>
      <c r="B1829">
        <f>IF(AND('Tracker&amp;Invoice'!A1859&lt;&gt;"",'Tracker&amp;Invoice'!A1859&lt;&gt;"ITEM",'Tracker&amp;Invoice'!A1857="ITEM"),1,0)</f>
        <v>0</v>
      </c>
      <c r="C1829" t="str">
        <f>IF(B1829=1,'Tracker&amp;Invoice'!A1859,C1828)</f>
        <v>BQ-123</v>
      </c>
      <c r="D1829" t="str">
        <f>IF(LEFT(TRIM('Tracker&amp;Invoice'!B1859),9)="INVOICE #","INVOICE",IF(TRIM('Tracker&amp;Invoice'!B1859)="Overall Completion INVOICE","OVERALL",""))</f>
        <v/>
      </c>
      <c r="E1829" t="str">
        <f>IF(D1829="INVOICE",VALUE(MID(TRIM('Tracker&amp;Invoice'!B1859),10,10)),"")</f>
        <v/>
      </c>
      <c r="F1829">
        <f>IF(B1829=1,IFERROR(LOOKUP(2,1/('Tracker&amp;Invoice'!$H1859:$AC1859&lt;&gt;""),COLUMN('Tracker&amp;Invoice'!$H1859:$AC1859)),8),F1828)</f>
        <v>14</v>
      </c>
      <c r="G1829">
        <f>IF(D1829="OVERALL",IFERROR(LOOKUP(2,1/('Tracker&amp;Invoice'!$H1859:$AC1859&lt;&gt;""),COLUMN('Tracker&amp;Invoice'!$H1859:$AC1859)),8),G1830)</f>
        <v>15</v>
      </c>
      <c r="H1829">
        <f t="shared" si="56"/>
        <v>15</v>
      </c>
      <c r="I1829" s="29">
        <f>IF(D1829="INVOICE",SUM('Tracker&amp;Invoice'!$H1859:INDEX('Tracker&amp;Invoice'!$A1859:$AC1859,1,H1829)),0)</f>
        <v>0</v>
      </c>
      <c r="J1829" s="29">
        <f>IF(D1829="OVERALL",SUM('Tracker&amp;Invoice'!$H1859:$AC1859),0)</f>
        <v>0</v>
      </c>
    </row>
    <row r="1830" spans="1:10">
      <c r="A1830" t="e">
        <f t="shared" si="57"/>
        <v>#REF!</v>
      </c>
      <c r="B1830">
        <f>IF(AND('Tracker&amp;Invoice'!A1860&lt;&gt;"",'Tracker&amp;Invoice'!A1860&lt;&gt;"ITEM",'Tracker&amp;Invoice'!A1858="ITEM"),1,0)</f>
        <v>0</v>
      </c>
      <c r="C1830" t="str">
        <f>IF(B1830=1,'Tracker&amp;Invoice'!A1860,C1829)</f>
        <v>BQ-123</v>
      </c>
      <c r="D1830" t="str">
        <f>IF(LEFT(TRIM('Tracker&amp;Invoice'!B1860),9)="INVOICE #","INVOICE",IF(TRIM('Tracker&amp;Invoice'!B1860)="Overall Completion INVOICE","OVERALL",""))</f>
        <v/>
      </c>
      <c r="E1830" t="str">
        <f>IF(D1830="INVOICE",VALUE(MID(TRIM('Tracker&amp;Invoice'!B1860),10,10)),"")</f>
        <v/>
      </c>
      <c r="F1830">
        <f>IF(B1830=1,IFERROR(LOOKUP(2,1/('Tracker&amp;Invoice'!$H1860:$AC1860&lt;&gt;""),COLUMN('Tracker&amp;Invoice'!$H1860:$AC1860)),8),F1829)</f>
        <v>14</v>
      </c>
      <c r="G1830">
        <f>IF(D1830="OVERALL",IFERROR(LOOKUP(2,1/('Tracker&amp;Invoice'!$H1860:$AC1860&lt;&gt;""),COLUMN('Tracker&amp;Invoice'!$H1860:$AC1860)),8),G1831)</f>
        <v>15</v>
      </c>
      <c r="H1830">
        <f t="shared" si="56"/>
        <v>15</v>
      </c>
      <c r="I1830" s="29">
        <f>IF(D1830="INVOICE",SUM('Tracker&amp;Invoice'!$H1860:INDEX('Tracker&amp;Invoice'!$A1860:$AC1860,1,H1830)),0)</f>
        <v>0</v>
      </c>
      <c r="J1830" s="29">
        <f>IF(D1830="OVERALL",SUM('Tracker&amp;Invoice'!$H1860:$AC1860),0)</f>
        <v>0</v>
      </c>
    </row>
    <row r="1831" spans="1:10">
      <c r="A1831" t="e">
        <f t="shared" si="57"/>
        <v>#REF!</v>
      </c>
      <c r="B1831">
        <f>IF(AND('Tracker&amp;Invoice'!A1861&lt;&gt;"",'Tracker&amp;Invoice'!A1861&lt;&gt;"ITEM",'Tracker&amp;Invoice'!A1859="ITEM"),1,0)</f>
        <v>0</v>
      </c>
      <c r="C1831" t="str">
        <f>IF(B1831=1,'Tracker&amp;Invoice'!A1861,C1830)</f>
        <v>BQ-123</v>
      </c>
      <c r="D1831" t="str">
        <f>IF(LEFT(TRIM('Tracker&amp;Invoice'!B1861),9)="INVOICE #","INVOICE",IF(TRIM('Tracker&amp;Invoice'!B1861)="Overall Completion INVOICE","OVERALL",""))</f>
        <v/>
      </c>
      <c r="E1831" t="str">
        <f>IF(D1831="INVOICE",VALUE(MID(TRIM('Tracker&amp;Invoice'!B1861),10,10)),"")</f>
        <v/>
      </c>
      <c r="F1831">
        <f>IF(B1831=1,IFERROR(LOOKUP(2,1/('Tracker&amp;Invoice'!$H1861:$AC1861&lt;&gt;""),COLUMN('Tracker&amp;Invoice'!$H1861:$AC1861)),8),F1830)</f>
        <v>14</v>
      </c>
      <c r="G1831">
        <f>IF(D1831="OVERALL",IFERROR(LOOKUP(2,1/('Tracker&amp;Invoice'!$H1861:$AC1861&lt;&gt;""),COLUMN('Tracker&amp;Invoice'!$H1861:$AC1861)),8),G1832)</f>
        <v>15</v>
      </c>
      <c r="H1831">
        <f t="shared" si="56"/>
        <v>15</v>
      </c>
      <c r="I1831" s="29">
        <f>IF(D1831="INVOICE",SUM('Tracker&amp;Invoice'!$H1861:INDEX('Tracker&amp;Invoice'!$A1861:$AC1861,1,H1831)),0)</f>
        <v>0</v>
      </c>
      <c r="J1831" s="29">
        <f>IF(D1831="OVERALL",SUM('Tracker&amp;Invoice'!$H1861:$AC1861),0)</f>
        <v>0</v>
      </c>
    </row>
    <row r="1832" spans="1:10">
      <c r="A1832" t="e">
        <f t="shared" si="57"/>
        <v>#REF!</v>
      </c>
      <c r="B1832">
        <f>IF(AND('Tracker&amp;Invoice'!A1862&lt;&gt;"",'Tracker&amp;Invoice'!A1862&lt;&gt;"ITEM",'Tracker&amp;Invoice'!A1860="ITEM"),1,0)</f>
        <v>0</v>
      </c>
      <c r="C1832" t="str">
        <f>IF(B1832=1,'Tracker&amp;Invoice'!A1862,C1831)</f>
        <v>BQ-123</v>
      </c>
      <c r="D1832" t="str">
        <f>IF(LEFT(TRIM('Tracker&amp;Invoice'!B1862),9)="INVOICE #","INVOICE",IF(TRIM('Tracker&amp;Invoice'!B1862)="Overall Completion INVOICE","OVERALL",""))</f>
        <v/>
      </c>
      <c r="E1832" t="str">
        <f>IF(D1832="INVOICE",VALUE(MID(TRIM('Tracker&amp;Invoice'!B1862),10,10)),"")</f>
        <v/>
      </c>
      <c r="F1832">
        <f>IF(B1832=1,IFERROR(LOOKUP(2,1/('Tracker&amp;Invoice'!$H1862:$AC1862&lt;&gt;""),COLUMN('Tracker&amp;Invoice'!$H1862:$AC1862)),8),F1831)</f>
        <v>14</v>
      </c>
      <c r="G1832">
        <f>IF(D1832="OVERALL",IFERROR(LOOKUP(2,1/('Tracker&amp;Invoice'!$H1862:$AC1862&lt;&gt;""),COLUMN('Tracker&amp;Invoice'!$H1862:$AC1862)),8),G1833)</f>
        <v>15</v>
      </c>
      <c r="H1832">
        <f t="shared" si="56"/>
        <v>15</v>
      </c>
      <c r="I1832" s="29">
        <f>IF(D1832="INVOICE",SUM('Tracker&amp;Invoice'!$H1862:INDEX('Tracker&amp;Invoice'!$A1862:$AC1862,1,H1832)),0)</f>
        <v>0</v>
      </c>
      <c r="J1832" s="29">
        <f>IF(D1832="OVERALL",SUM('Tracker&amp;Invoice'!$H1862:$AC1862),0)</f>
        <v>0</v>
      </c>
    </row>
    <row r="1833" spans="1:10">
      <c r="A1833" t="e">
        <f t="shared" si="57"/>
        <v>#REF!</v>
      </c>
      <c r="B1833">
        <f>IF(AND('Tracker&amp;Invoice'!A1863&lt;&gt;"",'Tracker&amp;Invoice'!A1863&lt;&gt;"ITEM",'Tracker&amp;Invoice'!A1861="ITEM"),1,0)</f>
        <v>0</v>
      </c>
      <c r="C1833" t="str">
        <f>IF(B1833=1,'Tracker&amp;Invoice'!A1863,C1832)</f>
        <v>BQ-123</v>
      </c>
      <c r="D1833" t="str">
        <f>IF(LEFT(TRIM('Tracker&amp;Invoice'!B1863),9)="INVOICE #","INVOICE",IF(TRIM('Tracker&amp;Invoice'!B1863)="Overall Completion INVOICE","OVERALL",""))</f>
        <v/>
      </c>
      <c r="E1833" t="str">
        <f>IF(D1833="INVOICE",VALUE(MID(TRIM('Tracker&amp;Invoice'!B1863),10,10)),"")</f>
        <v/>
      </c>
      <c r="F1833">
        <f>IF(B1833=1,IFERROR(LOOKUP(2,1/('Tracker&amp;Invoice'!$H1863:$AC1863&lt;&gt;""),COLUMN('Tracker&amp;Invoice'!$H1863:$AC1863)),8),F1832)</f>
        <v>14</v>
      </c>
      <c r="G1833">
        <f>IF(D1833="OVERALL",IFERROR(LOOKUP(2,1/('Tracker&amp;Invoice'!$H1863:$AC1863&lt;&gt;""),COLUMN('Tracker&amp;Invoice'!$H1863:$AC1863)),8),G1834)</f>
        <v>15</v>
      </c>
      <c r="H1833">
        <f t="shared" si="56"/>
        <v>15</v>
      </c>
      <c r="I1833" s="29">
        <f>IF(D1833="INVOICE",SUM('Tracker&amp;Invoice'!$H1863:INDEX('Tracker&amp;Invoice'!$A1863:$AC1863,1,H1833)),0)</f>
        <v>0</v>
      </c>
      <c r="J1833" s="29">
        <f>IF(D1833="OVERALL",SUM('Tracker&amp;Invoice'!$H1863:$AC1863),0)</f>
        <v>0</v>
      </c>
    </row>
    <row r="1834" spans="1:10">
      <c r="A1834" t="e">
        <f t="shared" si="57"/>
        <v>#REF!</v>
      </c>
      <c r="B1834">
        <f>IF(AND('Tracker&amp;Invoice'!A1864&lt;&gt;"",'Tracker&amp;Invoice'!A1864&lt;&gt;"ITEM",'Tracker&amp;Invoice'!A1862="ITEM"),1,0)</f>
        <v>0</v>
      </c>
      <c r="C1834" t="str">
        <f>IF(B1834=1,'Tracker&amp;Invoice'!A1864,C1833)</f>
        <v>BQ-123</v>
      </c>
      <c r="D1834" t="str">
        <f>IF(LEFT(TRIM('Tracker&amp;Invoice'!B1864),9)="INVOICE #","INVOICE",IF(TRIM('Tracker&amp;Invoice'!B1864)="Overall Completion INVOICE","OVERALL",""))</f>
        <v>OVERALL</v>
      </c>
      <c r="E1834" t="str">
        <f>IF(D1834="INVOICE",VALUE(MID(TRIM('Tracker&amp;Invoice'!B1864),10,10)),"")</f>
        <v/>
      </c>
      <c r="F1834">
        <f>IF(B1834=1,IFERROR(LOOKUP(2,1/('Tracker&amp;Invoice'!$H1864:$AC1864&lt;&gt;""),COLUMN('Tracker&amp;Invoice'!$H1864:$AC1864)),8),F1833)</f>
        <v>14</v>
      </c>
      <c r="G1834">
        <f>IF(D1834="OVERALL",IFERROR(LOOKUP(2,1/('Tracker&amp;Invoice'!$H1864:$AC1864&lt;&gt;""),COLUMN('Tracker&amp;Invoice'!$H1864:$AC1864)),8),G1835)</f>
        <v>15</v>
      </c>
      <c r="H1834">
        <f t="shared" si="56"/>
        <v>15</v>
      </c>
      <c r="I1834" s="29">
        <f>IF(D1834="INVOICE",SUM('Tracker&amp;Invoice'!$H1864:INDEX('Tracker&amp;Invoice'!$A1864:$AC1864,1,H1834)),0)</f>
        <v>0</v>
      </c>
      <c r="J1834" s="29">
        <f>IF(D1834="OVERALL",SUM('Tracker&amp;Invoice'!$H1864:$AC1864),0)</f>
        <v>152</v>
      </c>
    </row>
    <row r="1835" spans="1:10">
      <c r="A1835" t="e">
        <f t="shared" si="57"/>
        <v>#REF!</v>
      </c>
      <c r="B1835">
        <f>IF(AND('Tracker&amp;Invoice'!A1865&lt;&gt;"",'Tracker&amp;Invoice'!A1865&lt;&gt;"ITEM",'Tracker&amp;Invoice'!A1863="ITEM"),1,0)</f>
        <v>0</v>
      </c>
      <c r="C1835" t="str">
        <f>IF(B1835=1,'Tracker&amp;Invoice'!A1865,C1834)</f>
        <v>BQ-123</v>
      </c>
      <c r="D1835" t="str">
        <f>IF(LEFT(TRIM('Tracker&amp;Invoice'!B1865),9)="INVOICE #","INVOICE",IF(TRIM('Tracker&amp;Invoice'!B1865)="Overall Completion INVOICE","OVERALL",""))</f>
        <v/>
      </c>
      <c r="E1835" t="str">
        <f>IF(D1835="INVOICE",VALUE(MID(TRIM('Tracker&amp;Invoice'!B1865),10,10)),"")</f>
        <v/>
      </c>
      <c r="F1835">
        <f>IF(B1835=1,IFERROR(LOOKUP(2,1/('Tracker&amp;Invoice'!$H1865:$AC1865&lt;&gt;""),COLUMN('Tracker&amp;Invoice'!$H1865:$AC1865)),8),F1834)</f>
        <v>14</v>
      </c>
      <c r="G1835">
        <f>IF(D1835="OVERALL",IFERROR(LOOKUP(2,1/('Tracker&amp;Invoice'!$H1865:$AC1865&lt;&gt;""),COLUMN('Tracker&amp;Invoice'!$H1865:$AC1865)),8),G1836)</f>
        <v>15</v>
      </c>
      <c r="H1835">
        <f t="shared" si="56"/>
        <v>15</v>
      </c>
      <c r="I1835" s="29">
        <f>IF(D1835="INVOICE",SUM('Tracker&amp;Invoice'!$H1865:INDEX('Tracker&amp;Invoice'!$A1865:$AC1865,1,H1835)),0)</f>
        <v>0</v>
      </c>
      <c r="J1835" s="29">
        <f>IF(D1835="OVERALL",SUM('Tracker&amp;Invoice'!$H1865:$AC1865),0)</f>
        <v>0</v>
      </c>
    </row>
    <row r="1836" spans="1:10">
      <c r="A1836" t="e">
        <f t="shared" si="57"/>
        <v>#REF!</v>
      </c>
      <c r="B1836">
        <f>IF(AND('Tracker&amp;Invoice'!A1866&lt;&gt;"",'Tracker&amp;Invoice'!A1866&lt;&gt;"ITEM",'Tracker&amp;Invoice'!A1864="ITEM"),1,0)</f>
        <v>0</v>
      </c>
      <c r="C1836" t="str">
        <f>IF(B1836=1,'Tracker&amp;Invoice'!A1866,C1835)</f>
        <v>BQ-123</v>
      </c>
      <c r="D1836" t="str">
        <f>IF(LEFT(TRIM('Tracker&amp;Invoice'!B1866),9)="INVOICE #","INVOICE",IF(TRIM('Tracker&amp;Invoice'!B1866)="Overall Completion INVOICE","OVERALL",""))</f>
        <v/>
      </c>
      <c r="E1836" t="str">
        <f>IF(D1836="INVOICE",VALUE(MID(TRIM('Tracker&amp;Invoice'!B1866),10,10)),"")</f>
        <v/>
      </c>
      <c r="F1836">
        <f>IF(B1836=1,IFERROR(LOOKUP(2,1/('Tracker&amp;Invoice'!$H1866:$AC1866&lt;&gt;""),COLUMN('Tracker&amp;Invoice'!$H1866:$AC1866)),8),F1835)</f>
        <v>14</v>
      </c>
      <c r="G1836">
        <f>IF(D1836="OVERALL",IFERROR(LOOKUP(2,1/('Tracker&amp;Invoice'!$H1866:$AC1866&lt;&gt;""),COLUMN('Tracker&amp;Invoice'!$H1866:$AC1866)),8),G1837)</f>
        <v>15</v>
      </c>
      <c r="H1836">
        <f t="shared" si="56"/>
        <v>15</v>
      </c>
      <c r="I1836" s="29">
        <f>IF(D1836="INVOICE",SUM('Tracker&amp;Invoice'!$H1866:INDEX('Tracker&amp;Invoice'!$A1866:$AC1866,1,H1836)),0)</f>
        <v>0</v>
      </c>
      <c r="J1836" s="29">
        <f>IF(D1836="OVERALL",SUM('Tracker&amp;Invoice'!$H1866:$AC1866),0)</f>
        <v>0</v>
      </c>
    </row>
    <row r="1837" spans="1:10">
      <c r="A1837" t="e">
        <f t="shared" si="57"/>
        <v>#REF!</v>
      </c>
      <c r="B1837">
        <f>IF(AND('Tracker&amp;Invoice'!A1867&lt;&gt;"",'Tracker&amp;Invoice'!A1867&lt;&gt;"ITEM",'Tracker&amp;Invoice'!A1865="ITEM"),1,0)</f>
        <v>0</v>
      </c>
      <c r="C1837" t="str">
        <f>IF(B1837=1,'Tracker&amp;Invoice'!A1867,C1836)</f>
        <v>BQ-123</v>
      </c>
      <c r="D1837" t="str">
        <f>IF(LEFT(TRIM('Tracker&amp;Invoice'!B1867),9)="INVOICE #","INVOICE",IF(TRIM('Tracker&amp;Invoice'!B1867)="Overall Completion INVOICE","OVERALL",""))</f>
        <v/>
      </c>
      <c r="E1837" t="str">
        <f>IF(D1837="INVOICE",VALUE(MID(TRIM('Tracker&amp;Invoice'!B1867),10,10)),"")</f>
        <v/>
      </c>
      <c r="F1837">
        <f>IF(B1837=1,IFERROR(LOOKUP(2,1/('Tracker&amp;Invoice'!$H1867:$AC1867&lt;&gt;""),COLUMN('Tracker&amp;Invoice'!$H1867:$AC1867)),8),F1836)</f>
        <v>14</v>
      </c>
      <c r="G1837">
        <f>IF(D1837="OVERALL",IFERROR(LOOKUP(2,1/('Tracker&amp;Invoice'!$H1867:$AC1867&lt;&gt;""),COLUMN('Tracker&amp;Invoice'!$H1867:$AC1867)),8),G1838)</f>
        <v>15</v>
      </c>
      <c r="H1837">
        <f t="shared" si="56"/>
        <v>15</v>
      </c>
      <c r="I1837" s="29">
        <f>IF(D1837="INVOICE",SUM('Tracker&amp;Invoice'!$H1867:INDEX('Tracker&amp;Invoice'!$A1867:$AC1867,1,H1837)),0)</f>
        <v>0</v>
      </c>
      <c r="J1837" s="29">
        <f>IF(D1837="OVERALL",SUM('Tracker&amp;Invoice'!$H1867:$AC1867),0)</f>
        <v>0</v>
      </c>
    </row>
    <row r="1838" spans="1:10">
      <c r="A1838" t="e">
        <f t="shared" si="57"/>
        <v>#REF!</v>
      </c>
      <c r="B1838">
        <f>IF(AND('Tracker&amp;Invoice'!A1868&lt;&gt;"",'Tracker&amp;Invoice'!A1868&lt;&gt;"ITEM",'Tracker&amp;Invoice'!A1866="ITEM"),1,0)</f>
        <v>0</v>
      </c>
      <c r="C1838" t="str">
        <f>IF(B1838=1,'Tracker&amp;Invoice'!A1868,C1837)</f>
        <v>BQ-123</v>
      </c>
      <c r="D1838" t="str">
        <f>IF(LEFT(TRIM('Tracker&amp;Invoice'!B1868),9)="INVOICE #","INVOICE",IF(TRIM('Tracker&amp;Invoice'!B1868)="Overall Completion INVOICE","OVERALL",""))</f>
        <v/>
      </c>
      <c r="E1838" t="str">
        <f>IF(D1838="INVOICE",VALUE(MID(TRIM('Tracker&amp;Invoice'!B1868),10,10)),"")</f>
        <v/>
      </c>
      <c r="F1838">
        <f>IF(B1838=1,IFERROR(LOOKUP(2,1/('Tracker&amp;Invoice'!$H1868:$AC1868&lt;&gt;""),COLUMN('Tracker&amp;Invoice'!$H1868:$AC1868)),8),F1837)</f>
        <v>14</v>
      </c>
      <c r="G1838">
        <f>IF(D1838="OVERALL",IFERROR(LOOKUP(2,1/('Tracker&amp;Invoice'!$H1868:$AC1868&lt;&gt;""),COLUMN('Tracker&amp;Invoice'!$H1868:$AC1868)),8),G1839)</f>
        <v>15</v>
      </c>
      <c r="H1838">
        <f t="shared" si="56"/>
        <v>15</v>
      </c>
      <c r="I1838" s="29">
        <f>IF(D1838="INVOICE",SUM('Tracker&amp;Invoice'!$H1868:INDEX('Tracker&amp;Invoice'!$A1868:$AC1868,1,H1838)),0)</f>
        <v>0</v>
      </c>
      <c r="J1838" s="29">
        <f>IF(D1838="OVERALL",SUM('Tracker&amp;Invoice'!$H1868:$AC1868),0)</f>
        <v>0</v>
      </c>
    </row>
    <row r="1839" spans="1:10">
      <c r="A1839" t="e">
        <f t="shared" si="57"/>
        <v>#REF!</v>
      </c>
      <c r="B1839">
        <f>IF(AND('Tracker&amp;Invoice'!A1869&lt;&gt;"",'Tracker&amp;Invoice'!A1869&lt;&gt;"ITEM",'Tracker&amp;Invoice'!A1867="ITEM"),1,0)</f>
        <v>0</v>
      </c>
      <c r="C1839" t="str">
        <f>IF(B1839=1,'Tracker&amp;Invoice'!A1869,C1838)</f>
        <v>BQ-123</v>
      </c>
      <c r="D1839" t="str">
        <f>IF(LEFT(TRIM('Tracker&amp;Invoice'!B1869),9)="INVOICE #","INVOICE",IF(TRIM('Tracker&amp;Invoice'!B1869)="Overall Completion INVOICE","OVERALL",""))</f>
        <v/>
      </c>
      <c r="E1839" t="str">
        <f>IF(D1839="INVOICE",VALUE(MID(TRIM('Tracker&amp;Invoice'!B1869),10,10)),"")</f>
        <v/>
      </c>
      <c r="F1839">
        <f>IF(B1839=1,IFERROR(LOOKUP(2,1/('Tracker&amp;Invoice'!$H1869:$AC1869&lt;&gt;""),COLUMN('Tracker&amp;Invoice'!$H1869:$AC1869)),8),F1838)</f>
        <v>14</v>
      </c>
      <c r="G1839">
        <f>IF(D1839="OVERALL",IFERROR(LOOKUP(2,1/('Tracker&amp;Invoice'!$H1869:$AC1869&lt;&gt;""),COLUMN('Tracker&amp;Invoice'!$H1869:$AC1869)),8),G1840)</f>
        <v>15</v>
      </c>
      <c r="H1839">
        <f t="shared" si="56"/>
        <v>15</v>
      </c>
      <c r="I1839" s="29">
        <f>IF(D1839="INVOICE",SUM('Tracker&amp;Invoice'!$H1869:INDEX('Tracker&amp;Invoice'!$A1869:$AC1869,1,H1839)),0)</f>
        <v>0</v>
      </c>
      <c r="J1839" s="29">
        <f>IF(D1839="OVERALL",SUM('Tracker&amp;Invoice'!$H1869:$AC1869),0)</f>
        <v>0</v>
      </c>
    </row>
    <row r="1840" spans="1:10">
      <c r="A1840" t="e">
        <f t="shared" si="57"/>
        <v>#REF!</v>
      </c>
      <c r="B1840">
        <f>IF(AND('Tracker&amp;Invoice'!A1870&lt;&gt;"",'Tracker&amp;Invoice'!A1870&lt;&gt;"ITEM",'Tracker&amp;Invoice'!A1868="ITEM"),1,0)</f>
        <v>0</v>
      </c>
      <c r="C1840" t="str">
        <f>IF(B1840=1,'Tracker&amp;Invoice'!A1870,C1839)</f>
        <v>BQ-123</v>
      </c>
      <c r="D1840" t="str">
        <f>IF(LEFT(TRIM('Tracker&amp;Invoice'!B1870),9)="INVOICE #","INVOICE",IF(TRIM('Tracker&amp;Invoice'!B1870)="Overall Completion INVOICE","OVERALL",""))</f>
        <v/>
      </c>
      <c r="E1840" t="str">
        <f>IF(D1840="INVOICE",VALUE(MID(TRIM('Tracker&amp;Invoice'!B1870),10,10)),"")</f>
        <v/>
      </c>
      <c r="F1840">
        <f>IF(B1840=1,IFERROR(LOOKUP(2,1/('Tracker&amp;Invoice'!$H1870:$AC1870&lt;&gt;""),COLUMN('Tracker&amp;Invoice'!$H1870:$AC1870)),8),F1839)</f>
        <v>14</v>
      </c>
      <c r="G1840">
        <f>IF(D1840="OVERALL",IFERROR(LOOKUP(2,1/('Tracker&amp;Invoice'!$H1870:$AC1870&lt;&gt;""),COLUMN('Tracker&amp;Invoice'!$H1870:$AC1870)),8),G1841)</f>
        <v>15</v>
      </c>
      <c r="H1840">
        <f t="shared" si="56"/>
        <v>15</v>
      </c>
      <c r="I1840" s="29">
        <f>IF(D1840="INVOICE",SUM('Tracker&amp;Invoice'!$H1870:INDEX('Tracker&amp;Invoice'!$A1870:$AC1870,1,H1840)),0)</f>
        <v>0</v>
      </c>
      <c r="J1840" s="29">
        <f>IF(D1840="OVERALL",SUM('Tracker&amp;Invoice'!$H1870:$AC1870),0)</f>
        <v>0</v>
      </c>
    </row>
    <row r="1841" spans="1:10">
      <c r="A1841" t="e">
        <f t="shared" si="57"/>
        <v>#REF!</v>
      </c>
      <c r="B1841">
        <f>IF(AND('Tracker&amp;Invoice'!A1871&lt;&gt;"",'Tracker&amp;Invoice'!A1871&lt;&gt;"ITEM",'Tracker&amp;Invoice'!A1869="ITEM"),1,0)</f>
        <v>0</v>
      </c>
      <c r="C1841" t="str">
        <f>IF(B1841=1,'Tracker&amp;Invoice'!A1871,C1840)</f>
        <v>BQ-123</v>
      </c>
      <c r="D1841" t="str">
        <f>IF(LEFT(TRIM('Tracker&amp;Invoice'!B1871),9)="INVOICE #","INVOICE",IF(TRIM('Tracker&amp;Invoice'!B1871)="Overall Completion INVOICE","OVERALL",""))</f>
        <v/>
      </c>
      <c r="E1841" t="str">
        <f>IF(D1841="INVOICE",VALUE(MID(TRIM('Tracker&amp;Invoice'!B1871),10,10)),"")</f>
        <v/>
      </c>
      <c r="F1841">
        <f>IF(B1841=1,IFERROR(LOOKUP(2,1/('Tracker&amp;Invoice'!$H1871:$AC1871&lt;&gt;""),COLUMN('Tracker&amp;Invoice'!$H1871:$AC1871)),8),F1840)</f>
        <v>14</v>
      </c>
      <c r="G1841">
        <f>IF(D1841="OVERALL",IFERROR(LOOKUP(2,1/('Tracker&amp;Invoice'!$H1871:$AC1871&lt;&gt;""),COLUMN('Tracker&amp;Invoice'!$H1871:$AC1871)),8),G1842)</f>
        <v>15</v>
      </c>
      <c r="H1841">
        <f t="shared" si="56"/>
        <v>15</v>
      </c>
      <c r="I1841" s="29">
        <f>IF(D1841="INVOICE",SUM('Tracker&amp;Invoice'!$H1871:INDEX('Tracker&amp;Invoice'!$A1871:$AC1871,1,H1841)),0)</f>
        <v>0</v>
      </c>
      <c r="J1841" s="29">
        <f>IF(D1841="OVERALL",SUM('Tracker&amp;Invoice'!$H1871:$AC1871),0)</f>
        <v>0</v>
      </c>
    </row>
    <row r="1842" spans="1:10">
      <c r="A1842" t="e">
        <f t="shared" si="57"/>
        <v>#REF!</v>
      </c>
      <c r="B1842">
        <f>IF(AND('Tracker&amp;Invoice'!A1872&lt;&gt;"",'Tracker&amp;Invoice'!A1872&lt;&gt;"ITEM",'Tracker&amp;Invoice'!A1870="ITEM"),1,0)</f>
        <v>0</v>
      </c>
      <c r="C1842" t="str">
        <f>IF(B1842=1,'Tracker&amp;Invoice'!A1872,C1841)</f>
        <v>BQ-123</v>
      </c>
      <c r="D1842" t="str">
        <f>IF(LEFT(TRIM('Tracker&amp;Invoice'!B1872),9)="INVOICE #","INVOICE",IF(TRIM('Tracker&amp;Invoice'!B1872)="Overall Completion INVOICE","OVERALL",""))</f>
        <v/>
      </c>
      <c r="E1842" t="str">
        <f>IF(D1842="INVOICE",VALUE(MID(TRIM('Tracker&amp;Invoice'!B1872),10,10)),"")</f>
        <v/>
      </c>
      <c r="F1842">
        <f>IF(B1842=1,IFERROR(LOOKUP(2,1/('Tracker&amp;Invoice'!$H1872:$AC1872&lt;&gt;""),COLUMN('Tracker&amp;Invoice'!$H1872:$AC1872)),8),F1841)</f>
        <v>14</v>
      </c>
      <c r="G1842">
        <f>IF(D1842="OVERALL",IFERROR(LOOKUP(2,1/('Tracker&amp;Invoice'!$H1872:$AC1872&lt;&gt;""),COLUMN('Tracker&amp;Invoice'!$H1872:$AC1872)),8),G1843)</f>
        <v>15</v>
      </c>
      <c r="H1842">
        <f t="shared" si="56"/>
        <v>15</v>
      </c>
      <c r="I1842" s="29">
        <f>IF(D1842="INVOICE",SUM('Tracker&amp;Invoice'!$H1872:INDEX('Tracker&amp;Invoice'!$A1872:$AC1872,1,H1842)),0)</f>
        <v>0</v>
      </c>
      <c r="J1842" s="29">
        <f>IF(D1842="OVERALL",SUM('Tracker&amp;Invoice'!$H1872:$AC1872),0)</f>
        <v>0</v>
      </c>
    </row>
    <row r="1843" spans="1:10">
      <c r="A1843" t="e">
        <f t="shared" si="57"/>
        <v>#REF!</v>
      </c>
      <c r="B1843">
        <f>IF(AND('Tracker&amp;Invoice'!A1873&lt;&gt;"",'Tracker&amp;Invoice'!A1873&lt;&gt;"ITEM",'Tracker&amp;Invoice'!A1871="ITEM"),1,0)</f>
        <v>1</v>
      </c>
      <c r="C1843" t="str">
        <f>IF(B1843=1,'Tracker&amp;Invoice'!A1873,C1842)</f>
        <v>BQ-124</v>
      </c>
      <c r="D1843" t="str">
        <f>IF(LEFT(TRIM('Tracker&amp;Invoice'!B1873),9)="INVOICE #","INVOICE",IF(TRIM('Tracker&amp;Invoice'!B1873)="Overall Completion INVOICE","OVERALL",""))</f>
        <v/>
      </c>
      <c r="E1843" t="str">
        <f>IF(D1843="INVOICE",VALUE(MID(TRIM('Tracker&amp;Invoice'!B1873),10,10)),"")</f>
        <v/>
      </c>
      <c r="F1843">
        <f>IF(B1843=1,IFERROR(LOOKUP(2,1/('Tracker&amp;Invoice'!$H1873:$AC1873&lt;&gt;""),COLUMN('Tracker&amp;Invoice'!$H1873:$AC1873)),8),F1842)</f>
        <v>14</v>
      </c>
      <c r="G1843">
        <f>IF(D1843="OVERALL",IFERROR(LOOKUP(2,1/('Tracker&amp;Invoice'!$H1873:$AC1873&lt;&gt;""),COLUMN('Tracker&amp;Invoice'!$H1873:$AC1873)),8),G1844)</f>
        <v>15</v>
      </c>
      <c r="H1843">
        <f t="shared" si="56"/>
        <v>15</v>
      </c>
      <c r="I1843" s="29">
        <f>IF(D1843="INVOICE",SUM('Tracker&amp;Invoice'!$H1873:INDEX('Tracker&amp;Invoice'!$A1873:$AC1873,1,H1843)),0)</f>
        <v>0</v>
      </c>
      <c r="J1843" s="29">
        <f>IF(D1843="OVERALL",SUM('Tracker&amp;Invoice'!$H1873:$AC1873),0)</f>
        <v>0</v>
      </c>
    </row>
    <row r="1844" spans="1:10">
      <c r="A1844" t="e">
        <f t="shared" si="57"/>
        <v>#REF!</v>
      </c>
      <c r="B1844">
        <f>IF(AND('Tracker&amp;Invoice'!A1874&lt;&gt;"",'Tracker&amp;Invoice'!A1874&lt;&gt;"ITEM",'Tracker&amp;Invoice'!A1872="ITEM"),1,0)</f>
        <v>0</v>
      </c>
      <c r="C1844" t="str">
        <f>IF(B1844=1,'Tracker&amp;Invoice'!A1874,C1843)</f>
        <v>BQ-124</v>
      </c>
      <c r="D1844" t="str">
        <f>IF(LEFT(TRIM('Tracker&amp;Invoice'!B1874),9)="INVOICE #","INVOICE",IF(TRIM('Tracker&amp;Invoice'!B1874)="Overall Completion INVOICE","OVERALL",""))</f>
        <v/>
      </c>
      <c r="E1844" t="str">
        <f>IF(D1844="INVOICE",VALUE(MID(TRIM('Tracker&amp;Invoice'!B1874),10,10)),"")</f>
        <v/>
      </c>
      <c r="F1844">
        <f>IF(B1844=1,IFERROR(LOOKUP(2,1/('Tracker&amp;Invoice'!$H1874:$AC1874&lt;&gt;""),COLUMN('Tracker&amp;Invoice'!$H1874:$AC1874)),8),F1843)</f>
        <v>14</v>
      </c>
      <c r="G1844">
        <f>IF(D1844="OVERALL",IFERROR(LOOKUP(2,1/('Tracker&amp;Invoice'!$H1874:$AC1874&lt;&gt;""),COLUMN('Tracker&amp;Invoice'!$H1874:$AC1874)),8),G1845)</f>
        <v>15</v>
      </c>
      <c r="H1844">
        <f t="shared" si="56"/>
        <v>15</v>
      </c>
      <c r="I1844" s="29">
        <f>IF(D1844="INVOICE",SUM('Tracker&amp;Invoice'!$H1874:INDEX('Tracker&amp;Invoice'!$A1874:$AC1874,1,H1844)),0)</f>
        <v>0</v>
      </c>
      <c r="J1844" s="29">
        <f>IF(D1844="OVERALL",SUM('Tracker&amp;Invoice'!$H1874:$AC1874),0)</f>
        <v>0</v>
      </c>
    </row>
    <row r="1845" spans="1:10">
      <c r="A1845" t="e">
        <f t="shared" si="57"/>
        <v>#REF!</v>
      </c>
      <c r="B1845">
        <f>IF(AND('Tracker&amp;Invoice'!A1875&lt;&gt;"",'Tracker&amp;Invoice'!A1875&lt;&gt;"ITEM",'Tracker&amp;Invoice'!A1873="ITEM"),1,0)</f>
        <v>0</v>
      </c>
      <c r="C1845" t="str">
        <f>IF(B1845=1,'Tracker&amp;Invoice'!A1875,C1844)</f>
        <v>BQ-124</v>
      </c>
      <c r="D1845" t="str">
        <f>IF(LEFT(TRIM('Tracker&amp;Invoice'!B1875),9)="INVOICE #","INVOICE",IF(TRIM('Tracker&amp;Invoice'!B1875)="Overall Completion INVOICE","OVERALL",""))</f>
        <v/>
      </c>
      <c r="E1845" t="str">
        <f>IF(D1845="INVOICE",VALUE(MID(TRIM('Tracker&amp;Invoice'!B1875),10,10)),"")</f>
        <v/>
      </c>
      <c r="F1845">
        <f>IF(B1845=1,IFERROR(LOOKUP(2,1/('Tracker&amp;Invoice'!$H1875:$AC1875&lt;&gt;""),COLUMN('Tracker&amp;Invoice'!$H1875:$AC1875)),8),F1844)</f>
        <v>14</v>
      </c>
      <c r="G1845">
        <f>IF(D1845="OVERALL",IFERROR(LOOKUP(2,1/('Tracker&amp;Invoice'!$H1875:$AC1875&lt;&gt;""),COLUMN('Tracker&amp;Invoice'!$H1875:$AC1875)),8),G1846)</f>
        <v>15</v>
      </c>
      <c r="H1845">
        <f t="shared" si="56"/>
        <v>15</v>
      </c>
      <c r="I1845" s="29">
        <f>IF(D1845="INVOICE",SUM('Tracker&amp;Invoice'!$H1875:INDEX('Tracker&amp;Invoice'!$A1875:$AC1875,1,H1845)),0)</f>
        <v>0</v>
      </c>
      <c r="J1845" s="29">
        <f>IF(D1845="OVERALL",SUM('Tracker&amp;Invoice'!$H1875:$AC1875),0)</f>
        <v>0</v>
      </c>
    </row>
    <row r="1846" spans="1:10">
      <c r="A1846" t="e">
        <f t="shared" si="57"/>
        <v>#REF!</v>
      </c>
      <c r="B1846">
        <f>IF(AND('Tracker&amp;Invoice'!A1876&lt;&gt;"",'Tracker&amp;Invoice'!A1876&lt;&gt;"ITEM",'Tracker&amp;Invoice'!A1874="ITEM"),1,0)</f>
        <v>0</v>
      </c>
      <c r="C1846" t="str">
        <f>IF(B1846=1,'Tracker&amp;Invoice'!A1876,C1845)</f>
        <v>BQ-124</v>
      </c>
      <c r="D1846" t="str">
        <f>IF(LEFT(TRIM('Tracker&amp;Invoice'!B1876),9)="INVOICE #","INVOICE",IF(TRIM('Tracker&amp;Invoice'!B1876)="Overall Completion INVOICE","OVERALL",""))</f>
        <v>INVOICE</v>
      </c>
      <c r="E1846">
        <f>IF(D1846="INVOICE",VALUE(MID(TRIM('Tracker&amp;Invoice'!B1876),10,10)),"")</f>
        <v>27</v>
      </c>
      <c r="F1846">
        <f>IF(B1846=1,IFERROR(LOOKUP(2,1/('Tracker&amp;Invoice'!$H1876:$AC1876&lt;&gt;""),COLUMN('Tracker&amp;Invoice'!$H1876:$AC1876)),8),F1845)</f>
        <v>14</v>
      </c>
      <c r="G1846">
        <f>IF(D1846="OVERALL",IFERROR(LOOKUP(2,1/('Tracker&amp;Invoice'!$H1876:$AC1876&lt;&gt;""),COLUMN('Tracker&amp;Invoice'!$H1876:$AC1876)),8),G1847)</f>
        <v>15</v>
      </c>
      <c r="H1846">
        <f t="shared" si="56"/>
        <v>15</v>
      </c>
      <c r="I1846" s="29">
        <f>IF(D1846="INVOICE",SUM('Tracker&amp;Invoice'!$H1876:INDEX('Tracker&amp;Invoice'!$A1876:$AC1876,1,H1846)),0)</f>
        <v>3312</v>
      </c>
      <c r="J1846" s="29">
        <f>IF(D1846="OVERALL",SUM('Tracker&amp;Invoice'!$H1876:$AC1876),0)</f>
        <v>0</v>
      </c>
    </row>
    <row r="1847" spans="1:10">
      <c r="A1847" t="e">
        <f t="shared" si="57"/>
        <v>#REF!</v>
      </c>
      <c r="B1847">
        <f>IF(AND('Tracker&amp;Invoice'!A1877&lt;&gt;"",'Tracker&amp;Invoice'!A1877&lt;&gt;"ITEM",'Tracker&amp;Invoice'!A1875="ITEM"),1,0)</f>
        <v>0</v>
      </c>
      <c r="C1847" t="str">
        <f>IF(B1847=1,'Tracker&amp;Invoice'!A1877,C1846)</f>
        <v>BQ-124</v>
      </c>
      <c r="D1847" t="str">
        <f>IF(LEFT(TRIM('Tracker&amp;Invoice'!B1877),9)="INVOICE #","INVOICE",IF(TRIM('Tracker&amp;Invoice'!B1877)="Overall Completion INVOICE","OVERALL",""))</f>
        <v/>
      </c>
      <c r="E1847" t="str">
        <f>IF(D1847="INVOICE",VALUE(MID(TRIM('Tracker&amp;Invoice'!B1877),10,10)),"")</f>
        <v/>
      </c>
      <c r="F1847">
        <f>IF(B1847=1,IFERROR(LOOKUP(2,1/('Tracker&amp;Invoice'!$H1877:$AC1877&lt;&gt;""),COLUMN('Tracker&amp;Invoice'!$H1877:$AC1877)),8),F1846)</f>
        <v>14</v>
      </c>
      <c r="G1847">
        <f>IF(D1847="OVERALL",IFERROR(LOOKUP(2,1/('Tracker&amp;Invoice'!$H1877:$AC1877&lt;&gt;""),COLUMN('Tracker&amp;Invoice'!$H1877:$AC1877)),8),G1848)</f>
        <v>15</v>
      </c>
      <c r="H1847">
        <f t="shared" si="56"/>
        <v>15</v>
      </c>
      <c r="I1847" s="29">
        <f>IF(D1847="INVOICE",SUM('Tracker&amp;Invoice'!$H1877:INDEX('Tracker&amp;Invoice'!$A1877:$AC1877,1,H1847)),0)</f>
        <v>0</v>
      </c>
      <c r="J1847" s="29">
        <f>IF(D1847="OVERALL",SUM('Tracker&amp;Invoice'!$H1877:$AC1877),0)</f>
        <v>0</v>
      </c>
    </row>
    <row r="1848" spans="1:10">
      <c r="A1848" t="e">
        <f t="shared" si="57"/>
        <v>#REF!</v>
      </c>
      <c r="B1848">
        <f>IF(AND('Tracker&amp;Invoice'!A1878&lt;&gt;"",'Tracker&amp;Invoice'!A1878&lt;&gt;"ITEM",'Tracker&amp;Invoice'!A1876="ITEM"),1,0)</f>
        <v>0</v>
      </c>
      <c r="C1848" t="str">
        <f>IF(B1848=1,'Tracker&amp;Invoice'!A1878,C1847)</f>
        <v>BQ-124</v>
      </c>
      <c r="D1848" t="str">
        <f>IF(LEFT(TRIM('Tracker&amp;Invoice'!B1878),9)="INVOICE #","INVOICE",IF(TRIM('Tracker&amp;Invoice'!B1878)="Overall Completion INVOICE","OVERALL",""))</f>
        <v>INVOICE</v>
      </c>
      <c r="E1848">
        <f>IF(D1848="INVOICE",VALUE(MID(TRIM('Tracker&amp;Invoice'!B1878),10,10)),"")</f>
        <v>31</v>
      </c>
      <c r="F1848">
        <f>IF(B1848=1,IFERROR(LOOKUP(2,1/('Tracker&amp;Invoice'!$H1878:$AC1878&lt;&gt;""),COLUMN('Tracker&amp;Invoice'!$H1878:$AC1878)),8),F1847)</f>
        <v>14</v>
      </c>
      <c r="G1848">
        <f>IF(D1848="OVERALL",IFERROR(LOOKUP(2,1/('Tracker&amp;Invoice'!$H1878:$AC1878&lt;&gt;""),COLUMN('Tracker&amp;Invoice'!$H1878:$AC1878)),8),G1849)</f>
        <v>15</v>
      </c>
      <c r="H1848">
        <f t="shared" si="56"/>
        <v>15</v>
      </c>
      <c r="I1848" s="29">
        <f>IF(D1848="INVOICE",SUM('Tracker&amp;Invoice'!$H1878:INDEX('Tracker&amp;Invoice'!$A1878:$AC1878,1,H1848)),0)</f>
        <v>276</v>
      </c>
      <c r="J1848" s="29">
        <f>IF(D1848="OVERALL",SUM('Tracker&amp;Invoice'!$H1878:$AC1878),0)</f>
        <v>0</v>
      </c>
    </row>
    <row r="1849" spans="1:10">
      <c r="A1849" t="e">
        <f t="shared" si="57"/>
        <v>#REF!</v>
      </c>
      <c r="B1849">
        <f>IF(AND('Tracker&amp;Invoice'!A1879&lt;&gt;"",'Tracker&amp;Invoice'!A1879&lt;&gt;"ITEM",'Tracker&amp;Invoice'!A1877="ITEM"),1,0)</f>
        <v>0</v>
      </c>
      <c r="C1849" t="str">
        <f>IF(B1849=1,'Tracker&amp;Invoice'!A1879,C1848)</f>
        <v>BQ-124</v>
      </c>
      <c r="D1849" t="str">
        <f>IF(LEFT(TRIM('Tracker&amp;Invoice'!B1879),9)="INVOICE #","INVOICE",IF(TRIM('Tracker&amp;Invoice'!B1879)="Overall Completion INVOICE","OVERALL",""))</f>
        <v/>
      </c>
      <c r="E1849" t="str">
        <f>IF(D1849="INVOICE",VALUE(MID(TRIM('Tracker&amp;Invoice'!B1879),10,10)),"")</f>
        <v/>
      </c>
      <c r="F1849">
        <f>IF(B1849=1,IFERROR(LOOKUP(2,1/('Tracker&amp;Invoice'!$H1879:$AC1879&lt;&gt;""),COLUMN('Tracker&amp;Invoice'!$H1879:$AC1879)),8),F1848)</f>
        <v>14</v>
      </c>
      <c r="G1849">
        <f>IF(D1849="OVERALL",IFERROR(LOOKUP(2,1/('Tracker&amp;Invoice'!$H1879:$AC1879&lt;&gt;""),COLUMN('Tracker&amp;Invoice'!$H1879:$AC1879)),8),G1850)</f>
        <v>15</v>
      </c>
      <c r="H1849">
        <f t="shared" si="56"/>
        <v>15</v>
      </c>
      <c r="I1849" s="29">
        <f>IF(D1849="INVOICE",SUM('Tracker&amp;Invoice'!$H1879:INDEX('Tracker&amp;Invoice'!$A1879:$AC1879,1,H1849)),0)</f>
        <v>0</v>
      </c>
      <c r="J1849" s="29">
        <f>IF(D1849="OVERALL",SUM('Tracker&amp;Invoice'!$H1879:$AC1879),0)</f>
        <v>0</v>
      </c>
    </row>
    <row r="1850" spans="1:10">
      <c r="A1850" t="e">
        <f t="shared" si="57"/>
        <v>#REF!</v>
      </c>
      <c r="B1850">
        <f>IF(AND('Tracker&amp;Invoice'!A1880&lt;&gt;"",'Tracker&amp;Invoice'!A1880&lt;&gt;"ITEM",'Tracker&amp;Invoice'!A1878="ITEM"),1,0)</f>
        <v>0</v>
      </c>
      <c r="C1850" t="str">
        <f>IF(B1850=1,'Tracker&amp;Invoice'!A1880,C1849)</f>
        <v>BQ-124</v>
      </c>
      <c r="D1850" t="str">
        <f>IF(LEFT(TRIM('Tracker&amp;Invoice'!B1880),9)="INVOICE #","INVOICE",IF(TRIM('Tracker&amp;Invoice'!B1880)="Overall Completion INVOICE","OVERALL",""))</f>
        <v>INVOICE</v>
      </c>
      <c r="E1850">
        <f>IF(D1850="INVOICE",VALUE(MID(TRIM('Tracker&amp;Invoice'!B1880),10,10)),"")</f>
        <v>32</v>
      </c>
      <c r="F1850">
        <f>IF(B1850=1,IFERROR(LOOKUP(2,1/('Tracker&amp;Invoice'!$H1880:$AC1880&lt;&gt;""),COLUMN('Tracker&amp;Invoice'!$H1880:$AC1880)),8),F1849)</f>
        <v>14</v>
      </c>
      <c r="G1850">
        <f>IF(D1850="OVERALL",IFERROR(LOOKUP(2,1/('Tracker&amp;Invoice'!$H1880:$AC1880&lt;&gt;""),COLUMN('Tracker&amp;Invoice'!$H1880:$AC1880)),8),G1851)</f>
        <v>15</v>
      </c>
      <c r="H1850">
        <f t="shared" si="56"/>
        <v>15</v>
      </c>
      <c r="I1850" s="29">
        <f>IF(D1850="INVOICE",SUM('Tracker&amp;Invoice'!$H1880:INDEX('Tracker&amp;Invoice'!$A1880:$AC1880,1,H1850)),0)</f>
        <v>92</v>
      </c>
      <c r="J1850" s="29">
        <f>IF(D1850="OVERALL",SUM('Tracker&amp;Invoice'!$H1880:$AC1880),0)</f>
        <v>0</v>
      </c>
    </row>
    <row r="1851" spans="1:10">
      <c r="A1851" t="e">
        <f t="shared" si="57"/>
        <v>#REF!</v>
      </c>
      <c r="B1851">
        <f>IF(AND('Tracker&amp;Invoice'!A1881&lt;&gt;"",'Tracker&amp;Invoice'!A1881&lt;&gt;"ITEM",'Tracker&amp;Invoice'!A1879="ITEM"),1,0)</f>
        <v>0</v>
      </c>
      <c r="C1851" t="str">
        <f>IF(B1851=1,'Tracker&amp;Invoice'!A1881,C1850)</f>
        <v>BQ-124</v>
      </c>
      <c r="D1851" t="str">
        <f>IF(LEFT(TRIM('Tracker&amp;Invoice'!B1881),9)="INVOICE #","INVOICE",IF(TRIM('Tracker&amp;Invoice'!B1881)="Overall Completion INVOICE","OVERALL",""))</f>
        <v/>
      </c>
      <c r="E1851" t="str">
        <f>IF(D1851="INVOICE",VALUE(MID(TRIM('Tracker&amp;Invoice'!B1881),10,10)),"")</f>
        <v/>
      </c>
      <c r="F1851">
        <f>IF(B1851=1,IFERROR(LOOKUP(2,1/('Tracker&amp;Invoice'!$H1881:$AC1881&lt;&gt;""),COLUMN('Tracker&amp;Invoice'!$H1881:$AC1881)),8),F1850)</f>
        <v>14</v>
      </c>
      <c r="G1851">
        <f>IF(D1851="OVERALL",IFERROR(LOOKUP(2,1/('Tracker&amp;Invoice'!$H1881:$AC1881&lt;&gt;""),COLUMN('Tracker&amp;Invoice'!$H1881:$AC1881)),8),G1852)</f>
        <v>15</v>
      </c>
      <c r="H1851">
        <f t="shared" si="56"/>
        <v>15</v>
      </c>
      <c r="I1851" s="29">
        <f>IF(D1851="INVOICE",SUM('Tracker&amp;Invoice'!$H1881:INDEX('Tracker&amp;Invoice'!$A1881:$AC1881,1,H1851)),0)</f>
        <v>0</v>
      </c>
      <c r="J1851" s="29">
        <f>IF(D1851="OVERALL",SUM('Tracker&amp;Invoice'!$H1881:$AC1881),0)</f>
        <v>0</v>
      </c>
    </row>
    <row r="1852" spans="1:10">
      <c r="A1852" t="e">
        <f t="shared" si="57"/>
        <v>#REF!</v>
      </c>
      <c r="B1852">
        <f>IF(AND('Tracker&amp;Invoice'!A1882&lt;&gt;"",'Tracker&amp;Invoice'!A1882&lt;&gt;"ITEM",'Tracker&amp;Invoice'!A1880="ITEM"),1,0)</f>
        <v>0</v>
      </c>
      <c r="C1852" t="str">
        <f>IF(B1852=1,'Tracker&amp;Invoice'!A1882,C1851)</f>
        <v>BQ-124</v>
      </c>
      <c r="D1852" t="str">
        <f>IF(LEFT(TRIM('Tracker&amp;Invoice'!B1882),9)="INVOICE #","INVOICE",IF(TRIM('Tracker&amp;Invoice'!B1882)="Overall Completion INVOICE","OVERALL",""))</f>
        <v>OVERALL</v>
      </c>
      <c r="E1852" t="str">
        <f>IF(D1852="INVOICE",VALUE(MID(TRIM('Tracker&amp;Invoice'!B1882),10,10)),"")</f>
        <v/>
      </c>
      <c r="F1852">
        <f>IF(B1852=1,IFERROR(LOOKUP(2,1/('Tracker&amp;Invoice'!$H1882:$AC1882&lt;&gt;""),COLUMN('Tracker&amp;Invoice'!$H1882:$AC1882)),8),F1851)</f>
        <v>14</v>
      </c>
      <c r="G1852">
        <f>IF(D1852="OVERALL",IFERROR(LOOKUP(2,1/('Tracker&amp;Invoice'!$H1882:$AC1882&lt;&gt;""),COLUMN('Tracker&amp;Invoice'!$H1882:$AC1882)),8),G1853)</f>
        <v>15</v>
      </c>
      <c r="H1852">
        <f t="shared" si="56"/>
        <v>15</v>
      </c>
      <c r="I1852" s="29">
        <f>IF(D1852="INVOICE",SUM('Tracker&amp;Invoice'!$H1882:INDEX('Tracker&amp;Invoice'!$A1882:$AC1882,1,H1852)),0)</f>
        <v>0</v>
      </c>
      <c r="J1852" s="29">
        <f>IF(D1852="OVERALL",SUM('Tracker&amp;Invoice'!$H1882:$AC1882),0)</f>
        <v>3680</v>
      </c>
    </row>
    <row r="1853" spans="1:10">
      <c r="A1853" t="e">
        <f t="shared" si="57"/>
        <v>#REF!</v>
      </c>
      <c r="B1853">
        <f>IF(AND('Tracker&amp;Invoice'!A1883&lt;&gt;"",'Tracker&amp;Invoice'!A1883&lt;&gt;"ITEM",'Tracker&amp;Invoice'!A1881="ITEM"),1,0)</f>
        <v>0</v>
      </c>
      <c r="C1853" t="str">
        <f>IF(B1853=1,'Tracker&amp;Invoice'!A1883,C1852)</f>
        <v>BQ-124</v>
      </c>
      <c r="D1853" t="str">
        <f>IF(LEFT(TRIM('Tracker&amp;Invoice'!B1883),9)="INVOICE #","INVOICE",IF(TRIM('Tracker&amp;Invoice'!B1883)="Overall Completion INVOICE","OVERALL",""))</f>
        <v/>
      </c>
      <c r="E1853" t="str">
        <f>IF(D1853="INVOICE",VALUE(MID(TRIM('Tracker&amp;Invoice'!B1883),10,10)),"")</f>
        <v/>
      </c>
      <c r="F1853">
        <f>IF(B1853=1,IFERROR(LOOKUP(2,1/('Tracker&amp;Invoice'!$H1883:$AC1883&lt;&gt;""),COLUMN('Tracker&amp;Invoice'!$H1883:$AC1883)),8),F1852)</f>
        <v>14</v>
      </c>
      <c r="G1853">
        <f>IF(D1853="OVERALL",IFERROR(LOOKUP(2,1/('Tracker&amp;Invoice'!$H1883:$AC1883&lt;&gt;""),COLUMN('Tracker&amp;Invoice'!$H1883:$AC1883)),8),G1854)</f>
        <v>15</v>
      </c>
      <c r="H1853">
        <f t="shared" si="56"/>
        <v>15</v>
      </c>
      <c r="I1853" s="29">
        <f>IF(D1853="INVOICE",SUM('Tracker&amp;Invoice'!$H1883:INDEX('Tracker&amp;Invoice'!$A1883:$AC1883,1,H1853)),0)</f>
        <v>0</v>
      </c>
      <c r="J1853" s="29">
        <f>IF(D1853="OVERALL",SUM('Tracker&amp;Invoice'!$H1883:$AC1883),0)</f>
        <v>0</v>
      </c>
    </row>
    <row r="1854" spans="1:10">
      <c r="A1854" t="e">
        <f t="shared" si="57"/>
        <v>#REF!</v>
      </c>
      <c r="B1854">
        <f>IF(AND('Tracker&amp;Invoice'!A1884&lt;&gt;"",'Tracker&amp;Invoice'!A1884&lt;&gt;"ITEM",'Tracker&amp;Invoice'!A1882="ITEM"),1,0)</f>
        <v>0</v>
      </c>
      <c r="C1854" t="str">
        <f>IF(B1854=1,'Tracker&amp;Invoice'!A1884,C1853)</f>
        <v>BQ-124</v>
      </c>
      <c r="D1854" t="str">
        <f>IF(LEFT(TRIM('Tracker&amp;Invoice'!B1884),9)="INVOICE #","INVOICE",IF(TRIM('Tracker&amp;Invoice'!B1884)="Overall Completion INVOICE","OVERALL",""))</f>
        <v/>
      </c>
      <c r="E1854" t="str">
        <f>IF(D1854="INVOICE",VALUE(MID(TRIM('Tracker&amp;Invoice'!B1884),10,10)),"")</f>
        <v/>
      </c>
      <c r="F1854">
        <f>IF(B1854=1,IFERROR(LOOKUP(2,1/('Tracker&amp;Invoice'!$H1884:$AC1884&lt;&gt;""),COLUMN('Tracker&amp;Invoice'!$H1884:$AC1884)),8),F1853)</f>
        <v>14</v>
      </c>
      <c r="G1854">
        <f>IF(D1854="OVERALL",IFERROR(LOOKUP(2,1/('Tracker&amp;Invoice'!$H1884:$AC1884&lt;&gt;""),COLUMN('Tracker&amp;Invoice'!$H1884:$AC1884)),8),G1855)</f>
        <v>15</v>
      </c>
      <c r="H1854">
        <f t="shared" si="56"/>
        <v>15</v>
      </c>
      <c r="I1854" s="29">
        <f>IF(D1854="INVOICE",SUM('Tracker&amp;Invoice'!$H1884:INDEX('Tracker&amp;Invoice'!$A1884:$AC1884,1,H1854)),0)</f>
        <v>0</v>
      </c>
      <c r="J1854" s="29">
        <f>IF(D1854="OVERALL",SUM('Tracker&amp;Invoice'!$H1884:$AC1884),0)</f>
        <v>0</v>
      </c>
    </row>
    <row r="1855" spans="1:10">
      <c r="A1855" t="e">
        <f t="shared" si="57"/>
        <v>#REF!</v>
      </c>
      <c r="B1855">
        <f>IF(AND('Tracker&amp;Invoice'!A1885&lt;&gt;"",'Tracker&amp;Invoice'!A1885&lt;&gt;"ITEM",'Tracker&amp;Invoice'!A1883="ITEM"),1,0)</f>
        <v>0</v>
      </c>
      <c r="C1855" t="str">
        <f>IF(B1855=1,'Tracker&amp;Invoice'!A1885,C1854)</f>
        <v>BQ-124</v>
      </c>
      <c r="D1855" t="str">
        <f>IF(LEFT(TRIM('Tracker&amp;Invoice'!B1885),9)="INVOICE #","INVOICE",IF(TRIM('Tracker&amp;Invoice'!B1885)="Overall Completion INVOICE","OVERALL",""))</f>
        <v/>
      </c>
      <c r="E1855" t="str">
        <f>IF(D1855="INVOICE",VALUE(MID(TRIM('Tracker&amp;Invoice'!B1885),10,10)),"")</f>
        <v/>
      </c>
      <c r="F1855">
        <f>IF(B1855=1,IFERROR(LOOKUP(2,1/('Tracker&amp;Invoice'!$H1885:$AC1885&lt;&gt;""),COLUMN('Tracker&amp;Invoice'!$H1885:$AC1885)),8),F1854)</f>
        <v>14</v>
      </c>
      <c r="G1855">
        <f>IF(D1855="OVERALL",IFERROR(LOOKUP(2,1/('Tracker&amp;Invoice'!$H1885:$AC1885&lt;&gt;""),COLUMN('Tracker&amp;Invoice'!$H1885:$AC1885)),8),G1856)</f>
        <v>15</v>
      </c>
      <c r="H1855">
        <f t="shared" si="56"/>
        <v>15</v>
      </c>
      <c r="I1855" s="29">
        <f>IF(D1855="INVOICE",SUM('Tracker&amp;Invoice'!$H1885:INDEX('Tracker&amp;Invoice'!$A1885:$AC1885,1,H1855)),0)</f>
        <v>0</v>
      </c>
      <c r="J1855" s="29">
        <f>IF(D1855="OVERALL",SUM('Tracker&amp;Invoice'!$H1885:$AC1885),0)</f>
        <v>0</v>
      </c>
    </row>
    <row r="1856" spans="1:10">
      <c r="A1856" t="e">
        <f t="shared" si="57"/>
        <v>#REF!</v>
      </c>
      <c r="B1856">
        <f>IF(AND('Tracker&amp;Invoice'!A1886&lt;&gt;"",'Tracker&amp;Invoice'!A1886&lt;&gt;"ITEM",'Tracker&amp;Invoice'!A1884="ITEM"),1,0)</f>
        <v>0</v>
      </c>
      <c r="C1856" t="str">
        <f>IF(B1856=1,'Tracker&amp;Invoice'!A1886,C1855)</f>
        <v>BQ-124</v>
      </c>
      <c r="D1856" t="str">
        <f>IF(LEFT(TRIM('Tracker&amp;Invoice'!B1886),9)="INVOICE #","INVOICE",IF(TRIM('Tracker&amp;Invoice'!B1886)="Overall Completion INVOICE","OVERALL",""))</f>
        <v/>
      </c>
      <c r="E1856" t="str">
        <f>IF(D1856="INVOICE",VALUE(MID(TRIM('Tracker&amp;Invoice'!B1886),10,10)),"")</f>
        <v/>
      </c>
      <c r="F1856">
        <f>IF(B1856=1,IFERROR(LOOKUP(2,1/('Tracker&amp;Invoice'!$H1886:$AC1886&lt;&gt;""),COLUMN('Tracker&amp;Invoice'!$H1886:$AC1886)),8),F1855)</f>
        <v>14</v>
      </c>
      <c r="G1856">
        <f>IF(D1856="OVERALL",IFERROR(LOOKUP(2,1/('Tracker&amp;Invoice'!$H1886:$AC1886&lt;&gt;""),COLUMN('Tracker&amp;Invoice'!$H1886:$AC1886)),8),G1857)</f>
        <v>15</v>
      </c>
      <c r="H1856">
        <f t="shared" si="56"/>
        <v>15</v>
      </c>
      <c r="I1856" s="29">
        <f>IF(D1856="INVOICE",SUM('Tracker&amp;Invoice'!$H1886:INDEX('Tracker&amp;Invoice'!$A1886:$AC1886,1,H1856)),0)</f>
        <v>0</v>
      </c>
      <c r="J1856" s="29">
        <f>IF(D1856="OVERALL",SUM('Tracker&amp;Invoice'!$H1886:$AC1886),0)</f>
        <v>0</v>
      </c>
    </row>
    <row r="1857" spans="1:10">
      <c r="A1857" t="e">
        <f t="shared" si="57"/>
        <v>#REF!</v>
      </c>
      <c r="B1857">
        <f>IF(AND('Tracker&amp;Invoice'!A1887&lt;&gt;"",'Tracker&amp;Invoice'!A1887&lt;&gt;"ITEM",'Tracker&amp;Invoice'!A1885="ITEM"),1,0)</f>
        <v>0</v>
      </c>
      <c r="C1857" t="str">
        <f>IF(B1857=1,'Tracker&amp;Invoice'!A1887,C1856)</f>
        <v>BQ-124</v>
      </c>
      <c r="D1857" t="str">
        <f>IF(LEFT(TRIM('Tracker&amp;Invoice'!B1887),9)="INVOICE #","INVOICE",IF(TRIM('Tracker&amp;Invoice'!B1887)="Overall Completion INVOICE","OVERALL",""))</f>
        <v/>
      </c>
      <c r="E1857" t="str">
        <f>IF(D1857="INVOICE",VALUE(MID(TRIM('Tracker&amp;Invoice'!B1887),10,10)),"")</f>
        <v/>
      </c>
      <c r="F1857">
        <f>IF(B1857=1,IFERROR(LOOKUP(2,1/('Tracker&amp;Invoice'!$H1887:$AC1887&lt;&gt;""),COLUMN('Tracker&amp;Invoice'!$H1887:$AC1887)),8),F1856)</f>
        <v>14</v>
      </c>
      <c r="G1857">
        <f>IF(D1857="OVERALL",IFERROR(LOOKUP(2,1/('Tracker&amp;Invoice'!$H1887:$AC1887&lt;&gt;""),COLUMN('Tracker&amp;Invoice'!$H1887:$AC1887)),8),G1858)</f>
        <v>15</v>
      </c>
      <c r="H1857">
        <f t="shared" si="56"/>
        <v>15</v>
      </c>
      <c r="I1857" s="29">
        <f>IF(D1857="INVOICE",SUM('Tracker&amp;Invoice'!$H1887:INDEX('Tracker&amp;Invoice'!$A1887:$AC1887,1,H1857)),0)</f>
        <v>0</v>
      </c>
      <c r="J1857" s="29">
        <f>IF(D1857="OVERALL",SUM('Tracker&amp;Invoice'!$H1887:$AC1887),0)</f>
        <v>0</v>
      </c>
    </row>
    <row r="1858" spans="1:10">
      <c r="A1858" t="e">
        <f t="shared" si="57"/>
        <v>#REF!</v>
      </c>
      <c r="B1858">
        <f>IF(AND('Tracker&amp;Invoice'!A1888&lt;&gt;"",'Tracker&amp;Invoice'!A1888&lt;&gt;"ITEM",'Tracker&amp;Invoice'!A1886="ITEM"),1,0)</f>
        <v>0</v>
      </c>
      <c r="C1858" t="str">
        <f>IF(B1858=1,'Tracker&amp;Invoice'!A1888,C1857)</f>
        <v>BQ-124</v>
      </c>
      <c r="D1858" t="str">
        <f>IF(LEFT(TRIM('Tracker&amp;Invoice'!B1888),9)="INVOICE #","INVOICE",IF(TRIM('Tracker&amp;Invoice'!B1888)="Overall Completion INVOICE","OVERALL",""))</f>
        <v/>
      </c>
      <c r="E1858" t="str">
        <f>IF(D1858="INVOICE",VALUE(MID(TRIM('Tracker&amp;Invoice'!B1888),10,10)),"")</f>
        <v/>
      </c>
      <c r="F1858">
        <f>IF(B1858=1,IFERROR(LOOKUP(2,1/('Tracker&amp;Invoice'!$H1888:$AC1888&lt;&gt;""),COLUMN('Tracker&amp;Invoice'!$H1888:$AC1888)),8),F1857)</f>
        <v>14</v>
      </c>
      <c r="G1858">
        <f>IF(D1858="OVERALL",IFERROR(LOOKUP(2,1/('Tracker&amp;Invoice'!$H1888:$AC1888&lt;&gt;""),COLUMN('Tracker&amp;Invoice'!$H1888:$AC1888)),8),G1859)</f>
        <v>15</v>
      </c>
      <c r="H1858">
        <f t="shared" si="56"/>
        <v>15</v>
      </c>
      <c r="I1858" s="29">
        <f>IF(D1858="INVOICE",SUM('Tracker&amp;Invoice'!$H1888:INDEX('Tracker&amp;Invoice'!$A1888:$AC1888,1,H1858)),0)</f>
        <v>0</v>
      </c>
      <c r="J1858" s="29">
        <f>IF(D1858="OVERALL",SUM('Tracker&amp;Invoice'!$H1888:$AC1888),0)</f>
        <v>0</v>
      </c>
    </row>
    <row r="1859" spans="1:10">
      <c r="A1859" t="e">
        <f t="shared" si="57"/>
        <v>#REF!</v>
      </c>
      <c r="B1859">
        <f>IF(AND('Tracker&amp;Invoice'!A1889&lt;&gt;"",'Tracker&amp;Invoice'!A1889&lt;&gt;"ITEM",'Tracker&amp;Invoice'!A1887="ITEM"),1,0)</f>
        <v>0</v>
      </c>
      <c r="C1859" t="str">
        <f>IF(B1859=1,'Tracker&amp;Invoice'!A1889,C1858)</f>
        <v>BQ-124</v>
      </c>
      <c r="D1859" t="str">
        <f>IF(LEFT(TRIM('Tracker&amp;Invoice'!B1889),9)="INVOICE #","INVOICE",IF(TRIM('Tracker&amp;Invoice'!B1889)="Overall Completion INVOICE","OVERALL",""))</f>
        <v/>
      </c>
      <c r="E1859" t="str">
        <f>IF(D1859="INVOICE",VALUE(MID(TRIM('Tracker&amp;Invoice'!B1889),10,10)),"")</f>
        <v/>
      </c>
      <c r="F1859">
        <f>IF(B1859=1,IFERROR(LOOKUP(2,1/('Tracker&amp;Invoice'!$H1889:$AC1889&lt;&gt;""),COLUMN('Tracker&amp;Invoice'!$H1889:$AC1889)),8),F1858)</f>
        <v>14</v>
      </c>
      <c r="G1859">
        <f>IF(D1859="OVERALL",IFERROR(LOOKUP(2,1/('Tracker&amp;Invoice'!$H1889:$AC1889&lt;&gt;""),COLUMN('Tracker&amp;Invoice'!$H1889:$AC1889)),8),G1860)</f>
        <v>15</v>
      </c>
      <c r="H1859">
        <f t="shared" ref="H1859:H1922" si="58">MAX(F1859,G1859)</f>
        <v>15</v>
      </c>
      <c r="I1859" s="29">
        <f>IF(D1859="INVOICE",SUM('Tracker&amp;Invoice'!$H1889:INDEX('Tracker&amp;Invoice'!$A1889:$AC1889,1,H1859)),0)</f>
        <v>0</v>
      </c>
      <c r="J1859" s="29">
        <f>IF(D1859="OVERALL",SUM('Tracker&amp;Invoice'!$H1889:$AC1889),0)</f>
        <v>0</v>
      </c>
    </row>
    <row r="1860" spans="1:10">
      <c r="A1860" t="e">
        <f t="shared" ref="A1860:A1923" si="59">A1859+B1860</f>
        <v>#REF!</v>
      </c>
      <c r="B1860">
        <f>IF(AND('Tracker&amp;Invoice'!A1890&lt;&gt;"",'Tracker&amp;Invoice'!A1890&lt;&gt;"ITEM",'Tracker&amp;Invoice'!A1888="ITEM"),1,0)</f>
        <v>0</v>
      </c>
      <c r="C1860" t="str">
        <f>IF(B1860=1,'Tracker&amp;Invoice'!A1890,C1859)</f>
        <v>BQ-124</v>
      </c>
      <c r="D1860" t="str">
        <f>IF(LEFT(TRIM('Tracker&amp;Invoice'!B1890),9)="INVOICE #","INVOICE",IF(TRIM('Tracker&amp;Invoice'!B1890)="Overall Completion INVOICE","OVERALL",""))</f>
        <v/>
      </c>
      <c r="E1860" t="str">
        <f>IF(D1860="INVOICE",VALUE(MID(TRIM('Tracker&amp;Invoice'!B1890),10,10)),"")</f>
        <v/>
      </c>
      <c r="F1860">
        <f>IF(B1860=1,IFERROR(LOOKUP(2,1/('Tracker&amp;Invoice'!$H1890:$AC1890&lt;&gt;""),COLUMN('Tracker&amp;Invoice'!$H1890:$AC1890)),8),F1859)</f>
        <v>14</v>
      </c>
      <c r="G1860">
        <f>IF(D1860="OVERALL",IFERROR(LOOKUP(2,1/('Tracker&amp;Invoice'!$H1890:$AC1890&lt;&gt;""),COLUMN('Tracker&amp;Invoice'!$H1890:$AC1890)),8),G1861)</f>
        <v>15</v>
      </c>
      <c r="H1860">
        <f t="shared" si="58"/>
        <v>15</v>
      </c>
      <c r="I1860" s="29">
        <f>IF(D1860="INVOICE",SUM('Tracker&amp;Invoice'!$H1890:INDEX('Tracker&amp;Invoice'!$A1890:$AC1890,1,H1860)),0)</f>
        <v>0</v>
      </c>
      <c r="J1860" s="29">
        <f>IF(D1860="OVERALL",SUM('Tracker&amp;Invoice'!$H1890:$AC1890),0)</f>
        <v>0</v>
      </c>
    </row>
    <row r="1861" spans="1:10">
      <c r="A1861" t="e">
        <f t="shared" si="59"/>
        <v>#REF!</v>
      </c>
      <c r="B1861">
        <f>IF(AND('Tracker&amp;Invoice'!A1891&lt;&gt;"",'Tracker&amp;Invoice'!A1891&lt;&gt;"ITEM",'Tracker&amp;Invoice'!A1889="ITEM"),1,0)</f>
        <v>1</v>
      </c>
      <c r="C1861" t="str">
        <f>IF(B1861=1,'Tracker&amp;Invoice'!A1891,C1860)</f>
        <v>BQ-125</v>
      </c>
      <c r="D1861" t="str">
        <f>IF(LEFT(TRIM('Tracker&amp;Invoice'!B1891),9)="INVOICE #","INVOICE",IF(TRIM('Tracker&amp;Invoice'!B1891)="Overall Completion INVOICE","OVERALL",""))</f>
        <v/>
      </c>
      <c r="E1861" t="str">
        <f>IF(D1861="INVOICE",VALUE(MID(TRIM('Tracker&amp;Invoice'!B1891),10,10)),"")</f>
        <v/>
      </c>
      <c r="F1861">
        <f>IF(B1861=1,IFERROR(LOOKUP(2,1/('Tracker&amp;Invoice'!$H1891:$AC1891&lt;&gt;""),COLUMN('Tracker&amp;Invoice'!$H1891:$AC1891)),8),F1860)</f>
        <v>14</v>
      </c>
      <c r="G1861">
        <f>IF(D1861="OVERALL",IFERROR(LOOKUP(2,1/('Tracker&amp;Invoice'!$H1891:$AC1891&lt;&gt;""),COLUMN('Tracker&amp;Invoice'!$H1891:$AC1891)),8),G1862)</f>
        <v>15</v>
      </c>
      <c r="H1861">
        <f t="shared" si="58"/>
        <v>15</v>
      </c>
      <c r="I1861" s="29">
        <f>IF(D1861="INVOICE",SUM('Tracker&amp;Invoice'!$H1891:INDEX('Tracker&amp;Invoice'!$A1891:$AC1891,1,H1861)),0)</f>
        <v>0</v>
      </c>
      <c r="J1861" s="29">
        <f>IF(D1861="OVERALL",SUM('Tracker&amp;Invoice'!$H1891:$AC1891),0)</f>
        <v>0</v>
      </c>
    </row>
    <row r="1862" spans="1:10">
      <c r="A1862" t="e">
        <f t="shared" si="59"/>
        <v>#REF!</v>
      </c>
      <c r="B1862">
        <f>IF(AND('Tracker&amp;Invoice'!A1892&lt;&gt;"",'Tracker&amp;Invoice'!A1892&lt;&gt;"ITEM",'Tracker&amp;Invoice'!A1890="ITEM"),1,0)</f>
        <v>0</v>
      </c>
      <c r="C1862" t="str">
        <f>IF(B1862=1,'Tracker&amp;Invoice'!A1892,C1861)</f>
        <v>BQ-125</v>
      </c>
      <c r="D1862" t="str">
        <f>IF(LEFT(TRIM('Tracker&amp;Invoice'!B1892),9)="INVOICE #","INVOICE",IF(TRIM('Tracker&amp;Invoice'!B1892)="Overall Completion INVOICE","OVERALL",""))</f>
        <v/>
      </c>
      <c r="E1862" t="str">
        <f>IF(D1862="INVOICE",VALUE(MID(TRIM('Tracker&amp;Invoice'!B1892),10,10)),"")</f>
        <v/>
      </c>
      <c r="F1862">
        <f>IF(B1862=1,IFERROR(LOOKUP(2,1/('Tracker&amp;Invoice'!$H1892:$AC1892&lt;&gt;""),COLUMN('Tracker&amp;Invoice'!$H1892:$AC1892)),8),F1861)</f>
        <v>14</v>
      </c>
      <c r="G1862">
        <f>IF(D1862="OVERALL",IFERROR(LOOKUP(2,1/('Tracker&amp;Invoice'!$H1892:$AC1892&lt;&gt;""),COLUMN('Tracker&amp;Invoice'!$H1892:$AC1892)),8),G1863)</f>
        <v>15</v>
      </c>
      <c r="H1862">
        <f t="shared" si="58"/>
        <v>15</v>
      </c>
      <c r="I1862" s="29">
        <f>IF(D1862="INVOICE",SUM('Tracker&amp;Invoice'!$H1892:INDEX('Tracker&amp;Invoice'!$A1892:$AC1892,1,H1862)),0)</f>
        <v>0</v>
      </c>
      <c r="J1862" s="29">
        <f>IF(D1862="OVERALL",SUM('Tracker&amp;Invoice'!$H1892:$AC1892),0)</f>
        <v>0</v>
      </c>
    </row>
    <row r="1863" spans="1:10">
      <c r="A1863" t="e">
        <f t="shared" si="59"/>
        <v>#REF!</v>
      </c>
      <c r="B1863">
        <f>IF(AND('Tracker&amp;Invoice'!A1893&lt;&gt;"",'Tracker&amp;Invoice'!A1893&lt;&gt;"ITEM",'Tracker&amp;Invoice'!A1891="ITEM"),1,0)</f>
        <v>0</v>
      </c>
      <c r="C1863" t="str">
        <f>IF(B1863=1,'Tracker&amp;Invoice'!A1893,C1862)</f>
        <v>BQ-125</v>
      </c>
      <c r="D1863" t="str">
        <f>IF(LEFT(TRIM('Tracker&amp;Invoice'!B1893),9)="INVOICE #","INVOICE",IF(TRIM('Tracker&amp;Invoice'!B1893)="Overall Completion INVOICE","OVERALL",""))</f>
        <v/>
      </c>
      <c r="E1863" t="str">
        <f>IF(D1863="INVOICE",VALUE(MID(TRIM('Tracker&amp;Invoice'!B1893),10,10)),"")</f>
        <v/>
      </c>
      <c r="F1863">
        <f>IF(B1863=1,IFERROR(LOOKUP(2,1/('Tracker&amp;Invoice'!$H1893:$AC1893&lt;&gt;""),COLUMN('Tracker&amp;Invoice'!$H1893:$AC1893)),8),F1862)</f>
        <v>14</v>
      </c>
      <c r="G1863">
        <f>IF(D1863="OVERALL",IFERROR(LOOKUP(2,1/('Tracker&amp;Invoice'!$H1893:$AC1893&lt;&gt;""),COLUMN('Tracker&amp;Invoice'!$H1893:$AC1893)),8),G1864)</f>
        <v>15</v>
      </c>
      <c r="H1863">
        <f t="shared" si="58"/>
        <v>15</v>
      </c>
      <c r="I1863" s="29">
        <f>IF(D1863="INVOICE",SUM('Tracker&amp;Invoice'!$H1893:INDEX('Tracker&amp;Invoice'!$A1893:$AC1893,1,H1863)),0)</f>
        <v>0</v>
      </c>
      <c r="J1863" s="29">
        <f>IF(D1863="OVERALL",SUM('Tracker&amp;Invoice'!$H1893:$AC1893),0)</f>
        <v>0</v>
      </c>
    </row>
    <row r="1864" spans="1:10">
      <c r="A1864" t="e">
        <f t="shared" si="59"/>
        <v>#REF!</v>
      </c>
      <c r="B1864">
        <f>IF(AND('Tracker&amp;Invoice'!A1894&lt;&gt;"",'Tracker&amp;Invoice'!A1894&lt;&gt;"ITEM",'Tracker&amp;Invoice'!A1892="ITEM"),1,0)</f>
        <v>0</v>
      </c>
      <c r="C1864" t="str">
        <f>IF(B1864=1,'Tracker&amp;Invoice'!A1894,C1863)</f>
        <v>BQ-125</v>
      </c>
      <c r="D1864" t="str">
        <f>IF(LEFT(TRIM('Tracker&amp;Invoice'!B1894),9)="INVOICE #","INVOICE",IF(TRIM('Tracker&amp;Invoice'!B1894)="Overall Completion INVOICE","OVERALL",""))</f>
        <v>INVOICE</v>
      </c>
      <c r="E1864">
        <f>IF(D1864="INVOICE",VALUE(MID(TRIM('Tracker&amp;Invoice'!B1894),10,10)),"")</f>
        <v>27</v>
      </c>
      <c r="F1864">
        <f>IF(B1864=1,IFERROR(LOOKUP(2,1/('Tracker&amp;Invoice'!$H1894:$AC1894&lt;&gt;""),COLUMN('Tracker&amp;Invoice'!$H1894:$AC1894)),8),F1863)</f>
        <v>14</v>
      </c>
      <c r="G1864">
        <f>IF(D1864="OVERALL",IFERROR(LOOKUP(2,1/('Tracker&amp;Invoice'!$H1894:$AC1894&lt;&gt;""),COLUMN('Tracker&amp;Invoice'!$H1894:$AC1894)),8),G1865)</f>
        <v>15</v>
      </c>
      <c r="H1864">
        <f t="shared" si="58"/>
        <v>15</v>
      </c>
      <c r="I1864" s="29">
        <f>IF(D1864="INVOICE",SUM('Tracker&amp;Invoice'!$H1894:INDEX('Tracker&amp;Invoice'!$A1894:$AC1894,1,H1864)),0)</f>
        <v>1656</v>
      </c>
      <c r="J1864" s="29">
        <f>IF(D1864="OVERALL",SUM('Tracker&amp;Invoice'!$H1894:$AC1894),0)</f>
        <v>0</v>
      </c>
    </row>
    <row r="1865" spans="1:10">
      <c r="A1865" t="e">
        <f t="shared" si="59"/>
        <v>#REF!</v>
      </c>
      <c r="B1865">
        <f>IF(AND('Tracker&amp;Invoice'!A1895&lt;&gt;"",'Tracker&amp;Invoice'!A1895&lt;&gt;"ITEM",'Tracker&amp;Invoice'!A1893="ITEM"),1,0)</f>
        <v>0</v>
      </c>
      <c r="C1865" t="str">
        <f>IF(B1865=1,'Tracker&amp;Invoice'!A1895,C1864)</f>
        <v>BQ-125</v>
      </c>
      <c r="D1865" t="str">
        <f>IF(LEFT(TRIM('Tracker&amp;Invoice'!B1895),9)="INVOICE #","INVOICE",IF(TRIM('Tracker&amp;Invoice'!B1895)="Overall Completion INVOICE","OVERALL",""))</f>
        <v/>
      </c>
      <c r="E1865" t="str">
        <f>IF(D1865="INVOICE",VALUE(MID(TRIM('Tracker&amp;Invoice'!B1895),10,10)),"")</f>
        <v/>
      </c>
      <c r="F1865">
        <f>IF(B1865=1,IFERROR(LOOKUP(2,1/('Tracker&amp;Invoice'!$H1895:$AC1895&lt;&gt;""),COLUMN('Tracker&amp;Invoice'!$H1895:$AC1895)),8),F1864)</f>
        <v>14</v>
      </c>
      <c r="G1865">
        <f>IF(D1865="OVERALL",IFERROR(LOOKUP(2,1/('Tracker&amp;Invoice'!$H1895:$AC1895&lt;&gt;""),COLUMN('Tracker&amp;Invoice'!$H1895:$AC1895)),8),G1866)</f>
        <v>15</v>
      </c>
      <c r="H1865">
        <f t="shared" si="58"/>
        <v>15</v>
      </c>
      <c r="I1865" s="29">
        <f>IF(D1865="INVOICE",SUM('Tracker&amp;Invoice'!$H1895:INDEX('Tracker&amp;Invoice'!$A1895:$AC1895,1,H1865)),0)</f>
        <v>0</v>
      </c>
      <c r="J1865" s="29">
        <f>IF(D1865="OVERALL",SUM('Tracker&amp;Invoice'!$H1895:$AC1895),0)</f>
        <v>0</v>
      </c>
    </row>
    <row r="1866" spans="1:10">
      <c r="A1866" t="e">
        <f t="shared" si="59"/>
        <v>#REF!</v>
      </c>
      <c r="B1866">
        <f>IF(AND('Tracker&amp;Invoice'!A1896&lt;&gt;"",'Tracker&amp;Invoice'!A1896&lt;&gt;"ITEM",'Tracker&amp;Invoice'!A1894="ITEM"),1,0)</f>
        <v>0</v>
      </c>
      <c r="C1866" t="str">
        <f>IF(B1866=1,'Tracker&amp;Invoice'!A1896,C1865)</f>
        <v>BQ-125</v>
      </c>
      <c r="D1866" t="str">
        <f>IF(LEFT(TRIM('Tracker&amp;Invoice'!B1896),9)="INVOICE #","INVOICE",IF(TRIM('Tracker&amp;Invoice'!B1896)="Overall Completion INVOICE","OVERALL",""))</f>
        <v>INVOICE</v>
      </c>
      <c r="E1866">
        <f>IF(D1866="INVOICE",VALUE(MID(TRIM('Tracker&amp;Invoice'!B1896),10,10)),"")</f>
        <v>31</v>
      </c>
      <c r="F1866">
        <f>IF(B1866=1,IFERROR(LOOKUP(2,1/('Tracker&amp;Invoice'!$H1896:$AC1896&lt;&gt;""),COLUMN('Tracker&amp;Invoice'!$H1896:$AC1896)),8),F1865)</f>
        <v>14</v>
      </c>
      <c r="G1866">
        <f>IF(D1866="OVERALL",IFERROR(LOOKUP(2,1/('Tracker&amp;Invoice'!$H1896:$AC1896&lt;&gt;""),COLUMN('Tracker&amp;Invoice'!$H1896:$AC1896)),8),G1867)</f>
        <v>15</v>
      </c>
      <c r="H1866">
        <f t="shared" si="58"/>
        <v>15</v>
      </c>
      <c r="I1866" s="29">
        <f>IF(D1866="INVOICE",SUM('Tracker&amp;Invoice'!$H1896:INDEX('Tracker&amp;Invoice'!$A1896:$AC1896,1,H1866)),0)</f>
        <v>138</v>
      </c>
      <c r="J1866" s="29">
        <f>IF(D1866="OVERALL",SUM('Tracker&amp;Invoice'!$H1896:$AC1896),0)</f>
        <v>0</v>
      </c>
    </row>
    <row r="1867" spans="1:10">
      <c r="A1867" t="e">
        <f t="shared" si="59"/>
        <v>#REF!</v>
      </c>
      <c r="B1867">
        <f>IF(AND('Tracker&amp;Invoice'!A1897&lt;&gt;"",'Tracker&amp;Invoice'!A1897&lt;&gt;"ITEM",'Tracker&amp;Invoice'!A1895="ITEM"),1,0)</f>
        <v>0</v>
      </c>
      <c r="C1867" t="str">
        <f>IF(B1867=1,'Tracker&amp;Invoice'!A1897,C1866)</f>
        <v>BQ-125</v>
      </c>
      <c r="D1867" t="str">
        <f>IF(LEFT(TRIM('Tracker&amp;Invoice'!B1897),9)="INVOICE #","INVOICE",IF(TRIM('Tracker&amp;Invoice'!B1897)="Overall Completion INVOICE","OVERALL",""))</f>
        <v/>
      </c>
      <c r="E1867" t="str">
        <f>IF(D1867="INVOICE",VALUE(MID(TRIM('Tracker&amp;Invoice'!B1897),10,10)),"")</f>
        <v/>
      </c>
      <c r="F1867">
        <f>IF(B1867=1,IFERROR(LOOKUP(2,1/('Tracker&amp;Invoice'!$H1897:$AC1897&lt;&gt;""),COLUMN('Tracker&amp;Invoice'!$H1897:$AC1897)),8),F1866)</f>
        <v>14</v>
      </c>
      <c r="G1867">
        <f>IF(D1867="OVERALL",IFERROR(LOOKUP(2,1/('Tracker&amp;Invoice'!$H1897:$AC1897&lt;&gt;""),COLUMN('Tracker&amp;Invoice'!$H1897:$AC1897)),8),G1868)</f>
        <v>15</v>
      </c>
      <c r="H1867">
        <f t="shared" si="58"/>
        <v>15</v>
      </c>
      <c r="I1867" s="29">
        <f>IF(D1867="INVOICE",SUM('Tracker&amp;Invoice'!$H1897:INDEX('Tracker&amp;Invoice'!$A1897:$AC1897,1,H1867)),0)</f>
        <v>0</v>
      </c>
      <c r="J1867" s="29">
        <f>IF(D1867="OVERALL",SUM('Tracker&amp;Invoice'!$H1897:$AC1897),0)</f>
        <v>0</v>
      </c>
    </row>
    <row r="1868" spans="1:10">
      <c r="A1868" t="e">
        <f t="shared" si="59"/>
        <v>#REF!</v>
      </c>
      <c r="B1868">
        <f>IF(AND('Tracker&amp;Invoice'!A1898&lt;&gt;"",'Tracker&amp;Invoice'!A1898&lt;&gt;"ITEM",'Tracker&amp;Invoice'!A1896="ITEM"),1,0)</f>
        <v>0</v>
      </c>
      <c r="C1868" t="str">
        <f>IF(B1868=1,'Tracker&amp;Invoice'!A1898,C1867)</f>
        <v>BQ-125</v>
      </c>
      <c r="D1868" t="str">
        <f>IF(LEFT(TRIM('Tracker&amp;Invoice'!B1898),9)="INVOICE #","INVOICE",IF(TRIM('Tracker&amp;Invoice'!B1898)="Overall Completion INVOICE","OVERALL",""))</f>
        <v>INVOICE</v>
      </c>
      <c r="E1868">
        <f>IF(D1868="INVOICE",VALUE(MID(TRIM('Tracker&amp;Invoice'!B1898),10,10)),"")</f>
        <v>32</v>
      </c>
      <c r="F1868">
        <f>IF(B1868=1,IFERROR(LOOKUP(2,1/('Tracker&amp;Invoice'!$H1898:$AC1898&lt;&gt;""),COLUMN('Tracker&amp;Invoice'!$H1898:$AC1898)),8),F1867)</f>
        <v>14</v>
      </c>
      <c r="G1868">
        <f>IF(D1868="OVERALL",IFERROR(LOOKUP(2,1/('Tracker&amp;Invoice'!$H1898:$AC1898&lt;&gt;""),COLUMN('Tracker&amp;Invoice'!$H1898:$AC1898)),8),G1869)</f>
        <v>15</v>
      </c>
      <c r="H1868">
        <f t="shared" si="58"/>
        <v>15</v>
      </c>
      <c r="I1868" s="29">
        <f>IF(D1868="INVOICE",SUM('Tracker&amp;Invoice'!$H1898:INDEX('Tracker&amp;Invoice'!$A1898:$AC1898,1,H1868)),0)</f>
        <v>46</v>
      </c>
      <c r="J1868" s="29">
        <f>IF(D1868="OVERALL",SUM('Tracker&amp;Invoice'!$H1898:$AC1898),0)</f>
        <v>0</v>
      </c>
    </row>
    <row r="1869" spans="1:10">
      <c r="A1869" t="e">
        <f t="shared" si="59"/>
        <v>#REF!</v>
      </c>
      <c r="B1869">
        <f>IF(AND('Tracker&amp;Invoice'!A1899&lt;&gt;"",'Tracker&amp;Invoice'!A1899&lt;&gt;"ITEM",'Tracker&amp;Invoice'!A1897="ITEM"),1,0)</f>
        <v>0</v>
      </c>
      <c r="C1869" t="str">
        <f>IF(B1869=1,'Tracker&amp;Invoice'!A1899,C1868)</f>
        <v>BQ-125</v>
      </c>
      <c r="D1869" t="str">
        <f>IF(LEFT(TRIM('Tracker&amp;Invoice'!B1899),9)="INVOICE #","INVOICE",IF(TRIM('Tracker&amp;Invoice'!B1899)="Overall Completion INVOICE","OVERALL",""))</f>
        <v/>
      </c>
      <c r="E1869" t="str">
        <f>IF(D1869="INVOICE",VALUE(MID(TRIM('Tracker&amp;Invoice'!B1899),10,10)),"")</f>
        <v/>
      </c>
      <c r="F1869">
        <f>IF(B1869=1,IFERROR(LOOKUP(2,1/('Tracker&amp;Invoice'!$H1899:$AC1899&lt;&gt;""),COLUMN('Tracker&amp;Invoice'!$H1899:$AC1899)),8),F1868)</f>
        <v>14</v>
      </c>
      <c r="G1869">
        <f>IF(D1869="OVERALL",IFERROR(LOOKUP(2,1/('Tracker&amp;Invoice'!$H1899:$AC1899&lt;&gt;""),COLUMN('Tracker&amp;Invoice'!$H1899:$AC1899)),8),G1870)</f>
        <v>15</v>
      </c>
      <c r="H1869">
        <f t="shared" si="58"/>
        <v>15</v>
      </c>
      <c r="I1869" s="29">
        <f>IF(D1869="INVOICE",SUM('Tracker&amp;Invoice'!$H1899:INDEX('Tracker&amp;Invoice'!$A1899:$AC1899,1,H1869)),0)</f>
        <v>0</v>
      </c>
      <c r="J1869" s="29">
        <f>IF(D1869="OVERALL",SUM('Tracker&amp;Invoice'!$H1899:$AC1899),0)</f>
        <v>0</v>
      </c>
    </row>
    <row r="1870" spans="1:10">
      <c r="A1870" t="e">
        <f t="shared" si="59"/>
        <v>#REF!</v>
      </c>
      <c r="B1870">
        <f>IF(AND('Tracker&amp;Invoice'!A1900&lt;&gt;"",'Tracker&amp;Invoice'!A1900&lt;&gt;"ITEM",'Tracker&amp;Invoice'!A1898="ITEM"),1,0)</f>
        <v>0</v>
      </c>
      <c r="C1870" t="str">
        <f>IF(B1870=1,'Tracker&amp;Invoice'!A1900,C1869)</f>
        <v>BQ-125</v>
      </c>
      <c r="D1870" t="str">
        <f>IF(LEFT(TRIM('Tracker&amp;Invoice'!B1900),9)="INVOICE #","INVOICE",IF(TRIM('Tracker&amp;Invoice'!B1900)="Overall Completion INVOICE","OVERALL",""))</f>
        <v>OVERALL</v>
      </c>
      <c r="E1870" t="str">
        <f>IF(D1870="INVOICE",VALUE(MID(TRIM('Tracker&amp;Invoice'!B1900),10,10)),"")</f>
        <v/>
      </c>
      <c r="F1870">
        <f>IF(B1870=1,IFERROR(LOOKUP(2,1/('Tracker&amp;Invoice'!$H1900:$AC1900&lt;&gt;""),COLUMN('Tracker&amp;Invoice'!$H1900:$AC1900)),8),F1869)</f>
        <v>14</v>
      </c>
      <c r="G1870">
        <f>IF(D1870="OVERALL",IFERROR(LOOKUP(2,1/('Tracker&amp;Invoice'!$H1900:$AC1900&lt;&gt;""),COLUMN('Tracker&amp;Invoice'!$H1900:$AC1900)),8),G1871)</f>
        <v>15</v>
      </c>
      <c r="H1870">
        <f t="shared" si="58"/>
        <v>15</v>
      </c>
      <c r="I1870" s="29">
        <f>IF(D1870="INVOICE",SUM('Tracker&amp;Invoice'!$H1900:INDEX('Tracker&amp;Invoice'!$A1900:$AC1900,1,H1870)),0)</f>
        <v>0</v>
      </c>
      <c r="J1870" s="29">
        <f>IF(D1870="OVERALL",SUM('Tracker&amp;Invoice'!$H1900:$AC1900),0)</f>
        <v>1840</v>
      </c>
    </row>
    <row r="1871" spans="1:10">
      <c r="A1871" t="e">
        <f t="shared" si="59"/>
        <v>#REF!</v>
      </c>
      <c r="B1871">
        <f>IF(AND('Tracker&amp;Invoice'!A1901&lt;&gt;"",'Tracker&amp;Invoice'!A1901&lt;&gt;"ITEM",'Tracker&amp;Invoice'!A1899="ITEM"),1,0)</f>
        <v>0</v>
      </c>
      <c r="C1871" t="str">
        <f>IF(B1871=1,'Tracker&amp;Invoice'!A1901,C1870)</f>
        <v>BQ-125</v>
      </c>
      <c r="D1871" t="str">
        <f>IF(LEFT(TRIM('Tracker&amp;Invoice'!B1901),9)="INVOICE #","INVOICE",IF(TRIM('Tracker&amp;Invoice'!B1901)="Overall Completion INVOICE","OVERALL",""))</f>
        <v/>
      </c>
      <c r="E1871" t="str">
        <f>IF(D1871="INVOICE",VALUE(MID(TRIM('Tracker&amp;Invoice'!B1901),10,10)),"")</f>
        <v/>
      </c>
      <c r="F1871">
        <f>IF(B1871=1,IFERROR(LOOKUP(2,1/('Tracker&amp;Invoice'!$H1901:$AC1901&lt;&gt;""),COLUMN('Tracker&amp;Invoice'!$H1901:$AC1901)),8),F1870)</f>
        <v>14</v>
      </c>
      <c r="G1871">
        <f>IF(D1871="OVERALL",IFERROR(LOOKUP(2,1/('Tracker&amp;Invoice'!$H1901:$AC1901&lt;&gt;""),COLUMN('Tracker&amp;Invoice'!$H1901:$AC1901)),8),G1872)</f>
        <v>15</v>
      </c>
      <c r="H1871">
        <f t="shared" si="58"/>
        <v>15</v>
      </c>
      <c r="I1871" s="29">
        <f>IF(D1871="INVOICE",SUM('Tracker&amp;Invoice'!$H1901:INDEX('Tracker&amp;Invoice'!$A1901:$AC1901,1,H1871)),0)</f>
        <v>0</v>
      </c>
      <c r="J1871" s="29">
        <f>IF(D1871="OVERALL",SUM('Tracker&amp;Invoice'!$H1901:$AC1901),0)</f>
        <v>0</v>
      </c>
    </row>
    <row r="1872" spans="1:10">
      <c r="A1872" t="e">
        <f t="shared" si="59"/>
        <v>#REF!</v>
      </c>
      <c r="B1872">
        <f>IF(AND('Tracker&amp;Invoice'!A1902&lt;&gt;"",'Tracker&amp;Invoice'!A1902&lt;&gt;"ITEM",'Tracker&amp;Invoice'!A1900="ITEM"),1,0)</f>
        <v>0</v>
      </c>
      <c r="C1872" t="str">
        <f>IF(B1872=1,'Tracker&amp;Invoice'!A1902,C1871)</f>
        <v>BQ-125</v>
      </c>
      <c r="D1872" t="str">
        <f>IF(LEFT(TRIM('Tracker&amp;Invoice'!B1902),9)="INVOICE #","INVOICE",IF(TRIM('Tracker&amp;Invoice'!B1902)="Overall Completion INVOICE","OVERALL",""))</f>
        <v/>
      </c>
      <c r="E1872" t="str">
        <f>IF(D1872="INVOICE",VALUE(MID(TRIM('Tracker&amp;Invoice'!B1902),10,10)),"")</f>
        <v/>
      </c>
      <c r="F1872">
        <f>IF(B1872=1,IFERROR(LOOKUP(2,1/('Tracker&amp;Invoice'!$H1902:$AC1902&lt;&gt;""),COLUMN('Tracker&amp;Invoice'!$H1902:$AC1902)),8),F1871)</f>
        <v>14</v>
      </c>
      <c r="G1872">
        <f>IF(D1872="OVERALL",IFERROR(LOOKUP(2,1/('Tracker&amp;Invoice'!$H1902:$AC1902&lt;&gt;""),COLUMN('Tracker&amp;Invoice'!$H1902:$AC1902)),8),G1873)</f>
        <v>15</v>
      </c>
      <c r="H1872">
        <f t="shared" si="58"/>
        <v>15</v>
      </c>
      <c r="I1872" s="29">
        <f>IF(D1872="INVOICE",SUM('Tracker&amp;Invoice'!$H1902:INDEX('Tracker&amp;Invoice'!$A1902:$AC1902,1,H1872)),0)</f>
        <v>0</v>
      </c>
      <c r="J1872" s="29">
        <f>IF(D1872="OVERALL",SUM('Tracker&amp;Invoice'!$H1902:$AC1902),0)</f>
        <v>0</v>
      </c>
    </row>
    <row r="1873" spans="1:10">
      <c r="A1873" t="e">
        <f t="shared" si="59"/>
        <v>#REF!</v>
      </c>
      <c r="B1873">
        <f>IF(AND('Tracker&amp;Invoice'!A1903&lt;&gt;"",'Tracker&amp;Invoice'!A1903&lt;&gt;"ITEM",'Tracker&amp;Invoice'!A1901="ITEM"),1,0)</f>
        <v>0</v>
      </c>
      <c r="C1873" t="str">
        <f>IF(B1873=1,'Tracker&amp;Invoice'!A1903,C1872)</f>
        <v>BQ-125</v>
      </c>
      <c r="D1873" t="str">
        <f>IF(LEFT(TRIM('Tracker&amp;Invoice'!B1903),9)="INVOICE #","INVOICE",IF(TRIM('Tracker&amp;Invoice'!B1903)="Overall Completion INVOICE","OVERALL",""))</f>
        <v/>
      </c>
      <c r="E1873" t="str">
        <f>IF(D1873="INVOICE",VALUE(MID(TRIM('Tracker&amp;Invoice'!B1903),10,10)),"")</f>
        <v/>
      </c>
      <c r="F1873">
        <f>IF(B1873=1,IFERROR(LOOKUP(2,1/('Tracker&amp;Invoice'!$H1903:$AC1903&lt;&gt;""),COLUMN('Tracker&amp;Invoice'!$H1903:$AC1903)),8),F1872)</f>
        <v>14</v>
      </c>
      <c r="G1873">
        <f>IF(D1873="OVERALL",IFERROR(LOOKUP(2,1/('Tracker&amp;Invoice'!$H1903:$AC1903&lt;&gt;""),COLUMN('Tracker&amp;Invoice'!$H1903:$AC1903)),8),G1874)</f>
        <v>15</v>
      </c>
      <c r="H1873">
        <f t="shared" si="58"/>
        <v>15</v>
      </c>
      <c r="I1873" s="29">
        <f>IF(D1873="INVOICE",SUM('Tracker&amp;Invoice'!$H1903:INDEX('Tracker&amp;Invoice'!$A1903:$AC1903,1,H1873)),0)</f>
        <v>0</v>
      </c>
      <c r="J1873" s="29">
        <f>IF(D1873="OVERALL",SUM('Tracker&amp;Invoice'!$H1903:$AC1903),0)</f>
        <v>0</v>
      </c>
    </row>
    <row r="1874" spans="1:10">
      <c r="A1874" t="e">
        <f t="shared" si="59"/>
        <v>#REF!</v>
      </c>
      <c r="B1874">
        <f>IF(AND('Tracker&amp;Invoice'!A1904&lt;&gt;"",'Tracker&amp;Invoice'!A1904&lt;&gt;"ITEM",'Tracker&amp;Invoice'!A1902="ITEM"),1,0)</f>
        <v>0</v>
      </c>
      <c r="C1874" t="str">
        <f>IF(B1874=1,'Tracker&amp;Invoice'!A1904,C1873)</f>
        <v>BQ-125</v>
      </c>
      <c r="D1874" t="str">
        <f>IF(LEFT(TRIM('Tracker&amp;Invoice'!B1904),9)="INVOICE #","INVOICE",IF(TRIM('Tracker&amp;Invoice'!B1904)="Overall Completion INVOICE","OVERALL",""))</f>
        <v/>
      </c>
      <c r="E1874" t="str">
        <f>IF(D1874="INVOICE",VALUE(MID(TRIM('Tracker&amp;Invoice'!B1904),10,10)),"")</f>
        <v/>
      </c>
      <c r="F1874">
        <f>IF(B1874=1,IFERROR(LOOKUP(2,1/('Tracker&amp;Invoice'!$H1904:$AC1904&lt;&gt;""),COLUMN('Tracker&amp;Invoice'!$H1904:$AC1904)),8),F1873)</f>
        <v>14</v>
      </c>
      <c r="G1874">
        <f>IF(D1874="OVERALL",IFERROR(LOOKUP(2,1/('Tracker&amp;Invoice'!$H1904:$AC1904&lt;&gt;""),COLUMN('Tracker&amp;Invoice'!$H1904:$AC1904)),8),G1875)</f>
        <v>15</v>
      </c>
      <c r="H1874">
        <f t="shared" si="58"/>
        <v>15</v>
      </c>
      <c r="I1874" s="29">
        <f>IF(D1874="INVOICE",SUM('Tracker&amp;Invoice'!$H1904:INDEX('Tracker&amp;Invoice'!$A1904:$AC1904,1,H1874)),0)</f>
        <v>0</v>
      </c>
      <c r="J1874" s="29">
        <f>IF(D1874="OVERALL",SUM('Tracker&amp;Invoice'!$H1904:$AC1904),0)</f>
        <v>0</v>
      </c>
    </row>
    <row r="1875" spans="1:10">
      <c r="A1875" t="e">
        <f t="shared" si="59"/>
        <v>#REF!</v>
      </c>
      <c r="B1875">
        <f>IF(AND('Tracker&amp;Invoice'!A1905&lt;&gt;"",'Tracker&amp;Invoice'!A1905&lt;&gt;"ITEM",'Tracker&amp;Invoice'!A1903="ITEM"),1,0)</f>
        <v>0</v>
      </c>
      <c r="C1875" t="str">
        <f>IF(B1875=1,'Tracker&amp;Invoice'!A1905,C1874)</f>
        <v>BQ-125</v>
      </c>
      <c r="D1875" t="str">
        <f>IF(LEFT(TRIM('Tracker&amp;Invoice'!B1905),9)="INVOICE #","INVOICE",IF(TRIM('Tracker&amp;Invoice'!B1905)="Overall Completion INVOICE","OVERALL",""))</f>
        <v/>
      </c>
      <c r="E1875" t="str">
        <f>IF(D1875="INVOICE",VALUE(MID(TRIM('Tracker&amp;Invoice'!B1905),10,10)),"")</f>
        <v/>
      </c>
      <c r="F1875">
        <f>IF(B1875=1,IFERROR(LOOKUP(2,1/('Tracker&amp;Invoice'!$H1905:$AC1905&lt;&gt;""),COLUMN('Tracker&amp;Invoice'!$H1905:$AC1905)),8),F1874)</f>
        <v>14</v>
      </c>
      <c r="G1875">
        <f>IF(D1875="OVERALL",IFERROR(LOOKUP(2,1/('Tracker&amp;Invoice'!$H1905:$AC1905&lt;&gt;""),COLUMN('Tracker&amp;Invoice'!$H1905:$AC1905)),8),G1876)</f>
        <v>15</v>
      </c>
      <c r="H1875">
        <f t="shared" si="58"/>
        <v>15</v>
      </c>
      <c r="I1875" s="29">
        <f>IF(D1875="INVOICE",SUM('Tracker&amp;Invoice'!$H1905:INDEX('Tracker&amp;Invoice'!$A1905:$AC1905,1,H1875)),0)</f>
        <v>0</v>
      </c>
      <c r="J1875" s="29">
        <f>IF(D1875="OVERALL",SUM('Tracker&amp;Invoice'!$H1905:$AC1905),0)</f>
        <v>0</v>
      </c>
    </row>
    <row r="1876" spans="1:10">
      <c r="A1876" t="e">
        <f t="shared" si="59"/>
        <v>#REF!</v>
      </c>
      <c r="B1876">
        <f>IF(AND('Tracker&amp;Invoice'!A1906&lt;&gt;"",'Tracker&amp;Invoice'!A1906&lt;&gt;"ITEM",'Tracker&amp;Invoice'!A1904="ITEM"),1,0)</f>
        <v>0</v>
      </c>
      <c r="C1876" t="str">
        <f>IF(B1876=1,'Tracker&amp;Invoice'!A1906,C1875)</f>
        <v>BQ-125</v>
      </c>
      <c r="D1876" t="str">
        <f>IF(LEFT(TRIM('Tracker&amp;Invoice'!B1906),9)="INVOICE #","INVOICE",IF(TRIM('Tracker&amp;Invoice'!B1906)="Overall Completion INVOICE","OVERALL",""))</f>
        <v/>
      </c>
      <c r="E1876" t="str">
        <f>IF(D1876="INVOICE",VALUE(MID(TRIM('Tracker&amp;Invoice'!B1906),10,10)),"")</f>
        <v/>
      </c>
      <c r="F1876">
        <f>IF(B1876=1,IFERROR(LOOKUP(2,1/('Tracker&amp;Invoice'!$H1906:$AC1906&lt;&gt;""),COLUMN('Tracker&amp;Invoice'!$H1906:$AC1906)),8),F1875)</f>
        <v>14</v>
      </c>
      <c r="G1876">
        <f>IF(D1876="OVERALL",IFERROR(LOOKUP(2,1/('Tracker&amp;Invoice'!$H1906:$AC1906&lt;&gt;""),COLUMN('Tracker&amp;Invoice'!$H1906:$AC1906)),8),G1877)</f>
        <v>15</v>
      </c>
      <c r="H1876">
        <f t="shared" si="58"/>
        <v>15</v>
      </c>
      <c r="I1876" s="29">
        <f>IF(D1876="INVOICE",SUM('Tracker&amp;Invoice'!$H1906:INDEX('Tracker&amp;Invoice'!$A1906:$AC1906,1,H1876)),0)</f>
        <v>0</v>
      </c>
      <c r="J1876" s="29">
        <f>IF(D1876="OVERALL",SUM('Tracker&amp;Invoice'!$H1906:$AC1906),0)</f>
        <v>0</v>
      </c>
    </row>
    <row r="1877" spans="1:10">
      <c r="A1877" t="e">
        <f t="shared" si="59"/>
        <v>#REF!</v>
      </c>
      <c r="B1877">
        <f>IF(AND('Tracker&amp;Invoice'!A1907&lt;&gt;"",'Tracker&amp;Invoice'!A1907&lt;&gt;"ITEM",'Tracker&amp;Invoice'!A1905="ITEM"),1,0)</f>
        <v>0</v>
      </c>
      <c r="C1877" t="str">
        <f>IF(B1877=1,'Tracker&amp;Invoice'!A1907,C1876)</f>
        <v>BQ-125</v>
      </c>
      <c r="D1877" t="str">
        <f>IF(LEFT(TRIM('Tracker&amp;Invoice'!B1907),9)="INVOICE #","INVOICE",IF(TRIM('Tracker&amp;Invoice'!B1907)="Overall Completion INVOICE","OVERALL",""))</f>
        <v/>
      </c>
      <c r="E1877" t="str">
        <f>IF(D1877="INVOICE",VALUE(MID(TRIM('Tracker&amp;Invoice'!B1907),10,10)),"")</f>
        <v/>
      </c>
      <c r="F1877">
        <f>IF(B1877=1,IFERROR(LOOKUP(2,1/('Tracker&amp;Invoice'!$H1907:$AC1907&lt;&gt;""),COLUMN('Tracker&amp;Invoice'!$H1907:$AC1907)),8),F1876)</f>
        <v>14</v>
      </c>
      <c r="G1877">
        <f>IF(D1877="OVERALL",IFERROR(LOOKUP(2,1/('Tracker&amp;Invoice'!$H1907:$AC1907&lt;&gt;""),COLUMN('Tracker&amp;Invoice'!$H1907:$AC1907)),8),G1878)</f>
        <v>15</v>
      </c>
      <c r="H1877">
        <f t="shared" si="58"/>
        <v>15</v>
      </c>
      <c r="I1877" s="29">
        <f>IF(D1877="INVOICE",SUM('Tracker&amp;Invoice'!$H1907:INDEX('Tracker&amp;Invoice'!$A1907:$AC1907,1,H1877)),0)</f>
        <v>0</v>
      </c>
      <c r="J1877" s="29">
        <f>IF(D1877="OVERALL",SUM('Tracker&amp;Invoice'!$H1907:$AC1907),0)</f>
        <v>0</v>
      </c>
    </row>
    <row r="1878" spans="1:10">
      <c r="A1878" t="e">
        <f t="shared" si="59"/>
        <v>#REF!</v>
      </c>
      <c r="B1878">
        <f>IF(AND('Tracker&amp;Invoice'!A1908&lt;&gt;"",'Tracker&amp;Invoice'!A1908&lt;&gt;"ITEM",'Tracker&amp;Invoice'!A1906="ITEM"),1,0)</f>
        <v>0</v>
      </c>
      <c r="C1878" t="str">
        <f>IF(B1878=1,'Tracker&amp;Invoice'!A1908,C1877)</f>
        <v>BQ-125</v>
      </c>
      <c r="D1878" t="str">
        <f>IF(LEFT(TRIM('Tracker&amp;Invoice'!B1908),9)="INVOICE #","INVOICE",IF(TRIM('Tracker&amp;Invoice'!B1908)="Overall Completion INVOICE","OVERALL",""))</f>
        <v/>
      </c>
      <c r="E1878" t="str">
        <f>IF(D1878="INVOICE",VALUE(MID(TRIM('Tracker&amp;Invoice'!B1908),10,10)),"")</f>
        <v/>
      </c>
      <c r="F1878">
        <f>IF(B1878=1,IFERROR(LOOKUP(2,1/('Tracker&amp;Invoice'!$H1908:$AC1908&lt;&gt;""),COLUMN('Tracker&amp;Invoice'!$H1908:$AC1908)),8),F1877)</f>
        <v>14</v>
      </c>
      <c r="G1878">
        <f>IF(D1878="OVERALL",IFERROR(LOOKUP(2,1/('Tracker&amp;Invoice'!$H1908:$AC1908&lt;&gt;""),COLUMN('Tracker&amp;Invoice'!$H1908:$AC1908)),8),G1879)</f>
        <v>15</v>
      </c>
      <c r="H1878">
        <f t="shared" si="58"/>
        <v>15</v>
      </c>
      <c r="I1878" s="29">
        <f>IF(D1878="INVOICE",SUM('Tracker&amp;Invoice'!$H1908:INDEX('Tracker&amp;Invoice'!$A1908:$AC1908,1,H1878)),0)</f>
        <v>0</v>
      </c>
      <c r="J1878" s="29">
        <f>IF(D1878="OVERALL",SUM('Tracker&amp;Invoice'!$H1908:$AC1908),0)</f>
        <v>0</v>
      </c>
    </row>
    <row r="1879" spans="1:10">
      <c r="A1879" t="e">
        <f t="shared" si="59"/>
        <v>#REF!</v>
      </c>
      <c r="B1879">
        <f>IF(AND('Tracker&amp;Invoice'!A1909&lt;&gt;"",'Tracker&amp;Invoice'!A1909&lt;&gt;"ITEM",'Tracker&amp;Invoice'!A1907="ITEM"),1,0)</f>
        <v>1</v>
      </c>
      <c r="C1879" t="str">
        <f>IF(B1879=1,'Tracker&amp;Invoice'!A1909,C1878)</f>
        <v>BQ-126</v>
      </c>
      <c r="D1879" t="str">
        <f>IF(LEFT(TRIM('Tracker&amp;Invoice'!B1909),9)="INVOICE #","INVOICE",IF(TRIM('Tracker&amp;Invoice'!B1909)="Overall Completion INVOICE","OVERALL",""))</f>
        <v/>
      </c>
      <c r="E1879" t="str">
        <f>IF(D1879="INVOICE",VALUE(MID(TRIM('Tracker&amp;Invoice'!B1909),10,10)),"")</f>
        <v/>
      </c>
      <c r="F1879">
        <f>IF(B1879=1,IFERROR(LOOKUP(2,1/('Tracker&amp;Invoice'!$H1909:$AC1909&lt;&gt;""),COLUMN('Tracker&amp;Invoice'!$H1909:$AC1909)),8),F1878)</f>
        <v>14</v>
      </c>
      <c r="G1879">
        <f>IF(D1879="OVERALL",IFERROR(LOOKUP(2,1/('Tracker&amp;Invoice'!$H1909:$AC1909&lt;&gt;""),COLUMN('Tracker&amp;Invoice'!$H1909:$AC1909)),8),G1880)</f>
        <v>15</v>
      </c>
      <c r="H1879">
        <f t="shared" si="58"/>
        <v>15</v>
      </c>
      <c r="I1879" s="29">
        <f>IF(D1879="INVOICE",SUM('Tracker&amp;Invoice'!$H1909:INDEX('Tracker&amp;Invoice'!$A1909:$AC1909,1,H1879)),0)</f>
        <v>0</v>
      </c>
      <c r="J1879" s="29">
        <f>IF(D1879="OVERALL",SUM('Tracker&amp;Invoice'!$H1909:$AC1909),0)</f>
        <v>0</v>
      </c>
    </row>
    <row r="1880" spans="1:10">
      <c r="A1880" t="e">
        <f t="shared" si="59"/>
        <v>#REF!</v>
      </c>
      <c r="B1880">
        <f>IF(AND('Tracker&amp;Invoice'!A1910&lt;&gt;"",'Tracker&amp;Invoice'!A1910&lt;&gt;"ITEM",'Tracker&amp;Invoice'!A1908="ITEM"),1,0)</f>
        <v>0</v>
      </c>
      <c r="C1880" t="str">
        <f>IF(B1880=1,'Tracker&amp;Invoice'!A1910,C1879)</f>
        <v>BQ-126</v>
      </c>
      <c r="D1880" t="str">
        <f>IF(LEFT(TRIM('Tracker&amp;Invoice'!B1910),9)="INVOICE #","INVOICE",IF(TRIM('Tracker&amp;Invoice'!B1910)="Overall Completion INVOICE","OVERALL",""))</f>
        <v/>
      </c>
      <c r="E1880" t="str">
        <f>IF(D1880="INVOICE",VALUE(MID(TRIM('Tracker&amp;Invoice'!B1910),10,10)),"")</f>
        <v/>
      </c>
      <c r="F1880">
        <f>IF(B1880=1,IFERROR(LOOKUP(2,1/('Tracker&amp;Invoice'!$H1910:$AC1910&lt;&gt;""),COLUMN('Tracker&amp;Invoice'!$H1910:$AC1910)),8),F1879)</f>
        <v>14</v>
      </c>
      <c r="G1880">
        <f>IF(D1880="OVERALL",IFERROR(LOOKUP(2,1/('Tracker&amp;Invoice'!$H1910:$AC1910&lt;&gt;""),COLUMN('Tracker&amp;Invoice'!$H1910:$AC1910)),8),G1881)</f>
        <v>15</v>
      </c>
      <c r="H1880">
        <f t="shared" si="58"/>
        <v>15</v>
      </c>
      <c r="I1880" s="29">
        <f>IF(D1880="INVOICE",SUM('Tracker&amp;Invoice'!$H1910:INDEX('Tracker&amp;Invoice'!$A1910:$AC1910,1,H1880)),0)</f>
        <v>0</v>
      </c>
      <c r="J1880" s="29">
        <f>IF(D1880="OVERALL",SUM('Tracker&amp;Invoice'!$H1910:$AC1910),0)</f>
        <v>0</v>
      </c>
    </row>
    <row r="1881" spans="1:10">
      <c r="A1881" t="e">
        <f t="shared" si="59"/>
        <v>#REF!</v>
      </c>
      <c r="B1881">
        <f>IF(AND('Tracker&amp;Invoice'!A1911&lt;&gt;"",'Tracker&amp;Invoice'!A1911&lt;&gt;"ITEM",'Tracker&amp;Invoice'!A1909="ITEM"),1,0)</f>
        <v>0</v>
      </c>
      <c r="C1881" t="str">
        <f>IF(B1881=1,'Tracker&amp;Invoice'!A1911,C1880)</f>
        <v>BQ-126</v>
      </c>
      <c r="D1881" t="str">
        <f>IF(LEFT(TRIM('Tracker&amp;Invoice'!B1911),9)="INVOICE #","INVOICE",IF(TRIM('Tracker&amp;Invoice'!B1911)="Overall Completion INVOICE","OVERALL",""))</f>
        <v/>
      </c>
      <c r="E1881" t="str">
        <f>IF(D1881="INVOICE",VALUE(MID(TRIM('Tracker&amp;Invoice'!B1911),10,10)),"")</f>
        <v/>
      </c>
      <c r="F1881">
        <f>IF(B1881=1,IFERROR(LOOKUP(2,1/('Tracker&amp;Invoice'!$H1911:$AC1911&lt;&gt;""),COLUMN('Tracker&amp;Invoice'!$H1911:$AC1911)),8),F1880)</f>
        <v>14</v>
      </c>
      <c r="G1881">
        <f>IF(D1881="OVERALL",IFERROR(LOOKUP(2,1/('Tracker&amp;Invoice'!$H1911:$AC1911&lt;&gt;""),COLUMN('Tracker&amp;Invoice'!$H1911:$AC1911)),8),G1882)</f>
        <v>15</v>
      </c>
      <c r="H1881">
        <f t="shared" si="58"/>
        <v>15</v>
      </c>
      <c r="I1881" s="29">
        <f>IF(D1881="INVOICE",SUM('Tracker&amp;Invoice'!$H1911:INDEX('Tracker&amp;Invoice'!$A1911:$AC1911,1,H1881)),0)</f>
        <v>0</v>
      </c>
      <c r="J1881" s="29">
        <f>IF(D1881="OVERALL",SUM('Tracker&amp;Invoice'!$H1911:$AC1911),0)</f>
        <v>0</v>
      </c>
    </row>
    <row r="1882" spans="1:10">
      <c r="A1882" t="e">
        <f t="shared" si="59"/>
        <v>#REF!</v>
      </c>
      <c r="B1882">
        <f>IF(AND('Tracker&amp;Invoice'!A1912&lt;&gt;"",'Tracker&amp;Invoice'!A1912&lt;&gt;"ITEM",'Tracker&amp;Invoice'!A1910="ITEM"),1,0)</f>
        <v>0</v>
      </c>
      <c r="C1882" t="str">
        <f>IF(B1882=1,'Tracker&amp;Invoice'!A1912,C1881)</f>
        <v>BQ-126</v>
      </c>
      <c r="D1882" t="str">
        <f>IF(LEFT(TRIM('Tracker&amp;Invoice'!B1912),9)="INVOICE #","INVOICE",IF(TRIM('Tracker&amp;Invoice'!B1912)="Overall Completion INVOICE","OVERALL",""))</f>
        <v>INVOICE</v>
      </c>
      <c r="E1882">
        <f>IF(D1882="INVOICE",VALUE(MID(TRIM('Tracker&amp;Invoice'!B1912),10,10)),"")</f>
        <v>0</v>
      </c>
      <c r="F1882">
        <f>IF(B1882=1,IFERROR(LOOKUP(2,1/('Tracker&amp;Invoice'!$H1912:$AC1912&lt;&gt;""),COLUMN('Tracker&amp;Invoice'!$H1912:$AC1912)),8),F1881)</f>
        <v>14</v>
      </c>
      <c r="G1882">
        <f>IF(D1882="OVERALL",IFERROR(LOOKUP(2,1/('Tracker&amp;Invoice'!$H1912:$AC1912&lt;&gt;""),COLUMN('Tracker&amp;Invoice'!$H1912:$AC1912)),8),G1883)</f>
        <v>15</v>
      </c>
      <c r="H1882">
        <f t="shared" si="58"/>
        <v>15</v>
      </c>
      <c r="I1882" s="29">
        <f>IF(D1882="INVOICE",SUM('Tracker&amp;Invoice'!$H1912:INDEX('Tracker&amp;Invoice'!$A1912:$AC1912,1,H1882)),0)</f>
        <v>0</v>
      </c>
      <c r="J1882" s="29">
        <f>IF(D1882="OVERALL",SUM('Tracker&amp;Invoice'!$H1912:$AC1912),0)</f>
        <v>0</v>
      </c>
    </row>
    <row r="1883" spans="1:10">
      <c r="A1883" t="e">
        <f t="shared" si="59"/>
        <v>#REF!</v>
      </c>
      <c r="B1883">
        <f>IF(AND('Tracker&amp;Invoice'!A1913&lt;&gt;"",'Tracker&amp;Invoice'!A1913&lt;&gt;"ITEM",'Tracker&amp;Invoice'!A1911="ITEM"),1,0)</f>
        <v>0</v>
      </c>
      <c r="C1883" t="str">
        <f>IF(B1883=1,'Tracker&amp;Invoice'!A1913,C1882)</f>
        <v>BQ-126</v>
      </c>
      <c r="D1883" t="str">
        <f>IF(LEFT(TRIM('Tracker&amp;Invoice'!B1913),9)="INVOICE #","INVOICE",IF(TRIM('Tracker&amp;Invoice'!B1913)="Overall Completion INVOICE","OVERALL",""))</f>
        <v/>
      </c>
      <c r="E1883" t="str">
        <f>IF(D1883="INVOICE",VALUE(MID(TRIM('Tracker&amp;Invoice'!B1913),10,10)),"")</f>
        <v/>
      </c>
      <c r="F1883">
        <f>IF(B1883=1,IFERROR(LOOKUP(2,1/('Tracker&amp;Invoice'!$H1913:$AC1913&lt;&gt;""),COLUMN('Tracker&amp;Invoice'!$H1913:$AC1913)),8),F1882)</f>
        <v>14</v>
      </c>
      <c r="G1883">
        <f>IF(D1883="OVERALL",IFERROR(LOOKUP(2,1/('Tracker&amp;Invoice'!$H1913:$AC1913&lt;&gt;""),COLUMN('Tracker&amp;Invoice'!$H1913:$AC1913)),8),G1884)</f>
        <v>15</v>
      </c>
      <c r="H1883">
        <f t="shared" si="58"/>
        <v>15</v>
      </c>
      <c r="I1883" s="29">
        <f>IF(D1883="INVOICE",SUM('Tracker&amp;Invoice'!$H1913:INDEX('Tracker&amp;Invoice'!$A1913:$AC1913,1,H1883)),0)</f>
        <v>0</v>
      </c>
      <c r="J1883" s="29">
        <f>IF(D1883="OVERALL",SUM('Tracker&amp;Invoice'!$H1913:$AC1913),0)</f>
        <v>0</v>
      </c>
    </row>
    <row r="1884" spans="1:10">
      <c r="A1884" t="e">
        <f t="shared" si="59"/>
        <v>#REF!</v>
      </c>
      <c r="B1884">
        <f>IF(AND('Tracker&amp;Invoice'!A1914&lt;&gt;"",'Tracker&amp;Invoice'!A1914&lt;&gt;"ITEM",'Tracker&amp;Invoice'!A1912="ITEM"),1,0)</f>
        <v>0</v>
      </c>
      <c r="C1884" t="str">
        <f>IF(B1884=1,'Tracker&amp;Invoice'!A1914,C1883)</f>
        <v>BQ-126</v>
      </c>
      <c r="D1884" t="str">
        <f>IF(LEFT(TRIM('Tracker&amp;Invoice'!B1914),9)="INVOICE #","INVOICE",IF(TRIM('Tracker&amp;Invoice'!B1914)="Overall Completion INVOICE","OVERALL",""))</f>
        <v>OVERALL</v>
      </c>
      <c r="E1884" t="str">
        <f>IF(D1884="INVOICE",VALUE(MID(TRIM('Tracker&amp;Invoice'!B1914),10,10)),"")</f>
        <v/>
      </c>
      <c r="F1884">
        <f>IF(B1884=1,IFERROR(LOOKUP(2,1/('Tracker&amp;Invoice'!$H1914:$AC1914&lt;&gt;""),COLUMN('Tracker&amp;Invoice'!$H1914:$AC1914)),8),F1883)</f>
        <v>14</v>
      </c>
      <c r="G1884">
        <f>IF(D1884="OVERALL",IFERROR(LOOKUP(2,1/('Tracker&amp;Invoice'!$H1914:$AC1914&lt;&gt;""),COLUMN('Tracker&amp;Invoice'!$H1914:$AC1914)),8),G1885)</f>
        <v>15</v>
      </c>
      <c r="H1884">
        <f t="shared" si="58"/>
        <v>15</v>
      </c>
      <c r="I1884" s="29">
        <f>IF(D1884="INVOICE",SUM('Tracker&amp;Invoice'!$H1914:INDEX('Tracker&amp;Invoice'!$A1914:$AC1914,1,H1884)),0)</f>
        <v>0</v>
      </c>
      <c r="J1884" s="29">
        <f>IF(D1884="OVERALL",SUM('Tracker&amp;Invoice'!$H1914:$AC1914),0)</f>
        <v>0</v>
      </c>
    </row>
    <row r="1885" spans="1:10">
      <c r="A1885" t="e">
        <f t="shared" si="59"/>
        <v>#REF!</v>
      </c>
      <c r="B1885">
        <f>IF(AND('Tracker&amp;Invoice'!A1915&lt;&gt;"",'Tracker&amp;Invoice'!A1915&lt;&gt;"ITEM",'Tracker&amp;Invoice'!A1913="ITEM"),1,0)</f>
        <v>0</v>
      </c>
      <c r="C1885" t="str">
        <f>IF(B1885=1,'Tracker&amp;Invoice'!A1915,C1884)</f>
        <v>BQ-126</v>
      </c>
      <c r="D1885" t="str">
        <f>IF(LEFT(TRIM('Tracker&amp;Invoice'!B1915),9)="INVOICE #","INVOICE",IF(TRIM('Tracker&amp;Invoice'!B1915)="Overall Completion INVOICE","OVERALL",""))</f>
        <v/>
      </c>
      <c r="E1885" t="str">
        <f>IF(D1885="INVOICE",VALUE(MID(TRIM('Tracker&amp;Invoice'!B1915),10,10)),"")</f>
        <v/>
      </c>
      <c r="F1885">
        <f>IF(B1885=1,IFERROR(LOOKUP(2,1/('Tracker&amp;Invoice'!$H1915:$AC1915&lt;&gt;""),COLUMN('Tracker&amp;Invoice'!$H1915:$AC1915)),8),F1884)</f>
        <v>14</v>
      </c>
      <c r="G1885">
        <f>IF(D1885="OVERALL",IFERROR(LOOKUP(2,1/('Tracker&amp;Invoice'!$H1915:$AC1915&lt;&gt;""),COLUMN('Tracker&amp;Invoice'!$H1915:$AC1915)),8),G1886)</f>
        <v>16</v>
      </c>
      <c r="H1885">
        <f t="shared" si="58"/>
        <v>16</v>
      </c>
      <c r="I1885" s="29">
        <f>IF(D1885="INVOICE",SUM('Tracker&amp;Invoice'!$H1915:INDEX('Tracker&amp;Invoice'!$A1915:$AC1915,1,H1885)),0)</f>
        <v>0</v>
      </c>
      <c r="J1885" s="29">
        <f>IF(D1885="OVERALL",SUM('Tracker&amp;Invoice'!$H1915:$AC1915),0)</f>
        <v>0</v>
      </c>
    </row>
    <row r="1886" spans="1:10">
      <c r="A1886" t="e">
        <f t="shared" si="59"/>
        <v>#REF!</v>
      </c>
      <c r="B1886">
        <f>IF(AND('Tracker&amp;Invoice'!A1916&lt;&gt;"",'Tracker&amp;Invoice'!A1916&lt;&gt;"ITEM",'Tracker&amp;Invoice'!A1914="ITEM"),1,0)</f>
        <v>0</v>
      </c>
      <c r="C1886" t="str">
        <f>IF(B1886=1,'Tracker&amp;Invoice'!A1916,C1885)</f>
        <v>BQ-126</v>
      </c>
      <c r="D1886" t="str">
        <f>IF(LEFT(TRIM('Tracker&amp;Invoice'!B1916),9)="INVOICE #","INVOICE",IF(TRIM('Tracker&amp;Invoice'!B1916)="Overall Completion INVOICE","OVERALL",""))</f>
        <v/>
      </c>
      <c r="E1886" t="str">
        <f>IF(D1886="INVOICE",VALUE(MID(TRIM('Tracker&amp;Invoice'!B1916),10,10)),"")</f>
        <v/>
      </c>
      <c r="F1886">
        <f>IF(B1886=1,IFERROR(LOOKUP(2,1/('Tracker&amp;Invoice'!$H1916:$AC1916&lt;&gt;""),COLUMN('Tracker&amp;Invoice'!$H1916:$AC1916)),8),F1885)</f>
        <v>14</v>
      </c>
      <c r="G1886">
        <f>IF(D1886="OVERALL",IFERROR(LOOKUP(2,1/('Tracker&amp;Invoice'!$H1916:$AC1916&lt;&gt;""),COLUMN('Tracker&amp;Invoice'!$H1916:$AC1916)),8),G1887)</f>
        <v>16</v>
      </c>
      <c r="H1886">
        <f t="shared" si="58"/>
        <v>16</v>
      </c>
      <c r="I1886" s="29">
        <f>IF(D1886="INVOICE",SUM('Tracker&amp;Invoice'!$H1916:INDEX('Tracker&amp;Invoice'!$A1916:$AC1916,1,H1886)),0)</f>
        <v>0</v>
      </c>
      <c r="J1886" s="29">
        <f>IF(D1886="OVERALL",SUM('Tracker&amp;Invoice'!$H1916:$AC1916),0)</f>
        <v>0</v>
      </c>
    </row>
    <row r="1887" spans="1:10">
      <c r="A1887" t="e">
        <f t="shared" si="59"/>
        <v>#REF!</v>
      </c>
      <c r="B1887">
        <f>IF(AND('Tracker&amp;Invoice'!A1917&lt;&gt;"",'Tracker&amp;Invoice'!A1917&lt;&gt;"ITEM",'Tracker&amp;Invoice'!A1915="ITEM"),1,0)</f>
        <v>0</v>
      </c>
      <c r="C1887" t="str">
        <f>IF(B1887=1,'Tracker&amp;Invoice'!A1917,C1886)</f>
        <v>BQ-126</v>
      </c>
      <c r="D1887" t="str">
        <f>IF(LEFT(TRIM('Tracker&amp;Invoice'!B1917),9)="INVOICE #","INVOICE",IF(TRIM('Tracker&amp;Invoice'!B1917)="Overall Completion INVOICE","OVERALL",""))</f>
        <v/>
      </c>
      <c r="E1887" t="str">
        <f>IF(D1887="INVOICE",VALUE(MID(TRIM('Tracker&amp;Invoice'!B1917),10,10)),"")</f>
        <v/>
      </c>
      <c r="F1887">
        <f>IF(B1887=1,IFERROR(LOOKUP(2,1/('Tracker&amp;Invoice'!$H1917:$AC1917&lt;&gt;""),COLUMN('Tracker&amp;Invoice'!$H1917:$AC1917)),8),F1886)</f>
        <v>14</v>
      </c>
      <c r="G1887">
        <f>IF(D1887="OVERALL",IFERROR(LOOKUP(2,1/('Tracker&amp;Invoice'!$H1917:$AC1917&lt;&gt;""),COLUMN('Tracker&amp;Invoice'!$H1917:$AC1917)),8),G1888)</f>
        <v>16</v>
      </c>
      <c r="H1887">
        <f t="shared" si="58"/>
        <v>16</v>
      </c>
      <c r="I1887" s="29">
        <f>IF(D1887="INVOICE",SUM('Tracker&amp;Invoice'!$H1917:INDEX('Tracker&amp;Invoice'!$A1917:$AC1917,1,H1887)),0)</f>
        <v>0</v>
      </c>
      <c r="J1887" s="29">
        <f>IF(D1887="OVERALL",SUM('Tracker&amp;Invoice'!$H1917:$AC1917),0)</f>
        <v>0</v>
      </c>
    </row>
    <row r="1888" spans="1:10">
      <c r="A1888" t="e">
        <f t="shared" si="59"/>
        <v>#REF!</v>
      </c>
      <c r="B1888">
        <f>IF(AND('Tracker&amp;Invoice'!A1918&lt;&gt;"",'Tracker&amp;Invoice'!A1918&lt;&gt;"ITEM",'Tracker&amp;Invoice'!A1916="ITEM"),1,0)</f>
        <v>0</v>
      </c>
      <c r="C1888" t="str">
        <f>IF(B1888=1,'Tracker&amp;Invoice'!A1918,C1887)</f>
        <v>BQ-126</v>
      </c>
      <c r="D1888" t="str">
        <f>IF(LEFT(TRIM('Tracker&amp;Invoice'!B1918),9)="INVOICE #","INVOICE",IF(TRIM('Tracker&amp;Invoice'!B1918)="Overall Completion INVOICE","OVERALL",""))</f>
        <v/>
      </c>
      <c r="E1888" t="str">
        <f>IF(D1888="INVOICE",VALUE(MID(TRIM('Tracker&amp;Invoice'!B1918),10,10)),"")</f>
        <v/>
      </c>
      <c r="F1888">
        <f>IF(B1888=1,IFERROR(LOOKUP(2,1/('Tracker&amp;Invoice'!$H1918:$AC1918&lt;&gt;""),COLUMN('Tracker&amp;Invoice'!$H1918:$AC1918)),8),F1887)</f>
        <v>14</v>
      </c>
      <c r="G1888">
        <f>IF(D1888="OVERALL",IFERROR(LOOKUP(2,1/('Tracker&amp;Invoice'!$H1918:$AC1918&lt;&gt;""),COLUMN('Tracker&amp;Invoice'!$H1918:$AC1918)),8),G1889)</f>
        <v>16</v>
      </c>
      <c r="H1888">
        <f t="shared" si="58"/>
        <v>16</v>
      </c>
      <c r="I1888" s="29">
        <f>IF(D1888="INVOICE",SUM('Tracker&amp;Invoice'!$H1918:INDEX('Tracker&amp;Invoice'!$A1918:$AC1918,1,H1888)),0)</f>
        <v>0</v>
      </c>
      <c r="J1888" s="29">
        <f>IF(D1888="OVERALL",SUM('Tracker&amp;Invoice'!$H1918:$AC1918),0)</f>
        <v>0</v>
      </c>
    </row>
    <row r="1889" spans="1:10">
      <c r="A1889" t="e">
        <f t="shared" si="59"/>
        <v>#REF!</v>
      </c>
      <c r="B1889">
        <f>IF(AND('Tracker&amp;Invoice'!A1919&lt;&gt;"",'Tracker&amp;Invoice'!A1919&lt;&gt;"ITEM",'Tracker&amp;Invoice'!A1917="ITEM"),1,0)</f>
        <v>0</v>
      </c>
      <c r="C1889" t="str">
        <f>IF(B1889=1,'Tracker&amp;Invoice'!A1919,C1888)</f>
        <v>BQ-126</v>
      </c>
      <c r="D1889" t="str">
        <f>IF(LEFT(TRIM('Tracker&amp;Invoice'!B1919),9)="INVOICE #","INVOICE",IF(TRIM('Tracker&amp;Invoice'!B1919)="Overall Completion INVOICE","OVERALL",""))</f>
        <v/>
      </c>
      <c r="E1889" t="str">
        <f>IF(D1889="INVOICE",VALUE(MID(TRIM('Tracker&amp;Invoice'!B1919),10,10)),"")</f>
        <v/>
      </c>
      <c r="F1889">
        <f>IF(B1889=1,IFERROR(LOOKUP(2,1/('Tracker&amp;Invoice'!$H1919:$AC1919&lt;&gt;""),COLUMN('Tracker&amp;Invoice'!$H1919:$AC1919)),8),F1888)</f>
        <v>14</v>
      </c>
      <c r="G1889">
        <f>IF(D1889="OVERALL",IFERROR(LOOKUP(2,1/('Tracker&amp;Invoice'!$H1919:$AC1919&lt;&gt;""),COLUMN('Tracker&amp;Invoice'!$H1919:$AC1919)),8),G1890)</f>
        <v>16</v>
      </c>
      <c r="H1889">
        <f t="shared" si="58"/>
        <v>16</v>
      </c>
      <c r="I1889" s="29">
        <f>IF(D1889="INVOICE",SUM('Tracker&amp;Invoice'!$H1919:INDEX('Tracker&amp;Invoice'!$A1919:$AC1919,1,H1889)),0)</f>
        <v>0</v>
      </c>
      <c r="J1889" s="29">
        <f>IF(D1889="OVERALL",SUM('Tracker&amp;Invoice'!$H1919:$AC1919),0)</f>
        <v>0</v>
      </c>
    </row>
    <row r="1890" spans="1:10">
      <c r="A1890" t="e">
        <f t="shared" si="59"/>
        <v>#REF!</v>
      </c>
      <c r="B1890">
        <f>IF(AND('Tracker&amp;Invoice'!A1920&lt;&gt;"",'Tracker&amp;Invoice'!A1920&lt;&gt;"ITEM",'Tracker&amp;Invoice'!A1918="ITEM"),1,0)</f>
        <v>0</v>
      </c>
      <c r="C1890" t="str">
        <f>IF(B1890=1,'Tracker&amp;Invoice'!A1920,C1889)</f>
        <v>BQ-126</v>
      </c>
      <c r="D1890" t="str">
        <f>IF(LEFT(TRIM('Tracker&amp;Invoice'!B1920),9)="INVOICE #","INVOICE",IF(TRIM('Tracker&amp;Invoice'!B1920)="Overall Completion INVOICE","OVERALL",""))</f>
        <v/>
      </c>
      <c r="E1890" t="str">
        <f>IF(D1890="INVOICE",VALUE(MID(TRIM('Tracker&amp;Invoice'!B1920),10,10)),"")</f>
        <v/>
      </c>
      <c r="F1890">
        <f>IF(B1890=1,IFERROR(LOOKUP(2,1/('Tracker&amp;Invoice'!$H1920:$AC1920&lt;&gt;""),COLUMN('Tracker&amp;Invoice'!$H1920:$AC1920)),8),F1889)</f>
        <v>14</v>
      </c>
      <c r="G1890">
        <f>IF(D1890="OVERALL",IFERROR(LOOKUP(2,1/('Tracker&amp;Invoice'!$H1920:$AC1920&lt;&gt;""),COLUMN('Tracker&amp;Invoice'!$H1920:$AC1920)),8),G1891)</f>
        <v>16</v>
      </c>
      <c r="H1890">
        <f t="shared" si="58"/>
        <v>16</v>
      </c>
      <c r="I1890" s="29">
        <f>IF(D1890="INVOICE",SUM('Tracker&amp;Invoice'!$H1920:INDEX('Tracker&amp;Invoice'!$A1920:$AC1920,1,H1890)),0)</f>
        <v>0</v>
      </c>
      <c r="J1890" s="29">
        <f>IF(D1890="OVERALL",SUM('Tracker&amp;Invoice'!$H1920:$AC1920),0)</f>
        <v>0</v>
      </c>
    </row>
    <row r="1891" spans="1:10">
      <c r="A1891" t="e">
        <f t="shared" si="59"/>
        <v>#REF!</v>
      </c>
      <c r="B1891">
        <f>IF(AND('Tracker&amp;Invoice'!A1921&lt;&gt;"",'Tracker&amp;Invoice'!A1921&lt;&gt;"ITEM",'Tracker&amp;Invoice'!A1919="ITEM"),1,0)</f>
        <v>0</v>
      </c>
      <c r="C1891" t="str">
        <f>IF(B1891=1,'Tracker&amp;Invoice'!A1921,C1890)</f>
        <v>BQ-126</v>
      </c>
      <c r="D1891" t="str">
        <f>IF(LEFT(TRIM('Tracker&amp;Invoice'!B1921),9)="INVOICE #","INVOICE",IF(TRIM('Tracker&amp;Invoice'!B1921)="Overall Completion INVOICE","OVERALL",""))</f>
        <v/>
      </c>
      <c r="E1891" t="str">
        <f>IF(D1891="INVOICE",VALUE(MID(TRIM('Tracker&amp;Invoice'!B1921),10,10)),"")</f>
        <v/>
      </c>
      <c r="F1891">
        <f>IF(B1891=1,IFERROR(LOOKUP(2,1/('Tracker&amp;Invoice'!$H1921:$AC1921&lt;&gt;""),COLUMN('Tracker&amp;Invoice'!$H1921:$AC1921)),8),F1890)</f>
        <v>14</v>
      </c>
      <c r="G1891">
        <f>IF(D1891="OVERALL",IFERROR(LOOKUP(2,1/('Tracker&amp;Invoice'!$H1921:$AC1921&lt;&gt;""),COLUMN('Tracker&amp;Invoice'!$H1921:$AC1921)),8),G1892)</f>
        <v>16</v>
      </c>
      <c r="H1891">
        <f t="shared" si="58"/>
        <v>16</v>
      </c>
      <c r="I1891" s="29">
        <f>IF(D1891="INVOICE",SUM('Tracker&amp;Invoice'!$H1921:INDEX('Tracker&amp;Invoice'!$A1921:$AC1921,1,H1891)),0)</f>
        <v>0</v>
      </c>
      <c r="J1891" s="29">
        <f>IF(D1891="OVERALL",SUM('Tracker&amp;Invoice'!$H1921:$AC1921),0)</f>
        <v>0</v>
      </c>
    </row>
    <row r="1892" spans="1:10">
      <c r="A1892" t="e">
        <f t="shared" si="59"/>
        <v>#REF!</v>
      </c>
      <c r="B1892">
        <f>IF(AND('Tracker&amp;Invoice'!A1922&lt;&gt;"",'Tracker&amp;Invoice'!A1922&lt;&gt;"ITEM",'Tracker&amp;Invoice'!A1920="ITEM"),1,0)</f>
        <v>0</v>
      </c>
      <c r="C1892" t="str">
        <f>IF(B1892=1,'Tracker&amp;Invoice'!A1922,C1891)</f>
        <v>BQ-126</v>
      </c>
      <c r="D1892" t="str">
        <f>IF(LEFT(TRIM('Tracker&amp;Invoice'!B1922),9)="INVOICE #","INVOICE",IF(TRIM('Tracker&amp;Invoice'!B1922)="Overall Completion INVOICE","OVERALL",""))</f>
        <v/>
      </c>
      <c r="E1892" t="str">
        <f>IF(D1892="INVOICE",VALUE(MID(TRIM('Tracker&amp;Invoice'!B1922),10,10)),"")</f>
        <v/>
      </c>
      <c r="F1892">
        <f>IF(B1892=1,IFERROR(LOOKUP(2,1/('Tracker&amp;Invoice'!$H1922:$AC1922&lt;&gt;""),COLUMN('Tracker&amp;Invoice'!$H1922:$AC1922)),8),F1891)</f>
        <v>14</v>
      </c>
      <c r="G1892">
        <f>IF(D1892="OVERALL",IFERROR(LOOKUP(2,1/('Tracker&amp;Invoice'!$H1922:$AC1922&lt;&gt;""),COLUMN('Tracker&amp;Invoice'!$H1922:$AC1922)),8),G1893)</f>
        <v>16</v>
      </c>
      <c r="H1892">
        <f t="shared" si="58"/>
        <v>16</v>
      </c>
      <c r="I1892" s="29">
        <f>IF(D1892="INVOICE",SUM('Tracker&amp;Invoice'!$H1922:INDEX('Tracker&amp;Invoice'!$A1922:$AC1922,1,H1892)),0)</f>
        <v>0</v>
      </c>
      <c r="J1892" s="29">
        <f>IF(D1892="OVERALL",SUM('Tracker&amp;Invoice'!$H1922:$AC1922),0)</f>
        <v>0</v>
      </c>
    </row>
    <row r="1893" spans="1:10">
      <c r="A1893" t="e">
        <f t="shared" si="59"/>
        <v>#REF!</v>
      </c>
      <c r="B1893">
        <f>IF(AND('Tracker&amp;Invoice'!A1923&lt;&gt;"",'Tracker&amp;Invoice'!A1923&lt;&gt;"ITEM",'Tracker&amp;Invoice'!A1921="ITEM"),1,0)</f>
        <v>1</v>
      </c>
      <c r="C1893" t="str">
        <f>IF(B1893=1,'Tracker&amp;Invoice'!A1923,C1892)</f>
        <v>BQ-127</v>
      </c>
      <c r="D1893" t="str">
        <f>IF(LEFT(TRIM('Tracker&amp;Invoice'!B1923),9)="INVOICE #","INVOICE",IF(TRIM('Tracker&amp;Invoice'!B1923)="Overall Completion INVOICE","OVERALL",""))</f>
        <v/>
      </c>
      <c r="E1893" t="str">
        <f>IF(D1893="INVOICE",VALUE(MID(TRIM('Tracker&amp;Invoice'!B1923),10,10)),"")</f>
        <v/>
      </c>
      <c r="F1893">
        <f>IF(B1893=1,IFERROR(LOOKUP(2,1/('Tracker&amp;Invoice'!$H1923:$AC1923&lt;&gt;""),COLUMN('Tracker&amp;Invoice'!$H1923:$AC1923)),8),F1892)</f>
        <v>15</v>
      </c>
      <c r="G1893">
        <f>IF(D1893="OVERALL",IFERROR(LOOKUP(2,1/('Tracker&amp;Invoice'!$H1923:$AC1923&lt;&gt;""),COLUMN('Tracker&amp;Invoice'!$H1923:$AC1923)),8),G1894)</f>
        <v>16</v>
      </c>
      <c r="H1893">
        <f t="shared" si="58"/>
        <v>16</v>
      </c>
      <c r="I1893" s="29">
        <f>IF(D1893="INVOICE",SUM('Tracker&amp;Invoice'!$H1923:INDEX('Tracker&amp;Invoice'!$A1923:$AC1923,1,H1893)),0)</f>
        <v>0</v>
      </c>
      <c r="J1893" s="29">
        <f>IF(D1893="OVERALL",SUM('Tracker&amp;Invoice'!$H1923:$AC1923),0)</f>
        <v>0</v>
      </c>
    </row>
    <row r="1894" spans="1:10">
      <c r="A1894" t="e">
        <f t="shared" si="59"/>
        <v>#REF!</v>
      </c>
      <c r="B1894">
        <f>IF(AND('Tracker&amp;Invoice'!A1924&lt;&gt;"",'Tracker&amp;Invoice'!A1924&lt;&gt;"ITEM",'Tracker&amp;Invoice'!A1922="ITEM"),1,0)</f>
        <v>0</v>
      </c>
      <c r="C1894" t="str">
        <f>IF(B1894=1,'Tracker&amp;Invoice'!A1924,C1893)</f>
        <v>BQ-127</v>
      </c>
      <c r="D1894" t="str">
        <f>IF(LEFT(TRIM('Tracker&amp;Invoice'!B1924),9)="INVOICE #","INVOICE",IF(TRIM('Tracker&amp;Invoice'!B1924)="Overall Completion INVOICE","OVERALL",""))</f>
        <v/>
      </c>
      <c r="E1894" t="str">
        <f>IF(D1894="INVOICE",VALUE(MID(TRIM('Tracker&amp;Invoice'!B1924),10,10)),"")</f>
        <v/>
      </c>
      <c r="F1894">
        <f>IF(B1894=1,IFERROR(LOOKUP(2,1/('Tracker&amp;Invoice'!$H1924:$AC1924&lt;&gt;""),COLUMN('Tracker&amp;Invoice'!$H1924:$AC1924)),8),F1893)</f>
        <v>15</v>
      </c>
      <c r="G1894">
        <f>IF(D1894="OVERALL",IFERROR(LOOKUP(2,1/('Tracker&amp;Invoice'!$H1924:$AC1924&lt;&gt;""),COLUMN('Tracker&amp;Invoice'!$H1924:$AC1924)),8),G1895)</f>
        <v>16</v>
      </c>
      <c r="H1894">
        <f t="shared" si="58"/>
        <v>16</v>
      </c>
      <c r="I1894" s="29">
        <f>IF(D1894="INVOICE",SUM('Tracker&amp;Invoice'!$H1924:INDEX('Tracker&amp;Invoice'!$A1924:$AC1924,1,H1894)),0)</f>
        <v>0</v>
      </c>
      <c r="J1894" s="29">
        <f>IF(D1894="OVERALL",SUM('Tracker&amp;Invoice'!$H1924:$AC1924),0)</f>
        <v>0</v>
      </c>
    </row>
    <row r="1895" spans="1:10">
      <c r="A1895" t="e">
        <f t="shared" si="59"/>
        <v>#REF!</v>
      </c>
      <c r="B1895">
        <f>IF(AND('Tracker&amp;Invoice'!A1925&lt;&gt;"",'Tracker&amp;Invoice'!A1925&lt;&gt;"ITEM",'Tracker&amp;Invoice'!A1923="ITEM"),1,0)</f>
        <v>0</v>
      </c>
      <c r="C1895" t="str">
        <f>IF(B1895=1,'Tracker&amp;Invoice'!A1925,C1894)</f>
        <v>BQ-127</v>
      </c>
      <c r="D1895" t="str">
        <f>IF(LEFT(TRIM('Tracker&amp;Invoice'!B1925),9)="INVOICE #","INVOICE",IF(TRIM('Tracker&amp;Invoice'!B1925)="Overall Completion INVOICE","OVERALL",""))</f>
        <v/>
      </c>
      <c r="E1895" t="str">
        <f>IF(D1895="INVOICE",VALUE(MID(TRIM('Tracker&amp;Invoice'!B1925),10,10)),"")</f>
        <v/>
      </c>
      <c r="F1895">
        <f>IF(B1895=1,IFERROR(LOOKUP(2,1/('Tracker&amp;Invoice'!$H1925:$AC1925&lt;&gt;""),COLUMN('Tracker&amp;Invoice'!$H1925:$AC1925)),8),F1894)</f>
        <v>15</v>
      </c>
      <c r="G1895">
        <f>IF(D1895="OVERALL",IFERROR(LOOKUP(2,1/('Tracker&amp;Invoice'!$H1925:$AC1925&lt;&gt;""),COLUMN('Tracker&amp;Invoice'!$H1925:$AC1925)),8),G1896)</f>
        <v>16</v>
      </c>
      <c r="H1895">
        <f t="shared" si="58"/>
        <v>16</v>
      </c>
      <c r="I1895" s="29">
        <f>IF(D1895="INVOICE",SUM('Tracker&amp;Invoice'!$H1925:INDEX('Tracker&amp;Invoice'!$A1925:$AC1925,1,H1895)),0)</f>
        <v>0</v>
      </c>
      <c r="J1895" s="29">
        <f>IF(D1895="OVERALL",SUM('Tracker&amp;Invoice'!$H1925:$AC1925),0)</f>
        <v>0</v>
      </c>
    </row>
    <row r="1896" spans="1:10">
      <c r="A1896" t="e">
        <f t="shared" si="59"/>
        <v>#REF!</v>
      </c>
      <c r="B1896">
        <f>IF(AND('Tracker&amp;Invoice'!A1926&lt;&gt;"",'Tracker&amp;Invoice'!A1926&lt;&gt;"ITEM",'Tracker&amp;Invoice'!A1924="ITEM"),1,0)</f>
        <v>0</v>
      </c>
      <c r="C1896" t="str">
        <f>IF(B1896=1,'Tracker&amp;Invoice'!A1926,C1895)</f>
        <v>BQ-127</v>
      </c>
      <c r="D1896" t="str">
        <f>IF(LEFT(TRIM('Tracker&amp;Invoice'!B1926),9)="INVOICE #","INVOICE",IF(TRIM('Tracker&amp;Invoice'!B1926)="Overall Completion INVOICE","OVERALL",""))</f>
        <v>INVOICE</v>
      </c>
      <c r="E1896">
        <f>IF(D1896="INVOICE",VALUE(MID(TRIM('Tracker&amp;Invoice'!B1926),10,10)),"")</f>
        <v>13</v>
      </c>
      <c r="F1896">
        <f>IF(B1896=1,IFERROR(LOOKUP(2,1/('Tracker&amp;Invoice'!$H1926:$AC1926&lt;&gt;""),COLUMN('Tracker&amp;Invoice'!$H1926:$AC1926)),8),F1895)</f>
        <v>15</v>
      </c>
      <c r="G1896">
        <f>IF(D1896="OVERALL",IFERROR(LOOKUP(2,1/('Tracker&amp;Invoice'!$H1926:$AC1926&lt;&gt;""),COLUMN('Tracker&amp;Invoice'!$H1926:$AC1926)),8),G1897)</f>
        <v>16</v>
      </c>
      <c r="H1896">
        <f t="shared" si="58"/>
        <v>16</v>
      </c>
      <c r="I1896" s="29">
        <f>IF(D1896="INVOICE",SUM('Tracker&amp;Invoice'!$H1926:INDEX('Tracker&amp;Invoice'!$A1926:$AC1926,1,H1896)),0)</f>
        <v>1430.0000000000002</v>
      </c>
      <c r="J1896" s="29">
        <f>IF(D1896="OVERALL",SUM('Tracker&amp;Invoice'!$H1926:$AC1926),0)</f>
        <v>0</v>
      </c>
    </row>
    <row r="1897" spans="1:10">
      <c r="A1897" t="e">
        <f t="shared" si="59"/>
        <v>#REF!</v>
      </c>
      <c r="B1897">
        <f>IF(AND('Tracker&amp;Invoice'!A1927&lt;&gt;"",'Tracker&amp;Invoice'!A1927&lt;&gt;"ITEM",'Tracker&amp;Invoice'!A1925="ITEM"),1,0)</f>
        <v>0</v>
      </c>
      <c r="C1897" t="str">
        <f>IF(B1897=1,'Tracker&amp;Invoice'!A1927,C1896)</f>
        <v>BQ-127</v>
      </c>
      <c r="D1897" t="str">
        <f>IF(LEFT(TRIM('Tracker&amp;Invoice'!B1927),9)="INVOICE #","INVOICE",IF(TRIM('Tracker&amp;Invoice'!B1927)="Overall Completion INVOICE","OVERALL",""))</f>
        <v/>
      </c>
      <c r="E1897" t="str">
        <f>IF(D1897="INVOICE",VALUE(MID(TRIM('Tracker&amp;Invoice'!B1927),10,10)),"")</f>
        <v/>
      </c>
      <c r="F1897">
        <f>IF(B1897=1,IFERROR(LOOKUP(2,1/('Tracker&amp;Invoice'!$H1927:$AC1927&lt;&gt;""),COLUMN('Tracker&amp;Invoice'!$H1927:$AC1927)),8),F1896)</f>
        <v>15</v>
      </c>
      <c r="G1897">
        <f>IF(D1897="OVERALL",IFERROR(LOOKUP(2,1/('Tracker&amp;Invoice'!$H1927:$AC1927&lt;&gt;""),COLUMN('Tracker&amp;Invoice'!$H1927:$AC1927)),8),G1898)</f>
        <v>16</v>
      </c>
      <c r="H1897">
        <f t="shared" si="58"/>
        <v>16</v>
      </c>
      <c r="I1897" s="29">
        <f>IF(D1897="INVOICE",SUM('Tracker&amp;Invoice'!$H1927:INDEX('Tracker&amp;Invoice'!$A1927:$AC1927,1,H1897)),0)</f>
        <v>0</v>
      </c>
      <c r="J1897" s="29">
        <f>IF(D1897="OVERALL",SUM('Tracker&amp;Invoice'!$H1927:$AC1927),0)</f>
        <v>0</v>
      </c>
    </row>
    <row r="1898" spans="1:10">
      <c r="A1898" t="e">
        <f t="shared" si="59"/>
        <v>#REF!</v>
      </c>
      <c r="B1898">
        <f>IF(AND('Tracker&amp;Invoice'!A1928&lt;&gt;"",'Tracker&amp;Invoice'!A1928&lt;&gt;"ITEM",'Tracker&amp;Invoice'!A1926="ITEM"),1,0)</f>
        <v>0</v>
      </c>
      <c r="C1898" t="str">
        <f>IF(B1898=1,'Tracker&amp;Invoice'!A1928,C1897)</f>
        <v>BQ-127</v>
      </c>
      <c r="D1898" t="str">
        <f>IF(LEFT(TRIM('Tracker&amp;Invoice'!B1928),9)="INVOICE #","INVOICE",IF(TRIM('Tracker&amp;Invoice'!B1928)="Overall Completion INVOICE","OVERALL",""))</f>
        <v>INVOICE</v>
      </c>
      <c r="E1898">
        <f>IF(D1898="INVOICE",VALUE(MID(TRIM('Tracker&amp;Invoice'!B1928),10,10)),"")</f>
        <v>32</v>
      </c>
      <c r="F1898">
        <f>IF(B1898=1,IFERROR(LOOKUP(2,1/('Tracker&amp;Invoice'!$H1928:$AC1928&lt;&gt;""),COLUMN('Tracker&amp;Invoice'!$H1928:$AC1928)),8),F1897)</f>
        <v>15</v>
      </c>
      <c r="G1898">
        <f>IF(D1898="OVERALL",IFERROR(LOOKUP(2,1/('Tracker&amp;Invoice'!$H1928:$AC1928&lt;&gt;""),COLUMN('Tracker&amp;Invoice'!$H1928:$AC1928)),8),G1899)</f>
        <v>16</v>
      </c>
      <c r="H1898">
        <f t="shared" si="58"/>
        <v>16</v>
      </c>
      <c r="I1898" s="29">
        <f>IF(D1898="INVOICE",SUM('Tracker&amp;Invoice'!$H1928:INDEX('Tracker&amp;Invoice'!$A1928:$AC1928,1,H1898)),0)</f>
        <v>650</v>
      </c>
      <c r="J1898" s="29">
        <f>IF(D1898="OVERALL",SUM('Tracker&amp;Invoice'!$H1928:$AC1928),0)</f>
        <v>0</v>
      </c>
    </row>
    <row r="1899" spans="1:10">
      <c r="A1899" t="e">
        <f t="shared" si="59"/>
        <v>#REF!</v>
      </c>
      <c r="B1899">
        <f>IF(AND('Tracker&amp;Invoice'!A1929&lt;&gt;"",'Tracker&amp;Invoice'!A1929&lt;&gt;"ITEM",'Tracker&amp;Invoice'!A1927="ITEM"),1,0)</f>
        <v>0</v>
      </c>
      <c r="C1899" t="str">
        <f>IF(B1899=1,'Tracker&amp;Invoice'!A1929,C1898)</f>
        <v>BQ-127</v>
      </c>
      <c r="D1899" t="str">
        <f>IF(LEFT(TRIM('Tracker&amp;Invoice'!B1929),9)="INVOICE #","INVOICE",IF(TRIM('Tracker&amp;Invoice'!B1929)="Overall Completion INVOICE","OVERALL",""))</f>
        <v/>
      </c>
      <c r="E1899" t="str">
        <f>IF(D1899="INVOICE",VALUE(MID(TRIM('Tracker&amp;Invoice'!B1929),10,10)),"")</f>
        <v/>
      </c>
      <c r="F1899">
        <f>IF(B1899=1,IFERROR(LOOKUP(2,1/('Tracker&amp;Invoice'!$H1929:$AC1929&lt;&gt;""),COLUMN('Tracker&amp;Invoice'!$H1929:$AC1929)),8),F1898)</f>
        <v>15</v>
      </c>
      <c r="G1899">
        <f>IF(D1899="OVERALL",IFERROR(LOOKUP(2,1/('Tracker&amp;Invoice'!$H1929:$AC1929&lt;&gt;""),COLUMN('Tracker&amp;Invoice'!$H1929:$AC1929)),8),G1900)</f>
        <v>16</v>
      </c>
      <c r="H1899">
        <f t="shared" si="58"/>
        <v>16</v>
      </c>
      <c r="I1899" s="29">
        <f>IF(D1899="INVOICE",SUM('Tracker&amp;Invoice'!$H1929:INDEX('Tracker&amp;Invoice'!$A1929:$AC1929,1,H1899)),0)</f>
        <v>0</v>
      </c>
      <c r="J1899" s="29">
        <f>IF(D1899="OVERALL",SUM('Tracker&amp;Invoice'!$H1929:$AC1929),0)</f>
        <v>0</v>
      </c>
    </row>
    <row r="1900" spans="1:10">
      <c r="A1900" t="e">
        <f t="shared" si="59"/>
        <v>#REF!</v>
      </c>
      <c r="B1900">
        <f>IF(AND('Tracker&amp;Invoice'!A1930&lt;&gt;"",'Tracker&amp;Invoice'!A1930&lt;&gt;"ITEM",'Tracker&amp;Invoice'!A1928="ITEM"),1,0)</f>
        <v>0</v>
      </c>
      <c r="C1900" t="str">
        <f>IF(B1900=1,'Tracker&amp;Invoice'!A1930,C1899)</f>
        <v>BQ-127</v>
      </c>
      <c r="D1900" t="str">
        <f>IF(LEFT(TRIM('Tracker&amp;Invoice'!B1930),9)="INVOICE #","INVOICE",IF(TRIM('Tracker&amp;Invoice'!B1930)="Overall Completion INVOICE","OVERALL",""))</f>
        <v/>
      </c>
      <c r="E1900" t="str">
        <f>IF(D1900="INVOICE",VALUE(MID(TRIM('Tracker&amp;Invoice'!B1930),10,10)),"")</f>
        <v/>
      </c>
      <c r="F1900">
        <f>IF(B1900=1,IFERROR(LOOKUP(2,1/('Tracker&amp;Invoice'!$H1930:$AC1930&lt;&gt;""),COLUMN('Tracker&amp;Invoice'!$H1930:$AC1930)),8),F1899)</f>
        <v>15</v>
      </c>
      <c r="G1900">
        <f>IF(D1900="OVERALL",IFERROR(LOOKUP(2,1/('Tracker&amp;Invoice'!$H1930:$AC1930&lt;&gt;""),COLUMN('Tracker&amp;Invoice'!$H1930:$AC1930)),8),G1901)</f>
        <v>16</v>
      </c>
      <c r="H1900">
        <f t="shared" si="58"/>
        <v>16</v>
      </c>
      <c r="I1900" s="29">
        <f>IF(D1900="INVOICE",SUM('Tracker&amp;Invoice'!$H1930:INDEX('Tracker&amp;Invoice'!$A1930:$AC1930,1,H1900)),0)</f>
        <v>0</v>
      </c>
      <c r="J1900" s="29">
        <f>IF(D1900="OVERALL",SUM('Tracker&amp;Invoice'!$H1930:$AC1930),0)</f>
        <v>0</v>
      </c>
    </row>
    <row r="1901" spans="1:10">
      <c r="A1901" t="e">
        <f t="shared" si="59"/>
        <v>#REF!</v>
      </c>
      <c r="B1901">
        <f>IF(AND('Tracker&amp;Invoice'!A1931&lt;&gt;"",'Tracker&amp;Invoice'!A1931&lt;&gt;"ITEM",'Tracker&amp;Invoice'!A1929="ITEM"),1,0)</f>
        <v>0</v>
      </c>
      <c r="C1901" t="str">
        <f>IF(B1901=1,'Tracker&amp;Invoice'!A1931,C1900)</f>
        <v>BQ-127</v>
      </c>
      <c r="D1901" t="str">
        <f>IF(LEFT(TRIM('Tracker&amp;Invoice'!B1931),9)="INVOICE #","INVOICE",IF(TRIM('Tracker&amp;Invoice'!B1931)="Overall Completion INVOICE","OVERALL",""))</f>
        <v/>
      </c>
      <c r="E1901" t="str">
        <f>IF(D1901="INVOICE",VALUE(MID(TRIM('Tracker&amp;Invoice'!B1931),10,10)),"")</f>
        <v/>
      </c>
      <c r="F1901">
        <f>IF(B1901=1,IFERROR(LOOKUP(2,1/('Tracker&amp;Invoice'!$H1931:$AC1931&lt;&gt;""),COLUMN('Tracker&amp;Invoice'!$H1931:$AC1931)),8),F1900)</f>
        <v>15</v>
      </c>
      <c r="G1901">
        <f>IF(D1901="OVERALL",IFERROR(LOOKUP(2,1/('Tracker&amp;Invoice'!$H1931:$AC1931&lt;&gt;""),COLUMN('Tracker&amp;Invoice'!$H1931:$AC1931)),8),G1902)</f>
        <v>16</v>
      </c>
      <c r="H1901">
        <f t="shared" si="58"/>
        <v>16</v>
      </c>
      <c r="I1901" s="29">
        <f>IF(D1901="INVOICE",SUM('Tracker&amp;Invoice'!$H1931:INDEX('Tracker&amp;Invoice'!$A1931:$AC1931,1,H1901)),0)</f>
        <v>0</v>
      </c>
      <c r="J1901" s="29">
        <f>IF(D1901="OVERALL",SUM('Tracker&amp;Invoice'!$H1931:$AC1931),0)</f>
        <v>0</v>
      </c>
    </row>
    <row r="1902" spans="1:10">
      <c r="A1902" t="e">
        <f t="shared" si="59"/>
        <v>#REF!</v>
      </c>
      <c r="B1902">
        <f>IF(AND('Tracker&amp;Invoice'!A1932&lt;&gt;"",'Tracker&amp;Invoice'!A1932&lt;&gt;"ITEM",'Tracker&amp;Invoice'!A1930="ITEM"),1,0)</f>
        <v>0</v>
      </c>
      <c r="C1902" t="str">
        <f>IF(B1902=1,'Tracker&amp;Invoice'!A1932,C1901)</f>
        <v>BQ-127</v>
      </c>
      <c r="D1902" t="str">
        <f>IF(LEFT(TRIM('Tracker&amp;Invoice'!B1932),9)="INVOICE #","INVOICE",IF(TRIM('Tracker&amp;Invoice'!B1932)="Overall Completion INVOICE","OVERALL",""))</f>
        <v/>
      </c>
      <c r="E1902" t="str">
        <f>IF(D1902="INVOICE",VALUE(MID(TRIM('Tracker&amp;Invoice'!B1932),10,10)),"")</f>
        <v/>
      </c>
      <c r="F1902">
        <f>IF(B1902=1,IFERROR(LOOKUP(2,1/('Tracker&amp;Invoice'!$H1932:$AC1932&lt;&gt;""),COLUMN('Tracker&amp;Invoice'!$H1932:$AC1932)),8),F1901)</f>
        <v>15</v>
      </c>
      <c r="G1902">
        <f>IF(D1902="OVERALL",IFERROR(LOOKUP(2,1/('Tracker&amp;Invoice'!$H1932:$AC1932&lt;&gt;""),COLUMN('Tracker&amp;Invoice'!$H1932:$AC1932)),8),G1903)</f>
        <v>16</v>
      </c>
      <c r="H1902">
        <f t="shared" si="58"/>
        <v>16</v>
      </c>
      <c r="I1902" s="29">
        <f>IF(D1902="INVOICE",SUM('Tracker&amp;Invoice'!$H1932:INDEX('Tracker&amp;Invoice'!$A1932:$AC1932,1,H1902)),0)</f>
        <v>0</v>
      </c>
      <c r="J1902" s="29">
        <f>IF(D1902="OVERALL",SUM('Tracker&amp;Invoice'!$H1932:$AC1932),0)</f>
        <v>0</v>
      </c>
    </row>
    <row r="1903" spans="1:10">
      <c r="A1903" t="e">
        <f t="shared" si="59"/>
        <v>#REF!</v>
      </c>
      <c r="B1903">
        <f>IF(AND('Tracker&amp;Invoice'!A1933&lt;&gt;"",'Tracker&amp;Invoice'!A1933&lt;&gt;"ITEM",'Tracker&amp;Invoice'!A1931="ITEM"),1,0)</f>
        <v>0</v>
      </c>
      <c r="C1903" t="str">
        <f>IF(B1903=1,'Tracker&amp;Invoice'!A1933,C1902)</f>
        <v>BQ-127</v>
      </c>
      <c r="D1903" t="str">
        <f>IF(LEFT(TRIM('Tracker&amp;Invoice'!B1933),9)="INVOICE #","INVOICE",IF(TRIM('Tracker&amp;Invoice'!B1933)="Overall Completion INVOICE","OVERALL",""))</f>
        <v/>
      </c>
      <c r="E1903" t="str">
        <f>IF(D1903="INVOICE",VALUE(MID(TRIM('Tracker&amp;Invoice'!B1933),10,10)),"")</f>
        <v/>
      </c>
      <c r="F1903">
        <f>IF(B1903=1,IFERROR(LOOKUP(2,1/('Tracker&amp;Invoice'!$H1933:$AC1933&lt;&gt;""),COLUMN('Tracker&amp;Invoice'!$H1933:$AC1933)),8),F1902)</f>
        <v>15</v>
      </c>
      <c r="G1903">
        <f>IF(D1903="OVERALL",IFERROR(LOOKUP(2,1/('Tracker&amp;Invoice'!$H1933:$AC1933&lt;&gt;""),COLUMN('Tracker&amp;Invoice'!$H1933:$AC1933)),8),G1904)</f>
        <v>16</v>
      </c>
      <c r="H1903">
        <f t="shared" si="58"/>
        <v>16</v>
      </c>
      <c r="I1903" s="29">
        <f>IF(D1903="INVOICE",SUM('Tracker&amp;Invoice'!$H1933:INDEX('Tracker&amp;Invoice'!$A1933:$AC1933,1,H1903)),0)</f>
        <v>0</v>
      </c>
      <c r="J1903" s="29">
        <f>IF(D1903="OVERALL",SUM('Tracker&amp;Invoice'!$H1933:$AC1933),0)</f>
        <v>0</v>
      </c>
    </row>
    <row r="1904" spans="1:10">
      <c r="A1904" t="e">
        <f t="shared" si="59"/>
        <v>#REF!</v>
      </c>
      <c r="B1904">
        <f>IF(AND('Tracker&amp;Invoice'!A1934&lt;&gt;"",'Tracker&amp;Invoice'!A1934&lt;&gt;"ITEM",'Tracker&amp;Invoice'!A1932="ITEM"),1,0)</f>
        <v>0</v>
      </c>
      <c r="C1904" t="str">
        <f>IF(B1904=1,'Tracker&amp;Invoice'!A1934,C1903)</f>
        <v>BQ-127</v>
      </c>
      <c r="D1904" t="str">
        <f>IF(LEFT(TRIM('Tracker&amp;Invoice'!B1934),9)="INVOICE #","INVOICE",IF(TRIM('Tracker&amp;Invoice'!B1934)="Overall Completion INVOICE","OVERALL",""))</f>
        <v/>
      </c>
      <c r="E1904" t="str">
        <f>IF(D1904="INVOICE",VALUE(MID(TRIM('Tracker&amp;Invoice'!B1934),10,10)),"")</f>
        <v/>
      </c>
      <c r="F1904">
        <f>IF(B1904=1,IFERROR(LOOKUP(2,1/('Tracker&amp;Invoice'!$H1934:$AC1934&lt;&gt;""),COLUMN('Tracker&amp;Invoice'!$H1934:$AC1934)),8),F1903)</f>
        <v>15</v>
      </c>
      <c r="G1904">
        <f>IF(D1904="OVERALL",IFERROR(LOOKUP(2,1/('Tracker&amp;Invoice'!$H1934:$AC1934&lt;&gt;""),COLUMN('Tracker&amp;Invoice'!$H1934:$AC1934)),8),G1905)</f>
        <v>16</v>
      </c>
      <c r="H1904">
        <f t="shared" si="58"/>
        <v>16</v>
      </c>
      <c r="I1904" s="29">
        <f>IF(D1904="INVOICE",SUM('Tracker&amp;Invoice'!$H1934:INDEX('Tracker&amp;Invoice'!$A1934:$AC1934,1,H1904)),0)</f>
        <v>0</v>
      </c>
      <c r="J1904" s="29">
        <f>IF(D1904="OVERALL",SUM('Tracker&amp;Invoice'!$H1934:$AC1934),0)</f>
        <v>0</v>
      </c>
    </row>
    <row r="1905" spans="1:10">
      <c r="A1905" t="e">
        <f t="shared" si="59"/>
        <v>#REF!</v>
      </c>
      <c r="B1905">
        <f>IF(AND('Tracker&amp;Invoice'!A1935&lt;&gt;"",'Tracker&amp;Invoice'!A1935&lt;&gt;"ITEM",'Tracker&amp;Invoice'!A1933="ITEM"),1,0)</f>
        <v>0</v>
      </c>
      <c r="C1905" t="str">
        <f>IF(B1905=1,'Tracker&amp;Invoice'!A1935,C1904)</f>
        <v>BQ-127</v>
      </c>
      <c r="D1905" t="str">
        <f>IF(LEFT(TRIM('Tracker&amp;Invoice'!B1935),9)="INVOICE #","INVOICE",IF(TRIM('Tracker&amp;Invoice'!B1935)="Overall Completion INVOICE","OVERALL",""))</f>
        <v/>
      </c>
      <c r="E1905" t="str">
        <f>IF(D1905="INVOICE",VALUE(MID(TRIM('Tracker&amp;Invoice'!B1935),10,10)),"")</f>
        <v/>
      </c>
      <c r="F1905">
        <f>IF(B1905=1,IFERROR(LOOKUP(2,1/('Tracker&amp;Invoice'!$H1935:$AC1935&lt;&gt;""),COLUMN('Tracker&amp;Invoice'!$H1935:$AC1935)),8),F1904)</f>
        <v>15</v>
      </c>
      <c r="G1905">
        <f>IF(D1905="OVERALL",IFERROR(LOOKUP(2,1/('Tracker&amp;Invoice'!$H1935:$AC1935&lt;&gt;""),COLUMN('Tracker&amp;Invoice'!$H1935:$AC1935)),8),G1906)</f>
        <v>16</v>
      </c>
      <c r="H1905">
        <f t="shared" si="58"/>
        <v>16</v>
      </c>
      <c r="I1905" s="29">
        <f>IF(D1905="INVOICE",SUM('Tracker&amp;Invoice'!$H1935:INDEX('Tracker&amp;Invoice'!$A1935:$AC1935,1,H1905)),0)</f>
        <v>0</v>
      </c>
      <c r="J1905" s="29">
        <f>IF(D1905="OVERALL",SUM('Tracker&amp;Invoice'!$H1935:$AC1935),0)</f>
        <v>0</v>
      </c>
    </row>
    <row r="1906" spans="1:10">
      <c r="A1906" t="e">
        <f t="shared" si="59"/>
        <v>#REF!</v>
      </c>
      <c r="B1906">
        <f>IF(AND('Tracker&amp;Invoice'!A1936&lt;&gt;"",'Tracker&amp;Invoice'!A1936&lt;&gt;"ITEM",'Tracker&amp;Invoice'!A1934="ITEM"),1,0)</f>
        <v>0</v>
      </c>
      <c r="C1906" t="str">
        <f>IF(B1906=1,'Tracker&amp;Invoice'!A1936,C1905)</f>
        <v>BQ-127</v>
      </c>
      <c r="D1906" t="str">
        <f>IF(LEFT(TRIM('Tracker&amp;Invoice'!B1936),9)="INVOICE #","INVOICE",IF(TRIM('Tracker&amp;Invoice'!B1936)="Overall Completion INVOICE","OVERALL",""))</f>
        <v>OVERALL</v>
      </c>
      <c r="E1906" t="str">
        <f>IF(D1906="INVOICE",VALUE(MID(TRIM('Tracker&amp;Invoice'!B1936),10,10)),"")</f>
        <v/>
      </c>
      <c r="F1906">
        <f>IF(B1906=1,IFERROR(LOOKUP(2,1/('Tracker&amp;Invoice'!$H1936:$AC1936&lt;&gt;""),COLUMN('Tracker&amp;Invoice'!$H1936:$AC1936)),8),F1905)</f>
        <v>15</v>
      </c>
      <c r="G1906">
        <f>IF(D1906="OVERALL",IFERROR(LOOKUP(2,1/('Tracker&amp;Invoice'!$H1936:$AC1936&lt;&gt;""),COLUMN('Tracker&amp;Invoice'!$H1936:$AC1936)),8),G1907)</f>
        <v>16</v>
      </c>
      <c r="H1906">
        <f t="shared" si="58"/>
        <v>16</v>
      </c>
      <c r="I1906" s="29">
        <f>IF(D1906="INVOICE",SUM('Tracker&amp;Invoice'!$H1936:INDEX('Tracker&amp;Invoice'!$A1936:$AC1936,1,H1906)),0)</f>
        <v>0</v>
      </c>
      <c r="J1906" s="29">
        <f>IF(D1906="OVERALL",SUM('Tracker&amp;Invoice'!$H1936:$AC1936),0)</f>
        <v>2080</v>
      </c>
    </row>
    <row r="1907" spans="1:10">
      <c r="A1907" t="e">
        <f t="shared" si="59"/>
        <v>#REF!</v>
      </c>
      <c r="B1907">
        <f>IF(AND('Tracker&amp;Invoice'!A1937&lt;&gt;"",'Tracker&amp;Invoice'!A1937&lt;&gt;"ITEM",'Tracker&amp;Invoice'!A1935="ITEM"),1,0)</f>
        <v>0</v>
      </c>
      <c r="C1907" t="str">
        <f>IF(B1907=1,'Tracker&amp;Invoice'!A1937,C1906)</f>
        <v>BQ-127</v>
      </c>
      <c r="D1907" t="str">
        <f>IF(LEFT(TRIM('Tracker&amp;Invoice'!B1937),9)="INVOICE #","INVOICE",IF(TRIM('Tracker&amp;Invoice'!B1937)="Overall Completion INVOICE","OVERALL",""))</f>
        <v/>
      </c>
      <c r="E1907" t="str">
        <f>IF(D1907="INVOICE",VALUE(MID(TRIM('Tracker&amp;Invoice'!B1937),10,10)),"")</f>
        <v/>
      </c>
      <c r="F1907">
        <f>IF(B1907=1,IFERROR(LOOKUP(2,1/('Tracker&amp;Invoice'!$H1937:$AC1937&lt;&gt;""),COLUMN('Tracker&amp;Invoice'!$H1937:$AC1937)),8),F1906)</f>
        <v>15</v>
      </c>
      <c r="G1907">
        <f>IF(D1907="OVERALL",IFERROR(LOOKUP(2,1/('Tracker&amp;Invoice'!$H1937:$AC1937&lt;&gt;""),COLUMN('Tracker&amp;Invoice'!$H1937:$AC1937)),8),G1908)</f>
        <v>16</v>
      </c>
      <c r="H1907">
        <f t="shared" si="58"/>
        <v>16</v>
      </c>
      <c r="I1907" s="29">
        <f>IF(D1907="INVOICE",SUM('Tracker&amp;Invoice'!$H1937:INDEX('Tracker&amp;Invoice'!$A1937:$AC1937,1,H1907)),0)</f>
        <v>0</v>
      </c>
      <c r="J1907" s="29">
        <f>IF(D1907="OVERALL",SUM('Tracker&amp;Invoice'!$H1937:$AC1937),0)</f>
        <v>0</v>
      </c>
    </row>
    <row r="1908" spans="1:10">
      <c r="A1908" t="e">
        <f t="shared" si="59"/>
        <v>#REF!</v>
      </c>
      <c r="B1908">
        <f>IF(AND('Tracker&amp;Invoice'!A1938&lt;&gt;"",'Tracker&amp;Invoice'!A1938&lt;&gt;"ITEM",'Tracker&amp;Invoice'!A1936="ITEM"),1,0)</f>
        <v>0</v>
      </c>
      <c r="C1908" t="str">
        <f>IF(B1908=1,'Tracker&amp;Invoice'!A1938,C1907)</f>
        <v>BQ-127</v>
      </c>
      <c r="D1908" t="str">
        <f>IF(LEFT(TRIM('Tracker&amp;Invoice'!B1938),9)="INVOICE #","INVOICE",IF(TRIM('Tracker&amp;Invoice'!B1938)="Overall Completion INVOICE","OVERALL",""))</f>
        <v/>
      </c>
      <c r="E1908" t="str">
        <f>IF(D1908="INVOICE",VALUE(MID(TRIM('Tracker&amp;Invoice'!B1938),10,10)),"")</f>
        <v/>
      </c>
      <c r="F1908">
        <f>IF(B1908=1,IFERROR(LOOKUP(2,1/('Tracker&amp;Invoice'!$H1938:$AC1938&lt;&gt;""),COLUMN('Tracker&amp;Invoice'!$H1938:$AC1938)),8),F1907)</f>
        <v>15</v>
      </c>
      <c r="G1908">
        <f>IF(D1908="OVERALL",IFERROR(LOOKUP(2,1/('Tracker&amp;Invoice'!$H1938:$AC1938&lt;&gt;""),COLUMN('Tracker&amp;Invoice'!$H1938:$AC1938)),8),G1909)</f>
        <v>16</v>
      </c>
      <c r="H1908">
        <f t="shared" si="58"/>
        <v>16</v>
      </c>
      <c r="I1908" s="29">
        <f>IF(D1908="INVOICE",SUM('Tracker&amp;Invoice'!$H1938:INDEX('Tracker&amp;Invoice'!$A1938:$AC1938,1,H1908)),0)</f>
        <v>0</v>
      </c>
      <c r="J1908" s="29">
        <f>IF(D1908="OVERALL",SUM('Tracker&amp;Invoice'!$H1938:$AC1938),0)</f>
        <v>0</v>
      </c>
    </row>
    <row r="1909" spans="1:10">
      <c r="A1909" t="e">
        <f t="shared" si="59"/>
        <v>#REF!</v>
      </c>
      <c r="B1909">
        <f>IF(AND('Tracker&amp;Invoice'!A1939&lt;&gt;"",'Tracker&amp;Invoice'!A1939&lt;&gt;"ITEM",'Tracker&amp;Invoice'!A1937="ITEM"),1,0)</f>
        <v>0</v>
      </c>
      <c r="C1909" t="str">
        <f>IF(B1909=1,'Tracker&amp;Invoice'!A1939,C1908)</f>
        <v>BQ-127</v>
      </c>
      <c r="D1909" t="str">
        <f>IF(LEFT(TRIM('Tracker&amp;Invoice'!B1939),9)="INVOICE #","INVOICE",IF(TRIM('Tracker&amp;Invoice'!B1939)="Overall Completion INVOICE","OVERALL",""))</f>
        <v/>
      </c>
      <c r="E1909" t="str">
        <f>IF(D1909="INVOICE",VALUE(MID(TRIM('Tracker&amp;Invoice'!B1939),10,10)),"")</f>
        <v/>
      </c>
      <c r="F1909">
        <f>IF(B1909=1,IFERROR(LOOKUP(2,1/('Tracker&amp;Invoice'!$H1939:$AC1939&lt;&gt;""),COLUMN('Tracker&amp;Invoice'!$H1939:$AC1939)),8),F1908)</f>
        <v>15</v>
      </c>
      <c r="G1909">
        <f>IF(D1909="OVERALL",IFERROR(LOOKUP(2,1/('Tracker&amp;Invoice'!$H1939:$AC1939&lt;&gt;""),COLUMN('Tracker&amp;Invoice'!$H1939:$AC1939)),8),G1910)</f>
        <v>16</v>
      </c>
      <c r="H1909">
        <f t="shared" si="58"/>
        <v>16</v>
      </c>
      <c r="I1909" s="29">
        <f>IF(D1909="INVOICE",SUM('Tracker&amp;Invoice'!$H1939:INDEX('Tracker&amp;Invoice'!$A1939:$AC1939,1,H1909)),0)</f>
        <v>0</v>
      </c>
      <c r="J1909" s="29">
        <f>IF(D1909="OVERALL",SUM('Tracker&amp;Invoice'!$H1939:$AC1939),0)</f>
        <v>0</v>
      </c>
    </row>
    <row r="1910" spans="1:10">
      <c r="A1910" t="e">
        <f t="shared" si="59"/>
        <v>#REF!</v>
      </c>
      <c r="B1910">
        <f>IF(AND('Tracker&amp;Invoice'!A1940&lt;&gt;"",'Tracker&amp;Invoice'!A1940&lt;&gt;"ITEM",'Tracker&amp;Invoice'!A1938="ITEM"),1,0)</f>
        <v>0</v>
      </c>
      <c r="C1910" t="str">
        <f>IF(B1910=1,'Tracker&amp;Invoice'!A1940,C1909)</f>
        <v>BQ-127</v>
      </c>
      <c r="D1910" t="str">
        <f>IF(LEFT(TRIM('Tracker&amp;Invoice'!B1940),9)="INVOICE #","INVOICE",IF(TRIM('Tracker&amp;Invoice'!B1940)="Overall Completion INVOICE","OVERALL",""))</f>
        <v/>
      </c>
      <c r="E1910" t="str">
        <f>IF(D1910="INVOICE",VALUE(MID(TRIM('Tracker&amp;Invoice'!B1940),10,10)),"")</f>
        <v/>
      </c>
      <c r="F1910">
        <f>IF(B1910=1,IFERROR(LOOKUP(2,1/('Tracker&amp;Invoice'!$H1940:$AC1940&lt;&gt;""),COLUMN('Tracker&amp;Invoice'!$H1940:$AC1940)),8),F1909)</f>
        <v>15</v>
      </c>
      <c r="G1910">
        <f>IF(D1910="OVERALL",IFERROR(LOOKUP(2,1/('Tracker&amp;Invoice'!$H1940:$AC1940&lt;&gt;""),COLUMN('Tracker&amp;Invoice'!$H1940:$AC1940)),8),G1911)</f>
        <v>16</v>
      </c>
      <c r="H1910">
        <f t="shared" si="58"/>
        <v>16</v>
      </c>
      <c r="I1910" s="29">
        <f>IF(D1910="INVOICE",SUM('Tracker&amp;Invoice'!$H1940:INDEX('Tracker&amp;Invoice'!$A1940:$AC1940,1,H1910)),0)</f>
        <v>0</v>
      </c>
      <c r="J1910" s="29">
        <f>IF(D1910="OVERALL",SUM('Tracker&amp;Invoice'!$H1940:$AC1940),0)</f>
        <v>0</v>
      </c>
    </row>
    <row r="1911" spans="1:10">
      <c r="A1911" t="e">
        <f t="shared" si="59"/>
        <v>#REF!</v>
      </c>
      <c r="B1911">
        <f>IF(AND('Tracker&amp;Invoice'!A1941&lt;&gt;"",'Tracker&amp;Invoice'!A1941&lt;&gt;"ITEM",'Tracker&amp;Invoice'!A1939="ITEM"),1,0)</f>
        <v>0</v>
      </c>
      <c r="C1911" t="str">
        <f>IF(B1911=1,'Tracker&amp;Invoice'!A1941,C1910)</f>
        <v>BQ-127</v>
      </c>
      <c r="D1911" t="str">
        <f>IF(LEFT(TRIM('Tracker&amp;Invoice'!B1941),9)="INVOICE #","INVOICE",IF(TRIM('Tracker&amp;Invoice'!B1941)="Overall Completion INVOICE","OVERALL",""))</f>
        <v/>
      </c>
      <c r="E1911" t="str">
        <f>IF(D1911="INVOICE",VALUE(MID(TRIM('Tracker&amp;Invoice'!B1941),10,10)),"")</f>
        <v/>
      </c>
      <c r="F1911">
        <f>IF(B1911=1,IFERROR(LOOKUP(2,1/('Tracker&amp;Invoice'!$H1941:$AC1941&lt;&gt;""),COLUMN('Tracker&amp;Invoice'!$H1941:$AC1941)),8),F1910)</f>
        <v>15</v>
      </c>
      <c r="G1911">
        <f>IF(D1911="OVERALL",IFERROR(LOOKUP(2,1/('Tracker&amp;Invoice'!$H1941:$AC1941&lt;&gt;""),COLUMN('Tracker&amp;Invoice'!$H1941:$AC1941)),8),G1912)</f>
        <v>16</v>
      </c>
      <c r="H1911">
        <f t="shared" si="58"/>
        <v>16</v>
      </c>
      <c r="I1911" s="29">
        <f>IF(D1911="INVOICE",SUM('Tracker&amp;Invoice'!$H1941:INDEX('Tracker&amp;Invoice'!$A1941:$AC1941,1,H1911)),0)</f>
        <v>0</v>
      </c>
      <c r="J1911" s="29">
        <f>IF(D1911="OVERALL",SUM('Tracker&amp;Invoice'!$H1941:$AC1941),0)</f>
        <v>0</v>
      </c>
    </row>
    <row r="1912" spans="1:10">
      <c r="A1912" t="e">
        <f t="shared" si="59"/>
        <v>#REF!</v>
      </c>
      <c r="B1912">
        <f>IF(AND('Tracker&amp;Invoice'!A1942&lt;&gt;"",'Tracker&amp;Invoice'!A1942&lt;&gt;"ITEM",'Tracker&amp;Invoice'!A1940="ITEM"),1,0)</f>
        <v>0</v>
      </c>
      <c r="C1912" t="str">
        <f>IF(B1912=1,'Tracker&amp;Invoice'!A1942,C1911)</f>
        <v>BQ-127</v>
      </c>
      <c r="D1912" t="str">
        <f>IF(LEFT(TRIM('Tracker&amp;Invoice'!B1942),9)="INVOICE #","INVOICE",IF(TRIM('Tracker&amp;Invoice'!B1942)="Overall Completion INVOICE","OVERALL",""))</f>
        <v/>
      </c>
      <c r="E1912" t="str">
        <f>IF(D1912="INVOICE",VALUE(MID(TRIM('Tracker&amp;Invoice'!B1942),10,10)),"")</f>
        <v/>
      </c>
      <c r="F1912">
        <f>IF(B1912=1,IFERROR(LOOKUP(2,1/('Tracker&amp;Invoice'!$H1942:$AC1942&lt;&gt;""),COLUMN('Tracker&amp;Invoice'!$H1942:$AC1942)),8),F1911)</f>
        <v>15</v>
      </c>
      <c r="G1912">
        <f>IF(D1912="OVERALL",IFERROR(LOOKUP(2,1/('Tracker&amp;Invoice'!$H1942:$AC1942&lt;&gt;""),COLUMN('Tracker&amp;Invoice'!$H1942:$AC1942)),8),G1913)</f>
        <v>16</v>
      </c>
      <c r="H1912">
        <f t="shared" si="58"/>
        <v>16</v>
      </c>
      <c r="I1912" s="29">
        <f>IF(D1912="INVOICE",SUM('Tracker&amp;Invoice'!$H1942:INDEX('Tracker&amp;Invoice'!$A1942:$AC1942,1,H1912)),0)</f>
        <v>0</v>
      </c>
      <c r="J1912" s="29">
        <f>IF(D1912="OVERALL",SUM('Tracker&amp;Invoice'!$H1942:$AC1942),0)</f>
        <v>0</v>
      </c>
    </row>
    <row r="1913" spans="1:10">
      <c r="A1913" t="e">
        <f t="shared" si="59"/>
        <v>#REF!</v>
      </c>
      <c r="B1913">
        <f>IF(AND('Tracker&amp;Invoice'!A1943&lt;&gt;"",'Tracker&amp;Invoice'!A1943&lt;&gt;"ITEM",'Tracker&amp;Invoice'!A1941="ITEM"),1,0)</f>
        <v>0</v>
      </c>
      <c r="C1913" t="str">
        <f>IF(B1913=1,'Tracker&amp;Invoice'!A1943,C1912)</f>
        <v>BQ-127</v>
      </c>
      <c r="D1913" t="str">
        <f>IF(LEFT(TRIM('Tracker&amp;Invoice'!B1943),9)="INVOICE #","INVOICE",IF(TRIM('Tracker&amp;Invoice'!B1943)="Overall Completion INVOICE","OVERALL",""))</f>
        <v/>
      </c>
      <c r="E1913" t="str">
        <f>IF(D1913="INVOICE",VALUE(MID(TRIM('Tracker&amp;Invoice'!B1943),10,10)),"")</f>
        <v/>
      </c>
      <c r="F1913">
        <f>IF(B1913=1,IFERROR(LOOKUP(2,1/('Tracker&amp;Invoice'!$H1943:$AC1943&lt;&gt;""),COLUMN('Tracker&amp;Invoice'!$H1943:$AC1943)),8),F1912)</f>
        <v>15</v>
      </c>
      <c r="G1913">
        <f>IF(D1913="OVERALL",IFERROR(LOOKUP(2,1/('Tracker&amp;Invoice'!$H1943:$AC1943&lt;&gt;""),COLUMN('Tracker&amp;Invoice'!$H1943:$AC1943)),8),G1914)</f>
        <v>16</v>
      </c>
      <c r="H1913">
        <f t="shared" si="58"/>
        <v>16</v>
      </c>
      <c r="I1913" s="29">
        <f>IF(D1913="INVOICE",SUM('Tracker&amp;Invoice'!$H1943:INDEX('Tracker&amp;Invoice'!$A1943:$AC1943,1,H1913)),0)</f>
        <v>0</v>
      </c>
      <c r="J1913" s="29">
        <f>IF(D1913="OVERALL",SUM('Tracker&amp;Invoice'!$H1943:$AC1943),0)</f>
        <v>0</v>
      </c>
    </row>
    <row r="1914" spans="1:10">
      <c r="A1914" t="e">
        <f t="shared" si="59"/>
        <v>#REF!</v>
      </c>
      <c r="B1914">
        <f>IF(AND('Tracker&amp;Invoice'!A1944&lt;&gt;"",'Tracker&amp;Invoice'!A1944&lt;&gt;"ITEM",'Tracker&amp;Invoice'!A1942="ITEM"),1,0)</f>
        <v>0</v>
      </c>
      <c r="C1914" t="str">
        <f>IF(B1914=1,'Tracker&amp;Invoice'!A1944,C1913)</f>
        <v>BQ-127</v>
      </c>
      <c r="D1914" t="str">
        <f>IF(LEFT(TRIM('Tracker&amp;Invoice'!B1944),9)="INVOICE #","INVOICE",IF(TRIM('Tracker&amp;Invoice'!B1944)="Overall Completion INVOICE","OVERALL",""))</f>
        <v/>
      </c>
      <c r="E1914" t="str">
        <f>IF(D1914="INVOICE",VALUE(MID(TRIM('Tracker&amp;Invoice'!B1944),10,10)),"")</f>
        <v/>
      </c>
      <c r="F1914">
        <f>IF(B1914=1,IFERROR(LOOKUP(2,1/('Tracker&amp;Invoice'!$H1944:$AC1944&lt;&gt;""),COLUMN('Tracker&amp;Invoice'!$H1944:$AC1944)),8),F1913)</f>
        <v>15</v>
      </c>
      <c r="G1914">
        <f>IF(D1914="OVERALL",IFERROR(LOOKUP(2,1/('Tracker&amp;Invoice'!$H1944:$AC1944&lt;&gt;""),COLUMN('Tracker&amp;Invoice'!$H1944:$AC1944)),8),G1915)</f>
        <v>16</v>
      </c>
      <c r="H1914">
        <f t="shared" si="58"/>
        <v>16</v>
      </c>
      <c r="I1914" s="29">
        <f>IF(D1914="INVOICE",SUM('Tracker&amp;Invoice'!$H1944:INDEX('Tracker&amp;Invoice'!$A1944:$AC1944,1,H1914)),0)</f>
        <v>0</v>
      </c>
      <c r="J1914" s="29">
        <f>IF(D1914="OVERALL",SUM('Tracker&amp;Invoice'!$H1944:$AC1944),0)</f>
        <v>0</v>
      </c>
    </row>
    <row r="1915" spans="1:10">
      <c r="A1915" t="e">
        <f t="shared" si="59"/>
        <v>#REF!</v>
      </c>
      <c r="B1915">
        <f>IF(AND('Tracker&amp;Invoice'!A1945&lt;&gt;"",'Tracker&amp;Invoice'!A1945&lt;&gt;"ITEM",'Tracker&amp;Invoice'!A1943="ITEM"),1,0)</f>
        <v>1</v>
      </c>
      <c r="C1915" t="str">
        <f>IF(B1915=1,'Tracker&amp;Invoice'!A1945,C1914)</f>
        <v>BQ-128</v>
      </c>
      <c r="D1915" t="str">
        <f>IF(LEFT(TRIM('Tracker&amp;Invoice'!B1945),9)="INVOICE #","INVOICE",IF(TRIM('Tracker&amp;Invoice'!B1945)="Overall Completion INVOICE","OVERALL",""))</f>
        <v/>
      </c>
      <c r="E1915" t="str">
        <f>IF(D1915="INVOICE",VALUE(MID(TRIM('Tracker&amp;Invoice'!B1945),10,10)),"")</f>
        <v/>
      </c>
      <c r="F1915">
        <f>IF(B1915=1,IFERROR(LOOKUP(2,1/('Tracker&amp;Invoice'!$H1945:$AC1945&lt;&gt;""),COLUMN('Tracker&amp;Invoice'!$H1945:$AC1945)),8),F1914)</f>
        <v>15</v>
      </c>
      <c r="G1915">
        <f>IF(D1915="OVERALL",IFERROR(LOOKUP(2,1/('Tracker&amp;Invoice'!$H1945:$AC1945&lt;&gt;""),COLUMN('Tracker&amp;Invoice'!$H1945:$AC1945)),8),G1916)</f>
        <v>16</v>
      </c>
      <c r="H1915">
        <f t="shared" si="58"/>
        <v>16</v>
      </c>
      <c r="I1915" s="29">
        <f>IF(D1915="INVOICE",SUM('Tracker&amp;Invoice'!$H1945:INDEX('Tracker&amp;Invoice'!$A1945:$AC1945,1,H1915)),0)</f>
        <v>0</v>
      </c>
      <c r="J1915" s="29">
        <f>IF(D1915="OVERALL",SUM('Tracker&amp;Invoice'!$H1945:$AC1945),0)</f>
        <v>0</v>
      </c>
    </row>
    <row r="1916" spans="1:10">
      <c r="A1916" t="e">
        <f t="shared" si="59"/>
        <v>#REF!</v>
      </c>
      <c r="B1916">
        <f>IF(AND('Tracker&amp;Invoice'!A1946&lt;&gt;"",'Tracker&amp;Invoice'!A1946&lt;&gt;"ITEM",'Tracker&amp;Invoice'!A1944="ITEM"),1,0)</f>
        <v>0</v>
      </c>
      <c r="C1916" t="str">
        <f>IF(B1916=1,'Tracker&amp;Invoice'!A1946,C1915)</f>
        <v>BQ-128</v>
      </c>
      <c r="D1916" t="str">
        <f>IF(LEFT(TRIM('Tracker&amp;Invoice'!B1946),9)="INVOICE #","INVOICE",IF(TRIM('Tracker&amp;Invoice'!B1946)="Overall Completion INVOICE","OVERALL",""))</f>
        <v/>
      </c>
      <c r="E1916" t="str">
        <f>IF(D1916="INVOICE",VALUE(MID(TRIM('Tracker&amp;Invoice'!B1946),10,10)),"")</f>
        <v/>
      </c>
      <c r="F1916">
        <f>IF(B1916=1,IFERROR(LOOKUP(2,1/('Tracker&amp;Invoice'!$H1946:$AC1946&lt;&gt;""),COLUMN('Tracker&amp;Invoice'!$H1946:$AC1946)),8),F1915)</f>
        <v>15</v>
      </c>
      <c r="G1916">
        <f>IF(D1916="OVERALL",IFERROR(LOOKUP(2,1/('Tracker&amp;Invoice'!$H1946:$AC1946&lt;&gt;""),COLUMN('Tracker&amp;Invoice'!$H1946:$AC1946)),8),G1917)</f>
        <v>16</v>
      </c>
      <c r="H1916">
        <f t="shared" si="58"/>
        <v>16</v>
      </c>
      <c r="I1916" s="29">
        <f>IF(D1916="INVOICE",SUM('Tracker&amp;Invoice'!$H1946:INDEX('Tracker&amp;Invoice'!$A1946:$AC1946,1,H1916)),0)</f>
        <v>0</v>
      </c>
      <c r="J1916" s="29">
        <f>IF(D1916="OVERALL",SUM('Tracker&amp;Invoice'!$H1946:$AC1946),0)</f>
        <v>0</v>
      </c>
    </row>
    <row r="1917" spans="1:10">
      <c r="A1917" t="e">
        <f t="shared" si="59"/>
        <v>#REF!</v>
      </c>
      <c r="B1917">
        <f>IF(AND('Tracker&amp;Invoice'!A1947&lt;&gt;"",'Tracker&amp;Invoice'!A1947&lt;&gt;"ITEM",'Tracker&amp;Invoice'!A1945="ITEM"),1,0)</f>
        <v>0</v>
      </c>
      <c r="C1917" t="str">
        <f>IF(B1917=1,'Tracker&amp;Invoice'!A1947,C1916)</f>
        <v>BQ-128</v>
      </c>
      <c r="D1917" t="str">
        <f>IF(LEFT(TRIM('Tracker&amp;Invoice'!B1947),9)="INVOICE #","INVOICE",IF(TRIM('Tracker&amp;Invoice'!B1947)="Overall Completion INVOICE","OVERALL",""))</f>
        <v/>
      </c>
      <c r="E1917" t="str">
        <f>IF(D1917="INVOICE",VALUE(MID(TRIM('Tracker&amp;Invoice'!B1947),10,10)),"")</f>
        <v/>
      </c>
      <c r="F1917">
        <f>IF(B1917=1,IFERROR(LOOKUP(2,1/('Tracker&amp;Invoice'!$H1947:$AC1947&lt;&gt;""),COLUMN('Tracker&amp;Invoice'!$H1947:$AC1947)),8),F1916)</f>
        <v>15</v>
      </c>
      <c r="G1917">
        <f>IF(D1917="OVERALL",IFERROR(LOOKUP(2,1/('Tracker&amp;Invoice'!$H1947:$AC1947&lt;&gt;""),COLUMN('Tracker&amp;Invoice'!$H1947:$AC1947)),8),G1918)</f>
        <v>16</v>
      </c>
      <c r="H1917">
        <f t="shared" si="58"/>
        <v>16</v>
      </c>
      <c r="I1917" s="29">
        <f>IF(D1917="INVOICE",SUM('Tracker&amp;Invoice'!$H1947:INDEX('Tracker&amp;Invoice'!$A1947:$AC1947,1,H1917)),0)</f>
        <v>0</v>
      </c>
      <c r="J1917" s="29">
        <f>IF(D1917="OVERALL",SUM('Tracker&amp;Invoice'!$H1947:$AC1947),0)</f>
        <v>0</v>
      </c>
    </row>
    <row r="1918" spans="1:10">
      <c r="A1918" t="e">
        <f t="shared" si="59"/>
        <v>#REF!</v>
      </c>
      <c r="B1918">
        <f>IF(AND('Tracker&amp;Invoice'!A1948&lt;&gt;"",'Tracker&amp;Invoice'!A1948&lt;&gt;"ITEM",'Tracker&amp;Invoice'!A1946="ITEM"),1,0)</f>
        <v>0</v>
      </c>
      <c r="C1918" t="str">
        <f>IF(B1918=1,'Tracker&amp;Invoice'!A1948,C1917)</f>
        <v>BQ-128</v>
      </c>
      <c r="D1918" t="str">
        <f>IF(LEFT(TRIM('Tracker&amp;Invoice'!B1948),9)="INVOICE #","INVOICE",IF(TRIM('Tracker&amp;Invoice'!B1948)="Overall Completion INVOICE","OVERALL",""))</f>
        <v>INVOICE</v>
      </c>
      <c r="E1918">
        <f>IF(D1918="INVOICE",VALUE(MID(TRIM('Tracker&amp;Invoice'!B1948),10,10)),"")</f>
        <v>15</v>
      </c>
      <c r="F1918">
        <f>IF(B1918=1,IFERROR(LOOKUP(2,1/('Tracker&amp;Invoice'!$H1948:$AC1948&lt;&gt;""),COLUMN('Tracker&amp;Invoice'!$H1948:$AC1948)),8),F1917)</f>
        <v>15</v>
      </c>
      <c r="G1918">
        <f>IF(D1918="OVERALL",IFERROR(LOOKUP(2,1/('Tracker&amp;Invoice'!$H1948:$AC1948&lt;&gt;""),COLUMN('Tracker&amp;Invoice'!$H1948:$AC1948)),8),G1919)</f>
        <v>16</v>
      </c>
      <c r="H1918">
        <f t="shared" si="58"/>
        <v>16</v>
      </c>
      <c r="I1918" s="29">
        <f>IF(D1918="INVOICE",SUM('Tracker&amp;Invoice'!$H1948:INDEX('Tracker&amp;Invoice'!$A1948:$AC1948,1,H1918)),0)</f>
        <v>61820.000000000007</v>
      </c>
      <c r="J1918" s="29">
        <f>IF(D1918="OVERALL",SUM('Tracker&amp;Invoice'!$H1948:$AC1948),0)</f>
        <v>0</v>
      </c>
    </row>
    <row r="1919" spans="1:10">
      <c r="A1919" t="e">
        <f t="shared" si="59"/>
        <v>#REF!</v>
      </c>
      <c r="B1919">
        <f>IF(AND('Tracker&amp;Invoice'!A1949&lt;&gt;"",'Tracker&amp;Invoice'!A1949&lt;&gt;"ITEM",'Tracker&amp;Invoice'!A1947="ITEM"),1,0)</f>
        <v>0</v>
      </c>
      <c r="C1919" t="str">
        <f>IF(B1919=1,'Tracker&amp;Invoice'!A1949,C1918)</f>
        <v>BQ-128</v>
      </c>
      <c r="D1919" t="str">
        <f>IF(LEFT(TRIM('Tracker&amp;Invoice'!B1949),9)="INVOICE #","INVOICE",IF(TRIM('Tracker&amp;Invoice'!B1949)="Overall Completion INVOICE","OVERALL",""))</f>
        <v/>
      </c>
      <c r="E1919" t="str">
        <f>IF(D1919="INVOICE",VALUE(MID(TRIM('Tracker&amp;Invoice'!B1949),10,10)),"")</f>
        <v/>
      </c>
      <c r="F1919">
        <f>IF(B1919=1,IFERROR(LOOKUP(2,1/('Tracker&amp;Invoice'!$H1949:$AC1949&lt;&gt;""),COLUMN('Tracker&amp;Invoice'!$H1949:$AC1949)),8),F1918)</f>
        <v>15</v>
      </c>
      <c r="G1919">
        <f>IF(D1919="OVERALL",IFERROR(LOOKUP(2,1/('Tracker&amp;Invoice'!$H1949:$AC1949&lt;&gt;""),COLUMN('Tracker&amp;Invoice'!$H1949:$AC1949)),8),G1920)</f>
        <v>16</v>
      </c>
      <c r="H1919">
        <f t="shared" si="58"/>
        <v>16</v>
      </c>
      <c r="I1919" s="29">
        <f>IF(D1919="INVOICE",SUM('Tracker&amp;Invoice'!$H1949:INDEX('Tracker&amp;Invoice'!$A1949:$AC1949,1,H1919)),0)</f>
        <v>0</v>
      </c>
      <c r="J1919" s="29">
        <f>IF(D1919="OVERALL",SUM('Tracker&amp;Invoice'!$H1949:$AC1949),0)</f>
        <v>0</v>
      </c>
    </row>
    <row r="1920" spans="1:10">
      <c r="A1920" t="e">
        <f t="shared" si="59"/>
        <v>#REF!</v>
      </c>
      <c r="B1920">
        <f>IF(AND('Tracker&amp;Invoice'!A1950&lt;&gt;"",'Tracker&amp;Invoice'!A1950&lt;&gt;"ITEM",'Tracker&amp;Invoice'!A1948="ITEM"),1,0)</f>
        <v>0</v>
      </c>
      <c r="C1920" t="str">
        <f>IF(B1920=1,'Tracker&amp;Invoice'!A1950,C1919)</f>
        <v>BQ-128</v>
      </c>
      <c r="D1920" t="str">
        <f>IF(LEFT(TRIM('Tracker&amp;Invoice'!B1950),9)="INVOICE #","INVOICE",IF(TRIM('Tracker&amp;Invoice'!B1950)="Overall Completion INVOICE","OVERALL",""))</f>
        <v>INVOICE</v>
      </c>
      <c r="E1920">
        <f>IF(D1920="INVOICE",VALUE(MID(TRIM('Tracker&amp;Invoice'!B1950),10,10)),"")</f>
        <v>27</v>
      </c>
      <c r="F1920">
        <f>IF(B1920=1,IFERROR(LOOKUP(2,1/('Tracker&amp;Invoice'!$H1950:$AC1950&lt;&gt;""),COLUMN('Tracker&amp;Invoice'!$H1950:$AC1950)),8),F1919)</f>
        <v>15</v>
      </c>
      <c r="G1920">
        <f>IF(D1920="OVERALL",IFERROR(LOOKUP(2,1/('Tracker&amp;Invoice'!$H1950:$AC1950&lt;&gt;""),COLUMN('Tracker&amp;Invoice'!$H1950:$AC1950)),8),G1921)</f>
        <v>16</v>
      </c>
      <c r="H1920">
        <f t="shared" si="58"/>
        <v>16</v>
      </c>
      <c r="I1920" s="29">
        <f>IF(D1920="INVOICE",SUM('Tracker&amp;Invoice'!$H1950:INDEX('Tracker&amp;Invoice'!$A1950:$AC1950,1,H1920)),0)</f>
        <v>-30910.000000000004</v>
      </c>
      <c r="J1920" s="29">
        <f>IF(D1920="OVERALL",SUM('Tracker&amp;Invoice'!$H1950:$AC1950),0)</f>
        <v>0</v>
      </c>
    </row>
    <row r="1921" spans="1:10">
      <c r="A1921" t="e">
        <f t="shared" si="59"/>
        <v>#REF!</v>
      </c>
      <c r="B1921">
        <f>IF(AND('Tracker&amp;Invoice'!A1951&lt;&gt;"",'Tracker&amp;Invoice'!A1951&lt;&gt;"ITEM",'Tracker&amp;Invoice'!A1949="ITEM"),1,0)</f>
        <v>0</v>
      </c>
      <c r="C1921" t="str">
        <f>IF(B1921=1,'Tracker&amp;Invoice'!A1951,C1920)</f>
        <v>BQ-128</v>
      </c>
      <c r="D1921" t="str">
        <f>IF(LEFT(TRIM('Tracker&amp;Invoice'!B1951),9)="INVOICE #","INVOICE",IF(TRIM('Tracker&amp;Invoice'!B1951)="Overall Completion INVOICE","OVERALL",""))</f>
        <v/>
      </c>
      <c r="E1921" t="str">
        <f>IF(D1921="INVOICE",VALUE(MID(TRIM('Tracker&amp;Invoice'!B1951),10,10)),"")</f>
        <v/>
      </c>
      <c r="F1921">
        <f>IF(B1921=1,IFERROR(LOOKUP(2,1/('Tracker&amp;Invoice'!$H1951:$AC1951&lt;&gt;""),COLUMN('Tracker&amp;Invoice'!$H1951:$AC1951)),8),F1920)</f>
        <v>15</v>
      </c>
      <c r="G1921">
        <f>IF(D1921="OVERALL",IFERROR(LOOKUP(2,1/('Tracker&amp;Invoice'!$H1951:$AC1951&lt;&gt;""),COLUMN('Tracker&amp;Invoice'!$H1951:$AC1951)),8),G1922)</f>
        <v>16</v>
      </c>
      <c r="H1921">
        <f t="shared" si="58"/>
        <v>16</v>
      </c>
      <c r="I1921" s="29">
        <f>IF(D1921="INVOICE",SUM('Tracker&amp;Invoice'!$H1951:INDEX('Tracker&amp;Invoice'!$A1951:$AC1951,1,H1921)),0)</f>
        <v>0</v>
      </c>
      <c r="J1921" s="29">
        <f>IF(D1921="OVERALL",SUM('Tracker&amp;Invoice'!$H1951:$AC1951),0)</f>
        <v>0</v>
      </c>
    </row>
    <row r="1922" spans="1:10">
      <c r="A1922" t="e">
        <f t="shared" si="59"/>
        <v>#REF!</v>
      </c>
      <c r="B1922">
        <f>IF(AND('Tracker&amp;Invoice'!A1952&lt;&gt;"",'Tracker&amp;Invoice'!A1952&lt;&gt;"ITEM",'Tracker&amp;Invoice'!A1950="ITEM"),1,0)</f>
        <v>0</v>
      </c>
      <c r="C1922" t="str">
        <f>IF(B1922=1,'Tracker&amp;Invoice'!A1952,C1921)</f>
        <v>BQ-128</v>
      </c>
      <c r="D1922" t="str">
        <f>IF(LEFT(TRIM('Tracker&amp;Invoice'!B1952),9)="INVOICE #","INVOICE",IF(TRIM('Tracker&amp;Invoice'!B1952)="Overall Completion INVOICE","OVERALL",""))</f>
        <v>INVOICE</v>
      </c>
      <c r="E1922">
        <f>IF(D1922="INVOICE",VALUE(MID(TRIM('Tracker&amp;Invoice'!B1952),10,10)),"")</f>
        <v>31</v>
      </c>
      <c r="F1922">
        <f>IF(B1922=1,IFERROR(LOOKUP(2,1/('Tracker&amp;Invoice'!$H1952:$AC1952&lt;&gt;""),COLUMN('Tracker&amp;Invoice'!$H1952:$AC1952)),8),F1921)</f>
        <v>15</v>
      </c>
      <c r="G1922">
        <f>IF(D1922="OVERALL",IFERROR(LOOKUP(2,1/('Tracker&amp;Invoice'!$H1952:$AC1952&lt;&gt;""),COLUMN('Tracker&amp;Invoice'!$H1952:$AC1952)),8),G1923)</f>
        <v>16</v>
      </c>
      <c r="H1922">
        <f t="shared" si="58"/>
        <v>16</v>
      </c>
      <c r="I1922" s="29">
        <f>IF(D1922="INVOICE",SUM('Tracker&amp;Invoice'!$H1952:INDEX('Tracker&amp;Invoice'!$A1952:$AC1952,1,H1922)),0)</f>
        <v>30910.000000000004</v>
      </c>
      <c r="J1922" s="29">
        <f>IF(D1922="OVERALL",SUM('Tracker&amp;Invoice'!$H1952:$AC1952),0)</f>
        <v>0</v>
      </c>
    </row>
    <row r="1923" spans="1:10">
      <c r="A1923" t="e">
        <f t="shared" si="59"/>
        <v>#REF!</v>
      </c>
      <c r="B1923">
        <f>IF(AND('Tracker&amp;Invoice'!A1955&lt;&gt;"",'Tracker&amp;Invoice'!A1955&lt;&gt;"ITEM",'Tracker&amp;Invoice'!A1951="ITEM"),1,0)</f>
        <v>0</v>
      </c>
      <c r="C1923" t="str">
        <f>IF(B1923=1,'Tracker&amp;Invoice'!A1955,C1922)</f>
        <v>BQ-128</v>
      </c>
      <c r="D1923" t="str">
        <f>IF(LEFT(TRIM('Tracker&amp;Invoice'!B1955),9)="INVOICE #","INVOICE",IF(TRIM('Tracker&amp;Invoice'!B1955)="Overall Completion INVOICE","OVERALL",""))</f>
        <v/>
      </c>
      <c r="E1923" t="str">
        <f>IF(D1923="INVOICE",VALUE(MID(TRIM('Tracker&amp;Invoice'!B1955),10,10)),"")</f>
        <v/>
      </c>
      <c r="F1923">
        <f>IF(B1923=1,IFERROR(LOOKUP(2,1/('Tracker&amp;Invoice'!$H1955:$AC1955&lt;&gt;""),COLUMN('Tracker&amp;Invoice'!$H1955:$AC1955)),8),F1922)</f>
        <v>15</v>
      </c>
      <c r="G1923">
        <f>IF(D1923="OVERALL",IFERROR(LOOKUP(2,1/('Tracker&amp;Invoice'!$H1955:$AC1955&lt;&gt;""),COLUMN('Tracker&amp;Invoice'!$H1955:$AC1955)),8),G1924)</f>
        <v>16</v>
      </c>
      <c r="H1923">
        <f t="shared" ref="H1923:H1986" si="60">MAX(F1923,G1923)</f>
        <v>16</v>
      </c>
      <c r="I1923" s="29">
        <f>IF(D1923="INVOICE",SUM('Tracker&amp;Invoice'!$H1955:INDEX('Tracker&amp;Invoice'!$A1955:$AC1955,1,H1923)),0)</f>
        <v>0</v>
      </c>
      <c r="J1923" s="29">
        <f>IF(D1923="OVERALL",SUM('Tracker&amp;Invoice'!$H1955:$AC1955),0)</f>
        <v>0</v>
      </c>
    </row>
    <row r="1924" spans="1:10">
      <c r="A1924" t="e">
        <f t="shared" ref="A1924:A1987" si="61">A1923+B1924</f>
        <v>#REF!</v>
      </c>
      <c r="B1924">
        <f>IF(AND('Tracker&amp;Invoice'!A1956&lt;&gt;"",'Tracker&amp;Invoice'!A1956&lt;&gt;"ITEM",'Tracker&amp;Invoice'!A1952="ITEM"),1,0)</f>
        <v>0</v>
      </c>
      <c r="C1924" t="str">
        <f>IF(B1924=1,'Tracker&amp;Invoice'!A1956,C1923)</f>
        <v>BQ-128</v>
      </c>
      <c r="D1924" t="str">
        <f>IF(LEFT(TRIM('Tracker&amp;Invoice'!B1956),9)="INVOICE #","INVOICE",IF(TRIM('Tracker&amp;Invoice'!B1956)="Overall Completion INVOICE","OVERALL",""))</f>
        <v>OVERALL</v>
      </c>
      <c r="E1924" t="str">
        <f>IF(D1924="INVOICE",VALUE(MID(TRIM('Tracker&amp;Invoice'!B1956),10,10)),"")</f>
        <v/>
      </c>
      <c r="F1924">
        <f>IF(B1924=1,IFERROR(LOOKUP(2,1/('Tracker&amp;Invoice'!$H1956:$AC1956&lt;&gt;""),COLUMN('Tracker&amp;Invoice'!$H1956:$AC1956)),8),F1923)</f>
        <v>15</v>
      </c>
      <c r="G1924">
        <f>IF(D1924="OVERALL",IFERROR(LOOKUP(2,1/('Tracker&amp;Invoice'!$H1956:$AC1956&lt;&gt;""),COLUMN('Tracker&amp;Invoice'!$H1956:$AC1956)),8),G1925)</f>
        <v>16</v>
      </c>
      <c r="H1924">
        <f t="shared" si="60"/>
        <v>16</v>
      </c>
      <c r="I1924" s="29">
        <f>IF(D1924="INVOICE",SUM('Tracker&amp;Invoice'!$H1956:INDEX('Tracker&amp;Invoice'!$A1956:$AC1956,1,H1924)),0)</f>
        <v>0</v>
      </c>
      <c r="J1924" s="29">
        <f>IF(D1924="OVERALL",SUM('Tracker&amp;Invoice'!$H1956:$AC1956),0)</f>
        <v>87110</v>
      </c>
    </row>
    <row r="1925" spans="1:10">
      <c r="A1925" t="e">
        <f t="shared" si="61"/>
        <v>#REF!</v>
      </c>
      <c r="B1925">
        <f>IF(AND('Tracker&amp;Invoice'!A1957&lt;&gt;"",'Tracker&amp;Invoice'!A1957&lt;&gt;"ITEM",'Tracker&amp;Invoice'!A1955="ITEM"),1,0)</f>
        <v>0</v>
      </c>
      <c r="C1925" t="str">
        <f>IF(B1925=1,'Tracker&amp;Invoice'!A1957,C1924)</f>
        <v>BQ-128</v>
      </c>
      <c r="D1925" t="str">
        <f>IF(LEFT(TRIM('Tracker&amp;Invoice'!B1957),9)="INVOICE #","INVOICE",IF(TRIM('Tracker&amp;Invoice'!B1957)="Overall Completion INVOICE","OVERALL",""))</f>
        <v/>
      </c>
      <c r="E1925" t="str">
        <f>IF(D1925="INVOICE",VALUE(MID(TRIM('Tracker&amp;Invoice'!B1957),10,10)),"")</f>
        <v/>
      </c>
      <c r="F1925">
        <f>IF(B1925=1,IFERROR(LOOKUP(2,1/('Tracker&amp;Invoice'!$H1957:$AC1957&lt;&gt;""),COLUMN('Tracker&amp;Invoice'!$H1957:$AC1957)),8),F1924)</f>
        <v>15</v>
      </c>
      <c r="G1925">
        <f>IF(D1925="OVERALL",IFERROR(LOOKUP(2,1/('Tracker&amp;Invoice'!$H1957:$AC1957&lt;&gt;""),COLUMN('Tracker&amp;Invoice'!$H1957:$AC1957)),8),G1926)</f>
        <v>15</v>
      </c>
      <c r="H1925">
        <f t="shared" si="60"/>
        <v>15</v>
      </c>
      <c r="I1925" s="29">
        <f>IF(D1925="INVOICE",SUM('Tracker&amp;Invoice'!$H1957:INDEX('Tracker&amp;Invoice'!$A1957:$AC1957,1,H1925)),0)</f>
        <v>0</v>
      </c>
      <c r="J1925" s="29">
        <f>IF(D1925="OVERALL",SUM('Tracker&amp;Invoice'!$H1957:$AC1957),0)</f>
        <v>0</v>
      </c>
    </row>
    <row r="1926" spans="1:10">
      <c r="A1926" t="e">
        <f t="shared" si="61"/>
        <v>#REF!</v>
      </c>
      <c r="B1926">
        <f>IF(AND('Tracker&amp;Invoice'!A1958&lt;&gt;"",'Tracker&amp;Invoice'!A1958&lt;&gt;"ITEM",'Tracker&amp;Invoice'!A1956="ITEM"),1,0)</f>
        <v>0</v>
      </c>
      <c r="C1926" t="str">
        <f>IF(B1926=1,'Tracker&amp;Invoice'!A1958,C1925)</f>
        <v>BQ-128</v>
      </c>
      <c r="D1926" t="str">
        <f>IF(LEFT(TRIM('Tracker&amp;Invoice'!B1958),9)="INVOICE #","INVOICE",IF(TRIM('Tracker&amp;Invoice'!B1958)="Overall Completion INVOICE","OVERALL",""))</f>
        <v/>
      </c>
      <c r="E1926" t="str">
        <f>IF(D1926="INVOICE",VALUE(MID(TRIM('Tracker&amp;Invoice'!B1958),10,10)),"")</f>
        <v/>
      </c>
      <c r="F1926">
        <f>IF(B1926=1,IFERROR(LOOKUP(2,1/('Tracker&amp;Invoice'!$H1958:$AC1958&lt;&gt;""),COLUMN('Tracker&amp;Invoice'!$H1958:$AC1958)),8),F1925)</f>
        <v>15</v>
      </c>
      <c r="G1926">
        <f>IF(D1926="OVERALL",IFERROR(LOOKUP(2,1/('Tracker&amp;Invoice'!$H1958:$AC1958&lt;&gt;""),COLUMN('Tracker&amp;Invoice'!$H1958:$AC1958)),8),G1927)</f>
        <v>15</v>
      </c>
      <c r="H1926">
        <f t="shared" si="60"/>
        <v>15</v>
      </c>
      <c r="I1926" s="29">
        <f>IF(D1926="INVOICE",SUM('Tracker&amp;Invoice'!$H1958:INDEX('Tracker&amp;Invoice'!$A1958:$AC1958,1,H1926)),0)</f>
        <v>0</v>
      </c>
      <c r="J1926" s="29">
        <f>IF(D1926="OVERALL",SUM('Tracker&amp;Invoice'!$H1958:$AC1958),0)</f>
        <v>0</v>
      </c>
    </row>
    <row r="1927" spans="1:10">
      <c r="A1927" t="e">
        <f t="shared" si="61"/>
        <v>#REF!</v>
      </c>
      <c r="B1927">
        <f>IF(AND('Tracker&amp;Invoice'!A1959&lt;&gt;"",'Tracker&amp;Invoice'!A1959&lt;&gt;"ITEM",'Tracker&amp;Invoice'!A1957="ITEM"),1,0)</f>
        <v>0</v>
      </c>
      <c r="C1927" t="str">
        <f>IF(B1927=1,'Tracker&amp;Invoice'!A1959,C1926)</f>
        <v>BQ-128</v>
      </c>
      <c r="D1927" t="str">
        <f>IF(LEFT(TRIM('Tracker&amp;Invoice'!B1959),9)="INVOICE #","INVOICE",IF(TRIM('Tracker&amp;Invoice'!B1959)="Overall Completion INVOICE","OVERALL",""))</f>
        <v/>
      </c>
      <c r="E1927" t="str">
        <f>IF(D1927="INVOICE",VALUE(MID(TRIM('Tracker&amp;Invoice'!B1959),10,10)),"")</f>
        <v/>
      </c>
      <c r="F1927">
        <f>IF(B1927=1,IFERROR(LOOKUP(2,1/('Tracker&amp;Invoice'!$H1959:$AC1959&lt;&gt;""),COLUMN('Tracker&amp;Invoice'!$H1959:$AC1959)),8),F1926)</f>
        <v>15</v>
      </c>
      <c r="G1927">
        <f>IF(D1927="OVERALL",IFERROR(LOOKUP(2,1/('Tracker&amp;Invoice'!$H1959:$AC1959&lt;&gt;""),COLUMN('Tracker&amp;Invoice'!$H1959:$AC1959)),8),G1928)</f>
        <v>15</v>
      </c>
      <c r="H1927">
        <f t="shared" si="60"/>
        <v>15</v>
      </c>
      <c r="I1927" s="29">
        <f>IF(D1927="INVOICE",SUM('Tracker&amp;Invoice'!$H1959:INDEX('Tracker&amp;Invoice'!$A1959:$AC1959,1,H1927)),0)</f>
        <v>0</v>
      </c>
      <c r="J1927" s="29">
        <f>IF(D1927="OVERALL",SUM('Tracker&amp;Invoice'!$H1959:$AC1959),0)</f>
        <v>0</v>
      </c>
    </row>
    <row r="1928" spans="1:10">
      <c r="A1928" t="e">
        <f t="shared" si="61"/>
        <v>#REF!</v>
      </c>
      <c r="B1928">
        <f>IF(AND('Tracker&amp;Invoice'!A1960&lt;&gt;"",'Tracker&amp;Invoice'!A1960&lt;&gt;"ITEM",'Tracker&amp;Invoice'!A1958="ITEM"),1,0)</f>
        <v>0</v>
      </c>
      <c r="C1928" t="str">
        <f>IF(B1928=1,'Tracker&amp;Invoice'!A1960,C1927)</f>
        <v>BQ-128</v>
      </c>
      <c r="D1928" t="str">
        <f>IF(LEFT(TRIM('Tracker&amp;Invoice'!B1960),9)="INVOICE #","INVOICE",IF(TRIM('Tracker&amp;Invoice'!B1960)="Overall Completion INVOICE","OVERALL",""))</f>
        <v/>
      </c>
      <c r="E1928" t="str">
        <f>IF(D1928="INVOICE",VALUE(MID(TRIM('Tracker&amp;Invoice'!B1960),10,10)),"")</f>
        <v/>
      </c>
      <c r="F1928">
        <f>IF(B1928=1,IFERROR(LOOKUP(2,1/('Tracker&amp;Invoice'!$H1960:$AC1960&lt;&gt;""),COLUMN('Tracker&amp;Invoice'!$H1960:$AC1960)),8),F1927)</f>
        <v>15</v>
      </c>
      <c r="G1928">
        <f>IF(D1928="OVERALL",IFERROR(LOOKUP(2,1/('Tracker&amp;Invoice'!$H1960:$AC1960&lt;&gt;""),COLUMN('Tracker&amp;Invoice'!$H1960:$AC1960)),8),G1929)</f>
        <v>15</v>
      </c>
      <c r="H1928">
        <f t="shared" si="60"/>
        <v>15</v>
      </c>
      <c r="I1928" s="29">
        <f>IF(D1928="INVOICE",SUM('Tracker&amp;Invoice'!$H1960:INDEX('Tracker&amp;Invoice'!$A1960:$AC1960,1,H1928)),0)</f>
        <v>0</v>
      </c>
      <c r="J1928" s="29">
        <f>IF(D1928="OVERALL",SUM('Tracker&amp;Invoice'!$H1960:$AC1960),0)</f>
        <v>0</v>
      </c>
    </row>
    <row r="1929" spans="1:10">
      <c r="A1929" t="e">
        <f t="shared" si="61"/>
        <v>#REF!</v>
      </c>
      <c r="B1929">
        <f>IF(AND('Tracker&amp;Invoice'!A1961&lt;&gt;"",'Tracker&amp;Invoice'!A1961&lt;&gt;"ITEM",'Tracker&amp;Invoice'!A1959="ITEM"),1,0)</f>
        <v>0</v>
      </c>
      <c r="C1929" t="str">
        <f>IF(B1929=1,'Tracker&amp;Invoice'!A1961,C1928)</f>
        <v>BQ-128</v>
      </c>
      <c r="D1929" t="str">
        <f>IF(LEFT(TRIM('Tracker&amp;Invoice'!B1961),9)="INVOICE #","INVOICE",IF(TRIM('Tracker&amp;Invoice'!B1961)="Overall Completion INVOICE","OVERALL",""))</f>
        <v/>
      </c>
      <c r="E1929" t="str">
        <f>IF(D1929="INVOICE",VALUE(MID(TRIM('Tracker&amp;Invoice'!B1961),10,10)),"")</f>
        <v/>
      </c>
      <c r="F1929">
        <f>IF(B1929=1,IFERROR(LOOKUP(2,1/('Tracker&amp;Invoice'!$H1961:$AC1961&lt;&gt;""),COLUMN('Tracker&amp;Invoice'!$H1961:$AC1961)),8),F1928)</f>
        <v>15</v>
      </c>
      <c r="G1929">
        <f>IF(D1929="OVERALL",IFERROR(LOOKUP(2,1/('Tracker&amp;Invoice'!$H1961:$AC1961&lt;&gt;""),COLUMN('Tracker&amp;Invoice'!$H1961:$AC1961)),8),G1930)</f>
        <v>15</v>
      </c>
      <c r="H1929">
        <f t="shared" si="60"/>
        <v>15</v>
      </c>
      <c r="I1929" s="29">
        <f>IF(D1929="INVOICE",SUM('Tracker&amp;Invoice'!$H1961:INDEX('Tracker&amp;Invoice'!$A1961:$AC1961,1,H1929)),0)</f>
        <v>0</v>
      </c>
      <c r="J1929" s="29">
        <f>IF(D1929="OVERALL",SUM('Tracker&amp;Invoice'!$H1961:$AC1961),0)</f>
        <v>0</v>
      </c>
    </row>
    <row r="1930" spans="1:10">
      <c r="A1930" t="e">
        <f t="shared" si="61"/>
        <v>#REF!</v>
      </c>
      <c r="B1930">
        <f>IF(AND('Tracker&amp;Invoice'!A1962&lt;&gt;"",'Tracker&amp;Invoice'!A1962&lt;&gt;"ITEM",'Tracker&amp;Invoice'!A1960="ITEM"),1,0)</f>
        <v>0</v>
      </c>
      <c r="C1930" t="str">
        <f>IF(B1930=1,'Tracker&amp;Invoice'!A1962,C1929)</f>
        <v>BQ-128</v>
      </c>
      <c r="D1930" t="str">
        <f>IF(LEFT(TRIM('Tracker&amp;Invoice'!B1962),9)="INVOICE #","INVOICE",IF(TRIM('Tracker&amp;Invoice'!B1962)="Overall Completion INVOICE","OVERALL",""))</f>
        <v/>
      </c>
      <c r="E1930" t="str">
        <f>IF(D1930="INVOICE",VALUE(MID(TRIM('Tracker&amp;Invoice'!B1962),10,10)),"")</f>
        <v/>
      </c>
      <c r="F1930">
        <f>IF(B1930=1,IFERROR(LOOKUP(2,1/('Tracker&amp;Invoice'!$H1962:$AC1962&lt;&gt;""),COLUMN('Tracker&amp;Invoice'!$H1962:$AC1962)),8),F1929)</f>
        <v>15</v>
      </c>
      <c r="G1930">
        <f>IF(D1930="OVERALL",IFERROR(LOOKUP(2,1/('Tracker&amp;Invoice'!$H1962:$AC1962&lt;&gt;""),COLUMN('Tracker&amp;Invoice'!$H1962:$AC1962)),8),G1931)</f>
        <v>15</v>
      </c>
      <c r="H1930">
        <f t="shared" si="60"/>
        <v>15</v>
      </c>
      <c r="I1930" s="29">
        <f>IF(D1930="INVOICE",SUM('Tracker&amp;Invoice'!$H1962:INDEX('Tracker&amp;Invoice'!$A1962:$AC1962,1,H1930)),0)</f>
        <v>0</v>
      </c>
      <c r="J1930" s="29">
        <f>IF(D1930="OVERALL",SUM('Tracker&amp;Invoice'!$H1962:$AC1962),0)</f>
        <v>0</v>
      </c>
    </row>
    <row r="1931" spans="1:10">
      <c r="A1931" t="e">
        <f t="shared" si="61"/>
        <v>#REF!</v>
      </c>
      <c r="B1931">
        <f>IF(AND('Tracker&amp;Invoice'!A1963&lt;&gt;"",'Tracker&amp;Invoice'!A1963&lt;&gt;"ITEM",'Tracker&amp;Invoice'!A1961="ITEM"),1,0)</f>
        <v>0</v>
      </c>
      <c r="C1931" t="str">
        <f>IF(B1931=1,'Tracker&amp;Invoice'!A1963,C1930)</f>
        <v>BQ-128</v>
      </c>
      <c r="D1931" t="str">
        <f>IF(LEFT(TRIM('Tracker&amp;Invoice'!B1963),9)="INVOICE #","INVOICE",IF(TRIM('Tracker&amp;Invoice'!B1963)="Overall Completion INVOICE","OVERALL",""))</f>
        <v/>
      </c>
      <c r="E1931" t="str">
        <f>IF(D1931="INVOICE",VALUE(MID(TRIM('Tracker&amp;Invoice'!B1963),10,10)),"")</f>
        <v/>
      </c>
      <c r="F1931">
        <f>IF(B1931=1,IFERROR(LOOKUP(2,1/('Tracker&amp;Invoice'!$H1963:$AC1963&lt;&gt;""),COLUMN('Tracker&amp;Invoice'!$H1963:$AC1963)),8),F1930)</f>
        <v>15</v>
      </c>
      <c r="G1931">
        <f>IF(D1931="OVERALL",IFERROR(LOOKUP(2,1/('Tracker&amp;Invoice'!$H1963:$AC1963&lt;&gt;""),COLUMN('Tracker&amp;Invoice'!$H1963:$AC1963)),8),G1932)</f>
        <v>15</v>
      </c>
      <c r="H1931">
        <f t="shared" si="60"/>
        <v>15</v>
      </c>
      <c r="I1931" s="29">
        <f>IF(D1931="INVOICE",SUM('Tracker&amp;Invoice'!$H1963:INDEX('Tracker&amp;Invoice'!$A1963:$AC1963,1,H1931)),0)</f>
        <v>0</v>
      </c>
      <c r="J1931" s="29">
        <f>IF(D1931="OVERALL",SUM('Tracker&amp;Invoice'!$H1963:$AC1963),0)</f>
        <v>0</v>
      </c>
    </row>
    <row r="1932" spans="1:10">
      <c r="A1932" t="e">
        <f t="shared" si="61"/>
        <v>#REF!</v>
      </c>
      <c r="B1932">
        <f>IF(AND('Tracker&amp;Invoice'!A1964&lt;&gt;"",'Tracker&amp;Invoice'!A1964&lt;&gt;"ITEM",'Tracker&amp;Invoice'!A1962="ITEM"),1,0)</f>
        <v>0</v>
      </c>
      <c r="C1932" t="str">
        <f>IF(B1932=1,'Tracker&amp;Invoice'!A1964,C1931)</f>
        <v>BQ-128</v>
      </c>
      <c r="D1932" t="str">
        <f>IF(LEFT(TRIM('Tracker&amp;Invoice'!B1964),9)="INVOICE #","INVOICE",IF(TRIM('Tracker&amp;Invoice'!B1964)="Overall Completion INVOICE","OVERALL",""))</f>
        <v/>
      </c>
      <c r="E1932" t="str">
        <f>IF(D1932="INVOICE",VALUE(MID(TRIM('Tracker&amp;Invoice'!B1964),10,10)),"")</f>
        <v/>
      </c>
      <c r="F1932">
        <f>IF(B1932=1,IFERROR(LOOKUP(2,1/('Tracker&amp;Invoice'!$H1964:$AC1964&lt;&gt;""),COLUMN('Tracker&amp;Invoice'!$H1964:$AC1964)),8),F1931)</f>
        <v>15</v>
      </c>
      <c r="G1932">
        <f>IF(D1932="OVERALL",IFERROR(LOOKUP(2,1/('Tracker&amp;Invoice'!$H1964:$AC1964&lt;&gt;""),COLUMN('Tracker&amp;Invoice'!$H1964:$AC1964)),8),G1933)</f>
        <v>15</v>
      </c>
      <c r="H1932">
        <f t="shared" si="60"/>
        <v>15</v>
      </c>
      <c r="I1932" s="29">
        <f>IF(D1932="INVOICE",SUM('Tracker&amp;Invoice'!$H1964:INDEX('Tracker&amp;Invoice'!$A1964:$AC1964,1,H1932)),0)</f>
        <v>0</v>
      </c>
      <c r="J1932" s="29">
        <f>IF(D1932="OVERALL",SUM('Tracker&amp;Invoice'!$H1964:$AC1964),0)</f>
        <v>0</v>
      </c>
    </row>
    <row r="1933" spans="1:10">
      <c r="A1933" t="e">
        <f t="shared" si="61"/>
        <v>#REF!</v>
      </c>
      <c r="B1933">
        <f>IF(AND('Tracker&amp;Invoice'!A1965&lt;&gt;"",'Tracker&amp;Invoice'!A1965&lt;&gt;"ITEM",'Tracker&amp;Invoice'!A1963="ITEM"),1,0)</f>
        <v>1</v>
      </c>
      <c r="C1933" t="str">
        <f>IF(B1933=1,'Tracker&amp;Invoice'!A1965,C1932)</f>
        <v>BQ-129</v>
      </c>
      <c r="D1933" t="str">
        <f>IF(LEFT(TRIM('Tracker&amp;Invoice'!B1965),9)="INVOICE #","INVOICE",IF(TRIM('Tracker&amp;Invoice'!B1965)="Overall Completion INVOICE","OVERALL",""))</f>
        <v/>
      </c>
      <c r="E1933" t="str">
        <f>IF(D1933="INVOICE",VALUE(MID(TRIM('Tracker&amp;Invoice'!B1965),10,10)),"")</f>
        <v/>
      </c>
      <c r="F1933">
        <f>IF(B1933=1,IFERROR(LOOKUP(2,1/('Tracker&amp;Invoice'!$H1965:$AC1965&lt;&gt;""),COLUMN('Tracker&amp;Invoice'!$H1965:$AC1965)),8),F1932)</f>
        <v>14</v>
      </c>
      <c r="G1933">
        <f>IF(D1933="OVERALL",IFERROR(LOOKUP(2,1/('Tracker&amp;Invoice'!$H1965:$AC1965&lt;&gt;""),COLUMN('Tracker&amp;Invoice'!$H1965:$AC1965)),8),G1934)</f>
        <v>15</v>
      </c>
      <c r="H1933">
        <f t="shared" si="60"/>
        <v>15</v>
      </c>
      <c r="I1933" s="29">
        <f>IF(D1933="INVOICE",SUM('Tracker&amp;Invoice'!$H1965:INDEX('Tracker&amp;Invoice'!$A1965:$AC1965,1,H1933)),0)</f>
        <v>0</v>
      </c>
      <c r="J1933" s="29">
        <f>IF(D1933="OVERALL",SUM('Tracker&amp;Invoice'!$H1965:$AC1965),0)</f>
        <v>0</v>
      </c>
    </row>
    <row r="1934" spans="1:10">
      <c r="A1934" t="e">
        <f t="shared" si="61"/>
        <v>#REF!</v>
      </c>
      <c r="B1934">
        <f>IF(AND('Tracker&amp;Invoice'!A1966&lt;&gt;"",'Tracker&amp;Invoice'!A1966&lt;&gt;"ITEM",'Tracker&amp;Invoice'!A1964="ITEM"),1,0)</f>
        <v>0</v>
      </c>
      <c r="C1934" t="str">
        <f>IF(B1934=1,'Tracker&amp;Invoice'!A1966,C1933)</f>
        <v>BQ-129</v>
      </c>
      <c r="D1934" t="str">
        <f>IF(LEFT(TRIM('Tracker&amp;Invoice'!B1966),9)="INVOICE #","INVOICE",IF(TRIM('Tracker&amp;Invoice'!B1966)="Overall Completion INVOICE","OVERALL",""))</f>
        <v/>
      </c>
      <c r="E1934" t="str">
        <f>IF(D1934="INVOICE",VALUE(MID(TRIM('Tracker&amp;Invoice'!B1966),10,10)),"")</f>
        <v/>
      </c>
      <c r="F1934">
        <f>IF(B1934=1,IFERROR(LOOKUP(2,1/('Tracker&amp;Invoice'!$H1966:$AC1966&lt;&gt;""),COLUMN('Tracker&amp;Invoice'!$H1966:$AC1966)),8),F1933)</f>
        <v>14</v>
      </c>
      <c r="G1934">
        <f>IF(D1934="OVERALL",IFERROR(LOOKUP(2,1/('Tracker&amp;Invoice'!$H1966:$AC1966&lt;&gt;""),COLUMN('Tracker&amp;Invoice'!$H1966:$AC1966)),8),G1935)</f>
        <v>15</v>
      </c>
      <c r="H1934">
        <f t="shared" si="60"/>
        <v>15</v>
      </c>
      <c r="I1934" s="29">
        <f>IF(D1934="INVOICE",SUM('Tracker&amp;Invoice'!$H1966:INDEX('Tracker&amp;Invoice'!$A1966:$AC1966,1,H1934)),0)</f>
        <v>0</v>
      </c>
      <c r="J1934" s="29">
        <f>IF(D1934="OVERALL",SUM('Tracker&amp;Invoice'!$H1966:$AC1966),0)</f>
        <v>0</v>
      </c>
    </row>
    <row r="1935" spans="1:10">
      <c r="A1935" t="e">
        <f t="shared" si="61"/>
        <v>#REF!</v>
      </c>
      <c r="B1935">
        <f>IF(AND('Tracker&amp;Invoice'!A1967&lt;&gt;"",'Tracker&amp;Invoice'!A1967&lt;&gt;"ITEM",'Tracker&amp;Invoice'!A1965="ITEM"),1,0)</f>
        <v>0</v>
      </c>
      <c r="C1935" t="str">
        <f>IF(B1935=1,'Tracker&amp;Invoice'!A1967,C1934)</f>
        <v>BQ-129</v>
      </c>
      <c r="D1935" t="str">
        <f>IF(LEFT(TRIM('Tracker&amp;Invoice'!B1967),9)="INVOICE #","INVOICE",IF(TRIM('Tracker&amp;Invoice'!B1967)="Overall Completion INVOICE","OVERALL",""))</f>
        <v/>
      </c>
      <c r="E1935" t="str">
        <f>IF(D1935="INVOICE",VALUE(MID(TRIM('Tracker&amp;Invoice'!B1967),10,10)),"")</f>
        <v/>
      </c>
      <c r="F1935">
        <f>IF(B1935=1,IFERROR(LOOKUP(2,1/('Tracker&amp;Invoice'!$H1967:$AC1967&lt;&gt;""),COLUMN('Tracker&amp;Invoice'!$H1967:$AC1967)),8),F1934)</f>
        <v>14</v>
      </c>
      <c r="G1935">
        <f>IF(D1935="OVERALL",IFERROR(LOOKUP(2,1/('Tracker&amp;Invoice'!$H1967:$AC1967&lt;&gt;""),COLUMN('Tracker&amp;Invoice'!$H1967:$AC1967)),8),G1936)</f>
        <v>15</v>
      </c>
      <c r="H1935">
        <f t="shared" si="60"/>
        <v>15</v>
      </c>
      <c r="I1935" s="29">
        <f>IF(D1935="INVOICE",SUM('Tracker&amp;Invoice'!$H1967:INDEX('Tracker&amp;Invoice'!$A1967:$AC1967,1,H1935)),0)</f>
        <v>0</v>
      </c>
      <c r="J1935" s="29">
        <f>IF(D1935="OVERALL",SUM('Tracker&amp;Invoice'!$H1967:$AC1967),0)</f>
        <v>0</v>
      </c>
    </row>
    <row r="1936" spans="1:10">
      <c r="A1936" t="e">
        <f t="shared" si="61"/>
        <v>#REF!</v>
      </c>
      <c r="B1936">
        <f>IF(AND('Tracker&amp;Invoice'!A1968&lt;&gt;"",'Tracker&amp;Invoice'!A1968&lt;&gt;"ITEM",'Tracker&amp;Invoice'!A1966="ITEM"),1,0)</f>
        <v>0</v>
      </c>
      <c r="C1936" t="str">
        <f>IF(B1936=1,'Tracker&amp;Invoice'!A1968,C1935)</f>
        <v>BQ-129</v>
      </c>
      <c r="D1936" t="str">
        <f>IF(LEFT(TRIM('Tracker&amp;Invoice'!B1968),9)="INVOICE #","INVOICE",IF(TRIM('Tracker&amp;Invoice'!B1968)="Overall Completion INVOICE","OVERALL",""))</f>
        <v>INVOICE</v>
      </c>
      <c r="E1936">
        <f>IF(D1936="INVOICE",VALUE(MID(TRIM('Tracker&amp;Invoice'!B1968),10,10)),"")</f>
        <v>15</v>
      </c>
      <c r="F1936">
        <f>IF(B1936=1,IFERROR(LOOKUP(2,1/('Tracker&amp;Invoice'!$H1968:$AC1968&lt;&gt;""),COLUMN('Tracker&amp;Invoice'!$H1968:$AC1968)),8),F1935)</f>
        <v>14</v>
      </c>
      <c r="G1936">
        <f>IF(D1936="OVERALL",IFERROR(LOOKUP(2,1/('Tracker&amp;Invoice'!$H1968:$AC1968&lt;&gt;""),COLUMN('Tracker&amp;Invoice'!$H1968:$AC1968)),8),G1937)</f>
        <v>15</v>
      </c>
      <c r="H1936">
        <f t="shared" si="60"/>
        <v>15</v>
      </c>
      <c r="I1936" s="29">
        <f>IF(D1936="INVOICE",SUM('Tracker&amp;Invoice'!$H1968:INDEX('Tracker&amp;Invoice'!$A1968:$AC1968,1,H1936)),0)</f>
        <v>2310</v>
      </c>
      <c r="J1936" s="29">
        <f>IF(D1936="OVERALL",SUM('Tracker&amp;Invoice'!$H1968:$AC1968),0)</f>
        <v>0</v>
      </c>
    </row>
    <row r="1937" spans="1:10">
      <c r="A1937" t="e">
        <f t="shared" si="61"/>
        <v>#REF!</v>
      </c>
      <c r="B1937">
        <f>IF(AND('Tracker&amp;Invoice'!A1969&lt;&gt;"",'Tracker&amp;Invoice'!A1969&lt;&gt;"ITEM",'Tracker&amp;Invoice'!A1967="ITEM"),1,0)</f>
        <v>0</v>
      </c>
      <c r="C1937" t="str">
        <f>IF(B1937=1,'Tracker&amp;Invoice'!A1969,C1936)</f>
        <v>BQ-129</v>
      </c>
      <c r="D1937" t="str">
        <f>IF(LEFT(TRIM('Tracker&amp;Invoice'!B1969),9)="INVOICE #","INVOICE",IF(TRIM('Tracker&amp;Invoice'!B1969)="Overall Completion INVOICE","OVERALL",""))</f>
        <v/>
      </c>
      <c r="E1937" t="str">
        <f>IF(D1937="INVOICE",VALUE(MID(TRIM('Tracker&amp;Invoice'!B1969),10,10)),"")</f>
        <v/>
      </c>
      <c r="F1937">
        <f>IF(B1937=1,IFERROR(LOOKUP(2,1/('Tracker&amp;Invoice'!$H1969:$AC1969&lt;&gt;""),COLUMN('Tracker&amp;Invoice'!$H1969:$AC1969)),8),F1936)</f>
        <v>14</v>
      </c>
      <c r="G1937">
        <f>IF(D1937="OVERALL",IFERROR(LOOKUP(2,1/('Tracker&amp;Invoice'!$H1969:$AC1969&lt;&gt;""),COLUMN('Tracker&amp;Invoice'!$H1969:$AC1969)),8),G1938)</f>
        <v>15</v>
      </c>
      <c r="H1937">
        <f t="shared" si="60"/>
        <v>15</v>
      </c>
      <c r="I1937" s="29">
        <f>IF(D1937="INVOICE",SUM('Tracker&amp;Invoice'!$H1969:INDEX('Tracker&amp;Invoice'!$A1969:$AC1969,1,H1937)),0)</f>
        <v>0</v>
      </c>
      <c r="J1937" s="29">
        <f>IF(D1937="OVERALL",SUM('Tracker&amp;Invoice'!$H1969:$AC1969),0)</f>
        <v>0</v>
      </c>
    </row>
    <row r="1938" spans="1:10">
      <c r="A1938" t="e">
        <f t="shared" si="61"/>
        <v>#REF!</v>
      </c>
      <c r="B1938">
        <f>IF(AND('Tracker&amp;Invoice'!A1970&lt;&gt;"",'Tracker&amp;Invoice'!A1970&lt;&gt;"ITEM",'Tracker&amp;Invoice'!A1968="ITEM"),1,0)</f>
        <v>0</v>
      </c>
      <c r="C1938" t="str">
        <f>IF(B1938=1,'Tracker&amp;Invoice'!A1970,C1937)</f>
        <v>BQ-129</v>
      </c>
      <c r="D1938" t="str">
        <f>IF(LEFT(TRIM('Tracker&amp;Invoice'!B1970),9)="INVOICE #","INVOICE",IF(TRIM('Tracker&amp;Invoice'!B1970)="Overall Completion INVOICE","OVERALL",""))</f>
        <v/>
      </c>
      <c r="E1938" t="str">
        <f>IF(D1938="INVOICE",VALUE(MID(TRIM('Tracker&amp;Invoice'!B1970),10,10)),"")</f>
        <v/>
      </c>
      <c r="F1938">
        <f>IF(B1938=1,IFERROR(LOOKUP(2,1/('Tracker&amp;Invoice'!$H1970:$AC1970&lt;&gt;""),COLUMN('Tracker&amp;Invoice'!$H1970:$AC1970)),8),F1937)</f>
        <v>14</v>
      </c>
      <c r="G1938">
        <f>IF(D1938="OVERALL",IFERROR(LOOKUP(2,1/('Tracker&amp;Invoice'!$H1970:$AC1970&lt;&gt;""),COLUMN('Tracker&amp;Invoice'!$H1970:$AC1970)),8),G1939)</f>
        <v>15</v>
      </c>
      <c r="H1938">
        <f t="shared" si="60"/>
        <v>15</v>
      </c>
      <c r="I1938" s="29">
        <f>IF(D1938="INVOICE",SUM('Tracker&amp;Invoice'!$H1970:INDEX('Tracker&amp;Invoice'!$A1970:$AC1970,1,H1938)),0)</f>
        <v>0</v>
      </c>
      <c r="J1938" s="29">
        <f>IF(D1938="OVERALL",SUM('Tracker&amp;Invoice'!$H1970:$AC1970),0)</f>
        <v>0</v>
      </c>
    </row>
    <row r="1939" spans="1:10">
      <c r="A1939" t="e">
        <f t="shared" si="61"/>
        <v>#REF!</v>
      </c>
      <c r="B1939">
        <f>IF(AND('Tracker&amp;Invoice'!A1971&lt;&gt;"",'Tracker&amp;Invoice'!A1971&lt;&gt;"ITEM",'Tracker&amp;Invoice'!A1969="ITEM"),1,0)</f>
        <v>0</v>
      </c>
      <c r="C1939" t="str">
        <f>IF(B1939=1,'Tracker&amp;Invoice'!A1971,C1938)</f>
        <v>BQ-129</v>
      </c>
      <c r="D1939" t="str">
        <f>IF(LEFT(TRIM('Tracker&amp;Invoice'!B1971),9)="INVOICE #","INVOICE",IF(TRIM('Tracker&amp;Invoice'!B1971)="Overall Completion INVOICE","OVERALL",""))</f>
        <v/>
      </c>
      <c r="E1939" t="str">
        <f>IF(D1939="INVOICE",VALUE(MID(TRIM('Tracker&amp;Invoice'!B1971),10,10)),"")</f>
        <v/>
      </c>
      <c r="F1939">
        <f>IF(B1939=1,IFERROR(LOOKUP(2,1/('Tracker&amp;Invoice'!$H1971:$AC1971&lt;&gt;""),COLUMN('Tracker&amp;Invoice'!$H1971:$AC1971)),8),F1938)</f>
        <v>14</v>
      </c>
      <c r="G1939">
        <f>IF(D1939="OVERALL",IFERROR(LOOKUP(2,1/('Tracker&amp;Invoice'!$H1971:$AC1971&lt;&gt;""),COLUMN('Tracker&amp;Invoice'!$H1971:$AC1971)),8),G1940)</f>
        <v>15</v>
      </c>
      <c r="H1939">
        <f t="shared" si="60"/>
        <v>15</v>
      </c>
      <c r="I1939" s="29">
        <f>IF(D1939="INVOICE",SUM('Tracker&amp;Invoice'!$H1971:INDEX('Tracker&amp;Invoice'!$A1971:$AC1971,1,H1939)),0)</f>
        <v>0</v>
      </c>
      <c r="J1939" s="29">
        <f>IF(D1939="OVERALL",SUM('Tracker&amp;Invoice'!$H1971:$AC1971),0)</f>
        <v>0</v>
      </c>
    </row>
    <row r="1940" spans="1:10">
      <c r="A1940" t="e">
        <f t="shared" si="61"/>
        <v>#REF!</v>
      </c>
      <c r="B1940">
        <f>IF(AND('Tracker&amp;Invoice'!A1972&lt;&gt;"",'Tracker&amp;Invoice'!A1972&lt;&gt;"ITEM",'Tracker&amp;Invoice'!A1970="ITEM"),1,0)</f>
        <v>0</v>
      </c>
      <c r="C1940" t="str">
        <f>IF(B1940=1,'Tracker&amp;Invoice'!A1972,C1939)</f>
        <v>BQ-129</v>
      </c>
      <c r="D1940" t="str">
        <f>IF(LEFT(TRIM('Tracker&amp;Invoice'!B1972),9)="INVOICE #","INVOICE",IF(TRIM('Tracker&amp;Invoice'!B1972)="Overall Completion INVOICE","OVERALL",""))</f>
        <v/>
      </c>
      <c r="E1940" t="str">
        <f>IF(D1940="INVOICE",VALUE(MID(TRIM('Tracker&amp;Invoice'!B1972),10,10)),"")</f>
        <v/>
      </c>
      <c r="F1940">
        <f>IF(B1940=1,IFERROR(LOOKUP(2,1/('Tracker&amp;Invoice'!$H1972:$AC1972&lt;&gt;""),COLUMN('Tracker&amp;Invoice'!$H1972:$AC1972)),8),F1939)</f>
        <v>14</v>
      </c>
      <c r="G1940">
        <f>IF(D1940="OVERALL",IFERROR(LOOKUP(2,1/('Tracker&amp;Invoice'!$H1972:$AC1972&lt;&gt;""),COLUMN('Tracker&amp;Invoice'!$H1972:$AC1972)),8),G1941)</f>
        <v>15</v>
      </c>
      <c r="H1940">
        <f t="shared" si="60"/>
        <v>15</v>
      </c>
      <c r="I1940" s="29">
        <f>IF(D1940="INVOICE",SUM('Tracker&amp;Invoice'!$H1972:INDEX('Tracker&amp;Invoice'!$A1972:$AC1972,1,H1940)),0)</f>
        <v>0</v>
      </c>
      <c r="J1940" s="29">
        <f>IF(D1940="OVERALL",SUM('Tracker&amp;Invoice'!$H1972:$AC1972),0)</f>
        <v>0</v>
      </c>
    </row>
    <row r="1941" spans="1:10">
      <c r="A1941" t="e">
        <f t="shared" si="61"/>
        <v>#REF!</v>
      </c>
      <c r="B1941">
        <f>IF(AND('Tracker&amp;Invoice'!A1973&lt;&gt;"",'Tracker&amp;Invoice'!A1973&lt;&gt;"ITEM",'Tracker&amp;Invoice'!A1971="ITEM"),1,0)</f>
        <v>0</v>
      </c>
      <c r="C1941" t="str">
        <f>IF(B1941=1,'Tracker&amp;Invoice'!A1973,C1940)</f>
        <v>BQ-129</v>
      </c>
      <c r="D1941" t="str">
        <f>IF(LEFT(TRIM('Tracker&amp;Invoice'!B1973),9)="INVOICE #","INVOICE",IF(TRIM('Tracker&amp;Invoice'!B1973)="Overall Completion INVOICE","OVERALL",""))</f>
        <v/>
      </c>
      <c r="E1941" t="str">
        <f>IF(D1941="INVOICE",VALUE(MID(TRIM('Tracker&amp;Invoice'!B1973),10,10)),"")</f>
        <v/>
      </c>
      <c r="F1941">
        <f>IF(B1941=1,IFERROR(LOOKUP(2,1/('Tracker&amp;Invoice'!$H1973:$AC1973&lt;&gt;""),COLUMN('Tracker&amp;Invoice'!$H1973:$AC1973)),8),F1940)</f>
        <v>14</v>
      </c>
      <c r="G1941">
        <f>IF(D1941="OVERALL",IFERROR(LOOKUP(2,1/('Tracker&amp;Invoice'!$H1973:$AC1973&lt;&gt;""),COLUMN('Tracker&amp;Invoice'!$H1973:$AC1973)),8),G1942)</f>
        <v>15</v>
      </c>
      <c r="H1941">
        <f t="shared" si="60"/>
        <v>15</v>
      </c>
      <c r="I1941" s="29">
        <f>IF(D1941="INVOICE",SUM('Tracker&amp;Invoice'!$H1973:INDEX('Tracker&amp;Invoice'!$A1973:$AC1973,1,H1941)),0)</f>
        <v>0</v>
      </c>
      <c r="J1941" s="29">
        <f>IF(D1941="OVERALL",SUM('Tracker&amp;Invoice'!$H1973:$AC1973),0)</f>
        <v>0</v>
      </c>
    </row>
    <row r="1942" spans="1:10">
      <c r="A1942" t="e">
        <f t="shared" si="61"/>
        <v>#REF!</v>
      </c>
      <c r="B1942">
        <f>IF(AND('Tracker&amp;Invoice'!A1974&lt;&gt;"",'Tracker&amp;Invoice'!A1974&lt;&gt;"ITEM",'Tracker&amp;Invoice'!A1972="ITEM"),1,0)</f>
        <v>0</v>
      </c>
      <c r="C1942" t="str">
        <f>IF(B1942=1,'Tracker&amp;Invoice'!A1974,C1941)</f>
        <v>BQ-129</v>
      </c>
      <c r="D1942" t="str">
        <f>IF(LEFT(TRIM('Tracker&amp;Invoice'!B1974),9)="INVOICE #","INVOICE",IF(TRIM('Tracker&amp;Invoice'!B1974)="Overall Completion INVOICE","OVERALL",""))</f>
        <v/>
      </c>
      <c r="E1942" t="str">
        <f>IF(D1942="INVOICE",VALUE(MID(TRIM('Tracker&amp;Invoice'!B1974),10,10)),"")</f>
        <v/>
      </c>
      <c r="F1942">
        <f>IF(B1942=1,IFERROR(LOOKUP(2,1/('Tracker&amp;Invoice'!$H1974:$AC1974&lt;&gt;""),COLUMN('Tracker&amp;Invoice'!$H1974:$AC1974)),8),F1941)</f>
        <v>14</v>
      </c>
      <c r="G1942">
        <f>IF(D1942="OVERALL",IFERROR(LOOKUP(2,1/('Tracker&amp;Invoice'!$H1974:$AC1974&lt;&gt;""),COLUMN('Tracker&amp;Invoice'!$H1974:$AC1974)),8),G1943)</f>
        <v>15</v>
      </c>
      <c r="H1942">
        <f t="shared" si="60"/>
        <v>15</v>
      </c>
      <c r="I1942" s="29">
        <f>IF(D1942="INVOICE",SUM('Tracker&amp;Invoice'!$H1974:INDEX('Tracker&amp;Invoice'!$A1974:$AC1974,1,H1942)),0)</f>
        <v>0</v>
      </c>
      <c r="J1942" s="29">
        <f>IF(D1942="OVERALL",SUM('Tracker&amp;Invoice'!$H1974:$AC1974),0)</f>
        <v>0</v>
      </c>
    </row>
    <row r="1943" spans="1:10">
      <c r="A1943" t="e">
        <f t="shared" si="61"/>
        <v>#REF!</v>
      </c>
      <c r="B1943">
        <f>IF(AND('Tracker&amp;Invoice'!A1975&lt;&gt;"",'Tracker&amp;Invoice'!A1975&lt;&gt;"ITEM",'Tracker&amp;Invoice'!A1973="ITEM"),1,0)</f>
        <v>0</v>
      </c>
      <c r="C1943" t="str">
        <f>IF(B1943=1,'Tracker&amp;Invoice'!A1975,C1942)</f>
        <v>BQ-129</v>
      </c>
      <c r="D1943" t="str">
        <f>IF(LEFT(TRIM('Tracker&amp;Invoice'!B1975),9)="INVOICE #","INVOICE",IF(TRIM('Tracker&amp;Invoice'!B1975)="Overall Completion INVOICE","OVERALL",""))</f>
        <v/>
      </c>
      <c r="E1943" t="str">
        <f>IF(D1943="INVOICE",VALUE(MID(TRIM('Tracker&amp;Invoice'!B1975),10,10)),"")</f>
        <v/>
      </c>
      <c r="F1943">
        <f>IF(B1943=1,IFERROR(LOOKUP(2,1/('Tracker&amp;Invoice'!$H1975:$AC1975&lt;&gt;""),COLUMN('Tracker&amp;Invoice'!$H1975:$AC1975)),8),F1942)</f>
        <v>14</v>
      </c>
      <c r="G1943">
        <f>IF(D1943="OVERALL",IFERROR(LOOKUP(2,1/('Tracker&amp;Invoice'!$H1975:$AC1975&lt;&gt;""),COLUMN('Tracker&amp;Invoice'!$H1975:$AC1975)),8),G1944)</f>
        <v>15</v>
      </c>
      <c r="H1943">
        <f t="shared" si="60"/>
        <v>15</v>
      </c>
      <c r="I1943" s="29">
        <f>IF(D1943="INVOICE",SUM('Tracker&amp;Invoice'!$H1975:INDEX('Tracker&amp;Invoice'!$A1975:$AC1975,1,H1943)),0)</f>
        <v>0</v>
      </c>
      <c r="J1943" s="29">
        <f>IF(D1943="OVERALL",SUM('Tracker&amp;Invoice'!$H1975:$AC1975),0)</f>
        <v>0</v>
      </c>
    </row>
    <row r="1944" spans="1:10">
      <c r="A1944" t="e">
        <f t="shared" si="61"/>
        <v>#REF!</v>
      </c>
      <c r="B1944">
        <f>IF(AND('Tracker&amp;Invoice'!A1976&lt;&gt;"",'Tracker&amp;Invoice'!A1976&lt;&gt;"ITEM",'Tracker&amp;Invoice'!A1974="ITEM"),1,0)</f>
        <v>0</v>
      </c>
      <c r="C1944" t="str">
        <f>IF(B1944=1,'Tracker&amp;Invoice'!A1976,C1943)</f>
        <v>BQ-129</v>
      </c>
      <c r="D1944" t="str">
        <f>IF(LEFT(TRIM('Tracker&amp;Invoice'!B1976),9)="INVOICE #","INVOICE",IF(TRIM('Tracker&amp;Invoice'!B1976)="Overall Completion INVOICE","OVERALL",""))</f>
        <v/>
      </c>
      <c r="E1944" t="str">
        <f>IF(D1944="INVOICE",VALUE(MID(TRIM('Tracker&amp;Invoice'!B1976),10,10)),"")</f>
        <v/>
      </c>
      <c r="F1944">
        <f>IF(B1944=1,IFERROR(LOOKUP(2,1/('Tracker&amp;Invoice'!$H1976:$AC1976&lt;&gt;""),COLUMN('Tracker&amp;Invoice'!$H1976:$AC1976)),8),F1943)</f>
        <v>14</v>
      </c>
      <c r="G1944">
        <f>IF(D1944="OVERALL",IFERROR(LOOKUP(2,1/('Tracker&amp;Invoice'!$H1976:$AC1976&lt;&gt;""),COLUMN('Tracker&amp;Invoice'!$H1976:$AC1976)),8),G1945)</f>
        <v>15</v>
      </c>
      <c r="H1944">
        <f t="shared" si="60"/>
        <v>15</v>
      </c>
      <c r="I1944" s="29">
        <f>IF(D1944="INVOICE",SUM('Tracker&amp;Invoice'!$H1976:INDEX('Tracker&amp;Invoice'!$A1976:$AC1976,1,H1944)),0)</f>
        <v>0</v>
      </c>
      <c r="J1944" s="29">
        <f>IF(D1944="OVERALL",SUM('Tracker&amp;Invoice'!$H1976:$AC1976),0)</f>
        <v>0</v>
      </c>
    </row>
    <row r="1945" spans="1:10">
      <c r="A1945" t="e">
        <f t="shared" si="61"/>
        <v>#REF!</v>
      </c>
      <c r="B1945">
        <f>IF(AND('Tracker&amp;Invoice'!A1977&lt;&gt;"",'Tracker&amp;Invoice'!A1977&lt;&gt;"ITEM",'Tracker&amp;Invoice'!A1975="ITEM"),1,0)</f>
        <v>0</v>
      </c>
      <c r="C1945" t="str">
        <f>IF(B1945=1,'Tracker&amp;Invoice'!A1977,C1944)</f>
        <v>BQ-129</v>
      </c>
      <c r="D1945" t="str">
        <f>IF(LEFT(TRIM('Tracker&amp;Invoice'!B1977),9)="INVOICE #","INVOICE",IF(TRIM('Tracker&amp;Invoice'!B1977)="Overall Completion INVOICE","OVERALL",""))</f>
        <v/>
      </c>
      <c r="E1945" t="str">
        <f>IF(D1945="INVOICE",VALUE(MID(TRIM('Tracker&amp;Invoice'!B1977),10,10)),"")</f>
        <v/>
      </c>
      <c r="F1945">
        <f>IF(B1945=1,IFERROR(LOOKUP(2,1/('Tracker&amp;Invoice'!$H1977:$AC1977&lt;&gt;""),COLUMN('Tracker&amp;Invoice'!$H1977:$AC1977)),8),F1944)</f>
        <v>14</v>
      </c>
      <c r="G1945">
        <f>IF(D1945="OVERALL",IFERROR(LOOKUP(2,1/('Tracker&amp;Invoice'!$H1977:$AC1977&lt;&gt;""),COLUMN('Tracker&amp;Invoice'!$H1977:$AC1977)),8),G1946)</f>
        <v>15</v>
      </c>
      <c r="H1945">
        <f t="shared" si="60"/>
        <v>15</v>
      </c>
      <c r="I1945" s="29">
        <f>IF(D1945="INVOICE",SUM('Tracker&amp;Invoice'!$H1977:INDEX('Tracker&amp;Invoice'!$A1977:$AC1977,1,H1945)),0)</f>
        <v>0</v>
      </c>
      <c r="J1945" s="29">
        <f>IF(D1945="OVERALL",SUM('Tracker&amp;Invoice'!$H1977:$AC1977),0)</f>
        <v>0</v>
      </c>
    </row>
    <row r="1946" spans="1:10">
      <c r="A1946" t="e">
        <f t="shared" si="61"/>
        <v>#REF!</v>
      </c>
      <c r="B1946">
        <f>IF(AND('Tracker&amp;Invoice'!A1978&lt;&gt;"",'Tracker&amp;Invoice'!A1978&lt;&gt;"ITEM",'Tracker&amp;Invoice'!A1976="ITEM"),1,0)</f>
        <v>0</v>
      </c>
      <c r="C1946" t="str">
        <f>IF(B1946=1,'Tracker&amp;Invoice'!A1978,C1945)</f>
        <v>BQ-129</v>
      </c>
      <c r="D1946" t="str">
        <f>IF(LEFT(TRIM('Tracker&amp;Invoice'!B1978),9)="INVOICE #","INVOICE",IF(TRIM('Tracker&amp;Invoice'!B1978)="Overall Completion INVOICE","OVERALL",""))</f>
        <v>OVERALL</v>
      </c>
      <c r="E1946" t="str">
        <f>IF(D1946="INVOICE",VALUE(MID(TRIM('Tracker&amp;Invoice'!B1978),10,10)),"")</f>
        <v/>
      </c>
      <c r="F1946">
        <f>IF(B1946=1,IFERROR(LOOKUP(2,1/('Tracker&amp;Invoice'!$H1978:$AC1978&lt;&gt;""),COLUMN('Tracker&amp;Invoice'!$H1978:$AC1978)),8),F1945)</f>
        <v>14</v>
      </c>
      <c r="G1946">
        <f>IF(D1946="OVERALL",IFERROR(LOOKUP(2,1/('Tracker&amp;Invoice'!$H1978:$AC1978&lt;&gt;""),COLUMN('Tracker&amp;Invoice'!$H1978:$AC1978)),8),G1947)</f>
        <v>15</v>
      </c>
      <c r="H1946">
        <f t="shared" si="60"/>
        <v>15</v>
      </c>
      <c r="I1946" s="29">
        <f>IF(D1946="INVOICE",SUM('Tracker&amp;Invoice'!$H1978:INDEX('Tracker&amp;Invoice'!$A1978:$AC1978,1,H1946)),0)</f>
        <v>0</v>
      </c>
      <c r="J1946" s="29">
        <f>IF(D1946="OVERALL",SUM('Tracker&amp;Invoice'!$H1978:$AC1978),0)</f>
        <v>2310</v>
      </c>
    </row>
    <row r="1947" spans="1:10">
      <c r="A1947" t="e">
        <f t="shared" si="61"/>
        <v>#REF!</v>
      </c>
      <c r="B1947">
        <f>IF(AND('Tracker&amp;Invoice'!A1979&lt;&gt;"",'Tracker&amp;Invoice'!A1979&lt;&gt;"ITEM",'Tracker&amp;Invoice'!A1977="ITEM"),1,0)</f>
        <v>0</v>
      </c>
      <c r="C1947" t="str">
        <f>IF(B1947=1,'Tracker&amp;Invoice'!A1979,C1946)</f>
        <v>BQ-129</v>
      </c>
      <c r="D1947" t="str">
        <f>IF(LEFT(TRIM('Tracker&amp;Invoice'!B1979),9)="INVOICE #","INVOICE",IF(TRIM('Tracker&amp;Invoice'!B1979)="Overall Completion INVOICE","OVERALL",""))</f>
        <v/>
      </c>
      <c r="E1947" t="str">
        <f>IF(D1947="INVOICE",VALUE(MID(TRIM('Tracker&amp;Invoice'!B1979),10,10)),"")</f>
        <v/>
      </c>
      <c r="F1947">
        <f>IF(B1947=1,IFERROR(LOOKUP(2,1/('Tracker&amp;Invoice'!$H1979:$AC1979&lt;&gt;""),COLUMN('Tracker&amp;Invoice'!$H1979:$AC1979)),8),F1946)</f>
        <v>14</v>
      </c>
      <c r="G1947">
        <f>IF(D1947="OVERALL",IFERROR(LOOKUP(2,1/('Tracker&amp;Invoice'!$H1979:$AC1979&lt;&gt;""),COLUMN('Tracker&amp;Invoice'!$H1979:$AC1979)),8),G1948)</f>
        <v>15</v>
      </c>
      <c r="H1947">
        <f t="shared" si="60"/>
        <v>15</v>
      </c>
      <c r="I1947" s="29">
        <f>IF(D1947="INVOICE",SUM('Tracker&amp;Invoice'!$H1979:INDEX('Tracker&amp;Invoice'!$A1979:$AC1979,1,H1947)),0)</f>
        <v>0</v>
      </c>
      <c r="J1947" s="29">
        <f>IF(D1947="OVERALL",SUM('Tracker&amp;Invoice'!$H1979:$AC1979),0)</f>
        <v>0</v>
      </c>
    </row>
    <row r="1948" spans="1:10">
      <c r="A1948" t="e">
        <f t="shared" si="61"/>
        <v>#REF!</v>
      </c>
      <c r="B1948">
        <f>IF(AND('Tracker&amp;Invoice'!A1980&lt;&gt;"",'Tracker&amp;Invoice'!A1980&lt;&gt;"ITEM",'Tracker&amp;Invoice'!A1978="ITEM"),1,0)</f>
        <v>0</v>
      </c>
      <c r="C1948" t="str">
        <f>IF(B1948=1,'Tracker&amp;Invoice'!A1980,C1947)</f>
        <v>BQ-129</v>
      </c>
      <c r="D1948" t="str">
        <f>IF(LEFT(TRIM('Tracker&amp;Invoice'!B1980),9)="INVOICE #","INVOICE",IF(TRIM('Tracker&amp;Invoice'!B1980)="Overall Completion INVOICE","OVERALL",""))</f>
        <v/>
      </c>
      <c r="E1948" t="str">
        <f>IF(D1948="INVOICE",VALUE(MID(TRIM('Tracker&amp;Invoice'!B1980),10,10)),"")</f>
        <v/>
      </c>
      <c r="F1948">
        <f>IF(B1948=1,IFERROR(LOOKUP(2,1/('Tracker&amp;Invoice'!$H1980:$AC1980&lt;&gt;""),COLUMN('Tracker&amp;Invoice'!$H1980:$AC1980)),8),F1947)</f>
        <v>14</v>
      </c>
      <c r="G1948">
        <f>IF(D1948="OVERALL",IFERROR(LOOKUP(2,1/('Tracker&amp;Invoice'!$H1980:$AC1980&lt;&gt;""),COLUMN('Tracker&amp;Invoice'!$H1980:$AC1980)),8),G1949)</f>
        <v>15</v>
      </c>
      <c r="H1948">
        <f t="shared" si="60"/>
        <v>15</v>
      </c>
      <c r="I1948" s="29">
        <f>IF(D1948="INVOICE",SUM('Tracker&amp;Invoice'!$H1980:INDEX('Tracker&amp;Invoice'!$A1980:$AC1980,1,H1948)),0)</f>
        <v>0</v>
      </c>
      <c r="J1948" s="29">
        <f>IF(D1948="OVERALL",SUM('Tracker&amp;Invoice'!$H1980:$AC1980),0)</f>
        <v>0</v>
      </c>
    </row>
    <row r="1949" spans="1:10">
      <c r="A1949" t="e">
        <f t="shared" si="61"/>
        <v>#REF!</v>
      </c>
      <c r="B1949">
        <f>IF(AND('Tracker&amp;Invoice'!A1981&lt;&gt;"",'Tracker&amp;Invoice'!A1981&lt;&gt;"ITEM",'Tracker&amp;Invoice'!A1979="ITEM"),1,0)</f>
        <v>0</v>
      </c>
      <c r="C1949" t="str">
        <f>IF(B1949=1,'Tracker&amp;Invoice'!A1981,C1948)</f>
        <v>BQ-129</v>
      </c>
      <c r="D1949" t="str">
        <f>IF(LEFT(TRIM('Tracker&amp;Invoice'!B1981),9)="INVOICE #","INVOICE",IF(TRIM('Tracker&amp;Invoice'!B1981)="Overall Completion INVOICE","OVERALL",""))</f>
        <v/>
      </c>
      <c r="E1949" t="str">
        <f>IF(D1949="INVOICE",VALUE(MID(TRIM('Tracker&amp;Invoice'!B1981),10,10)),"")</f>
        <v/>
      </c>
      <c r="F1949">
        <f>IF(B1949=1,IFERROR(LOOKUP(2,1/('Tracker&amp;Invoice'!$H1981:$AC1981&lt;&gt;""),COLUMN('Tracker&amp;Invoice'!$H1981:$AC1981)),8),F1948)</f>
        <v>14</v>
      </c>
      <c r="G1949">
        <f>IF(D1949="OVERALL",IFERROR(LOOKUP(2,1/('Tracker&amp;Invoice'!$H1981:$AC1981&lt;&gt;""),COLUMN('Tracker&amp;Invoice'!$H1981:$AC1981)),8),G1950)</f>
        <v>15</v>
      </c>
      <c r="H1949">
        <f t="shared" si="60"/>
        <v>15</v>
      </c>
      <c r="I1949" s="29">
        <f>IF(D1949="INVOICE",SUM('Tracker&amp;Invoice'!$H1981:INDEX('Tracker&amp;Invoice'!$A1981:$AC1981,1,H1949)),0)</f>
        <v>0</v>
      </c>
      <c r="J1949" s="29">
        <f>IF(D1949="OVERALL",SUM('Tracker&amp;Invoice'!$H1981:$AC1981),0)</f>
        <v>0</v>
      </c>
    </row>
    <row r="1950" spans="1:10">
      <c r="A1950" t="e">
        <f t="shared" si="61"/>
        <v>#REF!</v>
      </c>
      <c r="B1950">
        <f>IF(AND('Tracker&amp;Invoice'!A1982&lt;&gt;"",'Tracker&amp;Invoice'!A1982&lt;&gt;"ITEM",'Tracker&amp;Invoice'!A1980="ITEM"),1,0)</f>
        <v>0</v>
      </c>
      <c r="C1950" t="str">
        <f>IF(B1950=1,'Tracker&amp;Invoice'!A1982,C1949)</f>
        <v>BQ-129</v>
      </c>
      <c r="D1950" t="str">
        <f>IF(LEFT(TRIM('Tracker&amp;Invoice'!B1982),9)="INVOICE #","INVOICE",IF(TRIM('Tracker&amp;Invoice'!B1982)="Overall Completion INVOICE","OVERALL",""))</f>
        <v/>
      </c>
      <c r="E1950" t="str">
        <f>IF(D1950="INVOICE",VALUE(MID(TRIM('Tracker&amp;Invoice'!B1982),10,10)),"")</f>
        <v/>
      </c>
      <c r="F1950">
        <f>IF(B1950=1,IFERROR(LOOKUP(2,1/('Tracker&amp;Invoice'!$H1982:$AC1982&lt;&gt;""),COLUMN('Tracker&amp;Invoice'!$H1982:$AC1982)),8),F1949)</f>
        <v>14</v>
      </c>
      <c r="G1950">
        <f>IF(D1950="OVERALL",IFERROR(LOOKUP(2,1/('Tracker&amp;Invoice'!$H1982:$AC1982&lt;&gt;""),COLUMN('Tracker&amp;Invoice'!$H1982:$AC1982)),8),G1951)</f>
        <v>15</v>
      </c>
      <c r="H1950">
        <f t="shared" si="60"/>
        <v>15</v>
      </c>
      <c r="I1950" s="29">
        <f>IF(D1950="INVOICE",SUM('Tracker&amp;Invoice'!$H1982:INDEX('Tracker&amp;Invoice'!$A1982:$AC1982,1,H1950)),0)</f>
        <v>0</v>
      </c>
      <c r="J1950" s="29">
        <f>IF(D1950="OVERALL",SUM('Tracker&amp;Invoice'!$H1982:$AC1982),0)</f>
        <v>0</v>
      </c>
    </row>
    <row r="1951" spans="1:10">
      <c r="A1951" t="e">
        <f t="shared" si="61"/>
        <v>#REF!</v>
      </c>
      <c r="B1951">
        <f>IF(AND('Tracker&amp;Invoice'!A1983&lt;&gt;"",'Tracker&amp;Invoice'!A1983&lt;&gt;"ITEM",'Tracker&amp;Invoice'!A1981="ITEM"),1,0)</f>
        <v>0</v>
      </c>
      <c r="C1951" t="str">
        <f>IF(B1951=1,'Tracker&amp;Invoice'!A1983,C1950)</f>
        <v>BQ-129</v>
      </c>
      <c r="D1951" t="str">
        <f>IF(LEFT(TRIM('Tracker&amp;Invoice'!B1983),9)="INVOICE #","INVOICE",IF(TRIM('Tracker&amp;Invoice'!B1983)="Overall Completion INVOICE","OVERALL",""))</f>
        <v/>
      </c>
      <c r="E1951" t="str">
        <f>IF(D1951="INVOICE",VALUE(MID(TRIM('Tracker&amp;Invoice'!B1983),10,10)),"")</f>
        <v/>
      </c>
      <c r="F1951">
        <f>IF(B1951=1,IFERROR(LOOKUP(2,1/('Tracker&amp;Invoice'!$H1983:$AC1983&lt;&gt;""),COLUMN('Tracker&amp;Invoice'!$H1983:$AC1983)),8),F1950)</f>
        <v>14</v>
      </c>
      <c r="G1951">
        <f>IF(D1951="OVERALL",IFERROR(LOOKUP(2,1/('Tracker&amp;Invoice'!$H1983:$AC1983&lt;&gt;""),COLUMN('Tracker&amp;Invoice'!$H1983:$AC1983)),8),G1952)</f>
        <v>15</v>
      </c>
      <c r="H1951">
        <f t="shared" si="60"/>
        <v>15</v>
      </c>
      <c r="I1951" s="29">
        <f>IF(D1951="INVOICE",SUM('Tracker&amp;Invoice'!$H1983:INDEX('Tracker&amp;Invoice'!$A1983:$AC1983,1,H1951)),0)</f>
        <v>0</v>
      </c>
      <c r="J1951" s="29">
        <f>IF(D1951="OVERALL",SUM('Tracker&amp;Invoice'!$H1983:$AC1983),0)</f>
        <v>0</v>
      </c>
    </row>
    <row r="1952" spans="1:10">
      <c r="A1952" t="e">
        <f t="shared" si="61"/>
        <v>#REF!</v>
      </c>
      <c r="B1952">
        <f>IF(AND('Tracker&amp;Invoice'!A1984&lt;&gt;"",'Tracker&amp;Invoice'!A1984&lt;&gt;"ITEM",'Tracker&amp;Invoice'!A1982="ITEM"),1,0)</f>
        <v>0</v>
      </c>
      <c r="C1952" t="str">
        <f>IF(B1952=1,'Tracker&amp;Invoice'!A1984,C1951)</f>
        <v>BQ-129</v>
      </c>
      <c r="D1952" t="str">
        <f>IF(LEFT(TRIM('Tracker&amp;Invoice'!B1984),9)="INVOICE #","INVOICE",IF(TRIM('Tracker&amp;Invoice'!B1984)="Overall Completion INVOICE","OVERALL",""))</f>
        <v/>
      </c>
      <c r="E1952" t="str">
        <f>IF(D1952="INVOICE",VALUE(MID(TRIM('Tracker&amp;Invoice'!B1984),10,10)),"")</f>
        <v/>
      </c>
      <c r="F1952">
        <f>IF(B1952=1,IFERROR(LOOKUP(2,1/('Tracker&amp;Invoice'!$H1984:$AC1984&lt;&gt;""),COLUMN('Tracker&amp;Invoice'!$H1984:$AC1984)),8),F1951)</f>
        <v>14</v>
      </c>
      <c r="G1952">
        <f>IF(D1952="OVERALL",IFERROR(LOOKUP(2,1/('Tracker&amp;Invoice'!$H1984:$AC1984&lt;&gt;""),COLUMN('Tracker&amp;Invoice'!$H1984:$AC1984)),8),G1953)</f>
        <v>15</v>
      </c>
      <c r="H1952">
        <f t="shared" si="60"/>
        <v>15</v>
      </c>
      <c r="I1952" s="29">
        <f>IF(D1952="INVOICE",SUM('Tracker&amp;Invoice'!$H1984:INDEX('Tracker&amp;Invoice'!$A1984:$AC1984,1,H1952)),0)</f>
        <v>0</v>
      </c>
      <c r="J1952" s="29">
        <f>IF(D1952="OVERALL",SUM('Tracker&amp;Invoice'!$H1984:$AC1984),0)</f>
        <v>0</v>
      </c>
    </row>
    <row r="1953" spans="1:10">
      <c r="A1953" t="e">
        <f t="shared" si="61"/>
        <v>#REF!</v>
      </c>
      <c r="B1953">
        <f>IF(AND('Tracker&amp;Invoice'!A1985&lt;&gt;"",'Tracker&amp;Invoice'!A1985&lt;&gt;"ITEM",'Tracker&amp;Invoice'!A1983="ITEM"),1,0)</f>
        <v>0</v>
      </c>
      <c r="C1953" t="str">
        <f>IF(B1953=1,'Tracker&amp;Invoice'!A1985,C1952)</f>
        <v>BQ-129</v>
      </c>
      <c r="D1953" t="str">
        <f>IF(LEFT(TRIM('Tracker&amp;Invoice'!B1985),9)="INVOICE #","INVOICE",IF(TRIM('Tracker&amp;Invoice'!B1985)="Overall Completion INVOICE","OVERALL",""))</f>
        <v/>
      </c>
      <c r="E1953" t="str">
        <f>IF(D1953="INVOICE",VALUE(MID(TRIM('Tracker&amp;Invoice'!B1985),10,10)),"")</f>
        <v/>
      </c>
      <c r="F1953">
        <f>IF(B1953=1,IFERROR(LOOKUP(2,1/('Tracker&amp;Invoice'!$H1985:$AC1985&lt;&gt;""),COLUMN('Tracker&amp;Invoice'!$H1985:$AC1985)),8),F1952)</f>
        <v>14</v>
      </c>
      <c r="G1953">
        <f>IF(D1953="OVERALL",IFERROR(LOOKUP(2,1/('Tracker&amp;Invoice'!$H1985:$AC1985&lt;&gt;""),COLUMN('Tracker&amp;Invoice'!$H1985:$AC1985)),8),G1954)</f>
        <v>15</v>
      </c>
      <c r="H1953">
        <f t="shared" si="60"/>
        <v>15</v>
      </c>
      <c r="I1953" s="29">
        <f>IF(D1953="INVOICE",SUM('Tracker&amp;Invoice'!$H1985:INDEX('Tracker&amp;Invoice'!$A1985:$AC1985,1,H1953)),0)</f>
        <v>0</v>
      </c>
      <c r="J1953" s="29">
        <f>IF(D1953="OVERALL",SUM('Tracker&amp;Invoice'!$H1985:$AC1985),0)</f>
        <v>0</v>
      </c>
    </row>
    <row r="1954" spans="1:10">
      <c r="A1954" t="e">
        <f t="shared" si="61"/>
        <v>#REF!</v>
      </c>
      <c r="B1954">
        <f>IF(AND('Tracker&amp;Invoice'!A1986&lt;&gt;"",'Tracker&amp;Invoice'!A1986&lt;&gt;"ITEM",'Tracker&amp;Invoice'!A1984="ITEM"),1,0)</f>
        <v>0</v>
      </c>
      <c r="C1954" t="str">
        <f>IF(B1954=1,'Tracker&amp;Invoice'!A1986,C1953)</f>
        <v>BQ-129</v>
      </c>
      <c r="D1954" t="str">
        <f>IF(LEFT(TRIM('Tracker&amp;Invoice'!B1986),9)="INVOICE #","INVOICE",IF(TRIM('Tracker&amp;Invoice'!B1986)="Overall Completion INVOICE","OVERALL",""))</f>
        <v/>
      </c>
      <c r="E1954" t="str">
        <f>IF(D1954="INVOICE",VALUE(MID(TRIM('Tracker&amp;Invoice'!B1986),10,10)),"")</f>
        <v/>
      </c>
      <c r="F1954">
        <f>IF(B1954=1,IFERROR(LOOKUP(2,1/('Tracker&amp;Invoice'!$H1986:$AC1986&lt;&gt;""),COLUMN('Tracker&amp;Invoice'!$H1986:$AC1986)),8),F1953)</f>
        <v>14</v>
      </c>
      <c r="G1954">
        <f>IF(D1954="OVERALL",IFERROR(LOOKUP(2,1/('Tracker&amp;Invoice'!$H1986:$AC1986&lt;&gt;""),COLUMN('Tracker&amp;Invoice'!$H1986:$AC1986)),8),G1955)</f>
        <v>15</v>
      </c>
      <c r="H1954">
        <f t="shared" si="60"/>
        <v>15</v>
      </c>
      <c r="I1954" s="29">
        <f>IF(D1954="INVOICE",SUM('Tracker&amp;Invoice'!$H1986:INDEX('Tracker&amp;Invoice'!$A1986:$AC1986,1,H1954)),0)</f>
        <v>0</v>
      </c>
      <c r="J1954" s="29">
        <f>IF(D1954="OVERALL",SUM('Tracker&amp;Invoice'!$H1986:$AC1986),0)</f>
        <v>0</v>
      </c>
    </row>
    <row r="1955" spans="1:10">
      <c r="A1955" t="e">
        <f t="shared" si="61"/>
        <v>#REF!</v>
      </c>
      <c r="B1955">
        <f>IF(AND('Tracker&amp;Invoice'!A1987&lt;&gt;"",'Tracker&amp;Invoice'!A1987&lt;&gt;"ITEM",'Tracker&amp;Invoice'!A1985="ITEM"),1,0)</f>
        <v>1</v>
      </c>
      <c r="C1955" t="str">
        <f>IF(B1955=1,'Tracker&amp;Invoice'!A1987,C1954)</f>
        <v>BQ-130</v>
      </c>
      <c r="D1955" t="str">
        <f>IF(LEFT(TRIM('Tracker&amp;Invoice'!B1987),9)="INVOICE #","INVOICE",IF(TRIM('Tracker&amp;Invoice'!B1987)="Overall Completion INVOICE","OVERALL",""))</f>
        <v/>
      </c>
      <c r="E1955" t="str">
        <f>IF(D1955="INVOICE",VALUE(MID(TRIM('Tracker&amp;Invoice'!B1987),10,10)),"")</f>
        <v/>
      </c>
      <c r="F1955">
        <f>IF(B1955=1,IFERROR(LOOKUP(2,1/('Tracker&amp;Invoice'!$H1987:$AC1987&lt;&gt;""),COLUMN('Tracker&amp;Invoice'!$H1987:$AC1987)),8),F1954)</f>
        <v>14</v>
      </c>
      <c r="G1955">
        <f>IF(D1955="OVERALL",IFERROR(LOOKUP(2,1/('Tracker&amp;Invoice'!$H1987:$AC1987&lt;&gt;""),COLUMN('Tracker&amp;Invoice'!$H1987:$AC1987)),8),G1956)</f>
        <v>15</v>
      </c>
      <c r="H1955">
        <f t="shared" si="60"/>
        <v>15</v>
      </c>
      <c r="I1955" s="29">
        <f>IF(D1955="INVOICE",SUM('Tracker&amp;Invoice'!$H1987:INDEX('Tracker&amp;Invoice'!$A1987:$AC1987,1,H1955)),0)</f>
        <v>0</v>
      </c>
      <c r="J1955" s="29">
        <f>IF(D1955="OVERALL",SUM('Tracker&amp;Invoice'!$H1987:$AC1987),0)</f>
        <v>0</v>
      </c>
    </row>
    <row r="1956" spans="1:10">
      <c r="A1956" t="e">
        <f t="shared" si="61"/>
        <v>#REF!</v>
      </c>
      <c r="B1956">
        <f>IF(AND('Tracker&amp;Invoice'!A1988&lt;&gt;"",'Tracker&amp;Invoice'!A1988&lt;&gt;"ITEM",'Tracker&amp;Invoice'!A1986="ITEM"),1,0)</f>
        <v>0</v>
      </c>
      <c r="C1956" t="str">
        <f>IF(B1956=1,'Tracker&amp;Invoice'!A1988,C1955)</f>
        <v>BQ-130</v>
      </c>
      <c r="D1956" t="str">
        <f>IF(LEFT(TRIM('Tracker&amp;Invoice'!B1988),9)="INVOICE #","INVOICE",IF(TRIM('Tracker&amp;Invoice'!B1988)="Overall Completion INVOICE","OVERALL",""))</f>
        <v/>
      </c>
      <c r="E1956" t="str">
        <f>IF(D1956="INVOICE",VALUE(MID(TRIM('Tracker&amp;Invoice'!B1988),10,10)),"")</f>
        <v/>
      </c>
      <c r="F1956">
        <f>IF(B1956=1,IFERROR(LOOKUP(2,1/('Tracker&amp;Invoice'!$H1988:$AC1988&lt;&gt;""),COLUMN('Tracker&amp;Invoice'!$H1988:$AC1988)),8),F1955)</f>
        <v>14</v>
      </c>
      <c r="G1956">
        <f>IF(D1956="OVERALL",IFERROR(LOOKUP(2,1/('Tracker&amp;Invoice'!$H1988:$AC1988&lt;&gt;""),COLUMN('Tracker&amp;Invoice'!$H1988:$AC1988)),8),G1957)</f>
        <v>15</v>
      </c>
      <c r="H1956">
        <f t="shared" si="60"/>
        <v>15</v>
      </c>
      <c r="I1956" s="29">
        <f>IF(D1956="INVOICE",SUM('Tracker&amp;Invoice'!$H1988:INDEX('Tracker&amp;Invoice'!$A1988:$AC1988,1,H1956)),0)</f>
        <v>0</v>
      </c>
      <c r="J1956" s="29">
        <f>IF(D1956="OVERALL",SUM('Tracker&amp;Invoice'!$H1988:$AC1988),0)</f>
        <v>0</v>
      </c>
    </row>
    <row r="1957" spans="1:10">
      <c r="A1957" t="e">
        <f t="shared" si="61"/>
        <v>#REF!</v>
      </c>
      <c r="B1957">
        <f>IF(AND('Tracker&amp;Invoice'!A1989&lt;&gt;"",'Tracker&amp;Invoice'!A1989&lt;&gt;"ITEM",'Tracker&amp;Invoice'!A1987="ITEM"),1,0)</f>
        <v>0</v>
      </c>
      <c r="C1957" t="str">
        <f>IF(B1957=1,'Tracker&amp;Invoice'!A1989,C1956)</f>
        <v>BQ-130</v>
      </c>
      <c r="D1957" t="str">
        <f>IF(LEFT(TRIM('Tracker&amp;Invoice'!B1989),9)="INVOICE #","INVOICE",IF(TRIM('Tracker&amp;Invoice'!B1989)="Overall Completion INVOICE","OVERALL",""))</f>
        <v/>
      </c>
      <c r="E1957" t="str">
        <f>IF(D1957="INVOICE",VALUE(MID(TRIM('Tracker&amp;Invoice'!B1989),10,10)),"")</f>
        <v/>
      </c>
      <c r="F1957">
        <f>IF(B1957=1,IFERROR(LOOKUP(2,1/('Tracker&amp;Invoice'!$H1989:$AC1989&lt;&gt;""),COLUMN('Tracker&amp;Invoice'!$H1989:$AC1989)),8),F1956)</f>
        <v>14</v>
      </c>
      <c r="G1957">
        <f>IF(D1957="OVERALL",IFERROR(LOOKUP(2,1/('Tracker&amp;Invoice'!$H1989:$AC1989&lt;&gt;""),COLUMN('Tracker&amp;Invoice'!$H1989:$AC1989)),8),G1958)</f>
        <v>15</v>
      </c>
      <c r="H1957">
        <f t="shared" si="60"/>
        <v>15</v>
      </c>
      <c r="I1957" s="29">
        <f>IF(D1957="INVOICE",SUM('Tracker&amp;Invoice'!$H1989:INDEX('Tracker&amp;Invoice'!$A1989:$AC1989,1,H1957)),0)</f>
        <v>0</v>
      </c>
      <c r="J1957" s="29">
        <f>IF(D1957="OVERALL",SUM('Tracker&amp;Invoice'!$H1989:$AC1989),0)</f>
        <v>0</v>
      </c>
    </row>
    <row r="1958" spans="1:10">
      <c r="A1958" t="e">
        <f t="shared" si="61"/>
        <v>#REF!</v>
      </c>
      <c r="B1958">
        <f>IF(AND('Tracker&amp;Invoice'!A1990&lt;&gt;"",'Tracker&amp;Invoice'!A1990&lt;&gt;"ITEM",'Tracker&amp;Invoice'!A1988="ITEM"),1,0)</f>
        <v>0</v>
      </c>
      <c r="C1958" t="str">
        <f>IF(B1958=1,'Tracker&amp;Invoice'!A1990,C1957)</f>
        <v>BQ-130</v>
      </c>
      <c r="D1958" t="str">
        <f>IF(LEFT(TRIM('Tracker&amp;Invoice'!B1990),9)="INVOICE #","INVOICE",IF(TRIM('Tracker&amp;Invoice'!B1990)="Overall Completion INVOICE","OVERALL",""))</f>
        <v>INVOICE</v>
      </c>
      <c r="E1958">
        <f>IF(D1958="INVOICE",VALUE(MID(TRIM('Tracker&amp;Invoice'!B1990),10,10)),"")</f>
        <v>15</v>
      </c>
      <c r="F1958">
        <f>IF(B1958=1,IFERROR(LOOKUP(2,1/('Tracker&amp;Invoice'!$H1990:$AC1990&lt;&gt;""),COLUMN('Tracker&amp;Invoice'!$H1990:$AC1990)),8),F1957)</f>
        <v>14</v>
      </c>
      <c r="G1958">
        <f>IF(D1958="OVERALL",IFERROR(LOOKUP(2,1/('Tracker&amp;Invoice'!$H1990:$AC1990&lt;&gt;""),COLUMN('Tracker&amp;Invoice'!$H1990:$AC1990)),8),G1959)</f>
        <v>15</v>
      </c>
      <c r="H1958">
        <f t="shared" si="60"/>
        <v>15</v>
      </c>
      <c r="I1958" s="29">
        <f>IF(D1958="INVOICE",SUM('Tracker&amp;Invoice'!$H1990:INDEX('Tracker&amp;Invoice'!$A1990:$AC1990,1,H1958)),0)</f>
        <v>1760.0000000000002</v>
      </c>
      <c r="J1958" s="29">
        <f>IF(D1958="OVERALL",SUM('Tracker&amp;Invoice'!$H1990:$AC1990),0)</f>
        <v>0</v>
      </c>
    </row>
    <row r="1959" spans="1:10">
      <c r="A1959" t="e">
        <f t="shared" si="61"/>
        <v>#REF!</v>
      </c>
      <c r="B1959">
        <f>IF(AND('Tracker&amp;Invoice'!A1991&lt;&gt;"",'Tracker&amp;Invoice'!A1991&lt;&gt;"ITEM",'Tracker&amp;Invoice'!A1989="ITEM"),1,0)</f>
        <v>0</v>
      </c>
      <c r="C1959" t="str">
        <f>IF(B1959=1,'Tracker&amp;Invoice'!A1991,C1958)</f>
        <v>BQ-130</v>
      </c>
      <c r="D1959" t="str">
        <f>IF(LEFT(TRIM('Tracker&amp;Invoice'!B1991),9)="INVOICE #","INVOICE",IF(TRIM('Tracker&amp;Invoice'!B1991)="Overall Completion INVOICE","OVERALL",""))</f>
        <v/>
      </c>
      <c r="E1959" t="str">
        <f>IF(D1959="INVOICE",VALUE(MID(TRIM('Tracker&amp;Invoice'!B1991),10,10)),"")</f>
        <v/>
      </c>
      <c r="F1959">
        <f>IF(B1959=1,IFERROR(LOOKUP(2,1/('Tracker&amp;Invoice'!$H1991:$AC1991&lt;&gt;""),COLUMN('Tracker&amp;Invoice'!$H1991:$AC1991)),8),F1958)</f>
        <v>14</v>
      </c>
      <c r="G1959">
        <f>IF(D1959="OVERALL",IFERROR(LOOKUP(2,1/('Tracker&amp;Invoice'!$H1991:$AC1991&lt;&gt;""),COLUMN('Tracker&amp;Invoice'!$H1991:$AC1991)),8),G1960)</f>
        <v>15</v>
      </c>
      <c r="H1959">
        <f t="shared" si="60"/>
        <v>15</v>
      </c>
      <c r="I1959" s="29">
        <f>IF(D1959="INVOICE",SUM('Tracker&amp;Invoice'!$H1991:INDEX('Tracker&amp;Invoice'!$A1991:$AC1991,1,H1959)),0)</f>
        <v>0</v>
      </c>
      <c r="J1959" s="29">
        <f>IF(D1959="OVERALL",SUM('Tracker&amp;Invoice'!$H1991:$AC1991),0)</f>
        <v>0</v>
      </c>
    </row>
    <row r="1960" spans="1:10">
      <c r="A1960" t="e">
        <f t="shared" si="61"/>
        <v>#REF!</v>
      </c>
      <c r="B1960">
        <f>IF(AND('Tracker&amp;Invoice'!A1992&lt;&gt;"",'Tracker&amp;Invoice'!A1992&lt;&gt;"ITEM",'Tracker&amp;Invoice'!A1990="ITEM"),1,0)</f>
        <v>0</v>
      </c>
      <c r="C1960" t="str">
        <f>IF(B1960=1,'Tracker&amp;Invoice'!A1992,C1959)</f>
        <v>BQ-130</v>
      </c>
      <c r="D1960" t="str">
        <f>IF(LEFT(TRIM('Tracker&amp;Invoice'!B1992),9)="INVOICE #","INVOICE",IF(TRIM('Tracker&amp;Invoice'!B1992)="Overall Completion INVOICE","OVERALL",""))</f>
        <v/>
      </c>
      <c r="E1960" t="str">
        <f>IF(D1960="INVOICE",VALUE(MID(TRIM('Tracker&amp;Invoice'!B1992),10,10)),"")</f>
        <v/>
      </c>
      <c r="F1960">
        <f>IF(B1960=1,IFERROR(LOOKUP(2,1/('Tracker&amp;Invoice'!$H1992:$AC1992&lt;&gt;""),COLUMN('Tracker&amp;Invoice'!$H1992:$AC1992)),8),F1959)</f>
        <v>14</v>
      </c>
      <c r="G1960">
        <f>IF(D1960="OVERALL",IFERROR(LOOKUP(2,1/('Tracker&amp;Invoice'!$H1992:$AC1992&lt;&gt;""),COLUMN('Tracker&amp;Invoice'!$H1992:$AC1992)),8),G1961)</f>
        <v>15</v>
      </c>
      <c r="H1960">
        <f t="shared" si="60"/>
        <v>15</v>
      </c>
      <c r="I1960" s="29">
        <f>IF(D1960="INVOICE",SUM('Tracker&amp;Invoice'!$H1992:INDEX('Tracker&amp;Invoice'!$A1992:$AC1992,1,H1960)),0)</f>
        <v>0</v>
      </c>
      <c r="J1960" s="29">
        <f>IF(D1960="OVERALL",SUM('Tracker&amp;Invoice'!$H1992:$AC1992),0)</f>
        <v>0</v>
      </c>
    </row>
    <row r="1961" spans="1:10">
      <c r="A1961" t="e">
        <f t="shared" si="61"/>
        <v>#REF!</v>
      </c>
      <c r="B1961">
        <f>IF(AND('Tracker&amp;Invoice'!A1993&lt;&gt;"",'Tracker&amp;Invoice'!A1993&lt;&gt;"ITEM",'Tracker&amp;Invoice'!A1991="ITEM"),1,0)</f>
        <v>0</v>
      </c>
      <c r="C1961" t="str">
        <f>IF(B1961=1,'Tracker&amp;Invoice'!A1993,C1960)</f>
        <v>BQ-130</v>
      </c>
      <c r="D1961" t="str">
        <f>IF(LEFT(TRIM('Tracker&amp;Invoice'!B1993),9)="INVOICE #","INVOICE",IF(TRIM('Tracker&amp;Invoice'!B1993)="Overall Completion INVOICE","OVERALL",""))</f>
        <v/>
      </c>
      <c r="E1961" t="str">
        <f>IF(D1961="INVOICE",VALUE(MID(TRIM('Tracker&amp;Invoice'!B1993),10,10)),"")</f>
        <v/>
      </c>
      <c r="F1961">
        <f>IF(B1961=1,IFERROR(LOOKUP(2,1/('Tracker&amp;Invoice'!$H1993:$AC1993&lt;&gt;""),COLUMN('Tracker&amp;Invoice'!$H1993:$AC1993)),8),F1960)</f>
        <v>14</v>
      </c>
      <c r="G1961">
        <f>IF(D1961="OVERALL",IFERROR(LOOKUP(2,1/('Tracker&amp;Invoice'!$H1993:$AC1993&lt;&gt;""),COLUMN('Tracker&amp;Invoice'!$H1993:$AC1993)),8),G1962)</f>
        <v>15</v>
      </c>
      <c r="H1961">
        <f t="shared" si="60"/>
        <v>15</v>
      </c>
      <c r="I1961" s="29">
        <f>IF(D1961="INVOICE",SUM('Tracker&amp;Invoice'!$H1993:INDEX('Tracker&amp;Invoice'!$A1993:$AC1993,1,H1961)),0)</f>
        <v>0</v>
      </c>
      <c r="J1961" s="29">
        <f>IF(D1961="OVERALL",SUM('Tracker&amp;Invoice'!$H1993:$AC1993),0)</f>
        <v>0</v>
      </c>
    </row>
    <row r="1962" spans="1:10">
      <c r="A1962" t="e">
        <f t="shared" si="61"/>
        <v>#REF!</v>
      </c>
      <c r="B1962">
        <f>IF(AND('Tracker&amp;Invoice'!A1994&lt;&gt;"",'Tracker&amp;Invoice'!A1994&lt;&gt;"ITEM",'Tracker&amp;Invoice'!A1992="ITEM"),1,0)</f>
        <v>0</v>
      </c>
      <c r="C1962" t="str">
        <f>IF(B1962=1,'Tracker&amp;Invoice'!A1994,C1961)</f>
        <v>BQ-130</v>
      </c>
      <c r="D1962" t="str">
        <f>IF(LEFT(TRIM('Tracker&amp;Invoice'!B1994),9)="INVOICE #","INVOICE",IF(TRIM('Tracker&amp;Invoice'!B1994)="Overall Completion INVOICE","OVERALL",""))</f>
        <v/>
      </c>
      <c r="E1962" t="str">
        <f>IF(D1962="INVOICE",VALUE(MID(TRIM('Tracker&amp;Invoice'!B1994),10,10)),"")</f>
        <v/>
      </c>
      <c r="F1962">
        <f>IF(B1962=1,IFERROR(LOOKUP(2,1/('Tracker&amp;Invoice'!$H1994:$AC1994&lt;&gt;""),COLUMN('Tracker&amp;Invoice'!$H1994:$AC1994)),8),F1961)</f>
        <v>14</v>
      </c>
      <c r="G1962">
        <f>IF(D1962="OVERALL",IFERROR(LOOKUP(2,1/('Tracker&amp;Invoice'!$H1994:$AC1994&lt;&gt;""),COLUMN('Tracker&amp;Invoice'!$H1994:$AC1994)),8),G1963)</f>
        <v>15</v>
      </c>
      <c r="H1962">
        <f t="shared" si="60"/>
        <v>15</v>
      </c>
      <c r="I1962" s="29">
        <f>IF(D1962="INVOICE",SUM('Tracker&amp;Invoice'!$H1994:INDEX('Tracker&amp;Invoice'!$A1994:$AC1994,1,H1962)),0)</f>
        <v>0</v>
      </c>
      <c r="J1962" s="29">
        <f>IF(D1962="OVERALL",SUM('Tracker&amp;Invoice'!$H1994:$AC1994),0)</f>
        <v>0</v>
      </c>
    </row>
    <row r="1963" spans="1:10">
      <c r="A1963" t="e">
        <f t="shared" si="61"/>
        <v>#REF!</v>
      </c>
      <c r="B1963">
        <f>IF(AND('Tracker&amp;Invoice'!A1995&lt;&gt;"",'Tracker&amp;Invoice'!A1995&lt;&gt;"ITEM",'Tracker&amp;Invoice'!A1993="ITEM"),1,0)</f>
        <v>0</v>
      </c>
      <c r="C1963" t="str">
        <f>IF(B1963=1,'Tracker&amp;Invoice'!A1995,C1962)</f>
        <v>BQ-130</v>
      </c>
      <c r="D1963" t="str">
        <f>IF(LEFT(TRIM('Tracker&amp;Invoice'!B1995),9)="INVOICE #","INVOICE",IF(TRIM('Tracker&amp;Invoice'!B1995)="Overall Completion INVOICE","OVERALL",""))</f>
        <v/>
      </c>
      <c r="E1963" t="str">
        <f>IF(D1963="INVOICE",VALUE(MID(TRIM('Tracker&amp;Invoice'!B1995),10,10)),"")</f>
        <v/>
      </c>
      <c r="F1963">
        <f>IF(B1963=1,IFERROR(LOOKUP(2,1/('Tracker&amp;Invoice'!$H1995:$AC1995&lt;&gt;""),COLUMN('Tracker&amp;Invoice'!$H1995:$AC1995)),8),F1962)</f>
        <v>14</v>
      </c>
      <c r="G1963">
        <f>IF(D1963="OVERALL",IFERROR(LOOKUP(2,1/('Tracker&amp;Invoice'!$H1995:$AC1995&lt;&gt;""),COLUMN('Tracker&amp;Invoice'!$H1995:$AC1995)),8),G1964)</f>
        <v>15</v>
      </c>
      <c r="H1963">
        <f t="shared" si="60"/>
        <v>15</v>
      </c>
      <c r="I1963" s="29">
        <f>IF(D1963="INVOICE",SUM('Tracker&amp;Invoice'!$H1995:INDEX('Tracker&amp;Invoice'!$A1995:$AC1995,1,H1963)),0)</f>
        <v>0</v>
      </c>
      <c r="J1963" s="29">
        <f>IF(D1963="OVERALL",SUM('Tracker&amp;Invoice'!$H1995:$AC1995),0)</f>
        <v>0</v>
      </c>
    </row>
    <row r="1964" spans="1:10">
      <c r="A1964" t="e">
        <f t="shared" si="61"/>
        <v>#REF!</v>
      </c>
      <c r="B1964">
        <f>IF(AND('Tracker&amp;Invoice'!A1996&lt;&gt;"",'Tracker&amp;Invoice'!A1996&lt;&gt;"ITEM",'Tracker&amp;Invoice'!A1994="ITEM"),1,0)</f>
        <v>0</v>
      </c>
      <c r="C1964" t="str">
        <f>IF(B1964=1,'Tracker&amp;Invoice'!A1996,C1963)</f>
        <v>BQ-130</v>
      </c>
      <c r="D1964" t="str">
        <f>IF(LEFT(TRIM('Tracker&amp;Invoice'!B1996),9)="INVOICE #","INVOICE",IF(TRIM('Tracker&amp;Invoice'!B1996)="Overall Completion INVOICE","OVERALL",""))</f>
        <v/>
      </c>
      <c r="E1964" t="str">
        <f>IF(D1964="INVOICE",VALUE(MID(TRIM('Tracker&amp;Invoice'!B1996),10,10)),"")</f>
        <v/>
      </c>
      <c r="F1964">
        <f>IF(B1964=1,IFERROR(LOOKUP(2,1/('Tracker&amp;Invoice'!$H1996:$AC1996&lt;&gt;""),COLUMN('Tracker&amp;Invoice'!$H1996:$AC1996)),8),F1963)</f>
        <v>14</v>
      </c>
      <c r="G1964">
        <f>IF(D1964="OVERALL",IFERROR(LOOKUP(2,1/('Tracker&amp;Invoice'!$H1996:$AC1996&lt;&gt;""),COLUMN('Tracker&amp;Invoice'!$H1996:$AC1996)),8),G1965)</f>
        <v>15</v>
      </c>
      <c r="H1964">
        <f t="shared" si="60"/>
        <v>15</v>
      </c>
      <c r="I1964" s="29">
        <f>IF(D1964="INVOICE",SUM('Tracker&amp;Invoice'!$H1996:INDEX('Tracker&amp;Invoice'!$A1996:$AC1996,1,H1964)),0)</f>
        <v>0</v>
      </c>
      <c r="J1964" s="29">
        <f>IF(D1964="OVERALL",SUM('Tracker&amp;Invoice'!$H1996:$AC1996),0)</f>
        <v>0</v>
      </c>
    </row>
    <row r="1965" spans="1:10">
      <c r="A1965" t="e">
        <f t="shared" si="61"/>
        <v>#REF!</v>
      </c>
      <c r="B1965">
        <f>IF(AND('Tracker&amp;Invoice'!A1997&lt;&gt;"",'Tracker&amp;Invoice'!A1997&lt;&gt;"ITEM",'Tracker&amp;Invoice'!A1995="ITEM"),1,0)</f>
        <v>0</v>
      </c>
      <c r="C1965" t="str">
        <f>IF(B1965=1,'Tracker&amp;Invoice'!A1997,C1964)</f>
        <v>BQ-130</v>
      </c>
      <c r="D1965" t="str">
        <f>IF(LEFT(TRIM('Tracker&amp;Invoice'!B1997),9)="INVOICE #","INVOICE",IF(TRIM('Tracker&amp;Invoice'!B1997)="Overall Completion INVOICE","OVERALL",""))</f>
        <v/>
      </c>
      <c r="E1965" t="str">
        <f>IF(D1965="INVOICE",VALUE(MID(TRIM('Tracker&amp;Invoice'!B1997),10,10)),"")</f>
        <v/>
      </c>
      <c r="F1965">
        <f>IF(B1965=1,IFERROR(LOOKUP(2,1/('Tracker&amp;Invoice'!$H1997:$AC1997&lt;&gt;""),COLUMN('Tracker&amp;Invoice'!$H1997:$AC1997)),8),F1964)</f>
        <v>14</v>
      </c>
      <c r="G1965">
        <f>IF(D1965="OVERALL",IFERROR(LOOKUP(2,1/('Tracker&amp;Invoice'!$H1997:$AC1997&lt;&gt;""),COLUMN('Tracker&amp;Invoice'!$H1997:$AC1997)),8),G1966)</f>
        <v>15</v>
      </c>
      <c r="H1965">
        <f t="shared" si="60"/>
        <v>15</v>
      </c>
      <c r="I1965" s="29">
        <f>IF(D1965="INVOICE",SUM('Tracker&amp;Invoice'!$H1997:INDEX('Tracker&amp;Invoice'!$A1997:$AC1997,1,H1965)),0)</f>
        <v>0</v>
      </c>
      <c r="J1965" s="29">
        <f>IF(D1965="OVERALL",SUM('Tracker&amp;Invoice'!$H1997:$AC1997),0)</f>
        <v>0</v>
      </c>
    </row>
    <row r="1966" spans="1:10">
      <c r="A1966" t="e">
        <f t="shared" si="61"/>
        <v>#REF!</v>
      </c>
      <c r="B1966">
        <f>IF(AND('Tracker&amp;Invoice'!A1998&lt;&gt;"",'Tracker&amp;Invoice'!A1998&lt;&gt;"ITEM",'Tracker&amp;Invoice'!A1996="ITEM"),1,0)</f>
        <v>0</v>
      </c>
      <c r="C1966" t="str">
        <f>IF(B1966=1,'Tracker&amp;Invoice'!A1998,C1965)</f>
        <v>BQ-130</v>
      </c>
      <c r="D1966" t="str">
        <f>IF(LEFT(TRIM('Tracker&amp;Invoice'!B1998),9)="INVOICE #","INVOICE",IF(TRIM('Tracker&amp;Invoice'!B1998)="Overall Completion INVOICE","OVERALL",""))</f>
        <v/>
      </c>
      <c r="E1966" t="str">
        <f>IF(D1966="INVOICE",VALUE(MID(TRIM('Tracker&amp;Invoice'!B1998),10,10)),"")</f>
        <v/>
      </c>
      <c r="F1966">
        <f>IF(B1966=1,IFERROR(LOOKUP(2,1/('Tracker&amp;Invoice'!$H1998:$AC1998&lt;&gt;""),COLUMN('Tracker&amp;Invoice'!$H1998:$AC1998)),8),F1965)</f>
        <v>14</v>
      </c>
      <c r="G1966">
        <f>IF(D1966="OVERALL",IFERROR(LOOKUP(2,1/('Tracker&amp;Invoice'!$H1998:$AC1998&lt;&gt;""),COLUMN('Tracker&amp;Invoice'!$H1998:$AC1998)),8),G1967)</f>
        <v>15</v>
      </c>
      <c r="H1966">
        <f t="shared" si="60"/>
        <v>15</v>
      </c>
      <c r="I1966" s="29">
        <f>IF(D1966="INVOICE",SUM('Tracker&amp;Invoice'!$H1998:INDEX('Tracker&amp;Invoice'!$A1998:$AC1998,1,H1966)),0)</f>
        <v>0</v>
      </c>
      <c r="J1966" s="29">
        <f>IF(D1966="OVERALL",SUM('Tracker&amp;Invoice'!$H1998:$AC1998),0)</f>
        <v>0</v>
      </c>
    </row>
    <row r="1967" spans="1:10">
      <c r="A1967" t="e">
        <f t="shared" si="61"/>
        <v>#REF!</v>
      </c>
      <c r="B1967">
        <f>IF(AND('Tracker&amp;Invoice'!A1999&lt;&gt;"",'Tracker&amp;Invoice'!A1999&lt;&gt;"ITEM",'Tracker&amp;Invoice'!A1997="ITEM"),1,0)</f>
        <v>0</v>
      </c>
      <c r="C1967" t="str">
        <f>IF(B1967=1,'Tracker&amp;Invoice'!A1999,C1966)</f>
        <v>BQ-130</v>
      </c>
      <c r="D1967" t="str">
        <f>IF(LEFT(TRIM('Tracker&amp;Invoice'!B1999),9)="INVOICE #","INVOICE",IF(TRIM('Tracker&amp;Invoice'!B1999)="Overall Completion INVOICE","OVERALL",""))</f>
        <v/>
      </c>
      <c r="E1967" t="str">
        <f>IF(D1967="INVOICE",VALUE(MID(TRIM('Tracker&amp;Invoice'!B1999),10,10)),"")</f>
        <v/>
      </c>
      <c r="F1967">
        <f>IF(B1967=1,IFERROR(LOOKUP(2,1/('Tracker&amp;Invoice'!$H1999:$AC1999&lt;&gt;""),COLUMN('Tracker&amp;Invoice'!$H1999:$AC1999)),8),F1966)</f>
        <v>14</v>
      </c>
      <c r="G1967">
        <f>IF(D1967="OVERALL",IFERROR(LOOKUP(2,1/('Tracker&amp;Invoice'!$H1999:$AC1999&lt;&gt;""),COLUMN('Tracker&amp;Invoice'!$H1999:$AC1999)),8),G1968)</f>
        <v>15</v>
      </c>
      <c r="H1967">
        <f t="shared" si="60"/>
        <v>15</v>
      </c>
      <c r="I1967" s="29">
        <f>IF(D1967="INVOICE",SUM('Tracker&amp;Invoice'!$H1999:INDEX('Tracker&amp;Invoice'!$A1999:$AC1999,1,H1967)),0)</f>
        <v>0</v>
      </c>
      <c r="J1967" s="29">
        <f>IF(D1967="OVERALL",SUM('Tracker&amp;Invoice'!$H1999:$AC1999),0)</f>
        <v>0</v>
      </c>
    </row>
    <row r="1968" spans="1:10">
      <c r="A1968" t="e">
        <f t="shared" si="61"/>
        <v>#REF!</v>
      </c>
      <c r="B1968">
        <f>IF(AND('Tracker&amp;Invoice'!A2000&lt;&gt;"",'Tracker&amp;Invoice'!A2000&lt;&gt;"ITEM",'Tracker&amp;Invoice'!A1998="ITEM"),1,0)</f>
        <v>0</v>
      </c>
      <c r="C1968" t="str">
        <f>IF(B1968=1,'Tracker&amp;Invoice'!A2000,C1967)</f>
        <v>BQ-130</v>
      </c>
      <c r="D1968" t="str">
        <f>IF(LEFT(TRIM('Tracker&amp;Invoice'!B2000),9)="INVOICE #","INVOICE",IF(TRIM('Tracker&amp;Invoice'!B2000)="Overall Completion INVOICE","OVERALL",""))</f>
        <v>OVERALL</v>
      </c>
      <c r="E1968" t="str">
        <f>IF(D1968="INVOICE",VALUE(MID(TRIM('Tracker&amp;Invoice'!B2000),10,10)),"")</f>
        <v/>
      </c>
      <c r="F1968">
        <f>IF(B1968=1,IFERROR(LOOKUP(2,1/('Tracker&amp;Invoice'!$H2000:$AC2000&lt;&gt;""),COLUMN('Tracker&amp;Invoice'!$H2000:$AC2000)),8),F1967)</f>
        <v>14</v>
      </c>
      <c r="G1968">
        <f>IF(D1968="OVERALL",IFERROR(LOOKUP(2,1/('Tracker&amp;Invoice'!$H2000:$AC2000&lt;&gt;""),COLUMN('Tracker&amp;Invoice'!$H2000:$AC2000)),8),G1969)</f>
        <v>15</v>
      </c>
      <c r="H1968">
        <f t="shared" si="60"/>
        <v>15</v>
      </c>
      <c r="I1968" s="29">
        <f>IF(D1968="INVOICE",SUM('Tracker&amp;Invoice'!$H2000:INDEX('Tracker&amp;Invoice'!$A2000:$AC2000,1,H1968)),0)</f>
        <v>0</v>
      </c>
      <c r="J1968" s="29">
        <f>IF(D1968="OVERALL",SUM('Tracker&amp;Invoice'!$H2000:$AC2000),0)</f>
        <v>1760.0000000000002</v>
      </c>
    </row>
    <row r="1969" spans="1:10">
      <c r="A1969" t="e">
        <f t="shared" si="61"/>
        <v>#REF!</v>
      </c>
      <c r="B1969">
        <f>IF(AND('Tracker&amp;Invoice'!A2001&lt;&gt;"",'Tracker&amp;Invoice'!A2001&lt;&gt;"ITEM",'Tracker&amp;Invoice'!A1999="ITEM"),1,0)</f>
        <v>0</v>
      </c>
      <c r="C1969" t="str">
        <f>IF(B1969=1,'Tracker&amp;Invoice'!A2001,C1968)</f>
        <v>BQ-130</v>
      </c>
      <c r="D1969" t="str">
        <f>IF(LEFT(TRIM('Tracker&amp;Invoice'!B2001),9)="INVOICE #","INVOICE",IF(TRIM('Tracker&amp;Invoice'!B2001)="Overall Completion INVOICE","OVERALL",""))</f>
        <v/>
      </c>
      <c r="E1969" t="str">
        <f>IF(D1969="INVOICE",VALUE(MID(TRIM('Tracker&amp;Invoice'!B2001),10,10)),"")</f>
        <v/>
      </c>
      <c r="F1969">
        <f>IF(B1969=1,IFERROR(LOOKUP(2,1/('Tracker&amp;Invoice'!$H2001:$AC2001&lt;&gt;""),COLUMN('Tracker&amp;Invoice'!$H2001:$AC2001)),8),F1968)</f>
        <v>14</v>
      </c>
      <c r="G1969">
        <f>IF(D1969="OVERALL",IFERROR(LOOKUP(2,1/('Tracker&amp;Invoice'!$H2001:$AC2001&lt;&gt;""),COLUMN('Tracker&amp;Invoice'!$H2001:$AC2001)),8),G1970)</f>
        <v>15</v>
      </c>
      <c r="H1969">
        <f t="shared" si="60"/>
        <v>15</v>
      </c>
      <c r="I1969" s="29">
        <f>IF(D1969="INVOICE",SUM('Tracker&amp;Invoice'!$H2001:INDEX('Tracker&amp;Invoice'!$A2001:$AC2001,1,H1969)),0)</f>
        <v>0</v>
      </c>
      <c r="J1969" s="29">
        <f>IF(D1969="OVERALL",SUM('Tracker&amp;Invoice'!$H2001:$AC2001),0)</f>
        <v>0</v>
      </c>
    </row>
    <row r="1970" spans="1:10">
      <c r="A1970" t="e">
        <f t="shared" si="61"/>
        <v>#REF!</v>
      </c>
      <c r="B1970">
        <f>IF(AND('Tracker&amp;Invoice'!A2002&lt;&gt;"",'Tracker&amp;Invoice'!A2002&lt;&gt;"ITEM",'Tracker&amp;Invoice'!A2000="ITEM"),1,0)</f>
        <v>0</v>
      </c>
      <c r="C1970" t="str">
        <f>IF(B1970=1,'Tracker&amp;Invoice'!A2002,C1969)</f>
        <v>BQ-130</v>
      </c>
      <c r="D1970" t="str">
        <f>IF(LEFT(TRIM('Tracker&amp;Invoice'!B2002),9)="INVOICE #","INVOICE",IF(TRIM('Tracker&amp;Invoice'!B2002)="Overall Completion INVOICE","OVERALL",""))</f>
        <v/>
      </c>
      <c r="E1970" t="str">
        <f>IF(D1970="INVOICE",VALUE(MID(TRIM('Tracker&amp;Invoice'!B2002),10,10)),"")</f>
        <v/>
      </c>
      <c r="F1970">
        <f>IF(B1970=1,IFERROR(LOOKUP(2,1/('Tracker&amp;Invoice'!$H2002:$AC2002&lt;&gt;""),COLUMN('Tracker&amp;Invoice'!$H2002:$AC2002)),8),F1969)</f>
        <v>14</v>
      </c>
      <c r="G1970">
        <f>IF(D1970="OVERALL",IFERROR(LOOKUP(2,1/('Tracker&amp;Invoice'!$H2002:$AC2002&lt;&gt;""),COLUMN('Tracker&amp;Invoice'!$H2002:$AC2002)),8),G1971)</f>
        <v>15</v>
      </c>
      <c r="H1970">
        <f t="shared" si="60"/>
        <v>15</v>
      </c>
      <c r="I1970" s="29">
        <f>IF(D1970="INVOICE",SUM('Tracker&amp;Invoice'!$H2002:INDEX('Tracker&amp;Invoice'!$A2002:$AC2002,1,H1970)),0)</f>
        <v>0</v>
      </c>
      <c r="J1970" s="29">
        <f>IF(D1970="OVERALL",SUM('Tracker&amp;Invoice'!$H2002:$AC2002),0)</f>
        <v>0</v>
      </c>
    </row>
    <row r="1971" spans="1:10">
      <c r="A1971" t="e">
        <f t="shared" si="61"/>
        <v>#REF!</v>
      </c>
      <c r="B1971">
        <f>IF(AND('Tracker&amp;Invoice'!A2003&lt;&gt;"",'Tracker&amp;Invoice'!A2003&lt;&gt;"ITEM",'Tracker&amp;Invoice'!A2001="ITEM"),1,0)</f>
        <v>0</v>
      </c>
      <c r="C1971" t="str">
        <f>IF(B1971=1,'Tracker&amp;Invoice'!A2003,C1970)</f>
        <v>BQ-130</v>
      </c>
      <c r="D1971" t="str">
        <f>IF(LEFT(TRIM('Tracker&amp;Invoice'!B2003),9)="INVOICE #","INVOICE",IF(TRIM('Tracker&amp;Invoice'!B2003)="Overall Completion INVOICE","OVERALL",""))</f>
        <v/>
      </c>
      <c r="E1971" t="str">
        <f>IF(D1971="INVOICE",VALUE(MID(TRIM('Tracker&amp;Invoice'!B2003),10,10)),"")</f>
        <v/>
      </c>
      <c r="F1971">
        <f>IF(B1971=1,IFERROR(LOOKUP(2,1/('Tracker&amp;Invoice'!$H2003:$AC2003&lt;&gt;""),COLUMN('Tracker&amp;Invoice'!$H2003:$AC2003)),8),F1970)</f>
        <v>14</v>
      </c>
      <c r="G1971">
        <f>IF(D1971="OVERALL",IFERROR(LOOKUP(2,1/('Tracker&amp;Invoice'!$H2003:$AC2003&lt;&gt;""),COLUMN('Tracker&amp;Invoice'!$H2003:$AC2003)),8),G1972)</f>
        <v>15</v>
      </c>
      <c r="H1971">
        <f t="shared" si="60"/>
        <v>15</v>
      </c>
      <c r="I1971" s="29">
        <f>IF(D1971="INVOICE",SUM('Tracker&amp;Invoice'!$H2003:INDEX('Tracker&amp;Invoice'!$A2003:$AC2003,1,H1971)),0)</f>
        <v>0</v>
      </c>
      <c r="J1971" s="29">
        <f>IF(D1971="OVERALL",SUM('Tracker&amp;Invoice'!$H2003:$AC2003),0)</f>
        <v>0</v>
      </c>
    </row>
    <row r="1972" spans="1:10">
      <c r="A1972" t="e">
        <f t="shared" si="61"/>
        <v>#REF!</v>
      </c>
      <c r="B1972">
        <f>IF(AND('Tracker&amp;Invoice'!A2004&lt;&gt;"",'Tracker&amp;Invoice'!A2004&lt;&gt;"ITEM",'Tracker&amp;Invoice'!A2002="ITEM"),1,0)</f>
        <v>0</v>
      </c>
      <c r="C1972" t="str">
        <f>IF(B1972=1,'Tracker&amp;Invoice'!A2004,C1971)</f>
        <v>BQ-130</v>
      </c>
      <c r="D1972" t="str">
        <f>IF(LEFT(TRIM('Tracker&amp;Invoice'!B2004),9)="INVOICE #","INVOICE",IF(TRIM('Tracker&amp;Invoice'!B2004)="Overall Completion INVOICE","OVERALL",""))</f>
        <v/>
      </c>
      <c r="E1972" t="str">
        <f>IF(D1972="INVOICE",VALUE(MID(TRIM('Tracker&amp;Invoice'!B2004),10,10)),"")</f>
        <v/>
      </c>
      <c r="F1972">
        <f>IF(B1972=1,IFERROR(LOOKUP(2,1/('Tracker&amp;Invoice'!$H2004:$AC2004&lt;&gt;""),COLUMN('Tracker&amp;Invoice'!$H2004:$AC2004)),8),F1971)</f>
        <v>14</v>
      </c>
      <c r="G1972">
        <f>IF(D1972="OVERALL",IFERROR(LOOKUP(2,1/('Tracker&amp;Invoice'!$H2004:$AC2004&lt;&gt;""),COLUMN('Tracker&amp;Invoice'!$H2004:$AC2004)),8),G1973)</f>
        <v>15</v>
      </c>
      <c r="H1972">
        <f t="shared" si="60"/>
        <v>15</v>
      </c>
      <c r="I1972" s="29">
        <f>IF(D1972="INVOICE",SUM('Tracker&amp;Invoice'!$H2004:INDEX('Tracker&amp;Invoice'!$A2004:$AC2004,1,H1972)),0)</f>
        <v>0</v>
      </c>
      <c r="J1972" s="29">
        <f>IF(D1972="OVERALL",SUM('Tracker&amp;Invoice'!$H2004:$AC2004),0)</f>
        <v>0</v>
      </c>
    </row>
    <row r="1973" spans="1:10">
      <c r="A1973" t="e">
        <f t="shared" si="61"/>
        <v>#REF!</v>
      </c>
      <c r="B1973">
        <f>IF(AND('Tracker&amp;Invoice'!A2005&lt;&gt;"",'Tracker&amp;Invoice'!A2005&lt;&gt;"ITEM",'Tracker&amp;Invoice'!A2003="ITEM"),1,0)</f>
        <v>0</v>
      </c>
      <c r="C1973" t="str">
        <f>IF(B1973=1,'Tracker&amp;Invoice'!A2005,C1972)</f>
        <v>BQ-130</v>
      </c>
      <c r="D1973" t="str">
        <f>IF(LEFT(TRIM('Tracker&amp;Invoice'!B2005),9)="INVOICE #","INVOICE",IF(TRIM('Tracker&amp;Invoice'!B2005)="Overall Completion INVOICE","OVERALL",""))</f>
        <v/>
      </c>
      <c r="E1973" t="str">
        <f>IF(D1973="INVOICE",VALUE(MID(TRIM('Tracker&amp;Invoice'!B2005),10,10)),"")</f>
        <v/>
      </c>
      <c r="F1973">
        <f>IF(B1973=1,IFERROR(LOOKUP(2,1/('Tracker&amp;Invoice'!$H2005:$AC2005&lt;&gt;""),COLUMN('Tracker&amp;Invoice'!$H2005:$AC2005)),8),F1972)</f>
        <v>14</v>
      </c>
      <c r="G1973">
        <f>IF(D1973="OVERALL",IFERROR(LOOKUP(2,1/('Tracker&amp;Invoice'!$H2005:$AC2005&lt;&gt;""),COLUMN('Tracker&amp;Invoice'!$H2005:$AC2005)),8),G1974)</f>
        <v>15</v>
      </c>
      <c r="H1973">
        <f t="shared" si="60"/>
        <v>15</v>
      </c>
      <c r="I1973" s="29">
        <f>IF(D1973="INVOICE",SUM('Tracker&amp;Invoice'!$H2005:INDEX('Tracker&amp;Invoice'!$A2005:$AC2005,1,H1973)),0)</f>
        <v>0</v>
      </c>
      <c r="J1973" s="29">
        <f>IF(D1973="OVERALL",SUM('Tracker&amp;Invoice'!$H2005:$AC2005),0)</f>
        <v>0</v>
      </c>
    </row>
    <row r="1974" spans="1:10">
      <c r="A1974" t="e">
        <f t="shared" si="61"/>
        <v>#REF!</v>
      </c>
      <c r="B1974">
        <f>IF(AND('Tracker&amp;Invoice'!A2006&lt;&gt;"",'Tracker&amp;Invoice'!A2006&lt;&gt;"ITEM",'Tracker&amp;Invoice'!A2004="ITEM"),1,0)</f>
        <v>0</v>
      </c>
      <c r="C1974" t="str">
        <f>IF(B1974=1,'Tracker&amp;Invoice'!A2006,C1973)</f>
        <v>BQ-130</v>
      </c>
      <c r="D1974" t="str">
        <f>IF(LEFT(TRIM('Tracker&amp;Invoice'!B2006),9)="INVOICE #","INVOICE",IF(TRIM('Tracker&amp;Invoice'!B2006)="Overall Completion INVOICE","OVERALL",""))</f>
        <v/>
      </c>
      <c r="E1974" t="str">
        <f>IF(D1974="INVOICE",VALUE(MID(TRIM('Tracker&amp;Invoice'!B2006),10,10)),"")</f>
        <v/>
      </c>
      <c r="F1974">
        <f>IF(B1974=1,IFERROR(LOOKUP(2,1/('Tracker&amp;Invoice'!$H2006:$AC2006&lt;&gt;""),COLUMN('Tracker&amp;Invoice'!$H2006:$AC2006)),8),F1973)</f>
        <v>14</v>
      </c>
      <c r="G1974">
        <f>IF(D1974="OVERALL",IFERROR(LOOKUP(2,1/('Tracker&amp;Invoice'!$H2006:$AC2006&lt;&gt;""),COLUMN('Tracker&amp;Invoice'!$H2006:$AC2006)),8),G1975)</f>
        <v>15</v>
      </c>
      <c r="H1974">
        <f t="shared" si="60"/>
        <v>15</v>
      </c>
      <c r="I1974" s="29">
        <f>IF(D1974="INVOICE",SUM('Tracker&amp;Invoice'!$H2006:INDEX('Tracker&amp;Invoice'!$A2006:$AC2006,1,H1974)),0)</f>
        <v>0</v>
      </c>
      <c r="J1974" s="29">
        <f>IF(D1974="OVERALL",SUM('Tracker&amp;Invoice'!$H2006:$AC2006),0)</f>
        <v>0</v>
      </c>
    </row>
    <row r="1975" spans="1:10">
      <c r="A1975" t="e">
        <f t="shared" si="61"/>
        <v>#REF!</v>
      </c>
      <c r="B1975">
        <f>IF(AND('Tracker&amp;Invoice'!A2007&lt;&gt;"",'Tracker&amp;Invoice'!A2007&lt;&gt;"ITEM",'Tracker&amp;Invoice'!A2005="ITEM"),1,0)</f>
        <v>0</v>
      </c>
      <c r="C1975" t="str">
        <f>IF(B1975=1,'Tracker&amp;Invoice'!A2007,C1974)</f>
        <v>BQ-130</v>
      </c>
      <c r="D1975" t="str">
        <f>IF(LEFT(TRIM('Tracker&amp;Invoice'!B2007),9)="INVOICE #","INVOICE",IF(TRIM('Tracker&amp;Invoice'!B2007)="Overall Completion INVOICE","OVERALL",""))</f>
        <v/>
      </c>
      <c r="E1975" t="str">
        <f>IF(D1975="INVOICE",VALUE(MID(TRIM('Tracker&amp;Invoice'!B2007),10,10)),"")</f>
        <v/>
      </c>
      <c r="F1975">
        <f>IF(B1975=1,IFERROR(LOOKUP(2,1/('Tracker&amp;Invoice'!$H2007:$AC2007&lt;&gt;""),COLUMN('Tracker&amp;Invoice'!$H2007:$AC2007)),8),F1974)</f>
        <v>14</v>
      </c>
      <c r="G1975">
        <f>IF(D1975="OVERALL",IFERROR(LOOKUP(2,1/('Tracker&amp;Invoice'!$H2007:$AC2007&lt;&gt;""),COLUMN('Tracker&amp;Invoice'!$H2007:$AC2007)),8),G1976)</f>
        <v>15</v>
      </c>
      <c r="H1975">
        <f t="shared" si="60"/>
        <v>15</v>
      </c>
      <c r="I1975" s="29">
        <f>IF(D1975="INVOICE",SUM('Tracker&amp;Invoice'!$H2007:INDEX('Tracker&amp;Invoice'!$A2007:$AC2007,1,H1975)),0)</f>
        <v>0</v>
      </c>
      <c r="J1975" s="29">
        <f>IF(D1975="OVERALL",SUM('Tracker&amp;Invoice'!$H2007:$AC2007),0)</f>
        <v>0</v>
      </c>
    </row>
    <row r="1976" spans="1:10">
      <c r="A1976" t="e">
        <f t="shared" si="61"/>
        <v>#REF!</v>
      </c>
      <c r="B1976">
        <f>IF(AND('Tracker&amp;Invoice'!A2008&lt;&gt;"",'Tracker&amp;Invoice'!A2008&lt;&gt;"ITEM",'Tracker&amp;Invoice'!A2006="ITEM"),1,0)</f>
        <v>0</v>
      </c>
      <c r="C1976" t="str">
        <f>IF(B1976=1,'Tracker&amp;Invoice'!A2008,C1975)</f>
        <v>BQ-130</v>
      </c>
      <c r="D1976" t="str">
        <f>IF(LEFT(TRIM('Tracker&amp;Invoice'!B2008),9)="INVOICE #","INVOICE",IF(TRIM('Tracker&amp;Invoice'!B2008)="Overall Completion INVOICE","OVERALL",""))</f>
        <v/>
      </c>
      <c r="E1976" t="str">
        <f>IF(D1976="INVOICE",VALUE(MID(TRIM('Tracker&amp;Invoice'!B2008),10,10)),"")</f>
        <v/>
      </c>
      <c r="F1976">
        <f>IF(B1976=1,IFERROR(LOOKUP(2,1/('Tracker&amp;Invoice'!$H2008:$AC2008&lt;&gt;""),COLUMN('Tracker&amp;Invoice'!$H2008:$AC2008)),8),F1975)</f>
        <v>14</v>
      </c>
      <c r="G1976">
        <f>IF(D1976="OVERALL",IFERROR(LOOKUP(2,1/('Tracker&amp;Invoice'!$H2008:$AC2008&lt;&gt;""),COLUMN('Tracker&amp;Invoice'!$H2008:$AC2008)),8),G1977)</f>
        <v>15</v>
      </c>
      <c r="H1976">
        <f t="shared" si="60"/>
        <v>15</v>
      </c>
      <c r="I1976" s="29">
        <f>IF(D1976="INVOICE",SUM('Tracker&amp;Invoice'!$H2008:INDEX('Tracker&amp;Invoice'!$A2008:$AC2008,1,H1976)),0)</f>
        <v>0</v>
      </c>
      <c r="J1976" s="29">
        <f>IF(D1976="OVERALL",SUM('Tracker&amp;Invoice'!$H2008:$AC2008),0)</f>
        <v>0</v>
      </c>
    </row>
    <row r="1977" spans="1:10">
      <c r="A1977" t="e">
        <f t="shared" si="61"/>
        <v>#REF!</v>
      </c>
      <c r="B1977">
        <f>IF(AND('Tracker&amp;Invoice'!A2009&lt;&gt;"",'Tracker&amp;Invoice'!A2009&lt;&gt;"ITEM",'Tracker&amp;Invoice'!A2007="ITEM"),1,0)</f>
        <v>1</v>
      </c>
      <c r="C1977" t="str">
        <f>IF(B1977=1,'Tracker&amp;Invoice'!A2009,C1976)</f>
        <v>BQ-131</v>
      </c>
      <c r="D1977" t="str">
        <f>IF(LEFT(TRIM('Tracker&amp;Invoice'!B2009),9)="INVOICE #","INVOICE",IF(TRIM('Tracker&amp;Invoice'!B2009)="Overall Completion INVOICE","OVERALL",""))</f>
        <v/>
      </c>
      <c r="E1977" t="str">
        <f>IF(D1977="INVOICE",VALUE(MID(TRIM('Tracker&amp;Invoice'!B2009),10,10)),"")</f>
        <v/>
      </c>
      <c r="F1977">
        <f>IF(B1977=1,IFERROR(LOOKUP(2,1/('Tracker&amp;Invoice'!$H2009:$AC2009&lt;&gt;""),COLUMN('Tracker&amp;Invoice'!$H2009:$AC2009)),8),F1976)</f>
        <v>14</v>
      </c>
      <c r="G1977">
        <f>IF(D1977="OVERALL",IFERROR(LOOKUP(2,1/('Tracker&amp;Invoice'!$H2009:$AC2009&lt;&gt;""),COLUMN('Tracker&amp;Invoice'!$H2009:$AC2009)),8),G1978)</f>
        <v>15</v>
      </c>
      <c r="H1977">
        <f t="shared" si="60"/>
        <v>15</v>
      </c>
      <c r="I1977" s="29">
        <f>IF(D1977="INVOICE",SUM('Tracker&amp;Invoice'!$H2009:INDEX('Tracker&amp;Invoice'!$A2009:$AC2009,1,H1977)),0)</f>
        <v>0</v>
      </c>
      <c r="J1977" s="29">
        <f>IF(D1977="OVERALL",SUM('Tracker&amp;Invoice'!$H2009:$AC2009),0)</f>
        <v>0</v>
      </c>
    </row>
    <row r="1978" spans="1:10">
      <c r="A1978" t="e">
        <f t="shared" si="61"/>
        <v>#REF!</v>
      </c>
      <c r="B1978">
        <f>IF(AND('Tracker&amp;Invoice'!A2010&lt;&gt;"",'Tracker&amp;Invoice'!A2010&lt;&gt;"ITEM",'Tracker&amp;Invoice'!A2008="ITEM"),1,0)</f>
        <v>0</v>
      </c>
      <c r="C1978" t="str">
        <f>IF(B1978=1,'Tracker&amp;Invoice'!A2010,C1977)</f>
        <v>BQ-131</v>
      </c>
      <c r="D1978" t="str">
        <f>IF(LEFT(TRIM('Tracker&amp;Invoice'!B2010),9)="INVOICE #","INVOICE",IF(TRIM('Tracker&amp;Invoice'!B2010)="Overall Completion INVOICE","OVERALL",""))</f>
        <v/>
      </c>
      <c r="E1978" t="str">
        <f>IF(D1978="INVOICE",VALUE(MID(TRIM('Tracker&amp;Invoice'!B2010),10,10)),"")</f>
        <v/>
      </c>
      <c r="F1978">
        <f>IF(B1978=1,IFERROR(LOOKUP(2,1/('Tracker&amp;Invoice'!$H2010:$AC2010&lt;&gt;""),COLUMN('Tracker&amp;Invoice'!$H2010:$AC2010)),8),F1977)</f>
        <v>14</v>
      </c>
      <c r="G1978">
        <f>IF(D1978="OVERALL",IFERROR(LOOKUP(2,1/('Tracker&amp;Invoice'!$H2010:$AC2010&lt;&gt;""),COLUMN('Tracker&amp;Invoice'!$H2010:$AC2010)),8),G1979)</f>
        <v>15</v>
      </c>
      <c r="H1978">
        <f t="shared" si="60"/>
        <v>15</v>
      </c>
      <c r="I1978" s="29">
        <f>IF(D1978="INVOICE",SUM('Tracker&amp;Invoice'!$H2010:INDEX('Tracker&amp;Invoice'!$A2010:$AC2010,1,H1978)),0)</f>
        <v>0</v>
      </c>
      <c r="J1978" s="29">
        <f>IF(D1978="OVERALL",SUM('Tracker&amp;Invoice'!$H2010:$AC2010),0)</f>
        <v>0</v>
      </c>
    </row>
    <row r="1979" spans="1:10">
      <c r="A1979" t="e">
        <f t="shared" si="61"/>
        <v>#REF!</v>
      </c>
      <c r="B1979">
        <f>IF(AND('Tracker&amp;Invoice'!A2011&lt;&gt;"",'Tracker&amp;Invoice'!A2011&lt;&gt;"ITEM",'Tracker&amp;Invoice'!A2009="ITEM"),1,0)</f>
        <v>0</v>
      </c>
      <c r="C1979" t="str">
        <f>IF(B1979=1,'Tracker&amp;Invoice'!A2011,C1978)</f>
        <v>BQ-131</v>
      </c>
      <c r="D1979" t="str">
        <f>IF(LEFT(TRIM('Tracker&amp;Invoice'!B2011),9)="INVOICE #","INVOICE",IF(TRIM('Tracker&amp;Invoice'!B2011)="Overall Completion INVOICE","OVERALL",""))</f>
        <v/>
      </c>
      <c r="E1979" t="str">
        <f>IF(D1979="INVOICE",VALUE(MID(TRIM('Tracker&amp;Invoice'!B2011),10,10)),"")</f>
        <v/>
      </c>
      <c r="F1979">
        <f>IF(B1979=1,IFERROR(LOOKUP(2,1/('Tracker&amp;Invoice'!$H2011:$AC2011&lt;&gt;""),COLUMN('Tracker&amp;Invoice'!$H2011:$AC2011)),8),F1978)</f>
        <v>14</v>
      </c>
      <c r="G1979">
        <f>IF(D1979="OVERALL",IFERROR(LOOKUP(2,1/('Tracker&amp;Invoice'!$H2011:$AC2011&lt;&gt;""),COLUMN('Tracker&amp;Invoice'!$H2011:$AC2011)),8),G1980)</f>
        <v>15</v>
      </c>
      <c r="H1979">
        <f t="shared" si="60"/>
        <v>15</v>
      </c>
      <c r="I1979" s="29">
        <f>IF(D1979="INVOICE",SUM('Tracker&amp;Invoice'!$H2011:INDEX('Tracker&amp;Invoice'!$A2011:$AC2011,1,H1979)),0)</f>
        <v>0</v>
      </c>
      <c r="J1979" s="29">
        <f>IF(D1979="OVERALL",SUM('Tracker&amp;Invoice'!$H2011:$AC2011),0)</f>
        <v>0</v>
      </c>
    </row>
    <row r="1980" spans="1:10">
      <c r="A1980" t="e">
        <f t="shared" si="61"/>
        <v>#REF!</v>
      </c>
      <c r="B1980">
        <f>IF(AND('Tracker&amp;Invoice'!A2012&lt;&gt;"",'Tracker&amp;Invoice'!A2012&lt;&gt;"ITEM",'Tracker&amp;Invoice'!A2010="ITEM"),1,0)</f>
        <v>0</v>
      </c>
      <c r="C1980" t="str">
        <f>IF(B1980=1,'Tracker&amp;Invoice'!A2012,C1979)</f>
        <v>BQ-131</v>
      </c>
      <c r="D1980" t="str">
        <f>IF(LEFT(TRIM('Tracker&amp;Invoice'!B2012),9)="INVOICE #","INVOICE",IF(TRIM('Tracker&amp;Invoice'!B2012)="Overall Completion INVOICE","OVERALL",""))</f>
        <v>INVOICE</v>
      </c>
      <c r="E1980">
        <f>IF(D1980="INVOICE",VALUE(MID(TRIM('Tracker&amp;Invoice'!B2012),10,10)),"")</f>
        <v>15</v>
      </c>
      <c r="F1980">
        <f>IF(B1980=1,IFERROR(LOOKUP(2,1/('Tracker&amp;Invoice'!$H2012:$AC2012&lt;&gt;""),COLUMN('Tracker&amp;Invoice'!$H2012:$AC2012)),8),F1979)</f>
        <v>14</v>
      </c>
      <c r="G1980">
        <f>IF(D1980="OVERALL",IFERROR(LOOKUP(2,1/('Tracker&amp;Invoice'!$H2012:$AC2012&lt;&gt;""),COLUMN('Tracker&amp;Invoice'!$H2012:$AC2012)),8),G1981)</f>
        <v>15</v>
      </c>
      <c r="H1980">
        <f t="shared" si="60"/>
        <v>15</v>
      </c>
      <c r="I1980" s="29">
        <f>IF(D1980="INVOICE",SUM('Tracker&amp;Invoice'!$H2012:INDEX('Tracker&amp;Invoice'!$A2012:$AC2012,1,H1980)),0)</f>
        <v>1980.0000000000002</v>
      </c>
      <c r="J1980" s="29">
        <f>IF(D1980="OVERALL",SUM('Tracker&amp;Invoice'!$H2012:$AC2012),0)</f>
        <v>0</v>
      </c>
    </row>
    <row r="1981" spans="1:10">
      <c r="A1981" t="e">
        <f t="shared" si="61"/>
        <v>#REF!</v>
      </c>
      <c r="B1981">
        <f>IF(AND('Tracker&amp;Invoice'!A2013&lt;&gt;"",'Tracker&amp;Invoice'!A2013&lt;&gt;"ITEM",'Tracker&amp;Invoice'!A2011="ITEM"),1,0)</f>
        <v>0</v>
      </c>
      <c r="C1981" t="str">
        <f>IF(B1981=1,'Tracker&amp;Invoice'!A2013,C1980)</f>
        <v>BQ-131</v>
      </c>
      <c r="D1981" t="str">
        <f>IF(LEFT(TRIM('Tracker&amp;Invoice'!B2013),9)="INVOICE #","INVOICE",IF(TRIM('Tracker&amp;Invoice'!B2013)="Overall Completion INVOICE","OVERALL",""))</f>
        <v/>
      </c>
      <c r="E1981" t="str">
        <f>IF(D1981="INVOICE",VALUE(MID(TRIM('Tracker&amp;Invoice'!B2013),10,10)),"")</f>
        <v/>
      </c>
      <c r="F1981">
        <f>IF(B1981=1,IFERROR(LOOKUP(2,1/('Tracker&amp;Invoice'!$H2013:$AC2013&lt;&gt;""),COLUMN('Tracker&amp;Invoice'!$H2013:$AC2013)),8),F1980)</f>
        <v>14</v>
      </c>
      <c r="G1981">
        <f>IF(D1981="OVERALL",IFERROR(LOOKUP(2,1/('Tracker&amp;Invoice'!$H2013:$AC2013&lt;&gt;""),COLUMN('Tracker&amp;Invoice'!$H2013:$AC2013)),8),G1982)</f>
        <v>15</v>
      </c>
      <c r="H1981">
        <f t="shared" si="60"/>
        <v>15</v>
      </c>
      <c r="I1981" s="29">
        <f>IF(D1981="INVOICE",SUM('Tracker&amp;Invoice'!$H2013:INDEX('Tracker&amp;Invoice'!$A2013:$AC2013,1,H1981)),0)</f>
        <v>0</v>
      </c>
      <c r="J1981" s="29">
        <f>IF(D1981="OVERALL",SUM('Tracker&amp;Invoice'!$H2013:$AC2013),0)</f>
        <v>0</v>
      </c>
    </row>
    <row r="1982" spans="1:10">
      <c r="A1982" t="e">
        <f t="shared" si="61"/>
        <v>#REF!</v>
      </c>
      <c r="B1982">
        <f>IF(AND('Tracker&amp;Invoice'!A2014&lt;&gt;"",'Tracker&amp;Invoice'!A2014&lt;&gt;"ITEM",'Tracker&amp;Invoice'!A2012="ITEM"),1,0)</f>
        <v>0</v>
      </c>
      <c r="C1982" t="str">
        <f>IF(B1982=1,'Tracker&amp;Invoice'!A2014,C1981)</f>
        <v>BQ-131</v>
      </c>
      <c r="D1982" t="str">
        <f>IF(LEFT(TRIM('Tracker&amp;Invoice'!B2014),9)="INVOICE #","INVOICE",IF(TRIM('Tracker&amp;Invoice'!B2014)="Overall Completion INVOICE","OVERALL",""))</f>
        <v/>
      </c>
      <c r="E1982" t="str">
        <f>IF(D1982="INVOICE",VALUE(MID(TRIM('Tracker&amp;Invoice'!B2014),10,10)),"")</f>
        <v/>
      </c>
      <c r="F1982">
        <f>IF(B1982=1,IFERROR(LOOKUP(2,1/('Tracker&amp;Invoice'!$H2014:$AC2014&lt;&gt;""),COLUMN('Tracker&amp;Invoice'!$H2014:$AC2014)),8),F1981)</f>
        <v>14</v>
      </c>
      <c r="G1982">
        <f>IF(D1982="OVERALL",IFERROR(LOOKUP(2,1/('Tracker&amp;Invoice'!$H2014:$AC2014&lt;&gt;""),COLUMN('Tracker&amp;Invoice'!$H2014:$AC2014)),8),G1983)</f>
        <v>15</v>
      </c>
      <c r="H1982">
        <f t="shared" si="60"/>
        <v>15</v>
      </c>
      <c r="I1982" s="29">
        <f>IF(D1982="INVOICE",SUM('Tracker&amp;Invoice'!$H2014:INDEX('Tracker&amp;Invoice'!$A2014:$AC2014,1,H1982)),0)</f>
        <v>0</v>
      </c>
      <c r="J1982" s="29">
        <f>IF(D1982="OVERALL",SUM('Tracker&amp;Invoice'!$H2014:$AC2014),0)</f>
        <v>0</v>
      </c>
    </row>
    <row r="1983" spans="1:10">
      <c r="A1983" t="e">
        <f t="shared" si="61"/>
        <v>#REF!</v>
      </c>
      <c r="B1983">
        <f>IF(AND('Tracker&amp;Invoice'!A2015&lt;&gt;"",'Tracker&amp;Invoice'!A2015&lt;&gt;"ITEM",'Tracker&amp;Invoice'!A2013="ITEM"),1,0)</f>
        <v>0</v>
      </c>
      <c r="C1983" t="str">
        <f>IF(B1983=1,'Tracker&amp;Invoice'!A2015,C1982)</f>
        <v>BQ-131</v>
      </c>
      <c r="D1983" t="str">
        <f>IF(LEFT(TRIM('Tracker&amp;Invoice'!B2015),9)="INVOICE #","INVOICE",IF(TRIM('Tracker&amp;Invoice'!B2015)="Overall Completion INVOICE","OVERALL",""))</f>
        <v/>
      </c>
      <c r="E1983" t="str">
        <f>IF(D1983="INVOICE",VALUE(MID(TRIM('Tracker&amp;Invoice'!B2015),10,10)),"")</f>
        <v/>
      </c>
      <c r="F1983">
        <f>IF(B1983=1,IFERROR(LOOKUP(2,1/('Tracker&amp;Invoice'!$H2015:$AC2015&lt;&gt;""),COLUMN('Tracker&amp;Invoice'!$H2015:$AC2015)),8),F1982)</f>
        <v>14</v>
      </c>
      <c r="G1983">
        <f>IF(D1983="OVERALL",IFERROR(LOOKUP(2,1/('Tracker&amp;Invoice'!$H2015:$AC2015&lt;&gt;""),COLUMN('Tracker&amp;Invoice'!$H2015:$AC2015)),8),G1984)</f>
        <v>15</v>
      </c>
      <c r="H1983">
        <f t="shared" si="60"/>
        <v>15</v>
      </c>
      <c r="I1983" s="29">
        <f>IF(D1983="INVOICE",SUM('Tracker&amp;Invoice'!$H2015:INDEX('Tracker&amp;Invoice'!$A2015:$AC2015,1,H1983)),0)</f>
        <v>0</v>
      </c>
      <c r="J1983" s="29">
        <f>IF(D1983="OVERALL",SUM('Tracker&amp;Invoice'!$H2015:$AC2015),0)</f>
        <v>0</v>
      </c>
    </row>
    <row r="1984" spans="1:10">
      <c r="A1984" t="e">
        <f t="shared" si="61"/>
        <v>#REF!</v>
      </c>
      <c r="B1984">
        <f>IF(AND('Tracker&amp;Invoice'!A2016&lt;&gt;"",'Tracker&amp;Invoice'!A2016&lt;&gt;"ITEM",'Tracker&amp;Invoice'!A2014="ITEM"),1,0)</f>
        <v>0</v>
      </c>
      <c r="C1984" t="str">
        <f>IF(B1984=1,'Tracker&amp;Invoice'!A2016,C1983)</f>
        <v>BQ-131</v>
      </c>
      <c r="D1984" t="str">
        <f>IF(LEFT(TRIM('Tracker&amp;Invoice'!B2016),9)="INVOICE #","INVOICE",IF(TRIM('Tracker&amp;Invoice'!B2016)="Overall Completion INVOICE","OVERALL",""))</f>
        <v/>
      </c>
      <c r="E1984" t="str">
        <f>IF(D1984="INVOICE",VALUE(MID(TRIM('Tracker&amp;Invoice'!B2016),10,10)),"")</f>
        <v/>
      </c>
      <c r="F1984">
        <f>IF(B1984=1,IFERROR(LOOKUP(2,1/('Tracker&amp;Invoice'!$H2016:$AC2016&lt;&gt;""),COLUMN('Tracker&amp;Invoice'!$H2016:$AC2016)),8),F1983)</f>
        <v>14</v>
      </c>
      <c r="G1984">
        <f>IF(D1984="OVERALL",IFERROR(LOOKUP(2,1/('Tracker&amp;Invoice'!$H2016:$AC2016&lt;&gt;""),COLUMN('Tracker&amp;Invoice'!$H2016:$AC2016)),8),G1985)</f>
        <v>15</v>
      </c>
      <c r="H1984">
        <f t="shared" si="60"/>
        <v>15</v>
      </c>
      <c r="I1984" s="29">
        <f>IF(D1984="INVOICE",SUM('Tracker&amp;Invoice'!$H2016:INDEX('Tracker&amp;Invoice'!$A2016:$AC2016,1,H1984)),0)</f>
        <v>0</v>
      </c>
      <c r="J1984" s="29">
        <f>IF(D1984="OVERALL",SUM('Tracker&amp;Invoice'!$H2016:$AC2016),0)</f>
        <v>0</v>
      </c>
    </row>
    <row r="1985" spans="1:10">
      <c r="A1985" t="e">
        <f t="shared" si="61"/>
        <v>#REF!</v>
      </c>
      <c r="B1985">
        <f>IF(AND('Tracker&amp;Invoice'!A2017&lt;&gt;"",'Tracker&amp;Invoice'!A2017&lt;&gt;"ITEM",'Tracker&amp;Invoice'!A2015="ITEM"),1,0)</f>
        <v>0</v>
      </c>
      <c r="C1985" t="str">
        <f>IF(B1985=1,'Tracker&amp;Invoice'!A2017,C1984)</f>
        <v>BQ-131</v>
      </c>
      <c r="D1985" t="str">
        <f>IF(LEFT(TRIM('Tracker&amp;Invoice'!B2017),9)="INVOICE #","INVOICE",IF(TRIM('Tracker&amp;Invoice'!B2017)="Overall Completion INVOICE","OVERALL",""))</f>
        <v/>
      </c>
      <c r="E1985" t="str">
        <f>IF(D1985="INVOICE",VALUE(MID(TRIM('Tracker&amp;Invoice'!B2017),10,10)),"")</f>
        <v/>
      </c>
      <c r="F1985">
        <f>IF(B1985=1,IFERROR(LOOKUP(2,1/('Tracker&amp;Invoice'!$H2017:$AC2017&lt;&gt;""),COLUMN('Tracker&amp;Invoice'!$H2017:$AC2017)),8),F1984)</f>
        <v>14</v>
      </c>
      <c r="G1985">
        <f>IF(D1985="OVERALL",IFERROR(LOOKUP(2,1/('Tracker&amp;Invoice'!$H2017:$AC2017&lt;&gt;""),COLUMN('Tracker&amp;Invoice'!$H2017:$AC2017)),8),G1986)</f>
        <v>15</v>
      </c>
      <c r="H1985">
        <f t="shared" si="60"/>
        <v>15</v>
      </c>
      <c r="I1985" s="29">
        <f>IF(D1985="INVOICE",SUM('Tracker&amp;Invoice'!$H2017:INDEX('Tracker&amp;Invoice'!$A2017:$AC2017,1,H1985)),0)</f>
        <v>0</v>
      </c>
      <c r="J1985" s="29">
        <f>IF(D1985="OVERALL",SUM('Tracker&amp;Invoice'!$H2017:$AC2017),0)</f>
        <v>0</v>
      </c>
    </row>
    <row r="1986" spans="1:10">
      <c r="A1986" t="e">
        <f t="shared" si="61"/>
        <v>#REF!</v>
      </c>
      <c r="B1986">
        <f>IF(AND('Tracker&amp;Invoice'!A2018&lt;&gt;"",'Tracker&amp;Invoice'!A2018&lt;&gt;"ITEM",'Tracker&amp;Invoice'!A2016="ITEM"),1,0)</f>
        <v>0</v>
      </c>
      <c r="C1986" t="str">
        <f>IF(B1986=1,'Tracker&amp;Invoice'!A2018,C1985)</f>
        <v>BQ-131</v>
      </c>
      <c r="D1986" t="str">
        <f>IF(LEFT(TRIM('Tracker&amp;Invoice'!B2018),9)="INVOICE #","INVOICE",IF(TRIM('Tracker&amp;Invoice'!B2018)="Overall Completion INVOICE","OVERALL",""))</f>
        <v/>
      </c>
      <c r="E1986" t="str">
        <f>IF(D1986="INVOICE",VALUE(MID(TRIM('Tracker&amp;Invoice'!B2018),10,10)),"")</f>
        <v/>
      </c>
      <c r="F1986">
        <f>IF(B1986=1,IFERROR(LOOKUP(2,1/('Tracker&amp;Invoice'!$H2018:$AC2018&lt;&gt;""),COLUMN('Tracker&amp;Invoice'!$H2018:$AC2018)),8),F1985)</f>
        <v>14</v>
      </c>
      <c r="G1986">
        <f>IF(D1986="OVERALL",IFERROR(LOOKUP(2,1/('Tracker&amp;Invoice'!$H2018:$AC2018&lt;&gt;""),COLUMN('Tracker&amp;Invoice'!$H2018:$AC2018)),8),G1987)</f>
        <v>15</v>
      </c>
      <c r="H1986">
        <f t="shared" si="60"/>
        <v>15</v>
      </c>
      <c r="I1986" s="29">
        <f>IF(D1986="INVOICE",SUM('Tracker&amp;Invoice'!$H2018:INDEX('Tracker&amp;Invoice'!$A2018:$AC2018,1,H1986)),0)</f>
        <v>0</v>
      </c>
      <c r="J1986" s="29">
        <f>IF(D1986="OVERALL",SUM('Tracker&amp;Invoice'!$H2018:$AC2018),0)</f>
        <v>0</v>
      </c>
    </row>
    <row r="1987" spans="1:10">
      <c r="A1987" t="e">
        <f t="shared" si="61"/>
        <v>#REF!</v>
      </c>
      <c r="B1987">
        <f>IF(AND('Tracker&amp;Invoice'!A2019&lt;&gt;"",'Tracker&amp;Invoice'!A2019&lt;&gt;"ITEM",'Tracker&amp;Invoice'!A2017="ITEM"),1,0)</f>
        <v>0</v>
      </c>
      <c r="C1987" t="str">
        <f>IF(B1987=1,'Tracker&amp;Invoice'!A2019,C1986)</f>
        <v>BQ-131</v>
      </c>
      <c r="D1987" t="str">
        <f>IF(LEFT(TRIM('Tracker&amp;Invoice'!B2019),9)="INVOICE #","INVOICE",IF(TRIM('Tracker&amp;Invoice'!B2019)="Overall Completion INVOICE","OVERALL",""))</f>
        <v/>
      </c>
      <c r="E1987" t="str">
        <f>IF(D1987="INVOICE",VALUE(MID(TRIM('Tracker&amp;Invoice'!B2019),10,10)),"")</f>
        <v/>
      </c>
      <c r="F1987">
        <f>IF(B1987=1,IFERROR(LOOKUP(2,1/('Tracker&amp;Invoice'!$H2019:$AC2019&lt;&gt;""),COLUMN('Tracker&amp;Invoice'!$H2019:$AC2019)),8),F1986)</f>
        <v>14</v>
      </c>
      <c r="G1987">
        <f>IF(D1987="OVERALL",IFERROR(LOOKUP(2,1/('Tracker&amp;Invoice'!$H2019:$AC2019&lt;&gt;""),COLUMN('Tracker&amp;Invoice'!$H2019:$AC2019)),8),G1988)</f>
        <v>15</v>
      </c>
      <c r="H1987">
        <f t="shared" ref="H1987:H2050" si="62">MAX(F1987,G1987)</f>
        <v>15</v>
      </c>
      <c r="I1987" s="29">
        <f>IF(D1987="INVOICE",SUM('Tracker&amp;Invoice'!$H2019:INDEX('Tracker&amp;Invoice'!$A2019:$AC2019,1,H1987)),0)</f>
        <v>0</v>
      </c>
      <c r="J1987" s="29">
        <f>IF(D1987="OVERALL",SUM('Tracker&amp;Invoice'!$H2019:$AC2019),0)</f>
        <v>0</v>
      </c>
    </row>
    <row r="1988" spans="1:10">
      <c r="A1988" t="e">
        <f t="shared" ref="A1988:A2051" si="63">A1987+B1988</f>
        <v>#REF!</v>
      </c>
      <c r="B1988">
        <f>IF(AND('Tracker&amp;Invoice'!A2020&lt;&gt;"",'Tracker&amp;Invoice'!A2020&lt;&gt;"ITEM",'Tracker&amp;Invoice'!A2018="ITEM"),1,0)</f>
        <v>0</v>
      </c>
      <c r="C1988" t="str">
        <f>IF(B1988=1,'Tracker&amp;Invoice'!A2020,C1987)</f>
        <v>BQ-131</v>
      </c>
      <c r="D1988" t="str">
        <f>IF(LEFT(TRIM('Tracker&amp;Invoice'!B2020),9)="INVOICE #","INVOICE",IF(TRIM('Tracker&amp;Invoice'!B2020)="Overall Completion INVOICE","OVERALL",""))</f>
        <v/>
      </c>
      <c r="E1988" t="str">
        <f>IF(D1988="INVOICE",VALUE(MID(TRIM('Tracker&amp;Invoice'!B2020),10,10)),"")</f>
        <v/>
      </c>
      <c r="F1988">
        <f>IF(B1988=1,IFERROR(LOOKUP(2,1/('Tracker&amp;Invoice'!$H2020:$AC2020&lt;&gt;""),COLUMN('Tracker&amp;Invoice'!$H2020:$AC2020)),8),F1987)</f>
        <v>14</v>
      </c>
      <c r="G1988">
        <f>IF(D1988="OVERALL",IFERROR(LOOKUP(2,1/('Tracker&amp;Invoice'!$H2020:$AC2020&lt;&gt;""),COLUMN('Tracker&amp;Invoice'!$H2020:$AC2020)),8),G1989)</f>
        <v>15</v>
      </c>
      <c r="H1988">
        <f t="shared" si="62"/>
        <v>15</v>
      </c>
      <c r="I1988" s="29">
        <f>IF(D1988="INVOICE",SUM('Tracker&amp;Invoice'!$H2020:INDEX('Tracker&amp;Invoice'!$A2020:$AC2020,1,H1988)),0)</f>
        <v>0</v>
      </c>
      <c r="J1988" s="29">
        <f>IF(D1988="OVERALL",SUM('Tracker&amp;Invoice'!$H2020:$AC2020),0)</f>
        <v>0</v>
      </c>
    </row>
    <row r="1989" spans="1:10">
      <c r="A1989" t="e">
        <f t="shared" si="63"/>
        <v>#REF!</v>
      </c>
      <c r="B1989">
        <f>IF(AND('Tracker&amp;Invoice'!A2021&lt;&gt;"",'Tracker&amp;Invoice'!A2021&lt;&gt;"ITEM",'Tracker&amp;Invoice'!A2019="ITEM"),1,0)</f>
        <v>0</v>
      </c>
      <c r="C1989" t="str">
        <f>IF(B1989=1,'Tracker&amp;Invoice'!A2021,C1988)</f>
        <v>BQ-131</v>
      </c>
      <c r="D1989" t="str">
        <f>IF(LEFT(TRIM('Tracker&amp;Invoice'!B2021),9)="INVOICE #","INVOICE",IF(TRIM('Tracker&amp;Invoice'!B2021)="Overall Completion INVOICE","OVERALL",""))</f>
        <v/>
      </c>
      <c r="E1989" t="str">
        <f>IF(D1989="INVOICE",VALUE(MID(TRIM('Tracker&amp;Invoice'!B2021),10,10)),"")</f>
        <v/>
      </c>
      <c r="F1989">
        <f>IF(B1989=1,IFERROR(LOOKUP(2,1/('Tracker&amp;Invoice'!$H2021:$AC2021&lt;&gt;""),COLUMN('Tracker&amp;Invoice'!$H2021:$AC2021)),8),F1988)</f>
        <v>14</v>
      </c>
      <c r="G1989">
        <f>IF(D1989="OVERALL",IFERROR(LOOKUP(2,1/('Tracker&amp;Invoice'!$H2021:$AC2021&lt;&gt;""),COLUMN('Tracker&amp;Invoice'!$H2021:$AC2021)),8),G1990)</f>
        <v>15</v>
      </c>
      <c r="H1989">
        <f t="shared" si="62"/>
        <v>15</v>
      </c>
      <c r="I1989" s="29">
        <f>IF(D1989="INVOICE",SUM('Tracker&amp;Invoice'!$H2021:INDEX('Tracker&amp;Invoice'!$A2021:$AC2021,1,H1989)),0)</f>
        <v>0</v>
      </c>
      <c r="J1989" s="29">
        <f>IF(D1989="OVERALL",SUM('Tracker&amp;Invoice'!$H2021:$AC2021),0)</f>
        <v>0</v>
      </c>
    </row>
    <row r="1990" spans="1:10">
      <c r="A1990" t="e">
        <f t="shared" si="63"/>
        <v>#REF!</v>
      </c>
      <c r="B1990">
        <f>IF(AND('Tracker&amp;Invoice'!A2022&lt;&gt;"",'Tracker&amp;Invoice'!A2022&lt;&gt;"ITEM",'Tracker&amp;Invoice'!A2020="ITEM"),1,0)</f>
        <v>0</v>
      </c>
      <c r="C1990" t="str">
        <f>IF(B1990=1,'Tracker&amp;Invoice'!A2022,C1989)</f>
        <v>BQ-131</v>
      </c>
      <c r="D1990" t="str">
        <f>IF(LEFT(TRIM('Tracker&amp;Invoice'!B2022),9)="INVOICE #","INVOICE",IF(TRIM('Tracker&amp;Invoice'!B2022)="Overall Completion INVOICE","OVERALL",""))</f>
        <v>OVERALL</v>
      </c>
      <c r="E1990" t="str">
        <f>IF(D1990="INVOICE",VALUE(MID(TRIM('Tracker&amp;Invoice'!B2022),10,10)),"")</f>
        <v/>
      </c>
      <c r="F1990">
        <f>IF(B1990=1,IFERROR(LOOKUP(2,1/('Tracker&amp;Invoice'!$H2022:$AC2022&lt;&gt;""),COLUMN('Tracker&amp;Invoice'!$H2022:$AC2022)),8),F1989)</f>
        <v>14</v>
      </c>
      <c r="G1990">
        <f>IF(D1990="OVERALL",IFERROR(LOOKUP(2,1/('Tracker&amp;Invoice'!$H2022:$AC2022&lt;&gt;""),COLUMN('Tracker&amp;Invoice'!$H2022:$AC2022)),8),G1991)</f>
        <v>15</v>
      </c>
      <c r="H1990">
        <f t="shared" si="62"/>
        <v>15</v>
      </c>
      <c r="I1990" s="29">
        <f>IF(D1990="INVOICE",SUM('Tracker&amp;Invoice'!$H2022:INDEX('Tracker&amp;Invoice'!$A2022:$AC2022,1,H1990)),0)</f>
        <v>0</v>
      </c>
      <c r="J1990" s="29">
        <f>IF(D1990="OVERALL",SUM('Tracker&amp;Invoice'!$H2022:$AC2022),0)</f>
        <v>1980.0000000000002</v>
      </c>
    </row>
    <row r="1991" spans="1:10">
      <c r="A1991" t="e">
        <f t="shared" si="63"/>
        <v>#REF!</v>
      </c>
      <c r="B1991">
        <f>IF(AND('Tracker&amp;Invoice'!A2023&lt;&gt;"",'Tracker&amp;Invoice'!A2023&lt;&gt;"ITEM",'Tracker&amp;Invoice'!A2021="ITEM"),1,0)</f>
        <v>0</v>
      </c>
      <c r="C1991" t="str">
        <f>IF(B1991=1,'Tracker&amp;Invoice'!A2023,C1990)</f>
        <v>BQ-131</v>
      </c>
      <c r="D1991" t="str">
        <f>IF(LEFT(TRIM('Tracker&amp;Invoice'!B2023),9)="INVOICE #","INVOICE",IF(TRIM('Tracker&amp;Invoice'!B2023)="Overall Completion INVOICE","OVERALL",""))</f>
        <v/>
      </c>
      <c r="E1991" t="str">
        <f>IF(D1991="INVOICE",VALUE(MID(TRIM('Tracker&amp;Invoice'!B2023),10,10)),"")</f>
        <v/>
      </c>
      <c r="F1991">
        <f>IF(B1991=1,IFERROR(LOOKUP(2,1/('Tracker&amp;Invoice'!$H2023:$AC2023&lt;&gt;""),COLUMN('Tracker&amp;Invoice'!$H2023:$AC2023)),8),F1990)</f>
        <v>14</v>
      </c>
      <c r="G1991">
        <f>IF(D1991="OVERALL",IFERROR(LOOKUP(2,1/('Tracker&amp;Invoice'!$H2023:$AC2023&lt;&gt;""),COLUMN('Tracker&amp;Invoice'!$H2023:$AC2023)),8),G1992)</f>
        <v>16</v>
      </c>
      <c r="H1991">
        <f t="shared" si="62"/>
        <v>16</v>
      </c>
      <c r="I1991" s="29">
        <f>IF(D1991="INVOICE",SUM('Tracker&amp;Invoice'!$H2023:INDEX('Tracker&amp;Invoice'!$A2023:$AC2023,1,H1991)),0)</f>
        <v>0</v>
      </c>
      <c r="J1991" s="29">
        <f>IF(D1991="OVERALL",SUM('Tracker&amp;Invoice'!$H2023:$AC2023),0)</f>
        <v>0</v>
      </c>
    </row>
    <row r="1992" spans="1:10">
      <c r="A1992" t="e">
        <f t="shared" si="63"/>
        <v>#REF!</v>
      </c>
      <c r="B1992">
        <f>IF(AND('Tracker&amp;Invoice'!A2024&lt;&gt;"",'Tracker&amp;Invoice'!A2024&lt;&gt;"ITEM",'Tracker&amp;Invoice'!A2022="ITEM"),1,0)</f>
        <v>0</v>
      </c>
      <c r="C1992" t="str">
        <f>IF(B1992=1,'Tracker&amp;Invoice'!A2024,C1991)</f>
        <v>BQ-131</v>
      </c>
      <c r="D1992" t="str">
        <f>IF(LEFT(TRIM('Tracker&amp;Invoice'!B2024),9)="INVOICE #","INVOICE",IF(TRIM('Tracker&amp;Invoice'!B2024)="Overall Completion INVOICE","OVERALL",""))</f>
        <v/>
      </c>
      <c r="E1992" t="str">
        <f>IF(D1992="INVOICE",VALUE(MID(TRIM('Tracker&amp;Invoice'!B2024),10,10)),"")</f>
        <v/>
      </c>
      <c r="F1992">
        <f>IF(B1992=1,IFERROR(LOOKUP(2,1/('Tracker&amp;Invoice'!$H2024:$AC2024&lt;&gt;""),COLUMN('Tracker&amp;Invoice'!$H2024:$AC2024)),8),F1991)</f>
        <v>14</v>
      </c>
      <c r="G1992">
        <f>IF(D1992="OVERALL",IFERROR(LOOKUP(2,1/('Tracker&amp;Invoice'!$H2024:$AC2024&lt;&gt;""),COLUMN('Tracker&amp;Invoice'!$H2024:$AC2024)),8),G1993)</f>
        <v>16</v>
      </c>
      <c r="H1992">
        <f t="shared" si="62"/>
        <v>16</v>
      </c>
      <c r="I1992" s="29">
        <f>IF(D1992="INVOICE",SUM('Tracker&amp;Invoice'!$H2024:INDEX('Tracker&amp;Invoice'!$A2024:$AC2024,1,H1992)),0)</f>
        <v>0</v>
      </c>
      <c r="J1992" s="29">
        <f>IF(D1992="OVERALL",SUM('Tracker&amp;Invoice'!$H2024:$AC2024),0)</f>
        <v>0</v>
      </c>
    </row>
    <row r="1993" spans="1:10">
      <c r="A1993" t="e">
        <f t="shared" si="63"/>
        <v>#REF!</v>
      </c>
      <c r="B1993">
        <f>IF(AND('Tracker&amp;Invoice'!A2025&lt;&gt;"",'Tracker&amp;Invoice'!A2025&lt;&gt;"ITEM",'Tracker&amp;Invoice'!A2023="ITEM"),1,0)</f>
        <v>0</v>
      </c>
      <c r="C1993" t="str">
        <f>IF(B1993=1,'Tracker&amp;Invoice'!A2025,C1992)</f>
        <v>BQ-131</v>
      </c>
      <c r="D1993" t="str">
        <f>IF(LEFT(TRIM('Tracker&amp;Invoice'!B2025),9)="INVOICE #","INVOICE",IF(TRIM('Tracker&amp;Invoice'!B2025)="Overall Completion INVOICE","OVERALL",""))</f>
        <v/>
      </c>
      <c r="E1993" t="str">
        <f>IF(D1993="INVOICE",VALUE(MID(TRIM('Tracker&amp;Invoice'!B2025),10,10)),"")</f>
        <v/>
      </c>
      <c r="F1993">
        <f>IF(B1993=1,IFERROR(LOOKUP(2,1/('Tracker&amp;Invoice'!$H2025:$AC2025&lt;&gt;""),COLUMN('Tracker&amp;Invoice'!$H2025:$AC2025)),8),F1992)</f>
        <v>14</v>
      </c>
      <c r="G1993">
        <f>IF(D1993="OVERALL",IFERROR(LOOKUP(2,1/('Tracker&amp;Invoice'!$H2025:$AC2025&lt;&gt;""),COLUMN('Tracker&amp;Invoice'!$H2025:$AC2025)),8),G1994)</f>
        <v>16</v>
      </c>
      <c r="H1993">
        <f t="shared" si="62"/>
        <v>16</v>
      </c>
      <c r="I1993" s="29">
        <f>IF(D1993="INVOICE",SUM('Tracker&amp;Invoice'!$H2025:INDEX('Tracker&amp;Invoice'!$A2025:$AC2025,1,H1993)),0)</f>
        <v>0</v>
      </c>
      <c r="J1993" s="29">
        <f>IF(D1993="OVERALL",SUM('Tracker&amp;Invoice'!$H2025:$AC2025),0)</f>
        <v>0</v>
      </c>
    </row>
    <row r="1994" spans="1:10">
      <c r="A1994" t="e">
        <f t="shared" si="63"/>
        <v>#REF!</v>
      </c>
      <c r="B1994">
        <f>IF(AND('Tracker&amp;Invoice'!A2026&lt;&gt;"",'Tracker&amp;Invoice'!A2026&lt;&gt;"ITEM",'Tracker&amp;Invoice'!A2024="ITEM"),1,0)</f>
        <v>0</v>
      </c>
      <c r="C1994" t="str">
        <f>IF(B1994=1,'Tracker&amp;Invoice'!A2026,C1993)</f>
        <v>BQ-131</v>
      </c>
      <c r="D1994" t="str">
        <f>IF(LEFT(TRIM('Tracker&amp;Invoice'!B2026),9)="INVOICE #","INVOICE",IF(TRIM('Tracker&amp;Invoice'!B2026)="Overall Completion INVOICE","OVERALL",""))</f>
        <v/>
      </c>
      <c r="E1994" t="str">
        <f>IF(D1994="INVOICE",VALUE(MID(TRIM('Tracker&amp;Invoice'!B2026),10,10)),"")</f>
        <v/>
      </c>
      <c r="F1994">
        <f>IF(B1994=1,IFERROR(LOOKUP(2,1/('Tracker&amp;Invoice'!$H2026:$AC2026&lt;&gt;""),COLUMN('Tracker&amp;Invoice'!$H2026:$AC2026)),8),F1993)</f>
        <v>14</v>
      </c>
      <c r="G1994">
        <f>IF(D1994="OVERALL",IFERROR(LOOKUP(2,1/('Tracker&amp;Invoice'!$H2026:$AC2026&lt;&gt;""),COLUMN('Tracker&amp;Invoice'!$H2026:$AC2026)),8),G1995)</f>
        <v>16</v>
      </c>
      <c r="H1994">
        <f t="shared" si="62"/>
        <v>16</v>
      </c>
      <c r="I1994" s="29">
        <f>IF(D1994="INVOICE",SUM('Tracker&amp;Invoice'!$H2026:INDEX('Tracker&amp;Invoice'!$A2026:$AC2026,1,H1994)),0)</f>
        <v>0</v>
      </c>
      <c r="J1994" s="29">
        <f>IF(D1994="OVERALL",SUM('Tracker&amp;Invoice'!$H2026:$AC2026),0)</f>
        <v>0</v>
      </c>
    </row>
    <row r="1995" spans="1:10">
      <c r="A1995" t="e">
        <f t="shared" si="63"/>
        <v>#REF!</v>
      </c>
      <c r="B1995">
        <f>IF(AND('Tracker&amp;Invoice'!A2027&lt;&gt;"",'Tracker&amp;Invoice'!A2027&lt;&gt;"ITEM",'Tracker&amp;Invoice'!A2025="ITEM"),1,0)</f>
        <v>0</v>
      </c>
      <c r="C1995" t="str">
        <f>IF(B1995=1,'Tracker&amp;Invoice'!A2027,C1994)</f>
        <v>BQ-131</v>
      </c>
      <c r="D1995" t="str">
        <f>IF(LEFT(TRIM('Tracker&amp;Invoice'!B2027),9)="INVOICE #","INVOICE",IF(TRIM('Tracker&amp;Invoice'!B2027)="Overall Completion INVOICE","OVERALL",""))</f>
        <v/>
      </c>
      <c r="E1995" t="str">
        <f>IF(D1995="INVOICE",VALUE(MID(TRIM('Tracker&amp;Invoice'!B2027),10,10)),"")</f>
        <v/>
      </c>
      <c r="F1995">
        <f>IF(B1995=1,IFERROR(LOOKUP(2,1/('Tracker&amp;Invoice'!$H2027:$AC2027&lt;&gt;""),COLUMN('Tracker&amp;Invoice'!$H2027:$AC2027)),8),F1994)</f>
        <v>14</v>
      </c>
      <c r="G1995">
        <f>IF(D1995="OVERALL",IFERROR(LOOKUP(2,1/('Tracker&amp;Invoice'!$H2027:$AC2027&lt;&gt;""),COLUMN('Tracker&amp;Invoice'!$H2027:$AC2027)),8),G1996)</f>
        <v>16</v>
      </c>
      <c r="H1995">
        <f t="shared" si="62"/>
        <v>16</v>
      </c>
      <c r="I1995" s="29">
        <f>IF(D1995="INVOICE",SUM('Tracker&amp;Invoice'!$H2027:INDEX('Tracker&amp;Invoice'!$A2027:$AC2027,1,H1995)),0)</f>
        <v>0</v>
      </c>
      <c r="J1995" s="29">
        <f>IF(D1995="OVERALL",SUM('Tracker&amp;Invoice'!$H2027:$AC2027),0)</f>
        <v>0</v>
      </c>
    </row>
    <row r="1996" spans="1:10">
      <c r="A1996" t="e">
        <f t="shared" si="63"/>
        <v>#REF!</v>
      </c>
      <c r="B1996">
        <f>IF(AND('Tracker&amp;Invoice'!A2028&lt;&gt;"",'Tracker&amp;Invoice'!A2028&lt;&gt;"ITEM",'Tracker&amp;Invoice'!A2026="ITEM"),1,0)</f>
        <v>0</v>
      </c>
      <c r="C1996" t="str">
        <f>IF(B1996=1,'Tracker&amp;Invoice'!A2028,C1995)</f>
        <v>BQ-131</v>
      </c>
      <c r="D1996" t="str">
        <f>IF(LEFT(TRIM('Tracker&amp;Invoice'!B2028),9)="INVOICE #","INVOICE",IF(TRIM('Tracker&amp;Invoice'!B2028)="Overall Completion INVOICE","OVERALL",""))</f>
        <v/>
      </c>
      <c r="E1996" t="str">
        <f>IF(D1996="INVOICE",VALUE(MID(TRIM('Tracker&amp;Invoice'!B2028),10,10)),"")</f>
        <v/>
      </c>
      <c r="F1996">
        <f>IF(B1996=1,IFERROR(LOOKUP(2,1/('Tracker&amp;Invoice'!$H2028:$AC2028&lt;&gt;""),COLUMN('Tracker&amp;Invoice'!$H2028:$AC2028)),8),F1995)</f>
        <v>14</v>
      </c>
      <c r="G1996">
        <f>IF(D1996="OVERALL",IFERROR(LOOKUP(2,1/('Tracker&amp;Invoice'!$H2028:$AC2028&lt;&gt;""),COLUMN('Tracker&amp;Invoice'!$H2028:$AC2028)),8),G1997)</f>
        <v>16</v>
      </c>
      <c r="H1996">
        <f t="shared" si="62"/>
        <v>16</v>
      </c>
      <c r="I1996" s="29">
        <f>IF(D1996="INVOICE",SUM('Tracker&amp;Invoice'!$H2028:INDEX('Tracker&amp;Invoice'!$A2028:$AC2028,1,H1996)),0)</f>
        <v>0</v>
      </c>
      <c r="J1996" s="29">
        <f>IF(D1996="OVERALL",SUM('Tracker&amp;Invoice'!$H2028:$AC2028),0)</f>
        <v>0</v>
      </c>
    </row>
    <row r="1997" spans="1:10">
      <c r="A1997" t="e">
        <f t="shared" si="63"/>
        <v>#REF!</v>
      </c>
      <c r="B1997">
        <f>IF(AND('Tracker&amp;Invoice'!A2029&lt;&gt;"",'Tracker&amp;Invoice'!A2029&lt;&gt;"ITEM",'Tracker&amp;Invoice'!A2027="ITEM"),1,0)</f>
        <v>0</v>
      </c>
      <c r="C1997" t="str">
        <f>IF(B1997=1,'Tracker&amp;Invoice'!A2029,C1996)</f>
        <v>BQ-131</v>
      </c>
      <c r="D1997" t="str">
        <f>IF(LEFT(TRIM('Tracker&amp;Invoice'!B2029),9)="INVOICE #","INVOICE",IF(TRIM('Tracker&amp;Invoice'!B2029)="Overall Completion INVOICE","OVERALL",""))</f>
        <v/>
      </c>
      <c r="E1997" t="str">
        <f>IF(D1997="INVOICE",VALUE(MID(TRIM('Tracker&amp;Invoice'!B2029),10,10)),"")</f>
        <v/>
      </c>
      <c r="F1997">
        <f>IF(B1997=1,IFERROR(LOOKUP(2,1/('Tracker&amp;Invoice'!$H2029:$AC2029&lt;&gt;""),COLUMN('Tracker&amp;Invoice'!$H2029:$AC2029)),8),F1996)</f>
        <v>14</v>
      </c>
      <c r="G1997">
        <f>IF(D1997="OVERALL",IFERROR(LOOKUP(2,1/('Tracker&amp;Invoice'!$H2029:$AC2029&lt;&gt;""),COLUMN('Tracker&amp;Invoice'!$H2029:$AC2029)),8),G1998)</f>
        <v>16</v>
      </c>
      <c r="H1997">
        <f t="shared" si="62"/>
        <v>16</v>
      </c>
      <c r="I1997" s="29">
        <f>IF(D1997="INVOICE",SUM('Tracker&amp;Invoice'!$H2029:INDEX('Tracker&amp;Invoice'!$A2029:$AC2029,1,H1997)),0)</f>
        <v>0</v>
      </c>
      <c r="J1997" s="29">
        <f>IF(D1997="OVERALL",SUM('Tracker&amp;Invoice'!$H2029:$AC2029),0)</f>
        <v>0</v>
      </c>
    </row>
    <row r="1998" spans="1:10">
      <c r="A1998" t="e">
        <f t="shared" si="63"/>
        <v>#REF!</v>
      </c>
      <c r="B1998">
        <f>IF(AND('Tracker&amp;Invoice'!A2030&lt;&gt;"",'Tracker&amp;Invoice'!A2030&lt;&gt;"ITEM",'Tracker&amp;Invoice'!A2028="ITEM"),1,0)</f>
        <v>0</v>
      </c>
      <c r="C1998" t="str">
        <f>IF(B1998=1,'Tracker&amp;Invoice'!A2030,C1997)</f>
        <v>BQ-131</v>
      </c>
      <c r="D1998" t="str">
        <f>IF(LEFT(TRIM('Tracker&amp;Invoice'!B2030),9)="INVOICE #","INVOICE",IF(TRIM('Tracker&amp;Invoice'!B2030)="Overall Completion INVOICE","OVERALL",""))</f>
        <v/>
      </c>
      <c r="E1998" t="str">
        <f>IF(D1998="INVOICE",VALUE(MID(TRIM('Tracker&amp;Invoice'!B2030),10,10)),"")</f>
        <v/>
      </c>
      <c r="F1998">
        <f>IF(B1998=1,IFERROR(LOOKUP(2,1/('Tracker&amp;Invoice'!$H2030:$AC2030&lt;&gt;""),COLUMN('Tracker&amp;Invoice'!$H2030:$AC2030)),8),F1997)</f>
        <v>14</v>
      </c>
      <c r="G1998">
        <f>IF(D1998="OVERALL",IFERROR(LOOKUP(2,1/('Tracker&amp;Invoice'!$H2030:$AC2030&lt;&gt;""),COLUMN('Tracker&amp;Invoice'!$H2030:$AC2030)),8),G1999)</f>
        <v>16</v>
      </c>
      <c r="H1998">
        <f t="shared" si="62"/>
        <v>16</v>
      </c>
      <c r="I1998" s="29">
        <f>IF(D1998="INVOICE",SUM('Tracker&amp;Invoice'!$H2030:INDEX('Tracker&amp;Invoice'!$A2030:$AC2030,1,H1998)),0)</f>
        <v>0</v>
      </c>
      <c r="J1998" s="29">
        <f>IF(D1998="OVERALL",SUM('Tracker&amp;Invoice'!$H2030:$AC2030),0)</f>
        <v>0</v>
      </c>
    </row>
    <row r="1999" spans="1:10">
      <c r="A1999" t="e">
        <f t="shared" si="63"/>
        <v>#REF!</v>
      </c>
      <c r="B1999">
        <f>IF(AND('Tracker&amp;Invoice'!A2031&lt;&gt;"",'Tracker&amp;Invoice'!A2031&lt;&gt;"ITEM",'Tracker&amp;Invoice'!A2029="ITEM"),1,0)</f>
        <v>1</v>
      </c>
      <c r="C1999" t="str">
        <f>IF(B1999=1,'Tracker&amp;Invoice'!A2031,C1998)</f>
        <v>BQ-132</v>
      </c>
      <c r="D1999" t="str">
        <f>IF(LEFT(TRIM('Tracker&amp;Invoice'!B2031),9)="INVOICE #","INVOICE",IF(TRIM('Tracker&amp;Invoice'!B2031)="Overall Completion INVOICE","OVERALL",""))</f>
        <v/>
      </c>
      <c r="E1999" t="str">
        <f>IF(D1999="INVOICE",VALUE(MID(TRIM('Tracker&amp;Invoice'!B2031),10,10)),"")</f>
        <v/>
      </c>
      <c r="F1999">
        <f>IF(B1999=1,IFERROR(LOOKUP(2,1/('Tracker&amp;Invoice'!$H2031:$AC2031&lt;&gt;""),COLUMN('Tracker&amp;Invoice'!$H2031:$AC2031)),8),F1998)</f>
        <v>15</v>
      </c>
      <c r="G1999">
        <f>IF(D1999="OVERALL",IFERROR(LOOKUP(2,1/('Tracker&amp;Invoice'!$H2031:$AC2031&lt;&gt;""),COLUMN('Tracker&amp;Invoice'!$H2031:$AC2031)),8),G2000)</f>
        <v>16</v>
      </c>
      <c r="H1999">
        <f t="shared" si="62"/>
        <v>16</v>
      </c>
      <c r="I1999" s="29">
        <f>IF(D1999="INVOICE",SUM('Tracker&amp;Invoice'!$H2031:INDEX('Tracker&amp;Invoice'!$A2031:$AC2031,1,H1999)),0)</f>
        <v>0</v>
      </c>
      <c r="J1999" s="29">
        <f>IF(D1999="OVERALL",SUM('Tracker&amp;Invoice'!$H2031:$AC2031),0)</f>
        <v>0</v>
      </c>
    </row>
    <row r="2000" spans="1:10">
      <c r="A2000" t="e">
        <f t="shared" si="63"/>
        <v>#REF!</v>
      </c>
      <c r="B2000">
        <f>IF(AND('Tracker&amp;Invoice'!A2032&lt;&gt;"",'Tracker&amp;Invoice'!A2032&lt;&gt;"ITEM",'Tracker&amp;Invoice'!A2030="ITEM"),1,0)</f>
        <v>0</v>
      </c>
      <c r="C2000" t="str">
        <f>IF(B2000=1,'Tracker&amp;Invoice'!A2032,C1999)</f>
        <v>BQ-132</v>
      </c>
      <c r="D2000" t="str">
        <f>IF(LEFT(TRIM('Tracker&amp;Invoice'!B2032),9)="INVOICE #","INVOICE",IF(TRIM('Tracker&amp;Invoice'!B2032)="Overall Completion INVOICE","OVERALL",""))</f>
        <v/>
      </c>
      <c r="E2000" t="str">
        <f>IF(D2000="INVOICE",VALUE(MID(TRIM('Tracker&amp;Invoice'!B2032),10,10)),"")</f>
        <v/>
      </c>
      <c r="F2000">
        <f>IF(B2000=1,IFERROR(LOOKUP(2,1/('Tracker&amp;Invoice'!$H2032:$AC2032&lt;&gt;""),COLUMN('Tracker&amp;Invoice'!$H2032:$AC2032)),8),F1999)</f>
        <v>15</v>
      </c>
      <c r="G2000">
        <f>IF(D2000="OVERALL",IFERROR(LOOKUP(2,1/('Tracker&amp;Invoice'!$H2032:$AC2032&lt;&gt;""),COLUMN('Tracker&amp;Invoice'!$H2032:$AC2032)),8),G2001)</f>
        <v>16</v>
      </c>
      <c r="H2000">
        <f t="shared" si="62"/>
        <v>16</v>
      </c>
      <c r="I2000" s="29">
        <f>IF(D2000="INVOICE",SUM('Tracker&amp;Invoice'!$H2032:INDEX('Tracker&amp;Invoice'!$A2032:$AC2032,1,H2000)),0)</f>
        <v>0</v>
      </c>
      <c r="J2000" s="29">
        <f>IF(D2000="OVERALL",SUM('Tracker&amp;Invoice'!$H2032:$AC2032),0)</f>
        <v>0</v>
      </c>
    </row>
    <row r="2001" spans="1:10">
      <c r="A2001" t="e">
        <f t="shared" si="63"/>
        <v>#REF!</v>
      </c>
      <c r="B2001">
        <f>IF(AND('Tracker&amp;Invoice'!A2033&lt;&gt;"",'Tracker&amp;Invoice'!A2033&lt;&gt;"ITEM",'Tracker&amp;Invoice'!A2031="ITEM"),1,0)</f>
        <v>0</v>
      </c>
      <c r="C2001" t="str">
        <f>IF(B2001=1,'Tracker&amp;Invoice'!A2033,C2000)</f>
        <v>BQ-132</v>
      </c>
      <c r="D2001" t="str">
        <f>IF(LEFT(TRIM('Tracker&amp;Invoice'!B2033),9)="INVOICE #","INVOICE",IF(TRIM('Tracker&amp;Invoice'!B2033)="Overall Completion INVOICE","OVERALL",""))</f>
        <v/>
      </c>
      <c r="E2001" t="str">
        <f>IF(D2001="INVOICE",VALUE(MID(TRIM('Tracker&amp;Invoice'!B2033),10,10)),"")</f>
        <v/>
      </c>
      <c r="F2001">
        <f>IF(B2001=1,IFERROR(LOOKUP(2,1/('Tracker&amp;Invoice'!$H2033:$AC2033&lt;&gt;""),COLUMN('Tracker&amp;Invoice'!$H2033:$AC2033)),8),F2000)</f>
        <v>15</v>
      </c>
      <c r="G2001">
        <f>IF(D2001="OVERALL",IFERROR(LOOKUP(2,1/('Tracker&amp;Invoice'!$H2033:$AC2033&lt;&gt;""),COLUMN('Tracker&amp;Invoice'!$H2033:$AC2033)),8),G2002)</f>
        <v>16</v>
      </c>
      <c r="H2001">
        <f t="shared" si="62"/>
        <v>16</v>
      </c>
      <c r="I2001" s="29">
        <f>IF(D2001="INVOICE",SUM('Tracker&amp;Invoice'!$H2033:INDEX('Tracker&amp;Invoice'!$A2033:$AC2033,1,H2001)),0)</f>
        <v>0</v>
      </c>
      <c r="J2001" s="29">
        <f>IF(D2001="OVERALL",SUM('Tracker&amp;Invoice'!$H2033:$AC2033),0)</f>
        <v>0</v>
      </c>
    </row>
    <row r="2002" spans="1:10">
      <c r="A2002" t="e">
        <f t="shared" si="63"/>
        <v>#REF!</v>
      </c>
      <c r="B2002">
        <f>IF(AND('Tracker&amp;Invoice'!A2034&lt;&gt;"",'Tracker&amp;Invoice'!A2034&lt;&gt;"ITEM",'Tracker&amp;Invoice'!A2032="ITEM"),1,0)</f>
        <v>0</v>
      </c>
      <c r="C2002" t="str">
        <f>IF(B2002=1,'Tracker&amp;Invoice'!A2034,C2001)</f>
        <v>BQ-132</v>
      </c>
      <c r="D2002" t="str">
        <f>IF(LEFT(TRIM('Tracker&amp;Invoice'!B2034),9)="INVOICE #","INVOICE",IF(TRIM('Tracker&amp;Invoice'!B2034)="Overall Completion INVOICE","OVERALL",""))</f>
        <v>INVOICE</v>
      </c>
      <c r="E2002">
        <f>IF(D2002="INVOICE",VALUE(MID(TRIM('Tracker&amp;Invoice'!B2034),10,10)),"")</f>
        <v>13</v>
      </c>
      <c r="F2002">
        <f>IF(B2002=1,IFERROR(LOOKUP(2,1/('Tracker&amp;Invoice'!$H2034:$AC2034&lt;&gt;""),COLUMN('Tracker&amp;Invoice'!$H2034:$AC2034)),8),F2001)</f>
        <v>15</v>
      </c>
      <c r="G2002">
        <f>IF(D2002="OVERALL",IFERROR(LOOKUP(2,1/('Tracker&amp;Invoice'!$H2034:$AC2034&lt;&gt;""),COLUMN('Tracker&amp;Invoice'!$H2034:$AC2034)),8),G2003)</f>
        <v>16</v>
      </c>
      <c r="H2002">
        <f t="shared" si="62"/>
        <v>16</v>
      </c>
      <c r="I2002" s="29">
        <f>IF(D2002="INVOICE",SUM('Tracker&amp;Invoice'!$H2034:INDEX('Tracker&amp;Invoice'!$A2034:$AC2034,1,H2002)),0)</f>
        <v>63800.000000000007</v>
      </c>
      <c r="J2002" s="29">
        <f>IF(D2002="OVERALL",SUM('Tracker&amp;Invoice'!$H2034:$AC2034),0)</f>
        <v>0</v>
      </c>
    </row>
    <row r="2003" spans="1:10">
      <c r="A2003" t="e">
        <f t="shared" si="63"/>
        <v>#REF!</v>
      </c>
      <c r="B2003">
        <f>IF(AND('Tracker&amp;Invoice'!A2035&lt;&gt;"",'Tracker&amp;Invoice'!A2035&lt;&gt;"ITEM",'Tracker&amp;Invoice'!A2033="ITEM"),1,0)</f>
        <v>0</v>
      </c>
      <c r="C2003" t="str">
        <f>IF(B2003=1,'Tracker&amp;Invoice'!A2035,C2002)</f>
        <v>BQ-132</v>
      </c>
      <c r="D2003" t="str">
        <f>IF(LEFT(TRIM('Tracker&amp;Invoice'!B2035),9)="INVOICE #","INVOICE",IF(TRIM('Tracker&amp;Invoice'!B2035)="Overall Completion INVOICE","OVERALL",""))</f>
        <v/>
      </c>
      <c r="E2003" t="str">
        <f>IF(D2003="INVOICE",VALUE(MID(TRIM('Tracker&amp;Invoice'!B2035),10,10)),"")</f>
        <v/>
      </c>
      <c r="F2003">
        <f>IF(B2003=1,IFERROR(LOOKUP(2,1/('Tracker&amp;Invoice'!$H2035:$AC2035&lt;&gt;""),COLUMN('Tracker&amp;Invoice'!$H2035:$AC2035)),8),F2002)</f>
        <v>15</v>
      </c>
      <c r="G2003">
        <f>IF(D2003="OVERALL",IFERROR(LOOKUP(2,1/('Tracker&amp;Invoice'!$H2035:$AC2035&lt;&gt;""),COLUMN('Tracker&amp;Invoice'!$H2035:$AC2035)),8),G2004)</f>
        <v>16</v>
      </c>
      <c r="H2003">
        <f t="shared" si="62"/>
        <v>16</v>
      </c>
      <c r="I2003" s="29">
        <f>IF(D2003="INVOICE",SUM('Tracker&amp;Invoice'!$H2035:INDEX('Tracker&amp;Invoice'!$A2035:$AC2035,1,H2003)),0)</f>
        <v>0</v>
      </c>
      <c r="J2003" s="29">
        <f>IF(D2003="OVERALL",SUM('Tracker&amp;Invoice'!$H2035:$AC2035),0)</f>
        <v>0</v>
      </c>
    </row>
    <row r="2004" spans="1:10">
      <c r="A2004" t="e">
        <f t="shared" si="63"/>
        <v>#REF!</v>
      </c>
      <c r="B2004">
        <f>IF(AND('Tracker&amp;Invoice'!A2036&lt;&gt;"",'Tracker&amp;Invoice'!A2036&lt;&gt;"ITEM",'Tracker&amp;Invoice'!A2034="ITEM"),1,0)</f>
        <v>0</v>
      </c>
      <c r="C2004" t="str">
        <f>IF(B2004=1,'Tracker&amp;Invoice'!A2036,C2003)</f>
        <v>BQ-132</v>
      </c>
      <c r="D2004" t="str">
        <f>IF(LEFT(TRIM('Tracker&amp;Invoice'!B2036),9)="INVOICE #","INVOICE",IF(TRIM('Tracker&amp;Invoice'!B2036)="Overall Completion INVOICE","OVERALL",""))</f>
        <v>INVOICE</v>
      </c>
      <c r="E2004">
        <f>IF(D2004="INVOICE",VALUE(MID(TRIM('Tracker&amp;Invoice'!B2036),10,10)),"")</f>
        <v>33</v>
      </c>
      <c r="F2004">
        <f>IF(B2004=1,IFERROR(LOOKUP(2,1/('Tracker&amp;Invoice'!$H2036:$AC2036&lt;&gt;""),COLUMN('Tracker&amp;Invoice'!$H2036:$AC2036)),8),F2003)</f>
        <v>15</v>
      </c>
      <c r="G2004">
        <f>IF(D2004="OVERALL",IFERROR(LOOKUP(2,1/('Tracker&amp;Invoice'!$H2036:$AC2036&lt;&gt;""),COLUMN('Tracker&amp;Invoice'!$H2036:$AC2036)),8),G2005)</f>
        <v>16</v>
      </c>
      <c r="H2004">
        <f t="shared" si="62"/>
        <v>16</v>
      </c>
      <c r="I2004" s="29">
        <f>IF(D2004="INVOICE",SUM('Tracker&amp;Invoice'!$H2036:INDEX('Tracker&amp;Invoice'!$A2036:$AC2036,1,H2004)),0)</f>
        <v>26100</v>
      </c>
      <c r="J2004" s="29">
        <f>IF(D2004="OVERALL",SUM('Tracker&amp;Invoice'!$H2036:$AC2036),0)</f>
        <v>0</v>
      </c>
    </row>
    <row r="2005" spans="1:10">
      <c r="A2005" t="e">
        <f t="shared" si="63"/>
        <v>#REF!</v>
      </c>
      <c r="B2005">
        <f>IF(AND('Tracker&amp;Invoice'!A2037&lt;&gt;"",'Tracker&amp;Invoice'!A2037&lt;&gt;"ITEM",'Tracker&amp;Invoice'!A2035="ITEM"),1,0)</f>
        <v>0</v>
      </c>
      <c r="C2005" t="str">
        <f>IF(B2005=1,'Tracker&amp;Invoice'!A2037,C2004)</f>
        <v>BQ-132</v>
      </c>
      <c r="D2005" t="str">
        <f>IF(LEFT(TRIM('Tracker&amp;Invoice'!B2037),9)="INVOICE #","INVOICE",IF(TRIM('Tracker&amp;Invoice'!B2037)="Overall Completion INVOICE","OVERALL",""))</f>
        <v/>
      </c>
      <c r="E2005" t="str">
        <f>IF(D2005="INVOICE",VALUE(MID(TRIM('Tracker&amp;Invoice'!B2037),10,10)),"")</f>
        <v/>
      </c>
      <c r="F2005">
        <f>IF(B2005=1,IFERROR(LOOKUP(2,1/('Tracker&amp;Invoice'!$H2037:$AC2037&lt;&gt;""),COLUMN('Tracker&amp;Invoice'!$H2037:$AC2037)),8),F2004)</f>
        <v>15</v>
      </c>
      <c r="G2005">
        <f>IF(D2005="OVERALL",IFERROR(LOOKUP(2,1/('Tracker&amp;Invoice'!$H2037:$AC2037&lt;&gt;""),COLUMN('Tracker&amp;Invoice'!$H2037:$AC2037)),8),G2006)</f>
        <v>16</v>
      </c>
      <c r="H2005">
        <f t="shared" si="62"/>
        <v>16</v>
      </c>
      <c r="I2005" s="29">
        <f>IF(D2005="INVOICE",SUM('Tracker&amp;Invoice'!$H2037:INDEX('Tracker&amp;Invoice'!$A2037:$AC2037,1,H2005)),0)</f>
        <v>0</v>
      </c>
      <c r="J2005" s="29">
        <f>IF(D2005="OVERALL",SUM('Tracker&amp;Invoice'!$H2037:$AC2037),0)</f>
        <v>0</v>
      </c>
    </row>
    <row r="2006" spans="1:10">
      <c r="A2006" t="e">
        <f t="shared" si="63"/>
        <v>#REF!</v>
      </c>
      <c r="B2006">
        <f>IF(AND('Tracker&amp;Invoice'!A2038&lt;&gt;"",'Tracker&amp;Invoice'!A2038&lt;&gt;"ITEM",'Tracker&amp;Invoice'!A2036="ITEM"),1,0)</f>
        <v>0</v>
      </c>
      <c r="C2006" t="str">
        <f>IF(B2006=1,'Tracker&amp;Invoice'!A2038,C2005)</f>
        <v>BQ-132</v>
      </c>
      <c r="D2006" t="str">
        <f>IF(LEFT(TRIM('Tracker&amp;Invoice'!B2038),9)="INVOICE #","INVOICE",IF(TRIM('Tracker&amp;Invoice'!B2038)="Overall Completion INVOICE","OVERALL",""))</f>
        <v/>
      </c>
      <c r="E2006" t="str">
        <f>IF(D2006="INVOICE",VALUE(MID(TRIM('Tracker&amp;Invoice'!B2038),10,10)),"")</f>
        <v/>
      </c>
      <c r="F2006">
        <f>IF(B2006=1,IFERROR(LOOKUP(2,1/('Tracker&amp;Invoice'!$H2038:$AC2038&lt;&gt;""),COLUMN('Tracker&amp;Invoice'!$H2038:$AC2038)),8),F2005)</f>
        <v>15</v>
      </c>
      <c r="G2006">
        <f>IF(D2006="OVERALL",IFERROR(LOOKUP(2,1/('Tracker&amp;Invoice'!$H2038:$AC2038&lt;&gt;""),COLUMN('Tracker&amp;Invoice'!$H2038:$AC2038)),8),G2007)</f>
        <v>16</v>
      </c>
      <c r="H2006">
        <f t="shared" si="62"/>
        <v>16</v>
      </c>
      <c r="I2006" s="29">
        <f>IF(D2006="INVOICE",SUM('Tracker&amp;Invoice'!$H2038:INDEX('Tracker&amp;Invoice'!$A2038:$AC2038,1,H2006)),0)</f>
        <v>0</v>
      </c>
      <c r="J2006" s="29">
        <f>IF(D2006="OVERALL",SUM('Tracker&amp;Invoice'!$H2038:$AC2038),0)</f>
        <v>0</v>
      </c>
    </row>
    <row r="2007" spans="1:10">
      <c r="A2007" t="e">
        <f t="shared" si="63"/>
        <v>#REF!</v>
      </c>
      <c r="B2007">
        <f>IF(AND('Tracker&amp;Invoice'!A2039&lt;&gt;"",'Tracker&amp;Invoice'!A2039&lt;&gt;"ITEM",'Tracker&amp;Invoice'!A2037="ITEM"),1,0)</f>
        <v>0</v>
      </c>
      <c r="C2007" t="str">
        <f>IF(B2007=1,'Tracker&amp;Invoice'!A2039,C2006)</f>
        <v>BQ-132</v>
      </c>
      <c r="D2007" t="str">
        <f>IF(LEFT(TRIM('Tracker&amp;Invoice'!B2039),9)="INVOICE #","INVOICE",IF(TRIM('Tracker&amp;Invoice'!B2039)="Overall Completion INVOICE","OVERALL",""))</f>
        <v/>
      </c>
      <c r="E2007" t="str">
        <f>IF(D2007="INVOICE",VALUE(MID(TRIM('Tracker&amp;Invoice'!B2039),10,10)),"")</f>
        <v/>
      </c>
      <c r="F2007">
        <f>IF(B2007=1,IFERROR(LOOKUP(2,1/('Tracker&amp;Invoice'!$H2039:$AC2039&lt;&gt;""),COLUMN('Tracker&amp;Invoice'!$H2039:$AC2039)),8),F2006)</f>
        <v>15</v>
      </c>
      <c r="G2007">
        <f>IF(D2007="OVERALL",IFERROR(LOOKUP(2,1/('Tracker&amp;Invoice'!$H2039:$AC2039&lt;&gt;""),COLUMN('Tracker&amp;Invoice'!$H2039:$AC2039)),8),G2008)</f>
        <v>16</v>
      </c>
      <c r="H2007">
        <f t="shared" si="62"/>
        <v>16</v>
      </c>
      <c r="I2007" s="29">
        <f>IF(D2007="INVOICE",SUM('Tracker&amp;Invoice'!$H2039:INDEX('Tracker&amp;Invoice'!$A2039:$AC2039,1,H2007)),0)</f>
        <v>0</v>
      </c>
      <c r="J2007" s="29">
        <f>IF(D2007="OVERALL",SUM('Tracker&amp;Invoice'!$H2039:$AC2039),0)</f>
        <v>0</v>
      </c>
    </row>
    <row r="2008" spans="1:10">
      <c r="A2008" t="e">
        <f t="shared" si="63"/>
        <v>#REF!</v>
      </c>
      <c r="B2008">
        <f>IF(AND('Tracker&amp;Invoice'!A2040&lt;&gt;"",'Tracker&amp;Invoice'!A2040&lt;&gt;"ITEM",'Tracker&amp;Invoice'!A2038="ITEM"),1,0)</f>
        <v>0</v>
      </c>
      <c r="C2008" t="str">
        <f>IF(B2008=1,'Tracker&amp;Invoice'!A2040,C2007)</f>
        <v>BQ-132</v>
      </c>
      <c r="D2008" t="str">
        <f>IF(LEFT(TRIM('Tracker&amp;Invoice'!B2040),9)="INVOICE #","INVOICE",IF(TRIM('Tracker&amp;Invoice'!B2040)="Overall Completion INVOICE","OVERALL",""))</f>
        <v>OVERALL</v>
      </c>
      <c r="E2008" t="str">
        <f>IF(D2008="INVOICE",VALUE(MID(TRIM('Tracker&amp;Invoice'!B2040),10,10)),"")</f>
        <v/>
      </c>
      <c r="F2008">
        <f>IF(B2008=1,IFERROR(LOOKUP(2,1/('Tracker&amp;Invoice'!$H2040:$AC2040&lt;&gt;""),COLUMN('Tracker&amp;Invoice'!$H2040:$AC2040)),8),F2007)</f>
        <v>15</v>
      </c>
      <c r="G2008">
        <f>IF(D2008="OVERALL",IFERROR(LOOKUP(2,1/('Tracker&amp;Invoice'!$H2040:$AC2040&lt;&gt;""),COLUMN('Tracker&amp;Invoice'!$H2040:$AC2040)),8),G2009)</f>
        <v>16</v>
      </c>
      <c r="H2008">
        <f t="shared" si="62"/>
        <v>16</v>
      </c>
      <c r="I2008" s="29">
        <f>IF(D2008="INVOICE",SUM('Tracker&amp;Invoice'!$H2040:INDEX('Tracker&amp;Invoice'!$A2040:$AC2040,1,H2008)),0)</f>
        <v>0</v>
      </c>
      <c r="J2008" s="29">
        <f>IF(D2008="OVERALL",SUM('Tracker&amp;Invoice'!$H2040:$AC2040),0)</f>
        <v>89900</v>
      </c>
    </row>
    <row r="2009" spans="1:10">
      <c r="A2009" t="e">
        <f t="shared" si="63"/>
        <v>#REF!</v>
      </c>
      <c r="B2009">
        <f>IF(AND('Tracker&amp;Invoice'!A2041&lt;&gt;"",'Tracker&amp;Invoice'!A2041&lt;&gt;"ITEM",'Tracker&amp;Invoice'!A2039="ITEM"),1,0)</f>
        <v>0</v>
      </c>
      <c r="C2009" t="str">
        <f>IF(B2009=1,'Tracker&amp;Invoice'!A2041,C2008)</f>
        <v>BQ-132</v>
      </c>
      <c r="D2009" t="str">
        <f>IF(LEFT(TRIM('Tracker&amp;Invoice'!B2041),9)="INVOICE #","INVOICE",IF(TRIM('Tracker&amp;Invoice'!B2041)="Overall Completion INVOICE","OVERALL",""))</f>
        <v/>
      </c>
      <c r="E2009" t="str">
        <f>IF(D2009="INVOICE",VALUE(MID(TRIM('Tracker&amp;Invoice'!B2041),10,10)),"")</f>
        <v/>
      </c>
      <c r="F2009">
        <f>IF(B2009=1,IFERROR(LOOKUP(2,1/('Tracker&amp;Invoice'!$H2041:$AC2041&lt;&gt;""),COLUMN('Tracker&amp;Invoice'!$H2041:$AC2041)),8),F2008)</f>
        <v>15</v>
      </c>
      <c r="G2009">
        <f>IF(D2009="OVERALL",IFERROR(LOOKUP(2,1/('Tracker&amp;Invoice'!$H2041:$AC2041&lt;&gt;""),COLUMN('Tracker&amp;Invoice'!$H2041:$AC2041)),8),G2010)</f>
        <v>16</v>
      </c>
      <c r="H2009">
        <f t="shared" si="62"/>
        <v>16</v>
      </c>
      <c r="I2009" s="29">
        <f>IF(D2009="INVOICE",SUM('Tracker&amp;Invoice'!$H2041:INDEX('Tracker&amp;Invoice'!$A2041:$AC2041,1,H2009)),0)</f>
        <v>0</v>
      </c>
      <c r="J2009" s="29">
        <f>IF(D2009="OVERALL",SUM('Tracker&amp;Invoice'!$H2041:$AC2041),0)</f>
        <v>0</v>
      </c>
    </row>
    <row r="2010" spans="1:10">
      <c r="A2010" t="e">
        <f t="shared" si="63"/>
        <v>#REF!</v>
      </c>
      <c r="B2010">
        <f>IF(AND('Tracker&amp;Invoice'!A2042&lt;&gt;"",'Tracker&amp;Invoice'!A2042&lt;&gt;"ITEM",'Tracker&amp;Invoice'!A2040="ITEM"),1,0)</f>
        <v>0</v>
      </c>
      <c r="C2010" t="str">
        <f>IF(B2010=1,'Tracker&amp;Invoice'!A2042,C2009)</f>
        <v>BQ-132</v>
      </c>
      <c r="D2010" t="str">
        <f>IF(LEFT(TRIM('Tracker&amp;Invoice'!B2042),9)="INVOICE #","INVOICE",IF(TRIM('Tracker&amp;Invoice'!B2042)="Overall Completion INVOICE","OVERALL",""))</f>
        <v/>
      </c>
      <c r="E2010" t="str">
        <f>IF(D2010="INVOICE",VALUE(MID(TRIM('Tracker&amp;Invoice'!B2042),10,10)),"")</f>
        <v/>
      </c>
      <c r="F2010">
        <f>IF(B2010=1,IFERROR(LOOKUP(2,1/('Tracker&amp;Invoice'!$H2042:$AC2042&lt;&gt;""),COLUMN('Tracker&amp;Invoice'!$H2042:$AC2042)),8),F2009)</f>
        <v>15</v>
      </c>
      <c r="G2010">
        <f>IF(D2010="OVERALL",IFERROR(LOOKUP(2,1/('Tracker&amp;Invoice'!$H2042:$AC2042&lt;&gt;""),COLUMN('Tracker&amp;Invoice'!$H2042:$AC2042)),8),G2011)</f>
        <v>16</v>
      </c>
      <c r="H2010">
        <f t="shared" si="62"/>
        <v>16</v>
      </c>
      <c r="I2010" s="29">
        <f>IF(D2010="INVOICE",SUM('Tracker&amp;Invoice'!$H2042:INDEX('Tracker&amp;Invoice'!$A2042:$AC2042,1,H2010)),0)</f>
        <v>0</v>
      </c>
      <c r="J2010" s="29">
        <f>IF(D2010="OVERALL",SUM('Tracker&amp;Invoice'!$H2042:$AC2042),0)</f>
        <v>0</v>
      </c>
    </row>
    <row r="2011" spans="1:10">
      <c r="A2011" t="e">
        <f t="shared" si="63"/>
        <v>#REF!</v>
      </c>
      <c r="B2011">
        <f>IF(AND('Tracker&amp;Invoice'!A2043&lt;&gt;"",'Tracker&amp;Invoice'!A2043&lt;&gt;"ITEM",'Tracker&amp;Invoice'!A2041="ITEM"),1,0)</f>
        <v>0</v>
      </c>
      <c r="C2011" t="str">
        <f>IF(B2011=1,'Tracker&amp;Invoice'!A2043,C2010)</f>
        <v>BQ-132</v>
      </c>
      <c r="D2011" t="str">
        <f>IF(LEFT(TRIM('Tracker&amp;Invoice'!B2043),9)="INVOICE #","INVOICE",IF(TRIM('Tracker&amp;Invoice'!B2043)="Overall Completion INVOICE","OVERALL",""))</f>
        <v/>
      </c>
      <c r="E2011" t="str">
        <f>IF(D2011="INVOICE",VALUE(MID(TRIM('Tracker&amp;Invoice'!B2043),10,10)),"")</f>
        <v/>
      </c>
      <c r="F2011">
        <f>IF(B2011=1,IFERROR(LOOKUP(2,1/('Tracker&amp;Invoice'!$H2043:$AC2043&lt;&gt;""),COLUMN('Tracker&amp;Invoice'!$H2043:$AC2043)),8),F2010)</f>
        <v>15</v>
      </c>
      <c r="G2011">
        <f>IF(D2011="OVERALL",IFERROR(LOOKUP(2,1/('Tracker&amp;Invoice'!$H2043:$AC2043&lt;&gt;""),COLUMN('Tracker&amp;Invoice'!$H2043:$AC2043)),8),G2012)</f>
        <v>16</v>
      </c>
      <c r="H2011">
        <f t="shared" si="62"/>
        <v>16</v>
      </c>
      <c r="I2011" s="29">
        <f>IF(D2011="INVOICE",SUM('Tracker&amp;Invoice'!$H2043:INDEX('Tracker&amp;Invoice'!$A2043:$AC2043,1,H2011)),0)</f>
        <v>0</v>
      </c>
      <c r="J2011" s="29">
        <f>IF(D2011="OVERALL",SUM('Tracker&amp;Invoice'!$H2043:$AC2043),0)</f>
        <v>0</v>
      </c>
    </row>
    <row r="2012" spans="1:10">
      <c r="A2012" t="e">
        <f t="shared" si="63"/>
        <v>#REF!</v>
      </c>
      <c r="B2012">
        <f>IF(AND('Tracker&amp;Invoice'!A2044&lt;&gt;"",'Tracker&amp;Invoice'!A2044&lt;&gt;"ITEM",'Tracker&amp;Invoice'!A2042="ITEM"),1,0)</f>
        <v>0</v>
      </c>
      <c r="C2012" t="str">
        <f>IF(B2012=1,'Tracker&amp;Invoice'!A2044,C2011)</f>
        <v>BQ-132</v>
      </c>
      <c r="D2012" t="str">
        <f>IF(LEFT(TRIM('Tracker&amp;Invoice'!B2044),9)="INVOICE #","INVOICE",IF(TRIM('Tracker&amp;Invoice'!B2044)="Overall Completion INVOICE","OVERALL",""))</f>
        <v/>
      </c>
      <c r="E2012" t="str">
        <f>IF(D2012="INVOICE",VALUE(MID(TRIM('Tracker&amp;Invoice'!B2044),10,10)),"")</f>
        <v/>
      </c>
      <c r="F2012">
        <f>IF(B2012=1,IFERROR(LOOKUP(2,1/('Tracker&amp;Invoice'!$H2044:$AC2044&lt;&gt;""),COLUMN('Tracker&amp;Invoice'!$H2044:$AC2044)),8),F2011)</f>
        <v>15</v>
      </c>
      <c r="G2012">
        <f>IF(D2012="OVERALL",IFERROR(LOOKUP(2,1/('Tracker&amp;Invoice'!$H2044:$AC2044&lt;&gt;""),COLUMN('Tracker&amp;Invoice'!$H2044:$AC2044)),8),G2013)</f>
        <v>16</v>
      </c>
      <c r="H2012">
        <f t="shared" si="62"/>
        <v>16</v>
      </c>
      <c r="I2012" s="29">
        <f>IF(D2012="INVOICE",SUM('Tracker&amp;Invoice'!$H2044:INDEX('Tracker&amp;Invoice'!$A2044:$AC2044,1,H2012)),0)</f>
        <v>0</v>
      </c>
      <c r="J2012" s="29">
        <f>IF(D2012="OVERALL",SUM('Tracker&amp;Invoice'!$H2044:$AC2044),0)</f>
        <v>0</v>
      </c>
    </row>
    <row r="2013" spans="1:10">
      <c r="A2013" t="e">
        <f t="shared" si="63"/>
        <v>#REF!</v>
      </c>
      <c r="B2013">
        <f>IF(AND('Tracker&amp;Invoice'!A2045&lt;&gt;"",'Tracker&amp;Invoice'!A2045&lt;&gt;"ITEM",'Tracker&amp;Invoice'!A2043="ITEM"),1,0)</f>
        <v>0</v>
      </c>
      <c r="C2013" t="str">
        <f>IF(B2013=1,'Tracker&amp;Invoice'!A2045,C2012)</f>
        <v>BQ-132</v>
      </c>
      <c r="D2013" t="str">
        <f>IF(LEFT(TRIM('Tracker&amp;Invoice'!B2045),9)="INVOICE #","INVOICE",IF(TRIM('Tracker&amp;Invoice'!B2045)="Overall Completion INVOICE","OVERALL",""))</f>
        <v/>
      </c>
      <c r="E2013" t="str">
        <f>IF(D2013="INVOICE",VALUE(MID(TRIM('Tracker&amp;Invoice'!B2045),10,10)),"")</f>
        <v/>
      </c>
      <c r="F2013">
        <f>IF(B2013=1,IFERROR(LOOKUP(2,1/('Tracker&amp;Invoice'!$H2045:$AC2045&lt;&gt;""),COLUMN('Tracker&amp;Invoice'!$H2045:$AC2045)),8),F2012)</f>
        <v>15</v>
      </c>
      <c r="G2013">
        <f>IF(D2013="OVERALL",IFERROR(LOOKUP(2,1/('Tracker&amp;Invoice'!$H2045:$AC2045&lt;&gt;""),COLUMN('Tracker&amp;Invoice'!$H2045:$AC2045)),8),G2014)</f>
        <v>16</v>
      </c>
      <c r="H2013">
        <f t="shared" si="62"/>
        <v>16</v>
      </c>
      <c r="I2013" s="29">
        <f>IF(D2013="INVOICE",SUM('Tracker&amp;Invoice'!$H2045:INDEX('Tracker&amp;Invoice'!$A2045:$AC2045,1,H2013)),0)</f>
        <v>0</v>
      </c>
      <c r="J2013" s="29">
        <f>IF(D2013="OVERALL",SUM('Tracker&amp;Invoice'!$H2045:$AC2045),0)</f>
        <v>0</v>
      </c>
    </row>
    <row r="2014" spans="1:10">
      <c r="A2014" t="e">
        <f t="shared" si="63"/>
        <v>#REF!</v>
      </c>
      <c r="B2014">
        <f>IF(AND('Tracker&amp;Invoice'!A2046&lt;&gt;"",'Tracker&amp;Invoice'!A2046&lt;&gt;"ITEM",'Tracker&amp;Invoice'!A2044="ITEM"),1,0)</f>
        <v>0</v>
      </c>
      <c r="C2014" t="str">
        <f>IF(B2014=1,'Tracker&amp;Invoice'!A2046,C2013)</f>
        <v>BQ-132</v>
      </c>
      <c r="D2014" t="str">
        <f>IF(LEFT(TRIM('Tracker&amp;Invoice'!B2046),9)="INVOICE #","INVOICE",IF(TRIM('Tracker&amp;Invoice'!B2046)="Overall Completion INVOICE","OVERALL",""))</f>
        <v/>
      </c>
      <c r="E2014" t="str">
        <f>IF(D2014="INVOICE",VALUE(MID(TRIM('Tracker&amp;Invoice'!B2046),10,10)),"")</f>
        <v/>
      </c>
      <c r="F2014">
        <f>IF(B2014=1,IFERROR(LOOKUP(2,1/('Tracker&amp;Invoice'!$H2046:$AC2046&lt;&gt;""),COLUMN('Tracker&amp;Invoice'!$H2046:$AC2046)),8),F2013)</f>
        <v>15</v>
      </c>
      <c r="G2014">
        <f>IF(D2014="OVERALL",IFERROR(LOOKUP(2,1/('Tracker&amp;Invoice'!$H2046:$AC2046&lt;&gt;""),COLUMN('Tracker&amp;Invoice'!$H2046:$AC2046)),8),G2015)</f>
        <v>16</v>
      </c>
      <c r="H2014">
        <f t="shared" si="62"/>
        <v>16</v>
      </c>
      <c r="I2014" s="29">
        <f>IF(D2014="INVOICE",SUM('Tracker&amp;Invoice'!$H2046:INDEX('Tracker&amp;Invoice'!$A2046:$AC2046,1,H2014)),0)</f>
        <v>0</v>
      </c>
      <c r="J2014" s="29">
        <f>IF(D2014="OVERALL",SUM('Tracker&amp;Invoice'!$H2046:$AC2046),0)</f>
        <v>0</v>
      </c>
    </row>
    <row r="2015" spans="1:10">
      <c r="A2015" t="e">
        <f t="shared" si="63"/>
        <v>#REF!</v>
      </c>
      <c r="B2015">
        <f>IF(AND('Tracker&amp;Invoice'!A2047&lt;&gt;"",'Tracker&amp;Invoice'!A2047&lt;&gt;"ITEM",'Tracker&amp;Invoice'!A2045="ITEM"),1,0)</f>
        <v>0</v>
      </c>
      <c r="C2015" t="str">
        <f>IF(B2015=1,'Tracker&amp;Invoice'!A2047,C2014)</f>
        <v>BQ-132</v>
      </c>
      <c r="D2015" t="str">
        <f>IF(LEFT(TRIM('Tracker&amp;Invoice'!B2047),9)="INVOICE #","INVOICE",IF(TRIM('Tracker&amp;Invoice'!B2047)="Overall Completion INVOICE","OVERALL",""))</f>
        <v/>
      </c>
      <c r="E2015" t="str">
        <f>IF(D2015="INVOICE",VALUE(MID(TRIM('Tracker&amp;Invoice'!B2047),10,10)),"")</f>
        <v/>
      </c>
      <c r="F2015">
        <f>IF(B2015=1,IFERROR(LOOKUP(2,1/('Tracker&amp;Invoice'!$H2047:$AC2047&lt;&gt;""),COLUMN('Tracker&amp;Invoice'!$H2047:$AC2047)),8),F2014)</f>
        <v>15</v>
      </c>
      <c r="G2015">
        <f>IF(D2015="OVERALL",IFERROR(LOOKUP(2,1/('Tracker&amp;Invoice'!$H2047:$AC2047&lt;&gt;""),COLUMN('Tracker&amp;Invoice'!$H2047:$AC2047)),8),G2016)</f>
        <v>16</v>
      </c>
      <c r="H2015">
        <f t="shared" si="62"/>
        <v>16</v>
      </c>
      <c r="I2015" s="29">
        <f>IF(D2015="INVOICE",SUM('Tracker&amp;Invoice'!$H2047:INDEX('Tracker&amp;Invoice'!$A2047:$AC2047,1,H2015)),0)</f>
        <v>0</v>
      </c>
      <c r="J2015" s="29">
        <f>IF(D2015="OVERALL",SUM('Tracker&amp;Invoice'!$H2047:$AC2047),0)</f>
        <v>0</v>
      </c>
    </row>
    <row r="2016" spans="1:10">
      <c r="A2016" t="e">
        <f t="shared" si="63"/>
        <v>#REF!</v>
      </c>
      <c r="B2016">
        <f>IF(AND('Tracker&amp;Invoice'!A2048&lt;&gt;"",'Tracker&amp;Invoice'!A2048&lt;&gt;"ITEM",'Tracker&amp;Invoice'!A2046="ITEM"),1,0)</f>
        <v>0</v>
      </c>
      <c r="C2016" t="str">
        <f>IF(B2016=1,'Tracker&amp;Invoice'!A2048,C2015)</f>
        <v>BQ-132</v>
      </c>
      <c r="D2016" t="str">
        <f>IF(LEFT(TRIM('Tracker&amp;Invoice'!B2048),9)="INVOICE #","INVOICE",IF(TRIM('Tracker&amp;Invoice'!B2048)="Overall Completion INVOICE","OVERALL",""))</f>
        <v/>
      </c>
      <c r="E2016" t="str">
        <f>IF(D2016="INVOICE",VALUE(MID(TRIM('Tracker&amp;Invoice'!B2048),10,10)),"")</f>
        <v/>
      </c>
      <c r="F2016">
        <f>IF(B2016=1,IFERROR(LOOKUP(2,1/('Tracker&amp;Invoice'!$H2048:$AC2048&lt;&gt;""),COLUMN('Tracker&amp;Invoice'!$H2048:$AC2048)),8),F2015)</f>
        <v>15</v>
      </c>
      <c r="G2016">
        <f>IF(D2016="OVERALL",IFERROR(LOOKUP(2,1/('Tracker&amp;Invoice'!$H2048:$AC2048&lt;&gt;""),COLUMN('Tracker&amp;Invoice'!$H2048:$AC2048)),8),G2017)</f>
        <v>16</v>
      </c>
      <c r="H2016">
        <f t="shared" si="62"/>
        <v>16</v>
      </c>
      <c r="I2016" s="29">
        <f>IF(D2016="INVOICE",SUM('Tracker&amp;Invoice'!$H2048:INDEX('Tracker&amp;Invoice'!$A2048:$AC2048,1,H2016)),0)</f>
        <v>0</v>
      </c>
      <c r="J2016" s="29">
        <f>IF(D2016="OVERALL",SUM('Tracker&amp;Invoice'!$H2048:$AC2048),0)</f>
        <v>0</v>
      </c>
    </row>
    <row r="2017" spans="1:10">
      <c r="A2017" t="e">
        <f t="shared" si="63"/>
        <v>#REF!</v>
      </c>
      <c r="B2017">
        <f>IF(AND('Tracker&amp;Invoice'!A2049&lt;&gt;"",'Tracker&amp;Invoice'!A2049&lt;&gt;"ITEM",'Tracker&amp;Invoice'!A2047="ITEM"),1,0)</f>
        <v>1</v>
      </c>
      <c r="C2017" t="str">
        <f>IF(B2017=1,'Tracker&amp;Invoice'!A2049,C2016)</f>
        <v>BQ-133</v>
      </c>
      <c r="D2017" t="str">
        <f>IF(LEFT(TRIM('Tracker&amp;Invoice'!B2049),9)="INVOICE #","INVOICE",IF(TRIM('Tracker&amp;Invoice'!B2049)="Overall Completion INVOICE","OVERALL",""))</f>
        <v/>
      </c>
      <c r="E2017" t="str">
        <f>IF(D2017="INVOICE",VALUE(MID(TRIM('Tracker&amp;Invoice'!B2049),10,10)),"")</f>
        <v/>
      </c>
      <c r="F2017">
        <f>IF(B2017=1,IFERROR(LOOKUP(2,1/('Tracker&amp;Invoice'!$H2049:$AC2049&lt;&gt;""),COLUMN('Tracker&amp;Invoice'!$H2049:$AC2049)),8),F2016)</f>
        <v>15</v>
      </c>
      <c r="G2017">
        <f>IF(D2017="OVERALL",IFERROR(LOOKUP(2,1/('Tracker&amp;Invoice'!$H2049:$AC2049&lt;&gt;""),COLUMN('Tracker&amp;Invoice'!$H2049:$AC2049)),8),G2018)</f>
        <v>16</v>
      </c>
      <c r="H2017">
        <f t="shared" si="62"/>
        <v>16</v>
      </c>
      <c r="I2017" s="29">
        <f>IF(D2017="INVOICE",SUM('Tracker&amp;Invoice'!$H2049:INDEX('Tracker&amp;Invoice'!$A2049:$AC2049,1,H2017)),0)</f>
        <v>0</v>
      </c>
      <c r="J2017" s="29">
        <f>IF(D2017="OVERALL",SUM('Tracker&amp;Invoice'!$H2049:$AC2049),0)</f>
        <v>0</v>
      </c>
    </row>
    <row r="2018" spans="1:10">
      <c r="A2018" t="e">
        <f t="shared" si="63"/>
        <v>#REF!</v>
      </c>
      <c r="B2018">
        <f>IF(AND('Tracker&amp;Invoice'!A2050&lt;&gt;"",'Tracker&amp;Invoice'!A2050&lt;&gt;"ITEM",'Tracker&amp;Invoice'!A2048="ITEM"),1,0)</f>
        <v>0</v>
      </c>
      <c r="C2018" t="str">
        <f>IF(B2018=1,'Tracker&amp;Invoice'!A2050,C2017)</f>
        <v>BQ-133</v>
      </c>
      <c r="D2018" t="str">
        <f>IF(LEFT(TRIM('Tracker&amp;Invoice'!B2050),9)="INVOICE #","INVOICE",IF(TRIM('Tracker&amp;Invoice'!B2050)="Overall Completion INVOICE","OVERALL",""))</f>
        <v/>
      </c>
      <c r="E2018" t="str">
        <f>IF(D2018="INVOICE",VALUE(MID(TRIM('Tracker&amp;Invoice'!B2050),10,10)),"")</f>
        <v/>
      </c>
      <c r="F2018">
        <f>IF(B2018=1,IFERROR(LOOKUP(2,1/('Tracker&amp;Invoice'!$H2050:$AC2050&lt;&gt;""),COLUMN('Tracker&amp;Invoice'!$H2050:$AC2050)),8),F2017)</f>
        <v>15</v>
      </c>
      <c r="G2018">
        <f>IF(D2018="OVERALL",IFERROR(LOOKUP(2,1/('Tracker&amp;Invoice'!$H2050:$AC2050&lt;&gt;""),COLUMN('Tracker&amp;Invoice'!$H2050:$AC2050)),8),G2019)</f>
        <v>16</v>
      </c>
      <c r="H2018">
        <f t="shared" si="62"/>
        <v>16</v>
      </c>
      <c r="I2018" s="29">
        <f>IF(D2018="INVOICE",SUM('Tracker&amp;Invoice'!$H2050:INDEX('Tracker&amp;Invoice'!$A2050:$AC2050,1,H2018)),0)</f>
        <v>0</v>
      </c>
      <c r="J2018" s="29">
        <f>IF(D2018="OVERALL",SUM('Tracker&amp;Invoice'!$H2050:$AC2050),0)</f>
        <v>0</v>
      </c>
    </row>
    <row r="2019" spans="1:10">
      <c r="A2019" t="e">
        <f t="shared" si="63"/>
        <v>#REF!</v>
      </c>
      <c r="B2019">
        <f>IF(AND('Tracker&amp;Invoice'!A2051&lt;&gt;"",'Tracker&amp;Invoice'!A2051&lt;&gt;"ITEM",'Tracker&amp;Invoice'!A2049="ITEM"),1,0)</f>
        <v>0</v>
      </c>
      <c r="C2019" t="str">
        <f>IF(B2019=1,'Tracker&amp;Invoice'!A2051,C2018)</f>
        <v>BQ-133</v>
      </c>
      <c r="D2019" t="str">
        <f>IF(LEFT(TRIM('Tracker&amp;Invoice'!B2051),9)="INVOICE #","INVOICE",IF(TRIM('Tracker&amp;Invoice'!B2051)="Overall Completion INVOICE","OVERALL",""))</f>
        <v/>
      </c>
      <c r="E2019" t="str">
        <f>IF(D2019="INVOICE",VALUE(MID(TRIM('Tracker&amp;Invoice'!B2051),10,10)),"")</f>
        <v/>
      </c>
      <c r="F2019">
        <f>IF(B2019=1,IFERROR(LOOKUP(2,1/('Tracker&amp;Invoice'!$H2051:$AC2051&lt;&gt;""),COLUMN('Tracker&amp;Invoice'!$H2051:$AC2051)),8),F2018)</f>
        <v>15</v>
      </c>
      <c r="G2019">
        <f>IF(D2019="OVERALL",IFERROR(LOOKUP(2,1/('Tracker&amp;Invoice'!$H2051:$AC2051&lt;&gt;""),COLUMN('Tracker&amp;Invoice'!$H2051:$AC2051)),8),G2020)</f>
        <v>16</v>
      </c>
      <c r="H2019">
        <f t="shared" si="62"/>
        <v>16</v>
      </c>
      <c r="I2019" s="29">
        <f>IF(D2019="INVOICE",SUM('Tracker&amp;Invoice'!$H2051:INDEX('Tracker&amp;Invoice'!$A2051:$AC2051,1,H2019)),0)</f>
        <v>0</v>
      </c>
      <c r="J2019" s="29">
        <f>IF(D2019="OVERALL",SUM('Tracker&amp;Invoice'!$H2051:$AC2051),0)</f>
        <v>0</v>
      </c>
    </row>
    <row r="2020" spans="1:10">
      <c r="A2020" t="e">
        <f t="shared" si="63"/>
        <v>#REF!</v>
      </c>
      <c r="B2020">
        <f>IF(AND('Tracker&amp;Invoice'!A2052&lt;&gt;"",'Tracker&amp;Invoice'!A2052&lt;&gt;"ITEM",'Tracker&amp;Invoice'!A2050="ITEM"),1,0)</f>
        <v>0</v>
      </c>
      <c r="C2020" t="str">
        <f>IF(B2020=1,'Tracker&amp;Invoice'!A2052,C2019)</f>
        <v>BQ-133</v>
      </c>
      <c r="D2020" t="str">
        <f>IF(LEFT(TRIM('Tracker&amp;Invoice'!B2052),9)="INVOICE #","INVOICE",IF(TRIM('Tracker&amp;Invoice'!B2052)="Overall Completion INVOICE","OVERALL",""))</f>
        <v>INVOICE</v>
      </c>
      <c r="E2020">
        <f>IF(D2020="INVOICE",VALUE(MID(TRIM('Tracker&amp;Invoice'!B2052),10,10)),"")</f>
        <v>12</v>
      </c>
      <c r="F2020">
        <f>IF(B2020=1,IFERROR(LOOKUP(2,1/('Tracker&amp;Invoice'!$H2052:$AC2052&lt;&gt;""),COLUMN('Tracker&amp;Invoice'!$H2052:$AC2052)),8),F2019)</f>
        <v>15</v>
      </c>
      <c r="G2020">
        <f>IF(D2020="OVERALL",IFERROR(LOOKUP(2,1/('Tracker&amp;Invoice'!$H2052:$AC2052&lt;&gt;""),COLUMN('Tracker&amp;Invoice'!$H2052:$AC2052)),8),G2021)</f>
        <v>16</v>
      </c>
      <c r="H2020">
        <f t="shared" si="62"/>
        <v>16</v>
      </c>
      <c r="I2020" s="29">
        <f>IF(D2020="INVOICE",SUM('Tracker&amp;Invoice'!$H2052:INDEX('Tracker&amp;Invoice'!$A2052:$AC2052,1,H2020)),0)</f>
        <v>1595.0000000000002</v>
      </c>
      <c r="J2020" s="29">
        <f>IF(D2020="OVERALL",SUM('Tracker&amp;Invoice'!$H2052:$AC2052),0)</f>
        <v>0</v>
      </c>
    </row>
    <row r="2021" spans="1:10">
      <c r="A2021" t="e">
        <f t="shared" si="63"/>
        <v>#REF!</v>
      </c>
      <c r="B2021">
        <f>IF(AND('Tracker&amp;Invoice'!A2053&lt;&gt;"",'Tracker&amp;Invoice'!A2053&lt;&gt;"ITEM",'Tracker&amp;Invoice'!A2051="ITEM"),1,0)</f>
        <v>0</v>
      </c>
      <c r="C2021" t="str">
        <f>IF(B2021=1,'Tracker&amp;Invoice'!A2053,C2020)</f>
        <v>BQ-133</v>
      </c>
      <c r="D2021" t="str">
        <f>IF(LEFT(TRIM('Tracker&amp;Invoice'!B2053),9)="INVOICE #","INVOICE",IF(TRIM('Tracker&amp;Invoice'!B2053)="Overall Completion INVOICE","OVERALL",""))</f>
        <v/>
      </c>
      <c r="E2021" t="str">
        <f>IF(D2021="INVOICE",VALUE(MID(TRIM('Tracker&amp;Invoice'!B2053),10,10)),"")</f>
        <v/>
      </c>
      <c r="F2021">
        <f>IF(B2021=1,IFERROR(LOOKUP(2,1/('Tracker&amp;Invoice'!$H2053:$AC2053&lt;&gt;""),COLUMN('Tracker&amp;Invoice'!$H2053:$AC2053)),8),F2020)</f>
        <v>15</v>
      </c>
      <c r="G2021">
        <f>IF(D2021="OVERALL",IFERROR(LOOKUP(2,1/('Tracker&amp;Invoice'!$H2053:$AC2053&lt;&gt;""),COLUMN('Tracker&amp;Invoice'!$H2053:$AC2053)),8),G2022)</f>
        <v>16</v>
      </c>
      <c r="H2021">
        <f t="shared" si="62"/>
        <v>16</v>
      </c>
      <c r="I2021" s="29">
        <f>IF(D2021="INVOICE",SUM('Tracker&amp;Invoice'!$H2053:INDEX('Tracker&amp;Invoice'!$A2053:$AC2053,1,H2021)),0)</f>
        <v>0</v>
      </c>
      <c r="J2021" s="29">
        <f>IF(D2021="OVERALL",SUM('Tracker&amp;Invoice'!$H2053:$AC2053),0)</f>
        <v>0</v>
      </c>
    </row>
    <row r="2022" spans="1:10">
      <c r="A2022" t="e">
        <f t="shared" si="63"/>
        <v>#REF!</v>
      </c>
      <c r="B2022">
        <f>IF(AND('Tracker&amp;Invoice'!A2054&lt;&gt;"",'Tracker&amp;Invoice'!A2054&lt;&gt;"ITEM",'Tracker&amp;Invoice'!A2052="ITEM"),1,0)</f>
        <v>0</v>
      </c>
      <c r="C2022" t="str">
        <f>IF(B2022=1,'Tracker&amp;Invoice'!A2054,C2021)</f>
        <v>BQ-133</v>
      </c>
      <c r="D2022" t="str">
        <f>IF(LEFT(TRIM('Tracker&amp;Invoice'!B2054),9)="INVOICE #","INVOICE",IF(TRIM('Tracker&amp;Invoice'!B2054)="Overall Completion INVOICE","OVERALL",""))</f>
        <v>INVOICE</v>
      </c>
      <c r="E2022">
        <f>IF(D2022="INVOICE",VALUE(MID(TRIM('Tracker&amp;Invoice'!B2054),10,10)),"")</f>
        <v>27</v>
      </c>
      <c r="F2022">
        <f>IF(B2022=1,IFERROR(LOOKUP(2,1/('Tracker&amp;Invoice'!$H2054:$AC2054&lt;&gt;""),COLUMN('Tracker&amp;Invoice'!$H2054:$AC2054)),8),F2021)</f>
        <v>15</v>
      </c>
      <c r="G2022">
        <f>IF(D2022="OVERALL",IFERROR(LOOKUP(2,1/('Tracker&amp;Invoice'!$H2054:$AC2054&lt;&gt;""),COLUMN('Tracker&amp;Invoice'!$H2054:$AC2054)),8),G2023)</f>
        <v>16</v>
      </c>
      <c r="H2022">
        <f t="shared" si="62"/>
        <v>16</v>
      </c>
      <c r="I2022" s="29">
        <f>IF(D2022="INVOICE",SUM('Tracker&amp;Invoice'!$H2054:INDEX('Tracker&amp;Invoice'!$A2054:$AC2054,1,H2022)),0)</f>
        <v>6960.0000000000009</v>
      </c>
      <c r="J2022" s="29">
        <f>IF(D2022="OVERALL",SUM('Tracker&amp;Invoice'!$H2054:$AC2054),0)</f>
        <v>0</v>
      </c>
    </row>
    <row r="2023" spans="1:10">
      <c r="A2023" t="e">
        <f t="shared" si="63"/>
        <v>#REF!</v>
      </c>
      <c r="B2023">
        <f>IF(AND('Tracker&amp;Invoice'!A2055&lt;&gt;"",'Tracker&amp;Invoice'!A2055&lt;&gt;"ITEM",'Tracker&amp;Invoice'!A2053="ITEM"),1,0)</f>
        <v>0</v>
      </c>
      <c r="C2023" t="str">
        <f>IF(B2023=1,'Tracker&amp;Invoice'!A2055,C2022)</f>
        <v>BQ-133</v>
      </c>
      <c r="D2023" t="str">
        <f>IF(LEFT(TRIM('Tracker&amp;Invoice'!B2055),9)="INVOICE #","INVOICE",IF(TRIM('Tracker&amp;Invoice'!B2055)="Overall Completion INVOICE","OVERALL",""))</f>
        <v/>
      </c>
      <c r="E2023" t="str">
        <f>IF(D2023="INVOICE",VALUE(MID(TRIM('Tracker&amp;Invoice'!B2055),10,10)),"")</f>
        <v/>
      </c>
      <c r="F2023">
        <f>IF(B2023=1,IFERROR(LOOKUP(2,1/('Tracker&amp;Invoice'!$H2055:$AC2055&lt;&gt;""),COLUMN('Tracker&amp;Invoice'!$H2055:$AC2055)),8),F2022)</f>
        <v>15</v>
      </c>
      <c r="G2023">
        <f>IF(D2023="OVERALL",IFERROR(LOOKUP(2,1/('Tracker&amp;Invoice'!$H2055:$AC2055&lt;&gt;""),COLUMN('Tracker&amp;Invoice'!$H2055:$AC2055)),8),G2024)</f>
        <v>16</v>
      </c>
      <c r="H2023">
        <f t="shared" si="62"/>
        <v>16</v>
      </c>
      <c r="I2023" s="29">
        <f>IF(D2023="INVOICE",SUM('Tracker&amp;Invoice'!$H2055:INDEX('Tracker&amp;Invoice'!$A2055:$AC2055,1,H2023)),0)</f>
        <v>0</v>
      </c>
      <c r="J2023" s="29">
        <f>IF(D2023="OVERALL",SUM('Tracker&amp;Invoice'!$H2055:$AC2055),0)</f>
        <v>0</v>
      </c>
    </row>
    <row r="2024" spans="1:10">
      <c r="A2024" t="e">
        <f t="shared" si="63"/>
        <v>#REF!</v>
      </c>
      <c r="B2024">
        <f>IF(AND('Tracker&amp;Invoice'!A2056&lt;&gt;"",'Tracker&amp;Invoice'!A2056&lt;&gt;"ITEM",'Tracker&amp;Invoice'!A2054="ITEM"),1,0)</f>
        <v>0</v>
      </c>
      <c r="C2024" t="str">
        <f>IF(B2024=1,'Tracker&amp;Invoice'!A2056,C2023)</f>
        <v>BQ-133</v>
      </c>
      <c r="D2024" t="str">
        <f>IF(LEFT(TRIM('Tracker&amp;Invoice'!B2056),9)="INVOICE #","INVOICE",IF(TRIM('Tracker&amp;Invoice'!B2056)="Overall Completion INVOICE","OVERALL",""))</f>
        <v>INVOICE</v>
      </c>
      <c r="E2024">
        <f>IF(D2024="INVOICE",VALUE(MID(TRIM('Tracker&amp;Invoice'!B2056),10,10)),"")</f>
        <v>32</v>
      </c>
      <c r="F2024">
        <f>IF(B2024=1,IFERROR(LOOKUP(2,1/('Tracker&amp;Invoice'!$H2056:$AC2056&lt;&gt;""),COLUMN('Tracker&amp;Invoice'!$H2056:$AC2056)),8),F2023)</f>
        <v>15</v>
      </c>
      <c r="G2024">
        <f>IF(D2024="OVERALL",IFERROR(LOOKUP(2,1/('Tracker&amp;Invoice'!$H2056:$AC2056&lt;&gt;""),COLUMN('Tracker&amp;Invoice'!$H2056:$AC2056)),8),G2025)</f>
        <v>16</v>
      </c>
      <c r="H2024">
        <f t="shared" si="62"/>
        <v>16</v>
      </c>
      <c r="I2024" s="29">
        <f>IF(D2024="INVOICE",SUM('Tracker&amp;Invoice'!$H2056:INDEX('Tracker&amp;Invoice'!$A2056:$AC2056,1,H2024)),0)</f>
        <v>145</v>
      </c>
      <c r="J2024" s="29">
        <f>IF(D2024="OVERALL",SUM('Tracker&amp;Invoice'!$H2056:$AC2056),0)</f>
        <v>0</v>
      </c>
    </row>
    <row r="2025" spans="1:10">
      <c r="A2025" t="e">
        <f t="shared" si="63"/>
        <v>#REF!</v>
      </c>
      <c r="B2025">
        <f>IF(AND('Tracker&amp;Invoice'!A2057&lt;&gt;"",'Tracker&amp;Invoice'!A2057&lt;&gt;"ITEM",'Tracker&amp;Invoice'!A2055="ITEM"),1,0)</f>
        <v>0</v>
      </c>
      <c r="C2025" t="str">
        <f>IF(B2025=1,'Tracker&amp;Invoice'!A2057,C2024)</f>
        <v>BQ-133</v>
      </c>
      <c r="D2025" t="str">
        <f>IF(LEFT(TRIM('Tracker&amp;Invoice'!B2057),9)="INVOICE #","INVOICE",IF(TRIM('Tracker&amp;Invoice'!B2057)="Overall Completion INVOICE","OVERALL",""))</f>
        <v/>
      </c>
      <c r="E2025" t="str">
        <f>IF(D2025="INVOICE",VALUE(MID(TRIM('Tracker&amp;Invoice'!B2057),10,10)),"")</f>
        <v/>
      </c>
      <c r="F2025">
        <f>IF(B2025=1,IFERROR(LOOKUP(2,1/('Tracker&amp;Invoice'!$H2057:$AC2057&lt;&gt;""),COLUMN('Tracker&amp;Invoice'!$H2057:$AC2057)),8),F2024)</f>
        <v>15</v>
      </c>
      <c r="G2025">
        <f>IF(D2025="OVERALL",IFERROR(LOOKUP(2,1/('Tracker&amp;Invoice'!$H2057:$AC2057&lt;&gt;""),COLUMN('Tracker&amp;Invoice'!$H2057:$AC2057)),8),G2026)</f>
        <v>16</v>
      </c>
      <c r="H2025">
        <f t="shared" si="62"/>
        <v>16</v>
      </c>
      <c r="I2025" s="29">
        <f>IF(D2025="INVOICE",SUM('Tracker&amp;Invoice'!$H2057:INDEX('Tracker&amp;Invoice'!$A2057:$AC2057,1,H2025)),0)</f>
        <v>0</v>
      </c>
      <c r="J2025" s="29">
        <f>IF(D2025="OVERALL",SUM('Tracker&amp;Invoice'!$H2057:$AC2057),0)</f>
        <v>0</v>
      </c>
    </row>
    <row r="2026" spans="1:10">
      <c r="A2026" t="e">
        <f t="shared" si="63"/>
        <v>#REF!</v>
      </c>
      <c r="B2026">
        <f>IF(AND('Tracker&amp;Invoice'!A2058&lt;&gt;"",'Tracker&amp;Invoice'!A2058&lt;&gt;"ITEM",'Tracker&amp;Invoice'!A2056="ITEM"),1,0)</f>
        <v>0</v>
      </c>
      <c r="C2026" t="str">
        <f>IF(B2026=1,'Tracker&amp;Invoice'!A2058,C2025)</f>
        <v>BQ-133</v>
      </c>
      <c r="D2026" t="str">
        <f>IF(LEFT(TRIM('Tracker&amp;Invoice'!B2058),9)="INVOICE #","INVOICE",IF(TRIM('Tracker&amp;Invoice'!B2058)="Overall Completion INVOICE","OVERALL",""))</f>
        <v>OVERALL</v>
      </c>
      <c r="E2026" t="str">
        <f>IF(D2026="INVOICE",VALUE(MID(TRIM('Tracker&amp;Invoice'!B2058),10,10)),"")</f>
        <v/>
      </c>
      <c r="F2026">
        <f>IF(B2026=1,IFERROR(LOOKUP(2,1/('Tracker&amp;Invoice'!$H2058:$AC2058&lt;&gt;""),COLUMN('Tracker&amp;Invoice'!$H2058:$AC2058)),8),F2025)</f>
        <v>15</v>
      </c>
      <c r="G2026">
        <f>IF(D2026="OVERALL",IFERROR(LOOKUP(2,1/('Tracker&amp;Invoice'!$H2058:$AC2058&lt;&gt;""),COLUMN('Tracker&amp;Invoice'!$H2058:$AC2058)),8),G2027)</f>
        <v>16</v>
      </c>
      <c r="H2026">
        <f t="shared" si="62"/>
        <v>16</v>
      </c>
      <c r="I2026" s="29">
        <f>IF(D2026="INVOICE",SUM('Tracker&amp;Invoice'!$H2058:INDEX('Tracker&amp;Invoice'!$A2058:$AC2058,1,H2026)),0)</f>
        <v>0</v>
      </c>
      <c r="J2026" s="29">
        <f>IF(D2026="OVERALL",SUM('Tracker&amp;Invoice'!$H2058:$AC2058),0)</f>
        <v>8700</v>
      </c>
    </row>
    <row r="2027" spans="1:10">
      <c r="A2027" t="e">
        <f t="shared" si="63"/>
        <v>#REF!</v>
      </c>
      <c r="B2027">
        <f>IF(AND('Tracker&amp;Invoice'!A2059&lt;&gt;"",'Tracker&amp;Invoice'!A2059&lt;&gt;"ITEM",'Tracker&amp;Invoice'!A2057="ITEM"),1,0)</f>
        <v>0</v>
      </c>
      <c r="C2027" t="str">
        <f>IF(B2027=1,'Tracker&amp;Invoice'!A2059,C2026)</f>
        <v>BQ-133</v>
      </c>
      <c r="D2027" t="str">
        <f>IF(LEFT(TRIM('Tracker&amp;Invoice'!B2059),9)="INVOICE #","INVOICE",IF(TRIM('Tracker&amp;Invoice'!B2059)="Overall Completion INVOICE","OVERALL",""))</f>
        <v/>
      </c>
      <c r="E2027" t="str">
        <f>IF(D2027="INVOICE",VALUE(MID(TRIM('Tracker&amp;Invoice'!B2059),10,10)),"")</f>
        <v/>
      </c>
      <c r="F2027">
        <f>IF(B2027=1,IFERROR(LOOKUP(2,1/('Tracker&amp;Invoice'!$H2059:$AC2059&lt;&gt;""),COLUMN('Tracker&amp;Invoice'!$H2059:$AC2059)),8),F2026)</f>
        <v>15</v>
      </c>
      <c r="G2027">
        <f>IF(D2027="OVERALL",IFERROR(LOOKUP(2,1/('Tracker&amp;Invoice'!$H2059:$AC2059&lt;&gt;""),COLUMN('Tracker&amp;Invoice'!$H2059:$AC2059)),8),G2028)</f>
        <v>15</v>
      </c>
      <c r="H2027">
        <f t="shared" si="62"/>
        <v>15</v>
      </c>
      <c r="I2027" s="29">
        <f>IF(D2027="INVOICE",SUM('Tracker&amp;Invoice'!$H2059:INDEX('Tracker&amp;Invoice'!$A2059:$AC2059,1,H2027)),0)</f>
        <v>0</v>
      </c>
      <c r="J2027" s="29">
        <f>IF(D2027="OVERALL",SUM('Tracker&amp;Invoice'!$H2059:$AC2059),0)</f>
        <v>0</v>
      </c>
    </row>
    <row r="2028" spans="1:10">
      <c r="A2028" t="e">
        <f t="shared" si="63"/>
        <v>#REF!</v>
      </c>
      <c r="B2028">
        <f>IF(AND('Tracker&amp;Invoice'!A2060&lt;&gt;"",'Tracker&amp;Invoice'!A2060&lt;&gt;"ITEM",'Tracker&amp;Invoice'!A2058="ITEM"),1,0)</f>
        <v>0</v>
      </c>
      <c r="C2028" t="str">
        <f>IF(B2028=1,'Tracker&amp;Invoice'!A2060,C2027)</f>
        <v>BQ-133</v>
      </c>
      <c r="D2028" t="str">
        <f>IF(LEFT(TRIM('Tracker&amp;Invoice'!B2060),9)="INVOICE #","INVOICE",IF(TRIM('Tracker&amp;Invoice'!B2060)="Overall Completion INVOICE","OVERALL",""))</f>
        <v/>
      </c>
      <c r="E2028" t="str">
        <f>IF(D2028="INVOICE",VALUE(MID(TRIM('Tracker&amp;Invoice'!B2060),10,10)),"")</f>
        <v/>
      </c>
      <c r="F2028">
        <f>IF(B2028=1,IFERROR(LOOKUP(2,1/('Tracker&amp;Invoice'!$H2060:$AC2060&lt;&gt;""),COLUMN('Tracker&amp;Invoice'!$H2060:$AC2060)),8),F2027)</f>
        <v>15</v>
      </c>
      <c r="G2028">
        <f>IF(D2028="OVERALL",IFERROR(LOOKUP(2,1/('Tracker&amp;Invoice'!$H2060:$AC2060&lt;&gt;""),COLUMN('Tracker&amp;Invoice'!$H2060:$AC2060)),8),G2029)</f>
        <v>15</v>
      </c>
      <c r="H2028">
        <f t="shared" si="62"/>
        <v>15</v>
      </c>
      <c r="I2028" s="29">
        <f>IF(D2028="INVOICE",SUM('Tracker&amp;Invoice'!$H2060:INDEX('Tracker&amp;Invoice'!$A2060:$AC2060,1,H2028)),0)</f>
        <v>0</v>
      </c>
      <c r="J2028" s="29">
        <f>IF(D2028="OVERALL",SUM('Tracker&amp;Invoice'!$H2060:$AC2060),0)</f>
        <v>0</v>
      </c>
    </row>
    <row r="2029" spans="1:10">
      <c r="A2029" t="e">
        <f t="shared" si="63"/>
        <v>#REF!</v>
      </c>
      <c r="B2029">
        <f>IF(AND('Tracker&amp;Invoice'!A2061&lt;&gt;"",'Tracker&amp;Invoice'!A2061&lt;&gt;"ITEM",'Tracker&amp;Invoice'!A2059="ITEM"),1,0)</f>
        <v>0</v>
      </c>
      <c r="C2029" t="str">
        <f>IF(B2029=1,'Tracker&amp;Invoice'!A2061,C2028)</f>
        <v>BQ-133</v>
      </c>
      <c r="D2029" t="str">
        <f>IF(LEFT(TRIM('Tracker&amp;Invoice'!B2061),9)="INVOICE #","INVOICE",IF(TRIM('Tracker&amp;Invoice'!B2061)="Overall Completion INVOICE","OVERALL",""))</f>
        <v/>
      </c>
      <c r="E2029" t="str">
        <f>IF(D2029="INVOICE",VALUE(MID(TRIM('Tracker&amp;Invoice'!B2061),10,10)),"")</f>
        <v/>
      </c>
      <c r="F2029">
        <f>IF(B2029=1,IFERROR(LOOKUP(2,1/('Tracker&amp;Invoice'!$H2061:$AC2061&lt;&gt;""),COLUMN('Tracker&amp;Invoice'!$H2061:$AC2061)),8),F2028)</f>
        <v>15</v>
      </c>
      <c r="G2029">
        <f>IF(D2029="OVERALL",IFERROR(LOOKUP(2,1/('Tracker&amp;Invoice'!$H2061:$AC2061&lt;&gt;""),COLUMN('Tracker&amp;Invoice'!$H2061:$AC2061)),8),G2030)</f>
        <v>15</v>
      </c>
      <c r="H2029">
        <f t="shared" si="62"/>
        <v>15</v>
      </c>
      <c r="I2029" s="29">
        <f>IF(D2029="INVOICE",SUM('Tracker&amp;Invoice'!$H2061:INDEX('Tracker&amp;Invoice'!$A2061:$AC2061,1,H2029)),0)</f>
        <v>0</v>
      </c>
      <c r="J2029" s="29">
        <f>IF(D2029="OVERALL",SUM('Tracker&amp;Invoice'!$H2061:$AC2061),0)</f>
        <v>0</v>
      </c>
    </row>
    <row r="2030" spans="1:10">
      <c r="A2030" t="e">
        <f t="shared" si="63"/>
        <v>#REF!</v>
      </c>
      <c r="B2030">
        <f>IF(AND('Tracker&amp;Invoice'!A2062&lt;&gt;"",'Tracker&amp;Invoice'!A2062&lt;&gt;"ITEM",'Tracker&amp;Invoice'!A2060="ITEM"),1,0)</f>
        <v>0</v>
      </c>
      <c r="C2030" t="str">
        <f>IF(B2030=1,'Tracker&amp;Invoice'!A2062,C2029)</f>
        <v>BQ-133</v>
      </c>
      <c r="D2030" t="str">
        <f>IF(LEFT(TRIM('Tracker&amp;Invoice'!B2062),9)="INVOICE #","INVOICE",IF(TRIM('Tracker&amp;Invoice'!B2062)="Overall Completion INVOICE","OVERALL",""))</f>
        <v/>
      </c>
      <c r="E2030" t="str">
        <f>IF(D2030="INVOICE",VALUE(MID(TRIM('Tracker&amp;Invoice'!B2062),10,10)),"")</f>
        <v/>
      </c>
      <c r="F2030">
        <f>IF(B2030=1,IFERROR(LOOKUP(2,1/('Tracker&amp;Invoice'!$H2062:$AC2062&lt;&gt;""),COLUMN('Tracker&amp;Invoice'!$H2062:$AC2062)),8),F2029)</f>
        <v>15</v>
      </c>
      <c r="G2030">
        <f>IF(D2030="OVERALL",IFERROR(LOOKUP(2,1/('Tracker&amp;Invoice'!$H2062:$AC2062&lt;&gt;""),COLUMN('Tracker&amp;Invoice'!$H2062:$AC2062)),8),G2031)</f>
        <v>15</v>
      </c>
      <c r="H2030">
        <f t="shared" si="62"/>
        <v>15</v>
      </c>
      <c r="I2030" s="29">
        <f>IF(D2030="INVOICE",SUM('Tracker&amp;Invoice'!$H2062:INDEX('Tracker&amp;Invoice'!$A2062:$AC2062,1,H2030)),0)</f>
        <v>0</v>
      </c>
      <c r="J2030" s="29">
        <f>IF(D2030="OVERALL",SUM('Tracker&amp;Invoice'!$H2062:$AC2062),0)</f>
        <v>0</v>
      </c>
    </row>
    <row r="2031" spans="1:10">
      <c r="A2031" t="e">
        <f t="shared" si="63"/>
        <v>#REF!</v>
      </c>
      <c r="B2031">
        <f>IF(AND('Tracker&amp;Invoice'!A2063&lt;&gt;"",'Tracker&amp;Invoice'!A2063&lt;&gt;"ITEM",'Tracker&amp;Invoice'!A2061="ITEM"),1,0)</f>
        <v>0</v>
      </c>
      <c r="C2031" t="str">
        <f>IF(B2031=1,'Tracker&amp;Invoice'!A2063,C2030)</f>
        <v>BQ-133</v>
      </c>
      <c r="D2031" t="str">
        <f>IF(LEFT(TRIM('Tracker&amp;Invoice'!B2063),9)="INVOICE #","INVOICE",IF(TRIM('Tracker&amp;Invoice'!B2063)="Overall Completion INVOICE","OVERALL",""))</f>
        <v/>
      </c>
      <c r="E2031" t="str">
        <f>IF(D2031="INVOICE",VALUE(MID(TRIM('Tracker&amp;Invoice'!B2063),10,10)),"")</f>
        <v/>
      </c>
      <c r="F2031">
        <f>IF(B2031=1,IFERROR(LOOKUP(2,1/('Tracker&amp;Invoice'!$H2063:$AC2063&lt;&gt;""),COLUMN('Tracker&amp;Invoice'!$H2063:$AC2063)),8),F2030)</f>
        <v>15</v>
      </c>
      <c r="G2031">
        <f>IF(D2031="OVERALL",IFERROR(LOOKUP(2,1/('Tracker&amp;Invoice'!$H2063:$AC2063&lt;&gt;""),COLUMN('Tracker&amp;Invoice'!$H2063:$AC2063)),8),G2032)</f>
        <v>15</v>
      </c>
      <c r="H2031">
        <f t="shared" si="62"/>
        <v>15</v>
      </c>
      <c r="I2031" s="29">
        <f>IF(D2031="INVOICE",SUM('Tracker&amp;Invoice'!$H2063:INDEX('Tracker&amp;Invoice'!$A2063:$AC2063,1,H2031)),0)</f>
        <v>0</v>
      </c>
      <c r="J2031" s="29">
        <f>IF(D2031="OVERALL",SUM('Tracker&amp;Invoice'!$H2063:$AC2063),0)</f>
        <v>0</v>
      </c>
    </row>
    <row r="2032" spans="1:10">
      <c r="A2032" t="e">
        <f t="shared" si="63"/>
        <v>#REF!</v>
      </c>
      <c r="B2032">
        <f>IF(AND('Tracker&amp;Invoice'!A2064&lt;&gt;"",'Tracker&amp;Invoice'!A2064&lt;&gt;"ITEM",'Tracker&amp;Invoice'!A2062="ITEM"),1,0)</f>
        <v>0</v>
      </c>
      <c r="C2032" t="str">
        <f>IF(B2032=1,'Tracker&amp;Invoice'!A2064,C2031)</f>
        <v>BQ-133</v>
      </c>
      <c r="D2032" t="str">
        <f>IF(LEFT(TRIM('Tracker&amp;Invoice'!B2064),9)="INVOICE #","INVOICE",IF(TRIM('Tracker&amp;Invoice'!B2064)="Overall Completion INVOICE","OVERALL",""))</f>
        <v/>
      </c>
      <c r="E2032" t="str">
        <f>IF(D2032="INVOICE",VALUE(MID(TRIM('Tracker&amp;Invoice'!B2064),10,10)),"")</f>
        <v/>
      </c>
      <c r="F2032">
        <f>IF(B2032=1,IFERROR(LOOKUP(2,1/('Tracker&amp;Invoice'!$H2064:$AC2064&lt;&gt;""),COLUMN('Tracker&amp;Invoice'!$H2064:$AC2064)),8),F2031)</f>
        <v>15</v>
      </c>
      <c r="G2032">
        <f>IF(D2032="OVERALL",IFERROR(LOOKUP(2,1/('Tracker&amp;Invoice'!$H2064:$AC2064&lt;&gt;""),COLUMN('Tracker&amp;Invoice'!$H2064:$AC2064)),8),G2033)</f>
        <v>15</v>
      </c>
      <c r="H2032">
        <f t="shared" si="62"/>
        <v>15</v>
      </c>
      <c r="I2032" s="29">
        <f>IF(D2032="INVOICE",SUM('Tracker&amp;Invoice'!$H2064:INDEX('Tracker&amp;Invoice'!$A2064:$AC2064,1,H2032)),0)</f>
        <v>0</v>
      </c>
      <c r="J2032" s="29">
        <f>IF(D2032="OVERALL",SUM('Tracker&amp;Invoice'!$H2064:$AC2064),0)</f>
        <v>0</v>
      </c>
    </row>
    <row r="2033" spans="1:10">
      <c r="A2033" t="e">
        <f t="shared" si="63"/>
        <v>#REF!</v>
      </c>
      <c r="B2033">
        <f>IF(AND('Tracker&amp;Invoice'!A2065&lt;&gt;"",'Tracker&amp;Invoice'!A2065&lt;&gt;"ITEM",'Tracker&amp;Invoice'!A2063="ITEM"),1,0)</f>
        <v>0</v>
      </c>
      <c r="C2033" t="str">
        <f>IF(B2033=1,'Tracker&amp;Invoice'!A2065,C2032)</f>
        <v>BQ-133</v>
      </c>
      <c r="D2033" t="str">
        <f>IF(LEFT(TRIM('Tracker&amp;Invoice'!B2065),9)="INVOICE #","INVOICE",IF(TRIM('Tracker&amp;Invoice'!B2065)="Overall Completion INVOICE","OVERALL",""))</f>
        <v/>
      </c>
      <c r="E2033" t="str">
        <f>IF(D2033="INVOICE",VALUE(MID(TRIM('Tracker&amp;Invoice'!B2065),10,10)),"")</f>
        <v/>
      </c>
      <c r="F2033">
        <f>IF(B2033=1,IFERROR(LOOKUP(2,1/('Tracker&amp;Invoice'!$H2065:$AC2065&lt;&gt;""),COLUMN('Tracker&amp;Invoice'!$H2065:$AC2065)),8),F2032)</f>
        <v>15</v>
      </c>
      <c r="G2033">
        <f>IF(D2033="OVERALL",IFERROR(LOOKUP(2,1/('Tracker&amp;Invoice'!$H2065:$AC2065&lt;&gt;""),COLUMN('Tracker&amp;Invoice'!$H2065:$AC2065)),8),G2034)</f>
        <v>15</v>
      </c>
      <c r="H2033">
        <f t="shared" si="62"/>
        <v>15</v>
      </c>
      <c r="I2033" s="29">
        <f>IF(D2033="INVOICE",SUM('Tracker&amp;Invoice'!$H2065:INDEX('Tracker&amp;Invoice'!$A2065:$AC2065,1,H2033)),0)</f>
        <v>0</v>
      </c>
      <c r="J2033" s="29">
        <f>IF(D2033="OVERALL",SUM('Tracker&amp;Invoice'!$H2065:$AC2065),0)</f>
        <v>0</v>
      </c>
    </row>
    <row r="2034" spans="1:10">
      <c r="A2034" t="e">
        <f t="shared" si="63"/>
        <v>#REF!</v>
      </c>
      <c r="B2034">
        <f>IF(AND('Tracker&amp;Invoice'!A2066&lt;&gt;"",'Tracker&amp;Invoice'!A2066&lt;&gt;"ITEM",'Tracker&amp;Invoice'!A2064="ITEM"),1,0)</f>
        <v>0</v>
      </c>
      <c r="C2034" t="str">
        <f>IF(B2034=1,'Tracker&amp;Invoice'!A2066,C2033)</f>
        <v>BQ-133</v>
      </c>
      <c r="D2034" t="str">
        <f>IF(LEFT(TRIM('Tracker&amp;Invoice'!B2066),9)="INVOICE #","INVOICE",IF(TRIM('Tracker&amp;Invoice'!B2066)="Overall Completion INVOICE","OVERALL",""))</f>
        <v/>
      </c>
      <c r="E2034" t="str">
        <f>IF(D2034="INVOICE",VALUE(MID(TRIM('Tracker&amp;Invoice'!B2066),10,10)),"")</f>
        <v/>
      </c>
      <c r="F2034">
        <f>IF(B2034=1,IFERROR(LOOKUP(2,1/('Tracker&amp;Invoice'!$H2066:$AC2066&lt;&gt;""),COLUMN('Tracker&amp;Invoice'!$H2066:$AC2066)),8),F2033)</f>
        <v>15</v>
      </c>
      <c r="G2034">
        <f>IF(D2034="OVERALL",IFERROR(LOOKUP(2,1/('Tracker&amp;Invoice'!$H2066:$AC2066&lt;&gt;""),COLUMN('Tracker&amp;Invoice'!$H2066:$AC2066)),8),G2035)</f>
        <v>15</v>
      </c>
      <c r="H2034">
        <f t="shared" si="62"/>
        <v>15</v>
      </c>
      <c r="I2034" s="29">
        <f>IF(D2034="INVOICE",SUM('Tracker&amp;Invoice'!$H2066:INDEX('Tracker&amp;Invoice'!$A2066:$AC2066,1,H2034)),0)</f>
        <v>0</v>
      </c>
      <c r="J2034" s="29">
        <f>IF(D2034="OVERALL",SUM('Tracker&amp;Invoice'!$H2066:$AC2066),0)</f>
        <v>0</v>
      </c>
    </row>
    <row r="2035" spans="1:10">
      <c r="A2035" t="e">
        <f t="shared" si="63"/>
        <v>#REF!</v>
      </c>
      <c r="B2035">
        <f>IF(AND('Tracker&amp;Invoice'!A2067&lt;&gt;"",'Tracker&amp;Invoice'!A2067&lt;&gt;"ITEM",'Tracker&amp;Invoice'!A2065="ITEM"),1,0)</f>
        <v>1</v>
      </c>
      <c r="C2035" t="str">
        <f>IF(B2035=1,'Tracker&amp;Invoice'!A2067,C2034)</f>
        <v>BQ-134</v>
      </c>
      <c r="D2035" t="str">
        <f>IF(LEFT(TRIM('Tracker&amp;Invoice'!B2067),9)="INVOICE #","INVOICE",IF(TRIM('Tracker&amp;Invoice'!B2067)="Overall Completion INVOICE","OVERALL",""))</f>
        <v/>
      </c>
      <c r="E2035" t="str">
        <f>IF(D2035="INVOICE",VALUE(MID(TRIM('Tracker&amp;Invoice'!B2067),10,10)),"")</f>
        <v/>
      </c>
      <c r="F2035">
        <f>IF(B2035=1,IFERROR(LOOKUP(2,1/('Tracker&amp;Invoice'!$H2067:$AC2067&lt;&gt;""),COLUMN('Tracker&amp;Invoice'!$H2067:$AC2067)),8),F2034)</f>
        <v>14</v>
      </c>
      <c r="G2035">
        <f>IF(D2035="OVERALL",IFERROR(LOOKUP(2,1/('Tracker&amp;Invoice'!$H2067:$AC2067&lt;&gt;""),COLUMN('Tracker&amp;Invoice'!$H2067:$AC2067)),8),G2036)</f>
        <v>15</v>
      </c>
      <c r="H2035">
        <f t="shared" si="62"/>
        <v>15</v>
      </c>
      <c r="I2035" s="29">
        <f>IF(D2035="INVOICE",SUM('Tracker&amp;Invoice'!$H2067:INDEX('Tracker&amp;Invoice'!$A2067:$AC2067,1,H2035)),0)</f>
        <v>0</v>
      </c>
      <c r="J2035" s="29">
        <f>IF(D2035="OVERALL",SUM('Tracker&amp;Invoice'!$H2067:$AC2067),0)</f>
        <v>0</v>
      </c>
    </row>
    <row r="2036" spans="1:10">
      <c r="A2036" t="e">
        <f t="shared" si="63"/>
        <v>#REF!</v>
      </c>
      <c r="B2036">
        <f>IF(AND('Tracker&amp;Invoice'!A2068&lt;&gt;"",'Tracker&amp;Invoice'!A2068&lt;&gt;"ITEM",'Tracker&amp;Invoice'!A2066="ITEM"),1,0)</f>
        <v>0</v>
      </c>
      <c r="C2036" t="str">
        <f>IF(B2036=1,'Tracker&amp;Invoice'!A2068,C2035)</f>
        <v>BQ-134</v>
      </c>
      <c r="D2036" t="str">
        <f>IF(LEFT(TRIM('Tracker&amp;Invoice'!B2068),9)="INVOICE #","INVOICE",IF(TRIM('Tracker&amp;Invoice'!B2068)="Overall Completion INVOICE","OVERALL",""))</f>
        <v/>
      </c>
      <c r="E2036" t="str">
        <f>IF(D2036="INVOICE",VALUE(MID(TRIM('Tracker&amp;Invoice'!B2068),10,10)),"")</f>
        <v/>
      </c>
      <c r="F2036">
        <f>IF(B2036=1,IFERROR(LOOKUP(2,1/('Tracker&amp;Invoice'!$H2068:$AC2068&lt;&gt;""),COLUMN('Tracker&amp;Invoice'!$H2068:$AC2068)),8),F2035)</f>
        <v>14</v>
      </c>
      <c r="G2036">
        <f>IF(D2036="OVERALL",IFERROR(LOOKUP(2,1/('Tracker&amp;Invoice'!$H2068:$AC2068&lt;&gt;""),COLUMN('Tracker&amp;Invoice'!$H2068:$AC2068)),8),G2037)</f>
        <v>15</v>
      </c>
      <c r="H2036">
        <f t="shared" si="62"/>
        <v>15</v>
      </c>
      <c r="I2036" s="29">
        <f>IF(D2036="INVOICE",SUM('Tracker&amp;Invoice'!$H2068:INDEX('Tracker&amp;Invoice'!$A2068:$AC2068,1,H2036)),0)</f>
        <v>0</v>
      </c>
      <c r="J2036" s="29">
        <f>IF(D2036="OVERALL",SUM('Tracker&amp;Invoice'!$H2068:$AC2068),0)</f>
        <v>0</v>
      </c>
    </row>
    <row r="2037" spans="1:10">
      <c r="A2037" t="e">
        <f t="shared" si="63"/>
        <v>#REF!</v>
      </c>
      <c r="B2037">
        <f>IF(AND('Tracker&amp;Invoice'!A2069&lt;&gt;"",'Tracker&amp;Invoice'!A2069&lt;&gt;"ITEM",'Tracker&amp;Invoice'!A2067="ITEM"),1,0)</f>
        <v>0</v>
      </c>
      <c r="C2037" t="str">
        <f>IF(B2037=1,'Tracker&amp;Invoice'!A2069,C2036)</f>
        <v>BQ-134</v>
      </c>
      <c r="D2037" t="str">
        <f>IF(LEFT(TRIM('Tracker&amp;Invoice'!B2069),9)="INVOICE #","INVOICE",IF(TRIM('Tracker&amp;Invoice'!B2069)="Overall Completion INVOICE","OVERALL",""))</f>
        <v/>
      </c>
      <c r="E2037" t="str">
        <f>IF(D2037="INVOICE",VALUE(MID(TRIM('Tracker&amp;Invoice'!B2069),10,10)),"")</f>
        <v/>
      </c>
      <c r="F2037">
        <f>IF(B2037=1,IFERROR(LOOKUP(2,1/('Tracker&amp;Invoice'!$H2069:$AC2069&lt;&gt;""),COLUMN('Tracker&amp;Invoice'!$H2069:$AC2069)),8),F2036)</f>
        <v>14</v>
      </c>
      <c r="G2037">
        <f>IF(D2037="OVERALL",IFERROR(LOOKUP(2,1/('Tracker&amp;Invoice'!$H2069:$AC2069&lt;&gt;""),COLUMN('Tracker&amp;Invoice'!$H2069:$AC2069)),8),G2038)</f>
        <v>15</v>
      </c>
      <c r="H2037">
        <f t="shared" si="62"/>
        <v>15</v>
      </c>
      <c r="I2037" s="29">
        <f>IF(D2037="INVOICE",SUM('Tracker&amp;Invoice'!$H2069:INDEX('Tracker&amp;Invoice'!$A2069:$AC2069,1,H2037)),0)</f>
        <v>0</v>
      </c>
      <c r="J2037" s="29">
        <f>IF(D2037="OVERALL",SUM('Tracker&amp;Invoice'!$H2069:$AC2069),0)</f>
        <v>0</v>
      </c>
    </row>
    <row r="2038" spans="1:10">
      <c r="A2038" t="e">
        <f t="shared" si="63"/>
        <v>#REF!</v>
      </c>
      <c r="B2038">
        <f>IF(AND('Tracker&amp;Invoice'!A2070&lt;&gt;"",'Tracker&amp;Invoice'!A2070&lt;&gt;"ITEM",'Tracker&amp;Invoice'!A2068="ITEM"),1,0)</f>
        <v>0</v>
      </c>
      <c r="C2038" t="str">
        <f>IF(B2038=1,'Tracker&amp;Invoice'!A2070,C2037)</f>
        <v>BQ-134</v>
      </c>
      <c r="D2038" t="str">
        <f>IF(LEFT(TRIM('Tracker&amp;Invoice'!B2070),9)="INVOICE #","INVOICE",IF(TRIM('Tracker&amp;Invoice'!B2070)="Overall Completion INVOICE","OVERALL",""))</f>
        <v>INVOICE</v>
      </c>
      <c r="E2038">
        <f>IF(D2038="INVOICE",VALUE(MID(TRIM('Tracker&amp;Invoice'!B2070),10,10)),"")</f>
        <v>28</v>
      </c>
      <c r="F2038">
        <f>IF(B2038=1,IFERROR(LOOKUP(2,1/('Tracker&amp;Invoice'!$H2070:$AC2070&lt;&gt;""),COLUMN('Tracker&amp;Invoice'!$H2070:$AC2070)),8),F2037)</f>
        <v>14</v>
      </c>
      <c r="G2038">
        <f>IF(D2038="OVERALL",IFERROR(LOOKUP(2,1/('Tracker&amp;Invoice'!$H2070:$AC2070&lt;&gt;""),COLUMN('Tracker&amp;Invoice'!$H2070:$AC2070)),8),G2039)</f>
        <v>15</v>
      </c>
      <c r="H2038">
        <f t="shared" si="62"/>
        <v>15</v>
      </c>
      <c r="I2038" s="29">
        <f>IF(D2038="INVOICE",SUM('Tracker&amp;Invoice'!$H2070:INDEX('Tracker&amp;Invoice'!$A2070:$AC2070,1,H2038)),0)</f>
        <v>3080.0000000000005</v>
      </c>
      <c r="J2038" s="29">
        <f>IF(D2038="OVERALL",SUM('Tracker&amp;Invoice'!$H2070:$AC2070),0)</f>
        <v>0</v>
      </c>
    </row>
    <row r="2039" spans="1:10">
      <c r="A2039" t="e">
        <f t="shared" si="63"/>
        <v>#REF!</v>
      </c>
      <c r="B2039">
        <f>IF(AND('Tracker&amp;Invoice'!A2071&lt;&gt;"",'Tracker&amp;Invoice'!A2071&lt;&gt;"ITEM",'Tracker&amp;Invoice'!A2069="ITEM"),1,0)</f>
        <v>0</v>
      </c>
      <c r="C2039" t="str">
        <f>IF(B2039=1,'Tracker&amp;Invoice'!A2071,C2038)</f>
        <v>BQ-134</v>
      </c>
      <c r="D2039" t="str">
        <f>IF(LEFT(TRIM('Tracker&amp;Invoice'!B2071),9)="INVOICE #","INVOICE",IF(TRIM('Tracker&amp;Invoice'!B2071)="Overall Completion INVOICE","OVERALL",""))</f>
        <v/>
      </c>
      <c r="E2039" t="str">
        <f>IF(D2039="INVOICE",VALUE(MID(TRIM('Tracker&amp;Invoice'!B2071),10,10)),"")</f>
        <v/>
      </c>
      <c r="F2039">
        <f>IF(B2039=1,IFERROR(LOOKUP(2,1/('Tracker&amp;Invoice'!$H2071:$AC2071&lt;&gt;""),COLUMN('Tracker&amp;Invoice'!$H2071:$AC2071)),8),F2038)</f>
        <v>14</v>
      </c>
      <c r="G2039">
        <f>IF(D2039="OVERALL",IFERROR(LOOKUP(2,1/('Tracker&amp;Invoice'!$H2071:$AC2071&lt;&gt;""),COLUMN('Tracker&amp;Invoice'!$H2071:$AC2071)),8),G2040)</f>
        <v>15</v>
      </c>
      <c r="H2039">
        <f t="shared" si="62"/>
        <v>15</v>
      </c>
      <c r="I2039" s="29">
        <f>IF(D2039="INVOICE",SUM('Tracker&amp;Invoice'!$H2071:INDEX('Tracker&amp;Invoice'!$A2071:$AC2071,1,H2039)),0)</f>
        <v>0</v>
      </c>
      <c r="J2039" s="29">
        <f>IF(D2039="OVERALL",SUM('Tracker&amp;Invoice'!$H2071:$AC2071),0)</f>
        <v>0</v>
      </c>
    </row>
    <row r="2040" spans="1:10">
      <c r="A2040" t="e">
        <f t="shared" si="63"/>
        <v>#REF!</v>
      </c>
      <c r="B2040">
        <f>IF(AND('Tracker&amp;Invoice'!A2072&lt;&gt;"",'Tracker&amp;Invoice'!A2072&lt;&gt;"ITEM",'Tracker&amp;Invoice'!A2070="ITEM"),1,0)</f>
        <v>0</v>
      </c>
      <c r="C2040" t="str">
        <f>IF(B2040=1,'Tracker&amp;Invoice'!A2072,C2039)</f>
        <v>BQ-134</v>
      </c>
      <c r="D2040" t="str">
        <f>IF(LEFT(TRIM('Tracker&amp;Invoice'!B2072),9)="INVOICE #","INVOICE",IF(TRIM('Tracker&amp;Invoice'!B2072)="Overall Completion INVOICE","OVERALL",""))</f>
        <v>INVOICE</v>
      </c>
      <c r="E2040">
        <f>IF(D2040="INVOICE",VALUE(MID(TRIM('Tracker&amp;Invoice'!B2072),10,10)),"")</f>
        <v>28</v>
      </c>
      <c r="F2040">
        <f>IF(B2040=1,IFERROR(LOOKUP(2,1/('Tracker&amp;Invoice'!$H2072:$AC2072&lt;&gt;""),COLUMN('Tracker&amp;Invoice'!$H2072:$AC2072)),8),F2039)</f>
        <v>14</v>
      </c>
      <c r="G2040">
        <f>IF(D2040="OVERALL",IFERROR(LOOKUP(2,1/('Tracker&amp;Invoice'!$H2072:$AC2072&lt;&gt;""),COLUMN('Tracker&amp;Invoice'!$H2072:$AC2072)),8),G2041)</f>
        <v>15</v>
      </c>
      <c r="H2040">
        <f t="shared" si="62"/>
        <v>15</v>
      </c>
      <c r="I2040" s="29">
        <f>IF(D2040="INVOICE",SUM('Tracker&amp;Invoice'!$H2072:INDEX('Tracker&amp;Invoice'!$A2072:$AC2072,1,H2040)),0)</f>
        <v>0</v>
      </c>
      <c r="J2040" s="29">
        <f>IF(D2040="OVERALL",SUM('Tracker&amp;Invoice'!$H2072:$AC2072),0)</f>
        <v>0</v>
      </c>
    </row>
    <row r="2041" spans="1:10">
      <c r="A2041" t="e">
        <f t="shared" si="63"/>
        <v>#REF!</v>
      </c>
      <c r="B2041">
        <f>IF(AND('Tracker&amp;Invoice'!A2073&lt;&gt;"",'Tracker&amp;Invoice'!A2073&lt;&gt;"ITEM",'Tracker&amp;Invoice'!A2071="ITEM"),1,0)</f>
        <v>0</v>
      </c>
      <c r="C2041" t="str">
        <f>IF(B2041=1,'Tracker&amp;Invoice'!A2073,C2040)</f>
        <v>BQ-134</v>
      </c>
      <c r="D2041" t="str">
        <f>IF(LEFT(TRIM('Tracker&amp;Invoice'!B2073),9)="INVOICE #","INVOICE",IF(TRIM('Tracker&amp;Invoice'!B2073)="Overall Completion INVOICE","OVERALL",""))</f>
        <v/>
      </c>
      <c r="E2041" t="str">
        <f>IF(D2041="INVOICE",VALUE(MID(TRIM('Tracker&amp;Invoice'!B2073),10,10)),"")</f>
        <v/>
      </c>
      <c r="F2041">
        <f>IF(B2041=1,IFERROR(LOOKUP(2,1/('Tracker&amp;Invoice'!$H2073:$AC2073&lt;&gt;""),COLUMN('Tracker&amp;Invoice'!$H2073:$AC2073)),8),F2040)</f>
        <v>14</v>
      </c>
      <c r="G2041">
        <f>IF(D2041="OVERALL",IFERROR(LOOKUP(2,1/('Tracker&amp;Invoice'!$H2073:$AC2073&lt;&gt;""),COLUMN('Tracker&amp;Invoice'!$H2073:$AC2073)),8),G2042)</f>
        <v>15</v>
      </c>
      <c r="H2041">
        <f t="shared" si="62"/>
        <v>15</v>
      </c>
      <c r="I2041" s="29">
        <f>IF(D2041="INVOICE",SUM('Tracker&amp;Invoice'!$H2073:INDEX('Tracker&amp;Invoice'!$A2073:$AC2073,1,H2041)),0)</f>
        <v>0</v>
      </c>
      <c r="J2041" s="29">
        <f>IF(D2041="OVERALL",SUM('Tracker&amp;Invoice'!$H2073:$AC2073),0)</f>
        <v>0</v>
      </c>
    </row>
    <row r="2042" spans="1:10">
      <c r="A2042" t="e">
        <f t="shared" si="63"/>
        <v>#REF!</v>
      </c>
      <c r="B2042">
        <f>IF(AND('Tracker&amp;Invoice'!A2074&lt;&gt;"",'Tracker&amp;Invoice'!A2074&lt;&gt;"ITEM",'Tracker&amp;Invoice'!A2072="ITEM"),1,0)</f>
        <v>0</v>
      </c>
      <c r="C2042" t="str">
        <f>IF(B2042=1,'Tracker&amp;Invoice'!A2074,C2041)</f>
        <v>BQ-134</v>
      </c>
      <c r="D2042" t="str">
        <f>IF(LEFT(TRIM('Tracker&amp;Invoice'!B2074),9)="INVOICE #","INVOICE",IF(TRIM('Tracker&amp;Invoice'!B2074)="Overall Completion INVOICE","OVERALL",""))</f>
        <v>INVOICE</v>
      </c>
      <c r="E2042">
        <f>IF(D2042="INVOICE",VALUE(MID(TRIM('Tracker&amp;Invoice'!B2074),10,10)),"")</f>
        <v>31</v>
      </c>
      <c r="F2042">
        <f>IF(B2042=1,IFERROR(LOOKUP(2,1/('Tracker&amp;Invoice'!$H2074:$AC2074&lt;&gt;""),COLUMN('Tracker&amp;Invoice'!$H2074:$AC2074)),8),F2041)</f>
        <v>14</v>
      </c>
      <c r="G2042">
        <f>IF(D2042="OVERALL",IFERROR(LOOKUP(2,1/('Tracker&amp;Invoice'!$H2074:$AC2074&lt;&gt;""),COLUMN('Tracker&amp;Invoice'!$H2074:$AC2074)),8),G2043)</f>
        <v>15</v>
      </c>
      <c r="H2042">
        <f t="shared" si="62"/>
        <v>15</v>
      </c>
      <c r="I2042" s="29">
        <f>IF(D2042="INVOICE",SUM('Tracker&amp;Invoice'!$H2074:INDEX('Tracker&amp;Invoice'!$A2074:$AC2074,1,H2042)),0)</f>
        <v>980</v>
      </c>
      <c r="J2042" s="29">
        <f>IF(D2042="OVERALL",SUM('Tracker&amp;Invoice'!$H2074:$AC2074),0)</f>
        <v>0</v>
      </c>
    </row>
    <row r="2043" spans="1:10">
      <c r="A2043" t="e">
        <f t="shared" si="63"/>
        <v>#REF!</v>
      </c>
      <c r="B2043">
        <f>IF(AND('Tracker&amp;Invoice'!A2077&lt;&gt;"",'Tracker&amp;Invoice'!A2077&lt;&gt;"ITEM",'Tracker&amp;Invoice'!A2073="ITEM"),1,0)</f>
        <v>0</v>
      </c>
      <c r="C2043" t="str">
        <f>IF(B2043=1,'Tracker&amp;Invoice'!A2077,C2042)</f>
        <v>BQ-134</v>
      </c>
      <c r="D2043" t="str">
        <f>IF(LEFT(TRIM('Tracker&amp;Invoice'!B2077),9)="INVOICE #","INVOICE",IF(TRIM('Tracker&amp;Invoice'!B2077)="Overall Completion INVOICE","OVERALL",""))</f>
        <v/>
      </c>
      <c r="E2043" t="str">
        <f>IF(D2043="INVOICE",VALUE(MID(TRIM('Tracker&amp;Invoice'!B2077),10,10)),"")</f>
        <v/>
      </c>
      <c r="F2043">
        <f>IF(B2043=1,IFERROR(LOOKUP(2,1/('Tracker&amp;Invoice'!$H2077:$AC2077&lt;&gt;""),COLUMN('Tracker&amp;Invoice'!$H2077:$AC2077)),8),F2042)</f>
        <v>14</v>
      </c>
      <c r="G2043">
        <f>IF(D2043="OVERALL",IFERROR(LOOKUP(2,1/('Tracker&amp;Invoice'!$H2077:$AC2077&lt;&gt;""),COLUMN('Tracker&amp;Invoice'!$H2077:$AC2077)),8),G2044)</f>
        <v>15</v>
      </c>
      <c r="H2043">
        <f t="shared" si="62"/>
        <v>15</v>
      </c>
      <c r="I2043" s="29">
        <f>IF(D2043="INVOICE",SUM('Tracker&amp;Invoice'!$H2077:INDEX('Tracker&amp;Invoice'!$A2077:$AC2077,1,H2043)),0)</f>
        <v>0</v>
      </c>
      <c r="J2043" s="29">
        <f>IF(D2043="OVERALL",SUM('Tracker&amp;Invoice'!$H2077:$AC2077),0)</f>
        <v>0</v>
      </c>
    </row>
    <row r="2044" spans="1:10">
      <c r="A2044" t="e">
        <f t="shared" si="63"/>
        <v>#REF!</v>
      </c>
      <c r="B2044">
        <f>IF(AND('Tracker&amp;Invoice'!A2078&lt;&gt;"",'Tracker&amp;Invoice'!A2078&lt;&gt;"ITEM",'Tracker&amp;Invoice'!A2074="ITEM"),1,0)</f>
        <v>0</v>
      </c>
      <c r="C2044" t="str">
        <f>IF(B2044=1,'Tracker&amp;Invoice'!A2078,C2043)</f>
        <v>BQ-134</v>
      </c>
      <c r="D2044" t="str">
        <f>IF(LEFT(TRIM('Tracker&amp;Invoice'!B2078),9)="INVOICE #","INVOICE",IF(TRIM('Tracker&amp;Invoice'!B2078)="Overall Completion INVOICE","OVERALL",""))</f>
        <v>OVERALL</v>
      </c>
      <c r="E2044" t="str">
        <f>IF(D2044="INVOICE",VALUE(MID(TRIM('Tracker&amp;Invoice'!B2078),10,10)),"")</f>
        <v/>
      </c>
      <c r="F2044">
        <f>IF(B2044=1,IFERROR(LOOKUP(2,1/('Tracker&amp;Invoice'!$H2078:$AC2078&lt;&gt;""),COLUMN('Tracker&amp;Invoice'!$H2078:$AC2078)),8),F2043)</f>
        <v>14</v>
      </c>
      <c r="G2044">
        <f>IF(D2044="OVERALL",IFERROR(LOOKUP(2,1/('Tracker&amp;Invoice'!$H2078:$AC2078&lt;&gt;""),COLUMN('Tracker&amp;Invoice'!$H2078:$AC2078)),8),G2045)</f>
        <v>15</v>
      </c>
      <c r="H2044">
        <f t="shared" si="62"/>
        <v>15</v>
      </c>
      <c r="I2044" s="29">
        <f>IF(D2044="INVOICE",SUM('Tracker&amp;Invoice'!$H2078:INDEX('Tracker&amp;Invoice'!$A2078:$AC2078,1,H2044)),0)</f>
        <v>0</v>
      </c>
      <c r="J2044" s="29">
        <f>IF(D2044="OVERALL",SUM('Tracker&amp;Invoice'!$H2078:$AC2078),0)</f>
        <v>4480</v>
      </c>
    </row>
    <row r="2045" spans="1:10">
      <c r="A2045" t="e">
        <f t="shared" si="63"/>
        <v>#REF!</v>
      </c>
      <c r="B2045">
        <f>IF(AND('Tracker&amp;Invoice'!A2079&lt;&gt;"",'Tracker&amp;Invoice'!A2079&lt;&gt;"ITEM",'Tracker&amp;Invoice'!A2077="ITEM"),1,0)</f>
        <v>0</v>
      </c>
      <c r="C2045" t="str">
        <f>IF(B2045=1,'Tracker&amp;Invoice'!A2079,C2044)</f>
        <v>BQ-134</v>
      </c>
      <c r="D2045" t="str">
        <f>IF(LEFT(TRIM('Tracker&amp;Invoice'!B2079),9)="INVOICE #","INVOICE",IF(TRIM('Tracker&amp;Invoice'!B2079)="Overall Completion INVOICE","OVERALL",""))</f>
        <v/>
      </c>
      <c r="E2045" t="str">
        <f>IF(D2045="INVOICE",VALUE(MID(TRIM('Tracker&amp;Invoice'!B2079),10,10)),"")</f>
        <v/>
      </c>
      <c r="F2045">
        <f>IF(B2045=1,IFERROR(LOOKUP(2,1/('Tracker&amp;Invoice'!$H2079:$AC2079&lt;&gt;""),COLUMN('Tracker&amp;Invoice'!$H2079:$AC2079)),8),F2044)</f>
        <v>14</v>
      </c>
      <c r="G2045">
        <f>IF(D2045="OVERALL",IFERROR(LOOKUP(2,1/('Tracker&amp;Invoice'!$H2079:$AC2079&lt;&gt;""),COLUMN('Tracker&amp;Invoice'!$H2079:$AC2079)),8),G2046)</f>
        <v>15</v>
      </c>
      <c r="H2045">
        <f t="shared" si="62"/>
        <v>15</v>
      </c>
      <c r="I2045" s="29">
        <f>IF(D2045="INVOICE",SUM('Tracker&amp;Invoice'!$H2079:INDEX('Tracker&amp;Invoice'!$A2079:$AC2079,1,H2045)),0)</f>
        <v>0</v>
      </c>
      <c r="J2045" s="29">
        <f>IF(D2045="OVERALL",SUM('Tracker&amp;Invoice'!$H2079:$AC2079),0)</f>
        <v>0</v>
      </c>
    </row>
    <row r="2046" spans="1:10">
      <c r="A2046" t="e">
        <f t="shared" si="63"/>
        <v>#REF!</v>
      </c>
      <c r="B2046">
        <f>IF(AND('Tracker&amp;Invoice'!A2080&lt;&gt;"",'Tracker&amp;Invoice'!A2080&lt;&gt;"ITEM",'Tracker&amp;Invoice'!A2078="ITEM"),1,0)</f>
        <v>0</v>
      </c>
      <c r="C2046" t="str">
        <f>IF(B2046=1,'Tracker&amp;Invoice'!A2080,C2045)</f>
        <v>BQ-134</v>
      </c>
      <c r="D2046" t="str">
        <f>IF(LEFT(TRIM('Tracker&amp;Invoice'!B2080),9)="INVOICE #","INVOICE",IF(TRIM('Tracker&amp;Invoice'!B2080)="Overall Completion INVOICE","OVERALL",""))</f>
        <v/>
      </c>
      <c r="E2046" t="str">
        <f>IF(D2046="INVOICE",VALUE(MID(TRIM('Tracker&amp;Invoice'!B2080),10,10)),"")</f>
        <v/>
      </c>
      <c r="F2046">
        <f>IF(B2046=1,IFERROR(LOOKUP(2,1/('Tracker&amp;Invoice'!$H2080:$AC2080&lt;&gt;""),COLUMN('Tracker&amp;Invoice'!$H2080:$AC2080)),8),F2045)</f>
        <v>14</v>
      </c>
      <c r="G2046">
        <f>IF(D2046="OVERALL",IFERROR(LOOKUP(2,1/('Tracker&amp;Invoice'!$H2080:$AC2080&lt;&gt;""),COLUMN('Tracker&amp;Invoice'!$H2080:$AC2080)),8),G2047)</f>
        <v>15</v>
      </c>
      <c r="H2046">
        <f t="shared" si="62"/>
        <v>15</v>
      </c>
      <c r="I2046" s="29">
        <f>IF(D2046="INVOICE",SUM('Tracker&amp;Invoice'!$H2080:INDEX('Tracker&amp;Invoice'!$A2080:$AC2080,1,H2046)),0)</f>
        <v>0</v>
      </c>
      <c r="J2046" s="29">
        <f>IF(D2046="OVERALL",SUM('Tracker&amp;Invoice'!$H2080:$AC2080),0)</f>
        <v>0</v>
      </c>
    </row>
    <row r="2047" spans="1:10">
      <c r="A2047" t="e">
        <f t="shared" si="63"/>
        <v>#REF!</v>
      </c>
      <c r="B2047">
        <f>IF(AND('Tracker&amp;Invoice'!A2081&lt;&gt;"",'Tracker&amp;Invoice'!A2081&lt;&gt;"ITEM",'Tracker&amp;Invoice'!A2079="ITEM"),1,0)</f>
        <v>0</v>
      </c>
      <c r="C2047" t="str">
        <f>IF(B2047=1,'Tracker&amp;Invoice'!A2081,C2046)</f>
        <v>BQ-134</v>
      </c>
      <c r="D2047" t="str">
        <f>IF(LEFT(TRIM('Tracker&amp;Invoice'!B2081),9)="INVOICE #","INVOICE",IF(TRIM('Tracker&amp;Invoice'!B2081)="Overall Completion INVOICE","OVERALL",""))</f>
        <v/>
      </c>
      <c r="E2047" t="str">
        <f>IF(D2047="INVOICE",VALUE(MID(TRIM('Tracker&amp;Invoice'!B2081),10,10)),"")</f>
        <v/>
      </c>
      <c r="F2047">
        <f>IF(B2047=1,IFERROR(LOOKUP(2,1/('Tracker&amp;Invoice'!$H2081:$AC2081&lt;&gt;""),COLUMN('Tracker&amp;Invoice'!$H2081:$AC2081)),8),F2046)</f>
        <v>14</v>
      </c>
      <c r="G2047">
        <f>IF(D2047="OVERALL",IFERROR(LOOKUP(2,1/('Tracker&amp;Invoice'!$H2081:$AC2081&lt;&gt;""),COLUMN('Tracker&amp;Invoice'!$H2081:$AC2081)),8),G2048)</f>
        <v>15</v>
      </c>
      <c r="H2047">
        <f t="shared" si="62"/>
        <v>15</v>
      </c>
      <c r="I2047" s="29">
        <f>IF(D2047="INVOICE",SUM('Tracker&amp;Invoice'!$H2081:INDEX('Tracker&amp;Invoice'!$A2081:$AC2081,1,H2047)),0)</f>
        <v>0</v>
      </c>
      <c r="J2047" s="29">
        <f>IF(D2047="OVERALL",SUM('Tracker&amp;Invoice'!$H2081:$AC2081),0)</f>
        <v>0</v>
      </c>
    </row>
    <row r="2048" spans="1:10">
      <c r="A2048" t="e">
        <f t="shared" si="63"/>
        <v>#REF!</v>
      </c>
      <c r="B2048">
        <f>IF(AND('Tracker&amp;Invoice'!A2082&lt;&gt;"",'Tracker&amp;Invoice'!A2082&lt;&gt;"ITEM",'Tracker&amp;Invoice'!A2080="ITEM"),1,0)</f>
        <v>0</v>
      </c>
      <c r="C2048" t="str">
        <f>IF(B2048=1,'Tracker&amp;Invoice'!A2082,C2047)</f>
        <v>BQ-134</v>
      </c>
      <c r="D2048" t="str">
        <f>IF(LEFT(TRIM('Tracker&amp;Invoice'!B2082),9)="INVOICE #","INVOICE",IF(TRIM('Tracker&amp;Invoice'!B2082)="Overall Completion INVOICE","OVERALL",""))</f>
        <v/>
      </c>
      <c r="E2048" t="str">
        <f>IF(D2048="INVOICE",VALUE(MID(TRIM('Tracker&amp;Invoice'!B2082),10,10)),"")</f>
        <v/>
      </c>
      <c r="F2048">
        <f>IF(B2048=1,IFERROR(LOOKUP(2,1/('Tracker&amp;Invoice'!$H2082:$AC2082&lt;&gt;""),COLUMN('Tracker&amp;Invoice'!$H2082:$AC2082)),8),F2047)</f>
        <v>14</v>
      </c>
      <c r="G2048">
        <f>IF(D2048="OVERALL",IFERROR(LOOKUP(2,1/('Tracker&amp;Invoice'!$H2082:$AC2082&lt;&gt;""),COLUMN('Tracker&amp;Invoice'!$H2082:$AC2082)),8),G2049)</f>
        <v>15</v>
      </c>
      <c r="H2048">
        <f t="shared" si="62"/>
        <v>15</v>
      </c>
      <c r="I2048" s="29">
        <f>IF(D2048="INVOICE",SUM('Tracker&amp;Invoice'!$H2082:INDEX('Tracker&amp;Invoice'!$A2082:$AC2082,1,H2048)),0)</f>
        <v>0</v>
      </c>
      <c r="J2048" s="29">
        <f>IF(D2048="OVERALL",SUM('Tracker&amp;Invoice'!$H2082:$AC2082),0)</f>
        <v>0</v>
      </c>
    </row>
    <row r="2049" spans="1:10">
      <c r="A2049" t="e">
        <f t="shared" si="63"/>
        <v>#REF!</v>
      </c>
      <c r="B2049">
        <f>IF(AND('Tracker&amp;Invoice'!A2083&lt;&gt;"",'Tracker&amp;Invoice'!A2083&lt;&gt;"ITEM",'Tracker&amp;Invoice'!A2081="ITEM"),1,0)</f>
        <v>0</v>
      </c>
      <c r="C2049" t="str">
        <f>IF(B2049=1,'Tracker&amp;Invoice'!A2083,C2048)</f>
        <v>BQ-134</v>
      </c>
      <c r="D2049" t="str">
        <f>IF(LEFT(TRIM('Tracker&amp;Invoice'!B2083),9)="INVOICE #","INVOICE",IF(TRIM('Tracker&amp;Invoice'!B2083)="Overall Completion INVOICE","OVERALL",""))</f>
        <v/>
      </c>
      <c r="E2049" t="str">
        <f>IF(D2049="INVOICE",VALUE(MID(TRIM('Tracker&amp;Invoice'!B2083),10,10)),"")</f>
        <v/>
      </c>
      <c r="F2049">
        <f>IF(B2049=1,IFERROR(LOOKUP(2,1/('Tracker&amp;Invoice'!$H2083:$AC2083&lt;&gt;""),COLUMN('Tracker&amp;Invoice'!$H2083:$AC2083)),8),F2048)</f>
        <v>14</v>
      </c>
      <c r="G2049">
        <f>IF(D2049="OVERALL",IFERROR(LOOKUP(2,1/('Tracker&amp;Invoice'!$H2083:$AC2083&lt;&gt;""),COLUMN('Tracker&amp;Invoice'!$H2083:$AC2083)),8),G2050)</f>
        <v>15</v>
      </c>
      <c r="H2049">
        <f t="shared" si="62"/>
        <v>15</v>
      </c>
      <c r="I2049" s="29">
        <f>IF(D2049="INVOICE",SUM('Tracker&amp;Invoice'!$H2083:INDEX('Tracker&amp;Invoice'!$A2083:$AC2083,1,H2049)),0)</f>
        <v>0</v>
      </c>
      <c r="J2049" s="29">
        <f>IF(D2049="OVERALL",SUM('Tracker&amp;Invoice'!$H2083:$AC2083),0)</f>
        <v>0</v>
      </c>
    </row>
    <row r="2050" spans="1:10">
      <c r="A2050" t="e">
        <f t="shared" si="63"/>
        <v>#REF!</v>
      </c>
      <c r="B2050">
        <f>IF(AND('Tracker&amp;Invoice'!A2084&lt;&gt;"",'Tracker&amp;Invoice'!A2084&lt;&gt;"ITEM",'Tracker&amp;Invoice'!A2082="ITEM"),1,0)</f>
        <v>0</v>
      </c>
      <c r="C2050" t="str">
        <f>IF(B2050=1,'Tracker&amp;Invoice'!A2084,C2049)</f>
        <v>BQ-134</v>
      </c>
      <c r="D2050" t="str">
        <f>IF(LEFT(TRIM('Tracker&amp;Invoice'!B2084),9)="INVOICE #","INVOICE",IF(TRIM('Tracker&amp;Invoice'!B2084)="Overall Completion INVOICE","OVERALL",""))</f>
        <v/>
      </c>
      <c r="E2050" t="str">
        <f>IF(D2050="INVOICE",VALUE(MID(TRIM('Tracker&amp;Invoice'!B2084),10,10)),"")</f>
        <v/>
      </c>
      <c r="F2050">
        <f>IF(B2050=1,IFERROR(LOOKUP(2,1/('Tracker&amp;Invoice'!$H2084:$AC2084&lt;&gt;""),COLUMN('Tracker&amp;Invoice'!$H2084:$AC2084)),8),F2049)</f>
        <v>14</v>
      </c>
      <c r="G2050">
        <f>IF(D2050="OVERALL",IFERROR(LOOKUP(2,1/('Tracker&amp;Invoice'!$H2084:$AC2084&lt;&gt;""),COLUMN('Tracker&amp;Invoice'!$H2084:$AC2084)),8),G2051)</f>
        <v>15</v>
      </c>
      <c r="H2050">
        <f t="shared" si="62"/>
        <v>15</v>
      </c>
      <c r="I2050" s="29">
        <f>IF(D2050="INVOICE",SUM('Tracker&amp;Invoice'!$H2084:INDEX('Tracker&amp;Invoice'!$A2084:$AC2084,1,H2050)),0)</f>
        <v>0</v>
      </c>
      <c r="J2050" s="29">
        <f>IF(D2050="OVERALL",SUM('Tracker&amp;Invoice'!$H2084:$AC2084),0)</f>
        <v>0</v>
      </c>
    </row>
    <row r="2051" spans="1:10">
      <c r="A2051" t="e">
        <f t="shared" si="63"/>
        <v>#REF!</v>
      </c>
      <c r="B2051">
        <f>IF(AND('Tracker&amp;Invoice'!A2085&lt;&gt;"",'Tracker&amp;Invoice'!A2085&lt;&gt;"ITEM",'Tracker&amp;Invoice'!A2083="ITEM"),1,0)</f>
        <v>0</v>
      </c>
      <c r="C2051" t="str">
        <f>IF(B2051=1,'Tracker&amp;Invoice'!A2085,C2050)</f>
        <v>BQ-134</v>
      </c>
      <c r="D2051" t="str">
        <f>IF(LEFT(TRIM('Tracker&amp;Invoice'!B2085),9)="INVOICE #","INVOICE",IF(TRIM('Tracker&amp;Invoice'!B2085)="Overall Completion INVOICE","OVERALL",""))</f>
        <v/>
      </c>
      <c r="E2051" t="str">
        <f>IF(D2051="INVOICE",VALUE(MID(TRIM('Tracker&amp;Invoice'!B2085),10,10)),"")</f>
        <v/>
      </c>
      <c r="F2051">
        <f>IF(B2051=1,IFERROR(LOOKUP(2,1/('Tracker&amp;Invoice'!$H2085:$AC2085&lt;&gt;""),COLUMN('Tracker&amp;Invoice'!$H2085:$AC2085)),8),F2050)</f>
        <v>14</v>
      </c>
      <c r="G2051">
        <f>IF(D2051="OVERALL",IFERROR(LOOKUP(2,1/('Tracker&amp;Invoice'!$H2085:$AC2085&lt;&gt;""),COLUMN('Tracker&amp;Invoice'!$H2085:$AC2085)),8),G2052)</f>
        <v>15</v>
      </c>
      <c r="H2051">
        <f t="shared" ref="H2051:H2114" si="64">MAX(F2051,G2051)</f>
        <v>15</v>
      </c>
      <c r="I2051" s="29">
        <f>IF(D2051="INVOICE",SUM('Tracker&amp;Invoice'!$H2085:INDEX('Tracker&amp;Invoice'!$A2085:$AC2085,1,H2051)),0)</f>
        <v>0</v>
      </c>
      <c r="J2051" s="29">
        <f>IF(D2051="OVERALL",SUM('Tracker&amp;Invoice'!$H2085:$AC2085),0)</f>
        <v>0</v>
      </c>
    </row>
    <row r="2052" spans="1:10">
      <c r="A2052" t="e">
        <f t="shared" ref="A2052:A2115" si="65">A2051+B2052</f>
        <v>#REF!</v>
      </c>
      <c r="B2052">
        <f>IF(AND('Tracker&amp;Invoice'!A2086&lt;&gt;"",'Tracker&amp;Invoice'!A2086&lt;&gt;"ITEM",'Tracker&amp;Invoice'!A2084="ITEM"),1,0)</f>
        <v>0</v>
      </c>
      <c r="C2052" t="str">
        <f>IF(B2052=1,'Tracker&amp;Invoice'!A2086,C2051)</f>
        <v>BQ-134</v>
      </c>
      <c r="D2052" t="str">
        <f>IF(LEFT(TRIM('Tracker&amp;Invoice'!B2086),9)="INVOICE #","INVOICE",IF(TRIM('Tracker&amp;Invoice'!B2086)="Overall Completion INVOICE","OVERALL",""))</f>
        <v/>
      </c>
      <c r="E2052" t="str">
        <f>IF(D2052="INVOICE",VALUE(MID(TRIM('Tracker&amp;Invoice'!B2086),10,10)),"")</f>
        <v/>
      </c>
      <c r="F2052">
        <f>IF(B2052=1,IFERROR(LOOKUP(2,1/('Tracker&amp;Invoice'!$H2086:$AC2086&lt;&gt;""),COLUMN('Tracker&amp;Invoice'!$H2086:$AC2086)),8),F2051)</f>
        <v>14</v>
      </c>
      <c r="G2052">
        <f>IF(D2052="OVERALL",IFERROR(LOOKUP(2,1/('Tracker&amp;Invoice'!$H2086:$AC2086&lt;&gt;""),COLUMN('Tracker&amp;Invoice'!$H2086:$AC2086)),8),G2053)</f>
        <v>15</v>
      </c>
      <c r="H2052">
        <f t="shared" si="64"/>
        <v>15</v>
      </c>
      <c r="I2052" s="29">
        <f>IF(D2052="INVOICE",SUM('Tracker&amp;Invoice'!$H2086:INDEX('Tracker&amp;Invoice'!$A2086:$AC2086,1,H2052)),0)</f>
        <v>0</v>
      </c>
      <c r="J2052" s="29">
        <f>IF(D2052="OVERALL",SUM('Tracker&amp;Invoice'!$H2086:$AC2086),0)</f>
        <v>0</v>
      </c>
    </row>
    <row r="2053" spans="1:10">
      <c r="A2053" t="e">
        <f t="shared" si="65"/>
        <v>#REF!</v>
      </c>
      <c r="B2053">
        <f>IF(AND('Tracker&amp;Invoice'!A2087&lt;&gt;"",'Tracker&amp;Invoice'!A2087&lt;&gt;"ITEM",'Tracker&amp;Invoice'!A2085="ITEM"),1,0)</f>
        <v>1</v>
      </c>
      <c r="C2053" t="str">
        <f>IF(B2053=1,'Tracker&amp;Invoice'!A2087,C2052)</f>
        <v>BQ-135</v>
      </c>
      <c r="D2053" t="str">
        <f>IF(LEFT(TRIM('Tracker&amp;Invoice'!B2087),9)="INVOICE #","INVOICE",IF(TRIM('Tracker&amp;Invoice'!B2087)="Overall Completion INVOICE","OVERALL",""))</f>
        <v/>
      </c>
      <c r="E2053" t="str">
        <f>IF(D2053="INVOICE",VALUE(MID(TRIM('Tracker&amp;Invoice'!B2087),10,10)),"")</f>
        <v/>
      </c>
      <c r="F2053">
        <f>IF(B2053=1,IFERROR(LOOKUP(2,1/('Tracker&amp;Invoice'!$H2087:$AC2087&lt;&gt;""),COLUMN('Tracker&amp;Invoice'!$H2087:$AC2087)),8),F2052)</f>
        <v>14</v>
      </c>
      <c r="G2053">
        <f>IF(D2053="OVERALL",IFERROR(LOOKUP(2,1/('Tracker&amp;Invoice'!$H2087:$AC2087&lt;&gt;""),COLUMN('Tracker&amp;Invoice'!$H2087:$AC2087)),8),G2054)</f>
        <v>15</v>
      </c>
      <c r="H2053">
        <f t="shared" si="64"/>
        <v>15</v>
      </c>
      <c r="I2053" s="29">
        <f>IF(D2053="INVOICE",SUM('Tracker&amp;Invoice'!$H2087:INDEX('Tracker&amp;Invoice'!$A2087:$AC2087,1,H2053)),0)</f>
        <v>0</v>
      </c>
      <c r="J2053" s="29">
        <f>IF(D2053="OVERALL",SUM('Tracker&amp;Invoice'!$H2087:$AC2087),0)</f>
        <v>0</v>
      </c>
    </row>
    <row r="2054" spans="1:10">
      <c r="A2054" t="e">
        <f t="shared" si="65"/>
        <v>#REF!</v>
      </c>
      <c r="B2054">
        <f>IF(AND('Tracker&amp;Invoice'!A2088&lt;&gt;"",'Tracker&amp;Invoice'!A2088&lt;&gt;"ITEM",'Tracker&amp;Invoice'!A2086="ITEM"),1,0)</f>
        <v>0</v>
      </c>
      <c r="C2054" t="str">
        <f>IF(B2054=1,'Tracker&amp;Invoice'!A2088,C2053)</f>
        <v>BQ-135</v>
      </c>
      <c r="D2054" t="str">
        <f>IF(LEFT(TRIM('Tracker&amp;Invoice'!B2088),9)="INVOICE #","INVOICE",IF(TRIM('Tracker&amp;Invoice'!B2088)="Overall Completion INVOICE","OVERALL",""))</f>
        <v/>
      </c>
      <c r="E2054" t="str">
        <f>IF(D2054="INVOICE",VALUE(MID(TRIM('Tracker&amp;Invoice'!B2088),10,10)),"")</f>
        <v/>
      </c>
      <c r="F2054">
        <f>IF(B2054=1,IFERROR(LOOKUP(2,1/('Tracker&amp;Invoice'!$H2088:$AC2088&lt;&gt;""),COLUMN('Tracker&amp;Invoice'!$H2088:$AC2088)),8),F2053)</f>
        <v>14</v>
      </c>
      <c r="G2054">
        <f>IF(D2054="OVERALL",IFERROR(LOOKUP(2,1/('Tracker&amp;Invoice'!$H2088:$AC2088&lt;&gt;""),COLUMN('Tracker&amp;Invoice'!$H2088:$AC2088)),8),G2055)</f>
        <v>15</v>
      </c>
      <c r="H2054">
        <f t="shared" si="64"/>
        <v>15</v>
      </c>
      <c r="I2054" s="29">
        <f>IF(D2054="INVOICE",SUM('Tracker&amp;Invoice'!$H2088:INDEX('Tracker&amp;Invoice'!$A2088:$AC2088,1,H2054)),0)</f>
        <v>0</v>
      </c>
      <c r="J2054" s="29">
        <f>IF(D2054="OVERALL",SUM('Tracker&amp;Invoice'!$H2088:$AC2088),0)</f>
        <v>0</v>
      </c>
    </row>
    <row r="2055" spans="1:10">
      <c r="A2055" t="e">
        <f t="shared" si="65"/>
        <v>#REF!</v>
      </c>
      <c r="B2055">
        <f>IF(AND('Tracker&amp;Invoice'!A2089&lt;&gt;"",'Tracker&amp;Invoice'!A2089&lt;&gt;"ITEM",'Tracker&amp;Invoice'!A2087="ITEM"),1,0)</f>
        <v>0</v>
      </c>
      <c r="C2055" t="str">
        <f>IF(B2055=1,'Tracker&amp;Invoice'!A2089,C2054)</f>
        <v>BQ-135</v>
      </c>
      <c r="D2055" t="str">
        <f>IF(LEFT(TRIM('Tracker&amp;Invoice'!B2089),9)="INVOICE #","INVOICE",IF(TRIM('Tracker&amp;Invoice'!B2089)="Overall Completion INVOICE","OVERALL",""))</f>
        <v/>
      </c>
      <c r="E2055" t="str">
        <f>IF(D2055="INVOICE",VALUE(MID(TRIM('Tracker&amp;Invoice'!B2089),10,10)),"")</f>
        <v/>
      </c>
      <c r="F2055">
        <f>IF(B2055=1,IFERROR(LOOKUP(2,1/('Tracker&amp;Invoice'!$H2089:$AC2089&lt;&gt;""),COLUMN('Tracker&amp;Invoice'!$H2089:$AC2089)),8),F2054)</f>
        <v>14</v>
      </c>
      <c r="G2055">
        <f>IF(D2055="OVERALL",IFERROR(LOOKUP(2,1/('Tracker&amp;Invoice'!$H2089:$AC2089&lt;&gt;""),COLUMN('Tracker&amp;Invoice'!$H2089:$AC2089)),8),G2056)</f>
        <v>15</v>
      </c>
      <c r="H2055">
        <f t="shared" si="64"/>
        <v>15</v>
      </c>
      <c r="I2055" s="29">
        <f>IF(D2055="INVOICE",SUM('Tracker&amp;Invoice'!$H2089:INDEX('Tracker&amp;Invoice'!$A2089:$AC2089,1,H2055)),0)</f>
        <v>0</v>
      </c>
      <c r="J2055" s="29">
        <f>IF(D2055="OVERALL",SUM('Tracker&amp;Invoice'!$H2089:$AC2089),0)</f>
        <v>0</v>
      </c>
    </row>
    <row r="2056" spans="1:10">
      <c r="A2056" t="e">
        <f t="shared" si="65"/>
        <v>#REF!</v>
      </c>
      <c r="B2056">
        <f>IF(AND('Tracker&amp;Invoice'!A2090&lt;&gt;"",'Tracker&amp;Invoice'!A2090&lt;&gt;"ITEM",'Tracker&amp;Invoice'!A2088="ITEM"),1,0)</f>
        <v>0</v>
      </c>
      <c r="C2056" t="str">
        <f>IF(B2056=1,'Tracker&amp;Invoice'!A2090,C2055)</f>
        <v>BQ-135</v>
      </c>
      <c r="D2056" t="str">
        <f>IF(LEFT(TRIM('Tracker&amp;Invoice'!B2090),9)="INVOICE #","INVOICE",IF(TRIM('Tracker&amp;Invoice'!B2090)="Overall Completion INVOICE","OVERALL",""))</f>
        <v>INVOICE</v>
      </c>
      <c r="E2056">
        <f>IF(D2056="INVOICE",VALUE(MID(TRIM('Tracker&amp;Invoice'!B2090),10,10)),"")</f>
        <v>28</v>
      </c>
      <c r="F2056">
        <f>IF(B2056=1,IFERROR(LOOKUP(2,1/('Tracker&amp;Invoice'!$H2090:$AC2090&lt;&gt;""),COLUMN('Tracker&amp;Invoice'!$H2090:$AC2090)),8),F2055)</f>
        <v>14</v>
      </c>
      <c r="G2056">
        <f>IF(D2056="OVERALL",IFERROR(LOOKUP(2,1/('Tracker&amp;Invoice'!$H2090:$AC2090&lt;&gt;""),COLUMN('Tracker&amp;Invoice'!$H2090:$AC2090)),8),G2057)</f>
        <v>15</v>
      </c>
      <c r="H2056">
        <f t="shared" si="64"/>
        <v>15</v>
      </c>
      <c r="I2056" s="29">
        <f>IF(D2056="INVOICE",SUM('Tracker&amp;Invoice'!$H2090:INDEX('Tracker&amp;Invoice'!$A2090:$AC2090,1,H2056)),0)</f>
        <v>3080.0000000000005</v>
      </c>
      <c r="J2056" s="29">
        <f>IF(D2056="OVERALL",SUM('Tracker&amp;Invoice'!$H2090:$AC2090),0)</f>
        <v>0</v>
      </c>
    </row>
    <row r="2057" spans="1:10">
      <c r="A2057" t="e">
        <f t="shared" si="65"/>
        <v>#REF!</v>
      </c>
      <c r="B2057">
        <f>IF(AND('Tracker&amp;Invoice'!A2091&lt;&gt;"",'Tracker&amp;Invoice'!A2091&lt;&gt;"ITEM",'Tracker&amp;Invoice'!A2089="ITEM"),1,0)</f>
        <v>0</v>
      </c>
      <c r="C2057" t="str">
        <f>IF(B2057=1,'Tracker&amp;Invoice'!A2091,C2056)</f>
        <v>BQ-135</v>
      </c>
      <c r="D2057" t="str">
        <f>IF(LEFT(TRIM('Tracker&amp;Invoice'!B2091),9)="INVOICE #","INVOICE",IF(TRIM('Tracker&amp;Invoice'!B2091)="Overall Completion INVOICE","OVERALL",""))</f>
        <v/>
      </c>
      <c r="E2057" t="str">
        <f>IF(D2057="INVOICE",VALUE(MID(TRIM('Tracker&amp;Invoice'!B2091),10,10)),"")</f>
        <v/>
      </c>
      <c r="F2057">
        <f>IF(B2057=1,IFERROR(LOOKUP(2,1/('Tracker&amp;Invoice'!$H2091:$AC2091&lt;&gt;""),COLUMN('Tracker&amp;Invoice'!$H2091:$AC2091)),8),F2056)</f>
        <v>14</v>
      </c>
      <c r="G2057">
        <f>IF(D2057="OVERALL",IFERROR(LOOKUP(2,1/('Tracker&amp;Invoice'!$H2091:$AC2091&lt;&gt;""),COLUMN('Tracker&amp;Invoice'!$H2091:$AC2091)),8),G2058)</f>
        <v>15</v>
      </c>
      <c r="H2057">
        <f t="shared" si="64"/>
        <v>15</v>
      </c>
      <c r="I2057" s="29">
        <f>IF(D2057="INVOICE",SUM('Tracker&amp;Invoice'!$H2091:INDEX('Tracker&amp;Invoice'!$A2091:$AC2091,1,H2057)),0)</f>
        <v>0</v>
      </c>
      <c r="J2057" s="29">
        <f>IF(D2057="OVERALL",SUM('Tracker&amp;Invoice'!$H2091:$AC2091),0)</f>
        <v>0</v>
      </c>
    </row>
    <row r="2058" spans="1:10">
      <c r="A2058" t="e">
        <f t="shared" si="65"/>
        <v>#REF!</v>
      </c>
      <c r="B2058">
        <f>IF(AND('Tracker&amp;Invoice'!A2092&lt;&gt;"",'Tracker&amp;Invoice'!A2092&lt;&gt;"ITEM",'Tracker&amp;Invoice'!A2090="ITEM"),1,0)</f>
        <v>0</v>
      </c>
      <c r="C2058" t="str">
        <f>IF(B2058=1,'Tracker&amp;Invoice'!A2092,C2057)</f>
        <v>BQ-135</v>
      </c>
      <c r="D2058" t="str">
        <f>IF(LEFT(TRIM('Tracker&amp;Invoice'!B2092),9)="INVOICE #","INVOICE",IF(TRIM('Tracker&amp;Invoice'!B2092)="Overall Completion INVOICE","OVERALL",""))</f>
        <v>INVOICE</v>
      </c>
      <c r="E2058">
        <f>IF(D2058="INVOICE",VALUE(MID(TRIM('Tracker&amp;Invoice'!B2092),10,10)),"")</f>
        <v>31</v>
      </c>
      <c r="F2058">
        <f>IF(B2058=1,IFERROR(LOOKUP(2,1/('Tracker&amp;Invoice'!$H2092:$AC2092&lt;&gt;""),COLUMN('Tracker&amp;Invoice'!$H2092:$AC2092)),8),F2057)</f>
        <v>14</v>
      </c>
      <c r="G2058">
        <f>IF(D2058="OVERALL",IFERROR(LOOKUP(2,1/('Tracker&amp;Invoice'!$H2092:$AC2092&lt;&gt;""),COLUMN('Tracker&amp;Invoice'!$H2092:$AC2092)),8),G2059)</f>
        <v>15</v>
      </c>
      <c r="H2058">
        <f t="shared" si="64"/>
        <v>15</v>
      </c>
      <c r="I2058" s="29">
        <f>IF(D2058="INVOICE",SUM('Tracker&amp;Invoice'!$H2092:INDEX('Tracker&amp;Invoice'!$A2092:$AC2092,1,H2058)),0)</f>
        <v>980</v>
      </c>
      <c r="J2058" s="29">
        <f>IF(D2058="OVERALL",SUM('Tracker&amp;Invoice'!$H2092:$AC2092),0)</f>
        <v>0</v>
      </c>
    </row>
    <row r="2059" spans="1:10">
      <c r="A2059" t="e">
        <f t="shared" si="65"/>
        <v>#REF!</v>
      </c>
      <c r="B2059">
        <f>IF(AND('Tracker&amp;Invoice'!A2093&lt;&gt;"",'Tracker&amp;Invoice'!A2093&lt;&gt;"ITEM",'Tracker&amp;Invoice'!A2091="ITEM"),1,0)</f>
        <v>0</v>
      </c>
      <c r="C2059" t="str">
        <f>IF(B2059=1,'Tracker&amp;Invoice'!A2093,C2058)</f>
        <v>BQ-135</v>
      </c>
      <c r="D2059" t="str">
        <f>IF(LEFT(TRIM('Tracker&amp;Invoice'!B2093),9)="INVOICE #","INVOICE",IF(TRIM('Tracker&amp;Invoice'!B2093)="Overall Completion INVOICE","OVERALL",""))</f>
        <v/>
      </c>
      <c r="E2059" t="str">
        <f>IF(D2059="INVOICE",VALUE(MID(TRIM('Tracker&amp;Invoice'!B2093),10,10)),"")</f>
        <v/>
      </c>
      <c r="F2059">
        <f>IF(B2059=1,IFERROR(LOOKUP(2,1/('Tracker&amp;Invoice'!$H2093:$AC2093&lt;&gt;""),COLUMN('Tracker&amp;Invoice'!$H2093:$AC2093)),8),F2058)</f>
        <v>14</v>
      </c>
      <c r="G2059">
        <f>IF(D2059="OVERALL",IFERROR(LOOKUP(2,1/('Tracker&amp;Invoice'!$H2093:$AC2093&lt;&gt;""),COLUMN('Tracker&amp;Invoice'!$H2093:$AC2093)),8),G2060)</f>
        <v>15</v>
      </c>
      <c r="H2059">
        <f t="shared" si="64"/>
        <v>15</v>
      </c>
      <c r="I2059" s="29">
        <f>IF(D2059="INVOICE",SUM('Tracker&amp;Invoice'!$H2093:INDEX('Tracker&amp;Invoice'!$A2093:$AC2093,1,H2059)),0)</f>
        <v>0</v>
      </c>
      <c r="J2059" s="29">
        <f>IF(D2059="OVERALL",SUM('Tracker&amp;Invoice'!$H2093:$AC2093),0)</f>
        <v>0</v>
      </c>
    </row>
    <row r="2060" spans="1:10">
      <c r="A2060" t="e">
        <f t="shared" si="65"/>
        <v>#REF!</v>
      </c>
      <c r="B2060">
        <f>IF(AND('Tracker&amp;Invoice'!A2094&lt;&gt;"",'Tracker&amp;Invoice'!A2094&lt;&gt;"ITEM",'Tracker&amp;Invoice'!A2092="ITEM"),1,0)</f>
        <v>0</v>
      </c>
      <c r="C2060" t="str">
        <f>IF(B2060=1,'Tracker&amp;Invoice'!A2094,C2059)</f>
        <v>BQ-135</v>
      </c>
      <c r="D2060" t="str">
        <f>IF(LEFT(TRIM('Tracker&amp;Invoice'!B2094),9)="INVOICE #","INVOICE",IF(TRIM('Tracker&amp;Invoice'!B2094)="Overall Completion INVOICE","OVERALL",""))</f>
        <v>OVERALL</v>
      </c>
      <c r="E2060" t="str">
        <f>IF(D2060="INVOICE",VALUE(MID(TRIM('Tracker&amp;Invoice'!B2094),10,10)),"")</f>
        <v/>
      </c>
      <c r="F2060">
        <f>IF(B2060=1,IFERROR(LOOKUP(2,1/('Tracker&amp;Invoice'!$H2094:$AC2094&lt;&gt;""),COLUMN('Tracker&amp;Invoice'!$H2094:$AC2094)),8),F2059)</f>
        <v>14</v>
      </c>
      <c r="G2060">
        <f>IF(D2060="OVERALL",IFERROR(LOOKUP(2,1/('Tracker&amp;Invoice'!$H2094:$AC2094&lt;&gt;""),COLUMN('Tracker&amp;Invoice'!$H2094:$AC2094)),8),G2061)</f>
        <v>15</v>
      </c>
      <c r="H2060">
        <f t="shared" si="64"/>
        <v>15</v>
      </c>
      <c r="I2060" s="29">
        <f>IF(D2060="INVOICE",SUM('Tracker&amp;Invoice'!$H2094:INDEX('Tracker&amp;Invoice'!$A2094:$AC2094,1,H2060)),0)</f>
        <v>0</v>
      </c>
      <c r="J2060" s="29">
        <f>IF(D2060="OVERALL",SUM('Tracker&amp;Invoice'!$H2094:$AC2094),0)</f>
        <v>4060.0000000000005</v>
      </c>
    </row>
    <row r="2061" spans="1:10">
      <c r="A2061" t="e">
        <f t="shared" si="65"/>
        <v>#REF!</v>
      </c>
      <c r="B2061">
        <f>IF(AND('Tracker&amp;Invoice'!A2095&lt;&gt;"",'Tracker&amp;Invoice'!A2095&lt;&gt;"ITEM",'Tracker&amp;Invoice'!A2093="ITEM"),1,0)</f>
        <v>0</v>
      </c>
      <c r="C2061" t="str">
        <f>IF(B2061=1,'Tracker&amp;Invoice'!A2095,C2060)</f>
        <v>BQ-135</v>
      </c>
      <c r="D2061" t="str">
        <f>IF(LEFT(TRIM('Tracker&amp;Invoice'!B2095),9)="INVOICE #","INVOICE",IF(TRIM('Tracker&amp;Invoice'!B2095)="Overall Completion INVOICE","OVERALL",""))</f>
        <v/>
      </c>
      <c r="E2061" t="str">
        <f>IF(D2061="INVOICE",VALUE(MID(TRIM('Tracker&amp;Invoice'!B2095),10,10)),"")</f>
        <v/>
      </c>
      <c r="F2061">
        <f>IF(B2061=1,IFERROR(LOOKUP(2,1/('Tracker&amp;Invoice'!$H2095:$AC2095&lt;&gt;""),COLUMN('Tracker&amp;Invoice'!$H2095:$AC2095)),8),F2060)</f>
        <v>14</v>
      </c>
      <c r="G2061">
        <f>IF(D2061="OVERALL",IFERROR(LOOKUP(2,1/('Tracker&amp;Invoice'!$H2095:$AC2095&lt;&gt;""),COLUMN('Tracker&amp;Invoice'!$H2095:$AC2095)),8),G2062)</f>
        <v>17</v>
      </c>
      <c r="H2061">
        <f t="shared" si="64"/>
        <v>17</v>
      </c>
      <c r="I2061" s="29">
        <f>IF(D2061="INVOICE",SUM('Tracker&amp;Invoice'!$H2095:INDEX('Tracker&amp;Invoice'!$A2095:$AC2095,1,H2061)),0)</f>
        <v>0</v>
      </c>
      <c r="J2061" s="29">
        <f>IF(D2061="OVERALL",SUM('Tracker&amp;Invoice'!$H2095:$AC2095),0)</f>
        <v>0</v>
      </c>
    </row>
    <row r="2062" spans="1:10">
      <c r="A2062" t="e">
        <f t="shared" si="65"/>
        <v>#REF!</v>
      </c>
      <c r="B2062">
        <f>IF(AND('Tracker&amp;Invoice'!A2096&lt;&gt;"",'Tracker&amp;Invoice'!A2096&lt;&gt;"ITEM",'Tracker&amp;Invoice'!A2094="ITEM"),1,0)</f>
        <v>0</v>
      </c>
      <c r="C2062" t="str">
        <f>IF(B2062=1,'Tracker&amp;Invoice'!A2096,C2061)</f>
        <v>BQ-135</v>
      </c>
      <c r="D2062" t="str">
        <f>IF(LEFT(TRIM('Tracker&amp;Invoice'!B2096),9)="INVOICE #","INVOICE",IF(TRIM('Tracker&amp;Invoice'!B2096)="Overall Completion INVOICE","OVERALL",""))</f>
        <v/>
      </c>
      <c r="E2062" t="str">
        <f>IF(D2062="INVOICE",VALUE(MID(TRIM('Tracker&amp;Invoice'!B2096),10,10)),"")</f>
        <v/>
      </c>
      <c r="F2062">
        <f>IF(B2062=1,IFERROR(LOOKUP(2,1/('Tracker&amp;Invoice'!$H2096:$AC2096&lt;&gt;""),COLUMN('Tracker&amp;Invoice'!$H2096:$AC2096)),8),F2061)</f>
        <v>14</v>
      </c>
      <c r="G2062">
        <f>IF(D2062="OVERALL",IFERROR(LOOKUP(2,1/('Tracker&amp;Invoice'!$H2096:$AC2096&lt;&gt;""),COLUMN('Tracker&amp;Invoice'!$H2096:$AC2096)),8),G2063)</f>
        <v>17</v>
      </c>
      <c r="H2062">
        <f t="shared" si="64"/>
        <v>17</v>
      </c>
      <c r="I2062" s="29">
        <f>IF(D2062="INVOICE",SUM('Tracker&amp;Invoice'!$H2096:INDEX('Tracker&amp;Invoice'!$A2096:$AC2096,1,H2062)),0)</f>
        <v>0</v>
      </c>
      <c r="J2062" s="29">
        <f>IF(D2062="OVERALL",SUM('Tracker&amp;Invoice'!$H2096:$AC2096),0)</f>
        <v>0</v>
      </c>
    </row>
    <row r="2063" spans="1:10">
      <c r="A2063" t="e">
        <f t="shared" si="65"/>
        <v>#REF!</v>
      </c>
      <c r="B2063">
        <f>IF(AND('Tracker&amp;Invoice'!A2097&lt;&gt;"",'Tracker&amp;Invoice'!A2097&lt;&gt;"ITEM",'Tracker&amp;Invoice'!A2095="ITEM"),1,0)</f>
        <v>0</v>
      </c>
      <c r="C2063" t="str">
        <f>IF(B2063=1,'Tracker&amp;Invoice'!A2097,C2062)</f>
        <v>BQ-135</v>
      </c>
      <c r="D2063" t="str">
        <f>IF(LEFT(TRIM('Tracker&amp;Invoice'!B2097),9)="INVOICE #","INVOICE",IF(TRIM('Tracker&amp;Invoice'!B2097)="Overall Completion INVOICE","OVERALL",""))</f>
        <v/>
      </c>
      <c r="E2063" t="str">
        <f>IF(D2063="INVOICE",VALUE(MID(TRIM('Tracker&amp;Invoice'!B2097),10,10)),"")</f>
        <v/>
      </c>
      <c r="F2063">
        <f>IF(B2063=1,IFERROR(LOOKUP(2,1/('Tracker&amp;Invoice'!$H2097:$AC2097&lt;&gt;""),COLUMN('Tracker&amp;Invoice'!$H2097:$AC2097)),8),F2062)</f>
        <v>14</v>
      </c>
      <c r="G2063">
        <f>IF(D2063="OVERALL",IFERROR(LOOKUP(2,1/('Tracker&amp;Invoice'!$H2097:$AC2097&lt;&gt;""),COLUMN('Tracker&amp;Invoice'!$H2097:$AC2097)),8),G2064)</f>
        <v>17</v>
      </c>
      <c r="H2063">
        <f t="shared" si="64"/>
        <v>17</v>
      </c>
      <c r="I2063" s="29">
        <f>IF(D2063="INVOICE",SUM('Tracker&amp;Invoice'!$H2097:INDEX('Tracker&amp;Invoice'!$A2097:$AC2097,1,H2063)),0)</f>
        <v>0</v>
      </c>
      <c r="J2063" s="29">
        <f>IF(D2063="OVERALL",SUM('Tracker&amp;Invoice'!$H2097:$AC2097),0)</f>
        <v>0</v>
      </c>
    </row>
    <row r="2064" spans="1:10">
      <c r="A2064" t="e">
        <f t="shared" si="65"/>
        <v>#REF!</v>
      </c>
      <c r="B2064">
        <f>IF(AND('Tracker&amp;Invoice'!A2098&lt;&gt;"",'Tracker&amp;Invoice'!A2098&lt;&gt;"ITEM",'Tracker&amp;Invoice'!A2096="ITEM"),1,0)</f>
        <v>0</v>
      </c>
      <c r="C2064" t="str">
        <f>IF(B2064=1,'Tracker&amp;Invoice'!A2098,C2063)</f>
        <v>BQ-135</v>
      </c>
      <c r="D2064" t="str">
        <f>IF(LEFT(TRIM('Tracker&amp;Invoice'!B2098),9)="INVOICE #","INVOICE",IF(TRIM('Tracker&amp;Invoice'!B2098)="Overall Completion INVOICE","OVERALL",""))</f>
        <v/>
      </c>
      <c r="E2064" t="str">
        <f>IF(D2064="INVOICE",VALUE(MID(TRIM('Tracker&amp;Invoice'!B2098),10,10)),"")</f>
        <v/>
      </c>
      <c r="F2064">
        <f>IF(B2064=1,IFERROR(LOOKUP(2,1/('Tracker&amp;Invoice'!$H2098:$AC2098&lt;&gt;""),COLUMN('Tracker&amp;Invoice'!$H2098:$AC2098)),8),F2063)</f>
        <v>14</v>
      </c>
      <c r="G2064">
        <f>IF(D2064="OVERALL",IFERROR(LOOKUP(2,1/('Tracker&amp;Invoice'!$H2098:$AC2098&lt;&gt;""),COLUMN('Tracker&amp;Invoice'!$H2098:$AC2098)),8),G2065)</f>
        <v>17</v>
      </c>
      <c r="H2064">
        <f t="shared" si="64"/>
        <v>17</v>
      </c>
      <c r="I2064" s="29">
        <f>IF(D2064="INVOICE",SUM('Tracker&amp;Invoice'!$H2098:INDEX('Tracker&amp;Invoice'!$A2098:$AC2098,1,H2064)),0)</f>
        <v>0</v>
      </c>
      <c r="J2064" s="29">
        <f>IF(D2064="OVERALL",SUM('Tracker&amp;Invoice'!$H2098:$AC2098),0)</f>
        <v>0</v>
      </c>
    </row>
    <row r="2065" spans="1:10">
      <c r="A2065" t="e">
        <f t="shared" si="65"/>
        <v>#REF!</v>
      </c>
      <c r="B2065">
        <f>IF(AND('Tracker&amp;Invoice'!A2099&lt;&gt;"",'Tracker&amp;Invoice'!A2099&lt;&gt;"ITEM",'Tracker&amp;Invoice'!A2097="ITEM"),1,0)</f>
        <v>0</v>
      </c>
      <c r="C2065" t="str">
        <f>IF(B2065=1,'Tracker&amp;Invoice'!A2099,C2064)</f>
        <v>BQ-135</v>
      </c>
      <c r="D2065" t="str">
        <f>IF(LEFT(TRIM('Tracker&amp;Invoice'!B2099),9)="INVOICE #","INVOICE",IF(TRIM('Tracker&amp;Invoice'!B2099)="Overall Completion INVOICE","OVERALL",""))</f>
        <v/>
      </c>
      <c r="E2065" t="str">
        <f>IF(D2065="INVOICE",VALUE(MID(TRIM('Tracker&amp;Invoice'!B2099),10,10)),"")</f>
        <v/>
      </c>
      <c r="F2065">
        <f>IF(B2065=1,IFERROR(LOOKUP(2,1/('Tracker&amp;Invoice'!$H2099:$AC2099&lt;&gt;""),COLUMN('Tracker&amp;Invoice'!$H2099:$AC2099)),8),F2064)</f>
        <v>14</v>
      </c>
      <c r="G2065">
        <f>IF(D2065="OVERALL",IFERROR(LOOKUP(2,1/('Tracker&amp;Invoice'!$H2099:$AC2099&lt;&gt;""),COLUMN('Tracker&amp;Invoice'!$H2099:$AC2099)),8),G2066)</f>
        <v>17</v>
      </c>
      <c r="H2065">
        <f t="shared" si="64"/>
        <v>17</v>
      </c>
      <c r="I2065" s="29">
        <f>IF(D2065="INVOICE",SUM('Tracker&amp;Invoice'!$H2099:INDEX('Tracker&amp;Invoice'!$A2099:$AC2099,1,H2065)),0)</f>
        <v>0</v>
      </c>
      <c r="J2065" s="29">
        <f>IF(D2065="OVERALL",SUM('Tracker&amp;Invoice'!$H2099:$AC2099),0)</f>
        <v>0</v>
      </c>
    </row>
    <row r="2066" spans="1:10">
      <c r="A2066" t="e">
        <f t="shared" si="65"/>
        <v>#REF!</v>
      </c>
      <c r="B2066">
        <f>IF(AND('Tracker&amp;Invoice'!A2100&lt;&gt;"",'Tracker&amp;Invoice'!A2100&lt;&gt;"ITEM",'Tracker&amp;Invoice'!A2098="ITEM"),1,0)</f>
        <v>0</v>
      </c>
      <c r="C2066" t="str">
        <f>IF(B2066=1,'Tracker&amp;Invoice'!A2100,C2065)</f>
        <v>BQ-135</v>
      </c>
      <c r="D2066" t="str">
        <f>IF(LEFT(TRIM('Tracker&amp;Invoice'!B2100),9)="INVOICE #","INVOICE",IF(TRIM('Tracker&amp;Invoice'!B2100)="Overall Completion INVOICE","OVERALL",""))</f>
        <v/>
      </c>
      <c r="E2066" t="str">
        <f>IF(D2066="INVOICE",VALUE(MID(TRIM('Tracker&amp;Invoice'!B2100),10,10)),"")</f>
        <v/>
      </c>
      <c r="F2066">
        <f>IF(B2066=1,IFERROR(LOOKUP(2,1/('Tracker&amp;Invoice'!$H2100:$AC2100&lt;&gt;""),COLUMN('Tracker&amp;Invoice'!$H2100:$AC2100)),8),F2065)</f>
        <v>14</v>
      </c>
      <c r="G2066">
        <f>IF(D2066="OVERALL",IFERROR(LOOKUP(2,1/('Tracker&amp;Invoice'!$H2100:$AC2100&lt;&gt;""),COLUMN('Tracker&amp;Invoice'!$H2100:$AC2100)),8),G2067)</f>
        <v>17</v>
      </c>
      <c r="H2066">
        <f t="shared" si="64"/>
        <v>17</v>
      </c>
      <c r="I2066" s="29">
        <f>IF(D2066="INVOICE",SUM('Tracker&amp;Invoice'!$H2100:INDEX('Tracker&amp;Invoice'!$A2100:$AC2100,1,H2066)),0)</f>
        <v>0</v>
      </c>
      <c r="J2066" s="29">
        <f>IF(D2066="OVERALL",SUM('Tracker&amp;Invoice'!$H2100:$AC2100),0)</f>
        <v>0</v>
      </c>
    </row>
    <row r="2067" spans="1:10">
      <c r="A2067" t="e">
        <f t="shared" si="65"/>
        <v>#REF!</v>
      </c>
      <c r="B2067">
        <f>IF(AND('Tracker&amp;Invoice'!A2101&lt;&gt;"",'Tracker&amp;Invoice'!A2101&lt;&gt;"ITEM",'Tracker&amp;Invoice'!A2099="ITEM"),1,0)</f>
        <v>0</v>
      </c>
      <c r="C2067" t="str">
        <f>IF(B2067=1,'Tracker&amp;Invoice'!A2101,C2066)</f>
        <v>BQ-135</v>
      </c>
      <c r="D2067" t="str">
        <f>IF(LEFT(TRIM('Tracker&amp;Invoice'!B2101),9)="INVOICE #","INVOICE",IF(TRIM('Tracker&amp;Invoice'!B2101)="Overall Completion INVOICE","OVERALL",""))</f>
        <v/>
      </c>
      <c r="E2067" t="str">
        <f>IF(D2067="INVOICE",VALUE(MID(TRIM('Tracker&amp;Invoice'!B2101),10,10)),"")</f>
        <v/>
      </c>
      <c r="F2067">
        <f>IF(B2067=1,IFERROR(LOOKUP(2,1/('Tracker&amp;Invoice'!$H2101:$AC2101&lt;&gt;""),COLUMN('Tracker&amp;Invoice'!$H2101:$AC2101)),8),F2066)</f>
        <v>14</v>
      </c>
      <c r="G2067">
        <f>IF(D2067="OVERALL",IFERROR(LOOKUP(2,1/('Tracker&amp;Invoice'!$H2101:$AC2101&lt;&gt;""),COLUMN('Tracker&amp;Invoice'!$H2101:$AC2101)),8),G2068)</f>
        <v>17</v>
      </c>
      <c r="H2067">
        <f t="shared" si="64"/>
        <v>17</v>
      </c>
      <c r="I2067" s="29">
        <f>IF(D2067="INVOICE",SUM('Tracker&amp;Invoice'!$H2101:INDEX('Tracker&amp;Invoice'!$A2101:$AC2101,1,H2067)),0)</f>
        <v>0</v>
      </c>
      <c r="J2067" s="29">
        <f>IF(D2067="OVERALL",SUM('Tracker&amp;Invoice'!$H2101:$AC2101),0)</f>
        <v>0</v>
      </c>
    </row>
    <row r="2068" spans="1:10">
      <c r="A2068" t="e">
        <f t="shared" si="65"/>
        <v>#REF!</v>
      </c>
      <c r="B2068">
        <f>IF(AND('Tracker&amp;Invoice'!A2102&lt;&gt;"",'Tracker&amp;Invoice'!A2102&lt;&gt;"ITEM",'Tracker&amp;Invoice'!A2100="ITEM"),1,0)</f>
        <v>0</v>
      </c>
      <c r="C2068" t="str">
        <f>IF(B2068=1,'Tracker&amp;Invoice'!A2102,C2067)</f>
        <v>BQ-135</v>
      </c>
      <c r="D2068" t="str">
        <f>IF(LEFT(TRIM('Tracker&amp;Invoice'!B2102),9)="INVOICE #","INVOICE",IF(TRIM('Tracker&amp;Invoice'!B2102)="Overall Completion INVOICE","OVERALL",""))</f>
        <v/>
      </c>
      <c r="E2068" t="str">
        <f>IF(D2068="INVOICE",VALUE(MID(TRIM('Tracker&amp;Invoice'!B2102),10,10)),"")</f>
        <v/>
      </c>
      <c r="F2068">
        <f>IF(B2068=1,IFERROR(LOOKUP(2,1/('Tracker&amp;Invoice'!$H2102:$AC2102&lt;&gt;""),COLUMN('Tracker&amp;Invoice'!$H2102:$AC2102)),8),F2067)</f>
        <v>14</v>
      </c>
      <c r="G2068">
        <f>IF(D2068="OVERALL",IFERROR(LOOKUP(2,1/('Tracker&amp;Invoice'!$H2102:$AC2102&lt;&gt;""),COLUMN('Tracker&amp;Invoice'!$H2102:$AC2102)),8),G2069)</f>
        <v>17</v>
      </c>
      <c r="H2068">
        <f t="shared" si="64"/>
        <v>17</v>
      </c>
      <c r="I2068" s="29">
        <f>IF(D2068="INVOICE",SUM('Tracker&amp;Invoice'!$H2102:INDEX('Tracker&amp;Invoice'!$A2102:$AC2102,1,H2068)),0)</f>
        <v>0</v>
      </c>
      <c r="J2068" s="29">
        <f>IF(D2068="OVERALL",SUM('Tracker&amp;Invoice'!$H2102:$AC2102),0)</f>
        <v>0</v>
      </c>
    </row>
    <row r="2069" spans="1:10">
      <c r="A2069" t="e">
        <f t="shared" si="65"/>
        <v>#REF!</v>
      </c>
      <c r="B2069">
        <f>IF(AND('Tracker&amp;Invoice'!A2103&lt;&gt;"",'Tracker&amp;Invoice'!A2103&lt;&gt;"ITEM",'Tracker&amp;Invoice'!A2101="ITEM"),1,0)</f>
        <v>1</v>
      </c>
      <c r="C2069" t="str">
        <f>IF(B2069=1,'Tracker&amp;Invoice'!A2103,C2068)</f>
        <v>BQ-136</v>
      </c>
      <c r="D2069" t="str">
        <f>IF(LEFT(TRIM('Tracker&amp;Invoice'!B2103),9)="INVOICE #","INVOICE",IF(TRIM('Tracker&amp;Invoice'!B2103)="Overall Completion INVOICE","OVERALL",""))</f>
        <v/>
      </c>
      <c r="E2069" t="str">
        <f>IF(D2069="INVOICE",VALUE(MID(TRIM('Tracker&amp;Invoice'!B2103),10,10)),"")</f>
        <v/>
      </c>
      <c r="F2069">
        <f>IF(B2069=1,IFERROR(LOOKUP(2,1/('Tracker&amp;Invoice'!$H2103:$AC2103&lt;&gt;""),COLUMN('Tracker&amp;Invoice'!$H2103:$AC2103)),8),F2068)</f>
        <v>16</v>
      </c>
      <c r="G2069">
        <f>IF(D2069="OVERALL",IFERROR(LOOKUP(2,1/('Tracker&amp;Invoice'!$H2103:$AC2103&lt;&gt;""),COLUMN('Tracker&amp;Invoice'!$H2103:$AC2103)),8),G2070)</f>
        <v>17</v>
      </c>
      <c r="H2069">
        <f t="shared" si="64"/>
        <v>17</v>
      </c>
      <c r="I2069" s="29">
        <f>IF(D2069="INVOICE",SUM('Tracker&amp;Invoice'!$H2103:INDEX('Tracker&amp;Invoice'!$A2103:$AC2103,1,H2069)),0)</f>
        <v>0</v>
      </c>
      <c r="J2069" s="29">
        <f>IF(D2069="OVERALL",SUM('Tracker&amp;Invoice'!$H2103:$AC2103),0)</f>
        <v>0</v>
      </c>
    </row>
    <row r="2070" spans="1:10">
      <c r="A2070" t="e">
        <f t="shared" si="65"/>
        <v>#REF!</v>
      </c>
      <c r="B2070">
        <f>IF(AND('Tracker&amp;Invoice'!A2104&lt;&gt;"",'Tracker&amp;Invoice'!A2104&lt;&gt;"ITEM",'Tracker&amp;Invoice'!A2102="ITEM"),1,0)</f>
        <v>0</v>
      </c>
      <c r="C2070" t="str">
        <f>IF(B2070=1,'Tracker&amp;Invoice'!A2104,C2069)</f>
        <v>BQ-136</v>
      </c>
      <c r="D2070" t="str">
        <f>IF(LEFT(TRIM('Tracker&amp;Invoice'!B2104),9)="INVOICE #","INVOICE",IF(TRIM('Tracker&amp;Invoice'!B2104)="Overall Completion INVOICE","OVERALL",""))</f>
        <v/>
      </c>
      <c r="E2070" t="str">
        <f>IF(D2070="INVOICE",VALUE(MID(TRIM('Tracker&amp;Invoice'!B2104),10,10)),"")</f>
        <v/>
      </c>
      <c r="F2070">
        <f>IF(B2070=1,IFERROR(LOOKUP(2,1/('Tracker&amp;Invoice'!$H2104:$AC2104&lt;&gt;""),COLUMN('Tracker&amp;Invoice'!$H2104:$AC2104)),8),F2069)</f>
        <v>16</v>
      </c>
      <c r="G2070">
        <f>IF(D2070="OVERALL",IFERROR(LOOKUP(2,1/('Tracker&amp;Invoice'!$H2104:$AC2104&lt;&gt;""),COLUMN('Tracker&amp;Invoice'!$H2104:$AC2104)),8),G2071)</f>
        <v>17</v>
      </c>
      <c r="H2070">
        <f t="shared" si="64"/>
        <v>17</v>
      </c>
      <c r="I2070" s="29">
        <f>IF(D2070="INVOICE",SUM('Tracker&amp;Invoice'!$H2104:INDEX('Tracker&amp;Invoice'!$A2104:$AC2104,1,H2070)),0)</f>
        <v>0</v>
      </c>
      <c r="J2070" s="29">
        <f>IF(D2070="OVERALL",SUM('Tracker&amp;Invoice'!$H2104:$AC2104),0)</f>
        <v>0</v>
      </c>
    </row>
    <row r="2071" spans="1:10">
      <c r="A2071" t="e">
        <f t="shared" si="65"/>
        <v>#REF!</v>
      </c>
      <c r="B2071">
        <f>IF(AND('Tracker&amp;Invoice'!A2105&lt;&gt;"",'Tracker&amp;Invoice'!A2105&lt;&gt;"ITEM",'Tracker&amp;Invoice'!A2103="ITEM"),1,0)</f>
        <v>0</v>
      </c>
      <c r="C2071" t="str">
        <f>IF(B2071=1,'Tracker&amp;Invoice'!A2105,C2070)</f>
        <v>BQ-136</v>
      </c>
      <c r="D2071" t="str">
        <f>IF(LEFT(TRIM('Tracker&amp;Invoice'!B2105),9)="INVOICE #","INVOICE",IF(TRIM('Tracker&amp;Invoice'!B2105)="Overall Completion INVOICE","OVERALL",""))</f>
        <v/>
      </c>
      <c r="E2071" t="str">
        <f>IF(D2071="INVOICE",VALUE(MID(TRIM('Tracker&amp;Invoice'!B2105),10,10)),"")</f>
        <v/>
      </c>
      <c r="F2071">
        <f>IF(B2071=1,IFERROR(LOOKUP(2,1/('Tracker&amp;Invoice'!$H2105:$AC2105&lt;&gt;""),COLUMN('Tracker&amp;Invoice'!$H2105:$AC2105)),8),F2070)</f>
        <v>16</v>
      </c>
      <c r="G2071">
        <f>IF(D2071="OVERALL",IFERROR(LOOKUP(2,1/('Tracker&amp;Invoice'!$H2105:$AC2105&lt;&gt;""),COLUMN('Tracker&amp;Invoice'!$H2105:$AC2105)),8),G2072)</f>
        <v>17</v>
      </c>
      <c r="H2071">
        <f t="shared" si="64"/>
        <v>17</v>
      </c>
      <c r="I2071" s="29">
        <f>IF(D2071="INVOICE",SUM('Tracker&amp;Invoice'!$H2105:INDEX('Tracker&amp;Invoice'!$A2105:$AC2105,1,H2071)),0)</f>
        <v>0</v>
      </c>
      <c r="J2071" s="29">
        <f>IF(D2071="OVERALL",SUM('Tracker&amp;Invoice'!$H2105:$AC2105),0)</f>
        <v>0</v>
      </c>
    </row>
    <row r="2072" spans="1:10">
      <c r="A2072" t="e">
        <f t="shared" si="65"/>
        <v>#REF!</v>
      </c>
      <c r="B2072">
        <f>IF(AND('Tracker&amp;Invoice'!A2106&lt;&gt;"",'Tracker&amp;Invoice'!A2106&lt;&gt;"ITEM",'Tracker&amp;Invoice'!A2104="ITEM"),1,0)</f>
        <v>0</v>
      </c>
      <c r="C2072" t="str">
        <f>IF(B2072=1,'Tracker&amp;Invoice'!A2106,C2071)</f>
        <v>BQ-136</v>
      </c>
      <c r="D2072" t="str">
        <f>IF(LEFT(TRIM('Tracker&amp;Invoice'!B2106),9)="INVOICE #","INVOICE",IF(TRIM('Tracker&amp;Invoice'!B2106)="Overall Completion INVOICE","OVERALL",""))</f>
        <v>INVOICE</v>
      </c>
      <c r="E2072">
        <f>IF(D2072="INVOICE",VALUE(MID(TRIM('Tracker&amp;Invoice'!B2106),10,10)),"")</f>
        <v>15</v>
      </c>
      <c r="F2072">
        <f>IF(B2072=1,IFERROR(LOOKUP(2,1/('Tracker&amp;Invoice'!$H2106:$AC2106&lt;&gt;""),COLUMN('Tracker&amp;Invoice'!$H2106:$AC2106)),8),F2071)</f>
        <v>16</v>
      </c>
      <c r="G2072">
        <f>IF(D2072="OVERALL",IFERROR(LOOKUP(2,1/('Tracker&amp;Invoice'!$H2106:$AC2106&lt;&gt;""),COLUMN('Tracker&amp;Invoice'!$H2106:$AC2106)),8),G2073)</f>
        <v>17</v>
      </c>
      <c r="H2072">
        <f t="shared" si="64"/>
        <v>17</v>
      </c>
      <c r="I2072" s="29">
        <f>IF(D2072="INVOICE",SUM('Tracker&amp;Invoice'!$H2106:INDEX('Tracker&amp;Invoice'!$A2106:$AC2106,1,H2072)),0)</f>
        <v>3552</v>
      </c>
      <c r="J2072" s="29">
        <f>IF(D2072="OVERALL",SUM('Tracker&amp;Invoice'!$H2106:$AC2106),0)</f>
        <v>0</v>
      </c>
    </row>
    <row r="2073" spans="1:10">
      <c r="A2073" t="e">
        <f t="shared" si="65"/>
        <v>#REF!</v>
      </c>
      <c r="B2073">
        <f>IF(AND('Tracker&amp;Invoice'!A2107&lt;&gt;"",'Tracker&amp;Invoice'!A2107&lt;&gt;"ITEM",'Tracker&amp;Invoice'!A2105="ITEM"),1,0)</f>
        <v>0</v>
      </c>
      <c r="C2073" t="str">
        <f>IF(B2073=1,'Tracker&amp;Invoice'!A2107,C2072)</f>
        <v>BQ-136</v>
      </c>
      <c r="D2073" t="str">
        <f>IF(LEFT(TRIM('Tracker&amp;Invoice'!B2107),9)="INVOICE #","INVOICE",IF(TRIM('Tracker&amp;Invoice'!B2107)="Overall Completion INVOICE","OVERALL",""))</f>
        <v/>
      </c>
      <c r="E2073" t="str">
        <f>IF(D2073="INVOICE",VALUE(MID(TRIM('Tracker&amp;Invoice'!B2107),10,10)),"")</f>
        <v/>
      </c>
      <c r="F2073">
        <f>IF(B2073=1,IFERROR(LOOKUP(2,1/('Tracker&amp;Invoice'!$H2107:$AC2107&lt;&gt;""),COLUMN('Tracker&amp;Invoice'!$H2107:$AC2107)),8),F2072)</f>
        <v>16</v>
      </c>
      <c r="G2073">
        <f>IF(D2073="OVERALL",IFERROR(LOOKUP(2,1/('Tracker&amp;Invoice'!$H2107:$AC2107&lt;&gt;""),COLUMN('Tracker&amp;Invoice'!$H2107:$AC2107)),8),G2074)</f>
        <v>17</v>
      </c>
      <c r="H2073">
        <f t="shared" si="64"/>
        <v>17</v>
      </c>
      <c r="I2073" s="29">
        <f>IF(D2073="INVOICE",SUM('Tracker&amp;Invoice'!$H2107:INDEX('Tracker&amp;Invoice'!$A2107:$AC2107,1,H2073)),0)</f>
        <v>0</v>
      </c>
      <c r="J2073" s="29">
        <f>IF(D2073="OVERALL",SUM('Tracker&amp;Invoice'!$H2107:$AC2107),0)</f>
        <v>0</v>
      </c>
    </row>
    <row r="2074" spans="1:10">
      <c r="A2074" t="e">
        <f t="shared" si="65"/>
        <v>#REF!</v>
      </c>
      <c r="B2074">
        <f>IF(AND('Tracker&amp;Invoice'!A2108&lt;&gt;"",'Tracker&amp;Invoice'!A2108&lt;&gt;"ITEM",'Tracker&amp;Invoice'!A2106="ITEM"),1,0)</f>
        <v>0</v>
      </c>
      <c r="C2074" t="str">
        <f>IF(B2074=1,'Tracker&amp;Invoice'!A2108,C2073)</f>
        <v>BQ-136</v>
      </c>
      <c r="D2074" t="str">
        <f>IF(LEFT(TRIM('Tracker&amp;Invoice'!B2108),9)="INVOICE #","INVOICE",IF(TRIM('Tracker&amp;Invoice'!B2108)="Overall Completion INVOICE","OVERALL",""))</f>
        <v>INVOICE</v>
      </c>
      <c r="E2074">
        <f>IF(D2074="INVOICE",VALUE(MID(TRIM('Tracker&amp;Invoice'!B2108),10,10)),"")</f>
        <v>27</v>
      </c>
      <c r="F2074">
        <f>IF(B2074=1,IFERROR(LOOKUP(2,1/('Tracker&amp;Invoice'!$H2108:$AC2108&lt;&gt;""),COLUMN('Tracker&amp;Invoice'!$H2108:$AC2108)),8),F2073)</f>
        <v>16</v>
      </c>
      <c r="G2074">
        <f>IF(D2074="OVERALL",IFERROR(LOOKUP(2,1/('Tracker&amp;Invoice'!$H2108:$AC2108&lt;&gt;""),COLUMN('Tracker&amp;Invoice'!$H2108:$AC2108)),8),G2075)</f>
        <v>17</v>
      </c>
      <c r="H2074">
        <f t="shared" si="64"/>
        <v>17</v>
      </c>
      <c r="I2074" s="29">
        <f>IF(D2074="INVOICE",SUM('Tracker&amp;Invoice'!$H2108:INDEX('Tracker&amp;Invoice'!$A2108:$AC2108,1,H2074)),0)</f>
        <v>-1776</v>
      </c>
      <c r="J2074" s="29">
        <f>IF(D2074="OVERALL",SUM('Tracker&amp;Invoice'!$H2108:$AC2108),0)</f>
        <v>0</v>
      </c>
    </row>
    <row r="2075" spans="1:10">
      <c r="A2075" t="e">
        <f t="shared" si="65"/>
        <v>#REF!</v>
      </c>
      <c r="B2075">
        <f>IF(AND('Tracker&amp;Invoice'!A2109&lt;&gt;"",'Tracker&amp;Invoice'!A2109&lt;&gt;"ITEM",'Tracker&amp;Invoice'!A2107="ITEM"),1,0)</f>
        <v>0</v>
      </c>
      <c r="C2075" t="str">
        <f>IF(B2075=1,'Tracker&amp;Invoice'!A2109,C2074)</f>
        <v>BQ-136</v>
      </c>
      <c r="D2075" t="str">
        <f>IF(LEFT(TRIM('Tracker&amp;Invoice'!B2109),9)="INVOICE #","INVOICE",IF(TRIM('Tracker&amp;Invoice'!B2109)="Overall Completion INVOICE","OVERALL",""))</f>
        <v/>
      </c>
      <c r="E2075" t="str">
        <f>IF(D2075="INVOICE",VALUE(MID(TRIM('Tracker&amp;Invoice'!B2109),10,10)),"")</f>
        <v/>
      </c>
      <c r="F2075">
        <f>IF(B2075=1,IFERROR(LOOKUP(2,1/('Tracker&amp;Invoice'!$H2109:$AC2109&lt;&gt;""),COLUMN('Tracker&amp;Invoice'!$H2109:$AC2109)),8),F2074)</f>
        <v>16</v>
      </c>
      <c r="G2075">
        <f>IF(D2075="OVERALL",IFERROR(LOOKUP(2,1/('Tracker&amp;Invoice'!$H2109:$AC2109&lt;&gt;""),COLUMN('Tracker&amp;Invoice'!$H2109:$AC2109)),8),G2076)</f>
        <v>17</v>
      </c>
      <c r="H2075">
        <f t="shared" si="64"/>
        <v>17</v>
      </c>
      <c r="I2075" s="29">
        <f>IF(D2075="INVOICE",SUM('Tracker&amp;Invoice'!$H2109:INDEX('Tracker&amp;Invoice'!$A2109:$AC2109,1,H2075)),0)</f>
        <v>0</v>
      </c>
      <c r="J2075" s="29">
        <f>IF(D2075="OVERALL",SUM('Tracker&amp;Invoice'!$H2109:$AC2109),0)</f>
        <v>0</v>
      </c>
    </row>
    <row r="2076" spans="1:10">
      <c r="A2076" t="e">
        <f t="shared" si="65"/>
        <v>#REF!</v>
      </c>
      <c r="B2076">
        <f>IF(AND('Tracker&amp;Invoice'!A2110&lt;&gt;"",'Tracker&amp;Invoice'!A2110&lt;&gt;"ITEM",'Tracker&amp;Invoice'!A2108="ITEM"),1,0)</f>
        <v>0</v>
      </c>
      <c r="C2076" t="str">
        <f>IF(B2076=1,'Tracker&amp;Invoice'!A2110,C2075)</f>
        <v>BQ-136</v>
      </c>
      <c r="D2076" t="str">
        <f>IF(LEFT(TRIM('Tracker&amp;Invoice'!B2110),9)="INVOICE #","INVOICE",IF(TRIM('Tracker&amp;Invoice'!B2110)="Overall Completion INVOICE","OVERALL",""))</f>
        <v>INVOICE</v>
      </c>
      <c r="E2076">
        <f>IF(D2076="INVOICE",VALUE(MID(TRIM('Tracker&amp;Invoice'!B2110),10,10)),"")</f>
        <v>31</v>
      </c>
      <c r="F2076">
        <f>IF(B2076=1,IFERROR(LOOKUP(2,1/('Tracker&amp;Invoice'!$H2110:$AC2110&lt;&gt;""),COLUMN('Tracker&amp;Invoice'!$H2110:$AC2110)),8),F2075)</f>
        <v>16</v>
      </c>
      <c r="G2076">
        <f>IF(D2076="OVERALL",IFERROR(LOOKUP(2,1/('Tracker&amp;Invoice'!$H2110:$AC2110&lt;&gt;""),COLUMN('Tracker&amp;Invoice'!$H2110:$AC2110)),8),G2077)</f>
        <v>17</v>
      </c>
      <c r="H2076">
        <f t="shared" si="64"/>
        <v>17</v>
      </c>
      <c r="I2076" s="29">
        <f>IF(D2076="INVOICE",SUM('Tracker&amp;Invoice'!$H2110:INDEX('Tracker&amp;Invoice'!$A2110:$AC2110,1,H2076)),0)</f>
        <v>473.6</v>
      </c>
      <c r="J2076" s="29">
        <f>IF(D2076="OVERALL",SUM('Tracker&amp;Invoice'!$H2110:$AC2110),0)</f>
        <v>0</v>
      </c>
    </row>
    <row r="2077" spans="1:10">
      <c r="A2077" t="e">
        <f t="shared" si="65"/>
        <v>#REF!</v>
      </c>
      <c r="B2077">
        <f>IF(AND('Tracker&amp;Invoice'!A2111&lt;&gt;"",'Tracker&amp;Invoice'!A2111&lt;&gt;"ITEM",'Tracker&amp;Invoice'!A2109="ITEM"),1,0)</f>
        <v>0</v>
      </c>
      <c r="C2077" t="str">
        <f>IF(B2077=1,'Tracker&amp;Invoice'!A2111,C2076)</f>
        <v>BQ-136</v>
      </c>
      <c r="D2077" t="str">
        <f>IF(LEFT(TRIM('Tracker&amp;Invoice'!B2111),9)="INVOICE #","INVOICE",IF(TRIM('Tracker&amp;Invoice'!B2111)="Overall Completion INVOICE","OVERALL",""))</f>
        <v/>
      </c>
      <c r="E2077" t="str">
        <f>IF(D2077="INVOICE",VALUE(MID(TRIM('Tracker&amp;Invoice'!B2111),10,10)),"")</f>
        <v/>
      </c>
      <c r="F2077">
        <f>IF(B2077=1,IFERROR(LOOKUP(2,1/('Tracker&amp;Invoice'!$H2111:$AC2111&lt;&gt;""),COLUMN('Tracker&amp;Invoice'!$H2111:$AC2111)),8),F2076)</f>
        <v>16</v>
      </c>
      <c r="G2077">
        <f>IF(D2077="OVERALL",IFERROR(LOOKUP(2,1/('Tracker&amp;Invoice'!$H2111:$AC2111&lt;&gt;""),COLUMN('Tracker&amp;Invoice'!$H2111:$AC2111)),8),G2078)</f>
        <v>17</v>
      </c>
      <c r="H2077">
        <f t="shared" si="64"/>
        <v>17</v>
      </c>
      <c r="I2077" s="29">
        <f>IF(D2077="INVOICE",SUM('Tracker&amp;Invoice'!$H2111:INDEX('Tracker&amp;Invoice'!$A2111:$AC2111,1,H2077)),0)</f>
        <v>0</v>
      </c>
      <c r="J2077" s="29">
        <f>IF(D2077="OVERALL",SUM('Tracker&amp;Invoice'!$H2111:$AC2111),0)</f>
        <v>0</v>
      </c>
    </row>
    <row r="2078" spans="1:10">
      <c r="A2078" t="e">
        <f t="shared" si="65"/>
        <v>#REF!</v>
      </c>
      <c r="B2078">
        <f>IF(AND('Tracker&amp;Invoice'!A2112&lt;&gt;"",'Tracker&amp;Invoice'!A2112&lt;&gt;"ITEM",'Tracker&amp;Invoice'!A2110="ITEM"),1,0)</f>
        <v>0</v>
      </c>
      <c r="C2078" t="str">
        <f>IF(B2078=1,'Tracker&amp;Invoice'!A2112,C2077)</f>
        <v>BQ-136</v>
      </c>
      <c r="D2078" t="str">
        <f>IF(LEFT(TRIM('Tracker&amp;Invoice'!B2112),9)="INVOICE #","INVOICE",IF(TRIM('Tracker&amp;Invoice'!B2112)="Overall Completion INVOICE","OVERALL",""))</f>
        <v>INVOICE</v>
      </c>
      <c r="E2078">
        <f>IF(D2078="INVOICE",VALUE(MID(TRIM('Tracker&amp;Invoice'!B2112),10,10)),"")</f>
        <v>32</v>
      </c>
      <c r="F2078">
        <f>IF(B2078=1,IFERROR(LOOKUP(2,1/('Tracker&amp;Invoice'!$H2112:$AC2112&lt;&gt;""),COLUMN('Tracker&amp;Invoice'!$H2112:$AC2112)),8),F2077)</f>
        <v>16</v>
      </c>
      <c r="G2078">
        <f>IF(D2078="OVERALL",IFERROR(LOOKUP(2,1/('Tracker&amp;Invoice'!$H2112:$AC2112&lt;&gt;""),COLUMN('Tracker&amp;Invoice'!$H2112:$AC2112)),8),G2079)</f>
        <v>17</v>
      </c>
      <c r="H2078">
        <f t="shared" si="64"/>
        <v>17</v>
      </c>
      <c r="I2078" s="29">
        <f>IF(D2078="INVOICE",SUM('Tracker&amp;Invoice'!$H2112:INDEX('Tracker&amp;Invoice'!$A2112:$AC2112,1,H2078)),0)</f>
        <v>2101.6</v>
      </c>
      <c r="J2078" s="29">
        <f>IF(D2078="OVERALL",SUM('Tracker&amp;Invoice'!$H2112:$AC2112),0)</f>
        <v>0</v>
      </c>
    </row>
    <row r="2079" spans="1:10">
      <c r="A2079" t="e">
        <f t="shared" si="65"/>
        <v>#REF!</v>
      </c>
      <c r="B2079">
        <f>IF(AND('Tracker&amp;Invoice'!A2113&lt;&gt;"",'Tracker&amp;Invoice'!A2113&lt;&gt;"ITEM",'Tracker&amp;Invoice'!A2111="ITEM"),1,0)</f>
        <v>0</v>
      </c>
      <c r="C2079" t="str">
        <f>IF(B2079=1,'Tracker&amp;Invoice'!A2113,C2078)</f>
        <v>BQ-136</v>
      </c>
      <c r="D2079" t="str">
        <f>IF(LEFT(TRIM('Tracker&amp;Invoice'!B2113),9)="INVOICE #","INVOICE",IF(TRIM('Tracker&amp;Invoice'!B2113)="Overall Completion INVOICE","OVERALL",""))</f>
        <v/>
      </c>
      <c r="E2079" t="str">
        <f>IF(D2079="INVOICE",VALUE(MID(TRIM('Tracker&amp;Invoice'!B2113),10,10)),"")</f>
        <v/>
      </c>
      <c r="F2079">
        <f>IF(B2079=1,IFERROR(LOOKUP(2,1/('Tracker&amp;Invoice'!$H2113:$AC2113&lt;&gt;""),COLUMN('Tracker&amp;Invoice'!$H2113:$AC2113)),8),F2078)</f>
        <v>16</v>
      </c>
      <c r="G2079">
        <f>IF(D2079="OVERALL",IFERROR(LOOKUP(2,1/('Tracker&amp;Invoice'!$H2113:$AC2113&lt;&gt;""),COLUMN('Tracker&amp;Invoice'!$H2113:$AC2113)),8),G2080)</f>
        <v>17</v>
      </c>
      <c r="H2079">
        <f t="shared" si="64"/>
        <v>17</v>
      </c>
      <c r="I2079" s="29">
        <f>IF(D2079="INVOICE",SUM('Tracker&amp;Invoice'!$H2113:INDEX('Tracker&amp;Invoice'!$A2113:$AC2113,1,H2079)),0)</f>
        <v>0</v>
      </c>
      <c r="J2079" s="29">
        <f>IF(D2079="OVERALL",SUM('Tracker&amp;Invoice'!$H2113:$AC2113),0)</f>
        <v>0</v>
      </c>
    </row>
    <row r="2080" spans="1:10">
      <c r="A2080" t="e">
        <f t="shared" si="65"/>
        <v>#REF!</v>
      </c>
      <c r="B2080">
        <f>IF(AND('Tracker&amp;Invoice'!A2114&lt;&gt;"",'Tracker&amp;Invoice'!A2114&lt;&gt;"ITEM",'Tracker&amp;Invoice'!A2112="ITEM"),1,0)</f>
        <v>0</v>
      </c>
      <c r="C2080" t="str">
        <f>IF(B2080=1,'Tracker&amp;Invoice'!A2114,C2079)</f>
        <v>BQ-136</v>
      </c>
      <c r="D2080" t="str">
        <f>IF(LEFT(TRIM('Tracker&amp;Invoice'!B2114),9)="INVOICE #","INVOICE",IF(TRIM('Tracker&amp;Invoice'!B2114)="Overall Completion INVOICE","OVERALL",""))</f>
        <v>OVERALL</v>
      </c>
      <c r="E2080" t="str">
        <f>IF(D2080="INVOICE",VALUE(MID(TRIM('Tracker&amp;Invoice'!B2114),10,10)),"")</f>
        <v/>
      </c>
      <c r="F2080">
        <f>IF(B2080=1,IFERROR(LOOKUP(2,1/('Tracker&amp;Invoice'!$H2114:$AC2114&lt;&gt;""),COLUMN('Tracker&amp;Invoice'!$H2114:$AC2114)),8),F2079)</f>
        <v>16</v>
      </c>
      <c r="G2080">
        <f>IF(D2080="OVERALL",IFERROR(LOOKUP(2,1/('Tracker&amp;Invoice'!$H2114:$AC2114&lt;&gt;""),COLUMN('Tracker&amp;Invoice'!$H2114:$AC2114)),8),G2081)</f>
        <v>17</v>
      </c>
      <c r="H2080">
        <f t="shared" si="64"/>
        <v>17</v>
      </c>
      <c r="I2080" s="29">
        <f>IF(D2080="INVOICE",SUM('Tracker&amp;Invoice'!$H2114:INDEX('Tracker&amp;Invoice'!$A2114:$AC2114,1,H2080)),0)</f>
        <v>0</v>
      </c>
      <c r="J2080" s="29">
        <f>IF(D2080="OVERALL",SUM('Tracker&amp;Invoice'!$H2114:$AC2114),0)</f>
        <v>4351.2000000000007</v>
      </c>
    </row>
    <row r="2081" spans="1:10">
      <c r="A2081" t="e">
        <f t="shared" si="65"/>
        <v>#REF!</v>
      </c>
      <c r="B2081">
        <f>IF(AND('Tracker&amp;Invoice'!A2115&lt;&gt;"",'Tracker&amp;Invoice'!A2115&lt;&gt;"ITEM",'Tracker&amp;Invoice'!A2113="ITEM"),1,0)</f>
        <v>0</v>
      </c>
      <c r="C2081" t="str">
        <f>IF(B2081=1,'Tracker&amp;Invoice'!A2115,C2080)</f>
        <v>BQ-136</v>
      </c>
      <c r="D2081" t="str">
        <f>IF(LEFT(TRIM('Tracker&amp;Invoice'!B2115),9)="INVOICE #","INVOICE",IF(TRIM('Tracker&amp;Invoice'!B2115)="Overall Completion INVOICE","OVERALL",""))</f>
        <v/>
      </c>
      <c r="E2081" t="str">
        <f>IF(D2081="INVOICE",VALUE(MID(TRIM('Tracker&amp;Invoice'!B2115),10,10)),"")</f>
        <v/>
      </c>
      <c r="F2081">
        <f>IF(B2081=1,IFERROR(LOOKUP(2,1/('Tracker&amp;Invoice'!$H2115:$AC2115&lt;&gt;""),COLUMN('Tracker&amp;Invoice'!$H2115:$AC2115)),8),F2080)</f>
        <v>16</v>
      </c>
      <c r="G2081">
        <f>IF(D2081="OVERALL",IFERROR(LOOKUP(2,1/('Tracker&amp;Invoice'!$H2115:$AC2115&lt;&gt;""),COLUMN('Tracker&amp;Invoice'!$H2115:$AC2115)),8),G2082)</f>
        <v>15</v>
      </c>
      <c r="H2081">
        <f t="shared" si="64"/>
        <v>16</v>
      </c>
      <c r="I2081" s="29">
        <f>IF(D2081="INVOICE",SUM('Tracker&amp;Invoice'!$H2115:INDEX('Tracker&amp;Invoice'!$A2115:$AC2115,1,H2081)),0)</f>
        <v>0</v>
      </c>
      <c r="J2081" s="29">
        <f>IF(D2081="OVERALL",SUM('Tracker&amp;Invoice'!$H2115:$AC2115),0)</f>
        <v>0</v>
      </c>
    </row>
    <row r="2082" spans="1:10">
      <c r="A2082" t="e">
        <f t="shared" si="65"/>
        <v>#REF!</v>
      </c>
      <c r="B2082">
        <f>IF(AND('Tracker&amp;Invoice'!A2116&lt;&gt;"",'Tracker&amp;Invoice'!A2116&lt;&gt;"ITEM",'Tracker&amp;Invoice'!A2114="ITEM"),1,0)</f>
        <v>0</v>
      </c>
      <c r="C2082" t="str">
        <f>IF(B2082=1,'Tracker&amp;Invoice'!A2116,C2081)</f>
        <v>BQ-136</v>
      </c>
      <c r="D2082" t="str">
        <f>IF(LEFT(TRIM('Tracker&amp;Invoice'!B2116),9)="INVOICE #","INVOICE",IF(TRIM('Tracker&amp;Invoice'!B2116)="Overall Completion INVOICE","OVERALL",""))</f>
        <v/>
      </c>
      <c r="E2082" t="str">
        <f>IF(D2082="INVOICE",VALUE(MID(TRIM('Tracker&amp;Invoice'!B2116),10,10)),"")</f>
        <v/>
      </c>
      <c r="F2082">
        <f>IF(B2082=1,IFERROR(LOOKUP(2,1/('Tracker&amp;Invoice'!$H2116:$AC2116&lt;&gt;""),COLUMN('Tracker&amp;Invoice'!$H2116:$AC2116)),8),F2081)</f>
        <v>16</v>
      </c>
      <c r="G2082">
        <f>IF(D2082="OVERALL",IFERROR(LOOKUP(2,1/('Tracker&amp;Invoice'!$H2116:$AC2116&lt;&gt;""),COLUMN('Tracker&amp;Invoice'!$H2116:$AC2116)),8),G2083)</f>
        <v>15</v>
      </c>
      <c r="H2082">
        <f t="shared" si="64"/>
        <v>16</v>
      </c>
      <c r="I2082" s="29">
        <f>IF(D2082="INVOICE",SUM('Tracker&amp;Invoice'!$H2116:INDEX('Tracker&amp;Invoice'!$A2116:$AC2116,1,H2082)),0)</f>
        <v>0</v>
      </c>
      <c r="J2082" s="29">
        <f>IF(D2082="OVERALL",SUM('Tracker&amp;Invoice'!$H2116:$AC2116),0)</f>
        <v>0</v>
      </c>
    </row>
    <row r="2083" spans="1:10">
      <c r="A2083" t="e">
        <f t="shared" si="65"/>
        <v>#REF!</v>
      </c>
      <c r="B2083">
        <f>IF(AND('Tracker&amp;Invoice'!A2117&lt;&gt;"",'Tracker&amp;Invoice'!A2117&lt;&gt;"ITEM",'Tracker&amp;Invoice'!A2115="ITEM"),1,0)</f>
        <v>0</v>
      </c>
      <c r="C2083" t="str">
        <f>IF(B2083=1,'Tracker&amp;Invoice'!A2117,C2082)</f>
        <v>BQ-136</v>
      </c>
      <c r="D2083" t="str">
        <f>IF(LEFT(TRIM('Tracker&amp;Invoice'!B2117),9)="INVOICE #","INVOICE",IF(TRIM('Tracker&amp;Invoice'!B2117)="Overall Completion INVOICE","OVERALL",""))</f>
        <v/>
      </c>
      <c r="E2083" t="str">
        <f>IF(D2083="INVOICE",VALUE(MID(TRIM('Tracker&amp;Invoice'!B2117),10,10)),"")</f>
        <v/>
      </c>
      <c r="F2083">
        <f>IF(B2083=1,IFERROR(LOOKUP(2,1/('Tracker&amp;Invoice'!$H2117:$AC2117&lt;&gt;""),COLUMN('Tracker&amp;Invoice'!$H2117:$AC2117)),8),F2082)</f>
        <v>16</v>
      </c>
      <c r="G2083">
        <f>IF(D2083="OVERALL",IFERROR(LOOKUP(2,1/('Tracker&amp;Invoice'!$H2117:$AC2117&lt;&gt;""),COLUMN('Tracker&amp;Invoice'!$H2117:$AC2117)),8),G2084)</f>
        <v>15</v>
      </c>
      <c r="H2083">
        <f t="shared" si="64"/>
        <v>16</v>
      </c>
      <c r="I2083" s="29">
        <f>IF(D2083="INVOICE",SUM('Tracker&amp;Invoice'!$H2117:INDEX('Tracker&amp;Invoice'!$A2117:$AC2117,1,H2083)),0)</f>
        <v>0</v>
      </c>
      <c r="J2083" s="29">
        <f>IF(D2083="OVERALL",SUM('Tracker&amp;Invoice'!$H2117:$AC2117),0)</f>
        <v>0</v>
      </c>
    </row>
    <row r="2084" spans="1:10">
      <c r="A2084" t="e">
        <f t="shared" si="65"/>
        <v>#REF!</v>
      </c>
      <c r="B2084">
        <f>IF(AND('Tracker&amp;Invoice'!A2118&lt;&gt;"",'Tracker&amp;Invoice'!A2118&lt;&gt;"ITEM",'Tracker&amp;Invoice'!A2116="ITEM"),1,0)</f>
        <v>0</v>
      </c>
      <c r="C2084" t="str">
        <f>IF(B2084=1,'Tracker&amp;Invoice'!A2118,C2083)</f>
        <v>BQ-136</v>
      </c>
      <c r="D2084" t="str">
        <f>IF(LEFT(TRIM('Tracker&amp;Invoice'!B2118),9)="INVOICE #","INVOICE",IF(TRIM('Tracker&amp;Invoice'!B2118)="Overall Completion INVOICE","OVERALL",""))</f>
        <v/>
      </c>
      <c r="E2084" t="str">
        <f>IF(D2084="INVOICE",VALUE(MID(TRIM('Tracker&amp;Invoice'!B2118),10,10)),"")</f>
        <v/>
      </c>
      <c r="F2084">
        <f>IF(B2084=1,IFERROR(LOOKUP(2,1/('Tracker&amp;Invoice'!$H2118:$AC2118&lt;&gt;""),COLUMN('Tracker&amp;Invoice'!$H2118:$AC2118)),8),F2083)</f>
        <v>16</v>
      </c>
      <c r="G2084">
        <f>IF(D2084="OVERALL",IFERROR(LOOKUP(2,1/('Tracker&amp;Invoice'!$H2118:$AC2118&lt;&gt;""),COLUMN('Tracker&amp;Invoice'!$H2118:$AC2118)),8),G2085)</f>
        <v>15</v>
      </c>
      <c r="H2084">
        <f t="shared" si="64"/>
        <v>16</v>
      </c>
      <c r="I2084" s="29">
        <f>IF(D2084="INVOICE",SUM('Tracker&amp;Invoice'!$H2118:INDEX('Tracker&amp;Invoice'!$A2118:$AC2118,1,H2084)),0)</f>
        <v>0</v>
      </c>
      <c r="J2084" s="29">
        <f>IF(D2084="OVERALL",SUM('Tracker&amp;Invoice'!$H2118:$AC2118),0)</f>
        <v>0</v>
      </c>
    </row>
    <row r="2085" spans="1:10">
      <c r="A2085" t="e">
        <f t="shared" si="65"/>
        <v>#REF!</v>
      </c>
      <c r="B2085">
        <f>IF(AND('Tracker&amp;Invoice'!A2119&lt;&gt;"",'Tracker&amp;Invoice'!A2119&lt;&gt;"ITEM",'Tracker&amp;Invoice'!A2117="ITEM"),1,0)</f>
        <v>0</v>
      </c>
      <c r="C2085" t="str">
        <f>IF(B2085=1,'Tracker&amp;Invoice'!A2119,C2084)</f>
        <v>BQ-136</v>
      </c>
      <c r="D2085" t="str">
        <f>IF(LEFT(TRIM('Tracker&amp;Invoice'!B2119),9)="INVOICE #","INVOICE",IF(TRIM('Tracker&amp;Invoice'!B2119)="Overall Completion INVOICE","OVERALL",""))</f>
        <v/>
      </c>
      <c r="E2085" t="str">
        <f>IF(D2085="INVOICE",VALUE(MID(TRIM('Tracker&amp;Invoice'!B2119),10,10)),"")</f>
        <v/>
      </c>
      <c r="F2085">
        <f>IF(B2085=1,IFERROR(LOOKUP(2,1/('Tracker&amp;Invoice'!$H2119:$AC2119&lt;&gt;""),COLUMN('Tracker&amp;Invoice'!$H2119:$AC2119)),8),F2084)</f>
        <v>16</v>
      </c>
      <c r="G2085">
        <f>IF(D2085="OVERALL",IFERROR(LOOKUP(2,1/('Tracker&amp;Invoice'!$H2119:$AC2119&lt;&gt;""),COLUMN('Tracker&amp;Invoice'!$H2119:$AC2119)),8),G2086)</f>
        <v>15</v>
      </c>
      <c r="H2085">
        <f t="shared" si="64"/>
        <v>16</v>
      </c>
      <c r="I2085" s="29">
        <f>IF(D2085="INVOICE",SUM('Tracker&amp;Invoice'!$H2119:INDEX('Tracker&amp;Invoice'!$A2119:$AC2119,1,H2085)),0)</f>
        <v>0</v>
      </c>
      <c r="J2085" s="29">
        <f>IF(D2085="OVERALL",SUM('Tracker&amp;Invoice'!$H2119:$AC2119),0)</f>
        <v>0</v>
      </c>
    </row>
    <row r="2086" spans="1:10">
      <c r="A2086" t="e">
        <f t="shared" si="65"/>
        <v>#REF!</v>
      </c>
      <c r="B2086">
        <f>IF(AND('Tracker&amp;Invoice'!A2120&lt;&gt;"",'Tracker&amp;Invoice'!A2120&lt;&gt;"ITEM",'Tracker&amp;Invoice'!A2118="ITEM"),1,0)</f>
        <v>0</v>
      </c>
      <c r="C2086" t="str">
        <f>IF(B2086=1,'Tracker&amp;Invoice'!A2120,C2085)</f>
        <v>BQ-136</v>
      </c>
      <c r="D2086" t="str">
        <f>IF(LEFT(TRIM('Tracker&amp;Invoice'!B2120),9)="INVOICE #","INVOICE",IF(TRIM('Tracker&amp;Invoice'!B2120)="Overall Completion INVOICE","OVERALL",""))</f>
        <v/>
      </c>
      <c r="E2086" t="str">
        <f>IF(D2086="INVOICE",VALUE(MID(TRIM('Tracker&amp;Invoice'!B2120),10,10)),"")</f>
        <v/>
      </c>
      <c r="F2086">
        <f>IF(B2086=1,IFERROR(LOOKUP(2,1/('Tracker&amp;Invoice'!$H2120:$AC2120&lt;&gt;""),COLUMN('Tracker&amp;Invoice'!$H2120:$AC2120)),8),F2085)</f>
        <v>16</v>
      </c>
      <c r="G2086">
        <f>IF(D2086="OVERALL",IFERROR(LOOKUP(2,1/('Tracker&amp;Invoice'!$H2120:$AC2120&lt;&gt;""),COLUMN('Tracker&amp;Invoice'!$H2120:$AC2120)),8),G2087)</f>
        <v>15</v>
      </c>
      <c r="H2086">
        <f t="shared" si="64"/>
        <v>16</v>
      </c>
      <c r="I2086" s="29">
        <f>IF(D2086="INVOICE",SUM('Tracker&amp;Invoice'!$H2120:INDEX('Tracker&amp;Invoice'!$A2120:$AC2120,1,H2086)),0)</f>
        <v>0</v>
      </c>
      <c r="J2086" s="29">
        <f>IF(D2086="OVERALL",SUM('Tracker&amp;Invoice'!$H2120:$AC2120),0)</f>
        <v>0</v>
      </c>
    </row>
    <row r="2087" spans="1:10">
      <c r="A2087" t="e">
        <f t="shared" si="65"/>
        <v>#REF!</v>
      </c>
      <c r="B2087">
        <f>IF(AND('Tracker&amp;Invoice'!A2121&lt;&gt;"",'Tracker&amp;Invoice'!A2121&lt;&gt;"ITEM",'Tracker&amp;Invoice'!A2119="ITEM"),1,0)</f>
        <v>0</v>
      </c>
      <c r="C2087" t="str">
        <f>IF(B2087=1,'Tracker&amp;Invoice'!A2121,C2086)</f>
        <v>BQ-136</v>
      </c>
      <c r="D2087" t="str">
        <f>IF(LEFT(TRIM('Tracker&amp;Invoice'!B2121),9)="INVOICE #","INVOICE",IF(TRIM('Tracker&amp;Invoice'!B2121)="Overall Completion INVOICE","OVERALL",""))</f>
        <v/>
      </c>
      <c r="E2087" t="str">
        <f>IF(D2087="INVOICE",VALUE(MID(TRIM('Tracker&amp;Invoice'!B2121),10,10)),"")</f>
        <v/>
      </c>
      <c r="F2087">
        <f>IF(B2087=1,IFERROR(LOOKUP(2,1/('Tracker&amp;Invoice'!$H2121:$AC2121&lt;&gt;""),COLUMN('Tracker&amp;Invoice'!$H2121:$AC2121)),8),F2086)</f>
        <v>16</v>
      </c>
      <c r="G2087">
        <f>IF(D2087="OVERALL",IFERROR(LOOKUP(2,1/('Tracker&amp;Invoice'!$H2121:$AC2121&lt;&gt;""),COLUMN('Tracker&amp;Invoice'!$H2121:$AC2121)),8),G2088)</f>
        <v>15</v>
      </c>
      <c r="H2087">
        <f t="shared" si="64"/>
        <v>16</v>
      </c>
      <c r="I2087" s="29">
        <f>IF(D2087="INVOICE",SUM('Tracker&amp;Invoice'!$H2121:INDEX('Tracker&amp;Invoice'!$A2121:$AC2121,1,H2087)),0)</f>
        <v>0</v>
      </c>
      <c r="J2087" s="29">
        <f>IF(D2087="OVERALL",SUM('Tracker&amp;Invoice'!$H2121:$AC2121),0)</f>
        <v>0</v>
      </c>
    </row>
    <row r="2088" spans="1:10">
      <c r="A2088" t="e">
        <f t="shared" si="65"/>
        <v>#REF!</v>
      </c>
      <c r="B2088">
        <f>IF(AND('Tracker&amp;Invoice'!A2122&lt;&gt;"",'Tracker&amp;Invoice'!A2122&lt;&gt;"ITEM",'Tracker&amp;Invoice'!A2120="ITEM"),1,0)</f>
        <v>0</v>
      </c>
      <c r="C2088" t="str">
        <f>IF(B2088=1,'Tracker&amp;Invoice'!A2122,C2087)</f>
        <v>BQ-136</v>
      </c>
      <c r="D2088" t="str">
        <f>IF(LEFT(TRIM('Tracker&amp;Invoice'!B2122),9)="INVOICE #","INVOICE",IF(TRIM('Tracker&amp;Invoice'!B2122)="Overall Completion INVOICE","OVERALL",""))</f>
        <v/>
      </c>
      <c r="E2088" t="str">
        <f>IF(D2088="INVOICE",VALUE(MID(TRIM('Tracker&amp;Invoice'!B2122),10,10)),"")</f>
        <v/>
      </c>
      <c r="F2088">
        <f>IF(B2088=1,IFERROR(LOOKUP(2,1/('Tracker&amp;Invoice'!$H2122:$AC2122&lt;&gt;""),COLUMN('Tracker&amp;Invoice'!$H2122:$AC2122)),8),F2087)</f>
        <v>16</v>
      </c>
      <c r="G2088">
        <f>IF(D2088="OVERALL",IFERROR(LOOKUP(2,1/('Tracker&amp;Invoice'!$H2122:$AC2122&lt;&gt;""),COLUMN('Tracker&amp;Invoice'!$H2122:$AC2122)),8),G2089)</f>
        <v>15</v>
      </c>
      <c r="H2088">
        <f t="shared" si="64"/>
        <v>16</v>
      </c>
      <c r="I2088" s="29">
        <f>IF(D2088="INVOICE",SUM('Tracker&amp;Invoice'!$H2122:INDEX('Tracker&amp;Invoice'!$A2122:$AC2122,1,H2088)),0)</f>
        <v>0</v>
      </c>
      <c r="J2088" s="29">
        <f>IF(D2088="OVERALL",SUM('Tracker&amp;Invoice'!$H2122:$AC2122),0)</f>
        <v>0</v>
      </c>
    </row>
    <row r="2089" spans="1:10">
      <c r="A2089" t="e">
        <f t="shared" si="65"/>
        <v>#REF!</v>
      </c>
      <c r="B2089">
        <f>IF(AND('Tracker&amp;Invoice'!A2123&lt;&gt;"",'Tracker&amp;Invoice'!A2123&lt;&gt;"ITEM",'Tracker&amp;Invoice'!A2121="ITEM"),1,0)</f>
        <v>1</v>
      </c>
      <c r="C2089" t="str">
        <f>IF(B2089=1,'Tracker&amp;Invoice'!A2123,C2088)</f>
        <v>BQ-137</v>
      </c>
      <c r="D2089" t="str">
        <f>IF(LEFT(TRIM('Tracker&amp;Invoice'!B2123),9)="INVOICE #","INVOICE",IF(TRIM('Tracker&amp;Invoice'!B2123)="Overall Completion INVOICE","OVERALL",""))</f>
        <v/>
      </c>
      <c r="E2089" t="str">
        <f>IF(D2089="INVOICE",VALUE(MID(TRIM('Tracker&amp;Invoice'!B2123),10,10)),"")</f>
        <v/>
      </c>
      <c r="F2089">
        <f>IF(B2089=1,IFERROR(LOOKUP(2,1/('Tracker&amp;Invoice'!$H2123:$AC2123&lt;&gt;""),COLUMN('Tracker&amp;Invoice'!$H2123:$AC2123)),8),F2088)</f>
        <v>14</v>
      </c>
      <c r="G2089">
        <f>IF(D2089="OVERALL",IFERROR(LOOKUP(2,1/('Tracker&amp;Invoice'!$H2123:$AC2123&lt;&gt;""),COLUMN('Tracker&amp;Invoice'!$H2123:$AC2123)),8),G2090)</f>
        <v>15</v>
      </c>
      <c r="H2089">
        <f t="shared" si="64"/>
        <v>15</v>
      </c>
      <c r="I2089" s="29">
        <f>IF(D2089="INVOICE",SUM('Tracker&amp;Invoice'!$H2123:INDEX('Tracker&amp;Invoice'!$A2123:$AC2123,1,H2089)),0)</f>
        <v>0</v>
      </c>
      <c r="J2089" s="29">
        <f>IF(D2089="OVERALL",SUM('Tracker&amp;Invoice'!$H2123:$AC2123),0)</f>
        <v>0</v>
      </c>
    </row>
    <row r="2090" spans="1:10">
      <c r="A2090" t="e">
        <f t="shared" si="65"/>
        <v>#REF!</v>
      </c>
      <c r="B2090">
        <f>IF(AND('Tracker&amp;Invoice'!A2124&lt;&gt;"",'Tracker&amp;Invoice'!A2124&lt;&gt;"ITEM",'Tracker&amp;Invoice'!A2122="ITEM"),1,0)</f>
        <v>0</v>
      </c>
      <c r="C2090" t="str">
        <f>IF(B2090=1,'Tracker&amp;Invoice'!A2124,C2089)</f>
        <v>BQ-137</v>
      </c>
      <c r="D2090" t="str">
        <f>IF(LEFT(TRIM('Tracker&amp;Invoice'!B2124),9)="INVOICE #","INVOICE",IF(TRIM('Tracker&amp;Invoice'!B2124)="Overall Completion INVOICE","OVERALL",""))</f>
        <v/>
      </c>
      <c r="E2090" t="str">
        <f>IF(D2090="INVOICE",VALUE(MID(TRIM('Tracker&amp;Invoice'!B2124),10,10)),"")</f>
        <v/>
      </c>
      <c r="F2090">
        <f>IF(B2090=1,IFERROR(LOOKUP(2,1/('Tracker&amp;Invoice'!$H2124:$AC2124&lt;&gt;""),COLUMN('Tracker&amp;Invoice'!$H2124:$AC2124)),8),F2089)</f>
        <v>14</v>
      </c>
      <c r="G2090">
        <f>IF(D2090="OVERALL",IFERROR(LOOKUP(2,1/('Tracker&amp;Invoice'!$H2124:$AC2124&lt;&gt;""),COLUMN('Tracker&amp;Invoice'!$H2124:$AC2124)),8),G2091)</f>
        <v>15</v>
      </c>
      <c r="H2090">
        <f t="shared" si="64"/>
        <v>15</v>
      </c>
      <c r="I2090" s="29">
        <f>IF(D2090="INVOICE",SUM('Tracker&amp;Invoice'!$H2124:INDEX('Tracker&amp;Invoice'!$A2124:$AC2124,1,H2090)),0)</f>
        <v>0</v>
      </c>
      <c r="J2090" s="29">
        <f>IF(D2090="OVERALL",SUM('Tracker&amp;Invoice'!$H2124:$AC2124),0)</f>
        <v>0</v>
      </c>
    </row>
    <row r="2091" spans="1:10">
      <c r="A2091" t="e">
        <f t="shared" si="65"/>
        <v>#REF!</v>
      </c>
      <c r="B2091">
        <f>IF(AND('Tracker&amp;Invoice'!A2125&lt;&gt;"",'Tracker&amp;Invoice'!A2125&lt;&gt;"ITEM",'Tracker&amp;Invoice'!A2123="ITEM"),1,0)</f>
        <v>0</v>
      </c>
      <c r="C2091" t="str">
        <f>IF(B2091=1,'Tracker&amp;Invoice'!A2125,C2090)</f>
        <v>BQ-137</v>
      </c>
      <c r="D2091" t="str">
        <f>IF(LEFT(TRIM('Tracker&amp;Invoice'!B2125),9)="INVOICE #","INVOICE",IF(TRIM('Tracker&amp;Invoice'!B2125)="Overall Completion INVOICE","OVERALL",""))</f>
        <v/>
      </c>
      <c r="E2091" t="str">
        <f>IF(D2091="INVOICE",VALUE(MID(TRIM('Tracker&amp;Invoice'!B2125),10,10)),"")</f>
        <v/>
      </c>
      <c r="F2091">
        <f>IF(B2091=1,IFERROR(LOOKUP(2,1/('Tracker&amp;Invoice'!$H2125:$AC2125&lt;&gt;""),COLUMN('Tracker&amp;Invoice'!$H2125:$AC2125)),8),F2090)</f>
        <v>14</v>
      </c>
      <c r="G2091">
        <f>IF(D2091="OVERALL",IFERROR(LOOKUP(2,1/('Tracker&amp;Invoice'!$H2125:$AC2125&lt;&gt;""),COLUMN('Tracker&amp;Invoice'!$H2125:$AC2125)),8),G2092)</f>
        <v>15</v>
      </c>
      <c r="H2091">
        <f t="shared" si="64"/>
        <v>15</v>
      </c>
      <c r="I2091" s="29">
        <f>IF(D2091="INVOICE",SUM('Tracker&amp;Invoice'!$H2125:INDEX('Tracker&amp;Invoice'!$A2125:$AC2125,1,H2091)),0)</f>
        <v>0</v>
      </c>
      <c r="J2091" s="29">
        <f>IF(D2091="OVERALL",SUM('Tracker&amp;Invoice'!$H2125:$AC2125),0)</f>
        <v>0</v>
      </c>
    </row>
    <row r="2092" spans="1:10">
      <c r="A2092" t="e">
        <f t="shared" si="65"/>
        <v>#REF!</v>
      </c>
      <c r="B2092">
        <f>IF(AND('Tracker&amp;Invoice'!A2126&lt;&gt;"",'Tracker&amp;Invoice'!A2126&lt;&gt;"ITEM",'Tracker&amp;Invoice'!A2124="ITEM"),1,0)</f>
        <v>0</v>
      </c>
      <c r="C2092" t="str">
        <f>IF(B2092=1,'Tracker&amp;Invoice'!A2126,C2091)</f>
        <v>BQ-137</v>
      </c>
      <c r="D2092" t="str">
        <f>IF(LEFT(TRIM('Tracker&amp;Invoice'!B2126),9)="INVOICE #","INVOICE",IF(TRIM('Tracker&amp;Invoice'!B2126)="Overall Completion INVOICE","OVERALL",""))</f>
        <v>INVOICE</v>
      </c>
      <c r="E2092">
        <f>IF(D2092="INVOICE",VALUE(MID(TRIM('Tracker&amp;Invoice'!B2126),10,10)),"")</f>
        <v>17</v>
      </c>
      <c r="F2092">
        <f>IF(B2092=1,IFERROR(LOOKUP(2,1/('Tracker&amp;Invoice'!$H2126:$AC2126&lt;&gt;""),COLUMN('Tracker&amp;Invoice'!$H2126:$AC2126)),8),F2091)</f>
        <v>14</v>
      </c>
      <c r="G2092">
        <f>IF(D2092="OVERALL",IFERROR(LOOKUP(2,1/('Tracker&amp;Invoice'!$H2126:$AC2126&lt;&gt;""),COLUMN('Tracker&amp;Invoice'!$H2126:$AC2126)),8),G2093)</f>
        <v>15</v>
      </c>
      <c r="H2092">
        <f t="shared" si="64"/>
        <v>15</v>
      </c>
      <c r="I2092" s="29">
        <f>IF(D2092="INVOICE",SUM('Tracker&amp;Invoice'!$H2126:INDEX('Tracker&amp;Invoice'!$A2126:$AC2126,1,H2092)),0)</f>
        <v>266090</v>
      </c>
      <c r="J2092" s="29">
        <f>IF(D2092="OVERALL",SUM('Tracker&amp;Invoice'!$H2126:$AC2126),0)</f>
        <v>0</v>
      </c>
    </row>
    <row r="2093" spans="1:10">
      <c r="A2093" t="e">
        <f t="shared" si="65"/>
        <v>#REF!</v>
      </c>
      <c r="B2093">
        <f>IF(AND('Tracker&amp;Invoice'!A2127&lt;&gt;"",'Tracker&amp;Invoice'!A2127&lt;&gt;"ITEM",'Tracker&amp;Invoice'!A2125="ITEM"),1,0)</f>
        <v>0</v>
      </c>
      <c r="C2093" t="str">
        <f>IF(B2093=1,'Tracker&amp;Invoice'!A2127,C2092)</f>
        <v>BQ-137</v>
      </c>
      <c r="D2093" t="str">
        <f>IF(LEFT(TRIM('Tracker&amp;Invoice'!B2127),9)="INVOICE #","INVOICE",IF(TRIM('Tracker&amp;Invoice'!B2127)="Overall Completion INVOICE","OVERALL",""))</f>
        <v/>
      </c>
      <c r="E2093" t="str">
        <f>IF(D2093="INVOICE",VALUE(MID(TRIM('Tracker&amp;Invoice'!B2127),10,10)),"")</f>
        <v/>
      </c>
      <c r="F2093">
        <f>IF(B2093=1,IFERROR(LOOKUP(2,1/('Tracker&amp;Invoice'!$H2127:$AC2127&lt;&gt;""),COLUMN('Tracker&amp;Invoice'!$H2127:$AC2127)),8),F2092)</f>
        <v>14</v>
      </c>
      <c r="G2093">
        <f>IF(D2093="OVERALL",IFERROR(LOOKUP(2,1/('Tracker&amp;Invoice'!$H2127:$AC2127&lt;&gt;""),COLUMN('Tracker&amp;Invoice'!$H2127:$AC2127)),8),G2094)</f>
        <v>15</v>
      </c>
      <c r="H2093">
        <f t="shared" si="64"/>
        <v>15</v>
      </c>
      <c r="I2093" s="29">
        <f>IF(D2093="INVOICE",SUM('Tracker&amp;Invoice'!$H2127:INDEX('Tracker&amp;Invoice'!$A2127:$AC2127,1,H2093)),0)</f>
        <v>0</v>
      </c>
      <c r="J2093" s="29">
        <f>IF(D2093="OVERALL",SUM('Tracker&amp;Invoice'!$H2127:$AC2127),0)</f>
        <v>0</v>
      </c>
    </row>
    <row r="2094" spans="1:10">
      <c r="A2094" t="e">
        <f t="shared" si="65"/>
        <v>#REF!</v>
      </c>
      <c r="B2094">
        <f>IF(AND('Tracker&amp;Invoice'!A2128&lt;&gt;"",'Tracker&amp;Invoice'!A2128&lt;&gt;"ITEM",'Tracker&amp;Invoice'!A2126="ITEM"),1,0)</f>
        <v>0</v>
      </c>
      <c r="C2094" t="str">
        <f>IF(B2094=1,'Tracker&amp;Invoice'!A2128,C2093)</f>
        <v>BQ-137</v>
      </c>
      <c r="D2094" t="str">
        <f>IF(LEFT(TRIM('Tracker&amp;Invoice'!B2128),9)="INVOICE #","INVOICE",IF(TRIM('Tracker&amp;Invoice'!B2128)="Overall Completion INVOICE","OVERALL",""))</f>
        <v>INVOICE</v>
      </c>
      <c r="E2094">
        <f>IF(D2094="INVOICE",VALUE(MID(TRIM('Tracker&amp;Invoice'!B2128),10,10)),"")</f>
        <v>19</v>
      </c>
      <c r="F2094">
        <f>IF(B2094=1,IFERROR(LOOKUP(2,1/('Tracker&amp;Invoice'!$H2128:$AC2128&lt;&gt;""),COLUMN('Tracker&amp;Invoice'!$H2128:$AC2128)),8),F2093)</f>
        <v>14</v>
      </c>
      <c r="G2094">
        <f>IF(D2094="OVERALL",IFERROR(LOOKUP(2,1/('Tracker&amp;Invoice'!$H2128:$AC2128&lt;&gt;""),COLUMN('Tracker&amp;Invoice'!$H2128:$AC2128)),8),G2095)</f>
        <v>15</v>
      </c>
      <c r="H2094">
        <f t="shared" si="64"/>
        <v>15</v>
      </c>
      <c r="I2094" s="29">
        <f>IF(D2094="INVOICE",SUM('Tracker&amp;Invoice'!$H2128:INDEX('Tracker&amp;Invoice'!$A2128:$AC2128,1,H2094)),0)</f>
        <v>15340</v>
      </c>
      <c r="J2094" s="29">
        <f>IF(D2094="OVERALL",SUM('Tracker&amp;Invoice'!$H2128:$AC2128),0)</f>
        <v>0</v>
      </c>
    </row>
    <row r="2095" spans="1:10">
      <c r="A2095" t="e">
        <f t="shared" si="65"/>
        <v>#REF!</v>
      </c>
      <c r="B2095">
        <f>IF(AND('Tracker&amp;Invoice'!A2129&lt;&gt;"",'Tracker&amp;Invoice'!A2129&lt;&gt;"ITEM",'Tracker&amp;Invoice'!A2127="ITEM"),1,0)</f>
        <v>0</v>
      </c>
      <c r="C2095" t="str">
        <f>IF(B2095=1,'Tracker&amp;Invoice'!A2129,C2094)</f>
        <v>BQ-137</v>
      </c>
      <c r="D2095" t="str">
        <f>IF(LEFT(TRIM('Tracker&amp;Invoice'!B2129),9)="INVOICE #","INVOICE",IF(TRIM('Tracker&amp;Invoice'!B2129)="Overall Completion INVOICE","OVERALL",""))</f>
        <v/>
      </c>
      <c r="E2095" t="str">
        <f>IF(D2095="INVOICE",VALUE(MID(TRIM('Tracker&amp;Invoice'!B2129),10,10)),"")</f>
        <v/>
      </c>
      <c r="F2095">
        <f>IF(B2095=1,IFERROR(LOOKUP(2,1/('Tracker&amp;Invoice'!$H2129:$AC2129&lt;&gt;""),COLUMN('Tracker&amp;Invoice'!$H2129:$AC2129)),8),F2094)</f>
        <v>14</v>
      </c>
      <c r="G2095">
        <f>IF(D2095="OVERALL",IFERROR(LOOKUP(2,1/('Tracker&amp;Invoice'!$H2129:$AC2129&lt;&gt;""),COLUMN('Tracker&amp;Invoice'!$H2129:$AC2129)),8),G2096)</f>
        <v>15</v>
      </c>
      <c r="H2095">
        <f t="shared" si="64"/>
        <v>15</v>
      </c>
      <c r="I2095" s="29">
        <f>IF(D2095="INVOICE",SUM('Tracker&amp;Invoice'!$H2129:INDEX('Tracker&amp;Invoice'!$A2129:$AC2129,1,H2095)),0)</f>
        <v>0</v>
      </c>
      <c r="J2095" s="29">
        <f>IF(D2095="OVERALL",SUM('Tracker&amp;Invoice'!$H2129:$AC2129),0)</f>
        <v>0</v>
      </c>
    </row>
    <row r="2096" spans="1:10">
      <c r="A2096" t="e">
        <f t="shared" si="65"/>
        <v>#REF!</v>
      </c>
      <c r="B2096">
        <f>IF(AND('Tracker&amp;Invoice'!A2130&lt;&gt;"",'Tracker&amp;Invoice'!A2130&lt;&gt;"ITEM",'Tracker&amp;Invoice'!A2128="ITEM"),1,0)</f>
        <v>0</v>
      </c>
      <c r="C2096" t="str">
        <f>IF(B2096=1,'Tracker&amp;Invoice'!A2130,C2095)</f>
        <v>BQ-137</v>
      </c>
      <c r="D2096" t="str">
        <f>IF(LEFT(TRIM('Tracker&amp;Invoice'!B2130),9)="INVOICE #","INVOICE",IF(TRIM('Tracker&amp;Invoice'!B2130)="Overall Completion INVOICE","OVERALL",""))</f>
        <v>INVOICE</v>
      </c>
      <c r="E2096">
        <f>IF(D2096="INVOICE",VALUE(MID(TRIM('Tracker&amp;Invoice'!B2130),10,10)),"")</f>
        <v>20</v>
      </c>
      <c r="F2096">
        <f>IF(B2096=1,IFERROR(LOOKUP(2,1/('Tracker&amp;Invoice'!$H2130:$AC2130&lt;&gt;""),COLUMN('Tracker&amp;Invoice'!$H2130:$AC2130)),8),F2095)</f>
        <v>14</v>
      </c>
      <c r="G2096">
        <f>IF(D2096="OVERALL",IFERROR(LOOKUP(2,1/('Tracker&amp;Invoice'!$H2130:$AC2130&lt;&gt;""),COLUMN('Tracker&amp;Invoice'!$H2130:$AC2130)),8),G2097)</f>
        <v>15</v>
      </c>
      <c r="H2096">
        <f t="shared" si="64"/>
        <v>15</v>
      </c>
      <c r="I2096" s="29">
        <f>IF(D2096="INVOICE",SUM('Tracker&amp;Invoice'!$H2130:INDEX('Tracker&amp;Invoice'!$A2130:$AC2130,1,H2096)),0)</f>
        <v>61065</v>
      </c>
      <c r="J2096" s="29">
        <f>IF(D2096="OVERALL",SUM('Tracker&amp;Invoice'!$H2130:$AC2130),0)</f>
        <v>0</v>
      </c>
    </row>
    <row r="2097" spans="1:10">
      <c r="A2097" t="e">
        <f t="shared" si="65"/>
        <v>#REF!</v>
      </c>
      <c r="B2097">
        <f>IF(AND('Tracker&amp;Invoice'!A2131&lt;&gt;"",'Tracker&amp;Invoice'!A2131&lt;&gt;"ITEM",'Tracker&amp;Invoice'!A2129="ITEM"),1,0)</f>
        <v>0</v>
      </c>
      <c r="C2097" t="str">
        <f>IF(B2097=1,'Tracker&amp;Invoice'!A2131,C2096)</f>
        <v>BQ-137</v>
      </c>
      <c r="D2097" t="str">
        <f>IF(LEFT(TRIM('Tracker&amp;Invoice'!B2131),9)="INVOICE #","INVOICE",IF(TRIM('Tracker&amp;Invoice'!B2131)="Overall Completion INVOICE","OVERALL",""))</f>
        <v/>
      </c>
      <c r="E2097" t="str">
        <f>IF(D2097="INVOICE",VALUE(MID(TRIM('Tracker&amp;Invoice'!B2131),10,10)),"")</f>
        <v/>
      </c>
      <c r="F2097">
        <f>IF(B2097=1,IFERROR(LOOKUP(2,1/('Tracker&amp;Invoice'!$H2131:$AC2131&lt;&gt;""),COLUMN('Tracker&amp;Invoice'!$H2131:$AC2131)),8),F2096)</f>
        <v>14</v>
      </c>
      <c r="G2097">
        <f>IF(D2097="OVERALL",IFERROR(LOOKUP(2,1/('Tracker&amp;Invoice'!$H2131:$AC2131&lt;&gt;""),COLUMN('Tracker&amp;Invoice'!$H2131:$AC2131)),8),G2098)</f>
        <v>15</v>
      </c>
      <c r="H2097">
        <f t="shared" si="64"/>
        <v>15</v>
      </c>
      <c r="I2097" s="29">
        <f>IF(D2097="INVOICE",SUM('Tracker&amp;Invoice'!$H2131:INDEX('Tracker&amp;Invoice'!$A2131:$AC2131,1,H2097)),0)</f>
        <v>0</v>
      </c>
      <c r="J2097" s="29">
        <f>IF(D2097="OVERALL",SUM('Tracker&amp;Invoice'!$H2131:$AC2131),0)</f>
        <v>0</v>
      </c>
    </row>
    <row r="2098" spans="1:10">
      <c r="A2098" t="e">
        <f t="shared" si="65"/>
        <v>#REF!</v>
      </c>
      <c r="B2098">
        <f>IF(AND('Tracker&amp;Invoice'!A2132&lt;&gt;"",'Tracker&amp;Invoice'!A2132&lt;&gt;"ITEM",'Tracker&amp;Invoice'!A2130="ITEM"),1,0)</f>
        <v>0</v>
      </c>
      <c r="C2098" t="str">
        <f>IF(B2098=1,'Tracker&amp;Invoice'!A2132,C2097)</f>
        <v>BQ-137</v>
      </c>
      <c r="D2098" t="str">
        <f>IF(LEFT(TRIM('Tracker&amp;Invoice'!B2132),9)="INVOICE #","INVOICE",IF(TRIM('Tracker&amp;Invoice'!B2132)="Overall Completion INVOICE","OVERALL",""))</f>
        <v>INVOICE</v>
      </c>
      <c r="E2098">
        <f>IF(D2098="INVOICE",VALUE(MID(TRIM('Tracker&amp;Invoice'!B2132),10,10)),"")</f>
        <v>26</v>
      </c>
      <c r="F2098">
        <f>IF(B2098=1,IFERROR(LOOKUP(2,1/('Tracker&amp;Invoice'!$H2132:$AC2132&lt;&gt;""),COLUMN('Tracker&amp;Invoice'!$H2132:$AC2132)),8),F2097)</f>
        <v>14</v>
      </c>
      <c r="G2098">
        <f>IF(D2098="OVERALL",IFERROR(LOOKUP(2,1/('Tracker&amp;Invoice'!$H2132:$AC2132&lt;&gt;""),COLUMN('Tracker&amp;Invoice'!$H2132:$AC2132)),8),G2099)</f>
        <v>15</v>
      </c>
      <c r="H2098">
        <f t="shared" si="64"/>
        <v>15</v>
      </c>
      <c r="I2098" s="29">
        <f>IF(D2098="INVOICE",SUM('Tracker&amp;Invoice'!$H2132:INDEX('Tracker&amp;Invoice'!$A2132:$AC2132,1,H2098)),0)</f>
        <v>-18585</v>
      </c>
      <c r="J2098" s="29">
        <f>IF(D2098="OVERALL",SUM('Tracker&amp;Invoice'!$H2132:$AC2132),0)</f>
        <v>0</v>
      </c>
    </row>
    <row r="2099" spans="1:10">
      <c r="A2099" t="e">
        <f t="shared" si="65"/>
        <v>#REF!</v>
      </c>
      <c r="B2099">
        <f>IF(AND('Tracker&amp;Invoice'!A2133&lt;&gt;"",'Tracker&amp;Invoice'!A2133&lt;&gt;"ITEM",'Tracker&amp;Invoice'!A2131="ITEM"),1,0)</f>
        <v>0</v>
      </c>
      <c r="C2099" t="str">
        <f>IF(B2099=1,'Tracker&amp;Invoice'!A2133,C2098)</f>
        <v>BQ-137</v>
      </c>
      <c r="D2099" t="str">
        <f>IF(LEFT(TRIM('Tracker&amp;Invoice'!B2133),9)="INVOICE #","INVOICE",IF(TRIM('Tracker&amp;Invoice'!B2133)="Overall Completion INVOICE","OVERALL",""))</f>
        <v/>
      </c>
      <c r="E2099" t="str">
        <f>IF(D2099="INVOICE",VALUE(MID(TRIM('Tracker&amp;Invoice'!B2133),10,10)),"")</f>
        <v/>
      </c>
      <c r="F2099">
        <f>IF(B2099=1,IFERROR(LOOKUP(2,1/('Tracker&amp;Invoice'!$H2133:$AC2133&lt;&gt;""),COLUMN('Tracker&amp;Invoice'!$H2133:$AC2133)),8),F2098)</f>
        <v>14</v>
      </c>
      <c r="G2099">
        <f>IF(D2099="OVERALL",IFERROR(LOOKUP(2,1/('Tracker&amp;Invoice'!$H2133:$AC2133&lt;&gt;""),COLUMN('Tracker&amp;Invoice'!$H2133:$AC2133)),8),G2100)</f>
        <v>15</v>
      </c>
      <c r="H2099">
        <f t="shared" si="64"/>
        <v>15</v>
      </c>
      <c r="I2099" s="29">
        <f>IF(D2099="INVOICE",SUM('Tracker&amp;Invoice'!$H2133:INDEX('Tracker&amp;Invoice'!$A2133:$AC2133,1,H2099)),0)</f>
        <v>0</v>
      </c>
      <c r="J2099" s="29">
        <f>IF(D2099="OVERALL",SUM('Tracker&amp;Invoice'!$H2133:$AC2133),0)</f>
        <v>0</v>
      </c>
    </row>
    <row r="2100" spans="1:10">
      <c r="A2100" t="e">
        <f t="shared" si="65"/>
        <v>#REF!</v>
      </c>
      <c r="B2100">
        <f>IF(AND('Tracker&amp;Invoice'!A2134&lt;&gt;"",'Tracker&amp;Invoice'!A2134&lt;&gt;"ITEM",'Tracker&amp;Invoice'!A2132="ITEM"),1,0)</f>
        <v>0</v>
      </c>
      <c r="C2100" t="str">
        <f>IF(B2100=1,'Tracker&amp;Invoice'!A2134,C2099)</f>
        <v>BQ-137</v>
      </c>
      <c r="D2100" t="str">
        <f>IF(LEFT(TRIM('Tracker&amp;Invoice'!B2134),9)="INVOICE #","INVOICE",IF(TRIM('Tracker&amp;Invoice'!B2134)="Overall Completion INVOICE","OVERALL",""))</f>
        <v>INVOICE</v>
      </c>
      <c r="E2100">
        <f>IF(D2100="INVOICE",VALUE(MID(TRIM('Tracker&amp;Invoice'!B2134),10,10)),"")</f>
        <v>27</v>
      </c>
      <c r="F2100">
        <f>IF(B2100=1,IFERROR(LOOKUP(2,1/('Tracker&amp;Invoice'!$H2134:$AC2134&lt;&gt;""),COLUMN('Tracker&amp;Invoice'!$H2134:$AC2134)),8),F2099)</f>
        <v>14</v>
      </c>
      <c r="G2100">
        <f>IF(D2100="OVERALL",IFERROR(LOOKUP(2,1/('Tracker&amp;Invoice'!$H2134:$AC2134&lt;&gt;""),COLUMN('Tracker&amp;Invoice'!$H2134:$AC2134)),8),G2101)</f>
        <v>15</v>
      </c>
      <c r="H2100">
        <f t="shared" si="64"/>
        <v>15</v>
      </c>
      <c r="I2100" s="29">
        <f>IF(D2100="INVOICE",SUM('Tracker&amp;Invoice'!$H2134:INDEX('Tracker&amp;Invoice'!$A2134:$AC2134,1,H2100)),0)</f>
        <v>16520</v>
      </c>
      <c r="J2100" s="29">
        <f>IF(D2100="OVERALL",SUM('Tracker&amp;Invoice'!$H2134:$AC2134),0)</f>
        <v>0</v>
      </c>
    </row>
    <row r="2101" spans="1:10">
      <c r="A2101" t="e">
        <f t="shared" si="65"/>
        <v>#REF!</v>
      </c>
      <c r="B2101">
        <f>IF(AND('Tracker&amp;Invoice'!A2135&lt;&gt;"",'Tracker&amp;Invoice'!A2135&lt;&gt;"ITEM",'Tracker&amp;Invoice'!A2133="ITEM"),1,0)</f>
        <v>0</v>
      </c>
      <c r="C2101" t="str">
        <f>IF(B2101=1,'Tracker&amp;Invoice'!A2135,C2100)</f>
        <v>BQ-137</v>
      </c>
      <c r="D2101" t="str">
        <f>IF(LEFT(TRIM('Tracker&amp;Invoice'!B2135),9)="INVOICE #","INVOICE",IF(TRIM('Tracker&amp;Invoice'!B2135)="Overall Completion INVOICE","OVERALL",""))</f>
        <v/>
      </c>
      <c r="E2101" t="str">
        <f>IF(D2101="INVOICE",VALUE(MID(TRIM('Tracker&amp;Invoice'!B2135),10,10)),"")</f>
        <v/>
      </c>
      <c r="F2101">
        <f>IF(B2101=1,IFERROR(LOOKUP(2,1/('Tracker&amp;Invoice'!$H2135:$AC2135&lt;&gt;""),COLUMN('Tracker&amp;Invoice'!$H2135:$AC2135)),8),F2100)</f>
        <v>14</v>
      </c>
      <c r="G2101">
        <f>IF(D2101="OVERALL",IFERROR(LOOKUP(2,1/('Tracker&amp;Invoice'!$H2135:$AC2135&lt;&gt;""),COLUMN('Tracker&amp;Invoice'!$H2135:$AC2135)),8),G2102)</f>
        <v>15</v>
      </c>
      <c r="H2101">
        <f t="shared" si="64"/>
        <v>15</v>
      </c>
      <c r="I2101" s="29">
        <f>IF(D2101="INVOICE",SUM('Tracker&amp;Invoice'!$H2135:INDEX('Tracker&amp;Invoice'!$A2135:$AC2135,1,H2101)),0)</f>
        <v>0</v>
      </c>
      <c r="J2101" s="29">
        <f>IF(D2101="OVERALL",SUM('Tracker&amp;Invoice'!$H2135:$AC2135),0)</f>
        <v>0</v>
      </c>
    </row>
    <row r="2102" spans="1:10">
      <c r="A2102" t="e">
        <f t="shared" si="65"/>
        <v>#REF!</v>
      </c>
      <c r="B2102">
        <f>IF(AND('Tracker&amp;Invoice'!A2136&lt;&gt;"",'Tracker&amp;Invoice'!A2136&lt;&gt;"ITEM",'Tracker&amp;Invoice'!A2134="ITEM"),1,0)</f>
        <v>0</v>
      </c>
      <c r="C2102" t="str">
        <f>IF(B2102=1,'Tracker&amp;Invoice'!A2136,C2101)</f>
        <v>BQ-137</v>
      </c>
      <c r="D2102" t="str">
        <f>IF(LEFT(TRIM('Tracker&amp;Invoice'!B2136),9)="INVOICE #","INVOICE",IF(TRIM('Tracker&amp;Invoice'!B2136)="Overall Completion INVOICE","OVERALL",""))</f>
        <v>INVOICE</v>
      </c>
      <c r="E2102">
        <f>IF(D2102="INVOICE",VALUE(MID(TRIM('Tracker&amp;Invoice'!B2136),10,10)),"")</f>
        <v>28</v>
      </c>
      <c r="F2102">
        <f>IF(B2102=1,IFERROR(LOOKUP(2,1/('Tracker&amp;Invoice'!$H2136:$AC2136&lt;&gt;""),COLUMN('Tracker&amp;Invoice'!$H2136:$AC2136)),8),F2101)</f>
        <v>14</v>
      </c>
      <c r="G2102">
        <f>IF(D2102="OVERALL",IFERROR(LOOKUP(2,1/('Tracker&amp;Invoice'!$H2136:$AC2136&lt;&gt;""),COLUMN('Tracker&amp;Invoice'!$H2136:$AC2136)),8),G2103)</f>
        <v>15</v>
      </c>
      <c r="H2102">
        <f t="shared" si="64"/>
        <v>15</v>
      </c>
      <c r="I2102" s="29">
        <f>IF(D2102="INVOICE",SUM('Tracker&amp;Invoice'!$H2136:INDEX('Tracker&amp;Invoice'!$A2136:$AC2136,1,H2102)),0)</f>
        <v>69620</v>
      </c>
      <c r="J2102" s="29">
        <f>IF(D2102="OVERALL",SUM('Tracker&amp;Invoice'!$H2136:$AC2136),0)</f>
        <v>0</v>
      </c>
    </row>
    <row r="2103" spans="1:10">
      <c r="A2103" t="e">
        <f t="shared" si="65"/>
        <v>#REF!</v>
      </c>
      <c r="B2103">
        <f>IF(AND('Tracker&amp;Invoice'!A2137&lt;&gt;"",'Tracker&amp;Invoice'!A2137&lt;&gt;"ITEM",'Tracker&amp;Invoice'!A2135="ITEM"),1,0)</f>
        <v>0</v>
      </c>
      <c r="C2103" t="str">
        <f>IF(B2103=1,'Tracker&amp;Invoice'!A2137,C2102)</f>
        <v>BQ-137</v>
      </c>
      <c r="D2103" t="str">
        <f>IF(LEFT(TRIM('Tracker&amp;Invoice'!B2137),9)="INVOICE #","INVOICE",IF(TRIM('Tracker&amp;Invoice'!B2137)="Overall Completion INVOICE","OVERALL",""))</f>
        <v/>
      </c>
      <c r="E2103" t="str">
        <f>IF(D2103="INVOICE",VALUE(MID(TRIM('Tracker&amp;Invoice'!B2137),10,10)),"")</f>
        <v/>
      </c>
      <c r="F2103">
        <f>IF(B2103=1,IFERROR(LOOKUP(2,1/('Tracker&amp;Invoice'!$H2137:$AC2137&lt;&gt;""),COLUMN('Tracker&amp;Invoice'!$H2137:$AC2137)),8),F2102)</f>
        <v>14</v>
      </c>
      <c r="G2103">
        <f>IF(D2103="OVERALL",IFERROR(LOOKUP(2,1/('Tracker&amp;Invoice'!$H2137:$AC2137&lt;&gt;""),COLUMN('Tracker&amp;Invoice'!$H2137:$AC2137)),8),G2104)</f>
        <v>15</v>
      </c>
      <c r="H2103">
        <f t="shared" si="64"/>
        <v>15</v>
      </c>
      <c r="I2103" s="29">
        <f>IF(D2103="INVOICE",SUM('Tracker&amp;Invoice'!$H2137:INDEX('Tracker&amp;Invoice'!$A2137:$AC2137,1,H2103)),0)</f>
        <v>0</v>
      </c>
      <c r="J2103" s="29">
        <f>IF(D2103="OVERALL",SUM('Tracker&amp;Invoice'!$H2137:$AC2137),0)</f>
        <v>0</v>
      </c>
    </row>
    <row r="2104" spans="1:10">
      <c r="A2104" t="e">
        <f t="shared" si="65"/>
        <v>#REF!</v>
      </c>
      <c r="B2104">
        <f>IF(AND('Tracker&amp;Invoice'!A2138&lt;&gt;"",'Tracker&amp;Invoice'!A2138&lt;&gt;"ITEM",'Tracker&amp;Invoice'!A2136="ITEM"),1,0)</f>
        <v>0</v>
      </c>
      <c r="C2104" t="str">
        <f>IF(B2104=1,'Tracker&amp;Invoice'!A2138,C2103)</f>
        <v>BQ-137</v>
      </c>
      <c r="D2104" t="str">
        <f>IF(LEFT(TRIM('Tracker&amp;Invoice'!B2138),9)="INVOICE #","INVOICE",IF(TRIM('Tracker&amp;Invoice'!B2138)="Overall Completion INVOICE","OVERALL",""))</f>
        <v>INVOICE</v>
      </c>
      <c r="E2104">
        <f>IF(D2104="INVOICE",VALUE(MID(TRIM('Tracker&amp;Invoice'!B2138),10,10)),"")</f>
        <v>29</v>
      </c>
      <c r="F2104">
        <f>IF(B2104=1,IFERROR(LOOKUP(2,1/('Tracker&amp;Invoice'!$H2138:$AC2138&lt;&gt;""),COLUMN('Tracker&amp;Invoice'!$H2138:$AC2138)),8),F2103)</f>
        <v>14</v>
      </c>
      <c r="G2104">
        <f>IF(D2104="OVERALL",IFERROR(LOOKUP(2,1/('Tracker&amp;Invoice'!$H2138:$AC2138&lt;&gt;""),COLUMN('Tracker&amp;Invoice'!$H2138:$AC2138)),8),G2105)</f>
        <v>15</v>
      </c>
      <c r="H2104">
        <f t="shared" si="64"/>
        <v>15</v>
      </c>
      <c r="I2104" s="29">
        <f>IF(D2104="INVOICE",SUM('Tracker&amp;Invoice'!$H2138:INDEX('Tracker&amp;Invoice'!$A2138:$AC2138,1,H2104)),0)</f>
        <v>20060</v>
      </c>
      <c r="J2104" s="29">
        <f>IF(D2104="OVERALL",SUM('Tracker&amp;Invoice'!$H2138:$AC2138),0)</f>
        <v>0</v>
      </c>
    </row>
    <row r="2105" spans="1:10">
      <c r="A2105" t="e">
        <f t="shared" si="65"/>
        <v>#REF!</v>
      </c>
      <c r="B2105">
        <f>IF(AND('Tracker&amp;Invoice'!A2139&lt;&gt;"",'Tracker&amp;Invoice'!A2139&lt;&gt;"ITEM",'Tracker&amp;Invoice'!A2137="ITEM"),1,0)</f>
        <v>0</v>
      </c>
      <c r="C2105" t="str">
        <f>IF(B2105=1,'Tracker&amp;Invoice'!A2139,C2104)</f>
        <v>BQ-137</v>
      </c>
      <c r="D2105" t="str">
        <f>IF(LEFT(TRIM('Tracker&amp;Invoice'!B2139),9)="INVOICE #","INVOICE",IF(TRIM('Tracker&amp;Invoice'!B2139)="Overall Completion INVOICE","OVERALL",""))</f>
        <v/>
      </c>
      <c r="E2105" t="str">
        <f>IF(D2105="INVOICE",VALUE(MID(TRIM('Tracker&amp;Invoice'!B2139),10,10)),"")</f>
        <v/>
      </c>
      <c r="F2105">
        <f>IF(B2105=1,IFERROR(LOOKUP(2,1/('Tracker&amp;Invoice'!$H2139:$AC2139&lt;&gt;""),COLUMN('Tracker&amp;Invoice'!$H2139:$AC2139)),8),F2104)</f>
        <v>14</v>
      </c>
      <c r="G2105">
        <f>IF(D2105="OVERALL",IFERROR(LOOKUP(2,1/('Tracker&amp;Invoice'!$H2139:$AC2139&lt;&gt;""),COLUMN('Tracker&amp;Invoice'!$H2139:$AC2139)),8),G2106)</f>
        <v>15</v>
      </c>
      <c r="H2105">
        <f t="shared" si="64"/>
        <v>15</v>
      </c>
      <c r="I2105" s="29">
        <f>IF(D2105="INVOICE",SUM('Tracker&amp;Invoice'!$H2139:INDEX('Tracker&amp;Invoice'!$A2139:$AC2139,1,H2105)),0)</f>
        <v>0</v>
      </c>
      <c r="J2105" s="29">
        <f>IF(D2105="OVERALL",SUM('Tracker&amp;Invoice'!$H2139:$AC2139),0)</f>
        <v>0</v>
      </c>
    </row>
    <row r="2106" spans="1:10">
      <c r="A2106" t="e">
        <f t="shared" si="65"/>
        <v>#REF!</v>
      </c>
      <c r="B2106">
        <f>IF(AND('Tracker&amp;Invoice'!A2140&lt;&gt;"",'Tracker&amp;Invoice'!A2140&lt;&gt;"ITEM",'Tracker&amp;Invoice'!A2138="ITEM"),1,0)</f>
        <v>0</v>
      </c>
      <c r="C2106" t="str">
        <f>IF(B2106=1,'Tracker&amp;Invoice'!A2140,C2105)</f>
        <v>BQ-137</v>
      </c>
      <c r="D2106" t="str">
        <f>IF(LEFT(TRIM('Tracker&amp;Invoice'!B2140),9)="INVOICE #","INVOICE",IF(TRIM('Tracker&amp;Invoice'!B2140)="Overall Completion INVOICE","OVERALL",""))</f>
        <v>INVOICE</v>
      </c>
      <c r="E2106">
        <f>IF(D2106="INVOICE",VALUE(MID(TRIM('Tracker&amp;Invoice'!B2140),10,10)),"")</f>
        <v>30</v>
      </c>
      <c r="F2106">
        <f>IF(B2106=1,IFERROR(LOOKUP(2,1/('Tracker&amp;Invoice'!$H2140:$AC2140&lt;&gt;""),COLUMN('Tracker&amp;Invoice'!$H2140:$AC2140)),8),F2105)</f>
        <v>14</v>
      </c>
      <c r="G2106">
        <f>IF(D2106="OVERALL",IFERROR(LOOKUP(2,1/('Tracker&amp;Invoice'!$H2140:$AC2140&lt;&gt;""),COLUMN('Tracker&amp;Invoice'!$H2140:$AC2140)),8),G2107)</f>
        <v>15</v>
      </c>
      <c r="H2106">
        <f t="shared" si="64"/>
        <v>15</v>
      </c>
      <c r="I2106" s="29">
        <f>IF(D2106="INVOICE",SUM('Tracker&amp;Invoice'!$H2140:INDEX('Tracker&amp;Invoice'!$A2140:$AC2140,1,H2106)),0)</f>
        <v>47790</v>
      </c>
      <c r="J2106" s="29">
        <f>IF(D2106="OVERALL",SUM('Tracker&amp;Invoice'!$H2140:$AC2140),0)</f>
        <v>0</v>
      </c>
    </row>
    <row r="2107" spans="1:10">
      <c r="A2107" t="e">
        <f t="shared" si="65"/>
        <v>#REF!</v>
      </c>
      <c r="B2107">
        <f>IF(AND('Tracker&amp;Invoice'!A2141&lt;&gt;"",'Tracker&amp;Invoice'!A2141&lt;&gt;"ITEM",'Tracker&amp;Invoice'!A2139="ITEM"),1,0)</f>
        <v>0</v>
      </c>
      <c r="C2107" t="str">
        <f>IF(B2107=1,'Tracker&amp;Invoice'!A2141,C2106)</f>
        <v>BQ-137</v>
      </c>
      <c r="D2107" t="str">
        <f>IF(LEFT(TRIM('Tracker&amp;Invoice'!B2141),9)="INVOICE #","INVOICE",IF(TRIM('Tracker&amp;Invoice'!B2141)="Overall Completion INVOICE","OVERALL",""))</f>
        <v/>
      </c>
      <c r="E2107" t="str">
        <f>IF(D2107="INVOICE",VALUE(MID(TRIM('Tracker&amp;Invoice'!B2141),10,10)),"")</f>
        <v/>
      </c>
      <c r="F2107">
        <f>IF(B2107=1,IFERROR(LOOKUP(2,1/('Tracker&amp;Invoice'!$H2141:$AC2141&lt;&gt;""),COLUMN('Tracker&amp;Invoice'!$H2141:$AC2141)),8),F2106)</f>
        <v>14</v>
      </c>
      <c r="G2107">
        <f>IF(D2107="OVERALL",IFERROR(LOOKUP(2,1/('Tracker&amp;Invoice'!$H2141:$AC2141&lt;&gt;""),COLUMN('Tracker&amp;Invoice'!$H2141:$AC2141)),8),G2108)</f>
        <v>15</v>
      </c>
      <c r="H2107">
        <f t="shared" si="64"/>
        <v>15</v>
      </c>
      <c r="I2107" s="29">
        <f>IF(D2107="INVOICE",SUM('Tracker&amp;Invoice'!$H2141:INDEX('Tracker&amp;Invoice'!$A2141:$AC2141,1,H2107)),0)</f>
        <v>0</v>
      </c>
      <c r="J2107" s="29">
        <f>IF(D2107="OVERALL",SUM('Tracker&amp;Invoice'!$H2141:$AC2141),0)</f>
        <v>0</v>
      </c>
    </row>
    <row r="2108" spans="1:10">
      <c r="A2108" t="e">
        <f t="shared" si="65"/>
        <v>#REF!</v>
      </c>
      <c r="B2108">
        <f>IF(AND('Tracker&amp;Invoice'!A2142&lt;&gt;"",'Tracker&amp;Invoice'!A2142&lt;&gt;"ITEM",'Tracker&amp;Invoice'!A2140="ITEM"),1,0)</f>
        <v>0</v>
      </c>
      <c r="C2108" t="str">
        <f>IF(B2108=1,'Tracker&amp;Invoice'!A2142,C2107)</f>
        <v>BQ-137</v>
      </c>
      <c r="D2108" t="str">
        <f>IF(LEFT(TRIM('Tracker&amp;Invoice'!B2142),9)="INVOICE #","INVOICE",IF(TRIM('Tracker&amp;Invoice'!B2142)="Overall Completion INVOICE","OVERALL",""))</f>
        <v>OVERALL</v>
      </c>
      <c r="E2108" t="str">
        <f>IF(D2108="INVOICE",VALUE(MID(TRIM('Tracker&amp;Invoice'!B2142),10,10)),"")</f>
        <v/>
      </c>
      <c r="F2108">
        <f>IF(B2108=1,IFERROR(LOOKUP(2,1/('Tracker&amp;Invoice'!$H2142:$AC2142&lt;&gt;""),COLUMN('Tracker&amp;Invoice'!$H2142:$AC2142)),8),F2107)</f>
        <v>14</v>
      </c>
      <c r="G2108">
        <f>IF(D2108="OVERALL",IFERROR(LOOKUP(2,1/('Tracker&amp;Invoice'!$H2142:$AC2142&lt;&gt;""),COLUMN('Tracker&amp;Invoice'!$H2142:$AC2142)),8),G2109)</f>
        <v>15</v>
      </c>
      <c r="H2108">
        <f t="shared" si="64"/>
        <v>15</v>
      </c>
      <c r="I2108" s="29">
        <f>IF(D2108="INVOICE",SUM('Tracker&amp;Invoice'!$H2142:INDEX('Tracker&amp;Invoice'!$A2142:$AC2142,1,H2108)),0)</f>
        <v>0</v>
      </c>
      <c r="J2108" s="29">
        <f>IF(D2108="OVERALL",SUM('Tracker&amp;Invoice'!$H2142:$AC2142),0)</f>
        <v>477900</v>
      </c>
    </row>
    <row r="2109" spans="1:10">
      <c r="A2109" t="e">
        <f t="shared" si="65"/>
        <v>#REF!</v>
      </c>
      <c r="B2109">
        <f>IF(AND('Tracker&amp;Invoice'!A2143&lt;&gt;"",'Tracker&amp;Invoice'!A2143&lt;&gt;"ITEM",'Tracker&amp;Invoice'!A2141="ITEM"),1,0)</f>
        <v>0</v>
      </c>
      <c r="C2109" t="str">
        <f>IF(B2109=1,'Tracker&amp;Invoice'!A2143,C2108)</f>
        <v>BQ-137</v>
      </c>
      <c r="D2109" t="str">
        <f>IF(LEFT(TRIM('Tracker&amp;Invoice'!B2143),9)="INVOICE #","INVOICE",IF(TRIM('Tracker&amp;Invoice'!B2143)="Overall Completion INVOICE","OVERALL",""))</f>
        <v/>
      </c>
      <c r="E2109" t="str">
        <f>IF(D2109="INVOICE",VALUE(MID(TRIM('Tracker&amp;Invoice'!B2143),10,10)),"")</f>
        <v/>
      </c>
      <c r="F2109">
        <f>IF(B2109=1,IFERROR(LOOKUP(2,1/('Tracker&amp;Invoice'!$H2143:$AC2143&lt;&gt;""),COLUMN('Tracker&amp;Invoice'!$H2143:$AC2143)),8),F2108)</f>
        <v>14</v>
      </c>
      <c r="G2109">
        <f>IF(D2109="OVERALL",IFERROR(LOOKUP(2,1/('Tracker&amp;Invoice'!$H2143:$AC2143&lt;&gt;""),COLUMN('Tracker&amp;Invoice'!$H2143:$AC2143)),8),G2110)</f>
        <v>25</v>
      </c>
      <c r="H2109">
        <f t="shared" si="64"/>
        <v>25</v>
      </c>
      <c r="I2109" s="29">
        <f>IF(D2109="INVOICE",SUM('Tracker&amp;Invoice'!$H2143:INDEX('Tracker&amp;Invoice'!$A2143:$AC2143,1,H2109)),0)</f>
        <v>0</v>
      </c>
      <c r="J2109" s="29">
        <f>IF(D2109="OVERALL",SUM('Tracker&amp;Invoice'!$H2143:$AC2143),0)</f>
        <v>0</v>
      </c>
    </row>
    <row r="2110" spans="1:10">
      <c r="A2110" t="e">
        <f t="shared" si="65"/>
        <v>#REF!</v>
      </c>
      <c r="B2110">
        <f>IF(AND('Tracker&amp;Invoice'!A2144&lt;&gt;"",'Tracker&amp;Invoice'!A2144&lt;&gt;"ITEM",'Tracker&amp;Invoice'!A2142="ITEM"),1,0)</f>
        <v>0</v>
      </c>
      <c r="C2110" t="str">
        <f>IF(B2110=1,'Tracker&amp;Invoice'!A2144,C2109)</f>
        <v>BQ-137</v>
      </c>
      <c r="D2110" t="str">
        <f>IF(LEFT(TRIM('Tracker&amp;Invoice'!B2144),9)="INVOICE #","INVOICE",IF(TRIM('Tracker&amp;Invoice'!B2144)="Overall Completion INVOICE","OVERALL",""))</f>
        <v/>
      </c>
      <c r="E2110" t="str">
        <f>IF(D2110="INVOICE",VALUE(MID(TRIM('Tracker&amp;Invoice'!B2144),10,10)),"")</f>
        <v/>
      </c>
      <c r="F2110">
        <f>IF(B2110=1,IFERROR(LOOKUP(2,1/('Tracker&amp;Invoice'!$H2144:$AC2144&lt;&gt;""),COLUMN('Tracker&amp;Invoice'!$H2144:$AC2144)),8),F2109)</f>
        <v>14</v>
      </c>
      <c r="G2110">
        <f>IF(D2110="OVERALL",IFERROR(LOOKUP(2,1/('Tracker&amp;Invoice'!$H2144:$AC2144&lt;&gt;""),COLUMN('Tracker&amp;Invoice'!$H2144:$AC2144)),8),G2111)</f>
        <v>25</v>
      </c>
      <c r="H2110">
        <f t="shared" si="64"/>
        <v>25</v>
      </c>
      <c r="I2110" s="29">
        <f>IF(D2110="INVOICE",SUM('Tracker&amp;Invoice'!$H2144:INDEX('Tracker&amp;Invoice'!$A2144:$AC2144,1,H2110)),0)</f>
        <v>0</v>
      </c>
      <c r="J2110" s="29">
        <f>IF(D2110="OVERALL",SUM('Tracker&amp;Invoice'!$H2144:$AC2144),0)</f>
        <v>0</v>
      </c>
    </row>
    <row r="2111" spans="1:10">
      <c r="A2111" t="e">
        <f t="shared" si="65"/>
        <v>#REF!</v>
      </c>
      <c r="B2111">
        <f>IF(AND('Tracker&amp;Invoice'!A2145&lt;&gt;"",'Tracker&amp;Invoice'!A2145&lt;&gt;"ITEM",'Tracker&amp;Invoice'!A2143="ITEM"),1,0)</f>
        <v>0</v>
      </c>
      <c r="C2111" t="str">
        <f>IF(B2111=1,'Tracker&amp;Invoice'!A2145,C2110)</f>
        <v>BQ-137</v>
      </c>
      <c r="D2111" t="str">
        <f>IF(LEFT(TRIM('Tracker&amp;Invoice'!B2145),9)="INVOICE #","INVOICE",IF(TRIM('Tracker&amp;Invoice'!B2145)="Overall Completion INVOICE","OVERALL",""))</f>
        <v/>
      </c>
      <c r="E2111" t="str">
        <f>IF(D2111="INVOICE",VALUE(MID(TRIM('Tracker&amp;Invoice'!B2145),10,10)),"")</f>
        <v/>
      </c>
      <c r="F2111">
        <f>IF(B2111=1,IFERROR(LOOKUP(2,1/('Tracker&amp;Invoice'!$H2145:$AC2145&lt;&gt;""),COLUMN('Tracker&amp;Invoice'!$H2145:$AC2145)),8),F2110)</f>
        <v>14</v>
      </c>
      <c r="G2111">
        <f>IF(D2111="OVERALL",IFERROR(LOOKUP(2,1/('Tracker&amp;Invoice'!$H2145:$AC2145&lt;&gt;""),COLUMN('Tracker&amp;Invoice'!$H2145:$AC2145)),8),G2112)</f>
        <v>25</v>
      </c>
      <c r="H2111">
        <f t="shared" si="64"/>
        <v>25</v>
      </c>
      <c r="I2111" s="29">
        <f>IF(D2111="INVOICE",SUM('Tracker&amp;Invoice'!$H2145:INDEX('Tracker&amp;Invoice'!$A2145:$AC2145,1,H2111)),0)</f>
        <v>0</v>
      </c>
      <c r="J2111" s="29">
        <f>IF(D2111="OVERALL",SUM('Tracker&amp;Invoice'!$H2145:$AC2145),0)</f>
        <v>0</v>
      </c>
    </row>
    <row r="2112" spans="1:10">
      <c r="A2112" t="e">
        <f t="shared" si="65"/>
        <v>#REF!</v>
      </c>
      <c r="B2112">
        <f>IF(AND('Tracker&amp;Invoice'!A2146&lt;&gt;"",'Tracker&amp;Invoice'!A2146&lt;&gt;"ITEM",'Tracker&amp;Invoice'!A2144="ITEM"),1,0)</f>
        <v>0</v>
      </c>
      <c r="C2112" t="str">
        <f>IF(B2112=1,'Tracker&amp;Invoice'!A2146,C2111)</f>
        <v>BQ-137</v>
      </c>
      <c r="D2112" t="str">
        <f>IF(LEFT(TRIM('Tracker&amp;Invoice'!B2146),9)="INVOICE #","INVOICE",IF(TRIM('Tracker&amp;Invoice'!B2146)="Overall Completion INVOICE","OVERALL",""))</f>
        <v/>
      </c>
      <c r="E2112" t="str">
        <f>IF(D2112="INVOICE",VALUE(MID(TRIM('Tracker&amp;Invoice'!B2146),10,10)),"")</f>
        <v/>
      </c>
      <c r="F2112">
        <f>IF(B2112=1,IFERROR(LOOKUP(2,1/('Tracker&amp;Invoice'!$H2146:$AC2146&lt;&gt;""),COLUMN('Tracker&amp;Invoice'!$H2146:$AC2146)),8),F2111)</f>
        <v>14</v>
      </c>
      <c r="G2112">
        <f>IF(D2112="OVERALL",IFERROR(LOOKUP(2,1/('Tracker&amp;Invoice'!$H2146:$AC2146&lt;&gt;""),COLUMN('Tracker&amp;Invoice'!$H2146:$AC2146)),8),G2113)</f>
        <v>25</v>
      </c>
      <c r="H2112">
        <f t="shared" si="64"/>
        <v>25</v>
      </c>
      <c r="I2112" s="29">
        <f>IF(D2112="INVOICE",SUM('Tracker&amp;Invoice'!$H2146:INDEX('Tracker&amp;Invoice'!$A2146:$AC2146,1,H2112)),0)</f>
        <v>0</v>
      </c>
      <c r="J2112" s="29">
        <f>IF(D2112="OVERALL",SUM('Tracker&amp;Invoice'!$H2146:$AC2146),0)</f>
        <v>0</v>
      </c>
    </row>
    <row r="2113" spans="1:10">
      <c r="A2113" t="e">
        <f t="shared" si="65"/>
        <v>#REF!</v>
      </c>
      <c r="B2113">
        <f>IF(AND('Tracker&amp;Invoice'!A2147&lt;&gt;"",'Tracker&amp;Invoice'!A2147&lt;&gt;"ITEM",'Tracker&amp;Invoice'!A2145="ITEM"),1,0)</f>
        <v>0</v>
      </c>
      <c r="C2113" t="str">
        <f>IF(B2113=1,'Tracker&amp;Invoice'!A2147,C2112)</f>
        <v>BQ-137</v>
      </c>
      <c r="D2113" t="str">
        <f>IF(LEFT(TRIM('Tracker&amp;Invoice'!B2147),9)="INVOICE #","INVOICE",IF(TRIM('Tracker&amp;Invoice'!B2147)="Overall Completion INVOICE","OVERALL",""))</f>
        <v/>
      </c>
      <c r="E2113" t="str">
        <f>IF(D2113="INVOICE",VALUE(MID(TRIM('Tracker&amp;Invoice'!B2147),10,10)),"")</f>
        <v/>
      </c>
      <c r="F2113">
        <f>IF(B2113=1,IFERROR(LOOKUP(2,1/('Tracker&amp;Invoice'!$H2147:$AC2147&lt;&gt;""),COLUMN('Tracker&amp;Invoice'!$H2147:$AC2147)),8),F2112)</f>
        <v>14</v>
      </c>
      <c r="G2113">
        <f>IF(D2113="OVERALL",IFERROR(LOOKUP(2,1/('Tracker&amp;Invoice'!$H2147:$AC2147&lt;&gt;""),COLUMN('Tracker&amp;Invoice'!$H2147:$AC2147)),8),G2114)</f>
        <v>25</v>
      </c>
      <c r="H2113">
        <f t="shared" si="64"/>
        <v>25</v>
      </c>
      <c r="I2113" s="29">
        <f>IF(D2113="INVOICE",SUM('Tracker&amp;Invoice'!$H2147:INDEX('Tracker&amp;Invoice'!$A2147:$AC2147,1,H2113)),0)</f>
        <v>0</v>
      </c>
      <c r="J2113" s="29">
        <f>IF(D2113="OVERALL",SUM('Tracker&amp;Invoice'!$H2147:$AC2147),0)</f>
        <v>0</v>
      </c>
    </row>
    <row r="2114" spans="1:10">
      <c r="A2114" t="e">
        <f t="shared" si="65"/>
        <v>#REF!</v>
      </c>
      <c r="B2114">
        <f>IF(AND('Tracker&amp;Invoice'!A2148&lt;&gt;"",'Tracker&amp;Invoice'!A2148&lt;&gt;"ITEM",'Tracker&amp;Invoice'!A2146="ITEM"),1,0)</f>
        <v>0</v>
      </c>
      <c r="C2114" t="str">
        <f>IF(B2114=1,'Tracker&amp;Invoice'!A2148,C2113)</f>
        <v>BQ-137</v>
      </c>
      <c r="D2114" t="str">
        <f>IF(LEFT(TRIM('Tracker&amp;Invoice'!B2148),9)="INVOICE #","INVOICE",IF(TRIM('Tracker&amp;Invoice'!B2148)="Overall Completion INVOICE","OVERALL",""))</f>
        <v/>
      </c>
      <c r="E2114" t="str">
        <f>IF(D2114="INVOICE",VALUE(MID(TRIM('Tracker&amp;Invoice'!B2148),10,10)),"")</f>
        <v/>
      </c>
      <c r="F2114">
        <f>IF(B2114=1,IFERROR(LOOKUP(2,1/('Tracker&amp;Invoice'!$H2148:$AC2148&lt;&gt;""),COLUMN('Tracker&amp;Invoice'!$H2148:$AC2148)),8),F2113)</f>
        <v>14</v>
      </c>
      <c r="G2114">
        <f>IF(D2114="OVERALL",IFERROR(LOOKUP(2,1/('Tracker&amp;Invoice'!$H2148:$AC2148&lt;&gt;""),COLUMN('Tracker&amp;Invoice'!$H2148:$AC2148)),8),G2115)</f>
        <v>25</v>
      </c>
      <c r="H2114">
        <f t="shared" si="64"/>
        <v>25</v>
      </c>
      <c r="I2114" s="29">
        <f>IF(D2114="INVOICE",SUM('Tracker&amp;Invoice'!$H2148:INDEX('Tracker&amp;Invoice'!$A2148:$AC2148,1,H2114)),0)</f>
        <v>0</v>
      </c>
      <c r="J2114" s="29">
        <f>IF(D2114="OVERALL",SUM('Tracker&amp;Invoice'!$H2148:$AC2148),0)</f>
        <v>0</v>
      </c>
    </row>
    <row r="2115" spans="1:10">
      <c r="A2115" t="e">
        <f t="shared" si="65"/>
        <v>#REF!</v>
      </c>
      <c r="B2115">
        <f>IF(AND('Tracker&amp;Invoice'!A2149&lt;&gt;"",'Tracker&amp;Invoice'!A2149&lt;&gt;"ITEM",'Tracker&amp;Invoice'!A2147="ITEM"),1,0)</f>
        <v>0</v>
      </c>
      <c r="C2115" t="str">
        <f>IF(B2115=1,'Tracker&amp;Invoice'!A2149,C2114)</f>
        <v>BQ-137</v>
      </c>
      <c r="D2115" t="str">
        <f>IF(LEFT(TRIM('Tracker&amp;Invoice'!B2149),9)="INVOICE #","INVOICE",IF(TRIM('Tracker&amp;Invoice'!B2149)="Overall Completion INVOICE","OVERALL",""))</f>
        <v/>
      </c>
      <c r="E2115" t="str">
        <f>IF(D2115="INVOICE",VALUE(MID(TRIM('Tracker&amp;Invoice'!B2149),10,10)),"")</f>
        <v/>
      </c>
      <c r="F2115">
        <f>IF(B2115=1,IFERROR(LOOKUP(2,1/('Tracker&amp;Invoice'!$H2149:$AC2149&lt;&gt;""),COLUMN('Tracker&amp;Invoice'!$H2149:$AC2149)),8),F2114)</f>
        <v>14</v>
      </c>
      <c r="G2115">
        <f>IF(D2115="OVERALL",IFERROR(LOOKUP(2,1/('Tracker&amp;Invoice'!$H2149:$AC2149&lt;&gt;""),COLUMN('Tracker&amp;Invoice'!$H2149:$AC2149)),8),G2116)</f>
        <v>25</v>
      </c>
      <c r="H2115">
        <f t="shared" ref="H2115:H2178" si="66">MAX(F2115,G2115)</f>
        <v>25</v>
      </c>
      <c r="I2115" s="29">
        <f>IF(D2115="INVOICE",SUM('Tracker&amp;Invoice'!$H2149:INDEX('Tracker&amp;Invoice'!$A2149:$AC2149,1,H2115)),0)</f>
        <v>0</v>
      </c>
      <c r="J2115" s="29">
        <f>IF(D2115="OVERALL",SUM('Tracker&amp;Invoice'!$H2149:$AC2149),0)</f>
        <v>0</v>
      </c>
    </row>
    <row r="2116" spans="1:10">
      <c r="A2116" t="e">
        <f t="shared" ref="A2116:A2179" si="67">A2115+B2116</f>
        <v>#REF!</v>
      </c>
      <c r="B2116">
        <f>IF(AND('Tracker&amp;Invoice'!A2150&lt;&gt;"",'Tracker&amp;Invoice'!A2150&lt;&gt;"ITEM",'Tracker&amp;Invoice'!A2148="ITEM"),1,0)</f>
        <v>0</v>
      </c>
      <c r="C2116" t="str">
        <f>IF(B2116=1,'Tracker&amp;Invoice'!A2150,C2115)</f>
        <v>BQ-137</v>
      </c>
      <c r="D2116" t="str">
        <f>IF(LEFT(TRIM('Tracker&amp;Invoice'!B2150),9)="INVOICE #","INVOICE",IF(TRIM('Tracker&amp;Invoice'!B2150)="Overall Completion INVOICE","OVERALL",""))</f>
        <v/>
      </c>
      <c r="E2116" t="str">
        <f>IF(D2116="INVOICE",VALUE(MID(TRIM('Tracker&amp;Invoice'!B2150),10,10)),"")</f>
        <v/>
      </c>
      <c r="F2116">
        <f>IF(B2116=1,IFERROR(LOOKUP(2,1/('Tracker&amp;Invoice'!$H2150:$AC2150&lt;&gt;""),COLUMN('Tracker&amp;Invoice'!$H2150:$AC2150)),8),F2115)</f>
        <v>14</v>
      </c>
      <c r="G2116">
        <f>IF(D2116="OVERALL",IFERROR(LOOKUP(2,1/('Tracker&amp;Invoice'!$H2150:$AC2150&lt;&gt;""),COLUMN('Tracker&amp;Invoice'!$H2150:$AC2150)),8),G2117)</f>
        <v>25</v>
      </c>
      <c r="H2116">
        <f t="shared" si="66"/>
        <v>25</v>
      </c>
      <c r="I2116" s="29">
        <f>IF(D2116="INVOICE",SUM('Tracker&amp;Invoice'!$H2150:INDEX('Tracker&amp;Invoice'!$A2150:$AC2150,1,H2116)),0)</f>
        <v>0</v>
      </c>
      <c r="J2116" s="29">
        <f>IF(D2116="OVERALL",SUM('Tracker&amp;Invoice'!$H2150:$AC2150),0)</f>
        <v>0</v>
      </c>
    </row>
    <row r="2117" spans="1:10">
      <c r="A2117" t="e">
        <f t="shared" si="67"/>
        <v>#REF!</v>
      </c>
      <c r="B2117">
        <f>IF(AND('Tracker&amp;Invoice'!A2151&lt;&gt;"",'Tracker&amp;Invoice'!A2151&lt;&gt;"ITEM",'Tracker&amp;Invoice'!A2149="ITEM"),1,0)</f>
        <v>1</v>
      </c>
      <c r="C2117" t="str">
        <f>IF(B2117=1,'Tracker&amp;Invoice'!A2151,C2116)</f>
        <v>BQ-138</v>
      </c>
      <c r="D2117" t="str">
        <f>IF(LEFT(TRIM('Tracker&amp;Invoice'!B2151),9)="INVOICE #","INVOICE",IF(TRIM('Tracker&amp;Invoice'!B2151)="Overall Completion INVOICE","OVERALL",""))</f>
        <v/>
      </c>
      <c r="E2117" t="str">
        <f>IF(D2117="INVOICE",VALUE(MID(TRIM('Tracker&amp;Invoice'!B2151),10,10)),"")</f>
        <v/>
      </c>
      <c r="F2117">
        <f>IF(B2117=1,IFERROR(LOOKUP(2,1/('Tracker&amp;Invoice'!$H2151:$AC2151&lt;&gt;""),COLUMN('Tracker&amp;Invoice'!$H2151:$AC2151)),8),F2116)</f>
        <v>24</v>
      </c>
      <c r="G2117">
        <f>IF(D2117="OVERALL",IFERROR(LOOKUP(2,1/('Tracker&amp;Invoice'!$H2151:$AC2151&lt;&gt;""),COLUMN('Tracker&amp;Invoice'!$H2151:$AC2151)),8),G2118)</f>
        <v>25</v>
      </c>
      <c r="H2117">
        <f t="shared" si="66"/>
        <v>25</v>
      </c>
      <c r="I2117" s="29">
        <f>IF(D2117="INVOICE",SUM('Tracker&amp;Invoice'!$H2151:INDEX('Tracker&amp;Invoice'!$A2151:$AC2151,1,H2117)),0)</f>
        <v>0</v>
      </c>
      <c r="J2117" s="29">
        <f>IF(D2117="OVERALL",SUM('Tracker&amp;Invoice'!$H2151:$AC2151),0)</f>
        <v>0</v>
      </c>
    </row>
    <row r="2118" spans="1:10">
      <c r="A2118" t="e">
        <f t="shared" si="67"/>
        <v>#REF!</v>
      </c>
      <c r="B2118">
        <f>IF(AND('Tracker&amp;Invoice'!A2152&lt;&gt;"",'Tracker&amp;Invoice'!A2152&lt;&gt;"ITEM",'Tracker&amp;Invoice'!A2150="ITEM"),1,0)</f>
        <v>0</v>
      </c>
      <c r="C2118" t="str">
        <f>IF(B2118=1,'Tracker&amp;Invoice'!A2152,C2117)</f>
        <v>BQ-138</v>
      </c>
      <c r="D2118" t="str">
        <f>IF(LEFT(TRIM('Tracker&amp;Invoice'!B2152),9)="INVOICE #","INVOICE",IF(TRIM('Tracker&amp;Invoice'!B2152)="Overall Completion INVOICE","OVERALL",""))</f>
        <v/>
      </c>
      <c r="E2118" t="str">
        <f>IF(D2118="INVOICE",VALUE(MID(TRIM('Tracker&amp;Invoice'!B2152),10,10)),"")</f>
        <v/>
      </c>
      <c r="F2118">
        <f>IF(B2118=1,IFERROR(LOOKUP(2,1/('Tracker&amp;Invoice'!$H2152:$AC2152&lt;&gt;""),COLUMN('Tracker&amp;Invoice'!$H2152:$AC2152)),8),F2117)</f>
        <v>24</v>
      </c>
      <c r="G2118">
        <f>IF(D2118="OVERALL",IFERROR(LOOKUP(2,1/('Tracker&amp;Invoice'!$H2152:$AC2152&lt;&gt;""),COLUMN('Tracker&amp;Invoice'!$H2152:$AC2152)),8),G2119)</f>
        <v>25</v>
      </c>
      <c r="H2118">
        <f t="shared" si="66"/>
        <v>25</v>
      </c>
      <c r="I2118" s="29">
        <f>IF(D2118="INVOICE",SUM('Tracker&amp;Invoice'!$H2152:INDEX('Tracker&amp;Invoice'!$A2152:$AC2152,1,H2118)),0)</f>
        <v>0</v>
      </c>
      <c r="J2118" s="29">
        <f>IF(D2118="OVERALL",SUM('Tracker&amp;Invoice'!$H2152:$AC2152),0)</f>
        <v>0</v>
      </c>
    </row>
    <row r="2119" spans="1:10">
      <c r="A2119" t="e">
        <f t="shared" si="67"/>
        <v>#REF!</v>
      </c>
      <c r="B2119">
        <f>IF(AND('Tracker&amp;Invoice'!A2153&lt;&gt;"",'Tracker&amp;Invoice'!A2153&lt;&gt;"ITEM",'Tracker&amp;Invoice'!A2151="ITEM"),1,0)</f>
        <v>0</v>
      </c>
      <c r="C2119" t="str">
        <f>IF(B2119=1,'Tracker&amp;Invoice'!A2153,C2118)</f>
        <v>BQ-138</v>
      </c>
      <c r="D2119" t="str">
        <f>IF(LEFT(TRIM('Tracker&amp;Invoice'!B2153),9)="INVOICE #","INVOICE",IF(TRIM('Tracker&amp;Invoice'!B2153)="Overall Completion INVOICE","OVERALL",""))</f>
        <v/>
      </c>
      <c r="E2119" t="str">
        <f>IF(D2119="INVOICE",VALUE(MID(TRIM('Tracker&amp;Invoice'!B2153),10,10)),"")</f>
        <v/>
      </c>
      <c r="F2119">
        <f>IF(B2119=1,IFERROR(LOOKUP(2,1/('Tracker&amp;Invoice'!$H2153:$AC2153&lt;&gt;""),COLUMN('Tracker&amp;Invoice'!$H2153:$AC2153)),8),F2118)</f>
        <v>24</v>
      </c>
      <c r="G2119">
        <f>IF(D2119="OVERALL",IFERROR(LOOKUP(2,1/('Tracker&amp;Invoice'!$H2153:$AC2153&lt;&gt;""),COLUMN('Tracker&amp;Invoice'!$H2153:$AC2153)),8),G2120)</f>
        <v>25</v>
      </c>
      <c r="H2119">
        <f t="shared" si="66"/>
        <v>25</v>
      </c>
      <c r="I2119" s="29">
        <f>IF(D2119="INVOICE",SUM('Tracker&amp;Invoice'!$H2153:INDEX('Tracker&amp;Invoice'!$A2153:$AC2153,1,H2119)),0)</f>
        <v>0</v>
      </c>
      <c r="J2119" s="29">
        <f>IF(D2119="OVERALL",SUM('Tracker&amp;Invoice'!$H2153:$AC2153),0)</f>
        <v>0</v>
      </c>
    </row>
    <row r="2120" spans="1:10">
      <c r="A2120" t="e">
        <f t="shared" si="67"/>
        <v>#REF!</v>
      </c>
      <c r="B2120">
        <f>IF(AND('Tracker&amp;Invoice'!A2154&lt;&gt;"",'Tracker&amp;Invoice'!A2154&lt;&gt;"ITEM",'Tracker&amp;Invoice'!A2152="ITEM"),1,0)</f>
        <v>0</v>
      </c>
      <c r="C2120" t="str">
        <f>IF(B2120=1,'Tracker&amp;Invoice'!A2154,C2119)</f>
        <v>BQ-138</v>
      </c>
      <c r="D2120" t="str">
        <f>IF(LEFT(TRIM('Tracker&amp;Invoice'!B2154),9)="INVOICE #","INVOICE",IF(TRIM('Tracker&amp;Invoice'!B2154)="Overall Completion INVOICE","OVERALL",""))</f>
        <v/>
      </c>
      <c r="E2120" t="str">
        <f>IF(D2120="INVOICE",VALUE(MID(TRIM('Tracker&amp;Invoice'!B2154),10,10)),"")</f>
        <v/>
      </c>
      <c r="F2120">
        <f>IF(B2120=1,IFERROR(LOOKUP(2,1/('Tracker&amp;Invoice'!$H2154:$AC2154&lt;&gt;""),COLUMN('Tracker&amp;Invoice'!$H2154:$AC2154)),8),F2119)</f>
        <v>24</v>
      </c>
      <c r="G2120">
        <f>IF(D2120="OVERALL",IFERROR(LOOKUP(2,1/('Tracker&amp;Invoice'!$H2154:$AC2154&lt;&gt;""),COLUMN('Tracker&amp;Invoice'!$H2154:$AC2154)),8),G2121)</f>
        <v>25</v>
      </c>
      <c r="H2120">
        <f t="shared" si="66"/>
        <v>25</v>
      </c>
      <c r="I2120" s="29">
        <f>IF(D2120="INVOICE",SUM('Tracker&amp;Invoice'!$H2154:INDEX('Tracker&amp;Invoice'!$A2154:$AC2154,1,H2120)),0)</f>
        <v>0</v>
      </c>
      <c r="J2120" s="29">
        <f>IF(D2120="OVERALL",SUM('Tracker&amp;Invoice'!$H2154:$AC2154),0)</f>
        <v>0</v>
      </c>
    </row>
    <row r="2121" spans="1:10">
      <c r="A2121" t="e">
        <f t="shared" si="67"/>
        <v>#REF!</v>
      </c>
      <c r="B2121">
        <f>IF(AND('Tracker&amp;Invoice'!A2155&lt;&gt;"",'Tracker&amp;Invoice'!A2155&lt;&gt;"ITEM",'Tracker&amp;Invoice'!A2153="ITEM"),1,0)</f>
        <v>0</v>
      </c>
      <c r="C2121" t="str">
        <f>IF(B2121=1,'Tracker&amp;Invoice'!A2155,C2120)</f>
        <v>BQ-138</v>
      </c>
      <c r="D2121" t="str">
        <f>IF(LEFT(TRIM('Tracker&amp;Invoice'!B2155),9)="INVOICE #","INVOICE",IF(TRIM('Tracker&amp;Invoice'!B2155)="Overall Completion INVOICE","OVERALL",""))</f>
        <v>INVOICE</v>
      </c>
      <c r="E2121">
        <f>IF(D2121="INVOICE",VALUE(MID(TRIM('Tracker&amp;Invoice'!B2155),10,10)),"")</f>
        <v>17</v>
      </c>
      <c r="F2121">
        <f>IF(B2121=1,IFERROR(LOOKUP(2,1/('Tracker&amp;Invoice'!$H2155:$AC2155&lt;&gt;""),COLUMN('Tracker&amp;Invoice'!$H2155:$AC2155)),8),F2120)</f>
        <v>24</v>
      </c>
      <c r="G2121">
        <f>IF(D2121="OVERALL",IFERROR(LOOKUP(2,1/('Tracker&amp;Invoice'!$H2155:$AC2155&lt;&gt;""),COLUMN('Tracker&amp;Invoice'!$H2155:$AC2155)),8),G2122)</f>
        <v>25</v>
      </c>
      <c r="H2121">
        <f t="shared" si="66"/>
        <v>25</v>
      </c>
      <c r="I2121" s="29">
        <f>IF(D2121="INVOICE",SUM('Tracker&amp;Invoice'!$H2155:INDEX('Tracker&amp;Invoice'!$A2155:$AC2155,1,H2121)),0)</f>
        <v>383812</v>
      </c>
      <c r="J2121" s="29">
        <f>IF(D2121="OVERALL",SUM('Tracker&amp;Invoice'!$H2155:$AC2155),0)</f>
        <v>0</v>
      </c>
    </row>
    <row r="2122" spans="1:10">
      <c r="A2122" t="e">
        <f t="shared" si="67"/>
        <v>#REF!</v>
      </c>
      <c r="B2122">
        <f>IF(AND('Tracker&amp;Invoice'!A2156&lt;&gt;"",'Tracker&amp;Invoice'!A2156&lt;&gt;"ITEM",'Tracker&amp;Invoice'!A2154="ITEM"),1,0)</f>
        <v>0</v>
      </c>
      <c r="C2122" t="str">
        <f>IF(B2122=1,'Tracker&amp;Invoice'!A2156,C2121)</f>
        <v>BQ-138</v>
      </c>
      <c r="D2122" t="str">
        <f>IF(LEFT(TRIM('Tracker&amp;Invoice'!B2156),9)="INVOICE #","INVOICE",IF(TRIM('Tracker&amp;Invoice'!B2156)="Overall Completion INVOICE","OVERALL",""))</f>
        <v/>
      </c>
      <c r="E2122" t="str">
        <f>IF(D2122="INVOICE",VALUE(MID(TRIM('Tracker&amp;Invoice'!B2156),10,10)),"")</f>
        <v/>
      </c>
      <c r="F2122">
        <f>IF(B2122=1,IFERROR(LOOKUP(2,1/('Tracker&amp;Invoice'!$H2156:$AC2156&lt;&gt;""),COLUMN('Tracker&amp;Invoice'!$H2156:$AC2156)),8),F2121)</f>
        <v>24</v>
      </c>
      <c r="G2122">
        <f>IF(D2122="OVERALL",IFERROR(LOOKUP(2,1/('Tracker&amp;Invoice'!$H2156:$AC2156&lt;&gt;""),COLUMN('Tracker&amp;Invoice'!$H2156:$AC2156)),8),G2123)</f>
        <v>25</v>
      </c>
      <c r="H2122">
        <f t="shared" si="66"/>
        <v>25</v>
      </c>
      <c r="I2122" s="29">
        <f>IF(D2122="INVOICE",SUM('Tracker&amp;Invoice'!$H2156:INDEX('Tracker&amp;Invoice'!$A2156:$AC2156,1,H2122)),0)</f>
        <v>0</v>
      </c>
      <c r="J2122" s="29">
        <f>IF(D2122="OVERALL",SUM('Tracker&amp;Invoice'!$H2156:$AC2156),0)</f>
        <v>0</v>
      </c>
    </row>
    <row r="2123" spans="1:10">
      <c r="A2123" t="e">
        <f t="shared" si="67"/>
        <v>#REF!</v>
      </c>
      <c r="B2123">
        <f>IF(AND('Tracker&amp;Invoice'!A2157&lt;&gt;"",'Tracker&amp;Invoice'!A2157&lt;&gt;"ITEM",'Tracker&amp;Invoice'!A2155="ITEM"),1,0)</f>
        <v>0</v>
      </c>
      <c r="C2123" t="str">
        <f>IF(B2123=1,'Tracker&amp;Invoice'!A2157,C2122)</f>
        <v>BQ-138</v>
      </c>
      <c r="D2123" t="str">
        <f>IF(LEFT(TRIM('Tracker&amp;Invoice'!B2157),9)="INVOICE #","INVOICE",IF(TRIM('Tracker&amp;Invoice'!B2157)="Overall Completion INVOICE","OVERALL",""))</f>
        <v>INVOICE</v>
      </c>
      <c r="E2123">
        <f>IF(D2123="INVOICE",VALUE(MID(TRIM('Tracker&amp;Invoice'!B2157),10,10)),"")</f>
        <v>18</v>
      </c>
      <c r="F2123">
        <f>IF(B2123=1,IFERROR(LOOKUP(2,1/('Tracker&amp;Invoice'!$H2157:$AC2157&lt;&gt;""),COLUMN('Tracker&amp;Invoice'!$H2157:$AC2157)),8),F2122)</f>
        <v>24</v>
      </c>
      <c r="G2123">
        <f>IF(D2123="OVERALL",IFERROR(LOOKUP(2,1/('Tracker&amp;Invoice'!$H2157:$AC2157&lt;&gt;""),COLUMN('Tracker&amp;Invoice'!$H2157:$AC2157)),8),G2124)</f>
        <v>25</v>
      </c>
      <c r="H2123">
        <f t="shared" si="66"/>
        <v>25</v>
      </c>
      <c r="I2123" s="29">
        <f>IF(D2123="INVOICE",SUM('Tracker&amp;Invoice'!$H2157:INDEX('Tracker&amp;Invoice'!$A2157:$AC2157,1,H2123)),0)</f>
        <v>82368</v>
      </c>
      <c r="J2123" s="29">
        <f>IF(D2123="OVERALL",SUM('Tracker&amp;Invoice'!$H2157:$AC2157),0)</f>
        <v>0</v>
      </c>
    </row>
    <row r="2124" spans="1:10">
      <c r="A2124" t="e">
        <f t="shared" si="67"/>
        <v>#REF!</v>
      </c>
      <c r="B2124">
        <f>IF(AND('Tracker&amp;Invoice'!A2158&lt;&gt;"",'Tracker&amp;Invoice'!A2158&lt;&gt;"ITEM",'Tracker&amp;Invoice'!A2156="ITEM"),1,0)</f>
        <v>0</v>
      </c>
      <c r="C2124" t="str">
        <f>IF(B2124=1,'Tracker&amp;Invoice'!A2158,C2123)</f>
        <v>BQ-138</v>
      </c>
      <c r="D2124" t="str">
        <f>IF(LEFT(TRIM('Tracker&amp;Invoice'!B2158),9)="INVOICE #","INVOICE",IF(TRIM('Tracker&amp;Invoice'!B2158)="Overall Completion INVOICE","OVERALL",""))</f>
        <v/>
      </c>
      <c r="E2124" t="str">
        <f>IF(D2124="INVOICE",VALUE(MID(TRIM('Tracker&amp;Invoice'!B2158),10,10)),"")</f>
        <v/>
      </c>
      <c r="F2124">
        <f>IF(B2124=1,IFERROR(LOOKUP(2,1/('Tracker&amp;Invoice'!$H2158:$AC2158&lt;&gt;""),COLUMN('Tracker&amp;Invoice'!$H2158:$AC2158)),8),F2123)</f>
        <v>24</v>
      </c>
      <c r="G2124">
        <f>IF(D2124="OVERALL",IFERROR(LOOKUP(2,1/('Tracker&amp;Invoice'!$H2158:$AC2158&lt;&gt;""),COLUMN('Tracker&amp;Invoice'!$H2158:$AC2158)),8),G2125)</f>
        <v>25</v>
      </c>
      <c r="H2124">
        <f t="shared" si="66"/>
        <v>25</v>
      </c>
      <c r="I2124" s="29">
        <f>IF(D2124="INVOICE",SUM('Tracker&amp;Invoice'!$H2158:INDEX('Tracker&amp;Invoice'!$A2158:$AC2158,1,H2124)),0)</f>
        <v>0</v>
      </c>
      <c r="J2124" s="29">
        <f>IF(D2124="OVERALL",SUM('Tracker&amp;Invoice'!$H2158:$AC2158),0)</f>
        <v>0</v>
      </c>
    </row>
    <row r="2125" spans="1:10">
      <c r="A2125" t="e">
        <f t="shared" si="67"/>
        <v>#REF!</v>
      </c>
      <c r="B2125">
        <f>IF(AND('Tracker&amp;Invoice'!A2159&lt;&gt;"",'Tracker&amp;Invoice'!A2159&lt;&gt;"ITEM",'Tracker&amp;Invoice'!A2157="ITEM"),1,0)</f>
        <v>0</v>
      </c>
      <c r="C2125" t="str">
        <f>IF(B2125=1,'Tracker&amp;Invoice'!A2159,C2124)</f>
        <v>BQ-138</v>
      </c>
      <c r="D2125" t="str">
        <f>IF(LEFT(TRIM('Tracker&amp;Invoice'!B2159),9)="INVOICE #","INVOICE",IF(TRIM('Tracker&amp;Invoice'!B2159)="Overall Completion INVOICE","OVERALL",""))</f>
        <v>INVOICE</v>
      </c>
      <c r="E2125">
        <f>IF(D2125="INVOICE",VALUE(MID(TRIM('Tracker&amp;Invoice'!B2159),10,10)),"")</f>
        <v>19</v>
      </c>
      <c r="F2125">
        <f>IF(B2125=1,IFERROR(LOOKUP(2,1/('Tracker&amp;Invoice'!$H2159:$AC2159&lt;&gt;""),COLUMN('Tracker&amp;Invoice'!$H2159:$AC2159)),8),F2124)</f>
        <v>24</v>
      </c>
      <c r="G2125">
        <f>IF(D2125="OVERALL",IFERROR(LOOKUP(2,1/('Tracker&amp;Invoice'!$H2159:$AC2159&lt;&gt;""),COLUMN('Tracker&amp;Invoice'!$H2159:$AC2159)),8),G2126)</f>
        <v>25</v>
      </c>
      <c r="H2125">
        <f t="shared" si="66"/>
        <v>25</v>
      </c>
      <c r="I2125" s="29">
        <f>IF(D2125="INVOICE",SUM('Tracker&amp;Invoice'!$H2159:INDEX('Tracker&amp;Invoice'!$A2159:$AC2159,1,H2125)),0)</f>
        <v>74646</v>
      </c>
      <c r="J2125" s="29">
        <f>IF(D2125="OVERALL",SUM('Tracker&amp;Invoice'!$H2159:$AC2159),0)</f>
        <v>0</v>
      </c>
    </row>
    <row r="2126" spans="1:10">
      <c r="A2126" t="e">
        <f t="shared" si="67"/>
        <v>#REF!</v>
      </c>
      <c r="B2126">
        <f>IF(AND('Tracker&amp;Invoice'!A2160&lt;&gt;"",'Tracker&amp;Invoice'!A2160&lt;&gt;"ITEM",'Tracker&amp;Invoice'!A2158="ITEM"),1,0)</f>
        <v>0</v>
      </c>
      <c r="C2126" t="str">
        <f>IF(B2126=1,'Tracker&amp;Invoice'!A2160,C2125)</f>
        <v>BQ-138</v>
      </c>
      <c r="D2126" t="str">
        <f>IF(LEFT(TRIM('Tracker&amp;Invoice'!B2160),9)="INVOICE #","INVOICE",IF(TRIM('Tracker&amp;Invoice'!B2160)="Overall Completion INVOICE","OVERALL",""))</f>
        <v/>
      </c>
      <c r="E2126" t="str">
        <f>IF(D2126="INVOICE",VALUE(MID(TRIM('Tracker&amp;Invoice'!B2160),10,10)),"")</f>
        <v/>
      </c>
      <c r="F2126">
        <f>IF(B2126=1,IFERROR(LOOKUP(2,1/('Tracker&amp;Invoice'!$H2160:$AC2160&lt;&gt;""),COLUMN('Tracker&amp;Invoice'!$H2160:$AC2160)),8),F2125)</f>
        <v>24</v>
      </c>
      <c r="G2126">
        <f>IF(D2126="OVERALL",IFERROR(LOOKUP(2,1/('Tracker&amp;Invoice'!$H2160:$AC2160&lt;&gt;""),COLUMN('Tracker&amp;Invoice'!$H2160:$AC2160)),8),G2127)</f>
        <v>25</v>
      </c>
      <c r="H2126">
        <f t="shared" si="66"/>
        <v>25</v>
      </c>
      <c r="I2126" s="29">
        <f>IF(D2126="INVOICE",SUM('Tracker&amp;Invoice'!$H2160:INDEX('Tracker&amp;Invoice'!$A2160:$AC2160,1,H2126)),0)</f>
        <v>0</v>
      </c>
      <c r="J2126" s="29">
        <f>IF(D2126="OVERALL",SUM('Tracker&amp;Invoice'!$H2160:$AC2160),0)</f>
        <v>0</v>
      </c>
    </row>
    <row r="2127" spans="1:10">
      <c r="A2127" t="e">
        <f t="shared" si="67"/>
        <v>#REF!</v>
      </c>
      <c r="B2127">
        <f>IF(AND('Tracker&amp;Invoice'!A2161&lt;&gt;"",'Tracker&amp;Invoice'!A2161&lt;&gt;"ITEM",'Tracker&amp;Invoice'!A2159="ITEM"),1,0)</f>
        <v>0</v>
      </c>
      <c r="C2127" t="str">
        <f>IF(B2127=1,'Tracker&amp;Invoice'!A2161,C2126)</f>
        <v>BQ-138</v>
      </c>
      <c r="D2127" t="str">
        <f>IF(LEFT(TRIM('Tracker&amp;Invoice'!B2161),9)="INVOICE #","INVOICE",IF(TRIM('Tracker&amp;Invoice'!B2161)="Overall Completion INVOICE","OVERALL",""))</f>
        <v>INVOICE</v>
      </c>
      <c r="E2127">
        <f>IF(D2127="INVOICE",VALUE(MID(TRIM('Tracker&amp;Invoice'!B2161),10,10)),"")</f>
        <v>20</v>
      </c>
      <c r="F2127">
        <f>IF(B2127=1,IFERROR(LOOKUP(2,1/('Tracker&amp;Invoice'!$H2161:$AC2161&lt;&gt;""),COLUMN('Tracker&amp;Invoice'!$H2161:$AC2161)),8),F2126)</f>
        <v>24</v>
      </c>
      <c r="G2127">
        <f>IF(D2127="OVERALL",IFERROR(LOOKUP(2,1/('Tracker&amp;Invoice'!$H2161:$AC2161&lt;&gt;""),COLUMN('Tracker&amp;Invoice'!$H2161:$AC2161)),8),G2128)</f>
        <v>25</v>
      </c>
      <c r="H2127">
        <f t="shared" si="66"/>
        <v>25</v>
      </c>
      <c r="I2127" s="29">
        <f>IF(D2127="INVOICE",SUM('Tracker&amp;Invoice'!$H2161:INDEX('Tracker&amp;Invoice'!$A2161:$AC2161,1,H2127)),0)</f>
        <v>19305</v>
      </c>
      <c r="J2127" s="29">
        <f>IF(D2127="OVERALL",SUM('Tracker&amp;Invoice'!$H2161:$AC2161),0)</f>
        <v>0</v>
      </c>
    </row>
    <row r="2128" spans="1:10">
      <c r="A2128" t="e">
        <f t="shared" si="67"/>
        <v>#REF!</v>
      </c>
      <c r="B2128">
        <f>IF(AND('Tracker&amp;Invoice'!A2162&lt;&gt;"",'Tracker&amp;Invoice'!A2162&lt;&gt;"ITEM",'Tracker&amp;Invoice'!A2160="ITEM"),1,0)</f>
        <v>0</v>
      </c>
      <c r="C2128" t="str">
        <f>IF(B2128=1,'Tracker&amp;Invoice'!A2162,C2127)</f>
        <v>BQ-138</v>
      </c>
      <c r="D2128" t="str">
        <f>IF(LEFT(TRIM('Tracker&amp;Invoice'!B2162),9)="INVOICE #","INVOICE",IF(TRIM('Tracker&amp;Invoice'!B2162)="Overall Completion INVOICE","OVERALL",""))</f>
        <v/>
      </c>
      <c r="E2128" t="str">
        <f>IF(D2128="INVOICE",VALUE(MID(TRIM('Tracker&amp;Invoice'!B2162),10,10)),"")</f>
        <v/>
      </c>
      <c r="F2128">
        <f>IF(B2128=1,IFERROR(LOOKUP(2,1/('Tracker&amp;Invoice'!$H2162:$AC2162&lt;&gt;""),COLUMN('Tracker&amp;Invoice'!$H2162:$AC2162)),8),F2127)</f>
        <v>24</v>
      </c>
      <c r="G2128">
        <f>IF(D2128="OVERALL",IFERROR(LOOKUP(2,1/('Tracker&amp;Invoice'!$H2162:$AC2162&lt;&gt;""),COLUMN('Tracker&amp;Invoice'!$H2162:$AC2162)),8),G2129)</f>
        <v>25</v>
      </c>
      <c r="H2128">
        <f t="shared" si="66"/>
        <v>25</v>
      </c>
      <c r="I2128" s="29">
        <f>IF(D2128="INVOICE",SUM('Tracker&amp;Invoice'!$H2162:INDEX('Tracker&amp;Invoice'!$A2162:$AC2162,1,H2128)),0)</f>
        <v>0</v>
      </c>
      <c r="J2128" s="29">
        <f>IF(D2128="OVERALL",SUM('Tracker&amp;Invoice'!$H2162:$AC2162),0)</f>
        <v>0</v>
      </c>
    </row>
    <row r="2129" spans="1:10">
      <c r="A2129" t="e">
        <f t="shared" si="67"/>
        <v>#REF!</v>
      </c>
      <c r="B2129">
        <f>IF(AND('Tracker&amp;Invoice'!A2163&lt;&gt;"",'Tracker&amp;Invoice'!A2163&lt;&gt;"ITEM",'Tracker&amp;Invoice'!A2161="ITEM"),1,0)</f>
        <v>0</v>
      </c>
      <c r="C2129" t="str">
        <f>IF(B2129=1,'Tracker&amp;Invoice'!A2163,C2128)</f>
        <v>BQ-138</v>
      </c>
      <c r="D2129" t="str">
        <f>IF(LEFT(TRIM('Tracker&amp;Invoice'!B2163),9)="INVOICE #","INVOICE",IF(TRIM('Tracker&amp;Invoice'!B2163)="Overall Completion INVOICE","OVERALL",""))</f>
        <v>INVOICE</v>
      </c>
      <c r="E2129">
        <f>IF(D2129="INVOICE",VALUE(MID(TRIM('Tracker&amp;Invoice'!B2163),10,10)),"")</f>
        <v>24</v>
      </c>
      <c r="F2129">
        <f>IF(B2129=1,IFERROR(LOOKUP(2,1/('Tracker&amp;Invoice'!$H2163:$AC2163&lt;&gt;""),COLUMN('Tracker&amp;Invoice'!$H2163:$AC2163)),8),F2128)</f>
        <v>24</v>
      </c>
      <c r="G2129">
        <f>IF(D2129="OVERALL",IFERROR(LOOKUP(2,1/('Tracker&amp;Invoice'!$H2163:$AC2163&lt;&gt;""),COLUMN('Tracker&amp;Invoice'!$H2163:$AC2163)),8),G2130)</f>
        <v>25</v>
      </c>
      <c r="H2129">
        <f t="shared" si="66"/>
        <v>25</v>
      </c>
      <c r="I2129" s="29">
        <f>IF(D2129="INVOICE",SUM('Tracker&amp;Invoice'!$H2163:INDEX('Tracker&amp;Invoice'!$A2163:$AC2163,1,H2129)),0)</f>
        <v>275583</v>
      </c>
      <c r="J2129" s="29">
        <f>IF(D2129="OVERALL",SUM('Tracker&amp;Invoice'!$H2163:$AC2163),0)</f>
        <v>0</v>
      </c>
    </row>
    <row r="2130" spans="1:10">
      <c r="A2130" t="e">
        <f t="shared" si="67"/>
        <v>#REF!</v>
      </c>
      <c r="B2130">
        <f>IF(AND('Tracker&amp;Invoice'!A2164&lt;&gt;"",'Tracker&amp;Invoice'!A2164&lt;&gt;"ITEM",'Tracker&amp;Invoice'!A2162="ITEM"),1,0)</f>
        <v>0</v>
      </c>
      <c r="C2130" t="str">
        <f>IF(B2130=1,'Tracker&amp;Invoice'!A2164,C2129)</f>
        <v>BQ-138</v>
      </c>
      <c r="D2130" t="str">
        <f>IF(LEFT(TRIM('Tracker&amp;Invoice'!B2164),9)="INVOICE #","INVOICE",IF(TRIM('Tracker&amp;Invoice'!B2164)="Overall Completion INVOICE","OVERALL",""))</f>
        <v/>
      </c>
      <c r="E2130" t="str">
        <f>IF(D2130="INVOICE",VALUE(MID(TRIM('Tracker&amp;Invoice'!B2164),10,10)),"")</f>
        <v/>
      </c>
      <c r="F2130">
        <f>IF(B2130=1,IFERROR(LOOKUP(2,1/('Tracker&amp;Invoice'!$H2164:$AC2164&lt;&gt;""),COLUMN('Tracker&amp;Invoice'!$H2164:$AC2164)),8),F2129)</f>
        <v>24</v>
      </c>
      <c r="G2130">
        <f>IF(D2130="OVERALL",IFERROR(LOOKUP(2,1/('Tracker&amp;Invoice'!$H2164:$AC2164&lt;&gt;""),COLUMN('Tracker&amp;Invoice'!$H2164:$AC2164)),8),G2131)</f>
        <v>25</v>
      </c>
      <c r="H2130">
        <f t="shared" si="66"/>
        <v>25</v>
      </c>
      <c r="I2130" s="29">
        <f>IF(D2130="INVOICE",SUM('Tracker&amp;Invoice'!$H2164:INDEX('Tracker&amp;Invoice'!$A2164:$AC2164,1,H2130)),0)</f>
        <v>0</v>
      </c>
      <c r="J2130" s="29">
        <f>IF(D2130="OVERALL",SUM('Tracker&amp;Invoice'!$H2164:$AC2164),0)</f>
        <v>0</v>
      </c>
    </row>
    <row r="2131" spans="1:10">
      <c r="A2131" t="e">
        <f t="shared" si="67"/>
        <v>#REF!</v>
      </c>
      <c r="B2131">
        <f>IF(AND('Tracker&amp;Invoice'!A2165&lt;&gt;"",'Tracker&amp;Invoice'!A2165&lt;&gt;"ITEM",'Tracker&amp;Invoice'!A2163="ITEM"),1,0)</f>
        <v>0</v>
      </c>
      <c r="C2131" t="str">
        <f>IF(B2131=1,'Tracker&amp;Invoice'!A2165,C2130)</f>
        <v>BQ-138</v>
      </c>
      <c r="D2131" t="str">
        <f>IF(LEFT(TRIM('Tracker&amp;Invoice'!B2165),9)="INVOICE #","INVOICE",IF(TRIM('Tracker&amp;Invoice'!B2165)="Overall Completion INVOICE","OVERALL",""))</f>
        <v>INVOICE</v>
      </c>
      <c r="E2131">
        <f>IF(D2131="INVOICE",VALUE(MID(TRIM('Tracker&amp;Invoice'!B2165),10,10)),"")</f>
        <v>26</v>
      </c>
      <c r="F2131">
        <f>IF(B2131=1,IFERROR(LOOKUP(2,1/('Tracker&amp;Invoice'!$H2165:$AC2165&lt;&gt;""),COLUMN('Tracker&amp;Invoice'!$H2165:$AC2165)),8),F2130)</f>
        <v>24</v>
      </c>
      <c r="G2131">
        <f>IF(D2131="OVERALL",IFERROR(LOOKUP(2,1/('Tracker&amp;Invoice'!$H2165:$AC2165&lt;&gt;""),COLUMN('Tracker&amp;Invoice'!$H2165:$AC2165)),8),G2132)</f>
        <v>25</v>
      </c>
      <c r="H2131">
        <f t="shared" si="66"/>
        <v>25</v>
      </c>
      <c r="I2131" s="29">
        <f>IF(D2131="INVOICE",SUM('Tracker&amp;Invoice'!$H2165:INDEX('Tracker&amp;Invoice'!$A2165:$AC2165,1,H2131)),0)</f>
        <v>-34749</v>
      </c>
      <c r="J2131" s="29">
        <f>IF(D2131="OVERALL",SUM('Tracker&amp;Invoice'!$H2165:$AC2165),0)</f>
        <v>0</v>
      </c>
    </row>
    <row r="2132" spans="1:10">
      <c r="A2132" t="e">
        <f t="shared" si="67"/>
        <v>#REF!</v>
      </c>
      <c r="B2132">
        <f>IF(AND('Tracker&amp;Invoice'!A2166&lt;&gt;"",'Tracker&amp;Invoice'!A2166&lt;&gt;"ITEM",'Tracker&amp;Invoice'!A2164="ITEM"),1,0)</f>
        <v>0</v>
      </c>
      <c r="C2132" t="str">
        <f>IF(B2132=1,'Tracker&amp;Invoice'!A2166,C2131)</f>
        <v>BQ-138</v>
      </c>
      <c r="D2132" t="str">
        <f>IF(LEFT(TRIM('Tracker&amp;Invoice'!B2166),9)="INVOICE #","INVOICE",IF(TRIM('Tracker&amp;Invoice'!B2166)="Overall Completion INVOICE","OVERALL",""))</f>
        <v/>
      </c>
      <c r="E2132" t="str">
        <f>IF(D2132="INVOICE",VALUE(MID(TRIM('Tracker&amp;Invoice'!B2166),10,10)),"")</f>
        <v/>
      </c>
      <c r="F2132">
        <f>IF(B2132=1,IFERROR(LOOKUP(2,1/('Tracker&amp;Invoice'!$H2166:$AC2166&lt;&gt;""),COLUMN('Tracker&amp;Invoice'!$H2166:$AC2166)),8),F2131)</f>
        <v>24</v>
      </c>
      <c r="G2132">
        <f>IF(D2132="OVERALL",IFERROR(LOOKUP(2,1/('Tracker&amp;Invoice'!$H2166:$AC2166&lt;&gt;""),COLUMN('Tracker&amp;Invoice'!$H2166:$AC2166)),8),G2133)</f>
        <v>25</v>
      </c>
      <c r="H2132">
        <f t="shared" si="66"/>
        <v>25</v>
      </c>
      <c r="I2132" s="29">
        <f>IF(D2132="INVOICE",SUM('Tracker&amp;Invoice'!$H2166:INDEX('Tracker&amp;Invoice'!$A2166:$AC2166,1,H2132)),0)</f>
        <v>0</v>
      </c>
      <c r="J2132" s="29">
        <f>IF(D2132="OVERALL",SUM('Tracker&amp;Invoice'!$H2166:$AC2166),0)</f>
        <v>0</v>
      </c>
    </row>
    <row r="2133" spans="1:10">
      <c r="A2133" t="e">
        <f t="shared" si="67"/>
        <v>#REF!</v>
      </c>
      <c r="B2133">
        <f>IF(AND('Tracker&amp;Invoice'!A2167&lt;&gt;"",'Tracker&amp;Invoice'!A2167&lt;&gt;"ITEM",'Tracker&amp;Invoice'!A2165="ITEM"),1,0)</f>
        <v>0</v>
      </c>
      <c r="C2133" t="str">
        <f>IF(B2133=1,'Tracker&amp;Invoice'!A2167,C2132)</f>
        <v>BQ-138</v>
      </c>
      <c r="D2133" t="str">
        <f>IF(LEFT(TRIM('Tracker&amp;Invoice'!B2167),9)="INVOICE #","INVOICE",IF(TRIM('Tracker&amp;Invoice'!B2167)="Overall Completion INVOICE","OVERALL",""))</f>
        <v>INVOICE</v>
      </c>
      <c r="E2133">
        <f>IF(D2133="INVOICE",VALUE(MID(TRIM('Tracker&amp;Invoice'!B2167),10,10)),"")</f>
        <v>27</v>
      </c>
      <c r="F2133">
        <f>IF(B2133=1,IFERROR(LOOKUP(2,1/('Tracker&amp;Invoice'!$H2167:$AC2167&lt;&gt;""),COLUMN('Tracker&amp;Invoice'!$H2167:$AC2167)),8),F2132)</f>
        <v>24</v>
      </c>
      <c r="G2133">
        <f>IF(D2133="OVERALL",IFERROR(LOOKUP(2,1/('Tracker&amp;Invoice'!$H2167:$AC2167&lt;&gt;""),COLUMN('Tracker&amp;Invoice'!$H2167:$AC2167)),8),G2134)</f>
        <v>25</v>
      </c>
      <c r="H2133">
        <f t="shared" si="66"/>
        <v>25</v>
      </c>
      <c r="I2133" s="29">
        <f>IF(D2133="INVOICE",SUM('Tracker&amp;Invoice'!$H2167:INDEX('Tracker&amp;Invoice'!$A2167:$AC2167,1,H2133)),0)</f>
        <v>246015</v>
      </c>
      <c r="J2133" s="29">
        <f>IF(D2133="OVERALL",SUM('Tracker&amp;Invoice'!$H2167:$AC2167),0)</f>
        <v>0</v>
      </c>
    </row>
    <row r="2134" spans="1:10">
      <c r="A2134" t="e">
        <f t="shared" si="67"/>
        <v>#REF!</v>
      </c>
      <c r="B2134">
        <f>IF(AND('Tracker&amp;Invoice'!A2168&lt;&gt;"",'Tracker&amp;Invoice'!A2168&lt;&gt;"ITEM",'Tracker&amp;Invoice'!A2166="ITEM"),1,0)</f>
        <v>0</v>
      </c>
      <c r="C2134" t="str">
        <f>IF(B2134=1,'Tracker&amp;Invoice'!A2168,C2133)</f>
        <v>BQ-138</v>
      </c>
      <c r="D2134" t="str">
        <f>IF(LEFT(TRIM('Tracker&amp;Invoice'!B2168),9)="INVOICE #","INVOICE",IF(TRIM('Tracker&amp;Invoice'!B2168)="Overall Completion INVOICE","OVERALL",""))</f>
        <v/>
      </c>
      <c r="E2134" t="str">
        <f>IF(D2134="INVOICE",VALUE(MID(TRIM('Tracker&amp;Invoice'!B2168),10,10)),"")</f>
        <v/>
      </c>
      <c r="F2134">
        <f>IF(B2134=1,IFERROR(LOOKUP(2,1/('Tracker&amp;Invoice'!$H2168:$AC2168&lt;&gt;""),COLUMN('Tracker&amp;Invoice'!$H2168:$AC2168)),8),F2133)</f>
        <v>24</v>
      </c>
      <c r="G2134">
        <f>IF(D2134="OVERALL",IFERROR(LOOKUP(2,1/('Tracker&amp;Invoice'!$H2168:$AC2168&lt;&gt;""),COLUMN('Tracker&amp;Invoice'!$H2168:$AC2168)),8),G2135)</f>
        <v>25</v>
      </c>
      <c r="H2134">
        <f t="shared" si="66"/>
        <v>25</v>
      </c>
      <c r="I2134" s="29">
        <f>IF(D2134="INVOICE",SUM('Tracker&amp;Invoice'!$H2168:INDEX('Tracker&amp;Invoice'!$A2168:$AC2168,1,H2134)),0)</f>
        <v>0</v>
      </c>
      <c r="J2134" s="29">
        <f>IF(D2134="OVERALL",SUM('Tracker&amp;Invoice'!$H2168:$AC2168),0)</f>
        <v>0</v>
      </c>
    </row>
    <row r="2135" spans="1:10">
      <c r="A2135" t="e">
        <f t="shared" si="67"/>
        <v>#REF!</v>
      </c>
      <c r="B2135">
        <f>IF(AND('Tracker&amp;Invoice'!A2169&lt;&gt;"",'Tracker&amp;Invoice'!A2169&lt;&gt;"ITEM",'Tracker&amp;Invoice'!A2167="ITEM"),1,0)</f>
        <v>0</v>
      </c>
      <c r="C2135" t="str">
        <f>IF(B2135=1,'Tracker&amp;Invoice'!A2169,C2134)</f>
        <v>BQ-138</v>
      </c>
      <c r="D2135" t="str">
        <f>IF(LEFT(TRIM('Tracker&amp;Invoice'!B2169),9)="INVOICE #","INVOICE",IF(TRIM('Tracker&amp;Invoice'!B2169)="Overall Completion INVOICE","OVERALL",""))</f>
        <v>INVOICE</v>
      </c>
      <c r="E2135">
        <f>IF(D2135="INVOICE",VALUE(MID(TRIM('Tracker&amp;Invoice'!B2169),10,10)),"")</f>
        <v>28</v>
      </c>
      <c r="F2135">
        <f>IF(B2135=1,IFERROR(LOOKUP(2,1/('Tracker&amp;Invoice'!$H2169:$AC2169&lt;&gt;""),COLUMN('Tracker&amp;Invoice'!$H2169:$AC2169)),8),F2134)</f>
        <v>24</v>
      </c>
      <c r="G2135">
        <f>IF(D2135="OVERALL",IFERROR(LOOKUP(2,1/('Tracker&amp;Invoice'!$H2169:$AC2169&lt;&gt;""),COLUMN('Tracker&amp;Invoice'!$H2169:$AC2169)),8),G2136)</f>
        <v>25</v>
      </c>
      <c r="H2135">
        <f t="shared" si="66"/>
        <v>25</v>
      </c>
      <c r="I2135" s="29">
        <f>IF(D2135="INVOICE",SUM('Tracker&amp;Invoice'!$H2169:INDEX('Tracker&amp;Invoice'!$A2169:$AC2169,1,H2135)),0)</f>
        <v>68640</v>
      </c>
      <c r="J2135" s="29">
        <f>IF(D2135="OVERALL",SUM('Tracker&amp;Invoice'!$H2169:$AC2169),0)</f>
        <v>0</v>
      </c>
    </row>
    <row r="2136" spans="1:10">
      <c r="A2136" t="e">
        <f t="shared" si="67"/>
        <v>#REF!</v>
      </c>
      <c r="B2136">
        <f>IF(AND('Tracker&amp;Invoice'!A2170&lt;&gt;"",'Tracker&amp;Invoice'!A2170&lt;&gt;"ITEM",'Tracker&amp;Invoice'!A2168="ITEM"),1,0)</f>
        <v>0</v>
      </c>
      <c r="C2136" t="str">
        <f>IF(B2136=1,'Tracker&amp;Invoice'!A2170,C2135)</f>
        <v>BQ-138</v>
      </c>
      <c r="D2136" t="str">
        <f>IF(LEFT(TRIM('Tracker&amp;Invoice'!B2170),9)="INVOICE #","INVOICE",IF(TRIM('Tracker&amp;Invoice'!B2170)="Overall Completion INVOICE","OVERALL",""))</f>
        <v/>
      </c>
      <c r="E2136" t="str">
        <f>IF(D2136="INVOICE",VALUE(MID(TRIM('Tracker&amp;Invoice'!B2170),10,10)),"")</f>
        <v/>
      </c>
      <c r="F2136">
        <f>IF(B2136=1,IFERROR(LOOKUP(2,1/('Tracker&amp;Invoice'!$H2170:$AC2170&lt;&gt;""),COLUMN('Tracker&amp;Invoice'!$H2170:$AC2170)),8),F2135)</f>
        <v>24</v>
      </c>
      <c r="G2136">
        <f>IF(D2136="OVERALL",IFERROR(LOOKUP(2,1/('Tracker&amp;Invoice'!$H2170:$AC2170&lt;&gt;""),COLUMN('Tracker&amp;Invoice'!$H2170:$AC2170)),8),G2137)</f>
        <v>25</v>
      </c>
      <c r="H2136">
        <f t="shared" si="66"/>
        <v>25</v>
      </c>
      <c r="I2136" s="29">
        <f>IF(D2136="INVOICE",SUM('Tracker&amp;Invoice'!$H2170:INDEX('Tracker&amp;Invoice'!$A2170:$AC2170,1,H2136)),0)</f>
        <v>0</v>
      </c>
      <c r="J2136" s="29">
        <f>IF(D2136="OVERALL",SUM('Tracker&amp;Invoice'!$H2170:$AC2170),0)</f>
        <v>0</v>
      </c>
    </row>
    <row r="2137" spans="1:10">
      <c r="A2137" t="e">
        <f t="shared" si="67"/>
        <v>#REF!</v>
      </c>
      <c r="B2137">
        <f>IF(AND('Tracker&amp;Invoice'!A2171&lt;&gt;"",'Tracker&amp;Invoice'!A2171&lt;&gt;"ITEM",'Tracker&amp;Invoice'!A2169="ITEM"),1,0)</f>
        <v>0</v>
      </c>
      <c r="C2137" t="str">
        <f>IF(B2137=1,'Tracker&amp;Invoice'!A2171,C2136)</f>
        <v>BQ-138</v>
      </c>
      <c r="D2137" t="str">
        <f>IF(LEFT(TRIM('Tracker&amp;Invoice'!B2171),9)="INVOICE #","INVOICE",IF(TRIM('Tracker&amp;Invoice'!B2171)="Overall Completion INVOICE","OVERALL",""))</f>
        <v>INVOICE</v>
      </c>
      <c r="E2137">
        <f>IF(D2137="INVOICE",VALUE(MID(TRIM('Tracker&amp;Invoice'!B2171),10,10)),"")</f>
        <v>31</v>
      </c>
      <c r="F2137">
        <f>IF(B2137=1,IFERROR(LOOKUP(2,1/('Tracker&amp;Invoice'!$H2171:$AC2171&lt;&gt;""),COLUMN('Tracker&amp;Invoice'!$H2171:$AC2171)),8),F2136)</f>
        <v>24</v>
      </c>
      <c r="G2137">
        <f>IF(D2137="OVERALL",IFERROR(LOOKUP(2,1/('Tracker&amp;Invoice'!$H2171:$AC2171&lt;&gt;""),COLUMN('Tracker&amp;Invoice'!$H2171:$AC2171)),8),G2138)</f>
        <v>25</v>
      </c>
      <c r="H2137">
        <f t="shared" si="66"/>
        <v>25</v>
      </c>
      <c r="I2137" s="29">
        <f>IF(D2137="INVOICE",SUM('Tracker&amp;Invoice'!$H2171:INDEX('Tracker&amp;Invoice'!$A2171:$AC2171,1,H2137)),0)</f>
        <v>15444</v>
      </c>
      <c r="J2137" s="29">
        <f>IF(D2137="OVERALL",SUM('Tracker&amp;Invoice'!$H2171:$AC2171),0)</f>
        <v>0</v>
      </c>
    </row>
    <row r="2138" spans="1:10">
      <c r="A2138" t="e">
        <f t="shared" si="67"/>
        <v>#REF!</v>
      </c>
      <c r="B2138">
        <f>IF(AND('Tracker&amp;Invoice'!A2172&lt;&gt;"",'Tracker&amp;Invoice'!A2172&lt;&gt;"ITEM",'Tracker&amp;Invoice'!A2170="ITEM"),1,0)</f>
        <v>0</v>
      </c>
      <c r="C2138" t="str">
        <f>IF(B2138=1,'Tracker&amp;Invoice'!A2172,C2137)</f>
        <v>BQ-138</v>
      </c>
      <c r="D2138" t="str">
        <f>IF(LEFT(TRIM('Tracker&amp;Invoice'!B2172),9)="INVOICE #","INVOICE",IF(TRIM('Tracker&amp;Invoice'!B2172)="Overall Completion INVOICE","OVERALL",""))</f>
        <v/>
      </c>
      <c r="E2138" t="str">
        <f>IF(D2138="INVOICE",VALUE(MID(TRIM('Tracker&amp;Invoice'!B2172),10,10)),"")</f>
        <v/>
      </c>
      <c r="F2138">
        <f>IF(B2138=1,IFERROR(LOOKUP(2,1/('Tracker&amp;Invoice'!$H2172:$AC2172&lt;&gt;""),COLUMN('Tracker&amp;Invoice'!$H2172:$AC2172)),8),F2137)</f>
        <v>24</v>
      </c>
      <c r="G2138">
        <f>IF(D2138="OVERALL",IFERROR(LOOKUP(2,1/('Tracker&amp;Invoice'!$H2172:$AC2172&lt;&gt;""),COLUMN('Tracker&amp;Invoice'!$H2172:$AC2172)),8),G2139)</f>
        <v>25</v>
      </c>
      <c r="H2138">
        <f t="shared" si="66"/>
        <v>25</v>
      </c>
      <c r="I2138" s="29">
        <f>IF(D2138="INVOICE",SUM('Tracker&amp;Invoice'!$H2172:INDEX('Tracker&amp;Invoice'!$A2172:$AC2172,1,H2138)),0)</f>
        <v>0</v>
      </c>
      <c r="J2138" s="29">
        <f>IF(D2138="OVERALL",SUM('Tracker&amp;Invoice'!$H2172:$AC2172),0)</f>
        <v>0</v>
      </c>
    </row>
    <row r="2139" spans="1:10">
      <c r="A2139" t="e">
        <f t="shared" si="67"/>
        <v>#REF!</v>
      </c>
      <c r="B2139">
        <f>IF(AND('Tracker&amp;Invoice'!A2173&lt;&gt;"",'Tracker&amp;Invoice'!A2173&lt;&gt;"ITEM",'Tracker&amp;Invoice'!A2171="ITEM"),1,0)</f>
        <v>0</v>
      </c>
      <c r="C2139" t="str">
        <f>IF(B2139=1,'Tracker&amp;Invoice'!A2173,C2138)</f>
        <v>BQ-138</v>
      </c>
      <c r="D2139" t="str">
        <f>IF(LEFT(TRIM('Tracker&amp;Invoice'!B2173),9)="INVOICE #","INVOICE",IF(TRIM('Tracker&amp;Invoice'!B2173)="Overall Completion INVOICE","OVERALL",""))</f>
        <v>INVOICE</v>
      </c>
      <c r="E2139">
        <f>IF(D2139="INVOICE",VALUE(MID(TRIM('Tracker&amp;Invoice'!B2173),10,10)),"")</f>
        <v>32</v>
      </c>
      <c r="F2139">
        <f>IF(B2139=1,IFERROR(LOOKUP(2,1/('Tracker&amp;Invoice'!$H2173:$AC2173&lt;&gt;""),COLUMN('Tracker&amp;Invoice'!$H2173:$AC2173)),8),F2138)</f>
        <v>24</v>
      </c>
      <c r="G2139">
        <f>IF(D2139="OVERALL",IFERROR(LOOKUP(2,1/('Tracker&amp;Invoice'!$H2173:$AC2173&lt;&gt;""),COLUMN('Tracker&amp;Invoice'!$H2173:$AC2173)),8),G2140)</f>
        <v>25</v>
      </c>
      <c r="H2139">
        <f t="shared" si="66"/>
        <v>25</v>
      </c>
      <c r="I2139" s="29">
        <f>IF(D2139="INVOICE",SUM('Tracker&amp;Invoice'!$H2173:INDEX('Tracker&amp;Invoice'!$A2173:$AC2173,1,H2139)),0)</f>
        <v>452936</v>
      </c>
      <c r="J2139" s="29">
        <f>IF(D2139="OVERALL",SUM('Tracker&amp;Invoice'!$H2173:$AC2173),0)</f>
        <v>0</v>
      </c>
    </row>
    <row r="2140" spans="1:10">
      <c r="A2140" t="e">
        <f t="shared" si="67"/>
        <v>#REF!</v>
      </c>
      <c r="B2140">
        <f>IF(AND('Tracker&amp;Invoice'!A2176&lt;&gt;"",'Tracker&amp;Invoice'!A2176&lt;&gt;"ITEM",'Tracker&amp;Invoice'!A2172="ITEM"),1,0)</f>
        <v>0</v>
      </c>
      <c r="C2140" t="str">
        <f>IF(B2140=1,'Tracker&amp;Invoice'!A2176,C2139)</f>
        <v>BQ-138</v>
      </c>
      <c r="D2140" t="str">
        <f>IF(LEFT(TRIM('Tracker&amp;Invoice'!B2176),9)="INVOICE #","INVOICE",IF(TRIM('Tracker&amp;Invoice'!B2176)="Overall Completion INVOICE","OVERALL",""))</f>
        <v/>
      </c>
      <c r="E2140" t="str">
        <f>IF(D2140="INVOICE",VALUE(MID(TRIM('Tracker&amp;Invoice'!B2176),10,10)),"")</f>
        <v/>
      </c>
      <c r="F2140">
        <f>IF(B2140=1,IFERROR(LOOKUP(2,1/('Tracker&amp;Invoice'!$H2176:$AC2176&lt;&gt;""),COLUMN('Tracker&amp;Invoice'!$H2176:$AC2176)),8),F2139)</f>
        <v>24</v>
      </c>
      <c r="G2140">
        <f>IF(D2140="OVERALL",IFERROR(LOOKUP(2,1/('Tracker&amp;Invoice'!$H2176:$AC2176&lt;&gt;""),COLUMN('Tracker&amp;Invoice'!$H2176:$AC2176)),8),G2141)</f>
        <v>25</v>
      </c>
      <c r="H2140">
        <f t="shared" si="66"/>
        <v>25</v>
      </c>
      <c r="I2140" s="29">
        <f>IF(D2140="INVOICE",SUM('Tracker&amp;Invoice'!$H2176:INDEX('Tracker&amp;Invoice'!$A2176:$AC2176,1,H2140)),0)</f>
        <v>0</v>
      </c>
      <c r="J2140" s="29">
        <f>IF(D2140="OVERALL",SUM('Tracker&amp;Invoice'!$H2176:$AC2176),0)</f>
        <v>0</v>
      </c>
    </row>
    <row r="2141" spans="1:10">
      <c r="A2141" t="e">
        <f t="shared" si="67"/>
        <v>#REF!</v>
      </c>
      <c r="B2141">
        <f>IF(AND('Tracker&amp;Invoice'!A2177&lt;&gt;"",'Tracker&amp;Invoice'!A2177&lt;&gt;"ITEM",'Tracker&amp;Invoice'!A2173="ITEM"),1,0)</f>
        <v>0</v>
      </c>
      <c r="C2141" t="str">
        <f>IF(B2141=1,'Tracker&amp;Invoice'!A2177,C2140)</f>
        <v>BQ-138</v>
      </c>
      <c r="D2141" t="str">
        <f>IF(LEFT(TRIM('Tracker&amp;Invoice'!B2177),9)="INVOICE #","INVOICE",IF(TRIM('Tracker&amp;Invoice'!B2177)="Overall Completion INVOICE","OVERALL",""))</f>
        <v>OVERALL</v>
      </c>
      <c r="E2141" t="str">
        <f>IF(D2141="INVOICE",VALUE(MID(TRIM('Tracker&amp;Invoice'!B2177),10,10)),"")</f>
        <v/>
      </c>
      <c r="F2141">
        <f>IF(B2141=1,IFERROR(LOOKUP(2,1/('Tracker&amp;Invoice'!$H2177:$AC2177&lt;&gt;""),COLUMN('Tracker&amp;Invoice'!$H2177:$AC2177)),8),F2140)</f>
        <v>24</v>
      </c>
      <c r="G2141">
        <f>IF(D2141="OVERALL",IFERROR(LOOKUP(2,1/('Tracker&amp;Invoice'!$H2177:$AC2177&lt;&gt;""),COLUMN('Tracker&amp;Invoice'!$H2177:$AC2177)),8),G2142)</f>
        <v>25</v>
      </c>
      <c r="H2141">
        <f t="shared" si="66"/>
        <v>25</v>
      </c>
      <c r="I2141" s="29">
        <f>IF(D2141="INVOICE",SUM('Tracker&amp;Invoice'!$H2177:INDEX('Tracker&amp;Invoice'!$A2177:$AC2177,1,H2141)),0)</f>
        <v>0</v>
      </c>
      <c r="J2141" s="29">
        <f>IF(D2141="OVERALL",SUM('Tracker&amp;Invoice'!$H2177:$AC2177),0)</f>
        <v>1672000</v>
      </c>
    </row>
    <row r="2142" spans="1:10">
      <c r="A2142" t="e">
        <f t="shared" si="67"/>
        <v>#REF!</v>
      </c>
      <c r="B2142">
        <f>IF(AND('Tracker&amp;Invoice'!A2178&lt;&gt;"",'Tracker&amp;Invoice'!A2178&lt;&gt;"ITEM",'Tracker&amp;Invoice'!A2176="ITEM"),1,0)</f>
        <v>0</v>
      </c>
      <c r="C2142" t="str">
        <f>IF(B2142=1,'Tracker&amp;Invoice'!A2178,C2141)</f>
        <v>BQ-138</v>
      </c>
      <c r="D2142" t="str">
        <f>IF(LEFT(TRIM('Tracker&amp;Invoice'!B2178),9)="INVOICE #","INVOICE",IF(TRIM('Tracker&amp;Invoice'!B2178)="Overall Completion INVOICE","OVERALL",""))</f>
        <v/>
      </c>
      <c r="E2142" t="str">
        <f>IF(D2142="INVOICE",VALUE(MID(TRIM('Tracker&amp;Invoice'!B2178),10,10)),"")</f>
        <v/>
      </c>
      <c r="F2142">
        <f>IF(B2142=1,IFERROR(LOOKUP(2,1/('Tracker&amp;Invoice'!$H2178:$AC2178&lt;&gt;""),COLUMN('Tracker&amp;Invoice'!$H2178:$AC2178)),8),F2141)</f>
        <v>24</v>
      </c>
      <c r="G2142">
        <f>IF(D2142="OVERALL",IFERROR(LOOKUP(2,1/('Tracker&amp;Invoice'!$H2178:$AC2178&lt;&gt;""),COLUMN('Tracker&amp;Invoice'!$H2178:$AC2178)),8),G2143)</f>
        <v>15</v>
      </c>
      <c r="H2142">
        <f t="shared" si="66"/>
        <v>24</v>
      </c>
      <c r="I2142" s="29">
        <f>IF(D2142="INVOICE",SUM('Tracker&amp;Invoice'!$H2178:INDEX('Tracker&amp;Invoice'!$A2178:$AC2178,1,H2142)),0)</f>
        <v>0</v>
      </c>
      <c r="J2142" s="29">
        <f>IF(D2142="OVERALL",SUM('Tracker&amp;Invoice'!$H2178:$AC2178),0)</f>
        <v>0</v>
      </c>
    </row>
    <row r="2143" spans="1:10">
      <c r="A2143" t="e">
        <f t="shared" si="67"/>
        <v>#REF!</v>
      </c>
      <c r="B2143">
        <f>IF(AND('Tracker&amp;Invoice'!A2179&lt;&gt;"",'Tracker&amp;Invoice'!A2179&lt;&gt;"ITEM",'Tracker&amp;Invoice'!A2177="ITEM"),1,0)</f>
        <v>0</v>
      </c>
      <c r="C2143" t="str">
        <f>IF(B2143=1,'Tracker&amp;Invoice'!A2179,C2142)</f>
        <v>BQ-138</v>
      </c>
      <c r="D2143" t="str">
        <f>IF(LEFT(TRIM('Tracker&amp;Invoice'!B2179),9)="INVOICE #","INVOICE",IF(TRIM('Tracker&amp;Invoice'!B2179)="Overall Completion INVOICE","OVERALL",""))</f>
        <v/>
      </c>
      <c r="E2143" t="str">
        <f>IF(D2143="INVOICE",VALUE(MID(TRIM('Tracker&amp;Invoice'!B2179),10,10)),"")</f>
        <v/>
      </c>
      <c r="F2143">
        <f>IF(B2143=1,IFERROR(LOOKUP(2,1/('Tracker&amp;Invoice'!$H2179:$AC2179&lt;&gt;""),COLUMN('Tracker&amp;Invoice'!$H2179:$AC2179)),8),F2142)</f>
        <v>24</v>
      </c>
      <c r="G2143">
        <f>IF(D2143="OVERALL",IFERROR(LOOKUP(2,1/('Tracker&amp;Invoice'!$H2179:$AC2179&lt;&gt;""),COLUMN('Tracker&amp;Invoice'!$H2179:$AC2179)),8),G2144)</f>
        <v>15</v>
      </c>
      <c r="H2143">
        <f t="shared" si="66"/>
        <v>24</v>
      </c>
      <c r="I2143" s="29">
        <f>IF(D2143="INVOICE",SUM('Tracker&amp;Invoice'!$H2179:INDEX('Tracker&amp;Invoice'!$A2179:$AC2179,1,H2143)),0)</f>
        <v>0</v>
      </c>
      <c r="J2143" s="29">
        <f>IF(D2143="OVERALL",SUM('Tracker&amp;Invoice'!$H2179:$AC2179),0)</f>
        <v>0</v>
      </c>
    </row>
    <row r="2144" spans="1:10">
      <c r="A2144" t="e">
        <f t="shared" si="67"/>
        <v>#REF!</v>
      </c>
      <c r="B2144">
        <f>IF(AND('Tracker&amp;Invoice'!A2180&lt;&gt;"",'Tracker&amp;Invoice'!A2180&lt;&gt;"ITEM",'Tracker&amp;Invoice'!A2178="ITEM"),1,0)</f>
        <v>0</v>
      </c>
      <c r="C2144" t="str">
        <f>IF(B2144=1,'Tracker&amp;Invoice'!A2180,C2143)</f>
        <v>BQ-138</v>
      </c>
      <c r="D2144" t="str">
        <f>IF(LEFT(TRIM('Tracker&amp;Invoice'!B2180),9)="INVOICE #","INVOICE",IF(TRIM('Tracker&amp;Invoice'!B2180)="Overall Completion INVOICE","OVERALL",""))</f>
        <v/>
      </c>
      <c r="E2144" t="str">
        <f>IF(D2144="INVOICE",VALUE(MID(TRIM('Tracker&amp;Invoice'!B2180),10,10)),"")</f>
        <v/>
      </c>
      <c r="F2144">
        <f>IF(B2144=1,IFERROR(LOOKUP(2,1/('Tracker&amp;Invoice'!$H2180:$AC2180&lt;&gt;""),COLUMN('Tracker&amp;Invoice'!$H2180:$AC2180)),8),F2143)</f>
        <v>24</v>
      </c>
      <c r="G2144">
        <f>IF(D2144="OVERALL",IFERROR(LOOKUP(2,1/('Tracker&amp;Invoice'!$H2180:$AC2180&lt;&gt;""),COLUMN('Tracker&amp;Invoice'!$H2180:$AC2180)),8),G2145)</f>
        <v>15</v>
      </c>
      <c r="H2144">
        <f t="shared" si="66"/>
        <v>24</v>
      </c>
      <c r="I2144" s="29">
        <f>IF(D2144="INVOICE",SUM('Tracker&amp;Invoice'!$H2180:INDEX('Tracker&amp;Invoice'!$A2180:$AC2180,1,H2144)),0)</f>
        <v>0</v>
      </c>
      <c r="J2144" s="29">
        <f>IF(D2144="OVERALL",SUM('Tracker&amp;Invoice'!$H2180:$AC2180),0)</f>
        <v>0</v>
      </c>
    </row>
    <row r="2145" spans="1:10">
      <c r="A2145" t="e">
        <f t="shared" si="67"/>
        <v>#REF!</v>
      </c>
      <c r="B2145">
        <f>IF(AND('Tracker&amp;Invoice'!A2181&lt;&gt;"",'Tracker&amp;Invoice'!A2181&lt;&gt;"ITEM",'Tracker&amp;Invoice'!A2179="ITEM"),1,0)</f>
        <v>0</v>
      </c>
      <c r="C2145" t="str">
        <f>IF(B2145=1,'Tracker&amp;Invoice'!A2181,C2144)</f>
        <v>BQ-138</v>
      </c>
      <c r="D2145" t="str">
        <f>IF(LEFT(TRIM('Tracker&amp;Invoice'!B2181),9)="INVOICE #","INVOICE",IF(TRIM('Tracker&amp;Invoice'!B2181)="Overall Completion INVOICE","OVERALL",""))</f>
        <v/>
      </c>
      <c r="E2145" t="str">
        <f>IF(D2145="INVOICE",VALUE(MID(TRIM('Tracker&amp;Invoice'!B2181),10,10)),"")</f>
        <v/>
      </c>
      <c r="F2145">
        <f>IF(B2145=1,IFERROR(LOOKUP(2,1/('Tracker&amp;Invoice'!$H2181:$AC2181&lt;&gt;""),COLUMN('Tracker&amp;Invoice'!$H2181:$AC2181)),8),F2144)</f>
        <v>24</v>
      </c>
      <c r="G2145">
        <f>IF(D2145="OVERALL",IFERROR(LOOKUP(2,1/('Tracker&amp;Invoice'!$H2181:$AC2181&lt;&gt;""),COLUMN('Tracker&amp;Invoice'!$H2181:$AC2181)),8),G2146)</f>
        <v>15</v>
      </c>
      <c r="H2145">
        <f t="shared" si="66"/>
        <v>24</v>
      </c>
      <c r="I2145" s="29">
        <f>IF(D2145="INVOICE",SUM('Tracker&amp;Invoice'!$H2181:INDEX('Tracker&amp;Invoice'!$A2181:$AC2181,1,H2145)),0)</f>
        <v>0</v>
      </c>
      <c r="J2145" s="29">
        <f>IF(D2145="OVERALL",SUM('Tracker&amp;Invoice'!$H2181:$AC2181),0)</f>
        <v>0</v>
      </c>
    </row>
    <row r="2146" spans="1:10">
      <c r="A2146" t="e">
        <f t="shared" si="67"/>
        <v>#REF!</v>
      </c>
      <c r="B2146">
        <f>IF(AND('Tracker&amp;Invoice'!A2182&lt;&gt;"",'Tracker&amp;Invoice'!A2182&lt;&gt;"ITEM",'Tracker&amp;Invoice'!A2180="ITEM"),1,0)</f>
        <v>0</v>
      </c>
      <c r="C2146" t="str">
        <f>IF(B2146=1,'Tracker&amp;Invoice'!A2182,C2145)</f>
        <v>BQ-138</v>
      </c>
      <c r="D2146" t="str">
        <f>IF(LEFT(TRIM('Tracker&amp;Invoice'!B2182),9)="INVOICE #","INVOICE",IF(TRIM('Tracker&amp;Invoice'!B2182)="Overall Completion INVOICE","OVERALL",""))</f>
        <v/>
      </c>
      <c r="E2146" t="str">
        <f>IF(D2146="INVOICE",VALUE(MID(TRIM('Tracker&amp;Invoice'!B2182),10,10)),"")</f>
        <v/>
      </c>
      <c r="F2146">
        <f>IF(B2146=1,IFERROR(LOOKUP(2,1/('Tracker&amp;Invoice'!$H2182:$AC2182&lt;&gt;""),COLUMN('Tracker&amp;Invoice'!$H2182:$AC2182)),8),F2145)</f>
        <v>24</v>
      </c>
      <c r="G2146">
        <f>IF(D2146="OVERALL",IFERROR(LOOKUP(2,1/('Tracker&amp;Invoice'!$H2182:$AC2182&lt;&gt;""),COLUMN('Tracker&amp;Invoice'!$H2182:$AC2182)),8),G2147)</f>
        <v>15</v>
      </c>
      <c r="H2146">
        <f t="shared" si="66"/>
        <v>24</v>
      </c>
      <c r="I2146" s="29">
        <f>IF(D2146="INVOICE",SUM('Tracker&amp;Invoice'!$H2182:INDEX('Tracker&amp;Invoice'!$A2182:$AC2182,1,H2146)),0)</f>
        <v>0</v>
      </c>
      <c r="J2146" s="29">
        <f>IF(D2146="OVERALL",SUM('Tracker&amp;Invoice'!$H2182:$AC2182),0)</f>
        <v>0</v>
      </c>
    </row>
    <row r="2147" spans="1:10">
      <c r="A2147" t="e">
        <f t="shared" si="67"/>
        <v>#REF!</v>
      </c>
      <c r="B2147">
        <f>IF(AND('Tracker&amp;Invoice'!A2183&lt;&gt;"",'Tracker&amp;Invoice'!A2183&lt;&gt;"ITEM",'Tracker&amp;Invoice'!A2181="ITEM"),1,0)</f>
        <v>0</v>
      </c>
      <c r="C2147" t="str">
        <f>IF(B2147=1,'Tracker&amp;Invoice'!A2183,C2146)</f>
        <v>BQ-138</v>
      </c>
      <c r="D2147" t="str">
        <f>IF(LEFT(TRIM('Tracker&amp;Invoice'!B2183),9)="INVOICE #","INVOICE",IF(TRIM('Tracker&amp;Invoice'!B2183)="Overall Completion INVOICE","OVERALL",""))</f>
        <v/>
      </c>
      <c r="E2147" t="str">
        <f>IF(D2147="INVOICE",VALUE(MID(TRIM('Tracker&amp;Invoice'!B2183),10,10)),"")</f>
        <v/>
      </c>
      <c r="F2147">
        <f>IF(B2147=1,IFERROR(LOOKUP(2,1/('Tracker&amp;Invoice'!$H2183:$AC2183&lt;&gt;""),COLUMN('Tracker&amp;Invoice'!$H2183:$AC2183)),8),F2146)</f>
        <v>24</v>
      </c>
      <c r="G2147">
        <f>IF(D2147="OVERALL",IFERROR(LOOKUP(2,1/('Tracker&amp;Invoice'!$H2183:$AC2183&lt;&gt;""),COLUMN('Tracker&amp;Invoice'!$H2183:$AC2183)),8),G2148)</f>
        <v>15</v>
      </c>
      <c r="H2147">
        <f t="shared" si="66"/>
        <v>24</v>
      </c>
      <c r="I2147" s="29">
        <f>IF(D2147="INVOICE",SUM('Tracker&amp;Invoice'!$H2183:INDEX('Tracker&amp;Invoice'!$A2183:$AC2183,1,H2147)),0)</f>
        <v>0</v>
      </c>
      <c r="J2147" s="29">
        <f>IF(D2147="OVERALL",SUM('Tracker&amp;Invoice'!$H2183:$AC2183),0)</f>
        <v>0</v>
      </c>
    </row>
    <row r="2148" spans="1:10">
      <c r="A2148" t="e">
        <f t="shared" si="67"/>
        <v>#REF!</v>
      </c>
      <c r="B2148">
        <f>IF(AND('Tracker&amp;Invoice'!A2184&lt;&gt;"",'Tracker&amp;Invoice'!A2184&lt;&gt;"ITEM",'Tracker&amp;Invoice'!A2182="ITEM"),1,0)</f>
        <v>0</v>
      </c>
      <c r="C2148" t="str">
        <f>IF(B2148=1,'Tracker&amp;Invoice'!A2184,C2147)</f>
        <v>BQ-138</v>
      </c>
      <c r="D2148" t="str">
        <f>IF(LEFT(TRIM('Tracker&amp;Invoice'!B2184),9)="INVOICE #","INVOICE",IF(TRIM('Tracker&amp;Invoice'!B2184)="Overall Completion INVOICE","OVERALL",""))</f>
        <v/>
      </c>
      <c r="E2148" t="str">
        <f>IF(D2148="INVOICE",VALUE(MID(TRIM('Tracker&amp;Invoice'!B2184),10,10)),"")</f>
        <v/>
      </c>
      <c r="F2148">
        <f>IF(B2148=1,IFERROR(LOOKUP(2,1/('Tracker&amp;Invoice'!$H2184:$AC2184&lt;&gt;""),COLUMN('Tracker&amp;Invoice'!$H2184:$AC2184)),8),F2147)</f>
        <v>24</v>
      </c>
      <c r="G2148">
        <f>IF(D2148="OVERALL",IFERROR(LOOKUP(2,1/('Tracker&amp;Invoice'!$H2184:$AC2184&lt;&gt;""),COLUMN('Tracker&amp;Invoice'!$H2184:$AC2184)),8),G2149)</f>
        <v>15</v>
      </c>
      <c r="H2148">
        <f t="shared" si="66"/>
        <v>24</v>
      </c>
      <c r="I2148" s="29">
        <f>IF(D2148="INVOICE",SUM('Tracker&amp;Invoice'!$H2184:INDEX('Tracker&amp;Invoice'!$A2184:$AC2184,1,H2148)),0)</f>
        <v>0</v>
      </c>
      <c r="J2148" s="29">
        <f>IF(D2148="OVERALL",SUM('Tracker&amp;Invoice'!$H2184:$AC2184),0)</f>
        <v>0</v>
      </c>
    </row>
    <row r="2149" spans="1:10">
      <c r="A2149" t="e">
        <f t="shared" si="67"/>
        <v>#REF!</v>
      </c>
      <c r="B2149">
        <f>IF(AND('Tracker&amp;Invoice'!A2185&lt;&gt;"",'Tracker&amp;Invoice'!A2185&lt;&gt;"ITEM",'Tracker&amp;Invoice'!A2183="ITEM"),1,0)</f>
        <v>0</v>
      </c>
      <c r="C2149" t="str">
        <f>IF(B2149=1,'Tracker&amp;Invoice'!A2185,C2148)</f>
        <v>BQ-138</v>
      </c>
      <c r="D2149" t="str">
        <f>IF(LEFT(TRIM('Tracker&amp;Invoice'!B2185),9)="INVOICE #","INVOICE",IF(TRIM('Tracker&amp;Invoice'!B2185)="Overall Completion INVOICE","OVERALL",""))</f>
        <v/>
      </c>
      <c r="E2149" t="str">
        <f>IF(D2149="INVOICE",VALUE(MID(TRIM('Tracker&amp;Invoice'!B2185),10,10)),"")</f>
        <v/>
      </c>
      <c r="F2149">
        <f>IF(B2149=1,IFERROR(LOOKUP(2,1/('Tracker&amp;Invoice'!$H2185:$AC2185&lt;&gt;""),COLUMN('Tracker&amp;Invoice'!$H2185:$AC2185)),8),F2148)</f>
        <v>24</v>
      </c>
      <c r="G2149">
        <f>IF(D2149="OVERALL",IFERROR(LOOKUP(2,1/('Tracker&amp;Invoice'!$H2185:$AC2185&lt;&gt;""),COLUMN('Tracker&amp;Invoice'!$H2185:$AC2185)),8),G2150)</f>
        <v>15</v>
      </c>
      <c r="H2149">
        <f t="shared" si="66"/>
        <v>24</v>
      </c>
      <c r="I2149" s="29">
        <f>IF(D2149="INVOICE",SUM('Tracker&amp;Invoice'!$H2185:INDEX('Tracker&amp;Invoice'!$A2185:$AC2185,1,H2149)),0)</f>
        <v>0</v>
      </c>
      <c r="J2149" s="29">
        <f>IF(D2149="OVERALL",SUM('Tracker&amp;Invoice'!$H2185:$AC2185),0)</f>
        <v>0</v>
      </c>
    </row>
    <row r="2150" spans="1:10">
      <c r="A2150" t="e">
        <f t="shared" si="67"/>
        <v>#REF!</v>
      </c>
      <c r="B2150">
        <f>IF(AND('Tracker&amp;Invoice'!A2186&lt;&gt;"",'Tracker&amp;Invoice'!A2186&lt;&gt;"ITEM",'Tracker&amp;Invoice'!A2184="ITEM"),1,0)</f>
        <v>0</v>
      </c>
      <c r="C2150" t="str">
        <f>IF(B2150=1,'Tracker&amp;Invoice'!A2186,C2149)</f>
        <v>BQ-138</v>
      </c>
      <c r="D2150" t="str">
        <f>IF(LEFT(TRIM('Tracker&amp;Invoice'!B2186),9)="INVOICE #","INVOICE",IF(TRIM('Tracker&amp;Invoice'!B2186)="Overall Completion INVOICE","OVERALL",""))</f>
        <v/>
      </c>
      <c r="E2150" t="str">
        <f>IF(D2150="INVOICE",VALUE(MID(TRIM('Tracker&amp;Invoice'!B2186),10,10)),"")</f>
        <v/>
      </c>
      <c r="F2150">
        <f>IF(B2150=1,IFERROR(LOOKUP(2,1/('Tracker&amp;Invoice'!$H2186:$AC2186&lt;&gt;""),COLUMN('Tracker&amp;Invoice'!$H2186:$AC2186)),8),F2149)</f>
        <v>24</v>
      </c>
      <c r="G2150">
        <f>IF(D2150="OVERALL",IFERROR(LOOKUP(2,1/('Tracker&amp;Invoice'!$H2186:$AC2186&lt;&gt;""),COLUMN('Tracker&amp;Invoice'!$H2186:$AC2186)),8),G2151)</f>
        <v>15</v>
      </c>
      <c r="H2150">
        <f t="shared" si="66"/>
        <v>24</v>
      </c>
      <c r="I2150" s="29">
        <f>IF(D2150="INVOICE",SUM('Tracker&amp;Invoice'!$H2186:INDEX('Tracker&amp;Invoice'!$A2186:$AC2186,1,H2150)),0)</f>
        <v>0</v>
      </c>
      <c r="J2150" s="29">
        <f>IF(D2150="OVERALL",SUM('Tracker&amp;Invoice'!$H2186:$AC2186),0)</f>
        <v>0</v>
      </c>
    </row>
    <row r="2151" spans="1:10">
      <c r="A2151" t="e">
        <f t="shared" si="67"/>
        <v>#REF!</v>
      </c>
      <c r="B2151">
        <f>IF(AND('Tracker&amp;Invoice'!A2187&lt;&gt;"",'Tracker&amp;Invoice'!A2187&lt;&gt;"ITEM",'Tracker&amp;Invoice'!A2185="ITEM"),1,0)</f>
        <v>0</v>
      </c>
      <c r="C2151" t="str">
        <f>IF(B2151=1,'Tracker&amp;Invoice'!A2187,C2150)</f>
        <v>BQ-138</v>
      </c>
      <c r="D2151" t="str">
        <f>IF(LEFT(TRIM('Tracker&amp;Invoice'!B2187),9)="INVOICE #","INVOICE",IF(TRIM('Tracker&amp;Invoice'!B2187)="Overall Completion INVOICE","OVERALL",""))</f>
        <v/>
      </c>
      <c r="E2151" t="str">
        <f>IF(D2151="INVOICE",VALUE(MID(TRIM('Tracker&amp;Invoice'!B2187),10,10)),"")</f>
        <v/>
      </c>
      <c r="F2151">
        <f>IF(B2151=1,IFERROR(LOOKUP(2,1/('Tracker&amp;Invoice'!$H2187:$AC2187&lt;&gt;""),COLUMN('Tracker&amp;Invoice'!$H2187:$AC2187)),8),F2150)</f>
        <v>24</v>
      </c>
      <c r="G2151">
        <f>IF(D2151="OVERALL",IFERROR(LOOKUP(2,1/('Tracker&amp;Invoice'!$H2187:$AC2187&lt;&gt;""),COLUMN('Tracker&amp;Invoice'!$H2187:$AC2187)),8),G2152)</f>
        <v>15</v>
      </c>
      <c r="H2151">
        <f t="shared" si="66"/>
        <v>24</v>
      </c>
      <c r="I2151" s="29">
        <f>IF(D2151="INVOICE",SUM('Tracker&amp;Invoice'!$H2187:INDEX('Tracker&amp;Invoice'!$A2187:$AC2187,1,H2151)),0)</f>
        <v>0</v>
      </c>
      <c r="J2151" s="29">
        <f>IF(D2151="OVERALL",SUM('Tracker&amp;Invoice'!$H2187:$AC2187),0)</f>
        <v>0</v>
      </c>
    </row>
    <row r="2152" spans="1:10">
      <c r="A2152" t="e">
        <f t="shared" si="67"/>
        <v>#REF!</v>
      </c>
      <c r="B2152">
        <f>IF(AND('Tracker&amp;Invoice'!A2188&lt;&gt;"",'Tracker&amp;Invoice'!A2188&lt;&gt;"ITEM",'Tracker&amp;Invoice'!A2186="ITEM"),1,0)</f>
        <v>0</v>
      </c>
      <c r="C2152" t="str">
        <f>IF(B2152=1,'Tracker&amp;Invoice'!A2188,C2151)</f>
        <v>BQ-138</v>
      </c>
      <c r="D2152" t="str">
        <f>IF(LEFT(TRIM('Tracker&amp;Invoice'!B2188),9)="INVOICE #","INVOICE",IF(TRIM('Tracker&amp;Invoice'!B2188)="Overall Completion INVOICE","OVERALL",""))</f>
        <v/>
      </c>
      <c r="E2152" t="str">
        <f>IF(D2152="INVOICE",VALUE(MID(TRIM('Tracker&amp;Invoice'!B2188),10,10)),"")</f>
        <v/>
      </c>
      <c r="F2152">
        <f>IF(B2152=1,IFERROR(LOOKUP(2,1/('Tracker&amp;Invoice'!$H2188:$AC2188&lt;&gt;""),COLUMN('Tracker&amp;Invoice'!$H2188:$AC2188)),8),F2151)</f>
        <v>24</v>
      </c>
      <c r="G2152">
        <f>IF(D2152="OVERALL",IFERROR(LOOKUP(2,1/('Tracker&amp;Invoice'!$H2188:$AC2188&lt;&gt;""),COLUMN('Tracker&amp;Invoice'!$H2188:$AC2188)),8),G2153)</f>
        <v>15</v>
      </c>
      <c r="H2152">
        <f t="shared" si="66"/>
        <v>24</v>
      </c>
      <c r="I2152" s="29">
        <f>IF(D2152="INVOICE",SUM('Tracker&amp;Invoice'!$H2188:INDEX('Tracker&amp;Invoice'!$A2188:$AC2188,1,H2152)),0)</f>
        <v>0</v>
      </c>
      <c r="J2152" s="29">
        <f>IF(D2152="OVERALL",SUM('Tracker&amp;Invoice'!$H2188:$AC2188),0)</f>
        <v>0</v>
      </c>
    </row>
    <row r="2153" spans="1:10">
      <c r="A2153" t="e">
        <f t="shared" si="67"/>
        <v>#REF!</v>
      </c>
      <c r="B2153">
        <f>IF(AND('Tracker&amp;Invoice'!A2189&lt;&gt;"",'Tracker&amp;Invoice'!A2189&lt;&gt;"ITEM",'Tracker&amp;Invoice'!A2187="ITEM"),1,0)</f>
        <v>0</v>
      </c>
      <c r="C2153" t="str">
        <f>IF(B2153=1,'Tracker&amp;Invoice'!A2189,C2152)</f>
        <v>BQ-138</v>
      </c>
      <c r="D2153" t="str">
        <f>IF(LEFT(TRIM('Tracker&amp;Invoice'!B2189),9)="INVOICE #","INVOICE",IF(TRIM('Tracker&amp;Invoice'!B2189)="Overall Completion INVOICE","OVERALL",""))</f>
        <v/>
      </c>
      <c r="E2153" t="str">
        <f>IF(D2153="INVOICE",VALUE(MID(TRIM('Tracker&amp;Invoice'!B2189),10,10)),"")</f>
        <v/>
      </c>
      <c r="F2153">
        <f>IF(B2153=1,IFERROR(LOOKUP(2,1/('Tracker&amp;Invoice'!$H2189:$AC2189&lt;&gt;""),COLUMN('Tracker&amp;Invoice'!$H2189:$AC2189)),8),F2152)</f>
        <v>24</v>
      </c>
      <c r="G2153">
        <f>IF(D2153="OVERALL",IFERROR(LOOKUP(2,1/('Tracker&amp;Invoice'!$H2189:$AC2189&lt;&gt;""),COLUMN('Tracker&amp;Invoice'!$H2189:$AC2189)),8),G2154)</f>
        <v>15</v>
      </c>
      <c r="H2153">
        <f t="shared" si="66"/>
        <v>24</v>
      </c>
      <c r="I2153" s="29">
        <f>IF(D2153="INVOICE",SUM('Tracker&amp;Invoice'!$H2189:INDEX('Tracker&amp;Invoice'!$A2189:$AC2189,1,H2153)),0)</f>
        <v>0</v>
      </c>
      <c r="J2153" s="29">
        <f>IF(D2153="OVERALL",SUM('Tracker&amp;Invoice'!$H2189:$AC2189),0)</f>
        <v>0</v>
      </c>
    </row>
    <row r="2154" spans="1:10">
      <c r="A2154" t="e">
        <f t="shared" si="67"/>
        <v>#REF!</v>
      </c>
      <c r="B2154">
        <f>IF(AND('Tracker&amp;Invoice'!A2190&lt;&gt;"",'Tracker&amp;Invoice'!A2190&lt;&gt;"ITEM",'Tracker&amp;Invoice'!A2188="ITEM"),1,0)</f>
        <v>0</v>
      </c>
      <c r="C2154" t="str">
        <f>IF(B2154=1,'Tracker&amp;Invoice'!A2190,C2153)</f>
        <v>BQ-138</v>
      </c>
      <c r="D2154" t="str">
        <f>IF(LEFT(TRIM('Tracker&amp;Invoice'!B2190),9)="INVOICE #","INVOICE",IF(TRIM('Tracker&amp;Invoice'!B2190)="Overall Completion INVOICE","OVERALL",""))</f>
        <v/>
      </c>
      <c r="E2154" t="str">
        <f>IF(D2154="INVOICE",VALUE(MID(TRIM('Tracker&amp;Invoice'!B2190),10,10)),"")</f>
        <v/>
      </c>
      <c r="F2154">
        <f>IF(B2154=1,IFERROR(LOOKUP(2,1/('Tracker&amp;Invoice'!$H2190:$AC2190&lt;&gt;""),COLUMN('Tracker&amp;Invoice'!$H2190:$AC2190)),8),F2153)</f>
        <v>24</v>
      </c>
      <c r="G2154">
        <f>IF(D2154="OVERALL",IFERROR(LOOKUP(2,1/('Tracker&amp;Invoice'!$H2190:$AC2190&lt;&gt;""),COLUMN('Tracker&amp;Invoice'!$H2190:$AC2190)),8),G2155)</f>
        <v>15</v>
      </c>
      <c r="H2154">
        <f t="shared" si="66"/>
        <v>24</v>
      </c>
      <c r="I2154" s="29">
        <f>IF(D2154="INVOICE",SUM('Tracker&amp;Invoice'!$H2190:INDEX('Tracker&amp;Invoice'!$A2190:$AC2190,1,H2154)),0)</f>
        <v>0</v>
      </c>
      <c r="J2154" s="29">
        <f>IF(D2154="OVERALL",SUM('Tracker&amp;Invoice'!$H2190:$AC2190),0)</f>
        <v>0</v>
      </c>
    </row>
    <row r="2155" spans="1:10">
      <c r="A2155" t="e">
        <f t="shared" si="67"/>
        <v>#REF!</v>
      </c>
      <c r="B2155">
        <f>IF(AND('Tracker&amp;Invoice'!A2191&lt;&gt;"",'Tracker&amp;Invoice'!A2191&lt;&gt;"ITEM",'Tracker&amp;Invoice'!A2189="ITEM"),1,0)</f>
        <v>0</v>
      </c>
      <c r="C2155" t="str">
        <f>IF(B2155=1,'Tracker&amp;Invoice'!A2191,C2154)</f>
        <v>BQ-138</v>
      </c>
      <c r="D2155" t="str">
        <f>IF(LEFT(TRIM('Tracker&amp;Invoice'!B2191),9)="INVOICE #","INVOICE",IF(TRIM('Tracker&amp;Invoice'!B2191)="Overall Completion INVOICE","OVERALL",""))</f>
        <v/>
      </c>
      <c r="E2155" t="str">
        <f>IF(D2155="INVOICE",VALUE(MID(TRIM('Tracker&amp;Invoice'!B2191),10,10)),"")</f>
        <v/>
      </c>
      <c r="F2155">
        <f>IF(B2155=1,IFERROR(LOOKUP(2,1/('Tracker&amp;Invoice'!$H2191:$AC2191&lt;&gt;""),COLUMN('Tracker&amp;Invoice'!$H2191:$AC2191)),8),F2154)</f>
        <v>24</v>
      </c>
      <c r="G2155">
        <f>IF(D2155="OVERALL",IFERROR(LOOKUP(2,1/('Tracker&amp;Invoice'!$H2191:$AC2191&lt;&gt;""),COLUMN('Tracker&amp;Invoice'!$H2191:$AC2191)),8),G2156)</f>
        <v>15</v>
      </c>
      <c r="H2155">
        <f t="shared" si="66"/>
        <v>24</v>
      </c>
      <c r="I2155" s="29">
        <f>IF(D2155="INVOICE",SUM('Tracker&amp;Invoice'!$H2191:INDEX('Tracker&amp;Invoice'!$A2191:$AC2191,1,H2155)),0)</f>
        <v>0</v>
      </c>
      <c r="J2155" s="29">
        <f>IF(D2155="OVERALL",SUM('Tracker&amp;Invoice'!$H2191:$AC2191),0)</f>
        <v>0</v>
      </c>
    </row>
    <row r="2156" spans="1:10">
      <c r="A2156" t="e">
        <f t="shared" si="67"/>
        <v>#REF!</v>
      </c>
      <c r="B2156">
        <f>IF(AND('Tracker&amp;Invoice'!A2192&lt;&gt;"",'Tracker&amp;Invoice'!A2192&lt;&gt;"ITEM",'Tracker&amp;Invoice'!A2190="ITEM"),1,0)</f>
        <v>0</v>
      </c>
      <c r="C2156" t="str">
        <f>IF(B2156=1,'Tracker&amp;Invoice'!A2192,C2155)</f>
        <v>BQ-138</v>
      </c>
      <c r="D2156" t="str">
        <f>IF(LEFT(TRIM('Tracker&amp;Invoice'!B2192),9)="INVOICE #","INVOICE",IF(TRIM('Tracker&amp;Invoice'!B2192)="Overall Completion INVOICE","OVERALL",""))</f>
        <v/>
      </c>
      <c r="E2156" t="str">
        <f>IF(D2156="INVOICE",VALUE(MID(TRIM('Tracker&amp;Invoice'!B2192),10,10)),"")</f>
        <v/>
      </c>
      <c r="F2156">
        <f>IF(B2156=1,IFERROR(LOOKUP(2,1/('Tracker&amp;Invoice'!$H2192:$AC2192&lt;&gt;""),COLUMN('Tracker&amp;Invoice'!$H2192:$AC2192)),8),F2155)</f>
        <v>24</v>
      </c>
      <c r="G2156">
        <f>IF(D2156="OVERALL",IFERROR(LOOKUP(2,1/('Tracker&amp;Invoice'!$H2192:$AC2192&lt;&gt;""),COLUMN('Tracker&amp;Invoice'!$H2192:$AC2192)),8),G2157)</f>
        <v>15</v>
      </c>
      <c r="H2156">
        <f t="shared" si="66"/>
        <v>24</v>
      </c>
      <c r="I2156" s="29">
        <f>IF(D2156="INVOICE",SUM('Tracker&amp;Invoice'!$H2192:INDEX('Tracker&amp;Invoice'!$A2192:$AC2192,1,H2156)),0)</f>
        <v>0</v>
      </c>
      <c r="J2156" s="29">
        <f>IF(D2156="OVERALL",SUM('Tracker&amp;Invoice'!$H2192:$AC2192),0)</f>
        <v>0</v>
      </c>
    </row>
    <row r="2157" spans="1:10">
      <c r="A2157" t="e">
        <f t="shared" si="67"/>
        <v>#REF!</v>
      </c>
      <c r="B2157">
        <f>IF(AND('Tracker&amp;Invoice'!A2193&lt;&gt;"",'Tracker&amp;Invoice'!A2193&lt;&gt;"ITEM",'Tracker&amp;Invoice'!A2191="ITEM"),1,0)</f>
        <v>0</v>
      </c>
      <c r="C2157" t="str">
        <f>IF(B2157=1,'Tracker&amp;Invoice'!A2193,C2156)</f>
        <v>BQ-138</v>
      </c>
      <c r="D2157" t="str">
        <f>IF(LEFT(TRIM('Tracker&amp;Invoice'!B2193),9)="INVOICE #","INVOICE",IF(TRIM('Tracker&amp;Invoice'!B2193)="Overall Completion INVOICE","OVERALL",""))</f>
        <v/>
      </c>
      <c r="E2157" t="str">
        <f>IF(D2157="INVOICE",VALUE(MID(TRIM('Tracker&amp;Invoice'!B2193),10,10)),"")</f>
        <v/>
      </c>
      <c r="F2157">
        <f>IF(B2157=1,IFERROR(LOOKUP(2,1/('Tracker&amp;Invoice'!$H2193:$AC2193&lt;&gt;""),COLUMN('Tracker&amp;Invoice'!$H2193:$AC2193)),8),F2156)</f>
        <v>24</v>
      </c>
      <c r="G2157">
        <f>IF(D2157="OVERALL",IFERROR(LOOKUP(2,1/('Tracker&amp;Invoice'!$H2193:$AC2193&lt;&gt;""),COLUMN('Tracker&amp;Invoice'!$H2193:$AC2193)),8),G2158)</f>
        <v>15</v>
      </c>
      <c r="H2157">
        <f t="shared" si="66"/>
        <v>24</v>
      </c>
      <c r="I2157" s="29">
        <f>IF(D2157="INVOICE",SUM('Tracker&amp;Invoice'!$H2193:INDEX('Tracker&amp;Invoice'!$A2193:$AC2193,1,H2157)),0)</f>
        <v>0</v>
      </c>
      <c r="J2157" s="29">
        <f>IF(D2157="OVERALL",SUM('Tracker&amp;Invoice'!$H2193:$AC2193),0)</f>
        <v>0</v>
      </c>
    </row>
    <row r="2158" spans="1:10">
      <c r="A2158" t="e">
        <f t="shared" si="67"/>
        <v>#REF!</v>
      </c>
      <c r="B2158">
        <f>IF(AND('Tracker&amp;Invoice'!A2194&lt;&gt;"",'Tracker&amp;Invoice'!A2194&lt;&gt;"ITEM",'Tracker&amp;Invoice'!A2192="ITEM"),1,0)</f>
        <v>0</v>
      </c>
      <c r="C2158" t="str">
        <f>IF(B2158=1,'Tracker&amp;Invoice'!A2194,C2157)</f>
        <v>BQ-138</v>
      </c>
      <c r="D2158" t="str">
        <f>IF(LEFT(TRIM('Tracker&amp;Invoice'!B2194),9)="INVOICE #","INVOICE",IF(TRIM('Tracker&amp;Invoice'!B2194)="Overall Completion INVOICE","OVERALL",""))</f>
        <v/>
      </c>
      <c r="E2158" t="str">
        <f>IF(D2158="INVOICE",VALUE(MID(TRIM('Tracker&amp;Invoice'!B2194),10,10)),"")</f>
        <v/>
      </c>
      <c r="F2158">
        <f>IF(B2158=1,IFERROR(LOOKUP(2,1/('Tracker&amp;Invoice'!$H2194:$AC2194&lt;&gt;""),COLUMN('Tracker&amp;Invoice'!$H2194:$AC2194)),8),F2157)</f>
        <v>24</v>
      </c>
      <c r="G2158">
        <f>IF(D2158="OVERALL",IFERROR(LOOKUP(2,1/('Tracker&amp;Invoice'!$H2194:$AC2194&lt;&gt;""),COLUMN('Tracker&amp;Invoice'!$H2194:$AC2194)),8),G2159)</f>
        <v>15</v>
      </c>
      <c r="H2158">
        <f t="shared" si="66"/>
        <v>24</v>
      </c>
      <c r="I2158" s="29">
        <f>IF(D2158="INVOICE",SUM('Tracker&amp;Invoice'!$H2194:INDEX('Tracker&amp;Invoice'!$A2194:$AC2194,1,H2158)),0)</f>
        <v>0</v>
      </c>
      <c r="J2158" s="29">
        <f>IF(D2158="OVERALL",SUM('Tracker&amp;Invoice'!$H2194:$AC2194),0)</f>
        <v>0</v>
      </c>
    </row>
    <row r="2159" spans="1:10">
      <c r="A2159" t="e">
        <f t="shared" si="67"/>
        <v>#REF!</v>
      </c>
      <c r="B2159">
        <f>IF(AND('Tracker&amp;Invoice'!A2195&lt;&gt;"",'Tracker&amp;Invoice'!A2195&lt;&gt;"ITEM",'Tracker&amp;Invoice'!A2193="ITEM"),1,0)</f>
        <v>0</v>
      </c>
      <c r="C2159" t="str">
        <f>IF(B2159=1,'Tracker&amp;Invoice'!A2195,C2158)</f>
        <v>BQ-138</v>
      </c>
      <c r="D2159" t="str">
        <f>IF(LEFT(TRIM('Tracker&amp;Invoice'!B2195),9)="INVOICE #","INVOICE",IF(TRIM('Tracker&amp;Invoice'!B2195)="Overall Completion INVOICE","OVERALL",""))</f>
        <v/>
      </c>
      <c r="E2159" t="str">
        <f>IF(D2159="INVOICE",VALUE(MID(TRIM('Tracker&amp;Invoice'!B2195),10,10)),"")</f>
        <v/>
      </c>
      <c r="F2159">
        <f>IF(B2159=1,IFERROR(LOOKUP(2,1/('Tracker&amp;Invoice'!$H2195:$AC2195&lt;&gt;""),COLUMN('Tracker&amp;Invoice'!$H2195:$AC2195)),8),F2158)</f>
        <v>24</v>
      </c>
      <c r="G2159">
        <f>IF(D2159="OVERALL",IFERROR(LOOKUP(2,1/('Tracker&amp;Invoice'!$H2195:$AC2195&lt;&gt;""),COLUMN('Tracker&amp;Invoice'!$H2195:$AC2195)),8),G2160)</f>
        <v>15</v>
      </c>
      <c r="H2159">
        <f t="shared" si="66"/>
        <v>24</v>
      </c>
      <c r="I2159" s="29">
        <f>IF(D2159="INVOICE",SUM('Tracker&amp;Invoice'!$H2195:INDEX('Tracker&amp;Invoice'!$A2195:$AC2195,1,H2159)),0)</f>
        <v>0</v>
      </c>
      <c r="J2159" s="29">
        <f>IF(D2159="OVERALL",SUM('Tracker&amp;Invoice'!$H2195:$AC2195),0)</f>
        <v>0</v>
      </c>
    </row>
    <row r="2160" spans="1:10">
      <c r="A2160" t="e">
        <f t="shared" si="67"/>
        <v>#REF!</v>
      </c>
      <c r="B2160">
        <f>IF(AND('Tracker&amp;Invoice'!A2196&lt;&gt;"",'Tracker&amp;Invoice'!A2196&lt;&gt;"ITEM",'Tracker&amp;Invoice'!A2194="ITEM"),1,0)</f>
        <v>0</v>
      </c>
      <c r="C2160" t="str">
        <f>IF(B2160=1,'Tracker&amp;Invoice'!A2196,C2159)</f>
        <v>BQ-138</v>
      </c>
      <c r="D2160" t="str">
        <f>IF(LEFT(TRIM('Tracker&amp;Invoice'!B2196),9)="INVOICE #","INVOICE",IF(TRIM('Tracker&amp;Invoice'!B2196)="Overall Completion INVOICE","OVERALL",""))</f>
        <v/>
      </c>
      <c r="E2160" t="str">
        <f>IF(D2160="INVOICE",VALUE(MID(TRIM('Tracker&amp;Invoice'!B2196),10,10)),"")</f>
        <v/>
      </c>
      <c r="F2160">
        <f>IF(B2160=1,IFERROR(LOOKUP(2,1/('Tracker&amp;Invoice'!$H2196:$AC2196&lt;&gt;""),COLUMN('Tracker&amp;Invoice'!$H2196:$AC2196)),8),F2159)</f>
        <v>24</v>
      </c>
      <c r="G2160">
        <f>IF(D2160="OVERALL",IFERROR(LOOKUP(2,1/('Tracker&amp;Invoice'!$H2196:$AC2196&lt;&gt;""),COLUMN('Tracker&amp;Invoice'!$H2196:$AC2196)),8),G2161)</f>
        <v>15</v>
      </c>
      <c r="H2160">
        <f t="shared" si="66"/>
        <v>24</v>
      </c>
      <c r="I2160" s="29">
        <f>IF(D2160="INVOICE",SUM('Tracker&amp;Invoice'!$H2196:INDEX('Tracker&amp;Invoice'!$A2196:$AC2196,1,H2160)),0)</f>
        <v>0</v>
      </c>
      <c r="J2160" s="29">
        <f>IF(D2160="OVERALL",SUM('Tracker&amp;Invoice'!$H2196:$AC2196),0)</f>
        <v>0</v>
      </c>
    </row>
    <row r="2161" spans="1:10">
      <c r="A2161" t="e">
        <f t="shared" si="67"/>
        <v>#REF!</v>
      </c>
      <c r="B2161">
        <f>IF(AND('Tracker&amp;Invoice'!A2197&lt;&gt;"",'Tracker&amp;Invoice'!A2197&lt;&gt;"ITEM",'Tracker&amp;Invoice'!A2195="ITEM"),1,0)</f>
        <v>0</v>
      </c>
      <c r="C2161" t="str">
        <f>IF(B2161=1,'Tracker&amp;Invoice'!A2197,C2160)</f>
        <v>BQ-138</v>
      </c>
      <c r="D2161" t="str">
        <f>IF(LEFT(TRIM('Tracker&amp;Invoice'!B2197),9)="INVOICE #","INVOICE",IF(TRIM('Tracker&amp;Invoice'!B2197)="Overall Completion INVOICE","OVERALL",""))</f>
        <v/>
      </c>
      <c r="E2161" t="str">
        <f>IF(D2161="INVOICE",VALUE(MID(TRIM('Tracker&amp;Invoice'!B2197),10,10)),"")</f>
        <v/>
      </c>
      <c r="F2161">
        <f>IF(B2161=1,IFERROR(LOOKUP(2,1/('Tracker&amp;Invoice'!$H2197:$AC2197&lt;&gt;""),COLUMN('Tracker&amp;Invoice'!$H2197:$AC2197)),8),F2160)</f>
        <v>24</v>
      </c>
      <c r="G2161">
        <f>IF(D2161="OVERALL",IFERROR(LOOKUP(2,1/('Tracker&amp;Invoice'!$H2197:$AC2197&lt;&gt;""),COLUMN('Tracker&amp;Invoice'!$H2197:$AC2197)),8),G2162)</f>
        <v>15</v>
      </c>
      <c r="H2161">
        <f t="shared" si="66"/>
        <v>24</v>
      </c>
      <c r="I2161" s="29">
        <f>IF(D2161="INVOICE",SUM('Tracker&amp;Invoice'!$H2197:INDEX('Tracker&amp;Invoice'!$A2197:$AC2197,1,H2161)),0)</f>
        <v>0</v>
      </c>
      <c r="J2161" s="29">
        <f>IF(D2161="OVERALL",SUM('Tracker&amp;Invoice'!$H2197:$AC2197),0)</f>
        <v>0</v>
      </c>
    </row>
    <row r="2162" spans="1:10">
      <c r="A2162" t="e">
        <f t="shared" si="67"/>
        <v>#REF!</v>
      </c>
      <c r="B2162">
        <f>IF(AND('Tracker&amp;Invoice'!A2198&lt;&gt;"",'Tracker&amp;Invoice'!A2198&lt;&gt;"ITEM",'Tracker&amp;Invoice'!A2196="ITEM"),1,0)</f>
        <v>0</v>
      </c>
      <c r="C2162" t="str">
        <f>IF(B2162=1,'Tracker&amp;Invoice'!A2198,C2161)</f>
        <v>BQ-138</v>
      </c>
      <c r="D2162" t="str">
        <f>IF(LEFT(TRIM('Tracker&amp;Invoice'!B2198),9)="INVOICE #","INVOICE",IF(TRIM('Tracker&amp;Invoice'!B2198)="Overall Completion INVOICE","OVERALL",""))</f>
        <v/>
      </c>
      <c r="E2162" t="str">
        <f>IF(D2162="INVOICE",VALUE(MID(TRIM('Tracker&amp;Invoice'!B2198),10,10)),"")</f>
        <v/>
      </c>
      <c r="F2162">
        <f>IF(B2162=1,IFERROR(LOOKUP(2,1/('Tracker&amp;Invoice'!$H2198:$AC2198&lt;&gt;""),COLUMN('Tracker&amp;Invoice'!$H2198:$AC2198)),8),F2161)</f>
        <v>24</v>
      </c>
      <c r="G2162">
        <f>IF(D2162="OVERALL",IFERROR(LOOKUP(2,1/('Tracker&amp;Invoice'!$H2198:$AC2198&lt;&gt;""),COLUMN('Tracker&amp;Invoice'!$H2198:$AC2198)),8),G2163)</f>
        <v>15</v>
      </c>
      <c r="H2162">
        <f t="shared" si="66"/>
        <v>24</v>
      </c>
      <c r="I2162" s="29">
        <f>IF(D2162="INVOICE",SUM('Tracker&amp;Invoice'!$H2198:INDEX('Tracker&amp;Invoice'!$A2198:$AC2198,1,H2162)),0)</f>
        <v>0</v>
      </c>
      <c r="J2162" s="29">
        <f>IF(D2162="OVERALL",SUM('Tracker&amp;Invoice'!$H2198:$AC2198),0)</f>
        <v>0</v>
      </c>
    </row>
    <row r="2163" spans="1:10">
      <c r="A2163" t="e">
        <f t="shared" si="67"/>
        <v>#REF!</v>
      </c>
      <c r="B2163">
        <f>IF(AND('Tracker&amp;Invoice'!A2199&lt;&gt;"",'Tracker&amp;Invoice'!A2199&lt;&gt;"ITEM",'Tracker&amp;Invoice'!A2197="ITEM"),1,0)</f>
        <v>0</v>
      </c>
      <c r="C2163" t="str">
        <f>IF(B2163=1,'Tracker&amp;Invoice'!A2199,C2162)</f>
        <v>BQ-138</v>
      </c>
      <c r="D2163" t="str">
        <f>IF(LEFT(TRIM('Tracker&amp;Invoice'!B2199),9)="INVOICE #","INVOICE",IF(TRIM('Tracker&amp;Invoice'!B2199)="Overall Completion INVOICE","OVERALL",""))</f>
        <v/>
      </c>
      <c r="E2163" t="str">
        <f>IF(D2163="INVOICE",VALUE(MID(TRIM('Tracker&amp;Invoice'!B2199),10,10)),"")</f>
        <v/>
      </c>
      <c r="F2163">
        <f>IF(B2163=1,IFERROR(LOOKUP(2,1/('Tracker&amp;Invoice'!$H2199:$AC2199&lt;&gt;""),COLUMN('Tracker&amp;Invoice'!$H2199:$AC2199)),8),F2162)</f>
        <v>24</v>
      </c>
      <c r="G2163">
        <f>IF(D2163="OVERALL",IFERROR(LOOKUP(2,1/('Tracker&amp;Invoice'!$H2199:$AC2199&lt;&gt;""),COLUMN('Tracker&amp;Invoice'!$H2199:$AC2199)),8),G2164)</f>
        <v>15</v>
      </c>
      <c r="H2163">
        <f t="shared" si="66"/>
        <v>24</v>
      </c>
      <c r="I2163" s="29">
        <f>IF(D2163="INVOICE",SUM('Tracker&amp;Invoice'!$H2199:INDEX('Tracker&amp;Invoice'!$A2199:$AC2199,1,H2163)),0)</f>
        <v>0</v>
      </c>
      <c r="J2163" s="29">
        <f>IF(D2163="OVERALL",SUM('Tracker&amp;Invoice'!$H2199:$AC2199),0)</f>
        <v>0</v>
      </c>
    </row>
    <row r="2164" spans="1:10">
      <c r="A2164" t="e">
        <f t="shared" si="67"/>
        <v>#REF!</v>
      </c>
      <c r="B2164">
        <f>IF(AND('Tracker&amp;Invoice'!A2200&lt;&gt;"",'Tracker&amp;Invoice'!A2200&lt;&gt;"ITEM",'Tracker&amp;Invoice'!A2198="ITEM"),1,0)</f>
        <v>0</v>
      </c>
      <c r="C2164" t="str">
        <f>IF(B2164=1,'Tracker&amp;Invoice'!A2200,C2163)</f>
        <v>BQ-138</v>
      </c>
      <c r="D2164" t="str">
        <f>IF(LEFT(TRIM('Tracker&amp;Invoice'!B2200),9)="INVOICE #","INVOICE",IF(TRIM('Tracker&amp;Invoice'!B2200)="Overall Completion INVOICE","OVERALL",""))</f>
        <v/>
      </c>
      <c r="E2164" t="str">
        <f>IF(D2164="INVOICE",VALUE(MID(TRIM('Tracker&amp;Invoice'!B2200),10,10)),"")</f>
        <v/>
      </c>
      <c r="F2164">
        <f>IF(B2164=1,IFERROR(LOOKUP(2,1/('Tracker&amp;Invoice'!$H2200:$AC2200&lt;&gt;""),COLUMN('Tracker&amp;Invoice'!$H2200:$AC2200)),8),F2163)</f>
        <v>24</v>
      </c>
      <c r="G2164">
        <f>IF(D2164="OVERALL",IFERROR(LOOKUP(2,1/('Tracker&amp;Invoice'!$H2200:$AC2200&lt;&gt;""),COLUMN('Tracker&amp;Invoice'!$H2200:$AC2200)),8),G2165)</f>
        <v>15</v>
      </c>
      <c r="H2164">
        <f t="shared" si="66"/>
        <v>24</v>
      </c>
      <c r="I2164" s="29">
        <f>IF(D2164="INVOICE",SUM('Tracker&amp;Invoice'!$H2200:INDEX('Tracker&amp;Invoice'!$A2200:$AC2200,1,H2164)),0)</f>
        <v>0</v>
      </c>
      <c r="J2164" s="29">
        <f>IF(D2164="OVERALL",SUM('Tracker&amp;Invoice'!$H2200:$AC2200),0)</f>
        <v>0</v>
      </c>
    </row>
    <row r="2165" spans="1:10">
      <c r="A2165" t="e">
        <f t="shared" si="67"/>
        <v>#REF!</v>
      </c>
      <c r="B2165">
        <f>IF(AND('Tracker&amp;Invoice'!A2201&lt;&gt;"",'Tracker&amp;Invoice'!A2201&lt;&gt;"ITEM",'Tracker&amp;Invoice'!A2199="ITEM"),1,0)</f>
        <v>0</v>
      </c>
      <c r="C2165" t="str">
        <f>IF(B2165=1,'Tracker&amp;Invoice'!A2201,C2164)</f>
        <v>BQ-138</v>
      </c>
      <c r="D2165" t="str">
        <f>IF(LEFT(TRIM('Tracker&amp;Invoice'!B2201),9)="INVOICE #","INVOICE",IF(TRIM('Tracker&amp;Invoice'!B2201)="Overall Completion INVOICE","OVERALL",""))</f>
        <v/>
      </c>
      <c r="E2165" t="str">
        <f>IF(D2165="INVOICE",VALUE(MID(TRIM('Tracker&amp;Invoice'!B2201),10,10)),"")</f>
        <v/>
      </c>
      <c r="F2165">
        <f>IF(B2165=1,IFERROR(LOOKUP(2,1/('Tracker&amp;Invoice'!$H2201:$AC2201&lt;&gt;""),COLUMN('Tracker&amp;Invoice'!$H2201:$AC2201)),8),F2164)</f>
        <v>24</v>
      </c>
      <c r="G2165">
        <f>IF(D2165="OVERALL",IFERROR(LOOKUP(2,1/('Tracker&amp;Invoice'!$H2201:$AC2201&lt;&gt;""),COLUMN('Tracker&amp;Invoice'!$H2201:$AC2201)),8),G2166)</f>
        <v>15</v>
      </c>
      <c r="H2165">
        <f t="shared" si="66"/>
        <v>24</v>
      </c>
      <c r="I2165" s="29">
        <f>IF(D2165="INVOICE",SUM('Tracker&amp;Invoice'!$H2201:INDEX('Tracker&amp;Invoice'!$A2201:$AC2201,1,H2165)),0)</f>
        <v>0</v>
      </c>
      <c r="J2165" s="29">
        <f>IF(D2165="OVERALL",SUM('Tracker&amp;Invoice'!$H2201:$AC2201),0)</f>
        <v>0</v>
      </c>
    </row>
    <row r="2166" spans="1:10">
      <c r="A2166" t="e">
        <f t="shared" si="67"/>
        <v>#REF!</v>
      </c>
      <c r="B2166">
        <f>IF(AND('Tracker&amp;Invoice'!A2202&lt;&gt;"",'Tracker&amp;Invoice'!A2202&lt;&gt;"ITEM",'Tracker&amp;Invoice'!A2200="ITEM"),1,0)</f>
        <v>0</v>
      </c>
      <c r="C2166" t="str">
        <f>IF(B2166=1,'Tracker&amp;Invoice'!A2202,C2165)</f>
        <v>BQ-138</v>
      </c>
      <c r="D2166" t="str">
        <f>IF(LEFT(TRIM('Tracker&amp;Invoice'!B2202),9)="INVOICE #","INVOICE",IF(TRIM('Tracker&amp;Invoice'!B2202)="Overall Completion INVOICE","OVERALL",""))</f>
        <v/>
      </c>
      <c r="E2166" t="str">
        <f>IF(D2166="INVOICE",VALUE(MID(TRIM('Tracker&amp;Invoice'!B2202),10,10)),"")</f>
        <v/>
      </c>
      <c r="F2166">
        <f>IF(B2166=1,IFERROR(LOOKUP(2,1/('Tracker&amp;Invoice'!$H2202:$AC2202&lt;&gt;""),COLUMN('Tracker&amp;Invoice'!$H2202:$AC2202)),8),F2165)</f>
        <v>24</v>
      </c>
      <c r="G2166">
        <f>IF(D2166="OVERALL",IFERROR(LOOKUP(2,1/('Tracker&amp;Invoice'!$H2202:$AC2202&lt;&gt;""),COLUMN('Tracker&amp;Invoice'!$H2202:$AC2202)),8),G2167)</f>
        <v>15</v>
      </c>
      <c r="H2166">
        <f t="shared" si="66"/>
        <v>24</v>
      </c>
      <c r="I2166" s="29">
        <f>IF(D2166="INVOICE",SUM('Tracker&amp;Invoice'!$H2202:INDEX('Tracker&amp;Invoice'!$A2202:$AC2202,1,H2166)),0)</f>
        <v>0</v>
      </c>
      <c r="J2166" s="29">
        <f>IF(D2166="OVERALL",SUM('Tracker&amp;Invoice'!$H2202:$AC2202),0)</f>
        <v>0</v>
      </c>
    </row>
    <row r="2167" spans="1:10">
      <c r="A2167" t="e">
        <f t="shared" si="67"/>
        <v>#REF!</v>
      </c>
      <c r="B2167">
        <f>IF(AND('Tracker&amp;Invoice'!A2203&lt;&gt;"",'Tracker&amp;Invoice'!A2203&lt;&gt;"ITEM",'Tracker&amp;Invoice'!A2201="ITEM"),1,0)</f>
        <v>0</v>
      </c>
      <c r="C2167" t="str">
        <f>IF(B2167=1,'Tracker&amp;Invoice'!A2203,C2166)</f>
        <v>BQ-138</v>
      </c>
      <c r="D2167" t="str">
        <f>IF(LEFT(TRIM('Tracker&amp;Invoice'!B2203),9)="INVOICE #","INVOICE",IF(TRIM('Tracker&amp;Invoice'!B2203)="Overall Completion INVOICE","OVERALL",""))</f>
        <v/>
      </c>
      <c r="E2167" t="str">
        <f>IF(D2167="INVOICE",VALUE(MID(TRIM('Tracker&amp;Invoice'!B2203),10,10)),"")</f>
        <v/>
      </c>
      <c r="F2167">
        <f>IF(B2167=1,IFERROR(LOOKUP(2,1/('Tracker&amp;Invoice'!$H2203:$AC2203&lt;&gt;""),COLUMN('Tracker&amp;Invoice'!$H2203:$AC2203)),8),F2166)</f>
        <v>24</v>
      </c>
      <c r="G2167">
        <f>IF(D2167="OVERALL",IFERROR(LOOKUP(2,1/('Tracker&amp;Invoice'!$H2203:$AC2203&lt;&gt;""),COLUMN('Tracker&amp;Invoice'!$H2203:$AC2203)),8),G2168)</f>
        <v>15</v>
      </c>
      <c r="H2167">
        <f t="shared" si="66"/>
        <v>24</v>
      </c>
      <c r="I2167" s="29">
        <f>IF(D2167="INVOICE",SUM('Tracker&amp;Invoice'!$H2203:INDEX('Tracker&amp;Invoice'!$A2203:$AC2203,1,H2167)),0)</f>
        <v>0</v>
      </c>
      <c r="J2167" s="29">
        <f>IF(D2167="OVERALL",SUM('Tracker&amp;Invoice'!$H2203:$AC2203),0)</f>
        <v>0</v>
      </c>
    </row>
    <row r="2168" spans="1:10">
      <c r="A2168" t="e">
        <f t="shared" si="67"/>
        <v>#REF!</v>
      </c>
      <c r="B2168">
        <f>IF(AND('Tracker&amp;Invoice'!A2204&lt;&gt;"",'Tracker&amp;Invoice'!A2204&lt;&gt;"ITEM",'Tracker&amp;Invoice'!A2202="ITEM"),1,0)</f>
        <v>0</v>
      </c>
      <c r="C2168" t="str">
        <f>IF(B2168=1,'Tracker&amp;Invoice'!A2204,C2167)</f>
        <v>BQ-138</v>
      </c>
      <c r="D2168" t="str">
        <f>IF(LEFT(TRIM('Tracker&amp;Invoice'!B2204),9)="INVOICE #","INVOICE",IF(TRIM('Tracker&amp;Invoice'!B2204)="Overall Completion INVOICE","OVERALL",""))</f>
        <v/>
      </c>
      <c r="E2168" t="str">
        <f>IF(D2168="INVOICE",VALUE(MID(TRIM('Tracker&amp;Invoice'!B2204),10,10)),"")</f>
        <v/>
      </c>
      <c r="F2168">
        <f>IF(B2168=1,IFERROR(LOOKUP(2,1/('Tracker&amp;Invoice'!$H2204:$AC2204&lt;&gt;""),COLUMN('Tracker&amp;Invoice'!$H2204:$AC2204)),8),F2167)</f>
        <v>24</v>
      </c>
      <c r="G2168">
        <f>IF(D2168="OVERALL",IFERROR(LOOKUP(2,1/('Tracker&amp;Invoice'!$H2204:$AC2204&lt;&gt;""),COLUMN('Tracker&amp;Invoice'!$H2204:$AC2204)),8),G2169)</f>
        <v>15</v>
      </c>
      <c r="H2168">
        <f t="shared" si="66"/>
        <v>24</v>
      </c>
      <c r="I2168" s="29">
        <f>IF(D2168="INVOICE",SUM('Tracker&amp;Invoice'!$H2204:INDEX('Tracker&amp;Invoice'!$A2204:$AC2204,1,H2168)),0)</f>
        <v>0</v>
      </c>
      <c r="J2168" s="29">
        <f>IF(D2168="OVERALL",SUM('Tracker&amp;Invoice'!$H2204:$AC2204),0)</f>
        <v>0</v>
      </c>
    </row>
    <row r="2169" spans="1:10">
      <c r="A2169" t="e">
        <f t="shared" si="67"/>
        <v>#REF!</v>
      </c>
      <c r="B2169">
        <f>IF(AND('Tracker&amp;Invoice'!A2205&lt;&gt;"",'Tracker&amp;Invoice'!A2205&lt;&gt;"ITEM",'Tracker&amp;Invoice'!A2203="ITEM"),1,0)</f>
        <v>0</v>
      </c>
      <c r="C2169" t="str">
        <f>IF(B2169=1,'Tracker&amp;Invoice'!A2205,C2168)</f>
        <v>BQ-138</v>
      </c>
      <c r="D2169" t="str">
        <f>IF(LEFT(TRIM('Tracker&amp;Invoice'!B2205),9)="INVOICE #","INVOICE",IF(TRIM('Tracker&amp;Invoice'!B2205)="Overall Completion INVOICE","OVERALL",""))</f>
        <v/>
      </c>
      <c r="E2169" t="str">
        <f>IF(D2169="INVOICE",VALUE(MID(TRIM('Tracker&amp;Invoice'!B2205),10,10)),"")</f>
        <v/>
      </c>
      <c r="F2169">
        <f>IF(B2169=1,IFERROR(LOOKUP(2,1/('Tracker&amp;Invoice'!$H2205:$AC2205&lt;&gt;""),COLUMN('Tracker&amp;Invoice'!$H2205:$AC2205)),8),F2168)</f>
        <v>24</v>
      </c>
      <c r="G2169">
        <f>IF(D2169="OVERALL",IFERROR(LOOKUP(2,1/('Tracker&amp;Invoice'!$H2205:$AC2205&lt;&gt;""),COLUMN('Tracker&amp;Invoice'!$H2205:$AC2205)),8),G2170)</f>
        <v>15</v>
      </c>
      <c r="H2169">
        <f t="shared" si="66"/>
        <v>24</v>
      </c>
      <c r="I2169" s="29">
        <f>IF(D2169="INVOICE",SUM('Tracker&amp;Invoice'!$H2205:INDEX('Tracker&amp;Invoice'!$A2205:$AC2205,1,H2169)),0)</f>
        <v>0</v>
      </c>
      <c r="J2169" s="29">
        <f>IF(D2169="OVERALL",SUM('Tracker&amp;Invoice'!$H2205:$AC2205),0)</f>
        <v>0</v>
      </c>
    </row>
    <row r="2170" spans="1:10">
      <c r="A2170" t="e">
        <f t="shared" si="67"/>
        <v>#REF!</v>
      </c>
      <c r="B2170">
        <f>IF(AND('Tracker&amp;Invoice'!A2206&lt;&gt;"",'Tracker&amp;Invoice'!A2206&lt;&gt;"ITEM",'Tracker&amp;Invoice'!A2204="ITEM"),1,0)</f>
        <v>0</v>
      </c>
      <c r="C2170" t="str">
        <f>IF(B2170=1,'Tracker&amp;Invoice'!A2206,C2169)</f>
        <v>BQ-138</v>
      </c>
      <c r="D2170" t="str">
        <f>IF(LEFT(TRIM('Tracker&amp;Invoice'!B2206),9)="INVOICE #","INVOICE",IF(TRIM('Tracker&amp;Invoice'!B2206)="Overall Completion INVOICE","OVERALL",""))</f>
        <v/>
      </c>
      <c r="E2170" t="str">
        <f>IF(D2170="INVOICE",VALUE(MID(TRIM('Tracker&amp;Invoice'!B2206),10,10)),"")</f>
        <v/>
      </c>
      <c r="F2170">
        <f>IF(B2170=1,IFERROR(LOOKUP(2,1/('Tracker&amp;Invoice'!$H2206:$AC2206&lt;&gt;""),COLUMN('Tracker&amp;Invoice'!$H2206:$AC2206)),8),F2169)</f>
        <v>24</v>
      </c>
      <c r="G2170">
        <f>IF(D2170="OVERALL",IFERROR(LOOKUP(2,1/('Tracker&amp;Invoice'!$H2206:$AC2206&lt;&gt;""),COLUMN('Tracker&amp;Invoice'!$H2206:$AC2206)),8),G2171)</f>
        <v>15</v>
      </c>
      <c r="H2170">
        <f t="shared" si="66"/>
        <v>24</v>
      </c>
      <c r="I2170" s="29">
        <f>IF(D2170="INVOICE",SUM('Tracker&amp;Invoice'!$H2206:INDEX('Tracker&amp;Invoice'!$A2206:$AC2206,1,H2170)),0)</f>
        <v>0</v>
      </c>
      <c r="J2170" s="29">
        <f>IF(D2170="OVERALL",SUM('Tracker&amp;Invoice'!$H2206:$AC2206),0)</f>
        <v>0</v>
      </c>
    </row>
    <row r="2171" spans="1:10">
      <c r="A2171" t="e">
        <f t="shared" si="67"/>
        <v>#REF!</v>
      </c>
      <c r="B2171">
        <f>IF(AND('Tracker&amp;Invoice'!A2207&lt;&gt;"",'Tracker&amp;Invoice'!A2207&lt;&gt;"ITEM",'Tracker&amp;Invoice'!A2205="ITEM"),1,0)</f>
        <v>0</v>
      </c>
      <c r="C2171" t="str">
        <f>IF(B2171=1,'Tracker&amp;Invoice'!A2207,C2170)</f>
        <v>BQ-138</v>
      </c>
      <c r="D2171" t="str">
        <f>IF(LEFT(TRIM('Tracker&amp;Invoice'!B2207),9)="INVOICE #","INVOICE",IF(TRIM('Tracker&amp;Invoice'!B2207)="Overall Completion INVOICE","OVERALL",""))</f>
        <v/>
      </c>
      <c r="E2171" t="str">
        <f>IF(D2171="INVOICE",VALUE(MID(TRIM('Tracker&amp;Invoice'!B2207),10,10)),"")</f>
        <v/>
      </c>
      <c r="F2171">
        <f>IF(B2171=1,IFERROR(LOOKUP(2,1/('Tracker&amp;Invoice'!$H2207:$AC2207&lt;&gt;""),COLUMN('Tracker&amp;Invoice'!$H2207:$AC2207)),8),F2170)</f>
        <v>24</v>
      </c>
      <c r="G2171">
        <f>IF(D2171="OVERALL",IFERROR(LOOKUP(2,1/('Tracker&amp;Invoice'!$H2207:$AC2207&lt;&gt;""),COLUMN('Tracker&amp;Invoice'!$H2207:$AC2207)),8),G2172)</f>
        <v>15</v>
      </c>
      <c r="H2171">
        <f t="shared" si="66"/>
        <v>24</v>
      </c>
      <c r="I2171" s="29">
        <f>IF(D2171="INVOICE",SUM('Tracker&amp;Invoice'!$H2207:INDEX('Tracker&amp;Invoice'!$A2207:$AC2207,1,H2171)),0)</f>
        <v>0</v>
      </c>
      <c r="J2171" s="29">
        <f>IF(D2171="OVERALL",SUM('Tracker&amp;Invoice'!$H2207:$AC2207),0)</f>
        <v>0</v>
      </c>
    </row>
    <row r="2172" spans="1:10">
      <c r="A2172" t="e">
        <f t="shared" si="67"/>
        <v>#REF!</v>
      </c>
      <c r="B2172">
        <f>IF(AND('Tracker&amp;Invoice'!A2208&lt;&gt;"",'Tracker&amp;Invoice'!A2208&lt;&gt;"ITEM",'Tracker&amp;Invoice'!A2206="ITEM"),1,0)</f>
        <v>0</v>
      </c>
      <c r="C2172" t="str">
        <f>IF(B2172=1,'Tracker&amp;Invoice'!A2208,C2171)</f>
        <v>BQ-138</v>
      </c>
      <c r="D2172" t="str">
        <f>IF(LEFT(TRIM('Tracker&amp;Invoice'!B2208),9)="INVOICE #","INVOICE",IF(TRIM('Tracker&amp;Invoice'!B2208)="Overall Completion INVOICE","OVERALL",""))</f>
        <v/>
      </c>
      <c r="E2172" t="str">
        <f>IF(D2172="INVOICE",VALUE(MID(TRIM('Tracker&amp;Invoice'!B2208),10,10)),"")</f>
        <v/>
      </c>
      <c r="F2172">
        <f>IF(B2172=1,IFERROR(LOOKUP(2,1/('Tracker&amp;Invoice'!$H2208:$AC2208&lt;&gt;""),COLUMN('Tracker&amp;Invoice'!$H2208:$AC2208)),8),F2171)</f>
        <v>24</v>
      </c>
      <c r="G2172">
        <f>IF(D2172="OVERALL",IFERROR(LOOKUP(2,1/('Tracker&amp;Invoice'!$H2208:$AC2208&lt;&gt;""),COLUMN('Tracker&amp;Invoice'!$H2208:$AC2208)),8),G2173)</f>
        <v>15</v>
      </c>
      <c r="H2172">
        <f t="shared" si="66"/>
        <v>24</v>
      </c>
      <c r="I2172" s="29">
        <f>IF(D2172="INVOICE",SUM('Tracker&amp;Invoice'!$H2208:INDEX('Tracker&amp;Invoice'!$A2208:$AC2208,1,H2172)),0)</f>
        <v>0</v>
      </c>
      <c r="J2172" s="29">
        <f>IF(D2172="OVERALL",SUM('Tracker&amp;Invoice'!$H2208:$AC2208),0)</f>
        <v>0</v>
      </c>
    </row>
    <row r="2173" spans="1:10">
      <c r="A2173" t="e">
        <f t="shared" si="67"/>
        <v>#REF!</v>
      </c>
      <c r="B2173">
        <f>IF(AND('Tracker&amp;Invoice'!A2209&lt;&gt;"",'Tracker&amp;Invoice'!A2209&lt;&gt;"ITEM",'Tracker&amp;Invoice'!A2207="ITEM"),1,0)</f>
        <v>1</v>
      </c>
      <c r="C2173" t="str">
        <f>IF(B2173=1,'Tracker&amp;Invoice'!A2209,C2172)</f>
        <v>BQ-139</v>
      </c>
      <c r="D2173" t="str">
        <f>IF(LEFT(TRIM('Tracker&amp;Invoice'!B2209),9)="INVOICE #","INVOICE",IF(TRIM('Tracker&amp;Invoice'!B2209)="Overall Completion INVOICE","OVERALL",""))</f>
        <v/>
      </c>
      <c r="E2173" t="str">
        <f>IF(D2173="INVOICE",VALUE(MID(TRIM('Tracker&amp;Invoice'!B2209),10,10)),"")</f>
        <v/>
      </c>
      <c r="F2173">
        <f>IF(B2173=1,IFERROR(LOOKUP(2,1/('Tracker&amp;Invoice'!$H2209:$AC2209&lt;&gt;""),COLUMN('Tracker&amp;Invoice'!$H2209:$AC2209)),8),F2172)</f>
        <v>14</v>
      </c>
      <c r="G2173">
        <f>IF(D2173="OVERALL",IFERROR(LOOKUP(2,1/('Tracker&amp;Invoice'!$H2209:$AC2209&lt;&gt;""),COLUMN('Tracker&amp;Invoice'!$H2209:$AC2209)),8),G2174)</f>
        <v>15</v>
      </c>
      <c r="H2173">
        <f t="shared" si="66"/>
        <v>15</v>
      </c>
      <c r="I2173" s="29">
        <f>IF(D2173="INVOICE",SUM('Tracker&amp;Invoice'!$H2209:INDEX('Tracker&amp;Invoice'!$A2209:$AC2209,1,H2173)),0)</f>
        <v>0</v>
      </c>
      <c r="J2173" s="29">
        <f>IF(D2173="OVERALL",SUM('Tracker&amp;Invoice'!$H2209:$AC2209),0)</f>
        <v>0</v>
      </c>
    </row>
    <row r="2174" spans="1:10">
      <c r="A2174" t="e">
        <f t="shared" si="67"/>
        <v>#REF!</v>
      </c>
      <c r="B2174">
        <f>IF(AND('Tracker&amp;Invoice'!A2210&lt;&gt;"",'Tracker&amp;Invoice'!A2210&lt;&gt;"ITEM",'Tracker&amp;Invoice'!A2208="ITEM"),1,0)</f>
        <v>0</v>
      </c>
      <c r="C2174" t="str">
        <f>IF(B2174=1,'Tracker&amp;Invoice'!A2210,C2173)</f>
        <v>BQ-139</v>
      </c>
      <c r="D2174" t="str">
        <f>IF(LEFT(TRIM('Tracker&amp;Invoice'!B2210),9)="INVOICE #","INVOICE",IF(TRIM('Tracker&amp;Invoice'!B2210)="Overall Completion INVOICE","OVERALL",""))</f>
        <v/>
      </c>
      <c r="E2174" t="str">
        <f>IF(D2174="INVOICE",VALUE(MID(TRIM('Tracker&amp;Invoice'!B2210),10,10)),"")</f>
        <v/>
      </c>
      <c r="F2174">
        <f>IF(B2174=1,IFERROR(LOOKUP(2,1/('Tracker&amp;Invoice'!$H2210:$AC2210&lt;&gt;""),COLUMN('Tracker&amp;Invoice'!$H2210:$AC2210)),8),F2173)</f>
        <v>14</v>
      </c>
      <c r="G2174">
        <f>IF(D2174="OVERALL",IFERROR(LOOKUP(2,1/('Tracker&amp;Invoice'!$H2210:$AC2210&lt;&gt;""),COLUMN('Tracker&amp;Invoice'!$H2210:$AC2210)),8),G2175)</f>
        <v>15</v>
      </c>
      <c r="H2174">
        <f t="shared" si="66"/>
        <v>15</v>
      </c>
      <c r="I2174" s="29">
        <f>IF(D2174="INVOICE",SUM('Tracker&amp;Invoice'!$H2210:INDEX('Tracker&amp;Invoice'!$A2210:$AC2210,1,H2174)),0)</f>
        <v>0</v>
      </c>
      <c r="J2174" s="29">
        <f>IF(D2174="OVERALL",SUM('Tracker&amp;Invoice'!$H2210:$AC2210),0)</f>
        <v>0</v>
      </c>
    </row>
    <row r="2175" spans="1:10">
      <c r="A2175" t="e">
        <f t="shared" si="67"/>
        <v>#REF!</v>
      </c>
      <c r="B2175">
        <f>IF(AND('Tracker&amp;Invoice'!A2211&lt;&gt;"",'Tracker&amp;Invoice'!A2211&lt;&gt;"ITEM",'Tracker&amp;Invoice'!A2209="ITEM"),1,0)</f>
        <v>0</v>
      </c>
      <c r="C2175" t="str">
        <f>IF(B2175=1,'Tracker&amp;Invoice'!A2211,C2174)</f>
        <v>BQ-139</v>
      </c>
      <c r="D2175" t="str">
        <f>IF(LEFT(TRIM('Tracker&amp;Invoice'!B2211),9)="INVOICE #","INVOICE",IF(TRIM('Tracker&amp;Invoice'!B2211)="Overall Completion INVOICE","OVERALL",""))</f>
        <v/>
      </c>
      <c r="E2175" t="str">
        <f>IF(D2175="INVOICE",VALUE(MID(TRIM('Tracker&amp;Invoice'!B2211),10,10)),"")</f>
        <v/>
      </c>
      <c r="F2175">
        <f>IF(B2175=1,IFERROR(LOOKUP(2,1/('Tracker&amp;Invoice'!$H2211:$AC2211&lt;&gt;""),COLUMN('Tracker&amp;Invoice'!$H2211:$AC2211)),8),F2174)</f>
        <v>14</v>
      </c>
      <c r="G2175">
        <f>IF(D2175="OVERALL",IFERROR(LOOKUP(2,1/('Tracker&amp;Invoice'!$H2211:$AC2211&lt;&gt;""),COLUMN('Tracker&amp;Invoice'!$H2211:$AC2211)),8),G2176)</f>
        <v>15</v>
      </c>
      <c r="H2175">
        <f t="shared" si="66"/>
        <v>15</v>
      </c>
      <c r="I2175" s="29">
        <f>IF(D2175="INVOICE",SUM('Tracker&amp;Invoice'!$H2211:INDEX('Tracker&amp;Invoice'!$A2211:$AC2211,1,H2175)),0)</f>
        <v>0</v>
      </c>
      <c r="J2175" s="29">
        <f>IF(D2175="OVERALL",SUM('Tracker&amp;Invoice'!$H2211:$AC2211),0)</f>
        <v>0</v>
      </c>
    </row>
    <row r="2176" spans="1:10">
      <c r="A2176" t="e">
        <f t="shared" si="67"/>
        <v>#REF!</v>
      </c>
      <c r="B2176">
        <f>IF(AND('Tracker&amp;Invoice'!A2212&lt;&gt;"",'Tracker&amp;Invoice'!A2212&lt;&gt;"ITEM",'Tracker&amp;Invoice'!A2210="ITEM"),1,0)</f>
        <v>0</v>
      </c>
      <c r="C2176" t="str">
        <f>IF(B2176=1,'Tracker&amp;Invoice'!A2212,C2175)</f>
        <v>BQ-139</v>
      </c>
      <c r="D2176" t="str">
        <f>IF(LEFT(TRIM('Tracker&amp;Invoice'!B2212),9)="INVOICE #","INVOICE",IF(TRIM('Tracker&amp;Invoice'!B2212)="Overall Completion INVOICE","OVERALL",""))</f>
        <v>INVOICE</v>
      </c>
      <c r="E2176">
        <f>IF(D2176="INVOICE",VALUE(MID(TRIM('Tracker&amp;Invoice'!B2212),10,10)),"")</f>
        <v>29</v>
      </c>
      <c r="F2176">
        <f>IF(B2176=1,IFERROR(LOOKUP(2,1/('Tracker&amp;Invoice'!$H2212:$AC2212&lt;&gt;""),COLUMN('Tracker&amp;Invoice'!$H2212:$AC2212)),8),F2175)</f>
        <v>14</v>
      </c>
      <c r="G2176">
        <f>IF(D2176="OVERALL",IFERROR(LOOKUP(2,1/('Tracker&amp;Invoice'!$H2212:$AC2212&lt;&gt;""),COLUMN('Tracker&amp;Invoice'!$H2212:$AC2212)),8),G2177)</f>
        <v>15</v>
      </c>
      <c r="H2176">
        <f t="shared" si="66"/>
        <v>15</v>
      </c>
      <c r="I2176" s="29">
        <f>IF(D2176="INVOICE",SUM('Tracker&amp;Invoice'!$H2212:INDEX('Tracker&amp;Invoice'!$A2212:$AC2212,1,H2176)),0)</f>
        <v>91350</v>
      </c>
      <c r="J2176" s="29">
        <f>IF(D2176="OVERALL",SUM('Tracker&amp;Invoice'!$H2212:$AC2212),0)</f>
        <v>0</v>
      </c>
    </row>
    <row r="2177" spans="1:10">
      <c r="A2177" t="e">
        <f t="shared" si="67"/>
        <v>#REF!</v>
      </c>
      <c r="B2177">
        <f>IF(AND('Tracker&amp;Invoice'!A2213&lt;&gt;"",'Tracker&amp;Invoice'!A2213&lt;&gt;"ITEM",'Tracker&amp;Invoice'!A2211="ITEM"),1,0)</f>
        <v>0</v>
      </c>
      <c r="C2177" t="str">
        <f>IF(B2177=1,'Tracker&amp;Invoice'!A2213,C2176)</f>
        <v>BQ-139</v>
      </c>
      <c r="D2177" t="str">
        <f>IF(LEFT(TRIM('Tracker&amp;Invoice'!B2213),9)="INVOICE #","INVOICE",IF(TRIM('Tracker&amp;Invoice'!B2213)="Overall Completion INVOICE","OVERALL",""))</f>
        <v/>
      </c>
      <c r="E2177" t="str">
        <f>IF(D2177="INVOICE",VALUE(MID(TRIM('Tracker&amp;Invoice'!B2213),10,10)),"")</f>
        <v/>
      </c>
      <c r="F2177">
        <f>IF(B2177=1,IFERROR(LOOKUP(2,1/('Tracker&amp;Invoice'!$H2213:$AC2213&lt;&gt;""),COLUMN('Tracker&amp;Invoice'!$H2213:$AC2213)),8),F2176)</f>
        <v>14</v>
      </c>
      <c r="G2177">
        <f>IF(D2177="OVERALL",IFERROR(LOOKUP(2,1/('Tracker&amp;Invoice'!$H2213:$AC2213&lt;&gt;""),COLUMN('Tracker&amp;Invoice'!$H2213:$AC2213)),8),G2178)</f>
        <v>15</v>
      </c>
      <c r="H2177">
        <f t="shared" si="66"/>
        <v>15</v>
      </c>
      <c r="I2177" s="29">
        <f>IF(D2177="INVOICE",SUM('Tracker&amp;Invoice'!$H2213:INDEX('Tracker&amp;Invoice'!$A2213:$AC2213,1,H2177)),0)</f>
        <v>0</v>
      </c>
      <c r="J2177" s="29">
        <f>IF(D2177="OVERALL",SUM('Tracker&amp;Invoice'!$H2213:$AC2213),0)</f>
        <v>0</v>
      </c>
    </row>
    <row r="2178" spans="1:10">
      <c r="A2178" t="e">
        <f t="shared" si="67"/>
        <v>#REF!</v>
      </c>
      <c r="B2178">
        <f>IF(AND('Tracker&amp;Invoice'!A2214&lt;&gt;"",'Tracker&amp;Invoice'!A2214&lt;&gt;"ITEM",'Tracker&amp;Invoice'!A2212="ITEM"),1,0)</f>
        <v>0</v>
      </c>
      <c r="C2178" t="str">
        <f>IF(B2178=1,'Tracker&amp;Invoice'!A2214,C2177)</f>
        <v>BQ-139</v>
      </c>
      <c r="D2178" t="str">
        <f>IF(LEFT(TRIM('Tracker&amp;Invoice'!B2214),9)="INVOICE #","INVOICE",IF(TRIM('Tracker&amp;Invoice'!B2214)="Overall Completion INVOICE","OVERALL",""))</f>
        <v>INVOICE</v>
      </c>
      <c r="E2178">
        <f>IF(D2178="INVOICE",VALUE(MID(TRIM('Tracker&amp;Invoice'!B2214),10,10)),"")</f>
        <v>32</v>
      </c>
      <c r="F2178">
        <f>IF(B2178=1,IFERROR(LOOKUP(2,1/('Tracker&amp;Invoice'!$H2214:$AC2214&lt;&gt;""),COLUMN('Tracker&amp;Invoice'!$H2214:$AC2214)),8),F2177)</f>
        <v>14</v>
      </c>
      <c r="G2178">
        <f>IF(D2178="OVERALL",IFERROR(LOOKUP(2,1/('Tracker&amp;Invoice'!$H2214:$AC2214&lt;&gt;""),COLUMN('Tracker&amp;Invoice'!$H2214:$AC2214)),8),G2179)</f>
        <v>15</v>
      </c>
      <c r="H2178">
        <f t="shared" si="66"/>
        <v>15</v>
      </c>
      <c r="I2178" s="29">
        <f>IF(D2178="INVOICE",SUM('Tracker&amp;Invoice'!$H2214:INDEX('Tracker&amp;Invoice'!$A2214:$AC2214,1,H2178)),0)</f>
        <v>13050</v>
      </c>
      <c r="J2178" s="29">
        <f>IF(D2178="OVERALL",SUM('Tracker&amp;Invoice'!$H2214:$AC2214),0)</f>
        <v>0</v>
      </c>
    </row>
    <row r="2179" spans="1:10">
      <c r="A2179" t="e">
        <f t="shared" si="67"/>
        <v>#REF!</v>
      </c>
      <c r="B2179">
        <f>IF(AND('Tracker&amp;Invoice'!A2215&lt;&gt;"",'Tracker&amp;Invoice'!A2215&lt;&gt;"ITEM",'Tracker&amp;Invoice'!A2213="ITEM"),1,0)</f>
        <v>0</v>
      </c>
      <c r="C2179" t="str">
        <f>IF(B2179=1,'Tracker&amp;Invoice'!A2215,C2178)</f>
        <v>BQ-139</v>
      </c>
      <c r="D2179" t="str">
        <f>IF(LEFT(TRIM('Tracker&amp;Invoice'!B2215),9)="INVOICE #","INVOICE",IF(TRIM('Tracker&amp;Invoice'!B2215)="Overall Completion INVOICE","OVERALL",""))</f>
        <v/>
      </c>
      <c r="E2179" t="str">
        <f>IF(D2179="INVOICE",VALUE(MID(TRIM('Tracker&amp;Invoice'!B2215),10,10)),"")</f>
        <v/>
      </c>
      <c r="F2179">
        <f>IF(B2179=1,IFERROR(LOOKUP(2,1/('Tracker&amp;Invoice'!$H2215:$AC2215&lt;&gt;""),COLUMN('Tracker&amp;Invoice'!$H2215:$AC2215)),8),F2178)</f>
        <v>14</v>
      </c>
      <c r="G2179">
        <f>IF(D2179="OVERALL",IFERROR(LOOKUP(2,1/('Tracker&amp;Invoice'!$H2215:$AC2215&lt;&gt;""),COLUMN('Tracker&amp;Invoice'!$H2215:$AC2215)),8),G2180)</f>
        <v>15</v>
      </c>
      <c r="H2179">
        <f t="shared" ref="H2179:H2242" si="68">MAX(F2179,G2179)</f>
        <v>15</v>
      </c>
      <c r="I2179" s="29">
        <f>IF(D2179="INVOICE",SUM('Tracker&amp;Invoice'!$H2215:INDEX('Tracker&amp;Invoice'!$A2215:$AC2215,1,H2179)),0)</f>
        <v>0</v>
      </c>
      <c r="J2179" s="29">
        <f>IF(D2179="OVERALL",SUM('Tracker&amp;Invoice'!$H2215:$AC2215),0)</f>
        <v>0</v>
      </c>
    </row>
    <row r="2180" spans="1:10">
      <c r="A2180" t="e">
        <f t="shared" ref="A2180:A2243" si="69">A2179+B2180</f>
        <v>#REF!</v>
      </c>
      <c r="B2180">
        <f>IF(AND('Tracker&amp;Invoice'!A2216&lt;&gt;"",'Tracker&amp;Invoice'!A2216&lt;&gt;"ITEM",'Tracker&amp;Invoice'!A2214="ITEM"),1,0)</f>
        <v>0</v>
      </c>
      <c r="C2180" t="str">
        <f>IF(B2180=1,'Tracker&amp;Invoice'!A2216,C2179)</f>
        <v>BQ-139</v>
      </c>
      <c r="D2180" t="str">
        <f>IF(LEFT(TRIM('Tracker&amp;Invoice'!B2216),9)="INVOICE #","INVOICE",IF(TRIM('Tracker&amp;Invoice'!B2216)="Overall Completion INVOICE","OVERALL",""))</f>
        <v>OVERALL</v>
      </c>
      <c r="E2180" t="str">
        <f>IF(D2180="INVOICE",VALUE(MID(TRIM('Tracker&amp;Invoice'!B2216),10,10)),"")</f>
        <v/>
      </c>
      <c r="F2180">
        <f>IF(B2180=1,IFERROR(LOOKUP(2,1/('Tracker&amp;Invoice'!$H2216:$AC2216&lt;&gt;""),COLUMN('Tracker&amp;Invoice'!$H2216:$AC2216)),8),F2179)</f>
        <v>14</v>
      </c>
      <c r="G2180">
        <f>IF(D2180="OVERALL",IFERROR(LOOKUP(2,1/('Tracker&amp;Invoice'!$H2216:$AC2216&lt;&gt;""),COLUMN('Tracker&amp;Invoice'!$H2216:$AC2216)),8),G2181)</f>
        <v>15</v>
      </c>
      <c r="H2180">
        <f t="shared" si="68"/>
        <v>15</v>
      </c>
      <c r="I2180" s="29">
        <f>IF(D2180="INVOICE",SUM('Tracker&amp;Invoice'!$H2216:INDEX('Tracker&amp;Invoice'!$A2216:$AC2216,1,H2180)),0)</f>
        <v>0</v>
      </c>
      <c r="J2180" s="29">
        <f>IF(D2180="OVERALL",SUM('Tracker&amp;Invoice'!$H2216:$AC2216),0)</f>
        <v>104400</v>
      </c>
    </row>
    <row r="2181" spans="1:10">
      <c r="A2181" t="e">
        <f t="shared" si="69"/>
        <v>#REF!</v>
      </c>
      <c r="B2181">
        <f>IF(AND('Tracker&amp;Invoice'!A2217&lt;&gt;"",'Tracker&amp;Invoice'!A2217&lt;&gt;"ITEM",'Tracker&amp;Invoice'!A2215="ITEM"),1,0)</f>
        <v>0</v>
      </c>
      <c r="C2181" t="str">
        <f>IF(B2181=1,'Tracker&amp;Invoice'!A2217,C2180)</f>
        <v>BQ-139</v>
      </c>
      <c r="D2181" t="str">
        <f>IF(LEFT(TRIM('Tracker&amp;Invoice'!B2217),9)="INVOICE #","INVOICE",IF(TRIM('Tracker&amp;Invoice'!B2217)="Overall Completion INVOICE","OVERALL",""))</f>
        <v/>
      </c>
      <c r="E2181" t="str">
        <f>IF(D2181="INVOICE",VALUE(MID(TRIM('Tracker&amp;Invoice'!B2217),10,10)),"")</f>
        <v/>
      </c>
      <c r="F2181">
        <f>IF(B2181=1,IFERROR(LOOKUP(2,1/('Tracker&amp;Invoice'!$H2217:$AC2217&lt;&gt;""),COLUMN('Tracker&amp;Invoice'!$H2217:$AC2217)),8),F2180)</f>
        <v>14</v>
      </c>
      <c r="G2181">
        <f>IF(D2181="OVERALL",IFERROR(LOOKUP(2,1/('Tracker&amp;Invoice'!$H2217:$AC2217&lt;&gt;""),COLUMN('Tracker&amp;Invoice'!$H2217:$AC2217)),8),G2182)</f>
        <v>16</v>
      </c>
      <c r="H2181">
        <f t="shared" si="68"/>
        <v>16</v>
      </c>
      <c r="I2181" s="29">
        <f>IF(D2181="INVOICE",SUM('Tracker&amp;Invoice'!$H2217:INDEX('Tracker&amp;Invoice'!$A2217:$AC2217,1,H2181)),0)</f>
        <v>0</v>
      </c>
      <c r="J2181" s="29">
        <f>IF(D2181="OVERALL",SUM('Tracker&amp;Invoice'!$H2217:$AC2217),0)</f>
        <v>0</v>
      </c>
    </row>
    <row r="2182" spans="1:10">
      <c r="A2182" t="e">
        <f t="shared" si="69"/>
        <v>#REF!</v>
      </c>
      <c r="B2182">
        <f>IF(AND('Tracker&amp;Invoice'!A2218&lt;&gt;"",'Tracker&amp;Invoice'!A2218&lt;&gt;"ITEM",'Tracker&amp;Invoice'!A2216="ITEM"),1,0)</f>
        <v>0</v>
      </c>
      <c r="C2182" t="str">
        <f>IF(B2182=1,'Tracker&amp;Invoice'!A2218,C2181)</f>
        <v>BQ-139</v>
      </c>
      <c r="D2182" t="str">
        <f>IF(LEFT(TRIM('Tracker&amp;Invoice'!B2218),9)="INVOICE #","INVOICE",IF(TRIM('Tracker&amp;Invoice'!B2218)="Overall Completion INVOICE","OVERALL",""))</f>
        <v/>
      </c>
      <c r="E2182" t="str">
        <f>IF(D2182="INVOICE",VALUE(MID(TRIM('Tracker&amp;Invoice'!B2218),10,10)),"")</f>
        <v/>
      </c>
      <c r="F2182">
        <f>IF(B2182=1,IFERROR(LOOKUP(2,1/('Tracker&amp;Invoice'!$H2218:$AC2218&lt;&gt;""),COLUMN('Tracker&amp;Invoice'!$H2218:$AC2218)),8),F2181)</f>
        <v>14</v>
      </c>
      <c r="G2182">
        <f>IF(D2182="OVERALL",IFERROR(LOOKUP(2,1/('Tracker&amp;Invoice'!$H2218:$AC2218&lt;&gt;""),COLUMN('Tracker&amp;Invoice'!$H2218:$AC2218)),8),G2183)</f>
        <v>16</v>
      </c>
      <c r="H2182">
        <f t="shared" si="68"/>
        <v>16</v>
      </c>
      <c r="I2182" s="29">
        <f>IF(D2182="INVOICE",SUM('Tracker&amp;Invoice'!$H2218:INDEX('Tracker&amp;Invoice'!$A2218:$AC2218,1,H2182)),0)</f>
        <v>0</v>
      </c>
      <c r="J2182" s="29">
        <f>IF(D2182="OVERALL",SUM('Tracker&amp;Invoice'!$H2218:$AC2218),0)</f>
        <v>0</v>
      </c>
    </row>
    <row r="2183" spans="1:10">
      <c r="A2183" t="e">
        <f t="shared" si="69"/>
        <v>#REF!</v>
      </c>
      <c r="B2183">
        <f>IF(AND('Tracker&amp;Invoice'!A2219&lt;&gt;"",'Tracker&amp;Invoice'!A2219&lt;&gt;"ITEM",'Tracker&amp;Invoice'!A2217="ITEM"),1,0)</f>
        <v>0</v>
      </c>
      <c r="C2183" t="str">
        <f>IF(B2183=1,'Tracker&amp;Invoice'!A2219,C2182)</f>
        <v>BQ-139</v>
      </c>
      <c r="D2183" t="str">
        <f>IF(LEFT(TRIM('Tracker&amp;Invoice'!B2219),9)="INVOICE #","INVOICE",IF(TRIM('Tracker&amp;Invoice'!B2219)="Overall Completion INVOICE","OVERALL",""))</f>
        <v/>
      </c>
      <c r="E2183" t="str">
        <f>IF(D2183="INVOICE",VALUE(MID(TRIM('Tracker&amp;Invoice'!B2219),10,10)),"")</f>
        <v/>
      </c>
      <c r="F2183">
        <f>IF(B2183=1,IFERROR(LOOKUP(2,1/('Tracker&amp;Invoice'!$H2219:$AC2219&lt;&gt;""),COLUMN('Tracker&amp;Invoice'!$H2219:$AC2219)),8),F2182)</f>
        <v>14</v>
      </c>
      <c r="G2183">
        <f>IF(D2183="OVERALL",IFERROR(LOOKUP(2,1/('Tracker&amp;Invoice'!$H2219:$AC2219&lt;&gt;""),COLUMN('Tracker&amp;Invoice'!$H2219:$AC2219)),8),G2184)</f>
        <v>16</v>
      </c>
      <c r="H2183">
        <f t="shared" si="68"/>
        <v>16</v>
      </c>
      <c r="I2183" s="29">
        <f>IF(D2183="INVOICE",SUM('Tracker&amp;Invoice'!$H2219:INDEX('Tracker&amp;Invoice'!$A2219:$AC2219,1,H2183)),0)</f>
        <v>0</v>
      </c>
      <c r="J2183" s="29">
        <f>IF(D2183="OVERALL",SUM('Tracker&amp;Invoice'!$H2219:$AC2219),0)</f>
        <v>0</v>
      </c>
    </row>
    <row r="2184" spans="1:10">
      <c r="A2184" t="e">
        <f t="shared" si="69"/>
        <v>#REF!</v>
      </c>
      <c r="B2184">
        <f>IF(AND('Tracker&amp;Invoice'!A2220&lt;&gt;"",'Tracker&amp;Invoice'!A2220&lt;&gt;"ITEM",'Tracker&amp;Invoice'!A2218="ITEM"),1,0)</f>
        <v>0</v>
      </c>
      <c r="C2184" t="str">
        <f>IF(B2184=1,'Tracker&amp;Invoice'!A2220,C2183)</f>
        <v>BQ-139</v>
      </c>
      <c r="D2184" t="str">
        <f>IF(LEFT(TRIM('Tracker&amp;Invoice'!B2220),9)="INVOICE #","INVOICE",IF(TRIM('Tracker&amp;Invoice'!B2220)="Overall Completion INVOICE","OVERALL",""))</f>
        <v/>
      </c>
      <c r="E2184" t="str">
        <f>IF(D2184="INVOICE",VALUE(MID(TRIM('Tracker&amp;Invoice'!B2220),10,10)),"")</f>
        <v/>
      </c>
      <c r="F2184">
        <f>IF(B2184=1,IFERROR(LOOKUP(2,1/('Tracker&amp;Invoice'!$H2220:$AC2220&lt;&gt;""),COLUMN('Tracker&amp;Invoice'!$H2220:$AC2220)),8),F2183)</f>
        <v>14</v>
      </c>
      <c r="G2184">
        <f>IF(D2184="OVERALL",IFERROR(LOOKUP(2,1/('Tracker&amp;Invoice'!$H2220:$AC2220&lt;&gt;""),COLUMN('Tracker&amp;Invoice'!$H2220:$AC2220)),8),G2185)</f>
        <v>16</v>
      </c>
      <c r="H2184">
        <f t="shared" si="68"/>
        <v>16</v>
      </c>
      <c r="I2184" s="29">
        <f>IF(D2184="INVOICE",SUM('Tracker&amp;Invoice'!$H2220:INDEX('Tracker&amp;Invoice'!$A2220:$AC2220,1,H2184)),0)</f>
        <v>0</v>
      </c>
      <c r="J2184" s="29">
        <f>IF(D2184="OVERALL",SUM('Tracker&amp;Invoice'!$H2220:$AC2220),0)</f>
        <v>0</v>
      </c>
    </row>
    <row r="2185" spans="1:10">
      <c r="A2185" t="e">
        <f t="shared" si="69"/>
        <v>#REF!</v>
      </c>
      <c r="B2185">
        <f>IF(AND('Tracker&amp;Invoice'!A2221&lt;&gt;"",'Tracker&amp;Invoice'!A2221&lt;&gt;"ITEM",'Tracker&amp;Invoice'!A2219="ITEM"),1,0)</f>
        <v>0</v>
      </c>
      <c r="C2185" t="str">
        <f>IF(B2185=1,'Tracker&amp;Invoice'!A2221,C2184)</f>
        <v>BQ-139</v>
      </c>
      <c r="D2185" t="str">
        <f>IF(LEFT(TRIM('Tracker&amp;Invoice'!B2221),9)="INVOICE #","INVOICE",IF(TRIM('Tracker&amp;Invoice'!B2221)="Overall Completion INVOICE","OVERALL",""))</f>
        <v/>
      </c>
      <c r="E2185" t="str">
        <f>IF(D2185="INVOICE",VALUE(MID(TRIM('Tracker&amp;Invoice'!B2221),10,10)),"")</f>
        <v/>
      </c>
      <c r="F2185">
        <f>IF(B2185=1,IFERROR(LOOKUP(2,1/('Tracker&amp;Invoice'!$H2221:$AC2221&lt;&gt;""),COLUMN('Tracker&amp;Invoice'!$H2221:$AC2221)),8),F2184)</f>
        <v>14</v>
      </c>
      <c r="G2185">
        <f>IF(D2185="OVERALL",IFERROR(LOOKUP(2,1/('Tracker&amp;Invoice'!$H2221:$AC2221&lt;&gt;""),COLUMN('Tracker&amp;Invoice'!$H2221:$AC2221)),8),G2186)</f>
        <v>16</v>
      </c>
      <c r="H2185">
        <f t="shared" si="68"/>
        <v>16</v>
      </c>
      <c r="I2185" s="29">
        <f>IF(D2185="INVOICE",SUM('Tracker&amp;Invoice'!$H2221:INDEX('Tracker&amp;Invoice'!$A2221:$AC2221,1,H2185)),0)</f>
        <v>0</v>
      </c>
      <c r="J2185" s="29">
        <f>IF(D2185="OVERALL",SUM('Tracker&amp;Invoice'!$H2221:$AC2221),0)</f>
        <v>0</v>
      </c>
    </row>
    <row r="2186" spans="1:10">
      <c r="A2186" t="e">
        <f t="shared" si="69"/>
        <v>#REF!</v>
      </c>
      <c r="B2186">
        <f>IF(AND('Tracker&amp;Invoice'!A2222&lt;&gt;"",'Tracker&amp;Invoice'!A2222&lt;&gt;"ITEM",'Tracker&amp;Invoice'!A2220="ITEM"),1,0)</f>
        <v>0</v>
      </c>
      <c r="C2186" t="str">
        <f>IF(B2186=1,'Tracker&amp;Invoice'!A2222,C2185)</f>
        <v>BQ-139</v>
      </c>
      <c r="D2186" t="str">
        <f>IF(LEFT(TRIM('Tracker&amp;Invoice'!B2222),9)="INVOICE #","INVOICE",IF(TRIM('Tracker&amp;Invoice'!B2222)="Overall Completion INVOICE","OVERALL",""))</f>
        <v/>
      </c>
      <c r="E2186" t="str">
        <f>IF(D2186="INVOICE",VALUE(MID(TRIM('Tracker&amp;Invoice'!B2222),10,10)),"")</f>
        <v/>
      </c>
      <c r="F2186">
        <f>IF(B2186=1,IFERROR(LOOKUP(2,1/('Tracker&amp;Invoice'!$H2222:$AC2222&lt;&gt;""),COLUMN('Tracker&amp;Invoice'!$H2222:$AC2222)),8),F2185)</f>
        <v>14</v>
      </c>
      <c r="G2186">
        <f>IF(D2186="OVERALL",IFERROR(LOOKUP(2,1/('Tracker&amp;Invoice'!$H2222:$AC2222&lt;&gt;""),COLUMN('Tracker&amp;Invoice'!$H2222:$AC2222)),8),G2187)</f>
        <v>16</v>
      </c>
      <c r="H2186">
        <f t="shared" si="68"/>
        <v>16</v>
      </c>
      <c r="I2186" s="29">
        <f>IF(D2186="INVOICE",SUM('Tracker&amp;Invoice'!$H2222:INDEX('Tracker&amp;Invoice'!$A2222:$AC2222,1,H2186)),0)</f>
        <v>0</v>
      </c>
      <c r="J2186" s="29">
        <f>IF(D2186="OVERALL",SUM('Tracker&amp;Invoice'!$H2222:$AC2222),0)</f>
        <v>0</v>
      </c>
    </row>
    <row r="2187" spans="1:10">
      <c r="A2187" t="e">
        <f t="shared" si="69"/>
        <v>#REF!</v>
      </c>
      <c r="B2187">
        <f>IF(AND('Tracker&amp;Invoice'!A2223&lt;&gt;"",'Tracker&amp;Invoice'!A2223&lt;&gt;"ITEM",'Tracker&amp;Invoice'!A2221="ITEM"),1,0)</f>
        <v>0</v>
      </c>
      <c r="C2187" t="str">
        <f>IF(B2187=1,'Tracker&amp;Invoice'!A2223,C2186)</f>
        <v>BQ-139</v>
      </c>
      <c r="D2187" t="str">
        <f>IF(LEFT(TRIM('Tracker&amp;Invoice'!B2223),9)="INVOICE #","INVOICE",IF(TRIM('Tracker&amp;Invoice'!B2223)="Overall Completion INVOICE","OVERALL",""))</f>
        <v/>
      </c>
      <c r="E2187" t="str">
        <f>IF(D2187="INVOICE",VALUE(MID(TRIM('Tracker&amp;Invoice'!B2223),10,10)),"")</f>
        <v/>
      </c>
      <c r="F2187">
        <f>IF(B2187=1,IFERROR(LOOKUP(2,1/('Tracker&amp;Invoice'!$H2223:$AC2223&lt;&gt;""),COLUMN('Tracker&amp;Invoice'!$H2223:$AC2223)),8),F2186)</f>
        <v>14</v>
      </c>
      <c r="G2187">
        <f>IF(D2187="OVERALL",IFERROR(LOOKUP(2,1/('Tracker&amp;Invoice'!$H2223:$AC2223&lt;&gt;""),COLUMN('Tracker&amp;Invoice'!$H2223:$AC2223)),8),G2188)</f>
        <v>16</v>
      </c>
      <c r="H2187">
        <f t="shared" si="68"/>
        <v>16</v>
      </c>
      <c r="I2187" s="29">
        <f>IF(D2187="INVOICE",SUM('Tracker&amp;Invoice'!$H2223:INDEX('Tracker&amp;Invoice'!$A2223:$AC2223,1,H2187)),0)</f>
        <v>0</v>
      </c>
      <c r="J2187" s="29">
        <f>IF(D2187="OVERALL",SUM('Tracker&amp;Invoice'!$H2223:$AC2223),0)</f>
        <v>0</v>
      </c>
    </row>
    <row r="2188" spans="1:10">
      <c r="A2188" t="e">
        <f t="shared" si="69"/>
        <v>#REF!</v>
      </c>
      <c r="B2188">
        <f>IF(AND('Tracker&amp;Invoice'!A2224&lt;&gt;"",'Tracker&amp;Invoice'!A2224&lt;&gt;"ITEM",'Tracker&amp;Invoice'!A2222="ITEM"),1,0)</f>
        <v>0</v>
      </c>
      <c r="C2188" t="str">
        <f>IF(B2188=1,'Tracker&amp;Invoice'!A2224,C2187)</f>
        <v>BQ-139</v>
      </c>
      <c r="D2188" t="str">
        <f>IF(LEFT(TRIM('Tracker&amp;Invoice'!B2224),9)="INVOICE #","INVOICE",IF(TRIM('Tracker&amp;Invoice'!B2224)="Overall Completion INVOICE","OVERALL",""))</f>
        <v/>
      </c>
      <c r="E2188" t="str">
        <f>IF(D2188="INVOICE",VALUE(MID(TRIM('Tracker&amp;Invoice'!B2224),10,10)),"")</f>
        <v/>
      </c>
      <c r="F2188">
        <f>IF(B2188=1,IFERROR(LOOKUP(2,1/('Tracker&amp;Invoice'!$H2224:$AC2224&lt;&gt;""),COLUMN('Tracker&amp;Invoice'!$H2224:$AC2224)),8),F2187)</f>
        <v>14</v>
      </c>
      <c r="G2188">
        <f>IF(D2188="OVERALL",IFERROR(LOOKUP(2,1/('Tracker&amp;Invoice'!$H2224:$AC2224&lt;&gt;""),COLUMN('Tracker&amp;Invoice'!$H2224:$AC2224)),8),G2189)</f>
        <v>16</v>
      </c>
      <c r="H2188">
        <f t="shared" si="68"/>
        <v>16</v>
      </c>
      <c r="I2188" s="29">
        <f>IF(D2188="INVOICE",SUM('Tracker&amp;Invoice'!$H2224:INDEX('Tracker&amp;Invoice'!$A2224:$AC2224,1,H2188)),0)</f>
        <v>0</v>
      </c>
      <c r="J2188" s="29">
        <f>IF(D2188="OVERALL",SUM('Tracker&amp;Invoice'!$H2224:$AC2224),0)</f>
        <v>0</v>
      </c>
    </row>
    <row r="2189" spans="1:10">
      <c r="A2189" t="e">
        <f t="shared" si="69"/>
        <v>#REF!</v>
      </c>
      <c r="B2189">
        <f>IF(AND('Tracker&amp;Invoice'!A2225&lt;&gt;"",'Tracker&amp;Invoice'!A2225&lt;&gt;"ITEM",'Tracker&amp;Invoice'!A2223="ITEM"),1,0)</f>
        <v>1</v>
      </c>
      <c r="C2189" t="str">
        <f>IF(B2189=1,'Tracker&amp;Invoice'!A2225,C2188)</f>
        <v>BQ-140</v>
      </c>
      <c r="D2189" t="str">
        <f>IF(LEFT(TRIM('Tracker&amp;Invoice'!B2225),9)="INVOICE #","INVOICE",IF(TRIM('Tracker&amp;Invoice'!B2225)="Overall Completion INVOICE","OVERALL",""))</f>
        <v/>
      </c>
      <c r="E2189" t="str">
        <f>IF(D2189="INVOICE",VALUE(MID(TRIM('Tracker&amp;Invoice'!B2225),10,10)),"")</f>
        <v/>
      </c>
      <c r="F2189">
        <f>IF(B2189=1,IFERROR(LOOKUP(2,1/('Tracker&amp;Invoice'!$H2225:$AC2225&lt;&gt;""),COLUMN('Tracker&amp;Invoice'!$H2225:$AC2225)),8),F2188)</f>
        <v>15</v>
      </c>
      <c r="G2189">
        <f>IF(D2189="OVERALL",IFERROR(LOOKUP(2,1/('Tracker&amp;Invoice'!$H2225:$AC2225&lt;&gt;""),COLUMN('Tracker&amp;Invoice'!$H2225:$AC2225)),8),G2190)</f>
        <v>16</v>
      </c>
      <c r="H2189">
        <f t="shared" si="68"/>
        <v>16</v>
      </c>
      <c r="I2189" s="29">
        <f>IF(D2189="INVOICE",SUM('Tracker&amp;Invoice'!$H2225:INDEX('Tracker&amp;Invoice'!$A2225:$AC2225,1,H2189)),0)</f>
        <v>0</v>
      </c>
      <c r="J2189" s="29">
        <f>IF(D2189="OVERALL",SUM('Tracker&amp;Invoice'!$H2225:$AC2225),0)</f>
        <v>0</v>
      </c>
    </row>
    <row r="2190" spans="1:10">
      <c r="A2190" t="e">
        <f t="shared" si="69"/>
        <v>#REF!</v>
      </c>
      <c r="B2190">
        <f>IF(AND('Tracker&amp;Invoice'!A2226&lt;&gt;"",'Tracker&amp;Invoice'!A2226&lt;&gt;"ITEM",'Tracker&amp;Invoice'!A2224="ITEM"),1,0)</f>
        <v>0</v>
      </c>
      <c r="C2190" t="str">
        <f>IF(B2190=1,'Tracker&amp;Invoice'!A2226,C2189)</f>
        <v>BQ-140</v>
      </c>
      <c r="D2190" t="str">
        <f>IF(LEFT(TRIM('Tracker&amp;Invoice'!B2226),9)="INVOICE #","INVOICE",IF(TRIM('Tracker&amp;Invoice'!B2226)="Overall Completion INVOICE","OVERALL",""))</f>
        <v/>
      </c>
      <c r="E2190" t="str">
        <f>IF(D2190="INVOICE",VALUE(MID(TRIM('Tracker&amp;Invoice'!B2226),10,10)),"")</f>
        <v/>
      </c>
      <c r="F2190">
        <f>IF(B2190=1,IFERROR(LOOKUP(2,1/('Tracker&amp;Invoice'!$H2226:$AC2226&lt;&gt;""),COLUMN('Tracker&amp;Invoice'!$H2226:$AC2226)),8),F2189)</f>
        <v>15</v>
      </c>
      <c r="G2190">
        <f>IF(D2190="OVERALL",IFERROR(LOOKUP(2,1/('Tracker&amp;Invoice'!$H2226:$AC2226&lt;&gt;""),COLUMN('Tracker&amp;Invoice'!$H2226:$AC2226)),8),G2191)</f>
        <v>16</v>
      </c>
      <c r="H2190">
        <f t="shared" si="68"/>
        <v>16</v>
      </c>
      <c r="I2190" s="29">
        <f>IF(D2190="INVOICE",SUM('Tracker&amp;Invoice'!$H2226:INDEX('Tracker&amp;Invoice'!$A2226:$AC2226,1,H2190)),0)</f>
        <v>0</v>
      </c>
      <c r="J2190" s="29">
        <f>IF(D2190="OVERALL",SUM('Tracker&amp;Invoice'!$H2226:$AC2226),0)</f>
        <v>0</v>
      </c>
    </row>
    <row r="2191" spans="1:10">
      <c r="A2191" t="e">
        <f t="shared" si="69"/>
        <v>#REF!</v>
      </c>
      <c r="B2191">
        <f>IF(AND('Tracker&amp;Invoice'!A2227&lt;&gt;"",'Tracker&amp;Invoice'!A2227&lt;&gt;"ITEM",'Tracker&amp;Invoice'!A2225="ITEM"),1,0)</f>
        <v>0</v>
      </c>
      <c r="C2191" t="str">
        <f>IF(B2191=1,'Tracker&amp;Invoice'!A2227,C2190)</f>
        <v>BQ-140</v>
      </c>
      <c r="D2191" t="str">
        <f>IF(LEFT(TRIM('Tracker&amp;Invoice'!B2227),9)="INVOICE #","INVOICE",IF(TRIM('Tracker&amp;Invoice'!B2227)="Overall Completion INVOICE","OVERALL",""))</f>
        <v/>
      </c>
      <c r="E2191" t="str">
        <f>IF(D2191="INVOICE",VALUE(MID(TRIM('Tracker&amp;Invoice'!B2227),10,10)),"")</f>
        <v/>
      </c>
      <c r="F2191">
        <f>IF(B2191=1,IFERROR(LOOKUP(2,1/('Tracker&amp;Invoice'!$H2227:$AC2227&lt;&gt;""),COLUMN('Tracker&amp;Invoice'!$H2227:$AC2227)),8),F2190)</f>
        <v>15</v>
      </c>
      <c r="G2191">
        <f>IF(D2191="OVERALL",IFERROR(LOOKUP(2,1/('Tracker&amp;Invoice'!$H2227:$AC2227&lt;&gt;""),COLUMN('Tracker&amp;Invoice'!$H2227:$AC2227)),8),G2192)</f>
        <v>16</v>
      </c>
      <c r="H2191">
        <f t="shared" si="68"/>
        <v>16</v>
      </c>
      <c r="I2191" s="29">
        <f>IF(D2191="INVOICE",SUM('Tracker&amp;Invoice'!$H2227:INDEX('Tracker&amp;Invoice'!$A2227:$AC2227,1,H2191)),0)</f>
        <v>0</v>
      </c>
      <c r="J2191" s="29">
        <f>IF(D2191="OVERALL",SUM('Tracker&amp;Invoice'!$H2227:$AC2227),0)</f>
        <v>0</v>
      </c>
    </row>
    <row r="2192" spans="1:10">
      <c r="A2192" t="e">
        <f t="shared" si="69"/>
        <v>#REF!</v>
      </c>
      <c r="B2192">
        <f>IF(AND('Tracker&amp;Invoice'!A2228&lt;&gt;"",'Tracker&amp;Invoice'!A2228&lt;&gt;"ITEM",'Tracker&amp;Invoice'!A2226="ITEM"),1,0)</f>
        <v>0</v>
      </c>
      <c r="C2192" t="str">
        <f>IF(B2192=1,'Tracker&amp;Invoice'!A2228,C2191)</f>
        <v>BQ-140</v>
      </c>
      <c r="D2192" t="str">
        <f>IF(LEFT(TRIM('Tracker&amp;Invoice'!B2228),9)="INVOICE #","INVOICE",IF(TRIM('Tracker&amp;Invoice'!B2228)="Overall Completion INVOICE","OVERALL",""))</f>
        <v>INVOICE</v>
      </c>
      <c r="E2192">
        <f>IF(D2192="INVOICE",VALUE(MID(TRIM('Tracker&amp;Invoice'!B2228),10,10)),"")</f>
        <v>13</v>
      </c>
      <c r="F2192">
        <f>IF(B2192=1,IFERROR(LOOKUP(2,1/('Tracker&amp;Invoice'!$H2228:$AC2228&lt;&gt;""),COLUMN('Tracker&amp;Invoice'!$H2228:$AC2228)),8),F2191)</f>
        <v>15</v>
      </c>
      <c r="G2192">
        <f>IF(D2192="OVERALL",IFERROR(LOOKUP(2,1/('Tracker&amp;Invoice'!$H2228:$AC2228&lt;&gt;""),COLUMN('Tracker&amp;Invoice'!$H2228:$AC2228)),8),G2193)</f>
        <v>16</v>
      </c>
      <c r="H2192">
        <f t="shared" si="68"/>
        <v>16</v>
      </c>
      <c r="I2192" s="29">
        <f>IF(D2192="INVOICE",SUM('Tracker&amp;Invoice'!$H2228:INDEX('Tracker&amp;Invoice'!$A2228:$AC2228,1,H2192)),0)</f>
        <v>8580</v>
      </c>
      <c r="J2192" s="29">
        <f>IF(D2192="OVERALL",SUM('Tracker&amp;Invoice'!$H2228:$AC2228),0)</f>
        <v>0</v>
      </c>
    </row>
    <row r="2193" spans="1:10">
      <c r="A2193" t="e">
        <f t="shared" si="69"/>
        <v>#REF!</v>
      </c>
      <c r="B2193">
        <f>IF(AND('Tracker&amp;Invoice'!A2229&lt;&gt;"",'Tracker&amp;Invoice'!A2229&lt;&gt;"ITEM",'Tracker&amp;Invoice'!A2227="ITEM"),1,0)</f>
        <v>0</v>
      </c>
      <c r="C2193" t="str">
        <f>IF(B2193=1,'Tracker&amp;Invoice'!A2229,C2192)</f>
        <v>BQ-140</v>
      </c>
      <c r="D2193" t="str">
        <f>IF(LEFT(TRIM('Tracker&amp;Invoice'!B2229),9)="INVOICE #","INVOICE",IF(TRIM('Tracker&amp;Invoice'!B2229)="Overall Completion INVOICE","OVERALL",""))</f>
        <v/>
      </c>
      <c r="E2193" t="str">
        <f>IF(D2193="INVOICE",VALUE(MID(TRIM('Tracker&amp;Invoice'!B2229),10,10)),"")</f>
        <v/>
      </c>
      <c r="F2193">
        <f>IF(B2193=1,IFERROR(LOOKUP(2,1/('Tracker&amp;Invoice'!$H2229:$AC2229&lt;&gt;""),COLUMN('Tracker&amp;Invoice'!$H2229:$AC2229)),8),F2192)</f>
        <v>15</v>
      </c>
      <c r="G2193">
        <f>IF(D2193="OVERALL",IFERROR(LOOKUP(2,1/('Tracker&amp;Invoice'!$H2229:$AC2229&lt;&gt;""),COLUMN('Tracker&amp;Invoice'!$H2229:$AC2229)),8),G2194)</f>
        <v>16</v>
      </c>
      <c r="H2193">
        <f t="shared" si="68"/>
        <v>16</v>
      </c>
      <c r="I2193" s="29">
        <f>IF(D2193="INVOICE",SUM('Tracker&amp;Invoice'!$H2229:INDEX('Tracker&amp;Invoice'!$A2229:$AC2229,1,H2193)),0)</f>
        <v>0</v>
      </c>
      <c r="J2193" s="29">
        <f>IF(D2193="OVERALL",SUM('Tracker&amp;Invoice'!$H2229:$AC2229),0)</f>
        <v>0</v>
      </c>
    </row>
    <row r="2194" spans="1:10">
      <c r="A2194" t="e">
        <f t="shared" si="69"/>
        <v>#REF!</v>
      </c>
      <c r="B2194">
        <f>IF(AND('Tracker&amp;Invoice'!A2230&lt;&gt;"",'Tracker&amp;Invoice'!A2230&lt;&gt;"ITEM",'Tracker&amp;Invoice'!A2228="ITEM"),1,0)</f>
        <v>0</v>
      </c>
      <c r="C2194" t="str">
        <f>IF(B2194=1,'Tracker&amp;Invoice'!A2230,C2193)</f>
        <v>BQ-140</v>
      </c>
      <c r="D2194" t="str">
        <f>IF(LEFT(TRIM('Tracker&amp;Invoice'!B2230),9)="INVOICE #","INVOICE",IF(TRIM('Tracker&amp;Invoice'!B2230)="Overall Completion INVOICE","OVERALL",""))</f>
        <v>INVOICE</v>
      </c>
      <c r="E2194">
        <f>IF(D2194="INVOICE",VALUE(MID(TRIM('Tracker&amp;Invoice'!B2230),10,10)),"")</f>
        <v>25</v>
      </c>
      <c r="F2194">
        <f>IF(B2194=1,IFERROR(LOOKUP(2,1/('Tracker&amp;Invoice'!$H2230:$AC2230&lt;&gt;""),COLUMN('Tracker&amp;Invoice'!$H2230:$AC2230)),8),F2193)</f>
        <v>15</v>
      </c>
      <c r="G2194">
        <f>IF(D2194="OVERALL",IFERROR(LOOKUP(2,1/('Tracker&amp;Invoice'!$H2230:$AC2230&lt;&gt;""),COLUMN('Tracker&amp;Invoice'!$H2230:$AC2230)),8),G2195)</f>
        <v>16</v>
      </c>
      <c r="H2194">
        <f t="shared" si="68"/>
        <v>16</v>
      </c>
      <c r="I2194" s="29">
        <f>IF(D2194="INVOICE",SUM('Tracker&amp;Invoice'!$H2230:INDEX('Tracker&amp;Invoice'!$A2230:$AC2230,1,H2194)),0)</f>
        <v>2340</v>
      </c>
      <c r="J2194" s="29">
        <f>IF(D2194="OVERALL",SUM('Tracker&amp;Invoice'!$H2230:$AC2230),0)</f>
        <v>0</v>
      </c>
    </row>
    <row r="2195" spans="1:10">
      <c r="A2195" t="e">
        <f t="shared" si="69"/>
        <v>#REF!</v>
      </c>
      <c r="B2195">
        <f>IF(AND('Tracker&amp;Invoice'!A2231&lt;&gt;"",'Tracker&amp;Invoice'!A2231&lt;&gt;"ITEM",'Tracker&amp;Invoice'!A2229="ITEM"),1,0)</f>
        <v>0</v>
      </c>
      <c r="C2195" t="str">
        <f>IF(B2195=1,'Tracker&amp;Invoice'!A2231,C2194)</f>
        <v>BQ-140</v>
      </c>
      <c r="D2195" t="str">
        <f>IF(LEFT(TRIM('Tracker&amp;Invoice'!B2231),9)="INVOICE #","INVOICE",IF(TRIM('Tracker&amp;Invoice'!B2231)="Overall Completion INVOICE","OVERALL",""))</f>
        <v/>
      </c>
      <c r="E2195" t="str">
        <f>IF(D2195="INVOICE",VALUE(MID(TRIM('Tracker&amp;Invoice'!B2231),10,10)),"")</f>
        <v/>
      </c>
      <c r="F2195">
        <f>IF(B2195=1,IFERROR(LOOKUP(2,1/('Tracker&amp;Invoice'!$H2231:$AC2231&lt;&gt;""),COLUMN('Tracker&amp;Invoice'!$H2231:$AC2231)),8),F2194)</f>
        <v>15</v>
      </c>
      <c r="G2195">
        <f>IF(D2195="OVERALL",IFERROR(LOOKUP(2,1/('Tracker&amp;Invoice'!$H2231:$AC2231&lt;&gt;""),COLUMN('Tracker&amp;Invoice'!$H2231:$AC2231)),8),G2196)</f>
        <v>16</v>
      </c>
      <c r="H2195">
        <f t="shared" si="68"/>
        <v>16</v>
      </c>
      <c r="I2195" s="29">
        <f>IF(D2195="INVOICE",SUM('Tracker&amp;Invoice'!$H2231:INDEX('Tracker&amp;Invoice'!$A2231:$AC2231,1,H2195)),0)</f>
        <v>0</v>
      </c>
      <c r="J2195" s="29">
        <f>IF(D2195="OVERALL",SUM('Tracker&amp;Invoice'!$H2231:$AC2231),0)</f>
        <v>0</v>
      </c>
    </row>
    <row r="2196" spans="1:10">
      <c r="A2196" t="e">
        <f t="shared" si="69"/>
        <v>#REF!</v>
      </c>
      <c r="B2196">
        <f>IF(AND('Tracker&amp;Invoice'!A2232&lt;&gt;"",'Tracker&amp;Invoice'!A2232&lt;&gt;"ITEM",'Tracker&amp;Invoice'!A2230="ITEM"),1,0)</f>
        <v>0</v>
      </c>
      <c r="C2196" t="str">
        <f>IF(B2196=1,'Tracker&amp;Invoice'!A2232,C2195)</f>
        <v>BQ-140</v>
      </c>
      <c r="D2196" t="str">
        <f>IF(LEFT(TRIM('Tracker&amp;Invoice'!B2232),9)="INVOICE #","INVOICE",IF(TRIM('Tracker&amp;Invoice'!B2232)="Overall Completion INVOICE","OVERALL",""))</f>
        <v>INVOICE</v>
      </c>
      <c r="E2196">
        <f>IF(D2196="INVOICE",VALUE(MID(TRIM('Tracker&amp;Invoice'!B2232),10,10)),"")</f>
        <v>27</v>
      </c>
      <c r="F2196">
        <f>IF(B2196=1,IFERROR(LOOKUP(2,1/('Tracker&amp;Invoice'!$H2232:$AC2232&lt;&gt;""),COLUMN('Tracker&amp;Invoice'!$H2232:$AC2232)),8),F2195)</f>
        <v>15</v>
      </c>
      <c r="G2196">
        <f>IF(D2196="OVERALL",IFERROR(LOOKUP(2,1/('Tracker&amp;Invoice'!$H2232:$AC2232&lt;&gt;""),COLUMN('Tracker&amp;Invoice'!$H2232:$AC2232)),8),G2197)</f>
        <v>16</v>
      </c>
      <c r="H2196">
        <f t="shared" si="68"/>
        <v>16</v>
      </c>
      <c r="I2196" s="29">
        <f>IF(D2196="INVOICE",SUM('Tracker&amp;Invoice'!$H2232:INDEX('Tracker&amp;Invoice'!$A2232:$AC2232,1,H2196)),0)</f>
        <v>390</v>
      </c>
      <c r="J2196" s="29">
        <f>IF(D2196="OVERALL",SUM('Tracker&amp;Invoice'!$H2232:$AC2232),0)</f>
        <v>0</v>
      </c>
    </row>
    <row r="2197" spans="1:10">
      <c r="A2197" t="e">
        <f t="shared" si="69"/>
        <v>#REF!</v>
      </c>
      <c r="B2197">
        <f>IF(AND('Tracker&amp;Invoice'!A2233&lt;&gt;"",'Tracker&amp;Invoice'!A2233&lt;&gt;"ITEM",'Tracker&amp;Invoice'!A2231="ITEM"),1,0)</f>
        <v>0</v>
      </c>
      <c r="C2197" t="str">
        <f>IF(B2197=1,'Tracker&amp;Invoice'!A2233,C2196)</f>
        <v>BQ-140</v>
      </c>
      <c r="D2197" t="str">
        <f>IF(LEFT(TRIM('Tracker&amp;Invoice'!B2233),9)="INVOICE #","INVOICE",IF(TRIM('Tracker&amp;Invoice'!B2233)="Overall Completion INVOICE","OVERALL",""))</f>
        <v/>
      </c>
      <c r="E2197" t="str">
        <f>IF(D2197="INVOICE",VALUE(MID(TRIM('Tracker&amp;Invoice'!B2233),10,10)),"")</f>
        <v/>
      </c>
      <c r="F2197">
        <f>IF(B2197=1,IFERROR(LOOKUP(2,1/('Tracker&amp;Invoice'!$H2233:$AC2233&lt;&gt;""),COLUMN('Tracker&amp;Invoice'!$H2233:$AC2233)),8),F2196)</f>
        <v>15</v>
      </c>
      <c r="G2197">
        <f>IF(D2197="OVERALL",IFERROR(LOOKUP(2,1/('Tracker&amp;Invoice'!$H2233:$AC2233&lt;&gt;""),COLUMN('Tracker&amp;Invoice'!$H2233:$AC2233)),8),G2198)</f>
        <v>16</v>
      </c>
      <c r="H2197">
        <f t="shared" si="68"/>
        <v>16</v>
      </c>
      <c r="I2197" s="29">
        <f>IF(D2197="INVOICE",SUM('Tracker&amp;Invoice'!$H2233:INDEX('Tracker&amp;Invoice'!$A2233:$AC2233,1,H2197)),0)</f>
        <v>0</v>
      </c>
      <c r="J2197" s="29">
        <f>IF(D2197="OVERALL",SUM('Tracker&amp;Invoice'!$H2233:$AC2233),0)</f>
        <v>0</v>
      </c>
    </row>
    <row r="2198" spans="1:10">
      <c r="A2198" t="e">
        <f t="shared" si="69"/>
        <v>#REF!</v>
      </c>
      <c r="B2198">
        <f>IF(AND('Tracker&amp;Invoice'!A2234&lt;&gt;"",'Tracker&amp;Invoice'!A2234&lt;&gt;"ITEM",'Tracker&amp;Invoice'!A2232="ITEM"),1,0)</f>
        <v>0</v>
      </c>
      <c r="C2198" t="str">
        <f>IF(B2198=1,'Tracker&amp;Invoice'!A2234,C2197)</f>
        <v>BQ-140</v>
      </c>
      <c r="D2198" t="str">
        <f>IF(LEFT(TRIM('Tracker&amp;Invoice'!B2234),9)="INVOICE #","INVOICE",IF(TRIM('Tracker&amp;Invoice'!B2234)="Overall Completion INVOICE","OVERALL",""))</f>
        <v>INVOICE</v>
      </c>
      <c r="E2198">
        <f>IF(D2198="INVOICE",VALUE(MID(TRIM('Tracker&amp;Invoice'!B2234),10,10)),"")</f>
        <v>32</v>
      </c>
      <c r="F2198">
        <f>IF(B2198=1,IFERROR(LOOKUP(2,1/('Tracker&amp;Invoice'!$H2234:$AC2234&lt;&gt;""),COLUMN('Tracker&amp;Invoice'!$H2234:$AC2234)),8),F2197)</f>
        <v>15</v>
      </c>
      <c r="G2198">
        <f>IF(D2198="OVERALL",IFERROR(LOOKUP(2,1/('Tracker&amp;Invoice'!$H2234:$AC2234&lt;&gt;""),COLUMN('Tracker&amp;Invoice'!$H2234:$AC2234)),8),G2199)</f>
        <v>16</v>
      </c>
      <c r="H2198">
        <f t="shared" si="68"/>
        <v>16</v>
      </c>
      <c r="I2198" s="29">
        <f>IF(D2198="INVOICE",SUM('Tracker&amp;Invoice'!$H2234:INDEX('Tracker&amp;Invoice'!$A2234:$AC2234,1,H2198)),0)</f>
        <v>1170</v>
      </c>
      <c r="J2198" s="29">
        <f>IF(D2198="OVERALL",SUM('Tracker&amp;Invoice'!$H2234:$AC2234),0)</f>
        <v>0</v>
      </c>
    </row>
    <row r="2199" spans="1:10">
      <c r="A2199" t="e">
        <f t="shared" si="69"/>
        <v>#REF!</v>
      </c>
      <c r="B2199">
        <f>IF(AND('Tracker&amp;Invoice'!A2235&lt;&gt;"",'Tracker&amp;Invoice'!A2235&lt;&gt;"ITEM",'Tracker&amp;Invoice'!A2233="ITEM"),1,0)</f>
        <v>0</v>
      </c>
      <c r="C2199" t="str">
        <f>IF(B2199=1,'Tracker&amp;Invoice'!A2235,C2198)</f>
        <v>BQ-140</v>
      </c>
      <c r="D2199" t="str">
        <f>IF(LEFT(TRIM('Tracker&amp;Invoice'!B2235),9)="INVOICE #","INVOICE",IF(TRIM('Tracker&amp;Invoice'!B2235)="Overall Completion INVOICE","OVERALL",""))</f>
        <v/>
      </c>
      <c r="E2199" t="str">
        <f>IF(D2199="INVOICE",VALUE(MID(TRIM('Tracker&amp;Invoice'!B2235),10,10)),"")</f>
        <v/>
      </c>
      <c r="F2199">
        <f>IF(B2199=1,IFERROR(LOOKUP(2,1/('Tracker&amp;Invoice'!$H2235:$AC2235&lt;&gt;""),COLUMN('Tracker&amp;Invoice'!$H2235:$AC2235)),8),F2198)</f>
        <v>15</v>
      </c>
      <c r="G2199">
        <f>IF(D2199="OVERALL",IFERROR(LOOKUP(2,1/('Tracker&amp;Invoice'!$H2235:$AC2235&lt;&gt;""),COLUMN('Tracker&amp;Invoice'!$H2235:$AC2235)),8),G2200)</f>
        <v>16</v>
      </c>
      <c r="H2199">
        <f t="shared" si="68"/>
        <v>16</v>
      </c>
      <c r="I2199" s="29">
        <f>IF(D2199="INVOICE",SUM('Tracker&amp;Invoice'!$H2235:INDEX('Tracker&amp;Invoice'!$A2235:$AC2235,1,H2199)),0)</f>
        <v>0</v>
      </c>
      <c r="J2199" s="29">
        <f>IF(D2199="OVERALL",SUM('Tracker&amp;Invoice'!$H2235:$AC2235),0)</f>
        <v>0</v>
      </c>
    </row>
    <row r="2200" spans="1:10">
      <c r="A2200" t="e">
        <f t="shared" si="69"/>
        <v>#REF!</v>
      </c>
      <c r="B2200">
        <f>IF(AND('Tracker&amp;Invoice'!A2236&lt;&gt;"",'Tracker&amp;Invoice'!A2236&lt;&gt;"ITEM",'Tracker&amp;Invoice'!A2234="ITEM"),1,0)</f>
        <v>0</v>
      </c>
      <c r="C2200" t="str">
        <f>IF(B2200=1,'Tracker&amp;Invoice'!A2236,C2199)</f>
        <v>BQ-140</v>
      </c>
      <c r="D2200" t="str">
        <f>IF(LEFT(TRIM('Tracker&amp;Invoice'!B2236),9)="INVOICE #","INVOICE",IF(TRIM('Tracker&amp;Invoice'!B2236)="Overall Completion INVOICE","OVERALL",""))</f>
        <v>OVERALL</v>
      </c>
      <c r="E2200" t="str">
        <f>IF(D2200="INVOICE",VALUE(MID(TRIM('Tracker&amp;Invoice'!B2236),10,10)),"")</f>
        <v/>
      </c>
      <c r="F2200">
        <f>IF(B2200=1,IFERROR(LOOKUP(2,1/('Tracker&amp;Invoice'!$H2236:$AC2236&lt;&gt;""),COLUMN('Tracker&amp;Invoice'!$H2236:$AC2236)),8),F2199)</f>
        <v>15</v>
      </c>
      <c r="G2200">
        <f>IF(D2200="OVERALL",IFERROR(LOOKUP(2,1/('Tracker&amp;Invoice'!$H2236:$AC2236&lt;&gt;""),COLUMN('Tracker&amp;Invoice'!$H2236:$AC2236)),8),G2201)</f>
        <v>16</v>
      </c>
      <c r="H2200">
        <f t="shared" si="68"/>
        <v>16</v>
      </c>
      <c r="I2200" s="29">
        <f>IF(D2200="INVOICE",SUM('Tracker&amp;Invoice'!$H2236:INDEX('Tracker&amp;Invoice'!$A2236:$AC2236,1,H2200)),0)</f>
        <v>0</v>
      </c>
      <c r="J2200" s="29">
        <f>IF(D2200="OVERALL",SUM('Tracker&amp;Invoice'!$H2236:$AC2236),0)</f>
        <v>12480</v>
      </c>
    </row>
    <row r="2201" spans="1:10">
      <c r="A2201" t="e">
        <f t="shared" si="69"/>
        <v>#REF!</v>
      </c>
      <c r="B2201">
        <f>IF(AND('Tracker&amp;Invoice'!A2237&lt;&gt;"",'Tracker&amp;Invoice'!A2237&lt;&gt;"ITEM",'Tracker&amp;Invoice'!A2235="ITEM"),1,0)</f>
        <v>0</v>
      </c>
      <c r="C2201" t="str">
        <f>IF(B2201=1,'Tracker&amp;Invoice'!A2237,C2200)</f>
        <v>BQ-140</v>
      </c>
      <c r="D2201" t="str">
        <f>IF(LEFT(TRIM('Tracker&amp;Invoice'!B2237),9)="INVOICE #","INVOICE",IF(TRIM('Tracker&amp;Invoice'!B2237)="Overall Completion INVOICE","OVERALL",""))</f>
        <v/>
      </c>
      <c r="E2201" t="str">
        <f>IF(D2201="INVOICE",VALUE(MID(TRIM('Tracker&amp;Invoice'!B2237),10,10)),"")</f>
        <v/>
      </c>
      <c r="F2201">
        <f>IF(B2201=1,IFERROR(LOOKUP(2,1/('Tracker&amp;Invoice'!$H2237:$AC2237&lt;&gt;""),COLUMN('Tracker&amp;Invoice'!$H2237:$AC2237)),8),F2200)</f>
        <v>15</v>
      </c>
      <c r="G2201">
        <f>IF(D2201="OVERALL",IFERROR(LOOKUP(2,1/('Tracker&amp;Invoice'!$H2237:$AC2237&lt;&gt;""),COLUMN('Tracker&amp;Invoice'!$H2237:$AC2237)),8),G2202)</f>
        <v>16</v>
      </c>
      <c r="H2201">
        <f t="shared" si="68"/>
        <v>16</v>
      </c>
      <c r="I2201" s="29">
        <f>IF(D2201="INVOICE",SUM('Tracker&amp;Invoice'!$H2237:INDEX('Tracker&amp;Invoice'!$A2237:$AC2237,1,H2201)),0)</f>
        <v>0</v>
      </c>
      <c r="J2201" s="29">
        <f>IF(D2201="OVERALL",SUM('Tracker&amp;Invoice'!$H2237:$AC2237),0)</f>
        <v>0</v>
      </c>
    </row>
    <row r="2202" spans="1:10">
      <c r="A2202" t="e">
        <f t="shared" si="69"/>
        <v>#REF!</v>
      </c>
      <c r="B2202">
        <f>IF(AND('Tracker&amp;Invoice'!A2238&lt;&gt;"",'Tracker&amp;Invoice'!A2238&lt;&gt;"ITEM",'Tracker&amp;Invoice'!A2236="ITEM"),1,0)</f>
        <v>0</v>
      </c>
      <c r="C2202" t="str">
        <f>IF(B2202=1,'Tracker&amp;Invoice'!A2238,C2201)</f>
        <v>BQ-140</v>
      </c>
      <c r="D2202" t="str">
        <f>IF(LEFT(TRIM('Tracker&amp;Invoice'!B2238),9)="INVOICE #","INVOICE",IF(TRIM('Tracker&amp;Invoice'!B2238)="Overall Completion INVOICE","OVERALL",""))</f>
        <v/>
      </c>
      <c r="E2202" t="str">
        <f>IF(D2202="INVOICE",VALUE(MID(TRIM('Tracker&amp;Invoice'!B2238),10,10)),"")</f>
        <v/>
      </c>
      <c r="F2202">
        <f>IF(B2202=1,IFERROR(LOOKUP(2,1/('Tracker&amp;Invoice'!$H2238:$AC2238&lt;&gt;""),COLUMN('Tracker&amp;Invoice'!$H2238:$AC2238)),8),F2201)</f>
        <v>15</v>
      </c>
      <c r="G2202">
        <f>IF(D2202="OVERALL",IFERROR(LOOKUP(2,1/('Tracker&amp;Invoice'!$H2238:$AC2238&lt;&gt;""),COLUMN('Tracker&amp;Invoice'!$H2238:$AC2238)),8),G2203)</f>
        <v>16</v>
      </c>
      <c r="H2202">
        <f t="shared" si="68"/>
        <v>16</v>
      </c>
      <c r="I2202" s="29">
        <f>IF(D2202="INVOICE",SUM('Tracker&amp;Invoice'!$H2238:INDEX('Tracker&amp;Invoice'!$A2238:$AC2238,1,H2202)),0)</f>
        <v>0</v>
      </c>
      <c r="J2202" s="29">
        <f>IF(D2202="OVERALL",SUM('Tracker&amp;Invoice'!$H2238:$AC2238),0)</f>
        <v>0</v>
      </c>
    </row>
    <row r="2203" spans="1:10">
      <c r="A2203" t="e">
        <f t="shared" si="69"/>
        <v>#REF!</v>
      </c>
      <c r="B2203">
        <f>IF(AND('Tracker&amp;Invoice'!A2239&lt;&gt;"",'Tracker&amp;Invoice'!A2239&lt;&gt;"ITEM",'Tracker&amp;Invoice'!A2237="ITEM"),1,0)</f>
        <v>0</v>
      </c>
      <c r="C2203" t="str">
        <f>IF(B2203=1,'Tracker&amp;Invoice'!A2239,C2202)</f>
        <v>BQ-140</v>
      </c>
      <c r="D2203" t="str">
        <f>IF(LEFT(TRIM('Tracker&amp;Invoice'!B2239),9)="INVOICE #","INVOICE",IF(TRIM('Tracker&amp;Invoice'!B2239)="Overall Completion INVOICE","OVERALL",""))</f>
        <v/>
      </c>
      <c r="E2203" t="str">
        <f>IF(D2203="INVOICE",VALUE(MID(TRIM('Tracker&amp;Invoice'!B2239),10,10)),"")</f>
        <v/>
      </c>
      <c r="F2203">
        <f>IF(B2203=1,IFERROR(LOOKUP(2,1/('Tracker&amp;Invoice'!$H2239:$AC2239&lt;&gt;""),COLUMN('Tracker&amp;Invoice'!$H2239:$AC2239)),8),F2202)</f>
        <v>15</v>
      </c>
      <c r="G2203">
        <f>IF(D2203="OVERALL",IFERROR(LOOKUP(2,1/('Tracker&amp;Invoice'!$H2239:$AC2239&lt;&gt;""),COLUMN('Tracker&amp;Invoice'!$H2239:$AC2239)),8),G2204)</f>
        <v>16</v>
      </c>
      <c r="H2203">
        <f t="shared" si="68"/>
        <v>16</v>
      </c>
      <c r="I2203" s="29">
        <f>IF(D2203="INVOICE",SUM('Tracker&amp;Invoice'!$H2239:INDEX('Tracker&amp;Invoice'!$A2239:$AC2239,1,H2203)),0)</f>
        <v>0</v>
      </c>
      <c r="J2203" s="29">
        <f>IF(D2203="OVERALL",SUM('Tracker&amp;Invoice'!$H2239:$AC2239),0)</f>
        <v>0</v>
      </c>
    </row>
    <row r="2204" spans="1:10">
      <c r="A2204" t="e">
        <f t="shared" si="69"/>
        <v>#REF!</v>
      </c>
      <c r="B2204">
        <f>IF(AND('Tracker&amp;Invoice'!A2240&lt;&gt;"",'Tracker&amp;Invoice'!A2240&lt;&gt;"ITEM",'Tracker&amp;Invoice'!A2238="ITEM"),1,0)</f>
        <v>0</v>
      </c>
      <c r="C2204" t="str">
        <f>IF(B2204=1,'Tracker&amp;Invoice'!A2240,C2203)</f>
        <v>BQ-140</v>
      </c>
      <c r="D2204" t="str">
        <f>IF(LEFT(TRIM('Tracker&amp;Invoice'!B2240),9)="INVOICE #","INVOICE",IF(TRIM('Tracker&amp;Invoice'!B2240)="Overall Completion INVOICE","OVERALL",""))</f>
        <v/>
      </c>
      <c r="E2204" t="str">
        <f>IF(D2204="INVOICE",VALUE(MID(TRIM('Tracker&amp;Invoice'!B2240),10,10)),"")</f>
        <v/>
      </c>
      <c r="F2204">
        <f>IF(B2204=1,IFERROR(LOOKUP(2,1/('Tracker&amp;Invoice'!$H2240:$AC2240&lt;&gt;""),COLUMN('Tracker&amp;Invoice'!$H2240:$AC2240)),8),F2203)</f>
        <v>15</v>
      </c>
      <c r="G2204">
        <f>IF(D2204="OVERALL",IFERROR(LOOKUP(2,1/('Tracker&amp;Invoice'!$H2240:$AC2240&lt;&gt;""),COLUMN('Tracker&amp;Invoice'!$H2240:$AC2240)),8),G2205)</f>
        <v>16</v>
      </c>
      <c r="H2204">
        <f t="shared" si="68"/>
        <v>16</v>
      </c>
      <c r="I2204" s="29">
        <f>IF(D2204="INVOICE",SUM('Tracker&amp;Invoice'!$H2240:INDEX('Tracker&amp;Invoice'!$A2240:$AC2240,1,H2204)),0)</f>
        <v>0</v>
      </c>
      <c r="J2204" s="29">
        <f>IF(D2204="OVERALL",SUM('Tracker&amp;Invoice'!$H2240:$AC2240),0)</f>
        <v>0</v>
      </c>
    </row>
    <row r="2205" spans="1:10">
      <c r="A2205" t="e">
        <f t="shared" si="69"/>
        <v>#REF!</v>
      </c>
      <c r="B2205">
        <f>IF(AND('Tracker&amp;Invoice'!A2241&lt;&gt;"",'Tracker&amp;Invoice'!A2241&lt;&gt;"ITEM",'Tracker&amp;Invoice'!A2239="ITEM"),1,0)</f>
        <v>0</v>
      </c>
      <c r="C2205" t="str">
        <f>IF(B2205=1,'Tracker&amp;Invoice'!A2241,C2204)</f>
        <v>BQ-140</v>
      </c>
      <c r="D2205" t="str">
        <f>IF(LEFT(TRIM('Tracker&amp;Invoice'!B2241),9)="INVOICE #","INVOICE",IF(TRIM('Tracker&amp;Invoice'!B2241)="Overall Completion INVOICE","OVERALL",""))</f>
        <v/>
      </c>
      <c r="E2205" t="str">
        <f>IF(D2205="INVOICE",VALUE(MID(TRIM('Tracker&amp;Invoice'!B2241),10,10)),"")</f>
        <v/>
      </c>
      <c r="F2205">
        <f>IF(B2205=1,IFERROR(LOOKUP(2,1/('Tracker&amp;Invoice'!$H2241:$AC2241&lt;&gt;""),COLUMN('Tracker&amp;Invoice'!$H2241:$AC2241)),8),F2204)</f>
        <v>15</v>
      </c>
      <c r="G2205">
        <f>IF(D2205="OVERALL",IFERROR(LOOKUP(2,1/('Tracker&amp;Invoice'!$H2241:$AC2241&lt;&gt;""),COLUMN('Tracker&amp;Invoice'!$H2241:$AC2241)),8),G2206)</f>
        <v>16</v>
      </c>
      <c r="H2205">
        <f t="shared" si="68"/>
        <v>16</v>
      </c>
      <c r="I2205" s="29">
        <f>IF(D2205="INVOICE",SUM('Tracker&amp;Invoice'!$H2241:INDEX('Tracker&amp;Invoice'!$A2241:$AC2241,1,H2205)),0)</f>
        <v>0</v>
      </c>
      <c r="J2205" s="29">
        <f>IF(D2205="OVERALL",SUM('Tracker&amp;Invoice'!$H2241:$AC2241),0)</f>
        <v>0</v>
      </c>
    </row>
    <row r="2206" spans="1:10">
      <c r="A2206" t="e">
        <f t="shared" si="69"/>
        <v>#REF!</v>
      </c>
      <c r="B2206">
        <f>IF(AND('Tracker&amp;Invoice'!A2242&lt;&gt;"",'Tracker&amp;Invoice'!A2242&lt;&gt;"ITEM",'Tracker&amp;Invoice'!A2240="ITEM"),1,0)</f>
        <v>0</v>
      </c>
      <c r="C2206" t="str">
        <f>IF(B2206=1,'Tracker&amp;Invoice'!A2242,C2205)</f>
        <v>BQ-140</v>
      </c>
      <c r="D2206" t="str">
        <f>IF(LEFT(TRIM('Tracker&amp;Invoice'!B2242),9)="INVOICE #","INVOICE",IF(TRIM('Tracker&amp;Invoice'!B2242)="Overall Completion INVOICE","OVERALL",""))</f>
        <v/>
      </c>
      <c r="E2206" t="str">
        <f>IF(D2206="INVOICE",VALUE(MID(TRIM('Tracker&amp;Invoice'!B2242),10,10)),"")</f>
        <v/>
      </c>
      <c r="F2206">
        <f>IF(B2206=1,IFERROR(LOOKUP(2,1/('Tracker&amp;Invoice'!$H2242:$AC2242&lt;&gt;""),COLUMN('Tracker&amp;Invoice'!$H2242:$AC2242)),8),F2205)</f>
        <v>15</v>
      </c>
      <c r="G2206">
        <f>IF(D2206="OVERALL",IFERROR(LOOKUP(2,1/('Tracker&amp;Invoice'!$H2242:$AC2242&lt;&gt;""),COLUMN('Tracker&amp;Invoice'!$H2242:$AC2242)),8),G2207)</f>
        <v>16</v>
      </c>
      <c r="H2206">
        <f t="shared" si="68"/>
        <v>16</v>
      </c>
      <c r="I2206" s="29">
        <f>IF(D2206="INVOICE",SUM('Tracker&amp;Invoice'!$H2242:INDEX('Tracker&amp;Invoice'!$A2242:$AC2242,1,H2206)),0)</f>
        <v>0</v>
      </c>
      <c r="J2206" s="29">
        <f>IF(D2206="OVERALL",SUM('Tracker&amp;Invoice'!$H2242:$AC2242),0)</f>
        <v>0</v>
      </c>
    </row>
    <row r="2207" spans="1:10">
      <c r="A2207" t="e">
        <f t="shared" si="69"/>
        <v>#REF!</v>
      </c>
      <c r="B2207">
        <f>IF(AND('Tracker&amp;Invoice'!A2243&lt;&gt;"",'Tracker&amp;Invoice'!A2243&lt;&gt;"ITEM",'Tracker&amp;Invoice'!A2241="ITEM"),1,0)</f>
        <v>0</v>
      </c>
      <c r="C2207" t="str">
        <f>IF(B2207=1,'Tracker&amp;Invoice'!A2243,C2206)</f>
        <v>BQ-140</v>
      </c>
      <c r="D2207" t="str">
        <f>IF(LEFT(TRIM('Tracker&amp;Invoice'!B2243),9)="INVOICE #","INVOICE",IF(TRIM('Tracker&amp;Invoice'!B2243)="Overall Completion INVOICE","OVERALL",""))</f>
        <v/>
      </c>
      <c r="E2207" t="str">
        <f>IF(D2207="INVOICE",VALUE(MID(TRIM('Tracker&amp;Invoice'!B2243),10,10)),"")</f>
        <v/>
      </c>
      <c r="F2207">
        <f>IF(B2207=1,IFERROR(LOOKUP(2,1/('Tracker&amp;Invoice'!$H2243:$AC2243&lt;&gt;""),COLUMN('Tracker&amp;Invoice'!$H2243:$AC2243)),8),F2206)</f>
        <v>15</v>
      </c>
      <c r="G2207">
        <f>IF(D2207="OVERALL",IFERROR(LOOKUP(2,1/('Tracker&amp;Invoice'!$H2243:$AC2243&lt;&gt;""),COLUMN('Tracker&amp;Invoice'!$H2243:$AC2243)),8),G2208)</f>
        <v>16</v>
      </c>
      <c r="H2207">
        <f t="shared" si="68"/>
        <v>16</v>
      </c>
      <c r="I2207" s="29">
        <f>IF(D2207="INVOICE",SUM('Tracker&amp;Invoice'!$H2243:INDEX('Tracker&amp;Invoice'!$A2243:$AC2243,1,H2207)),0)</f>
        <v>0</v>
      </c>
      <c r="J2207" s="29">
        <f>IF(D2207="OVERALL",SUM('Tracker&amp;Invoice'!$H2243:$AC2243),0)</f>
        <v>0</v>
      </c>
    </row>
    <row r="2208" spans="1:10">
      <c r="A2208" t="e">
        <f t="shared" si="69"/>
        <v>#REF!</v>
      </c>
      <c r="B2208">
        <f>IF(AND('Tracker&amp;Invoice'!A2244&lt;&gt;"",'Tracker&amp;Invoice'!A2244&lt;&gt;"ITEM",'Tracker&amp;Invoice'!A2242="ITEM"),1,0)</f>
        <v>0</v>
      </c>
      <c r="C2208" t="str">
        <f>IF(B2208=1,'Tracker&amp;Invoice'!A2244,C2207)</f>
        <v>BQ-140</v>
      </c>
      <c r="D2208" t="str">
        <f>IF(LEFT(TRIM('Tracker&amp;Invoice'!B2244),9)="INVOICE #","INVOICE",IF(TRIM('Tracker&amp;Invoice'!B2244)="Overall Completion INVOICE","OVERALL",""))</f>
        <v/>
      </c>
      <c r="E2208" t="str">
        <f>IF(D2208="INVOICE",VALUE(MID(TRIM('Tracker&amp;Invoice'!B2244),10,10)),"")</f>
        <v/>
      </c>
      <c r="F2208">
        <f>IF(B2208=1,IFERROR(LOOKUP(2,1/('Tracker&amp;Invoice'!$H2244:$AC2244&lt;&gt;""),COLUMN('Tracker&amp;Invoice'!$H2244:$AC2244)),8),F2207)</f>
        <v>15</v>
      </c>
      <c r="G2208">
        <f>IF(D2208="OVERALL",IFERROR(LOOKUP(2,1/('Tracker&amp;Invoice'!$H2244:$AC2244&lt;&gt;""),COLUMN('Tracker&amp;Invoice'!$H2244:$AC2244)),8),G2209)</f>
        <v>16</v>
      </c>
      <c r="H2208">
        <f t="shared" si="68"/>
        <v>16</v>
      </c>
      <c r="I2208" s="29">
        <f>IF(D2208="INVOICE",SUM('Tracker&amp;Invoice'!$H2244:INDEX('Tracker&amp;Invoice'!$A2244:$AC2244,1,H2208)),0)</f>
        <v>0</v>
      </c>
      <c r="J2208" s="29">
        <f>IF(D2208="OVERALL",SUM('Tracker&amp;Invoice'!$H2244:$AC2244),0)</f>
        <v>0</v>
      </c>
    </row>
    <row r="2209" spans="1:10">
      <c r="A2209" t="e">
        <f t="shared" si="69"/>
        <v>#REF!</v>
      </c>
      <c r="B2209">
        <f>IF(AND('Tracker&amp;Invoice'!A2245&lt;&gt;"",'Tracker&amp;Invoice'!A2245&lt;&gt;"ITEM",'Tracker&amp;Invoice'!A2243="ITEM"),1,0)</f>
        <v>1</v>
      </c>
      <c r="C2209" t="str">
        <f>IF(B2209=1,'Tracker&amp;Invoice'!A2245,C2208)</f>
        <v>BQ-141</v>
      </c>
      <c r="D2209" t="str">
        <f>IF(LEFT(TRIM('Tracker&amp;Invoice'!B2245),9)="INVOICE #","INVOICE",IF(TRIM('Tracker&amp;Invoice'!B2245)="Overall Completion INVOICE","OVERALL",""))</f>
        <v/>
      </c>
      <c r="E2209" t="str">
        <f>IF(D2209="INVOICE",VALUE(MID(TRIM('Tracker&amp;Invoice'!B2245),10,10)),"")</f>
        <v/>
      </c>
      <c r="F2209">
        <f>IF(B2209=1,IFERROR(LOOKUP(2,1/('Tracker&amp;Invoice'!$H2245:$AC2245&lt;&gt;""),COLUMN('Tracker&amp;Invoice'!$H2245:$AC2245)),8),F2208)</f>
        <v>15</v>
      </c>
      <c r="G2209">
        <f>IF(D2209="OVERALL",IFERROR(LOOKUP(2,1/('Tracker&amp;Invoice'!$H2245:$AC2245&lt;&gt;""),COLUMN('Tracker&amp;Invoice'!$H2245:$AC2245)),8),G2210)</f>
        <v>16</v>
      </c>
      <c r="H2209">
        <f t="shared" si="68"/>
        <v>16</v>
      </c>
      <c r="I2209" s="29">
        <f>IF(D2209="INVOICE",SUM('Tracker&amp;Invoice'!$H2245:INDEX('Tracker&amp;Invoice'!$A2245:$AC2245,1,H2209)),0)</f>
        <v>0</v>
      </c>
      <c r="J2209" s="29">
        <f>IF(D2209="OVERALL",SUM('Tracker&amp;Invoice'!$H2245:$AC2245),0)</f>
        <v>0</v>
      </c>
    </row>
    <row r="2210" spans="1:10">
      <c r="A2210" t="e">
        <f t="shared" si="69"/>
        <v>#REF!</v>
      </c>
      <c r="B2210">
        <f>IF(AND('Tracker&amp;Invoice'!A2246&lt;&gt;"",'Tracker&amp;Invoice'!A2246&lt;&gt;"ITEM",'Tracker&amp;Invoice'!A2244="ITEM"),1,0)</f>
        <v>0</v>
      </c>
      <c r="C2210" t="str">
        <f>IF(B2210=1,'Tracker&amp;Invoice'!A2246,C2209)</f>
        <v>BQ-141</v>
      </c>
      <c r="D2210" t="str">
        <f>IF(LEFT(TRIM('Tracker&amp;Invoice'!B2246),9)="INVOICE #","INVOICE",IF(TRIM('Tracker&amp;Invoice'!B2246)="Overall Completion INVOICE","OVERALL",""))</f>
        <v/>
      </c>
      <c r="E2210" t="str">
        <f>IF(D2210="INVOICE",VALUE(MID(TRIM('Tracker&amp;Invoice'!B2246),10,10)),"")</f>
        <v/>
      </c>
      <c r="F2210">
        <f>IF(B2210=1,IFERROR(LOOKUP(2,1/('Tracker&amp;Invoice'!$H2246:$AC2246&lt;&gt;""),COLUMN('Tracker&amp;Invoice'!$H2246:$AC2246)),8),F2209)</f>
        <v>15</v>
      </c>
      <c r="G2210">
        <f>IF(D2210="OVERALL",IFERROR(LOOKUP(2,1/('Tracker&amp;Invoice'!$H2246:$AC2246&lt;&gt;""),COLUMN('Tracker&amp;Invoice'!$H2246:$AC2246)),8),G2211)</f>
        <v>16</v>
      </c>
      <c r="H2210">
        <f t="shared" si="68"/>
        <v>16</v>
      </c>
      <c r="I2210" s="29">
        <f>IF(D2210="INVOICE",SUM('Tracker&amp;Invoice'!$H2246:INDEX('Tracker&amp;Invoice'!$A2246:$AC2246,1,H2210)),0)</f>
        <v>0</v>
      </c>
      <c r="J2210" s="29">
        <f>IF(D2210="OVERALL",SUM('Tracker&amp;Invoice'!$H2246:$AC2246),0)</f>
        <v>0</v>
      </c>
    </row>
    <row r="2211" spans="1:10">
      <c r="A2211" t="e">
        <f t="shared" si="69"/>
        <v>#REF!</v>
      </c>
      <c r="B2211">
        <f>IF(AND('Tracker&amp;Invoice'!A2247&lt;&gt;"",'Tracker&amp;Invoice'!A2247&lt;&gt;"ITEM",'Tracker&amp;Invoice'!A2245="ITEM"),1,0)</f>
        <v>0</v>
      </c>
      <c r="C2211" t="str">
        <f>IF(B2211=1,'Tracker&amp;Invoice'!A2247,C2210)</f>
        <v>BQ-141</v>
      </c>
      <c r="D2211" t="str">
        <f>IF(LEFT(TRIM('Tracker&amp;Invoice'!B2247),9)="INVOICE #","INVOICE",IF(TRIM('Tracker&amp;Invoice'!B2247)="Overall Completion INVOICE","OVERALL",""))</f>
        <v/>
      </c>
      <c r="E2211" t="str">
        <f>IF(D2211="INVOICE",VALUE(MID(TRIM('Tracker&amp;Invoice'!B2247),10,10)),"")</f>
        <v/>
      </c>
      <c r="F2211">
        <f>IF(B2211=1,IFERROR(LOOKUP(2,1/('Tracker&amp;Invoice'!$H2247:$AC2247&lt;&gt;""),COLUMN('Tracker&amp;Invoice'!$H2247:$AC2247)),8),F2210)</f>
        <v>15</v>
      </c>
      <c r="G2211">
        <f>IF(D2211="OVERALL",IFERROR(LOOKUP(2,1/('Tracker&amp;Invoice'!$H2247:$AC2247&lt;&gt;""),COLUMN('Tracker&amp;Invoice'!$H2247:$AC2247)),8),G2212)</f>
        <v>16</v>
      </c>
      <c r="H2211">
        <f t="shared" si="68"/>
        <v>16</v>
      </c>
      <c r="I2211" s="29">
        <f>IF(D2211="INVOICE",SUM('Tracker&amp;Invoice'!$H2247:INDEX('Tracker&amp;Invoice'!$A2247:$AC2247,1,H2211)),0)</f>
        <v>0</v>
      </c>
      <c r="J2211" s="29">
        <f>IF(D2211="OVERALL",SUM('Tracker&amp;Invoice'!$H2247:$AC2247),0)</f>
        <v>0</v>
      </c>
    </row>
    <row r="2212" spans="1:10">
      <c r="A2212" t="e">
        <f t="shared" si="69"/>
        <v>#REF!</v>
      </c>
      <c r="B2212">
        <f>IF(AND('Tracker&amp;Invoice'!A2248&lt;&gt;"",'Tracker&amp;Invoice'!A2248&lt;&gt;"ITEM",'Tracker&amp;Invoice'!A2246="ITEM"),1,0)</f>
        <v>0</v>
      </c>
      <c r="C2212" t="str">
        <f>IF(B2212=1,'Tracker&amp;Invoice'!A2248,C2211)</f>
        <v>BQ-141</v>
      </c>
      <c r="D2212" t="str">
        <f>IF(LEFT(TRIM('Tracker&amp;Invoice'!B2248),9)="INVOICE #","INVOICE",IF(TRIM('Tracker&amp;Invoice'!B2248)="Overall Completion INVOICE","OVERALL",""))</f>
        <v>INVOICE</v>
      </c>
      <c r="E2212">
        <f>IF(D2212="INVOICE",VALUE(MID(TRIM('Tracker&amp;Invoice'!B2248),10,10)),"")</f>
        <v>13</v>
      </c>
      <c r="F2212">
        <f>IF(B2212=1,IFERROR(LOOKUP(2,1/('Tracker&amp;Invoice'!$H2248:$AC2248&lt;&gt;""),COLUMN('Tracker&amp;Invoice'!$H2248:$AC2248)),8),F2211)</f>
        <v>15</v>
      </c>
      <c r="G2212">
        <f>IF(D2212="OVERALL",IFERROR(LOOKUP(2,1/('Tracker&amp;Invoice'!$H2248:$AC2248&lt;&gt;""),COLUMN('Tracker&amp;Invoice'!$H2248:$AC2248)),8),G2213)</f>
        <v>16</v>
      </c>
      <c r="H2212">
        <f t="shared" si="68"/>
        <v>16</v>
      </c>
      <c r="I2212" s="29">
        <f>IF(D2212="INVOICE",SUM('Tracker&amp;Invoice'!$H2248:INDEX('Tracker&amp;Invoice'!$A2248:$AC2248,1,H2212)),0)</f>
        <v>5280</v>
      </c>
      <c r="J2212" s="29">
        <f>IF(D2212="OVERALL",SUM('Tracker&amp;Invoice'!$H2248:$AC2248),0)</f>
        <v>0</v>
      </c>
    </row>
    <row r="2213" spans="1:10">
      <c r="A2213" t="e">
        <f t="shared" si="69"/>
        <v>#REF!</v>
      </c>
      <c r="B2213">
        <f>IF(AND('Tracker&amp;Invoice'!A2249&lt;&gt;"",'Tracker&amp;Invoice'!A2249&lt;&gt;"ITEM",'Tracker&amp;Invoice'!A2247="ITEM"),1,0)</f>
        <v>0</v>
      </c>
      <c r="C2213" t="str">
        <f>IF(B2213=1,'Tracker&amp;Invoice'!A2249,C2212)</f>
        <v>BQ-141</v>
      </c>
      <c r="D2213" t="str">
        <f>IF(LEFT(TRIM('Tracker&amp;Invoice'!B2249),9)="INVOICE #","INVOICE",IF(TRIM('Tracker&amp;Invoice'!B2249)="Overall Completion INVOICE","OVERALL",""))</f>
        <v/>
      </c>
      <c r="E2213" t="str">
        <f>IF(D2213="INVOICE",VALUE(MID(TRIM('Tracker&amp;Invoice'!B2249),10,10)),"")</f>
        <v/>
      </c>
      <c r="F2213">
        <f>IF(B2213=1,IFERROR(LOOKUP(2,1/('Tracker&amp;Invoice'!$H2249:$AC2249&lt;&gt;""),COLUMN('Tracker&amp;Invoice'!$H2249:$AC2249)),8),F2212)</f>
        <v>15</v>
      </c>
      <c r="G2213">
        <f>IF(D2213="OVERALL",IFERROR(LOOKUP(2,1/('Tracker&amp;Invoice'!$H2249:$AC2249&lt;&gt;""),COLUMN('Tracker&amp;Invoice'!$H2249:$AC2249)),8),G2214)</f>
        <v>16</v>
      </c>
      <c r="H2213">
        <f t="shared" si="68"/>
        <v>16</v>
      </c>
      <c r="I2213" s="29">
        <f>IF(D2213="INVOICE",SUM('Tracker&amp;Invoice'!$H2249:INDEX('Tracker&amp;Invoice'!$A2249:$AC2249,1,H2213)),0)</f>
        <v>0</v>
      </c>
      <c r="J2213" s="29">
        <f>IF(D2213="OVERALL",SUM('Tracker&amp;Invoice'!$H2249:$AC2249),0)</f>
        <v>0</v>
      </c>
    </row>
    <row r="2214" spans="1:10">
      <c r="A2214" t="e">
        <f t="shared" si="69"/>
        <v>#REF!</v>
      </c>
      <c r="B2214">
        <f>IF(AND('Tracker&amp;Invoice'!A2250&lt;&gt;"",'Tracker&amp;Invoice'!A2250&lt;&gt;"ITEM",'Tracker&amp;Invoice'!A2248="ITEM"),1,0)</f>
        <v>0</v>
      </c>
      <c r="C2214" t="str">
        <f>IF(B2214=1,'Tracker&amp;Invoice'!A2250,C2213)</f>
        <v>BQ-141</v>
      </c>
      <c r="D2214" t="str">
        <f>IF(LEFT(TRIM('Tracker&amp;Invoice'!B2250),9)="INVOICE #","INVOICE",IF(TRIM('Tracker&amp;Invoice'!B2250)="Overall Completion INVOICE","OVERALL",""))</f>
        <v>INVOICE</v>
      </c>
      <c r="E2214">
        <f>IF(D2214="INVOICE",VALUE(MID(TRIM('Tracker&amp;Invoice'!B2250),10,10)),"")</f>
        <v>32</v>
      </c>
      <c r="F2214">
        <f>IF(B2214=1,IFERROR(LOOKUP(2,1/('Tracker&amp;Invoice'!$H2250:$AC2250&lt;&gt;""),COLUMN('Tracker&amp;Invoice'!$H2250:$AC2250)),8),F2213)</f>
        <v>15</v>
      </c>
      <c r="G2214">
        <f>IF(D2214="OVERALL",IFERROR(LOOKUP(2,1/('Tracker&amp;Invoice'!$H2250:$AC2250&lt;&gt;""),COLUMN('Tracker&amp;Invoice'!$H2250:$AC2250)),8),G2215)</f>
        <v>16</v>
      </c>
      <c r="H2214">
        <f t="shared" si="68"/>
        <v>16</v>
      </c>
      <c r="I2214" s="29">
        <f>IF(D2214="INVOICE",SUM('Tracker&amp;Invoice'!$H2250:INDEX('Tracker&amp;Invoice'!$A2250:$AC2250,1,H2214)),0)</f>
        <v>2400</v>
      </c>
      <c r="J2214" s="29">
        <f>IF(D2214="OVERALL",SUM('Tracker&amp;Invoice'!$H2250:$AC2250),0)</f>
        <v>0</v>
      </c>
    </row>
    <row r="2215" spans="1:10">
      <c r="A2215" t="e">
        <f t="shared" si="69"/>
        <v>#REF!</v>
      </c>
      <c r="B2215">
        <f>IF(AND('Tracker&amp;Invoice'!A2251&lt;&gt;"",'Tracker&amp;Invoice'!A2251&lt;&gt;"ITEM",'Tracker&amp;Invoice'!A2249="ITEM"),1,0)</f>
        <v>0</v>
      </c>
      <c r="C2215" t="str">
        <f>IF(B2215=1,'Tracker&amp;Invoice'!A2251,C2214)</f>
        <v>BQ-141</v>
      </c>
      <c r="D2215" t="str">
        <f>IF(LEFT(TRIM('Tracker&amp;Invoice'!B2251),9)="INVOICE #","INVOICE",IF(TRIM('Tracker&amp;Invoice'!B2251)="Overall Completion INVOICE","OVERALL",""))</f>
        <v/>
      </c>
      <c r="E2215" t="str">
        <f>IF(D2215="INVOICE",VALUE(MID(TRIM('Tracker&amp;Invoice'!B2251),10,10)),"")</f>
        <v/>
      </c>
      <c r="F2215">
        <f>IF(B2215=1,IFERROR(LOOKUP(2,1/('Tracker&amp;Invoice'!$H2251:$AC2251&lt;&gt;""),COLUMN('Tracker&amp;Invoice'!$H2251:$AC2251)),8),F2214)</f>
        <v>15</v>
      </c>
      <c r="G2215">
        <f>IF(D2215="OVERALL",IFERROR(LOOKUP(2,1/('Tracker&amp;Invoice'!$H2251:$AC2251&lt;&gt;""),COLUMN('Tracker&amp;Invoice'!$H2251:$AC2251)),8),G2216)</f>
        <v>16</v>
      </c>
      <c r="H2215">
        <f t="shared" si="68"/>
        <v>16</v>
      </c>
      <c r="I2215" s="29">
        <f>IF(D2215="INVOICE",SUM('Tracker&amp;Invoice'!$H2251:INDEX('Tracker&amp;Invoice'!$A2251:$AC2251,1,H2215)),0)</f>
        <v>0</v>
      </c>
      <c r="J2215" s="29">
        <f>IF(D2215="OVERALL",SUM('Tracker&amp;Invoice'!$H2251:$AC2251),0)</f>
        <v>0</v>
      </c>
    </row>
    <row r="2216" spans="1:10">
      <c r="A2216" t="e">
        <f t="shared" si="69"/>
        <v>#REF!</v>
      </c>
      <c r="B2216">
        <f>IF(AND('Tracker&amp;Invoice'!A2252&lt;&gt;"",'Tracker&amp;Invoice'!A2252&lt;&gt;"ITEM",'Tracker&amp;Invoice'!A2250="ITEM"),1,0)</f>
        <v>0</v>
      </c>
      <c r="C2216" t="str">
        <f>IF(B2216=1,'Tracker&amp;Invoice'!A2252,C2215)</f>
        <v>BQ-141</v>
      </c>
      <c r="D2216" t="str">
        <f>IF(LEFT(TRIM('Tracker&amp;Invoice'!B2252),9)="INVOICE #","INVOICE",IF(TRIM('Tracker&amp;Invoice'!B2252)="Overall Completion INVOICE","OVERALL",""))</f>
        <v>OVERALL</v>
      </c>
      <c r="E2216" t="str">
        <f>IF(D2216="INVOICE",VALUE(MID(TRIM('Tracker&amp;Invoice'!B2252),10,10)),"")</f>
        <v/>
      </c>
      <c r="F2216">
        <f>IF(B2216=1,IFERROR(LOOKUP(2,1/('Tracker&amp;Invoice'!$H2252:$AC2252&lt;&gt;""),COLUMN('Tracker&amp;Invoice'!$H2252:$AC2252)),8),F2215)</f>
        <v>15</v>
      </c>
      <c r="G2216">
        <f>IF(D2216="OVERALL",IFERROR(LOOKUP(2,1/('Tracker&amp;Invoice'!$H2252:$AC2252&lt;&gt;""),COLUMN('Tracker&amp;Invoice'!$H2252:$AC2252)),8),G2217)</f>
        <v>16</v>
      </c>
      <c r="H2216">
        <f t="shared" si="68"/>
        <v>16</v>
      </c>
      <c r="I2216" s="29">
        <f>IF(D2216="INVOICE",SUM('Tracker&amp;Invoice'!$H2252:INDEX('Tracker&amp;Invoice'!$A2252:$AC2252,1,H2216)),0)</f>
        <v>0</v>
      </c>
      <c r="J2216" s="29">
        <f>IF(D2216="OVERALL",SUM('Tracker&amp;Invoice'!$H2252:$AC2252),0)</f>
        <v>7680</v>
      </c>
    </row>
    <row r="2217" spans="1:10">
      <c r="A2217" t="e">
        <f t="shared" si="69"/>
        <v>#REF!</v>
      </c>
      <c r="B2217">
        <f>IF(AND('Tracker&amp;Invoice'!A2253&lt;&gt;"",'Tracker&amp;Invoice'!A2253&lt;&gt;"ITEM",'Tracker&amp;Invoice'!A2251="ITEM"),1,0)</f>
        <v>0</v>
      </c>
      <c r="C2217" t="str">
        <f>IF(B2217=1,'Tracker&amp;Invoice'!A2253,C2216)</f>
        <v>BQ-141</v>
      </c>
      <c r="D2217" t="str">
        <f>IF(LEFT(TRIM('Tracker&amp;Invoice'!B2253),9)="INVOICE #","INVOICE",IF(TRIM('Tracker&amp;Invoice'!B2253)="Overall Completion INVOICE","OVERALL",""))</f>
        <v/>
      </c>
      <c r="E2217" t="str">
        <f>IF(D2217="INVOICE",VALUE(MID(TRIM('Tracker&amp;Invoice'!B2253),10,10)),"")</f>
        <v/>
      </c>
      <c r="F2217">
        <f>IF(B2217=1,IFERROR(LOOKUP(2,1/('Tracker&amp;Invoice'!$H2253:$AC2253&lt;&gt;""),COLUMN('Tracker&amp;Invoice'!$H2253:$AC2253)),8),F2216)</f>
        <v>15</v>
      </c>
      <c r="G2217">
        <f>IF(D2217="OVERALL",IFERROR(LOOKUP(2,1/('Tracker&amp;Invoice'!$H2253:$AC2253&lt;&gt;""),COLUMN('Tracker&amp;Invoice'!$H2253:$AC2253)),8),G2218)</f>
        <v>19</v>
      </c>
      <c r="H2217">
        <f t="shared" si="68"/>
        <v>19</v>
      </c>
      <c r="I2217" s="29">
        <f>IF(D2217="INVOICE",SUM('Tracker&amp;Invoice'!$H2253:INDEX('Tracker&amp;Invoice'!$A2253:$AC2253,1,H2217)),0)</f>
        <v>0</v>
      </c>
      <c r="J2217" s="29">
        <f>IF(D2217="OVERALL",SUM('Tracker&amp;Invoice'!$H2253:$AC2253),0)</f>
        <v>0</v>
      </c>
    </row>
    <row r="2218" spans="1:10">
      <c r="A2218" t="e">
        <f t="shared" si="69"/>
        <v>#REF!</v>
      </c>
      <c r="B2218">
        <f>IF(AND('Tracker&amp;Invoice'!A2254&lt;&gt;"",'Tracker&amp;Invoice'!A2254&lt;&gt;"ITEM",'Tracker&amp;Invoice'!A2252="ITEM"),1,0)</f>
        <v>0</v>
      </c>
      <c r="C2218" t="str">
        <f>IF(B2218=1,'Tracker&amp;Invoice'!A2254,C2217)</f>
        <v>BQ-141</v>
      </c>
      <c r="D2218" t="str">
        <f>IF(LEFT(TRIM('Tracker&amp;Invoice'!B2254),9)="INVOICE #","INVOICE",IF(TRIM('Tracker&amp;Invoice'!B2254)="Overall Completion INVOICE","OVERALL",""))</f>
        <v/>
      </c>
      <c r="E2218" t="str">
        <f>IF(D2218="INVOICE",VALUE(MID(TRIM('Tracker&amp;Invoice'!B2254),10,10)),"")</f>
        <v/>
      </c>
      <c r="F2218">
        <f>IF(B2218=1,IFERROR(LOOKUP(2,1/('Tracker&amp;Invoice'!$H2254:$AC2254&lt;&gt;""),COLUMN('Tracker&amp;Invoice'!$H2254:$AC2254)),8),F2217)</f>
        <v>15</v>
      </c>
      <c r="G2218">
        <f>IF(D2218="OVERALL",IFERROR(LOOKUP(2,1/('Tracker&amp;Invoice'!$H2254:$AC2254&lt;&gt;""),COLUMN('Tracker&amp;Invoice'!$H2254:$AC2254)),8),G2219)</f>
        <v>19</v>
      </c>
      <c r="H2218">
        <f t="shared" si="68"/>
        <v>19</v>
      </c>
      <c r="I2218" s="29">
        <f>IF(D2218="INVOICE",SUM('Tracker&amp;Invoice'!$H2254:INDEX('Tracker&amp;Invoice'!$A2254:$AC2254,1,H2218)),0)</f>
        <v>0</v>
      </c>
      <c r="J2218" s="29">
        <f>IF(D2218="OVERALL",SUM('Tracker&amp;Invoice'!$H2254:$AC2254),0)</f>
        <v>0</v>
      </c>
    </row>
    <row r="2219" spans="1:10">
      <c r="A2219" t="e">
        <f t="shared" si="69"/>
        <v>#REF!</v>
      </c>
      <c r="B2219">
        <f>IF(AND('Tracker&amp;Invoice'!A2255&lt;&gt;"",'Tracker&amp;Invoice'!A2255&lt;&gt;"ITEM",'Tracker&amp;Invoice'!A2253="ITEM"),1,0)</f>
        <v>0</v>
      </c>
      <c r="C2219" t="str">
        <f>IF(B2219=1,'Tracker&amp;Invoice'!A2255,C2218)</f>
        <v>BQ-141</v>
      </c>
      <c r="D2219" t="str">
        <f>IF(LEFT(TRIM('Tracker&amp;Invoice'!B2255),9)="INVOICE #","INVOICE",IF(TRIM('Tracker&amp;Invoice'!B2255)="Overall Completion INVOICE","OVERALL",""))</f>
        <v/>
      </c>
      <c r="E2219" t="str">
        <f>IF(D2219="INVOICE",VALUE(MID(TRIM('Tracker&amp;Invoice'!B2255),10,10)),"")</f>
        <v/>
      </c>
      <c r="F2219">
        <f>IF(B2219=1,IFERROR(LOOKUP(2,1/('Tracker&amp;Invoice'!$H2255:$AC2255&lt;&gt;""),COLUMN('Tracker&amp;Invoice'!$H2255:$AC2255)),8),F2218)</f>
        <v>15</v>
      </c>
      <c r="G2219">
        <f>IF(D2219="OVERALL",IFERROR(LOOKUP(2,1/('Tracker&amp;Invoice'!$H2255:$AC2255&lt;&gt;""),COLUMN('Tracker&amp;Invoice'!$H2255:$AC2255)),8),G2220)</f>
        <v>19</v>
      </c>
      <c r="H2219">
        <f t="shared" si="68"/>
        <v>19</v>
      </c>
      <c r="I2219" s="29">
        <f>IF(D2219="INVOICE",SUM('Tracker&amp;Invoice'!$H2255:INDEX('Tracker&amp;Invoice'!$A2255:$AC2255,1,H2219)),0)</f>
        <v>0</v>
      </c>
      <c r="J2219" s="29">
        <f>IF(D2219="OVERALL",SUM('Tracker&amp;Invoice'!$H2255:$AC2255),0)</f>
        <v>0</v>
      </c>
    </row>
    <row r="2220" spans="1:10">
      <c r="A2220" t="e">
        <f t="shared" si="69"/>
        <v>#REF!</v>
      </c>
      <c r="B2220">
        <f>IF(AND('Tracker&amp;Invoice'!A2256&lt;&gt;"",'Tracker&amp;Invoice'!A2256&lt;&gt;"ITEM",'Tracker&amp;Invoice'!A2254="ITEM"),1,0)</f>
        <v>0</v>
      </c>
      <c r="C2220" t="str">
        <f>IF(B2220=1,'Tracker&amp;Invoice'!A2256,C2219)</f>
        <v>BQ-141</v>
      </c>
      <c r="D2220" t="str">
        <f>IF(LEFT(TRIM('Tracker&amp;Invoice'!B2256),9)="INVOICE #","INVOICE",IF(TRIM('Tracker&amp;Invoice'!B2256)="Overall Completion INVOICE","OVERALL",""))</f>
        <v/>
      </c>
      <c r="E2220" t="str">
        <f>IF(D2220="INVOICE",VALUE(MID(TRIM('Tracker&amp;Invoice'!B2256),10,10)),"")</f>
        <v/>
      </c>
      <c r="F2220">
        <f>IF(B2220=1,IFERROR(LOOKUP(2,1/('Tracker&amp;Invoice'!$H2256:$AC2256&lt;&gt;""),COLUMN('Tracker&amp;Invoice'!$H2256:$AC2256)),8),F2219)</f>
        <v>15</v>
      </c>
      <c r="G2220">
        <f>IF(D2220="OVERALL",IFERROR(LOOKUP(2,1/('Tracker&amp;Invoice'!$H2256:$AC2256&lt;&gt;""),COLUMN('Tracker&amp;Invoice'!$H2256:$AC2256)),8),G2221)</f>
        <v>19</v>
      </c>
      <c r="H2220">
        <f t="shared" si="68"/>
        <v>19</v>
      </c>
      <c r="I2220" s="29">
        <f>IF(D2220="INVOICE",SUM('Tracker&amp;Invoice'!$H2256:INDEX('Tracker&amp;Invoice'!$A2256:$AC2256,1,H2220)),0)</f>
        <v>0</v>
      </c>
      <c r="J2220" s="29">
        <f>IF(D2220="OVERALL",SUM('Tracker&amp;Invoice'!$H2256:$AC2256),0)</f>
        <v>0</v>
      </c>
    </row>
    <row r="2221" spans="1:10">
      <c r="A2221" t="e">
        <f t="shared" si="69"/>
        <v>#REF!</v>
      </c>
      <c r="B2221">
        <f>IF(AND('Tracker&amp;Invoice'!A2257&lt;&gt;"",'Tracker&amp;Invoice'!A2257&lt;&gt;"ITEM",'Tracker&amp;Invoice'!A2255="ITEM"),1,0)</f>
        <v>0</v>
      </c>
      <c r="C2221" t="str">
        <f>IF(B2221=1,'Tracker&amp;Invoice'!A2257,C2220)</f>
        <v>BQ-141</v>
      </c>
      <c r="D2221" t="str">
        <f>IF(LEFT(TRIM('Tracker&amp;Invoice'!B2257),9)="INVOICE #","INVOICE",IF(TRIM('Tracker&amp;Invoice'!B2257)="Overall Completion INVOICE","OVERALL",""))</f>
        <v/>
      </c>
      <c r="E2221" t="str">
        <f>IF(D2221="INVOICE",VALUE(MID(TRIM('Tracker&amp;Invoice'!B2257),10,10)),"")</f>
        <v/>
      </c>
      <c r="F2221">
        <f>IF(B2221=1,IFERROR(LOOKUP(2,1/('Tracker&amp;Invoice'!$H2257:$AC2257&lt;&gt;""),COLUMN('Tracker&amp;Invoice'!$H2257:$AC2257)),8),F2220)</f>
        <v>15</v>
      </c>
      <c r="G2221">
        <f>IF(D2221="OVERALL",IFERROR(LOOKUP(2,1/('Tracker&amp;Invoice'!$H2257:$AC2257&lt;&gt;""),COLUMN('Tracker&amp;Invoice'!$H2257:$AC2257)),8),G2222)</f>
        <v>19</v>
      </c>
      <c r="H2221">
        <f t="shared" si="68"/>
        <v>19</v>
      </c>
      <c r="I2221" s="29">
        <f>IF(D2221="INVOICE",SUM('Tracker&amp;Invoice'!$H2257:INDEX('Tracker&amp;Invoice'!$A2257:$AC2257,1,H2221)),0)</f>
        <v>0</v>
      </c>
      <c r="J2221" s="29">
        <f>IF(D2221="OVERALL",SUM('Tracker&amp;Invoice'!$H2257:$AC2257),0)</f>
        <v>0</v>
      </c>
    </row>
    <row r="2222" spans="1:10">
      <c r="A2222" t="e">
        <f t="shared" si="69"/>
        <v>#REF!</v>
      </c>
      <c r="B2222">
        <f>IF(AND('Tracker&amp;Invoice'!A2258&lt;&gt;"",'Tracker&amp;Invoice'!A2258&lt;&gt;"ITEM",'Tracker&amp;Invoice'!A2256="ITEM"),1,0)</f>
        <v>0</v>
      </c>
      <c r="C2222" t="str">
        <f>IF(B2222=1,'Tracker&amp;Invoice'!A2258,C2221)</f>
        <v>BQ-141</v>
      </c>
      <c r="D2222" t="str">
        <f>IF(LEFT(TRIM('Tracker&amp;Invoice'!B2258),9)="INVOICE #","INVOICE",IF(TRIM('Tracker&amp;Invoice'!B2258)="Overall Completion INVOICE","OVERALL",""))</f>
        <v/>
      </c>
      <c r="E2222" t="str">
        <f>IF(D2222="INVOICE",VALUE(MID(TRIM('Tracker&amp;Invoice'!B2258),10,10)),"")</f>
        <v/>
      </c>
      <c r="F2222">
        <f>IF(B2222=1,IFERROR(LOOKUP(2,1/('Tracker&amp;Invoice'!$H2258:$AC2258&lt;&gt;""),COLUMN('Tracker&amp;Invoice'!$H2258:$AC2258)),8),F2221)</f>
        <v>15</v>
      </c>
      <c r="G2222">
        <f>IF(D2222="OVERALL",IFERROR(LOOKUP(2,1/('Tracker&amp;Invoice'!$H2258:$AC2258&lt;&gt;""),COLUMN('Tracker&amp;Invoice'!$H2258:$AC2258)),8),G2223)</f>
        <v>19</v>
      </c>
      <c r="H2222">
        <f t="shared" si="68"/>
        <v>19</v>
      </c>
      <c r="I2222" s="29">
        <f>IF(D2222="INVOICE",SUM('Tracker&amp;Invoice'!$H2258:INDEX('Tracker&amp;Invoice'!$A2258:$AC2258,1,H2222)),0)</f>
        <v>0</v>
      </c>
      <c r="J2222" s="29">
        <f>IF(D2222="OVERALL",SUM('Tracker&amp;Invoice'!$H2258:$AC2258),0)</f>
        <v>0</v>
      </c>
    </row>
    <row r="2223" spans="1:10">
      <c r="A2223" t="e">
        <f t="shared" si="69"/>
        <v>#REF!</v>
      </c>
      <c r="B2223">
        <f>IF(AND('Tracker&amp;Invoice'!A2259&lt;&gt;"",'Tracker&amp;Invoice'!A2259&lt;&gt;"ITEM",'Tracker&amp;Invoice'!A2257="ITEM"),1,0)</f>
        <v>0</v>
      </c>
      <c r="C2223" t="str">
        <f>IF(B2223=1,'Tracker&amp;Invoice'!A2259,C2222)</f>
        <v>BQ-141</v>
      </c>
      <c r="D2223" t="str">
        <f>IF(LEFT(TRIM('Tracker&amp;Invoice'!B2259),9)="INVOICE #","INVOICE",IF(TRIM('Tracker&amp;Invoice'!B2259)="Overall Completion INVOICE","OVERALL",""))</f>
        <v/>
      </c>
      <c r="E2223" t="str">
        <f>IF(D2223="INVOICE",VALUE(MID(TRIM('Tracker&amp;Invoice'!B2259),10,10)),"")</f>
        <v/>
      </c>
      <c r="F2223">
        <f>IF(B2223=1,IFERROR(LOOKUP(2,1/('Tracker&amp;Invoice'!$H2259:$AC2259&lt;&gt;""),COLUMN('Tracker&amp;Invoice'!$H2259:$AC2259)),8),F2222)</f>
        <v>15</v>
      </c>
      <c r="G2223">
        <f>IF(D2223="OVERALL",IFERROR(LOOKUP(2,1/('Tracker&amp;Invoice'!$H2259:$AC2259&lt;&gt;""),COLUMN('Tracker&amp;Invoice'!$H2259:$AC2259)),8),G2224)</f>
        <v>19</v>
      </c>
      <c r="H2223">
        <f t="shared" si="68"/>
        <v>19</v>
      </c>
      <c r="I2223" s="29">
        <f>IF(D2223="INVOICE",SUM('Tracker&amp;Invoice'!$H2259:INDEX('Tracker&amp;Invoice'!$A2259:$AC2259,1,H2223)),0)</f>
        <v>0</v>
      </c>
      <c r="J2223" s="29">
        <f>IF(D2223="OVERALL",SUM('Tracker&amp;Invoice'!$H2259:$AC2259),0)</f>
        <v>0</v>
      </c>
    </row>
    <row r="2224" spans="1:10">
      <c r="A2224" t="e">
        <f t="shared" si="69"/>
        <v>#REF!</v>
      </c>
      <c r="B2224">
        <f>IF(AND('Tracker&amp;Invoice'!A2260&lt;&gt;"",'Tracker&amp;Invoice'!A2260&lt;&gt;"ITEM",'Tracker&amp;Invoice'!A2258="ITEM"),1,0)</f>
        <v>0</v>
      </c>
      <c r="C2224" t="str">
        <f>IF(B2224=1,'Tracker&amp;Invoice'!A2260,C2223)</f>
        <v>BQ-141</v>
      </c>
      <c r="D2224" t="str">
        <f>IF(LEFT(TRIM('Tracker&amp;Invoice'!B2260),9)="INVOICE #","INVOICE",IF(TRIM('Tracker&amp;Invoice'!B2260)="Overall Completion INVOICE","OVERALL",""))</f>
        <v/>
      </c>
      <c r="E2224" t="str">
        <f>IF(D2224="INVOICE",VALUE(MID(TRIM('Tracker&amp;Invoice'!B2260),10,10)),"")</f>
        <v/>
      </c>
      <c r="F2224">
        <f>IF(B2224=1,IFERROR(LOOKUP(2,1/('Tracker&amp;Invoice'!$H2260:$AC2260&lt;&gt;""),COLUMN('Tracker&amp;Invoice'!$H2260:$AC2260)),8),F2223)</f>
        <v>15</v>
      </c>
      <c r="G2224">
        <f>IF(D2224="OVERALL",IFERROR(LOOKUP(2,1/('Tracker&amp;Invoice'!$H2260:$AC2260&lt;&gt;""),COLUMN('Tracker&amp;Invoice'!$H2260:$AC2260)),8),G2225)</f>
        <v>19</v>
      </c>
      <c r="H2224">
        <f t="shared" si="68"/>
        <v>19</v>
      </c>
      <c r="I2224" s="29">
        <f>IF(D2224="INVOICE",SUM('Tracker&amp;Invoice'!$H2260:INDEX('Tracker&amp;Invoice'!$A2260:$AC2260,1,H2224)),0)</f>
        <v>0</v>
      </c>
      <c r="J2224" s="29">
        <f>IF(D2224="OVERALL",SUM('Tracker&amp;Invoice'!$H2260:$AC2260),0)</f>
        <v>0</v>
      </c>
    </row>
    <row r="2225" spans="1:10">
      <c r="A2225" t="e">
        <f t="shared" si="69"/>
        <v>#REF!</v>
      </c>
      <c r="B2225">
        <f>IF(AND('Tracker&amp;Invoice'!A2261&lt;&gt;"",'Tracker&amp;Invoice'!A2261&lt;&gt;"ITEM",'Tracker&amp;Invoice'!A2259="ITEM"),1,0)</f>
        <v>1</v>
      </c>
      <c r="C2225" t="str">
        <f>IF(B2225=1,'Tracker&amp;Invoice'!A2261,C2224)</f>
        <v>BQ-142</v>
      </c>
      <c r="D2225" t="str">
        <f>IF(LEFT(TRIM('Tracker&amp;Invoice'!B2261),9)="INVOICE #","INVOICE",IF(TRIM('Tracker&amp;Invoice'!B2261)="Overall Completion INVOICE","OVERALL",""))</f>
        <v/>
      </c>
      <c r="E2225" t="str">
        <f>IF(D2225="INVOICE",VALUE(MID(TRIM('Tracker&amp;Invoice'!B2261),10,10)),"")</f>
        <v/>
      </c>
      <c r="F2225">
        <f>IF(B2225=1,IFERROR(LOOKUP(2,1/('Tracker&amp;Invoice'!$H2261:$AC2261&lt;&gt;""),COLUMN('Tracker&amp;Invoice'!$H2261:$AC2261)),8),F2224)</f>
        <v>18</v>
      </c>
      <c r="G2225">
        <f>IF(D2225="OVERALL",IFERROR(LOOKUP(2,1/('Tracker&amp;Invoice'!$H2261:$AC2261&lt;&gt;""),COLUMN('Tracker&amp;Invoice'!$H2261:$AC2261)),8),G2226)</f>
        <v>19</v>
      </c>
      <c r="H2225">
        <f t="shared" si="68"/>
        <v>19</v>
      </c>
      <c r="I2225" s="29">
        <f>IF(D2225="INVOICE",SUM('Tracker&amp;Invoice'!$H2261:INDEX('Tracker&amp;Invoice'!$A2261:$AC2261,1,H2225)),0)</f>
        <v>0</v>
      </c>
      <c r="J2225" s="29">
        <f>IF(D2225="OVERALL",SUM('Tracker&amp;Invoice'!$H2261:$AC2261),0)</f>
        <v>0</v>
      </c>
    </row>
    <row r="2226" spans="1:10">
      <c r="A2226" t="e">
        <f t="shared" si="69"/>
        <v>#REF!</v>
      </c>
      <c r="B2226">
        <f>IF(AND('Tracker&amp;Invoice'!A2262&lt;&gt;"",'Tracker&amp;Invoice'!A2262&lt;&gt;"ITEM",'Tracker&amp;Invoice'!A2260="ITEM"),1,0)</f>
        <v>0</v>
      </c>
      <c r="C2226" t="str">
        <f>IF(B2226=1,'Tracker&amp;Invoice'!A2262,C2225)</f>
        <v>BQ-142</v>
      </c>
      <c r="D2226" t="str">
        <f>IF(LEFT(TRIM('Tracker&amp;Invoice'!B2262),9)="INVOICE #","INVOICE",IF(TRIM('Tracker&amp;Invoice'!B2262)="Overall Completion INVOICE","OVERALL",""))</f>
        <v/>
      </c>
      <c r="E2226" t="str">
        <f>IF(D2226="INVOICE",VALUE(MID(TRIM('Tracker&amp;Invoice'!B2262),10,10)),"")</f>
        <v/>
      </c>
      <c r="F2226">
        <f>IF(B2226=1,IFERROR(LOOKUP(2,1/('Tracker&amp;Invoice'!$H2262:$AC2262&lt;&gt;""),COLUMN('Tracker&amp;Invoice'!$H2262:$AC2262)),8),F2225)</f>
        <v>18</v>
      </c>
      <c r="G2226">
        <f>IF(D2226="OVERALL",IFERROR(LOOKUP(2,1/('Tracker&amp;Invoice'!$H2262:$AC2262&lt;&gt;""),COLUMN('Tracker&amp;Invoice'!$H2262:$AC2262)),8),G2227)</f>
        <v>19</v>
      </c>
      <c r="H2226">
        <f t="shared" si="68"/>
        <v>19</v>
      </c>
      <c r="I2226" s="29">
        <f>IF(D2226="INVOICE",SUM('Tracker&amp;Invoice'!$H2262:INDEX('Tracker&amp;Invoice'!$A2262:$AC2262,1,H2226)),0)</f>
        <v>0</v>
      </c>
      <c r="J2226" s="29">
        <f>IF(D2226="OVERALL",SUM('Tracker&amp;Invoice'!$H2262:$AC2262),0)</f>
        <v>0</v>
      </c>
    </row>
    <row r="2227" spans="1:10">
      <c r="A2227" t="e">
        <f t="shared" si="69"/>
        <v>#REF!</v>
      </c>
      <c r="B2227">
        <f>IF(AND('Tracker&amp;Invoice'!A2263&lt;&gt;"",'Tracker&amp;Invoice'!A2263&lt;&gt;"ITEM",'Tracker&amp;Invoice'!A2261="ITEM"),1,0)</f>
        <v>0</v>
      </c>
      <c r="C2227" t="str">
        <f>IF(B2227=1,'Tracker&amp;Invoice'!A2263,C2226)</f>
        <v>BQ-142</v>
      </c>
      <c r="D2227" t="str">
        <f>IF(LEFT(TRIM('Tracker&amp;Invoice'!B2263),9)="INVOICE #","INVOICE",IF(TRIM('Tracker&amp;Invoice'!B2263)="Overall Completion INVOICE","OVERALL",""))</f>
        <v/>
      </c>
      <c r="E2227" t="str">
        <f>IF(D2227="INVOICE",VALUE(MID(TRIM('Tracker&amp;Invoice'!B2263),10,10)),"")</f>
        <v/>
      </c>
      <c r="F2227">
        <f>IF(B2227=1,IFERROR(LOOKUP(2,1/('Tracker&amp;Invoice'!$H2263:$AC2263&lt;&gt;""),COLUMN('Tracker&amp;Invoice'!$H2263:$AC2263)),8),F2226)</f>
        <v>18</v>
      </c>
      <c r="G2227">
        <f>IF(D2227="OVERALL",IFERROR(LOOKUP(2,1/('Tracker&amp;Invoice'!$H2263:$AC2263&lt;&gt;""),COLUMN('Tracker&amp;Invoice'!$H2263:$AC2263)),8),G2228)</f>
        <v>19</v>
      </c>
      <c r="H2227">
        <f t="shared" si="68"/>
        <v>19</v>
      </c>
      <c r="I2227" s="29">
        <f>IF(D2227="INVOICE",SUM('Tracker&amp;Invoice'!$H2263:INDEX('Tracker&amp;Invoice'!$A2263:$AC2263,1,H2227)),0)</f>
        <v>0</v>
      </c>
      <c r="J2227" s="29">
        <f>IF(D2227="OVERALL",SUM('Tracker&amp;Invoice'!$H2263:$AC2263),0)</f>
        <v>0</v>
      </c>
    </row>
    <row r="2228" spans="1:10">
      <c r="A2228" t="e">
        <f t="shared" si="69"/>
        <v>#REF!</v>
      </c>
      <c r="B2228">
        <f>IF(AND('Tracker&amp;Invoice'!A2264&lt;&gt;"",'Tracker&amp;Invoice'!A2264&lt;&gt;"ITEM",'Tracker&amp;Invoice'!A2262="ITEM"),1,0)</f>
        <v>0</v>
      </c>
      <c r="C2228" t="str">
        <f>IF(B2228=1,'Tracker&amp;Invoice'!A2264,C2227)</f>
        <v>BQ-142</v>
      </c>
      <c r="D2228" t="str">
        <f>IF(LEFT(TRIM('Tracker&amp;Invoice'!B2264),9)="INVOICE #","INVOICE",IF(TRIM('Tracker&amp;Invoice'!B2264)="Overall Completion INVOICE","OVERALL",""))</f>
        <v>INVOICE</v>
      </c>
      <c r="E2228">
        <f>IF(D2228="INVOICE",VALUE(MID(TRIM('Tracker&amp;Invoice'!B2264),10,10)),"")</f>
        <v>18</v>
      </c>
      <c r="F2228">
        <f>IF(B2228=1,IFERROR(LOOKUP(2,1/('Tracker&amp;Invoice'!$H2264:$AC2264&lt;&gt;""),COLUMN('Tracker&amp;Invoice'!$H2264:$AC2264)),8),F2227)</f>
        <v>18</v>
      </c>
      <c r="G2228">
        <f>IF(D2228="OVERALL",IFERROR(LOOKUP(2,1/('Tracker&amp;Invoice'!$H2264:$AC2264&lt;&gt;""),COLUMN('Tracker&amp;Invoice'!$H2264:$AC2264)),8),G2229)</f>
        <v>19</v>
      </c>
      <c r="H2228">
        <f t="shared" si="68"/>
        <v>19</v>
      </c>
      <c r="I2228" s="29">
        <f>IF(D2228="INVOICE",SUM('Tracker&amp;Invoice'!$H2264:INDEX('Tracker&amp;Invoice'!$A2264:$AC2264,1,H2228)),0)</f>
        <v>1089</v>
      </c>
      <c r="J2228" s="29">
        <f>IF(D2228="OVERALL",SUM('Tracker&amp;Invoice'!$H2264:$AC2264),0)</f>
        <v>0</v>
      </c>
    </row>
    <row r="2229" spans="1:10">
      <c r="A2229" t="e">
        <f t="shared" si="69"/>
        <v>#REF!</v>
      </c>
      <c r="B2229">
        <f>IF(AND('Tracker&amp;Invoice'!A2265&lt;&gt;"",'Tracker&amp;Invoice'!A2265&lt;&gt;"ITEM",'Tracker&amp;Invoice'!A2263="ITEM"),1,0)</f>
        <v>0</v>
      </c>
      <c r="C2229" t="str">
        <f>IF(B2229=1,'Tracker&amp;Invoice'!A2265,C2228)</f>
        <v>BQ-142</v>
      </c>
      <c r="D2229" t="str">
        <f>IF(LEFT(TRIM('Tracker&amp;Invoice'!B2265),9)="INVOICE #","INVOICE",IF(TRIM('Tracker&amp;Invoice'!B2265)="Overall Completion INVOICE","OVERALL",""))</f>
        <v/>
      </c>
      <c r="E2229" t="str">
        <f>IF(D2229="INVOICE",VALUE(MID(TRIM('Tracker&amp;Invoice'!B2265),10,10)),"")</f>
        <v/>
      </c>
      <c r="F2229">
        <f>IF(B2229=1,IFERROR(LOOKUP(2,1/('Tracker&amp;Invoice'!$H2265:$AC2265&lt;&gt;""),COLUMN('Tracker&amp;Invoice'!$H2265:$AC2265)),8),F2228)</f>
        <v>18</v>
      </c>
      <c r="G2229">
        <f>IF(D2229="OVERALL",IFERROR(LOOKUP(2,1/('Tracker&amp;Invoice'!$H2265:$AC2265&lt;&gt;""),COLUMN('Tracker&amp;Invoice'!$H2265:$AC2265)),8),G2230)</f>
        <v>19</v>
      </c>
      <c r="H2229">
        <f t="shared" si="68"/>
        <v>19</v>
      </c>
      <c r="I2229" s="29">
        <f>IF(D2229="INVOICE",SUM('Tracker&amp;Invoice'!$H2265:INDEX('Tracker&amp;Invoice'!$A2265:$AC2265,1,H2229)),0)</f>
        <v>0</v>
      </c>
      <c r="J2229" s="29">
        <f>IF(D2229="OVERALL",SUM('Tracker&amp;Invoice'!$H2265:$AC2265),0)</f>
        <v>0</v>
      </c>
    </row>
    <row r="2230" spans="1:10">
      <c r="A2230" t="e">
        <f t="shared" si="69"/>
        <v>#REF!</v>
      </c>
      <c r="B2230">
        <f>IF(AND('Tracker&amp;Invoice'!A2266&lt;&gt;"",'Tracker&amp;Invoice'!A2266&lt;&gt;"ITEM",'Tracker&amp;Invoice'!A2264="ITEM"),1,0)</f>
        <v>0</v>
      </c>
      <c r="C2230" t="str">
        <f>IF(B2230=1,'Tracker&amp;Invoice'!A2266,C2229)</f>
        <v>BQ-142</v>
      </c>
      <c r="D2230" t="str">
        <f>IF(LEFT(TRIM('Tracker&amp;Invoice'!B2266),9)="INVOICE #","INVOICE",IF(TRIM('Tracker&amp;Invoice'!B2266)="Overall Completion INVOICE","OVERALL",""))</f>
        <v>INVOICE</v>
      </c>
      <c r="E2230">
        <f>IF(D2230="INVOICE",VALUE(MID(TRIM('Tracker&amp;Invoice'!B2266),10,10)),"")</f>
        <v>23</v>
      </c>
      <c r="F2230">
        <f>IF(B2230=1,IFERROR(LOOKUP(2,1/('Tracker&amp;Invoice'!$H2266:$AC2266&lt;&gt;""),COLUMN('Tracker&amp;Invoice'!$H2266:$AC2266)),8),F2229)</f>
        <v>18</v>
      </c>
      <c r="G2230">
        <f>IF(D2230="OVERALL",IFERROR(LOOKUP(2,1/('Tracker&amp;Invoice'!$H2266:$AC2266&lt;&gt;""),COLUMN('Tracker&amp;Invoice'!$H2266:$AC2266)),8),G2231)</f>
        <v>19</v>
      </c>
      <c r="H2230">
        <f t="shared" si="68"/>
        <v>19</v>
      </c>
      <c r="I2230" s="29">
        <f>IF(D2230="INVOICE",SUM('Tracker&amp;Invoice'!$H2266:INDEX('Tracker&amp;Invoice'!$A2266:$AC2266,1,H2230)),0)</f>
        <v>1633.5</v>
      </c>
      <c r="J2230" s="29">
        <f>IF(D2230="OVERALL",SUM('Tracker&amp;Invoice'!$H2266:$AC2266),0)</f>
        <v>0</v>
      </c>
    </row>
    <row r="2231" spans="1:10">
      <c r="A2231" t="e">
        <f t="shared" si="69"/>
        <v>#REF!</v>
      </c>
      <c r="B2231">
        <f>IF(AND('Tracker&amp;Invoice'!A2267&lt;&gt;"",'Tracker&amp;Invoice'!A2267&lt;&gt;"ITEM",'Tracker&amp;Invoice'!A2265="ITEM"),1,0)</f>
        <v>0</v>
      </c>
      <c r="C2231" t="str">
        <f>IF(B2231=1,'Tracker&amp;Invoice'!A2267,C2230)</f>
        <v>BQ-142</v>
      </c>
      <c r="D2231" t="str">
        <f>IF(LEFT(TRIM('Tracker&amp;Invoice'!B2267),9)="INVOICE #","INVOICE",IF(TRIM('Tracker&amp;Invoice'!B2267)="Overall Completion INVOICE","OVERALL",""))</f>
        <v/>
      </c>
      <c r="E2231" t="str">
        <f>IF(D2231="INVOICE",VALUE(MID(TRIM('Tracker&amp;Invoice'!B2267),10,10)),"")</f>
        <v/>
      </c>
      <c r="F2231">
        <f>IF(B2231=1,IFERROR(LOOKUP(2,1/('Tracker&amp;Invoice'!$H2267:$AC2267&lt;&gt;""),COLUMN('Tracker&amp;Invoice'!$H2267:$AC2267)),8),F2230)</f>
        <v>18</v>
      </c>
      <c r="G2231">
        <f>IF(D2231="OVERALL",IFERROR(LOOKUP(2,1/('Tracker&amp;Invoice'!$H2267:$AC2267&lt;&gt;""),COLUMN('Tracker&amp;Invoice'!$H2267:$AC2267)),8),G2232)</f>
        <v>19</v>
      </c>
      <c r="H2231">
        <f t="shared" si="68"/>
        <v>19</v>
      </c>
      <c r="I2231" s="29">
        <f>IF(D2231="INVOICE",SUM('Tracker&amp;Invoice'!$H2267:INDEX('Tracker&amp;Invoice'!$A2267:$AC2267,1,H2231)),0)</f>
        <v>0</v>
      </c>
      <c r="J2231" s="29">
        <f>IF(D2231="OVERALL",SUM('Tracker&amp;Invoice'!$H2267:$AC2267),0)</f>
        <v>0</v>
      </c>
    </row>
    <row r="2232" spans="1:10">
      <c r="A2232" t="e">
        <f t="shared" si="69"/>
        <v>#REF!</v>
      </c>
      <c r="B2232">
        <f>IF(AND('Tracker&amp;Invoice'!A2268&lt;&gt;"",'Tracker&amp;Invoice'!A2268&lt;&gt;"ITEM",'Tracker&amp;Invoice'!A2266="ITEM"),1,0)</f>
        <v>0</v>
      </c>
      <c r="C2232" t="str">
        <f>IF(B2232=1,'Tracker&amp;Invoice'!A2268,C2231)</f>
        <v>BQ-142</v>
      </c>
      <c r="D2232" t="str">
        <f>IF(LEFT(TRIM('Tracker&amp;Invoice'!B2268),9)="INVOICE #","INVOICE",IF(TRIM('Tracker&amp;Invoice'!B2268)="Overall Completion INVOICE","OVERALL",""))</f>
        <v>INVOICE</v>
      </c>
      <c r="E2232">
        <f>IF(D2232="INVOICE",VALUE(MID(TRIM('Tracker&amp;Invoice'!B2268),10,10)),"")</f>
        <v>27</v>
      </c>
      <c r="F2232">
        <f>IF(B2232=1,IFERROR(LOOKUP(2,1/('Tracker&amp;Invoice'!$H2268:$AC2268&lt;&gt;""),COLUMN('Tracker&amp;Invoice'!$H2268:$AC2268)),8),F2231)</f>
        <v>18</v>
      </c>
      <c r="G2232">
        <f>IF(D2232="OVERALL",IFERROR(LOOKUP(2,1/('Tracker&amp;Invoice'!$H2268:$AC2268&lt;&gt;""),COLUMN('Tracker&amp;Invoice'!$H2268:$AC2268)),8),G2233)</f>
        <v>19</v>
      </c>
      <c r="H2232">
        <f t="shared" si="68"/>
        <v>19</v>
      </c>
      <c r="I2232" s="29">
        <f>IF(D2232="INVOICE",SUM('Tracker&amp;Invoice'!$H2268:INDEX('Tracker&amp;Invoice'!$A2268:$AC2268,1,H2232)),0)</f>
        <v>742.5</v>
      </c>
      <c r="J2232" s="29">
        <f>IF(D2232="OVERALL",SUM('Tracker&amp;Invoice'!$H2268:$AC2268),0)</f>
        <v>0</v>
      </c>
    </row>
    <row r="2233" spans="1:10">
      <c r="A2233" t="e">
        <f t="shared" si="69"/>
        <v>#REF!</v>
      </c>
      <c r="B2233">
        <f>IF(AND('Tracker&amp;Invoice'!A2269&lt;&gt;"",'Tracker&amp;Invoice'!A2269&lt;&gt;"ITEM",'Tracker&amp;Invoice'!A2267="ITEM"),1,0)</f>
        <v>0</v>
      </c>
      <c r="C2233" t="str">
        <f>IF(B2233=1,'Tracker&amp;Invoice'!A2269,C2232)</f>
        <v>BQ-142</v>
      </c>
      <c r="D2233" t="str">
        <f>IF(LEFT(TRIM('Tracker&amp;Invoice'!B2269),9)="INVOICE #","INVOICE",IF(TRIM('Tracker&amp;Invoice'!B2269)="Overall Completion INVOICE","OVERALL",""))</f>
        <v/>
      </c>
      <c r="E2233" t="str">
        <f>IF(D2233="INVOICE",VALUE(MID(TRIM('Tracker&amp;Invoice'!B2269),10,10)),"")</f>
        <v/>
      </c>
      <c r="F2233">
        <f>IF(B2233=1,IFERROR(LOOKUP(2,1/('Tracker&amp;Invoice'!$H2269:$AC2269&lt;&gt;""),COLUMN('Tracker&amp;Invoice'!$H2269:$AC2269)),8),F2232)</f>
        <v>18</v>
      </c>
      <c r="G2233">
        <f>IF(D2233="OVERALL",IFERROR(LOOKUP(2,1/('Tracker&amp;Invoice'!$H2269:$AC2269&lt;&gt;""),COLUMN('Tracker&amp;Invoice'!$H2269:$AC2269)),8),G2234)</f>
        <v>19</v>
      </c>
      <c r="H2233">
        <f t="shared" si="68"/>
        <v>19</v>
      </c>
      <c r="I2233" s="29">
        <f>IF(D2233="INVOICE",SUM('Tracker&amp;Invoice'!$H2269:INDEX('Tracker&amp;Invoice'!$A2269:$AC2269,1,H2233)),0)</f>
        <v>0</v>
      </c>
      <c r="J2233" s="29">
        <f>IF(D2233="OVERALL",SUM('Tracker&amp;Invoice'!$H2269:$AC2269),0)</f>
        <v>0</v>
      </c>
    </row>
    <row r="2234" spans="1:10">
      <c r="A2234" t="e">
        <f t="shared" si="69"/>
        <v>#REF!</v>
      </c>
      <c r="B2234">
        <f>IF(AND('Tracker&amp;Invoice'!A2270&lt;&gt;"",'Tracker&amp;Invoice'!A2270&lt;&gt;"ITEM",'Tracker&amp;Invoice'!A2268="ITEM"),1,0)</f>
        <v>0</v>
      </c>
      <c r="C2234" t="str">
        <f>IF(B2234=1,'Tracker&amp;Invoice'!A2270,C2233)</f>
        <v>BQ-142</v>
      </c>
      <c r="D2234" t="str">
        <f>IF(LEFT(TRIM('Tracker&amp;Invoice'!B2270),9)="INVOICE #","INVOICE",IF(TRIM('Tracker&amp;Invoice'!B2270)="Overall Completion INVOICE","OVERALL",""))</f>
        <v>INVOICE</v>
      </c>
      <c r="E2234">
        <f>IF(D2234="INVOICE",VALUE(MID(TRIM('Tracker&amp;Invoice'!B2270),10,10)),"")</f>
        <v>31</v>
      </c>
      <c r="F2234">
        <f>IF(B2234=1,IFERROR(LOOKUP(2,1/('Tracker&amp;Invoice'!$H2270:$AC2270&lt;&gt;""),COLUMN('Tracker&amp;Invoice'!$H2270:$AC2270)),8),F2233)</f>
        <v>18</v>
      </c>
      <c r="G2234">
        <f>IF(D2234="OVERALL",IFERROR(LOOKUP(2,1/('Tracker&amp;Invoice'!$H2270:$AC2270&lt;&gt;""),COLUMN('Tracker&amp;Invoice'!$H2270:$AC2270)),8),G2235)</f>
        <v>19</v>
      </c>
      <c r="H2234">
        <f t="shared" si="68"/>
        <v>19</v>
      </c>
      <c r="I2234" s="29">
        <f>IF(D2234="INVOICE",SUM('Tracker&amp;Invoice'!$H2270:INDEX('Tracker&amp;Invoice'!$A2270:$AC2270,1,H2234)),0)</f>
        <v>495</v>
      </c>
      <c r="J2234" s="29">
        <f>IF(D2234="OVERALL",SUM('Tracker&amp;Invoice'!$H2270:$AC2270),0)</f>
        <v>0</v>
      </c>
    </row>
    <row r="2235" spans="1:10">
      <c r="A2235" t="e">
        <f t="shared" si="69"/>
        <v>#REF!</v>
      </c>
      <c r="B2235">
        <f>IF(AND('Tracker&amp;Invoice'!A2271&lt;&gt;"",'Tracker&amp;Invoice'!A2271&lt;&gt;"ITEM",'Tracker&amp;Invoice'!A2269="ITEM"),1,0)</f>
        <v>0</v>
      </c>
      <c r="C2235" t="str">
        <f>IF(B2235=1,'Tracker&amp;Invoice'!A2271,C2234)</f>
        <v>BQ-142</v>
      </c>
      <c r="D2235" t="str">
        <f>IF(LEFT(TRIM('Tracker&amp;Invoice'!B2271),9)="INVOICE #","INVOICE",IF(TRIM('Tracker&amp;Invoice'!B2271)="Overall Completion INVOICE","OVERALL",""))</f>
        <v/>
      </c>
      <c r="E2235" t="str">
        <f>IF(D2235="INVOICE",VALUE(MID(TRIM('Tracker&amp;Invoice'!B2271),10,10)),"")</f>
        <v/>
      </c>
      <c r="F2235">
        <f>IF(B2235=1,IFERROR(LOOKUP(2,1/('Tracker&amp;Invoice'!$H2271:$AC2271&lt;&gt;""),COLUMN('Tracker&amp;Invoice'!$H2271:$AC2271)),8),F2234)</f>
        <v>18</v>
      </c>
      <c r="G2235">
        <f>IF(D2235="OVERALL",IFERROR(LOOKUP(2,1/('Tracker&amp;Invoice'!$H2271:$AC2271&lt;&gt;""),COLUMN('Tracker&amp;Invoice'!$H2271:$AC2271)),8),G2236)</f>
        <v>19</v>
      </c>
      <c r="H2235">
        <f t="shared" si="68"/>
        <v>19</v>
      </c>
      <c r="I2235" s="29">
        <f>IF(D2235="INVOICE",SUM('Tracker&amp;Invoice'!$H2271:INDEX('Tracker&amp;Invoice'!$A2271:$AC2271,1,H2235)),0)</f>
        <v>0</v>
      </c>
      <c r="J2235" s="29">
        <f>IF(D2235="OVERALL",SUM('Tracker&amp;Invoice'!$H2271:$AC2271),0)</f>
        <v>0</v>
      </c>
    </row>
    <row r="2236" spans="1:10">
      <c r="A2236" t="e">
        <f t="shared" si="69"/>
        <v>#REF!</v>
      </c>
      <c r="B2236">
        <f>IF(AND('Tracker&amp;Invoice'!A2272&lt;&gt;"",'Tracker&amp;Invoice'!A2272&lt;&gt;"ITEM",'Tracker&amp;Invoice'!A2270="ITEM"),1,0)</f>
        <v>0</v>
      </c>
      <c r="C2236" t="str">
        <f>IF(B2236=1,'Tracker&amp;Invoice'!A2272,C2235)</f>
        <v>BQ-142</v>
      </c>
      <c r="D2236" t="str">
        <f>IF(LEFT(TRIM('Tracker&amp;Invoice'!B2272),9)="INVOICE #","INVOICE",IF(TRIM('Tracker&amp;Invoice'!B2272)="Overall Completion INVOICE","OVERALL",""))</f>
        <v>INVOICE</v>
      </c>
      <c r="E2236">
        <f>IF(D2236="INVOICE",VALUE(MID(TRIM('Tracker&amp;Invoice'!B2272),10,10)),"")</f>
        <v>32</v>
      </c>
      <c r="F2236">
        <f>IF(B2236=1,IFERROR(LOOKUP(2,1/('Tracker&amp;Invoice'!$H2272:$AC2272&lt;&gt;""),COLUMN('Tracker&amp;Invoice'!$H2272:$AC2272)),8),F2235)</f>
        <v>18</v>
      </c>
      <c r="G2236">
        <f>IF(D2236="OVERALL",IFERROR(LOOKUP(2,1/('Tracker&amp;Invoice'!$H2272:$AC2272&lt;&gt;""),COLUMN('Tracker&amp;Invoice'!$H2272:$AC2272)),8),G2237)</f>
        <v>19</v>
      </c>
      <c r="H2236">
        <f t="shared" si="68"/>
        <v>19</v>
      </c>
      <c r="I2236" s="29">
        <f>IF(D2236="INVOICE",SUM('Tracker&amp;Invoice'!$H2272:INDEX('Tracker&amp;Invoice'!$A2272:$AC2272,1,H2236)),0)</f>
        <v>990</v>
      </c>
      <c r="J2236" s="29">
        <f>IF(D2236="OVERALL",SUM('Tracker&amp;Invoice'!$H2272:$AC2272),0)</f>
        <v>0</v>
      </c>
    </row>
    <row r="2237" spans="1:10">
      <c r="A2237" t="e">
        <f t="shared" si="69"/>
        <v>#REF!</v>
      </c>
      <c r="B2237">
        <f>IF(AND('Tracker&amp;Invoice'!A2273&lt;&gt;"",'Tracker&amp;Invoice'!A2273&lt;&gt;"ITEM",'Tracker&amp;Invoice'!A2271="ITEM"),1,0)</f>
        <v>0</v>
      </c>
      <c r="C2237" t="str">
        <f>IF(B2237=1,'Tracker&amp;Invoice'!A2273,C2236)</f>
        <v>BQ-142</v>
      </c>
      <c r="D2237" t="str">
        <f>IF(LEFT(TRIM('Tracker&amp;Invoice'!B2273),9)="INVOICE #","INVOICE",IF(TRIM('Tracker&amp;Invoice'!B2273)="Overall Completion INVOICE","OVERALL",""))</f>
        <v/>
      </c>
      <c r="E2237" t="str">
        <f>IF(D2237="INVOICE",VALUE(MID(TRIM('Tracker&amp;Invoice'!B2273),10,10)),"")</f>
        <v/>
      </c>
      <c r="F2237">
        <f>IF(B2237=1,IFERROR(LOOKUP(2,1/('Tracker&amp;Invoice'!$H2273:$AC2273&lt;&gt;""),COLUMN('Tracker&amp;Invoice'!$H2273:$AC2273)),8),F2236)</f>
        <v>18</v>
      </c>
      <c r="G2237">
        <f>IF(D2237="OVERALL",IFERROR(LOOKUP(2,1/('Tracker&amp;Invoice'!$H2273:$AC2273&lt;&gt;""),COLUMN('Tracker&amp;Invoice'!$H2273:$AC2273)),8),G2238)</f>
        <v>19</v>
      </c>
      <c r="H2237">
        <f t="shared" si="68"/>
        <v>19</v>
      </c>
      <c r="I2237" s="29">
        <f>IF(D2237="INVOICE",SUM('Tracker&amp;Invoice'!$H2273:INDEX('Tracker&amp;Invoice'!$A2273:$AC2273,1,H2237)),0)</f>
        <v>0</v>
      </c>
      <c r="J2237" s="29">
        <f>IF(D2237="OVERALL",SUM('Tracker&amp;Invoice'!$H2273:$AC2273),0)</f>
        <v>0</v>
      </c>
    </row>
    <row r="2238" spans="1:10">
      <c r="A2238" t="e">
        <f t="shared" si="69"/>
        <v>#REF!</v>
      </c>
      <c r="B2238">
        <f>IF(AND('Tracker&amp;Invoice'!A2274&lt;&gt;"",'Tracker&amp;Invoice'!A2274&lt;&gt;"ITEM",'Tracker&amp;Invoice'!A2272="ITEM"),1,0)</f>
        <v>0</v>
      </c>
      <c r="C2238" t="str">
        <f>IF(B2238=1,'Tracker&amp;Invoice'!A2274,C2237)</f>
        <v>BQ-142</v>
      </c>
      <c r="D2238" t="str">
        <f>IF(LEFT(TRIM('Tracker&amp;Invoice'!B2274),9)="INVOICE #","INVOICE",IF(TRIM('Tracker&amp;Invoice'!B2274)="Overall Completion INVOICE","OVERALL",""))</f>
        <v>OVERALL</v>
      </c>
      <c r="E2238" t="str">
        <f>IF(D2238="INVOICE",VALUE(MID(TRIM('Tracker&amp;Invoice'!B2274),10,10)),"")</f>
        <v/>
      </c>
      <c r="F2238">
        <f>IF(B2238=1,IFERROR(LOOKUP(2,1/('Tracker&amp;Invoice'!$H2274:$AC2274&lt;&gt;""),COLUMN('Tracker&amp;Invoice'!$H2274:$AC2274)),8),F2237)</f>
        <v>18</v>
      </c>
      <c r="G2238">
        <f>IF(D2238="OVERALL",IFERROR(LOOKUP(2,1/('Tracker&amp;Invoice'!$H2274:$AC2274&lt;&gt;""),COLUMN('Tracker&amp;Invoice'!$H2274:$AC2274)),8),G2239)</f>
        <v>19</v>
      </c>
      <c r="H2238">
        <f t="shared" si="68"/>
        <v>19</v>
      </c>
      <c r="I2238" s="29">
        <f>IF(D2238="INVOICE",SUM('Tracker&amp;Invoice'!$H2274:INDEX('Tracker&amp;Invoice'!$A2274:$AC2274,1,H2238)),0)</f>
        <v>0</v>
      </c>
      <c r="J2238" s="29">
        <f>IF(D2238="OVERALL",SUM('Tracker&amp;Invoice'!$H2274:$AC2274),0)</f>
        <v>4950</v>
      </c>
    </row>
    <row r="2239" spans="1:10">
      <c r="A2239" t="e">
        <f t="shared" si="69"/>
        <v>#REF!</v>
      </c>
      <c r="B2239">
        <f>IF(AND('Tracker&amp;Invoice'!A2275&lt;&gt;"",'Tracker&amp;Invoice'!A2275&lt;&gt;"ITEM",'Tracker&amp;Invoice'!A2273="ITEM"),1,0)</f>
        <v>0</v>
      </c>
      <c r="C2239" t="str">
        <f>IF(B2239=1,'Tracker&amp;Invoice'!A2275,C2238)</f>
        <v>BQ-142</v>
      </c>
      <c r="D2239" t="str">
        <f>IF(LEFT(TRIM('Tracker&amp;Invoice'!B2275),9)="INVOICE #","INVOICE",IF(TRIM('Tracker&amp;Invoice'!B2275)="Overall Completion INVOICE","OVERALL",""))</f>
        <v/>
      </c>
      <c r="E2239" t="str">
        <f>IF(D2239="INVOICE",VALUE(MID(TRIM('Tracker&amp;Invoice'!B2275),10,10)),"")</f>
        <v/>
      </c>
      <c r="F2239">
        <f>IF(B2239=1,IFERROR(LOOKUP(2,1/('Tracker&amp;Invoice'!$H2275:$AC2275&lt;&gt;""),COLUMN('Tracker&amp;Invoice'!$H2275:$AC2275)),8),F2238)</f>
        <v>18</v>
      </c>
      <c r="G2239">
        <f>IF(D2239="OVERALL",IFERROR(LOOKUP(2,1/('Tracker&amp;Invoice'!$H2275:$AC2275&lt;&gt;""),COLUMN('Tracker&amp;Invoice'!$H2275:$AC2275)),8),G2240)</f>
        <v>16</v>
      </c>
      <c r="H2239">
        <f t="shared" si="68"/>
        <v>18</v>
      </c>
      <c r="I2239" s="29">
        <f>IF(D2239="INVOICE",SUM('Tracker&amp;Invoice'!$H2275:INDEX('Tracker&amp;Invoice'!$A2275:$AC2275,1,H2239)),0)</f>
        <v>0</v>
      </c>
      <c r="J2239" s="29">
        <f>IF(D2239="OVERALL",SUM('Tracker&amp;Invoice'!$H2275:$AC2275),0)</f>
        <v>0</v>
      </c>
    </row>
    <row r="2240" spans="1:10">
      <c r="A2240" t="e">
        <f t="shared" si="69"/>
        <v>#REF!</v>
      </c>
      <c r="B2240">
        <f>IF(AND('Tracker&amp;Invoice'!A2276&lt;&gt;"",'Tracker&amp;Invoice'!A2276&lt;&gt;"ITEM",'Tracker&amp;Invoice'!A2274="ITEM"),1,0)</f>
        <v>0</v>
      </c>
      <c r="C2240" t="str">
        <f>IF(B2240=1,'Tracker&amp;Invoice'!A2276,C2239)</f>
        <v>BQ-142</v>
      </c>
      <c r="D2240" t="str">
        <f>IF(LEFT(TRIM('Tracker&amp;Invoice'!B2276),9)="INVOICE #","INVOICE",IF(TRIM('Tracker&amp;Invoice'!B2276)="Overall Completion INVOICE","OVERALL",""))</f>
        <v/>
      </c>
      <c r="E2240" t="str">
        <f>IF(D2240="INVOICE",VALUE(MID(TRIM('Tracker&amp;Invoice'!B2276),10,10)),"")</f>
        <v/>
      </c>
      <c r="F2240">
        <f>IF(B2240=1,IFERROR(LOOKUP(2,1/('Tracker&amp;Invoice'!$H2276:$AC2276&lt;&gt;""),COLUMN('Tracker&amp;Invoice'!$H2276:$AC2276)),8),F2239)</f>
        <v>18</v>
      </c>
      <c r="G2240">
        <f>IF(D2240="OVERALL",IFERROR(LOOKUP(2,1/('Tracker&amp;Invoice'!$H2276:$AC2276&lt;&gt;""),COLUMN('Tracker&amp;Invoice'!$H2276:$AC2276)),8),G2241)</f>
        <v>16</v>
      </c>
      <c r="H2240">
        <f t="shared" si="68"/>
        <v>18</v>
      </c>
      <c r="I2240" s="29">
        <f>IF(D2240="INVOICE",SUM('Tracker&amp;Invoice'!$H2276:INDEX('Tracker&amp;Invoice'!$A2276:$AC2276,1,H2240)),0)</f>
        <v>0</v>
      </c>
      <c r="J2240" s="29">
        <f>IF(D2240="OVERALL",SUM('Tracker&amp;Invoice'!$H2276:$AC2276),0)</f>
        <v>0</v>
      </c>
    </row>
    <row r="2241" spans="1:10">
      <c r="A2241" t="e">
        <f t="shared" si="69"/>
        <v>#REF!</v>
      </c>
      <c r="B2241">
        <f>IF(AND('Tracker&amp;Invoice'!A2277&lt;&gt;"",'Tracker&amp;Invoice'!A2277&lt;&gt;"ITEM",'Tracker&amp;Invoice'!A2275="ITEM"),1,0)</f>
        <v>0</v>
      </c>
      <c r="C2241" t="str">
        <f>IF(B2241=1,'Tracker&amp;Invoice'!A2277,C2240)</f>
        <v>BQ-142</v>
      </c>
      <c r="D2241" t="str">
        <f>IF(LEFT(TRIM('Tracker&amp;Invoice'!B2277),9)="INVOICE #","INVOICE",IF(TRIM('Tracker&amp;Invoice'!B2277)="Overall Completion INVOICE","OVERALL",""))</f>
        <v/>
      </c>
      <c r="E2241" t="str">
        <f>IF(D2241="INVOICE",VALUE(MID(TRIM('Tracker&amp;Invoice'!B2277),10,10)),"")</f>
        <v/>
      </c>
      <c r="F2241">
        <f>IF(B2241=1,IFERROR(LOOKUP(2,1/('Tracker&amp;Invoice'!$H2277:$AC2277&lt;&gt;""),COLUMN('Tracker&amp;Invoice'!$H2277:$AC2277)),8),F2240)</f>
        <v>18</v>
      </c>
      <c r="G2241">
        <f>IF(D2241="OVERALL",IFERROR(LOOKUP(2,1/('Tracker&amp;Invoice'!$H2277:$AC2277&lt;&gt;""),COLUMN('Tracker&amp;Invoice'!$H2277:$AC2277)),8),G2242)</f>
        <v>16</v>
      </c>
      <c r="H2241">
        <f t="shared" si="68"/>
        <v>18</v>
      </c>
      <c r="I2241" s="29">
        <f>IF(D2241="INVOICE",SUM('Tracker&amp;Invoice'!$H2277:INDEX('Tracker&amp;Invoice'!$A2277:$AC2277,1,H2241)),0)</f>
        <v>0</v>
      </c>
      <c r="J2241" s="29">
        <f>IF(D2241="OVERALL",SUM('Tracker&amp;Invoice'!$H2277:$AC2277),0)</f>
        <v>0</v>
      </c>
    </row>
    <row r="2242" spans="1:10">
      <c r="A2242" t="e">
        <f t="shared" si="69"/>
        <v>#REF!</v>
      </c>
      <c r="B2242">
        <f>IF(AND('Tracker&amp;Invoice'!A2278&lt;&gt;"",'Tracker&amp;Invoice'!A2278&lt;&gt;"ITEM",'Tracker&amp;Invoice'!A2276="ITEM"),1,0)</f>
        <v>0</v>
      </c>
      <c r="C2242" t="str">
        <f>IF(B2242=1,'Tracker&amp;Invoice'!A2278,C2241)</f>
        <v>BQ-142</v>
      </c>
      <c r="D2242" t="str">
        <f>IF(LEFT(TRIM('Tracker&amp;Invoice'!B2278),9)="INVOICE #","INVOICE",IF(TRIM('Tracker&amp;Invoice'!B2278)="Overall Completion INVOICE","OVERALL",""))</f>
        <v/>
      </c>
      <c r="E2242" t="str">
        <f>IF(D2242="INVOICE",VALUE(MID(TRIM('Tracker&amp;Invoice'!B2278),10,10)),"")</f>
        <v/>
      </c>
      <c r="F2242">
        <f>IF(B2242=1,IFERROR(LOOKUP(2,1/('Tracker&amp;Invoice'!$H2278:$AC2278&lt;&gt;""),COLUMN('Tracker&amp;Invoice'!$H2278:$AC2278)),8),F2241)</f>
        <v>18</v>
      </c>
      <c r="G2242">
        <f>IF(D2242="OVERALL",IFERROR(LOOKUP(2,1/('Tracker&amp;Invoice'!$H2278:$AC2278&lt;&gt;""),COLUMN('Tracker&amp;Invoice'!$H2278:$AC2278)),8),G2243)</f>
        <v>16</v>
      </c>
      <c r="H2242">
        <f t="shared" si="68"/>
        <v>18</v>
      </c>
      <c r="I2242" s="29">
        <f>IF(D2242="INVOICE",SUM('Tracker&amp;Invoice'!$H2278:INDEX('Tracker&amp;Invoice'!$A2278:$AC2278,1,H2242)),0)</f>
        <v>0</v>
      </c>
      <c r="J2242" s="29">
        <f>IF(D2242="OVERALL",SUM('Tracker&amp;Invoice'!$H2278:$AC2278),0)</f>
        <v>0</v>
      </c>
    </row>
    <row r="2243" spans="1:10">
      <c r="A2243" t="e">
        <f t="shared" si="69"/>
        <v>#REF!</v>
      </c>
      <c r="B2243">
        <f>IF(AND('Tracker&amp;Invoice'!A2279&lt;&gt;"",'Tracker&amp;Invoice'!A2279&lt;&gt;"ITEM",'Tracker&amp;Invoice'!A2277="ITEM"),1,0)</f>
        <v>0</v>
      </c>
      <c r="C2243" t="str">
        <f>IF(B2243=1,'Tracker&amp;Invoice'!A2279,C2242)</f>
        <v>BQ-142</v>
      </c>
      <c r="D2243" t="str">
        <f>IF(LEFT(TRIM('Tracker&amp;Invoice'!B2279),9)="INVOICE #","INVOICE",IF(TRIM('Tracker&amp;Invoice'!B2279)="Overall Completion INVOICE","OVERALL",""))</f>
        <v/>
      </c>
      <c r="E2243" t="str">
        <f>IF(D2243="INVOICE",VALUE(MID(TRIM('Tracker&amp;Invoice'!B2279),10,10)),"")</f>
        <v/>
      </c>
      <c r="F2243">
        <f>IF(B2243=1,IFERROR(LOOKUP(2,1/('Tracker&amp;Invoice'!$H2279:$AC2279&lt;&gt;""),COLUMN('Tracker&amp;Invoice'!$H2279:$AC2279)),8),F2242)</f>
        <v>18</v>
      </c>
      <c r="G2243">
        <f>IF(D2243="OVERALL",IFERROR(LOOKUP(2,1/('Tracker&amp;Invoice'!$H2279:$AC2279&lt;&gt;""),COLUMN('Tracker&amp;Invoice'!$H2279:$AC2279)),8),G2244)</f>
        <v>16</v>
      </c>
      <c r="H2243">
        <f t="shared" ref="H2243:H2306" si="70">MAX(F2243,G2243)</f>
        <v>18</v>
      </c>
      <c r="I2243" s="29">
        <f>IF(D2243="INVOICE",SUM('Tracker&amp;Invoice'!$H2279:INDEX('Tracker&amp;Invoice'!$A2279:$AC2279,1,H2243)),0)</f>
        <v>0</v>
      </c>
      <c r="J2243" s="29">
        <f>IF(D2243="OVERALL",SUM('Tracker&amp;Invoice'!$H2279:$AC2279),0)</f>
        <v>0</v>
      </c>
    </row>
    <row r="2244" spans="1:10">
      <c r="A2244" t="e">
        <f t="shared" ref="A2244:A2307" si="71">A2243+B2244</f>
        <v>#REF!</v>
      </c>
      <c r="B2244">
        <f>IF(AND('Tracker&amp;Invoice'!A2280&lt;&gt;"",'Tracker&amp;Invoice'!A2280&lt;&gt;"ITEM",'Tracker&amp;Invoice'!A2278="ITEM"),1,0)</f>
        <v>0</v>
      </c>
      <c r="C2244" t="str">
        <f>IF(B2244=1,'Tracker&amp;Invoice'!A2280,C2243)</f>
        <v>BQ-142</v>
      </c>
      <c r="D2244" t="str">
        <f>IF(LEFT(TRIM('Tracker&amp;Invoice'!B2280),9)="INVOICE #","INVOICE",IF(TRIM('Tracker&amp;Invoice'!B2280)="Overall Completion INVOICE","OVERALL",""))</f>
        <v/>
      </c>
      <c r="E2244" t="str">
        <f>IF(D2244="INVOICE",VALUE(MID(TRIM('Tracker&amp;Invoice'!B2280),10,10)),"")</f>
        <v/>
      </c>
      <c r="F2244">
        <f>IF(B2244=1,IFERROR(LOOKUP(2,1/('Tracker&amp;Invoice'!$H2280:$AC2280&lt;&gt;""),COLUMN('Tracker&amp;Invoice'!$H2280:$AC2280)),8),F2243)</f>
        <v>18</v>
      </c>
      <c r="G2244">
        <f>IF(D2244="OVERALL",IFERROR(LOOKUP(2,1/('Tracker&amp;Invoice'!$H2280:$AC2280&lt;&gt;""),COLUMN('Tracker&amp;Invoice'!$H2280:$AC2280)),8),G2245)</f>
        <v>16</v>
      </c>
      <c r="H2244">
        <f t="shared" si="70"/>
        <v>18</v>
      </c>
      <c r="I2244" s="29">
        <f>IF(D2244="INVOICE",SUM('Tracker&amp;Invoice'!$H2280:INDEX('Tracker&amp;Invoice'!$A2280:$AC2280,1,H2244)),0)</f>
        <v>0</v>
      </c>
      <c r="J2244" s="29">
        <f>IF(D2244="OVERALL",SUM('Tracker&amp;Invoice'!$H2280:$AC2280),0)</f>
        <v>0</v>
      </c>
    </row>
    <row r="2245" spans="1:10">
      <c r="A2245" t="e">
        <f t="shared" si="71"/>
        <v>#REF!</v>
      </c>
      <c r="B2245">
        <f>IF(AND('Tracker&amp;Invoice'!A2281&lt;&gt;"",'Tracker&amp;Invoice'!A2281&lt;&gt;"ITEM",'Tracker&amp;Invoice'!A2279="ITEM"),1,0)</f>
        <v>0</v>
      </c>
      <c r="C2245" t="str">
        <f>IF(B2245=1,'Tracker&amp;Invoice'!A2281,C2244)</f>
        <v>BQ-142</v>
      </c>
      <c r="D2245" t="str">
        <f>IF(LEFT(TRIM('Tracker&amp;Invoice'!B2281),9)="INVOICE #","INVOICE",IF(TRIM('Tracker&amp;Invoice'!B2281)="Overall Completion INVOICE","OVERALL",""))</f>
        <v/>
      </c>
      <c r="E2245" t="str">
        <f>IF(D2245="INVOICE",VALUE(MID(TRIM('Tracker&amp;Invoice'!B2281),10,10)),"")</f>
        <v/>
      </c>
      <c r="F2245">
        <f>IF(B2245=1,IFERROR(LOOKUP(2,1/('Tracker&amp;Invoice'!$H2281:$AC2281&lt;&gt;""),COLUMN('Tracker&amp;Invoice'!$H2281:$AC2281)),8),F2244)</f>
        <v>18</v>
      </c>
      <c r="G2245">
        <f>IF(D2245="OVERALL",IFERROR(LOOKUP(2,1/('Tracker&amp;Invoice'!$H2281:$AC2281&lt;&gt;""),COLUMN('Tracker&amp;Invoice'!$H2281:$AC2281)),8),G2246)</f>
        <v>16</v>
      </c>
      <c r="H2245">
        <f t="shared" si="70"/>
        <v>18</v>
      </c>
      <c r="I2245" s="29">
        <f>IF(D2245="INVOICE",SUM('Tracker&amp;Invoice'!$H2281:INDEX('Tracker&amp;Invoice'!$A2281:$AC2281,1,H2245)),0)</f>
        <v>0</v>
      </c>
      <c r="J2245" s="29">
        <f>IF(D2245="OVERALL",SUM('Tracker&amp;Invoice'!$H2281:$AC2281),0)</f>
        <v>0</v>
      </c>
    </row>
    <row r="2246" spans="1:10">
      <c r="A2246" t="e">
        <f t="shared" si="71"/>
        <v>#REF!</v>
      </c>
      <c r="B2246">
        <f>IF(AND('Tracker&amp;Invoice'!A2282&lt;&gt;"",'Tracker&amp;Invoice'!A2282&lt;&gt;"ITEM",'Tracker&amp;Invoice'!A2280="ITEM"),1,0)</f>
        <v>0</v>
      </c>
      <c r="C2246" t="str">
        <f>IF(B2246=1,'Tracker&amp;Invoice'!A2282,C2245)</f>
        <v>BQ-142</v>
      </c>
      <c r="D2246" t="str">
        <f>IF(LEFT(TRIM('Tracker&amp;Invoice'!B2282),9)="INVOICE #","INVOICE",IF(TRIM('Tracker&amp;Invoice'!B2282)="Overall Completion INVOICE","OVERALL",""))</f>
        <v/>
      </c>
      <c r="E2246" t="str">
        <f>IF(D2246="INVOICE",VALUE(MID(TRIM('Tracker&amp;Invoice'!B2282),10,10)),"")</f>
        <v/>
      </c>
      <c r="F2246">
        <f>IF(B2246=1,IFERROR(LOOKUP(2,1/('Tracker&amp;Invoice'!$H2282:$AC2282&lt;&gt;""),COLUMN('Tracker&amp;Invoice'!$H2282:$AC2282)),8),F2245)</f>
        <v>18</v>
      </c>
      <c r="G2246">
        <f>IF(D2246="OVERALL",IFERROR(LOOKUP(2,1/('Tracker&amp;Invoice'!$H2282:$AC2282&lt;&gt;""),COLUMN('Tracker&amp;Invoice'!$H2282:$AC2282)),8),G2247)</f>
        <v>16</v>
      </c>
      <c r="H2246">
        <f t="shared" si="70"/>
        <v>18</v>
      </c>
      <c r="I2246" s="29">
        <f>IF(D2246="INVOICE",SUM('Tracker&amp;Invoice'!$H2282:INDEX('Tracker&amp;Invoice'!$A2282:$AC2282,1,H2246)),0)</f>
        <v>0</v>
      </c>
      <c r="J2246" s="29">
        <f>IF(D2246="OVERALL",SUM('Tracker&amp;Invoice'!$H2282:$AC2282),0)</f>
        <v>0</v>
      </c>
    </row>
    <row r="2247" spans="1:10">
      <c r="A2247" t="e">
        <f t="shared" si="71"/>
        <v>#REF!</v>
      </c>
      <c r="B2247">
        <f>IF(AND('Tracker&amp;Invoice'!A2283&lt;&gt;"",'Tracker&amp;Invoice'!A2283&lt;&gt;"ITEM",'Tracker&amp;Invoice'!A2281="ITEM"),1,0)</f>
        <v>1</v>
      </c>
      <c r="C2247" t="str">
        <f>IF(B2247=1,'Tracker&amp;Invoice'!A2283,C2246)</f>
        <v>BQ-143</v>
      </c>
      <c r="D2247" t="str">
        <f>IF(LEFT(TRIM('Tracker&amp;Invoice'!B2283),9)="INVOICE #","INVOICE",IF(TRIM('Tracker&amp;Invoice'!B2283)="Overall Completion INVOICE","OVERALL",""))</f>
        <v/>
      </c>
      <c r="E2247" t="str">
        <f>IF(D2247="INVOICE",VALUE(MID(TRIM('Tracker&amp;Invoice'!B2283),10,10)),"")</f>
        <v/>
      </c>
      <c r="F2247">
        <f>IF(B2247=1,IFERROR(LOOKUP(2,1/('Tracker&amp;Invoice'!$H2283:$AC2283&lt;&gt;""),COLUMN('Tracker&amp;Invoice'!$H2283:$AC2283)),8),F2246)</f>
        <v>15</v>
      </c>
      <c r="G2247">
        <f>IF(D2247="OVERALL",IFERROR(LOOKUP(2,1/('Tracker&amp;Invoice'!$H2283:$AC2283&lt;&gt;""),COLUMN('Tracker&amp;Invoice'!$H2283:$AC2283)),8),G2248)</f>
        <v>16</v>
      </c>
      <c r="H2247">
        <f t="shared" si="70"/>
        <v>16</v>
      </c>
      <c r="I2247" s="29">
        <f>IF(D2247="INVOICE",SUM('Tracker&amp;Invoice'!$H2283:INDEX('Tracker&amp;Invoice'!$A2283:$AC2283,1,H2247)),0)</f>
        <v>0</v>
      </c>
      <c r="J2247" s="29">
        <f>IF(D2247="OVERALL",SUM('Tracker&amp;Invoice'!$H2283:$AC2283),0)</f>
        <v>0</v>
      </c>
    </row>
    <row r="2248" spans="1:10">
      <c r="A2248" t="e">
        <f t="shared" si="71"/>
        <v>#REF!</v>
      </c>
      <c r="B2248">
        <f>IF(AND('Tracker&amp;Invoice'!A2284&lt;&gt;"",'Tracker&amp;Invoice'!A2284&lt;&gt;"ITEM",'Tracker&amp;Invoice'!A2282="ITEM"),1,0)</f>
        <v>0</v>
      </c>
      <c r="C2248" t="str">
        <f>IF(B2248=1,'Tracker&amp;Invoice'!A2284,C2247)</f>
        <v>BQ-143</v>
      </c>
      <c r="D2248" t="str">
        <f>IF(LEFT(TRIM('Tracker&amp;Invoice'!B2284),9)="INVOICE #","INVOICE",IF(TRIM('Tracker&amp;Invoice'!B2284)="Overall Completion INVOICE","OVERALL",""))</f>
        <v/>
      </c>
      <c r="E2248" t="str">
        <f>IF(D2248="INVOICE",VALUE(MID(TRIM('Tracker&amp;Invoice'!B2284),10,10)),"")</f>
        <v/>
      </c>
      <c r="F2248">
        <f>IF(B2248=1,IFERROR(LOOKUP(2,1/('Tracker&amp;Invoice'!$H2284:$AC2284&lt;&gt;""),COLUMN('Tracker&amp;Invoice'!$H2284:$AC2284)),8),F2247)</f>
        <v>15</v>
      </c>
      <c r="G2248">
        <f>IF(D2248="OVERALL",IFERROR(LOOKUP(2,1/('Tracker&amp;Invoice'!$H2284:$AC2284&lt;&gt;""),COLUMN('Tracker&amp;Invoice'!$H2284:$AC2284)),8),G2249)</f>
        <v>16</v>
      </c>
      <c r="H2248">
        <f t="shared" si="70"/>
        <v>16</v>
      </c>
      <c r="I2248" s="29">
        <f>IF(D2248="INVOICE",SUM('Tracker&amp;Invoice'!$H2284:INDEX('Tracker&amp;Invoice'!$A2284:$AC2284,1,H2248)),0)</f>
        <v>0</v>
      </c>
      <c r="J2248" s="29">
        <f>IF(D2248="OVERALL",SUM('Tracker&amp;Invoice'!$H2284:$AC2284),0)</f>
        <v>0</v>
      </c>
    </row>
    <row r="2249" spans="1:10">
      <c r="A2249" t="e">
        <f t="shared" si="71"/>
        <v>#REF!</v>
      </c>
      <c r="B2249">
        <f>IF(AND('Tracker&amp;Invoice'!A2285&lt;&gt;"",'Tracker&amp;Invoice'!A2285&lt;&gt;"ITEM",'Tracker&amp;Invoice'!A2283="ITEM"),1,0)</f>
        <v>0</v>
      </c>
      <c r="C2249" t="str">
        <f>IF(B2249=1,'Tracker&amp;Invoice'!A2285,C2248)</f>
        <v>BQ-143</v>
      </c>
      <c r="D2249" t="str">
        <f>IF(LEFT(TRIM('Tracker&amp;Invoice'!B2285),9)="INVOICE #","INVOICE",IF(TRIM('Tracker&amp;Invoice'!B2285)="Overall Completion INVOICE","OVERALL",""))</f>
        <v/>
      </c>
      <c r="E2249" t="str">
        <f>IF(D2249="INVOICE",VALUE(MID(TRIM('Tracker&amp;Invoice'!B2285),10,10)),"")</f>
        <v/>
      </c>
      <c r="F2249">
        <f>IF(B2249=1,IFERROR(LOOKUP(2,1/('Tracker&amp;Invoice'!$H2285:$AC2285&lt;&gt;""),COLUMN('Tracker&amp;Invoice'!$H2285:$AC2285)),8),F2248)</f>
        <v>15</v>
      </c>
      <c r="G2249">
        <f>IF(D2249="OVERALL",IFERROR(LOOKUP(2,1/('Tracker&amp;Invoice'!$H2285:$AC2285&lt;&gt;""),COLUMN('Tracker&amp;Invoice'!$H2285:$AC2285)),8),G2250)</f>
        <v>16</v>
      </c>
      <c r="H2249">
        <f t="shared" si="70"/>
        <v>16</v>
      </c>
      <c r="I2249" s="29">
        <f>IF(D2249="INVOICE",SUM('Tracker&amp;Invoice'!$H2285:INDEX('Tracker&amp;Invoice'!$A2285:$AC2285,1,H2249)),0)</f>
        <v>0</v>
      </c>
      <c r="J2249" s="29">
        <f>IF(D2249="OVERALL",SUM('Tracker&amp;Invoice'!$H2285:$AC2285),0)</f>
        <v>0</v>
      </c>
    </row>
    <row r="2250" spans="1:10">
      <c r="A2250" t="e">
        <f t="shared" si="71"/>
        <v>#REF!</v>
      </c>
      <c r="B2250">
        <f>IF(AND('Tracker&amp;Invoice'!A2286&lt;&gt;"",'Tracker&amp;Invoice'!A2286&lt;&gt;"ITEM",'Tracker&amp;Invoice'!A2284="ITEM"),1,0)</f>
        <v>0</v>
      </c>
      <c r="C2250" t="str">
        <f>IF(B2250=1,'Tracker&amp;Invoice'!A2286,C2249)</f>
        <v>BQ-143</v>
      </c>
      <c r="D2250" t="str">
        <f>IF(LEFT(TRIM('Tracker&amp;Invoice'!B2286),9)="INVOICE #","INVOICE",IF(TRIM('Tracker&amp;Invoice'!B2286)="Overall Completion INVOICE","OVERALL",""))</f>
        <v>INVOICE</v>
      </c>
      <c r="E2250">
        <f>IF(D2250="INVOICE",VALUE(MID(TRIM('Tracker&amp;Invoice'!B2286),10,10)),"")</f>
        <v>24</v>
      </c>
      <c r="F2250">
        <f>IF(B2250=1,IFERROR(LOOKUP(2,1/('Tracker&amp;Invoice'!$H2286:$AC2286&lt;&gt;""),COLUMN('Tracker&amp;Invoice'!$H2286:$AC2286)),8),F2249)</f>
        <v>15</v>
      </c>
      <c r="G2250">
        <f>IF(D2250="OVERALL",IFERROR(LOOKUP(2,1/('Tracker&amp;Invoice'!$H2286:$AC2286&lt;&gt;""),COLUMN('Tracker&amp;Invoice'!$H2286:$AC2286)),8),G2251)</f>
        <v>16</v>
      </c>
      <c r="H2250">
        <f t="shared" si="70"/>
        <v>16</v>
      </c>
      <c r="I2250" s="29">
        <f>IF(D2250="INVOICE",SUM('Tracker&amp;Invoice'!$H2286:INDEX('Tracker&amp;Invoice'!$A2286:$AC2286,1,H2250)),0)</f>
        <v>7975.0000000000009</v>
      </c>
      <c r="J2250" s="29">
        <f>IF(D2250="OVERALL",SUM('Tracker&amp;Invoice'!$H2286:$AC2286),0)</f>
        <v>0</v>
      </c>
    </row>
    <row r="2251" spans="1:10">
      <c r="A2251" t="e">
        <f t="shared" si="71"/>
        <v>#REF!</v>
      </c>
      <c r="B2251">
        <f>IF(AND('Tracker&amp;Invoice'!A2287&lt;&gt;"",'Tracker&amp;Invoice'!A2287&lt;&gt;"ITEM",'Tracker&amp;Invoice'!A2285="ITEM"),1,0)</f>
        <v>0</v>
      </c>
      <c r="C2251" t="str">
        <f>IF(B2251=1,'Tracker&amp;Invoice'!A2287,C2250)</f>
        <v>BQ-143</v>
      </c>
      <c r="D2251" t="str">
        <f>IF(LEFT(TRIM('Tracker&amp;Invoice'!B2287),9)="INVOICE #","INVOICE",IF(TRIM('Tracker&amp;Invoice'!B2287)="Overall Completion INVOICE","OVERALL",""))</f>
        <v/>
      </c>
      <c r="E2251" t="str">
        <f>IF(D2251="INVOICE",VALUE(MID(TRIM('Tracker&amp;Invoice'!B2287),10,10)),"")</f>
        <v/>
      </c>
      <c r="F2251">
        <f>IF(B2251=1,IFERROR(LOOKUP(2,1/('Tracker&amp;Invoice'!$H2287:$AC2287&lt;&gt;""),COLUMN('Tracker&amp;Invoice'!$H2287:$AC2287)),8),F2250)</f>
        <v>15</v>
      </c>
      <c r="G2251">
        <f>IF(D2251="OVERALL",IFERROR(LOOKUP(2,1/('Tracker&amp;Invoice'!$H2287:$AC2287&lt;&gt;""),COLUMN('Tracker&amp;Invoice'!$H2287:$AC2287)),8),G2252)</f>
        <v>16</v>
      </c>
      <c r="H2251">
        <f t="shared" si="70"/>
        <v>16</v>
      </c>
      <c r="I2251" s="29">
        <f>IF(D2251="INVOICE",SUM('Tracker&amp;Invoice'!$H2287:INDEX('Tracker&amp;Invoice'!$A2287:$AC2287,1,H2251)),0)</f>
        <v>0</v>
      </c>
      <c r="J2251" s="29">
        <f>IF(D2251="OVERALL",SUM('Tracker&amp;Invoice'!$H2287:$AC2287),0)</f>
        <v>0</v>
      </c>
    </row>
    <row r="2252" spans="1:10">
      <c r="A2252" t="e">
        <f t="shared" si="71"/>
        <v>#REF!</v>
      </c>
      <c r="B2252">
        <f>IF(AND('Tracker&amp;Invoice'!A2288&lt;&gt;"",'Tracker&amp;Invoice'!A2288&lt;&gt;"ITEM",'Tracker&amp;Invoice'!A2286="ITEM"),1,0)</f>
        <v>0</v>
      </c>
      <c r="C2252" t="str">
        <f>IF(B2252=1,'Tracker&amp;Invoice'!A2288,C2251)</f>
        <v>BQ-143</v>
      </c>
      <c r="D2252" t="str">
        <f>IF(LEFT(TRIM('Tracker&amp;Invoice'!B2288),9)="INVOICE #","INVOICE",IF(TRIM('Tracker&amp;Invoice'!B2288)="Overall Completion INVOICE","OVERALL",""))</f>
        <v>INVOICE</v>
      </c>
      <c r="E2252">
        <f>IF(D2252="INVOICE",VALUE(MID(TRIM('Tracker&amp;Invoice'!B2288),10,10)),"")</f>
        <v>25</v>
      </c>
      <c r="F2252">
        <f>IF(B2252=1,IFERROR(LOOKUP(2,1/('Tracker&amp;Invoice'!$H2288:$AC2288&lt;&gt;""),COLUMN('Tracker&amp;Invoice'!$H2288:$AC2288)),8),F2251)</f>
        <v>15</v>
      </c>
      <c r="G2252">
        <f>IF(D2252="OVERALL",IFERROR(LOOKUP(2,1/('Tracker&amp;Invoice'!$H2288:$AC2288&lt;&gt;""),COLUMN('Tracker&amp;Invoice'!$H2288:$AC2288)),8),G2253)</f>
        <v>16</v>
      </c>
      <c r="H2252">
        <f t="shared" si="70"/>
        <v>16</v>
      </c>
      <c r="I2252" s="29">
        <f>IF(D2252="INVOICE",SUM('Tracker&amp;Invoice'!$H2288:INDEX('Tracker&amp;Invoice'!$A2288:$AC2288,1,H2252)),0)</f>
        <v>1740</v>
      </c>
      <c r="J2252" s="29">
        <f>IF(D2252="OVERALL",SUM('Tracker&amp;Invoice'!$H2288:$AC2288),0)</f>
        <v>0</v>
      </c>
    </row>
    <row r="2253" spans="1:10">
      <c r="A2253" t="e">
        <f t="shared" si="71"/>
        <v>#REF!</v>
      </c>
      <c r="B2253">
        <f>IF(AND('Tracker&amp;Invoice'!A2289&lt;&gt;"",'Tracker&amp;Invoice'!A2289&lt;&gt;"ITEM",'Tracker&amp;Invoice'!A2287="ITEM"),1,0)</f>
        <v>0</v>
      </c>
      <c r="C2253" t="str">
        <f>IF(B2253=1,'Tracker&amp;Invoice'!A2289,C2252)</f>
        <v>BQ-143</v>
      </c>
      <c r="D2253" t="str">
        <f>IF(LEFT(TRIM('Tracker&amp;Invoice'!B2289),9)="INVOICE #","INVOICE",IF(TRIM('Tracker&amp;Invoice'!B2289)="Overall Completion INVOICE","OVERALL",""))</f>
        <v/>
      </c>
      <c r="E2253" t="str">
        <f>IF(D2253="INVOICE",VALUE(MID(TRIM('Tracker&amp;Invoice'!B2289),10,10)),"")</f>
        <v/>
      </c>
      <c r="F2253">
        <f>IF(B2253=1,IFERROR(LOOKUP(2,1/('Tracker&amp;Invoice'!$H2289:$AC2289&lt;&gt;""),COLUMN('Tracker&amp;Invoice'!$H2289:$AC2289)),8),F2252)</f>
        <v>15</v>
      </c>
      <c r="G2253">
        <f>IF(D2253="OVERALL",IFERROR(LOOKUP(2,1/('Tracker&amp;Invoice'!$H2289:$AC2289&lt;&gt;""),COLUMN('Tracker&amp;Invoice'!$H2289:$AC2289)),8),G2254)</f>
        <v>16</v>
      </c>
      <c r="H2253">
        <f t="shared" si="70"/>
        <v>16</v>
      </c>
      <c r="I2253" s="29">
        <f>IF(D2253="INVOICE",SUM('Tracker&amp;Invoice'!$H2289:INDEX('Tracker&amp;Invoice'!$A2289:$AC2289,1,H2253)),0)</f>
        <v>0</v>
      </c>
      <c r="J2253" s="29">
        <f>IF(D2253="OVERALL",SUM('Tracker&amp;Invoice'!$H2289:$AC2289),0)</f>
        <v>0</v>
      </c>
    </row>
    <row r="2254" spans="1:10">
      <c r="A2254" t="e">
        <f t="shared" si="71"/>
        <v>#REF!</v>
      </c>
      <c r="B2254">
        <f>IF(AND('Tracker&amp;Invoice'!A2290&lt;&gt;"",'Tracker&amp;Invoice'!A2290&lt;&gt;"ITEM",'Tracker&amp;Invoice'!A2288="ITEM"),1,0)</f>
        <v>0</v>
      </c>
      <c r="C2254" t="str">
        <f>IF(B2254=1,'Tracker&amp;Invoice'!A2290,C2253)</f>
        <v>BQ-143</v>
      </c>
      <c r="D2254" t="str">
        <f>IF(LEFT(TRIM('Tracker&amp;Invoice'!B2290),9)="INVOICE #","INVOICE",IF(TRIM('Tracker&amp;Invoice'!B2290)="Overall Completion INVOICE","OVERALL",""))</f>
        <v>INVOICE</v>
      </c>
      <c r="E2254">
        <f>IF(D2254="INVOICE",VALUE(MID(TRIM('Tracker&amp;Invoice'!B2290),10,10)),"")</f>
        <v>27</v>
      </c>
      <c r="F2254">
        <f>IF(B2254=1,IFERROR(LOOKUP(2,1/('Tracker&amp;Invoice'!$H2290:$AC2290&lt;&gt;""),COLUMN('Tracker&amp;Invoice'!$H2290:$AC2290)),8),F2253)</f>
        <v>15</v>
      </c>
      <c r="G2254">
        <f>IF(D2254="OVERALL",IFERROR(LOOKUP(2,1/('Tracker&amp;Invoice'!$H2290:$AC2290&lt;&gt;""),COLUMN('Tracker&amp;Invoice'!$H2290:$AC2290)),8),G2255)</f>
        <v>16</v>
      </c>
      <c r="H2254">
        <f t="shared" si="70"/>
        <v>16</v>
      </c>
      <c r="I2254" s="29">
        <f>IF(D2254="INVOICE",SUM('Tracker&amp;Invoice'!$H2290:INDEX('Tracker&amp;Invoice'!$A2290:$AC2290,1,H2254)),0)</f>
        <v>217.5</v>
      </c>
      <c r="J2254" s="29">
        <f>IF(D2254="OVERALL",SUM('Tracker&amp;Invoice'!$H2290:$AC2290),0)</f>
        <v>0</v>
      </c>
    </row>
    <row r="2255" spans="1:10">
      <c r="A2255" t="e">
        <f t="shared" si="71"/>
        <v>#REF!</v>
      </c>
      <c r="B2255">
        <f>IF(AND('Tracker&amp;Invoice'!A2291&lt;&gt;"",'Tracker&amp;Invoice'!A2291&lt;&gt;"ITEM",'Tracker&amp;Invoice'!A2289="ITEM"),1,0)</f>
        <v>0</v>
      </c>
      <c r="C2255" t="str">
        <f>IF(B2255=1,'Tracker&amp;Invoice'!A2291,C2254)</f>
        <v>BQ-143</v>
      </c>
      <c r="D2255" t="str">
        <f>IF(LEFT(TRIM('Tracker&amp;Invoice'!B2291),9)="INVOICE #","INVOICE",IF(TRIM('Tracker&amp;Invoice'!B2291)="Overall Completion INVOICE","OVERALL",""))</f>
        <v/>
      </c>
      <c r="E2255" t="str">
        <f>IF(D2255="INVOICE",VALUE(MID(TRIM('Tracker&amp;Invoice'!B2291),10,10)),"")</f>
        <v/>
      </c>
      <c r="F2255">
        <f>IF(B2255=1,IFERROR(LOOKUP(2,1/('Tracker&amp;Invoice'!$H2291:$AC2291&lt;&gt;""),COLUMN('Tracker&amp;Invoice'!$H2291:$AC2291)),8),F2254)</f>
        <v>15</v>
      </c>
      <c r="G2255">
        <f>IF(D2255="OVERALL",IFERROR(LOOKUP(2,1/('Tracker&amp;Invoice'!$H2291:$AC2291&lt;&gt;""),COLUMN('Tracker&amp;Invoice'!$H2291:$AC2291)),8),G2256)</f>
        <v>16</v>
      </c>
      <c r="H2255">
        <f t="shared" si="70"/>
        <v>16</v>
      </c>
      <c r="I2255" s="29">
        <f>IF(D2255="INVOICE",SUM('Tracker&amp;Invoice'!$H2291:INDEX('Tracker&amp;Invoice'!$A2291:$AC2291,1,H2255)),0)</f>
        <v>0</v>
      </c>
      <c r="J2255" s="29">
        <f>IF(D2255="OVERALL",SUM('Tracker&amp;Invoice'!$H2291:$AC2291),0)</f>
        <v>0</v>
      </c>
    </row>
    <row r="2256" spans="1:10">
      <c r="A2256" t="e">
        <f t="shared" si="71"/>
        <v>#REF!</v>
      </c>
      <c r="B2256">
        <f>IF(AND('Tracker&amp;Invoice'!A2292&lt;&gt;"",'Tracker&amp;Invoice'!A2292&lt;&gt;"ITEM",'Tracker&amp;Invoice'!A2290="ITEM"),1,0)</f>
        <v>0</v>
      </c>
      <c r="C2256" t="str">
        <f>IF(B2256=1,'Tracker&amp;Invoice'!A2292,C2255)</f>
        <v>BQ-143</v>
      </c>
      <c r="D2256" t="str">
        <f>IF(LEFT(TRIM('Tracker&amp;Invoice'!B2292),9)="INVOICE #","INVOICE",IF(TRIM('Tracker&amp;Invoice'!B2292)="Overall Completion INVOICE","OVERALL",""))</f>
        <v>INVOICE</v>
      </c>
      <c r="E2256">
        <f>IF(D2256="INVOICE",VALUE(MID(TRIM('Tracker&amp;Invoice'!B2292),10,10)),"")</f>
        <v>32</v>
      </c>
      <c r="F2256">
        <f>IF(B2256=1,IFERROR(LOOKUP(2,1/('Tracker&amp;Invoice'!$H2292:$AC2292&lt;&gt;""),COLUMN('Tracker&amp;Invoice'!$H2292:$AC2292)),8),F2255)</f>
        <v>15</v>
      </c>
      <c r="G2256">
        <f>IF(D2256="OVERALL",IFERROR(LOOKUP(2,1/('Tracker&amp;Invoice'!$H2292:$AC2292&lt;&gt;""),COLUMN('Tracker&amp;Invoice'!$H2292:$AC2292)),8),G2257)</f>
        <v>16</v>
      </c>
      <c r="H2256">
        <f t="shared" si="70"/>
        <v>16</v>
      </c>
      <c r="I2256" s="29">
        <f>IF(D2256="INVOICE",SUM('Tracker&amp;Invoice'!$H2292:INDEX('Tracker&amp;Invoice'!$A2292:$AC2292,1,H2256)),0)</f>
        <v>870</v>
      </c>
      <c r="J2256" s="29">
        <f>IF(D2256="OVERALL",SUM('Tracker&amp;Invoice'!$H2292:$AC2292),0)</f>
        <v>0</v>
      </c>
    </row>
    <row r="2257" spans="1:10">
      <c r="A2257" t="e">
        <f t="shared" si="71"/>
        <v>#REF!</v>
      </c>
      <c r="B2257">
        <f>IF(AND('Tracker&amp;Invoice'!A2295&lt;&gt;"",'Tracker&amp;Invoice'!A2295&lt;&gt;"ITEM",'Tracker&amp;Invoice'!A2291="ITEM"),1,0)</f>
        <v>0</v>
      </c>
      <c r="C2257" t="str">
        <f>IF(B2257=1,'Tracker&amp;Invoice'!A2295,C2256)</f>
        <v>BQ-143</v>
      </c>
      <c r="D2257" t="str">
        <f>IF(LEFT(TRIM('Tracker&amp;Invoice'!B2295),9)="INVOICE #","INVOICE",IF(TRIM('Tracker&amp;Invoice'!B2295)="Overall Completion INVOICE","OVERALL",""))</f>
        <v/>
      </c>
      <c r="E2257" t="str">
        <f>IF(D2257="INVOICE",VALUE(MID(TRIM('Tracker&amp;Invoice'!B2295),10,10)),"")</f>
        <v/>
      </c>
      <c r="F2257">
        <f>IF(B2257=1,IFERROR(LOOKUP(2,1/('Tracker&amp;Invoice'!$H2295:$AC2295&lt;&gt;""),COLUMN('Tracker&amp;Invoice'!$H2295:$AC2295)),8),F2256)</f>
        <v>15</v>
      </c>
      <c r="G2257">
        <f>IF(D2257="OVERALL",IFERROR(LOOKUP(2,1/('Tracker&amp;Invoice'!$H2295:$AC2295&lt;&gt;""),COLUMN('Tracker&amp;Invoice'!$H2295:$AC2295)),8),G2258)</f>
        <v>16</v>
      </c>
      <c r="H2257">
        <f t="shared" si="70"/>
        <v>16</v>
      </c>
      <c r="I2257" s="29">
        <f>IF(D2257="INVOICE",SUM('Tracker&amp;Invoice'!$H2295:INDEX('Tracker&amp;Invoice'!$A2295:$AC2295,1,H2257)),0)</f>
        <v>0</v>
      </c>
      <c r="J2257" s="29">
        <f>IF(D2257="OVERALL",SUM('Tracker&amp;Invoice'!$H2295:$AC2295),0)</f>
        <v>0</v>
      </c>
    </row>
    <row r="2258" spans="1:10">
      <c r="A2258" t="e">
        <f t="shared" si="71"/>
        <v>#REF!</v>
      </c>
      <c r="B2258">
        <f>IF(AND('Tracker&amp;Invoice'!A2296&lt;&gt;"",'Tracker&amp;Invoice'!A2296&lt;&gt;"ITEM",'Tracker&amp;Invoice'!A2292="ITEM"),1,0)</f>
        <v>0</v>
      </c>
      <c r="C2258" t="str">
        <f>IF(B2258=1,'Tracker&amp;Invoice'!A2296,C2257)</f>
        <v>BQ-143</v>
      </c>
      <c r="D2258" t="str">
        <f>IF(LEFT(TRIM('Tracker&amp;Invoice'!B2296),9)="INVOICE #","INVOICE",IF(TRIM('Tracker&amp;Invoice'!B2296)="Overall Completion INVOICE","OVERALL",""))</f>
        <v>OVERALL</v>
      </c>
      <c r="E2258" t="str">
        <f>IF(D2258="INVOICE",VALUE(MID(TRIM('Tracker&amp;Invoice'!B2296),10,10)),"")</f>
        <v/>
      </c>
      <c r="F2258">
        <f>IF(B2258=1,IFERROR(LOOKUP(2,1/('Tracker&amp;Invoice'!$H2296:$AC2296&lt;&gt;""),COLUMN('Tracker&amp;Invoice'!$H2296:$AC2296)),8),F2257)</f>
        <v>15</v>
      </c>
      <c r="G2258">
        <f>IF(D2258="OVERALL",IFERROR(LOOKUP(2,1/('Tracker&amp;Invoice'!$H2296:$AC2296&lt;&gt;""),COLUMN('Tracker&amp;Invoice'!$H2296:$AC2296)),8),G2259)</f>
        <v>16</v>
      </c>
      <c r="H2258">
        <f t="shared" si="70"/>
        <v>16</v>
      </c>
      <c r="I2258" s="29">
        <f>IF(D2258="INVOICE",SUM('Tracker&amp;Invoice'!$H2296:INDEX('Tracker&amp;Invoice'!$A2296:$AC2296,1,H2258)),0)</f>
        <v>0</v>
      </c>
      <c r="J2258" s="29">
        <f>IF(D2258="OVERALL",SUM('Tracker&amp;Invoice'!$H2296:$AC2296),0)</f>
        <v>10585</v>
      </c>
    </row>
    <row r="2259" spans="1:10">
      <c r="A2259" t="e">
        <f t="shared" si="71"/>
        <v>#REF!</v>
      </c>
      <c r="B2259">
        <f>IF(AND('Tracker&amp;Invoice'!A2297&lt;&gt;"",'Tracker&amp;Invoice'!A2297&lt;&gt;"ITEM",'Tracker&amp;Invoice'!A2295="ITEM"),1,0)</f>
        <v>0</v>
      </c>
      <c r="C2259" t="str">
        <f>IF(B2259=1,'Tracker&amp;Invoice'!A2297,C2258)</f>
        <v>BQ-143</v>
      </c>
      <c r="D2259" t="str">
        <f>IF(LEFT(TRIM('Tracker&amp;Invoice'!B2297),9)="INVOICE #","INVOICE",IF(TRIM('Tracker&amp;Invoice'!B2297)="Overall Completion INVOICE","OVERALL",""))</f>
        <v/>
      </c>
      <c r="E2259" t="str">
        <f>IF(D2259="INVOICE",VALUE(MID(TRIM('Tracker&amp;Invoice'!B2297),10,10)),"")</f>
        <v/>
      </c>
      <c r="F2259">
        <f>IF(B2259=1,IFERROR(LOOKUP(2,1/('Tracker&amp;Invoice'!$H2297:$AC2297&lt;&gt;""),COLUMN('Tracker&amp;Invoice'!$H2297:$AC2297)),8),F2258)</f>
        <v>15</v>
      </c>
      <c r="G2259">
        <f>IF(D2259="OVERALL",IFERROR(LOOKUP(2,1/('Tracker&amp;Invoice'!$H2297:$AC2297&lt;&gt;""),COLUMN('Tracker&amp;Invoice'!$H2297:$AC2297)),8),G2260)</f>
        <v>15</v>
      </c>
      <c r="H2259">
        <f t="shared" si="70"/>
        <v>15</v>
      </c>
      <c r="I2259" s="29">
        <f>IF(D2259="INVOICE",SUM('Tracker&amp;Invoice'!$H2297:INDEX('Tracker&amp;Invoice'!$A2297:$AC2297,1,H2259)),0)</f>
        <v>0</v>
      </c>
      <c r="J2259" s="29">
        <f>IF(D2259="OVERALL",SUM('Tracker&amp;Invoice'!$H2297:$AC2297),0)</f>
        <v>0</v>
      </c>
    </row>
    <row r="2260" spans="1:10">
      <c r="A2260" t="e">
        <f t="shared" si="71"/>
        <v>#REF!</v>
      </c>
      <c r="B2260">
        <f>IF(AND('Tracker&amp;Invoice'!A2298&lt;&gt;"",'Tracker&amp;Invoice'!A2298&lt;&gt;"ITEM",'Tracker&amp;Invoice'!A2296="ITEM"),1,0)</f>
        <v>0</v>
      </c>
      <c r="C2260" t="str">
        <f>IF(B2260=1,'Tracker&amp;Invoice'!A2298,C2259)</f>
        <v>BQ-143</v>
      </c>
      <c r="D2260" t="str">
        <f>IF(LEFT(TRIM('Tracker&amp;Invoice'!B2298),9)="INVOICE #","INVOICE",IF(TRIM('Tracker&amp;Invoice'!B2298)="Overall Completion INVOICE","OVERALL",""))</f>
        <v/>
      </c>
      <c r="E2260" t="str">
        <f>IF(D2260="INVOICE",VALUE(MID(TRIM('Tracker&amp;Invoice'!B2298),10,10)),"")</f>
        <v/>
      </c>
      <c r="F2260">
        <f>IF(B2260=1,IFERROR(LOOKUP(2,1/('Tracker&amp;Invoice'!$H2298:$AC2298&lt;&gt;""),COLUMN('Tracker&amp;Invoice'!$H2298:$AC2298)),8),F2259)</f>
        <v>15</v>
      </c>
      <c r="G2260">
        <f>IF(D2260="OVERALL",IFERROR(LOOKUP(2,1/('Tracker&amp;Invoice'!$H2298:$AC2298&lt;&gt;""),COLUMN('Tracker&amp;Invoice'!$H2298:$AC2298)),8),G2261)</f>
        <v>15</v>
      </c>
      <c r="H2260">
        <f t="shared" si="70"/>
        <v>15</v>
      </c>
      <c r="I2260" s="29">
        <f>IF(D2260="INVOICE",SUM('Tracker&amp;Invoice'!$H2298:INDEX('Tracker&amp;Invoice'!$A2298:$AC2298,1,H2260)),0)</f>
        <v>0</v>
      </c>
      <c r="J2260" s="29">
        <f>IF(D2260="OVERALL",SUM('Tracker&amp;Invoice'!$H2298:$AC2298),0)</f>
        <v>0</v>
      </c>
    </row>
    <row r="2261" spans="1:10">
      <c r="A2261" t="e">
        <f t="shared" si="71"/>
        <v>#REF!</v>
      </c>
      <c r="B2261">
        <f>IF(AND('Tracker&amp;Invoice'!A2299&lt;&gt;"",'Tracker&amp;Invoice'!A2299&lt;&gt;"ITEM",'Tracker&amp;Invoice'!A2297="ITEM"),1,0)</f>
        <v>0</v>
      </c>
      <c r="C2261" t="str">
        <f>IF(B2261=1,'Tracker&amp;Invoice'!A2299,C2260)</f>
        <v>BQ-143</v>
      </c>
      <c r="D2261" t="str">
        <f>IF(LEFT(TRIM('Tracker&amp;Invoice'!B2299),9)="INVOICE #","INVOICE",IF(TRIM('Tracker&amp;Invoice'!B2299)="Overall Completion INVOICE","OVERALL",""))</f>
        <v/>
      </c>
      <c r="E2261" t="str">
        <f>IF(D2261="INVOICE",VALUE(MID(TRIM('Tracker&amp;Invoice'!B2299),10,10)),"")</f>
        <v/>
      </c>
      <c r="F2261">
        <f>IF(B2261=1,IFERROR(LOOKUP(2,1/('Tracker&amp;Invoice'!$H2299:$AC2299&lt;&gt;""),COLUMN('Tracker&amp;Invoice'!$H2299:$AC2299)),8),F2260)</f>
        <v>15</v>
      </c>
      <c r="G2261">
        <f>IF(D2261="OVERALL",IFERROR(LOOKUP(2,1/('Tracker&amp;Invoice'!$H2299:$AC2299&lt;&gt;""),COLUMN('Tracker&amp;Invoice'!$H2299:$AC2299)),8),G2262)</f>
        <v>15</v>
      </c>
      <c r="H2261">
        <f t="shared" si="70"/>
        <v>15</v>
      </c>
      <c r="I2261" s="29">
        <f>IF(D2261="INVOICE",SUM('Tracker&amp;Invoice'!$H2299:INDEX('Tracker&amp;Invoice'!$A2299:$AC2299,1,H2261)),0)</f>
        <v>0</v>
      </c>
      <c r="J2261" s="29">
        <f>IF(D2261="OVERALL",SUM('Tracker&amp;Invoice'!$H2299:$AC2299),0)</f>
        <v>0</v>
      </c>
    </row>
    <row r="2262" spans="1:10">
      <c r="A2262" t="e">
        <f t="shared" si="71"/>
        <v>#REF!</v>
      </c>
      <c r="B2262">
        <f>IF(AND('Tracker&amp;Invoice'!A2300&lt;&gt;"",'Tracker&amp;Invoice'!A2300&lt;&gt;"ITEM",'Tracker&amp;Invoice'!A2298="ITEM"),1,0)</f>
        <v>0</v>
      </c>
      <c r="C2262" t="str">
        <f>IF(B2262=1,'Tracker&amp;Invoice'!A2300,C2261)</f>
        <v>BQ-143</v>
      </c>
      <c r="D2262" t="str">
        <f>IF(LEFT(TRIM('Tracker&amp;Invoice'!B2300),9)="INVOICE #","INVOICE",IF(TRIM('Tracker&amp;Invoice'!B2300)="Overall Completion INVOICE","OVERALL",""))</f>
        <v/>
      </c>
      <c r="E2262" t="str">
        <f>IF(D2262="INVOICE",VALUE(MID(TRIM('Tracker&amp;Invoice'!B2300),10,10)),"")</f>
        <v/>
      </c>
      <c r="F2262">
        <f>IF(B2262=1,IFERROR(LOOKUP(2,1/('Tracker&amp;Invoice'!$H2300:$AC2300&lt;&gt;""),COLUMN('Tracker&amp;Invoice'!$H2300:$AC2300)),8),F2261)</f>
        <v>15</v>
      </c>
      <c r="G2262">
        <f>IF(D2262="OVERALL",IFERROR(LOOKUP(2,1/('Tracker&amp;Invoice'!$H2300:$AC2300&lt;&gt;""),COLUMN('Tracker&amp;Invoice'!$H2300:$AC2300)),8),G2263)</f>
        <v>15</v>
      </c>
      <c r="H2262">
        <f t="shared" si="70"/>
        <v>15</v>
      </c>
      <c r="I2262" s="29">
        <f>IF(D2262="INVOICE",SUM('Tracker&amp;Invoice'!$H2300:INDEX('Tracker&amp;Invoice'!$A2300:$AC2300,1,H2262)),0)</f>
        <v>0</v>
      </c>
      <c r="J2262" s="29">
        <f>IF(D2262="OVERALL",SUM('Tracker&amp;Invoice'!$H2300:$AC2300),0)</f>
        <v>0</v>
      </c>
    </row>
    <row r="2263" spans="1:10">
      <c r="A2263" t="e">
        <f t="shared" si="71"/>
        <v>#REF!</v>
      </c>
      <c r="B2263">
        <f>IF(AND('Tracker&amp;Invoice'!A2301&lt;&gt;"",'Tracker&amp;Invoice'!A2301&lt;&gt;"ITEM",'Tracker&amp;Invoice'!A2299="ITEM"),1,0)</f>
        <v>0</v>
      </c>
      <c r="C2263" t="str">
        <f>IF(B2263=1,'Tracker&amp;Invoice'!A2301,C2262)</f>
        <v>BQ-143</v>
      </c>
      <c r="D2263" t="str">
        <f>IF(LEFT(TRIM('Tracker&amp;Invoice'!B2301),9)="INVOICE #","INVOICE",IF(TRIM('Tracker&amp;Invoice'!B2301)="Overall Completion INVOICE","OVERALL",""))</f>
        <v/>
      </c>
      <c r="E2263" t="str">
        <f>IF(D2263="INVOICE",VALUE(MID(TRIM('Tracker&amp;Invoice'!B2301),10,10)),"")</f>
        <v/>
      </c>
      <c r="F2263">
        <f>IF(B2263=1,IFERROR(LOOKUP(2,1/('Tracker&amp;Invoice'!$H2301:$AC2301&lt;&gt;""),COLUMN('Tracker&amp;Invoice'!$H2301:$AC2301)),8),F2262)</f>
        <v>15</v>
      </c>
      <c r="G2263">
        <f>IF(D2263="OVERALL",IFERROR(LOOKUP(2,1/('Tracker&amp;Invoice'!$H2301:$AC2301&lt;&gt;""),COLUMN('Tracker&amp;Invoice'!$H2301:$AC2301)),8),G2264)</f>
        <v>15</v>
      </c>
      <c r="H2263">
        <f t="shared" si="70"/>
        <v>15</v>
      </c>
      <c r="I2263" s="29">
        <f>IF(D2263="INVOICE",SUM('Tracker&amp;Invoice'!$H2301:INDEX('Tracker&amp;Invoice'!$A2301:$AC2301,1,H2263)),0)</f>
        <v>0</v>
      </c>
      <c r="J2263" s="29">
        <f>IF(D2263="OVERALL",SUM('Tracker&amp;Invoice'!$H2301:$AC2301),0)</f>
        <v>0</v>
      </c>
    </row>
    <row r="2264" spans="1:10">
      <c r="A2264" t="e">
        <f t="shared" si="71"/>
        <v>#REF!</v>
      </c>
      <c r="B2264">
        <f>IF(AND('Tracker&amp;Invoice'!A2302&lt;&gt;"",'Tracker&amp;Invoice'!A2302&lt;&gt;"ITEM",'Tracker&amp;Invoice'!A2300="ITEM"),1,0)</f>
        <v>0</v>
      </c>
      <c r="C2264" t="str">
        <f>IF(B2264=1,'Tracker&amp;Invoice'!A2302,C2263)</f>
        <v>BQ-143</v>
      </c>
      <c r="D2264" t="str">
        <f>IF(LEFT(TRIM('Tracker&amp;Invoice'!B2302),9)="INVOICE #","INVOICE",IF(TRIM('Tracker&amp;Invoice'!B2302)="Overall Completion INVOICE","OVERALL",""))</f>
        <v/>
      </c>
      <c r="E2264" t="str">
        <f>IF(D2264="INVOICE",VALUE(MID(TRIM('Tracker&amp;Invoice'!B2302),10,10)),"")</f>
        <v/>
      </c>
      <c r="F2264">
        <f>IF(B2264=1,IFERROR(LOOKUP(2,1/('Tracker&amp;Invoice'!$H2302:$AC2302&lt;&gt;""),COLUMN('Tracker&amp;Invoice'!$H2302:$AC2302)),8),F2263)</f>
        <v>15</v>
      </c>
      <c r="G2264">
        <f>IF(D2264="OVERALL",IFERROR(LOOKUP(2,1/('Tracker&amp;Invoice'!$H2302:$AC2302&lt;&gt;""),COLUMN('Tracker&amp;Invoice'!$H2302:$AC2302)),8),G2265)</f>
        <v>15</v>
      </c>
      <c r="H2264">
        <f t="shared" si="70"/>
        <v>15</v>
      </c>
      <c r="I2264" s="29">
        <f>IF(D2264="INVOICE",SUM('Tracker&amp;Invoice'!$H2302:INDEX('Tracker&amp;Invoice'!$A2302:$AC2302,1,H2264)),0)</f>
        <v>0</v>
      </c>
      <c r="J2264" s="29">
        <f>IF(D2264="OVERALL",SUM('Tracker&amp;Invoice'!$H2302:$AC2302),0)</f>
        <v>0</v>
      </c>
    </row>
    <row r="2265" spans="1:10">
      <c r="A2265" t="e">
        <f t="shared" si="71"/>
        <v>#REF!</v>
      </c>
      <c r="B2265">
        <f>IF(AND('Tracker&amp;Invoice'!A2303&lt;&gt;"",'Tracker&amp;Invoice'!A2303&lt;&gt;"ITEM",'Tracker&amp;Invoice'!A2301="ITEM"),1,0)</f>
        <v>0</v>
      </c>
      <c r="C2265" t="str">
        <f>IF(B2265=1,'Tracker&amp;Invoice'!A2303,C2264)</f>
        <v>BQ-143</v>
      </c>
      <c r="D2265" t="str">
        <f>IF(LEFT(TRIM('Tracker&amp;Invoice'!B2303),9)="INVOICE #","INVOICE",IF(TRIM('Tracker&amp;Invoice'!B2303)="Overall Completion INVOICE","OVERALL",""))</f>
        <v/>
      </c>
      <c r="E2265" t="str">
        <f>IF(D2265="INVOICE",VALUE(MID(TRIM('Tracker&amp;Invoice'!B2303),10,10)),"")</f>
        <v/>
      </c>
      <c r="F2265">
        <f>IF(B2265=1,IFERROR(LOOKUP(2,1/('Tracker&amp;Invoice'!$H2303:$AC2303&lt;&gt;""),COLUMN('Tracker&amp;Invoice'!$H2303:$AC2303)),8),F2264)</f>
        <v>15</v>
      </c>
      <c r="G2265">
        <f>IF(D2265="OVERALL",IFERROR(LOOKUP(2,1/('Tracker&amp;Invoice'!$H2303:$AC2303&lt;&gt;""),COLUMN('Tracker&amp;Invoice'!$H2303:$AC2303)),8),G2266)</f>
        <v>15</v>
      </c>
      <c r="H2265">
        <f t="shared" si="70"/>
        <v>15</v>
      </c>
      <c r="I2265" s="29">
        <f>IF(D2265="INVOICE",SUM('Tracker&amp;Invoice'!$H2303:INDEX('Tracker&amp;Invoice'!$A2303:$AC2303,1,H2265)),0)</f>
        <v>0</v>
      </c>
      <c r="J2265" s="29">
        <f>IF(D2265="OVERALL",SUM('Tracker&amp;Invoice'!$H2303:$AC2303),0)</f>
        <v>0</v>
      </c>
    </row>
    <row r="2266" spans="1:10">
      <c r="A2266" t="e">
        <f t="shared" si="71"/>
        <v>#REF!</v>
      </c>
      <c r="B2266">
        <f>IF(AND('Tracker&amp;Invoice'!A2304&lt;&gt;"",'Tracker&amp;Invoice'!A2304&lt;&gt;"ITEM",'Tracker&amp;Invoice'!A2302="ITEM"),1,0)</f>
        <v>0</v>
      </c>
      <c r="C2266" t="str">
        <f>IF(B2266=1,'Tracker&amp;Invoice'!A2304,C2265)</f>
        <v>BQ-143</v>
      </c>
      <c r="D2266" t="str">
        <f>IF(LEFT(TRIM('Tracker&amp;Invoice'!B2304),9)="INVOICE #","INVOICE",IF(TRIM('Tracker&amp;Invoice'!B2304)="Overall Completion INVOICE","OVERALL",""))</f>
        <v/>
      </c>
      <c r="E2266" t="str">
        <f>IF(D2266="INVOICE",VALUE(MID(TRIM('Tracker&amp;Invoice'!B2304),10,10)),"")</f>
        <v/>
      </c>
      <c r="F2266">
        <f>IF(B2266=1,IFERROR(LOOKUP(2,1/('Tracker&amp;Invoice'!$H2304:$AC2304&lt;&gt;""),COLUMN('Tracker&amp;Invoice'!$H2304:$AC2304)),8),F2265)</f>
        <v>15</v>
      </c>
      <c r="G2266">
        <f>IF(D2266="OVERALL",IFERROR(LOOKUP(2,1/('Tracker&amp;Invoice'!$H2304:$AC2304&lt;&gt;""),COLUMN('Tracker&amp;Invoice'!$H2304:$AC2304)),8),G2267)</f>
        <v>15</v>
      </c>
      <c r="H2266">
        <f t="shared" si="70"/>
        <v>15</v>
      </c>
      <c r="I2266" s="29">
        <f>IF(D2266="INVOICE",SUM('Tracker&amp;Invoice'!$H2304:INDEX('Tracker&amp;Invoice'!$A2304:$AC2304,1,H2266)),0)</f>
        <v>0</v>
      </c>
      <c r="J2266" s="29">
        <f>IF(D2266="OVERALL",SUM('Tracker&amp;Invoice'!$H2304:$AC2304),0)</f>
        <v>0</v>
      </c>
    </row>
    <row r="2267" spans="1:10">
      <c r="A2267" t="e">
        <f t="shared" si="71"/>
        <v>#REF!</v>
      </c>
      <c r="B2267">
        <f>IF(AND('Tracker&amp;Invoice'!A2305&lt;&gt;"",'Tracker&amp;Invoice'!A2305&lt;&gt;"ITEM",'Tracker&amp;Invoice'!A2303="ITEM"),1,0)</f>
        <v>1</v>
      </c>
      <c r="C2267" t="str">
        <f>IF(B2267=1,'Tracker&amp;Invoice'!A2305,C2266)</f>
        <v>BQ-144</v>
      </c>
      <c r="D2267" t="str">
        <f>IF(LEFT(TRIM('Tracker&amp;Invoice'!B2305),9)="INVOICE #","INVOICE",IF(TRIM('Tracker&amp;Invoice'!B2305)="Overall Completion INVOICE","OVERALL",""))</f>
        <v/>
      </c>
      <c r="E2267" t="str">
        <f>IF(D2267="INVOICE",VALUE(MID(TRIM('Tracker&amp;Invoice'!B2305),10,10)),"")</f>
        <v/>
      </c>
      <c r="F2267">
        <f>IF(B2267=1,IFERROR(LOOKUP(2,1/('Tracker&amp;Invoice'!$H2305:$AC2305&lt;&gt;""),COLUMN('Tracker&amp;Invoice'!$H2305:$AC2305)),8),F2266)</f>
        <v>14</v>
      </c>
      <c r="G2267">
        <f>IF(D2267="OVERALL",IFERROR(LOOKUP(2,1/('Tracker&amp;Invoice'!$H2305:$AC2305&lt;&gt;""),COLUMN('Tracker&amp;Invoice'!$H2305:$AC2305)),8),G2268)</f>
        <v>15</v>
      </c>
      <c r="H2267">
        <f t="shared" si="70"/>
        <v>15</v>
      </c>
      <c r="I2267" s="29">
        <f>IF(D2267="INVOICE",SUM('Tracker&amp;Invoice'!$H2305:INDEX('Tracker&amp;Invoice'!$A2305:$AC2305,1,H2267)),0)</f>
        <v>0</v>
      </c>
      <c r="J2267" s="29">
        <f>IF(D2267="OVERALL",SUM('Tracker&amp;Invoice'!$H2305:$AC2305),0)</f>
        <v>0</v>
      </c>
    </row>
    <row r="2268" spans="1:10">
      <c r="A2268" t="e">
        <f t="shared" si="71"/>
        <v>#REF!</v>
      </c>
      <c r="B2268">
        <f>IF(AND('Tracker&amp;Invoice'!A2306&lt;&gt;"",'Tracker&amp;Invoice'!A2306&lt;&gt;"ITEM",'Tracker&amp;Invoice'!A2304="ITEM"),1,0)</f>
        <v>0</v>
      </c>
      <c r="C2268" t="str">
        <f>IF(B2268=1,'Tracker&amp;Invoice'!A2306,C2267)</f>
        <v>BQ-144</v>
      </c>
      <c r="D2268" t="str">
        <f>IF(LEFT(TRIM('Tracker&amp;Invoice'!B2306),9)="INVOICE #","INVOICE",IF(TRIM('Tracker&amp;Invoice'!B2306)="Overall Completion INVOICE","OVERALL",""))</f>
        <v/>
      </c>
      <c r="E2268" t="str">
        <f>IF(D2268="INVOICE",VALUE(MID(TRIM('Tracker&amp;Invoice'!B2306),10,10)),"")</f>
        <v/>
      </c>
      <c r="F2268">
        <f>IF(B2268=1,IFERROR(LOOKUP(2,1/('Tracker&amp;Invoice'!$H2306:$AC2306&lt;&gt;""),COLUMN('Tracker&amp;Invoice'!$H2306:$AC2306)),8),F2267)</f>
        <v>14</v>
      </c>
      <c r="G2268">
        <f>IF(D2268="OVERALL",IFERROR(LOOKUP(2,1/('Tracker&amp;Invoice'!$H2306:$AC2306&lt;&gt;""),COLUMN('Tracker&amp;Invoice'!$H2306:$AC2306)),8),G2269)</f>
        <v>15</v>
      </c>
      <c r="H2268">
        <f t="shared" si="70"/>
        <v>15</v>
      </c>
      <c r="I2268" s="29">
        <f>IF(D2268="INVOICE",SUM('Tracker&amp;Invoice'!$H2306:INDEX('Tracker&amp;Invoice'!$A2306:$AC2306,1,H2268)),0)</f>
        <v>0</v>
      </c>
      <c r="J2268" s="29">
        <f>IF(D2268="OVERALL",SUM('Tracker&amp;Invoice'!$H2306:$AC2306),0)</f>
        <v>0</v>
      </c>
    </row>
    <row r="2269" spans="1:10">
      <c r="A2269" t="e">
        <f t="shared" si="71"/>
        <v>#REF!</v>
      </c>
      <c r="B2269">
        <f>IF(AND('Tracker&amp;Invoice'!A2307&lt;&gt;"",'Tracker&amp;Invoice'!A2307&lt;&gt;"ITEM",'Tracker&amp;Invoice'!A2305="ITEM"),1,0)</f>
        <v>0</v>
      </c>
      <c r="C2269" t="str">
        <f>IF(B2269=1,'Tracker&amp;Invoice'!A2307,C2268)</f>
        <v>BQ-144</v>
      </c>
      <c r="D2269" t="str">
        <f>IF(LEFT(TRIM('Tracker&amp;Invoice'!B2307),9)="INVOICE #","INVOICE",IF(TRIM('Tracker&amp;Invoice'!B2307)="Overall Completion INVOICE","OVERALL",""))</f>
        <v/>
      </c>
      <c r="E2269" t="str">
        <f>IF(D2269="INVOICE",VALUE(MID(TRIM('Tracker&amp;Invoice'!B2307),10,10)),"")</f>
        <v/>
      </c>
      <c r="F2269">
        <f>IF(B2269=1,IFERROR(LOOKUP(2,1/('Tracker&amp;Invoice'!$H2307:$AC2307&lt;&gt;""),COLUMN('Tracker&amp;Invoice'!$H2307:$AC2307)),8),F2268)</f>
        <v>14</v>
      </c>
      <c r="G2269">
        <f>IF(D2269="OVERALL",IFERROR(LOOKUP(2,1/('Tracker&amp;Invoice'!$H2307:$AC2307&lt;&gt;""),COLUMN('Tracker&amp;Invoice'!$H2307:$AC2307)),8),G2270)</f>
        <v>15</v>
      </c>
      <c r="H2269">
        <f t="shared" si="70"/>
        <v>15</v>
      </c>
      <c r="I2269" s="29">
        <f>IF(D2269="INVOICE",SUM('Tracker&amp;Invoice'!$H2307:INDEX('Tracker&amp;Invoice'!$A2307:$AC2307,1,H2269)),0)</f>
        <v>0</v>
      </c>
      <c r="J2269" s="29">
        <f>IF(D2269="OVERALL",SUM('Tracker&amp;Invoice'!$H2307:$AC2307),0)</f>
        <v>0</v>
      </c>
    </row>
    <row r="2270" spans="1:10">
      <c r="A2270" t="e">
        <f t="shared" si="71"/>
        <v>#REF!</v>
      </c>
      <c r="B2270">
        <f>IF(AND('Tracker&amp;Invoice'!A2308&lt;&gt;"",'Tracker&amp;Invoice'!A2308&lt;&gt;"ITEM",'Tracker&amp;Invoice'!A2306="ITEM"),1,0)</f>
        <v>0</v>
      </c>
      <c r="C2270" t="str">
        <f>IF(B2270=1,'Tracker&amp;Invoice'!A2308,C2269)</f>
        <v>BQ-144</v>
      </c>
      <c r="D2270" t="str">
        <f>IF(LEFT(TRIM('Tracker&amp;Invoice'!B2308),9)="INVOICE #","INVOICE",IF(TRIM('Tracker&amp;Invoice'!B2308)="Overall Completion INVOICE","OVERALL",""))</f>
        <v>INVOICE</v>
      </c>
      <c r="E2270">
        <f>IF(D2270="INVOICE",VALUE(MID(TRIM('Tracker&amp;Invoice'!B2308),10,10)),"")</f>
        <v>13</v>
      </c>
      <c r="F2270">
        <f>IF(B2270=1,IFERROR(LOOKUP(2,1/('Tracker&amp;Invoice'!$H2308:$AC2308&lt;&gt;""),COLUMN('Tracker&amp;Invoice'!$H2308:$AC2308)),8),F2269)</f>
        <v>14</v>
      </c>
      <c r="G2270">
        <f>IF(D2270="OVERALL",IFERROR(LOOKUP(2,1/('Tracker&amp;Invoice'!$H2308:$AC2308&lt;&gt;""),COLUMN('Tracker&amp;Invoice'!$H2308:$AC2308)),8),G2271)</f>
        <v>15</v>
      </c>
      <c r="H2270">
        <f t="shared" si="70"/>
        <v>15</v>
      </c>
      <c r="I2270" s="29">
        <f>IF(D2270="INVOICE",SUM('Tracker&amp;Invoice'!$H2308:INDEX('Tracker&amp;Invoice'!$A2308:$AC2308,1,H2270)),0)</f>
        <v>8690</v>
      </c>
      <c r="J2270" s="29">
        <f>IF(D2270="OVERALL",SUM('Tracker&amp;Invoice'!$H2308:$AC2308),0)</f>
        <v>0</v>
      </c>
    </row>
    <row r="2271" spans="1:10">
      <c r="A2271" t="e">
        <f t="shared" si="71"/>
        <v>#REF!</v>
      </c>
      <c r="B2271">
        <f>IF(AND('Tracker&amp;Invoice'!A2309&lt;&gt;"",'Tracker&amp;Invoice'!A2309&lt;&gt;"ITEM",'Tracker&amp;Invoice'!A2307="ITEM"),1,0)</f>
        <v>0</v>
      </c>
      <c r="C2271" t="str">
        <f>IF(B2271=1,'Tracker&amp;Invoice'!A2309,C2270)</f>
        <v>BQ-144</v>
      </c>
      <c r="D2271" t="str">
        <f>IF(LEFT(TRIM('Tracker&amp;Invoice'!B2309),9)="INVOICE #","INVOICE",IF(TRIM('Tracker&amp;Invoice'!B2309)="Overall Completion INVOICE","OVERALL",""))</f>
        <v/>
      </c>
      <c r="E2271" t="str">
        <f>IF(D2271="INVOICE",VALUE(MID(TRIM('Tracker&amp;Invoice'!B2309),10,10)),"")</f>
        <v/>
      </c>
      <c r="F2271">
        <f>IF(B2271=1,IFERROR(LOOKUP(2,1/('Tracker&amp;Invoice'!$H2309:$AC2309&lt;&gt;""),COLUMN('Tracker&amp;Invoice'!$H2309:$AC2309)),8),F2270)</f>
        <v>14</v>
      </c>
      <c r="G2271">
        <f>IF(D2271="OVERALL",IFERROR(LOOKUP(2,1/('Tracker&amp;Invoice'!$H2309:$AC2309&lt;&gt;""),COLUMN('Tracker&amp;Invoice'!$H2309:$AC2309)),8),G2272)</f>
        <v>15</v>
      </c>
      <c r="H2271">
        <f t="shared" si="70"/>
        <v>15</v>
      </c>
      <c r="I2271" s="29">
        <f>IF(D2271="INVOICE",SUM('Tracker&amp;Invoice'!$H2309:INDEX('Tracker&amp;Invoice'!$A2309:$AC2309,1,H2271)),0)</f>
        <v>0</v>
      </c>
      <c r="J2271" s="29">
        <f>IF(D2271="OVERALL",SUM('Tracker&amp;Invoice'!$H2309:$AC2309),0)</f>
        <v>0</v>
      </c>
    </row>
    <row r="2272" spans="1:10">
      <c r="A2272" t="e">
        <f t="shared" si="71"/>
        <v>#REF!</v>
      </c>
      <c r="B2272">
        <f>IF(AND('Tracker&amp;Invoice'!A2310&lt;&gt;"",'Tracker&amp;Invoice'!A2310&lt;&gt;"ITEM",'Tracker&amp;Invoice'!A2308="ITEM"),1,0)</f>
        <v>0</v>
      </c>
      <c r="C2272" t="str">
        <f>IF(B2272=1,'Tracker&amp;Invoice'!A2310,C2271)</f>
        <v>BQ-144</v>
      </c>
      <c r="D2272" t="str">
        <f>IF(LEFT(TRIM('Tracker&amp;Invoice'!B2310),9)="INVOICE #","INVOICE",IF(TRIM('Tracker&amp;Invoice'!B2310)="Overall Completion INVOICE","OVERALL",""))</f>
        <v>INVOICE</v>
      </c>
      <c r="E2272">
        <f>IF(D2272="INVOICE",VALUE(MID(TRIM('Tracker&amp;Invoice'!B2310),10,10)),"")</f>
        <v>25</v>
      </c>
      <c r="F2272">
        <f>IF(B2272=1,IFERROR(LOOKUP(2,1/('Tracker&amp;Invoice'!$H2310:$AC2310&lt;&gt;""),COLUMN('Tracker&amp;Invoice'!$H2310:$AC2310)),8),F2271)</f>
        <v>14</v>
      </c>
      <c r="G2272">
        <f>IF(D2272="OVERALL",IFERROR(LOOKUP(2,1/('Tracker&amp;Invoice'!$H2310:$AC2310&lt;&gt;""),COLUMN('Tracker&amp;Invoice'!$H2310:$AC2310)),8),G2273)</f>
        <v>15</v>
      </c>
      <c r="H2272">
        <f t="shared" si="70"/>
        <v>15</v>
      </c>
      <c r="I2272" s="29">
        <f>IF(D2272="INVOICE",SUM('Tracker&amp;Invoice'!$H2310:INDEX('Tracker&amp;Invoice'!$A2310:$AC2310,1,H2272)),0)</f>
        <v>1659</v>
      </c>
      <c r="J2272" s="29">
        <f>IF(D2272="OVERALL",SUM('Tracker&amp;Invoice'!$H2310:$AC2310),0)</f>
        <v>0</v>
      </c>
    </row>
    <row r="2273" spans="1:10">
      <c r="A2273" t="e">
        <f t="shared" si="71"/>
        <v>#REF!</v>
      </c>
      <c r="B2273">
        <f>IF(AND('Tracker&amp;Invoice'!A2311&lt;&gt;"",'Tracker&amp;Invoice'!A2311&lt;&gt;"ITEM",'Tracker&amp;Invoice'!A2309="ITEM"),1,0)</f>
        <v>0</v>
      </c>
      <c r="C2273" t="str">
        <f>IF(B2273=1,'Tracker&amp;Invoice'!A2311,C2272)</f>
        <v>BQ-144</v>
      </c>
      <c r="D2273" t="str">
        <f>IF(LEFT(TRIM('Tracker&amp;Invoice'!B2311),9)="INVOICE #","INVOICE",IF(TRIM('Tracker&amp;Invoice'!B2311)="Overall Completion INVOICE","OVERALL",""))</f>
        <v/>
      </c>
      <c r="E2273" t="str">
        <f>IF(D2273="INVOICE",VALUE(MID(TRIM('Tracker&amp;Invoice'!B2311),10,10)),"")</f>
        <v/>
      </c>
      <c r="F2273">
        <f>IF(B2273=1,IFERROR(LOOKUP(2,1/('Tracker&amp;Invoice'!$H2311:$AC2311&lt;&gt;""),COLUMN('Tracker&amp;Invoice'!$H2311:$AC2311)),8),F2272)</f>
        <v>14</v>
      </c>
      <c r="G2273">
        <f>IF(D2273="OVERALL",IFERROR(LOOKUP(2,1/('Tracker&amp;Invoice'!$H2311:$AC2311&lt;&gt;""),COLUMN('Tracker&amp;Invoice'!$H2311:$AC2311)),8),G2274)</f>
        <v>15</v>
      </c>
      <c r="H2273">
        <f t="shared" si="70"/>
        <v>15</v>
      </c>
      <c r="I2273" s="29">
        <f>IF(D2273="INVOICE",SUM('Tracker&amp;Invoice'!$H2311:INDEX('Tracker&amp;Invoice'!$A2311:$AC2311,1,H2273)),0)</f>
        <v>0</v>
      </c>
      <c r="J2273" s="29">
        <f>IF(D2273="OVERALL",SUM('Tracker&amp;Invoice'!$H2311:$AC2311),0)</f>
        <v>0</v>
      </c>
    </row>
    <row r="2274" spans="1:10">
      <c r="A2274" t="e">
        <f t="shared" si="71"/>
        <v>#REF!</v>
      </c>
      <c r="B2274">
        <f>IF(AND('Tracker&amp;Invoice'!A2312&lt;&gt;"",'Tracker&amp;Invoice'!A2312&lt;&gt;"ITEM",'Tracker&amp;Invoice'!A2310="ITEM"),1,0)</f>
        <v>0</v>
      </c>
      <c r="C2274" t="str">
        <f>IF(B2274=1,'Tracker&amp;Invoice'!A2312,C2273)</f>
        <v>BQ-144</v>
      </c>
      <c r="D2274" t="str">
        <f>IF(LEFT(TRIM('Tracker&amp;Invoice'!B2312),9)="INVOICE #","INVOICE",IF(TRIM('Tracker&amp;Invoice'!B2312)="Overall Completion INVOICE","OVERALL",""))</f>
        <v>INVOICE</v>
      </c>
      <c r="E2274">
        <f>IF(D2274="INVOICE",VALUE(MID(TRIM('Tracker&amp;Invoice'!B2312),10,10)),"")</f>
        <v>32</v>
      </c>
      <c r="F2274">
        <f>IF(B2274=1,IFERROR(LOOKUP(2,1/('Tracker&amp;Invoice'!$H2312:$AC2312&lt;&gt;""),COLUMN('Tracker&amp;Invoice'!$H2312:$AC2312)),8),F2273)</f>
        <v>14</v>
      </c>
      <c r="G2274">
        <f>IF(D2274="OVERALL",IFERROR(LOOKUP(2,1/('Tracker&amp;Invoice'!$H2312:$AC2312&lt;&gt;""),COLUMN('Tracker&amp;Invoice'!$H2312:$AC2312)),8),G2275)</f>
        <v>15</v>
      </c>
      <c r="H2274">
        <f t="shared" si="70"/>
        <v>15</v>
      </c>
      <c r="I2274" s="29">
        <f>IF(D2274="INVOICE",SUM('Tracker&amp;Invoice'!$H2312:INDEX('Tracker&amp;Invoice'!$A2312:$AC2312,1,H2274)),0)</f>
        <v>394.98420000000004</v>
      </c>
      <c r="J2274" s="29">
        <f>IF(D2274="OVERALL",SUM('Tracker&amp;Invoice'!$H2312:$AC2312),0)</f>
        <v>0</v>
      </c>
    </row>
    <row r="2275" spans="1:10">
      <c r="A2275" t="e">
        <f t="shared" si="71"/>
        <v>#REF!</v>
      </c>
      <c r="B2275">
        <f>IF(AND('Tracker&amp;Invoice'!A2315&lt;&gt;"",'Tracker&amp;Invoice'!A2315&lt;&gt;"ITEM",'Tracker&amp;Invoice'!A2311="ITEM"),1,0)</f>
        <v>0</v>
      </c>
      <c r="C2275" t="str">
        <f>IF(B2275=1,'Tracker&amp;Invoice'!A2315,C2274)</f>
        <v>BQ-144</v>
      </c>
      <c r="D2275" t="str">
        <f>IF(LEFT(TRIM('Tracker&amp;Invoice'!B2315),9)="INVOICE #","INVOICE",IF(TRIM('Tracker&amp;Invoice'!B2315)="Overall Completion INVOICE","OVERALL",""))</f>
        <v/>
      </c>
      <c r="E2275" t="str">
        <f>IF(D2275="INVOICE",VALUE(MID(TRIM('Tracker&amp;Invoice'!B2315),10,10)),"")</f>
        <v/>
      </c>
      <c r="F2275">
        <f>IF(B2275=1,IFERROR(LOOKUP(2,1/('Tracker&amp;Invoice'!$H2315:$AC2315&lt;&gt;""),COLUMN('Tracker&amp;Invoice'!$H2315:$AC2315)),8),F2274)</f>
        <v>14</v>
      </c>
      <c r="G2275">
        <f>IF(D2275="OVERALL",IFERROR(LOOKUP(2,1/('Tracker&amp;Invoice'!$H2315:$AC2315&lt;&gt;""),COLUMN('Tracker&amp;Invoice'!$H2315:$AC2315)),8),G2276)</f>
        <v>15</v>
      </c>
      <c r="H2275">
        <f t="shared" si="70"/>
        <v>15</v>
      </c>
      <c r="I2275" s="29">
        <f>IF(D2275="INVOICE",SUM('Tracker&amp;Invoice'!$H2315:INDEX('Tracker&amp;Invoice'!$A2315:$AC2315,1,H2275)),0)</f>
        <v>0</v>
      </c>
      <c r="J2275" s="29">
        <f>IF(D2275="OVERALL",SUM('Tracker&amp;Invoice'!$H2315:$AC2315),0)</f>
        <v>0</v>
      </c>
    </row>
    <row r="2276" spans="1:10">
      <c r="A2276" t="e">
        <f t="shared" si="71"/>
        <v>#REF!</v>
      </c>
      <c r="B2276">
        <f>IF(AND('Tracker&amp;Invoice'!A2316&lt;&gt;"",'Tracker&amp;Invoice'!A2316&lt;&gt;"ITEM",'Tracker&amp;Invoice'!A2312="ITEM"),1,0)</f>
        <v>0</v>
      </c>
      <c r="C2276" t="str">
        <f>IF(B2276=1,'Tracker&amp;Invoice'!A2316,C2275)</f>
        <v>BQ-144</v>
      </c>
      <c r="D2276" t="str">
        <f>IF(LEFT(TRIM('Tracker&amp;Invoice'!B2316),9)="INVOICE #","INVOICE",IF(TRIM('Tracker&amp;Invoice'!B2316)="Overall Completion INVOICE","OVERALL",""))</f>
        <v>OVERALL</v>
      </c>
      <c r="E2276" t="str">
        <f>IF(D2276="INVOICE",VALUE(MID(TRIM('Tracker&amp;Invoice'!B2316),10,10)),"")</f>
        <v/>
      </c>
      <c r="F2276">
        <f>IF(B2276=1,IFERROR(LOOKUP(2,1/('Tracker&amp;Invoice'!$H2316:$AC2316&lt;&gt;""),COLUMN('Tracker&amp;Invoice'!$H2316:$AC2316)),8),F2275)</f>
        <v>14</v>
      </c>
      <c r="G2276">
        <f>IF(D2276="OVERALL",IFERROR(LOOKUP(2,1/('Tracker&amp;Invoice'!$H2316:$AC2316&lt;&gt;""),COLUMN('Tracker&amp;Invoice'!$H2316:$AC2316)),8),G2277)</f>
        <v>15</v>
      </c>
      <c r="H2276">
        <f t="shared" si="70"/>
        <v>15</v>
      </c>
      <c r="I2276" s="29">
        <f>IF(D2276="INVOICE",SUM('Tracker&amp;Invoice'!$H2316:INDEX('Tracker&amp;Invoice'!$A2316:$AC2316,1,H2276)),0)</f>
        <v>0</v>
      </c>
      <c r="J2276" s="29">
        <f>IF(D2276="OVERALL",SUM('Tracker&amp;Invoice'!$H2316:$AC2316),0)</f>
        <v>11060</v>
      </c>
    </row>
    <row r="2277" spans="1:10">
      <c r="A2277" t="e">
        <f t="shared" si="71"/>
        <v>#REF!</v>
      </c>
      <c r="B2277">
        <f>IF(AND('Tracker&amp;Invoice'!A2317&lt;&gt;"",'Tracker&amp;Invoice'!A2317&lt;&gt;"ITEM",'Tracker&amp;Invoice'!A2315="ITEM"),1,0)</f>
        <v>0</v>
      </c>
      <c r="C2277" t="str">
        <f>IF(B2277=1,'Tracker&amp;Invoice'!A2317,C2276)</f>
        <v>BQ-144</v>
      </c>
      <c r="D2277" t="str">
        <f>IF(LEFT(TRIM('Tracker&amp;Invoice'!B2317),9)="INVOICE #","INVOICE",IF(TRIM('Tracker&amp;Invoice'!B2317)="Overall Completion INVOICE","OVERALL",""))</f>
        <v/>
      </c>
      <c r="E2277" t="str">
        <f>IF(D2277="INVOICE",VALUE(MID(TRIM('Tracker&amp;Invoice'!B2317),10,10)),"")</f>
        <v/>
      </c>
      <c r="F2277">
        <f>IF(B2277=1,IFERROR(LOOKUP(2,1/('Tracker&amp;Invoice'!$H2317:$AC2317&lt;&gt;""),COLUMN('Tracker&amp;Invoice'!$H2317:$AC2317)),8),F2276)</f>
        <v>14</v>
      </c>
      <c r="G2277">
        <f>IF(D2277="OVERALL",IFERROR(LOOKUP(2,1/('Tracker&amp;Invoice'!$H2317:$AC2317&lt;&gt;""),COLUMN('Tracker&amp;Invoice'!$H2317:$AC2317)),8),G2278)</f>
        <v>15</v>
      </c>
      <c r="H2277">
        <f t="shared" si="70"/>
        <v>15</v>
      </c>
      <c r="I2277" s="29">
        <f>IF(D2277="INVOICE",SUM('Tracker&amp;Invoice'!$H2317:INDEX('Tracker&amp;Invoice'!$A2317:$AC2317,1,H2277)),0)</f>
        <v>0</v>
      </c>
      <c r="J2277" s="29">
        <f>IF(D2277="OVERALL",SUM('Tracker&amp;Invoice'!$H2317:$AC2317),0)</f>
        <v>0</v>
      </c>
    </row>
    <row r="2278" spans="1:10">
      <c r="A2278" t="e">
        <f t="shared" si="71"/>
        <v>#REF!</v>
      </c>
      <c r="B2278">
        <f>IF(AND('Tracker&amp;Invoice'!A2318&lt;&gt;"",'Tracker&amp;Invoice'!A2318&lt;&gt;"ITEM",'Tracker&amp;Invoice'!A2316="ITEM"),1,0)</f>
        <v>0</v>
      </c>
      <c r="C2278" t="str">
        <f>IF(B2278=1,'Tracker&amp;Invoice'!A2318,C2277)</f>
        <v>BQ-144</v>
      </c>
      <c r="D2278" t="str">
        <f>IF(LEFT(TRIM('Tracker&amp;Invoice'!B2318),9)="INVOICE #","INVOICE",IF(TRIM('Tracker&amp;Invoice'!B2318)="Overall Completion INVOICE","OVERALL",""))</f>
        <v/>
      </c>
      <c r="E2278" t="str">
        <f>IF(D2278="INVOICE",VALUE(MID(TRIM('Tracker&amp;Invoice'!B2318),10,10)),"")</f>
        <v/>
      </c>
      <c r="F2278">
        <f>IF(B2278=1,IFERROR(LOOKUP(2,1/('Tracker&amp;Invoice'!$H2318:$AC2318&lt;&gt;""),COLUMN('Tracker&amp;Invoice'!$H2318:$AC2318)),8),F2277)</f>
        <v>14</v>
      </c>
      <c r="G2278">
        <f>IF(D2278="OVERALL",IFERROR(LOOKUP(2,1/('Tracker&amp;Invoice'!$H2318:$AC2318&lt;&gt;""),COLUMN('Tracker&amp;Invoice'!$H2318:$AC2318)),8),G2279)</f>
        <v>15</v>
      </c>
      <c r="H2278">
        <f t="shared" si="70"/>
        <v>15</v>
      </c>
      <c r="I2278" s="29">
        <f>IF(D2278="INVOICE",SUM('Tracker&amp;Invoice'!$H2318:INDEX('Tracker&amp;Invoice'!$A2318:$AC2318,1,H2278)),0)</f>
        <v>0</v>
      </c>
      <c r="J2278" s="29">
        <f>IF(D2278="OVERALL",SUM('Tracker&amp;Invoice'!$H2318:$AC2318),0)</f>
        <v>0</v>
      </c>
    </row>
    <row r="2279" spans="1:10">
      <c r="A2279" t="e">
        <f t="shared" si="71"/>
        <v>#REF!</v>
      </c>
      <c r="B2279">
        <f>IF(AND('Tracker&amp;Invoice'!A2319&lt;&gt;"",'Tracker&amp;Invoice'!A2319&lt;&gt;"ITEM",'Tracker&amp;Invoice'!A2317="ITEM"),1,0)</f>
        <v>0</v>
      </c>
      <c r="C2279" t="str">
        <f>IF(B2279=1,'Tracker&amp;Invoice'!A2319,C2278)</f>
        <v>BQ-144</v>
      </c>
      <c r="D2279" t="str">
        <f>IF(LEFT(TRIM('Tracker&amp;Invoice'!B2319),9)="INVOICE #","INVOICE",IF(TRIM('Tracker&amp;Invoice'!B2319)="Overall Completion INVOICE","OVERALL",""))</f>
        <v/>
      </c>
      <c r="E2279" t="str">
        <f>IF(D2279="INVOICE",VALUE(MID(TRIM('Tracker&amp;Invoice'!B2319),10,10)),"")</f>
        <v/>
      </c>
      <c r="F2279">
        <f>IF(B2279=1,IFERROR(LOOKUP(2,1/('Tracker&amp;Invoice'!$H2319:$AC2319&lt;&gt;""),COLUMN('Tracker&amp;Invoice'!$H2319:$AC2319)),8),F2278)</f>
        <v>14</v>
      </c>
      <c r="G2279">
        <f>IF(D2279="OVERALL",IFERROR(LOOKUP(2,1/('Tracker&amp;Invoice'!$H2319:$AC2319&lt;&gt;""),COLUMN('Tracker&amp;Invoice'!$H2319:$AC2319)),8),G2280)</f>
        <v>15</v>
      </c>
      <c r="H2279">
        <f t="shared" si="70"/>
        <v>15</v>
      </c>
      <c r="I2279" s="29">
        <f>IF(D2279="INVOICE",SUM('Tracker&amp;Invoice'!$H2319:INDEX('Tracker&amp;Invoice'!$A2319:$AC2319,1,H2279)),0)</f>
        <v>0</v>
      </c>
      <c r="J2279" s="29">
        <f>IF(D2279="OVERALL",SUM('Tracker&amp;Invoice'!$H2319:$AC2319),0)</f>
        <v>0</v>
      </c>
    </row>
    <row r="2280" spans="1:10">
      <c r="A2280" t="e">
        <f t="shared" si="71"/>
        <v>#REF!</v>
      </c>
      <c r="B2280">
        <f>IF(AND('Tracker&amp;Invoice'!A2320&lt;&gt;"",'Tracker&amp;Invoice'!A2320&lt;&gt;"ITEM",'Tracker&amp;Invoice'!A2318="ITEM"),1,0)</f>
        <v>0</v>
      </c>
      <c r="C2280" t="str">
        <f>IF(B2280=1,'Tracker&amp;Invoice'!A2320,C2279)</f>
        <v>BQ-144</v>
      </c>
      <c r="D2280" t="str">
        <f>IF(LEFT(TRIM('Tracker&amp;Invoice'!B2320),9)="INVOICE #","INVOICE",IF(TRIM('Tracker&amp;Invoice'!B2320)="Overall Completion INVOICE","OVERALL",""))</f>
        <v/>
      </c>
      <c r="E2280" t="str">
        <f>IF(D2280="INVOICE",VALUE(MID(TRIM('Tracker&amp;Invoice'!B2320),10,10)),"")</f>
        <v/>
      </c>
      <c r="F2280">
        <f>IF(B2280=1,IFERROR(LOOKUP(2,1/('Tracker&amp;Invoice'!$H2320:$AC2320&lt;&gt;""),COLUMN('Tracker&amp;Invoice'!$H2320:$AC2320)),8),F2279)</f>
        <v>14</v>
      </c>
      <c r="G2280">
        <f>IF(D2280="OVERALL",IFERROR(LOOKUP(2,1/('Tracker&amp;Invoice'!$H2320:$AC2320&lt;&gt;""),COLUMN('Tracker&amp;Invoice'!$H2320:$AC2320)),8),G2281)</f>
        <v>15</v>
      </c>
      <c r="H2280">
        <f t="shared" si="70"/>
        <v>15</v>
      </c>
      <c r="I2280" s="29">
        <f>IF(D2280="INVOICE",SUM('Tracker&amp;Invoice'!$H2320:INDEX('Tracker&amp;Invoice'!$A2320:$AC2320,1,H2280)),0)</f>
        <v>0</v>
      </c>
      <c r="J2280" s="29">
        <f>IF(D2280="OVERALL",SUM('Tracker&amp;Invoice'!$H2320:$AC2320),0)</f>
        <v>0</v>
      </c>
    </row>
    <row r="2281" spans="1:10">
      <c r="A2281" t="e">
        <f t="shared" si="71"/>
        <v>#REF!</v>
      </c>
      <c r="B2281">
        <f>IF(AND('Tracker&amp;Invoice'!A2321&lt;&gt;"",'Tracker&amp;Invoice'!A2321&lt;&gt;"ITEM",'Tracker&amp;Invoice'!A2319="ITEM"),1,0)</f>
        <v>0</v>
      </c>
      <c r="C2281" t="str">
        <f>IF(B2281=1,'Tracker&amp;Invoice'!A2321,C2280)</f>
        <v>BQ-144</v>
      </c>
      <c r="D2281" t="str">
        <f>IF(LEFT(TRIM('Tracker&amp;Invoice'!B2321),9)="INVOICE #","INVOICE",IF(TRIM('Tracker&amp;Invoice'!B2321)="Overall Completion INVOICE","OVERALL",""))</f>
        <v/>
      </c>
      <c r="E2281" t="str">
        <f>IF(D2281="INVOICE",VALUE(MID(TRIM('Tracker&amp;Invoice'!B2321),10,10)),"")</f>
        <v/>
      </c>
      <c r="F2281">
        <f>IF(B2281=1,IFERROR(LOOKUP(2,1/('Tracker&amp;Invoice'!$H2321:$AC2321&lt;&gt;""),COLUMN('Tracker&amp;Invoice'!$H2321:$AC2321)),8),F2280)</f>
        <v>14</v>
      </c>
      <c r="G2281">
        <f>IF(D2281="OVERALL",IFERROR(LOOKUP(2,1/('Tracker&amp;Invoice'!$H2321:$AC2321&lt;&gt;""),COLUMN('Tracker&amp;Invoice'!$H2321:$AC2321)),8),G2282)</f>
        <v>15</v>
      </c>
      <c r="H2281">
        <f t="shared" si="70"/>
        <v>15</v>
      </c>
      <c r="I2281" s="29">
        <f>IF(D2281="INVOICE",SUM('Tracker&amp;Invoice'!$H2321:INDEX('Tracker&amp;Invoice'!$A2321:$AC2321,1,H2281)),0)</f>
        <v>0</v>
      </c>
      <c r="J2281" s="29">
        <f>IF(D2281="OVERALL",SUM('Tracker&amp;Invoice'!$H2321:$AC2321),0)</f>
        <v>0</v>
      </c>
    </row>
    <row r="2282" spans="1:10">
      <c r="A2282" t="e">
        <f t="shared" si="71"/>
        <v>#REF!</v>
      </c>
      <c r="B2282">
        <f>IF(AND('Tracker&amp;Invoice'!A2322&lt;&gt;"",'Tracker&amp;Invoice'!A2322&lt;&gt;"ITEM",'Tracker&amp;Invoice'!A2320="ITEM"),1,0)</f>
        <v>0</v>
      </c>
      <c r="C2282" t="str">
        <f>IF(B2282=1,'Tracker&amp;Invoice'!A2322,C2281)</f>
        <v>BQ-144</v>
      </c>
      <c r="D2282" t="str">
        <f>IF(LEFT(TRIM('Tracker&amp;Invoice'!B2322),9)="INVOICE #","INVOICE",IF(TRIM('Tracker&amp;Invoice'!B2322)="Overall Completion INVOICE","OVERALL",""))</f>
        <v/>
      </c>
      <c r="E2282" t="str">
        <f>IF(D2282="INVOICE",VALUE(MID(TRIM('Tracker&amp;Invoice'!B2322),10,10)),"")</f>
        <v/>
      </c>
      <c r="F2282">
        <f>IF(B2282=1,IFERROR(LOOKUP(2,1/('Tracker&amp;Invoice'!$H2322:$AC2322&lt;&gt;""),COLUMN('Tracker&amp;Invoice'!$H2322:$AC2322)),8),F2281)</f>
        <v>14</v>
      </c>
      <c r="G2282">
        <f>IF(D2282="OVERALL",IFERROR(LOOKUP(2,1/('Tracker&amp;Invoice'!$H2322:$AC2322&lt;&gt;""),COLUMN('Tracker&amp;Invoice'!$H2322:$AC2322)),8),G2283)</f>
        <v>15</v>
      </c>
      <c r="H2282">
        <f t="shared" si="70"/>
        <v>15</v>
      </c>
      <c r="I2282" s="29">
        <f>IF(D2282="INVOICE",SUM('Tracker&amp;Invoice'!$H2322:INDEX('Tracker&amp;Invoice'!$A2322:$AC2322,1,H2282)),0)</f>
        <v>0</v>
      </c>
      <c r="J2282" s="29">
        <f>IF(D2282="OVERALL",SUM('Tracker&amp;Invoice'!$H2322:$AC2322),0)</f>
        <v>0</v>
      </c>
    </row>
    <row r="2283" spans="1:10">
      <c r="A2283" t="e">
        <f t="shared" si="71"/>
        <v>#REF!</v>
      </c>
      <c r="B2283">
        <f>IF(AND('Tracker&amp;Invoice'!A2323&lt;&gt;"",'Tracker&amp;Invoice'!A2323&lt;&gt;"ITEM",'Tracker&amp;Invoice'!A2321="ITEM"),1,0)</f>
        <v>0</v>
      </c>
      <c r="C2283" t="str">
        <f>IF(B2283=1,'Tracker&amp;Invoice'!A2323,C2282)</f>
        <v>BQ-144</v>
      </c>
      <c r="D2283" t="str">
        <f>IF(LEFT(TRIM('Tracker&amp;Invoice'!B2323),9)="INVOICE #","INVOICE",IF(TRIM('Tracker&amp;Invoice'!B2323)="Overall Completion INVOICE","OVERALL",""))</f>
        <v/>
      </c>
      <c r="E2283" t="str">
        <f>IF(D2283="INVOICE",VALUE(MID(TRIM('Tracker&amp;Invoice'!B2323),10,10)),"")</f>
        <v/>
      </c>
      <c r="F2283">
        <f>IF(B2283=1,IFERROR(LOOKUP(2,1/('Tracker&amp;Invoice'!$H2323:$AC2323&lt;&gt;""),COLUMN('Tracker&amp;Invoice'!$H2323:$AC2323)),8),F2282)</f>
        <v>14</v>
      </c>
      <c r="G2283">
        <f>IF(D2283="OVERALL",IFERROR(LOOKUP(2,1/('Tracker&amp;Invoice'!$H2323:$AC2323&lt;&gt;""),COLUMN('Tracker&amp;Invoice'!$H2323:$AC2323)),8),G2284)</f>
        <v>15</v>
      </c>
      <c r="H2283">
        <f t="shared" si="70"/>
        <v>15</v>
      </c>
      <c r="I2283" s="29">
        <f>IF(D2283="INVOICE",SUM('Tracker&amp;Invoice'!$H2323:INDEX('Tracker&amp;Invoice'!$A2323:$AC2323,1,H2283)),0)</f>
        <v>0</v>
      </c>
      <c r="J2283" s="29">
        <f>IF(D2283="OVERALL",SUM('Tracker&amp;Invoice'!$H2323:$AC2323),0)</f>
        <v>0</v>
      </c>
    </row>
    <row r="2284" spans="1:10">
      <c r="A2284" t="e">
        <f t="shared" si="71"/>
        <v>#REF!</v>
      </c>
      <c r="B2284">
        <f>IF(AND('Tracker&amp;Invoice'!A2324&lt;&gt;"",'Tracker&amp;Invoice'!A2324&lt;&gt;"ITEM",'Tracker&amp;Invoice'!A2322="ITEM"),1,0)</f>
        <v>0</v>
      </c>
      <c r="C2284" t="str">
        <f>IF(B2284=1,'Tracker&amp;Invoice'!A2324,C2283)</f>
        <v>BQ-144</v>
      </c>
      <c r="D2284" t="str">
        <f>IF(LEFT(TRIM('Tracker&amp;Invoice'!B2324),9)="INVOICE #","INVOICE",IF(TRIM('Tracker&amp;Invoice'!B2324)="Overall Completion INVOICE","OVERALL",""))</f>
        <v/>
      </c>
      <c r="E2284" t="str">
        <f>IF(D2284="INVOICE",VALUE(MID(TRIM('Tracker&amp;Invoice'!B2324),10,10)),"")</f>
        <v/>
      </c>
      <c r="F2284">
        <f>IF(B2284=1,IFERROR(LOOKUP(2,1/('Tracker&amp;Invoice'!$H2324:$AC2324&lt;&gt;""),COLUMN('Tracker&amp;Invoice'!$H2324:$AC2324)),8),F2283)</f>
        <v>14</v>
      </c>
      <c r="G2284">
        <f>IF(D2284="OVERALL",IFERROR(LOOKUP(2,1/('Tracker&amp;Invoice'!$H2324:$AC2324&lt;&gt;""),COLUMN('Tracker&amp;Invoice'!$H2324:$AC2324)),8),G2285)</f>
        <v>15</v>
      </c>
      <c r="H2284">
        <f t="shared" si="70"/>
        <v>15</v>
      </c>
      <c r="I2284" s="29">
        <f>IF(D2284="INVOICE",SUM('Tracker&amp;Invoice'!$H2324:INDEX('Tracker&amp;Invoice'!$A2324:$AC2324,1,H2284)),0)</f>
        <v>0</v>
      </c>
      <c r="J2284" s="29">
        <f>IF(D2284="OVERALL",SUM('Tracker&amp;Invoice'!$H2324:$AC2324),0)</f>
        <v>0</v>
      </c>
    </row>
    <row r="2285" spans="1:10">
      <c r="A2285" t="e">
        <f t="shared" si="71"/>
        <v>#REF!</v>
      </c>
      <c r="B2285">
        <f>IF(AND('Tracker&amp;Invoice'!A2325&lt;&gt;"",'Tracker&amp;Invoice'!A2325&lt;&gt;"ITEM",'Tracker&amp;Invoice'!A2323="ITEM"),1,0)</f>
        <v>1</v>
      </c>
      <c r="C2285" t="str">
        <f>IF(B2285=1,'Tracker&amp;Invoice'!A2325,C2284)</f>
        <v>BQ-145</v>
      </c>
      <c r="D2285" t="str">
        <f>IF(LEFT(TRIM('Tracker&amp;Invoice'!B2325),9)="INVOICE #","INVOICE",IF(TRIM('Tracker&amp;Invoice'!B2325)="Overall Completion INVOICE","OVERALL",""))</f>
        <v/>
      </c>
      <c r="E2285" t="str">
        <f>IF(D2285="INVOICE",VALUE(MID(TRIM('Tracker&amp;Invoice'!B2325),10,10)),"")</f>
        <v/>
      </c>
      <c r="F2285">
        <f>IF(B2285=1,IFERROR(LOOKUP(2,1/('Tracker&amp;Invoice'!$H2325:$AC2325&lt;&gt;""),COLUMN('Tracker&amp;Invoice'!$H2325:$AC2325)),8),F2284)</f>
        <v>14</v>
      </c>
      <c r="G2285">
        <f>IF(D2285="OVERALL",IFERROR(LOOKUP(2,1/('Tracker&amp;Invoice'!$H2325:$AC2325&lt;&gt;""),COLUMN('Tracker&amp;Invoice'!$H2325:$AC2325)),8),G2286)</f>
        <v>15</v>
      </c>
      <c r="H2285">
        <f t="shared" si="70"/>
        <v>15</v>
      </c>
      <c r="I2285" s="29">
        <f>IF(D2285="INVOICE",SUM('Tracker&amp;Invoice'!$H2325:INDEX('Tracker&amp;Invoice'!$A2325:$AC2325,1,H2285)),0)</f>
        <v>0</v>
      </c>
      <c r="J2285" s="29">
        <f>IF(D2285="OVERALL",SUM('Tracker&amp;Invoice'!$H2325:$AC2325),0)</f>
        <v>0</v>
      </c>
    </row>
    <row r="2286" spans="1:10">
      <c r="A2286" t="e">
        <f t="shared" si="71"/>
        <v>#REF!</v>
      </c>
      <c r="B2286">
        <f>IF(AND('Tracker&amp;Invoice'!A2326&lt;&gt;"",'Tracker&amp;Invoice'!A2326&lt;&gt;"ITEM",'Tracker&amp;Invoice'!A2324="ITEM"),1,0)</f>
        <v>0</v>
      </c>
      <c r="C2286" t="str">
        <f>IF(B2286=1,'Tracker&amp;Invoice'!A2326,C2285)</f>
        <v>BQ-145</v>
      </c>
      <c r="D2286" t="str">
        <f>IF(LEFT(TRIM('Tracker&amp;Invoice'!B2326),9)="INVOICE #","INVOICE",IF(TRIM('Tracker&amp;Invoice'!B2326)="Overall Completion INVOICE","OVERALL",""))</f>
        <v/>
      </c>
      <c r="E2286" t="str">
        <f>IF(D2286="INVOICE",VALUE(MID(TRIM('Tracker&amp;Invoice'!B2326),10,10)),"")</f>
        <v/>
      </c>
      <c r="F2286">
        <f>IF(B2286=1,IFERROR(LOOKUP(2,1/('Tracker&amp;Invoice'!$H2326:$AC2326&lt;&gt;""),COLUMN('Tracker&amp;Invoice'!$H2326:$AC2326)),8),F2285)</f>
        <v>14</v>
      </c>
      <c r="G2286">
        <f>IF(D2286="OVERALL",IFERROR(LOOKUP(2,1/('Tracker&amp;Invoice'!$H2326:$AC2326&lt;&gt;""),COLUMN('Tracker&amp;Invoice'!$H2326:$AC2326)),8),G2287)</f>
        <v>15</v>
      </c>
      <c r="H2286">
        <f t="shared" si="70"/>
        <v>15</v>
      </c>
      <c r="I2286" s="29">
        <f>IF(D2286="INVOICE",SUM('Tracker&amp;Invoice'!$H2326:INDEX('Tracker&amp;Invoice'!$A2326:$AC2326,1,H2286)),0)</f>
        <v>0</v>
      </c>
      <c r="J2286" s="29">
        <f>IF(D2286="OVERALL",SUM('Tracker&amp;Invoice'!$H2326:$AC2326),0)</f>
        <v>0</v>
      </c>
    </row>
    <row r="2287" spans="1:10">
      <c r="A2287" t="e">
        <f t="shared" si="71"/>
        <v>#REF!</v>
      </c>
      <c r="B2287">
        <f>IF(AND('Tracker&amp;Invoice'!A2327&lt;&gt;"",'Tracker&amp;Invoice'!A2327&lt;&gt;"ITEM",'Tracker&amp;Invoice'!A2325="ITEM"),1,0)</f>
        <v>0</v>
      </c>
      <c r="C2287" t="str">
        <f>IF(B2287=1,'Tracker&amp;Invoice'!A2327,C2286)</f>
        <v>BQ-145</v>
      </c>
      <c r="D2287" t="str">
        <f>IF(LEFT(TRIM('Tracker&amp;Invoice'!B2327),9)="INVOICE #","INVOICE",IF(TRIM('Tracker&amp;Invoice'!B2327)="Overall Completion INVOICE","OVERALL",""))</f>
        <v/>
      </c>
      <c r="E2287" t="str">
        <f>IF(D2287="INVOICE",VALUE(MID(TRIM('Tracker&amp;Invoice'!B2327),10,10)),"")</f>
        <v/>
      </c>
      <c r="F2287">
        <f>IF(B2287=1,IFERROR(LOOKUP(2,1/('Tracker&amp;Invoice'!$H2327:$AC2327&lt;&gt;""),COLUMN('Tracker&amp;Invoice'!$H2327:$AC2327)),8),F2286)</f>
        <v>14</v>
      </c>
      <c r="G2287">
        <f>IF(D2287="OVERALL",IFERROR(LOOKUP(2,1/('Tracker&amp;Invoice'!$H2327:$AC2327&lt;&gt;""),COLUMN('Tracker&amp;Invoice'!$H2327:$AC2327)),8),G2288)</f>
        <v>15</v>
      </c>
      <c r="H2287">
        <f t="shared" si="70"/>
        <v>15</v>
      </c>
      <c r="I2287" s="29">
        <f>IF(D2287="INVOICE",SUM('Tracker&amp;Invoice'!$H2327:INDEX('Tracker&amp;Invoice'!$A2327:$AC2327,1,H2287)),0)</f>
        <v>0</v>
      </c>
      <c r="J2287" s="29">
        <f>IF(D2287="OVERALL",SUM('Tracker&amp;Invoice'!$H2327:$AC2327),0)</f>
        <v>0</v>
      </c>
    </row>
    <row r="2288" spans="1:10">
      <c r="A2288" t="e">
        <f t="shared" si="71"/>
        <v>#REF!</v>
      </c>
      <c r="B2288">
        <f>IF(AND('Tracker&amp;Invoice'!A2328&lt;&gt;"",'Tracker&amp;Invoice'!A2328&lt;&gt;"ITEM",'Tracker&amp;Invoice'!A2326="ITEM"),1,0)</f>
        <v>0</v>
      </c>
      <c r="C2288" t="str">
        <f>IF(B2288=1,'Tracker&amp;Invoice'!A2328,C2287)</f>
        <v>BQ-145</v>
      </c>
      <c r="D2288" t="str">
        <f>IF(LEFT(TRIM('Tracker&amp;Invoice'!B2328),9)="INVOICE #","INVOICE",IF(TRIM('Tracker&amp;Invoice'!B2328)="Overall Completion INVOICE","OVERALL",""))</f>
        <v>INVOICE</v>
      </c>
      <c r="E2288">
        <f>IF(D2288="INVOICE",VALUE(MID(TRIM('Tracker&amp;Invoice'!B2328),10,10)),"")</f>
        <v>14</v>
      </c>
      <c r="F2288">
        <f>IF(B2288=1,IFERROR(LOOKUP(2,1/('Tracker&amp;Invoice'!$H2328:$AC2328&lt;&gt;""),COLUMN('Tracker&amp;Invoice'!$H2328:$AC2328)),8),F2287)</f>
        <v>14</v>
      </c>
      <c r="G2288">
        <f>IF(D2288="OVERALL",IFERROR(LOOKUP(2,1/('Tracker&amp;Invoice'!$H2328:$AC2328&lt;&gt;""),COLUMN('Tracker&amp;Invoice'!$H2328:$AC2328)),8),G2289)</f>
        <v>15</v>
      </c>
      <c r="H2288">
        <f t="shared" si="70"/>
        <v>15</v>
      </c>
      <c r="I2288" s="29">
        <f>IF(D2288="INVOICE",SUM('Tracker&amp;Invoice'!$H2328:INDEX('Tracker&amp;Invoice'!$A2328:$AC2328,1,H2288)),0)</f>
        <v>627</v>
      </c>
      <c r="J2288" s="29">
        <f>IF(D2288="OVERALL",SUM('Tracker&amp;Invoice'!$H2328:$AC2328),0)</f>
        <v>0</v>
      </c>
    </row>
    <row r="2289" spans="1:10">
      <c r="A2289" t="e">
        <f t="shared" si="71"/>
        <v>#REF!</v>
      </c>
      <c r="B2289">
        <f>IF(AND('Tracker&amp;Invoice'!A2329&lt;&gt;"",'Tracker&amp;Invoice'!A2329&lt;&gt;"ITEM",'Tracker&amp;Invoice'!A2327="ITEM"),1,0)</f>
        <v>0</v>
      </c>
      <c r="C2289" t="str">
        <f>IF(B2289=1,'Tracker&amp;Invoice'!A2329,C2288)</f>
        <v>BQ-145</v>
      </c>
      <c r="D2289" t="str">
        <f>IF(LEFT(TRIM('Tracker&amp;Invoice'!B2329),9)="INVOICE #","INVOICE",IF(TRIM('Tracker&amp;Invoice'!B2329)="Overall Completion INVOICE","OVERALL",""))</f>
        <v/>
      </c>
      <c r="E2289" t="str">
        <f>IF(D2289="INVOICE",VALUE(MID(TRIM('Tracker&amp;Invoice'!B2329),10,10)),"")</f>
        <v/>
      </c>
      <c r="F2289">
        <f>IF(B2289=1,IFERROR(LOOKUP(2,1/('Tracker&amp;Invoice'!$H2329:$AC2329&lt;&gt;""),COLUMN('Tracker&amp;Invoice'!$H2329:$AC2329)),8),F2288)</f>
        <v>14</v>
      </c>
      <c r="G2289">
        <f>IF(D2289="OVERALL",IFERROR(LOOKUP(2,1/('Tracker&amp;Invoice'!$H2329:$AC2329&lt;&gt;""),COLUMN('Tracker&amp;Invoice'!$H2329:$AC2329)),8),G2290)</f>
        <v>15</v>
      </c>
      <c r="H2289">
        <f t="shared" si="70"/>
        <v>15</v>
      </c>
      <c r="I2289" s="29">
        <f>IF(D2289="INVOICE",SUM('Tracker&amp;Invoice'!$H2329:INDEX('Tracker&amp;Invoice'!$A2329:$AC2329,1,H2289)),0)</f>
        <v>0</v>
      </c>
      <c r="J2289" s="29">
        <f>IF(D2289="OVERALL",SUM('Tracker&amp;Invoice'!$H2329:$AC2329),0)</f>
        <v>0</v>
      </c>
    </row>
    <row r="2290" spans="1:10">
      <c r="A2290" t="e">
        <f t="shared" si="71"/>
        <v>#REF!</v>
      </c>
      <c r="B2290">
        <f>IF(AND('Tracker&amp;Invoice'!A2330&lt;&gt;"",'Tracker&amp;Invoice'!A2330&lt;&gt;"ITEM",'Tracker&amp;Invoice'!A2328="ITEM"),1,0)</f>
        <v>0</v>
      </c>
      <c r="C2290" t="str">
        <f>IF(B2290=1,'Tracker&amp;Invoice'!A2330,C2289)</f>
        <v>BQ-145</v>
      </c>
      <c r="D2290" t="str">
        <f>IF(LEFT(TRIM('Tracker&amp;Invoice'!B2330),9)="INVOICE #","INVOICE",IF(TRIM('Tracker&amp;Invoice'!B2330)="Overall Completion INVOICE","OVERALL",""))</f>
        <v>INVOICE</v>
      </c>
      <c r="E2290">
        <f>IF(D2290="INVOICE",VALUE(MID(TRIM('Tracker&amp;Invoice'!B2330),10,10)),"")</f>
        <v>25</v>
      </c>
      <c r="F2290">
        <f>IF(B2290=1,IFERROR(LOOKUP(2,1/('Tracker&amp;Invoice'!$H2330:$AC2330&lt;&gt;""),COLUMN('Tracker&amp;Invoice'!$H2330:$AC2330)),8),F2289)</f>
        <v>14</v>
      </c>
      <c r="G2290">
        <f>IF(D2290="OVERALL",IFERROR(LOOKUP(2,1/('Tracker&amp;Invoice'!$H2330:$AC2330&lt;&gt;""),COLUMN('Tracker&amp;Invoice'!$H2330:$AC2330)),8),G2291)</f>
        <v>15</v>
      </c>
      <c r="H2290">
        <f t="shared" si="70"/>
        <v>15</v>
      </c>
      <c r="I2290" s="29">
        <f>IF(D2290="INVOICE",SUM('Tracker&amp;Invoice'!$H2330:INDEX('Tracker&amp;Invoice'!$A2330:$AC2330,1,H2290)),0)</f>
        <v>199.5</v>
      </c>
      <c r="J2290" s="29">
        <f>IF(D2290="OVERALL",SUM('Tracker&amp;Invoice'!$H2330:$AC2330),0)</f>
        <v>0</v>
      </c>
    </row>
    <row r="2291" spans="1:10">
      <c r="A2291" t="e">
        <f t="shared" si="71"/>
        <v>#REF!</v>
      </c>
      <c r="B2291">
        <f>IF(AND('Tracker&amp;Invoice'!A2331&lt;&gt;"",'Tracker&amp;Invoice'!A2331&lt;&gt;"ITEM",'Tracker&amp;Invoice'!A2329="ITEM"),1,0)</f>
        <v>0</v>
      </c>
      <c r="C2291" t="str">
        <f>IF(B2291=1,'Tracker&amp;Invoice'!A2331,C2290)</f>
        <v>BQ-145</v>
      </c>
      <c r="D2291" t="str">
        <f>IF(LEFT(TRIM('Tracker&amp;Invoice'!B2331),9)="INVOICE #","INVOICE",IF(TRIM('Tracker&amp;Invoice'!B2331)="Overall Completion INVOICE","OVERALL",""))</f>
        <v/>
      </c>
      <c r="E2291" t="str">
        <f>IF(D2291="INVOICE",VALUE(MID(TRIM('Tracker&amp;Invoice'!B2331),10,10)),"")</f>
        <v/>
      </c>
      <c r="F2291">
        <f>IF(B2291=1,IFERROR(LOOKUP(2,1/('Tracker&amp;Invoice'!$H2331:$AC2331&lt;&gt;""),COLUMN('Tracker&amp;Invoice'!$H2331:$AC2331)),8),F2290)</f>
        <v>14</v>
      </c>
      <c r="G2291">
        <f>IF(D2291="OVERALL",IFERROR(LOOKUP(2,1/('Tracker&amp;Invoice'!$H2331:$AC2331&lt;&gt;""),COLUMN('Tracker&amp;Invoice'!$H2331:$AC2331)),8),G2292)</f>
        <v>15</v>
      </c>
      <c r="H2291">
        <f t="shared" si="70"/>
        <v>15</v>
      </c>
      <c r="I2291" s="29">
        <f>IF(D2291="INVOICE",SUM('Tracker&amp;Invoice'!$H2331:INDEX('Tracker&amp;Invoice'!$A2331:$AC2331,1,H2291)),0)</f>
        <v>0</v>
      </c>
      <c r="J2291" s="29">
        <f>IF(D2291="OVERALL",SUM('Tracker&amp;Invoice'!$H2331:$AC2331),0)</f>
        <v>0</v>
      </c>
    </row>
    <row r="2292" spans="1:10">
      <c r="A2292" t="e">
        <f t="shared" si="71"/>
        <v>#REF!</v>
      </c>
      <c r="B2292">
        <f>IF(AND('Tracker&amp;Invoice'!A2332&lt;&gt;"",'Tracker&amp;Invoice'!A2332&lt;&gt;"ITEM",'Tracker&amp;Invoice'!A2330="ITEM"),1,0)</f>
        <v>0</v>
      </c>
      <c r="C2292" t="str">
        <f>IF(B2292=1,'Tracker&amp;Invoice'!A2332,C2291)</f>
        <v>BQ-145</v>
      </c>
      <c r="D2292" t="str">
        <f>IF(LEFT(TRIM('Tracker&amp;Invoice'!B2332),9)="INVOICE #","INVOICE",IF(TRIM('Tracker&amp;Invoice'!B2332)="Overall Completion INVOICE","OVERALL",""))</f>
        <v>INVOICE</v>
      </c>
      <c r="E2292">
        <f>IF(D2292="INVOICE",VALUE(MID(TRIM('Tracker&amp;Invoice'!B2332),10,10)),"")</f>
        <v>32</v>
      </c>
      <c r="F2292">
        <f>IF(B2292=1,IFERROR(LOOKUP(2,1/('Tracker&amp;Invoice'!$H2332:$AC2332&lt;&gt;""),COLUMN('Tracker&amp;Invoice'!$H2332:$AC2332)),8),F2291)</f>
        <v>14</v>
      </c>
      <c r="G2292">
        <f>IF(D2292="OVERALL",IFERROR(LOOKUP(2,1/('Tracker&amp;Invoice'!$H2332:$AC2332&lt;&gt;""),COLUMN('Tracker&amp;Invoice'!$H2332:$AC2332)),8),G2293)</f>
        <v>15</v>
      </c>
      <c r="H2292">
        <f t="shared" si="70"/>
        <v>15</v>
      </c>
      <c r="I2292" s="29">
        <f>IF(D2292="INVOICE",SUM('Tracker&amp;Invoice'!$H2332:INDEX('Tracker&amp;Invoice'!$A2332:$AC2332,1,H2292)),0)</f>
        <v>85.5</v>
      </c>
      <c r="J2292" s="29">
        <f>IF(D2292="OVERALL",SUM('Tracker&amp;Invoice'!$H2332:$AC2332),0)</f>
        <v>0</v>
      </c>
    </row>
    <row r="2293" spans="1:10">
      <c r="A2293" t="e">
        <f t="shared" si="71"/>
        <v>#REF!</v>
      </c>
      <c r="B2293">
        <f>IF(AND('Tracker&amp;Invoice'!A2333&lt;&gt;"",'Tracker&amp;Invoice'!A2333&lt;&gt;"ITEM",'Tracker&amp;Invoice'!A2331="ITEM"),1,0)</f>
        <v>0</v>
      </c>
      <c r="C2293" t="str">
        <f>IF(B2293=1,'Tracker&amp;Invoice'!A2333,C2292)</f>
        <v>BQ-145</v>
      </c>
      <c r="D2293" t="str">
        <f>IF(LEFT(TRIM('Tracker&amp;Invoice'!B2333),9)="INVOICE #","INVOICE",IF(TRIM('Tracker&amp;Invoice'!B2333)="Overall Completion INVOICE","OVERALL",""))</f>
        <v/>
      </c>
      <c r="E2293" t="str">
        <f>IF(D2293="INVOICE",VALUE(MID(TRIM('Tracker&amp;Invoice'!B2333),10,10)),"")</f>
        <v/>
      </c>
      <c r="F2293">
        <f>IF(B2293=1,IFERROR(LOOKUP(2,1/('Tracker&amp;Invoice'!$H2333:$AC2333&lt;&gt;""),COLUMN('Tracker&amp;Invoice'!$H2333:$AC2333)),8),F2292)</f>
        <v>14</v>
      </c>
      <c r="G2293">
        <f>IF(D2293="OVERALL",IFERROR(LOOKUP(2,1/('Tracker&amp;Invoice'!$H2333:$AC2333&lt;&gt;""),COLUMN('Tracker&amp;Invoice'!$H2333:$AC2333)),8),G2294)</f>
        <v>15</v>
      </c>
      <c r="H2293">
        <f t="shared" si="70"/>
        <v>15</v>
      </c>
      <c r="I2293" s="29">
        <f>IF(D2293="INVOICE",SUM('Tracker&amp;Invoice'!$H2333:INDEX('Tracker&amp;Invoice'!$A2333:$AC2333,1,H2293)),0)</f>
        <v>0</v>
      </c>
      <c r="J2293" s="29">
        <f>IF(D2293="OVERALL",SUM('Tracker&amp;Invoice'!$H2333:$AC2333),0)</f>
        <v>0</v>
      </c>
    </row>
    <row r="2294" spans="1:10">
      <c r="A2294" t="e">
        <f t="shared" si="71"/>
        <v>#REF!</v>
      </c>
      <c r="B2294">
        <f>IF(AND('Tracker&amp;Invoice'!A2334&lt;&gt;"",'Tracker&amp;Invoice'!A2334&lt;&gt;"ITEM",'Tracker&amp;Invoice'!A2332="ITEM"),1,0)</f>
        <v>0</v>
      </c>
      <c r="C2294" t="str">
        <f>IF(B2294=1,'Tracker&amp;Invoice'!A2334,C2293)</f>
        <v>BQ-145</v>
      </c>
      <c r="D2294" t="str">
        <f>IF(LEFT(TRIM('Tracker&amp;Invoice'!B2334),9)="INVOICE #","INVOICE",IF(TRIM('Tracker&amp;Invoice'!B2334)="Overall Completion INVOICE","OVERALL",""))</f>
        <v>OVERALL</v>
      </c>
      <c r="E2294" t="str">
        <f>IF(D2294="INVOICE",VALUE(MID(TRIM('Tracker&amp;Invoice'!B2334),10,10)),"")</f>
        <v/>
      </c>
      <c r="F2294">
        <f>IF(B2294=1,IFERROR(LOOKUP(2,1/('Tracker&amp;Invoice'!$H2334:$AC2334&lt;&gt;""),COLUMN('Tracker&amp;Invoice'!$H2334:$AC2334)),8),F2293)</f>
        <v>14</v>
      </c>
      <c r="G2294">
        <f>IF(D2294="OVERALL",IFERROR(LOOKUP(2,1/('Tracker&amp;Invoice'!$H2334:$AC2334&lt;&gt;""),COLUMN('Tracker&amp;Invoice'!$H2334:$AC2334)),8),G2295)</f>
        <v>15</v>
      </c>
      <c r="H2294">
        <f t="shared" si="70"/>
        <v>15</v>
      </c>
      <c r="I2294" s="29">
        <f>IF(D2294="INVOICE",SUM('Tracker&amp;Invoice'!$H2334:INDEX('Tracker&amp;Invoice'!$A2334:$AC2334,1,H2294)),0)</f>
        <v>0</v>
      </c>
      <c r="J2294" s="29">
        <f>IF(D2294="OVERALL",SUM('Tracker&amp;Invoice'!$H2334:$AC2334),0)</f>
        <v>912</v>
      </c>
    </row>
    <row r="2295" spans="1:10">
      <c r="A2295" t="e">
        <f t="shared" si="71"/>
        <v>#REF!</v>
      </c>
      <c r="B2295">
        <f>IF(AND('Tracker&amp;Invoice'!A2335&lt;&gt;"",'Tracker&amp;Invoice'!A2335&lt;&gt;"ITEM",'Tracker&amp;Invoice'!A2333="ITEM"),1,0)</f>
        <v>0</v>
      </c>
      <c r="C2295" t="str">
        <f>IF(B2295=1,'Tracker&amp;Invoice'!A2335,C2294)</f>
        <v>BQ-145</v>
      </c>
      <c r="D2295" t="str">
        <f>IF(LEFT(TRIM('Tracker&amp;Invoice'!B2335),9)="INVOICE #","INVOICE",IF(TRIM('Tracker&amp;Invoice'!B2335)="Overall Completion INVOICE","OVERALL",""))</f>
        <v/>
      </c>
      <c r="E2295" t="str">
        <f>IF(D2295="INVOICE",VALUE(MID(TRIM('Tracker&amp;Invoice'!B2335),10,10)),"")</f>
        <v/>
      </c>
      <c r="F2295">
        <f>IF(B2295=1,IFERROR(LOOKUP(2,1/('Tracker&amp;Invoice'!$H2335:$AC2335&lt;&gt;""),COLUMN('Tracker&amp;Invoice'!$H2335:$AC2335)),8),F2294)</f>
        <v>14</v>
      </c>
      <c r="G2295">
        <f>IF(D2295="OVERALL",IFERROR(LOOKUP(2,1/('Tracker&amp;Invoice'!$H2335:$AC2335&lt;&gt;""),COLUMN('Tracker&amp;Invoice'!$H2335:$AC2335)),8),G2296)</f>
        <v>15</v>
      </c>
      <c r="H2295">
        <f t="shared" si="70"/>
        <v>15</v>
      </c>
      <c r="I2295" s="29">
        <f>IF(D2295="INVOICE",SUM('Tracker&amp;Invoice'!$H2335:INDEX('Tracker&amp;Invoice'!$A2335:$AC2335,1,H2295)),0)</f>
        <v>0</v>
      </c>
      <c r="J2295" s="29">
        <f>IF(D2295="OVERALL",SUM('Tracker&amp;Invoice'!$H2335:$AC2335),0)</f>
        <v>0</v>
      </c>
    </row>
    <row r="2296" spans="1:10">
      <c r="A2296" t="e">
        <f t="shared" si="71"/>
        <v>#REF!</v>
      </c>
      <c r="B2296">
        <f>IF(AND('Tracker&amp;Invoice'!A2336&lt;&gt;"",'Tracker&amp;Invoice'!A2336&lt;&gt;"ITEM",'Tracker&amp;Invoice'!A2334="ITEM"),1,0)</f>
        <v>0</v>
      </c>
      <c r="C2296" t="str">
        <f>IF(B2296=1,'Tracker&amp;Invoice'!A2336,C2295)</f>
        <v>BQ-145</v>
      </c>
      <c r="D2296" t="str">
        <f>IF(LEFT(TRIM('Tracker&amp;Invoice'!B2336),9)="INVOICE #","INVOICE",IF(TRIM('Tracker&amp;Invoice'!B2336)="Overall Completion INVOICE","OVERALL",""))</f>
        <v/>
      </c>
      <c r="E2296" t="str">
        <f>IF(D2296="INVOICE",VALUE(MID(TRIM('Tracker&amp;Invoice'!B2336),10,10)),"")</f>
        <v/>
      </c>
      <c r="F2296">
        <f>IF(B2296=1,IFERROR(LOOKUP(2,1/('Tracker&amp;Invoice'!$H2336:$AC2336&lt;&gt;""),COLUMN('Tracker&amp;Invoice'!$H2336:$AC2336)),8),F2295)</f>
        <v>14</v>
      </c>
      <c r="G2296">
        <f>IF(D2296="OVERALL",IFERROR(LOOKUP(2,1/('Tracker&amp;Invoice'!$H2336:$AC2336&lt;&gt;""),COLUMN('Tracker&amp;Invoice'!$H2336:$AC2336)),8),G2297)</f>
        <v>15</v>
      </c>
      <c r="H2296">
        <f t="shared" si="70"/>
        <v>15</v>
      </c>
      <c r="I2296" s="29">
        <f>IF(D2296="INVOICE",SUM('Tracker&amp;Invoice'!$H2336:INDEX('Tracker&amp;Invoice'!$A2336:$AC2336,1,H2296)),0)</f>
        <v>0</v>
      </c>
      <c r="J2296" s="29">
        <f>IF(D2296="OVERALL",SUM('Tracker&amp;Invoice'!$H2336:$AC2336),0)</f>
        <v>0</v>
      </c>
    </row>
    <row r="2297" spans="1:10">
      <c r="A2297" t="e">
        <f t="shared" si="71"/>
        <v>#REF!</v>
      </c>
      <c r="B2297">
        <f>IF(AND('Tracker&amp;Invoice'!A2337&lt;&gt;"",'Tracker&amp;Invoice'!A2337&lt;&gt;"ITEM",'Tracker&amp;Invoice'!A2335="ITEM"),1,0)</f>
        <v>0</v>
      </c>
      <c r="C2297" t="str">
        <f>IF(B2297=1,'Tracker&amp;Invoice'!A2337,C2296)</f>
        <v>BQ-145</v>
      </c>
      <c r="D2297" t="str">
        <f>IF(LEFT(TRIM('Tracker&amp;Invoice'!B2337),9)="INVOICE #","INVOICE",IF(TRIM('Tracker&amp;Invoice'!B2337)="Overall Completion INVOICE","OVERALL",""))</f>
        <v/>
      </c>
      <c r="E2297" t="str">
        <f>IF(D2297="INVOICE",VALUE(MID(TRIM('Tracker&amp;Invoice'!B2337),10,10)),"")</f>
        <v/>
      </c>
      <c r="F2297">
        <f>IF(B2297=1,IFERROR(LOOKUP(2,1/('Tracker&amp;Invoice'!$H2337:$AC2337&lt;&gt;""),COLUMN('Tracker&amp;Invoice'!$H2337:$AC2337)),8),F2296)</f>
        <v>14</v>
      </c>
      <c r="G2297">
        <f>IF(D2297="OVERALL",IFERROR(LOOKUP(2,1/('Tracker&amp;Invoice'!$H2337:$AC2337&lt;&gt;""),COLUMN('Tracker&amp;Invoice'!$H2337:$AC2337)),8),G2298)</f>
        <v>15</v>
      </c>
      <c r="H2297">
        <f t="shared" si="70"/>
        <v>15</v>
      </c>
      <c r="I2297" s="29">
        <f>IF(D2297="INVOICE",SUM('Tracker&amp;Invoice'!$H2337:INDEX('Tracker&amp;Invoice'!$A2337:$AC2337,1,H2297)),0)</f>
        <v>0</v>
      </c>
      <c r="J2297" s="29">
        <f>IF(D2297="OVERALL",SUM('Tracker&amp;Invoice'!$H2337:$AC2337),0)</f>
        <v>0</v>
      </c>
    </row>
    <row r="2298" spans="1:10">
      <c r="A2298" t="e">
        <f t="shared" si="71"/>
        <v>#REF!</v>
      </c>
      <c r="B2298">
        <f>IF(AND('Tracker&amp;Invoice'!A2338&lt;&gt;"",'Tracker&amp;Invoice'!A2338&lt;&gt;"ITEM",'Tracker&amp;Invoice'!A2336="ITEM"),1,0)</f>
        <v>0</v>
      </c>
      <c r="C2298" t="str">
        <f>IF(B2298=1,'Tracker&amp;Invoice'!A2338,C2297)</f>
        <v>BQ-145</v>
      </c>
      <c r="D2298" t="str">
        <f>IF(LEFT(TRIM('Tracker&amp;Invoice'!B2338),9)="INVOICE #","INVOICE",IF(TRIM('Tracker&amp;Invoice'!B2338)="Overall Completion INVOICE","OVERALL",""))</f>
        <v/>
      </c>
      <c r="E2298" t="str">
        <f>IF(D2298="INVOICE",VALUE(MID(TRIM('Tracker&amp;Invoice'!B2338),10,10)),"")</f>
        <v/>
      </c>
      <c r="F2298">
        <f>IF(B2298=1,IFERROR(LOOKUP(2,1/('Tracker&amp;Invoice'!$H2338:$AC2338&lt;&gt;""),COLUMN('Tracker&amp;Invoice'!$H2338:$AC2338)),8),F2297)</f>
        <v>14</v>
      </c>
      <c r="G2298">
        <f>IF(D2298="OVERALL",IFERROR(LOOKUP(2,1/('Tracker&amp;Invoice'!$H2338:$AC2338&lt;&gt;""),COLUMN('Tracker&amp;Invoice'!$H2338:$AC2338)),8),G2299)</f>
        <v>15</v>
      </c>
      <c r="H2298">
        <f t="shared" si="70"/>
        <v>15</v>
      </c>
      <c r="I2298" s="29">
        <f>IF(D2298="INVOICE",SUM('Tracker&amp;Invoice'!$H2338:INDEX('Tracker&amp;Invoice'!$A2338:$AC2338,1,H2298)),0)</f>
        <v>0</v>
      </c>
      <c r="J2298" s="29">
        <f>IF(D2298="OVERALL",SUM('Tracker&amp;Invoice'!$H2338:$AC2338),0)</f>
        <v>0</v>
      </c>
    </row>
    <row r="2299" spans="1:10">
      <c r="A2299" t="e">
        <f t="shared" si="71"/>
        <v>#REF!</v>
      </c>
      <c r="B2299">
        <f>IF(AND('Tracker&amp;Invoice'!A2339&lt;&gt;"",'Tracker&amp;Invoice'!A2339&lt;&gt;"ITEM",'Tracker&amp;Invoice'!A2337="ITEM"),1,0)</f>
        <v>0</v>
      </c>
      <c r="C2299" t="str">
        <f>IF(B2299=1,'Tracker&amp;Invoice'!A2339,C2298)</f>
        <v>BQ-145</v>
      </c>
      <c r="D2299" t="str">
        <f>IF(LEFT(TRIM('Tracker&amp;Invoice'!B2339),9)="INVOICE #","INVOICE",IF(TRIM('Tracker&amp;Invoice'!B2339)="Overall Completion INVOICE","OVERALL",""))</f>
        <v/>
      </c>
      <c r="E2299" t="str">
        <f>IF(D2299="INVOICE",VALUE(MID(TRIM('Tracker&amp;Invoice'!B2339),10,10)),"")</f>
        <v/>
      </c>
      <c r="F2299">
        <f>IF(B2299=1,IFERROR(LOOKUP(2,1/('Tracker&amp;Invoice'!$H2339:$AC2339&lt;&gt;""),COLUMN('Tracker&amp;Invoice'!$H2339:$AC2339)),8),F2298)</f>
        <v>14</v>
      </c>
      <c r="G2299">
        <f>IF(D2299="OVERALL",IFERROR(LOOKUP(2,1/('Tracker&amp;Invoice'!$H2339:$AC2339&lt;&gt;""),COLUMN('Tracker&amp;Invoice'!$H2339:$AC2339)),8),G2300)</f>
        <v>15</v>
      </c>
      <c r="H2299">
        <f t="shared" si="70"/>
        <v>15</v>
      </c>
      <c r="I2299" s="29">
        <f>IF(D2299="INVOICE",SUM('Tracker&amp;Invoice'!$H2339:INDEX('Tracker&amp;Invoice'!$A2339:$AC2339,1,H2299)),0)</f>
        <v>0</v>
      </c>
      <c r="J2299" s="29">
        <f>IF(D2299="OVERALL",SUM('Tracker&amp;Invoice'!$H2339:$AC2339),0)</f>
        <v>0</v>
      </c>
    </row>
    <row r="2300" spans="1:10">
      <c r="A2300" t="e">
        <f t="shared" si="71"/>
        <v>#REF!</v>
      </c>
      <c r="B2300">
        <f>IF(AND('Tracker&amp;Invoice'!A2340&lt;&gt;"",'Tracker&amp;Invoice'!A2340&lt;&gt;"ITEM",'Tracker&amp;Invoice'!A2338="ITEM"),1,0)</f>
        <v>0</v>
      </c>
      <c r="C2300" t="str">
        <f>IF(B2300=1,'Tracker&amp;Invoice'!A2340,C2299)</f>
        <v>BQ-145</v>
      </c>
      <c r="D2300" t="str">
        <f>IF(LEFT(TRIM('Tracker&amp;Invoice'!B2340),9)="INVOICE #","INVOICE",IF(TRIM('Tracker&amp;Invoice'!B2340)="Overall Completion INVOICE","OVERALL",""))</f>
        <v/>
      </c>
      <c r="E2300" t="str">
        <f>IF(D2300="INVOICE",VALUE(MID(TRIM('Tracker&amp;Invoice'!B2340),10,10)),"")</f>
        <v/>
      </c>
      <c r="F2300">
        <f>IF(B2300=1,IFERROR(LOOKUP(2,1/('Tracker&amp;Invoice'!$H2340:$AC2340&lt;&gt;""),COLUMN('Tracker&amp;Invoice'!$H2340:$AC2340)),8),F2299)</f>
        <v>14</v>
      </c>
      <c r="G2300">
        <f>IF(D2300="OVERALL",IFERROR(LOOKUP(2,1/('Tracker&amp;Invoice'!$H2340:$AC2340&lt;&gt;""),COLUMN('Tracker&amp;Invoice'!$H2340:$AC2340)),8),G2301)</f>
        <v>15</v>
      </c>
      <c r="H2300">
        <f t="shared" si="70"/>
        <v>15</v>
      </c>
      <c r="I2300" s="29">
        <f>IF(D2300="INVOICE",SUM('Tracker&amp;Invoice'!$H2340:INDEX('Tracker&amp;Invoice'!$A2340:$AC2340,1,H2300)),0)</f>
        <v>0</v>
      </c>
      <c r="J2300" s="29">
        <f>IF(D2300="OVERALL",SUM('Tracker&amp;Invoice'!$H2340:$AC2340),0)</f>
        <v>0</v>
      </c>
    </row>
    <row r="2301" spans="1:10">
      <c r="A2301" t="e">
        <f t="shared" si="71"/>
        <v>#REF!</v>
      </c>
      <c r="B2301">
        <f>IF(AND('Tracker&amp;Invoice'!A2341&lt;&gt;"",'Tracker&amp;Invoice'!A2341&lt;&gt;"ITEM",'Tracker&amp;Invoice'!A2339="ITEM"),1,0)</f>
        <v>0</v>
      </c>
      <c r="C2301" t="str">
        <f>IF(B2301=1,'Tracker&amp;Invoice'!A2341,C2300)</f>
        <v>BQ-145</v>
      </c>
      <c r="D2301" t="str">
        <f>IF(LEFT(TRIM('Tracker&amp;Invoice'!B2341),9)="INVOICE #","INVOICE",IF(TRIM('Tracker&amp;Invoice'!B2341)="Overall Completion INVOICE","OVERALL",""))</f>
        <v/>
      </c>
      <c r="E2301" t="str">
        <f>IF(D2301="INVOICE",VALUE(MID(TRIM('Tracker&amp;Invoice'!B2341),10,10)),"")</f>
        <v/>
      </c>
      <c r="F2301">
        <f>IF(B2301=1,IFERROR(LOOKUP(2,1/('Tracker&amp;Invoice'!$H2341:$AC2341&lt;&gt;""),COLUMN('Tracker&amp;Invoice'!$H2341:$AC2341)),8),F2300)</f>
        <v>14</v>
      </c>
      <c r="G2301">
        <f>IF(D2301="OVERALL",IFERROR(LOOKUP(2,1/('Tracker&amp;Invoice'!$H2341:$AC2341&lt;&gt;""),COLUMN('Tracker&amp;Invoice'!$H2341:$AC2341)),8),G2302)</f>
        <v>15</v>
      </c>
      <c r="H2301">
        <f t="shared" si="70"/>
        <v>15</v>
      </c>
      <c r="I2301" s="29">
        <f>IF(D2301="INVOICE",SUM('Tracker&amp;Invoice'!$H2341:INDEX('Tracker&amp;Invoice'!$A2341:$AC2341,1,H2301)),0)</f>
        <v>0</v>
      </c>
      <c r="J2301" s="29">
        <f>IF(D2301="OVERALL",SUM('Tracker&amp;Invoice'!$H2341:$AC2341),0)</f>
        <v>0</v>
      </c>
    </row>
    <row r="2302" spans="1:10">
      <c r="A2302" t="e">
        <f t="shared" si="71"/>
        <v>#REF!</v>
      </c>
      <c r="B2302">
        <f>IF(AND('Tracker&amp;Invoice'!A2342&lt;&gt;"",'Tracker&amp;Invoice'!A2342&lt;&gt;"ITEM",'Tracker&amp;Invoice'!A2340="ITEM"),1,0)</f>
        <v>0</v>
      </c>
      <c r="C2302" t="str">
        <f>IF(B2302=1,'Tracker&amp;Invoice'!A2342,C2301)</f>
        <v>BQ-145</v>
      </c>
      <c r="D2302" t="str">
        <f>IF(LEFT(TRIM('Tracker&amp;Invoice'!B2342),9)="INVOICE #","INVOICE",IF(TRIM('Tracker&amp;Invoice'!B2342)="Overall Completion INVOICE","OVERALL",""))</f>
        <v/>
      </c>
      <c r="E2302" t="str">
        <f>IF(D2302="INVOICE",VALUE(MID(TRIM('Tracker&amp;Invoice'!B2342),10,10)),"")</f>
        <v/>
      </c>
      <c r="F2302">
        <f>IF(B2302=1,IFERROR(LOOKUP(2,1/('Tracker&amp;Invoice'!$H2342:$AC2342&lt;&gt;""),COLUMN('Tracker&amp;Invoice'!$H2342:$AC2342)),8),F2301)</f>
        <v>14</v>
      </c>
      <c r="G2302">
        <f>IF(D2302="OVERALL",IFERROR(LOOKUP(2,1/('Tracker&amp;Invoice'!$H2342:$AC2342&lt;&gt;""),COLUMN('Tracker&amp;Invoice'!$H2342:$AC2342)),8),G2303)</f>
        <v>15</v>
      </c>
      <c r="H2302">
        <f t="shared" si="70"/>
        <v>15</v>
      </c>
      <c r="I2302" s="29">
        <f>IF(D2302="INVOICE",SUM('Tracker&amp;Invoice'!$H2342:INDEX('Tracker&amp;Invoice'!$A2342:$AC2342,1,H2302)),0)</f>
        <v>0</v>
      </c>
      <c r="J2302" s="29">
        <f>IF(D2302="OVERALL",SUM('Tracker&amp;Invoice'!$H2342:$AC2342),0)</f>
        <v>0</v>
      </c>
    </row>
    <row r="2303" spans="1:10">
      <c r="A2303" t="e">
        <f t="shared" si="71"/>
        <v>#REF!</v>
      </c>
      <c r="B2303">
        <f>IF(AND('Tracker&amp;Invoice'!A2343&lt;&gt;"",'Tracker&amp;Invoice'!A2343&lt;&gt;"ITEM",'Tracker&amp;Invoice'!A2341="ITEM"),1,0)</f>
        <v>1</v>
      </c>
      <c r="C2303" t="str">
        <f>IF(B2303=1,'Tracker&amp;Invoice'!A2343,C2302)</f>
        <v>BQ-146</v>
      </c>
      <c r="D2303" t="str">
        <f>IF(LEFT(TRIM('Tracker&amp;Invoice'!B2343),9)="INVOICE #","INVOICE",IF(TRIM('Tracker&amp;Invoice'!B2343)="Overall Completion INVOICE","OVERALL",""))</f>
        <v/>
      </c>
      <c r="E2303" t="str">
        <f>IF(D2303="INVOICE",VALUE(MID(TRIM('Tracker&amp;Invoice'!B2343),10,10)),"")</f>
        <v/>
      </c>
      <c r="F2303">
        <f>IF(B2303=1,IFERROR(LOOKUP(2,1/('Tracker&amp;Invoice'!$H2343:$AC2343&lt;&gt;""),COLUMN('Tracker&amp;Invoice'!$H2343:$AC2343)),8),F2302)</f>
        <v>14</v>
      </c>
      <c r="G2303">
        <f>IF(D2303="OVERALL",IFERROR(LOOKUP(2,1/('Tracker&amp;Invoice'!$H2343:$AC2343&lt;&gt;""),COLUMN('Tracker&amp;Invoice'!$H2343:$AC2343)),8),G2304)</f>
        <v>15</v>
      </c>
      <c r="H2303">
        <f t="shared" si="70"/>
        <v>15</v>
      </c>
      <c r="I2303" s="29">
        <f>IF(D2303="INVOICE",SUM('Tracker&amp;Invoice'!$H2343:INDEX('Tracker&amp;Invoice'!$A2343:$AC2343,1,H2303)),0)</f>
        <v>0</v>
      </c>
      <c r="J2303" s="29">
        <f>IF(D2303="OVERALL",SUM('Tracker&amp;Invoice'!$H2343:$AC2343),0)</f>
        <v>0</v>
      </c>
    </row>
    <row r="2304" spans="1:10">
      <c r="A2304" t="e">
        <f t="shared" si="71"/>
        <v>#REF!</v>
      </c>
      <c r="B2304">
        <f>IF(AND('Tracker&amp;Invoice'!A2344&lt;&gt;"",'Tracker&amp;Invoice'!A2344&lt;&gt;"ITEM",'Tracker&amp;Invoice'!A2342="ITEM"),1,0)</f>
        <v>0</v>
      </c>
      <c r="C2304" t="str">
        <f>IF(B2304=1,'Tracker&amp;Invoice'!A2344,C2303)</f>
        <v>BQ-146</v>
      </c>
      <c r="D2304" t="str">
        <f>IF(LEFT(TRIM('Tracker&amp;Invoice'!B2344),9)="INVOICE #","INVOICE",IF(TRIM('Tracker&amp;Invoice'!B2344)="Overall Completion INVOICE","OVERALL",""))</f>
        <v/>
      </c>
      <c r="E2304" t="str">
        <f>IF(D2304="INVOICE",VALUE(MID(TRIM('Tracker&amp;Invoice'!B2344),10,10)),"")</f>
        <v/>
      </c>
      <c r="F2304">
        <f>IF(B2304=1,IFERROR(LOOKUP(2,1/('Tracker&amp;Invoice'!$H2344:$AC2344&lt;&gt;""),COLUMN('Tracker&amp;Invoice'!$H2344:$AC2344)),8),F2303)</f>
        <v>14</v>
      </c>
      <c r="G2304">
        <f>IF(D2304="OVERALL",IFERROR(LOOKUP(2,1/('Tracker&amp;Invoice'!$H2344:$AC2344&lt;&gt;""),COLUMN('Tracker&amp;Invoice'!$H2344:$AC2344)),8),G2305)</f>
        <v>15</v>
      </c>
      <c r="H2304">
        <f t="shared" si="70"/>
        <v>15</v>
      </c>
      <c r="I2304" s="29">
        <f>IF(D2304="INVOICE",SUM('Tracker&amp;Invoice'!$H2344:INDEX('Tracker&amp;Invoice'!$A2344:$AC2344,1,H2304)),0)</f>
        <v>0</v>
      </c>
      <c r="J2304" s="29">
        <f>IF(D2304="OVERALL",SUM('Tracker&amp;Invoice'!$H2344:$AC2344),0)</f>
        <v>0</v>
      </c>
    </row>
    <row r="2305" spans="1:10">
      <c r="A2305" t="e">
        <f t="shared" si="71"/>
        <v>#REF!</v>
      </c>
      <c r="B2305">
        <f>IF(AND('Tracker&amp;Invoice'!A2345&lt;&gt;"",'Tracker&amp;Invoice'!A2345&lt;&gt;"ITEM",'Tracker&amp;Invoice'!A2343="ITEM"),1,0)</f>
        <v>0</v>
      </c>
      <c r="C2305" t="str">
        <f>IF(B2305=1,'Tracker&amp;Invoice'!A2345,C2304)</f>
        <v>BQ-146</v>
      </c>
      <c r="D2305" t="str">
        <f>IF(LEFT(TRIM('Tracker&amp;Invoice'!B2345),9)="INVOICE #","INVOICE",IF(TRIM('Tracker&amp;Invoice'!B2345)="Overall Completion INVOICE","OVERALL",""))</f>
        <v/>
      </c>
      <c r="E2305" t="str">
        <f>IF(D2305="INVOICE",VALUE(MID(TRIM('Tracker&amp;Invoice'!B2345),10,10)),"")</f>
        <v/>
      </c>
      <c r="F2305">
        <f>IF(B2305=1,IFERROR(LOOKUP(2,1/('Tracker&amp;Invoice'!$H2345:$AC2345&lt;&gt;""),COLUMN('Tracker&amp;Invoice'!$H2345:$AC2345)),8),F2304)</f>
        <v>14</v>
      </c>
      <c r="G2305">
        <f>IF(D2305="OVERALL",IFERROR(LOOKUP(2,1/('Tracker&amp;Invoice'!$H2345:$AC2345&lt;&gt;""),COLUMN('Tracker&amp;Invoice'!$H2345:$AC2345)),8),G2306)</f>
        <v>15</v>
      </c>
      <c r="H2305">
        <f t="shared" si="70"/>
        <v>15</v>
      </c>
      <c r="I2305" s="29">
        <f>IF(D2305="INVOICE",SUM('Tracker&amp;Invoice'!$H2345:INDEX('Tracker&amp;Invoice'!$A2345:$AC2345,1,H2305)),0)</f>
        <v>0</v>
      </c>
      <c r="J2305" s="29">
        <f>IF(D2305="OVERALL",SUM('Tracker&amp;Invoice'!$H2345:$AC2345),0)</f>
        <v>0</v>
      </c>
    </row>
    <row r="2306" spans="1:10">
      <c r="A2306" t="e">
        <f t="shared" si="71"/>
        <v>#REF!</v>
      </c>
      <c r="B2306">
        <f>IF(AND('Tracker&amp;Invoice'!A2346&lt;&gt;"",'Tracker&amp;Invoice'!A2346&lt;&gt;"ITEM",'Tracker&amp;Invoice'!A2344="ITEM"),1,0)</f>
        <v>0</v>
      </c>
      <c r="C2306" t="str">
        <f>IF(B2306=1,'Tracker&amp;Invoice'!A2346,C2305)</f>
        <v>BQ-146</v>
      </c>
      <c r="D2306" t="str">
        <f>IF(LEFT(TRIM('Tracker&amp;Invoice'!B2346),9)="INVOICE #","INVOICE",IF(TRIM('Tracker&amp;Invoice'!B2346)="Overall Completion INVOICE","OVERALL",""))</f>
        <v>INVOICE</v>
      </c>
      <c r="E2306">
        <f>IF(D2306="INVOICE",VALUE(MID(TRIM('Tracker&amp;Invoice'!B2346),10,10)),"")</f>
        <v>14</v>
      </c>
      <c r="F2306">
        <f>IF(B2306=1,IFERROR(LOOKUP(2,1/('Tracker&amp;Invoice'!$H2346:$AC2346&lt;&gt;""),COLUMN('Tracker&amp;Invoice'!$H2346:$AC2346)),8),F2305)</f>
        <v>14</v>
      </c>
      <c r="G2306">
        <f>IF(D2306="OVERALL",IFERROR(LOOKUP(2,1/('Tracker&amp;Invoice'!$H2346:$AC2346&lt;&gt;""),COLUMN('Tracker&amp;Invoice'!$H2346:$AC2346)),8),G2307)</f>
        <v>15</v>
      </c>
      <c r="H2306">
        <f t="shared" si="70"/>
        <v>15</v>
      </c>
      <c r="I2306" s="29">
        <f>IF(D2306="INVOICE",SUM('Tracker&amp;Invoice'!$H2346:INDEX('Tracker&amp;Invoice'!$A2346:$AC2346,1,H2306)),0)</f>
        <v>1320</v>
      </c>
      <c r="J2306" s="29">
        <f>IF(D2306="OVERALL",SUM('Tracker&amp;Invoice'!$H2346:$AC2346),0)</f>
        <v>0</v>
      </c>
    </row>
    <row r="2307" spans="1:10">
      <c r="A2307" t="e">
        <f t="shared" si="71"/>
        <v>#REF!</v>
      </c>
      <c r="B2307">
        <f>IF(AND('Tracker&amp;Invoice'!A2347&lt;&gt;"",'Tracker&amp;Invoice'!A2347&lt;&gt;"ITEM",'Tracker&amp;Invoice'!A2345="ITEM"),1,0)</f>
        <v>0</v>
      </c>
      <c r="C2307" t="str">
        <f>IF(B2307=1,'Tracker&amp;Invoice'!A2347,C2306)</f>
        <v>BQ-146</v>
      </c>
      <c r="D2307" t="str">
        <f>IF(LEFT(TRIM('Tracker&amp;Invoice'!B2347),9)="INVOICE #","INVOICE",IF(TRIM('Tracker&amp;Invoice'!B2347)="Overall Completion INVOICE","OVERALL",""))</f>
        <v/>
      </c>
      <c r="E2307" t="str">
        <f>IF(D2307="INVOICE",VALUE(MID(TRIM('Tracker&amp;Invoice'!B2347),10,10)),"")</f>
        <v/>
      </c>
      <c r="F2307">
        <f>IF(B2307=1,IFERROR(LOOKUP(2,1/('Tracker&amp;Invoice'!$H2347:$AC2347&lt;&gt;""),COLUMN('Tracker&amp;Invoice'!$H2347:$AC2347)),8),F2306)</f>
        <v>14</v>
      </c>
      <c r="G2307">
        <f>IF(D2307="OVERALL",IFERROR(LOOKUP(2,1/('Tracker&amp;Invoice'!$H2347:$AC2347&lt;&gt;""),COLUMN('Tracker&amp;Invoice'!$H2347:$AC2347)),8),G2308)</f>
        <v>15</v>
      </c>
      <c r="H2307">
        <f t="shared" ref="H2307:H2370" si="72">MAX(F2307,G2307)</f>
        <v>15</v>
      </c>
      <c r="I2307" s="29">
        <f>IF(D2307="INVOICE",SUM('Tracker&amp;Invoice'!$H2347:INDEX('Tracker&amp;Invoice'!$A2347:$AC2347,1,H2307)),0)</f>
        <v>0</v>
      </c>
      <c r="J2307" s="29">
        <f>IF(D2307="OVERALL",SUM('Tracker&amp;Invoice'!$H2347:$AC2347),0)</f>
        <v>0</v>
      </c>
    </row>
    <row r="2308" spans="1:10">
      <c r="A2308" t="e">
        <f t="shared" ref="A2308:A2371" si="73">A2307+B2308</f>
        <v>#REF!</v>
      </c>
      <c r="B2308">
        <f>IF(AND('Tracker&amp;Invoice'!A2348&lt;&gt;"",'Tracker&amp;Invoice'!A2348&lt;&gt;"ITEM",'Tracker&amp;Invoice'!A2346="ITEM"),1,0)</f>
        <v>0</v>
      </c>
      <c r="C2308" t="str">
        <f>IF(B2308=1,'Tracker&amp;Invoice'!A2348,C2307)</f>
        <v>BQ-146</v>
      </c>
      <c r="D2308" t="str">
        <f>IF(LEFT(TRIM('Tracker&amp;Invoice'!B2348),9)="INVOICE #","INVOICE",IF(TRIM('Tracker&amp;Invoice'!B2348)="Overall Completion INVOICE","OVERALL",""))</f>
        <v>INVOICE</v>
      </c>
      <c r="E2308">
        <f>IF(D2308="INVOICE",VALUE(MID(TRIM('Tracker&amp;Invoice'!B2348),10,10)),"")</f>
        <v>25</v>
      </c>
      <c r="F2308">
        <f>IF(B2308=1,IFERROR(LOOKUP(2,1/('Tracker&amp;Invoice'!$H2348:$AC2348&lt;&gt;""),COLUMN('Tracker&amp;Invoice'!$H2348:$AC2348)),8),F2307)</f>
        <v>14</v>
      </c>
      <c r="G2308">
        <f>IF(D2308="OVERALL",IFERROR(LOOKUP(2,1/('Tracker&amp;Invoice'!$H2348:$AC2348&lt;&gt;""),COLUMN('Tracker&amp;Invoice'!$H2348:$AC2348)),8),G2309)</f>
        <v>15</v>
      </c>
      <c r="H2308">
        <f t="shared" si="72"/>
        <v>15</v>
      </c>
      <c r="I2308" s="29">
        <f>IF(D2308="INVOICE",SUM('Tracker&amp;Invoice'!$H2348:INDEX('Tracker&amp;Invoice'!$A2348:$AC2348,1,H2308)),0)</f>
        <v>420</v>
      </c>
      <c r="J2308" s="29">
        <f>IF(D2308="OVERALL",SUM('Tracker&amp;Invoice'!$H2348:$AC2348),0)</f>
        <v>0</v>
      </c>
    </row>
    <row r="2309" spans="1:10">
      <c r="A2309" t="e">
        <f t="shared" si="73"/>
        <v>#REF!</v>
      </c>
      <c r="B2309">
        <f>IF(AND('Tracker&amp;Invoice'!A2349&lt;&gt;"",'Tracker&amp;Invoice'!A2349&lt;&gt;"ITEM",'Tracker&amp;Invoice'!A2347="ITEM"),1,0)</f>
        <v>0</v>
      </c>
      <c r="C2309" t="str">
        <f>IF(B2309=1,'Tracker&amp;Invoice'!A2349,C2308)</f>
        <v>BQ-146</v>
      </c>
      <c r="D2309" t="str">
        <f>IF(LEFT(TRIM('Tracker&amp;Invoice'!B2349),9)="INVOICE #","INVOICE",IF(TRIM('Tracker&amp;Invoice'!B2349)="Overall Completion INVOICE","OVERALL",""))</f>
        <v/>
      </c>
      <c r="E2309" t="str">
        <f>IF(D2309="INVOICE",VALUE(MID(TRIM('Tracker&amp;Invoice'!B2349),10,10)),"")</f>
        <v/>
      </c>
      <c r="F2309">
        <f>IF(B2309=1,IFERROR(LOOKUP(2,1/('Tracker&amp;Invoice'!$H2349:$AC2349&lt;&gt;""),COLUMN('Tracker&amp;Invoice'!$H2349:$AC2349)),8),F2308)</f>
        <v>14</v>
      </c>
      <c r="G2309">
        <f>IF(D2309="OVERALL",IFERROR(LOOKUP(2,1/('Tracker&amp;Invoice'!$H2349:$AC2349&lt;&gt;""),COLUMN('Tracker&amp;Invoice'!$H2349:$AC2349)),8),G2310)</f>
        <v>15</v>
      </c>
      <c r="H2309">
        <f t="shared" si="72"/>
        <v>15</v>
      </c>
      <c r="I2309" s="29">
        <f>IF(D2309="INVOICE",SUM('Tracker&amp;Invoice'!$H2349:INDEX('Tracker&amp;Invoice'!$A2349:$AC2349,1,H2309)),0)</f>
        <v>0</v>
      </c>
      <c r="J2309" s="29">
        <f>IF(D2309="OVERALL",SUM('Tracker&amp;Invoice'!$H2349:$AC2349),0)</f>
        <v>0</v>
      </c>
    </row>
    <row r="2310" spans="1:10">
      <c r="A2310" t="e">
        <f t="shared" si="73"/>
        <v>#REF!</v>
      </c>
      <c r="B2310">
        <f>IF(AND('Tracker&amp;Invoice'!A2350&lt;&gt;"",'Tracker&amp;Invoice'!A2350&lt;&gt;"ITEM",'Tracker&amp;Invoice'!A2348="ITEM"),1,0)</f>
        <v>0</v>
      </c>
      <c r="C2310" t="str">
        <f>IF(B2310=1,'Tracker&amp;Invoice'!A2350,C2309)</f>
        <v>BQ-146</v>
      </c>
      <c r="D2310" t="str">
        <f>IF(LEFT(TRIM('Tracker&amp;Invoice'!B2350),9)="INVOICE #","INVOICE",IF(TRIM('Tracker&amp;Invoice'!B2350)="Overall Completion INVOICE","OVERALL",""))</f>
        <v>INVOICE</v>
      </c>
      <c r="E2310">
        <f>IF(D2310="INVOICE",VALUE(MID(TRIM('Tracker&amp;Invoice'!B2350),10,10)),"")</f>
        <v>32</v>
      </c>
      <c r="F2310">
        <f>IF(B2310=1,IFERROR(LOOKUP(2,1/('Tracker&amp;Invoice'!$H2350:$AC2350&lt;&gt;""),COLUMN('Tracker&amp;Invoice'!$H2350:$AC2350)),8),F2309)</f>
        <v>14</v>
      </c>
      <c r="G2310">
        <f>IF(D2310="OVERALL",IFERROR(LOOKUP(2,1/('Tracker&amp;Invoice'!$H2350:$AC2350&lt;&gt;""),COLUMN('Tracker&amp;Invoice'!$H2350:$AC2350)),8),G2311)</f>
        <v>15</v>
      </c>
      <c r="H2310">
        <f t="shared" si="72"/>
        <v>15</v>
      </c>
      <c r="I2310" s="29">
        <f>IF(D2310="INVOICE",SUM('Tracker&amp;Invoice'!$H2350:INDEX('Tracker&amp;Invoice'!$A2350:$AC2350,1,H2310)),0)</f>
        <v>180</v>
      </c>
      <c r="J2310" s="29">
        <f>IF(D2310="OVERALL",SUM('Tracker&amp;Invoice'!$H2350:$AC2350),0)</f>
        <v>0</v>
      </c>
    </row>
    <row r="2311" spans="1:10">
      <c r="A2311" t="e">
        <f t="shared" si="73"/>
        <v>#REF!</v>
      </c>
      <c r="B2311">
        <f>IF(AND('Tracker&amp;Invoice'!A2351&lt;&gt;"",'Tracker&amp;Invoice'!A2351&lt;&gt;"ITEM",'Tracker&amp;Invoice'!A2349="ITEM"),1,0)</f>
        <v>0</v>
      </c>
      <c r="C2311" t="str">
        <f>IF(B2311=1,'Tracker&amp;Invoice'!A2351,C2310)</f>
        <v>BQ-146</v>
      </c>
      <c r="D2311" t="str">
        <f>IF(LEFT(TRIM('Tracker&amp;Invoice'!B2351),9)="INVOICE #","INVOICE",IF(TRIM('Tracker&amp;Invoice'!B2351)="Overall Completion INVOICE","OVERALL",""))</f>
        <v/>
      </c>
      <c r="E2311" t="str">
        <f>IF(D2311="INVOICE",VALUE(MID(TRIM('Tracker&amp;Invoice'!B2351),10,10)),"")</f>
        <v/>
      </c>
      <c r="F2311">
        <f>IF(B2311=1,IFERROR(LOOKUP(2,1/('Tracker&amp;Invoice'!$H2351:$AC2351&lt;&gt;""),COLUMN('Tracker&amp;Invoice'!$H2351:$AC2351)),8),F2310)</f>
        <v>14</v>
      </c>
      <c r="G2311">
        <f>IF(D2311="OVERALL",IFERROR(LOOKUP(2,1/('Tracker&amp;Invoice'!$H2351:$AC2351&lt;&gt;""),COLUMN('Tracker&amp;Invoice'!$H2351:$AC2351)),8),G2312)</f>
        <v>15</v>
      </c>
      <c r="H2311">
        <f t="shared" si="72"/>
        <v>15</v>
      </c>
      <c r="I2311" s="29">
        <f>IF(D2311="INVOICE",SUM('Tracker&amp;Invoice'!$H2351:INDEX('Tracker&amp;Invoice'!$A2351:$AC2351,1,H2311)),0)</f>
        <v>0</v>
      </c>
      <c r="J2311" s="29">
        <f>IF(D2311="OVERALL",SUM('Tracker&amp;Invoice'!$H2351:$AC2351),0)</f>
        <v>0</v>
      </c>
    </row>
    <row r="2312" spans="1:10">
      <c r="A2312" t="e">
        <f t="shared" si="73"/>
        <v>#REF!</v>
      </c>
      <c r="B2312">
        <f>IF(AND('Tracker&amp;Invoice'!A2352&lt;&gt;"",'Tracker&amp;Invoice'!A2352&lt;&gt;"ITEM",'Tracker&amp;Invoice'!A2350="ITEM"),1,0)</f>
        <v>0</v>
      </c>
      <c r="C2312" t="str">
        <f>IF(B2312=1,'Tracker&amp;Invoice'!A2352,C2311)</f>
        <v>BQ-146</v>
      </c>
      <c r="D2312" t="str">
        <f>IF(LEFT(TRIM('Tracker&amp;Invoice'!B2352),9)="INVOICE #","INVOICE",IF(TRIM('Tracker&amp;Invoice'!B2352)="Overall Completion INVOICE","OVERALL",""))</f>
        <v>OVERALL</v>
      </c>
      <c r="E2312" t="str">
        <f>IF(D2312="INVOICE",VALUE(MID(TRIM('Tracker&amp;Invoice'!B2352),10,10)),"")</f>
        <v/>
      </c>
      <c r="F2312">
        <f>IF(B2312=1,IFERROR(LOOKUP(2,1/('Tracker&amp;Invoice'!$H2352:$AC2352&lt;&gt;""),COLUMN('Tracker&amp;Invoice'!$H2352:$AC2352)),8),F2311)</f>
        <v>14</v>
      </c>
      <c r="G2312">
        <f>IF(D2312="OVERALL",IFERROR(LOOKUP(2,1/('Tracker&amp;Invoice'!$H2352:$AC2352&lt;&gt;""),COLUMN('Tracker&amp;Invoice'!$H2352:$AC2352)),8),G2313)</f>
        <v>15</v>
      </c>
      <c r="H2312">
        <f t="shared" si="72"/>
        <v>15</v>
      </c>
      <c r="I2312" s="29">
        <f>IF(D2312="INVOICE",SUM('Tracker&amp;Invoice'!$H2352:INDEX('Tracker&amp;Invoice'!$A2352:$AC2352,1,H2312)),0)</f>
        <v>0</v>
      </c>
      <c r="J2312" s="29">
        <f>IF(D2312="OVERALL",SUM('Tracker&amp;Invoice'!$H2352:$AC2352),0)</f>
        <v>1920</v>
      </c>
    </row>
    <row r="2313" spans="1:10">
      <c r="A2313" t="e">
        <f t="shared" si="73"/>
        <v>#REF!</v>
      </c>
      <c r="B2313">
        <f>IF(AND('Tracker&amp;Invoice'!A2353&lt;&gt;"",'Tracker&amp;Invoice'!A2353&lt;&gt;"ITEM",'Tracker&amp;Invoice'!A2351="ITEM"),1,0)</f>
        <v>0</v>
      </c>
      <c r="C2313" t="str">
        <f>IF(B2313=1,'Tracker&amp;Invoice'!A2353,C2312)</f>
        <v>BQ-146</v>
      </c>
      <c r="D2313" t="str">
        <f>IF(LEFT(TRIM('Tracker&amp;Invoice'!B2353),9)="INVOICE #","INVOICE",IF(TRIM('Tracker&amp;Invoice'!B2353)="Overall Completion INVOICE","OVERALL",""))</f>
        <v/>
      </c>
      <c r="E2313" t="str">
        <f>IF(D2313="INVOICE",VALUE(MID(TRIM('Tracker&amp;Invoice'!B2353),10,10)),"")</f>
        <v/>
      </c>
      <c r="F2313">
        <f>IF(B2313=1,IFERROR(LOOKUP(2,1/('Tracker&amp;Invoice'!$H2353:$AC2353&lt;&gt;""),COLUMN('Tracker&amp;Invoice'!$H2353:$AC2353)),8),F2312)</f>
        <v>14</v>
      </c>
      <c r="G2313">
        <f>IF(D2313="OVERALL",IFERROR(LOOKUP(2,1/('Tracker&amp;Invoice'!$H2353:$AC2353&lt;&gt;""),COLUMN('Tracker&amp;Invoice'!$H2353:$AC2353)),8),G2314)</f>
        <v>15</v>
      </c>
      <c r="H2313">
        <f t="shared" si="72"/>
        <v>15</v>
      </c>
      <c r="I2313" s="29">
        <f>IF(D2313="INVOICE",SUM('Tracker&amp;Invoice'!$H2353:INDEX('Tracker&amp;Invoice'!$A2353:$AC2353,1,H2313)),0)</f>
        <v>0</v>
      </c>
      <c r="J2313" s="29">
        <f>IF(D2313="OVERALL",SUM('Tracker&amp;Invoice'!$H2353:$AC2353),0)</f>
        <v>0</v>
      </c>
    </row>
    <row r="2314" spans="1:10">
      <c r="A2314" t="e">
        <f t="shared" si="73"/>
        <v>#REF!</v>
      </c>
      <c r="B2314">
        <f>IF(AND('Tracker&amp;Invoice'!A2354&lt;&gt;"",'Tracker&amp;Invoice'!A2354&lt;&gt;"ITEM",'Tracker&amp;Invoice'!A2352="ITEM"),1,0)</f>
        <v>0</v>
      </c>
      <c r="C2314" t="str">
        <f>IF(B2314=1,'Tracker&amp;Invoice'!A2354,C2313)</f>
        <v>BQ-146</v>
      </c>
      <c r="D2314" t="str">
        <f>IF(LEFT(TRIM('Tracker&amp;Invoice'!B2354),9)="INVOICE #","INVOICE",IF(TRIM('Tracker&amp;Invoice'!B2354)="Overall Completion INVOICE","OVERALL",""))</f>
        <v/>
      </c>
      <c r="E2314" t="str">
        <f>IF(D2314="INVOICE",VALUE(MID(TRIM('Tracker&amp;Invoice'!B2354),10,10)),"")</f>
        <v/>
      </c>
      <c r="F2314">
        <f>IF(B2314=1,IFERROR(LOOKUP(2,1/('Tracker&amp;Invoice'!$H2354:$AC2354&lt;&gt;""),COLUMN('Tracker&amp;Invoice'!$H2354:$AC2354)),8),F2313)</f>
        <v>14</v>
      </c>
      <c r="G2314">
        <f>IF(D2314="OVERALL",IFERROR(LOOKUP(2,1/('Tracker&amp;Invoice'!$H2354:$AC2354&lt;&gt;""),COLUMN('Tracker&amp;Invoice'!$H2354:$AC2354)),8),G2315)</f>
        <v>15</v>
      </c>
      <c r="H2314">
        <f t="shared" si="72"/>
        <v>15</v>
      </c>
      <c r="I2314" s="29">
        <f>IF(D2314="INVOICE",SUM('Tracker&amp;Invoice'!$H2354:INDEX('Tracker&amp;Invoice'!$A2354:$AC2354,1,H2314)),0)</f>
        <v>0</v>
      </c>
      <c r="J2314" s="29">
        <f>IF(D2314="OVERALL",SUM('Tracker&amp;Invoice'!$H2354:$AC2354),0)</f>
        <v>0</v>
      </c>
    </row>
    <row r="2315" spans="1:10">
      <c r="A2315" t="e">
        <f t="shared" si="73"/>
        <v>#REF!</v>
      </c>
      <c r="B2315">
        <f>IF(AND('Tracker&amp;Invoice'!A2355&lt;&gt;"",'Tracker&amp;Invoice'!A2355&lt;&gt;"ITEM",'Tracker&amp;Invoice'!A2353="ITEM"),1,0)</f>
        <v>0</v>
      </c>
      <c r="C2315" t="str">
        <f>IF(B2315=1,'Tracker&amp;Invoice'!A2355,C2314)</f>
        <v>BQ-146</v>
      </c>
      <c r="D2315" t="str">
        <f>IF(LEFT(TRIM('Tracker&amp;Invoice'!B2355),9)="INVOICE #","INVOICE",IF(TRIM('Tracker&amp;Invoice'!B2355)="Overall Completion INVOICE","OVERALL",""))</f>
        <v/>
      </c>
      <c r="E2315" t="str">
        <f>IF(D2315="INVOICE",VALUE(MID(TRIM('Tracker&amp;Invoice'!B2355),10,10)),"")</f>
        <v/>
      </c>
      <c r="F2315">
        <f>IF(B2315=1,IFERROR(LOOKUP(2,1/('Tracker&amp;Invoice'!$H2355:$AC2355&lt;&gt;""),COLUMN('Tracker&amp;Invoice'!$H2355:$AC2355)),8),F2314)</f>
        <v>14</v>
      </c>
      <c r="G2315">
        <f>IF(D2315="OVERALL",IFERROR(LOOKUP(2,1/('Tracker&amp;Invoice'!$H2355:$AC2355&lt;&gt;""),COLUMN('Tracker&amp;Invoice'!$H2355:$AC2355)),8),G2316)</f>
        <v>15</v>
      </c>
      <c r="H2315">
        <f t="shared" si="72"/>
        <v>15</v>
      </c>
      <c r="I2315" s="29">
        <f>IF(D2315="INVOICE",SUM('Tracker&amp;Invoice'!$H2355:INDEX('Tracker&amp;Invoice'!$A2355:$AC2355,1,H2315)),0)</f>
        <v>0</v>
      </c>
      <c r="J2315" s="29">
        <f>IF(D2315="OVERALL",SUM('Tracker&amp;Invoice'!$H2355:$AC2355),0)</f>
        <v>0</v>
      </c>
    </row>
    <row r="2316" spans="1:10">
      <c r="A2316" t="e">
        <f t="shared" si="73"/>
        <v>#REF!</v>
      </c>
      <c r="B2316">
        <f>IF(AND('Tracker&amp;Invoice'!A2356&lt;&gt;"",'Tracker&amp;Invoice'!A2356&lt;&gt;"ITEM",'Tracker&amp;Invoice'!A2354="ITEM"),1,0)</f>
        <v>0</v>
      </c>
      <c r="C2316" t="str">
        <f>IF(B2316=1,'Tracker&amp;Invoice'!A2356,C2315)</f>
        <v>BQ-146</v>
      </c>
      <c r="D2316" t="str">
        <f>IF(LEFT(TRIM('Tracker&amp;Invoice'!B2356),9)="INVOICE #","INVOICE",IF(TRIM('Tracker&amp;Invoice'!B2356)="Overall Completion INVOICE","OVERALL",""))</f>
        <v/>
      </c>
      <c r="E2316" t="str">
        <f>IF(D2316="INVOICE",VALUE(MID(TRIM('Tracker&amp;Invoice'!B2356),10,10)),"")</f>
        <v/>
      </c>
      <c r="F2316">
        <f>IF(B2316=1,IFERROR(LOOKUP(2,1/('Tracker&amp;Invoice'!$H2356:$AC2356&lt;&gt;""),COLUMN('Tracker&amp;Invoice'!$H2356:$AC2356)),8),F2315)</f>
        <v>14</v>
      </c>
      <c r="G2316">
        <f>IF(D2316="OVERALL",IFERROR(LOOKUP(2,1/('Tracker&amp;Invoice'!$H2356:$AC2356&lt;&gt;""),COLUMN('Tracker&amp;Invoice'!$H2356:$AC2356)),8),G2317)</f>
        <v>15</v>
      </c>
      <c r="H2316">
        <f t="shared" si="72"/>
        <v>15</v>
      </c>
      <c r="I2316" s="29">
        <f>IF(D2316="INVOICE",SUM('Tracker&amp;Invoice'!$H2356:INDEX('Tracker&amp;Invoice'!$A2356:$AC2356,1,H2316)),0)</f>
        <v>0</v>
      </c>
      <c r="J2316" s="29">
        <f>IF(D2316="OVERALL",SUM('Tracker&amp;Invoice'!$H2356:$AC2356),0)</f>
        <v>0</v>
      </c>
    </row>
    <row r="2317" spans="1:10">
      <c r="A2317" t="e">
        <f t="shared" si="73"/>
        <v>#REF!</v>
      </c>
      <c r="B2317">
        <f>IF(AND('Tracker&amp;Invoice'!A2357&lt;&gt;"",'Tracker&amp;Invoice'!A2357&lt;&gt;"ITEM",'Tracker&amp;Invoice'!A2355="ITEM"),1,0)</f>
        <v>0</v>
      </c>
      <c r="C2317" t="str">
        <f>IF(B2317=1,'Tracker&amp;Invoice'!A2357,C2316)</f>
        <v>BQ-146</v>
      </c>
      <c r="D2317" t="str">
        <f>IF(LEFT(TRIM('Tracker&amp;Invoice'!B2357),9)="INVOICE #","INVOICE",IF(TRIM('Tracker&amp;Invoice'!B2357)="Overall Completion INVOICE","OVERALL",""))</f>
        <v/>
      </c>
      <c r="E2317" t="str">
        <f>IF(D2317="INVOICE",VALUE(MID(TRIM('Tracker&amp;Invoice'!B2357),10,10)),"")</f>
        <v/>
      </c>
      <c r="F2317">
        <f>IF(B2317=1,IFERROR(LOOKUP(2,1/('Tracker&amp;Invoice'!$H2357:$AC2357&lt;&gt;""),COLUMN('Tracker&amp;Invoice'!$H2357:$AC2357)),8),F2316)</f>
        <v>14</v>
      </c>
      <c r="G2317">
        <f>IF(D2317="OVERALL",IFERROR(LOOKUP(2,1/('Tracker&amp;Invoice'!$H2357:$AC2357&lt;&gt;""),COLUMN('Tracker&amp;Invoice'!$H2357:$AC2357)),8),G2318)</f>
        <v>15</v>
      </c>
      <c r="H2317">
        <f t="shared" si="72"/>
        <v>15</v>
      </c>
      <c r="I2317" s="29">
        <f>IF(D2317="INVOICE",SUM('Tracker&amp;Invoice'!$H2357:INDEX('Tracker&amp;Invoice'!$A2357:$AC2357,1,H2317)),0)</f>
        <v>0</v>
      </c>
      <c r="J2317" s="29">
        <f>IF(D2317="OVERALL",SUM('Tracker&amp;Invoice'!$H2357:$AC2357),0)</f>
        <v>0</v>
      </c>
    </row>
    <row r="2318" spans="1:10">
      <c r="A2318" t="e">
        <f t="shared" si="73"/>
        <v>#REF!</v>
      </c>
      <c r="B2318">
        <f>IF(AND('Tracker&amp;Invoice'!A2358&lt;&gt;"",'Tracker&amp;Invoice'!A2358&lt;&gt;"ITEM",'Tracker&amp;Invoice'!A2356="ITEM"),1,0)</f>
        <v>0</v>
      </c>
      <c r="C2318" t="str">
        <f>IF(B2318=1,'Tracker&amp;Invoice'!A2358,C2317)</f>
        <v>BQ-146</v>
      </c>
      <c r="D2318" t="str">
        <f>IF(LEFT(TRIM('Tracker&amp;Invoice'!B2358),9)="INVOICE #","INVOICE",IF(TRIM('Tracker&amp;Invoice'!B2358)="Overall Completion INVOICE","OVERALL",""))</f>
        <v/>
      </c>
      <c r="E2318" t="str">
        <f>IF(D2318="INVOICE",VALUE(MID(TRIM('Tracker&amp;Invoice'!B2358),10,10)),"")</f>
        <v/>
      </c>
      <c r="F2318">
        <f>IF(B2318=1,IFERROR(LOOKUP(2,1/('Tracker&amp;Invoice'!$H2358:$AC2358&lt;&gt;""),COLUMN('Tracker&amp;Invoice'!$H2358:$AC2358)),8),F2317)</f>
        <v>14</v>
      </c>
      <c r="G2318">
        <f>IF(D2318="OVERALL",IFERROR(LOOKUP(2,1/('Tracker&amp;Invoice'!$H2358:$AC2358&lt;&gt;""),COLUMN('Tracker&amp;Invoice'!$H2358:$AC2358)),8),G2319)</f>
        <v>15</v>
      </c>
      <c r="H2318">
        <f t="shared" si="72"/>
        <v>15</v>
      </c>
      <c r="I2318" s="29">
        <f>IF(D2318="INVOICE",SUM('Tracker&amp;Invoice'!$H2358:INDEX('Tracker&amp;Invoice'!$A2358:$AC2358,1,H2318)),0)</f>
        <v>0</v>
      </c>
      <c r="J2318" s="29">
        <f>IF(D2318="OVERALL",SUM('Tracker&amp;Invoice'!$H2358:$AC2358),0)</f>
        <v>0</v>
      </c>
    </row>
    <row r="2319" spans="1:10">
      <c r="A2319" t="e">
        <f t="shared" si="73"/>
        <v>#REF!</v>
      </c>
      <c r="B2319">
        <f>IF(AND('Tracker&amp;Invoice'!A2359&lt;&gt;"",'Tracker&amp;Invoice'!A2359&lt;&gt;"ITEM",'Tracker&amp;Invoice'!A2357="ITEM"),1,0)</f>
        <v>0</v>
      </c>
      <c r="C2319" t="str">
        <f>IF(B2319=1,'Tracker&amp;Invoice'!A2359,C2318)</f>
        <v>BQ-146</v>
      </c>
      <c r="D2319" t="str">
        <f>IF(LEFT(TRIM('Tracker&amp;Invoice'!B2359),9)="INVOICE #","INVOICE",IF(TRIM('Tracker&amp;Invoice'!B2359)="Overall Completion INVOICE","OVERALL",""))</f>
        <v/>
      </c>
      <c r="E2319" t="str">
        <f>IF(D2319="INVOICE",VALUE(MID(TRIM('Tracker&amp;Invoice'!B2359),10,10)),"")</f>
        <v/>
      </c>
      <c r="F2319">
        <f>IF(B2319=1,IFERROR(LOOKUP(2,1/('Tracker&amp;Invoice'!$H2359:$AC2359&lt;&gt;""),COLUMN('Tracker&amp;Invoice'!$H2359:$AC2359)),8),F2318)</f>
        <v>14</v>
      </c>
      <c r="G2319">
        <f>IF(D2319="OVERALL",IFERROR(LOOKUP(2,1/('Tracker&amp;Invoice'!$H2359:$AC2359&lt;&gt;""),COLUMN('Tracker&amp;Invoice'!$H2359:$AC2359)),8),G2320)</f>
        <v>15</v>
      </c>
      <c r="H2319">
        <f t="shared" si="72"/>
        <v>15</v>
      </c>
      <c r="I2319" s="29">
        <f>IF(D2319="INVOICE",SUM('Tracker&amp;Invoice'!$H2359:INDEX('Tracker&amp;Invoice'!$A2359:$AC2359,1,H2319)),0)</f>
        <v>0</v>
      </c>
      <c r="J2319" s="29">
        <f>IF(D2319="OVERALL",SUM('Tracker&amp;Invoice'!$H2359:$AC2359),0)</f>
        <v>0</v>
      </c>
    </row>
    <row r="2320" spans="1:10">
      <c r="A2320" t="e">
        <f t="shared" si="73"/>
        <v>#REF!</v>
      </c>
      <c r="B2320">
        <f>IF(AND('Tracker&amp;Invoice'!A2360&lt;&gt;"",'Tracker&amp;Invoice'!A2360&lt;&gt;"ITEM",'Tracker&amp;Invoice'!A2358="ITEM"),1,0)</f>
        <v>0</v>
      </c>
      <c r="C2320" t="str">
        <f>IF(B2320=1,'Tracker&amp;Invoice'!A2360,C2319)</f>
        <v>BQ-146</v>
      </c>
      <c r="D2320" t="str">
        <f>IF(LEFT(TRIM('Tracker&amp;Invoice'!B2360),9)="INVOICE #","INVOICE",IF(TRIM('Tracker&amp;Invoice'!B2360)="Overall Completion INVOICE","OVERALL",""))</f>
        <v/>
      </c>
      <c r="E2320" t="str">
        <f>IF(D2320="INVOICE",VALUE(MID(TRIM('Tracker&amp;Invoice'!B2360),10,10)),"")</f>
        <v/>
      </c>
      <c r="F2320">
        <f>IF(B2320=1,IFERROR(LOOKUP(2,1/('Tracker&amp;Invoice'!$H2360:$AC2360&lt;&gt;""),COLUMN('Tracker&amp;Invoice'!$H2360:$AC2360)),8),F2319)</f>
        <v>14</v>
      </c>
      <c r="G2320">
        <f>IF(D2320="OVERALL",IFERROR(LOOKUP(2,1/('Tracker&amp;Invoice'!$H2360:$AC2360&lt;&gt;""),COLUMN('Tracker&amp;Invoice'!$H2360:$AC2360)),8),G2321)</f>
        <v>15</v>
      </c>
      <c r="H2320">
        <f t="shared" si="72"/>
        <v>15</v>
      </c>
      <c r="I2320" s="29">
        <f>IF(D2320="INVOICE",SUM('Tracker&amp;Invoice'!$H2360:INDEX('Tracker&amp;Invoice'!$A2360:$AC2360,1,H2320)),0)</f>
        <v>0</v>
      </c>
      <c r="J2320" s="29">
        <f>IF(D2320="OVERALL",SUM('Tracker&amp;Invoice'!$H2360:$AC2360),0)</f>
        <v>0</v>
      </c>
    </row>
    <row r="2321" spans="1:10">
      <c r="A2321" t="e">
        <f t="shared" si="73"/>
        <v>#REF!</v>
      </c>
      <c r="B2321">
        <f>IF(AND('Tracker&amp;Invoice'!A2361&lt;&gt;"",'Tracker&amp;Invoice'!A2361&lt;&gt;"ITEM",'Tracker&amp;Invoice'!A2359="ITEM"),1,0)</f>
        <v>1</v>
      </c>
      <c r="C2321" t="str">
        <f>IF(B2321=1,'Tracker&amp;Invoice'!A2361,C2320)</f>
        <v>BQ-147</v>
      </c>
      <c r="D2321" t="str">
        <f>IF(LEFT(TRIM('Tracker&amp;Invoice'!B2361),9)="INVOICE #","INVOICE",IF(TRIM('Tracker&amp;Invoice'!B2361)="Overall Completion INVOICE","OVERALL",""))</f>
        <v/>
      </c>
      <c r="E2321" t="str">
        <f>IF(D2321="INVOICE",VALUE(MID(TRIM('Tracker&amp;Invoice'!B2361),10,10)),"")</f>
        <v/>
      </c>
      <c r="F2321">
        <f>IF(B2321=1,IFERROR(LOOKUP(2,1/('Tracker&amp;Invoice'!$H2361:$AC2361&lt;&gt;""),COLUMN('Tracker&amp;Invoice'!$H2361:$AC2361)),8),F2320)</f>
        <v>14</v>
      </c>
      <c r="G2321">
        <f>IF(D2321="OVERALL",IFERROR(LOOKUP(2,1/('Tracker&amp;Invoice'!$H2361:$AC2361&lt;&gt;""),COLUMN('Tracker&amp;Invoice'!$H2361:$AC2361)),8),G2322)</f>
        <v>15</v>
      </c>
      <c r="H2321">
        <f t="shared" si="72"/>
        <v>15</v>
      </c>
      <c r="I2321" s="29">
        <f>IF(D2321="INVOICE",SUM('Tracker&amp;Invoice'!$H2361:INDEX('Tracker&amp;Invoice'!$A2361:$AC2361,1,H2321)),0)</f>
        <v>0</v>
      </c>
      <c r="J2321" s="29">
        <f>IF(D2321="OVERALL",SUM('Tracker&amp;Invoice'!$H2361:$AC2361),0)</f>
        <v>0</v>
      </c>
    </row>
    <row r="2322" spans="1:10">
      <c r="A2322" t="e">
        <f t="shared" si="73"/>
        <v>#REF!</v>
      </c>
      <c r="B2322">
        <f>IF(AND('Tracker&amp;Invoice'!A2362&lt;&gt;"",'Tracker&amp;Invoice'!A2362&lt;&gt;"ITEM",'Tracker&amp;Invoice'!A2360="ITEM"),1,0)</f>
        <v>0</v>
      </c>
      <c r="C2322" t="str">
        <f>IF(B2322=1,'Tracker&amp;Invoice'!A2362,C2321)</f>
        <v>BQ-147</v>
      </c>
      <c r="D2322" t="str">
        <f>IF(LEFT(TRIM('Tracker&amp;Invoice'!B2362),9)="INVOICE #","INVOICE",IF(TRIM('Tracker&amp;Invoice'!B2362)="Overall Completion INVOICE","OVERALL",""))</f>
        <v/>
      </c>
      <c r="E2322" t="str">
        <f>IF(D2322="INVOICE",VALUE(MID(TRIM('Tracker&amp;Invoice'!B2362),10,10)),"")</f>
        <v/>
      </c>
      <c r="F2322">
        <f>IF(B2322=1,IFERROR(LOOKUP(2,1/('Tracker&amp;Invoice'!$H2362:$AC2362&lt;&gt;""),COLUMN('Tracker&amp;Invoice'!$H2362:$AC2362)),8),F2321)</f>
        <v>14</v>
      </c>
      <c r="G2322">
        <f>IF(D2322="OVERALL",IFERROR(LOOKUP(2,1/('Tracker&amp;Invoice'!$H2362:$AC2362&lt;&gt;""),COLUMN('Tracker&amp;Invoice'!$H2362:$AC2362)),8),G2323)</f>
        <v>15</v>
      </c>
      <c r="H2322">
        <f t="shared" si="72"/>
        <v>15</v>
      </c>
      <c r="I2322" s="29">
        <f>IF(D2322="INVOICE",SUM('Tracker&amp;Invoice'!$H2362:INDEX('Tracker&amp;Invoice'!$A2362:$AC2362,1,H2322)),0)</f>
        <v>0</v>
      </c>
      <c r="J2322" s="29">
        <f>IF(D2322="OVERALL",SUM('Tracker&amp;Invoice'!$H2362:$AC2362),0)</f>
        <v>0</v>
      </c>
    </row>
    <row r="2323" spans="1:10">
      <c r="A2323" t="e">
        <f t="shared" si="73"/>
        <v>#REF!</v>
      </c>
      <c r="B2323">
        <f>IF(AND('Tracker&amp;Invoice'!A2363&lt;&gt;"",'Tracker&amp;Invoice'!A2363&lt;&gt;"ITEM",'Tracker&amp;Invoice'!A2361="ITEM"),1,0)</f>
        <v>0</v>
      </c>
      <c r="C2323" t="str">
        <f>IF(B2323=1,'Tracker&amp;Invoice'!A2363,C2322)</f>
        <v>BQ-147</v>
      </c>
      <c r="D2323" t="str">
        <f>IF(LEFT(TRIM('Tracker&amp;Invoice'!B2363),9)="INVOICE #","INVOICE",IF(TRIM('Tracker&amp;Invoice'!B2363)="Overall Completion INVOICE","OVERALL",""))</f>
        <v/>
      </c>
      <c r="E2323" t="str">
        <f>IF(D2323="INVOICE",VALUE(MID(TRIM('Tracker&amp;Invoice'!B2363),10,10)),"")</f>
        <v/>
      </c>
      <c r="F2323">
        <f>IF(B2323=1,IFERROR(LOOKUP(2,1/('Tracker&amp;Invoice'!$H2363:$AC2363&lt;&gt;""),COLUMN('Tracker&amp;Invoice'!$H2363:$AC2363)),8),F2322)</f>
        <v>14</v>
      </c>
      <c r="G2323">
        <f>IF(D2323="OVERALL",IFERROR(LOOKUP(2,1/('Tracker&amp;Invoice'!$H2363:$AC2363&lt;&gt;""),COLUMN('Tracker&amp;Invoice'!$H2363:$AC2363)),8),G2324)</f>
        <v>15</v>
      </c>
      <c r="H2323">
        <f t="shared" si="72"/>
        <v>15</v>
      </c>
      <c r="I2323" s="29">
        <f>IF(D2323="INVOICE",SUM('Tracker&amp;Invoice'!$H2363:INDEX('Tracker&amp;Invoice'!$A2363:$AC2363,1,H2323)),0)</f>
        <v>0</v>
      </c>
      <c r="J2323" s="29">
        <f>IF(D2323="OVERALL",SUM('Tracker&amp;Invoice'!$H2363:$AC2363),0)</f>
        <v>0</v>
      </c>
    </row>
    <row r="2324" spans="1:10">
      <c r="A2324" t="e">
        <f t="shared" si="73"/>
        <v>#REF!</v>
      </c>
      <c r="B2324">
        <f>IF(AND('Tracker&amp;Invoice'!A2364&lt;&gt;"",'Tracker&amp;Invoice'!A2364&lt;&gt;"ITEM",'Tracker&amp;Invoice'!A2362="ITEM"),1,0)</f>
        <v>0</v>
      </c>
      <c r="C2324" t="str">
        <f>IF(B2324=1,'Tracker&amp;Invoice'!A2364,C2323)</f>
        <v>BQ-147</v>
      </c>
      <c r="D2324" t="str">
        <f>IF(LEFT(TRIM('Tracker&amp;Invoice'!B2364),9)="INVOICE #","INVOICE",IF(TRIM('Tracker&amp;Invoice'!B2364)="Overall Completion INVOICE","OVERALL",""))</f>
        <v>INVOICE</v>
      </c>
      <c r="E2324">
        <f>IF(D2324="INVOICE",VALUE(MID(TRIM('Tracker&amp;Invoice'!B2364),10,10)),"")</f>
        <v>14</v>
      </c>
      <c r="F2324">
        <f>IF(B2324=1,IFERROR(LOOKUP(2,1/('Tracker&amp;Invoice'!$H2364:$AC2364&lt;&gt;""),COLUMN('Tracker&amp;Invoice'!$H2364:$AC2364)),8),F2323)</f>
        <v>14</v>
      </c>
      <c r="G2324">
        <f>IF(D2324="OVERALL",IFERROR(LOOKUP(2,1/('Tracker&amp;Invoice'!$H2364:$AC2364&lt;&gt;""),COLUMN('Tracker&amp;Invoice'!$H2364:$AC2364)),8),G2325)</f>
        <v>15</v>
      </c>
      <c r="H2324">
        <f t="shared" si="72"/>
        <v>15</v>
      </c>
      <c r="I2324" s="29">
        <f>IF(D2324="INVOICE",SUM('Tracker&amp;Invoice'!$H2364:INDEX('Tracker&amp;Invoice'!$A2364:$AC2364,1,H2324)),0)</f>
        <v>264</v>
      </c>
      <c r="J2324" s="29">
        <f>IF(D2324="OVERALL",SUM('Tracker&amp;Invoice'!$H2364:$AC2364),0)</f>
        <v>0</v>
      </c>
    </row>
    <row r="2325" spans="1:10">
      <c r="A2325" t="e">
        <f t="shared" si="73"/>
        <v>#REF!</v>
      </c>
      <c r="B2325">
        <f>IF(AND('Tracker&amp;Invoice'!A2365&lt;&gt;"",'Tracker&amp;Invoice'!A2365&lt;&gt;"ITEM",'Tracker&amp;Invoice'!A2363="ITEM"),1,0)</f>
        <v>0</v>
      </c>
      <c r="C2325" t="str">
        <f>IF(B2325=1,'Tracker&amp;Invoice'!A2365,C2324)</f>
        <v>BQ-147</v>
      </c>
      <c r="D2325" t="str">
        <f>IF(LEFT(TRIM('Tracker&amp;Invoice'!B2365),9)="INVOICE #","INVOICE",IF(TRIM('Tracker&amp;Invoice'!B2365)="Overall Completion INVOICE","OVERALL",""))</f>
        <v/>
      </c>
      <c r="E2325" t="str">
        <f>IF(D2325="INVOICE",VALUE(MID(TRIM('Tracker&amp;Invoice'!B2365),10,10)),"")</f>
        <v/>
      </c>
      <c r="F2325">
        <f>IF(B2325=1,IFERROR(LOOKUP(2,1/('Tracker&amp;Invoice'!$H2365:$AC2365&lt;&gt;""),COLUMN('Tracker&amp;Invoice'!$H2365:$AC2365)),8),F2324)</f>
        <v>14</v>
      </c>
      <c r="G2325">
        <f>IF(D2325="OVERALL",IFERROR(LOOKUP(2,1/('Tracker&amp;Invoice'!$H2365:$AC2365&lt;&gt;""),COLUMN('Tracker&amp;Invoice'!$H2365:$AC2365)),8),G2326)</f>
        <v>15</v>
      </c>
      <c r="H2325">
        <f t="shared" si="72"/>
        <v>15</v>
      </c>
      <c r="I2325" s="29">
        <f>IF(D2325="INVOICE",SUM('Tracker&amp;Invoice'!$H2365:INDEX('Tracker&amp;Invoice'!$A2365:$AC2365,1,H2325)),0)</f>
        <v>0</v>
      </c>
      <c r="J2325" s="29">
        <f>IF(D2325="OVERALL",SUM('Tracker&amp;Invoice'!$H2365:$AC2365),0)</f>
        <v>0</v>
      </c>
    </row>
    <row r="2326" spans="1:10">
      <c r="A2326" t="e">
        <f t="shared" si="73"/>
        <v>#REF!</v>
      </c>
      <c r="B2326">
        <f>IF(AND('Tracker&amp;Invoice'!A2366&lt;&gt;"",'Tracker&amp;Invoice'!A2366&lt;&gt;"ITEM",'Tracker&amp;Invoice'!A2364="ITEM"),1,0)</f>
        <v>0</v>
      </c>
      <c r="C2326" t="str">
        <f>IF(B2326=1,'Tracker&amp;Invoice'!A2366,C2325)</f>
        <v>BQ-147</v>
      </c>
      <c r="D2326" t="str">
        <f>IF(LEFT(TRIM('Tracker&amp;Invoice'!B2366),9)="INVOICE #","INVOICE",IF(TRIM('Tracker&amp;Invoice'!B2366)="Overall Completion INVOICE","OVERALL",""))</f>
        <v>INVOICE</v>
      </c>
      <c r="E2326">
        <f>IF(D2326="INVOICE",VALUE(MID(TRIM('Tracker&amp;Invoice'!B2366),10,10)),"")</f>
        <v>25</v>
      </c>
      <c r="F2326">
        <f>IF(B2326=1,IFERROR(LOOKUP(2,1/('Tracker&amp;Invoice'!$H2366:$AC2366&lt;&gt;""),COLUMN('Tracker&amp;Invoice'!$H2366:$AC2366)),8),F2325)</f>
        <v>14</v>
      </c>
      <c r="G2326">
        <f>IF(D2326="OVERALL",IFERROR(LOOKUP(2,1/('Tracker&amp;Invoice'!$H2366:$AC2366&lt;&gt;""),COLUMN('Tracker&amp;Invoice'!$H2366:$AC2366)),8),G2327)</f>
        <v>15</v>
      </c>
      <c r="H2326">
        <f t="shared" si="72"/>
        <v>15</v>
      </c>
      <c r="I2326" s="29">
        <f>IF(D2326="INVOICE",SUM('Tracker&amp;Invoice'!$H2366:INDEX('Tracker&amp;Invoice'!$A2366:$AC2366,1,H2326)),0)</f>
        <v>84</v>
      </c>
      <c r="J2326" s="29">
        <f>IF(D2326="OVERALL",SUM('Tracker&amp;Invoice'!$H2366:$AC2366),0)</f>
        <v>0</v>
      </c>
    </row>
    <row r="2327" spans="1:10">
      <c r="A2327" t="e">
        <f t="shared" si="73"/>
        <v>#REF!</v>
      </c>
      <c r="B2327">
        <f>IF(AND('Tracker&amp;Invoice'!A2367&lt;&gt;"",'Tracker&amp;Invoice'!A2367&lt;&gt;"ITEM",'Tracker&amp;Invoice'!A2365="ITEM"),1,0)</f>
        <v>0</v>
      </c>
      <c r="C2327" t="str">
        <f>IF(B2327=1,'Tracker&amp;Invoice'!A2367,C2326)</f>
        <v>BQ-147</v>
      </c>
      <c r="D2327" t="str">
        <f>IF(LEFT(TRIM('Tracker&amp;Invoice'!B2367),9)="INVOICE #","INVOICE",IF(TRIM('Tracker&amp;Invoice'!B2367)="Overall Completion INVOICE","OVERALL",""))</f>
        <v/>
      </c>
      <c r="E2327" t="str">
        <f>IF(D2327="INVOICE",VALUE(MID(TRIM('Tracker&amp;Invoice'!B2367),10,10)),"")</f>
        <v/>
      </c>
      <c r="F2327">
        <f>IF(B2327=1,IFERROR(LOOKUP(2,1/('Tracker&amp;Invoice'!$H2367:$AC2367&lt;&gt;""),COLUMN('Tracker&amp;Invoice'!$H2367:$AC2367)),8),F2326)</f>
        <v>14</v>
      </c>
      <c r="G2327">
        <f>IF(D2327="OVERALL",IFERROR(LOOKUP(2,1/('Tracker&amp;Invoice'!$H2367:$AC2367&lt;&gt;""),COLUMN('Tracker&amp;Invoice'!$H2367:$AC2367)),8),G2328)</f>
        <v>15</v>
      </c>
      <c r="H2327">
        <f t="shared" si="72"/>
        <v>15</v>
      </c>
      <c r="I2327" s="29">
        <f>IF(D2327="INVOICE",SUM('Tracker&amp;Invoice'!$H2367:INDEX('Tracker&amp;Invoice'!$A2367:$AC2367,1,H2327)),0)</f>
        <v>0</v>
      </c>
      <c r="J2327" s="29">
        <f>IF(D2327="OVERALL",SUM('Tracker&amp;Invoice'!$H2367:$AC2367),0)</f>
        <v>0</v>
      </c>
    </row>
    <row r="2328" spans="1:10">
      <c r="A2328" t="e">
        <f t="shared" si="73"/>
        <v>#REF!</v>
      </c>
      <c r="B2328">
        <f>IF(AND('Tracker&amp;Invoice'!A2368&lt;&gt;"",'Tracker&amp;Invoice'!A2368&lt;&gt;"ITEM",'Tracker&amp;Invoice'!A2366="ITEM"),1,0)</f>
        <v>0</v>
      </c>
      <c r="C2328" t="str">
        <f>IF(B2328=1,'Tracker&amp;Invoice'!A2368,C2327)</f>
        <v>BQ-147</v>
      </c>
      <c r="D2328" t="str">
        <f>IF(LEFT(TRIM('Tracker&amp;Invoice'!B2368),9)="INVOICE #","INVOICE",IF(TRIM('Tracker&amp;Invoice'!B2368)="Overall Completion INVOICE","OVERALL",""))</f>
        <v>INVOICE</v>
      </c>
      <c r="E2328">
        <f>IF(D2328="INVOICE",VALUE(MID(TRIM('Tracker&amp;Invoice'!B2368),10,10)),"")</f>
        <v>32</v>
      </c>
      <c r="F2328">
        <f>IF(B2328=1,IFERROR(LOOKUP(2,1/('Tracker&amp;Invoice'!$H2368:$AC2368&lt;&gt;""),COLUMN('Tracker&amp;Invoice'!$H2368:$AC2368)),8),F2327)</f>
        <v>14</v>
      </c>
      <c r="G2328">
        <f>IF(D2328="OVERALL",IFERROR(LOOKUP(2,1/('Tracker&amp;Invoice'!$H2368:$AC2368&lt;&gt;""),COLUMN('Tracker&amp;Invoice'!$H2368:$AC2368)),8),G2329)</f>
        <v>15</v>
      </c>
      <c r="H2328">
        <f t="shared" si="72"/>
        <v>15</v>
      </c>
      <c r="I2328" s="29">
        <f>IF(D2328="INVOICE",SUM('Tracker&amp;Invoice'!$H2368:INDEX('Tracker&amp;Invoice'!$A2368:$AC2368,1,H2328)),0)</f>
        <v>36</v>
      </c>
      <c r="J2328" s="29">
        <f>IF(D2328="OVERALL",SUM('Tracker&amp;Invoice'!$H2368:$AC2368),0)</f>
        <v>0</v>
      </c>
    </row>
    <row r="2329" spans="1:10">
      <c r="A2329" t="e">
        <f t="shared" si="73"/>
        <v>#REF!</v>
      </c>
      <c r="B2329">
        <f>IF(AND('Tracker&amp;Invoice'!A2369&lt;&gt;"",'Tracker&amp;Invoice'!A2369&lt;&gt;"ITEM",'Tracker&amp;Invoice'!A2367="ITEM"),1,0)</f>
        <v>0</v>
      </c>
      <c r="C2329" t="str">
        <f>IF(B2329=1,'Tracker&amp;Invoice'!A2369,C2328)</f>
        <v>BQ-147</v>
      </c>
      <c r="D2329" t="str">
        <f>IF(LEFT(TRIM('Tracker&amp;Invoice'!B2369),9)="INVOICE #","INVOICE",IF(TRIM('Tracker&amp;Invoice'!B2369)="Overall Completion INVOICE","OVERALL",""))</f>
        <v/>
      </c>
      <c r="E2329" t="str">
        <f>IF(D2329="INVOICE",VALUE(MID(TRIM('Tracker&amp;Invoice'!B2369),10,10)),"")</f>
        <v/>
      </c>
      <c r="F2329">
        <f>IF(B2329=1,IFERROR(LOOKUP(2,1/('Tracker&amp;Invoice'!$H2369:$AC2369&lt;&gt;""),COLUMN('Tracker&amp;Invoice'!$H2369:$AC2369)),8),F2328)</f>
        <v>14</v>
      </c>
      <c r="G2329">
        <f>IF(D2329="OVERALL",IFERROR(LOOKUP(2,1/('Tracker&amp;Invoice'!$H2369:$AC2369&lt;&gt;""),COLUMN('Tracker&amp;Invoice'!$H2369:$AC2369)),8),G2330)</f>
        <v>15</v>
      </c>
      <c r="H2329">
        <f t="shared" si="72"/>
        <v>15</v>
      </c>
      <c r="I2329" s="29">
        <f>IF(D2329="INVOICE",SUM('Tracker&amp;Invoice'!$H2369:INDEX('Tracker&amp;Invoice'!$A2369:$AC2369,1,H2329)),0)</f>
        <v>0</v>
      </c>
      <c r="J2329" s="29">
        <f>IF(D2329="OVERALL",SUM('Tracker&amp;Invoice'!$H2369:$AC2369),0)</f>
        <v>0</v>
      </c>
    </row>
    <row r="2330" spans="1:10">
      <c r="A2330" t="e">
        <f t="shared" si="73"/>
        <v>#REF!</v>
      </c>
      <c r="B2330">
        <f>IF(AND('Tracker&amp;Invoice'!A2370&lt;&gt;"",'Tracker&amp;Invoice'!A2370&lt;&gt;"ITEM",'Tracker&amp;Invoice'!A2368="ITEM"),1,0)</f>
        <v>0</v>
      </c>
      <c r="C2330" t="str">
        <f>IF(B2330=1,'Tracker&amp;Invoice'!A2370,C2329)</f>
        <v>BQ-147</v>
      </c>
      <c r="D2330" t="str">
        <f>IF(LEFT(TRIM('Tracker&amp;Invoice'!B2370),9)="INVOICE #","INVOICE",IF(TRIM('Tracker&amp;Invoice'!B2370)="Overall Completion INVOICE","OVERALL",""))</f>
        <v>OVERALL</v>
      </c>
      <c r="E2330" t="str">
        <f>IF(D2330="INVOICE",VALUE(MID(TRIM('Tracker&amp;Invoice'!B2370),10,10)),"")</f>
        <v/>
      </c>
      <c r="F2330">
        <f>IF(B2330=1,IFERROR(LOOKUP(2,1/('Tracker&amp;Invoice'!$H2370:$AC2370&lt;&gt;""),COLUMN('Tracker&amp;Invoice'!$H2370:$AC2370)),8),F2329)</f>
        <v>14</v>
      </c>
      <c r="G2330">
        <f>IF(D2330="OVERALL",IFERROR(LOOKUP(2,1/('Tracker&amp;Invoice'!$H2370:$AC2370&lt;&gt;""),COLUMN('Tracker&amp;Invoice'!$H2370:$AC2370)),8),G2331)</f>
        <v>15</v>
      </c>
      <c r="H2330">
        <f t="shared" si="72"/>
        <v>15</v>
      </c>
      <c r="I2330" s="29">
        <f>IF(D2330="INVOICE",SUM('Tracker&amp;Invoice'!$H2370:INDEX('Tracker&amp;Invoice'!$A2370:$AC2370,1,H2330)),0)</f>
        <v>0</v>
      </c>
      <c r="J2330" s="29">
        <f>IF(D2330="OVERALL",SUM('Tracker&amp;Invoice'!$H2370:$AC2370),0)</f>
        <v>384</v>
      </c>
    </row>
    <row r="2331" spans="1:10">
      <c r="A2331" t="e">
        <f t="shared" si="73"/>
        <v>#REF!</v>
      </c>
      <c r="B2331">
        <f>IF(AND('Tracker&amp;Invoice'!A2371&lt;&gt;"",'Tracker&amp;Invoice'!A2371&lt;&gt;"ITEM",'Tracker&amp;Invoice'!A2369="ITEM"),1,0)</f>
        <v>0</v>
      </c>
      <c r="C2331" t="str">
        <f>IF(B2331=1,'Tracker&amp;Invoice'!A2371,C2330)</f>
        <v>BQ-147</v>
      </c>
      <c r="D2331" t="str">
        <f>IF(LEFT(TRIM('Tracker&amp;Invoice'!B2371),9)="INVOICE #","INVOICE",IF(TRIM('Tracker&amp;Invoice'!B2371)="Overall Completion INVOICE","OVERALL",""))</f>
        <v/>
      </c>
      <c r="E2331" t="str">
        <f>IF(D2331="INVOICE",VALUE(MID(TRIM('Tracker&amp;Invoice'!B2371),10,10)),"")</f>
        <v/>
      </c>
      <c r="F2331">
        <f>IF(B2331=1,IFERROR(LOOKUP(2,1/('Tracker&amp;Invoice'!$H2371:$AC2371&lt;&gt;""),COLUMN('Tracker&amp;Invoice'!$H2371:$AC2371)),8),F2330)</f>
        <v>14</v>
      </c>
      <c r="G2331">
        <f>IF(D2331="OVERALL",IFERROR(LOOKUP(2,1/('Tracker&amp;Invoice'!$H2371:$AC2371&lt;&gt;""),COLUMN('Tracker&amp;Invoice'!$H2371:$AC2371)),8),G2332)</f>
        <v>15</v>
      </c>
      <c r="H2331">
        <f t="shared" si="72"/>
        <v>15</v>
      </c>
      <c r="I2331" s="29">
        <f>IF(D2331="INVOICE",SUM('Tracker&amp;Invoice'!$H2371:INDEX('Tracker&amp;Invoice'!$A2371:$AC2371,1,H2331)),0)</f>
        <v>0</v>
      </c>
      <c r="J2331" s="29">
        <f>IF(D2331="OVERALL",SUM('Tracker&amp;Invoice'!$H2371:$AC2371),0)</f>
        <v>0</v>
      </c>
    </row>
    <row r="2332" spans="1:10">
      <c r="A2332" t="e">
        <f t="shared" si="73"/>
        <v>#REF!</v>
      </c>
      <c r="B2332">
        <f>IF(AND('Tracker&amp;Invoice'!A2372&lt;&gt;"",'Tracker&amp;Invoice'!A2372&lt;&gt;"ITEM",'Tracker&amp;Invoice'!A2370="ITEM"),1,0)</f>
        <v>0</v>
      </c>
      <c r="C2332" t="str">
        <f>IF(B2332=1,'Tracker&amp;Invoice'!A2372,C2331)</f>
        <v>BQ-147</v>
      </c>
      <c r="D2332" t="str">
        <f>IF(LEFT(TRIM('Tracker&amp;Invoice'!B2372),9)="INVOICE #","INVOICE",IF(TRIM('Tracker&amp;Invoice'!B2372)="Overall Completion INVOICE","OVERALL",""))</f>
        <v/>
      </c>
      <c r="E2332" t="str">
        <f>IF(D2332="INVOICE",VALUE(MID(TRIM('Tracker&amp;Invoice'!B2372),10,10)),"")</f>
        <v/>
      </c>
      <c r="F2332">
        <f>IF(B2332=1,IFERROR(LOOKUP(2,1/('Tracker&amp;Invoice'!$H2372:$AC2372&lt;&gt;""),COLUMN('Tracker&amp;Invoice'!$H2372:$AC2372)),8),F2331)</f>
        <v>14</v>
      </c>
      <c r="G2332">
        <f>IF(D2332="OVERALL",IFERROR(LOOKUP(2,1/('Tracker&amp;Invoice'!$H2372:$AC2372&lt;&gt;""),COLUMN('Tracker&amp;Invoice'!$H2372:$AC2372)),8),G2333)</f>
        <v>15</v>
      </c>
      <c r="H2332">
        <f t="shared" si="72"/>
        <v>15</v>
      </c>
      <c r="I2332" s="29">
        <f>IF(D2332="INVOICE",SUM('Tracker&amp;Invoice'!$H2372:INDEX('Tracker&amp;Invoice'!$A2372:$AC2372,1,H2332)),0)</f>
        <v>0</v>
      </c>
      <c r="J2332" s="29">
        <f>IF(D2332="OVERALL",SUM('Tracker&amp;Invoice'!$H2372:$AC2372),0)</f>
        <v>0</v>
      </c>
    </row>
    <row r="2333" spans="1:10">
      <c r="A2333" t="e">
        <f t="shared" si="73"/>
        <v>#REF!</v>
      </c>
      <c r="B2333">
        <f>IF(AND('Tracker&amp;Invoice'!A2373&lt;&gt;"",'Tracker&amp;Invoice'!A2373&lt;&gt;"ITEM",'Tracker&amp;Invoice'!A2371="ITEM"),1,0)</f>
        <v>0</v>
      </c>
      <c r="C2333" t="str">
        <f>IF(B2333=1,'Tracker&amp;Invoice'!A2373,C2332)</f>
        <v>BQ-147</v>
      </c>
      <c r="D2333" t="str">
        <f>IF(LEFT(TRIM('Tracker&amp;Invoice'!B2373),9)="INVOICE #","INVOICE",IF(TRIM('Tracker&amp;Invoice'!B2373)="Overall Completion INVOICE","OVERALL",""))</f>
        <v/>
      </c>
      <c r="E2333" t="str">
        <f>IF(D2333="INVOICE",VALUE(MID(TRIM('Tracker&amp;Invoice'!B2373),10,10)),"")</f>
        <v/>
      </c>
      <c r="F2333">
        <f>IF(B2333=1,IFERROR(LOOKUP(2,1/('Tracker&amp;Invoice'!$H2373:$AC2373&lt;&gt;""),COLUMN('Tracker&amp;Invoice'!$H2373:$AC2373)),8),F2332)</f>
        <v>14</v>
      </c>
      <c r="G2333">
        <f>IF(D2333="OVERALL",IFERROR(LOOKUP(2,1/('Tracker&amp;Invoice'!$H2373:$AC2373&lt;&gt;""),COLUMN('Tracker&amp;Invoice'!$H2373:$AC2373)),8),G2334)</f>
        <v>15</v>
      </c>
      <c r="H2333">
        <f t="shared" si="72"/>
        <v>15</v>
      </c>
      <c r="I2333" s="29">
        <f>IF(D2333="INVOICE",SUM('Tracker&amp;Invoice'!$H2373:INDEX('Tracker&amp;Invoice'!$A2373:$AC2373,1,H2333)),0)</f>
        <v>0</v>
      </c>
      <c r="J2333" s="29">
        <f>IF(D2333="OVERALL",SUM('Tracker&amp;Invoice'!$H2373:$AC2373),0)</f>
        <v>0</v>
      </c>
    </row>
    <row r="2334" spans="1:10">
      <c r="A2334" t="e">
        <f t="shared" si="73"/>
        <v>#REF!</v>
      </c>
      <c r="B2334">
        <f>IF(AND('Tracker&amp;Invoice'!A2374&lt;&gt;"",'Tracker&amp;Invoice'!A2374&lt;&gt;"ITEM",'Tracker&amp;Invoice'!A2372="ITEM"),1,0)</f>
        <v>0</v>
      </c>
      <c r="C2334" t="str">
        <f>IF(B2334=1,'Tracker&amp;Invoice'!A2374,C2333)</f>
        <v>BQ-147</v>
      </c>
      <c r="D2334" t="str">
        <f>IF(LEFT(TRIM('Tracker&amp;Invoice'!B2374),9)="INVOICE #","INVOICE",IF(TRIM('Tracker&amp;Invoice'!B2374)="Overall Completion INVOICE","OVERALL",""))</f>
        <v/>
      </c>
      <c r="E2334" t="str">
        <f>IF(D2334="INVOICE",VALUE(MID(TRIM('Tracker&amp;Invoice'!B2374),10,10)),"")</f>
        <v/>
      </c>
      <c r="F2334">
        <f>IF(B2334=1,IFERROR(LOOKUP(2,1/('Tracker&amp;Invoice'!$H2374:$AC2374&lt;&gt;""),COLUMN('Tracker&amp;Invoice'!$H2374:$AC2374)),8),F2333)</f>
        <v>14</v>
      </c>
      <c r="G2334">
        <f>IF(D2334="OVERALL",IFERROR(LOOKUP(2,1/('Tracker&amp;Invoice'!$H2374:$AC2374&lt;&gt;""),COLUMN('Tracker&amp;Invoice'!$H2374:$AC2374)),8),G2335)</f>
        <v>15</v>
      </c>
      <c r="H2334">
        <f t="shared" si="72"/>
        <v>15</v>
      </c>
      <c r="I2334" s="29">
        <f>IF(D2334="INVOICE",SUM('Tracker&amp;Invoice'!$H2374:INDEX('Tracker&amp;Invoice'!$A2374:$AC2374,1,H2334)),0)</f>
        <v>0</v>
      </c>
      <c r="J2334" s="29">
        <f>IF(D2334="OVERALL",SUM('Tracker&amp;Invoice'!$H2374:$AC2374),0)</f>
        <v>0</v>
      </c>
    </row>
    <row r="2335" spans="1:10">
      <c r="A2335" t="e">
        <f t="shared" si="73"/>
        <v>#REF!</v>
      </c>
      <c r="B2335">
        <f>IF(AND('Tracker&amp;Invoice'!A2375&lt;&gt;"",'Tracker&amp;Invoice'!A2375&lt;&gt;"ITEM",'Tracker&amp;Invoice'!A2373="ITEM"),1,0)</f>
        <v>0</v>
      </c>
      <c r="C2335" t="str">
        <f>IF(B2335=1,'Tracker&amp;Invoice'!A2375,C2334)</f>
        <v>BQ-147</v>
      </c>
      <c r="D2335" t="str">
        <f>IF(LEFT(TRIM('Tracker&amp;Invoice'!B2375),9)="INVOICE #","INVOICE",IF(TRIM('Tracker&amp;Invoice'!B2375)="Overall Completion INVOICE","OVERALL",""))</f>
        <v/>
      </c>
      <c r="E2335" t="str">
        <f>IF(D2335="INVOICE",VALUE(MID(TRIM('Tracker&amp;Invoice'!B2375),10,10)),"")</f>
        <v/>
      </c>
      <c r="F2335">
        <f>IF(B2335=1,IFERROR(LOOKUP(2,1/('Tracker&amp;Invoice'!$H2375:$AC2375&lt;&gt;""),COLUMN('Tracker&amp;Invoice'!$H2375:$AC2375)),8),F2334)</f>
        <v>14</v>
      </c>
      <c r="G2335">
        <f>IF(D2335="OVERALL",IFERROR(LOOKUP(2,1/('Tracker&amp;Invoice'!$H2375:$AC2375&lt;&gt;""),COLUMN('Tracker&amp;Invoice'!$H2375:$AC2375)),8),G2336)</f>
        <v>15</v>
      </c>
      <c r="H2335">
        <f t="shared" si="72"/>
        <v>15</v>
      </c>
      <c r="I2335" s="29">
        <f>IF(D2335="INVOICE",SUM('Tracker&amp;Invoice'!$H2375:INDEX('Tracker&amp;Invoice'!$A2375:$AC2375,1,H2335)),0)</f>
        <v>0</v>
      </c>
      <c r="J2335" s="29">
        <f>IF(D2335="OVERALL",SUM('Tracker&amp;Invoice'!$H2375:$AC2375),0)</f>
        <v>0</v>
      </c>
    </row>
    <row r="2336" spans="1:10">
      <c r="A2336" t="e">
        <f t="shared" si="73"/>
        <v>#REF!</v>
      </c>
      <c r="B2336">
        <f>IF(AND('Tracker&amp;Invoice'!A2376&lt;&gt;"",'Tracker&amp;Invoice'!A2376&lt;&gt;"ITEM",'Tracker&amp;Invoice'!A2374="ITEM"),1,0)</f>
        <v>0</v>
      </c>
      <c r="C2336" t="str">
        <f>IF(B2336=1,'Tracker&amp;Invoice'!A2376,C2335)</f>
        <v>BQ-147</v>
      </c>
      <c r="D2336" t="str">
        <f>IF(LEFT(TRIM('Tracker&amp;Invoice'!B2376),9)="INVOICE #","INVOICE",IF(TRIM('Tracker&amp;Invoice'!B2376)="Overall Completion INVOICE","OVERALL",""))</f>
        <v/>
      </c>
      <c r="E2336" t="str">
        <f>IF(D2336="INVOICE",VALUE(MID(TRIM('Tracker&amp;Invoice'!B2376),10,10)),"")</f>
        <v/>
      </c>
      <c r="F2336">
        <f>IF(B2336=1,IFERROR(LOOKUP(2,1/('Tracker&amp;Invoice'!$H2376:$AC2376&lt;&gt;""),COLUMN('Tracker&amp;Invoice'!$H2376:$AC2376)),8),F2335)</f>
        <v>14</v>
      </c>
      <c r="G2336">
        <f>IF(D2336="OVERALL",IFERROR(LOOKUP(2,1/('Tracker&amp;Invoice'!$H2376:$AC2376&lt;&gt;""),COLUMN('Tracker&amp;Invoice'!$H2376:$AC2376)),8),G2337)</f>
        <v>15</v>
      </c>
      <c r="H2336">
        <f t="shared" si="72"/>
        <v>15</v>
      </c>
      <c r="I2336" s="29">
        <f>IF(D2336="INVOICE",SUM('Tracker&amp;Invoice'!$H2376:INDEX('Tracker&amp;Invoice'!$A2376:$AC2376,1,H2336)),0)</f>
        <v>0</v>
      </c>
      <c r="J2336" s="29">
        <f>IF(D2336="OVERALL",SUM('Tracker&amp;Invoice'!$H2376:$AC2376),0)</f>
        <v>0</v>
      </c>
    </row>
    <row r="2337" spans="1:10">
      <c r="A2337" t="e">
        <f t="shared" si="73"/>
        <v>#REF!</v>
      </c>
      <c r="B2337">
        <f>IF(AND('Tracker&amp;Invoice'!A2377&lt;&gt;"",'Tracker&amp;Invoice'!A2377&lt;&gt;"ITEM",'Tracker&amp;Invoice'!A2375="ITEM"),1,0)</f>
        <v>0</v>
      </c>
      <c r="C2337" t="str">
        <f>IF(B2337=1,'Tracker&amp;Invoice'!A2377,C2336)</f>
        <v>BQ-147</v>
      </c>
      <c r="D2337" t="str">
        <f>IF(LEFT(TRIM('Tracker&amp;Invoice'!B2377),9)="INVOICE #","INVOICE",IF(TRIM('Tracker&amp;Invoice'!B2377)="Overall Completion INVOICE","OVERALL",""))</f>
        <v/>
      </c>
      <c r="E2337" t="str">
        <f>IF(D2337="INVOICE",VALUE(MID(TRIM('Tracker&amp;Invoice'!B2377),10,10)),"")</f>
        <v/>
      </c>
      <c r="F2337">
        <f>IF(B2337=1,IFERROR(LOOKUP(2,1/('Tracker&amp;Invoice'!$H2377:$AC2377&lt;&gt;""),COLUMN('Tracker&amp;Invoice'!$H2377:$AC2377)),8),F2336)</f>
        <v>14</v>
      </c>
      <c r="G2337">
        <f>IF(D2337="OVERALL",IFERROR(LOOKUP(2,1/('Tracker&amp;Invoice'!$H2377:$AC2377&lt;&gt;""),COLUMN('Tracker&amp;Invoice'!$H2377:$AC2377)),8),G2338)</f>
        <v>15</v>
      </c>
      <c r="H2337">
        <f t="shared" si="72"/>
        <v>15</v>
      </c>
      <c r="I2337" s="29">
        <f>IF(D2337="INVOICE",SUM('Tracker&amp;Invoice'!$H2377:INDEX('Tracker&amp;Invoice'!$A2377:$AC2377,1,H2337)),0)</f>
        <v>0</v>
      </c>
      <c r="J2337" s="29">
        <f>IF(D2337="OVERALL",SUM('Tracker&amp;Invoice'!$H2377:$AC2377),0)</f>
        <v>0</v>
      </c>
    </row>
    <row r="2338" spans="1:10">
      <c r="A2338" t="e">
        <f t="shared" si="73"/>
        <v>#REF!</v>
      </c>
      <c r="B2338">
        <f>IF(AND('Tracker&amp;Invoice'!A2378&lt;&gt;"",'Tracker&amp;Invoice'!A2378&lt;&gt;"ITEM",'Tracker&amp;Invoice'!A2376="ITEM"),1,0)</f>
        <v>0</v>
      </c>
      <c r="C2338" t="str">
        <f>IF(B2338=1,'Tracker&amp;Invoice'!A2378,C2337)</f>
        <v>BQ-147</v>
      </c>
      <c r="D2338" t="str">
        <f>IF(LEFT(TRIM('Tracker&amp;Invoice'!B2378),9)="INVOICE #","INVOICE",IF(TRIM('Tracker&amp;Invoice'!B2378)="Overall Completion INVOICE","OVERALL",""))</f>
        <v/>
      </c>
      <c r="E2338" t="str">
        <f>IF(D2338="INVOICE",VALUE(MID(TRIM('Tracker&amp;Invoice'!B2378),10,10)),"")</f>
        <v/>
      </c>
      <c r="F2338">
        <f>IF(B2338=1,IFERROR(LOOKUP(2,1/('Tracker&amp;Invoice'!$H2378:$AC2378&lt;&gt;""),COLUMN('Tracker&amp;Invoice'!$H2378:$AC2378)),8),F2337)</f>
        <v>14</v>
      </c>
      <c r="G2338">
        <f>IF(D2338="OVERALL",IFERROR(LOOKUP(2,1/('Tracker&amp;Invoice'!$H2378:$AC2378&lt;&gt;""),COLUMN('Tracker&amp;Invoice'!$H2378:$AC2378)),8),G2339)</f>
        <v>15</v>
      </c>
      <c r="H2338">
        <f t="shared" si="72"/>
        <v>15</v>
      </c>
      <c r="I2338" s="29">
        <f>IF(D2338="INVOICE",SUM('Tracker&amp;Invoice'!$H2378:INDEX('Tracker&amp;Invoice'!$A2378:$AC2378,1,H2338)),0)</f>
        <v>0</v>
      </c>
      <c r="J2338" s="29">
        <f>IF(D2338="OVERALL",SUM('Tracker&amp;Invoice'!$H2378:$AC2378),0)</f>
        <v>0</v>
      </c>
    </row>
    <row r="2339" spans="1:10">
      <c r="A2339" t="e">
        <f t="shared" si="73"/>
        <v>#REF!</v>
      </c>
      <c r="B2339">
        <f>IF(AND('Tracker&amp;Invoice'!A2379&lt;&gt;"",'Tracker&amp;Invoice'!A2379&lt;&gt;"ITEM",'Tracker&amp;Invoice'!A2377="ITEM"),1,0)</f>
        <v>1</v>
      </c>
      <c r="C2339" t="str">
        <f>IF(B2339=1,'Tracker&amp;Invoice'!A2379,C2338)</f>
        <v>BQ-148</v>
      </c>
      <c r="D2339" t="str">
        <f>IF(LEFT(TRIM('Tracker&amp;Invoice'!B2379),9)="INVOICE #","INVOICE",IF(TRIM('Tracker&amp;Invoice'!B2379)="Overall Completion INVOICE","OVERALL",""))</f>
        <v/>
      </c>
      <c r="E2339" t="str">
        <f>IF(D2339="INVOICE",VALUE(MID(TRIM('Tracker&amp;Invoice'!B2379),10,10)),"")</f>
        <v/>
      </c>
      <c r="F2339">
        <f>IF(B2339=1,IFERROR(LOOKUP(2,1/('Tracker&amp;Invoice'!$H2379:$AC2379&lt;&gt;""),COLUMN('Tracker&amp;Invoice'!$H2379:$AC2379)),8),F2338)</f>
        <v>14</v>
      </c>
      <c r="G2339">
        <f>IF(D2339="OVERALL",IFERROR(LOOKUP(2,1/('Tracker&amp;Invoice'!$H2379:$AC2379&lt;&gt;""),COLUMN('Tracker&amp;Invoice'!$H2379:$AC2379)),8),G2340)</f>
        <v>15</v>
      </c>
      <c r="H2339">
        <f t="shared" si="72"/>
        <v>15</v>
      </c>
      <c r="I2339" s="29">
        <f>IF(D2339="INVOICE",SUM('Tracker&amp;Invoice'!$H2379:INDEX('Tracker&amp;Invoice'!$A2379:$AC2379,1,H2339)),0)</f>
        <v>0</v>
      </c>
      <c r="J2339" s="29">
        <f>IF(D2339="OVERALL",SUM('Tracker&amp;Invoice'!$H2379:$AC2379),0)</f>
        <v>0</v>
      </c>
    </row>
    <row r="2340" spans="1:10">
      <c r="A2340" t="e">
        <f t="shared" si="73"/>
        <v>#REF!</v>
      </c>
      <c r="B2340">
        <f>IF(AND('Tracker&amp;Invoice'!A2380&lt;&gt;"",'Tracker&amp;Invoice'!A2380&lt;&gt;"ITEM",'Tracker&amp;Invoice'!A2378="ITEM"),1,0)</f>
        <v>0</v>
      </c>
      <c r="C2340" t="str">
        <f>IF(B2340=1,'Tracker&amp;Invoice'!A2380,C2339)</f>
        <v>BQ-148</v>
      </c>
      <c r="D2340" t="str">
        <f>IF(LEFT(TRIM('Tracker&amp;Invoice'!B2380),9)="INVOICE #","INVOICE",IF(TRIM('Tracker&amp;Invoice'!B2380)="Overall Completion INVOICE","OVERALL",""))</f>
        <v/>
      </c>
      <c r="E2340" t="str">
        <f>IF(D2340="INVOICE",VALUE(MID(TRIM('Tracker&amp;Invoice'!B2380),10,10)),"")</f>
        <v/>
      </c>
      <c r="F2340">
        <f>IF(B2340=1,IFERROR(LOOKUP(2,1/('Tracker&amp;Invoice'!$H2380:$AC2380&lt;&gt;""),COLUMN('Tracker&amp;Invoice'!$H2380:$AC2380)),8),F2339)</f>
        <v>14</v>
      </c>
      <c r="G2340">
        <f>IF(D2340="OVERALL",IFERROR(LOOKUP(2,1/('Tracker&amp;Invoice'!$H2380:$AC2380&lt;&gt;""),COLUMN('Tracker&amp;Invoice'!$H2380:$AC2380)),8),G2341)</f>
        <v>15</v>
      </c>
      <c r="H2340">
        <f t="shared" si="72"/>
        <v>15</v>
      </c>
      <c r="I2340" s="29">
        <f>IF(D2340="INVOICE",SUM('Tracker&amp;Invoice'!$H2380:INDEX('Tracker&amp;Invoice'!$A2380:$AC2380,1,H2340)),0)</f>
        <v>0</v>
      </c>
      <c r="J2340" s="29">
        <f>IF(D2340="OVERALL",SUM('Tracker&amp;Invoice'!$H2380:$AC2380),0)</f>
        <v>0</v>
      </c>
    </row>
    <row r="2341" spans="1:10">
      <c r="A2341" t="e">
        <f t="shared" si="73"/>
        <v>#REF!</v>
      </c>
      <c r="B2341">
        <f>IF(AND('Tracker&amp;Invoice'!A2381&lt;&gt;"",'Tracker&amp;Invoice'!A2381&lt;&gt;"ITEM",'Tracker&amp;Invoice'!A2379="ITEM"),1,0)</f>
        <v>0</v>
      </c>
      <c r="C2341" t="str">
        <f>IF(B2341=1,'Tracker&amp;Invoice'!A2381,C2340)</f>
        <v>BQ-148</v>
      </c>
      <c r="D2341" t="str">
        <f>IF(LEFT(TRIM('Tracker&amp;Invoice'!B2381),9)="INVOICE #","INVOICE",IF(TRIM('Tracker&amp;Invoice'!B2381)="Overall Completion INVOICE","OVERALL",""))</f>
        <v/>
      </c>
      <c r="E2341" t="str">
        <f>IF(D2341="INVOICE",VALUE(MID(TRIM('Tracker&amp;Invoice'!B2381),10,10)),"")</f>
        <v/>
      </c>
      <c r="F2341">
        <f>IF(B2341=1,IFERROR(LOOKUP(2,1/('Tracker&amp;Invoice'!$H2381:$AC2381&lt;&gt;""),COLUMN('Tracker&amp;Invoice'!$H2381:$AC2381)),8),F2340)</f>
        <v>14</v>
      </c>
      <c r="G2341">
        <f>IF(D2341="OVERALL",IFERROR(LOOKUP(2,1/('Tracker&amp;Invoice'!$H2381:$AC2381&lt;&gt;""),COLUMN('Tracker&amp;Invoice'!$H2381:$AC2381)),8),G2342)</f>
        <v>15</v>
      </c>
      <c r="H2341">
        <f t="shared" si="72"/>
        <v>15</v>
      </c>
      <c r="I2341" s="29">
        <f>IF(D2341="INVOICE",SUM('Tracker&amp;Invoice'!$H2381:INDEX('Tracker&amp;Invoice'!$A2381:$AC2381,1,H2341)),0)</f>
        <v>0</v>
      </c>
      <c r="J2341" s="29">
        <f>IF(D2341="OVERALL",SUM('Tracker&amp;Invoice'!$H2381:$AC2381),0)</f>
        <v>0</v>
      </c>
    </row>
    <row r="2342" spans="1:10">
      <c r="A2342" t="e">
        <f t="shared" si="73"/>
        <v>#REF!</v>
      </c>
      <c r="B2342">
        <f>IF(AND('Tracker&amp;Invoice'!A2382&lt;&gt;"",'Tracker&amp;Invoice'!A2382&lt;&gt;"ITEM",'Tracker&amp;Invoice'!A2380="ITEM"),1,0)</f>
        <v>0</v>
      </c>
      <c r="C2342" t="str">
        <f>IF(B2342=1,'Tracker&amp;Invoice'!A2382,C2341)</f>
        <v>BQ-148</v>
      </c>
      <c r="D2342" t="str">
        <f>IF(LEFT(TRIM('Tracker&amp;Invoice'!B2382),9)="INVOICE #","INVOICE",IF(TRIM('Tracker&amp;Invoice'!B2382)="Overall Completion INVOICE","OVERALL",""))</f>
        <v>INVOICE</v>
      </c>
      <c r="E2342">
        <f>IF(D2342="INVOICE",VALUE(MID(TRIM('Tracker&amp;Invoice'!B2382),10,10)),"")</f>
        <v>14</v>
      </c>
      <c r="F2342">
        <f>IF(B2342=1,IFERROR(LOOKUP(2,1/('Tracker&amp;Invoice'!$H2382:$AC2382&lt;&gt;""),COLUMN('Tracker&amp;Invoice'!$H2382:$AC2382)),8),F2341)</f>
        <v>14</v>
      </c>
      <c r="G2342">
        <f>IF(D2342="OVERALL",IFERROR(LOOKUP(2,1/('Tracker&amp;Invoice'!$H2382:$AC2382&lt;&gt;""),COLUMN('Tracker&amp;Invoice'!$H2382:$AC2382)),8),G2343)</f>
        <v>15</v>
      </c>
      <c r="H2342">
        <f t="shared" si="72"/>
        <v>15</v>
      </c>
      <c r="I2342" s="29">
        <f>IF(D2342="INVOICE",SUM('Tracker&amp;Invoice'!$H2382:INDEX('Tracker&amp;Invoice'!$A2382:$AC2382,1,H2342)),0)</f>
        <v>88</v>
      </c>
      <c r="J2342" s="29">
        <f>IF(D2342="OVERALL",SUM('Tracker&amp;Invoice'!$H2382:$AC2382),0)</f>
        <v>0</v>
      </c>
    </row>
    <row r="2343" spans="1:10">
      <c r="A2343" t="e">
        <f t="shared" si="73"/>
        <v>#REF!</v>
      </c>
      <c r="B2343">
        <f>IF(AND('Tracker&amp;Invoice'!A2383&lt;&gt;"",'Tracker&amp;Invoice'!A2383&lt;&gt;"ITEM",'Tracker&amp;Invoice'!A2381="ITEM"),1,0)</f>
        <v>0</v>
      </c>
      <c r="C2343" t="str">
        <f>IF(B2343=1,'Tracker&amp;Invoice'!A2383,C2342)</f>
        <v>BQ-148</v>
      </c>
      <c r="D2343" t="str">
        <f>IF(LEFT(TRIM('Tracker&amp;Invoice'!B2383),9)="INVOICE #","INVOICE",IF(TRIM('Tracker&amp;Invoice'!B2383)="Overall Completion INVOICE","OVERALL",""))</f>
        <v/>
      </c>
      <c r="E2343" t="str">
        <f>IF(D2343="INVOICE",VALUE(MID(TRIM('Tracker&amp;Invoice'!B2383),10,10)),"")</f>
        <v/>
      </c>
      <c r="F2343">
        <f>IF(B2343=1,IFERROR(LOOKUP(2,1/('Tracker&amp;Invoice'!$H2383:$AC2383&lt;&gt;""),COLUMN('Tracker&amp;Invoice'!$H2383:$AC2383)),8),F2342)</f>
        <v>14</v>
      </c>
      <c r="G2343">
        <f>IF(D2343="OVERALL",IFERROR(LOOKUP(2,1/('Tracker&amp;Invoice'!$H2383:$AC2383&lt;&gt;""),COLUMN('Tracker&amp;Invoice'!$H2383:$AC2383)),8),G2344)</f>
        <v>15</v>
      </c>
      <c r="H2343">
        <f t="shared" si="72"/>
        <v>15</v>
      </c>
      <c r="I2343" s="29">
        <f>IF(D2343="INVOICE",SUM('Tracker&amp;Invoice'!$H2383:INDEX('Tracker&amp;Invoice'!$A2383:$AC2383,1,H2343)),0)</f>
        <v>0</v>
      </c>
      <c r="J2343" s="29">
        <f>IF(D2343="OVERALL",SUM('Tracker&amp;Invoice'!$H2383:$AC2383),0)</f>
        <v>0</v>
      </c>
    </row>
    <row r="2344" spans="1:10">
      <c r="A2344" t="e">
        <f t="shared" si="73"/>
        <v>#REF!</v>
      </c>
      <c r="B2344">
        <f>IF(AND('Tracker&amp;Invoice'!A2384&lt;&gt;"",'Tracker&amp;Invoice'!A2384&lt;&gt;"ITEM",'Tracker&amp;Invoice'!A2382="ITEM"),1,0)</f>
        <v>0</v>
      </c>
      <c r="C2344" t="str">
        <f>IF(B2344=1,'Tracker&amp;Invoice'!A2384,C2343)</f>
        <v>BQ-148</v>
      </c>
      <c r="D2344" t="str">
        <f>IF(LEFT(TRIM('Tracker&amp;Invoice'!B2384),9)="INVOICE #","INVOICE",IF(TRIM('Tracker&amp;Invoice'!B2384)="Overall Completion INVOICE","OVERALL",""))</f>
        <v>INVOICE</v>
      </c>
      <c r="E2344">
        <f>IF(D2344="INVOICE",VALUE(MID(TRIM('Tracker&amp;Invoice'!B2384),10,10)),"")</f>
        <v>25</v>
      </c>
      <c r="F2344">
        <f>IF(B2344=1,IFERROR(LOOKUP(2,1/('Tracker&amp;Invoice'!$H2384:$AC2384&lt;&gt;""),COLUMN('Tracker&amp;Invoice'!$H2384:$AC2384)),8),F2343)</f>
        <v>14</v>
      </c>
      <c r="G2344">
        <f>IF(D2344="OVERALL",IFERROR(LOOKUP(2,1/('Tracker&amp;Invoice'!$H2384:$AC2384&lt;&gt;""),COLUMN('Tracker&amp;Invoice'!$H2384:$AC2384)),8),G2345)</f>
        <v>15</v>
      </c>
      <c r="H2344">
        <f t="shared" si="72"/>
        <v>15</v>
      </c>
      <c r="I2344" s="29">
        <f>IF(D2344="INVOICE",SUM('Tracker&amp;Invoice'!$H2384:INDEX('Tracker&amp;Invoice'!$A2384:$AC2384,1,H2344)),0)</f>
        <v>28</v>
      </c>
      <c r="J2344" s="29">
        <f>IF(D2344="OVERALL",SUM('Tracker&amp;Invoice'!$H2384:$AC2384),0)</f>
        <v>0</v>
      </c>
    </row>
    <row r="2345" spans="1:10">
      <c r="A2345" t="e">
        <f t="shared" si="73"/>
        <v>#REF!</v>
      </c>
      <c r="B2345">
        <f>IF(AND('Tracker&amp;Invoice'!A2385&lt;&gt;"",'Tracker&amp;Invoice'!A2385&lt;&gt;"ITEM",'Tracker&amp;Invoice'!A2383="ITEM"),1,0)</f>
        <v>0</v>
      </c>
      <c r="C2345" t="str">
        <f>IF(B2345=1,'Tracker&amp;Invoice'!A2385,C2344)</f>
        <v>BQ-148</v>
      </c>
      <c r="D2345" t="str">
        <f>IF(LEFT(TRIM('Tracker&amp;Invoice'!B2385),9)="INVOICE #","INVOICE",IF(TRIM('Tracker&amp;Invoice'!B2385)="Overall Completion INVOICE","OVERALL",""))</f>
        <v/>
      </c>
      <c r="E2345" t="str">
        <f>IF(D2345="INVOICE",VALUE(MID(TRIM('Tracker&amp;Invoice'!B2385),10,10)),"")</f>
        <v/>
      </c>
      <c r="F2345">
        <f>IF(B2345=1,IFERROR(LOOKUP(2,1/('Tracker&amp;Invoice'!$H2385:$AC2385&lt;&gt;""),COLUMN('Tracker&amp;Invoice'!$H2385:$AC2385)),8),F2344)</f>
        <v>14</v>
      </c>
      <c r="G2345">
        <f>IF(D2345="OVERALL",IFERROR(LOOKUP(2,1/('Tracker&amp;Invoice'!$H2385:$AC2385&lt;&gt;""),COLUMN('Tracker&amp;Invoice'!$H2385:$AC2385)),8),G2346)</f>
        <v>15</v>
      </c>
      <c r="H2345">
        <f t="shared" si="72"/>
        <v>15</v>
      </c>
      <c r="I2345" s="29">
        <f>IF(D2345="INVOICE",SUM('Tracker&amp;Invoice'!$H2385:INDEX('Tracker&amp;Invoice'!$A2385:$AC2385,1,H2345)),0)</f>
        <v>0</v>
      </c>
      <c r="J2345" s="29">
        <f>IF(D2345="OVERALL",SUM('Tracker&amp;Invoice'!$H2385:$AC2385),0)</f>
        <v>0</v>
      </c>
    </row>
    <row r="2346" spans="1:10">
      <c r="A2346" t="e">
        <f t="shared" si="73"/>
        <v>#REF!</v>
      </c>
      <c r="B2346">
        <f>IF(AND('Tracker&amp;Invoice'!A2386&lt;&gt;"",'Tracker&amp;Invoice'!A2386&lt;&gt;"ITEM",'Tracker&amp;Invoice'!A2384="ITEM"),1,0)</f>
        <v>0</v>
      </c>
      <c r="C2346" t="str">
        <f>IF(B2346=1,'Tracker&amp;Invoice'!A2386,C2345)</f>
        <v>BQ-148</v>
      </c>
      <c r="D2346" t="str">
        <f>IF(LEFT(TRIM('Tracker&amp;Invoice'!B2386),9)="INVOICE #","INVOICE",IF(TRIM('Tracker&amp;Invoice'!B2386)="Overall Completion INVOICE","OVERALL",""))</f>
        <v>INVOICE</v>
      </c>
      <c r="E2346">
        <f>IF(D2346="INVOICE",VALUE(MID(TRIM('Tracker&amp;Invoice'!B2386),10,10)),"")</f>
        <v>32</v>
      </c>
      <c r="F2346">
        <f>IF(B2346=1,IFERROR(LOOKUP(2,1/('Tracker&amp;Invoice'!$H2386:$AC2386&lt;&gt;""),COLUMN('Tracker&amp;Invoice'!$H2386:$AC2386)),8),F2345)</f>
        <v>14</v>
      </c>
      <c r="G2346">
        <f>IF(D2346="OVERALL",IFERROR(LOOKUP(2,1/('Tracker&amp;Invoice'!$H2386:$AC2386&lt;&gt;""),COLUMN('Tracker&amp;Invoice'!$H2386:$AC2386)),8),G2347)</f>
        <v>15</v>
      </c>
      <c r="H2346">
        <f t="shared" si="72"/>
        <v>15</v>
      </c>
      <c r="I2346" s="29">
        <f>IF(D2346="INVOICE",SUM('Tracker&amp;Invoice'!$H2386:INDEX('Tracker&amp;Invoice'!$A2386:$AC2386,1,H2346)),0)</f>
        <v>12</v>
      </c>
      <c r="J2346" s="29">
        <f>IF(D2346="OVERALL",SUM('Tracker&amp;Invoice'!$H2386:$AC2386),0)</f>
        <v>0</v>
      </c>
    </row>
    <row r="2347" spans="1:10">
      <c r="A2347" t="e">
        <f t="shared" si="73"/>
        <v>#REF!</v>
      </c>
      <c r="B2347">
        <f>IF(AND('Tracker&amp;Invoice'!A2387&lt;&gt;"",'Tracker&amp;Invoice'!A2387&lt;&gt;"ITEM",'Tracker&amp;Invoice'!A2385="ITEM"),1,0)</f>
        <v>0</v>
      </c>
      <c r="C2347" t="str">
        <f>IF(B2347=1,'Tracker&amp;Invoice'!A2387,C2346)</f>
        <v>BQ-148</v>
      </c>
      <c r="D2347" t="str">
        <f>IF(LEFT(TRIM('Tracker&amp;Invoice'!B2387),9)="INVOICE #","INVOICE",IF(TRIM('Tracker&amp;Invoice'!B2387)="Overall Completion INVOICE","OVERALL",""))</f>
        <v/>
      </c>
      <c r="E2347" t="str">
        <f>IF(D2347="INVOICE",VALUE(MID(TRIM('Tracker&amp;Invoice'!B2387),10,10)),"")</f>
        <v/>
      </c>
      <c r="F2347">
        <f>IF(B2347=1,IFERROR(LOOKUP(2,1/('Tracker&amp;Invoice'!$H2387:$AC2387&lt;&gt;""),COLUMN('Tracker&amp;Invoice'!$H2387:$AC2387)),8),F2346)</f>
        <v>14</v>
      </c>
      <c r="G2347">
        <f>IF(D2347="OVERALL",IFERROR(LOOKUP(2,1/('Tracker&amp;Invoice'!$H2387:$AC2387&lt;&gt;""),COLUMN('Tracker&amp;Invoice'!$H2387:$AC2387)),8),G2348)</f>
        <v>15</v>
      </c>
      <c r="H2347">
        <f t="shared" si="72"/>
        <v>15</v>
      </c>
      <c r="I2347" s="29">
        <f>IF(D2347="INVOICE",SUM('Tracker&amp;Invoice'!$H2387:INDEX('Tracker&amp;Invoice'!$A2387:$AC2387,1,H2347)),0)</f>
        <v>0</v>
      </c>
      <c r="J2347" s="29">
        <f>IF(D2347="OVERALL",SUM('Tracker&amp;Invoice'!$H2387:$AC2387),0)</f>
        <v>0</v>
      </c>
    </row>
    <row r="2348" spans="1:10">
      <c r="A2348" t="e">
        <f t="shared" si="73"/>
        <v>#REF!</v>
      </c>
      <c r="B2348">
        <f>IF(AND('Tracker&amp;Invoice'!A2388&lt;&gt;"",'Tracker&amp;Invoice'!A2388&lt;&gt;"ITEM",'Tracker&amp;Invoice'!A2386="ITEM"),1,0)</f>
        <v>0</v>
      </c>
      <c r="C2348" t="str">
        <f>IF(B2348=1,'Tracker&amp;Invoice'!A2388,C2347)</f>
        <v>BQ-148</v>
      </c>
      <c r="D2348" t="str">
        <f>IF(LEFT(TRIM('Tracker&amp;Invoice'!B2388),9)="INVOICE #","INVOICE",IF(TRIM('Tracker&amp;Invoice'!B2388)="Overall Completion INVOICE","OVERALL",""))</f>
        <v>OVERALL</v>
      </c>
      <c r="E2348" t="str">
        <f>IF(D2348="INVOICE",VALUE(MID(TRIM('Tracker&amp;Invoice'!B2388),10,10)),"")</f>
        <v/>
      </c>
      <c r="F2348">
        <f>IF(B2348=1,IFERROR(LOOKUP(2,1/('Tracker&amp;Invoice'!$H2388:$AC2388&lt;&gt;""),COLUMN('Tracker&amp;Invoice'!$H2388:$AC2388)),8),F2347)</f>
        <v>14</v>
      </c>
      <c r="G2348">
        <f>IF(D2348="OVERALL",IFERROR(LOOKUP(2,1/('Tracker&amp;Invoice'!$H2388:$AC2388&lt;&gt;""),COLUMN('Tracker&amp;Invoice'!$H2388:$AC2388)),8),G2349)</f>
        <v>15</v>
      </c>
      <c r="H2348">
        <f t="shared" si="72"/>
        <v>15</v>
      </c>
      <c r="I2348" s="29">
        <f>IF(D2348="INVOICE",SUM('Tracker&amp;Invoice'!$H2388:INDEX('Tracker&amp;Invoice'!$A2388:$AC2388,1,H2348)),0)</f>
        <v>0</v>
      </c>
      <c r="J2348" s="29">
        <f>IF(D2348="OVERALL",SUM('Tracker&amp;Invoice'!$H2388:$AC2388),0)</f>
        <v>128</v>
      </c>
    </row>
    <row r="2349" spans="1:10">
      <c r="A2349" t="e">
        <f t="shared" si="73"/>
        <v>#REF!</v>
      </c>
      <c r="B2349">
        <f>IF(AND('Tracker&amp;Invoice'!A2389&lt;&gt;"",'Tracker&amp;Invoice'!A2389&lt;&gt;"ITEM",'Tracker&amp;Invoice'!A2387="ITEM"),1,0)</f>
        <v>0</v>
      </c>
      <c r="C2349" t="str">
        <f>IF(B2349=1,'Tracker&amp;Invoice'!A2389,C2348)</f>
        <v>BQ-148</v>
      </c>
      <c r="D2349" t="str">
        <f>IF(LEFT(TRIM('Tracker&amp;Invoice'!B2389),9)="INVOICE #","INVOICE",IF(TRIM('Tracker&amp;Invoice'!B2389)="Overall Completion INVOICE","OVERALL",""))</f>
        <v/>
      </c>
      <c r="E2349" t="str">
        <f>IF(D2349="INVOICE",VALUE(MID(TRIM('Tracker&amp;Invoice'!B2389),10,10)),"")</f>
        <v/>
      </c>
      <c r="F2349">
        <f>IF(B2349=1,IFERROR(LOOKUP(2,1/('Tracker&amp;Invoice'!$H2389:$AC2389&lt;&gt;""),COLUMN('Tracker&amp;Invoice'!$H2389:$AC2389)),8),F2348)</f>
        <v>14</v>
      </c>
      <c r="G2349">
        <f>IF(D2349="OVERALL",IFERROR(LOOKUP(2,1/('Tracker&amp;Invoice'!$H2389:$AC2389&lt;&gt;""),COLUMN('Tracker&amp;Invoice'!$H2389:$AC2389)),8),G2350)</f>
        <v>15</v>
      </c>
      <c r="H2349">
        <f t="shared" si="72"/>
        <v>15</v>
      </c>
      <c r="I2349" s="29">
        <f>IF(D2349="INVOICE",SUM('Tracker&amp;Invoice'!$H2389:INDEX('Tracker&amp;Invoice'!$A2389:$AC2389,1,H2349)),0)</f>
        <v>0</v>
      </c>
      <c r="J2349" s="29">
        <f>IF(D2349="OVERALL",SUM('Tracker&amp;Invoice'!$H2389:$AC2389),0)</f>
        <v>0</v>
      </c>
    </row>
    <row r="2350" spans="1:10">
      <c r="A2350" t="e">
        <f t="shared" si="73"/>
        <v>#REF!</v>
      </c>
      <c r="B2350">
        <f>IF(AND('Tracker&amp;Invoice'!A2390&lt;&gt;"",'Tracker&amp;Invoice'!A2390&lt;&gt;"ITEM",'Tracker&amp;Invoice'!A2388="ITEM"),1,0)</f>
        <v>0</v>
      </c>
      <c r="C2350" t="str">
        <f>IF(B2350=1,'Tracker&amp;Invoice'!A2390,C2349)</f>
        <v>BQ-148</v>
      </c>
      <c r="D2350" t="str">
        <f>IF(LEFT(TRIM('Tracker&amp;Invoice'!B2390),9)="INVOICE #","INVOICE",IF(TRIM('Tracker&amp;Invoice'!B2390)="Overall Completion INVOICE","OVERALL",""))</f>
        <v/>
      </c>
      <c r="E2350" t="str">
        <f>IF(D2350="INVOICE",VALUE(MID(TRIM('Tracker&amp;Invoice'!B2390),10,10)),"")</f>
        <v/>
      </c>
      <c r="F2350">
        <f>IF(B2350=1,IFERROR(LOOKUP(2,1/('Tracker&amp;Invoice'!$H2390:$AC2390&lt;&gt;""),COLUMN('Tracker&amp;Invoice'!$H2390:$AC2390)),8),F2349)</f>
        <v>14</v>
      </c>
      <c r="G2350">
        <f>IF(D2350="OVERALL",IFERROR(LOOKUP(2,1/('Tracker&amp;Invoice'!$H2390:$AC2390&lt;&gt;""),COLUMN('Tracker&amp;Invoice'!$H2390:$AC2390)),8),G2351)</f>
        <v>15</v>
      </c>
      <c r="H2350">
        <f t="shared" si="72"/>
        <v>15</v>
      </c>
      <c r="I2350" s="29">
        <f>IF(D2350="INVOICE",SUM('Tracker&amp;Invoice'!$H2390:INDEX('Tracker&amp;Invoice'!$A2390:$AC2390,1,H2350)),0)</f>
        <v>0</v>
      </c>
      <c r="J2350" s="29">
        <f>IF(D2350="OVERALL",SUM('Tracker&amp;Invoice'!$H2390:$AC2390),0)</f>
        <v>0</v>
      </c>
    </row>
    <row r="2351" spans="1:10">
      <c r="A2351" t="e">
        <f t="shared" si="73"/>
        <v>#REF!</v>
      </c>
      <c r="B2351">
        <f>IF(AND('Tracker&amp;Invoice'!A2391&lt;&gt;"",'Tracker&amp;Invoice'!A2391&lt;&gt;"ITEM",'Tracker&amp;Invoice'!A2389="ITEM"),1,0)</f>
        <v>0</v>
      </c>
      <c r="C2351" t="str">
        <f>IF(B2351=1,'Tracker&amp;Invoice'!A2391,C2350)</f>
        <v>BQ-148</v>
      </c>
      <c r="D2351" t="str">
        <f>IF(LEFT(TRIM('Tracker&amp;Invoice'!B2391),9)="INVOICE #","INVOICE",IF(TRIM('Tracker&amp;Invoice'!B2391)="Overall Completion INVOICE","OVERALL",""))</f>
        <v/>
      </c>
      <c r="E2351" t="str">
        <f>IF(D2351="INVOICE",VALUE(MID(TRIM('Tracker&amp;Invoice'!B2391),10,10)),"")</f>
        <v/>
      </c>
      <c r="F2351">
        <f>IF(B2351=1,IFERROR(LOOKUP(2,1/('Tracker&amp;Invoice'!$H2391:$AC2391&lt;&gt;""),COLUMN('Tracker&amp;Invoice'!$H2391:$AC2391)),8),F2350)</f>
        <v>14</v>
      </c>
      <c r="G2351">
        <f>IF(D2351="OVERALL",IFERROR(LOOKUP(2,1/('Tracker&amp;Invoice'!$H2391:$AC2391&lt;&gt;""),COLUMN('Tracker&amp;Invoice'!$H2391:$AC2391)),8),G2352)</f>
        <v>15</v>
      </c>
      <c r="H2351">
        <f t="shared" si="72"/>
        <v>15</v>
      </c>
      <c r="I2351" s="29">
        <f>IF(D2351="INVOICE",SUM('Tracker&amp;Invoice'!$H2391:INDEX('Tracker&amp;Invoice'!$A2391:$AC2391,1,H2351)),0)</f>
        <v>0</v>
      </c>
      <c r="J2351" s="29">
        <f>IF(D2351="OVERALL",SUM('Tracker&amp;Invoice'!$H2391:$AC2391),0)</f>
        <v>0</v>
      </c>
    </row>
    <row r="2352" spans="1:10">
      <c r="A2352" t="e">
        <f t="shared" si="73"/>
        <v>#REF!</v>
      </c>
      <c r="B2352">
        <f>IF(AND('Tracker&amp;Invoice'!A2392&lt;&gt;"",'Tracker&amp;Invoice'!A2392&lt;&gt;"ITEM",'Tracker&amp;Invoice'!A2390="ITEM"),1,0)</f>
        <v>0</v>
      </c>
      <c r="C2352" t="str">
        <f>IF(B2352=1,'Tracker&amp;Invoice'!A2392,C2351)</f>
        <v>BQ-148</v>
      </c>
      <c r="D2352" t="str">
        <f>IF(LEFT(TRIM('Tracker&amp;Invoice'!B2392),9)="INVOICE #","INVOICE",IF(TRIM('Tracker&amp;Invoice'!B2392)="Overall Completion INVOICE","OVERALL",""))</f>
        <v/>
      </c>
      <c r="E2352" t="str">
        <f>IF(D2352="INVOICE",VALUE(MID(TRIM('Tracker&amp;Invoice'!B2392),10,10)),"")</f>
        <v/>
      </c>
      <c r="F2352">
        <f>IF(B2352=1,IFERROR(LOOKUP(2,1/('Tracker&amp;Invoice'!$H2392:$AC2392&lt;&gt;""),COLUMN('Tracker&amp;Invoice'!$H2392:$AC2392)),8),F2351)</f>
        <v>14</v>
      </c>
      <c r="G2352">
        <f>IF(D2352="OVERALL",IFERROR(LOOKUP(2,1/('Tracker&amp;Invoice'!$H2392:$AC2392&lt;&gt;""),COLUMN('Tracker&amp;Invoice'!$H2392:$AC2392)),8),G2353)</f>
        <v>15</v>
      </c>
      <c r="H2352">
        <f t="shared" si="72"/>
        <v>15</v>
      </c>
      <c r="I2352" s="29">
        <f>IF(D2352="INVOICE",SUM('Tracker&amp;Invoice'!$H2392:INDEX('Tracker&amp;Invoice'!$A2392:$AC2392,1,H2352)),0)</f>
        <v>0</v>
      </c>
      <c r="J2352" s="29">
        <f>IF(D2352="OVERALL",SUM('Tracker&amp;Invoice'!$H2392:$AC2392),0)</f>
        <v>0</v>
      </c>
    </row>
    <row r="2353" spans="1:10">
      <c r="A2353" t="e">
        <f t="shared" si="73"/>
        <v>#REF!</v>
      </c>
      <c r="B2353">
        <f>IF(AND('Tracker&amp;Invoice'!A2393&lt;&gt;"",'Tracker&amp;Invoice'!A2393&lt;&gt;"ITEM",'Tracker&amp;Invoice'!A2391="ITEM"),1,0)</f>
        <v>0</v>
      </c>
      <c r="C2353" t="str">
        <f>IF(B2353=1,'Tracker&amp;Invoice'!A2393,C2352)</f>
        <v>BQ-148</v>
      </c>
      <c r="D2353" t="str">
        <f>IF(LEFT(TRIM('Tracker&amp;Invoice'!B2393),9)="INVOICE #","INVOICE",IF(TRIM('Tracker&amp;Invoice'!B2393)="Overall Completion INVOICE","OVERALL",""))</f>
        <v/>
      </c>
      <c r="E2353" t="str">
        <f>IF(D2353="INVOICE",VALUE(MID(TRIM('Tracker&amp;Invoice'!B2393),10,10)),"")</f>
        <v/>
      </c>
      <c r="F2353">
        <f>IF(B2353=1,IFERROR(LOOKUP(2,1/('Tracker&amp;Invoice'!$H2393:$AC2393&lt;&gt;""),COLUMN('Tracker&amp;Invoice'!$H2393:$AC2393)),8),F2352)</f>
        <v>14</v>
      </c>
      <c r="G2353">
        <f>IF(D2353="OVERALL",IFERROR(LOOKUP(2,1/('Tracker&amp;Invoice'!$H2393:$AC2393&lt;&gt;""),COLUMN('Tracker&amp;Invoice'!$H2393:$AC2393)),8),G2354)</f>
        <v>15</v>
      </c>
      <c r="H2353">
        <f t="shared" si="72"/>
        <v>15</v>
      </c>
      <c r="I2353" s="29">
        <f>IF(D2353="INVOICE",SUM('Tracker&amp;Invoice'!$H2393:INDEX('Tracker&amp;Invoice'!$A2393:$AC2393,1,H2353)),0)</f>
        <v>0</v>
      </c>
      <c r="J2353" s="29">
        <f>IF(D2353="OVERALL",SUM('Tracker&amp;Invoice'!$H2393:$AC2393),0)</f>
        <v>0</v>
      </c>
    </row>
    <row r="2354" spans="1:10">
      <c r="A2354" t="e">
        <f t="shared" si="73"/>
        <v>#REF!</v>
      </c>
      <c r="B2354">
        <f>IF(AND('Tracker&amp;Invoice'!A2394&lt;&gt;"",'Tracker&amp;Invoice'!A2394&lt;&gt;"ITEM",'Tracker&amp;Invoice'!A2392="ITEM"),1,0)</f>
        <v>0</v>
      </c>
      <c r="C2354" t="str">
        <f>IF(B2354=1,'Tracker&amp;Invoice'!A2394,C2353)</f>
        <v>BQ-148</v>
      </c>
      <c r="D2354" t="str">
        <f>IF(LEFT(TRIM('Tracker&amp;Invoice'!B2394),9)="INVOICE #","INVOICE",IF(TRIM('Tracker&amp;Invoice'!B2394)="Overall Completion INVOICE","OVERALL",""))</f>
        <v/>
      </c>
      <c r="E2354" t="str">
        <f>IF(D2354="INVOICE",VALUE(MID(TRIM('Tracker&amp;Invoice'!B2394),10,10)),"")</f>
        <v/>
      </c>
      <c r="F2354">
        <f>IF(B2354=1,IFERROR(LOOKUP(2,1/('Tracker&amp;Invoice'!$H2394:$AC2394&lt;&gt;""),COLUMN('Tracker&amp;Invoice'!$H2394:$AC2394)),8),F2353)</f>
        <v>14</v>
      </c>
      <c r="G2354">
        <f>IF(D2354="OVERALL",IFERROR(LOOKUP(2,1/('Tracker&amp;Invoice'!$H2394:$AC2394&lt;&gt;""),COLUMN('Tracker&amp;Invoice'!$H2394:$AC2394)),8),G2355)</f>
        <v>15</v>
      </c>
      <c r="H2354">
        <f t="shared" si="72"/>
        <v>15</v>
      </c>
      <c r="I2354" s="29">
        <f>IF(D2354="INVOICE",SUM('Tracker&amp;Invoice'!$H2394:INDEX('Tracker&amp;Invoice'!$A2394:$AC2394,1,H2354)),0)</f>
        <v>0</v>
      </c>
      <c r="J2354" s="29">
        <f>IF(D2354="OVERALL",SUM('Tracker&amp;Invoice'!$H2394:$AC2394),0)</f>
        <v>0</v>
      </c>
    </row>
    <row r="2355" spans="1:10">
      <c r="A2355" t="e">
        <f t="shared" si="73"/>
        <v>#REF!</v>
      </c>
      <c r="B2355">
        <f>IF(AND('Tracker&amp;Invoice'!A2395&lt;&gt;"",'Tracker&amp;Invoice'!A2395&lt;&gt;"ITEM",'Tracker&amp;Invoice'!A2393="ITEM"),1,0)</f>
        <v>0</v>
      </c>
      <c r="C2355" t="str">
        <f>IF(B2355=1,'Tracker&amp;Invoice'!A2395,C2354)</f>
        <v>BQ-148</v>
      </c>
      <c r="D2355" t="str">
        <f>IF(LEFT(TRIM('Tracker&amp;Invoice'!B2395),9)="INVOICE #","INVOICE",IF(TRIM('Tracker&amp;Invoice'!B2395)="Overall Completion INVOICE","OVERALL",""))</f>
        <v/>
      </c>
      <c r="E2355" t="str">
        <f>IF(D2355="INVOICE",VALUE(MID(TRIM('Tracker&amp;Invoice'!B2395),10,10)),"")</f>
        <v/>
      </c>
      <c r="F2355">
        <f>IF(B2355=1,IFERROR(LOOKUP(2,1/('Tracker&amp;Invoice'!$H2395:$AC2395&lt;&gt;""),COLUMN('Tracker&amp;Invoice'!$H2395:$AC2395)),8),F2354)</f>
        <v>14</v>
      </c>
      <c r="G2355">
        <f>IF(D2355="OVERALL",IFERROR(LOOKUP(2,1/('Tracker&amp;Invoice'!$H2395:$AC2395&lt;&gt;""),COLUMN('Tracker&amp;Invoice'!$H2395:$AC2395)),8),G2356)</f>
        <v>15</v>
      </c>
      <c r="H2355">
        <f t="shared" si="72"/>
        <v>15</v>
      </c>
      <c r="I2355" s="29">
        <f>IF(D2355="INVOICE",SUM('Tracker&amp;Invoice'!$H2395:INDEX('Tracker&amp;Invoice'!$A2395:$AC2395,1,H2355)),0)</f>
        <v>0</v>
      </c>
      <c r="J2355" s="29">
        <f>IF(D2355="OVERALL",SUM('Tracker&amp;Invoice'!$H2395:$AC2395),0)</f>
        <v>0</v>
      </c>
    </row>
    <row r="2356" spans="1:10">
      <c r="A2356" t="e">
        <f t="shared" si="73"/>
        <v>#REF!</v>
      </c>
      <c r="B2356">
        <f>IF(AND('Tracker&amp;Invoice'!A2396&lt;&gt;"",'Tracker&amp;Invoice'!A2396&lt;&gt;"ITEM",'Tracker&amp;Invoice'!A2394="ITEM"),1,0)</f>
        <v>0</v>
      </c>
      <c r="C2356" t="str">
        <f>IF(B2356=1,'Tracker&amp;Invoice'!A2396,C2355)</f>
        <v>BQ-148</v>
      </c>
      <c r="D2356" t="str">
        <f>IF(LEFT(TRIM('Tracker&amp;Invoice'!B2396),9)="INVOICE #","INVOICE",IF(TRIM('Tracker&amp;Invoice'!B2396)="Overall Completion INVOICE","OVERALL",""))</f>
        <v/>
      </c>
      <c r="E2356" t="str">
        <f>IF(D2356="INVOICE",VALUE(MID(TRIM('Tracker&amp;Invoice'!B2396),10,10)),"")</f>
        <v/>
      </c>
      <c r="F2356">
        <f>IF(B2356=1,IFERROR(LOOKUP(2,1/('Tracker&amp;Invoice'!$H2396:$AC2396&lt;&gt;""),COLUMN('Tracker&amp;Invoice'!$H2396:$AC2396)),8),F2355)</f>
        <v>14</v>
      </c>
      <c r="G2356">
        <f>IF(D2356="OVERALL",IFERROR(LOOKUP(2,1/('Tracker&amp;Invoice'!$H2396:$AC2396&lt;&gt;""),COLUMN('Tracker&amp;Invoice'!$H2396:$AC2396)),8),G2357)</f>
        <v>15</v>
      </c>
      <c r="H2356">
        <f t="shared" si="72"/>
        <v>15</v>
      </c>
      <c r="I2356" s="29">
        <f>IF(D2356="INVOICE",SUM('Tracker&amp;Invoice'!$H2396:INDEX('Tracker&amp;Invoice'!$A2396:$AC2396,1,H2356)),0)</f>
        <v>0</v>
      </c>
      <c r="J2356" s="29">
        <f>IF(D2356="OVERALL",SUM('Tracker&amp;Invoice'!$H2396:$AC2396),0)</f>
        <v>0</v>
      </c>
    </row>
    <row r="2357" spans="1:10">
      <c r="A2357" t="e">
        <f t="shared" si="73"/>
        <v>#REF!</v>
      </c>
      <c r="B2357">
        <f>IF(AND('Tracker&amp;Invoice'!A2397&lt;&gt;"",'Tracker&amp;Invoice'!A2397&lt;&gt;"ITEM",'Tracker&amp;Invoice'!A2395="ITEM"),1,0)</f>
        <v>1</v>
      </c>
      <c r="C2357" t="str">
        <f>IF(B2357=1,'Tracker&amp;Invoice'!A2397,C2356)</f>
        <v>BQ-149</v>
      </c>
      <c r="D2357" t="str">
        <f>IF(LEFT(TRIM('Tracker&amp;Invoice'!B2397),9)="INVOICE #","INVOICE",IF(TRIM('Tracker&amp;Invoice'!B2397)="Overall Completion INVOICE","OVERALL",""))</f>
        <v/>
      </c>
      <c r="E2357" t="str">
        <f>IF(D2357="INVOICE",VALUE(MID(TRIM('Tracker&amp;Invoice'!B2397),10,10)),"")</f>
        <v/>
      </c>
      <c r="F2357">
        <f>IF(B2357=1,IFERROR(LOOKUP(2,1/('Tracker&amp;Invoice'!$H2397:$AC2397&lt;&gt;""),COLUMN('Tracker&amp;Invoice'!$H2397:$AC2397)),8),F2356)</f>
        <v>14</v>
      </c>
      <c r="G2357">
        <f>IF(D2357="OVERALL",IFERROR(LOOKUP(2,1/('Tracker&amp;Invoice'!$H2397:$AC2397&lt;&gt;""),COLUMN('Tracker&amp;Invoice'!$H2397:$AC2397)),8),G2358)</f>
        <v>15</v>
      </c>
      <c r="H2357">
        <f t="shared" si="72"/>
        <v>15</v>
      </c>
      <c r="I2357" s="29">
        <f>IF(D2357="INVOICE",SUM('Tracker&amp;Invoice'!$H2397:INDEX('Tracker&amp;Invoice'!$A2397:$AC2397,1,H2357)),0)</f>
        <v>0</v>
      </c>
      <c r="J2357" s="29">
        <f>IF(D2357="OVERALL",SUM('Tracker&amp;Invoice'!$H2397:$AC2397),0)</f>
        <v>0</v>
      </c>
    </row>
    <row r="2358" spans="1:10">
      <c r="A2358" t="e">
        <f t="shared" si="73"/>
        <v>#REF!</v>
      </c>
      <c r="B2358">
        <f>IF(AND('Tracker&amp;Invoice'!A2398&lt;&gt;"",'Tracker&amp;Invoice'!A2398&lt;&gt;"ITEM",'Tracker&amp;Invoice'!A2396="ITEM"),1,0)</f>
        <v>0</v>
      </c>
      <c r="C2358" t="str">
        <f>IF(B2358=1,'Tracker&amp;Invoice'!A2398,C2357)</f>
        <v>BQ-149</v>
      </c>
      <c r="D2358" t="str">
        <f>IF(LEFT(TRIM('Tracker&amp;Invoice'!B2398),9)="INVOICE #","INVOICE",IF(TRIM('Tracker&amp;Invoice'!B2398)="Overall Completion INVOICE","OVERALL",""))</f>
        <v/>
      </c>
      <c r="E2358" t="str">
        <f>IF(D2358="INVOICE",VALUE(MID(TRIM('Tracker&amp;Invoice'!B2398),10,10)),"")</f>
        <v/>
      </c>
      <c r="F2358">
        <f>IF(B2358=1,IFERROR(LOOKUP(2,1/('Tracker&amp;Invoice'!$H2398:$AC2398&lt;&gt;""),COLUMN('Tracker&amp;Invoice'!$H2398:$AC2398)),8),F2357)</f>
        <v>14</v>
      </c>
      <c r="G2358">
        <f>IF(D2358="OVERALL",IFERROR(LOOKUP(2,1/('Tracker&amp;Invoice'!$H2398:$AC2398&lt;&gt;""),COLUMN('Tracker&amp;Invoice'!$H2398:$AC2398)),8),G2359)</f>
        <v>15</v>
      </c>
      <c r="H2358">
        <f t="shared" si="72"/>
        <v>15</v>
      </c>
      <c r="I2358" s="29">
        <f>IF(D2358="INVOICE",SUM('Tracker&amp;Invoice'!$H2398:INDEX('Tracker&amp;Invoice'!$A2398:$AC2398,1,H2358)),0)</f>
        <v>0</v>
      </c>
      <c r="J2358" s="29">
        <f>IF(D2358="OVERALL",SUM('Tracker&amp;Invoice'!$H2398:$AC2398),0)</f>
        <v>0</v>
      </c>
    </row>
    <row r="2359" spans="1:10">
      <c r="A2359" t="e">
        <f t="shared" si="73"/>
        <v>#REF!</v>
      </c>
      <c r="B2359">
        <f>IF(AND('Tracker&amp;Invoice'!A2399&lt;&gt;"",'Tracker&amp;Invoice'!A2399&lt;&gt;"ITEM",'Tracker&amp;Invoice'!A2397="ITEM"),1,0)</f>
        <v>0</v>
      </c>
      <c r="C2359" t="str">
        <f>IF(B2359=1,'Tracker&amp;Invoice'!A2399,C2358)</f>
        <v>BQ-149</v>
      </c>
      <c r="D2359" t="str">
        <f>IF(LEFT(TRIM('Tracker&amp;Invoice'!B2399),9)="INVOICE #","INVOICE",IF(TRIM('Tracker&amp;Invoice'!B2399)="Overall Completion INVOICE","OVERALL",""))</f>
        <v/>
      </c>
      <c r="E2359" t="str">
        <f>IF(D2359="INVOICE",VALUE(MID(TRIM('Tracker&amp;Invoice'!B2399),10,10)),"")</f>
        <v/>
      </c>
      <c r="F2359">
        <f>IF(B2359=1,IFERROR(LOOKUP(2,1/('Tracker&amp;Invoice'!$H2399:$AC2399&lt;&gt;""),COLUMN('Tracker&amp;Invoice'!$H2399:$AC2399)),8),F2358)</f>
        <v>14</v>
      </c>
      <c r="G2359">
        <f>IF(D2359="OVERALL",IFERROR(LOOKUP(2,1/('Tracker&amp;Invoice'!$H2399:$AC2399&lt;&gt;""),COLUMN('Tracker&amp;Invoice'!$H2399:$AC2399)),8),G2360)</f>
        <v>15</v>
      </c>
      <c r="H2359">
        <f t="shared" si="72"/>
        <v>15</v>
      </c>
      <c r="I2359" s="29">
        <f>IF(D2359="INVOICE",SUM('Tracker&amp;Invoice'!$H2399:INDEX('Tracker&amp;Invoice'!$A2399:$AC2399,1,H2359)),0)</f>
        <v>0</v>
      </c>
      <c r="J2359" s="29">
        <f>IF(D2359="OVERALL",SUM('Tracker&amp;Invoice'!$H2399:$AC2399),0)</f>
        <v>0</v>
      </c>
    </row>
    <row r="2360" spans="1:10">
      <c r="A2360" t="e">
        <f t="shared" si="73"/>
        <v>#REF!</v>
      </c>
      <c r="B2360">
        <f>IF(AND('Tracker&amp;Invoice'!A2400&lt;&gt;"",'Tracker&amp;Invoice'!A2400&lt;&gt;"ITEM",'Tracker&amp;Invoice'!A2398="ITEM"),1,0)</f>
        <v>0</v>
      </c>
      <c r="C2360" t="str">
        <f>IF(B2360=1,'Tracker&amp;Invoice'!A2400,C2359)</f>
        <v>BQ-149</v>
      </c>
      <c r="D2360" t="str">
        <f>IF(LEFT(TRIM('Tracker&amp;Invoice'!B2400),9)="INVOICE #","INVOICE",IF(TRIM('Tracker&amp;Invoice'!B2400)="Overall Completion INVOICE","OVERALL",""))</f>
        <v>INVOICE</v>
      </c>
      <c r="E2360">
        <f>IF(D2360="INVOICE",VALUE(MID(TRIM('Tracker&amp;Invoice'!B2400),10,10)),"")</f>
        <v>12</v>
      </c>
      <c r="F2360">
        <f>IF(B2360=1,IFERROR(LOOKUP(2,1/('Tracker&amp;Invoice'!$H2400:$AC2400&lt;&gt;""),COLUMN('Tracker&amp;Invoice'!$H2400:$AC2400)),8),F2359)</f>
        <v>14</v>
      </c>
      <c r="G2360">
        <f>IF(D2360="OVERALL",IFERROR(LOOKUP(2,1/('Tracker&amp;Invoice'!$H2400:$AC2400&lt;&gt;""),COLUMN('Tracker&amp;Invoice'!$H2400:$AC2400)),8),G2361)</f>
        <v>15</v>
      </c>
      <c r="H2360">
        <f t="shared" si="72"/>
        <v>15</v>
      </c>
      <c r="I2360" s="29">
        <f>IF(D2360="INVOICE",SUM('Tracker&amp;Invoice'!$H2400:INDEX('Tracker&amp;Invoice'!$A2400:$AC2400,1,H2360)),0)</f>
        <v>16800</v>
      </c>
      <c r="J2360" s="29">
        <f>IF(D2360="OVERALL",SUM('Tracker&amp;Invoice'!$H2400:$AC2400),0)</f>
        <v>0</v>
      </c>
    </row>
    <row r="2361" spans="1:10">
      <c r="A2361" t="e">
        <f t="shared" si="73"/>
        <v>#REF!</v>
      </c>
      <c r="B2361">
        <f>IF(AND('Tracker&amp;Invoice'!A2401&lt;&gt;"",'Tracker&amp;Invoice'!A2401&lt;&gt;"ITEM",'Tracker&amp;Invoice'!A2399="ITEM"),1,0)</f>
        <v>0</v>
      </c>
      <c r="C2361" t="str">
        <f>IF(B2361=1,'Tracker&amp;Invoice'!A2401,C2360)</f>
        <v>BQ-149</v>
      </c>
      <c r="D2361" t="str">
        <f>IF(LEFT(TRIM('Tracker&amp;Invoice'!B2401),9)="INVOICE #","INVOICE",IF(TRIM('Tracker&amp;Invoice'!B2401)="Overall Completion INVOICE","OVERALL",""))</f>
        <v/>
      </c>
      <c r="E2361" t="str">
        <f>IF(D2361="INVOICE",VALUE(MID(TRIM('Tracker&amp;Invoice'!B2401),10,10)),"")</f>
        <v/>
      </c>
      <c r="F2361">
        <f>IF(B2361=1,IFERROR(LOOKUP(2,1/('Tracker&amp;Invoice'!$H2401:$AC2401&lt;&gt;""),COLUMN('Tracker&amp;Invoice'!$H2401:$AC2401)),8),F2360)</f>
        <v>14</v>
      </c>
      <c r="G2361">
        <f>IF(D2361="OVERALL",IFERROR(LOOKUP(2,1/('Tracker&amp;Invoice'!$H2401:$AC2401&lt;&gt;""),COLUMN('Tracker&amp;Invoice'!$H2401:$AC2401)),8),G2362)</f>
        <v>15</v>
      </c>
      <c r="H2361">
        <f t="shared" si="72"/>
        <v>15</v>
      </c>
      <c r="I2361" s="29">
        <f>IF(D2361="INVOICE",SUM('Tracker&amp;Invoice'!$H2401:INDEX('Tracker&amp;Invoice'!$A2401:$AC2401,1,H2361)),0)</f>
        <v>0</v>
      </c>
      <c r="J2361" s="29">
        <f>IF(D2361="OVERALL",SUM('Tracker&amp;Invoice'!$H2401:$AC2401),0)</f>
        <v>0</v>
      </c>
    </row>
    <row r="2362" spans="1:10">
      <c r="A2362" t="e">
        <f t="shared" si="73"/>
        <v>#REF!</v>
      </c>
      <c r="B2362">
        <f>IF(AND('Tracker&amp;Invoice'!A2402&lt;&gt;"",'Tracker&amp;Invoice'!A2402&lt;&gt;"ITEM",'Tracker&amp;Invoice'!A2400="ITEM"),1,0)</f>
        <v>0</v>
      </c>
      <c r="C2362" t="str">
        <f>IF(B2362=1,'Tracker&amp;Invoice'!A2402,C2361)</f>
        <v>BQ-149</v>
      </c>
      <c r="D2362" t="str">
        <f>IF(LEFT(TRIM('Tracker&amp;Invoice'!B2402),9)="INVOICE #","INVOICE",IF(TRIM('Tracker&amp;Invoice'!B2402)="Overall Completion INVOICE","OVERALL",""))</f>
        <v/>
      </c>
      <c r="E2362" t="str">
        <f>IF(D2362="INVOICE",VALUE(MID(TRIM('Tracker&amp;Invoice'!B2402),10,10)),"")</f>
        <v/>
      </c>
      <c r="F2362">
        <f>IF(B2362=1,IFERROR(LOOKUP(2,1/('Tracker&amp;Invoice'!$H2402:$AC2402&lt;&gt;""),COLUMN('Tracker&amp;Invoice'!$H2402:$AC2402)),8),F2361)</f>
        <v>14</v>
      </c>
      <c r="G2362">
        <f>IF(D2362="OVERALL",IFERROR(LOOKUP(2,1/('Tracker&amp;Invoice'!$H2402:$AC2402&lt;&gt;""),COLUMN('Tracker&amp;Invoice'!$H2402:$AC2402)),8),G2363)</f>
        <v>15</v>
      </c>
      <c r="H2362">
        <f t="shared" si="72"/>
        <v>15</v>
      </c>
      <c r="I2362" s="29">
        <f>IF(D2362="INVOICE",SUM('Tracker&amp;Invoice'!$H2402:INDEX('Tracker&amp;Invoice'!$A2402:$AC2402,1,H2362)),0)</f>
        <v>0</v>
      </c>
      <c r="J2362" s="29">
        <f>IF(D2362="OVERALL",SUM('Tracker&amp;Invoice'!$H2402:$AC2402),0)</f>
        <v>0</v>
      </c>
    </row>
    <row r="2363" spans="1:10">
      <c r="A2363" t="e">
        <f t="shared" si="73"/>
        <v>#REF!</v>
      </c>
      <c r="B2363">
        <f>IF(AND('Tracker&amp;Invoice'!A2403&lt;&gt;"",'Tracker&amp;Invoice'!A2403&lt;&gt;"ITEM",'Tracker&amp;Invoice'!A2401="ITEM"),1,0)</f>
        <v>0</v>
      </c>
      <c r="C2363" t="str">
        <f>IF(B2363=1,'Tracker&amp;Invoice'!A2403,C2362)</f>
        <v>BQ-149</v>
      </c>
      <c r="D2363" t="str">
        <f>IF(LEFT(TRIM('Tracker&amp;Invoice'!B2403),9)="INVOICE #","INVOICE",IF(TRIM('Tracker&amp;Invoice'!B2403)="Overall Completion INVOICE","OVERALL",""))</f>
        <v/>
      </c>
      <c r="E2363" t="str">
        <f>IF(D2363="INVOICE",VALUE(MID(TRIM('Tracker&amp;Invoice'!B2403),10,10)),"")</f>
        <v/>
      </c>
      <c r="F2363">
        <f>IF(B2363=1,IFERROR(LOOKUP(2,1/('Tracker&amp;Invoice'!$H2403:$AC2403&lt;&gt;""),COLUMN('Tracker&amp;Invoice'!$H2403:$AC2403)),8),F2362)</f>
        <v>14</v>
      </c>
      <c r="G2363">
        <f>IF(D2363="OVERALL",IFERROR(LOOKUP(2,1/('Tracker&amp;Invoice'!$H2403:$AC2403&lt;&gt;""),COLUMN('Tracker&amp;Invoice'!$H2403:$AC2403)),8),G2364)</f>
        <v>15</v>
      </c>
      <c r="H2363">
        <f t="shared" si="72"/>
        <v>15</v>
      </c>
      <c r="I2363" s="29">
        <f>IF(D2363="INVOICE",SUM('Tracker&amp;Invoice'!$H2403:INDEX('Tracker&amp;Invoice'!$A2403:$AC2403,1,H2363)),0)</f>
        <v>0</v>
      </c>
      <c r="J2363" s="29">
        <f>IF(D2363="OVERALL",SUM('Tracker&amp;Invoice'!$H2403:$AC2403),0)</f>
        <v>0</v>
      </c>
    </row>
    <row r="2364" spans="1:10">
      <c r="A2364" t="e">
        <f t="shared" si="73"/>
        <v>#REF!</v>
      </c>
      <c r="B2364">
        <f>IF(AND('Tracker&amp;Invoice'!A2404&lt;&gt;"",'Tracker&amp;Invoice'!A2404&lt;&gt;"ITEM",'Tracker&amp;Invoice'!A2402="ITEM"),1,0)</f>
        <v>0</v>
      </c>
      <c r="C2364" t="str">
        <f>IF(B2364=1,'Tracker&amp;Invoice'!A2404,C2363)</f>
        <v>BQ-149</v>
      </c>
      <c r="D2364" t="str">
        <f>IF(LEFT(TRIM('Tracker&amp;Invoice'!B2404),9)="INVOICE #","INVOICE",IF(TRIM('Tracker&amp;Invoice'!B2404)="Overall Completion INVOICE","OVERALL",""))</f>
        <v/>
      </c>
      <c r="E2364" t="str">
        <f>IF(D2364="INVOICE",VALUE(MID(TRIM('Tracker&amp;Invoice'!B2404),10,10)),"")</f>
        <v/>
      </c>
      <c r="F2364">
        <f>IF(B2364=1,IFERROR(LOOKUP(2,1/('Tracker&amp;Invoice'!$H2404:$AC2404&lt;&gt;""),COLUMN('Tracker&amp;Invoice'!$H2404:$AC2404)),8),F2363)</f>
        <v>14</v>
      </c>
      <c r="G2364">
        <f>IF(D2364="OVERALL",IFERROR(LOOKUP(2,1/('Tracker&amp;Invoice'!$H2404:$AC2404&lt;&gt;""),COLUMN('Tracker&amp;Invoice'!$H2404:$AC2404)),8),G2365)</f>
        <v>15</v>
      </c>
      <c r="H2364">
        <f t="shared" si="72"/>
        <v>15</v>
      </c>
      <c r="I2364" s="29">
        <f>IF(D2364="INVOICE",SUM('Tracker&amp;Invoice'!$H2404:INDEX('Tracker&amp;Invoice'!$A2404:$AC2404,1,H2364)),0)</f>
        <v>0</v>
      </c>
      <c r="J2364" s="29">
        <f>IF(D2364="OVERALL",SUM('Tracker&amp;Invoice'!$H2404:$AC2404),0)</f>
        <v>0</v>
      </c>
    </row>
    <row r="2365" spans="1:10">
      <c r="A2365" t="e">
        <f t="shared" si="73"/>
        <v>#REF!</v>
      </c>
      <c r="B2365">
        <f>IF(AND('Tracker&amp;Invoice'!A2405&lt;&gt;"",'Tracker&amp;Invoice'!A2405&lt;&gt;"ITEM",'Tracker&amp;Invoice'!A2403="ITEM"),1,0)</f>
        <v>0</v>
      </c>
      <c r="C2365" t="str">
        <f>IF(B2365=1,'Tracker&amp;Invoice'!A2405,C2364)</f>
        <v>BQ-149</v>
      </c>
      <c r="D2365" t="str">
        <f>IF(LEFT(TRIM('Tracker&amp;Invoice'!B2405),9)="INVOICE #","INVOICE",IF(TRIM('Tracker&amp;Invoice'!B2405)="Overall Completion INVOICE","OVERALL",""))</f>
        <v/>
      </c>
      <c r="E2365" t="str">
        <f>IF(D2365="INVOICE",VALUE(MID(TRIM('Tracker&amp;Invoice'!B2405),10,10)),"")</f>
        <v/>
      </c>
      <c r="F2365">
        <f>IF(B2365=1,IFERROR(LOOKUP(2,1/('Tracker&amp;Invoice'!$H2405:$AC2405&lt;&gt;""),COLUMN('Tracker&amp;Invoice'!$H2405:$AC2405)),8),F2364)</f>
        <v>14</v>
      </c>
      <c r="G2365">
        <f>IF(D2365="OVERALL",IFERROR(LOOKUP(2,1/('Tracker&amp;Invoice'!$H2405:$AC2405&lt;&gt;""),COLUMN('Tracker&amp;Invoice'!$H2405:$AC2405)),8),G2366)</f>
        <v>15</v>
      </c>
      <c r="H2365">
        <f t="shared" si="72"/>
        <v>15</v>
      </c>
      <c r="I2365" s="29">
        <f>IF(D2365="INVOICE",SUM('Tracker&amp;Invoice'!$H2405:INDEX('Tracker&amp;Invoice'!$A2405:$AC2405,1,H2365)),0)</f>
        <v>0</v>
      </c>
      <c r="J2365" s="29">
        <f>IF(D2365="OVERALL",SUM('Tracker&amp;Invoice'!$H2405:$AC2405),0)</f>
        <v>0</v>
      </c>
    </row>
    <row r="2366" spans="1:10">
      <c r="A2366" t="e">
        <f t="shared" si="73"/>
        <v>#REF!</v>
      </c>
      <c r="B2366">
        <f>IF(AND('Tracker&amp;Invoice'!A2406&lt;&gt;"",'Tracker&amp;Invoice'!A2406&lt;&gt;"ITEM",'Tracker&amp;Invoice'!A2404="ITEM"),1,0)</f>
        <v>0</v>
      </c>
      <c r="C2366" t="str">
        <f>IF(B2366=1,'Tracker&amp;Invoice'!A2406,C2365)</f>
        <v>BQ-149</v>
      </c>
      <c r="D2366" t="str">
        <f>IF(LEFT(TRIM('Tracker&amp;Invoice'!B2406),9)="INVOICE #","INVOICE",IF(TRIM('Tracker&amp;Invoice'!B2406)="Overall Completion INVOICE","OVERALL",""))</f>
        <v/>
      </c>
      <c r="E2366" t="str">
        <f>IF(D2366="INVOICE",VALUE(MID(TRIM('Tracker&amp;Invoice'!B2406),10,10)),"")</f>
        <v/>
      </c>
      <c r="F2366">
        <f>IF(B2366=1,IFERROR(LOOKUP(2,1/('Tracker&amp;Invoice'!$H2406:$AC2406&lt;&gt;""),COLUMN('Tracker&amp;Invoice'!$H2406:$AC2406)),8),F2365)</f>
        <v>14</v>
      </c>
      <c r="G2366">
        <f>IF(D2366="OVERALL",IFERROR(LOOKUP(2,1/('Tracker&amp;Invoice'!$H2406:$AC2406&lt;&gt;""),COLUMN('Tracker&amp;Invoice'!$H2406:$AC2406)),8),G2367)</f>
        <v>15</v>
      </c>
      <c r="H2366">
        <f t="shared" si="72"/>
        <v>15</v>
      </c>
      <c r="I2366" s="29">
        <f>IF(D2366="INVOICE",SUM('Tracker&amp;Invoice'!$H2406:INDEX('Tracker&amp;Invoice'!$A2406:$AC2406,1,H2366)),0)</f>
        <v>0</v>
      </c>
      <c r="J2366" s="29">
        <f>IF(D2366="OVERALL",SUM('Tracker&amp;Invoice'!$H2406:$AC2406),0)</f>
        <v>0</v>
      </c>
    </row>
    <row r="2367" spans="1:10">
      <c r="A2367" t="e">
        <f t="shared" si="73"/>
        <v>#REF!</v>
      </c>
      <c r="B2367">
        <f>IF(AND('Tracker&amp;Invoice'!A2407&lt;&gt;"",'Tracker&amp;Invoice'!A2407&lt;&gt;"ITEM",'Tracker&amp;Invoice'!A2405="ITEM"),1,0)</f>
        <v>0</v>
      </c>
      <c r="C2367" t="str">
        <f>IF(B2367=1,'Tracker&amp;Invoice'!A2407,C2366)</f>
        <v>BQ-149</v>
      </c>
      <c r="D2367" t="str">
        <f>IF(LEFT(TRIM('Tracker&amp;Invoice'!B2407),9)="INVOICE #","INVOICE",IF(TRIM('Tracker&amp;Invoice'!B2407)="Overall Completion INVOICE","OVERALL",""))</f>
        <v/>
      </c>
      <c r="E2367" t="str">
        <f>IF(D2367="INVOICE",VALUE(MID(TRIM('Tracker&amp;Invoice'!B2407),10,10)),"")</f>
        <v/>
      </c>
      <c r="F2367">
        <f>IF(B2367=1,IFERROR(LOOKUP(2,1/('Tracker&amp;Invoice'!$H2407:$AC2407&lt;&gt;""),COLUMN('Tracker&amp;Invoice'!$H2407:$AC2407)),8),F2366)</f>
        <v>14</v>
      </c>
      <c r="G2367">
        <f>IF(D2367="OVERALL",IFERROR(LOOKUP(2,1/('Tracker&amp;Invoice'!$H2407:$AC2407&lt;&gt;""),COLUMN('Tracker&amp;Invoice'!$H2407:$AC2407)),8),G2368)</f>
        <v>15</v>
      </c>
      <c r="H2367">
        <f t="shared" si="72"/>
        <v>15</v>
      </c>
      <c r="I2367" s="29">
        <f>IF(D2367="INVOICE",SUM('Tracker&amp;Invoice'!$H2407:INDEX('Tracker&amp;Invoice'!$A2407:$AC2407,1,H2367)),0)</f>
        <v>0</v>
      </c>
      <c r="J2367" s="29">
        <f>IF(D2367="OVERALL",SUM('Tracker&amp;Invoice'!$H2407:$AC2407),0)</f>
        <v>0</v>
      </c>
    </row>
    <row r="2368" spans="1:10">
      <c r="A2368" t="e">
        <f t="shared" si="73"/>
        <v>#REF!</v>
      </c>
      <c r="B2368">
        <f>IF(AND('Tracker&amp;Invoice'!A2408&lt;&gt;"",'Tracker&amp;Invoice'!A2408&lt;&gt;"ITEM",'Tracker&amp;Invoice'!A2406="ITEM"),1,0)</f>
        <v>0</v>
      </c>
      <c r="C2368" t="str">
        <f>IF(B2368=1,'Tracker&amp;Invoice'!A2408,C2367)</f>
        <v>BQ-149</v>
      </c>
      <c r="D2368" t="str">
        <f>IF(LEFT(TRIM('Tracker&amp;Invoice'!B2408),9)="INVOICE #","INVOICE",IF(TRIM('Tracker&amp;Invoice'!B2408)="Overall Completion INVOICE","OVERALL",""))</f>
        <v/>
      </c>
      <c r="E2368" t="str">
        <f>IF(D2368="INVOICE",VALUE(MID(TRIM('Tracker&amp;Invoice'!B2408),10,10)),"")</f>
        <v/>
      </c>
      <c r="F2368">
        <f>IF(B2368=1,IFERROR(LOOKUP(2,1/('Tracker&amp;Invoice'!$H2408:$AC2408&lt;&gt;""),COLUMN('Tracker&amp;Invoice'!$H2408:$AC2408)),8),F2367)</f>
        <v>14</v>
      </c>
      <c r="G2368">
        <f>IF(D2368="OVERALL",IFERROR(LOOKUP(2,1/('Tracker&amp;Invoice'!$H2408:$AC2408&lt;&gt;""),COLUMN('Tracker&amp;Invoice'!$H2408:$AC2408)),8),G2369)</f>
        <v>15</v>
      </c>
      <c r="H2368">
        <f t="shared" si="72"/>
        <v>15</v>
      </c>
      <c r="I2368" s="29">
        <f>IF(D2368="INVOICE",SUM('Tracker&amp;Invoice'!$H2408:INDEX('Tracker&amp;Invoice'!$A2408:$AC2408,1,H2368)),0)</f>
        <v>0</v>
      </c>
      <c r="J2368" s="29">
        <f>IF(D2368="OVERALL",SUM('Tracker&amp;Invoice'!$H2408:$AC2408),0)</f>
        <v>0</v>
      </c>
    </row>
    <row r="2369" spans="1:10">
      <c r="A2369" t="e">
        <f t="shared" si="73"/>
        <v>#REF!</v>
      </c>
      <c r="B2369">
        <f>IF(AND('Tracker&amp;Invoice'!A2409&lt;&gt;"",'Tracker&amp;Invoice'!A2409&lt;&gt;"ITEM",'Tracker&amp;Invoice'!A2407="ITEM"),1,0)</f>
        <v>0</v>
      </c>
      <c r="C2369" t="str">
        <f>IF(B2369=1,'Tracker&amp;Invoice'!A2409,C2368)</f>
        <v>BQ-149</v>
      </c>
      <c r="D2369" t="str">
        <f>IF(LEFT(TRIM('Tracker&amp;Invoice'!B2409),9)="INVOICE #","INVOICE",IF(TRIM('Tracker&amp;Invoice'!B2409)="Overall Completion INVOICE","OVERALL",""))</f>
        <v/>
      </c>
      <c r="E2369" t="str">
        <f>IF(D2369="INVOICE",VALUE(MID(TRIM('Tracker&amp;Invoice'!B2409),10,10)),"")</f>
        <v/>
      </c>
      <c r="F2369">
        <f>IF(B2369=1,IFERROR(LOOKUP(2,1/('Tracker&amp;Invoice'!$H2409:$AC2409&lt;&gt;""),COLUMN('Tracker&amp;Invoice'!$H2409:$AC2409)),8),F2368)</f>
        <v>14</v>
      </c>
      <c r="G2369">
        <f>IF(D2369="OVERALL",IFERROR(LOOKUP(2,1/('Tracker&amp;Invoice'!$H2409:$AC2409&lt;&gt;""),COLUMN('Tracker&amp;Invoice'!$H2409:$AC2409)),8),G2370)</f>
        <v>15</v>
      </c>
      <c r="H2369">
        <f t="shared" si="72"/>
        <v>15</v>
      </c>
      <c r="I2369" s="29">
        <f>IF(D2369="INVOICE",SUM('Tracker&amp;Invoice'!$H2409:INDEX('Tracker&amp;Invoice'!$A2409:$AC2409,1,H2369)),0)</f>
        <v>0</v>
      </c>
      <c r="J2369" s="29">
        <f>IF(D2369="OVERALL",SUM('Tracker&amp;Invoice'!$H2409:$AC2409),0)</f>
        <v>0</v>
      </c>
    </row>
    <row r="2370" spans="1:10">
      <c r="A2370" t="e">
        <f t="shared" si="73"/>
        <v>#REF!</v>
      </c>
      <c r="B2370">
        <f>IF(AND('Tracker&amp;Invoice'!A2410&lt;&gt;"",'Tracker&amp;Invoice'!A2410&lt;&gt;"ITEM",'Tracker&amp;Invoice'!A2408="ITEM"),1,0)</f>
        <v>0</v>
      </c>
      <c r="C2370" t="str">
        <f>IF(B2370=1,'Tracker&amp;Invoice'!A2410,C2369)</f>
        <v>BQ-149</v>
      </c>
      <c r="D2370" t="str">
        <f>IF(LEFT(TRIM('Tracker&amp;Invoice'!B2410),9)="INVOICE #","INVOICE",IF(TRIM('Tracker&amp;Invoice'!B2410)="Overall Completion INVOICE","OVERALL",""))</f>
        <v>OVERALL</v>
      </c>
      <c r="E2370" t="str">
        <f>IF(D2370="INVOICE",VALUE(MID(TRIM('Tracker&amp;Invoice'!B2410),10,10)),"")</f>
        <v/>
      </c>
      <c r="F2370">
        <f>IF(B2370=1,IFERROR(LOOKUP(2,1/('Tracker&amp;Invoice'!$H2410:$AC2410&lt;&gt;""),COLUMN('Tracker&amp;Invoice'!$H2410:$AC2410)),8),F2369)</f>
        <v>14</v>
      </c>
      <c r="G2370">
        <f>IF(D2370="OVERALL",IFERROR(LOOKUP(2,1/('Tracker&amp;Invoice'!$H2410:$AC2410&lt;&gt;""),COLUMN('Tracker&amp;Invoice'!$H2410:$AC2410)),8),G2371)</f>
        <v>15</v>
      </c>
      <c r="H2370">
        <f t="shared" si="72"/>
        <v>15</v>
      </c>
      <c r="I2370" s="29">
        <f>IF(D2370="INVOICE",SUM('Tracker&amp;Invoice'!$H2410:INDEX('Tracker&amp;Invoice'!$A2410:$AC2410,1,H2370)),0)</f>
        <v>0</v>
      </c>
      <c r="J2370" s="29">
        <f>IF(D2370="OVERALL",SUM('Tracker&amp;Invoice'!$H2410:$AC2410),0)</f>
        <v>16800</v>
      </c>
    </row>
    <row r="2371" spans="1:10">
      <c r="A2371" t="e">
        <f t="shared" si="73"/>
        <v>#REF!</v>
      </c>
      <c r="B2371">
        <f>IF(AND('Tracker&amp;Invoice'!A2411&lt;&gt;"",'Tracker&amp;Invoice'!A2411&lt;&gt;"ITEM",'Tracker&amp;Invoice'!A2409="ITEM"),1,0)</f>
        <v>0</v>
      </c>
      <c r="C2371" t="str">
        <f>IF(B2371=1,'Tracker&amp;Invoice'!A2411,C2370)</f>
        <v>BQ-149</v>
      </c>
      <c r="D2371" t="str">
        <f>IF(LEFT(TRIM('Tracker&amp;Invoice'!B2411),9)="INVOICE #","INVOICE",IF(TRIM('Tracker&amp;Invoice'!B2411)="Overall Completion INVOICE","OVERALL",""))</f>
        <v/>
      </c>
      <c r="E2371" t="str">
        <f>IF(D2371="INVOICE",VALUE(MID(TRIM('Tracker&amp;Invoice'!B2411),10,10)),"")</f>
        <v/>
      </c>
      <c r="F2371">
        <f>IF(B2371=1,IFERROR(LOOKUP(2,1/('Tracker&amp;Invoice'!$H2411:$AC2411&lt;&gt;""),COLUMN('Tracker&amp;Invoice'!$H2411:$AC2411)),8),F2370)</f>
        <v>14</v>
      </c>
      <c r="G2371">
        <f>IF(D2371="OVERALL",IFERROR(LOOKUP(2,1/('Tracker&amp;Invoice'!$H2411:$AC2411&lt;&gt;""),COLUMN('Tracker&amp;Invoice'!$H2411:$AC2411)),8),G2372)</f>
        <v>15</v>
      </c>
      <c r="H2371">
        <f t="shared" ref="H2371:H2434" si="74">MAX(F2371,G2371)</f>
        <v>15</v>
      </c>
      <c r="I2371" s="29">
        <f>IF(D2371="INVOICE",SUM('Tracker&amp;Invoice'!$H2411:INDEX('Tracker&amp;Invoice'!$A2411:$AC2411,1,H2371)),0)</f>
        <v>0</v>
      </c>
      <c r="J2371" s="29">
        <f>IF(D2371="OVERALL",SUM('Tracker&amp;Invoice'!$H2411:$AC2411),0)</f>
        <v>0</v>
      </c>
    </row>
    <row r="2372" spans="1:10">
      <c r="A2372" t="e">
        <f t="shared" ref="A2372:A2435" si="75">A2371+B2372</f>
        <v>#REF!</v>
      </c>
      <c r="B2372">
        <f>IF(AND('Tracker&amp;Invoice'!A2412&lt;&gt;"",'Tracker&amp;Invoice'!A2412&lt;&gt;"ITEM",'Tracker&amp;Invoice'!A2410="ITEM"),1,0)</f>
        <v>0</v>
      </c>
      <c r="C2372" t="str">
        <f>IF(B2372=1,'Tracker&amp;Invoice'!A2412,C2371)</f>
        <v>BQ-149</v>
      </c>
      <c r="D2372" t="str">
        <f>IF(LEFT(TRIM('Tracker&amp;Invoice'!B2412),9)="INVOICE #","INVOICE",IF(TRIM('Tracker&amp;Invoice'!B2412)="Overall Completion INVOICE","OVERALL",""))</f>
        <v/>
      </c>
      <c r="E2372" t="str">
        <f>IF(D2372="INVOICE",VALUE(MID(TRIM('Tracker&amp;Invoice'!B2412),10,10)),"")</f>
        <v/>
      </c>
      <c r="F2372">
        <f>IF(B2372=1,IFERROR(LOOKUP(2,1/('Tracker&amp;Invoice'!$H2412:$AC2412&lt;&gt;""),COLUMN('Tracker&amp;Invoice'!$H2412:$AC2412)),8),F2371)</f>
        <v>14</v>
      </c>
      <c r="G2372">
        <f>IF(D2372="OVERALL",IFERROR(LOOKUP(2,1/('Tracker&amp;Invoice'!$H2412:$AC2412&lt;&gt;""),COLUMN('Tracker&amp;Invoice'!$H2412:$AC2412)),8),G2373)</f>
        <v>15</v>
      </c>
      <c r="H2372">
        <f t="shared" si="74"/>
        <v>15</v>
      </c>
      <c r="I2372" s="29">
        <f>IF(D2372="INVOICE",SUM('Tracker&amp;Invoice'!$H2412:INDEX('Tracker&amp;Invoice'!$A2412:$AC2412,1,H2372)),0)</f>
        <v>0</v>
      </c>
      <c r="J2372" s="29">
        <f>IF(D2372="OVERALL",SUM('Tracker&amp;Invoice'!$H2412:$AC2412),0)</f>
        <v>0</v>
      </c>
    </row>
    <row r="2373" spans="1:10">
      <c r="A2373" t="e">
        <f t="shared" si="75"/>
        <v>#REF!</v>
      </c>
      <c r="B2373">
        <f>IF(AND('Tracker&amp;Invoice'!A2413&lt;&gt;"",'Tracker&amp;Invoice'!A2413&lt;&gt;"ITEM",'Tracker&amp;Invoice'!A2411="ITEM"),1,0)</f>
        <v>0</v>
      </c>
      <c r="C2373" t="str">
        <f>IF(B2373=1,'Tracker&amp;Invoice'!A2413,C2372)</f>
        <v>BQ-149</v>
      </c>
      <c r="D2373" t="str">
        <f>IF(LEFT(TRIM('Tracker&amp;Invoice'!B2413),9)="INVOICE #","INVOICE",IF(TRIM('Tracker&amp;Invoice'!B2413)="Overall Completion INVOICE","OVERALL",""))</f>
        <v/>
      </c>
      <c r="E2373" t="str">
        <f>IF(D2373="INVOICE",VALUE(MID(TRIM('Tracker&amp;Invoice'!B2413),10,10)),"")</f>
        <v/>
      </c>
      <c r="F2373">
        <f>IF(B2373=1,IFERROR(LOOKUP(2,1/('Tracker&amp;Invoice'!$H2413:$AC2413&lt;&gt;""),COLUMN('Tracker&amp;Invoice'!$H2413:$AC2413)),8),F2372)</f>
        <v>14</v>
      </c>
      <c r="G2373">
        <f>IF(D2373="OVERALL",IFERROR(LOOKUP(2,1/('Tracker&amp;Invoice'!$H2413:$AC2413&lt;&gt;""),COLUMN('Tracker&amp;Invoice'!$H2413:$AC2413)),8),G2374)</f>
        <v>15</v>
      </c>
      <c r="H2373">
        <f t="shared" si="74"/>
        <v>15</v>
      </c>
      <c r="I2373" s="29">
        <f>IF(D2373="INVOICE",SUM('Tracker&amp;Invoice'!$H2413:INDEX('Tracker&amp;Invoice'!$A2413:$AC2413,1,H2373)),0)</f>
        <v>0</v>
      </c>
      <c r="J2373" s="29">
        <f>IF(D2373="OVERALL",SUM('Tracker&amp;Invoice'!$H2413:$AC2413),0)</f>
        <v>0</v>
      </c>
    </row>
    <row r="2374" spans="1:10">
      <c r="A2374" t="e">
        <f t="shared" si="75"/>
        <v>#REF!</v>
      </c>
      <c r="B2374">
        <f>IF(AND('Tracker&amp;Invoice'!A2414&lt;&gt;"",'Tracker&amp;Invoice'!A2414&lt;&gt;"ITEM",'Tracker&amp;Invoice'!A2412="ITEM"),1,0)</f>
        <v>0</v>
      </c>
      <c r="C2374" t="str">
        <f>IF(B2374=1,'Tracker&amp;Invoice'!A2414,C2373)</f>
        <v>BQ-149</v>
      </c>
      <c r="D2374" t="str">
        <f>IF(LEFT(TRIM('Tracker&amp;Invoice'!B2414),9)="INVOICE #","INVOICE",IF(TRIM('Tracker&amp;Invoice'!B2414)="Overall Completion INVOICE","OVERALL",""))</f>
        <v/>
      </c>
      <c r="E2374" t="str">
        <f>IF(D2374="INVOICE",VALUE(MID(TRIM('Tracker&amp;Invoice'!B2414),10,10)),"")</f>
        <v/>
      </c>
      <c r="F2374">
        <f>IF(B2374=1,IFERROR(LOOKUP(2,1/('Tracker&amp;Invoice'!$H2414:$AC2414&lt;&gt;""),COLUMN('Tracker&amp;Invoice'!$H2414:$AC2414)),8),F2373)</f>
        <v>14</v>
      </c>
      <c r="G2374">
        <f>IF(D2374="OVERALL",IFERROR(LOOKUP(2,1/('Tracker&amp;Invoice'!$H2414:$AC2414&lt;&gt;""),COLUMN('Tracker&amp;Invoice'!$H2414:$AC2414)),8),G2375)</f>
        <v>15</v>
      </c>
      <c r="H2374">
        <f t="shared" si="74"/>
        <v>15</v>
      </c>
      <c r="I2374" s="29">
        <f>IF(D2374="INVOICE",SUM('Tracker&amp;Invoice'!$H2414:INDEX('Tracker&amp;Invoice'!$A2414:$AC2414,1,H2374)),0)</f>
        <v>0</v>
      </c>
      <c r="J2374" s="29">
        <f>IF(D2374="OVERALL",SUM('Tracker&amp;Invoice'!$H2414:$AC2414),0)</f>
        <v>0</v>
      </c>
    </row>
    <row r="2375" spans="1:10">
      <c r="A2375" t="e">
        <f t="shared" si="75"/>
        <v>#REF!</v>
      </c>
      <c r="B2375">
        <f>IF(AND('Tracker&amp;Invoice'!A2415&lt;&gt;"",'Tracker&amp;Invoice'!A2415&lt;&gt;"ITEM",'Tracker&amp;Invoice'!A2413="ITEM"),1,0)</f>
        <v>0</v>
      </c>
      <c r="C2375" t="str">
        <f>IF(B2375=1,'Tracker&amp;Invoice'!A2415,C2374)</f>
        <v>BQ-149</v>
      </c>
      <c r="D2375" t="str">
        <f>IF(LEFT(TRIM('Tracker&amp;Invoice'!B2415),9)="INVOICE #","INVOICE",IF(TRIM('Tracker&amp;Invoice'!B2415)="Overall Completion INVOICE","OVERALL",""))</f>
        <v/>
      </c>
      <c r="E2375" t="str">
        <f>IF(D2375="INVOICE",VALUE(MID(TRIM('Tracker&amp;Invoice'!B2415),10,10)),"")</f>
        <v/>
      </c>
      <c r="F2375">
        <f>IF(B2375=1,IFERROR(LOOKUP(2,1/('Tracker&amp;Invoice'!$H2415:$AC2415&lt;&gt;""),COLUMN('Tracker&amp;Invoice'!$H2415:$AC2415)),8),F2374)</f>
        <v>14</v>
      </c>
      <c r="G2375">
        <f>IF(D2375="OVERALL",IFERROR(LOOKUP(2,1/('Tracker&amp;Invoice'!$H2415:$AC2415&lt;&gt;""),COLUMN('Tracker&amp;Invoice'!$H2415:$AC2415)),8),G2376)</f>
        <v>15</v>
      </c>
      <c r="H2375">
        <f t="shared" si="74"/>
        <v>15</v>
      </c>
      <c r="I2375" s="29">
        <f>IF(D2375="INVOICE",SUM('Tracker&amp;Invoice'!$H2415:INDEX('Tracker&amp;Invoice'!$A2415:$AC2415,1,H2375)),0)</f>
        <v>0</v>
      </c>
      <c r="J2375" s="29">
        <f>IF(D2375="OVERALL",SUM('Tracker&amp;Invoice'!$H2415:$AC2415),0)</f>
        <v>0</v>
      </c>
    </row>
    <row r="2376" spans="1:10">
      <c r="A2376" t="e">
        <f t="shared" si="75"/>
        <v>#REF!</v>
      </c>
      <c r="B2376">
        <f>IF(AND('Tracker&amp;Invoice'!A2416&lt;&gt;"",'Tracker&amp;Invoice'!A2416&lt;&gt;"ITEM",'Tracker&amp;Invoice'!A2414="ITEM"),1,0)</f>
        <v>0</v>
      </c>
      <c r="C2376" t="str">
        <f>IF(B2376=1,'Tracker&amp;Invoice'!A2416,C2375)</f>
        <v>BQ-149</v>
      </c>
      <c r="D2376" t="str">
        <f>IF(LEFT(TRIM('Tracker&amp;Invoice'!B2416),9)="INVOICE #","INVOICE",IF(TRIM('Tracker&amp;Invoice'!B2416)="Overall Completion INVOICE","OVERALL",""))</f>
        <v/>
      </c>
      <c r="E2376" t="str">
        <f>IF(D2376="INVOICE",VALUE(MID(TRIM('Tracker&amp;Invoice'!B2416),10,10)),"")</f>
        <v/>
      </c>
      <c r="F2376">
        <f>IF(B2376=1,IFERROR(LOOKUP(2,1/('Tracker&amp;Invoice'!$H2416:$AC2416&lt;&gt;""),COLUMN('Tracker&amp;Invoice'!$H2416:$AC2416)),8),F2375)</f>
        <v>14</v>
      </c>
      <c r="G2376">
        <f>IF(D2376="OVERALL",IFERROR(LOOKUP(2,1/('Tracker&amp;Invoice'!$H2416:$AC2416&lt;&gt;""),COLUMN('Tracker&amp;Invoice'!$H2416:$AC2416)),8),G2377)</f>
        <v>15</v>
      </c>
      <c r="H2376">
        <f t="shared" si="74"/>
        <v>15</v>
      </c>
      <c r="I2376" s="29">
        <f>IF(D2376="INVOICE",SUM('Tracker&amp;Invoice'!$H2416:INDEX('Tracker&amp;Invoice'!$A2416:$AC2416,1,H2376)),0)</f>
        <v>0</v>
      </c>
      <c r="J2376" s="29">
        <f>IF(D2376="OVERALL",SUM('Tracker&amp;Invoice'!$H2416:$AC2416),0)</f>
        <v>0</v>
      </c>
    </row>
    <row r="2377" spans="1:10">
      <c r="A2377" t="e">
        <f t="shared" si="75"/>
        <v>#REF!</v>
      </c>
      <c r="B2377">
        <f>IF(AND('Tracker&amp;Invoice'!A2417&lt;&gt;"",'Tracker&amp;Invoice'!A2417&lt;&gt;"ITEM",'Tracker&amp;Invoice'!A2415="ITEM"),1,0)</f>
        <v>0</v>
      </c>
      <c r="C2377" t="str">
        <f>IF(B2377=1,'Tracker&amp;Invoice'!A2417,C2376)</f>
        <v>BQ-149</v>
      </c>
      <c r="D2377" t="str">
        <f>IF(LEFT(TRIM('Tracker&amp;Invoice'!B2417),9)="INVOICE #","INVOICE",IF(TRIM('Tracker&amp;Invoice'!B2417)="Overall Completion INVOICE","OVERALL",""))</f>
        <v/>
      </c>
      <c r="E2377" t="str">
        <f>IF(D2377="INVOICE",VALUE(MID(TRIM('Tracker&amp;Invoice'!B2417),10,10)),"")</f>
        <v/>
      </c>
      <c r="F2377">
        <f>IF(B2377=1,IFERROR(LOOKUP(2,1/('Tracker&amp;Invoice'!$H2417:$AC2417&lt;&gt;""),COLUMN('Tracker&amp;Invoice'!$H2417:$AC2417)),8),F2376)</f>
        <v>14</v>
      </c>
      <c r="G2377">
        <f>IF(D2377="OVERALL",IFERROR(LOOKUP(2,1/('Tracker&amp;Invoice'!$H2417:$AC2417&lt;&gt;""),COLUMN('Tracker&amp;Invoice'!$H2417:$AC2417)),8),G2378)</f>
        <v>15</v>
      </c>
      <c r="H2377">
        <f t="shared" si="74"/>
        <v>15</v>
      </c>
      <c r="I2377" s="29">
        <f>IF(D2377="INVOICE",SUM('Tracker&amp;Invoice'!$H2417:INDEX('Tracker&amp;Invoice'!$A2417:$AC2417,1,H2377)),0)</f>
        <v>0</v>
      </c>
      <c r="J2377" s="29">
        <f>IF(D2377="OVERALL",SUM('Tracker&amp;Invoice'!$H2417:$AC2417),0)</f>
        <v>0</v>
      </c>
    </row>
    <row r="2378" spans="1:10">
      <c r="A2378" t="e">
        <f t="shared" si="75"/>
        <v>#REF!</v>
      </c>
      <c r="B2378">
        <f>IF(AND('Tracker&amp;Invoice'!A2418&lt;&gt;"",'Tracker&amp;Invoice'!A2418&lt;&gt;"ITEM",'Tracker&amp;Invoice'!A2416="ITEM"),1,0)</f>
        <v>0</v>
      </c>
      <c r="C2378" t="str">
        <f>IF(B2378=1,'Tracker&amp;Invoice'!A2418,C2377)</f>
        <v>BQ-149</v>
      </c>
      <c r="D2378" t="str">
        <f>IF(LEFT(TRIM('Tracker&amp;Invoice'!B2418),9)="INVOICE #","INVOICE",IF(TRIM('Tracker&amp;Invoice'!B2418)="Overall Completion INVOICE","OVERALL",""))</f>
        <v/>
      </c>
      <c r="E2378" t="str">
        <f>IF(D2378="INVOICE",VALUE(MID(TRIM('Tracker&amp;Invoice'!B2418),10,10)),"")</f>
        <v/>
      </c>
      <c r="F2378">
        <f>IF(B2378=1,IFERROR(LOOKUP(2,1/('Tracker&amp;Invoice'!$H2418:$AC2418&lt;&gt;""),COLUMN('Tracker&amp;Invoice'!$H2418:$AC2418)),8),F2377)</f>
        <v>14</v>
      </c>
      <c r="G2378">
        <f>IF(D2378="OVERALL",IFERROR(LOOKUP(2,1/('Tracker&amp;Invoice'!$H2418:$AC2418&lt;&gt;""),COLUMN('Tracker&amp;Invoice'!$H2418:$AC2418)),8),G2379)</f>
        <v>15</v>
      </c>
      <c r="H2378">
        <f t="shared" si="74"/>
        <v>15</v>
      </c>
      <c r="I2378" s="29">
        <f>IF(D2378="INVOICE",SUM('Tracker&amp;Invoice'!$H2418:INDEX('Tracker&amp;Invoice'!$A2418:$AC2418,1,H2378)),0)</f>
        <v>0</v>
      </c>
      <c r="J2378" s="29">
        <f>IF(D2378="OVERALL",SUM('Tracker&amp;Invoice'!$H2418:$AC2418),0)</f>
        <v>0</v>
      </c>
    </row>
    <row r="2379" spans="1:10">
      <c r="A2379" t="e">
        <f t="shared" si="75"/>
        <v>#REF!</v>
      </c>
      <c r="B2379">
        <f>IF(AND('Tracker&amp;Invoice'!A2419&lt;&gt;"",'Tracker&amp;Invoice'!A2419&lt;&gt;"ITEM",'Tracker&amp;Invoice'!A2417="ITEM"),1,0)</f>
        <v>1</v>
      </c>
      <c r="C2379" t="str">
        <f>IF(B2379=1,'Tracker&amp;Invoice'!A2419,C2378)</f>
        <v>BQ-150</v>
      </c>
      <c r="D2379" t="str">
        <f>IF(LEFT(TRIM('Tracker&amp;Invoice'!B2419),9)="INVOICE #","INVOICE",IF(TRIM('Tracker&amp;Invoice'!B2419)="Overall Completion INVOICE","OVERALL",""))</f>
        <v/>
      </c>
      <c r="E2379" t="str">
        <f>IF(D2379="INVOICE",VALUE(MID(TRIM('Tracker&amp;Invoice'!B2419),10,10)),"")</f>
        <v/>
      </c>
      <c r="F2379">
        <f>IF(B2379=1,IFERROR(LOOKUP(2,1/('Tracker&amp;Invoice'!$H2419:$AC2419&lt;&gt;""),COLUMN('Tracker&amp;Invoice'!$H2419:$AC2419)),8),F2378)</f>
        <v>14</v>
      </c>
      <c r="G2379">
        <f>IF(D2379="OVERALL",IFERROR(LOOKUP(2,1/('Tracker&amp;Invoice'!$H2419:$AC2419&lt;&gt;""),COLUMN('Tracker&amp;Invoice'!$H2419:$AC2419)),8),G2380)</f>
        <v>15</v>
      </c>
      <c r="H2379">
        <f t="shared" si="74"/>
        <v>15</v>
      </c>
      <c r="I2379" s="29">
        <f>IF(D2379="INVOICE",SUM('Tracker&amp;Invoice'!$H2419:INDEX('Tracker&amp;Invoice'!$A2419:$AC2419,1,H2379)),0)</f>
        <v>0</v>
      </c>
      <c r="J2379" s="29">
        <f>IF(D2379="OVERALL",SUM('Tracker&amp;Invoice'!$H2419:$AC2419),0)</f>
        <v>0</v>
      </c>
    </row>
    <row r="2380" spans="1:10">
      <c r="A2380" t="e">
        <f t="shared" si="75"/>
        <v>#REF!</v>
      </c>
      <c r="B2380">
        <f>IF(AND('Tracker&amp;Invoice'!A2420&lt;&gt;"",'Tracker&amp;Invoice'!A2420&lt;&gt;"ITEM",'Tracker&amp;Invoice'!A2418="ITEM"),1,0)</f>
        <v>0</v>
      </c>
      <c r="C2380" t="str">
        <f>IF(B2380=1,'Tracker&amp;Invoice'!A2420,C2379)</f>
        <v>BQ-150</v>
      </c>
      <c r="D2380" t="str">
        <f>IF(LEFT(TRIM('Tracker&amp;Invoice'!B2420),9)="INVOICE #","INVOICE",IF(TRIM('Tracker&amp;Invoice'!B2420)="Overall Completion INVOICE","OVERALL",""))</f>
        <v/>
      </c>
      <c r="E2380" t="str">
        <f>IF(D2380="INVOICE",VALUE(MID(TRIM('Tracker&amp;Invoice'!B2420),10,10)),"")</f>
        <v/>
      </c>
      <c r="F2380">
        <f>IF(B2380=1,IFERROR(LOOKUP(2,1/('Tracker&amp;Invoice'!$H2420:$AC2420&lt;&gt;""),COLUMN('Tracker&amp;Invoice'!$H2420:$AC2420)),8),F2379)</f>
        <v>14</v>
      </c>
      <c r="G2380">
        <f>IF(D2380="OVERALL",IFERROR(LOOKUP(2,1/('Tracker&amp;Invoice'!$H2420:$AC2420&lt;&gt;""),COLUMN('Tracker&amp;Invoice'!$H2420:$AC2420)),8),G2381)</f>
        <v>15</v>
      </c>
      <c r="H2380">
        <f t="shared" si="74"/>
        <v>15</v>
      </c>
      <c r="I2380" s="29">
        <f>IF(D2380="INVOICE",SUM('Tracker&amp;Invoice'!$H2420:INDEX('Tracker&amp;Invoice'!$A2420:$AC2420,1,H2380)),0)</f>
        <v>0</v>
      </c>
      <c r="J2380" s="29">
        <f>IF(D2380="OVERALL",SUM('Tracker&amp;Invoice'!$H2420:$AC2420),0)</f>
        <v>0</v>
      </c>
    </row>
    <row r="2381" spans="1:10">
      <c r="A2381" t="e">
        <f t="shared" si="75"/>
        <v>#REF!</v>
      </c>
      <c r="B2381">
        <f>IF(AND('Tracker&amp;Invoice'!A2421&lt;&gt;"",'Tracker&amp;Invoice'!A2421&lt;&gt;"ITEM",'Tracker&amp;Invoice'!A2419="ITEM"),1,0)</f>
        <v>0</v>
      </c>
      <c r="C2381" t="str">
        <f>IF(B2381=1,'Tracker&amp;Invoice'!A2421,C2380)</f>
        <v>BQ-150</v>
      </c>
      <c r="D2381" t="str">
        <f>IF(LEFT(TRIM('Tracker&amp;Invoice'!B2421),9)="INVOICE #","INVOICE",IF(TRIM('Tracker&amp;Invoice'!B2421)="Overall Completion INVOICE","OVERALL",""))</f>
        <v/>
      </c>
      <c r="E2381" t="str">
        <f>IF(D2381="INVOICE",VALUE(MID(TRIM('Tracker&amp;Invoice'!B2421),10,10)),"")</f>
        <v/>
      </c>
      <c r="F2381">
        <f>IF(B2381=1,IFERROR(LOOKUP(2,1/('Tracker&amp;Invoice'!$H2421:$AC2421&lt;&gt;""),COLUMN('Tracker&amp;Invoice'!$H2421:$AC2421)),8),F2380)</f>
        <v>14</v>
      </c>
      <c r="G2381">
        <f>IF(D2381="OVERALL",IFERROR(LOOKUP(2,1/('Tracker&amp;Invoice'!$H2421:$AC2421&lt;&gt;""),COLUMN('Tracker&amp;Invoice'!$H2421:$AC2421)),8),G2382)</f>
        <v>15</v>
      </c>
      <c r="H2381">
        <f t="shared" si="74"/>
        <v>15</v>
      </c>
      <c r="I2381" s="29">
        <f>IF(D2381="INVOICE",SUM('Tracker&amp;Invoice'!$H2421:INDEX('Tracker&amp;Invoice'!$A2421:$AC2421,1,H2381)),0)</f>
        <v>0</v>
      </c>
      <c r="J2381" s="29">
        <f>IF(D2381="OVERALL",SUM('Tracker&amp;Invoice'!$H2421:$AC2421),0)</f>
        <v>0</v>
      </c>
    </row>
    <row r="2382" spans="1:10">
      <c r="A2382" t="e">
        <f t="shared" si="75"/>
        <v>#REF!</v>
      </c>
      <c r="B2382">
        <f>IF(AND('Tracker&amp;Invoice'!A2422&lt;&gt;"",'Tracker&amp;Invoice'!A2422&lt;&gt;"ITEM",'Tracker&amp;Invoice'!A2420="ITEM"),1,0)</f>
        <v>0</v>
      </c>
      <c r="C2382" t="str">
        <f>IF(B2382=1,'Tracker&amp;Invoice'!A2422,C2381)</f>
        <v>BQ-150</v>
      </c>
      <c r="D2382" t="str">
        <f>IF(LEFT(TRIM('Tracker&amp;Invoice'!B2422),9)="INVOICE #","INVOICE",IF(TRIM('Tracker&amp;Invoice'!B2422)="Overall Completion INVOICE","OVERALL",""))</f>
        <v>INVOICE</v>
      </c>
      <c r="E2382">
        <f>IF(D2382="INVOICE",VALUE(MID(TRIM('Tracker&amp;Invoice'!B2422),10,10)),"")</f>
        <v>24</v>
      </c>
      <c r="F2382">
        <f>IF(B2382=1,IFERROR(LOOKUP(2,1/('Tracker&amp;Invoice'!$H2422:$AC2422&lt;&gt;""),COLUMN('Tracker&amp;Invoice'!$H2422:$AC2422)),8),F2381)</f>
        <v>14</v>
      </c>
      <c r="G2382">
        <f>IF(D2382="OVERALL",IFERROR(LOOKUP(2,1/('Tracker&amp;Invoice'!$H2422:$AC2422&lt;&gt;""),COLUMN('Tracker&amp;Invoice'!$H2422:$AC2422)),8),G2383)</f>
        <v>15</v>
      </c>
      <c r="H2382">
        <f t="shared" si="74"/>
        <v>15</v>
      </c>
      <c r="I2382" s="29">
        <f>IF(D2382="INVOICE",SUM('Tracker&amp;Invoice'!$H2422:INDEX('Tracker&amp;Invoice'!$A2422:$AC2422,1,H2382)),0)</f>
        <v>27720.000000000004</v>
      </c>
      <c r="J2382" s="29">
        <f>IF(D2382="OVERALL",SUM('Tracker&amp;Invoice'!$H2422:$AC2422),0)</f>
        <v>0</v>
      </c>
    </row>
    <row r="2383" spans="1:10">
      <c r="A2383" t="e">
        <f t="shared" si="75"/>
        <v>#REF!</v>
      </c>
      <c r="B2383">
        <f>IF(AND('Tracker&amp;Invoice'!A2423&lt;&gt;"",'Tracker&amp;Invoice'!A2423&lt;&gt;"ITEM",'Tracker&amp;Invoice'!A2421="ITEM"),1,0)</f>
        <v>0</v>
      </c>
      <c r="C2383" t="str">
        <f>IF(B2383=1,'Tracker&amp;Invoice'!A2423,C2382)</f>
        <v>BQ-150</v>
      </c>
      <c r="D2383" t="str">
        <f>IF(LEFT(TRIM('Tracker&amp;Invoice'!B2423),9)="INVOICE #","INVOICE",IF(TRIM('Tracker&amp;Invoice'!B2423)="Overall Completion INVOICE","OVERALL",""))</f>
        <v/>
      </c>
      <c r="E2383" t="str">
        <f>IF(D2383="INVOICE",VALUE(MID(TRIM('Tracker&amp;Invoice'!B2423),10,10)),"")</f>
        <v/>
      </c>
      <c r="F2383">
        <f>IF(B2383=1,IFERROR(LOOKUP(2,1/('Tracker&amp;Invoice'!$H2423:$AC2423&lt;&gt;""),COLUMN('Tracker&amp;Invoice'!$H2423:$AC2423)),8),F2382)</f>
        <v>14</v>
      </c>
      <c r="G2383">
        <f>IF(D2383="OVERALL",IFERROR(LOOKUP(2,1/('Tracker&amp;Invoice'!$H2423:$AC2423&lt;&gt;""),COLUMN('Tracker&amp;Invoice'!$H2423:$AC2423)),8),G2384)</f>
        <v>15</v>
      </c>
      <c r="H2383">
        <f t="shared" si="74"/>
        <v>15</v>
      </c>
      <c r="I2383" s="29">
        <f>IF(D2383="INVOICE",SUM('Tracker&amp;Invoice'!$H2423:INDEX('Tracker&amp;Invoice'!$A2423:$AC2423,1,H2383)),0)</f>
        <v>0</v>
      </c>
      <c r="J2383" s="29">
        <f>IF(D2383="OVERALL",SUM('Tracker&amp;Invoice'!$H2423:$AC2423),0)</f>
        <v>0</v>
      </c>
    </row>
    <row r="2384" spans="1:10">
      <c r="A2384" t="e">
        <f t="shared" si="75"/>
        <v>#REF!</v>
      </c>
      <c r="B2384">
        <f>IF(AND('Tracker&amp;Invoice'!A2424&lt;&gt;"",'Tracker&amp;Invoice'!A2424&lt;&gt;"ITEM",'Tracker&amp;Invoice'!A2422="ITEM"),1,0)</f>
        <v>0</v>
      </c>
      <c r="C2384" t="str">
        <f>IF(B2384=1,'Tracker&amp;Invoice'!A2424,C2383)</f>
        <v>BQ-150</v>
      </c>
      <c r="D2384" t="str">
        <f>IF(LEFT(TRIM('Tracker&amp;Invoice'!B2424),9)="INVOICE #","INVOICE",IF(TRIM('Tracker&amp;Invoice'!B2424)="Overall Completion INVOICE","OVERALL",""))</f>
        <v>INVOICE</v>
      </c>
      <c r="E2384">
        <f>IF(D2384="INVOICE",VALUE(MID(TRIM('Tracker&amp;Invoice'!B2424),10,10)),"")</f>
        <v>32</v>
      </c>
      <c r="F2384">
        <f>IF(B2384=1,IFERROR(LOOKUP(2,1/('Tracker&amp;Invoice'!$H2424:$AC2424&lt;&gt;""),COLUMN('Tracker&amp;Invoice'!$H2424:$AC2424)),8),F2383)</f>
        <v>14</v>
      </c>
      <c r="G2384">
        <f>IF(D2384="OVERALL",IFERROR(LOOKUP(2,1/('Tracker&amp;Invoice'!$H2424:$AC2424&lt;&gt;""),COLUMN('Tracker&amp;Invoice'!$H2424:$AC2424)),8),G2385)</f>
        <v>15</v>
      </c>
      <c r="H2384">
        <f t="shared" si="74"/>
        <v>15</v>
      </c>
      <c r="I2384" s="29">
        <f>IF(D2384="INVOICE",SUM('Tracker&amp;Invoice'!$H2424:INDEX('Tracker&amp;Invoice'!$A2424:$AC2424,1,H2384)),0)</f>
        <v>55440.000000000007</v>
      </c>
      <c r="J2384" s="29">
        <f>IF(D2384="OVERALL",SUM('Tracker&amp;Invoice'!$H2424:$AC2424),0)</f>
        <v>0</v>
      </c>
    </row>
    <row r="2385" spans="1:10">
      <c r="A2385" t="e">
        <f t="shared" si="75"/>
        <v>#REF!</v>
      </c>
      <c r="B2385">
        <f>IF(AND('Tracker&amp;Invoice'!A2425&lt;&gt;"",'Tracker&amp;Invoice'!A2425&lt;&gt;"ITEM",'Tracker&amp;Invoice'!A2423="ITEM"),1,0)</f>
        <v>0</v>
      </c>
      <c r="C2385" t="str">
        <f>IF(B2385=1,'Tracker&amp;Invoice'!A2425,C2384)</f>
        <v>BQ-150</v>
      </c>
      <c r="D2385" t="str">
        <f>IF(LEFT(TRIM('Tracker&amp;Invoice'!B2425),9)="INVOICE #","INVOICE",IF(TRIM('Tracker&amp;Invoice'!B2425)="Overall Completion INVOICE","OVERALL",""))</f>
        <v/>
      </c>
      <c r="E2385" t="str">
        <f>IF(D2385="INVOICE",VALUE(MID(TRIM('Tracker&amp;Invoice'!B2425),10,10)),"")</f>
        <v/>
      </c>
      <c r="F2385">
        <f>IF(B2385=1,IFERROR(LOOKUP(2,1/('Tracker&amp;Invoice'!$H2425:$AC2425&lt;&gt;""),COLUMN('Tracker&amp;Invoice'!$H2425:$AC2425)),8),F2384)</f>
        <v>14</v>
      </c>
      <c r="G2385">
        <f>IF(D2385="OVERALL",IFERROR(LOOKUP(2,1/('Tracker&amp;Invoice'!$H2425:$AC2425&lt;&gt;""),COLUMN('Tracker&amp;Invoice'!$H2425:$AC2425)),8),G2386)</f>
        <v>15</v>
      </c>
      <c r="H2385">
        <f t="shared" si="74"/>
        <v>15</v>
      </c>
      <c r="I2385" s="29">
        <f>IF(D2385="INVOICE",SUM('Tracker&amp;Invoice'!$H2425:INDEX('Tracker&amp;Invoice'!$A2425:$AC2425,1,H2385)),0)</f>
        <v>0</v>
      </c>
      <c r="J2385" s="29">
        <f>IF(D2385="OVERALL",SUM('Tracker&amp;Invoice'!$H2425:$AC2425),0)</f>
        <v>0</v>
      </c>
    </row>
    <row r="2386" spans="1:10">
      <c r="A2386" t="e">
        <f t="shared" si="75"/>
        <v>#REF!</v>
      </c>
      <c r="B2386">
        <f>IF(AND('Tracker&amp;Invoice'!A2426&lt;&gt;"",'Tracker&amp;Invoice'!A2426&lt;&gt;"ITEM",'Tracker&amp;Invoice'!A2424="ITEM"),1,0)</f>
        <v>0</v>
      </c>
      <c r="C2386" t="str">
        <f>IF(B2386=1,'Tracker&amp;Invoice'!A2426,C2385)</f>
        <v>BQ-150</v>
      </c>
      <c r="D2386" t="str">
        <f>IF(LEFT(TRIM('Tracker&amp;Invoice'!B2426),9)="INVOICE #","INVOICE",IF(TRIM('Tracker&amp;Invoice'!B2426)="Overall Completion INVOICE","OVERALL",""))</f>
        <v>OVERALL</v>
      </c>
      <c r="E2386" t="str">
        <f>IF(D2386="INVOICE",VALUE(MID(TRIM('Tracker&amp;Invoice'!B2426),10,10)),"")</f>
        <v/>
      </c>
      <c r="F2386">
        <f>IF(B2386=1,IFERROR(LOOKUP(2,1/('Tracker&amp;Invoice'!$H2426:$AC2426&lt;&gt;""),COLUMN('Tracker&amp;Invoice'!$H2426:$AC2426)),8),F2385)</f>
        <v>14</v>
      </c>
      <c r="G2386">
        <f>IF(D2386="OVERALL",IFERROR(LOOKUP(2,1/('Tracker&amp;Invoice'!$H2426:$AC2426&lt;&gt;""),COLUMN('Tracker&amp;Invoice'!$H2426:$AC2426)),8),G2387)</f>
        <v>15</v>
      </c>
      <c r="H2386">
        <f t="shared" si="74"/>
        <v>15</v>
      </c>
      <c r="I2386" s="29">
        <f>IF(D2386="INVOICE",SUM('Tracker&amp;Invoice'!$H2426:INDEX('Tracker&amp;Invoice'!$A2426:$AC2426,1,H2386)),0)</f>
        <v>0</v>
      </c>
      <c r="J2386" s="29">
        <f>IF(D2386="OVERALL",SUM('Tracker&amp;Invoice'!$H2426:$AC2426),0)</f>
        <v>83160.000000000015</v>
      </c>
    </row>
    <row r="2387" spans="1:10">
      <c r="A2387" t="e">
        <f t="shared" si="75"/>
        <v>#REF!</v>
      </c>
      <c r="B2387">
        <f>IF(AND('Tracker&amp;Invoice'!A2427&lt;&gt;"",'Tracker&amp;Invoice'!A2427&lt;&gt;"ITEM",'Tracker&amp;Invoice'!A2425="ITEM"),1,0)</f>
        <v>0</v>
      </c>
      <c r="C2387" t="str">
        <f>IF(B2387=1,'Tracker&amp;Invoice'!A2427,C2386)</f>
        <v>BQ-150</v>
      </c>
      <c r="D2387" t="str">
        <f>IF(LEFT(TRIM('Tracker&amp;Invoice'!B2427),9)="INVOICE #","INVOICE",IF(TRIM('Tracker&amp;Invoice'!B2427)="Overall Completion INVOICE","OVERALL",""))</f>
        <v/>
      </c>
      <c r="E2387" t="str">
        <f>IF(D2387="INVOICE",VALUE(MID(TRIM('Tracker&amp;Invoice'!B2427),10,10)),"")</f>
        <v/>
      </c>
      <c r="F2387">
        <f>IF(B2387=1,IFERROR(LOOKUP(2,1/('Tracker&amp;Invoice'!$H2427:$AC2427&lt;&gt;""),COLUMN('Tracker&amp;Invoice'!$H2427:$AC2427)),8),F2386)</f>
        <v>14</v>
      </c>
      <c r="G2387">
        <f>IF(D2387="OVERALL",IFERROR(LOOKUP(2,1/('Tracker&amp;Invoice'!$H2427:$AC2427&lt;&gt;""),COLUMN('Tracker&amp;Invoice'!$H2427:$AC2427)),8),G2388)</f>
        <v>15</v>
      </c>
      <c r="H2387">
        <f t="shared" si="74"/>
        <v>15</v>
      </c>
      <c r="I2387" s="29">
        <f>IF(D2387="INVOICE",SUM('Tracker&amp;Invoice'!$H2427:INDEX('Tracker&amp;Invoice'!$A2427:$AC2427,1,H2387)),0)</f>
        <v>0</v>
      </c>
      <c r="J2387" s="29">
        <f>IF(D2387="OVERALL",SUM('Tracker&amp;Invoice'!$H2427:$AC2427),0)</f>
        <v>0</v>
      </c>
    </row>
    <row r="2388" spans="1:10">
      <c r="A2388" t="e">
        <f t="shared" si="75"/>
        <v>#REF!</v>
      </c>
      <c r="B2388">
        <f>IF(AND('Tracker&amp;Invoice'!A2428&lt;&gt;"",'Tracker&amp;Invoice'!A2428&lt;&gt;"ITEM",'Tracker&amp;Invoice'!A2426="ITEM"),1,0)</f>
        <v>0</v>
      </c>
      <c r="C2388" t="str">
        <f>IF(B2388=1,'Tracker&amp;Invoice'!A2428,C2387)</f>
        <v>BQ-150</v>
      </c>
      <c r="D2388" t="str">
        <f>IF(LEFT(TRIM('Tracker&amp;Invoice'!B2428),9)="INVOICE #","INVOICE",IF(TRIM('Tracker&amp;Invoice'!B2428)="Overall Completion INVOICE","OVERALL",""))</f>
        <v/>
      </c>
      <c r="E2388" t="str">
        <f>IF(D2388="INVOICE",VALUE(MID(TRIM('Tracker&amp;Invoice'!B2428),10,10)),"")</f>
        <v/>
      </c>
      <c r="F2388">
        <f>IF(B2388=1,IFERROR(LOOKUP(2,1/('Tracker&amp;Invoice'!$H2428:$AC2428&lt;&gt;""),COLUMN('Tracker&amp;Invoice'!$H2428:$AC2428)),8),F2387)</f>
        <v>14</v>
      </c>
      <c r="G2388">
        <f>IF(D2388="OVERALL",IFERROR(LOOKUP(2,1/('Tracker&amp;Invoice'!$H2428:$AC2428&lt;&gt;""),COLUMN('Tracker&amp;Invoice'!$H2428:$AC2428)),8),G2389)</f>
        <v>15</v>
      </c>
      <c r="H2388">
        <f t="shared" si="74"/>
        <v>15</v>
      </c>
      <c r="I2388" s="29">
        <f>IF(D2388="INVOICE",SUM('Tracker&amp;Invoice'!$H2428:INDEX('Tracker&amp;Invoice'!$A2428:$AC2428,1,H2388)),0)</f>
        <v>0</v>
      </c>
      <c r="J2388" s="29">
        <f>IF(D2388="OVERALL",SUM('Tracker&amp;Invoice'!$H2428:$AC2428),0)</f>
        <v>0</v>
      </c>
    </row>
    <row r="2389" spans="1:10">
      <c r="A2389" t="e">
        <f t="shared" si="75"/>
        <v>#REF!</v>
      </c>
      <c r="B2389">
        <f>IF(AND('Tracker&amp;Invoice'!A2429&lt;&gt;"",'Tracker&amp;Invoice'!A2429&lt;&gt;"ITEM",'Tracker&amp;Invoice'!A2427="ITEM"),1,0)</f>
        <v>0</v>
      </c>
      <c r="C2389" t="str">
        <f>IF(B2389=1,'Tracker&amp;Invoice'!A2429,C2388)</f>
        <v>BQ-150</v>
      </c>
      <c r="D2389" t="str">
        <f>IF(LEFT(TRIM('Tracker&amp;Invoice'!B2429),9)="INVOICE #","INVOICE",IF(TRIM('Tracker&amp;Invoice'!B2429)="Overall Completion INVOICE","OVERALL",""))</f>
        <v/>
      </c>
      <c r="E2389" t="str">
        <f>IF(D2389="INVOICE",VALUE(MID(TRIM('Tracker&amp;Invoice'!B2429),10,10)),"")</f>
        <v/>
      </c>
      <c r="F2389">
        <f>IF(B2389=1,IFERROR(LOOKUP(2,1/('Tracker&amp;Invoice'!$H2429:$AC2429&lt;&gt;""),COLUMN('Tracker&amp;Invoice'!$H2429:$AC2429)),8),F2388)</f>
        <v>14</v>
      </c>
      <c r="G2389">
        <f>IF(D2389="OVERALL",IFERROR(LOOKUP(2,1/('Tracker&amp;Invoice'!$H2429:$AC2429&lt;&gt;""),COLUMN('Tracker&amp;Invoice'!$H2429:$AC2429)),8),G2390)</f>
        <v>15</v>
      </c>
      <c r="H2389">
        <f t="shared" si="74"/>
        <v>15</v>
      </c>
      <c r="I2389" s="29">
        <f>IF(D2389="INVOICE",SUM('Tracker&amp;Invoice'!$H2429:INDEX('Tracker&amp;Invoice'!$A2429:$AC2429,1,H2389)),0)</f>
        <v>0</v>
      </c>
      <c r="J2389" s="29">
        <f>IF(D2389="OVERALL",SUM('Tracker&amp;Invoice'!$H2429:$AC2429),0)</f>
        <v>0</v>
      </c>
    </row>
    <row r="2390" spans="1:10">
      <c r="A2390" t="e">
        <f t="shared" si="75"/>
        <v>#REF!</v>
      </c>
      <c r="B2390">
        <f>IF(AND('Tracker&amp;Invoice'!A2430&lt;&gt;"",'Tracker&amp;Invoice'!A2430&lt;&gt;"ITEM",'Tracker&amp;Invoice'!A2428="ITEM"),1,0)</f>
        <v>0</v>
      </c>
      <c r="C2390" t="str">
        <f>IF(B2390=1,'Tracker&amp;Invoice'!A2430,C2389)</f>
        <v>BQ-150</v>
      </c>
      <c r="D2390" t="str">
        <f>IF(LEFT(TRIM('Tracker&amp;Invoice'!B2430),9)="INVOICE #","INVOICE",IF(TRIM('Tracker&amp;Invoice'!B2430)="Overall Completion INVOICE","OVERALL",""))</f>
        <v/>
      </c>
      <c r="E2390" t="str">
        <f>IF(D2390="INVOICE",VALUE(MID(TRIM('Tracker&amp;Invoice'!B2430),10,10)),"")</f>
        <v/>
      </c>
      <c r="F2390">
        <f>IF(B2390=1,IFERROR(LOOKUP(2,1/('Tracker&amp;Invoice'!$H2430:$AC2430&lt;&gt;""),COLUMN('Tracker&amp;Invoice'!$H2430:$AC2430)),8),F2389)</f>
        <v>14</v>
      </c>
      <c r="G2390">
        <f>IF(D2390="OVERALL",IFERROR(LOOKUP(2,1/('Tracker&amp;Invoice'!$H2430:$AC2430&lt;&gt;""),COLUMN('Tracker&amp;Invoice'!$H2430:$AC2430)),8),G2391)</f>
        <v>15</v>
      </c>
      <c r="H2390">
        <f t="shared" si="74"/>
        <v>15</v>
      </c>
      <c r="I2390" s="29">
        <f>IF(D2390="INVOICE",SUM('Tracker&amp;Invoice'!$H2430:INDEX('Tracker&amp;Invoice'!$A2430:$AC2430,1,H2390)),0)</f>
        <v>0</v>
      </c>
      <c r="J2390" s="29">
        <f>IF(D2390="OVERALL",SUM('Tracker&amp;Invoice'!$H2430:$AC2430),0)</f>
        <v>0</v>
      </c>
    </row>
    <row r="2391" spans="1:10">
      <c r="A2391" t="e">
        <f t="shared" si="75"/>
        <v>#REF!</v>
      </c>
      <c r="B2391">
        <f>IF(AND('Tracker&amp;Invoice'!A2431&lt;&gt;"",'Tracker&amp;Invoice'!A2431&lt;&gt;"ITEM",'Tracker&amp;Invoice'!A2429="ITEM"),1,0)</f>
        <v>0</v>
      </c>
      <c r="C2391" t="str">
        <f>IF(B2391=1,'Tracker&amp;Invoice'!A2431,C2390)</f>
        <v>BQ-150</v>
      </c>
      <c r="D2391" t="str">
        <f>IF(LEFT(TRIM('Tracker&amp;Invoice'!B2431),9)="INVOICE #","INVOICE",IF(TRIM('Tracker&amp;Invoice'!B2431)="Overall Completion INVOICE","OVERALL",""))</f>
        <v/>
      </c>
      <c r="E2391" t="str">
        <f>IF(D2391="INVOICE",VALUE(MID(TRIM('Tracker&amp;Invoice'!B2431),10,10)),"")</f>
        <v/>
      </c>
      <c r="F2391">
        <f>IF(B2391=1,IFERROR(LOOKUP(2,1/('Tracker&amp;Invoice'!$H2431:$AC2431&lt;&gt;""),COLUMN('Tracker&amp;Invoice'!$H2431:$AC2431)),8),F2390)</f>
        <v>14</v>
      </c>
      <c r="G2391">
        <f>IF(D2391="OVERALL",IFERROR(LOOKUP(2,1/('Tracker&amp;Invoice'!$H2431:$AC2431&lt;&gt;""),COLUMN('Tracker&amp;Invoice'!$H2431:$AC2431)),8),G2392)</f>
        <v>15</v>
      </c>
      <c r="H2391">
        <f t="shared" si="74"/>
        <v>15</v>
      </c>
      <c r="I2391" s="29">
        <f>IF(D2391="INVOICE",SUM('Tracker&amp;Invoice'!$H2431:INDEX('Tracker&amp;Invoice'!$A2431:$AC2431,1,H2391)),0)</f>
        <v>0</v>
      </c>
      <c r="J2391" s="29">
        <f>IF(D2391="OVERALL",SUM('Tracker&amp;Invoice'!$H2431:$AC2431),0)</f>
        <v>0</v>
      </c>
    </row>
    <row r="2392" spans="1:10">
      <c r="A2392" t="e">
        <f t="shared" si="75"/>
        <v>#REF!</v>
      </c>
      <c r="B2392">
        <f>IF(AND('Tracker&amp;Invoice'!A2432&lt;&gt;"",'Tracker&amp;Invoice'!A2432&lt;&gt;"ITEM",'Tracker&amp;Invoice'!A2430="ITEM"),1,0)</f>
        <v>0</v>
      </c>
      <c r="C2392" t="str">
        <f>IF(B2392=1,'Tracker&amp;Invoice'!A2432,C2391)</f>
        <v>BQ-150</v>
      </c>
      <c r="D2392" t="str">
        <f>IF(LEFT(TRIM('Tracker&amp;Invoice'!B2432),9)="INVOICE #","INVOICE",IF(TRIM('Tracker&amp;Invoice'!B2432)="Overall Completion INVOICE","OVERALL",""))</f>
        <v/>
      </c>
      <c r="E2392" t="str">
        <f>IF(D2392="INVOICE",VALUE(MID(TRIM('Tracker&amp;Invoice'!B2432),10,10)),"")</f>
        <v/>
      </c>
      <c r="F2392">
        <f>IF(B2392=1,IFERROR(LOOKUP(2,1/('Tracker&amp;Invoice'!$H2432:$AC2432&lt;&gt;""),COLUMN('Tracker&amp;Invoice'!$H2432:$AC2432)),8),F2391)</f>
        <v>14</v>
      </c>
      <c r="G2392">
        <f>IF(D2392="OVERALL",IFERROR(LOOKUP(2,1/('Tracker&amp;Invoice'!$H2432:$AC2432&lt;&gt;""),COLUMN('Tracker&amp;Invoice'!$H2432:$AC2432)),8),G2393)</f>
        <v>15</v>
      </c>
      <c r="H2392">
        <f t="shared" si="74"/>
        <v>15</v>
      </c>
      <c r="I2392" s="29">
        <f>IF(D2392="INVOICE",SUM('Tracker&amp;Invoice'!$H2432:INDEX('Tracker&amp;Invoice'!$A2432:$AC2432,1,H2392)),0)</f>
        <v>0</v>
      </c>
      <c r="J2392" s="29">
        <f>IF(D2392="OVERALL",SUM('Tracker&amp;Invoice'!$H2432:$AC2432),0)</f>
        <v>0</v>
      </c>
    </row>
    <row r="2393" spans="1:10">
      <c r="A2393" t="e">
        <f t="shared" si="75"/>
        <v>#REF!</v>
      </c>
      <c r="B2393">
        <f>IF(AND('Tracker&amp;Invoice'!A2433&lt;&gt;"",'Tracker&amp;Invoice'!A2433&lt;&gt;"ITEM",'Tracker&amp;Invoice'!A2431="ITEM"),1,0)</f>
        <v>0</v>
      </c>
      <c r="C2393" t="str">
        <f>IF(B2393=1,'Tracker&amp;Invoice'!A2433,C2392)</f>
        <v>BQ-150</v>
      </c>
      <c r="D2393" t="str">
        <f>IF(LEFT(TRIM('Tracker&amp;Invoice'!B2433),9)="INVOICE #","INVOICE",IF(TRIM('Tracker&amp;Invoice'!B2433)="Overall Completion INVOICE","OVERALL",""))</f>
        <v/>
      </c>
      <c r="E2393" t="str">
        <f>IF(D2393="INVOICE",VALUE(MID(TRIM('Tracker&amp;Invoice'!B2433),10,10)),"")</f>
        <v/>
      </c>
      <c r="F2393">
        <f>IF(B2393=1,IFERROR(LOOKUP(2,1/('Tracker&amp;Invoice'!$H2433:$AC2433&lt;&gt;""),COLUMN('Tracker&amp;Invoice'!$H2433:$AC2433)),8),F2392)</f>
        <v>14</v>
      </c>
      <c r="G2393">
        <f>IF(D2393="OVERALL",IFERROR(LOOKUP(2,1/('Tracker&amp;Invoice'!$H2433:$AC2433&lt;&gt;""),COLUMN('Tracker&amp;Invoice'!$H2433:$AC2433)),8),G2394)</f>
        <v>15</v>
      </c>
      <c r="H2393">
        <f t="shared" si="74"/>
        <v>15</v>
      </c>
      <c r="I2393" s="29">
        <f>IF(D2393="INVOICE",SUM('Tracker&amp;Invoice'!$H2433:INDEX('Tracker&amp;Invoice'!$A2433:$AC2433,1,H2393)),0)</f>
        <v>0</v>
      </c>
      <c r="J2393" s="29">
        <f>IF(D2393="OVERALL",SUM('Tracker&amp;Invoice'!$H2433:$AC2433),0)</f>
        <v>0</v>
      </c>
    </row>
    <row r="2394" spans="1:10">
      <c r="A2394" t="e">
        <f t="shared" si="75"/>
        <v>#REF!</v>
      </c>
      <c r="B2394">
        <f>IF(AND('Tracker&amp;Invoice'!A2434&lt;&gt;"",'Tracker&amp;Invoice'!A2434&lt;&gt;"ITEM",'Tracker&amp;Invoice'!A2432="ITEM"),1,0)</f>
        <v>0</v>
      </c>
      <c r="C2394" t="str">
        <f>IF(B2394=1,'Tracker&amp;Invoice'!A2434,C2393)</f>
        <v>BQ-150</v>
      </c>
      <c r="D2394" t="str">
        <f>IF(LEFT(TRIM('Tracker&amp;Invoice'!B2434),9)="INVOICE #","INVOICE",IF(TRIM('Tracker&amp;Invoice'!B2434)="Overall Completion INVOICE","OVERALL",""))</f>
        <v/>
      </c>
      <c r="E2394" t="str">
        <f>IF(D2394="INVOICE",VALUE(MID(TRIM('Tracker&amp;Invoice'!B2434),10,10)),"")</f>
        <v/>
      </c>
      <c r="F2394">
        <f>IF(B2394=1,IFERROR(LOOKUP(2,1/('Tracker&amp;Invoice'!$H2434:$AC2434&lt;&gt;""),COLUMN('Tracker&amp;Invoice'!$H2434:$AC2434)),8),F2393)</f>
        <v>14</v>
      </c>
      <c r="G2394">
        <f>IF(D2394="OVERALL",IFERROR(LOOKUP(2,1/('Tracker&amp;Invoice'!$H2434:$AC2434&lt;&gt;""),COLUMN('Tracker&amp;Invoice'!$H2434:$AC2434)),8),G2395)</f>
        <v>15</v>
      </c>
      <c r="H2394">
        <f t="shared" si="74"/>
        <v>15</v>
      </c>
      <c r="I2394" s="29">
        <f>IF(D2394="INVOICE",SUM('Tracker&amp;Invoice'!$H2434:INDEX('Tracker&amp;Invoice'!$A2434:$AC2434,1,H2394)),0)</f>
        <v>0</v>
      </c>
      <c r="J2394" s="29">
        <f>IF(D2394="OVERALL",SUM('Tracker&amp;Invoice'!$H2434:$AC2434),0)</f>
        <v>0</v>
      </c>
    </row>
    <row r="2395" spans="1:10">
      <c r="A2395" t="e">
        <f t="shared" si="75"/>
        <v>#REF!</v>
      </c>
      <c r="B2395">
        <f>IF(AND('Tracker&amp;Invoice'!A2435&lt;&gt;"",'Tracker&amp;Invoice'!A2435&lt;&gt;"ITEM",'Tracker&amp;Invoice'!A2433="ITEM"),1,0)</f>
        <v>1</v>
      </c>
      <c r="C2395" t="str">
        <f>IF(B2395=1,'Tracker&amp;Invoice'!A2435,C2394)</f>
        <v>BQ-151</v>
      </c>
      <c r="D2395" t="str">
        <f>IF(LEFT(TRIM('Tracker&amp;Invoice'!B2435),9)="INVOICE #","INVOICE",IF(TRIM('Tracker&amp;Invoice'!B2435)="Overall Completion INVOICE","OVERALL",""))</f>
        <v/>
      </c>
      <c r="E2395" t="str">
        <f>IF(D2395="INVOICE",VALUE(MID(TRIM('Tracker&amp;Invoice'!B2435),10,10)),"")</f>
        <v/>
      </c>
      <c r="F2395">
        <f>IF(B2395=1,IFERROR(LOOKUP(2,1/('Tracker&amp;Invoice'!$H2435:$AC2435&lt;&gt;""),COLUMN('Tracker&amp;Invoice'!$H2435:$AC2435)),8),F2394)</f>
        <v>14</v>
      </c>
      <c r="G2395">
        <f>IF(D2395="OVERALL",IFERROR(LOOKUP(2,1/('Tracker&amp;Invoice'!$H2435:$AC2435&lt;&gt;""),COLUMN('Tracker&amp;Invoice'!$H2435:$AC2435)),8),G2396)</f>
        <v>15</v>
      </c>
      <c r="H2395">
        <f t="shared" si="74"/>
        <v>15</v>
      </c>
      <c r="I2395" s="29">
        <f>IF(D2395="INVOICE",SUM('Tracker&amp;Invoice'!$H2435:INDEX('Tracker&amp;Invoice'!$A2435:$AC2435,1,H2395)),0)</f>
        <v>0</v>
      </c>
      <c r="J2395" s="29">
        <f>IF(D2395="OVERALL",SUM('Tracker&amp;Invoice'!$H2435:$AC2435),0)</f>
        <v>0</v>
      </c>
    </row>
    <row r="2396" spans="1:10">
      <c r="A2396" t="e">
        <f t="shared" si="75"/>
        <v>#REF!</v>
      </c>
      <c r="B2396">
        <f>IF(AND('Tracker&amp;Invoice'!A2436&lt;&gt;"",'Tracker&amp;Invoice'!A2436&lt;&gt;"ITEM",'Tracker&amp;Invoice'!A2434="ITEM"),1,0)</f>
        <v>0</v>
      </c>
      <c r="C2396" t="str">
        <f>IF(B2396=1,'Tracker&amp;Invoice'!A2436,C2395)</f>
        <v>BQ-151</v>
      </c>
      <c r="D2396" t="str">
        <f>IF(LEFT(TRIM('Tracker&amp;Invoice'!B2436),9)="INVOICE #","INVOICE",IF(TRIM('Tracker&amp;Invoice'!B2436)="Overall Completion INVOICE","OVERALL",""))</f>
        <v/>
      </c>
      <c r="E2396" t="str">
        <f>IF(D2396="INVOICE",VALUE(MID(TRIM('Tracker&amp;Invoice'!B2436),10,10)),"")</f>
        <v/>
      </c>
      <c r="F2396">
        <f>IF(B2396=1,IFERROR(LOOKUP(2,1/('Tracker&amp;Invoice'!$H2436:$AC2436&lt;&gt;""),COLUMN('Tracker&amp;Invoice'!$H2436:$AC2436)),8),F2395)</f>
        <v>14</v>
      </c>
      <c r="G2396">
        <f>IF(D2396="OVERALL",IFERROR(LOOKUP(2,1/('Tracker&amp;Invoice'!$H2436:$AC2436&lt;&gt;""),COLUMN('Tracker&amp;Invoice'!$H2436:$AC2436)),8),G2397)</f>
        <v>15</v>
      </c>
      <c r="H2396">
        <f t="shared" si="74"/>
        <v>15</v>
      </c>
      <c r="I2396" s="29">
        <f>IF(D2396="INVOICE",SUM('Tracker&amp;Invoice'!$H2436:INDEX('Tracker&amp;Invoice'!$A2436:$AC2436,1,H2396)),0)</f>
        <v>0</v>
      </c>
      <c r="J2396" s="29">
        <f>IF(D2396="OVERALL",SUM('Tracker&amp;Invoice'!$H2436:$AC2436),0)</f>
        <v>0</v>
      </c>
    </row>
    <row r="2397" spans="1:10">
      <c r="A2397" t="e">
        <f t="shared" si="75"/>
        <v>#REF!</v>
      </c>
      <c r="B2397">
        <f>IF(AND('Tracker&amp;Invoice'!A2437&lt;&gt;"",'Tracker&amp;Invoice'!A2437&lt;&gt;"ITEM",'Tracker&amp;Invoice'!A2435="ITEM"),1,0)</f>
        <v>0</v>
      </c>
      <c r="C2397" t="str">
        <f>IF(B2397=1,'Tracker&amp;Invoice'!A2437,C2396)</f>
        <v>BQ-151</v>
      </c>
      <c r="D2397" t="str">
        <f>IF(LEFT(TRIM('Tracker&amp;Invoice'!B2437),9)="INVOICE #","INVOICE",IF(TRIM('Tracker&amp;Invoice'!B2437)="Overall Completion INVOICE","OVERALL",""))</f>
        <v/>
      </c>
      <c r="E2397" t="str">
        <f>IF(D2397="INVOICE",VALUE(MID(TRIM('Tracker&amp;Invoice'!B2437),10,10)),"")</f>
        <v/>
      </c>
      <c r="F2397">
        <f>IF(B2397=1,IFERROR(LOOKUP(2,1/('Tracker&amp;Invoice'!$H2437:$AC2437&lt;&gt;""),COLUMN('Tracker&amp;Invoice'!$H2437:$AC2437)),8),F2396)</f>
        <v>14</v>
      </c>
      <c r="G2397">
        <f>IF(D2397="OVERALL",IFERROR(LOOKUP(2,1/('Tracker&amp;Invoice'!$H2437:$AC2437&lt;&gt;""),COLUMN('Tracker&amp;Invoice'!$H2437:$AC2437)),8),G2398)</f>
        <v>15</v>
      </c>
      <c r="H2397">
        <f t="shared" si="74"/>
        <v>15</v>
      </c>
      <c r="I2397" s="29">
        <f>IF(D2397="INVOICE",SUM('Tracker&amp;Invoice'!$H2437:INDEX('Tracker&amp;Invoice'!$A2437:$AC2437,1,H2397)),0)</f>
        <v>0</v>
      </c>
      <c r="J2397" s="29">
        <f>IF(D2397="OVERALL",SUM('Tracker&amp;Invoice'!$H2437:$AC2437),0)</f>
        <v>0</v>
      </c>
    </row>
    <row r="2398" spans="1:10">
      <c r="A2398" t="e">
        <f t="shared" si="75"/>
        <v>#REF!</v>
      </c>
      <c r="B2398">
        <f>IF(AND('Tracker&amp;Invoice'!A2438&lt;&gt;"",'Tracker&amp;Invoice'!A2438&lt;&gt;"ITEM",'Tracker&amp;Invoice'!A2436="ITEM"),1,0)</f>
        <v>0</v>
      </c>
      <c r="C2398" t="str">
        <f>IF(B2398=1,'Tracker&amp;Invoice'!A2438,C2397)</f>
        <v>BQ-151</v>
      </c>
      <c r="D2398" t="str">
        <f>IF(LEFT(TRIM('Tracker&amp;Invoice'!B2438),9)="INVOICE #","INVOICE",IF(TRIM('Tracker&amp;Invoice'!B2438)="Overall Completion INVOICE","OVERALL",""))</f>
        <v>INVOICE</v>
      </c>
      <c r="E2398">
        <f>IF(D2398="INVOICE",VALUE(MID(TRIM('Tracker&amp;Invoice'!B2438),10,10)),"")</f>
        <v>27</v>
      </c>
      <c r="F2398">
        <f>IF(B2398=1,IFERROR(LOOKUP(2,1/('Tracker&amp;Invoice'!$H2438:$AC2438&lt;&gt;""),COLUMN('Tracker&amp;Invoice'!$H2438:$AC2438)),8),F2397)</f>
        <v>14</v>
      </c>
      <c r="G2398">
        <f>IF(D2398="OVERALL",IFERROR(LOOKUP(2,1/('Tracker&amp;Invoice'!$H2438:$AC2438&lt;&gt;""),COLUMN('Tracker&amp;Invoice'!$H2438:$AC2438)),8),G2399)</f>
        <v>15</v>
      </c>
      <c r="H2398">
        <f t="shared" si="74"/>
        <v>15</v>
      </c>
      <c r="I2398" s="29">
        <f>IF(D2398="INVOICE",SUM('Tracker&amp;Invoice'!$H2438:INDEX('Tracker&amp;Invoice'!$A2438:$AC2438,1,H2398)),0)</f>
        <v>3312</v>
      </c>
      <c r="J2398" s="29">
        <f>IF(D2398="OVERALL",SUM('Tracker&amp;Invoice'!$H2438:$AC2438),0)</f>
        <v>0</v>
      </c>
    </row>
    <row r="2399" spans="1:10">
      <c r="A2399" t="e">
        <f t="shared" si="75"/>
        <v>#REF!</v>
      </c>
      <c r="B2399">
        <f>IF(AND('Tracker&amp;Invoice'!A2439&lt;&gt;"",'Tracker&amp;Invoice'!A2439&lt;&gt;"ITEM",'Tracker&amp;Invoice'!A2437="ITEM"),1,0)</f>
        <v>0</v>
      </c>
      <c r="C2399" t="str">
        <f>IF(B2399=1,'Tracker&amp;Invoice'!A2439,C2398)</f>
        <v>BQ-151</v>
      </c>
      <c r="D2399" t="str">
        <f>IF(LEFT(TRIM('Tracker&amp;Invoice'!B2439),9)="INVOICE #","INVOICE",IF(TRIM('Tracker&amp;Invoice'!B2439)="Overall Completion INVOICE","OVERALL",""))</f>
        <v/>
      </c>
      <c r="E2399" t="str">
        <f>IF(D2399="INVOICE",VALUE(MID(TRIM('Tracker&amp;Invoice'!B2439),10,10)),"")</f>
        <v/>
      </c>
      <c r="F2399">
        <f>IF(B2399=1,IFERROR(LOOKUP(2,1/('Tracker&amp;Invoice'!$H2439:$AC2439&lt;&gt;""),COLUMN('Tracker&amp;Invoice'!$H2439:$AC2439)),8),F2398)</f>
        <v>14</v>
      </c>
      <c r="G2399">
        <f>IF(D2399="OVERALL",IFERROR(LOOKUP(2,1/('Tracker&amp;Invoice'!$H2439:$AC2439&lt;&gt;""),COLUMN('Tracker&amp;Invoice'!$H2439:$AC2439)),8),G2400)</f>
        <v>15</v>
      </c>
      <c r="H2399">
        <f t="shared" si="74"/>
        <v>15</v>
      </c>
      <c r="I2399" s="29">
        <f>IF(D2399="INVOICE",SUM('Tracker&amp;Invoice'!$H2439:INDEX('Tracker&amp;Invoice'!$A2439:$AC2439,1,H2399)),0)</f>
        <v>0</v>
      </c>
      <c r="J2399" s="29">
        <f>IF(D2399="OVERALL",SUM('Tracker&amp;Invoice'!$H2439:$AC2439),0)</f>
        <v>0</v>
      </c>
    </row>
    <row r="2400" spans="1:10">
      <c r="A2400" t="e">
        <f t="shared" si="75"/>
        <v>#REF!</v>
      </c>
      <c r="B2400">
        <f>IF(AND('Tracker&amp;Invoice'!A2440&lt;&gt;"",'Tracker&amp;Invoice'!A2440&lt;&gt;"ITEM",'Tracker&amp;Invoice'!A2438="ITEM"),1,0)</f>
        <v>0</v>
      </c>
      <c r="C2400" t="str">
        <f>IF(B2400=1,'Tracker&amp;Invoice'!A2440,C2399)</f>
        <v>BQ-151</v>
      </c>
      <c r="D2400" t="str">
        <f>IF(LEFT(TRIM('Tracker&amp;Invoice'!B2440),9)="INVOICE #","INVOICE",IF(TRIM('Tracker&amp;Invoice'!B2440)="Overall Completion INVOICE","OVERALL",""))</f>
        <v>INVOICE</v>
      </c>
      <c r="E2400">
        <f>IF(D2400="INVOICE",VALUE(MID(TRIM('Tracker&amp;Invoice'!B2440),10,10)),"")</f>
        <v>32</v>
      </c>
      <c r="F2400">
        <f>IF(B2400=1,IFERROR(LOOKUP(2,1/('Tracker&amp;Invoice'!$H2440:$AC2440&lt;&gt;""),COLUMN('Tracker&amp;Invoice'!$H2440:$AC2440)),8),F2399)</f>
        <v>14</v>
      </c>
      <c r="G2400">
        <f>IF(D2400="OVERALL",IFERROR(LOOKUP(2,1/('Tracker&amp;Invoice'!$H2440:$AC2440&lt;&gt;""),COLUMN('Tracker&amp;Invoice'!$H2440:$AC2440)),8),G2401)</f>
        <v>15</v>
      </c>
      <c r="H2400">
        <f t="shared" si="74"/>
        <v>15</v>
      </c>
      <c r="I2400" s="29">
        <f>IF(D2400="INVOICE",SUM('Tracker&amp;Invoice'!$H2440:INDEX('Tracker&amp;Invoice'!$A2440:$AC2440,1,H2400)),0)</f>
        <v>184</v>
      </c>
      <c r="J2400" s="29">
        <f>IF(D2400="OVERALL",SUM('Tracker&amp;Invoice'!$H2440:$AC2440),0)</f>
        <v>0</v>
      </c>
    </row>
    <row r="2401" spans="1:10">
      <c r="A2401" t="e">
        <f t="shared" si="75"/>
        <v>#REF!</v>
      </c>
      <c r="B2401">
        <f>IF(AND('Tracker&amp;Invoice'!A2443&lt;&gt;"",'Tracker&amp;Invoice'!A2443&lt;&gt;"ITEM",'Tracker&amp;Invoice'!A2439="ITEM"),1,0)</f>
        <v>0</v>
      </c>
      <c r="C2401" t="str">
        <f>IF(B2401=1,'Tracker&amp;Invoice'!A2443,C2400)</f>
        <v>BQ-151</v>
      </c>
      <c r="D2401" t="str">
        <f>IF(LEFT(TRIM('Tracker&amp;Invoice'!B2443),9)="INVOICE #","INVOICE",IF(TRIM('Tracker&amp;Invoice'!B2443)="Overall Completion INVOICE","OVERALL",""))</f>
        <v/>
      </c>
      <c r="E2401" t="str">
        <f>IF(D2401="INVOICE",VALUE(MID(TRIM('Tracker&amp;Invoice'!B2443),10,10)),"")</f>
        <v/>
      </c>
      <c r="F2401">
        <f>IF(B2401=1,IFERROR(LOOKUP(2,1/('Tracker&amp;Invoice'!$H2443:$AC2443&lt;&gt;""),COLUMN('Tracker&amp;Invoice'!$H2443:$AC2443)),8),F2400)</f>
        <v>14</v>
      </c>
      <c r="G2401">
        <f>IF(D2401="OVERALL",IFERROR(LOOKUP(2,1/('Tracker&amp;Invoice'!$H2443:$AC2443&lt;&gt;""),COLUMN('Tracker&amp;Invoice'!$H2443:$AC2443)),8),G2402)</f>
        <v>15</v>
      </c>
      <c r="H2401">
        <f t="shared" si="74"/>
        <v>15</v>
      </c>
      <c r="I2401" s="29">
        <f>IF(D2401="INVOICE",SUM('Tracker&amp;Invoice'!$H2443:INDEX('Tracker&amp;Invoice'!$A2443:$AC2443,1,H2401)),0)</f>
        <v>0</v>
      </c>
      <c r="J2401" s="29">
        <f>IF(D2401="OVERALL",SUM('Tracker&amp;Invoice'!$H2443:$AC2443),0)</f>
        <v>0</v>
      </c>
    </row>
    <row r="2402" spans="1:10">
      <c r="A2402" t="e">
        <f t="shared" si="75"/>
        <v>#REF!</v>
      </c>
      <c r="B2402">
        <f>IF(AND('Tracker&amp;Invoice'!A2444&lt;&gt;"",'Tracker&amp;Invoice'!A2444&lt;&gt;"ITEM",'Tracker&amp;Invoice'!A2440="ITEM"),1,0)</f>
        <v>0</v>
      </c>
      <c r="C2402" t="str">
        <f>IF(B2402=1,'Tracker&amp;Invoice'!A2444,C2401)</f>
        <v>BQ-151</v>
      </c>
      <c r="D2402" t="str">
        <f>IF(LEFT(TRIM('Tracker&amp;Invoice'!B2444),9)="INVOICE #","INVOICE",IF(TRIM('Tracker&amp;Invoice'!B2444)="Overall Completion INVOICE","OVERALL",""))</f>
        <v>OVERALL</v>
      </c>
      <c r="E2402" t="str">
        <f>IF(D2402="INVOICE",VALUE(MID(TRIM('Tracker&amp;Invoice'!B2444),10,10)),"")</f>
        <v/>
      </c>
      <c r="F2402">
        <f>IF(B2402=1,IFERROR(LOOKUP(2,1/('Tracker&amp;Invoice'!$H2444:$AC2444&lt;&gt;""),COLUMN('Tracker&amp;Invoice'!$H2444:$AC2444)),8),F2401)</f>
        <v>14</v>
      </c>
      <c r="G2402">
        <f>IF(D2402="OVERALL",IFERROR(LOOKUP(2,1/('Tracker&amp;Invoice'!$H2444:$AC2444&lt;&gt;""),COLUMN('Tracker&amp;Invoice'!$H2444:$AC2444)),8),G2403)</f>
        <v>15</v>
      </c>
      <c r="H2402">
        <f t="shared" si="74"/>
        <v>15</v>
      </c>
      <c r="I2402" s="29">
        <f>IF(D2402="INVOICE",SUM('Tracker&amp;Invoice'!$H2444:INDEX('Tracker&amp;Invoice'!$A2444:$AC2444,1,H2402)),0)</f>
        <v>0</v>
      </c>
      <c r="J2402" s="29">
        <f>IF(D2402="OVERALL",SUM('Tracker&amp;Invoice'!$H2444:$AC2444),0)</f>
        <v>3680</v>
      </c>
    </row>
    <row r="2403" spans="1:10">
      <c r="A2403" t="e">
        <f t="shared" si="75"/>
        <v>#REF!</v>
      </c>
      <c r="B2403">
        <f>IF(AND('Tracker&amp;Invoice'!A2445&lt;&gt;"",'Tracker&amp;Invoice'!A2445&lt;&gt;"ITEM",'Tracker&amp;Invoice'!A2443="ITEM"),1,0)</f>
        <v>0</v>
      </c>
      <c r="C2403" t="str">
        <f>IF(B2403=1,'Tracker&amp;Invoice'!A2445,C2402)</f>
        <v>BQ-151</v>
      </c>
      <c r="D2403" t="str">
        <f>IF(LEFT(TRIM('Tracker&amp;Invoice'!B2445),9)="INVOICE #","INVOICE",IF(TRIM('Tracker&amp;Invoice'!B2445)="Overall Completion INVOICE","OVERALL",""))</f>
        <v/>
      </c>
      <c r="E2403" t="str">
        <f>IF(D2403="INVOICE",VALUE(MID(TRIM('Tracker&amp;Invoice'!B2445),10,10)),"")</f>
        <v/>
      </c>
      <c r="F2403">
        <f>IF(B2403=1,IFERROR(LOOKUP(2,1/('Tracker&amp;Invoice'!$H2445:$AC2445&lt;&gt;""),COLUMN('Tracker&amp;Invoice'!$H2445:$AC2445)),8),F2402)</f>
        <v>14</v>
      </c>
      <c r="G2403">
        <f>IF(D2403="OVERALL",IFERROR(LOOKUP(2,1/('Tracker&amp;Invoice'!$H2445:$AC2445&lt;&gt;""),COLUMN('Tracker&amp;Invoice'!$H2445:$AC2445)),8),G2404)</f>
        <v>15</v>
      </c>
      <c r="H2403">
        <f t="shared" si="74"/>
        <v>15</v>
      </c>
      <c r="I2403" s="29">
        <f>IF(D2403="INVOICE",SUM('Tracker&amp;Invoice'!$H2445:INDEX('Tracker&amp;Invoice'!$A2445:$AC2445,1,H2403)),0)</f>
        <v>0</v>
      </c>
      <c r="J2403" s="29">
        <f>IF(D2403="OVERALL",SUM('Tracker&amp;Invoice'!$H2445:$AC2445),0)</f>
        <v>0</v>
      </c>
    </row>
    <row r="2404" spans="1:10">
      <c r="A2404" t="e">
        <f t="shared" si="75"/>
        <v>#REF!</v>
      </c>
      <c r="B2404">
        <f>IF(AND('Tracker&amp;Invoice'!A2446&lt;&gt;"",'Tracker&amp;Invoice'!A2446&lt;&gt;"ITEM",'Tracker&amp;Invoice'!A2444="ITEM"),1,0)</f>
        <v>0</v>
      </c>
      <c r="C2404" t="str">
        <f>IF(B2404=1,'Tracker&amp;Invoice'!A2446,C2403)</f>
        <v>BQ-151</v>
      </c>
      <c r="D2404" t="str">
        <f>IF(LEFT(TRIM('Tracker&amp;Invoice'!B2446),9)="INVOICE #","INVOICE",IF(TRIM('Tracker&amp;Invoice'!B2446)="Overall Completion INVOICE","OVERALL",""))</f>
        <v/>
      </c>
      <c r="E2404" t="str">
        <f>IF(D2404="INVOICE",VALUE(MID(TRIM('Tracker&amp;Invoice'!B2446),10,10)),"")</f>
        <v/>
      </c>
      <c r="F2404">
        <f>IF(B2404=1,IFERROR(LOOKUP(2,1/('Tracker&amp;Invoice'!$H2446:$AC2446&lt;&gt;""),COLUMN('Tracker&amp;Invoice'!$H2446:$AC2446)),8),F2403)</f>
        <v>14</v>
      </c>
      <c r="G2404">
        <f>IF(D2404="OVERALL",IFERROR(LOOKUP(2,1/('Tracker&amp;Invoice'!$H2446:$AC2446&lt;&gt;""),COLUMN('Tracker&amp;Invoice'!$H2446:$AC2446)),8),G2405)</f>
        <v>15</v>
      </c>
      <c r="H2404">
        <f t="shared" si="74"/>
        <v>15</v>
      </c>
      <c r="I2404" s="29">
        <f>IF(D2404="INVOICE",SUM('Tracker&amp;Invoice'!$H2446:INDEX('Tracker&amp;Invoice'!$A2446:$AC2446,1,H2404)),0)</f>
        <v>0</v>
      </c>
      <c r="J2404" s="29">
        <f>IF(D2404="OVERALL",SUM('Tracker&amp;Invoice'!$H2446:$AC2446),0)</f>
        <v>0</v>
      </c>
    </row>
    <row r="2405" spans="1:10">
      <c r="A2405" t="e">
        <f t="shared" si="75"/>
        <v>#REF!</v>
      </c>
      <c r="B2405">
        <f>IF(AND('Tracker&amp;Invoice'!A2447&lt;&gt;"",'Tracker&amp;Invoice'!A2447&lt;&gt;"ITEM",'Tracker&amp;Invoice'!A2445="ITEM"),1,0)</f>
        <v>0</v>
      </c>
      <c r="C2405" t="str">
        <f>IF(B2405=1,'Tracker&amp;Invoice'!A2447,C2404)</f>
        <v>BQ-151</v>
      </c>
      <c r="D2405" t="str">
        <f>IF(LEFT(TRIM('Tracker&amp;Invoice'!B2447),9)="INVOICE #","INVOICE",IF(TRIM('Tracker&amp;Invoice'!B2447)="Overall Completion INVOICE","OVERALL",""))</f>
        <v/>
      </c>
      <c r="E2405" t="str">
        <f>IF(D2405="INVOICE",VALUE(MID(TRIM('Tracker&amp;Invoice'!B2447),10,10)),"")</f>
        <v/>
      </c>
      <c r="F2405">
        <f>IF(B2405=1,IFERROR(LOOKUP(2,1/('Tracker&amp;Invoice'!$H2447:$AC2447&lt;&gt;""),COLUMN('Tracker&amp;Invoice'!$H2447:$AC2447)),8),F2404)</f>
        <v>14</v>
      </c>
      <c r="G2405">
        <f>IF(D2405="OVERALL",IFERROR(LOOKUP(2,1/('Tracker&amp;Invoice'!$H2447:$AC2447&lt;&gt;""),COLUMN('Tracker&amp;Invoice'!$H2447:$AC2447)),8),G2406)</f>
        <v>15</v>
      </c>
      <c r="H2405">
        <f t="shared" si="74"/>
        <v>15</v>
      </c>
      <c r="I2405" s="29">
        <f>IF(D2405="INVOICE",SUM('Tracker&amp;Invoice'!$H2447:INDEX('Tracker&amp;Invoice'!$A2447:$AC2447,1,H2405)),0)</f>
        <v>0</v>
      </c>
      <c r="J2405" s="29">
        <f>IF(D2405="OVERALL",SUM('Tracker&amp;Invoice'!$H2447:$AC2447),0)</f>
        <v>0</v>
      </c>
    </row>
    <row r="2406" spans="1:10">
      <c r="A2406" t="e">
        <f t="shared" si="75"/>
        <v>#REF!</v>
      </c>
      <c r="B2406">
        <f>IF(AND('Tracker&amp;Invoice'!A2448&lt;&gt;"",'Tracker&amp;Invoice'!A2448&lt;&gt;"ITEM",'Tracker&amp;Invoice'!A2446="ITEM"),1,0)</f>
        <v>0</v>
      </c>
      <c r="C2406" t="str">
        <f>IF(B2406=1,'Tracker&amp;Invoice'!A2448,C2405)</f>
        <v>BQ-151</v>
      </c>
      <c r="D2406" t="str">
        <f>IF(LEFT(TRIM('Tracker&amp;Invoice'!B2448),9)="INVOICE #","INVOICE",IF(TRIM('Tracker&amp;Invoice'!B2448)="Overall Completion INVOICE","OVERALL",""))</f>
        <v/>
      </c>
      <c r="E2406" t="str">
        <f>IF(D2406="INVOICE",VALUE(MID(TRIM('Tracker&amp;Invoice'!B2448),10,10)),"")</f>
        <v/>
      </c>
      <c r="F2406">
        <f>IF(B2406=1,IFERROR(LOOKUP(2,1/('Tracker&amp;Invoice'!$H2448:$AC2448&lt;&gt;""),COLUMN('Tracker&amp;Invoice'!$H2448:$AC2448)),8),F2405)</f>
        <v>14</v>
      </c>
      <c r="G2406">
        <f>IF(D2406="OVERALL",IFERROR(LOOKUP(2,1/('Tracker&amp;Invoice'!$H2448:$AC2448&lt;&gt;""),COLUMN('Tracker&amp;Invoice'!$H2448:$AC2448)),8),G2407)</f>
        <v>15</v>
      </c>
      <c r="H2406">
        <f t="shared" si="74"/>
        <v>15</v>
      </c>
      <c r="I2406" s="29">
        <f>IF(D2406="INVOICE",SUM('Tracker&amp;Invoice'!$H2448:INDEX('Tracker&amp;Invoice'!$A2448:$AC2448,1,H2406)),0)</f>
        <v>0</v>
      </c>
      <c r="J2406" s="29">
        <f>IF(D2406="OVERALL",SUM('Tracker&amp;Invoice'!$H2448:$AC2448),0)</f>
        <v>0</v>
      </c>
    </row>
    <row r="2407" spans="1:10">
      <c r="A2407" t="e">
        <f t="shared" si="75"/>
        <v>#REF!</v>
      </c>
      <c r="B2407">
        <f>IF(AND('Tracker&amp;Invoice'!A2449&lt;&gt;"",'Tracker&amp;Invoice'!A2449&lt;&gt;"ITEM",'Tracker&amp;Invoice'!A2447="ITEM"),1,0)</f>
        <v>0</v>
      </c>
      <c r="C2407" t="str">
        <f>IF(B2407=1,'Tracker&amp;Invoice'!A2449,C2406)</f>
        <v>BQ-151</v>
      </c>
      <c r="D2407" t="str">
        <f>IF(LEFT(TRIM('Tracker&amp;Invoice'!B2449),9)="INVOICE #","INVOICE",IF(TRIM('Tracker&amp;Invoice'!B2449)="Overall Completion INVOICE","OVERALL",""))</f>
        <v/>
      </c>
      <c r="E2407" t="str">
        <f>IF(D2407="INVOICE",VALUE(MID(TRIM('Tracker&amp;Invoice'!B2449),10,10)),"")</f>
        <v/>
      </c>
      <c r="F2407">
        <f>IF(B2407=1,IFERROR(LOOKUP(2,1/('Tracker&amp;Invoice'!$H2449:$AC2449&lt;&gt;""),COLUMN('Tracker&amp;Invoice'!$H2449:$AC2449)),8),F2406)</f>
        <v>14</v>
      </c>
      <c r="G2407">
        <f>IF(D2407="OVERALL",IFERROR(LOOKUP(2,1/('Tracker&amp;Invoice'!$H2449:$AC2449&lt;&gt;""),COLUMN('Tracker&amp;Invoice'!$H2449:$AC2449)),8),G2408)</f>
        <v>15</v>
      </c>
      <c r="H2407">
        <f t="shared" si="74"/>
        <v>15</v>
      </c>
      <c r="I2407" s="29">
        <f>IF(D2407="INVOICE",SUM('Tracker&amp;Invoice'!$H2449:INDEX('Tracker&amp;Invoice'!$A2449:$AC2449,1,H2407)),0)</f>
        <v>0</v>
      </c>
      <c r="J2407" s="29">
        <f>IF(D2407="OVERALL",SUM('Tracker&amp;Invoice'!$H2449:$AC2449),0)</f>
        <v>0</v>
      </c>
    </row>
    <row r="2408" spans="1:10">
      <c r="A2408" t="e">
        <f t="shared" si="75"/>
        <v>#REF!</v>
      </c>
      <c r="B2408">
        <f>IF(AND('Tracker&amp;Invoice'!A2450&lt;&gt;"",'Tracker&amp;Invoice'!A2450&lt;&gt;"ITEM",'Tracker&amp;Invoice'!A2448="ITEM"),1,0)</f>
        <v>0</v>
      </c>
      <c r="C2408" t="str">
        <f>IF(B2408=1,'Tracker&amp;Invoice'!A2450,C2407)</f>
        <v>BQ-151</v>
      </c>
      <c r="D2408" t="str">
        <f>IF(LEFT(TRIM('Tracker&amp;Invoice'!B2450),9)="INVOICE #","INVOICE",IF(TRIM('Tracker&amp;Invoice'!B2450)="Overall Completion INVOICE","OVERALL",""))</f>
        <v/>
      </c>
      <c r="E2408" t="str">
        <f>IF(D2408="INVOICE",VALUE(MID(TRIM('Tracker&amp;Invoice'!B2450),10,10)),"")</f>
        <v/>
      </c>
      <c r="F2408">
        <f>IF(B2408=1,IFERROR(LOOKUP(2,1/('Tracker&amp;Invoice'!$H2450:$AC2450&lt;&gt;""),COLUMN('Tracker&amp;Invoice'!$H2450:$AC2450)),8),F2407)</f>
        <v>14</v>
      </c>
      <c r="G2408">
        <f>IF(D2408="OVERALL",IFERROR(LOOKUP(2,1/('Tracker&amp;Invoice'!$H2450:$AC2450&lt;&gt;""),COLUMN('Tracker&amp;Invoice'!$H2450:$AC2450)),8),G2409)</f>
        <v>15</v>
      </c>
      <c r="H2408">
        <f t="shared" si="74"/>
        <v>15</v>
      </c>
      <c r="I2408" s="29">
        <f>IF(D2408="INVOICE",SUM('Tracker&amp;Invoice'!$H2450:INDEX('Tracker&amp;Invoice'!$A2450:$AC2450,1,H2408)),0)</f>
        <v>0</v>
      </c>
      <c r="J2408" s="29">
        <f>IF(D2408="OVERALL",SUM('Tracker&amp;Invoice'!$H2450:$AC2450),0)</f>
        <v>0</v>
      </c>
    </row>
    <row r="2409" spans="1:10">
      <c r="A2409" t="e">
        <f t="shared" si="75"/>
        <v>#REF!</v>
      </c>
      <c r="B2409">
        <f>IF(AND('Tracker&amp;Invoice'!A2451&lt;&gt;"",'Tracker&amp;Invoice'!A2451&lt;&gt;"ITEM",'Tracker&amp;Invoice'!A2449="ITEM"),1,0)</f>
        <v>0</v>
      </c>
      <c r="C2409" t="str">
        <f>IF(B2409=1,'Tracker&amp;Invoice'!A2451,C2408)</f>
        <v>BQ-151</v>
      </c>
      <c r="D2409" t="str">
        <f>IF(LEFT(TRIM('Tracker&amp;Invoice'!B2451),9)="INVOICE #","INVOICE",IF(TRIM('Tracker&amp;Invoice'!B2451)="Overall Completion INVOICE","OVERALL",""))</f>
        <v/>
      </c>
      <c r="E2409" t="str">
        <f>IF(D2409="INVOICE",VALUE(MID(TRIM('Tracker&amp;Invoice'!B2451),10,10)),"")</f>
        <v/>
      </c>
      <c r="F2409">
        <f>IF(B2409=1,IFERROR(LOOKUP(2,1/('Tracker&amp;Invoice'!$H2451:$AC2451&lt;&gt;""),COLUMN('Tracker&amp;Invoice'!$H2451:$AC2451)),8),F2408)</f>
        <v>14</v>
      </c>
      <c r="G2409">
        <f>IF(D2409="OVERALL",IFERROR(LOOKUP(2,1/('Tracker&amp;Invoice'!$H2451:$AC2451&lt;&gt;""),COLUMN('Tracker&amp;Invoice'!$H2451:$AC2451)),8),G2410)</f>
        <v>15</v>
      </c>
      <c r="H2409">
        <f t="shared" si="74"/>
        <v>15</v>
      </c>
      <c r="I2409" s="29">
        <f>IF(D2409="INVOICE",SUM('Tracker&amp;Invoice'!$H2451:INDEX('Tracker&amp;Invoice'!$A2451:$AC2451,1,H2409)),0)</f>
        <v>0</v>
      </c>
      <c r="J2409" s="29">
        <f>IF(D2409="OVERALL",SUM('Tracker&amp;Invoice'!$H2451:$AC2451),0)</f>
        <v>0</v>
      </c>
    </row>
    <row r="2410" spans="1:10">
      <c r="A2410" t="e">
        <f t="shared" si="75"/>
        <v>#REF!</v>
      </c>
      <c r="B2410">
        <f>IF(AND('Tracker&amp;Invoice'!A2452&lt;&gt;"",'Tracker&amp;Invoice'!A2452&lt;&gt;"ITEM",'Tracker&amp;Invoice'!A2450="ITEM"),1,0)</f>
        <v>0</v>
      </c>
      <c r="C2410" t="str">
        <f>IF(B2410=1,'Tracker&amp;Invoice'!A2452,C2409)</f>
        <v>BQ-151</v>
      </c>
      <c r="D2410" t="str">
        <f>IF(LEFT(TRIM('Tracker&amp;Invoice'!B2452),9)="INVOICE #","INVOICE",IF(TRIM('Tracker&amp;Invoice'!B2452)="Overall Completion INVOICE","OVERALL",""))</f>
        <v/>
      </c>
      <c r="E2410" t="str">
        <f>IF(D2410="INVOICE",VALUE(MID(TRIM('Tracker&amp;Invoice'!B2452),10,10)),"")</f>
        <v/>
      </c>
      <c r="F2410">
        <f>IF(B2410=1,IFERROR(LOOKUP(2,1/('Tracker&amp;Invoice'!$H2452:$AC2452&lt;&gt;""),COLUMN('Tracker&amp;Invoice'!$H2452:$AC2452)),8),F2409)</f>
        <v>14</v>
      </c>
      <c r="G2410">
        <f>IF(D2410="OVERALL",IFERROR(LOOKUP(2,1/('Tracker&amp;Invoice'!$H2452:$AC2452&lt;&gt;""),COLUMN('Tracker&amp;Invoice'!$H2452:$AC2452)),8),G2411)</f>
        <v>15</v>
      </c>
      <c r="H2410">
        <f t="shared" si="74"/>
        <v>15</v>
      </c>
      <c r="I2410" s="29">
        <f>IF(D2410="INVOICE",SUM('Tracker&amp;Invoice'!$H2452:INDEX('Tracker&amp;Invoice'!$A2452:$AC2452,1,H2410)),0)</f>
        <v>0</v>
      </c>
      <c r="J2410" s="29">
        <f>IF(D2410="OVERALL",SUM('Tracker&amp;Invoice'!$H2452:$AC2452),0)</f>
        <v>0</v>
      </c>
    </row>
    <row r="2411" spans="1:10">
      <c r="A2411" t="e">
        <f t="shared" si="75"/>
        <v>#REF!</v>
      </c>
      <c r="B2411">
        <f>IF(AND('Tracker&amp;Invoice'!A2453&lt;&gt;"",'Tracker&amp;Invoice'!A2453&lt;&gt;"ITEM",'Tracker&amp;Invoice'!A2451="ITEM"),1,0)</f>
        <v>1</v>
      </c>
      <c r="C2411" t="str">
        <f>IF(B2411=1,'Tracker&amp;Invoice'!A2453,C2410)</f>
        <v>BQ-152</v>
      </c>
      <c r="D2411" t="str">
        <f>IF(LEFT(TRIM('Tracker&amp;Invoice'!B2453),9)="INVOICE #","INVOICE",IF(TRIM('Tracker&amp;Invoice'!B2453)="Overall Completion INVOICE","OVERALL",""))</f>
        <v/>
      </c>
      <c r="E2411" t="str">
        <f>IF(D2411="INVOICE",VALUE(MID(TRIM('Tracker&amp;Invoice'!B2453),10,10)),"")</f>
        <v/>
      </c>
      <c r="F2411">
        <f>IF(B2411=1,IFERROR(LOOKUP(2,1/('Tracker&amp;Invoice'!$H2453:$AC2453&lt;&gt;""),COLUMN('Tracker&amp;Invoice'!$H2453:$AC2453)),8),F2410)</f>
        <v>14</v>
      </c>
      <c r="G2411">
        <f>IF(D2411="OVERALL",IFERROR(LOOKUP(2,1/('Tracker&amp;Invoice'!$H2453:$AC2453&lt;&gt;""),COLUMN('Tracker&amp;Invoice'!$H2453:$AC2453)),8),G2412)</f>
        <v>15</v>
      </c>
      <c r="H2411">
        <f t="shared" si="74"/>
        <v>15</v>
      </c>
      <c r="I2411" s="29">
        <f>IF(D2411="INVOICE",SUM('Tracker&amp;Invoice'!$H2453:INDEX('Tracker&amp;Invoice'!$A2453:$AC2453,1,H2411)),0)</f>
        <v>0</v>
      </c>
      <c r="J2411" s="29">
        <f>IF(D2411="OVERALL",SUM('Tracker&amp;Invoice'!$H2453:$AC2453),0)</f>
        <v>0</v>
      </c>
    </row>
    <row r="2412" spans="1:10">
      <c r="A2412" t="e">
        <f t="shared" si="75"/>
        <v>#REF!</v>
      </c>
      <c r="B2412">
        <f>IF(AND('Tracker&amp;Invoice'!A2454&lt;&gt;"",'Tracker&amp;Invoice'!A2454&lt;&gt;"ITEM",'Tracker&amp;Invoice'!A2452="ITEM"),1,0)</f>
        <v>0</v>
      </c>
      <c r="C2412" t="str">
        <f>IF(B2412=1,'Tracker&amp;Invoice'!A2454,C2411)</f>
        <v>BQ-152</v>
      </c>
      <c r="D2412" t="str">
        <f>IF(LEFT(TRIM('Tracker&amp;Invoice'!B2454),9)="INVOICE #","INVOICE",IF(TRIM('Tracker&amp;Invoice'!B2454)="Overall Completion INVOICE","OVERALL",""))</f>
        <v/>
      </c>
      <c r="E2412" t="str">
        <f>IF(D2412="INVOICE",VALUE(MID(TRIM('Tracker&amp;Invoice'!B2454),10,10)),"")</f>
        <v/>
      </c>
      <c r="F2412">
        <f>IF(B2412=1,IFERROR(LOOKUP(2,1/('Tracker&amp;Invoice'!$H2454:$AC2454&lt;&gt;""),COLUMN('Tracker&amp;Invoice'!$H2454:$AC2454)),8),F2411)</f>
        <v>14</v>
      </c>
      <c r="G2412">
        <f>IF(D2412="OVERALL",IFERROR(LOOKUP(2,1/('Tracker&amp;Invoice'!$H2454:$AC2454&lt;&gt;""),COLUMN('Tracker&amp;Invoice'!$H2454:$AC2454)),8),G2413)</f>
        <v>15</v>
      </c>
      <c r="H2412">
        <f t="shared" si="74"/>
        <v>15</v>
      </c>
      <c r="I2412" s="29">
        <f>IF(D2412="INVOICE",SUM('Tracker&amp;Invoice'!$H2454:INDEX('Tracker&amp;Invoice'!$A2454:$AC2454,1,H2412)),0)</f>
        <v>0</v>
      </c>
      <c r="J2412" s="29">
        <f>IF(D2412="OVERALL",SUM('Tracker&amp;Invoice'!$H2454:$AC2454),0)</f>
        <v>0</v>
      </c>
    </row>
    <row r="2413" spans="1:10">
      <c r="A2413" t="e">
        <f t="shared" si="75"/>
        <v>#REF!</v>
      </c>
      <c r="B2413">
        <f>IF(AND('Tracker&amp;Invoice'!A2455&lt;&gt;"",'Tracker&amp;Invoice'!A2455&lt;&gt;"ITEM",'Tracker&amp;Invoice'!A2453="ITEM"),1,0)</f>
        <v>0</v>
      </c>
      <c r="C2413" t="str">
        <f>IF(B2413=1,'Tracker&amp;Invoice'!A2455,C2412)</f>
        <v>BQ-152</v>
      </c>
      <c r="D2413" t="str">
        <f>IF(LEFT(TRIM('Tracker&amp;Invoice'!B2455),9)="INVOICE #","INVOICE",IF(TRIM('Tracker&amp;Invoice'!B2455)="Overall Completion INVOICE","OVERALL",""))</f>
        <v/>
      </c>
      <c r="E2413" t="str">
        <f>IF(D2413="INVOICE",VALUE(MID(TRIM('Tracker&amp;Invoice'!B2455),10,10)),"")</f>
        <v/>
      </c>
      <c r="F2413">
        <f>IF(B2413=1,IFERROR(LOOKUP(2,1/('Tracker&amp;Invoice'!$H2455:$AC2455&lt;&gt;""),COLUMN('Tracker&amp;Invoice'!$H2455:$AC2455)),8),F2412)</f>
        <v>14</v>
      </c>
      <c r="G2413">
        <f>IF(D2413="OVERALL",IFERROR(LOOKUP(2,1/('Tracker&amp;Invoice'!$H2455:$AC2455&lt;&gt;""),COLUMN('Tracker&amp;Invoice'!$H2455:$AC2455)),8),G2414)</f>
        <v>15</v>
      </c>
      <c r="H2413">
        <f t="shared" si="74"/>
        <v>15</v>
      </c>
      <c r="I2413" s="29">
        <f>IF(D2413="INVOICE",SUM('Tracker&amp;Invoice'!$H2455:INDEX('Tracker&amp;Invoice'!$A2455:$AC2455,1,H2413)),0)</f>
        <v>0</v>
      </c>
      <c r="J2413" s="29">
        <f>IF(D2413="OVERALL",SUM('Tracker&amp;Invoice'!$H2455:$AC2455),0)</f>
        <v>0</v>
      </c>
    </row>
    <row r="2414" spans="1:10">
      <c r="A2414" t="e">
        <f t="shared" si="75"/>
        <v>#REF!</v>
      </c>
      <c r="B2414">
        <f>IF(AND('Tracker&amp;Invoice'!A2456&lt;&gt;"",'Tracker&amp;Invoice'!A2456&lt;&gt;"ITEM",'Tracker&amp;Invoice'!A2454="ITEM"),1,0)</f>
        <v>0</v>
      </c>
      <c r="C2414" t="str">
        <f>IF(B2414=1,'Tracker&amp;Invoice'!A2456,C2413)</f>
        <v>BQ-152</v>
      </c>
      <c r="D2414" t="str">
        <f>IF(LEFT(TRIM('Tracker&amp;Invoice'!B2456),9)="INVOICE #","INVOICE",IF(TRIM('Tracker&amp;Invoice'!B2456)="Overall Completion INVOICE","OVERALL",""))</f>
        <v>INVOICE</v>
      </c>
      <c r="E2414">
        <f>IF(D2414="INVOICE",VALUE(MID(TRIM('Tracker&amp;Invoice'!B2456),10,10)),"")</f>
        <v>27</v>
      </c>
      <c r="F2414">
        <f>IF(B2414=1,IFERROR(LOOKUP(2,1/('Tracker&amp;Invoice'!$H2456:$AC2456&lt;&gt;""),COLUMN('Tracker&amp;Invoice'!$H2456:$AC2456)),8),F2413)</f>
        <v>14</v>
      </c>
      <c r="G2414">
        <f>IF(D2414="OVERALL",IFERROR(LOOKUP(2,1/('Tracker&amp;Invoice'!$H2456:$AC2456&lt;&gt;""),COLUMN('Tracker&amp;Invoice'!$H2456:$AC2456)),8),G2415)</f>
        <v>15</v>
      </c>
      <c r="H2414">
        <f t="shared" si="74"/>
        <v>15</v>
      </c>
      <c r="I2414" s="29">
        <f>IF(D2414="INVOICE",SUM('Tracker&amp;Invoice'!$H2456:INDEX('Tracker&amp;Invoice'!$A2456:$AC2456,1,H2414)),0)</f>
        <v>1656</v>
      </c>
      <c r="J2414" s="29">
        <f>IF(D2414="OVERALL",SUM('Tracker&amp;Invoice'!$H2456:$AC2456),0)</f>
        <v>0</v>
      </c>
    </row>
    <row r="2415" spans="1:10">
      <c r="A2415" t="e">
        <f t="shared" si="75"/>
        <v>#REF!</v>
      </c>
      <c r="B2415">
        <f>IF(AND('Tracker&amp;Invoice'!A2457&lt;&gt;"",'Tracker&amp;Invoice'!A2457&lt;&gt;"ITEM",'Tracker&amp;Invoice'!A2455="ITEM"),1,0)</f>
        <v>0</v>
      </c>
      <c r="C2415" t="str">
        <f>IF(B2415=1,'Tracker&amp;Invoice'!A2457,C2414)</f>
        <v>BQ-152</v>
      </c>
      <c r="D2415" t="str">
        <f>IF(LEFT(TRIM('Tracker&amp;Invoice'!B2457),9)="INVOICE #","INVOICE",IF(TRIM('Tracker&amp;Invoice'!B2457)="Overall Completion INVOICE","OVERALL",""))</f>
        <v/>
      </c>
      <c r="E2415" t="str">
        <f>IF(D2415="INVOICE",VALUE(MID(TRIM('Tracker&amp;Invoice'!B2457),10,10)),"")</f>
        <v/>
      </c>
      <c r="F2415">
        <f>IF(B2415=1,IFERROR(LOOKUP(2,1/('Tracker&amp;Invoice'!$H2457:$AC2457&lt;&gt;""),COLUMN('Tracker&amp;Invoice'!$H2457:$AC2457)),8),F2414)</f>
        <v>14</v>
      </c>
      <c r="G2415">
        <f>IF(D2415="OVERALL",IFERROR(LOOKUP(2,1/('Tracker&amp;Invoice'!$H2457:$AC2457&lt;&gt;""),COLUMN('Tracker&amp;Invoice'!$H2457:$AC2457)),8),G2416)</f>
        <v>15</v>
      </c>
      <c r="H2415">
        <f t="shared" si="74"/>
        <v>15</v>
      </c>
      <c r="I2415" s="29">
        <f>IF(D2415="INVOICE",SUM('Tracker&amp;Invoice'!$H2457:INDEX('Tracker&amp;Invoice'!$A2457:$AC2457,1,H2415)),0)</f>
        <v>0</v>
      </c>
      <c r="J2415" s="29">
        <f>IF(D2415="OVERALL",SUM('Tracker&amp;Invoice'!$H2457:$AC2457),0)</f>
        <v>0</v>
      </c>
    </row>
    <row r="2416" spans="1:10">
      <c r="A2416" t="e">
        <f t="shared" si="75"/>
        <v>#REF!</v>
      </c>
      <c r="B2416">
        <f>IF(AND('Tracker&amp;Invoice'!A2458&lt;&gt;"",'Tracker&amp;Invoice'!A2458&lt;&gt;"ITEM",'Tracker&amp;Invoice'!A2456="ITEM"),1,0)</f>
        <v>0</v>
      </c>
      <c r="C2416" t="str">
        <f>IF(B2416=1,'Tracker&amp;Invoice'!A2458,C2415)</f>
        <v>BQ-152</v>
      </c>
      <c r="D2416" t="str">
        <f>IF(LEFT(TRIM('Tracker&amp;Invoice'!B2458),9)="INVOICE #","INVOICE",IF(TRIM('Tracker&amp;Invoice'!B2458)="Overall Completion INVOICE","OVERALL",""))</f>
        <v>INVOICE</v>
      </c>
      <c r="E2416">
        <f>IF(D2416="INVOICE",VALUE(MID(TRIM('Tracker&amp;Invoice'!B2458),10,10)),"")</f>
        <v>32</v>
      </c>
      <c r="F2416">
        <f>IF(B2416=1,IFERROR(LOOKUP(2,1/('Tracker&amp;Invoice'!$H2458:$AC2458&lt;&gt;""),COLUMN('Tracker&amp;Invoice'!$H2458:$AC2458)),8),F2415)</f>
        <v>14</v>
      </c>
      <c r="G2416">
        <f>IF(D2416="OVERALL",IFERROR(LOOKUP(2,1/('Tracker&amp;Invoice'!$H2458:$AC2458&lt;&gt;""),COLUMN('Tracker&amp;Invoice'!$H2458:$AC2458)),8),G2417)</f>
        <v>15</v>
      </c>
      <c r="H2416">
        <f t="shared" si="74"/>
        <v>15</v>
      </c>
      <c r="I2416" s="29">
        <f>IF(D2416="INVOICE",SUM('Tracker&amp;Invoice'!$H2458:INDEX('Tracker&amp;Invoice'!$A2458:$AC2458,1,H2416)),0)</f>
        <v>184</v>
      </c>
      <c r="J2416" s="29">
        <f>IF(D2416="OVERALL",SUM('Tracker&amp;Invoice'!$H2458:$AC2458),0)</f>
        <v>0</v>
      </c>
    </row>
    <row r="2417" spans="1:10">
      <c r="A2417" t="e">
        <f t="shared" si="75"/>
        <v>#REF!</v>
      </c>
      <c r="B2417">
        <f>IF(AND('Tracker&amp;Invoice'!A2459&lt;&gt;"",'Tracker&amp;Invoice'!A2459&lt;&gt;"ITEM",'Tracker&amp;Invoice'!A2457="ITEM"),1,0)</f>
        <v>0</v>
      </c>
      <c r="C2417" t="str">
        <f>IF(B2417=1,'Tracker&amp;Invoice'!A2459,C2416)</f>
        <v>BQ-152</v>
      </c>
      <c r="D2417" t="str">
        <f>IF(LEFT(TRIM('Tracker&amp;Invoice'!B2459),9)="INVOICE #","INVOICE",IF(TRIM('Tracker&amp;Invoice'!B2459)="Overall Completion INVOICE","OVERALL",""))</f>
        <v/>
      </c>
      <c r="E2417" t="str">
        <f>IF(D2417="INVOICE",VALUE(MID(TRIM('Tracker&amp;Invoice'!B2459),10,10)),"")</f>
        <v/>
      </c>
      <c r="F2417">
        <f>IF(B2417=1,IFERROR(LOOKUP(2,1/('Tracker&amp;Invoice'!$H2459:$AC2459&lt;&gt;""),COLUMN('Tracker&amp;Invoice'!$H2459:$AC2459)),8),F2416)</f>
        <v>14</v>
      </c>
      <c r="G2417">
        <f>IF(D2417="OVERALL",IFERROR(LOOKUP(2,1/('Tracker&amp;Invoice'!$H2459:$AC2459&lt;&gt;""),COLUMN('Tracker&amp;Invoice'!$H2459:$AC2459)),8),G2418)</f>
        <v>15</v>
      </c>
      <c r="H2417">
        <f t="shared" si="74"/>
        <v>15</v>
      </c>
      <c r="I2417" s="29">
        <f>IF(D2417="INVOICE",SUM('Tracker&amp;Invoice'!$H2459:INDEX('Tracker&amp;Invoice'!$A2459:$AC2459,1,H2417)),0)</f>
        <v>0</v>
      </c>
      <c r="J2417" s="29">
        <f>IF(D2417="OVERALL",SUM('Tracker&amp;Invoice'!$H2459:$AC2459),0)</f>
        <v>0</v>
      </c>
    </row>
    <row r="2418" spans="1:10">
      <c r="A2418" t="e">
        <f t="shared" si="75"/>
        <v>#REF!</v>
      </c>
      <c r="B2418">
        <f>IF(AND('Tracker&amp;Invoice'!A2460&lt;&gt;"",'Tracker&amp;Invoice'!A2460&lt;&gt;"ITEM",'Tracker&amp;Invoice'!A2458="ITEM"),1,0)</f>
        <v>0</v>
      </c>
      <c r="C2418" t="str">
        <f>IF(B2418=1,'Tracker&amp;Invoice'!A2460,C2417)</f>
        <v>BQ-152</v>
      </c>
      <c r="D2418" t="str">
        <f>IF(LEFT(TRIM('Tracker&amp;Invoice'!B2460),9)="INVOICE #","INVOICE",IF(TRIM('Tracker&amp;Invoice'!B2460)="Overall Completion INVOICE","OVERALL",""))</f>
        <v>OVERALL</v>
      </c>
      <c r="E2418" t="str">
        <f>IF(D2418="INVOICE",VALUE(MID(TRIM('Tracker&amp;Invoice'!B2460),10,10)),"")</f>
        <v/>
      </c>
      <c r="F2418">
        <f>IF(B2418=1,IFERROR(LOOKUP(2,1/('Tracker&amp;Invoice'!$H2460:$AC2460&lt;&gt;""),COLUMN('Tracker&amp;Invoice'!$H2460:$AC2460)),8),F2417)</f>
        <v>14</v>
      </c>
      <c r="G2418">
        <f>IF(D2418="OVERALL",IFERROR(LOOKUP(2,1/('Tracker&amp;Invoice'!$H2460:$AC2460&lt;&gt;""),COLUMN('Tracker&amp;Invoice'!$H2460:$AC2460)),8),G2419)</f>
        <v>15</v>
      </c>
      <c r="H2418">
        <f t="shared" si="74"/>
        <v>15</v>
      </c>
      <c r="I2418" s="29">
        <f>IF(D2418="INVOICE",SUM('Tracker&amp;Invoice'!$H2460:INDEX('Tracker&amp;Invoice'!$A2460:$AC2460,1,H2418)),0)</f>
        <v>0</v>
      </c>
      <c r="J2418" s="29">
        <f>IF(D2418="OVERALL",SUM('Tracker&amp;Invoice'!$H2460:$AC2460),0)</f>
        <v>1840</v>
      </c>
    </row>
    <row r="2419" spans="1:10">
      <c r="A2419" t="e">
        <f t="shared" si="75"/>
        <v>#REF!</v>
      </c>
      <c r="B2419">
        <f>IF(AND('Tracker&amp;Invoice'!A2461&lt;&gt;"",'Tracker&amp;Invoice'!A2461&lt;&gt;"ITEM",'Tracker&amp;Invoice'!A2459="ITEM"),1,0)</f>
        <v>0</v>
      </c>
      <c r="C2419" t="str">
        <f>IF(B2419=1,'Tracker&amp;Invoice'!A2461,C2418)</f>
        <v>BQ-152</v>
      </c>
      <c r="D2419" t="str">
        <f>IF(LEFT(TRIM('Tracker&amp;Invoice'!B2461),9)="INVOICE #","INVOICE",IF(TRIM('Tracker&amp;Invoice'!B2461)="Overall Completion INVOICE","OVERALL",""))</f>
        <v/>
      </c>
      <c r="E2419" t="str">
        <f>IF(D2419="INVOICE",VALUE(MID(TRIM('Tracker&amp;Invoice'!B2461),10,10)),"")</f>
        <v/>
      </c>
      <c r="F2419">
        <f>IF(B2419=1,IFERROR(LOOKUP(2,1/('Tracker&amp;Invoice'!$H2461:$AC2461&lt;&gt;""),COLUMN('Tracker&amp;Invoice'!$H2461:$AC2461)),8),F2418)</f>
        <v>14</v>
      </c>
      <c r="G2419">
        <f>IF(D2419="OVERALL",IFERROR(LOOKUP(2,1/('Tracker&amp;Invoice'!$H2461:$AC2461&lt;&gt;""),COLUMN('Tracker&amp;Invoice'!$H2461:$AC2461)),8),G2420)</f>
        <v>15</v>
      </c>
      <c r="H2419">
        <f t="shared" si="74"/>
        <v>15</v>
      </c>
      <c r="I2419" s="29">
        <f>IF(D2419="INVOICE",SUM('Tracker&amp;Invoice'!$H2461:INDEX('Tracker&amp;Invoice'!$A2461:$AC2461,1,H2419)),0)</f>
        <v>0</v>
      </c>
      <c r="J2419" s="29">
        <f>IF(D2419="OVERALL",SUM('Tracker&amp;Invoice'!$H2461:$AC2461),0)</f>
        <v>0</v>
      </c>
    </row>
    <row r="2420" spans="1:10">
      <c r="A2420" t="e">
        <f t="shared" si="75"/>
        <v>#REF!</v>
      </c>
      <c r="B2420">
        <f>IF(AND('Tracker&amp;Invoice'!A2462&lt;&gt;"",'Tracker&amp;Invoice'!A2462&lt;&gt;"ITEM",'Tracker&amp;Invoice'!A2460="ITEM"),1,0)</f>
        <v>0</v>
      </c>
      <c r="C2420" t="str">
        <f>IF(B2420=1,'Tracker&amp;Invoice'!A2462,C2419)</f>
        <v>BQ-152</v>
      </c>
      <c r="D2420" t="str">
        <f>IF(LEFT(TRIM('Tracker&amp;Invoice'!B2462),9)="INVOICE #","INVOICE",IF(TRIM('Tracker&amp;Invoice'!B2462)="Overall Completion INVOICE","OVERALL",""))</f>
        <v/>
      </c>
      <c r="E2420" t="str">
        <f>IF(D2420="INVOICE",VALUE(MID(TRIM('Tracker&amp;Invoice'!B2462),10,10)),"")</f>
        <v/>
      </c>
      <c r="F2420">
        <f>IF(B2420=1,IFERROR(LOOKUP(2,1/('Tracker&amp;Invoice'!$H2462:$AC2462&lt;&gt;""),COLUMN('Tracker&amp;Invoice'!$H2462:$AC2462)),8),F2419)</f>
        <v>14</v>
      </c>
      <c r="G2420">
        <f>IF(D2420="OVERALL",IFERROR(LOOKUP(2,1/('Tracker&amp;Invoice'!$H2462:$AC2462&lt;&gt;""),COLUMN('Tracker&amp;Invoice'!$H2462:$AC2462)),8),G2421)</f>
        <v>15</v>
      </c>
      <c r="H2420">
        <f t="shared" si="74"/>
        <v>15</v>
      </c>
      <c r="I2420" s="29">
        <f>IF(D2420="INVOICE",SUM('Tracker&amp;Invoice'!$H2462:INDEX('Tracker&amp;Invoice'!$A2462:$AC2462,1,H2420)),0)</f>
        <v>0</v>
      </c>
      <c r="J2420" s="29">
        <f>IF(D2420="OVERALL",SUM('Tracker&amp;Invoice'!$H2462:$AC2462),0)</f>
        <v>0</v>
      </c>
    </row>
    <row r="2421" spans="1:10">
      <c r="A2421" t="e">
        <f t="shared" si="75"/>
        <v>#REF!</v>
      </c>
      <c r="B2421">
        <f>IF(AND('Tracker&amp;Invoice'!A2463&lt;&gt;"",'Tracker&amp;Invoice'!A2463&lt;&gt;"ITEM",'Tracker&amp;Invoice'!A2461="ITEM"),1,0)</f>
        <v>0</v>
      </c>
      <c r="C2421" t="str">
        <f>IF(B2421=1,'Tracker&amp;Invoice'!A2463,C2420)</f>
        <v>BQ-152</v>
      </c>
      <c r="D2421" t="str">
        <f>IF(LEFT(TRIM('Tracker&amp;Invoice'!B2463),9)="INVOICE #","INVOICE",IF(TRIM('Tracker&amp;Invoice'!B2463)="Overall Completion INVOICE","OVERALL",""))</f>
        <v/>
      </c>
      <c r="E2421" t="str">
        <f>IF(D2421="INVOICE",VALUE(MID(TRIM('Tracker&amp;Invoice'!B2463),10,10)),"")</f>
        <v/>
      </c>
      <c r="F2421">
        <f>IF(B2421=1,IFERROR(LOOKUP(2,1/('Tracker&amp;Invoice'!$H2463:$AC2463&lt;&gt;""),COLUMN('Tracker&amp;Invoice'!$H2463:$AC2463)),8),F2420)</f>
        <v>14</v>
      </c>
      <c r="G2421">
        <f>IF(D2421="OVERALL",IFERROR(LOOKUP(2,1/('Tracker&amp;Invoice'!$H2463:$AC2463&lt;&gt;""),COLUMN('Tracker&amp;Invoice'!$H2463:$AC2463)),8),G2422)</f>
        <v>15</v>
      </c>
      <c r="H2421">
        <f t="shared" si="74"/>
        <v>15</v>
      </c>
      <c r="I2421" s="29">
        <f>IF(D2421="INVOICE",SUM('Tracker&amp;Invoice'!$H2463:INDEX('Tracker&amp;Invoice'!$A2463:$AC2463,1,H2421)),0)</f>
        <v>0</v>
      </c>
      <c r="J2421" s="29">
        <f>IF(D2421="OVERALL",SUM('Tracker&amp;Invoice'!$H2463:$AC2463),0)</f>
        <v>0</v>
      </c>
    </row>
    <row r="2422" spans="1:10">
      <c r="A2422" t="e">
        <f t="shared" si="75"/>
        <v>#REF!</v>
      </c>
      <c r="B2422">
        <f>IF(AND('Tracker&amp;Invoice'!A2464&lt;&gt;"",'Tracker&amp;Invoice'!A2464&lt;&gt;"ITEM",'Tracker&amp;Invoice'!A2462="ITEM"),1,0)</f>
        <v>0</v>
      </c>
      <c r="C2422" t="str">
        <f>IF(B2422=1,'Tracker&amp;Invoice'!A2464,C2421)</f>
        <v>BQ-152</v>
      </c>
      <c r="D2422" t="str">
        <f>IF(LEFT(TRIM('Tracker&amp;Invoice'!B2464),9)="INVOICE #","INVOICE",IF(TRIM('Tracker&amp;Invoice'!B2464)="Overall Completion INVOICE","OVERALL",""))</f>
        <v/>
      </c>
      <c r="E2422" t="str">
        <f>IF(D2422="INVOICE",VALUE(MID(TRIM('Tracker&amp;Invoice'!B2464),10,10)),"")</f>
        <v/>
      </c>
      <c r="F2422">
        <f>IF(B2422=1,IFERROR(LOOKUP(2,1/('Tracker&amp;Invoice'!$H2464:$AC2464&lt;&gt;""),COLUMN('Tracker&amp;Invoice'!$H2464:$AC2464)),8),F2421)</f>
        <v>14</v>
      </c>
      <c r="G2422">
        <f>IF(D2422="OVERALL",IFERROR(LOOKUP(2,1/('Tracker&amp;Invoice'!$H2464:$AC2464&lt;&gt;""),COLUMN('Tracker&amp;Invoice'!$H2464:$AC2464)),8),G2423)</f>
        <v>15</v>
      </c>
      <c r="H2422">
        <f t="shared" si="74"/>
        <v>15</v>
      </c>
      <c r="I2422" s="29">
        <f>IF(D2422="INVOICE",SUM('Tracker&amp;Invoice'!$H2464:INDEX('Tracker&amp;Invoice'!$A2464:$AC2464,1,H2422)),0)</f>
        <v>0</v>
      </c>
      <c r="J2422" s="29">
        <f>IF(D2422="OVERALL",SUM('Tracker&amp;Invoice'!$H2464:$AC2464),0)</f>
        <v>0</v>
      </c>
    </row>
    <row r="2423" spans="1:10">
      <c r="A2423" t="e">
        <f t="shared" si="75"/>
        <v>#REF!</v>
      </c>
      <c r="B2423">
        <f>IF(AND('Tracker&amp;Invoice'!A2465&lt;&gt;"",'Tracker&amp;Invoice'!A2465&lt;&gt;"ITEM",'Tracker&amp;Invoice'!A2463="ITEM"),1,0)</f>
        <v>0</v>
      </c>
      <c r="C2423" t="str">
        <f>IF(B2423=1,'Tracker&amp;Invoice'!A2465,C2422)</f>
        <v>BQ-152</v>
      </c>
      <c r="D2423" t="str">
        <f>IF(LEFT(TRIM('Tracker&amp;Invoice'!B2465),9)="INVOICE #","INVOICE",IF(TRIM('Tracker&amp;Invoice'!B2465)="Overall Completion INVOICE","OVERALL",""))</f>
        <v/>
      </c>
      <c r="E2423" t="str">
        <f>IF(D2423="INVOICE",VALUE(MID(TRIM('Tracker&amp;Invoice'!B2465),10,10)),"")</f>
        <v/>
      </c>
      <c r="F2423">
        <f>IF(B2423=1,IFERROR(LOOKUP(2,1/('Tracker&amp;Invoice'!$H2465:$AC2465&lt;&gt;""),COLUMN('Tracker&amp;Invoice'!$H2465:$AC2465)),8),F2422)</f>
        <v>14</v>
      </c>
      <c r="G2423">
        <f>IF(D2423="OVERALL",IFERROR(LOOKUP(2,1/('Tracker&amp;Invoice'!$H2465:$AC2465&lt;&gt;""),COLUMN('Tracker&amp;Invoice'!$H2465:$AC2465)),8),G2424)</f>
        <v>15</v>
      </c>
      <c r="H2423">
        <f t="shared" si="74"/>
        <v>15</v>
      </c>
      <c r="I2423" s="29">
        <f>IF(D2423="INVOICE",SUM('Tracker&amp;Invoice'!$H2465:INDEX('Tracker&amp;Invoice'!$A2465:$AC2465,1,H2423)),0)</f>
        <v>0</v>
      </c>
      <c r="J2423" s="29">
        <f>IF(D2423="OVERALL",SUM('Tracker&amp;Invoice'!$H2465:$AC2465),0)</f>
        <v>0</v>
      </c>
    </row>
    <row r="2424" spans="1:10">
      <c r="A2424" t="e">
        <f t="shared" si="75"/>
        <v>#REF!</v>
      </c>
      <c r="B2424">
        <f>IF(AND('Tracker&amp;Invoice'!A2466&lt;&gt;"",'Tracker&amp;Invoice'!A2466&lt;&gt;"ITEM",'Tracker&amp;Invoice'!A2464="ITEM"),1,0)</f>
        <v>0</v>
      </c>
      <c r="C2424" t="str">
        <f>IF(B2424=1,'Tracker&amp;Invoice'!A2466,C2423)</f>
        <v>BQ-152</v>
      </c>
      <c r="D2424" t="str">
        <f>IF(LEFT(TRIM('Tracker&amp;Invoice'!B2466),9)="INVOICE #","INVOICE",IF(TRIM('Tracker&amp;Invoice'!B2466)="Overall Completion INVOICE","OVERALL",""))</f>
        <v/>
      </c>
      <c r="E2424" t="str">
        <f>IF(D2424="INVOICE",VALUE(MID(TRIM('Tracker&amp;Invoice'!B2466),10,10)),"")</f>
        <v/>
      </c>
      <c r="F2424">
        <f>IF(B2424=1,IFERROR(LOOKUP(2,1/('Tracker&amp;Invoice'!$H2466:$AC2466&lt;&gt;""),COLUMN('Tracker&amp;Invoice'!$H2466:$AC2466)),8),F2423)</f>
        <v>14</v>
      </c>
      <c r="G2424">
        <f>IF(D2424="OVERALL",IFERROR(LOOKUP(2,1/('Tracker&amp;Invoice'!$H2466:$AC2466&lt;&gt;""),COLUMN('Tracker&amp;Invoice'!$H2466:$AC2466)),8),G2425)</f>
        <v>15</v>
      </c>
      <c r="H2424">
        <f t="shared" si="74"/>
        <v>15</v>
      </c>
      <c r="I2424" s="29">
        <f>IF(D2424="INVOICE",SUM('Tracker&amp;Invoice'!$H2466:INDEX('Tracker&amp;Invoice'!$A2466:$AC2466,1,H2424)),0)</f>
        <v>0</v>
      </c>
      <c r="J2424" s="29">
        <f>IF(D2424="OVERALL",SUM('Tracker&amp;Invoice'!$H2466:$AC2466),0)</f>
        <v>0</v>
      </c>
    </row>
    <row r="2425" spans="1:10">
      <c r="A2425" t="e">
        <f t="shared" si="75"/>
        <v>#REF!</v>
      </c>
      <c r="B2425">
        <f>IF(AND('Tracker&amp;Invoice'!A2467&lt;&gt;"",'Tracker&amp;Invoice'!A2467&lt;&gt;"ITEM",'Tracker&amp;Invoice'!A2465="ITEM"),1,0)</f>
        <v>0</v>
      </c>
      <c r="C2425" t="str">
        <f>IF(B2425=1,'Tracker&amp;Invoice'!A2467,C2424)</f>
        <v>BQ-152</v>
      </c>
      <c r="D2425" t="str">
        <f>IF(LEFT(TRIM('Tracker&amp;Invoice'!B2467),9)="INVOICE #","INVOICE",IF(TRIM('Tracker&amp;Invoice'!B2467)="Overall Completion INVOICE","OVERALL",""))</f>
        <v/>
      </c>
      <c r="E2425" t="str">
        <f>IF(D2425="INVOICE",VALUE(MID(TRIM('Tracker&amp;Invoice'!B2467),10,10)),"")</f>
        <v/>
      </c>
      <c r="F2425">
        <f>IF(B2425=1,IFERROR(LOOKUP(2,1/('Tracker&amp;Invoice'!$H2467:$AC2467&lt;&gt;""),COLUMN('Tracker&amp;Invoice'!$H2467:$AC2467)),8),F2424)</f>
        <v>14</v>
      </c>
      <c r="G2425">
        <f>IF(D2425="OVERALL",IFERROR(LOOKUP(2,1/('Tracker&amp;Invoice'!$H2467:$AC2467&lt;&gt;""),COLUMN('Tracker&amp;Invoice'!$H2467:$AC2467)),8),G2426)</f>
        <v>15</v>
      </c>
      <c r="H2425">
        <f t="shared" si="74"/>
        <v>15</v>
      </c>
      <c r="I2425" s="29">
        <f>IF(D2425="INVOICE",SUM('Tracker&amp;Invoice'!$H2467:INDEX('Tracker&amp;Invoice'!$A2467:$AC2467,1,H2425)),0)</f>
        <v>0</v>
      </c>
      <c r="J2425" s="29">
        <f>IF(D2425="OVERALL",SUM('Tracker&amp;Invoice'!$H2467:$AC2467),0)</f>
        <v>0</v>
      </c>
    </row>
    <row r="2426" spans="1:10">
      <c r="A2426" t="e">
        <f t="shared" si="75"/>
        <v>#REF!</v>
      </c>
      <c r="B2426">
        <f>IF(AND('Tracker&amp;Invoice'!A2468&lt;&gt;"",'Tracker&amp;Invoice'!A2468&lt;&gt;"ITEM",'Tracker&amp;Invoice'!A2466="ITEM"),1,0)</f>
        <v>0</v>
      </c>
      <c r="C2426" t="str">
        <f>IF(B2426=1,'Tracker&amp;Invoice'!A2468,C2425)</f>
        <v>BQ-152</v>
      </c>
      <c r="D2426" t="str">
        <f>IF(LEFT(TRIM('Tracker&amp;Invoice'!B2468),9)="INVOICE #","INVOICE",IF(TRIM('Tracker&amp;Invoice'!B2468)="Overall Completion INVOICE","OVERALL",""))</f>
        <v/>
      </c>
      <c r="E2426" t="str">
        <f>IF(D2426="INVOICE",VALUE(MID(TRIM('Tracker&amp;Invoice'!B2468),10,10)),"")</f>
        <v/>
      </c>
      <c r="F2426">
        <f>IF(B2426=1,IFERROR(LOOKUP(2,1/('Tracker&amp;Invoice'!$H2468:$AC2468&lt;&gt;""),COLUMN('Tracker&amp;Invoice'!$H2468:$AC2468)),8),F2425)</f>
        <v>14</v>
      </c>
      <c r="G2426">
        <f>IF(D2426="OVERALL",IFERROR(LOOKUP(2,1/('Tracker&amp;Invoice'!$H2468:$AC2468&lt;&gt;""),COLUMN('Tracker&amp;Invoice'!$H2468:$AC2468)),8),G2427)</f>
        <v>15</v>
      </c>
      <c r="H2426">
        <f t="shared" si="74"/>
        <v>15</v>
      </c>
      <c r="I2426" s="29">
        <f>IF(D2426="INVOICE",SUM('Tracker&amp;Invoice'!$H2468:INDEX('Tracker&amp;Invoice'!$A2468:$AC2468,1,H2426)),0)</f>
        <v>0</v>
      </c>
      <c r="J2426" s="29">
        <f>IF(D2426="OVERALL",SUM('Tracker&amp;Invoice'!$H2468:$AC2468),0)</f>
        <v>0</v>
      </c>
    </row>
    <row r="2427" spans="1:10">
      <c r="A2427" t="e">
        <f t="shared" si="75"/>
        <v>#REF!</v>
      </c>
      <c r="B2427">
        <f>IF(AND('Tracker&amp;Invoice'!A2469&lt;&gt;"",'Tracker&amp;Invoice'!A2469&lt;&gt;"ITEM",'Tracker&amp;Invoice'!A2467="ITEM"),1,0)</f>
        <v>1</v>
      </c>
      <c r="C2427" t="str">
        <f>IF(B2427=1,'Tracker&amp;Invoice'!A2469,C2426)</f>
        <v>BQ-153</v>
      </c>
      <c r="D2427" t="str">
        <f>IF(LEFT(TRIM('Tracker&amp;Invoice'!B2469),9)="INVOICE #","INVOICE",IF(TRIM('Tracker&amp;Invoice'!B2469)="Overall Completion INVOICE","OVERALL",""))</f>
        <v/>
      </c>
      <c r="E2427" t="str">
        <f>IF(D2427="INVOICE",VALUE(MID(TRIM('Tracker&amp;Invoice'!B2469),10,10)),"")</f>
        <v/>
      </c>
      <c r="F2427">
        <f>IF(B2427=1,IFERROR(LOOKUP(2,1/('Tracker&amp;Invoice'!$H2469:$AC2469&lt;&gt;""),COLUMN('Tracker&amp;Invoice'!$H2469:$AC2469)),8),F2426)</f>
        <v>14</v>
      </c>
      <c r="G2427">
        <f>IF(D2427="OVERALL",IFERROR(LOOKUP(2,1/('Tracker&amp;Invoice'!$H2469:$AC2469&lt;&gt;""),COLUMN('Tracker&amp;Invoice'!$H2469:$AC2469)),8),G2428)</f>
        <v>15</v>
      </c>
      <c r="H2427">
        <f t="shared" si="74"/>
        <v>15</v>
      </c>
      <c r="I2427" s="29">
        <f>IF(D2427="INVOICE",SUM('Tracker&amp;Invoice'!$H2469:INDEX('Tracker&amp;Invoice'!$A2469:$AC2469,1,H2427)),0)</f>
        <v>0</v>
      </c>
      <c r="J2427" s="29">
        <f>IF(D2427="OVERALL",SUM('Tracker&amp;Invoice'!$H2469:$AC2469),0)</f>
        <v>0</v>
      </c>
    </row>
    <row r="2428" spans="1:10">
      <c r="A2428" t="e">
        <f t="shared" si="75"/>
        <v>#REF!</v>
      </c>
      <c r="B2428">
        <f>IF(AND('Tracker&amp;Invoice'!A2470&lt;&gt;"",'Tracker&amp;Invoice'!A2470&lt;&gt;"ITEM",'Tracker&amp;Invoice'!A2468="ITEM"),1,0)</f>
        <v>0</v>
      </c>
      <c r="C2428" t="str">
        <f>IF(B2428=1,'Tracker&amp;Invoice'!A2470,C2427)</f>
        <v>BQ-153</v>
      </c>
      <c r="D2428" t="str">
        <f>IF(LEFT(TRIM('Tracker&amp;Invoice'!B2470),9)="INVOICE #","INVOICE",IF(TRIM('Tracker&amp;Invoice'!B2470)="Overall Completion INVOICE","OVERALL",""))</f>
        <v/>
      </c>
      <c r="E2428" t="str">
        <f>IF(D2428="INVOICE",VALUE(MID(TRIM('Tracker&amp;Invoice'!B2470),10,10)),"")</f>
        <v/>
      </c>
      <c r="F2428">
        <f>IF(B2428=1,IFERROR(LOOKUP(2,1/('Tracker&amp;Invoice'!$H2470:$AC2470&lt;&gt;""),COLUMN('Tracker&amp;Invoice'!$H2470:$AC2470)),8),F2427)</f>
        <v>14</v>
      </c>
      <c r="G2428">
        <f>IF(D2428="OVERALL",IFERROR(LOOKUP(2,1/('Tracker&amp;Invoice'!$H2470:$AC2470&lt;&gt;""),COLUMN('Tracker&amp;Invoice'!$H2470:$AC2470)),8),G2429)</f>
        <v>15</v>
      </c>
      <c r="H2428">
        <f t="shared" si="74"/>
        <v>15</v>
      </c>
      <c r="I2428" s="29">
        <f>IF(D2428="INVOICE",SUM('Tracker&amp;Invoice'!$H2470:INDEX('Tracker&amp;Invoice'!$A2470:$AC2470,1,H2428)),0)</f>
        <v>0</v>
      </c>
      <c r="J2428" s="29">
        <f>IF(D2428="OVERALL",SUM('Tracker&amp;Invoice'!$H2470:$AC2470),0)</f>
        <v>0</v>
      </c>
    </row>
    <row r="2429" spans="1:10">
      <c r="A2429" t="e">
        <f t="shared" si="75"/>
        <v>#REF!</v>
      </c>
      <c r="B2429">
        <f>IF(AND('Tracker&amp;Invoice'!A2471&lt;&gt;"",'Tracker&amp;Invoice'!A2471&lt;&gt;"ITEM",'Tracker&amp;Invoice'!A2469="ITEM"),1,0)</f>
        <v>0</v>
      </c>
      <c r="C2429" t="str">
        <f>IF(B2429=1,'Tracker&amp;Invoice'!A2471,C2428)</f>
        <v>BQ-153</v>
      </c>
      <c r="D2429" t="str">
        <f>IF(LEFT(TRIM('Tracker&amp;Invoice'!B2471),9)="INVOICE #","INVOICE",IF(TRIM('Tracker&amp;Invoice'!B2471)="Overall Completion INVOICE","OVERALL",""))</f>
        <v/>
      </c>
      <c r="E2429" t="str">
        <f>IF(D2429="INVOICE",VALUE(MID(TRIM('Tracker&amp;Invoice'!B2471),10,10)),"")</f>
        <v/>
      </c>
      <c r="F2429">
        <f>IF(B2429=1,IFERROR(LOOKUP(2,1/('Tracker&amp;Invoice'!$H2471:$AC2471&lt;&gt;""),COLUMN('Tracker&amp;Invoice'!$H2471:$AC2471)),8),F2428)</f>
        <v>14</v>
      </c>
      <c r="G2429">
        <f>IF(D2429="OVERALL",IFERROR(LOOKUP(2,1/('Tracker&amp;Invoice'!$H2471:$AC2471&lt;&gt;""),COLUMN('Tracker&amp;Invoice'!$H2471:$AC2471)),8),G2430)</f>
        <v>15</v>
      </c>
      <c r="H2429">
        <f t="shared" si="74"/>
        <v>15</v>
      </c>
      <c r="I2429" s="29">
        <f>IF(D2429="INVOICE",SUM('Tracker&amp;Invoice'!$H2471:INDEX('Tracker&amp;Invoice'!$A2471:$AC2471,1,H2429)),0)</f>
        <v>0</v>
      </c>
      <c r="J2429" s="29">
        <f>IF(D2429="OVERALL",SUM('Tracker&amp;Invoice'!$H2471:$AC2471),0)</f>
        <v>0</v>
      </c>
    </row>
    <row r="2430" spans="1:10">
      <c r="A2430" t="e">
        <f t="shared" si="75"/>
        <v>#REF!</v>
      </c>
      <c r="B2430">
        <f>IF(AND('Tracker&amp;Invoice'!A2472&lt;&gt;"",'Tracker&amp;Invoice'!A2472&lt;&gt;"ITEM",'Tracker&amp;Invoice'!A2470="ITEM"),1,0)</f>
        <v>0</v>
      </c>
      <c r="C2430" t="str">
        <f>IF(B2430=1,'Tracker&amp;Invoice'!A2472,C2429)</f>
        <v>BQ-153</v>
      </c>
      <c r="D2430" t="str">
        <f>IF(LEFT(TRIM('Tracker&amp;Invoice'!B2472),9)="INVOICE #","INVOICE",IF(TRIM('Tracker&amp;Invoice'!B2472)="Overall Completion INVOICE","OVERALL",""))</f>
        <v/>
      </c>
      <c r="E2430" t="str">
        <f>IF(D2430="INVOICE",VALUE(MID(TRIM('Tracker&amp;Invoice'!B2472),10,10)),"")</f>
        <v/>
      </c>
      <c r="F2430">
        <f>IF(B2430=1,IFERROR(LOOKUP(2,1/('Tracker&amp;Invoice'!$H2472:$AC2472&lt;&gt;""),COLUMN('Tracker&amp;Invoice'!$H2472:$AC2472)),8),F2429)</f>
        <v>14</v>
      </c>
      <c r="G2430">
        <f>IF(D2430="OVERALL",IFERROR(LOOKUP(2,1/('Tracker&amp;Invoice'!$H2472:$AC2472&lt;&gt;""),COLUMN('Tracker&amp;Invoice'!$H2472:$AC2472)),8),G2431)</f>
        <v>15</v>
      </c>
      <c r="H2430">
        <f t="shared" si="74"/>
        <v>15</v>
      </c>
      <c r="I2430" s="29">
        <f>IF(D2430="INVOICE",SUM('Tracker&amp;Invoice'!$H2472:INDEX('Tracker&amp;Invoice'!$A2472:$AC2472,1,H2430)),0)</f>
        <v>0</v>
      </c>
      <c r="J2430" s="29">
        <f>IF(D2430="OVERALL",SUM('Tracker&amp;Invoice'!$H2472:$AC2472),0)</f>
        <v>0</v>
      </c>
    </row>
    <row r="2431" spans="1:10">
      <c r="A2431" t="e">
        <f t="shared" si="75"/>
        <v>#REF!</v>
      </c>
      <c r="B2431">
        <f>IF(AND('Tracker&amp;Invoice'!A2473&lt;&gt;"",'Tracker&amp;Invoice'!A2473&lt;&gt;"ITEM",'Tracker&amp;Invoice'!A2471="ITEM"),1,0)</f>
        <v>0</v>
      </c>
      <c r="C2431" t="str">
        <f>IF(B2431=1,'Tracker&amp;Invoice'!A2473,C2430)</f>
        <v>BQ-153</v>
      </c>
      <c r="D2431" t="str">
        <f>IF(LEFT(TRIM('Tracker&amp;Invoice'!B2473),9)="INVOICE #","INVOICE",IF(TRIM('Tracker&amp;Invoice'!B2473)="Overall Completion INVOICE","OVERALL",""))</f>
        <v/>
      </c>
      <c r="E2431" t="str">
        <f>IF(D2431="INVOICE",VALUE(MID(TRIM('Tracker&amp;Invoice'!B2473),10,10)),"")</f>
        <v/>
      </c>
      <c r="F2431">
        <f>IF(B2431=1,IFERROR(LOOKUP(2,1/('Tracker&amp;Invoice'!$H2473:$AC2473&lt;&gt;""),COLUMN('Tracker&amp;Invoice'!$H2473:$AC2473)),8),F2430)</f>
        <v>14</v>
      </c>
      <c r="G2431">
        <f>IF(D2431="OVERALL",IFERROR(LOOKUP(2,1/('Tracker&amp;Invoice'!$H2473:$AC2473&lt;&gt;""),COLUMN('Tracker&amp;Invoice'!$H2473:$AC2473)),8),G2432)</f>
        <v>15</v>
      </c>
      <c r="H2431">
        <f t="shared" si="74"/>
        <v>15</v>
      </c>
      <c r="I2431" s="29">
        <f>IF(D2431="INVOICE",SUM('Tracker&amp;Invoice'!$H2473:INDEX('Tracker&amp;Invoice'!$A2473:$AC2473,1,H2431)),0)</f>
        <v>0</v>
      </c>
      <c r="J2431" s="29">
        <f>IF(D2431="OVERALL",SUM('Tracker&amp;Invoice'!$H2473:$AC2473),0)</f>
        <v>0</v>
      </c>
    </row>
    <row r="2432" spans="1:10">
      <c r="A2432" t="e">
        <f t="shared" si="75"/>
        <v>#REF!</v>
      </c>
      <c r="B2432">
        <f>IF(AND('Tracker&amp;Invoice'!A2474&lt;&gt;"",'Tracker&amp;Invoice'!A2474&lt;&gt;"ITEM",'Tracker&amp;Invoice'!A2472="ITEM"),1,0)</f>
        <v>0</v>
      </c>
      <c r="C2432" t="str">
        <f>IF(B2432=1,'Tracker&amp;Invoice'!A2474,C2431)</f>
        <v>BQ-153</v>
      </c>
      <c r="D2432" t="str">
        <f>IF(LEFT(TRIM('Tracker&amp;Invoice'!B2474),9)="INVOICE #","INVOICE",IF(TRIM('Tracker&amp;Invoice'!B2474)="Overall Completion INVOICE","OVERALL",""))</f>
        <v/>
      </c>
      <c r="E2432" t="str">
        <f>IF(D2432="INVOICE",VALUE(MID(TRIM('Tracker&amp;Invoice'!B2474),10,10)),"")</f>
        <v/>
      </c>
      <c r="F2432">
        <f>IF(B2432=1,IFERROR(LOOKUP(2,1/('Tracker&amp;Invoice'!$H2474:$AC2474&lt;&gt;""),COLUMN('Tracker&amp;Invoice'!$H2474:$AC2474)),8),F2431)</f>
        <v>14</v>
      </c>
      <c r="G2432">
        <f>IF(D2432="OVERALL",IFERROR(LOOKUP(2,1/('Tracker&amp;Invoice'!$H2474:$AC2474&lt;&gt;""),COLUMN('Tracker&amp;Invoice'!$H2474:$AC2474)),8),G2433)</f>
        <v>15</v>
      </c>
      <c r="H2432">
        <f t="shared" si="74"/>
        <v>15</v>
      </c>
      <c r="I2432" s="29">
        <f>IF(D2432="INVOICE",SUM('Tracker&amp;Invoice'!$H2474:INDEX('Tracker&amp;Invoice'!$A2474:$AC2474,1,H2432)),0)</f>
        <v>0</v>
      </c>
      <c r="J2432" s="29">
        <f>IF(D2432="OVERALL",SUM('Tracker&amp;Invoice'!$H2474:$AC2474),0)</f>
        <v>0</v>
      </c>
    </row>
    <row r="2433" spans="1:10">
      <c r="A2433" t="e">
        <f t="shared" si="75"/>
        <v>#REF!</v>
      </c>
      <c r="B2433">
        <f>IF(AND('Tracker&amp;Invoice'!A2475&lt;&gt;"",'Tracker&amp;Invoice'!A2475&lt;&gt;"ITEM",'Tracker&amp;Invoice'!A2473="ITEM"),1,0)</f>
        <v>0</v>
      </c>
      <c r="C2433" t="str">
        <f>IF(B2433=1,'Tracker&amp;Invoice'!A2475,C2432)</f>
        <v>BQ-153</v>
      </c>
      <c r="D2433" t="str">
        <f>IF(LEFT(TRIM('Tracker&amp;Invoice'!B2475),9)="INVOICE #","INVOICE",IF(TRIM('Tracker&amp;Invoice'!B2475)="Overall Completion INVOICE","OVERALL",""))</f>
        <v/>
      </c>
      <c r="E2433" t="str">
        <f>IF(D2433="INVOICE",VALUE(MID(TRIM('Tracker&amp;Invoice'!B2475),10,10)),"")</f>
        <v/>
      </c>
      <c r="F2433">
        <f>IF(B2433=1,IFERROR(LOOKUP(2,1/('Tracker&amp;Invoice'!$H2475:$AC2475&lt;&gt;""),COLUMN('Tracker&amp;Invoice'!$H2475:$AC2475)),8),F2432)</f>
        <v>14</v>
      </c>
      <c r="G2433">
        <f>IF(D2433="OVERALL",IFERROR(LOOKUP(2,1/('Tracker&amp;Invoice'!$H2475:$AC2475&lt;&gt;""),COLUMN('Tracker&amp;Invoice'!$H2475:$AC2475)),8),G2434)</f>
        <v>15</v>
      </c>
      <c r="H2433">
        <f t="shared" si="74"/>
        <v>15</v>
      </c>
      <c r="I2433" s="29">
        <f>IF(D2433="INVOICE",SUM('Tracker&amp;Invoice'!$H2475:INDEX('Tracker&amp;Invoice'!$A2475:$AC2475,1,H2433)),0)</f>
        <v>0</v>
      </c>
      <c r="J2433" s="29">
        <f>IF(D2433="OVERALL",SUM('Tracker&amp;Invoice'!$H2475:$AC2475),0)</f>
        <v>0</v>
      </c>
    </row>
    <row r="2434" spans="1:10">
      <c r="A2434" t="e">
        <f t="shared" si="75"/>
        <v>#REF!</v>
      </c>
      <c r="B2434">
        <f>IF(AND('Tracker&amp;Invoice'!A2476&lt;&gt;"",'Tracker&amp;Invoice'!A2476&lt;&gt;"ITEM",'Tracker&amp;Invoice'!A2474="ITEM"),1,0)</f>
        <v>0</v>
      </c>
      <c r="C2434" t="str">
        <f>IF(B2434=1,'Tracker&amp;Invoice'!A2476,C2433)</f>
        <v>BQ-153</v>
      </c>
      <c r="D2434" t="str">
        <f>IF(LEFT(TRIM('Tracker&amp;Invoice'!B2476),9)="INVOICE #","INVOICE",IF(TRIM('Tracker&amp;Invoice'!B2476)="Overall Completion INVOICE","OVERALL",""))</f>
        <v>OVERALL</v>
      </c>
      <c r="E2434" t="str">
        <f>IF(D2434="INVOICE",VALUE(MID(TRIM('Tracker&amp;Invoice'!B2476),10,10)),"")</f>
        <v/>
      </c>
      <c r="F2434">
        <f>IF(B2434=1,IFERROR(LOOKUP(2,1/('Tracker&amp;Invoice'!$H2476:$AC2476&lt;&gt;""),COLUMN('Tracker&amp;Invoice'!$H2476:$AC2476)),8),F2433)</f>
        <v>14</v>
      </c>
      <c r="G2434">
        <f>IF(D2434="OVERALL",IFERROR(LOOKUP(2,1/('Tracker&amp;Invoice'!$H2476:$AC2476&lt;&gt;""),COLUMN('Tracker&amp;Invoice'!$H2476:$AC2476)),8),G2435)</f>
        <v>15</v>
      </c>
      <c r="H2434">
        <f t="shared" si="74"/>
        <v>15</v>
      </c>
      <c r="I2434" s="29">
        <f>IF(D2434="INVOICE",SUM('Tracker&amp;Invoice'!$H2476:INDEX('Tracker&amp;Invoice'!$A2476:$AC2476,1,H2434)),0)</f>
        <v>0</v>
      </c>
      <c r="J2434" s="29">
        <f>IF(D2434="OVERALL",SUM('Tracker&amp;Invoice'!$H2476:$AC2476),0)</f>
        <v>0</v>
      </c>
    </row>
    <row r="2435" spans="1:10">
      <c r="A2435" t="e">
        <f t="shared" si="75"/>
        <v>#REF!</v>
      </c>
      <c r="B2435">
        <f>IF(AND('Tracker&amp;Invoice'!A2477&lt;&gt;"",'Tracker&amp;Invoice'!A2477&lt;&gt;"ITEM",'Tracker&amp;Invoice'!A2475="ITEM"),1,0)</f>
        <v>0</v>
      </c>
      <c r="C2435" t="str">
        <f>IF(B2435=1,'Tracker&amp;Invoice'!A2477,C2434)</f>
        <v>BQ-153</v>
      </c>
      <c r="D2435" t="str">
        <f>IF(LEFT(TRIM('Tracker&amp;Invoice'!B2477),9)="INVOICE #","INVOICE",IF(TRIM('Tracker&amp;Invoice'!B2477)="Overall Completion INVOICE","OVERALL",""))</f>
        <v/>
      </c>
      <c r="E2435" t="str">
        <f>IF(D2435="INVOICE",VALUE(MID(TRIM('Tracker&amp;Invoice'!B2477),10,10)),"")</f>
        <v/>
      </c>
      <c r="F2435">
        <f>IF(B2435=1,IFERROR(LOOKUP(2,1/('Tracker&amp;Invoice'!$H2477:$AC2477&lt;&gt;""),COLUMN('Tracker&amp;Invoice'!$H2477:$AC2477)),8),F2434)</f>
        <v>14</v>
      </c>
      <c r="G2435">
        <f>IF(D2435="OVERALL",IFERROR(LOOKUP(2,1/('Tracker&amp;Invoice'!$H2477:$AC2477&lt;&gt;""),COLUMN('Tracker&amp;Invoice'!$H2477:$AC2477)),8),G2436)</f>
        <v>15</v>
      </c>
      <c r="H2435">
        <f t="shared" ref="H2435:H2498" si="76">MAX(F2435,G2435)</f>
        <v>15</v>
      </c>
      <c r="I2435" s="29">
        <f>IF(D2435="INVOICE",SUM('Tracker&amp;Invoice'!$H2477:INDEX('Tracker&amp;Invoice'!$A2477:$AC2477,1,H2435)),0)</f>
        <v>0</v>
      </c>
      <c r="J2435" s="29">
        <f>IF(D2435="OVERALL",SUM('Tracker&amp;Invoice'!$H2477:$AC2477),0)</f>
        <v>0</v>
      </c>
    </row>
    <row r="2436" spans="1:10">
      <c r="A2436" t="e">
        <f t="shared" ref="A2436:A2499" si="77">A2435+B2436</f>
        <v>#REF!</v>
      </c>
      <c r="B2436">
        <f>IF(AND('Tracker&amp;Invoice'!A2478&lt;&gt;"",'Tracker&amp;Invoice'!A2478&lt;&gt;"ITEM",'Tracker&amp;Invoice'!A2476="ITEM"),1,0)</f>
        <v>0</v>
      </c>
      <c r="C2436" t="str">
        <f>IF(B2436=1,'Tracker&amp;Invoice'!A2478,C2435)</f>
        <v>BQ-153</v>
      </c>
      <c r="D2436" t="str">
        <f>IF(LEFT(TRIM('Tracker&amp;Invoice'!B2478),9)="INVOICE #","INVOICE",IF(TRIM('Tracker&amp;Invoice'!B2478)="Overall Completion INVOICE","OVERALL",""))</f>
        <v/>
      </c>
      <c r="E2436" t="str">
        <f>IF(D2436="INVOICE",VALUE(MID(TRIM('Tracker&amp;Invoice'!B2478),10,10)),"")</f>
        <v/>
      </c>
      <c r="F2436">
        <f>IF(B2436=1,IFERROR(LOOKUP(2,1/('Tracker&amp;Invoice'!$H2478:$AC2478&lt;&gt;""),COLUMN('Tracker&amp;Invoice'!$H2478:$AC2478)),8),F2435)</f>
        <v>14</v>
      </c>
      <c r="G2436">
        <f>IF(D2436="OVERALL",IFERROR(LOOKUP(2,1/('Tracker&amp;Invoice'!$H2478:$AC2478&lt;&gt;""),COLUMN('Tracker&amp;Invoice'!$H2478:$AC2478)),8),G2437)</f>
        <v>15</v>
      </c>
      <c r="H2436">
        <f t="shared" si="76"/>
        <v>15</v>
      </c>
      <c r="I2436" s="29">
        <f>IF(D2436="INVOICE",SUM('Tracker&amp;Invoice'!$H2478:INDEX('Tracker&amp;Invoice'!$A2478:$AC2478,1,H2436)),0)</f>
        <v>0</v>
      </c>
      <c r="J2436" s="29">
        <f>IF(D2436="OVERALL",SUM('Tracker&amp;Invoice'!$H2478:$AC2478),0)</f>
        <v>0</v>
      </c>
    </row>
    <row r="2437" spans="1:10">
      <c r="A2437" t="e">
        <f t="shared" si="77"/>
        <v>#REF!</v>
      </c>
      <c r="B2437">
        <f>IF(AND('Tracker&amp;Invoice'!A2479&lt;&gt;"",'Tracker&amp;Invoice'!A2479&lt;&gt;"ITEM",'Tracker&amp;Invoice'!A2477="ITEM"),1,0)</f>
        <v>0</v>
      </c>
      <c r="C2437" t="str">
        <f>IF(B2437=1,'Tracker&amp;Invoice'!A2479,C2436)</f>
        <v>BQ-153</v>
      </c>
      <c r="D2437" t="str">
        <f>IF(LEFT(TRIM('Tracker&amp;Invoice'!B2479),9)="INVOICE #","INVOICE",IF(TRIM('Tracker&amp;Invoice'!B2479)="Overall Completion INVOICE","OVERALL",""))</f>
        <v/>
      </c>
      <c r="E2437" t="str">
        <f>IF(D2437="INVOICE",VALUE(MID(TRIM('Tracker&amp;Invoice'!B2479),10,10)),"")</f>
        <v/>
      </c>
      <c r="F2437">
        <f>IF(B2437=1,IFERROR(LOOKUP(2,1/('Tracker&amp;Invoice'!$H2479:$AC2479&lt;&gt;""),COLUMN('Tracker&amp;Invoice'!$H2479:$AC2479)),8),F2436)</f>
        <v>14</v>
      </c>
      <c r="G2437">
        <f>IF(D2437="OVERALL",IFERROR(LOOKUP(2,1/('Tracker&amp;Invoice'!$H2479:$AC2479&lt;&gt;""),COLUMN('Tracker&amp;Invoice'!$H2479:$AC2479)),8),G2438)</f>
        <v>15</v>
      </c>
      <c r="H2437">
        <f t="shared" si="76"/>
        <v>15</v>
      </c>
      <c r="I2437" s="29">
        <f>IF(D2437="INVOICE",SUM('Tracker&amp;Invoice'!$H2479:INDEX('Tracker&amp;Invoice'!$A2479:$AC2479,1,H2437)),0)</f>
        <v>0</v>
      </c>
      <c r="J2437" s="29">
        <f>IF(D2437="OVERALL",SUM('Tracker&amp;Invoice'!$H2479:$AC2479),0)</f>
        <v>0</v>
      </c>
    </row>
    <row r="2438" spans="1:10">
      <c r="A2438" t="e">
        <f t="shared" si="77"/>
        <v>#REF!</v>
      </c>
      <c r="B2438">
        <f>IF(AND('Tracker&amp;Invoice'!A2480&lt;&gt;"",'Tracker&amp;Invoice'!A2480&lt;&gt;"ITEM",'Tracker&amp;Invoice'!A2478="ITEM"),1,0)</f>
        <v>0</v>
      </c>
      <c r="C2438" t="str">
        <f>IF(B2438=1,'Tracker&amp;Invoice'!A2480,C2437)</f>
        <v>BQ-153</v>
      </c>
      <c r="D2438" t="str">
        <f>IF(LEFT(TRIM('Tracker&amp;Invoice'!B2480),9)="INVOICE #","INVOICE",IF(TRIM('Tracker&amp;Invoice'!B2480)="Overall Completion INVOICE","OVERALL",""))</f>
        <v/>
      </c>
      <c r="E2438" t="str">
        <f>IF(D2438="INVOICE",VALUE(MID(TRIM('Tracker&amp;Invoice'!B2480),10,10)),"")</f>
        <v/>
      </c>
      <c r="F2438">
        <f>IF(B2438=1,IFERROR(LOOKUP(2,1/('Tracker&amp;Invoice'!$H2480:$AC2480&lt;&gt;""),COLUMN('Tracker&amp;Invoice'!$H2480:$AC2480)),8),F2437)</f>
        <v>14</v>
      </c>
      <c r="G2438">
        <f>IF(D2438="OVERALL",IFERROR(LOOKUP(2,1/('Tracker&amp;Invoice'!$H2480:$AC2480&lt;&gt;""),COLUMN('Tracker&amp;Invoice'!$H2480:$AC2480)),8),G2439)</f>
        <v>15</v>
      </c>
      <c r="H2438">
        <f t="shared" si="76"/>
        <v>15</v>
      </c>
      <c r="I2438" s="29">
        <f>IF(D2438="INVOICE",SUM('Tracker&amp;Invoice'!$H2480:INDEX('Tracker&amp;Invoice'!$A2480:$AC2480,1,H2438)),0)</f>
        <v>0</v>
      </c>
      <c r="J2438" s="29">
        <f>IF(D2438="OVERALL",SUM('Tracker&amp;Invoice'!$H2480:$AC2480),0)</f>
        <v>0</v>
      </c>
    </row>
    <row r="2439" spans="1:10">
      <c r="A2439" t="e">
        <f t="shared" si="77"/>
        <v>#REF!</v>
      </c>
      <c r="B2439">
        <f>IF(AND('Tracker&amp;Invoice'!A2481&lt;&gt;"",'Tracker&amp;Invoice'!A2481&lt;&gt;"ITEM",'Tracker&amp;Invoice'!A2479="ITEM"),1,0)</f>
        <v>0</v>
      </c>
      <c r="C2439" t="str">
        <f>IF(B2439=1,'Tracker&amp;Invoice'!A2481,C2438)</f>
        <v>BQ-153</v>
      </c>
      <c r="D2439" t="str">
        <f>IF(LEFT(TRIM('Tracker&amp;Invoice'!B2481),9)="INVOICE #","INVOICE",IF(TRIM('Tracker&amp;Invoice'!B2481)="Overall Completion INVOICE","OVERALL",""))</f>
        <v/>
      </c>
      <c r="E2439" t="str">
        <f>IF(D2439="INVOICE",VALUE(MID(TRIM('Tracker&amp;Invoice'!B2481),10,10)),"")</f>
        <v/>
      </c>
      <c r="F2439">
        <f>IF(B2439=1,IFERROR(LOOKUP(2,1/('Tracker&amp;Invoice'!$H2481:$AC2481&lt;&gt;""),COLUMN('Tracker&amp;Invoice'!$H2481:$AC2481)),8),F2438)</f>
        <v>14</v>
      </c>
      <c r="G2439">
        <f>IF(D2439="OVERALL",IFERROR(LOOKUP(2,1/('Tracker&amp;Invoice'!$H2481:$AC2481&lt;&gt;""),COLUMN('Tracker&amp;Invoice'!$H2481:$AC2481)),8),G2440)</f>
        <v>15</v>
      </c>
      <c r="H2439">
        <f t="shared" si="76"/>
        <v>15</v>
      </c>
      <c r="I2439" s="29">
        <f>IF(D2439="INVOICE",SUM('Tracker&amp;Invoice'!$H2481:INDEX('Tracker&amp;Invoice'!$A2481:$AC2481,1,H2439)),0)</f>
        <v>0</v>
      </c>
      <c r="J2439" s="29">
        <f>IF(D2439="OVERALL",SUM('Tracker&amp;Invoice'!$H2481:$AC2481),0)</f>
        <v>0</v>
      </c>
    </row>
    <row r="2440" spans="1:10">
      <c r="A2440" t="e">
        <f t="shared" si="77"/>
        <v>#REF!</v>
      </c>
      <c r="B2440">
        <f>IF(AND('Tracker&amp;Invoice'!A2482&lt;&gt;"",'Tracker&amp;Invoice'!A2482&lt;&gt;"ITEM",'Tracker&amp;Invoice'!A2480="ITEM"),1,0)</f>
        <v>0</v>
      </c>
      <c r="C2440" t="str">
        <f>IF(B2440=1,'Tracker&amp;Invoice'!A2482,C2439)</f>
        <v>BQ-153</v>
      </c>
      <c r="D2440" t="str">
        <f>IF(LEFT(TRIM('Tracker&amp;Invoice'!B2482),9)="INVOICE #","INVOICE",IF(TRIM('Tracker&amp;Invoice'!B2482)="Overall Completion INVOICE","OVERALL",""))</f>
        <v/>
      </c>
      <c r="E2440" t="str">
        <f>IF(D2440="INVOICE",VALUE(MID(TRIM('Tracker&amp;Invoice'!B2482),10,10)),"")</f>
        <v/>
      </c>
      <c r="F2440">
        <f>IF(B2440=1,IFERROR(LOOKUP(2,1/('Tracker&amp;Invoice'!$H2482:$AC2482&lt;&gt;""),COLUMN('Tracker&amp;Invoice'!$H2482:$AC2482)),8),F2439)</f>
        <v>14</v>
      </c>
      <c r="G2440">
        <f>IF(D2440="OVERALL",IFERROR(LOOKUP(2,1/('Tracker&amp;Invoice'!$H2482:$AC2482&lt;&gt;""),COLUMN('Tracker&amp;Invoice'!$H2482:$AC2482)),8),G2441)</f>
        <v>15</v>
      </c>
      <c r="H2440">
        <f t="shared" si="76"/>
        <v>15</v>
      </c>
      <c r="I2440" s="29">
        <f>IF(D2440="INVOICE",SUM('Tracker&amp;Invoice'!$H2482:INDEX('Tracker&amp;Invoice'!$A2482:$AC2482,1,H2440)),0)</f>
        <v>0</v>
      </c>
      <c r="J2440" s="29">
        <f>IF(D2440="OVERALL",SUM('Tracker&amp;Invoice'!$H2482:$AC2482),0)</f>
        <v>0</v>
      </c>
    </row>
    <row r="2441" spans="1:10">
      <c r="A2441" t="e">
        <f t="shared" si="77"/>
        <v>#REF!</v>
      </c>
      <c r="B2441">
        <f>IF(AND('Tracker&amp;Invoice'!A2483&lt;&gt;"",'Tracker&amp;Invoice'!A2483&lt;&gt;"ITEM",'Tracker&amp;Invoice'!A2481="ITEM"),1,0)</f>
        <v>0</v>
      </c>
      <c r="C2441" t="str">
        <f>IF(B2441=1,'Tracker&amp;Invoice'!A2483,C2440)</f>
        <v>BQ-153</v>
      </c>
      <c r="D2441" t="str">
        <f>IF(LEFT(TRIM('Tracker&amp;Invoice'!B2483),9)="INVOICE #","INVOICE",IF(TRIM('Tracker&amp;Invoice'!B2483)="Overall Completion INVOICE","OVERALL",""))</f>
        <v/>
      </c>
      <c r="E2441" t="str">
        <f>IF(D2441="INVOICE",VALUE(MID(TRIM('Tracker&amp;Invoice'!B2483),10,10)),"")</f>
        <v/>
      </c>
      <c r="F2441">
        <f>IF(B2441=1,IFERROR(LOOKUP(2,1/('Tracker&amp;Invoice'!$H2483:$AC2483&lt;&gt;""),COLUMN('Tracker&amp;Invoice'!$H2483:$AC2483)),8),F2440)</f>
        <v>14</v>
      </c>
      <c r="G2441">
        <f>IF(D2441="OVERALL",IFERROR(LOOKUP(2,1/('Tracker&amp;Invoice'!$H2483:$AC2483&lt;&gt;""),COLUMN('Tracker&amp;Invoice'!$H2483:$AC2483)),8),G2442)</f>
        <v>15</v>
      </c>
      <c r="H2441">
        <f t="shared" si="76"/>
        <v>15</v>
      </c>
      <c r="I2441" s="29">
        <f>IF(D2441="INVOICE",SUM('Tracker&amp;Invoice'!$H2483:INDEX('Tracker&amp;Invoice'!$A2483:$AC2483,1,H2441)),0)</f>
        <v>0</v>
      </c>
      <c r="J2441" s="29">
        <f>IF(D2441="OVERALL",SUM('Tracker&amp;Invoice'!$H2483:$AC2483),0)</f>
        <v>0</v>
      </c>
    </row>
    <row r="2442" spans="1:10">
      <c r="A2442" t="e">
        <f t="shared" si="77"/>
        <v>#REF!</v>
      </c>
      <c r="B2442">
        <f>IF(AND('Tracker&amp;Invoice'!A2484&lt;&gt;"",'Tracker&amp;Invoice'!A2484&lt;&gt;"ITEM",'Tracker&amp;Invoice'!A2482="ITEM"),1,0)</f>
        <v>0</v>
      </c>
      <c r="C2442" t="str">
        <f>IF(B2442=1,'Tracker&amp;Invoice'!A2484,C2441)</f>
        <v>BQ-153</v>
      </c>
      <c r="D2442" t="str">
        <f>IF(LEFT(TRIM('Tracker&amp;Invoice'!B2484),9)="INVOICE #","INVOICE",IF(TRIM('Tracker&amp;Invoice'!B2484)="Overall Completion INVOICE","OVERALL",""))</f>
        <v/>
      </c>
      <c r="E2442" t="str">
        <f>IF(D2442="INVOICE",VALUE(MID(TRIM('Tracker&amp;Invoice'!B2484),10,10)),"")</f>
        <v/>
      </c>
      <c r="F2442">
        <f>IF(B2442=1,IFERROR(LOOKUP(2,1/('Tracker&amp;Invoice'!$H2484:$AC2484&lt;&gt;""),COLUMN('Tracker&amp;Invoice'!$H2484:$AC2484)),8),F2441)</f>
        <v>14</v>
      </c>
      <c r="G2442">
        <f>IF(D2442="OVERALL",IFERROR(LOOKUP(2,1/('Tracker&amp;Invoice'!$H2484:$AC2484&lt;&gt;""),COLUMN('Tracker&amp;Invoice'!$H2484:$AC2484)),8),G2443)</f>
        <v>15</v>
      </c>
      <c r="H2442">
        <f t="shared" si="76"/>
        <v>15</v>
      </c>
      <c r="I2442" s="29">
        <f>IF(D2442="INVOICE",SUM('Tracker&amp;Invoice'!$H2484:INDEX('Tracker&amp;Invoice'!$A2484:$AC2484,1,H2442)),0)</f>
        <v>0</v>
      </c>
      <c r="J2442" s="29">
        <f>IF(D2442="OVERALL",SUM('Tracker&amp;Invoice'!$H2484:$AC2484),0)</f>
        <v>0</v>
      </c>
    </row>
    <row r="2443" spans="1:10">
      <c r="A2443" t="e">
        <f t="shared" si="77"/>
        <v>#REF!</v>
      </c>
      <c r="B2443">
        <f>IF(AND('Tracker&amp;Invoice'!A2485&lt;&gt;"",'Tracker&amp;Invoice'!A2485&lt;&gt;"ITEM",'Tracker&amp;Invoice'!A2483="ITEM"),1,0)</f>
        <v>1</v>
      </c>
      <c r="C2443" t="str">
        <f>IF(B2443=1,'Tracker&amp;Invoice'!A2485,C2442)</f>
        <v>BQ-154</v>
      </c>
      <c r="D2443" t="str">
        <f>IF(LEFT(TRIM('Tracker&amp;Invoice'!B2485),9)="INVOICE #","INVOICE",IF(TRIM('Tracker&amp;Invoice'!B2485)="Overall Completion INVOICE","OVERALL",""))</f>
        <v/>
      </c>
      <c r="E2443" t="str">
        <f>IF(D2443="INVOICE",VALUE(MID(TRIM('Tracker&amp;Invoice'!B2485),10,10)),"")</f>
        <v/>
      </c>
      <c r="F2443">
        <f>IF(B2443=1,IFERROR(LOOKUP(2,1/('Tracker&amp;Invoice'!$H2485:$AC2485&lt;&gt;""),COLUMN('Tracker&amp;Invoice'!$H2485:$AC2485)),8),F2442)</f>
        <v>14</v>
      </c>
      <c r="G2443">
        <f>IF(D2443="OVERALL",IFERROR(LOOKUP(2,1/('Tracker&amp;Invoice'!$H2485:$AC2485&lt;&gt;""),COLUMN('Tracker&amp;Invoice'!$H2485:$AC2485)),8),G2444)</f>
        <v>15</v>
      </c>
      <c r="H2443">
        <f t="shared" si="76"/>
        <v>15</v>
      </c>
      <c r="I2443" s="29">
        <f>IF(D2443="INVOICE",SUM('Tracker&amp;Invoice'!$H2485:INDEX('Tracker&amp;Invoice'!$A2485:$AC2485,1,H2443)),0)</f>
        <v>0</v>
      </c>
      <c r="J2443" s="29">
        <f>IF(D2443="OVERALL",SUM('Tracker&amp;Invoice'!$H2485:$AC2485),0)</f>
        <v>0</v>
      </c>
    </row>
    <row r="2444" spans="1:10">
      <c r="A2444" t="e">
        <f t="shared" si="77"/>
        <v>#REF!</v>
      </c>
      <c r="B2444">
        <f>IF(AND('Tracker&amp;Invoice'!A2486&lt;&gt;"",'Tracker&amp;Invoice'!A2486&lt;&gt;"ITEM",'Tracker&amp;Invoice'!A2484="ITEM"),1,0)</f>
        <v>0</v>
      </c>
      <c r="C2444" t="str">
        <f>IF(B2444=1,'Tracker&amp;Invoice'!A2486,C2443)</f>
        <v>BQ-154</v>
      </c>
      <c r="D2444" t="str">
        <f>IF(LEFT(TRIM('Tracker&amp;Invoice'!B2486),9)="INVOICE #","INVOICE",IF(TRIM('Tracker&amp;Invoice'!B2486)="Overall Completion INVOICE","OVERALL",""))</f>
        <v/>
      </c>
      <c r="E2444" t="str">
        <f>IF(D2444="INVOICE",VALUE(MID(TRIM('Tracker&amp;Invoice'!B2486),10,10)),"")</f>
        <v/>
      </c>
      <c r="F2444">
        <f>IF(B2444=1,IFERROR(LOOKUP(2,1/('Tracker&amp;Invoice'!$H2486:$AC2486&lt;&gt;""),COLUMN('Tracker&amp;Invoice'!$H2486:$AC2486)),8),F2443)</f>
        <v>14</v>
      </c>
      <c r="G2444">
        <f>IF(D2444="OVERALL",IFERROR(LOOKUP(2,1/('Tracker&amp;Invoice'!$H2486:$AC2486&lt;&gt;""),COLUMN('Tracker&amp;Invoice'!$H2486:$AC2486)),8),G2445)</f>
        <v>15</v>
      </c>
      <c r="H2444">
        <f t="shared" si="76"/>
        <v>15</v>
      </c>
      <c r="I2444" s="29">
        <f>IF(D2444="INVOICE",SUM('Tracker&amp;Invoice'!$H2486:INDEX('Tracker&amp;Invoice'!$A2486:$AC2486,1,H2444)),0)</f>
        <v>0</v>
      </c>
      <c r="J2444" s="29">
        <f>IF(D2444="OVERALL",SUM('Tracker&amp;Invoice'!$H2486:$AC2486),0)</f>
        <v>0</v>
      </c>
    </row>
    <row r="2445" spans="1:10">
      <c r="A2445" t="e">
        <f t="shared" si="77"/>
        <v>#REF!</v>
      </c>
      <c r="B2445">
        <f>IF(AND('Tracker&amp;Invoice'!A2487&lt;&gt;"",'Tracker&amp;Invoice'!A2487&lt;&gt;"ITEM",'Tracker&amp;Invoice'!A2485="ITEM"),1,0)</f>
        <v>0</v>
      </c>
      <c r="C2445" t="str">
        <f>IF(B2445=1,'Tracker&amp;Invoice'!A2487,C2444)</f>
        <v>BQ-154</v>
      </c>
      <c r="D2445" t="str">
        <f>IF(LEFT(TRIM('Tracker&amp;Invoice'!B2487),9)="INVOICE #","INVOICE",IF(TRIM('Tracker&amp;Invoice'!B2487)="Overall Completion INVOICE","OVERALL",""))</f>
        <v/>
      </c>
      <c r="E2445" t="str">
        <f>IF(D2445="INVOICE",VALUE(MID(TRIM('Tracker&amp;Invoice'!B2487),10,10)),"")</f>
        <v/>
      </c>
      <c r="F2445">
        <f>IF(B2445=1,IFERROR(LOOKUP(2,1/('Tracker&amp;Invoice'!$H2487:$AC2487&lt;&gt;""),COLUMN('Tracker&amp;Invoice'!$H2487:$AC2487)),8),F2444)</f>
        <v>14</v>
      </c>
      <c r="G2445">
        <f>IF(D2445="OVERALL",IFERROR(LOOKUP(2,1/('Tracker&amp;Invoice'!$H2487:$AC2487&lt;&gt;""),COLUMN('Tracker&amp;Invoice'!$H2487:$AC2487)),8),G2446)</f>
        <v>15</v>
      </c>
      <c r="H2445">
        <f t="shared" si="76"/>
        <v>15</v>
      </c>
      <c r="I2445" s="29">
        <f>IF(D2445="INVOICE",SUM('Tracker&amp;Invoice'!$H2487:INDEX('Tracker&amp;Invoice'!$A2487:$AC2487,1,H2445)),0)</f>
        <v>0</v>
      </c>
      <c r="J2445" s="29">
        <f>IF(D2445="OVERALL",SUM('Tracker&amp;Invoice'!$H2487:$AC2487),0)</f>
        <v>0</v>
      </c>
    </row>
    <row r="2446" spans="1:10">
      <c r="A2446" t="e">
        <f t="shared" si="77"/>
        <v>#REF!</v>
      </c>
      <c r="B2446">
        <f>IF(AND('Tracker&amp;Invoice'!A2488&lt;&gt;"",'Tracker&amp;Invoice'!A2488&lt;&gt;"ITEM",'Tracker&amp;Invoice'!A2486="ITEM"),1,0)</f>
        <v>0</v>
      </c>
      <c r="C2446" t="str">
        <f>IF(B2446=1,'Tracker&amp;Invoice'!A2488,C2445)</f>
        <v>BQ-154</v>
      </c>
      <c r="D2446" t="str">
        <f>IF(LEFT(TRIM('Tracker&amp;Invoice'!B2488),9)="INVOICE #","INVOICE",IF(TRIM('Tracker&amp;Invoice'!B2488)="Overall Completion INVOICE","OVERALL",""))</f>
        <v>INVOICE</v>
      </c>
      <c r="E2446">
        <f>IF(D2446="INVOICE",VALUE(MID(TRIM('Tracker&amp;Invoice'!B2488),10,10)),"")</f>
        <v>26</v>
      </c>
      <c r="F2446">
        <f>IF(B2446=1,IFERROR(LOOKUP(2,1/('Tracker&amp;Invoice'!$H2488:$AC2488&lt;&gt;""),COLUMN('Tracker&amp;Invoice'!$H2488:$AC2488)),8),F2445)</f>
        <v>14</v>
      </c>
      <c r="G2446">
        <f>IF(D2446="OVERALL",IFERROR(LOOKUP(2,1/('Tracker&amp;Invoice'!$H2488:$AC2488&lt;&gt;""),COLUMN('Tracker&amp;Invoice'!$H2488:$AC2488)),8),G2447)</f>
        <v>15</v>
      </c>
      <c r="H2446">
        <f t="shared" si="76"/>
        <v>15</v>
      </c>
      <c r="I2446" s="29">
        <f>IF(D2446="INVOICE",SUM('Tracker&amp;Invoice'!$H2488:INDEX('Tracker&amp;Invoice'!$A2488:$AC2488,1,H2446)),0)</f>
        <v>4340</v>
      </c>
      <c r="J2446" s="29">
        <f>IF(D2446="OVERALL",SUM('Tracker&amp;Invoice'!$H2488:$AC2488),0)</f>
        <v>0</v>
      </c>
    </row>
    <row r="2447" spans="1:10">
      <c r="A2447" t="e">
        <f t="shared" si="77"/>
        <v>#REF!</v>
      </c>
      <c r="B2447">
        <f>IF(AND('Tracker&amp;Invoice'!A2489&lt;&gt;"",'Tracker&amp;Invoice'!A2489&lt;&gt;"ITEM",'Tracker&amp;Invoice'!A2487="ITEM"),1,0)</f>
        <v>0</v>
      </c>
      <c r="C2447" t="str">
        <f>IF(B2447=1,'Tracker&amp;Invoice'!A2489,C2446)</f>
        <v>BQ-154</v>
      </c>
      <c r="D2447" t="str">
        <f>IF(LEFT(TRIM('Tracker&amp;Invoice'!B2489),9)="INVOICE #","INVOICE",IF(TRIM('Tracker&amp;Invoice'!B2489)="Overall Completion INVOICE","OVERALL",""))</f>
        <v/>
      </c>
      <c r="E2447" t="str">
        <f>IF(D2447="INVOICE",VALUE(MID(TRIM('Tracker&amp;Invoice'!B2489),10,10)),"")</f>
        <v/>
      </c>
      <c r="F2447">
        <f>IF(B2447=1,IFERROR(LOOKUP(2,1/('Tracker&amp;Invoice'!$H2489:$AC2489&lt;&gt;""),COLUMN('Tracker&amp;Invoice'!$H2489:$AC2489)),8),F2446)</f>
        <v>14</v>
      </c>
      <c r="G2447">
        <f>IF(D2447="OVERALL",IFERROR(LOOKUP(2,1/('Tracker&amp;Invoice'!$H2489:$AC2489&lt;&gt;""),COLUMN('Tracker&amp;Invoice'!$H2489:$AC2489)),8),G2448)</f>
        <v>15</v>
      </c>
      <c r="H2447">
        <f t="shared" si="76"/>
        <v>15</v>
      </c>
      <c r="I2447" s="29">
        <f>IF(D2447="INVOICE",SUM('Tracker&amp;Invoice'!$H2489:INDEX('Tracker&amp;Invoice'!$A2489:$AC2489,1,H2447)),0)</f>
        <v>0</v>
      </c>
      <c r="J2447" s="29">
        <f>IF(D2447="OVERALL",SUM('Tracker&amp;Invoice'!$H2489:$AC2489),0)</f>
        <v>0</v>
      </c>
    </row>
    <row r="2448" spans="1:10">
      <c r="A2448" t="e">
        <f t="shared" si="77"/>
        <v>#REF!</v>
      </c>
      <c r="B2448">
        <f>IF(AND('Tracker&amp;Invoice'!A2490&lt;&gt;"",'Tracker&amp;Invoice'!A2490&lt;&gt;"ITEM",'Tracker&amp;Invoice'!A2488="ITEM"),1,0)</f>
        <v>0</v>
      </c>
      <c r="C2448" t="str">
        <f>IF(B2448=1,'Tracker&amp;Invoice'!A2490,C2447)</f>
        <v>BQ-154</v>
      </c>
      <c r="D2448" t="str">
        <f>IF(LEFT(TRIM('Tracker&amp;Invoice'!B2490),9)="INVOICE #","INVOICE",IF(TRIM('Tracker&amp;Invoice'!B2490)="Overall Completion INVOICE","OVERALL",""))</f>
        <v>INVOICE</v>
      </c>
      <c r="E2448">
        <f>IF(D2448="INVOICE",VALUE(MID(TRIM('Tracker&amp;Invoice'!B2490),10,10)),"")</f>
        <v>32</v>
      </c>
      <c r="F2448">
        <f>IF(B2448=1,IFERROR(LOOKUP(2,1/('Tracker&amp;Invoice'!$H2490:$AC2490&lt;&gt;""),COLUMN('Tracker&amp;Invoice'!$H2490:$AC2490)),8),F2447)</f>
        <v>14</v>
      </c>
      <c r="G2448">
        <f>IF(D2448="OVERALL",IFERROR(LOOKUP(2,1/('Tracker&amp;Invoice'!$H2490:$AC2490&lt;&gt;""),COLUMN('Tracker&amp;Invoice'!$H2490:$AC2490)),8),G2449)</f>
        <v>15</v>
      </c>
      <c r="H2448">
        <f t="shared" si="76"/>
        <v>15</v>
      </c>
      <c r="I2448" s="29">
        <f>IF(D2448="INVOICE",SUM('Tracker&amp;Invoice'!$H2490:INDEX('Tracker&amp;Invoice'!$A2490:$AC2490,1,H2448)),0)</f>
        <v>620</v>
      </c>
      <c r="J2448" s="29">
        <f>IF(D2448="OVERALL",SUM('Tracker&amp;Invoice'!$H2490:$AC2490),0)</f>
        <v>0</v>
      </c>
    </row>
    <row r="2449" spans="1:10">
      <c r="A2449" t="e">
        <f t="shared" si="77"/>
        <v>#REF!</v>
      </c>
      <c r="B2449">
        <f>IF(AND('Tracker&amp;Invoice'!A2491&lt;&gt;"",'Tracker&amp;Invoice'!A2491&lt;&gt;"ITEM",'Tracker&amp;Invoice'!A2489="ITEM"),1,0)</f>
        <v>0</v>
      </c>
      <c r="C2449" t="str">
        <f>IF(B2449=1,'Tracker&amp;Invoice'!A2491,C2448)</f>
        <v>BQ-154</v>
      </c>
      <c r="D2449" t="str">
        <f>IF(LEFT(TRIM('Tracker&amp;Invoice'!B2491),9)="INVOICE #","INVOICE",IF(TRIM('Tracker&amp;Invoice'!B2491)="Overall Completion INVOICE","OVERALL",""))</f>
        <v/>
      </c>
      <c r="E2449" t="str">
        <f>IF(D2449="INVOICE",VALUE(MID(TRIM('Tracker&amp;Invoice'!B2491),10,10)),"")</f>
        <v/>
      </c>
      <c r="F2449">
        <f>IF(B2449=1,IFERROR(LOOKUP(2,1/('Tracker&amp;Invoice'!$H2491:$AC2491&lt;&gt;""),COLUMN('Tracker&amp;Invoice'!$H2491:$AC2491)),8),F2448)</f>
        <v>14</v>
      </c>
      <c r="G2449">
        <f>IF(D2449="OVERALL",IFERROR(LOOKUP(2,1/('Tracker&amp;Invoice'!$H2491:$AC2491&lt;&gt;""),COLUMN('Tracker&amp;Invoice'!$H2491:$AC2491)),8),G2450)</f>
        <v>15</v>
      </c>
      <c r="H2449">
        <f t="shared" si="76"/>
        <v>15</v>
      </c>
      <c r="I2449" s="29">
        <f>IF(D2449="INVOICE",SUM('Tracker&amp;Invoice'!$H2491:INDEX('Tracker&amp;Invoice'!$A2491:$AC2491,1,H2449)),0)</f>
        <v>0</v>
      </c>
      <c r="J2449" s="29">
        <f>IF(D2449="OVERALL",SUM('Tracker&amp;Invoice'!$H2491:$AC2491),0)</f>
        <v>0</v>
      </c>
    </row>
    <row r="2450" spans="1:10">
      <c r="A2450" t="e">
        <f t="shared" si="77"/>
        <v>#REF!</v>
      </c>
      <c r="B2450">
        <f>IF(AND('Tracker&amp;Invoice'!A2492&lt;&gt;"",'Tracker&amp;Invoice'!A2492&lt;&gt;"ITEM",'Tracker&amp;Invoice'!A2490="ITEM"),1,0)</f>
        <v>0</v>
      </c>
      <c r="C2450" t="str">
        <f>IF(B2450=1,'Tracker&amp;Invoice'!A2492,C2449)</f>
        <v>BQ-154</v>
      </c>
      <c r="D2450" t="str">
        <f>IF(LEFT(TRIM('Tracker&amp;Invoice'!B2492),9)="INVOICE #","INVOICE",IF(TRIM('Tracker&amp;Invoice'!B2492)="Overall Completion INVOICE","OVERALL",""))</f>
        <v>OVERALL</v>
      </c>
      <c r="E2450" t="str">
        <f>IF(D2450="INVOICE",VALUE(MID(TRIM('Tracker&amp;Invoice'!B2492),10,10)),"")</f>
        <v/>
      </c>
      <c r="F2450">
        <f>IF(B2450=1,IFERROR(LOOKUP(2,1/('Tracker&amp;Invoice'!$H2492:$AC2492&lt;&gt;""),COLUMN('Tracker&amp;Invoice'!$H2492:$AC2492)),8),F2449)</f>
        <v>14</v>
      </c>
      <c r="G2450">
        <f>IF(D2450="OVERALL",IFERROR(LOOKUP(2,1/('Tracker&amp;Invoice'!$H2492:$AC2492&lt;&gt;""),COLUMN('Tracker&amp;Invoice'!$H2492:$AC2492)),8),G2451)</f>
        <v>15</v>
      </c>
      <c r="H2450">
        <f t="shared" si="76"/>
        <v>15</v>
      </c>
      <c r="I2450" s="29">
        <f>IF(D2450="INVOICE",SUM('Tracker&amp;Invoice'!$H2492:INDEX('Tracker&amp;Invoice'!$A2492:$AC2492,1,H2450)),0)</f>
        <v>0</v>
      </c>
      <c r="J2450" s="29">
        <f>IF(D2450="OVERALL",SUM('Tracker&amp;Invoice'!$H2492:$AC2492),0)</f>
        <v>4960</v>
      </c>
    </row>
    <row r="2451" spans="1:10">
      <c r="A2451" t="e">
        <f t="shared" si="77"/>
        <v>#REF!</v>
      </c>
      <c r="B2451">
        <f>IF(AND('Tracker&amp;Invoice'!A2493&lt;&gt;"",'Tracker&amp;Invoice'!A2493&lt;&gt;"ITEM",'Tracker&amp;Invoice'!A2491="ITEM"),1,0)</f>
        <v>0</v>
      </c>
      <c r="C2451" t="str">
        <f>IF(B2451=1,'Tracker&amp;Invoice'!A2493,C2450)</f>
        <v>BQ-154</v>
      </c>
      <c r="D2451" t="str">
        <f>IF(LEFT(TRIM('Tracker&amp;Invoice'!B2493),9)="INVOICE #","INVOICE",IF(TRIM('Tracker&amp;Invoice'!B2493)="Overall Completion INVOICE","OVERALL",""))</f>
        <v/>
      </c>
      <c r="E2451" t="str">
        <f>IF(D2451="INVOICE",VALUE(MID(TRIM('Tracker&amp;Invoice'!B2493),10,10)),"")</f>
        <v/>
      </c>
      <c r="F2451">
        <f>IF(B2451=1,IFERROR(LOOKUP(2,1/('Tracker&amp;Invoice'!$H2493:$AC2493&lt;&gt;""),COLUMN('Tracker&amp;Invoice'!$H2493:$AC2493)),8),F2450)</f>
        <v>14</v>
      </c>
      <c r="G2451">
        <f>IF(D2451="OVERALL",IFERROR(LOOKUP(2,1/('Tracker&amp;Invoice'!$H2493:$AC2493&lt;&gt;""),COLUMN('Tracker&amp;Invoice'!$H2493:$AC2493)),8),G2452)</f>
        <v>15</v>
      </c>
      <c r="H2451">
        <f t="shared" si="76"/>
        <v>15</v>
      </c>
      <c r="I2451" s="29">
        <f>IF(D2451="INVOICE",SUM('Tracker&amp;Invoice'!$H2493:INDEX('Tracker&amp;Invoice'!$A2493:$AC2493,1,H2451)),0)</f>
        <v>0</v>
      </c>
      <c r="J2451" s="29">
        <f>IF(D2451="OVERALL",SUM('Tracker&amp;Invoice'!$H2493:$AC2493),0)</f>
        <v>0</v>
      </c>
    </row>
    <row r="2452" spans="1:10">
      <c r="A2452" t="e">
        <f t="shared" si="77"/>
        <v>#REF!</v>
      </c>
      <c r="B2452">
        <f>IF(AND('Tracker&amp;Invoice'!A2494&lt;&gt;"",'Tracker&amp;Invoice'!A2494&lt;&gt;"ITEM",'Tracker&amp;Invoice'!A2492="ITEM"),1,0)</f>
        <v>0</v>
      </c>
      <c r="C2452" t="str">
        <f>IF(B2452=1,'Tracker&amp;Invoice'!A2494,C2451)</f>
        <v>BQ-154</v>
      </c>
      <c r="D2452" t="str">
        <f>IF(LEFT(TRIM('Tracker&amp;Invoice'!B2494),9)="INVOICE #","INVOICE",IF(TRIM('Tracker&amp;Invoice'!B2494)="Overall Completion INVOICE","OVERALL",""))</f>
        <v/>
      </c>
      <c r="E2452" t="str">
        <f>IF(D2452="INVOICE",VALUE(MID(TRIM('Tracker&amp;Invoice'!B2494),10,10)),"")</f>
        <v/>
      </c>
      <c r="F2452">
        <f>IF(B2452=1,IFERROR(LOOKUP(2,1/('Tracker&amp;Invoice'!$H2494:$AC2494&lt;&gt;""),COLUMN('Tracker&amp;Invoice'!$H2494:$AC2494)),8),F2451)</f>
        <v>14</v>
      </c>
      <c r="G2452">
        <f>IF(D2452="OVERALL",IFERROR(LOOKUP(2,1/('Tracker&amp;Invoice'!$H2494:$AC2494&lt;&gt;""),COLUMN('Tracker&amp;Invoice'!$H2494:$AC2494)),8),G2453)</f>
        <v>15</v>
      </c>
      <c r="H2452">
        <f t="shared" si="76"/>
        <v>15</v>
      </c>
      <c r="I2452" s="29">
        <f>IF(D2452="INVOICE",SUM('Tracker&amp;Invoice'!$H2494:INDEX('Tracker&amp;Invoice'!$A2494:$AC2494,1,H2452)),0)</f>
        <v>0</v>
      </c>
      <c r="J2452" s="29">
        <f>IF(D2452="OVERALL",SUM('Tracker&amp;Invoice'!$H2494:$AC2494),0)</f>
        <v>0</v>
      </c>
    </row>
    <row r="2453" spans="1:10">
      <c r="A2453" t="e">
        <f t="shared" si="77"/>
        <v>#REF!</v>
      </c>
      <c r="B2453">
        <f>IF(AND('Tracker&amp;Invoice'!A2495&lt;&gt;"",'Tracker&amp;Invoice'!A2495&lt;&gt;"ITEM",'Tracker&amp;Invoice'!A2493="ITEM"),1,0)</f>
        <v>0</v>
      </c>
      <c r="C2453" t="str">
        <f>IF(B2453=1,'Tracker&amp;Invoice'!A2495,C2452)</f>
        <v>BQ-154</v>
      </c>
      <c r="D2453" t="str">
        <f>IF(LEFT(TRIM('Tracker&amp;Invoice'!B2495),9)="INVOICE #","INVOICE",IF(TRIM('Tracker&amp;Invoice'!B2495)="Overall Completion INVOICE","OVERALL",""))</f>
        <v/>
      </c>
      <c r="E2453" t="str">
        <f>IF(D2453="INVOICE",VALUE(MID(TRIM('Tracker&amp;Invoice'!B2495),10,10)),"")</f>
        <v/>
      </c>
      <c r="F2453">
        <f>IF(B2453=1,IFERROR(LOOKUP(2,1/('Tracker&amp;Invoice'!$H2495:$AC2495&lt;&gt;""),COLUMN('Tracker&amp;Invoice'!$H2495:$AC2495)),8),F2452)</f>
        <v>14</v>
      </c>
      <c r="G2453">
        <f>IF(D2453="OVERALL",IFERROR(LOOKUP(2,1/('Tracker&amp;Invoice'!$H2495:$AC2495&lt;&gt;""),COLUMN('Tracker&amp;Invoice'!$H2495:$AC2495)),8),G2454)</f>
        <v>15</v>
      </c>
      <c r="H2453">
        <f t="shared" si="76"/>
        <v>15</v>
      </c>
      <c r="I2453" s="29">
        <f>IF(D2453="INVOICE",SUM('Tracker&amp;Invoice'!$H2495:INDEX('Tracker&amp;Invoice'!$A2495:$AC2495,1,H2453)),0)</f>
        <v>0</v>
      </c>
      <c r="J2453" s="29">
        <f>IF(D2453="OVERALL",SUM('Tracker&amp;Invoice'!$H2495:$AC2495),0)</f>
        <v>0</v>
      </c>
    </row>
    <row r="2454" spans="1:10">
      <c r="A2454" t="e">
        <f t="shared" si="77"/>
        <v>#REF!</v>
      </c>
      <c r="B2454">
        <f>IF(AND('Tracker&amp;Invoice'!A2496&lt;&gt;"",'Tracker&amp;Invoice'!A2496&lt;&gt;"ITEM",'Tracker&amp;Invoice'!A2494="ITEM"),1,0)</f>
        <v>0</v>
      </c>
      <c r="C2454" t="str">
        <f>IF(B2454=1,'Tracker&amp;Invoice'!A2496,C2453)</f>
        <v>BQ-154</v>
      </c>
      <c r="D2454" t="str">
        <f>IF(LEFT(TRIM('Tracker&amp;Invoice'!B2496),9)="INVOICE #","INVOICE",IF(TRIM('Tracker&amp;Invoice'!B2496)="Overall Completion INVOICE","OVERALL",""))</f>
        <v/>
      </c>
      <c r="E2454" t="str">
        <f>IF(D2454="INVOICE",VALUE(MID(TRIM('Tracker&amp;Invoice'!B2496),10,10)),"")</f>
        <v/>
      </c>
      <c r="F2454">
        <f>IF(B2454=1,IFERROR(LOOKUP(2,1/('Tracker&amp;Invoice'!$H2496:$AC2496&lt;&gt;""),COLUMN('Tracker&amp;Invoice'!$H2496:$AC2496)),8),F2453)</f>
        <v>14</v>
      </c>
      <c r="G2454">
        <f>IF(D2454="OVERALL",IFERROR(LOOKUP(2,1/('Tracker&amp;Invoice'!$H2496:$AC2496&lt;&gt;""),COLUMN('Tracker&amp;Invoice'!$H2496:$AC2496)),8),G2455)</f>
        <v>15</v>
      </c>
      <c r="H2454">
        <f t="shared" si="76"/>
        <v>15</v>
      </c>
      <c r="I2454" s="29">
        <f>IF(D2454="INVOICE",SUM('Tracker&amp;Invoice'!$H2496:INDEX('Tracker&amp;Invoice'!$A2496:$AC2496,1,H2454)),0)</f>
        <v>0</v>
      </c>
      <c r="J2454" s="29">
        <f>IF(D2454="OVERALL",SUM('Tracker&amp;Invoice'!$H2496:$AC2496),0)</f>
        <v>0</v>
      </c>
    </row>
    <row r="2455" spans="1:10">
      <c r="A2455" t="e">
        <f t="shared" si="77"/>
        <v>#REF!</v>
      </c>
      <c r="B2455">
        <f>IF(AND('Tracker&amp;Invoice'!A2497&lt;&gt;"",'Tracker&amp;Invoice'!A2497&lt;&gt;"ITEM",'Tracker&amp;Invoice'!A2495="ITEM"),1,0)</f>
        <v>0</v>
      </c>
      <c r="C2455" t="str">
        <f>IF(B2455=1,'Tracker&amp;Invoice'!A2497,C2454)</f>
        <v>BQ-154</v>
      </c>
      <c r="D2455" t="str">
        <f>IF(LEFT(TRIM('Tracker&amp;Invoice'!B2497),9)="INVOICE #","INVOICE",IF(TRIM('Tracker&amp;Invoice'!B2497)="Overall Completion INVOICE","OVERALL",""))</f>
        <v/>
      </c>
      <c r="E2455" t="str">
        <f>IF(D2455="INVOICE",VALUE(MID(TRIM('Tracker&amp;Invoice'!B2497),10,10)),"")</f>
        <v/>
      </c>
      <c r="F2455">
        <f>IF(B2455=1,IFERROR(LOOKUP(2,1/('Tracker&amp;Invoice'!$H2497:$AC2497&lt;&gt;""),COLUMN('Tracker&amp;Invoice'!$H2497:$AC2497)),8),F2454)</f>
        <v>14</v>
      </c>
      <c r="G2455">
        <f>IF(D2455="OVERALL",IFERROR(LOOKUP(2,1/('Tracker&amp;Invoice'!$H2497:$AC2497&lt;&gt;""),COLUMN('Tracker&amp;Invoice'!$H2497:$AC2497)),8),G2456)</f>
        <v>15</v>
      </c>
      <c r="H2455">
        <f t="shared" si="76"/>
        <v>15</v>
      </c>
      <c r="I2455" s="29">
        <f>IF(D2455="INVOICE",SUM('Tracker&amp;Invoice'!$H2497:INDEX('Tracker&amp;Invoice'!$A2497:$AC2497,1,H2455)),0)</f>
        <v>0</v>
      </c>
      <c r="J2455" s="29">
        <f>IF(D2455="OVERALL",SUM('Tracker&amp;Invoice'!$H2497:$AC2497),0)</f>
        <v>0</v>
      </c>
    </row>
    <row r="2456" spans="1:10">
      <c r="A2456" t="e">
        <f t="shared" si="77"/>
        <v>#REF!</v>
      </c>
      <c r="B2456">
        <f>IF(AND('Tracker&amp;Invoice'!A2498&lt;&gt;"",'Tracker&amp;Invoice'!A2498&lt;&gt;"ITEM",'Tracker&amp;Invoice'!A2496="ITEM"),1,0)</f>
        <v>0</v>
      </c>
      <c r="C2456" t="str">
        <f>IF(B2456=1,'Tracker&amp;Invoice'!A2498,C2455)</f>
        <v>BQ-154</v>
      </c>
      <c r="D2456" t="str">
        <f>IF(LEFT(TRIM('Tracker&amp;Invoice'!B2498),9)="INVOICE #","INVOICE",IF(TRIM('Tracker&amp;Invoice'!B2498)="Overall Completion INVOICE","OVERALL",""))</f>
        <v/>
      </c>
      <c r="E2456" t="str">
        <f>IF(D2456="INVOICE",VALUE(MID(TRIM('Tracker&amp;Invoice'!B2498),10,10)),"")</f>
        <v/>
      </c>
      <c r="F2456">
        <f>IF(B2456=1,IFERROR(LOOKUP(2,1/('Tracker&amp;Invoice'!$H2498:$AC2498&lt;&gt;""),COLUMN('Tracker&amp;Invoice'!$H2498:$AC2498)),8),F2455)</f>
        <v>14</v>
      </c>
      <c r="G2456">
        <f>IF(D2456="OVERALL",IFERROR(LOOKUP(2,1/('Tracker&amp;Invoice'!$H2498:$AC2498&lt;&gt;""),COLUMN('Tracker&amp;Invoice'!$H2498:$AC2498)),8),G2457)</f>
        <v>15</v>
      </c>
      <c r="H2456">
        <f t="shared" si="76"/>
        <v>15</v>
      </c>
      <c r="I2456" s="29">
        <f>IF(D2456="INVOICE",SUM('Tracker&amp;Invoice'!$H2498:INDEX('Tracker&amp;Invoice'!$A2498:$AC2498,1,H2456)),0)</f>
        <v>0</v>
      </c>
      <c r="J2456" s="29">
        <f>IF(D2456="OVERALL",SUM('Tracker&amp;Invoice'!$H2498:$AC2498),0)</f>
        <v>0</v>
      </c>
    </row>
    <row r="2457" spans="1:10">
      <c r="A2457" t="e">
        <f t="shared" si="77"/>
        <v>#REF!</v>
      </c>
      <c r="B2457">
        <f>IF(AND('Tracker&amp;Invoice'!A2499&lt;&gt;"",'Tracker&amp;Invoice'!A2499&lt;&gt;"ITEM",'Tracker&amp;Invoice'!A2497="ITEM"),1,0)</f>
        <v>0</v>
      </c>
      <c r="C2457" t="str">
        <f>IF(B2457=1,'Tracker&amp;Invoice'!A2499,C2456)</f>
        <v>BQ-154</v>
      </c>
      <c r="D2457" t="str">
        <f>IF(LEFT(TRIM('Tracker&amp;Invoice'!B2499),9)="INVOICE #","INVOICE",IF(TRIM('Tracker&amp;Invoice'!B2499)="Overall Completion INVOICE","OVERALL",""))</f>
        <v/>
      </c>
      <c r="E2457" t="str">
        <f>IF(D2457="INVOICE",VALUE(MID(TRIM('Tracker&amp;Invoice'!B2499),10,10)),"")</f>
        <v/>
      </c>
      <c r="F2457">
        <f>IF(B2457=1,IFERROR(LOOKUP(2,1/('Tracker&amp;Invoice'!$H2499:$AC2499&lt;&gt;""),COLUMN('Tracker&amp;Invoice'!$H2499:$AC2499)),8),F2456)</f>
        <v>14</v>
      </c>
      <c r="G2457">
        <f>IF(D2457="OVERALL",IFERROR(LOOKUP(2,1/('Tracker&amp;Invoice'!$H2499:$AC2499&lt;&gt;""),COLUMN('Tracker&amp;Invoice'!$H2499:$AC2499)),8),G2458)</f>
        <v>15</v>
      </c>
      <c r="H2457">
        <f t="shared" si="76"/>
        <v>15</v>
      </c>
      <c r="I2457" s="29">
        <f>IF(D2457="INVOICE",SUM('Tracker&amp;Invoice'!$H2499:INDEX('Tracker&amp;Invoice'!$A2499:$AC2499,1,H2457)),0)</f>
        <v>0</v>
      </c>
      <c r="J2457" s="29">
        <f>IF(D2457="OVERALL",SUM('Tracker&amp;Invoice'!$H2499:$AC2499),0)</f>
        <v>0</v>
      </c>
    </row>
    <row r="2458" spans="1:10">
      <c r="A2458" t="e">
        <f t="shared" si="77"/>
        <v>#REF!</v>
      </c>
      <c r="B2458">
        <f>IF(AND('Tracker&amp;Invoice'!A2500&lt;&gt;"",'Tracker&amp;Invoice'!A2500&lt;&gt;"ITEM",'Tracker&amp;Invoice'!A2498="ITEM"),1,0)</f>
        <v>0</v>
      </c>
      <c r="C2458" t="str">
        <f>IF(B2458=1,'Tracker&amp;Invoice'!A2500,C2457)</f>
        <v>BQ-154</v>
      </c>
      <c r="D2458" t="str">
        <f>IF(LEFT(TRIM('Tracker&amp;Invoice'!B2500),9)="INVOICE #","INVOICE",IF(TRIM('Tracker&amp;Invoice'!B2500)="Overall Completion INVOICE","OVERALL",""))</f>
        <v/>
      </c>
      <c r="E2458" t="str">
        <f>IF(D2458="INVOICE",VALUE(MID(TRIM('Tracker&amp;Invoice'!B2500),10,10)),"")</f>
        <v/>
      </c>
      <c r="F2458">
        <f>IF(B2458=1,IFERROR(LOOKUP(2,1/('Tracker&amp;Invoice'!$H2500:$AC2500&lt;&gt;""),COLUMN('Tracker&amp;Invoice'!$H2500:$AC2500)),8),F2457)</f>
        <v>14</v>
      </c>
      <c r="G2458">
        <f>IF(D2458="OVERALL",IFERROR(LOOKUP(2,1/('Tracker&amp;Invoice'!$H2500:$AC2500&lt;&gt;""),COLUMN('Tracker&amp;Invoice'!$H2500:$AC2500)),8),G2459)</f>
        <v>15</v>
      </c>
      <c r="H2458">
        <f t="shared" si="76"/>
        <v>15</v>
      </c>
      <c r="I2458" s="29">
        <f>IF(D2458="INVOICE",SUM('Tracker&amp;Invoice'!$H2500:INDEX('Tracker&amp;Invoice'!$A2500:$AC2500,1,H2458)),0)</f>
        <v>0</v>
      </c>
      <c r="J2458" s="29">
        <f>IF(D2458="OVERALL",SUM('Tracker&amp;Invoice'!$H2500:$AC2500),0)</f>
        <v>0</v>
      </c>
    </row>
    <row r="2459" spans="1:10">
      <c r="A2459" t="e">
        <f t="shared" si="77"/>
        <v>#REF!</v>
      </c>
      <c r="B2459">
        <f>IF(AND('Tracker&amp;Invoice'!A2501&lt;&gt;"",'Tracker&amp;Invoice'!A2501&lt;&gt;"ITEM",'Tracker&amp;Invoice'!A2499="ITEM"),1,0)</f>
        <v>1</v>
      </c>
      <c r="C2459" t="str">
        <f>IF(B2459=1,'Tracker&amp;Invoice'!A2501,C2458)</f>
        <v>BQ-155</v>
      </c>
      <c r="D2459" t="str">
        <f>IF(LEFT(TRIM('Tracker&amp;Invoice'!B2501),9)="INVOICE #","INVOICE",IF(TRIM('Tracker&amp;Invoice'!B2501)="Overall Completion INVOICE","OVERALL",""))</f>
        <v/>
      </c>
      <c r="E2459" t="str">
        <f>IF(D2459="INVOICE",VALUE(MID(TRIM('Tracker&amp;Invoice'!B2501),10,10)),"")</f>
        <v/>
      </c>
      <c r="F2459">
        <f>IF(B2459=1,IFERROR(LOOKUP(2,1/('Tracker&amp;Invoice'!$H2501:$AC2501&lt;&gt;""),COLUMN('Tracker&amp;Invoice'!$H2501:$AC2501)),8),F2458)</f>
        <v>14</v>
      </c>
      <c r="G2459">
        <f>IF(D2459="OVERALL",IFERROR(LOOKUP(2,1/('Tracker&amp;Invoice'!$H2501:$AC2501&lt;&gt;""),COLUMN('Tracker&amp;Invoice'!$H2501:$AC2501)),8),G2460)</f>
        <v>15</v>
      </c>
      <c r="H2459">
        <f t="shared" si="76"/>
        <v>15</v>
      </c>
      <c r="I2459" s="29">
        <f>IF(D2459="INVOICE",SUM('Tracker&amp;Invoice'!$H2501:INDEX('Tracker&amp;Invoice'!$A2501:$AC2501,1,H2459)),0)</f>
        <v>0</v>
      </c>
      <c r="J2459" s="29">
        <f>IF(D2459="OVERALL",SUM('Tracker&amp;Invoice'!$H2501:$AC2501),0)</f>
        <v>0</v>
      </c>
    </row>
    <row r="2460" spans="1:10">
      <c r="A2460" t="e">
        <f t="shared" si="77"/>
        <v>#REF!</v>
      </c>
      <c r="B2460">
        <f>IF(AND('Tracker&amp;Invoice'!A2502&lt;&gt;"",'Tracker&amp;Invoice'!A2502&lt;&gt;"ITEM",'Tracker&amp;Invoice'!A2500="ITEM"),1,0)</f>
        <v>0</v>
      </c>
      <c r="C2460" t="str">
        <f>IF(B2460=1,'Tracker&amp;Invoice'!A2502,C2459)</f>
        <v>BQ-155</v>
      </c>
      <c r="D2460" t="str">
        <f>IF(LEFT(TRIM('Tracker&amp;Invoice'!B2502),9)="INVOICE #","INVOICE",IF(TRIM('Tracker&amp;Invoice'!B2502)="Overall Completion INVOICE","OVERALL",""))</f>
        <v/>
      </c>
      <c r="E2460" t="str">
        <f>IF(D2460="INVOICE",VALUE(MID(TRIM('Tracker&amp;Invoice'!B2502),10,10)),"")</f>
        <v/>
      </c>
      <c r="F2460">
        <f>IF(B2460=1,IFERROR(LOOKUP(2,1/('Tracker&amp;Invoice'!$H2502:$AC2502&lt;&gt;""),COLUMN('Tracker&amp;Invoice'!$H2502:$AC2502)),8),F2459)</f>
        <v>14</v>
      </c>
      <c r="G2460">
        <f>IF(D2460="OVERALL",IFERROR(LOOKUP(2,1/('Tracker&amp;Invoice'!$H2502:$AC2502&lt;&gt;""),COLUMN('Tracker&amp;Invoice'!$H2502:$AC2502)),8),G2461)</f>
        <v>15</v>
      </c>
      <c r="H2460">
        <f t="shared" si="76"/>
        <v>15</v>
      </c>
      <c r="I2460" s="29">
        <f>IF(D2460="INVOICE",SUM('Tracker&amp;Invoice'!$H2502:INDEX('Tracker&amp;Invoice'!$A2502:$AC2502,1,H2460)),0)</f>
        <v>0</v>
      </c>
      <c r="J2460" s="29">
        <f>IF(D2460="OVERALL",SUM('Tracker&amp;Invoice'!$H2502:$AC2502),0)</f>
        <v>0</v>
      </c>
    </row>
    <row r="2461" spans="1:10">
      <c r="A2461" t="e">
        <f t="shared" si="77"/>
        <v>#REF!</v>
      </c>
      <c r="B2461">
        <f>IF(AND('Tracker&amp;Invoice'!A2503&lt;&gt;"",'Tracker&amp;Invoice'!A2503&lt;&gt;"ITEM",'Tracker&amp;Invoice'!A2501="ITEM"),1,0)</f>
        <v>0</v>
      </c>
      <c r="C2461" t="str">
        <f>IF(B2461=1,'Tracker&amp;Invoice'!A2503,C2460)</f>
        <v>BQ-155</v>
      </c>
      <c r="D2461" t="str">
        <f>IF(LEFT(TRIM('Tracker&amp;Invoice'!B2503),9)="INVOICE #","INVOICE",IF(TRIM('Tracker&amp;Invoice'!B2503)="Overall Completion INVOICE","OVERALL",""))</f>
        <v/>
      </c>
      <c r="E2461" t="str">
        <f>IF(D2461="INVOICE",VALUE(MID(TRIM('Tracker&amp;Invoice'!B2503),10,10)),"")</f>
        <v/>
      </c>
      <c r="F2461">
        <f>IF(B2461=1,IFERROR(LOOKUP(2,1/('Tracker&amp;Invoice'!$H2503:$AC2503&lt;&gt;""),COLUMN('Tracker&amp;Invoice'!$H2503:$AC2503)),8),F2460)</f>
        <v>14</v>
      </c>
      <c r="G2461">
        <f>IF(D2461="OVERALL",IFERROR(LOOKUP(2,1/('Tracker&amp;Invoice'!$H2503:$AC2503&lt;&gt;""),COLUMN('Tracker&amp;Invoice'!$H2503:$AC2503)),8),G2462)</f>
        <v>15</v>
      </c>
      <c r="H2461">
        <f t="shared" si="76"/>
        <v>15</v>
      </c>
      <c r="I2461" s="29">
        <f>IF(D2461="INVOICE",SUM('Tracker&amp;Invoice'!$H2503:INDEX('Tracker&amp;Invoice'!$A2503:$AC2503,1,H2461)),0)</f>
        <v>0</v>
      </c>
      <c r="J2461" s="29">
        <f>IF(D2461="OVERALL",SUM('Tracker&amp;Invoice'!$H2503:$AC2503),0)</f>
        <v>0</v>
      </c>
    </row>
    <row r="2462" spans="1:10">
      <c r="A2462" t="e">
        <f t="shared" si="77"/>
        <v>#REF!</v>
      </c>
      <c r="B2462">
        <f>IF(AND('Tracker&amp;Invoice'!A2504&lt;&gt;"",'Tracker&amp;Invoice'!A2504&lt;&gt;"ITEM",'Tracker&amp;Invoice'!A2502="ITEM"),1,0)</f>
        <v>0</v>
      </c>
      <c r="C2462" t="str">
        <f>IF(B2462=1,'Tracker&amp;Invoice'!A2504,C2461)</f>
        <v>BQ-155</v>
      </c>
      <c r="D2462" t="str">
        <f>IF(LEFT(TRIM('Tracker&amp;Invoice'!B2504),9)="INVOICE #","INVOICE",IF(TRIM('Tracker&amp;Invoice'!B2504)="Overall Completion INVOICE","OVERALL",""))</f>
        <v>INVOICE</v>
      </c>
      <c r="E2462">
        <f>IF(D2462="INVOICE",VALUE(MID(TRIM('Tracker&amp;Invoice'!B2504),10,10)),"")</f>
        <v>28</v>
      </c>
      <c r="F2462">
        <f>IF(B2462=1,IFERROR(LOOKUP(2,1/('Tracker&amp;Invoice'!$H2504:$AC2504&lt;&gt;""),COLUMN('Tracker&amp;Invoice'!$H2504:$AC2504)),8),F2461)</f>
        <v>14</v>
      </c>
      <c r="G2462">
        <f>IF(D2462="OVERALL",IFERROR(LOOKUP(2,1/('Tracker&amp;Invoice'!$H2504:$AC2504&lt;&gt;""),COLUMN('Tracker&amp;Invoice'!$H2504:$AC2504)),8),G2463)</f>
        <v>15</v>
      </c>
      <c r="H2462">
        <f t="shared" si="76"/>
        <v>15</v>
      </c>
      <c r="I2462" s="29">
        <f>IF(D2462="INVOICE",SUM('Tracker&amp;Invoice'!$H2504:INDEX('Tracker&amp;Invoice'!$A2504:$AC2504,1,H2462)),0)</f>
        <v>990.00000000000011</v>
      </c>
      <c r="J2462" s="29">
        <f>IF(D2462="OVERALL",SUM('Tracker&amp;Invoice'!$H2504:$AC2504),0)</f>
        <v>0</v>
      </c>
    </row>
    <row r="2463" spans="1:10">
      <c r="A2463" t="e">
        <f t="shared" si="77"/>
        <v>#REF!</v>
      </c>
      <c r="B2463">
        <f>IF(AND('Tracker&amp;Invoice'!A2505&lt;&gt;"",'Tracker&amp;Invoice'!A2505&lt;&gt;"ITEM",'Tracker&amp;Invoice'!A2503="ITEM"),1,0)</f>
        <v>0</v>
      </c>
      <c r="C2463" t="str">
        <f>IF(B2463=1,'Tracker&amp;Invoice'!A2505,C2462)</f>
        <v>BQ-155</v>
      </c>
      <c r="D2463" t="str">
        <f>IF(LEFT(TRIM('Tracker&amp;Invoice'!B2505),9)="INVOICE #","INVOICE",IF(TRIM('Tracker&amp;Invoice'!B2505)="Overall Completion INVOICE","OVERALL",""))</f>
        <v/>
      </c>
      <c r="E2463" t="str">
        <f>IF(D2463="INVOICE",VALUE(MID(TRIM('Tracker&amp;Invoice'!B2505),10,10)),"")</f>
        <v/>
      </c>
      <c r="F2463">
        <f>IF(B2463=1,IFERROR(LOOKUP(2,1/('Tracker&amp;Invoice'!$H2505:$AC2505&lt;&gt;""),COLUMN('Tracker&amp;Invoice'!$H2505:$AC2505)),8),F2462)</f>
        <v>14</v>
      </c>
      <c r="G2463">
        <f>IF(D2463="OVERALL",IFERROR(LOOKUP(2,1/('Tracker&amp;Invoice'!$H2505:$AC2505&lt;&gt;""),COLUMN('Tracker&amp;Invoice'!$H2505:$AC2505)),8),G2464)</f>
        <v>15</v>
      </c>
      <c r="H2463">
        <f t="shared" si="76"/>
        <v>15</v>
      </c>
      <c r="I2463" s="29">
        <f>IF(D2463="INVOICE",SUM('Tracker&amp;Invoice'!$H2505:INDEX('Tracker&amp;Invoice'!$A2505:$AC2505,1,H2463)),0)</f>
        <v>0</v>
      </c>
      <c r="J2463" s="29">
        <f>IF(D2463="OVERALL",SUM('Tracker&amp;Invoice'!$H2505:$AC2505),0)</f>
        <v>0</v>
      </c>
    </row>
    <row r="2464" spans="1:10">
      <c r="A2464" t="e">
        <f t="shared" si="77"/>
        <v>#REF!</v>
      </c>
      <c r="B2464">
        <f>IF(AND('Tracker&amp;Invoice'!A2506&lt;&gt;"",'Tracker&amp;Invoice'!A2506&lt;&gt;"ITEM",'Tracker&amp;Invoice'!A2504="ITEM"),1,0)</f>
        <v>0</v>
      </c>
      <c r="C2464" t="str">
        <f>IF(B2464=1,'Tracker&amp;Invoice'!A2506,C2463)</f>
        <v>BQ-155</v>
      </c>
      <c r="D2464" t="str">
        <f>IF(LEFT(TRIM('Tracker&amp;Invoice'!B2506),9)="INVOICE #","INVOICE",IF(TRIM('Tracker&amp;Invoice'!B2506)="Overall Completion INVOICE","OVERALL",""))</f>
        <v/>
      </c>
      <c r="E2464" t="str">
        <f>IF(D2464="INVOICE",VALUE(MID(TRIM('Tracker&amp;Invoice'!B2506),10,10)),"")</f>
        <v/>
      </c>
      <c r="F2464">
        <f>IF(B2464=1,IFERROR(LOOKUP(2,1/('Tracker&amp;Invoice'!$H2506:$AC2506&lt;&gt;""),COLUMN('Tracker&amp;Invoice'!$H2506:$AC2506)),8),F2463)</f>
        <v>14</v>
      </c>
      <c r="G2464">
        <f>IF(D2464="OVERALL",IFERROR(LOOKUP(2,1/('Tracker&amp;Invoice'!$H2506:$AC2506&lt;&gt;""),COLUMN('Tracker&amp;Invoice'!$H2506:$AC2506)),8),G2465)</f>
        <v>15</v>
      </c>
      <c r="H2464">
        <f t="shared" si="76"/>
        <v>15</v>
      </c>
      <c r="I2464" s="29">
        <f>IF(D2464="INVOICE",SUM('Tracker&amp;Invoice'!$H2506:INDEX('Tracker&amp;Invoice'!$A2506:$AC2506,1,H2464)),0)</f>
        <v>0</v>
      </c>
      <c r="J2464" s="29">
        <f>IF(D2464="OVERALL",SUM('Tracker&amp;Invoice'!$H2506:$AC2506),0)</f>
        <v>0</v>
      </c>
    </row>
    <row r="2465" spans="1:10">
      <c r="A2465" t="e">
        <f t="shared" si="77"/>
        <v>#REF!</v>
      </c>
      <c r="B2465">
        <f>IF(AND('Tracker&amp;Invoice'!A2507&lt;&gt;"",'Tracker&amp;Invoice'!A2507&lt;&gt;"ITEM",'Tracker&amp;Invoice'!A2505="ITEM"),1,0)</f>
        <v>0</v>
      </c>
      <c r="C2465" t="str">
        <f>IF(B2465=1,'Tracker&amp;Invoice'!A2507,C2464)</f>
        <v>BQ-155</v>
      </c>
      <c r="D2465" t="str">
        <f>IF(LEFT(TRIM('Tracker&amp;Invoice'!B2507),9)="INVOICE #","INVOICE",IF(TRIM('Tracker&amp;Invoice'!B2507)="Overall Completion INVOICE","OVERALL",""))</f>
        <v/>
      </c>
      <c r="E2465" t="str">
        <f>IF(D2465="INVOICE",VALUE(MID(TRIM('Tracker&amp;Invoice'!B2507),10,10)),"")</f>
        <v/>
      </c>
      <c r="F2465">
        <f>IF(B2465=1,IFERROR(LOOKUP(2,1/('Tracker&amp;Invoice'!$H2507:$AC2507&lt;&gt;""),COLUMN('Tracker&amp;Invoice'!$H2507:$AC2507)),8),F2464)</f>
        <v>14</v>
      </c>
      <c r="G2465">
        <f>IF(D2465="OVERALL",IFERROR(LOOKUP(2,1/('Tracker&amp;Invoice'!$H2507:$AC2507&lt;&gt;""),COLUMN('Tracker&amp;Invoice'!$H2507:$AC2507)),8),G2466)</f>
        <v>15</v>
      </c>
      <c r="H2465">
        <f t="shared" si="76"/>
        <v>15</v>
      </c>
      <c r="I2465" s="29">
        <f>IF(D2465="INVOICE",SUM('Tracker&amp;Invoice'!$H2507:INDEX('Tracker&amp;Invoice'!$A2507:$AC2507,1,H2465)),0)</f>
        <v>0</v>
      </c>
      <c r="J2465" s="29">
        <f>IF(D2465="OVERALL",SUM('Tracker&amp;Invoice'!$H2507:$AC2507),0)</f>
        <v>0</v>
      </c>
    </row>
    <row r="2466" spans="1:10">
      <c r="A2466" t="e">
        <f t="shared" si="77"/>
        <v>#REF!</v>
      </c>
      <c r="B2466">
        <f>IF(AND('Tracker&amp;Invoice'!A2508&lt;&gt;"",'Tracker&amp;Invoice'!A2508&lt;&gt;"ITEM",'Tracker&amp;Invoice'!A2506="ITEM"),1,0)</f>
        <v>0</v>
      </c>
      <c r="C2466" t="str">
        <f>IF(B2466=1,'Tracker&amp;Invoice'!A2508,C2465)</f>
        <v>BQ-155</v>
      </c>
      <c r="D2466" t="str">
        <f>IF(LEFT(TRIM('Tracker&amp;Invoice'!B2508),9)="INVOICE #","INVOICE",IF(TRIM('Tracker&amp;Invoice'!B2508)="Overall Completion INVOICE","OVERALL",""))</f>
        <v>OVERALL</v>
      </c>
      <c r="E2466" t="str">
        <f>IF(D2466="INVOICE",VALUE(MID(TRIM('Tracker&amp;Invoice'!B2508),10,10)),"")</f>
        <v/>
      </c>
      <c r="F2466">
        <f>IF(B2466=1,IFERROR(LOOKUP(2,1/('Tracker&amp;Invoice'!$H2508:$AC2508&lt;&gt;""),COLUMN('Tracker&amp;Invoice'!$H2508:$AC2508)),8),F2465)</f>
        <v>14</v>
      </c>
      <c r="G2466">
        <f>IF(D2466="OVERALL",IFERROR(LOOKUP(2,1/('Tracker&amp;Invoice'!$H2508:$AC2508&lt;&gt;""),COLUMN('Tracker&amp;Invoice'!$H2508:$AC2508)),8),G2467)</f>
        <v>15</v>
      </c>
      <c r="H2466">
        <f t="shared" si="76"/>
        <v>15</v>
      </c>
      <c r="I2466" s="29">
        <f>IF(D2466="INVOICE",SUM('Tracker&amp;Invoice'!$H2508:INDEX('Tracker&amp;Invoice'!$A2508:$AC2508,1,H2466)),0)</f>
        <v>0</v>
      </c>
      <c r="J2466" s="29">
        <f>IF(D2466="OVERALL",SUM('Tracker&amp;Invoice'!$H2508:$AC2508),0)</f>
        <v>990.00000000000011</v>
      </c>
    </row>
    <row r="2467" spans="1:10">
      <c r="A2467" t="e">
        <f t="shared" si="77"/>
        <v>#REF!</v>
      </c>
      <c r="B2467">
        <f>IF(AND('Tracker&amp;Invoice'!A2509&lt;&gt;"",'Tracker&amp;Invoice'!A2509&lt;&gt;"ITEM",'Tracker&amp;Invoice'!A2507="ITEM"),1,0)</f>
        <v>0</v>
      </c>
      <c r="C2467" t="str">
        <f>IF(B2467=1,'Tracker&amp;Invoice'!A2509,C2466)</f>
        <v>BQ-155</v>
      </c>
      <c r="D2467" t="str">
        <f>IF(LEFT(TRIM('Tracker&amp;Invoice'!B2509),9)="INVOICE #","INVOICE",IF(TRIM('Tracker&amp;Invoice'!B2509)="Overall Completion INVOICE","OVERALL",""))</f>
        <v/>
      </c>
      <c r="E2467" t="str">
        <f>IF(D2467="INVOICE",VALUE(MID(TRIM('Tracker&amp;Invoice'!B2509),10,10)),"")</f>
        <v/>
      </c>
      <c r="F2467">
        <f>IF(B2467=1,IFERROR(LOOKUP(2,1/('Tracker&amp;Invoice'!$H2509:$AC2509&lt;&gt;""),COLUMN('Tracker&amp;Invoice'!$H2509:$AC2509)),8),F2466)</f>
        <v>14</v>
      </c>
      <c r="G2467">
        <f>IF(D2467="OVERALL",IFERROR(LOOKUP(2,1/('Tracker&amp;Invoice'!$H2509:$AC2509&lt;&gt;""),COLUMN('Tracker&amp;Invoice'!$H2509:$AC2509)),8),G2468)</f>
        <v>15</v>
      </c>
      <c r="H2467">
        <f t="shared" si="76"/>
        <v>15</v>
      </c>
      <c r="I2467" s="29">
        <f>IF(D2467="INVOICE",SUM('Tracker&amp;Invoice'!$H2509:INDEX('Tracker&amp;Invoice'!$A2509:$AC2509,1,H2467)),0)</f>
        <v>0</v>
      </c>
      <c r="J2467" s="29">
        <f>IF(D2467="OVERALL",SUM('Tracker&amp;Invoice'!$H2509:$AC2509),0)</f>
        <v>0</v>
      </c>
    </row>
    <row r="2468" spans="1:10">
      <c r="A2468" t="e">
        <f t="shared" si="77"/>
        <v>#REF!</v>
      </c>
      <c r="B2468">
        <f>IF(AND('Tracker&amp;Invoice'!A2510&lt;&gt;"",'Tracker&amp;Invoice'!A2510&lt;&gt;"ITEM",'Tracker&amp;Invoice'!A2508="ITEM"),1,0)</f>
        <v>0</v>
      </c>
      <c r="C2468" t="str">
        <f>IF(B2468=1,'Tracker&amp;Invoice'!A2510,C2467)</f>
        <v>BQ-155</v>
      </c>
      <c r="D2468" t="str">
        <f>IF(LEFT(TRIM('Tracker&amp;Invoice'!B2510),9)="INVOICE #","INVOICE",IF(TRIM('Tracker&amp;Invoice'!B2510)="Overall Completion INVOICE","OVERALL",""))</f>
        <v/>
      </c>
      <c r="E2468" t="str">
        <f>IF(D2468="INVOICE",VALUE(MID(TRIM('Tracker&amp;Invoice'!B2510),10,10)),"")</f>
        <v/>
      </c>
      <c r="F2468">
        <f>IF(B2468=1,IFERROR(LOOKUP(2,1/('Tracker&amp;Invoice'!$H2510:$AC2510&lt;&gt;""),COLUMN('Tracker&amp;Invoice'!$H2510:$AC2510)),8),F2467)</f>
        <v>14</v>
      </c>
      <c r="G2468">
        <f>IF(D2468="OVERALL",IFERROR(LOOKUP(2,1/('Tracker&amp;Invoice'!$H2510:$AC2510&lt;&gt;""),COLUMN('Tracker&amp;Invoice'!$H2510:$AC2510)),8),G2469)</f>
        <v>15</v>
      </c>
      <c r="H2468">
        <f t="shared" si="76"/>
        <v>15</v>
      </c>
      <c r="I2468" s="29">
        <f>IF(D2468="INVOICE",SUM('Tracker&amp;Invoice'!$H2510:INDEX('Tracker&amp;Invoice'!$A2510:$AC2510,1,H2468)),0)</f>
        <v>0</v>
      </c>
      <c r="J2468" s="29">
        <f>IF(D2468="OVERALL",SUM('Tracker&amp;Invoice'!$H2510:$AC2510),0)</f>
        <v>0</v>
      </c>
    </row>
    <row r="2469" spans="1:10">
      <c r="A2469" t="e">
        <f t="shared" si="77"/>
        <v>#REF!</v>
      </c>
      <c r="B2469">
        <f>IF(AND('Tracker&amp;Invoice'!A2511&lt;&gt;"",'Tracker&amp;Invoice'!A2511&lt;&gt;"ITEM",'Tracker&amp;Invoice'!A2509="ITEM"),1,0)</f>
        <v>0</v>
      </c>
      <c r="C2469" t="str">
        <f>IF(B2469=1,'Tracker&amp;Invoice'!A2511,C2468)</f>
        <v>BQ-155</v>
      </c>
      <c r="D2469" t="str">
        <f>IF(LEFT(TRIM('Tracker&amp;Invoice'!B2511),9)="INVOICE #","INVOICE",IF(TRIM('Tracker&amp;Invoice'!B2511)="Overall Completion INVOICE","OVERALL",""))</f>
        <v/>
      </c>
      <c r="E2469" t="str">
        <f>IF(D2469="INVOICE",VALUE(MID(TRIM('Tracker&amp;Invoice'!B2511),10,10)),"")</f>
        <v/>
      </c>
      <c r="F2469">
        <f>IF(B2469=1,IFERROR(LOOKUP(2,1/('Tracker&amp;Invoice'!$H2511:$AC2511&lt;&gt;""),COLUMN('Tracker&amp;Invoice'!$H2511:$AC2511)),8),F2468)</f>
        <v>14</v>
      </c>
      <c r="G2469">
        <f>IF(D2469="OVERALL",IFERROR(LOOKUP(2,1/('Tracker&amp;Invoice'!$H2511:$AC2511&lt;&gt;""),COLUMN('Tracker&amp;Invoice'!$H2511:$AC2511)),8),G2470)</f>
        <v>15</v>
      </c>
      <c r="H2469">
        <f t="shared" si="76"/>
        <v>15</v>
      </c>
      <c r="I2469" s="29">
        <f>IF(D2469="INVOICE",SUM('Tracker&amp;Invoice'!$H2511:INDEX('Tracker&amp;Invoice'!$A2511:$AC2511,1,H2469)),0)</f>
        <v>0</v>
      </c>
      <c r="J2469" s="29">
        <f>IF(D2469="OVERALL",SUM('Tracker&amp;Invoice'!$H2511:$AC2511),0)</f>
        <v>0</v>
      </c>
    </row>
    <row r="2470" spans="1:10">
      <c r="A2470" t="e">
        <f t="shared" si="77"/>
        <v>#REF!</v>
      </c>
      <c r="B2470">
        <f>IF(AND('Tracker&amp;Invoice'!A2512&lt;&gt;"",'Tracker&amp;Invoice'!A2512&lt;&gt;"ITEM",'Tracker&amp;Invoice'!A2510="ITEM"),1,0)</f>
        <v>0</v>
      </c>
      <c r="C2470" t="str">
        <f>IF(B2470=1,'Tracker&amp;Invoice'!A2512,C2469)</f>
        <v>BQ-155</v>
      </c>
      <c r="D2470" t="str">
        <f>IF(LEFT(TRIM('Tracker&amp;Invoice'!B2512),9)="INVOICE #","INVOICE",IF(TRIM('Tracker&amp;Invoice'!B2512)="Overall Completion INVOICE","OVERALL",""))</f>
        <v/>
      </c>
      <c r="E2470" t="str">
        <f>IF(D2470="INVOICE",VALUE(MID(TRIM('Tracker&amp;Invoice'!B2512),10,10)),"")</f>
        <v/>
      </c>
      <c r="F2470">
        <f>IF(B2470=1,IFERROR(LOOKUP(2,1/('Tracker&amp;Invoice'!$H2512:$AC2512&lt;&gt;""),COLUMN('Tracker&amp;Invoice'!$H2512:$AC2512)),8),F2469)</f>
        <v>14</v>
      </c>
      <c r="G2470">
        <f>IF(D2470="OVERALL",IFERROR(LOOKUP(2,1/('Tracker&amp;Invoice'!$H2512:$AC2512&lt;&gt;""),COLUMN('Tracker&amp;Invoice'!$H2512:$AC2512)),8),G2471)</f>
        <v>15</v>
      </c>
      <c r="H2470">
        <f t="shared" si="76"/>
        <v>15</v>
      </c>
      <c r="I2470" s="29">
        <f>IF(D2470="INVOICE",SUM('Tracker&amp;Invoice'!$H2512:INDEX('Tracker&amp;Invoice'!$A2512:$AC2512,1,H2470)),0)</f>
        <v>0</v>
      </c>
      <c r="J2470" s="29">
        <f>IF(D2470="OVERALL",SUM('Tracker&amp;Invoice'!$H2512:$AC2512),0)</f>
        <v>0</v>
      </c>
    </row>
    <row r="2471" spans="1:10">
      <c r="A2471" t="e">
        <f t="shared" si="77"/>
        <v>#REF!</v>
      </c>
      <c r="B2471">
        <f>IF(AND('Tracker&amp;Invoice'!A2513&lt;&gt;"",'Tracker&amp;Invoice'!A2513&lt;&gt;"ITEM",'Tracker&amp;Invoice'!A2511="ITEM"),1,0)</f>
        <v>0</v>
      </c>
      <c r="C2471" t="str">
        <f>IF(B2471=1,'Tracker&amp;Invoice'!A2513,C2470)</f>
        <v>BQ-155</v>
      </c>
      <c r="D2471" t="str">
        <f>IF(LEFT(TRIM('Tracker&amp;Invoice'!B2513),9)="INVOICE #","INVOICE",IF(TRIM('Tracker&amp;Invoice'!B2513)="Overall Completion INVOICE","OVERALL",""))</f>
        <v/>
      </c>
      <c r="E2471" t="str">
        <f>IF(D2471="INVOICE",VALUE(MID(TRIM('Tracker&amp;Invoice'!B2513),10,10)),"")</f>
        <v/>
      </c>
      <c r="F2471">
        <f>IF(B2471=1,IFERROR(LOOKUP(2,1/('Tracker&amp;Invoice'!$H2513:$AC2513&lt;&gt;""),COLUMN('Tracker&amp;Invoice'!$H2513:$AC2513)),8),F2470)</f>
        <v>14</v>
      </c>
      <c r="G2471">
        <f>IF(D2471="OVERALL",IFERROR(LOOKUP(2,1/('Tracker&amp;Invoice'!$H2513:$AC2513&lt;&gt;""),COLUMN('Tracker&amp;Invoice'!$H2513:$AC2513)),8),G2472)</f>
        <v>15</v>
      </c>
      <c r="H2471">
        <f t="shared" si="76"/>
        <v>15</v>
      </c>
      <c r="I2471" s="29">
        <f>IF(D2471="INVOICE",SUM('Tracker&amp;Invoice'!$H2513:INDEX('Tracker&amp;Invoice'!$A2513:$AC2513,1,H2471)),0)</f>
        <v>0</v>
      </c>
      <c r="J2471" s="29">
        <f>IF(D2471="OVERALL",SUM('Tracker&amp;Invoice'!$H2513:$AC2513),0)</f>
        <v>0</v>
      </c>
    </row>
    <row r="2472" spans="1:10">
      <c r="A2472" t="e">
        <f t="shared" si="77"/>
        <v>#REF!</v>
      </c>
      <c r="B2472">
        <f>IF(AND('Tracker&amp;Invoice'!A2514&lt;&gt;"",'Tracker&amp;Invoice'!A2514&lt;&gt;"ITEM",'Tracker&amp;Invoice'!A2512="ITEM"),1,0)</f>
        <v>0</v>
      </c>
      <c r="C2472" t="str">
        <f>IF(B2472=1,'Tracker&amp;Invoice'!A2514,C2471)</f>
        <v>BQ-155</v>
      </c>
      <c r="D2472" t="str">
        <f>IF(LEFT(TRIM('Tracker&amp;Invoice'!B2514),9)="INVOICE #","INVOICE",IF(TRIM('Tracker&amp;Invoice'!B2514)="Overall Completion INVOICE","OVERALL",""))</f>
        <v/>
      </c>
      <c r="E2472" t="str">
        <f>IF(D2472="INVOICE",VALUE(MID(TRIM('Tracker&amp;Invoice'!B2514),10,10)),"")</f>
        <v/>
      </c>
      <c r="F2472">
        <f>IF(B2472=1,IFERROR(LOOKUP(2,1/('Tracker&amp;Invoice'!$H2514:$AC2514&lt;&gt;""),COLUMN('Tracker&amp;Invoice'!$H2514:$AC2514)),8),F2471)</f>
        <v>14</v>
      </c>
      <c r="G2472">
        <f>IF(D2472="OVERALL",IFERROR(LOOKUP(2,1/('Tracker&amp;Invoice'!$H2514:$AC2514&lt;&gt;""),COLUMN('Tracker&amp;Invoice'!$H2514:$AC2514)),8),G2473)</f>
        <v>15</v>
      </c>
      <c r="H2472">
        <f t="shared" si="76"/>
        <v>15</v>
      </c>
      <c r="I2472" s="29">
        <f>IF(D2472="INVOICE",SUM('Tracker&amp;Invoice'!$H2514:INDEX('Tracker&amp;Invoice'!$A2514:$AC2514,1,H2472)),0)</f>
        <v>0</v>
      </c>
      <c r="J2472" s="29">
        <f>IF(D2472="OVERALL",SUM('Tracker&amp;Invoice'!$H2514:$AC2514),0)</f>
        <v>0</v>
      </c>
    </row>
    <row r="2473" spans="1:10">
      <c r="A2473" t="e">
        <f t="shared" si="77"/>
        <v>#REF!</v>
      </c>
      <c r="B2473">
        <f>IF(AND('Tracker&amp;Invoice'!A2515&lt;&gt;"",'Tracker&amp;Invoice'!A2515&lt;&gt;"ITEM",'Tracker&amp;Invoice'!A2513="ITEM"),1,0)</f>
        <v>0</v>
      </c>
      <c r="C2473" t="str">
        <f>IF(B2473=1,'Tracker&amp;Invoice'!A2515,C2472)</f>
        <v>BQ-155</v>
      </c>
      <c r="D2473" t="str">
        <f>IF(LEFT(TRIM('Tracker&amp;Invoice'!B2515),9)="INVOICE #","INVOICE",IF(TRIM('Tracker&amp;Invoice'!B2515)="Overall Completion INVOICE","OVERALL",""))</f>
        <v/>
      </c>
      <c r="E2473" t="str">
        <f>IF(D2473="INVOICE",VALUE(MID(TRIM('Tracker&amp;Invoice'!B2515),10,10)),"")</f>
        <v/>
      </c>
      <c r="F2473">
        <f>IF(B2473=1,IFERROR(LOOKUP(2,1/('Tracker&amp;Invoice'!$H2515:$AC2515&lt;&gt;""),COLUMN('Tracker&amp;Invoice'!$H2515:$AC2515)),8),F2472)</f>
        <v>14</v>
      </c>
      <c r="G2473">
        <f>IF(D2473="OVERALL",IFERROR(LOOKUP(2,1/('Tracker&amp;Invoice'!$H2515:$AC2515&lt;&gt;""),COLUMN('Tracker&amp;Invoice'!$H2515:$AC2515)),8),G2474)</f>
        <v>15</v>
      </c>
      <c r="H2473">
        <f t="shared" si="76"/>
        <v>15</v>
      </c>
      <c r="I2473" s="29">
        <f>IF(D2473="INVOICE",SUM('Tracker&amp;Invoice'!$H2515:INDEX('Tracker&amp;Invoice'!$A2515:$AC2515,1,H2473)),0)</f>
        <v>0</v>
      </c>
      <c r="J2473" s="29">
        <f>IF(D2473="OVERALL",SUM('Tracker&amp;Invoice'!$H2515:$AC2515),0)</f>
        <v>0</v>
      </c>
    </row>
    <row r="2474" spans="1:10">
      <c r="A2474" t="e">
        <f t="shared" si="77"/>
        <v>#REF!</v>
      </c>
      <c r="B2474">
        <f>IF(AND('Tracker&amp;Invoice'!A2516&lt;&gt;"",'Tracker&amp;Invoice'!A2516&lt;&gt;"ITEM",'Tracker&amp;Invoice'!A2514="ITEM"),1,0)</f>
        <v>0</v>
      </c>
      <c r="C2474" t="str">
        <f>IF(B2474=1,'Tracker&amp;Invoice'!A2516,C2473)</f>
        <v>BQ-155</v>
      </c>
      <c r="D2474" t="str">
        <f>IF(LEFT(TRIM('Tracker&amp;Invoice'!B2516),9)="INVOICE #","INVOICE",IF(TRIM('Tracker&amp;Invoice'!B2516)="Overall Completion INVOICE","OVERALL",""))</f>
        <v/>
      </c>
      <c r="E2474" t="str">
        <f>IF(D2474="INVOICE",VALUE(MID(TRIM('Tracker&amp;Invoice'!B2516),10,10)),"")</f>
        <v/>
      </c>
      <c r="F2474">
        <f>IF(B2474=1,IFERROR(LOOKUP(2,1/('Tracker&amp;Invoice'!$H2516:$AC2516&lt;&gt;""),COLUMN('Tracker&amp;Invoice'!$H2516:$AC2516)),8),F2473)</f>
        <v>14</v>
      </c>
      <c r="G2474">
        <f>IF(D2474="OVERALL",IFERROR(LOOKUP(2,1/('Tracker&amp;Invoice'!$H2516:$AC2516&lt;&gt;""),COLUMN('Tracker&amp;Invoice'!$H2516:$AC2516)),8),G2475)</f>
        <v>15</v>
      </c>
      <c r="H2474">
        <f t="shared" si="76"/>
        <v>15</v>
      </c>
      <c r="I2474" s="29">
        <f>IF(D2474="INVOICE",SUM('Tracker&amp;Invoice'!$H2516:INDEX('Tracker&amp;Invoice'!$A2516:$AC2516,1,H2474)),0)</f>
        <v>0</v>
      </c>
      <c r="J2474" s="29">
        <f>IF(D2474="OVERALL",SUM('Tracker&amp;Invoice'!$H2516:$AC2516),0)</f>
        <v>0</v>
      </c>
    </row>
    <row r="2475" spans="1:10">
      <c r="A2475" t="e">
        <f t="shared" si="77"/>
        <v>#REF!</v>
      </c>
      <c r="B2475">
        <f>IF(AND('Tracker&amp;Invoice'!A2517&lt;&gt;"",'Tracker&amp;Invoice'!A2517&lt;&gt;"ITEM",'Tracker&amp;Invoice'!A2515="ITEM"),1,0)</f>
        <v>1</v>
      </c>
      <c r="C2475" t="str">
        <f>IF(B2475=1,'Tracker&amp;Invoice'!A2517,C2474)</f>
        <v>BQ-156</v>
      </c>
      <c r="D2475" t="str">
        <f>IF(LEFT(TRIM('Tracker&amp;Invoice'!B2517),9)="INVOICE #","INVOICE",IF(TRIM('Tracker&amp;Invoice'!B2517)="Overall Completion INVOICE","OVERALL",""))</f>
        <v/>
      </c>
      <c r="E2475" t="str">
        <f>IF(D2475="INVOICE",VALUE(MID(TRIM('Tracker&amp;Invoice'!B2517),10,10)),"")</f>
        <v/>
      </c>
      <c r="F2475">
        <f>IF(B2475=1,IFERROR(LOOKUP(2,1/('Tracker&amp;Invoice'!$H2517:$AC2517&lt;&gt;""),COLUMN('Tracker&amp;Invoice'!$H2517:$AC2517)),8),F2474)</f>
        <v>14</v>
      </c>
      <c r="G2475">
        <f>IF(D2475="OVERALL",IFERROR(LOOKUP(2,1/('Tracker&amp;Invoice'!$H2517:$AC2517&lt;&gt;""),COLUMN('Tracker&amp;Invoice'!$H2517:$AC2517)),8),G2476)</f>
        <v>15</v>
      </c>
      <c r="H2475">
        <f t="shared" si="76"/>
        <v>15</v>
      </c>
      <c r="I2475" s="29">
        <f>IF(D2475="INVOICE",SUM('Tracker&amp;Invoice'!$H2517:INDEX('Tracker&amp;Invoice'!$A2517:$AC2517,1,H2475)),0)</f>
        <v>0</v>
      </c>
      <c r="J2475" s="29">
        <f>IF(D2475="OVERALL",SUM('Tracker&amp;Invoice'!$H2517:$AC2517),0)</f>
        <v>0</v>
      </c>
    </row>
    <row r="2476" spans="1:10">
      <c r="A2476" t="e">
        <f t="shared" si="77"/>
        <v>#REF!</v>
      </c>
      <c r="B2476">
        <f>IF(AND('Tracker&amp;Invoice'!A2518&lt;&gt;"",'Tracker&amp;Invoice'!A2518&lt;&gt;"ITEM",'Tracker&amp;Invoice'!A2516="ITEM"),1,0)</f>
        <v>0</v>
      </c>
      <c r="C2476" t="str">
        <f>IF(B2476=1,'Tracker&amp;Invoice'!A2518,C2475)</f>
        <v>BQ-156</v>
      </c>
      <c r="D2476" t="str">
        <f>IF(LEFT(TRIM('Tracker&amp;Invoice'!B2518),9)="INVOICE #","INVOICE",IF(TRIM('Tracker&amp;Invoice'!B2518)="Overall Completion INVOICE","OVERALL",""))</f>
        <v/>
      </c>
      <c r="E2476" t="str">
        <f>IF(D2476="INVOICE",VALUE(MID(TRIM('Tracker&amp;Invoice'!B2518),10,10)),"")</f>
        <v/>
      </c>
      <c r="F2476">
        <f>IF(B2476=1,IFERROR(LOOKUP(2,1/('Tracker&amp;Invoice'!$H2518:$AC2518&lt;&gt;""),COLUMN('Tracker&amp;Invoice'!$H2518:$AC2518)),8),F2475)</f>
        <v>14</v>
      </c>
      <c r="G2476">
        <f>IF(D2476="OVERALL",IFERROR(LOOKUP(2,1/('Tracker&amp;Invoice'!$H2518:$AC2518&lt;&gt;""),COLUMN('Tracker&amp;Invoice'!$H2518:$AC2518)),8),G2477)</f>
        <v>15</v>
      </c>
      <c r="H2476">
        <f t="shared" si="76"/>
        <v>15</v>
      </c>
      <c r="I2476" s="29">
        <f>IF(D2476="INVOICE",SUM('Tracker&amp;Invoice'!$H2518:INDEX('Tracker&amp;Invoice'!$A2518:$AC2518,1,H2476)),0)</f>
        <v>0</v>
      </c>
      <c r="J2476" s="29">
        <f>IF(D2476="OVERALL",SUM('Tracker&amp;Invoice'!$H2518:$AC2518),0)</f>
        <v>0</v>
      </c>
    </row>
    <row r="2477" spans="1:10">
      <c r="A2477" t="e">
        <f t="shared" si="77"/>
        <v>#REF!</v>
      </c>
      <c r="B2477">
        <f>IF(AND('Tracker&amp;Invoice'!A2519&lt;&gt;"",'Tracker&amp;Invoice'!A2519&lt;&gt;"ITEM",'Tracker&amp;Invoice'!A2517="ITEM"),1,0)</f>
        <v>0</v>
      </c>
      <c r="C2477" t="str">
        <f>IF(B2477=1,'Tracker&amp;Invoice'!A2519,C2476)</f>
        <v>BQ-156</v>
      </c>
      <c r="D2477" t="str">
        <f>IF(LEFT(TRIM('Tracker&amp;Invoice'!B2519),9)="INVOICE #","INVOICE",IF(TRIM('Tracker&amp;Invoice'!B2519)="Overall Completion INVOICE","OVERALL",""))</f>
        <v/>
      </c>
      <c r="E2477" t="str">
        <f>IF(D2477="INVOICE",VALUE(MID(TRIM('Tracker&amp;Invoice'!B2519),10,10)),"")</f>
        <v/>
      </c>
      <c r="F2477">
        <f>IF(B2477=1,IFERROR(LOOKUP(2,1/('Tracker&amp;Invoice'!$H2519:$AC2519&lt;&gt;""),COLUMN('Tracker&amp;Invoice'!$H2519:$AC2519)),8),F2476)</f>
        <v>14</v>
      </c>
      <c r="G2477">
        <f>IF(D2477="OVERALL",IFERROR(LOOKUP(2,1/('Tracker&amp;Invoice'!$H2519:$AC2519&lt;&gt;""),COLUMN('Tracker&amp;Invoice'!$H2519:$AC2519)),8),G2478)</f>
        <v>15</v>
      </c>
      <c r="H2477">
        <f t="shared" si="76"/>
        <v>15</v>
      </c>
      <c r="I2477" s="29">
        <f>IF(D2477="INVOICE",SUM('Tracker&amp;Invoice'!$H2519:INDEX('Tracker&amp;Invoice'!$A2519:$AC2519,1,H2477)),0)</f>
        <v>0</v>
      </c>
      <c r="J2477" s="29">
        <f>IF(D2477="OVERALL",SUM('Tracker&amp;Invoice'!$H2519:$AC2519),0)</f>
        <v>0</v>
      </c>
    </row>
    <row r="2478" spans="1:10">
      <c r="A2478" t="e">
        <f t="shared" si="77"/>
        <v>#REF!</v>
      </c>
      <c r="B2478">
        <f>IF(AND('Tracker&amp;Invoice'!A2520&lt;&gt;"",'Tracker&amp;Invoice'!A2520&lt;&gt;"ITEM",'Tracker&amp;Invoice'!A2518="ITEM"),1,0)</f>
        <v>0</v>
      </c>
      <c r="C2478" t="str">
        <f>IF(B2478=1,'Tracker&amp;Invoice'!A2520,C2477)</f>
        <v>BQ-156</v>
      </c>
      <c r="D2478" t="str">
        <f>IF(LEFT(TRIM('Tracker&amp;Invoice'!B2520),9)="INVOICE #","INVOICE",IF(TRIM('Tracker&amp;Invoice'!B2520)="Overall Completion INVOICE","OVERALL",""))</f>
        <v>INVOICE</v>
      </c>
      <c r="E2478">
        <f>IF(D2478="INVOICE",VALUE(MID(TRIM('Tracker&amp;Invoice'!B2520),10,10)),"")</f>
        <v>14</v>
      </c>
      <c r="F2478">
        <f>IF(B2478=1,IFERROR(LOOKUP(2,1/('Tracker&amp;Invoice'!$H2520:$AC2520&lt;&gt;""),COLUMN('Tracker&amp;Invoice'!$H2520:$AC2520)),8),F2477)</f>
        <v>14</v>
      </c>
      <c r="G2478">
        <f>IF(D2478="OVERALL",IFERROR(LOOKUP(2,1/('Tracker&amp;Invoice'!$H2520:$AC2520&lt;&gt;""),COLUMN('Tracker&amp;Invoice'!$H2520:$AC2520)),8),G2479)</f>
        <v>15</v>
      </c>
      <c r="H2478">
        <f t="shared" si="76"/>
        <v>15</v>
      </c>
      <c r="I2478" s="29">
        <f>IF(D2478="INVOICE",SUM('Tracker&amp;Invoice'!$H2520:INDEX('Tracker&amp;Invoice'!$A2520:$AC2520,1,H2478)),0)</f>
        <v>1155</v>
      </c>
      <c r="J2478" s="29">
        <f>IF(D2478="OVERALL",SUM('Tracker&amp;Invoice'!$H2520:$AC2520),0)</f>
        <v>0</v>
      </c>
    </row>
    <row r="2479" spans="1:10">
      <c r="A2479" t="e">
        <f t="shared" si="77"/>
        <v>#REF!</v>
      </c>
      <c r="B2479">
        <f>IF(AND('Tracker&amp;Invoice'!A2521&lt;&gt;"",'Tracker&amp;Invoice'!A2521&lt;&gt;"ITEM",'Tracker&amp;Invoice'!A2519="ITEM"),1,0)</f>
        <v>0</v>
      </c>
      <c r="C2479" t="str">
        <f>IF(B2479=1,'Tracker&amp;Invoice'!A2521,C2478)</f>
        <v>BQ-156</v>
      </c>
      <c r="D2479" t="str">
        <f>IF(LEFT(TRIM('Tracker&amp;Invoice'!B2521),9)="INVOICE #","INVOICE",IF(TRIM('Tracker&amp;Invoice'!B2521)="Overall Completion INVOICE","OVERALL",""))</f>
        <v/>
      </c>
      <c r="E2479" t="str">
        <f>IF(D2479="INVOICE",VALUE(MID(TRIM('Tracker&amp;Invoice'!B2521),10,10)),"")</f>
        <v/>
      </c>
      <c r="F2479">
        <f>IF(B2479=1,IFERROR(LOOKUP(2,1/('Tracker&amp;Invoice'!$H2521:$AC2521&lt;&gt;""),COLUMN('Tracker&amp;Invoice'!$H2521:$AC2521)),8),F2478)</f>
        <v>14</v>
      </c>
      <c r="G2479">
        <f>IF(D2479="OVERALL",IFERROR(LOOKUP(2,1/('Tracker&amp;Invoice'!$H2521:$AC2521&lt;&gt;""),COLUMN('Tracker&amp;Invoice'!$H2521:$AC2521)),8),G2480)</f>
        <v>15</v>
      </c>
      <c r="H2479">
        <f t="shared" si="76"/>
        <v>15</v>
      </c>
      <c r="I2479" s="29">
        <f>IF(D2479="INVOICE",SUM('Tracker&amp;Invoice'!$H2521:INDEX('Tracker&amp;Invoice'!$A2521:$AC2521,1,H2479)),0)</f>
        <v>0</v>
      </c>
      <c r="J2479" s="29">
        <f>IF(D2479="OVERALL",SUM('Tracker&amp;Invoice'!$H2521:$AC2521),0)</f>
        <v>0</v>
      </c>
    </row>
    <row r="2480" spans="1:10">
      <c r="A2480" t="e">
        <f t="shared" si="77"/>
        <v>#REF!</v>
      </c>
      <c r="B2480">
        <f>IF(AND('Tracker&amp;Invoice'!A2522&lt;&gt;"",'Tracker&amp;Invoice'!A2522&lt;&gt;"ITEM",'Tracker&amp;Invoice'!A2520="ITEM"),1,0)</f>
        <v>0</v>
      </c>
      <c r="C2480" t="str">
        <f>IF(B2480=1,'Tracker&amp;Invoice'!A2522,C2479)</f>
        <v>BQ-156</v>
      </c>
      <c r="D2480" t="str">
        <f>IF(LEFT(TRIM('Tracker&amp;Invoice'!B2522),9)="INVOICE #","INVOICE",IF(TRIM('Tracker&amp;Invoice'!B2522)="Overall Completion INVOICE","OVERALL",""))</f>
        <v/>
      </c>
      <c r="E2480" t="str">
        <f>IF(D2480="INVOICE",VALUE(MID(TRIM('Tracker&amp;Invoice'!B2522),10,10)),"")</f>
        <v/>
      </c>
      <c r="F2480">
        <f>IF(B2480=1,IFERROR(LOOKUP(2,1/('Tracker&amp;Invoice'!$H2522:$AC2522&lt;&gt;""),COLUMN('Tracker&amp;Invoice'!$H2522:$AC2522)),8),F2479)</f>
        <v>14</v>
      </c>
      <c r="G2480">
        <f>IF(D2480="OVERALL",IFERROR(LOOKUP(2,1/('Tracker&amp;Invoice'!$H2522:$AC2522&lt;&gt;""),COLUMN('Tracker&amp;Invoice'!$H2522:$AC2522)),8),G2481)</f>
        <v>15</v>
      </c>
      <c r="H2480">
        <f t="shared" si="76"/>
        <v>15</v>
      </c>
      <c r="I2480" s="29">
        <f>IF(D2480="INVOICE",SUM('Tracker&amp;Invoice'!$H2522:INDEX('Tracker&amp;Invoice'!$A2522:$AC2522,1,H2480)),0)</f>
        <v>0</v>
      </c>
      <c r="J2480" s="29">
        <f>IF(D2480="OVERALL",SUM('Tracker&amp;Invoice'!$H2522:$AC2522),0)</f>
        <v>0</v>
      </c>
    </row>
    <row r="2481" spans="1:10">
      <c r="A2481" t="e">
        <f t="shared" si="77"/>
        <v>#REF!</v>
      </c>
      <c r="B2481">
        <f>IF(AND('Tracker&amp;Invoice'!A2523&lt;&gt;"",'Tracker&amp;Invoice'!A2523&lt;&gt;"ITEM",'Tracker&amp;Invoice'!A2521="ITEM"),1,0)</f>
        <v>0</v>
      </c>
      <c r="C2481" t="str">
        <f>IF(B2481=1,'Tracker&amp;Invoice'!A2523,C2480)</f>
        <v>BQ-156</v>
      </c>
      <c r="D2481" t="str">
        <f>IF(LEFT(TRIM('Tracker&amp;Invoice'!B2523),9)="INVOICE #","INVOICE",IF(TRIM('Tracker&amp;Invoice'!B2523)="Overall Completion INVOICE","OVERALL",""))</f>
        <v/>
      </c>
      <c r="E2481" t="str">
        <f>IF(D2481="INVOICE",VALUE(MID(TRIM('Tracker&amp;Invoice'!B2523),10,10)),"")</f>
        <v/>
      </c>
      <c r="F2481">
        <f>IF(B2481=1,IFERROR(LOOKUP(2,1/('Tracker&amp;Invoice'!$H2523:$AC2523&lt;&gt;""),COLUMN('Tracker&amp;Invoice'!$H2523:$AC2523)),8),F2480)</f>
        <v>14</v>
      </c>
      <c r="G2481">
        <f>IF(D2481="OVERALL",IFERROR(LOOKUP(2,1/('Tracker&amp;Invoice'!$H2523:$AC2523&lt;&gt;""),COLUMN('Tracker&amp;Invoice'!$H2523:$AC2523)),8),G2482)</f>
        <v>15</v>
      </c>
      <c r="H2481">
        <f t="shared" si="76"/>
        <v>15</v>
      </c>
      <c r="I2481" s="29">
        <f>IF(D2481="INVOICE",SUM('Tracker&amp;Invoice'!$H2523:INDEX('Tracker&amp;Invoice'!$A2523:$AC2523,1,H2481)),0)</f>
        <v>0</v>
      </c>
      <c r="J2481" s="29">
        <f>IF(D2481="OVERALL",SUM('Tracker&amp;Invoice'!$H2523:$AC2523),0)</f>
        <v>0</v>
      </c>
    </row>
    <row r="2482" spans="1:10">
      <c r="A2482" t="e">
        <f t="shared" si="77"/>
        <v>#REF!</v>
      </c>
      <c r="B2482">
        <f>IF(AND('Tracker&amp;Invoice'!A2524&lt;&gt;"",'Tracker&amp;Invoice'!A2524&lt;&gt;"ITEM",'Tracker&amp;Invoice'!A2522="ITEM"),1,0)</f>
        <v>0</v>
      </c>
      <c r="C2482" t="str">
        <f>IF(B2482=1,'Tracker&amp;Invoice'!A2524,C2481)</f>
        <v>BQ-156</v>
      </c>
      <c r="D2482" t="str">
        <f>IF(LEFT(TRIM('Tracker&amp;Invoice'!B2524),9)="INVOICE #","INVOICE",IF(TRIM('Tracker&amp;Invoice'!B2524)="Overall Completion INVOICE","OVERALL",""))</f>
        <v/>
      </c>
      <c r="E2482" t="str">
        <f>IF(D2482="INVOICE",VALUE(MID(TRIM('Tracker&amp;Invoice'!B2524),10,10)),"")</f>
        <v/>
      </c>
      <c r="F2482">
        <f>IF(B2482=1,IFERROR(LOOKUP(2,1/('Tracker&amp;Invoice'!$H2524:$AC2524&lt;&gt;""),COLUMN('Tracker&amp;Invoice'!$H2524:$AC2524)),8),F2481)</f>
        <v>14</v>
      </c>
      <c r="G2482">
        <f>IF(D2482="OVERALL",IFERROR(LOOKUP(2,1/('Tracker&amp;Invoice'!$H2524:$AC2524&lt;&gt;""),COLUMN('Tracker&amp;Invoice'!$H2524:$AC2524)),8),G2483)</f>
        <v>15</v>
      </c>
      <c r="H2482">
        <f t="shared" si="76"/>
        <v>15</v>
      </c>
      <c r="I2482" s="29">
        <f>IF(D2482="INVOICE",SUM('Tracker&amp;Invoice'!$H2524:INDEX('Tracker&amp;Invoice'!$A2524:$AC2524,1,H2482)),0)</f>
        <v>0</v>
      </c>
      <c r="J2482" s="29">
        <f>IF(D2482="OVERALL",SUM('Tracker&amp;Invoice'!$H2524:$AC2524),0)</f>
        <v>0</v>
      </c>
    </row>
    <row r="2483" spans="1:10">
      <c r="A2483" t="e">
        <f t="shared" si="77"/>
        <v>#REF!</v>
      </c>
      <c r="B2483">
        <f>IF(AND('Tracker&amp;Invoice'!A2525&lt;&gt;"",'Tracker&amp;Invoice'!A2525&lt;&gt;"ITEM",'Tracker&amp;Invoice'!A2523="ITEM"),1,0)</f>
        <v>0</v>
      </c>
      <c r="C2483" t="str">
        <f>IF(B2483=1,'Tracker&amp;Invoice'!A2525,C2482)</f>
        <v>BQ-156</v>
      </c>
      <c r="D2483" t="str">
        <f>IF(LEFT(TRIM('Tracker&amp;Invoice'!B2525),9)="INVOICE #","INVOICE",IF(TRIM('Tracker&amp;Invoice'!B2525)="Overall Completion INVOICE","OVERALL",""))</f>
        <v/>
      </c>
      <c r="E2483" t="str">
        <f>IF(D2483="INVOICE",VALUE(MID(TRIM('Tracker&amp;Invoice'!B2525),10,10)),"")</f>
        <v/>
      </c>
      <c r="F2483">
        <f>IF(B2483=1,IFERROR(LOOKUP(2,1/('Tracker&amp;Invoice'!$H2525:$AC2525&lt;&gt;""),COLUMN('Tracker&amp;Invoice'!$H2525:$AC2525)),8),F2482)</f>
        <v>14</v>
      </c>
      <c r="G2483">
        <f>IF(D2483="OVERALL",IFERROR(LOOKUP(2,1/('Tracker&amp;Invoice'!$H2525:$AC2525&lt;&gt;""),COLUMN('Tracker&amp;Invoice'!$H2525:$AC2525)),8),G2484)</f>
        <v>15</v>
      </c>
      <c r="H2483">
        <f t="shared" si="76"/>
        <v>15</v>
      </c>
      <c r="I2483" s="29">
        <f>IF(D2483="INVOICE",SUM('Tracker&amp;Invoice'!$H2525:INDEX('Tracker&amp;Invoice'!$A2525:$AC2525,1,H2483)),0)</f>
        <v>0</v>
      </c>
      <c r="J2483" s="29">
        <f>IF(D2483="OVERALL",SUM('Tracker&amp;Invoice'!$H2525:$AC2525),0)</f>
        <v>0</v>
      </c>
    </row>
    <row r="2484" spans="1:10">
      <c r="A2484" t="e">
        <f t="shared" si="77"/>
        <v>#REF!</v>
      </c>
      <c r="B2484">
        <f>IF(AND('Tracker&amp;Invoice'!A2526&lt;&gt;"",'Tracker&amp;Invoice'!A2526&lt;&gt;"ITEM",'Tracker&amp;Invoice'!A2524="ITEM"),1,0)</f>
        <v>0</v>
      </c>
      <c r="C2484" t="str">
        <f>IF(B2484=1,'Tracker&amp;Invoice'!A2526,C2483)</f>
        <v>BQ-156</v>
      </c>
      <c r="D2484" t="str">
        <f>IF(LEFT(TRIM('Tracker&amp;Invoice'!B2526),9)="INVOICE #","INVOICE",IF(TRIM('Tracker&amp;Invoice'!B2526)="Overall Completion INVOICE","OVERALL",""))</f>
        <v>OVERALL</v>
      </c>
      <c r="E2484" t="str">
        <f>IF(D2484="INVOICE",VALUE(MID(TRIM('Tracker&amp;Invoice'!B2526),10,10)),"")</f>
        <v/>
      </c>
      <c r="F2484">
        <f>IF(B2484=1,IFERROR(LOOKUP(2,1/('Tracker&amp;Invoice'!$H2526:$AC2526&lt;&gt;""),COLUMN('Tracker&amp;Invoice'!$H2526:$AC2526)),8),F2483)</f>
        <v>14</v>
      </c>
      <c r="G2484">
        <f>IF(D2484="OVERALL",IFERROR(LOOKUP(2,1/('Tracker&amp;Invoice'!$H2526:$AC2526&lt;&gt;""),COLUMN('Tracker&amp;Invoice'!$H2526:$AC2526)),8),G2485)</f>
        <v>15</v>
      </c>
      <c r="H2484">
        <f t="shared" si="76"/>
        <v>15</v>
      </c>
      <c r="I2484" s="29">
        <f>IF(D2484="INVOICE",SUM('Tracker&amp;Invoice'!$H2526:INDEX('Tracker&amp;Invoice'!$A2526:$AC2526,1,H2484)),0)</f>
        <v>0</v>
      </c>
      <c r="J2484" s="29">
        <f>IF(D2484="OVERALL",SUM('Tracker&amp;Invoice'!$H2526:$AC2526),0)</f>
        <v>1155</v>
      </c>
    </row>
    <row r="2485" spans="1:10">
      <c r="A2485" t="e">
        <f t="shared" si="77"/>
        <v>#REF!</v>
      </c>
      <c r="B2485">
        <f>IF(AND('Tracker&amp;Invoice'!A2527&lt;&gt;"",'Tracker&amp;Invoice'!A2527&lt;&gt;"ITEM",'Tracker&amp;Invoice'!A2525="ITEM"),1,0)</f>
        <v>0</v>
      </c>
      <c r="C2485" t="str">
        <f>IF(B2485=1,'Tracker&amp;Invoice'!A2527,C2484)</f>
        <v>BQ-156</v>
      </c>
      <c r="D2485" t="str">
        <f>IF(LEFT(TRIM('Tracker&amp;Invoice'!B2527),9)="INVOICE #","INVOICE",IF(TRIM('Tracker&amp;Invoice'!B2527)="Overall Completion INVOICE","OVERALL",""))</f>
        <v/>
      </c>
      <c r="E2485" t="str">
        <f>IF(D2485="INVOICE",VALUE(MID(TRIM('Tracker&amp;Invoice'!B2527),10,10)),"")</f>
        <v/>
      </c>
      <c r="F2485">
        <f>IF(B2485=1,IFERROR(LOOKUP(2,1/('Tracker&amp;Invoice'!$H2527:$AC2527&lt;&gt;""),COLUMN('Tracker&amp;Invoice'!$H2527:$AC2527)),8),F2484)</f>
        <v>14</v>
      </c>
      <c r="G2485">
        <f>IF(D2485="OVERALL",IFERROR(LOOKUP(2,1/('Tracker&amp;Invoice'!$H2527:$AC2527&lt;&gt;""),COLUMN('Tracker&amp;Invoice'!$H2527:$AC2527)),8),G2486)</f>
        <v>15</v>
      </c>
      <c r="H2485">
        <f t="shared" si="76"/>
        <v>15</v>
      </c>
      <c r="I2485" s="29">
        <f>IF(D2485="INVOICE",SUM('Tracker&amp;Invoice'!$H2527:INDEX('Tracker&amp;Invoice'!$A2527:$AC2527,1,H2485)),0)</f>
        <v>0</v>
      </c>
      <c r="J2485" s="29">
        <f>IF(D2485="OVERALL",SUM('Tracker&amp;Invoice'!$H2527:$AC2527),0)</f>
        <v>0</v>
      </c>
    </row>
    <row r="2486" spans="1:10">
      <c r="A2486" t="e">
        <f t="shared" si="77"/>
        <v>#REF!</v>
      </c>
      <c r="B2486">
        <f>IF(AND('Tracker&amp;Invoice'!A2528&lt;&gt;"",'Tracker&amp;Invoice'!A2528&lt;&gt;"ITEM",'Tracker&amp;Invoice'!A2526="ITEM"),1,0)</f>
        <v>0</v>
      </c>
      <c r="C2486" t="str">
        <f>IF(B2486=1,'Tracker&amp;Invoice'!A2528,C2485)</f>
        <v>BQ-156</v>
      </c>
      <c r="D2486" t="str">
        <f>IF(LEFT(TRIM('Tracker&amp;Invoice'!B2528),9)="INVOICE #","INVOICE",IF(TRIM('Tracker&amp;Invoice'!B2528)="Overall Completion INVOICE","OVERALL",""))</f>
        <v/>
      </c>
      <c r="E2486" t="str">
        <f>IF(D2486="INVOICE",VALUE(MID(TRIM('Tracker&amp;Invoice'!B2528),10,10)),"")</f>
        <v/>
      </c>
      <c r="F2486">
        <f>IF(B2486=1,IFERROR(LOOKUP(2,1/('Tracker&amp;Invoice'!$H2528:$AC2528&lt;&gt;""),COLUMN('Tracker&amp;Invoice'!$H2528:$AC2528)),8),F2485)</f>
        <v>14</v>
      </c>
      <c r="G2486">
        <f>IF(D2486="OVERALL",IFERROR(LOOKUP(2,1/('Tracker&amp;Invoice'!$H2528:$AC2528&lt;&gt;""),COLUMN('Tracker&amp;Invoice'!$H2528:$AC2528)),8),G2487)</f>
        <v>15</v>
      </c>
      <c r="H2486">
        <f t="shared" si="76"/>
        <v>15</v>
      </c>
      <c r="I2486" s="29">
        <f>IF(D2486="INVOICE",SUM('Tracker&amp;Invoice'!$H2528:INDEX('Tracker&amp;Invoice'!$A2528:$AC2528,1,H2486)),0)</f>
        <v>0</v>
      </c>
      <c r="J2486" s="29">
        <f>IF(D2486="OVERALL",SUM('Tracker&amp;Invoice'!$H2528:$AC2528),0)</f>
        <v>0</v>
      </c>
    </row>
    <row r="2487" spans="1:10">
      <c r="A2487" t="e">
        <f t="shared" si="77"/>
        <v>#REF!</v>
      </c>
      <c r="B2487">
        <f>IF(AND('Tracker&amp;Invoice'!A2529&lt;&gt;"",'Tracker&amp;Invoice'!A2529&lt;&gt;"ITEM",'Tracker&amp;Invoice'!A2527="ITEM"),1,0)</f>
        <v>0</v>
      </c>
      <c r="C2487" t="str">
        <f>IF(B2487=1,'Tracker&amp;Invoice'!A2529,C2486)</f>
        <v>BQ-156</v>
      </c>
      <c r="D2487" t="str">
        <f>IF(LEFT(TRIM('Tracker&amp;Invoice'!B2529),9)="INVOICE #","INVOICE",IF(TRIM('Tracker&amp;Invoice'!B2529)="Overall Completion INVOICE","OVERALL",""))</f>
        <v/>
      </c>
      <c r="E2487" t="str">
        <f>IF(D2487="INVOICE",VALUE(MID(TRIM('Tracker&amp;Invoice'!B2529),10,10)),"")</f>
        <v/>
      </c>
      <c r="F2487">
        <f>IF(B2487=1,IFERROR(LOOKUP(2,1/('Tracker&amp;Invoice'!$H2529:$AC2529&lt;&gt;""),COLUMN('Tracker&amp;Invoice'!$H2529:$AC2529)),8),F2486)</f>
        <v>14</v>
      </c>
      <c r="G2487">
        <f>IF(D2487="OVERALL",IFERROR(LOOKUP(2,1/('Tracker&amp;Invoice'!$H2529:$AC2529&lt;&gt;""),COLUMN('Tracker&amp;Invoice'!$H2529:$AC2529)),8),G2488)</f>
        <v>15</v>
      </c>
      <c r="H2487">
        <f t="shared" si="76"/>
        <v>15</v>
      </c>
      <c r="I2487" s="29">
        <f>IF(D2487="INVOICE",SUM('Tracker&amp;Invoice'!$H2529:INDEX('Tracker&amp;Invoice'!$A2529:$AC2529,1,H2487)),0)</f>
        <v>0</v>
      </c>
      <c r="J2487" s="29">
        <f>IF(D2487="OVERALL",SUM('Tracker&amp;Invoice'!$H2529:$AC2529),0)</f>
        <v>0</v>
      </c>
    </row>
    <row r="2488" spans="1:10">
      <c r="A2488" t="e">
        <f t="shared" si="77"/>
        <v>#REF!</v>
      </c>
      <c r="B2488">
        <f>IF(AND('Tracker&amp;Invoice'!A2530&lt;&gt;"",'Tracker&amp;Invoice'!A2530&lt;&gt;"ITEM",'Tracker&amp;Invoice'!A2528="ITEM"),1,0)</f>
        <v>0</v>
      </c>
      <c r="C2488" t="str">
        <f>IF(B2488=1,'Tracker&amp;Invoice'!A2530,C2487)</f>
        <v>BQ-156</v>
      </c>
      <c r="D2488" t="str">
        <f>IF(LEFT(TRIM('Tracker&amp;Invoice'!B2530),9)="INVOICE #","INVOICE",IF(TRIM('Tracker&amp;Invoice'!B2530)="Overall Completion INVOICE","OVERALL",""))</f>
        <v/>
      </c>
      <c r="E2488" t="str">
        <f>IF(D2488="INVOICE",VALUE(MID(TRIM('Tracker&amp;Invoice'!B2530),10,10)),"")</f>
        <v/>
      </c>
      <c r="F2488">
        <f>IF(B2488=1,IFERROR(LOOKUP(2,1/('Tracker&amp;Invoice'!$H2530:$AC2530&lt;&gt;""),COLUMN('Tracker&amp;Invoice'!$H2530:$AC2530)),8),F2487)</f>
        <v>14</v>
      </c>
      <c r="G2488">
        <f>IF(D2488="OVERALL",IFERROR(LOOKUP(2,1/('Tracker&amp;Invoice'!$H2530:$AC2530&lt;&gt;""),COLUMN('Tracker&amp;Invoice'!$H2530:$AC2530)),8),G2489)</f>
        <v>15</v>
      </c>
      <c r="H2488">
        <f t="shared" si="76"/>
        <v>15</v>
      </c>
      <c r="I2488" s="29">
        <f>IF(D2488="INVOICE",SUM('Tracker&amp;Invoice'!$H2530:INDEX('Tracker&amp;Invoice'!$A2530:$AC2530,1,H2488)),0)</f>
        <v>0</v>
      </c>
      <c r="J2488" s="29">
        <f>IF(D2488="OVERALL",SUM('Tracker&amp;Invoice'!$H2530:$AC2530),0)</f>
        <v>0</v>
      </c>
    </row>
    <row r="2489" spans="1:10">
      <c r="A2489" t="e">
        <f t="shared" si="77"/>
        <v>#REF!</v>
      </c>
      <c r="B2489">
        <f>IF(AND('Tracker&amp;Invoice'!A2531&lt;&gt;"",'Tracker&amp;Invoice'!A2531&lt;&gt;"ITEM",'Tracker&amp;Invoice'!A2529="ITEM"),1,0)</f>
        <v>0</v>
      </c>
      <c r="C2489" t="str">
        <f>IF(B2489=1,'Tracker&amp;Invoice'!A2531,C2488)</f>
        <v>BQ-156</v>
      </c>
      <c r="D2489" t="str">
        <f>IF(LEFT(TRIM('Tracker&amp;Invoice'!B2531),9)="INVOICE #","INVOICE",IF(TRIM('Tracker&amp;Invoice'!B2531)="Overall Completion INVOICE","OVERALL",""))</f>
        <v/>
      </c>
      <c r="E2489" t="str">
        <f>IF(D2489="INVOICE",VALUE(MID(TRIM('Tracker&amp;Invoice'!B2531),10,10)),"")</f>
        <v/>
      </c>
      <c r="F2489">
        <f>IF(B2489=1,IFERROR(LOOKUP(2,1/('Tracker&amp;Invoice'!$H2531:$AC2531&lt;&gt;""),COLUMN('Tracker&amp;Invoice'!$H2531:$AC2531)),8),F2488)</f>
        <v>14</v>
      </c>
      <c r="G2489">
        <f>IF(D2489="OVERALL",IFERROR(LOOKUP(2,1/('Tracker&amp;Invoice'!$H2531:$AC2531&lt;&gt;""),COLUMN('Tracker&amp;Invoice'!$H2531:$AC2531)),8),G2490)</f>
        <v>15</v>
      </c>
      <c r="H2489">
        <f t="shared" si="76"/>
        <v>15</v>
      </c>
      <c r="I2489" s="29">
        <f>IF(D2489="INVOICE",SUM('Tracker&amp;Invoice'!$H2531:INDEX('Tracker&amp;Invoice'!$A2531:$AC2531,1,H2489)),0)</f>
        <v>0</v>
      </c>
      <c r="J2489" s="29">
        <f>IF(D2489="OVERALL",SUM('Tracker&amp;Invoice'!$H2531:$AC2531),0)</f>
        <v>0</v>
      </c>
    </row>
    <row r="2490" spans="1:10">
      <c r="A2490" t="e">
        <f t="shared" si="77"/>
        <v>#REF!</v>
      </c>
      <c r="B2490">
        <f>IF(AND('Tracker&amp;Invoice'!A2532&lt;&gt;"",'Tracker&amp;Invoice'!A2532&lt;&gt;"ITEM",'Tracker&amp;Invoice'!A2530="ITEM"),1,0)</f>
        <v>0</v>
      </c>
      <c r="C2490" t="str">
        <f>IF(B2490=1,'Tracker&amp;Invoice'!A2532,C2489)</f>
        <v>BQ-156</v>
      </c>
      <c r="D2490" t="str">
        <f>IF(LEFT(TRIM('Tracker&amp;Invoice'!B2532),9)="INVOICE #","INVOICE",IF(TRIM('Tracker&amp;Invoice'!B2532)="Overall Completion INVOICE","OVERALL",""))</f>
        <v/>
      </c>
      <c r="E2490" t="str">
        <f>IF(D2490="INVOICE",VALUE(MID(TRIM('Tracker&amp;Invoice'!B2532),10,10)),"")</f>
        <v/>
      </c>
      <c r="F2490">
        <f>IF(B2490=1,IFERROR(LOOKUP(2,1/('Tracker&amp;Invoice'!$H2532:$AC2532&lt;&gt;""),COLUMN('Tracker&amp;Invoice'!$H2532:$AC2532)),8),F2489)</f>
        <v>14</v>
      </c>
      <c r="G2490">
        <f>IF(D2490="OVERALL",IFERROR(LOOKUP(2,1/('Tracker&amp;Invoice'!$H2532:$AC2532&lt;&gt;""),COLUMN('Tracker&amp;Invoice'!$H2532:$AC2532)),8),G2491)</f>
        <v>15</v>
      </c>
      <c r="H2490">
        <f t="shared" si="76"/>
        <v>15</v>
      </c>
      <c r="I2490" s="29">
        <f>IF(D2490="INVOICE",SUM('Tracker&amp;Invoice'!$H2532:INDEX('Tracker&amp;Invoice'!$A2532:$AC2532,1,H2490)),0)</f>
        <v>0</v>
      </c>
      <c r="J2490" s="29">
        <f>IF(D2490="OVERALL",SUM('Tracker&amp;Invoice'!$H2532:$AC2532),0)</f>
        <v>0</v>
      </c>
    </row>
    <row r="2491" spans="1:10">
      <c r="A2491" t="e">
        <f t="shared" si="77"/>
        <v>#REF!</v>
      </c>
      <c r="B2491">
        <f>IF(AND('Tracker&amp;Invoice'!A2533&lt;&gt;"",'Tracker&amp;Invoice'!A2533&lt;&gt;"ITEM",'Tracker&amp;Invoice'!A2531="ITEM"),1,0)</f>
        <v>0</v>
      </c>
      <c r="C2491" t="str">
        <f>IF(B2491=1,'Tracker&amp;Invoice'!A2533,C2490)</f>
        <v>BQ-156</v>
      </c>
      <c r="D2491" t="str">
        <f>IF(LEFT(TRIM('Tracker&amp;Invoice'!B2533),9)="INVOICE #","INVOICE",IF(TRIM('Tracker&amp;Invoice'!B2533)="Overall Completion INVOICE","OVERALL",""))</f>
        <v/>
      </c>
      <c r="E2491" t="str">
        <f>IF(D2491="INVOICE",VALUE(MID(TRIM('Tracker&amp;Invoice'!B2533),10,10)),"")</f>
        <v/>
      </c>
      <c r="F2491">
        <f>IF(B2491=1,IFERROR(LOOKUP(2,1/('Tracker&amp;Invoice'!$H2533:$AC2533&lt;&gt;""),COLUMN('Tracker&amp;Invoice'!$H2533:$AC2533)),8),F2490)</f>
        <v>14</v>
      </c>
      <c r="G2491">
        <f>IF(D2491="OVERALL",IFERROR(LOOKUP(2,1/('Tracker&amp;Invoice'!$H2533:$AC2533&lt;&gt;""),COLUMN('Tracker&amp;Invoice'!$H2533:$AC2533)),8),G2492)</f>
        <v>15</v>
      </c>
      <c r="H2491">
        <f t="shared" si="76"/>
        <v>15</v>
      </c>
      <c r="I2491" s="29">
        <f>IF(D2491="INVOICE",SUM('Tracker&amp;Invoice'!$H2533:INDEX('Tracker&amp;Invoice'!$A2533:$AC2533,1,H2491)),0)</f>
        <v>0</v>
      </c>
      <c r="J2491" s="29">
        <f>IF(D2491="OVERALL",SUM('Tracker&amp;Invoice'!$H2533:$AC2533),0)</f>
        <v>0</v>
      </c>
    </row>
    <row r="2492" spans="1:10">
      <c r="A2492" t="e">
        <f t="shared" si="77"/>
        <v>#REF!</v>
      </c>
      <c r="B2492">
        <f>IF(AND('Tracker&amp;Invoice'!A2534&lt;&gt;"",'Tracker&amp;Invoice'!A2534&lt;&gt;"ITEM",'Tracker&amp;Invoice'!A2532="ITEM"),1,0)</f>
        <v>0</v>
      </c>
      <c r="C2492" t="str">
        <f>IF(B2492=1,'Tracker&amp;Invoice'!A2534,C2491)</f>
        <v>BQ-156</v>
      </c>
      <c r="D2492" t="str">
        <f>IF(LEFT(TRIM('Tracker&amp;Invoice'!B2534),9)="INVOICE #","INVOICE",IF(TRIM('Tracker&amp;Invoice'!B2534)="Overall Completion INVOICE","OVERALL",""))</f>
        <v/>
      </c>
      <c r="E2492" t="str">
        <f>IF(D2492="INVOICE",VALUE(MID(TRIM('Tracker&amp;Invoice'!B2534),10,10)),"")</f>
        <v/>
      </c>
      <c r="F2492">
        <f>IF(B2492=1,IFERROR(LOOKUP(2,1/('Tracker&amp;Invoice'!$H2534:$AC2534&lt;&gt;""),COLUMN('Tracker&amp;Invoice'!$H2534:$AC2534)),8),F2491)</f>
        <v>14</v>
      </c>
      <c r="G2492">
        <f>IF(D2492="OVERALL",IFERROR(LOOKUP(2,1/('Tracker&amp;Invoice'!$H2534:$AC2534&lt;&gt;""),COLUMN('Tracker&amp;Invoice'!$H2534:$AC2534)),8),G2493)</f>
        <v>15</v>
      </c>
      <c r="H2492">
        <f t="shared" si="76"/>
        <v>15</v>
      </c>
      <c r="I2492" s="29">
        <f>IF(D2492="INVOICE",SUM('Tracker&amp;Invoice'!$H2534:INDEX('Tracker&amp;Invoice'!$A2534:$AC2534,1,H2492)),0)</f>
        <v>0</v>
      </c>
      <c r="J2492" s="29">
        <f>IF(D2492="OVERALL",SUM('Tracker&amp;Invoice'!$H2534:$AC2534),0)</f>
        <v>0</v>
      </c>
    </row>
    <row r="2493" spans="1:10">
      <c r="A2493" t="e">
        <f t="shared" si="77"/>
        <v>#REF!</v>
      </c>
      <c r="B2493">
        <f>IF(AND('Tracker&amp;Invoice'!A2535&lt;&gt;"",'Tracker&amp;Invoice'!A2535&lt;&gt;"ITEM",'Tracker&amp;Invoice'!A2533="ITEM"),1,0)</f>
        <v>1</v>
      </c>
      <c r="C2493" t="str">
        <f>IF(B2493=1,'Tracker&amp;Invoice'!A2535,C2492)</f>
        <v>BQ-157</v>
      </c>
      <c r="D2493" t="str">
        <f>IF(LEFT(TRIM('Tracker&amp;Invoice'!B2535),9)="INVOICE #","INVOICE",IF(TRIM('Tracker&amp;Invoice'!B2535)="Overall Completion INVOICE","OVERALL",""))</f>
        <v/>
      </c>
      <c r="E2493" t="str">
        <f>IF(D2493="INVOICE",VALUE(MID(TRIM('Tracker&amp;Invoice'!B2535),10,10)),"")</f>
        <v/>
      </c>
      <c r="F2493">
        <f>IF(B2493=1,IFERROR(LOOKUP(2,1/('Tracker&amp;Invoice'!$H2535:$AC2535&lt;&gt;""),COLUMN('Tracker&amp;Invoice'!$H2535:$AC2535)),8),F2492)</f>
        <v>14</v>
      </c>
      <c r="G2493">
        <f>IF(D2493="OVERALL",IFERROR(LOOKUP(2,1/('Tracker&amp;Invoice'!$H2535:$AC2535&lt;&gt;""),COLUMN('Tracker&amp;Invoice'!$H2535:$AC2535)),8),G2494)</f>
        <v>15</v>
      </c>
      <c r="H2493">
        <f t="shared" si="76"/>
        <v>15</v>
      </c>
      <c r="I2493" s="29">
        <f>IF(D2493="INVOICE",SUM('Tracker&amp;Invoice'!$H2535:INDEX('Tracker&amp;Invoice'!$A2535:$AC2535,1,H2493)),0)</f>
        <v>0</v>
      </c>
      <c r="J2493" s="29">
        <f>IF(D2493="OVERALL",SUM('Tracker&amp;Invoice'!$H2535:$AC2535),0)</f>
        <v>0</v>
      </c>
    </row>
    <row r="2494" spans="1:10">
      <c r="A2494" t="e">
        <f t="shared" si="77"/>
        <v>#REF!</v>
      </c>
      <c r="B2494">
        <f>IF(AND('Tracker&amp;Invoice'!A2536&lt;&gt;"",'Tracker&amp;Invoice'!A2536&lt;&gt;"ITEM",'Tracker&amp;Invoice'!A2534="ITEM"),1,0)</f>
        <v>0</v>
      </c>
      <c r="C2494" t="str">
        <f>IF(B2494=1,'Tracker&amp;Invoice'!A2536,C2493)</f>
        <v>BQ-157</v>
      </c>
      <c r="D2494" t="str">
        <f>IF(LEFT(TRIM('Tracker&amp;Invoice'!B2536),9)="INVOICE #","INVOICE",IF(TRIM('Tracker&amp;Invoice'!B2536)="Overall Completion INVOICE","OVERALL",""))</f>
        <v/>
      </c>
      <c r="E2494" t="str">
        <f>IF(D2494="INVOICE",VALUE(MID(TRIM('Tracker&amp;Invoice'!B2536),10,10)),"")</f>
        <v/>
      </c>
      <c r="F2494">
        <f>IF(B2494=1,IFERROR(LOOKUP(2,1/('Tracker&amp;Invoice'!$H2536:$AC2536&lt;&gt;""),COLUMN('Tracker&amp;Invoice'!$H2536:$AC2536)),8),F2493)</f>
        <v>14</v>
      </c>
      <c r="G2494">
        <f>IF(D2494="OVERALL",IFERROR(LOOKUP(2,1/('Tracker&amp;Invoice'!$H2536:$AC2536&lt;&gt;""),COLUMN('Tracker&amp;Invoice'!$H2536:$AC2536)),8),G2495)</f>
        <v>15</v>
      </c>
      <c r="H2494">
        <f t="shared" si="76"/>
        <v>15</v>
      </c>
      <c r="I2494" s="29">
        <f>IF(D2494="INVOICE",SUM('Tracker&amp;Invoice'!$H2536:INDEX('Tracker&amp;Invoice'!$A2536:$AC2536,1,H2494)),0)</f>
        <v>0</v>
      </c>
      <c r="J2494" s="29">
        <f>IF(D2494="OVERALL",SUM('Tracker&amp;Invoice'!$H2536:$AC2536),0)</f>
        <v>0</v>
      </c>
    </row>
    <row r="2495" spans="1:10">
      <c r="A2495" t="e">
        <f t="shared" si="77"/>
        <v>#REF!</v>
      </c>
      <c r="B2495">
        <f>IF(AND('Tracker&amp;Invoice'!A2537&lt;&gt;"",'Tracker&amp;Invoice'!A2537&lt;&gt;"ITEM",'Tracker&amp;Invoice'!A2535="ITEM"),1,0)</f>
        <v>0</v>
      </c>
      <c r="C2495" t="str">
        <f>IF(B2495=1,'Tracker&amp;Invoice'!A2537,C2494)</f>
        <v>BQ-157</v>
      </c>
      <c r="D2495" t="str">
        <f>IF(LEFT(TRIM('Tracker&amp;Invoice'!B2537),9)="INVOICE #","INVOICE",IF(TRIM('Tracker&amp;Invoice'!B2537)="Overall Completion INVOICE","OVERALL",""))</f>
        <v/>
      </c>
      <c r="E2495" t="str">
        <f>IF(D2495="INVOICE",VALUE(MID(TRIM('Tracker&amp;Invoice'!B2537),10,10)),"")</f>
        <v/>
      </c>
      <c r="F2495">
        <f>IF(B2495=1,IFERROR(LOOKUP(2,1/('Tracker&amp;Invoice'!$H2537:$AC2537&lt;&gt;""),COLUMN('Tracker&amp;Invoice'!$H2537:$AC2537)),8),F2494)</f>
        <v>14</v>
      </c>
      <c r="G2495">
        <f>IF(D2495="OVERALL",IFERROR(LOOKUP(2,1/('Tracker&amp;Invoice'!$H2537:$AC2537&lt;&gt;""),COLUMN('Tracker&amp;Invoice'!$H2537:$AC2537)),8),G2496)</f>
        <v>15</v>
      </c>
      <c r="H2495">
        <f t="shared" si="76"/>
        <v>15</v>
      </c>
      <c r="I2495" s="29">
        <f>IF(D2495="INVOICE",SUM('Tracker&amp;Invoice'!$H2537:INDEX('Tracker&amp;Invoice'!$A2537:$AC2537,1,H2495)),0)</f>
        <v>0</v>
      </c>
      <c r="J2495" s="29">
        <f>IF(D2495="OVERALL",SUM('Tracker&amp;Invoice'!$H2537:$AC2537),0)</f>
        <v>0</v>
      </c>
    </row>
    <row r="2496" spans="1:10">
      <c r="A2496" t="e">
        <f t="shared" si="77"/>
        <v>#REF!</v>
      </c>
      <c r="B2496">
        <f>IF(AND('Tracker&amp;Invoice'!A2538&lt;&gt;"",'Tracker&amp;Invoice'!A2538&lt;&gt;"ITEM",'Tracker&amp;Invoice'!A2536="ITEM"),1,0)</f>
        <v>0</v>
      </c>
      <c r="C2496" t="str">
        <f>IF(B2496=1,'Tracker&amp;Invoice'!A2538,C2495)</f>
        <v>BQ-157</v>
      </c>
      <c r="D2496" t="str">
        <f>IF(LEFT(TRIM('Tracker&amp;Invoice'!B2538),9)="INVOICE #","INVOICE",IF(TRIM('Tracker&amp;Invoice'!B2538)="Overall Completion INVOICE","OVERALL",""))</f>
        <v>INVOICE</v>
      </c>
      <c r="E2496">
        <f>IF(D2496="INVOICE",VALUE(MID(TRIM('Tracker&amp;Invoice'!B2538),10,10)),"")</f>
        <v>13</v>
      </c>
      <c r="F2496">
        <f>IF(B2496=1,IFERROR(LOOKUP(2,1/('Tracker&amp;Invoice'!$H2538:$AC2538&lt;&gt;""),COLUMN('Tracker&amp;Invoice'!$H2538:$AC2538)),8),F2495)</f>
        <v>14</v>
      </c>
      <c r="G2496">
        <f>IF(D2496="OVERALL",IFERROR(LOOKUP(2,1/('Tracker&amp;Invoice'!$H2538:$AC2538&lt;&gt;""),COLUMN('Tracker&amp;Invoice'!$H2538:$AC2538)),8),G2497)</f>
        <v>15</v>
      </c>
      <c r="H2496">
        <f t="shared" si="76"/>
        <v>15</v>
      </c>
      <c r="I2496" s="29">
        <f>IF(D2496="INVOICE",SUM('Tracker&amp;Invoice'!$H2538:INDEX('Tracker&amp;Invoice'!$A2538:$AC2538,1,H2496)),0)</f>
        <v>13580</v>
      </c>
      <c r="J2496" s="29">
        <f>IF(D2496="OVERALL",SUM('Tracker&amp;Invoice'!$H2538:$AC2538),0)</f>
        <v>0</v>
      </c>
    </row>
    <row r="2497" spans="1:10">
      <c r="A2497" t="e">
        <f t="shared" si="77"/>
        <v>#REF!</v>
      </c>
      <c r="B2497">
        <f>IF(AND('Tracker&amp;Invoice'!A2539&lt;&gt;"",'Tracker&amp;Invoice'!A2539&lt;&gt;"ITEM",'Tracker&amp;Invoice'!A2537="ITEM"),1,0)</f>
        <v>0</v>
      </c>
      <c r="C2497" t="str">
        <f>IF(B2497=1,'Tracker&amp;Invoice'!A2539,C2496)</f>
        <v>BQ-157</v>
      </c>
      <c r="D2497" t="str">
        <f>IF(LEFT(TRIM('Tracker&amp;Invoice'!B2539),9)="INVOICE #","INVOICE",IF(TRIM('Tracker&amp;Invoice'!B2539)="Overall Completion INVOICE","OVERALL",""))</f>
        <v/>
      </c>
      <c r="E2497" t="str">
        <f>IF(D2497="INVOICE",VALUE(MID(TRIM('Tracker&amp;Invoice'!B2539),10,10)),"")</f>
        <v/>
      </c>
      <c r="F2497">
        <f>IF(B2497=1,IFERROR(LOOKUP(2,1/('Tracker&amp;Invoice'!$H2539:$AC2539&lt;&gt;""),COLUMN('Tracker&amp;Invoice'!$H2539:$AC2539)),8),F2496)</f>
        <v>14</v>
      </c>
      <c r="G2497">
        <f>IF(D2497="OVERALL",IFERROR(LOOKUP(2,1/('Tracker&amp;Invoice'!$H2539:$AC2539&lt;&gt;""),COLUMN('Tracker&amp;Invoice'!$H2539:$AC2539)),8),G2498)</f>
        <v>15</v>
      </c>
      <c r="H2497">
        <f t="shared" si="76"/>
        <v>15</v>
      </c>
      <c r="I2497" s="29">
        <f>IF(D2497="INVOICE",SUM('Tracker&amp;Invoice'!$H2539:INDEX('Tracker&amp;Invoice'!$A2539:$AC2539,1,H2497)),0)</f>
        <v>0</v>
      </c>
      <c r="J2497" s="29">
        <f>IF(D2497="OVERALL",SUM('Tracker&amp;Invoice'!$H2539:$AC2539),0)</f>
        <v>0</v>
      </c>
    </row>
    <row r="2498" spans="1:10">
      <c r="A2498" t="e">
        <f t="shared" si="77"/>
        <v>#REF!</v>
      </c>
      <c r="B2498">
        <f>IF(AND('Tracker&amp;Invoice'!A2540&lt;&gt;"",'Tracker&amp;Invoice'!A2540&lt;&gt;"ITEM",'Tracker&amp;Invoice'!A2538="ITEM"),1,0)</f>
        <v>0</v>
      </c>
      <c r="C2498" t="str">
        <f>IF(B2498=1,'Tracker&amp;Invoice'!A2540,C2497)</f>
        <v>BQ-157</v>
      </c>
      <c r="D2498" t="str">
        <f>IF(LEFT(TRIM('Tracker&amp;Invoice'!B2540),9)="INVOICE #","INVOICE",IF(TRIM('Tracker&amp;Invoice'!B2540)="Overall Completion INVOICE","OVERALL",""))</f>
        <v>INVOICE</v>
      </c>
      <c r="E2498">
        <f>IF(D2498="INVOICE",VALUE(MID(TRIM('Tracker&amp;Invoice'!B2540),10,10)),"")</f>
        <v>32</v>
      </c>
      <c r="F2498">
        <f>IF(B2498=1,IFERROR(LOOKUP(2,1/('Tracker&amp;Invoice'!$H2540:$AC2540&lt;&gt;""),COLUMN('Tracker&amp;Invoice'!$H2540:$AC2540)),8),F2497)</f>
        <v>14</v>
      </c>
      <c r="G2498">
        <f>IF(D2498="OVERALL",IFERROR(LOOKUP(2,1/('Tracker&amp;Invoice'!$H2540:$AC2540&lt;&gt;""),COLUMN('Tracker&amp;Invoice'!$H2540:$AC2540)),8),G2499)</f>
        <v>15</v>
      </c>
      <c r="H2498">
        <f t="shared" si="76"/>
        <v>15</v>
      </c>
      <c r="I2498" s="29">
        <f>IF(D2498="INVOICE",SUM('Tracker&amp;Invoice'!$H2540:INDEX('Tracker&amp;Invoice'!$A2540:$AC2540,1,H2498)),0)</f>
        <v>1940</v>
      </c>
      <c r="J2498" s="29">
        <f>IF(D2498="OVERALL",SUM('Tracker&amp;Invoice'!$H2540:$AC2540),0)</f>
        <v>0</v>
      </c>
    </row>
    <row r="2499" spans="1:10">
      <c r="A2499" t="e">
        <f t="shared" si="77"/>
        <v>#REF!</v>
      </c>
      <c r="B2499">
        <f>IF(AND('Tracker&amp;Invoice'!A2541&lt;&gt;"",'Tracker&amp;Invoice'!A2541&lt;&gt;"ITEM",'Tracker&amp;Invoice'!A2539="ITEM"),1,0)</f>
        <v>0</v>
      </c>
      <c r="C2499" t="str">
        <f>IF(B2499=1,'Tracker&amp;Invoice'!A2541,C2498)</f>
        <v>BQ-157</v>
      </c>
      <c r="D2499" t="str">
        <f>IF(LEFT(TRIM('Tracker&amp;Invoice'!B2541),9)="INVOICE #","INVOICE",IF(TRIM('Tracker&amp;Invoice'!B2541)="Overall Completion INVOICE","OVERALL",""))</f>
        <v/>
      </c>
      <c r="E2499" t="str">
        <f>IF(D2499="INVOICE",VALUE(MID(TRIM('Tracker&amp;Invoice'!B2541),10,10)),"")</f>
        <v/>
      </c>
      <c r="F2499">
        <f>IF(B2499=1,IFERROR(LOOKUP(2,1/('Tracker&amp;Invoice'!$H2541:$AC2541&lt;&gt;""),COLUMN('Tracker&amp;Invoice'!$H2541:$AC2541)),8),F2498)</f>
        <v>14</v>
      </c>
      <c r="G2499">
        <f>IF(D2499="OVERALL",IFERROR(LOOKUP(2,1/('Tracker&amp;Invoice'!$H2541:$AC2541&lt;&gt;""),COLUMN('Tracker&amp;Invoice'!$H2541:$AC2541)),8),G2500)</f>
        <v>15</v>
      </c>
      <c r="H2499">
        <f t="shared" ref="H2499:H2562" si="78">MAX(F2499,G2499)</f>
        <v>15</v>
      </c>
      <c r="I2499" s="29">
        <f>IF(D2499="INVOICE",SUM('Tracker&amp;Invoice'!$H2541:INDEX('Tracker&amp;Invoice'!$A2541:$AC2541,1,H2499)),0)</f>
        <v>0</v>
      </c>
      <c r="J2499" s="29">
        <f>IF(D2499="OVERALL",SUM('Tracker&amp;Invoice'!$H2541:$AC2541),0)</f>
        <v>0</v>
      </c>
    </row>
    <row r="2500" spans="1:10">
      <c r="A2500" t="e">
        <f t="shared" ref="A2500:A2563" si="79">A2499+B2500</f>
        <v>#REF!</v>
      </c>
      <c r="B2500">
        <f>IF(AND('Tracker&amp;Invoice'!A2542&lt;&gt;"",'Tracker&amp;Invoice'!A2542&lt;&gt;"ITEM",'Tracker&amp;Invoice'!A2540="ITEM"),1,0)</f>
        <v>0</v>
      </c>
      <c r="C2500" t="str">
        <f>IF(B2500=1,'Tracker&amp;Invoice'!A2542,C2499)</f>
        <v>BQ-157</v>
      </c>
      <c r="D2500" t="str">
        <f>IF(LEFT(TRIM('Tracker&amp;Invoice'!B2542),9)="INVOICE #","INVOICE",IF(TRIM('Tracker&amp;Invoice'!B2542)="Overall Completion INVOICE","OVERALL",""))</f>
        <v>OVERALL</v>
      </c>
      <c r="E2500" t="str">
        <f>IF(D2500="INVOICE",VALUE(MID(TRIM('Tracker&amp;Invoice'!B2542),10,10)),"")</f>
        <v/>
      </c>
      <c r="F2500">
        <f>IF(B2500=1,IFERROR(LOOKUP(2,1/('Tracker&amp;Invoice'!$H2542:$AC2542&lt;&gt;""),COLUMN('Tracker&amp;Invoice'!$H2542:$AC2542)),8),F2499)</f>
        <v>14</v>
      </c>
      <c r="G2500">
        <f>IF(D2500="OVERALL",IFERROR(LOOKUP(2,1/('Tracker&amp;Invoice'!$H2542:$AC2542&lt;&gt;""),COLUMN('Tracker&amp;Invoice'!$H2542:$AC2542)),8),G2501)</f>
        <v>15</v>
      </c>
      <c r="H2500">
        <f t="shared" si="78"/>
        <v>15</v>
      </c>
      <c r="I2500" s="29">
        <f>IF(D2500="INVOICE",SUM('Tracker&amp;Invoice'!$H2542:INDEX('Tracker&amp;Invoice'!$A2542:$AC2542,1,H2500)),0)</f>
        <v>0</v>
      </c>
      <c r="J2500" s="29">
        <f>IF(D2500="OVERALL",SUM('Tracker&amp;Invoice'!$H2542:$AC2542),0)</f>
        <v>15520</v>
      </c>
    </row>
    <row r="2501" spans="1:10">
      <c r="A2501" t="e">
        <f t="shared" si="79"/>
        <v>#REF!</v>
      </c>
      <c r="B2501">
        <f>IF(AND('Tracker&amp;Invoice'!A2543&lt;&gt;"",'Tracker&amp;Invoice'!A2543&lt;&gt;"ITEM",'Tracker&amp;Invoice'!A2541="ITEM"),1,0)</f>
        <v>0</v>
      </c>
      <c r="C2501" t="str">
        <f>IF(B2501=1,'Tracker&amp;Invoice'!A2543,C2500)</f>
        <v>BQ-157</v>
      </c>
      <c r="D2501" t="str">
        <f>IF(LEFT(TRIM('Tracker&amp;Invoice'!B2543),9)="INVOICE #","INVOICE",IF(TRIM('Tracker&amp;Invoice'!B2543)="Overall Completion INVOICE","OVERALL",""))</f>
        <v/>
      </c>
      <c r="E2501" t="str">
        <f>IF(D2501="INVOICE",VALUE(MID(TRIM('Tracker&amp;Invoice'!B2543),10,10)),"")</f>
        <v/>
      </c>
      <c r="F2501">
        <f>IF(B2501=1,IFERROR(LOOKUP(2,1/('Tracker&amp;Invoice'!$H2543:$AC2543&lt;&gt;""),COLUMN('Tracker&amp;Invoice'!$H2543:$AC2543)),8),F2500)</f>
        <v>14</v>
      </c>
      <c r="G2501">
        <f>IF(D2501="OVERALL",IFERROR(LOOKUP(2,1/('Tracker&amp;Invoice'!$H2543:$AC2543&lt;&gt;""),COLUMN('Tracker&amp;Invoice'!$H2543:$AC2543)),8),G2502)</f>
        <v>15</v>
      </c>
      <c r="H2501">
        <f t="shared" si="78"/>
        <v>15</v>
      </c>
      <c r="I2501" s="29">
        <f>IF(D2501="INVOICE",SUM('Tracker&amp;Invoice'!$H2543:INDEX('Tracker&amp;Invoice'!$A2543:$AC2543,1,H2501)),0)</f>
        <v>0</v>
      </c>
      <c r="J2501" s="29">
        <f>IF(D2501="OVERALL",SUM('Tracker&amp;Invoice'!$H2543:$AC2543),0)</f>
        <v>0</v>
      </c>
    </row>
    <row r="2502" spans="1:10">
      <c r="A2502" t="e">
        <f t="shared" si="79"/>
        <v>#REF!</v>
      </c>
      <c r="B2502">
        <f>IF(AND('Tracker&amp;Invoice'!A2544&lt;&gt;"",'Tracker&amp;Invoice'!A2544&lt;&gt;"ITEM",'Tracker&amp;Invoice'!A2542="ITEM"),1,0)</f>
        <v>0</v>
      </c>
      <c r="C2502" t="str">
        <f>IF(B2502=1,'Tracker&amp;Invoice'!A2544,C2501)</f>
        <v>BQ-157</v>
      </c>
      <c r="D2502" t="str">
        <f>IF(LEFT(TRIM('Tracker&amp;Invoice'!B2544),9)="INVOICE #","INVOICE",IF(TRIM('Tracker&amp;Invoice'!B2544)="Overall Completion INVOICE","OVERALL",""))</f>
        <v/>
      </c>
      <c r="E2502" t="str">
        <f>IF(D2502="INVOICE",VALUE(MID(TRIM('Tracker&amp;Invoice'!B2544),10,10)),"")</f>
        <v/>
      </c>
      <c r="F2502">
        <f>IF(B2502=1,IFERROR(LOOKUP(2,1/('Tracker&amp;Invoice'!$H2544:$AC2544&lt;&gt;""),COLUMN('Tracker&amp;Invoice'!$H2544:$AC2544)),8),F2501)</f>
        <v>14</v>
      </c>
      <c r="G2502">
        <f>IF(D2502="OVERALL",IFERROR(LOOKUP(2,1/('Tracker&amp;Invoice'!$H2544:$AC2544&lt;&gt;""),COLUMN('Tracker&amp;Invoice'!$H2544:$AC2544)),8),G2503)</f>
        <v>15</v>
      </c>
      <c r="H2502">
        <f t="shared" si="78"/>
        <v>15</v>
      </c>
      <c r="I2502" s="29">
        <f>IF(D2502="INVOICE",SUM('Tracker&amp;Invoice'!$H2544:INDEX('Tracker&amp;Invoice'!$A2544:$AC2544,1,H2502)),0)</f>
        <v>0</v>
      </c>
      <c r="J2502" s="29">
        <f>IF(D2502="OVERALL",SUM('Tracker&amp;Invoice'!$H2544:$AC2544),0)</f>
        <v>0</v>
      </c>
    </row>
    <row r="2503" spans="1:10">
      <c r="A2503" t="e">
        <f t="shared" si="79"/>
        <v>#REF!</v>
      </c>
      <c r="B2503">
        <f>IF(AND('Tracker&amp;Invoice'!A2545&lt;&gt;"",'Tracker&amp;Invoice'!A2545&lt;&gt;"ITEM",'Tracker&amp;Invoice'!A2543="ITEM"),1,0)</f>
        <v>0</v>
      </c>
      <c r="C2503" t="str">
        <f>IF(B2503=1,'Tracker&amp;Invoice'!A2545,C2502)</f>
        <v>BQ-157</v>
      </c>
      <c r="D2503" t="str">
        <f>IF(LEFT(TRIM('Tracker&amp;Invoice'!B2545),9)="INVOICE #","INVOICE",IF(TRIM('Tracker&amp;Invoice'!B2545)="Overall Completion INVOICE","OVERALL",""))</f>
        <v/>
      </c>
      <c r="E2503" t="str">
        <f>IF(D2503="INVOICE",VALUE(MID(TRIM('Tracker&amp;Invoice'!B2545),10,10)),"")</f>
        <v/>
      </c>
      <c r="F2503">
        <f>IF(B2503=1,IFERROR(LOOKUP(2,1/('Tracker&amp;Invoice'!$H2545:$AC2545&lt;&gt;""),COLUMN('Tracker&amp;Invoice'!$H2545:$AC2545)),8),F2502)</f>
        <v>14</v>
      </c>
      <c r="G2503">
        <f>IF(D2503="OVERALL",IFERROR(LOOKUP(2,1/('Tracker&amp;Invoice'!$H2545:$AC2545&lt;&gt;""),COLUMN('Tracker&amp;Invoice'!$H2545:$AC2545)),8),G2504)</f>
        <v>15</v>
      </c>
      <c r="H2503">
        <f t="shared" si="78"/>
        <v>15</v>
      </c>
      <c r="I2503" s="29">
        <f>IF(D2503="INVOICE",SUM('Tracker&amp;Invoice'!$H2545:INDEX('Tracker&amp;Invoice'!$A2545:$AC2545,1,H2503)),0)</f>
        <v>0</v>
      </c>
      <c r="J2503" s="29">
        <f>IF(D2503="OVERALL",SUM('Tracker&amp;Invoice'!$H2545:$AC2545),0)</f>
        <v>0</v>
      </c>
    </row>
    <row r="2504" spans="1:10">
      <c r="A2504" t="e">
        <f t="shared" si="79"/>
        <v>#REF!</v>
      </c>
      <c r="B2504">
        <f>IF(AND('Tracker&amp;Invoice'!A2546&lt;&gt;"",'Tracker&amp;Invoice'!A2546&lt;&gt;"ITEM",'Tracker&amp;Invoice'!A2544="ITEM"),1,0)</f>
        <v>0</v>
      </c>
      <c r="C2504" t="str">
        <f>IF(B2504=1,'Tracker&amp;Invoice'!A2546,C2503)</f>
        <v>BQ-157</v>
      </c>
      <c r="D2504" t="str">
        <f>IF(LEFT(TRIM('Tracker&amp;Invoice'!B2546),9)="INVOICE #","INVOICE",IF(TRIM('Tracker&amp;Invoice'!B2546)="Overall Completion INVOICE","OVERALL",""))</f>
        <v/>
      </c>
      <c r="E2504" t="str">
        <f>IF(D2504="INVOICE",VALUE(MID(TRIM('Tracker&amp;Invoice'!B2546),10,10)),"")</f>
        <v/>
      </c>
      <c r="F2504">
        <f>IF(B2504=1,IFERROR(LOOKUP(2,1/('Tracker&amp;Invoice'!$H2546:$AC2546&lt;&gt;""),COLUMN('Tracker&amp;Invoice'!$H2546:$AC2546)),8),F2503)</f>
        <v>14</v>
      </c>
      <c r="G2504">
        <f>IF(D2504="OVERALL",IFERROR(LOOKUP(2,1/('Tracker&amp;Invoice'!$H2546:$AC2546&lt;&gt;""),COLUMN('Tracker&amp;Invoice'!$H2546:$AC2546)),8),G2505)</f>
        <v>15</v>
      </c>
      <c r="H2504">
        <f t="shared" si="78"/>
        <v>15</v>
      </c>
      <c r="I2504" s="29">
        <f>IF(D2504="INVOICE",SUM('Tracker&amp;Invoice'!$H2546:INDEX('Tracker&amp;Invoice'!$A2546:$AC2546,1,H2504)),0)</f>
        <v>0</v>
      </c>
      <c r="J2504" s="29">
        <f>IF(D2504="OVERALL",SUM('Tracker&amp;Invoice'!$H2546:$AC2546),0)</f>
        <v>0</v>
      </c>
    </row>
    <row r="2505" spans="1:10">
      <c r="A2505" t="e">
        <f t="shared" si="79"/>
        <v>#REF!</v>
      </c>
      <c r="B2505">
        <f>IF(AND('Tracker&amp;Invoice'!A2547&lt;&gt;"",'Tracker&amp;Invoice'!A2547&lt;&gt;"ITEM",'Tracker&amp;Invoice'!A2545="ITEM"),1,0)</f>
        <v>0</v>
      </c>
      <c r="C2505" t="str">
        <f>IF(B2505=1,'Tracker&amp;Invoice'!A2547,C2504)</f>
        <v>BQ-157</v>
      </c>
      <c r="D2505" t="str">
        <f>IF(LEFT(TRIM('Tracker&amp;Invoice'!B2547),9)="INVOICE #","INVOICE",IF(TRIM('Tracker&amp;Invoice'!B2547)="Overall Completion INVOICE","OVERALL",""))</f>
        <v/>
      </c>
      <c r="E2505" t="str">
        <f>IF(D2505="INVOICE",VALUE(MID(TRIM('Tracker&amp;Invoice'!B2547),10,10)),"")</f>
        <v/>
      </c>
      <c r="F2505">
        <f>IF(B2505=1,IFERROR(LOOKUP(2,1/('Tracker&amp;Invoice'!$H2547:$AC2547&lt;&gt;""),COLUMN('Tracker&amp;Invoice'!$H2547:$AC2547)),8),F2504)</f>
        <v>14</v>
      </c>
      <c r="G2505">
        <f>IF(D2505="OVERALL",IFERROR(LOOKUP(2,1/('Tracker&amp;Invoice'!$H2547:$AC2547&lt;&gt;""),COLUMN('Tracker&amp;Invoice'!$H2547:$AC2547)),8),G2506)</f>
        <v>15</v>
      </c>
      <c r="H2505">
        <f t="shared" si="78"/>
        <v>15</v>
      </c>
      <c r="I2505" s="29">
        <f>IF(D2505="INVOICE",SUM('Tracker&amp;Invoice'!$H2547:INDEX('Tracker&amp;Invoice'!$A2547:$AC2547,1,H2505)),0)</f>
        <v>0</v>
      </c>
      <c r="J2505" s="29">
        <f>IF(D2505="OVERALL",SUM('Tracker&amp;Invoice'!$H2547:$AC2547),0)</f>
        <v>0</v>
      </c>
    </row>
    <row r="2506" spans="1:10">
      <c r="A2506" t="e">
        <f t="shared" si="79"/>
        <v>#REF!</v>
      </c>
      <c r="B2506">
        <f>IF(AND('Tracker&amp;Invoice'!A2548&lt;&gt;"",'Tracker&amp;Invoice'!A2548&lt;&gt;"ITEM",'Tracker&amp;Invoice'!A2546="ITEM"),1,0)</f>
        <v>0</v>
      </c>
      <c r="C2506" t="str">
        <f>IF(B2506=1,'Tracker&amp;Invoice'!A2548,C2505)</f>
        <v>BQ-157</v>
      </c>
      <c r="D2506" t="str">
        <f>IF(LEFT(TRIM('Tracker&amp;Invoice'!B2548),9)="INVOICE #","INVOICE",IF(TRIM('Tracker&amp;Invoice'!B2548)="Overall Completion INVOICE","OVERALL",""))</f>
        <v/>
      </c>
      <c r="E2506" t="str">
        <f>IF(D2506="INVOICE",VALUE(MID(TRIM('Tracker&amp;Invoice'!B2548),10,10)),"")</f>
        <v/>
      </c>
      <c r="F2506">
        <f>IF(B2506=1,IFERROR(LOOKUP(2,1/('Tracker&amp;Invoice'!$H2548:$AC2548&lt;&gt;""),COLUMN('Tracker&amp;Invoice'!$H2548:$AC2548)),8),F2505)</f>
        <v>14</v>
      </c>
      <c r="G2506">
        <f>IF(D2506="OVERALL",IFERROR(LOOKUP(2,1/('Tracker&amp;Invoice'!$H2548:$AC2548&lt;&gt;""),COLUMN('Tracker&amp;Invoice'!$H2548:$AC2548)),8),G2507)</f>
        <v>15</v>
      </c>
      <c r="H2506">
        <f t="shared" si="78"/>
        <v>15</v>
      </c>
      <c r="I2506" s="29">
        <f>IF(D2506="INVOICE",SUM('Tracker&amp;Invoice'!$H2548:INDEX('Tracker&amp;Invoice'!$A2548:$AC2548,1,H2506)),0)</f>
        <v>0</v>
      </c>
      <c r="J2506" s="29">
        <f>IF(D2506="OVERALL",SUM('Tracker&amp;Invoice'!$H2548:$AC2548),0)</f>
        <v>0</v>
      </c>
    </row>
    <row r="2507" spans="1:10">
      <c r="A2507" t="e">
        <f t="shared" si="79"/>
        <v>#REF!</v>
      </c>
      <c r="B2507">
        <f>IF(AND('Tracker&amp;Invoice'!A2549&lt;&gt;"",'Tracker&amp;Invoice'!A2549&lt;&gt;"ITEM",'Tracker&amp;Invoice'!A2547="ITEM"),1,0)</f>
        <v>0</v>
      </c>
      <c r="C2507" t="str">
        <f>IF(B2507=1,'Tracker&amp;Invoice'!A2549,C2506)</f>
        <v>BQ-157</v>
      </c>
      <c r="D2507" t="str">
        <f>IF(LEFT(TRIM('Tracker&amp;Invoice'!B2549),9)="INVOICE #","INVOICE",IF(TRIM('Tracker&amp;Invoice'!B2549)="Overall Completion INVOICE","OVERALL",""))</f>
        <v/>
      </c>
      <c r="E2507" t="str">
        <f>IF(D2507="INVOICE",VALUE(MID(TRIM('Tracker&amp;Invoice'!B2549),10,10)),"")</f>
        <v/>
      </c>
      <c r="F2507">
        <f>IF(B2507=1,IFERROR(LOOKUP(2,1/('Tracker&amp;Invoice'!$H2549:$AC2549&lt;&gt;""),COLUMN('Tracker&amp;Invoice'!$H2549:$AC2549)),8),F2506)</f>
        <v>14</v>
      </c>
      <c r="G2507">
        <f>IF(D2507="OVERALL",IFERROR(LOOKUP(2,1/('Tracker&amp;Invoice'!$H2549:$AC2549&lt;&gt;""),COLUMN('Tracker&amp;Invoice'!$H2549:$AC2549)),8),G2508)</f>
        <v>15</v>
      </c>
      <c r="H2507">
        <f t="shared" si="78"/>
        <v>15</v>
      </c>
      <c r="I2507" s="29">
        <f>IF(D2507="INVOICE",SUM('Tracker&amp;Invoice'!$H2549:INDEX('Tracker&amp;Invoice'!$A2549:$AC2549,1,H2507)),0)</f>
        <v>0</v>
      </c>
      <c r="J2507" s="29">
        <f>IF(D2507="OVERALL",SUM('Tracker&amp;Invoice'!$H2549:$AC2549),0)</f>
        <v>0</v>
      </c>
    </row>
    <row r="2508" spans="1:10">
      <c r="A2508" t="e">
        <f t="shared" si="79"/>
        <v>#REF!</v>
      </c>
      <c r="B2508">
        <f>IF(AND('Tracker&amp;Invoice'!A2550&lt;&gt;"",'Tracker&amp;Invoice'!A2550&lt;&gt;"ITEM",'Tracker&amp;Invoice'!A2548="ITEM"),1,0)</f>
        <v>0</v>
      </c>
      <c r="C2508" t="str">
        <f>IF(B2508=1,'Tracker&amp;Invoice'!A2550,C2507)</f>
        <v>BQ-157</v>
      </c>
      <c r="D2508" t="str">
        <f>IF(LEFT(TRIM('Tracker&amp;Invoice'!B2550),9)="INVOICE #","INVOICE",IF(TRIM('Tracker&amp;Invoice'!B2550)="Overall Completion INVOICE","OVERALL",""))</f>
        <v/>
      </c>
      <c r="E2508" t="str">
        <f>IF(D2508="INVOICE",VALUE(MID(TRIM('Tracker&amp;Invoice'!B2550),10,10)),"")</f>
        <v/>
      </c>
      <c r="F2508">
        <f>IF(B2508=1,IFERROR(LOOKUP(2,1/('Tracker&amp;Invoice'!$H2550:$AC2550&lt;&gt;""),COLUMN('Tracker&amp;Invoice'!$H2550:$AC2550)),8),F2507)</f>
        <v>14</v>
      </c>
      <c r="G2508">
        <f>IF(D2508="OVERALL",IFERROR(LOOKUP(2,1/('Tracker&amp;Invoice'!$H2550:$AC2550&lt;&gt;""),COLUMN('Tracker&amp;Invoice'!$H2550:$AC2550)),8),G2509)</f>
        <v>15</v>
      </c>
      <c r="H2508">
        <f t="shared" si="78"/>
        <v>15</v>
      </c>
      <c r="I2508" s="29">
        <f>IF(D2508="INVOICE",SUM('Tracker&amp;Invoice'!$H2550:INDEX('Tracker&amp;Invoice'!$A2550:$AC2550,1,H2508)),0)</f>
        <v>0</v>
      </c>
      <c r="J2508" s="29">
        <f>IF(D2508="OVERALL",SUM('Tracker&amp;Invoice'!$H2550:$AC2550),0)</f>
        <v>0</v>
      </c>
    </row>
    <row r="2509" spans="1:10">
      <c r="A2509" t="e">
        <f t="shared" si="79"/>
        <v>#REF!</v>
      </c>
      <c r="B2509">
        <f>IF(AND('Tracker&amp;Invoice'!A2551&lt;&gt;"",'Tracker&amp;Invoice'!A2551&lt;&gt;"ITEM",'Tracker&amp;Invoice'!A2549="ITEM"),1,0)</f>
        <v>1</v>
      </c>
      <c r="C2509" t="str">
        <f>IF(B2509=1,'Tracker&amp;Invoice'!A2551,C2508)</f>
        <v>BQ-158</v>
      </c>
      <c r="D2509" t="str">
        <f>IF(LEFT(TRIM('Tracker&amp;Invoice'!B2551),9)="INVOICE #","INVOICE",IF(TRIM('Tracker&amp;Invoice'!B2551)="Overall Completion INVOICE","OVERALL",""))</f>
        <v/>
      </c>
      <c r="E2509" t="str">
        <f>IF(D2509="INVOICE",VALUE(MID(TRIM('Tracker&amp;Invoice'!B2551),10,10)),"")</f>
        <v/>
      </c>
      <c r="F2509">
        <f>IF(B2509=1,IFERROR(LOOKUP(2,1/('Tracker&amp;Invoice'!$H2551:$AC2551&lt;&gt;""),COLUMN('Tracker&amp;Invoice'!$H2551:$AC2551)),8),F2508)</f>
        <v>14</v>
      </c>
      <c r="G2509">
        <f>IF(D2509="OVERALL",IFERROR(LOOKUP(2,1/('Tracker&amp;Invoice'!$H2551:$AC2551&lt;&gt;""),COLUMN('Tracker&amp;Invoice'!$H2551:$AC2551)),8),G2510)</f>
        <v>15</v>
      </c>
      <c r="H2509">
        <f t="shared" si="78"/>
        <v>15</v>
      </c>
      <c r="I2509" s="29">
        <f>IF(D2509="INVOICE",SUM('Tracker&amp;Invoice'!$H2551:INDEX('Tracker&amp;Invoice'!$A2551:$AC2551,1,H2509)),0)</f>
        <v>0</v>
      </c>
      <c r="J2509" s="29">
        <f>IF(D2509="OVERALL",SUM('Tracker&amp;Invoice'!$H2551:$AC2551),0)</f>
        <v>0</v>
      </c>
    </row>
    <row r="2510" spans="1:10">
      <c r="A2510" t="e">
        <f t="shared" si="79"/>
        <v>#REF!</v>
      </c>
      <c r="B2510">
        <f>IF(AND('Tracker&amp;Invoice'!A2552&lt;&gt;"",'Tracker&amp;Invoice'!A2552&lt;&gt;"ITEM",'Tracker&amp;Invoice'!A2550="ITEM"),1,0)</f>
        <v>0</v>
      </c>
      <c r="C2510" t="str">
        <f>IF(B2510=1,'Tracker&amp;Invoice'!A2552,C2509)</f>
        <v>BQ-158</v>
      </c>
      <c r="D2510" t="str">
        <f>IF(LEFT(TRIM('Tracker&amp;Invoice'!B2552),9)="INVOICE #","INVOICE",IF(TRIM('Tracker&amp;Invoice'!B2552)="Overall Completion INVOICE","OVERALL",""))</f>
        <v/>
      </c>
      <c r="E2510" t="str">
        <f>IF(D2510="INVOICE",VALUE(MID(TRIM('Tracker&amp;Invoice'!B2552),10,10)),"")</f>
        <v/>
      </c>
      <c r="F2510">
        <f>IF(B2510=1,IFERROR(LOOKUP(2,1/('Tracker&amp;Invoice'!$H2552:$AC2552&lt;&gt;""),COLUMN('Tracker&amp;Invoice'!$H2552:$AC2552)),8),F2509)</f>
        <v>14</v>
      </c>
      <c r="G2510">
        <f>IF(D2510="OVERALL",IFERROR(LOOKUP(2,1/('Tracker&amp;Invoice'!$H2552:$AC2552&lt;&gt;""),COLUMN('Tracker&amp;Invoice'!$H2552:$AC2552)),8),G2511)</f>
        <v>15</v>
      </c>
      <c r="H2510">
        <f t="shared" si="78"/>
        <v>15</v>
      </c>
      <c r="I2510" s="29">
        <f>IF(D2510="INVOICE",SUM('Tracker&amp;Invoice'!$H2552:INDEX('Tracker&amp;Invoice'!$A2552:$AC2552,1,H2510)),0)</f>
        <v>0</v>
      </c>
      <c r="J2510" s="29">
        <f>IF(D2510="OVERALL",SUM('Tracker&amp;Invoice'!$H2552:$AC2552),0)</f>
        <v>0</v>
      </c>
    </row>
    <row r="2511" spans="1:10">
      <c r="A2511" t="e">
        <f t="shared" si="79"/>
        <v>#REF!</v>
      </c>
      <c r="B2511">
        <f>IF(AND('Tracker&amp;Invoice'!A2553&lt;&gt;"",'Tracker&amp;Invoice'!A2553&lt;&gt;"ITEM",'Tracker&amp;Invoice'!A2551="ITEM"),1,0)</f>
        <v>0</v>
      </c>
      <c r="C2511" t="str">
        <f>IF(B2511=1,'Tracker&amp;Invoice'!A2553,C2510)</f>
        <v>BQ-158</v>
      </c>
      <c r="D2511" t="str">
        <f>IF(LEFT(TRIM('Tracker&amp;Invoice'!B2553),9)="INVOICE #","INVOICE",IF(TRIM('Tracker&amp;Invoice'!B2553)="Overall Completion INVOICE","OVERALL",""))</f>
        <v/>
      </c>
      <c r="E2511" t="str">
        <f>IF(D2511="INVOICE",VALUE(MID(TRIM('Tracker&amp;Invoice'!B2553),10,10)),"")</f>
        <v/>
      </c>
      <c r="F2511">
        <f>IF(B2511=1,IFERROR(LOOKUP(2,1/('Tracker&amp;Invoice'!$H2553:$AC2553&lt;&gt;""),COLUMN('Tracker&amp;Invoice'!$H2553:$AC2553)),8),F2510)</f>
        <v>14</v>
      </c>
      <c r="G2511">
        <f>IF(D2511="OVERALL",IFERROR(LOOKUP(2,1/('Tracker&amp;Invoice'!$H2553:$AC2553&lt;&gt;""),COLUMN('Tracker&amp;Invoice'!$H2553:$AC2553)),8),G2512)</f>
        <v>15</v>
      </c>
      <c r="H2511">
        <f t="shared" si="78"/>
        <v>15</v>
      </c>
      <c r="I2511" s="29">
        <f>IF(D2511="INVOICE",SUM('Tracker&amp;Invoice'!$H2553:INDEX('Tracker&amp;Invoice'!$A2553:$AC2553,1,H2511)),0)</f>
        <v>0</v>
      </c>
      <c r="J2511" s="29">
        <f>IF(D2511="OVERALL",SUM('Tracker&amp;Invoice'!$H2553:$AC2553),0)</f>
        <v>0</v>
      </c>
    </row>
    <row r="2512" spans="1:10">
      <c r="A2512" t="e">
        <f t="shared" si="79"/>
        <v>#REF!</v>
      </c>
      <c r="B2512">
        <f>IF(AND('Tracker&amp;Invoice'!A2554&lt;&gt;"",'Tracker&amp;Invoice'!A2554&lt;&gt;"ITEM",'Tracker&amp;Invoice'!A2552="ITEM"),1,0)</f>
        <v>0</v>
      </c>
      <c r="C2512" t="str">
        <f>IF(B2512=1,'Tracker&amp;Invoice'!A2554,C2511)</f>
        <v>BQ-158</v>
      </c>
      <c r="D2512" t="str">
        <f>IF(LEFT(TRIM('Tracker&amp;Invoice'!B2554),9)="INVOICE #","INVOICE",IF(TRIM('Tracker&amp;Invoice'!B2554)="Overall Completion INVOICE","OVERALL",""))</f>
        <v>INVOICE</v>
      </c>
      <c r="E2512">
        <f>IF(D2512="INVOICE",VALUE(MID(TRIM('Tracker&amp;Invoice'!B2554),10,10)),"")</f>
        <v>10</v>
      </c>
      <c r="F2512">
        <f>IF(B2512=1,IFERROR(LOOKUP(2,1/('Tracker&amp;Invoice'!$H2554:$AC2554&lt;&gt;""),COLUMN('Tracker&amp;Invoice'!$H2554:$AC2554)),8),F2511)</f>
        <v>14</v>
      </c>
      <c r="G2512">
        <f>IF(D2512="OVERALL",IFERROR(LOOKUP(2,1/('Tracker&amp;Invoice'!$H2554:$AC2554&lt;&gt;""),COLUMN('Tracker&amp;Invoice'!$H2554:$AC2554)),8),G2513)</f>
        <v>15</v>
      </c>
      <c r="H2512">
        <f t="shared" si="78"/>
        <v>15</v>
      </c>
      <c r="I2512" s="29">
        <f>IF(D2512="INVOICE",SUM('Tracker&amp;Invoice'!$H2554:INDEX('Tracker&amp;Invoice'!$A2554:$AC2554,1,H2512)),0)</f>
        <v>106400</v>
      </c>
      <c r="J2512" s="29">
        <f>IF(D2512="OVERALL",SUM('Tracker&amp;Invoice'!$H2554:$AC2554),0)</f>
        <v>0</v>
      </c>
    </row>
    <row r="2513" spans="1:10">
      <c r="A2513" t="e">
        <f t="shared" si="79"/>
        <v>#REF!</v>
      </c>
      <c r="B2513">
        <f>IF(AND('Tracker&amp;Invoice'!A2555&lt;&gt;"",'Tracker&amp;Invoice'!A2555&lt;&gt;"ITEM",'Tracker&amp;Invoice'!A2553="ITEM"),1,0)</f>
        <v>0</v>
      </c>
      <c r="C2513" t="str">
        <f>IF(B2513=1,'Tracker&amp;Invoice'!A2555,C2512)</f>
        <v>BQ-158</v>
      </c>
      <c r="D2513" t="str">
        <f>IF(LEFT(TRIM('Tracker&amp;Invoice'!B2555),9)="INVOICE #","INVOICE",IF(TRIM('Tracker&amp;Invoice'!B2555)="Overall Completion INVOICE","OVERALL",""))</f>
        <v/>
      </c>
      <c r="E2513" t="str">
        <f>IF(D2513="INVOICE",VALUE(MID(TRIM('Tracker&amp;Invoice'!B2555),10,10)),"")</f>
        <v/>
      </c>
      <c r="F2513">
        <f>IF(B2513=1,IFERROR(LOOKUP(2,1/('Tracker&amp;Invoice'!$H2555:$AC2555&lt;&gt;""),COLUMN('Tracker&amp;Invoice'!$H2555:$AC2555)),8),F2512)</f>
        <v>14</v>
      </c>
      <c r="G2513">
        <f>IF(D2513="OVERALL",IFERROR(LOOKUP(2,1/('Tracker&amp;Invoice'!$H2555:$AC2555&lt;&gt;""),COLUMN('Tracker&amp;Invoice'!$H2555:$AC2555)),8),G2514)</f>
        <v>15</v>
      </c>
      <c r="H2513">
        <f t="shared" si="78"/>
        <v>15</v>
      </c>
      <c r="I2513" s="29">
        <f>IF(D2513="INVOICE",SUM('Tracker&amp;Invoice'!$H2555:INDEX('Tracker&amp;Invoice'!$A2555:$AC2555,1,H2513)),0)</f>
        <v>0</v>
      </c>
      <c r="J2513" s="29">
        <f>IF(D2513="OVERALL",SUM('Tracker&amp;Invoice'!$H2555:$AC2555),0)</f>
        <v>0</v>
      </c>
    </row>
    <row r="2514" spans="1:10">
      <c r="A2514" t="e">
        <f t="shared" si="79"/>
        <v>#REF!</v>
      </c>
      <c r="B2514">
        <f>IF(AND('Tracker&amp;Invoice'!A2556&lt;&gt;"",'Tracker&amp;Invoice'!A2556&lt;&gt;"ITEM",'Tracker&amp;Invoice'!A2554="ITEM"),1,0)</f>
        <v>0</v>
      </c>
      <c r="C2514" t="str">
        <f>IF(B2514=1,'Tracker&amp;Invoice'!A2556,C2513)</f>
        <v>BQ-158</v>
      </c>
      <c r="D2514" t="str">
        <f>IF(LEFT(TRIM('Tracker&amp;Invoice'!B2556),9)="INVOICE #","INVOICE",IF(TRIM('Tracker&amp;Invoice'!B2556)="Overall Completion INVOICE","OVERALL",""))</f>
        <v/>
      </c>
      <c r="E2514" t="str">
        <f>IF(D2514="INVOICE",VALUE(MID(TRIM('Tracker&amp;Invoice'!B2556),10,10)),"")</f>
        <v/>
      </c>
      <c r="F2514">
        <f>IF(B2514=1,IFERROR(LOOKUP(2,1/('Tracker&amp;Invoice'!$H2556:$AC2556&lt;&gt;""),COLUMN('Tracker&amp;Invoice'!$H2556:$AC2556)),8),F2513)</f>
        <v>14</v>
      </c>
      <c r="G2514">
        <f>IF(D2514="OVERALL",IFERROR(LOOKUP(2,1/('Tracker&amp;Invoice'!$H2556:$AC2556&lt;&gt;""),COLUMN('Tracker&amp;Invoice'!$H2556:$AC2556)),8),G2515)</f>
        <v>15</v>
      </c>
      <c r="H2514">
        <f t="shared" si="78"/>
        <v>15</v>
      </c>
      <c r="I2514" s="29">
        <f>IF(D2514="INVOICE",SUM('Tracker&amp;Invoice'!$H2556:INDEX('Tracker&amp;Invoice'!$A2556:$AC2556,1,H2514)),0)</f>
        <v>0</v>
      </c>
      <c r="J2514" s="29">
        <f>IF(D2514="OVERALL",SUM('Tracker&amp;Invoice'!$H2556:$AC2556),0)</f>
        <v>0</v>
      </c>
    </row>
    <row r="2515" spans="1:10">
      <c r="A2515" t="e">
        <f t="shared" si="79"/>
        <v>#REF!</v>
      </c>
      <c r="B2515">
        <f>IF(AND('Tracker&amp;Invoice'!A2557&lt;&gt;"",'Tracker&amp;Invoice'!A2557&lt;&gt;"ITEM",'Tracker&amp;Invoice'!A2555="ITEM"),1,0)</f>
        <v>0</v>
      </c>
      <c r="C2515" t="str">
        <f>IF(B2515=1,'Tracker&amp;Invoice'!A2557,C2514)</f>
        <v>BQ-158</v>
      </c>
      <c r="D2515" t="str">
        <f>IF(LEFT(TRIM('Tracker&amp;Invoice'!B2557),9)="INVOICE #","INVOICE",IF(TRIM('Tracker&amp;Invoice'!B2557)="Overall Completion INVOICE","OVERALL",""))</f>
        <v/>
      </c>
      <c r="E2515" t="str">
        <f>IF(D2515="INVOICE",VALUE(MID(TRIM('Tracker&amp;Invoice'!B2557),10,10)),"")</f>
        <v/>
      </c>
      <c r="F2515">
        <f>IF(B2515=1,IFERROR(LOOKUP(2,1/('Tracker&amp;Invoice'!$H2557:$AC2557&lt;&gt;""),COLUMN('Tracker&amp;Invoice'!$H2557:$AC2557)),8),F2514)</f>
        <v>14</v>
      </c>
      <c r="G2515">
        <f>IF(D2515="OVERALL",IFERROR(LOOKUP(2,1/('Tracker&amp;Invoice'!$H2557:$AC2557&lt;&gt;""),COLUMN('Tracker&amp;Invoice'!$H2557:$AC2557)),8),G2516)</f>
        <v>15</v>
      </c>
      <c r="H2515">
        <f t="shared" si="78"/>
        <v>15</v>
      </c>
      <c r="I2515" s="29">
        <f>IF(D2515="INVOICE",SUM('Tracker&amp;Invoice'!$H2557:INDEX('Tracker&amp;Invoice'!$A2557:$AC2557,1,H2515)),0)</f>
        <v>0</v>
      </c>
      <c r="J2515" s="29">
        <f>IF(D2515="OVERALL",SUM('Tracker&amp;Invoice'!$H2557:$AC2557),0)</f>
        <v>0</v>
      </c>
    </row>
    <row r="2516" spans="1:10">
      <c r="A2516" t="e">
        <f t="shared" si="79"/>
        <v>#REF!</v>
      </c>
      <c r="B2516">
        <f>IF(AND('Tracker&amp;Invoice'!A2558&lt;&gt;"",'Tracker&amp;Invoice'!A2558&lt;&gt;"ITEM",'Tracker&amp;Invoice'!A2556="ITEM"),1,0)</f>
        <v>0</v>
      </c>
      <c r="C2516" t="str">
        <f>IF(B2516=1,'Tracker&amp;Invoice'!A2558,C2515)</f>
        <v>BQ-158</v>
      </c>
      <c r="D2516" t="str">
        <f>IF(LEFT(TRIM('Tracker&amp;Invoice'!B2558),9)="INVOICE #","INVOICE",IF(TRIM('Tracker&amp;Invoice'!B2558)="Overall Completion INVOICE","OVERALL",""))</f>
        <v/>
      </c>
      <c r="E2516" t="str">
        <f>IF(D2516="INVOICE",VALUE(MID(TRIM('Tracker&amp;Invoice'!B2558),10,10)),"")</f>
        <v/>
      </c>
      <c r="F2516">
        <f>IF(B2516=1,IFERROR(LOOKUP(2,1/('Tracker&amp;Invoice'!$H2558:$AC2558&lt;&gt;""),COLUMN('Tracker&amp;Invoice'!$H2558:$AC2558)),8),F2515)</f>
        <v>14</v>
      </c>
      <c r="G2516">
        <f>IF(D2516="OVERALL",IFERROR(LOOKUP(2,1/('Tracker&amp;Invoice'!$H2558:$AC2558&lt;&gt;""),COLUMN('Tracker&amp;Invoice'!$H2558:$AC2558)),8),G2517)</f>
        <v>15</v>
      </c>
      <c r="H2516">
        <f t="shared" si="78"/>
        <v>15</v>
      </c>
      <c r="I2516" s="29">
        <f>IF(D2516="INVOICE",SUM('Tracker&amp;Invoice'!$H2558:INDEX('Tracker&amp;Invoice'!$A2558:$AC2558,1,H2516)),0)</f>
        <v>0</v>
      </c>
      <c r="J2516" s="29">
        <f>IF(D2516="OVERALL",SUM('Tracker&amp;Invoice'!$H2558:$AC2558),0)</f>
        <v>0</v>
      </c>
    </row>
    <row r="2517" spans="1:10">
      <c r="A2517" t="e">
        <f t="shared" si="79"/>
        <v>#REF!</v>
      </c>
      <c r="B2517">
        <f>IF(AND('Tracker&amp;Invoice'!A2559&lt;&gt;"",'Tracker&amp;Invoice'!A2559&lt;&gt;"ITEM",'Tracker&amp;Invoice'!A2557="ITEM"),1,0)</f>
        <v>0</v>
      </c>
      <c r="C2517" t="str">
        <f>IF(B2517=1,'Tracker&amp;Invoice'!A2559,C2516)</f>
        <v>BQ-158</v>
      </c>
      <c r="D2517" t="str">
        <f>IF(LEFT(TRIM('Tracker&amp;Invoice'!B2559),9)="INVOICE #","INVOICE",IF(TRIM('Tracker&amp;Invoice'!B2559)="Overall Completion INVOICE","OVERALL",""))</f>
        <v/>
      </c>
      <c r="E2517" t="str">
        <f>IF(D2517="INVOICE",VALUE(MID(TRIM('Tracker&amp;Invoice'!B2559),10,10)),"")</f>
        <v/>
      </c>
      <c r="F2517">
        <f>IF(B2517=1,IFERROR(LOOKUP(2,1/('Tracker&amp;Invoice'!$H2559:$AC2559&lt;&gt;""),COLUMN('Tracker&amp;Invoice'!$H2559:$AC2559)),8),F2516)</f>
        <v>14</v>
      </c>
      <c r="G2517">
        <f>IF(D2517="OVERALL",IFERROR(LOOKUP(2,1/('Tracker&amp;Invoice'!$H2559:$AC2559&lt;&gt;""),COLUMN('Tracker&amp;Invoice'!$H2559:$AC2559)),8),G2518)</f>
        <v>15</v>
      </c>
      <c r="H2517">
        <f t="shared" si="78"/>
        <v>15</v>
      </c>
      <c r="I2517" s="29">
        <f>IF(D2517="INVOICE",SUM('Tracker&amp;Invoice'!$H2559:INDEX('Tracker&amp;Invoice'!$A2559:$AC2559,1,H2517)),0)</f>
        <v>0</v>
      </c>
      <c r="J2517" s="29">
        <f>IF(D2517="OVERALL",SUM('Tracker&amp;Invoice'!$H2559:$AC2559),0)</f>
        <v>0</v>
      </c>
    </row>
    <row r="2518" spans="1:10">
      <c r="A2518" t="e">
        <f t="shared" si="79"/>
        <v>#REF!</v>
      </c>
      <c r="B2518">
        <f>IF(AND('Tracker&amp;Invoice'!A2560&lt;&gt;"",'Tracker&amp;Invoice'!A2560&lt;&gt;"ITEM",'Tracker&amp;Invoice'!A2558="ITEM"),1,0)</f>
        <v>0</v>
      </c>
      <c r="C2518" t="str">
        <f>IF(B2518=1,'Tracker&amp;Invoice'!A2560,C2517)</f>
        <v>BQ-158</v>
      </c>
      <c r="D2518" t="str">
        <f>IF(LEFT(TRIM('Tracker&amp;Invoice'!B2560),9)="INVOICE #","INVOICE",IF(TRIM('Tracker&amp;Invoice'!B2560)="Overall Completion INVOICE","OVERALL",""))</f>
        <v>OVERALL</v>
      </c>
      <c r="E2518" t="str">
        <f>IF(D2518="INVOICE",VALUE(MID(TRIM('Tracker&amp;Invoice'!B2560),10,10)),"")</f>
        <v/>
      </c>
      <c r="F2518">
        <f>IF(B2518=1,IFERROR(LOOKUP(2,1/('Tracker&amp;Invoice'!$H2560:$AC2560&lt;&gt;""),COLUMN('Tracker&amp;Invoice'!$H2560:$AC2560)),8),F2517)</f>
        <v>14</v>
      </c>
      <c r="G2518">
        <f>IF(D2518="OVERALL",IFERROR(LOOKUP(2,1/('Tracker&amp;Invoice'!$H2560:$AC2560&lt;&gt;""),COLUMN('Tracker&amp;Invoice'!$H2560:$AC2560)),8),G2519)</f>
        <v>15</v>
      </c>
      <c r="H2518">
        <f t="shared" si="78"/>
        <v>15</v>
      </c>
      <c r="I2518" s="29">
        <f>IF(D2518="INVOICE",SUM('Tracker&amp;Invoice'!$H2560:INDEX('Tracker&amp;Invoice'!$A2560:$AC2560,1,H2518)),0)</f>
        <v>0</v>
      </c>
      <c r="J2518" s="29">
        <f>IF(D2518="OVERALL",SUM('Tracker&amp;Invoice'!$H2560:$AC2560),0)</f>
        <v>106400</v>
      </c>
    </row>
    <row r="2519" spans="1:10">
      <c r="A2519" t="e">
        <f t="shared" si="79"/>
        <v>#REF!</v>
      </c>
      <c r="B2519">
        <f>IF(AND('Tracker&amp;Invoice'!A2561&lt;&gt;"",'Tracker&amp;Invoice'!A2561&lt;&gt;"ITEM",'Tracker&amp;Invoice'!A2559="ITEM"),1,0)</f>
        <v>0</v>
      </c>
      <c r="C2519" t="str">
        <f>IF(B2519=1,'Tracker&amp;Invoice'!A2561,C2518)</f>
        <v>BQ-158</v>
      </c>
      <c r="D2519" t="str">
        <f>IF(LEFT(TRIM('Tracker&amp;Invoice'!B2561),9)="INVOICE #","INVOICE",IF(TRIM('Tracker&amp;Invoice'!B2561)="Overall Completion INVOICE","OVERALL",""))</f>
        <v/>
      </c>
      <c r="E2519" t="str">
        <f>IF(D2519="INVOICE",VALUE(MID(TRIM('Tracker&amp;Invoice'!B2561),10,10)),"")</f>
        <v/>
      </c>
      <c r="F2519">
        <f>IF(B2519=1,IFERROR(LOOKUP(2,1/('Tracker&amp;Invoice'!$H2561:$AC2561&lt;&gt;""),COLUMN('Tracker&amp;Invoice'!$H2561:$AC2561)),8),F2518)</f>
        <v>14</v>
      </c>
      <c r="G2519">
        <f>IF(D2519="OVERALL",IFERROR(LOOKUP(2,1/('Tracker&amp;Invoice'!$H2561:$AC2561&lt;&gt;""),COLUMN('Tracker&amp;Invoice'!$H2561:$AC2561)),8),G2520)</f>
        <v>15</v>
      </c>
      <c r="H2519">
        <f t="shared" si="78"/>
        <v>15</v>
      </c>
      <c r="I2519" s="29">
        <f>IF(D2519="INVOICE",SUM('Tracker&amp;Invoice'!$H2561:INDEX('Tracker&amp;Invoice'!$A2561:$AC2561,1,H2519)),0)</f>
        <v>0</v>
      </c>
      <c r="J2519" s="29">
        <f>IF(D2519="OVERALL",SUM('Tracker&amp;Invoice'!$H2561:$AC2561),0)</f>
        <v>0</v>
      </c>
    </row>
    <row r="2520" spans="1:10">
      <c r="A2520" t="e">
        <f t="shared" si="79"/>
        <v>#REF!</v>
      </c>
      <c r="B2520">
        <f>IF(AND('Tracker&amp;Invoice'!A2562&lt;&gt;"",'Tracker&amp;Invoice'!A2562&lt;&gt;"ITEM",'Tracker&amp;Invoice'!A2560="ITEM"),1,0)</f>
        <v>0</v>
      </c>
      <c r="C2520" t="str">
        <f>IF(B2520=1,'Tracker&amp;Invoice'!A2562,C2519)</f>
        <v>BQ-158</v>
      </c>
      <c r="D2520" t="str">
        <f>IF(LEFT(TRIM('Tracker&amp;Invoice'!B2562),9)="INVOICE #","INVOICE",IF(TRIM('Tracker&amp;Invoice'!B2562)="Overall Completion INVOICE","OVERALL",""))</f>
        <v/>
      </c>
      <c r="E2520" t="str">
        <f>IF(D2520="INVOICE",VALUE(MID(TRIM('Tracker&amp;Invoice'!B2562),10,10)),"")</f>
        <v/>
      </c>
      <c r="F2520">
        <f>IF(B2520=1,IFERROR(LOOKUP(2,1/('Tracker&amp;Invoice'!$H2562:$AC2562&lt;&gt;""),COLUMN('Tracker&amp;Invoice'!$H2562:$AC2562)),8),F2519)</f>
        <v>14</v>
      </c>
      <c r="G2520">
        <f>IF(D2520="OVERALL",IFERROR(LOOKUP(2,1/('Tracker&amp;Invoice'!$H2562:$AC2562&lt;&gt;""),COLUMN('Tracker&amp;Invoice'!$H2562:$AC2562)),8),G2521)</f>
        <v>15</v>
      </c>
      <c r="H2520">
        <f t="shared" si="78"/>
        <v>15</v>
      </c>
      <c r="I2520" s="29">
        <f>IF(D2520="INVOICE",SUM('Tracker&amp;Invoice'!$H2562:INDEX('Tracker&amp;Invoice'!$A2562:$AC2562,1,H2520)),0)</f>
        <v>0</v>
      </c>
      <c r="J2520" s="29">
        <f>IF(D2520="OVERALL",SUM('Tracker&amp;Invoice'!$H2562:$AC2562),0)</f>
        <v>0</v>
      </c>
    </row>
    <row r="2521" spans="1:10">
      <c r="A2521" t="e">
        <f t="shared" si="79"/>
        <v>#REF!</v>
      </c>
      <c r="B2521">
        <f>IF(AND('Tracker&amp;Invoice'!A2563&lt;&gt;"",'Tracker&amp;Invoice'!A2563&lt;&gt;"ITEM",'Tracker&amp;Invoice'!A2561="ITEM"),1,0)</f>
        <v>0</v>
      </c>
      <c r="C2521" t="str">
        <f>IF(B2521=1,'Tracker&amp;Invoice'!A2563,C2520)</f>
        <v>BQ-158</v>
      </c>
      <c r="D2521" t="str">
        <f>IF(LEFT(TRIM('Tracker&amp;Invoice'!B2563),9)="INVOICE #","INVOICE",IF(TRIM('Tracker&amp;Invoice'!B2563)="Overall Completion INVOICE","OVERALL",""))</f>
        <v/>
      </c>
      <c r="E2521" t="str">
        <f>IF(D2521="INVOICE",VALUE(MID(TRIM('Tracker&amp;Invoice'!B2563),10,10)),"")</f>
        <v/>
      </c>
      <c r="F2521">
        <f>IF(B2521=1,IFERROR(LOOKUP(2,1/('Tracker&amp;Invoice'!$H2563:$AC2563&lt;&gt;""),COLUMN('Tracker&amp;Invoice'!$H2563:$AC2563)),8),F2520)</f>
        <v>14</v>
      </c>
      <c r="G2521">
        <f>IF(D2521="OVERALL",IFERROR(LOOKUP(2,1/('Tracker&amp;Invoice'!$H2563:$AC2563&lt;&gt;""),COLUMN('Tracker&amp;Invoice'!$H2563:$AC2563)),8),G2522)</f>
        <v>15</v>
      </c>
      <c r="H2521">
        <f t="shared" si="78"/>
        <v>15</v>
      </c>
      <c r="I2521" s="29">
        <f>IF(D2521="INVOICE",SUM('Tracker&amp;Invoice'!$H2563:INDEX('Tracker&amp;Invoice'!$A2563:$AC2563,1,H2521)),0)</f>
        <v>0</v>
      </c>
      <c r="J2521" s="29">
        <f>IF(D2521="OVERALL",SUM('Tracker&amp;Invoice'!$H2563:$AC2563),0)</f>
        <v>0</v>
      </c>
    </row>
    <row r="2522" spans="1:10">
      <c r="A2522" t="e">
        <f t="shared" si="79"/>
        <v>#REF!</v>
      </c>
      <c r="B2522">
        <f>IF(AND('Tracker&amp;Invoice'!A2564&lt;&gt;"",'Tracker&amp;Invoice'!A2564&lt;&gt;"ITEM",'Tracker&amp;Invoice'!A2562="ITEM"),1,0)</f>
        <v>0</v>
      </c>
      <c r="C2522" t="str">
        <f>IF(B2522=1,'Tracker&amp;Invoice'!A2564,C2521)</f>
        <v>BQ-158</v>
      </c>
      <c r="D2522" t="str">
        <f>IF(LEFT(TRIM('Tracker&amp;Invoice'!B2564),9)="INVOICE #","INVOICE",IF(TRIM('Tracker&amp;Invoice'!B2564)="Overall Completion INVOICE","OVERALL",""))</f>
        <v/>
      </c>
      <c r="E2522" t="str">
        <f>IF(D2522="INVOICE",VALUE(MID(TRIM('Tracker&amp;Invoice'!B2564),10,10)),"")</f>
        <v/>
      </c>
      <c r="F2522">
        <f>IF(B2522=1,IFERROR(LOOKUP(2,1/('Tracker&amp;Invoice'!$H2564:$AC2564&lt;&gt;""),COLUMN('Tracker&amp;Invoice'!$H2564:$AC2564)),8),F2521)</f>
        <v>14</v>
      </c>
      <c r="G2522">
        <f>IF(D2522="OVERALL",IFERROR(LOOKUP(2,1/('Tracker&amp;Invoice'!$H2564:$AC2564&lt;&gt;""),COLUMN('Tracker&amp;Invoice'!$H2564:$AC2564)),8),G2523)</f>
        <v>15</v>
      </c>
      <c r="H2522">
        <f t="shared" si="78"/>
        <v>15</v>
      </c>
      <c r="I2522" s="29">
        <f>IF(D2522="INVOICE",SUM('Tracker&amp;Invoice'!$H2564:INDEX('Tracker&amp;Invoice'!$A2564:$AC2564,1,H2522)),0)</f>
        <v>0</v>
      </c>
      <c r="J2522" s="29">
        <f>IF(D2522="OVERALL",SUM('Tracker&amp;Invoice'!$H2564:$AC2564),0)</f>
        <v>0</v>
      </c>
    </row>
    <row r="2523" spans="1:10">
      <c r="A2523" t="e">
        <f t="shared" si="79"/>
        <v>#REF!</v>
      </c>
      <c r="B2523">
        <f>IF(AND('Tracker&amp;Invoice'!A2565&lt;&gt;"",'Tracker&amp;Invoice'!A2565&lt;&gt;"ITEM",'Tracker&amp;Invoice'!A2563="ITEM"),1,0)</f>
        <v>0</v>
      </c>
      <c r="C2523" t="str">
        <f>IF(B2523=1,'Tracker&amp;Invoice'!A2565,C2522)</f>
        <v>BQ-158</v>
      </c>
      <c r="D2523" t="str">
        <f>IF(LEFT(TRIM('Tracker&amp;Invoice'!B2565),9)="INVOICE #","INVOICE",IF(TRIM('Tracker&amp;Invoice'!B2565)="Overall Completion INVOICE","OVERALL",""))</f>
        <v/>
      </c>
      <c r="E2523" t="str">
        <f>IF(D2523="INVOICE",VALUE(MID(TRIM('Tracker&amp;Invoice'!B2565),10,10)),"")</f>
        <v/>
      </c>
      <c r="F2523">
        <f>IF(B2523=1,IFERROR(LOOKUP(2,1/('Tracker&amp;Invoice'!$H2565:$AC2565&lt;&gt;""),COLUMN('Tracker&amp;Invoice'!$H2565:$AC2565)),8),F2522)</f>
        <v>14</v>
      </c>
      <c r="G2523">
        <f>IF(D2523="OVERALL",IFERROR(LOOKUP(2,1/('Tracker&amp;Invoice'!$H2565:$AC2565&lt;&gt;""),COLUMN('Tracker&amp;Invoice'!$H2565:$AC2565)),8),G2524)</f>
        <v>15</v>
      </c>
      <c r="H2523">
        <f t="shared" si="78"/>
        <v>15</v>
      </c>
      <c r="I2523" s="29">
        <f>IF(D2523="INVOICE",SUM('Tracker&amp;Invoice'!$H2565:INDEX('Tracker&amp;Invoice'!$A2565:$AC2565,1,H2523)),0)</f>
        <v>0</v>
      </c>
      <c r="J2523" s="29">
        <f>IF(D2523="OVERALL",SUM('Tracker&amp;Invoice'!$H2565:$AC2565),0)</f>
        <v>0</v>
      </c>
    </row>
    <row r="2524" spans="1:10">
      <c r="A2524" t="e">
        <f t="shared" si="79"/>
        <v>#REF!</v>
      </c>
      <c r="B2524">
        <f>IF(AND('Tracker&amp;Invoice'!A2566&lt;&gt;"",'Tracker&amp;Invoice'!A2566&lt;&gt;"ITEM",'Tracker&amp;Invoice'!A2564="ITEM"),1,0)</f>
        <v>0</v>
      </c>
      <c r="C2524" t="str">
        <f>IF(B2524=1,'Tracker&amp;Invoice'!A2566,C2523)</f>
        <v>BQ-158</v>
      </c>
      <c r="D2524" t="str">
        <f>IF(LEFT(TRIM('Tracker&amp;Invoice'!B2566),9)="INVOICE #","INVOICE",IF(TRIM('Tracker&amp;Invoice'!B2566)="Overall Completion INVOICE","OVERALL",""))</f>
        <v/>
      </c>
      <c r="E2524" t="str">
        <f>IF(D2524="INVOICE",VALUE(MID(TRIM('Tracker&amp;Invoice'!B2566),10,10)),"")</f>
        <v/>
      </c>
      <c r="F2524">
        <f>IF(B2524=1,IFERROR(LOOKUP(2,1/('Tracker&amp;Invoice'!$H2566:$AC2566&lt;&gt;""),COLUMN('Tracker&amp;Invoice'!$H2566:$AC2566)),8),F2523)</f>
        <v>14</v>
      </c>
      <c r="G2524">
        <f>IF(D2524="OVERALL",IFERROR(LOOKUP(2,1/('Tracker&amp;Invoice'!$H2566:$AC2566&lt;&gt;""),COLUMN('Tracker&amp;Invoice'!$H2566:$AC2566)),8),G2525)</f>
        <v>15</v>
      </c>
      <c r="H2524">
        <f t="shared" si="78"/>
        <v>15</v>
      </c>
      <c r="I2524" s="29">
        <f>IF(D2524="INVOICE",SUM('Tracker&amp;Invoice'!$H2566:INDEX('Tracker&amp;Invoice'!$A2566:$AC2566,1,H2524)),0)</f>
        <v>0</v>
      </c>
      <c r="J2524" s="29">
        <f>IF(D2524="OVERALL",SUM('Tracker&amp;Invoice'!$H2566:$AC2566),0)</f>
        <v>0</v>
      </c>
    </row>
    <row r="2525" spans="1:10">
      <c r="A2525" t="e">
        <f t="shared" si="79"/>
        <v>#REF!</v>
      </c>
      <c r="B2525">
        <f>IF(AND('Tracker&amp;Invoice'!A2567&lt;&gt;"",'Tracker&amp;Invoice'!A2567&lt;&gt;"ITEM",'Tracker&amp;Invoice'!A2565="ITEM"),1,0)</f>
        <v>0</v>
      </c>
      <c r="C2525" t="str">
        <f>IF(B2525=1,'Tracker&amp;Invoice'!A2567,C2524)</f>
        <v>BQ-158</v>
      </c>
      <c r="D2525" t="str">
        <f>IF(LEFT(TRIM('Tracker&amp;Invoice'!B2567),9)="INVOICE #","INVOICE",IF(TRIM('Tracker&amp;Invoice'!B2567)="Overall Completion INVOICE","OVERALL",""))</f>
        <v/>
      </c>
      <c r="E2525" t="str">
        <f>IF(D2525="INVOICE",VALUE(MID(TRIM('Tracker&amp;Invoice'!B2567),10,10)),"")</f>
        <v/>
      </c>
      <c r="F2525">
        <f>IF(B2525=1,IFERROR(LOOKUP(2,1/('Tracker&amp;Invoice'!$H2567:$AC2567&lt;&gt;""),COLUMN('Tracker&amp;Invoice'!$H2567:$AC2567)),8),F2524)</f>
        <v>14</v>
      </c>
      <c r="G2525">
        <f>IF(D2525="OVERALL",IFERROR(LOOKUP(2,1/('Tracker&amp;Invoice'!$H2567:$AC2567&lt;&gt;""),COLUMN('Tracker&amp;Invoice'!$H2567:$AC2567)),8),G2526)</f>
        <v>15</v>
      </c>
      <c r="H2525">
        <f t="shared" si="78"/>
        <v>15</v>
      </c>
      <c r="I2525" s="29">
        <f>IF(D2525="INVOICE",SUM('Tracker&amp;Invoice'!$H2567:INDEX('Tracker&amp;Invoice'!$A2567:$AC2567,1,H2525)),0)</f>
        <v>0</v>
      </c>
      <c r="J2525" s="29">
        <f>IF(D2525="OVERALL",SUM('Tracker&amp;Invoice'!$H2567:$AC2567),0)</f>
        <v>0</v>
      </c>
    </row>
    <row r="2526" spans="1:10">
      <c r="A2526" t="e">
        <f t="shared" si="79"/>
        <v>#REF!</v>
      </c>
      <c r="B2526">
        <f>IF(AND('Tracker&amp;Invoice'!A2568&lt;&gt;"",'Tracker&amp;Invoice'!A2568&lt;&gt;"ITEM",'Tracker&amp;Invoice'!A2566="ITEM"),1,0)</f>
        <v>0</v>
      </c>
      <c r="C2526" t="str">
        <f>IF(B2526=1,'Tracker&amp;Invoice'!A2568,C2525)</f>
        <v>BQ-158</v>
      </c>
      <c r="D2526" t="str">
        <f>IF(LEFT(TRIM('Tracker&amp;Invoice'!B2568),9)="INVOICE #","INVOICE",IF(TRIM('Tracker&amp;Invoice'!B2568)="Overall Completion INVOICE","OVERALL",""))</f>
        <v/>
      </c>
      <c r="E2526" t="str">
        <f>IF(D2526="INVOICE",VALUE(MID(TRIM('Tracker&amp;Invoice'!B2568),10,10)),"")</f>
        <v/>
      </c>
      <c r="F2526">
        <f>IF(B2526=1,IFERROR(LOOKUP(2,1/('Tracker&amp;Invoice'!$H2568:$AC2568&lt;&gt;""),COLUMN('Tracker&amp;Invoice'!$H2568:$AC2568)),8),F2525)</f>
        <v>14</v>
      </c>
      <c r="G2526">
        <f>IF(D2526="OVERALL",IFERROR(LOOKUP(2,1/('Tracker&amp;Invoice'!$H2568:$AC2568&lt;&gt;""),COLUMN('Tracker&amp;Invoice'!$H2568:$AC2568)),8),G2527)</f>
        <v>15</v>
      </c>
      <c r="H2526">
        <f t="shared" si="78"/>
        <v>15</v>
      </c>
      <c r="I2526" s="29">
        <f>IF(D2526="INVOICE",SUM('Tracker&amp;Invoice'!$H2568:INDEX('Tracker&amp;Invoice'!$A2568:$AC2568,1,H2526)),0)</f>
        <v>0</v>
      </c>
      <c r="J2526" s="29">
        <f>IF(D2526="OVERALL",SUM('Tracker&amp;Invoice'!$H2568:$AC2568),0)</f>
        <v>0</v>
      </c>
    </row>
    <row r="2527" spans="1:10">
      <c r="A2527" t="e">
        <f t="shared" si="79"/>
        <v>#REF!</v>
      </c>
      <c r="B2527">
        <f>IF(AND('Tracker&amp;Invoice'!A2569&lt;&gt;"",'Tracker&amp;Invoice'!A2569&lt;&gt;"ITEM",'Tracker&amp;Invoice'!A2567="ITEM"),1,0)</f>
        <v>1</v>
      </c>
      <c r="C2527" t="str">
        <f>IF(B2527=1,'Tracker&amp;Invoice'!A2569,C2526)</f>
        <v>BQ-159</v>
      </c>
      <c r="D2527" t="str">
        <f>IF(LEFT(TRIM('Tracker&amp;Invoice'!B2569),9)="INVOICE #","INVOICE",IF(TRIM('Tracker&amp;Invoice'!B2569)="Overall Completion INVOICE","OVERALL",""))</f>
        <v/>
      </c>
      <c r="E2527" t="str">
        <f>IF(D2527="INVOICE",VALUE(MID(TRIM('Tracker&amp;Invoice'!B2569),10,10)),"")</f>
        <v/>
      </c>
      <c r="F2527">
        <f>IF(B2527=1,IFERROR(LOOKUP(2,1/('Tracker&amp;Invoice'!$H2569:$AC2569&lt;&gt;""),COLUMN('Tracker&amp;Invoice'!$H2569:$AC2569)),8),F2526)</f>
        <v>14</v>
      </c>
      <c r="G2527">
        <f>IF(D2527="OVERALL",IFERROR(LOOKUP(2,1/('Tracker&amp;Invoice'!$H2569:$AC2569&lt;&gt;""),COLUMN('Tracker&amp;Invoice'!$H2569:$AC2569)),8),G2528)</f>
        <v>15</v>
      </c>
      <c r="H2527">
        <f t="shared" si="78"/>
        <v>15</v>
      </c>
      <c r="I2527" s="29">
        <f>IF(D2527="INVOICE",SUM('Tracker&amp;Invoice'!$H2569:INDEX('Tracker&amp;Invoice'!$A2569:$AC2569,1,H2527)),0)</f>
        <v>0</v>
      </c>
      <c r="J2527" s="29">
        <f>IF(D2527="OVERALL",SUM('Tracker&amp;Invoice'!$H2569:$AC2569),0)</f>
        <v>0</v>
      </c>
    </row>
    <row r="2528" spans="1:10">
      <c r="A2528" t="e">
        <f t="shared" si="79"/>
        <v>#REF!</v>
      </c>
      <c r="B2528">
        <f>IF(AND('Tracker&amp;Invoice'!A2570&lt;&gt;"",'Tracker&amp;Invoice'!A2570&lt;&gt;"ITEM",'Tracker&amp;Invoice'!A2568="ITEM"),1,0)</f>
        <v>0</v>
      </c>
      <c r="C2528" t="str">
        <f>IF(B2528=1,'Tracker&amp;Invoice'!A2570,C2527)</f>
        <v>BQ-159</v>
      </c>
      <c r="D2528" t="str">
        <f>IF(LEFT(TRIM('Tracker&amp;Invoice'!B2570),9)="INVOICE #","INVOICE",IF(TRIM('Tracker&amp;Invoice'!B2570)="Overall Completion INVOICE","OVERALL",""))</f>
        <v/>
      </c>
      <c r="E2528" t="str">
        <f>IF(D2528="INVOICE",VALUE(MID(TRIM('Tracker&amp;Invoice'!B2570),10,10)),"")</f>
        <v/>
      </c>
      <c r="F2528">
        <f>IF(B2528=1,IFERROR(LOOKUP(2,1/('Tracker&amp;Invoice'!$H2570:$AC2570&lt;&gt;""),COLUMN('Tracker&amp;Invoice'!$H2570:$AC2570)),8),F2527)</f>
        <v>14</v>
      </c>
      <c r="G2528">
        <f>IF(D2528="OVERALL",IFERROR(LOOKUP(2,1/('Tracker&amp;Invoice'!$H2570:$AC2570&lt;&gt;""),COLUMN('Tracker&amp;Invoice'!$H2570:$AC2570)),8),G2529)</f>
        <v>15</v>
      </c>
      <c r="H2528">
        <f t="shared" si="78"/>
        <v>15</v>
      </c>
      <c r="I2528" s="29">
        <f>IF(D2528="INVOICE",SUM('Tracker&amp;Invoice'!$H2570:INDEX('Tracker&amp;Invoice'!$A2570:$AC2570,1,H2528)),0)</f>
        <v>0</v>
      </c>
      <c r="J2528" s="29">
        <f>IF(D2528="OVERALL",SUM('Tracker&amp;Invoice'!$H2570:$AC2570),0)</f>
        <v>0</v>
      </c>
    </row>
    <row r="2529" spans="1:10">
      <c r="A2529" t="e">
        <f t="shared" si="79"/>
        <v>#REF!</v>
      </c>
      <c r="B2529">
        <f>IF(AND('Tracker&amp;Invoice'!A2571&lt;&gt;"",'Tracker&amp;Invoice'!A2571&lt;&gt;"ITEM",'Tracker&amp;Invoice'!A2569="ITEM"),1,0)</f>
        <v>0</v>
      </c>
      <c r="C2529" t="str">
        <f>IF(B2529=1,'Tracker&amp;Invoice'!A2571,C2528)</f>
        <v>BQ-159</v>
      </c>
      <c r="D2529" t="str">
        <f>IF(LEFT(TRIM('Tracker&amp;Invoice'!B2571),9)="INVOICE #","INVOICE",IF(TRIM('Tracker&amp;Invoice'!B2571)="Overall Completion INVOICE","OVERALL",""))</f>
        <v/>
      </c>
      <c r="E2529" t="str">
        <f>IF(D2529="INVOICE",VALUE(MID(TRIM('Tracker&amp;Invoice'!B2571),10,10)),"")</f>
        <v/>
      </c>
      <c r="F2529">
        <f>IF(B2529=1,IFERROR(LOOKUP(2,1/('Tracker&amp;Invoice'!$H2571:$AC2571&lt;&gt;""),COLUMN('Tracker&amp;Invoice'!$H2571:$AC2571)),8),F2528)</f>
        <v>14</v>
      </c>
      <c r="G2529">
        <f>IF(D2529="OVERALL",IFERROR(LOOKUP(2,1/('Tracker&amp;Invoice'!$H2571:$AC2571&lt;&gt;""),COLUMN('Tracker&amp;Invoice'!$H2571:$AC2571)),8),G2530)</f>
        <v>15</v>
      </c>
      <c r="H2529">
        <f t="shared" si="78"/>
        <v>15</v>
      </c>
      <c r="I2529" s="29">
        <f>IF(D2529="INVOICE",SUM('Tracker&amp;Invoice'!$H2571:INDEX('Tracker&amp;Invoice'!$A2571:$AC2571,1,H2529)),0)</f>
        <v>0</v>
      </c>
      <c r="J2529" s="29">
        <f>IF(D2529="OVERALL",SUM('Tracker&amp;Invoice'!$H2571:$AC2571),0)</f>
        <v>0</v>
      </c>
    </row>
    <row r="2530" spans="1:10">
      <c r="A2530" t="e">
        <f t="shared" si="79"/>
        <v>#REF!</v>
      </c>
      <c r="B2530">
        <f>IF(AND('Tracker&amp;Invoice'!A2572&lt;&gt;"",'Tracker&amp;Invoice'!A2572&lt;&gt;"ITEM",'Tracker&amp;Invoice'!A2570="ITEM"),1,0)</f>
        <v>0</v>
      </c>
      <c r="C2530" t="str">
        <f>IF(B2530=1,'Tracker&amp;Invoice'!A2572,C2529)</f>
        <v>BQ-159</v>
      </c>
      <c r="D2530" t="str">
        <f>IF(LEFT(TRIM('Tracker&amp;Invoice'!B2572),9)="INVOICE #","INVOICE",IF(TRIM('Tracker&amp;Invoice'!B2572)="Overall Completion INVOICE","OVERALL",""))</f>
        <v>INVOICE</v>
      </c>
      <c r="E2530">
        <f>IF(D2530="INVOICE",VALUE(MID(TRIM('Tracker&amp;Invoice'!B2572),10,10)),"")</f>
        <v>21</v>
      </c>
      <c r="F2530">
        <f>IF(B2530=1,IFERROR(LOOKUP(2,1/('Tracker&amp;Invoice'!$H2572:$AC2572&lt;&gt;""),COLUMN('Tracker&amp;Invoice'!$H2572:$AC2572)),8),F2529)</f>
        <v>14</v>
      </c>
      <c r="G2530">
        <f>IF(D2530="OVERALL",IFERROR(LOOKUP(2,1/('Tracker&amp;Invoice'!$H2572:$AC2572&lt;&gt;""),COLUMN('Tracker&amp;Invoice'!$H2572:$AC2572)),8),G2531)</f>
        <v>15</v>
      </c>
      <c r="H2530">
        <f t="shared" si="78"/>
        <v>15</v>
      </c>
      <c r="I2530" s="29">
        <f>IF(D2530="INVOICE",SUM('Tracker&amp;Invoice'!$H2572:INDEX('Tracker&amp;Invoice'!$A2572:$AC2572,1,H2530)),0)</f>
        <v>92400</v>
      </c>
      <c r="J2530" s="29">
        <f>IF(D2530="OVERALL",SUM('Tracker&amp;Invoice'!$H2572:$AC2572),0)</f>
        <v>0</v>
      </c>
    </row>
    <row r="2531" spans="1:10">
      <c r="A2531" t="e">
        <f t="shared" si="79"/>
        <v>#REF!</v>
      </c>
      <c r="B2531">
        <f>IF(AND('Tracker&amp;Invoice'!A2573&lt;&gt;"",'Tracker&amp;Invoice'!A2573&lt;&gt;"ITEM",'Tracker&amp;Invoice'!A2571="ITEM"),1,0)</f>
        <v>0</v>
      </c>
      <c r="C2531" t="str">
        <f>IF(B2531=1,'Tracker&amp;Invoice'!A2573,C2530)</f>
        <v>BQ-159</v>
      </c>
      <c r="D2531" t="str">
        <f>IF(LEFT(TRIM('Tracker&amp;Invoice'!B2573),9)="INVOICE #","INVOICE",IF(TRIM('Tracker&amp;Invoice'!B2573)="Overall Completion INVOICE","OVERALL",""))</f>
        <v/>
      </c>
      <c r="E2531" t="str">
        <f>IF(D2531="INVOICE",VALUE(MID(TRIM('Tracker&amp;Invoice'!B2573),10,10)),"")</f>
        <v/>
      </c>
      <c r="F2531">
        <f>IF(B2531=1,IFERROR(LOOKUP(2,1/('Tracker&amp;Invoice'!$H2573:$AC2573&lt;&gt;""),COLUMN('Tracker&amp;Invoice'!$H2573:$AC2573)),8),F2530)</f>
        <v>14</v>
      </c>
      <c r="G2531">
        <f>IF(D2531="OVERALL",IFERROR(LOOKUP(2,1/('Tracker&amp;Invoice'!$H2573:$AC2573&lt;&gt;""),COLUMN('Tracker&amp;Invoice'!$H2573:$AC2573)),8),G2532)</f>
        <v>15</v>
      </c>
      <c r="H2531">
        <f t="shared" si="78"/>
        <v>15</v>
      </c>
      <c r="I2531" s="29">
        <f>IF(D2531="INVOICE",SUM('Tracker&amp;Invoice'!$H2573:INDEX('Tracker&amp;Invoice'!$A2573:$AC2573,1,H2531)),0)</f>
        <v>0</v>
      </c>
      <c r="J2531" s="29">
        <f>IF(D2531="OVERALL",SUM('Tracker&amp;Invoice'!$H2573:$AC2573),0)</f>
        <v>0</v>
      </c>
    </row>
    <row r="2532" spans="1:10">
      <c r="A2532" t="e">
        <f t="shared" si="79"/>
        <v>#REF!</v>
      </c>
      <c r="B2532">
        <f>IF(AND('Tracker&amp;Invoice'!A2574&lt;&gt;"",'Tracker&amp;Invoice'!A2574&lt;&gt;"ITEM",'Tracker&amp;Invoice'!A2572="ITEM"),1,0)</f>
        <v>0</v>
      </c>
      <c r="C2532" t="str">
        <f>IF(B2532=1,'Tracker&amp;Invoice'!A2574,C2531)</f>
        <v>BQ-159</v>
      </c>
      <c r="D2532" t="str">
        <f>IF(LEFT(TRIM('Tracker&amp;Invoice'!B2574),9)="INVOICE #","INVOICE",IF(TRIM('Tracker&amp;Invoice'!B2574)="Overall Completion INVOICE","OVERALL",""))</f>
        <v>INVOICE</v>
      </c>
      <c r="E2532">
        <f>IF(D2532="INVOICE",VALUE(MID(TRIM('Tracker&amp;Invoice'!B2574),10,10)),"")</f>
        <v>31</v>
      </c>
      <c r="F2532">
        <f>IF(B2532=1,IFERROR(LOOKUP(2,1/('Tracker&amp;Invoice'!$H2574:$AC2574&lt;&gt;""),COLUMN('Tracker&amp;Invoice'!$H2574:$AC2574)),8),F2531)</f>
        <v>14</v>
      </c>
      <c r="G2532">
        <f>IF(D2532="OVERALL",IFERROR(LOOKUP(2,1/('Tracker&amp;Invoice'!$H2574:$AC2574&lt;&gt;""),COLUMN('Tracker&amp;Invoice'!$H2574:$AC2574)),8),G2533)</f>
        <v>15</v>
      </c>
      <c r="H2532">
        <f t="shared" si="78"/>
        <v>15</v>
      </c>
      <c r="I2532" s="29">
        <f>IF(D2532="INVOICE",SUM('Tracker&amp;Invoice'!$H2574:INDEX('Tracker&amp;Invoice'!$A2574:$AC2574,1,H2532)),0)</f>
        <v>9240</v>
      </c>
      <c r="J2532" s="29">
        <f>IF(D2532="OVERALL",SUM('Tracker&amp;Invoice'!$H2574:$AC2574),0)</f>
        <v>0</v>
      </c>
    </row>
    <row r="2533" spans="1:10">
      <c r="A2533" t="e">
        <f t="shared" si="79"/>
        <v>#REF!</v>
      </c>
      <c r="B2533">
        <f>IF(AND('Tracker&amp;Invoice'!A2575&lt;&gt;"",'Tracker&amp;Invoice'!A2575&lt;&gt;"ITEM",'Tracker&amp;Invoice'!A2573="ITEM"),1,0)</f>
        <v>0</v>
      </c>
      <c r="C2533" t="str">
        <f>IF(B2533=1,'Tracker&amp;Invoice'!A2575,C2532)</f>
        <v>BQ-159</v>
      </c>
      <c r="D2533" t="str">
        <f>IF(LEFT(TRIM('Tracker&amp;Invoice'!B2575),9)="INVOICE #","INVOICE",IF(TRIM('Tracker&amp;Invoice'!B2575)="Overall Completion INVOICE","OVERALL",""))</f>
        <v/>
      </c>
      <c r="E2533" t="str">
        <f>IF(D2533="INVOICE",VALUE(MID(TRIM('Tracker&amp;Invoice'!B2575),10,10)),"")</f>
        <v/>
      </c>
      <c r="F2533">
        <f>IF(B2533=1,IFERROR(LOOKUP(2,1/('Tracker&amp;Invoice'!$H2575:$AC2575&lt;&gt;""),COLUMN('Tracker&amp;Invoice'!$H2575:$AC2575)),8),F2532)</f>
        <v>14</v>
      </c>
      <c r="G2533">
        <f>IF(D2533="OVERALL",IFERROR(LOOKUP(2,1/('Tracker&amp;Invoice'!$H2575:$AC2575&lt;&gt;""),COLUMN('Tracker&amp;Invoice'!$H2575:$AC2575)),8),G2534)</f>
        <v>15</v>
      </c>
      <c r="H2533">
        <f t="shared" si="78"/>
        <v>15</v>
      </c>
      <c r="I2533" s="29">
        <f>IF(D2533="INVOICE",SUM('Tracker&amp;Invoice'!$H2575:INDEX('Tracker&amp;Invoice'!$A2575:$AC2575,1,H2533)),0)</f>
        <v>0</v>
      </c>
      <c r="J2533" s="29">
        <f>IF(D2533="OVERALL",SUM('Tracker&amp;Invoice'!$H2575:$AC2575),0)</f>
        <v>0</v>
      </c>
    </row>
    <row r="2534" spans="1:10">
      <c r="A2534" t="e">
        <f t="shared" si="79"/>
        <v>#REF!</v>
      </c>
      <c r="B2534">
        <f>IF(AND('Tracker&amp;Invoice'!A2576&lt;&gt;"",'Tracker&amp;Invoice'!A2576&lt;&gt;"ITEM",'Tracker&amp;Invoice'!A2574="ITEM"),1,0)</f>
        <v>0</v>
      </c>
      <c r="C2534" t="str">
        <f>IF(B2534=1,'Tracker&amp;Invoice'!A2576,C2533)</f>
        <v>BQ-159</v>
      </c>
      <c r="D2534" t="str">
        <f>IF(LEFT(TRIM('Tracker&amp;Invoice'!B2576),9)="INVOICE #","INVOICE",IF(TRIM('Tracker&amp;Invoice'!B2576)="Overall Completion INVOICE","OVERALL",""))</f>
        <v/>
      </c>
      <c r="E2534" t="str">
        <f>IF(D2534="INVOICE",VALUE(MID(TRIM('Tracker&amp;Invoice'!B2576),10,10)),"")</f>
        <v/>
      </c>
      <c r="F2534">
        <f>IF(B2534=1,IFERROR(LOOKUP(2,1/('Tracker&amp;Invoice'!$H2576:$AC2576&lt;&gt;""),COLUMN('Tracker&amp;Invoice'!$H2576:$AC2576)),8),F2533)</f>
        <v>14</v>
      </c>
      <c r="G2534">
        <f>IF(D2534="OVERALL",IFERROR(LOOKUP(2,1/('Tracker&amp;Invoice'!$H2576:$AC2576&lt;&gt;""),COLUMN('Tracker&amp;Invoice'!$H2576:$AC2576)),8),G2535)</f>
        <v>15</v>
      </c>
      <c r="H2534">
        <f t="shared" si="78"/>
        <v>15</v>
      </c>
      <c r="I2534" s="29">
        <f>IF(D2534="INVOICE",SUM('Tracker&amp;Invoice'!$H2576:INDEX('Tracker&amp;Invoice'!$A2576:$AC2576,1,H2534)),0)</f>
        <v>0</v>
      </c>
      <c r="J2534" s="29">
        <f>IF(D2534="OVERALL",SUM('Tracker&amp;Invoice'!$H2576:$AC2576),0)</f>
        <v>0</v>
      </c>
    </row>
    <row r="2535" spans="1:10">
      <c r="A2535" t="e">
        <f t="shared" si="79"/>
        <v>#REF!</v>
      </c>
      <c r="B2535">
        <f>IF(AND('Tracker&amp;Invoice'!A2577&lt;&gt;"",'Tracker&amp;Invoice'!A2577&lt;&gt;"ITEM",'Tracker&amp;Invoice'!A2575="ITEM"),1,0)</f>
        <v>0</v>
      </c>
      <c r="C2535" t="str">
        <f>IF(B2535=1,'Tracker&amp;Invoice'!A2577,C2534)</f>
        <v>BQ-159</v>
      </c>
      <c r="D2535" t="str">
        <f>IF(LEFT(TRIM('Tracker&amp;Invoice'!B2577),9)="INVOICE #","INVOICE",IF(TRIM('Tracker&amp;Invoice'!B2577)="Overall Completion INVOICE","OVERALL",""))</f>
        <v/>
      </c>
      <c r="E2535" t="str">
        <f>IF(D2535="INVOICE",VALUE(MID(TRIM('Tracker&amp;Invoice'!B2577),10,10)),"")</f>
        <v/>
      </c>
      <c r="F2535">
        <f>IF(B2535=1,IFERROR(LOOKUP(2,1/('Tracker&amp;Invoice'!$H2577:$AC2577&lt;&gt;""),COLUMN('Tracker&amp;Invoice'!$H2577:$AC2577)),8),F2534)</f>
        <v>14</v>
      </c>
      <c r="G2535">
        <f>IF(D2535="OVERALL",IFERROR(LOOKUP(2,1/('Tracker&amp;Invoice'!$H2577:$AC2577&lt;&gt;""),COLUMN('Tracker&amp;Invoice'!$H2577:$AC2577)),8),G2536)</f>
        <v>15</v>
      </c>
      <c r="H2535">
        <f t="shared" si="78"/>
        <v>15</v>
      </c>
      <c r="I2535" s="29">
        <f>IF(D2535="INVOICE",SUM('Tracker&amp;Invoice'!$H2577:INDEX('Tracker&amp;Invoice'!$A2577:$AC2577,1,H2535)),0)</f>
        <v>0</v>
      </c>
      <c r="J2535" s="29">
        <f>IF(D2535="OVERALL",SUM('Tracker&amp;Invoice'!$H2577:$AC2577),0)</f>
        <v>0</v>
      </c>
    </row>
    <row r="2536" spans="1:10">
      <c r="A2536" t="e">
        <f t="shared" si="79"/>
        <v>#REF!</v>
      </c>
      <c r="B2536">
        <f>IF(AND('Tracker&amp;Invoice'!A2578&lt;&gt;"",'Tracker&amp;Invoice'!A2578&lt;&gt;"ITEM",'Tracker&amp;Invoice'!A2576="ITEM"),1,0)</f>
        <v>0</v>
      </c>
      <c r="C2536" t="str">
        <f>IF(B2536=1,'Tracker&amp;Invoice'!A2578,C2535)</f>
        <v>BQ-159</v>
      </c>
      <c r="D2536" t="str">
        <f>IF(LEFT(TRIM('Tracker&amp;Invoice'!B2578),9)="INVOICE #","INVOICE",IF(TRIM('Tracker&amp;Invoice'!B2578)="Overall Completion INVOICE","OVERALL",""))</f>
        <v>OVERALL</v>
      </c>
      <c r="E2536" t="str">
        <f>IF(D2536="INVOICE",VALUE(MID(TRIM('Tracker&amp;Invoice'!B2578),10,10)),"")</f>
        <v/>
      </c>
      <c r="F2536">
        <f>IF(B2536=1,IFERROR(LOOKUP(2,1/('Tracker&amp;Invoice'!$H2578:$AC2578&lt;&gt;""),COLUMN('Tracker&amp;Invoice'!$H2578:$AC2578)),8),F2535)</f>
        <v>14</v>
      </c>
      <c r="G2536">
        <f>IF(D2536="OVERALL",IFERROR(LOOKUP(2,1/('Tracker&amp;Invoice'!$H2578:$AC2578&lt;&gt;""),COLUMN('Tracker&amp;Invoice'!$H2578:$AC2578)),8),G2537)</f>
        <v>15</v>
      </c>
      <c r="H2536">
        <f t="shared" si="78"/>
        <v>15</v>
      </c>
      <c r="I2536" s="29">
        <f>IF(D2536="INVOICE",SUM('Tracker&amp;Invoice'!$H2578:INDEX('Tracker&amp;Invoice'!$A2578:$AC2578,1,H2536)),0)</f>
        <v>0</v>
      </c>
      <c r="J2536" s="29">
        <f>IF(D2536="OVERALL",SUM('Tracker&amp;Invoice'!$H2578:$AC2578),0)</f>
        <v>101640</v>
      </c>
    </row>
    <row r="2537" spans="1:10">
      <c r="A2537" t="e">
        <f t="shared" si="79"/>
        <v>#REF!</v>
      </c>
      <c r="B2537">
        <f>IF(AND('Tracker&amp;Invoice'!A2579&lt;&gt;"",'Tracker&amp;Invoice'!A2579&lt;&gt;"ITEM",'Tracker&amp;Invoice'!A2577="ITEM"),1,0)</f>
        <v>0</v>
      </c>
      <c r="C2537" t="str">
        <f>IF(B2537=1,'Tracker&amp;Invoice'!A2579,C2536)</f>
        <v>BQ-159</v>
      </c>
      <c r="D2537" t="str">
        <f>IF(LEFT(TRIM('Tracker&amp;Invoice'!B2579),9)="INVOICE #","INVOICE",IF(TRIM('Tracker&amp;Invoice'!B2579)="Overall Completion INVOICE","OVERALL",""))</f>
        <v/>
      </c>
      <c r="E2537" t="str">
        <f>IF(D2537="INVOICE",VALUE(MID(TRIM('Tracker&amp;Invoice'!B2579),10,10)),"")</f>
        <v/>
      </c>
      <c r="F2537">
        <f>IF(B2537=1,IFERROR(LOOKUP(2,1/('Tracker&amp;Invoice'!$H2579:$AC2579&lt;&gt;""),COLUMN('Tracker&amp;Invoice'!$H2579:$AC2579)),8),F2536)</f>
        <v>14</v>
      </c>
      <c r="G2537">
        <f>IF(D2537="OVERALL",IFERROR(LOOKUP(2,1/('Tracker&amp;Invoice'!$H2579:$AC2579&lt;&gt;""),COLUMN('Tracker&amp;Invoice'!$H2579:$AC2579)),8),G2538)</f>
        <v>15</v>
      </c>
      <c r="H2537">
        <f t="shared" si="78"/>
        <v>15</v>
      </c>
      <c r="I2537" s="29">
        <f>IF(D2537="INVOICE",SUM('Tracker&amp;Invoice'!$H2579:INDEX('Tracker&amp;Invoice'!$A2579:$AC2579,1,H2537)),0)</f>
        <v>0</v>
      </c>
      <c r="J2537" s="29">
        <f>IF(D2537="OVERALL",SUM('Tracker&amp;Invoice'!$H2579:$AC2579),0)</f>
        <v>0</v>
      </c>
    </row>
    <row r="2538" spans="1:10">
      <c r="A2538" t="e">
        <f t="shared" si="79"/>
        <v>#REF!</v>
      </c>
      <c r="B2538">
        <f>IF(AND('Tracker&amp;Invoice'!A2580&lt;&gt;"",'Tracker&amp;Invoice'!A2580&lt;&gt;"ITEM",'Tracker&amp;Invoice'!A2578="ITEM"),1,0)</f>
        <v>0</v>
      </c>
      <c r="C2538" t="str">
        <f>IF(B2538=1,'Tracker&amp;Invoice'!A2580,C2537)</f>
        <v>BQ-159</v>
      </c>
      <c r="D2538" t="str">
        <f>IF(LEFT(TRIM('Tracker&amp;Invoice'!B2580),9)="INVOICE #","INVOICE",IF(TRIM('Tracker&amp;Invoice'!B2580)="Overall Completion INVOICE","OVERALL",""))</f>
        <v/>
      </c>
      <c r="E2538" t="str">
        <f>IF(D2538="INVOICE",VALUE(MID(TRIM('Tracker&amp;Invoice'!B2580),10,10)),"")</f>
        <v/>
      </c>
      <c r="F2538">
        <f>IF(B2538=1,IFERROR(LOOKUP(2,1/('Tracker&amp;Invoice'!$H2580:$AC2580&lt;&gt;""),COLUMN('Tracker&amp;Invoice'!$H2580:$AC2580)),8),F2537)</f>
        <v>14</v>
      </c>
      <c r="G2538">
        <f>IF(D2538="OVERALL",IFERROR(LOOKUP(2,1/('Tracker&amp;Invoice'!$H2580:$AC2580&lt;&gt;""),COLUMN('Tracker&amp;Invoice'!$H2580:$AC2580)),8),G2539)</f>
        <v>15</v>
      </c>
      <c r="H2538">
        <f t="shared" si="78"/>
        <v>15</v>
      </c>
      <c r="I2538" s="29">
        <f>IF(D2538="INVOICE",SUM('Tracker&amp;Invoice'!$H2580:INDEX('Tracker&amp;Invoice'!$A2580:$AC2580,1,H2538)),0)</f>
        <v>0</v>
      </c>
      <c r="J2538" s="29">
        <f>IF(D2538="OVERALL",SUM('Tracker&amp;Invoice'!$H2580:$AC2580),0)</f>
        <v>0</v>
      </c>
    </row>
    <row r="2539" spans="1:10">
      <c r="A2539" t="e">
        <f t="shared" si="79"/>
        <v>#REF!</v>
      </c>
      <c r="B2539">
        <f>IF(AND('Tracker&amp;Invoice'!A2581&lt;&gt;"",'Tracker&amp;Invoice'!A2581&lt;&gt;"ITEM",'Tracker&amp;Invoice'!A2579="ITEM"),1,0)</f>
        <v>0</v>
      </c>
      <c r="C2539" t="str">
        <f>IF(B2539=1,'Tracker&amp;Invoice'!A2581,C2538)</f>
        <v>BQ-159</v>
      </c>
      <c r="D2539" t="str">
        <f>IF(LEFT(TRIM('Tracker&amp;Invoice'!B2581),9)="INVOICE #","INVOICE",IF(TRIM('Tracker&amp;Invoice'!B2581)="Overall Completion INVOICE","OVERALL",""))</f>
        <v/>
      </c>
      <c r="E2539" t="str">
        <f>IF(D2539="INVOICE",VALUE(MID(TRIM('Tracker&amp;Invoice'!B2581),10,10)),"")</f>
        <v/>
      </c>
      <c r="F2539">
        <f>IF(B2539=1,IFERROR(LOOKUP(2,1/('Tracker&amp;Invoice'!$H2581:$AC2581&lt;&gt;""),COLUMN('Tracker&amp;Invoice'!$H2581:$AC2581)),8),F2538)</f>
        <v>14</v>
      </c>
      <c r="G2539">
        <f>IF(D2539="OVERALL",IFERROR(LOOKUP(2,1/('Tracker&amp;Invoice'!$H2581:$AC2581&lt;&gt;""),COLUMN('Tracker&amp;Invoice'!$H2581:$AC2581)),8),G2540)</f>
        <v>15</v>
      </c>
      <c r="H2539">
        <f t="shared" si="78"/>
        <v>15</v>
      </c>
      <c r="I2539" s="29">
        <f>IF(D2539="INVOICE",SUM('Tracker&amp;Invoice'!$H2581:INDEX('Tracker&amp;Invoice'!$A2581:$AC2581,1,H2539)),0)</f>
        <v>0</v>
      </c>
      <c r="J2539" s="29">
        <f>IF(D2539="OVERALL",SUM('Tracker&amp;Invoice'!$H2581:$AC2581),0)</f>
        <v>0</v>
      </c>
    </row>
    <row r="2540" spans="1:10">
      <c r="A2540" t="e">
        <f t="shared" si="79"/>
        <v>#REF!</v>
      </c>
      <c r="B2540">
        <f>IF(AND('Tracker&amp;Invoice'!A2582&lt;&gt;"",'Tracker&amp;Invoice'!A2582&lt;&gt;"ITEM",'Tracker&amp;Invoice'!A2580="ITEM"),1,0)</f>
        <v>0</v>
      </c>
      <c r="C2540" t="str">
        <f>IF(B2540=1,'Tracker&amp;Invoice'!A2582,C2539)</f>
        <v>BQ-159</v>
      </c>
      <c r="D2540" t="str">
        <f>IF(LEFT(TRIM('Tracker&amp;Invoice'!B2582),9)="INVOICE #","INVOICE",IF(TRIM('Tracker&amp;Invoice'!B2582)="Overall Completion INVOICE","OVERALL",""))</f>
        <v/>
      </c>
      <c r="E2540" t="str">
        <f>IF(D2540="INVOICE",VALUE(MID(TRIM('Tracker&amp;Invoice'!B2582),10,10)),"")</f>
        <v/>
      </c>
      <c r="F2540">
        <f>IF(B2540=1,IFERROR(LOOKUP(2,1/('Tracker&amp;Invoice'!$H2582:$AC2582&lt;&gt;""),COLUMN('Tracker&amp;Invoice'!$H2582:$AC2582)),8),F2539)</f>
        <v>14</v>
      </c>
      <c r="G2540">
        <f>IF(D2540="OVERALL",IFERROR(LOOKUP(2,1/('Tracker&amp;Invoice'!$H2582:$AC2582&lt;&gt;""),COLUMN('Tracker&amp;Invoice'!$H2582:$AC2582)),8),G2541)</f>
        <v>15</v>
      </c>
      <c r="H2540">
        <f t="shared" si="78"/>
        <v>15</v>
      </c>
      <c r="I2540" s="29">
        <f>IF(D2540="INVOICE",SUM('Tracker&amp;Invoice'!$H2582:INDEX('Tracker&amp;Invoice'!$A2582:$AC2582,1,H2540)),0)</f>
        <v>0</v>
      </c>
      <c r="J2540" s="29">
        <f>IF(D2540="OVERALL",SUM('Tracker&amp;Invoice'!$H2582:$AC2582),0)</f>
        <v>0</v>
      </c>
    </row>
    <row r="2541" spans="1:10">
      <c r="A2541" t="e">
        <f t="shared" si="79"/>
        <v>#REF!</v>
      </c>
      <c r="B2541">
        <f>IF(AND('Tracker&amp;Invoice'!A2583&lt;&gt;"",'Tracker&amp;Invoice'!A2583&lt;&gt;"ITEM",'Tracker&amp;Invoice'!A2581="ITEM"),1,0)</f>
        <v>0</v>
      </c>
      <c r="C2541" t="str">
        <f>IF(B2541=1,'Tracker&amp;Invoice'!A2583,C2540)</f>
        <v>BQ-159</v>
      </c>
      <c r="D2541" t="str">
        <f>IF(LEFT(TRIM('Tracker&amp;Invoice'!B2583),9)="INVOICE #","INVOICE",IF(TRIM('Tracker&amp;Invoice'!B2583)="Overall Completion INVOICE","OVERALL",""))</f>
        <v/>
      </c>
      <c r="E2541" t="str">
        <f>IF(D2541="INVOICE",VALUE(MID(TRIM('Tracker&amp;Invoice'!B2583),10,10)),"")</f>
        <v/>
      </c>
      <c r="F2541">
        <f>IF(B2541=1,IFERROR(LOOKUP(2,1/('Tracker&amp;Invoice'!$H2583:$AC2583&lt;&gt;""),COLUMN('Tracker&amp;Invoice'!$H2583:$AC2583)),8),F2540)</f>
        <v>14</v>
      </c>
      <c r="G2541">
        <f>IF(D2541="OVERALL",IFERROR(LOOKUP(2,1/('Tracker&amp;Invoice'!$H2583:$AC2583&lt;&gt;""),COLUMN('Tracker&amp;Invoice'!$H2583:$AC2583)),8),G2542)</f>
        <v>15</v>
      </c>
      <c r="H2541">
        <f t="shared" si="78"/>
        <v>15</v>
      </c>
      <c r="I2541" s="29">
        <f>IF(D2541="INVOICE",SUM('Tracker&amp;Invoice'!$H2583:INDEX('Tracker&amp;Invoice'!$A2583:$AC2583,1,H2541)),0)</f>
        <v>0</v>
      </c>
      <c r="J2541" s="29">
        <f>IF(D2541="OVERALL",SUM('Tracker&amp;Invoice'!$H2583:$AC2583),0)</f>
        <v>0</v>
      </c>
    </row>
    <row r="2542" spans="1:10">
      <c r="A2542" t="e">
        <f t="shared" si="79"/>
        <v>#REF!</v>
      </c>
      <c r="B2542">
        <f>IF(AND('Tracker&amp;Invoice'!A2584&lt;&gt;"",'Tracker&amp;Invoice'!A2584&lt;&gt;"ITEM",'Tracker&amp;Invoice'!A2582="ITEM"),1,0)</f>
        <v>0</v>
      </c>
      <c r="C2542" t="str">
        <f>IF(B2542=1,'Tracker&amp;Invoice'!A2584,C2541)</f>
        <v>BQ-159</v>
      </c>
      <c r="D2542" t="str">
        <f>IF(LEFT(TRIM('Tracker&amp;Invoice'!B2584),9)="INVOICE #","INVOICE",IF(TRIM('Tracker&amp;Invoice'!B2584)="Overall Completion INVOICE","OVERALL",""))</f>
        <v/>
      </c>
      <c r="E2542" t="str">
        <f>IF(D2542="INVOICE",VALUE(MID(TRIM('Tracker&amp;Invoice'!B2584),10,10)),"")</f>
        <v/>
      </c>
      <c r="F2542">
        <f>IF(B2542=1,IFERROR(LOOKUP(2,1/('Tracker&amp;Invoice'!$H2584:$AC2584&lt;&gt;""),COLUMN('Tracker&amp;Invoice'!$H2584:$AC2584)),8),F2541)</f>
        <v>14</v>
      </c>
      <c r="G2542">
        <f>IF(D2542="OVERALL",IFERROR(LOOKUP(2,1/('Tracker&amp;Invoice'!$H2584:$AC2584&lt;&gt;""),COLUMN('Tracker&amp;Invoice'!$H2584:$AC2584)),8),G2543)</f>
        <v>15</v>
      </c>
      <c r="H2542">
        <f t="shared" si="78"/>
        <v>15</v>
      </c>
      <c r="I2542" s="29">
        <f>IF(D2542="INVOICE",SUM('Tracker&amp;Invoice'!$H2584:INDEX('Tracker&amp;Invoice'!$A2584:$AC2584,1,H2542)),0)</f>
        <v>0</v>
      </c>
      <c r="J2542" s="29">
        <f>IF(D2542="OVERALL",SUM('Tracker&amp;Invoice'!$H2584:$AC2584),0)</f>
        <v>0</v>
      </c>
    </row>
    <row r="2543" spans="1:10">
      <c r="A2543" t="e">
        <f t="shared" si="79"/>
        <v>#REF!</v>
      </c>
      <c r="B2543">
        <f>IF(AND('Tracker&amp;Invoice'!A2585&lt;&gt;"",'Tracker&amp;Invoice'!A2585&lt;&gt;"ITEM",'Tracker&amp;Invoice'!A2583="ITEM"),1,0)</f>
        <v>0</v>
      </c>
      <c r="C2543" t="str">
        <f>IF(B2543=1,'Tracker&amp;Invoice'!A2585,C2542)</f>
        <v>BQ-159</v>
      </c>
      <c r="D2543" t="str">
        <f>IF(LEFT(TRIM('Tracker&amp;Invoice'!B2585),9)="INVOICE #","INVOICE",IF(TRIM('Tracker&amp;Invoice'!B2585)="Overall Completion INVOICE","OVERALL",""))</f>
        <v/>
      </c>
      <c r="E2543" t="str">
        <f>IF(D2543="INVOICE",VALUE(MID(TRIM('Tracker&amp;Invoice'!B2585),10,10)),"")</f>
        <v/>
      </c>
      <c r="F2543">
        <f>IF(B2543=1,IFERROR(LOOKUP(2,1/('Tracker&amp;Invoice'!$H2585:$AC2585&lt;&gt;""),COLUMN('Tracker&amp;Invoice'!$H2585:$AC2585)),8),F2542)</f>
        <v>14</v>
      </c>
      <c r="G2543">
        <f>IF(D2543="OVERALL",IFERROR(LOOKUP(2,1/('Tracker&amp;Invoice'!$H2585:$AC2585&lt;&gt;""),COLUMN('Tracker&amp;Invoice'!$H2585:$AC2585)),8),G2544)</f>
        <v>15</v>
      </c>
      <c r="H2543">
        <f t="shared" si="78"/>
        <v>15</v>
      </c>
      <c r="I2543" s="29">
        <f>IF(D2543="INVOICE",SUM('Tracker&amp;Invoice'!$H2585:INDEX('Tracker&amp;Invoice'!$A2585:$AC2585,1,H2543)),0)</f>
        <v>0</v>
      </c>
      <c r="J2543" s="29">
        <f>IF(D2543="OVERALL",SUM('Tracker&amp;Invoice'!$H2585:$AC2585),0)</f>
        <v>0</v>
      </c>
    </row>
    <row r="2544" spans="1:10">
      <c r="A2544" t="e">
        <f t="shared" si="79"/>
        <v>#REF!</v>
      </c>
      <c r="B2544">
        <f>IF(AND('Tracker&amp;Invoice'!A2586&lt;&gt;"",'Tracker&amp;Invoice'!A2586&lt;&gt;"ITEM",'Tracker&amp;Invoice'!A2584="ITEM"),1,0)</f>
        <v>0</v>
      </c>
      <c r="C2544" t="str">
        <f>IF(B2544=1,'Tracker&amp;Invoice'!A2586,C2543)</f>
        <v>BQ-159</v>
      </c>
      <c r="D2544" t="str">
        <f>IF(LEFT(TRIM('Tracker&amp;Invoice'!B2586),9)="INVOICE #","INVOICE",IF(TRIM('Tracker&amp;Invoice'!B2586)="Overall Completion INVOICE","OVERALL",""))</f>
        <v/>
      </c>
      <c r="E2544" t="str">
        <f>IF(D2544="INVOICE",VALUE(MID(TRIM('Tracker&amp;Invoice'!B2586),10,10)),"")</f>
        <v/>
      </c>
      <c r="F2544">
        <f>IF(B2544=1,IFERROR(LOOKUP(2,1/('Tracker&amp;Invoice'!$H2586:$AC2586&lt;&gt;""),COLUMN('Tracker&amp;Invoice'!$H2586:$AC2586)),8),F2543)</f>
        <v>14</v>
      </c>
      <c r="G2544">
        <f>IF(D2544="OVERALL",IFERROR(LOOKUP(2,1/('Tracker&amp;Invoice'!$H2586:$AC2586&lt;&gt;""),COLUMN('Tracker&amp;Invoice'!$H2586:$AC2586)),8),G2545)</f>
        <v>15</v>
      </c>
      <c r="H2544">
        <f t="shared" si="78"/>
        <v>15</v>
      </c>
      <c r="I2544" s="29">
        <f>IF(D2544="INVOICE",SUM('Tracker&amp;Invoice'!$H2586:INDEX('Tracker&amp;Invoice'!$A2586:$AC2586,1,H2544)),0)</f>
        <v>0</v>
      </c>
      <c r="J2544" s="29">
        <f>IF(D2544="OVERALL",SUM('Tracker&amp;Invoice'!$H2586:$AC2586),0)</f>
        <v>0</v>
      </c>
    </row>
    <row r="2545" spans="1:10">
      <c r="A2545" t="e">
        <f t="shared" si="79"/>
        <v>#REF!</v>
      </c>
      <c r="B2545">
        <f>IF(AND('Tracker&amp;Invoice'!A2587&lt;&gt;"",'Tracker&amp;Invoice'!A2587&lt;&gt;"ITEM",'Tracker&amp;Invoice'!A2585="ITEM"),1,0)</f>
        <v>1</v>
      </c>
      <c r="C2545" t="str">
        <f>IF(B2545=1,'Tracker&amp;Invoice'!A2587,C2544)</f>
        <v>BQ-160</v>
      </c>
      <c r="D2545" t="str">
        <f>IF(LEFT(TRIM('Tracker&amp;Invoice'!B2587),9)="INVOICE #","INVOICE",IF(TRIM('Tracker&amp;Invoice'!B2587)="Overall Completion INVOICE","OVERALL",""))</f>
        <v/>
      </c>
      <c r="E2545" t="str">
        <f>IF(D2545="INVOICE",VALUE(MID(TRIM('Tracker&amp;Invoice'!B2587),10,10)),"")</f>
        <v/>
      </c>
      <c r="F2545">
        <f>IF(B2545=1,IFERROR(LOOKUP(2,1/('Tracker&amp;Invoice'!$H2587:$AC2587&lt;&gt;""),COLUMN('Tracker&amp;Invoice'!$H2587:$AC2587)),8),F2544)</f>
        <v>14</v>
      </c>
      <c r="G2545">
        <f>IF(D2545="OVERALL",IFERROR(LOOKUP(2,1/('Tracker&amp;Invoice'!$H2587:$AC2587&lt;&gt;""),COLUMN('Tracker&amp;Invoice'!$H2587:$AC2587)),8),G2546)</f>
        <v>15</v>
      </c>
      <c r="H2545">
        <f t="shared" si="78"/>
        <v>15</v>
      </c>
      <c r="I2545" s="29">
        <f>IF(D2545="INVOICE",SUM('Tracker&amp;Invoice'!$H2587:INDEX('Tracker&amp;Invoice'!$A2587:$AC2587,1,H2545)),0)</f>
        <v>0</v>
      </c>
      <c r="J2545" s="29">
        <f>IF(D2545="OVERALL",SUM('Tracker&amp;Invoice'!$H2587:$AC2587),0)</f>
        <v>0</v>
      </c>
    </row>
    <row r="2546" spans="1:10">
      <c r="A2546" t="e">
        <f t="shared" si="79"/>
        <v>#REF!</v>
      </c>
      <c r="B2546">
        <f>IF(AND('Tracker&amp;Invoice'!A2588&lt;&gt;"",'Tracker&amp;Invoice'!A2588&lt;&gt;"ITEM",'Tracker&amp;Invoice'!A2586="ITEM"),1,0)</f>
        <v>0</v>
      </c>
      <c r="C2546" t="str">
        <f>IF(B2546=1,'Tracker&amp;Invoice'!A2588,C2545)</f>
        <v>BQ-160</v>
      </c>
      <c r="D2546" t="str">
        <f>IF(LEFT(TRIM('Tracker&amp;Invoice'!B2588),9)="INVOICE #","INVOICE",IF(TRIM('Tracker&amp;Invoice'!B2588)="Overall Completion INVOICE","OVERALL",""))</f>
        <v/>
      </c>
      <c r="E2546" t="str">
        <f>IF(D2546="INVOICE",VALUE(MID(TRIM('Tracker&amp;Invoice'!B2588),10,10)),"")</f>
        <v/>
      </c>
      <c r="F2546">
        <f>IF(B2546=1,IFERROR(LOOKUP(2,1/('Tracker&amp;Invoice'!$H2588:$AC2588&lt;&gt;""),COLUMN('Tracker&amp;Invoice'!$H2588:$AC2588)),8),F2545)</f>
        <v>14</v>
      </c>
      <c r="G2546">
        <f>IF(D2546="OVERALL",IFERROR(LOOKUP(2,1/('Tracker&amp;Invoice'!$H2588:$AC2588&lt;&gt;""),COLUMN('Tracker&amp;Invoice'!$H2588:$AC2588)),8),G2547)</f>
        <v>15</v>
      </c>
      <c r="H2546">
        <f t="shared" si="78"/>
        <v>15</v>
      </c>
      <c r="I2546" s="29">
        <f>IF(D2546="INVOICE",SUM('Tracker&amp;Invoice'!$H2588:INDEX('Tracker&amp;Invoice'!$A2588:$AC2588,1,H2546)),0)</f>
        <v>0</v>
      </c>
      <c r="J2546" s="29">
        <f>IF(D2546="OVERALL",SUM('Tracker&amp;Invoice'!$H2588:$AC2588),0)</f>
        <v>0</v>
      </c>
    </row>
    <row r="2547" spans="1:10">
      <c r="A2547" t="e">
        <f t="shared" si="79"/>
        <v>#REF!</v>
      </c>
      <c r="B2547">
        <f>IF(AND('Tracker&amp;Invoice'!A2589&lt;&gt;"",'Tracker&amp;Invoice'!A2589&lt;&gt;"ITEM",'Tracker&amp;Invoice'!A2587="ITEM"),1,0)</f>
        <v>0</v>
      </c>
      <c r="C2547" t="str">
        <f>IF(B2547=1,'Tracker&amp;Invoice'!A2589,C2546)</f>
        <v>BQ-160</v>
      </c>
      <c r="D2547" t="str">
        <f>IF(LEFT(TRIM('Tracker&amp;Invoice'!B2589),9)="INVOICE #","INVOICE",IF(TRIM('Tracker&amp;Invoice'!B2589)="Overall Completion INVOICE","OVERALL",""))</f>
        <v/>
      </c>
      <c r="E2547" t="str">
        <f>IF(D2547="INVOICE",VALUE(MID(TRIM('Tracker&amp;Invoice'!B2589),10,10)),"")</f>
        <v/>
      </c>
      <c r="F2547">
        <f>IF(B2547=1,IFERROR(LOOKUP(2,1/('Tracker&amp;Invoice'!$H2589:$AC2589&lt;&gt;""),COLUMN('Tracker&amp;Invoice'!$H2589:$AC2589)),8),F2546)</f>
        <v>14</v>
      </c>
      <c r="G2547">
        <f>IF(D2547="OVERALL",IFERROR(LOOKUP(2,1/('Tracker&amp;Invoice'!$H2589:$AC2589&lt;&gt;""),COLUMN('Tracker&amp;Invoice'!$H2589:$AC2589)),8),G2548)</f>
        <v>15</v>
      </c>
      <c r="H2547">
        <f t="shared" si="78"/>
        <v>15</v>
      </c>
      <c r="I2547" s="29">
        <f>IF(D2547="INVOICE",SUM('Tracker&amp;Invoice'!$H2589:INDEX('Tracker&amp;Invoice'!$A2589:$AC2589,1,H2547)),0)</f>
        <v>0</v>
      </c>
      <c r="J2547" s="29">
        <f>IF(D2547="OVERALL",SUM('Tracker&amp;Invoice'!$H2589:$AC2589),0)</f>
        <v>0</v>
      </c>
    </row>
    <row r="2548" spans="1:10">
      <c r="A2548" t="e">
        <f t="shared" si="79"/>
        <v>#REF!</v>
      </c>
      <c r="B2548">
        <f>IF(AND('Tracker&amp;Invoice'!A2590&lt;&gt;"",'Tracker&amp;Invoice'!A2590&lt;&gt;"ITEM",'Tracker&amp;Invoice'!A2588="ITEM"),1,0)</f>
        <v>0</v>
      </c>
      <c r="C2548" t="str">
        <f>IF(B2548=1,'Tracker&amp;Invoice'!A2590,C2547)</f>
        <v>BQ-160</v>
      </c>
      <c r="D2548" t="str">
        <f>IF(LEFT(TRIM('Tracker&amp;Invoice'!B2590),9)="INVOICE #","INVOICE",IF(TRIM('Tracker&amp;Invoice'!B2590)="Overall Completion INVOICE","OVERALL",""))</f>
        <v>INVOICE</v>
      </c>
      <c r="E2548">
        <f>IF(D2548="INVOICE",VALUE(MID(TRIM('Tracker&amp;Invoice'!B2590),10,10)),"")</f>
        <v>12</v>
      </c>
      <c r="F2548">
        <f>IF(B2548=1,IFERROR(LOOKUP(2,1/('Tracker&amp;Invoice'!$H2590:$AC2590&lt;&gt;""),COLUMN('Tracker&amp;Invoice'!$H2590:$AC2590)),8),F2547)</f>
        <v>14</v>
      </c>
      <c r="G2548">
        <f>IF(D2548="OVERALL",IFERROR(LOOKUP(2,1/('Tracker&amp;Invoice'!$H2590:$AC2590&lt;&gt;""),COLUMN('Tracker&amp;Invoice'!$H2590:$AC2590)),8),G2549)</f>
        <v>15</v>
      </c>
      <c r="H2548">
        <f t="shared" si="78"/>
        <v>15</v>
      </c>
      <c r="I2548" s="29">
        <f>IF(D2548="INVOICE",SUM('Tracker&amp;Invoice'!$H2590:INDEX('Tracker&amp;Invoice'!$A2590:$AC2590,1,H2548)),0)</f>
        <v>909.99999999999989</v>
      </c>
      <c r="J2548" s="29">
        <f>IF(D2548="OVERALL",SUM('Tracker&amp;Invoice'!$H2590:$AC2590),0)</f>
        <v>0</v>
      </c>
    </row>
    <row r="2549" spans="1:10">
      <c r="A2549" t="e">
        <f t="shared" si="79"/>
        <v>#REF!</v>
      </c>
      <c r="B2549">
        <f>IF(AND('Tracker&amp;Invoice'!A2591&lt;&gt;"",'Tracker&amp;Invoice'!A2591&lt;&gt;"ITEM",'Tracker&amp;Invoice'!A2589="ITEM"),1,0)</f>
        <v>0</v>
      </c>
      <c r="C2549" t="str">
        <f>IF(B2549=1,'Tracker&amp;Invoice'!A2591,C2548)</f>
        <v>BQ-160</v>
      </c>
      <c r="D2549" t="str">
        <f>IF(LEFT(TRIM('Tracker&amp;Invoice'!B2591),9)="INVOICE #","INVOICE",IF(TRIM('Tracker&amp;Invoice'!B2591)="Overall Completion INVOICE","OVERALL",""))</f>
        <v/>
      </c>
      <c r="E2549" t="str">
        <f>IF(D2549="INVOICE",VALUE(MID(TRIM('Tracker&amp;Invoice'!B2591),10,10)),"")</f>
        <v/>
      </c>
      <c r="F2549">
        <f>IF(B2549=1,IFERROR(LOOKUP(2,1/('Tracker&amp;Invoice'!$H2591:$AC2591&lt;&gt;""),COLUMN('Tracker&amp;Invoice'!$H2591:$AC2591)),8),F2548)</f>
        <v>14</v>
      </c>
      <c r="G2549">
        <f>IF(D2549="OVERALL",IFERROR(LOOKUP(2,1/('Tracker&amp;Invoice'!$H2591:$AC2591&lt;&gt;""),COLUMN('Tracker&amp;Invoice'!$H2591:$AC2591)),8),G2550)</f>
        <v>15</v>
      </c>
      <c r="H2549">
        <f t="shared" si="78"/>
        <v>15</v>
      </c>
      <c r="I2549" s="29">
        <f>IF(D2549="INVOICE",SUM('Tracker&amp;Invoice'!$H2591:INDEX('Tracker&amp;Invoice'!$A2591:$AC2591,1,H2549)),0)</f>
        <v>0</v>
      </c>
      <c r="J2549" s="29">
        <f>IF(D2549="OVERALL",SUM('Tracker&amp;Invoice'!$H2591:$AC2591),0)</f>
        <v>0</v>
      </c>
    </row>
    <row r="2550" spans="1:10">
      <c r="A2550" t="e">
        <f t="shared" si="79"/>
        <v>#REF!</v>
      </c>
      <c r="B2550">
        <f>IF(AND('Tracker&amp;Invoice'!A2592&lt;&gt;"",'Tracker&amp;Invoice'!A2592&lt;&gt;"ITEM",'Tracker&amp;Invoice'!A2590="ITEM"),1,0)</f>
        <v>0</v>
      </c>
      <c r="C2550" t="str">
        <f>IF(B2550=1,'Tracker&amp;Invoice'!A2592,C2549)</f>
        <v>BQ-160</v>
      </c>
      <c r="D2550" t="str">
        <f>IF(LEFT(TRIM('Tracker&amp;Invoice'!B2592),9)="INVOICE #","INVOICE",IF(TRIM('Tracker&amp;Invoice'!B2592)="Overall Completion INVOICE","OVERALL",""))</f>
        <v>INVOICE</v>
      </c>
      <c r="E2550">
        <f>IF(D2550="INVOICE",VALUE(MID(TRIM('Tracker&amp;Invoice'!B2592),10,10)),"")</f>
        <v>31</v>
      </c>
      <c r="F2550">
        <f>IF(B2550=1,IFERROR(LOOKUP(2,1/('Tracker&amp;Invoice'!$H2592:$AC2592&lt;&gt;""),COLUMN('Tracker&amp;Invoice'!$H2592:$AC2592)),8),F2549)</f>
        <v>14</v>
      </c>
      <c r="G2550">
        <f>IF(D2550="OVERALL",IFERROR(LOOKUP(2,1/('Tracker&amp;Invoice'!$H2592:$AC2592&lt;&gt;""),COLUMN('Tracker&amp;Invoice'!$H2592:$AC2592)),8),G2551)</f>
        <v>15</v>
      </c>
      <c r="H2550">
        <f t="shared" si="78"/>
        <v>15</v>
      </c>
      <c r="I2550" s="29">
        <f>IF(D2550="INVOICE",SUM('Tracker&amp;Invoice'!$H2592:INDEX('Tracker&amp;Invoice'!$A2592:$AC2592,1,H2550)),0)</f>
        <v>91</v>
      </c>
      <c r="J2550" s="29">
        <f>IF(D2550="OVERALL",SUM('Tracker&amp;Invoice'!$H2592:$AC2592),0)</f>
        <v>0</v>
      </c>
    </row>
    <row r="2551" spans="1:10">
      <c r="A2551" t="e">
        <f t="shared" si="79"/>
        <v>#REF!</v>
      </c>
      <c r="B2551">
        <f>IF(AND('Tracker&amp;Invoice'!A2593&lt;&gt;"",'Tracker&amp;Invoice'!A2593&lt;&gt;"ITEM",'Tracker&amp;Invoice'!A2591="ITEM"),1,0)</f>
        <v>0</v>
      </c>
      <c r="C2551" t="str">
        <f>IF(B2551=1,'Tracker&amp;Invoice'!A2593,C2550)</f>
        <v>BQ-160</v>
      </c>
      <c r="D2551" t="str">
        <f>IF(LEFT(TRIM('Tracker&amp;Invoice'!B2593),9)="INVOICE #","INVOICE",IF(TRIM('Tracker&amp;Invoice'!B2593)="Overall Completion INVOICE","OVERALL",""))</f>
        <v/>
      </c>
      <c r="E2551" t="str">
        <f>IF(D2551="INVOICE",VALUE(MID(TRIM('Tracker&amp;Invoice'!B2593),10,10)),"")</f>
        <v/>
      </c>
      <c r="F2551">
        <f>IF(B2551=1,IFERROR(LOOKUP(2,1/('Tracker&amp;Invoice'!$H2593:$AC2593&lt;&gt;""),COLUMN('Tracker&amp;Invoice'!$H2593:$AC2593)),8),F2550)</f>
        <v>14</v>
      </c>
      <c r="G2551">
        <f>IF(D2551="OVERALL",IFERROR(LOOKUP(2,1/('Tracker&amp;Invoice'!$H2593:$AC2593&lt;&gt;""),COLUMN('Tracker&amp;Invoice'!$H2593:$AC2593)),8),G2552)</f>
        <v>15</v>
      </c>
      <c r="H2551">
        <f t="shared" si="78"/>
        <v>15</v>
      </c>
      <c r="I2551" s="29">
        <f>IF(D2551="INVOICE",SUM('Tracker&amp;Invoice'!$H2593:INDEX('Tracker&amp;Invoice'!$A2593:$AC2593,1,H2551)),0)</f>
        <v>0</v>
      </c>
      <c r="J2551" s="29">
        <f>IF(D2551="OVERALL",SUM('Tracker&amp;Invoice'!$H2593:$AC2593),0)</f>
        <v>0</v>
      </c>
    </row>
    <row r="2552" spans="1:10">
      <c r="A2552" t="e">
        <f t="shared" si="79"/>
        <v>#REF!</v>
      </c>
      <c r="B2552">
        <f>IF(AND('Tracker&amp;Invoice'!A2594&lt;&gt;"",'Tracker&amp;Invoice'!A2594&lt;&gt;"ITEM",'Tracker&amp;Invoice'!A2592="ITEM"),1,0)</f>
        <v>0</v>
      </c>
      <c r="C2552" t="str">
        <f>IF(B2552=1,'Tracker&amp;Invoice'!A2594,C2551)</f>
        <v>BQ-160</v>
      </c>
      <c r="D2552" t="str">
        <f>IF(LEFT(TRIM('Tracker&amp;Invoice'!B2594),9)="INVOICE #","INVOICE",IF(TRIM('Tracker&amp;Invoice'!B2594)="Overall Completion INVOICE","OVERALL",""))</f>
        <v>OVERALL</v>
      </c>
      <c r="E2552" t="str">
        <f>IF(D2552="INVOICE",VALUE(MID(TRIM('Tracker&amp;Invoice'!B2594),10,10)),"")</f>
        <v/>
      </c>
      <c r="F2552">
        <f>IF(B2552=1,IFERROR(LOOKUP(2,1/('Tracker&amp;Invoice'!$H2594:$AC2594&lt;&gt;""),COLUMN('Tracker&amp;Invoice'!$H2594:$AC2594)),8),F2551)</f>
        <v>14</v>
      </c>
      <c r="G2552">
        <f>IF(D2552="OVERALL",IFERROR(LOOKUP(2,1/('Tracker&amp;Invoice'!$H2594:$AC2594&lt;&gt;""),COLUMN('Tracker&amp;Invoice'!$H2594:$AC2594)),8),G2553)</f>
        <v>15</v>
      </c>
      <c r="H2552">
        <f t="shared" si="78"/>
        <v>15</v>
      </c>
      <c r="I2552" s="29">
        <f>IF(D2552="INVOICE",SUM('Tracker&amp;Invoice'!$H2594:INDEX('Tracker&amp;Invoice'!$A2594:$AC2594,1,H2552)),0)</f>
        <v>0</v>
      </c>
      <c r="J2552" s="29">
        <f>IF(D2552="OVERALL",SUM('Tracker&amp;Invoice'!$H2594:$AC2594),0)</f>
        <v>1000.9999999999999</v>
      </c>
    </row>
    <row r="2553" spans="1:10">
      <c r="A2553" t="e">
        <f t="shared" si="79"/>
        <v>#REF!</v>
      </c>
      <c r="B2553">
        <f>IF(AND('Tracker&amp;Invoice'!A2595&lt;&gt;"",'Tracker&amp;Invoice'!A2595&lt;&gt;"ITEM",'Tracker&amp;Invoice'!A2593="ITEM"),1,0)</f>
        <v>0</v>
      </c>
      <c r="C2553" t="str">
        <f>IF(B2553=1,'Tracker&amp;Invoice'!A2595,C2552)</f>
        <v>BQ-160</v>
      </c>
      <c r="D2553" t="str">
        <f>IF(LEFT(TRIM('Tracker&amp;Invoice'!B2595),9)="INVOICE #","INVOICE",IF(TRIM('Tracker&amp;Invoice'!B2595)="Overall Completion INVOICE","OVERALL",""))</f>
        <v/>
      </c>
      <c r="E2553" t="str">
        <f>IF(D2553="INVOICE",VALUE(MID(TRIM('Tracker&amp;Invoice'!B2595),10,10)),"")</f>
        <v/>
      </c>
      <c r="F2553">
        <f>IF(B2553=1,IFERROR(LOOKUP(2,1/('Tracker&amp;Invoice'!$H2595:$AC2595&lt;&gt;""),COLUMN('Tracker&amp;Invoice'!$H2595:$AC2595)),8),F2552)</f>
        <v>14</v>
      </c>
      <c r="G2553">
        <f>IF(D2553="OVERALL",IFERROR(LOOKUP(2,1/('Tracker&amp;Invoice'!$H2595:$AC2595&lt;&gt;""),COLUMN('Tracker&amp;Invoice'!$H2595:$AC2595)),8),G2554)</f>
        <v>16</v>
      </c>
      <c r="H2553">
        <f t="shared" si="78"/>
        <v>16</v>
      </c>
      <c r="I2553" s="29">
        <f>IF(D2553="INVOICE",SUM('Tracker&amp;Invoice'!$H2595:INDEX('Tracker&amp;Invoice'!$A2595:$AC2595,1,H2553)),0)</f>
        <v>0</v>
      </c>
      <c r="J2553" s="29">
        <f>IF(D2553="OVERALL",SUM('Tracker&amp;Invoice'!$H2595:$AC2595),0)</f>
        <v>0</v>
      </c>
    </row>
    <row r="2554" spans="1:10">
      <c r="A2554" t="e">
        <f t="shared" si="79"/>
        <v>#REF!</v>
      </c>
      <c r="B2554">
        <f>IF(AND('Tracker&amp;Invoice'!A2596&lt;&gt;"",'Tracker&amp;Invoice'!A2596&lt;&gt;"ITEM",'Tracker&amp;Invoice'!A2594="ITEM"),1,0)</f>
        <v>0</v>
      </c>
      <c r="C2554" t="str">
        <f>IF(B2554=1,'Tracker&amp;Invoice'!A2596,C2553)</f>
        <v>BQ-160</v>
      </c>
      <c r="D2554" t="str">
        <f>IF(LEFT(TRIM('Tracker&amp;Invoice'!B2596),9)="INVOICE #","INVOICE",IF(TRIM('Tracker&amp;Invoice'!B2596)="Overall Completion INVOICE","OVERALL",""))</f>
        <v/>
      </c>
      <c r="E2554" t="str">
        <f>IF(D2554="INVOICE",VALUE(MID(TRIM('Tracker&amp;Invoice'!B2596),10,10)),"")</f>
        <v/>
      </c>
      <c r="F2554">
        <f>IF(B2554=1,IFERROR(LOOKUP(2,1/('Tracker&amp;Invoice'!$H2596:$AC2596&lt;&gt;""),COLUMN('Tracker&amp;Invoice'!$H2596:$AC2596)),8),F2553)</f>
        <v>14</v>
      </c>
      <c r="G2554">
        <f>IF(D2554="OVERALL",IFERROR(LOOKUP(2,1/('Tracker&amp;Invoice'!$H2596:$AC2596&lt;&gt;""),COLUMN('Tracker&amp;Invoice'!$H2596:$AC2596)),8),G2555)</f>
        <v>16</v>
      </c>
      <c r="H2554">
        <f t="shared" si="78"/>
        <v>16</v>
      </c>
      <c r="I2554" s="29">
        <f>IF(D2554="INVOICE",SUM('Tracker&amp;Invoice'!$H2596:INDEX('Tracker&amp;Invoice'!$A2596:$AC2596,1,H2554)),0)</f>
        <v>0</v>
      </c>
      <c r="J2554" s="29">
        <f>IF(D2554="OVERALL",SUM('Tracker&amp;Invoice'!$H2596:$AC2596),0)</f>
        <v>0</v>
      </c>
    </row>
    <row r="2555" spans="1:10">
      <c r="A2555" t="e">
        <f t="shared" si="79"/>
        <v>#REF!</v>
      </c>
      <c r="B2555">
        <f>IF(AND('Tracker&amp;Invoice'!A2597&lt;&gt;"",'Tracker&amp;Invoice'!A2597&lt;&gt;"ITEM",'Tracker&amp;Invoice'!A2595="ITEM"),1,0)</f>
        <v>0</v>
      </c>
      <c r="C2555" t="str">
        <f>IF(B2555=1,'Tracker&amp;Invoice'!A2597,C2554)</f>
        <v>BQ-160</v>
      </c>
      <c r="D2555" t="str">
        <f>IF(LEFT(TRIM('Tracker&amp;Invoice'!B2597),9)="INVOICE #","INVOICE",IF(TRIM('Tracker&amp;Invoice'!B2597)="Overall Completion INVOICE","OVERALL",""))</f>
        <v/>
      </c>
      <c r="E2555" t="str">
        <f>IF(D2555="INVOICE",VALUE(MID(TRIM('Tracker&amp;Invoice'!B2597),10,10)),"")</f>
        <v/>
      </c>
      <c r="F2555">
        <f>IF(B2555=1,IFERROR(LOOKUP(2,1/('Tracker&amp;Invoice'!$H2597:$AC2597&lt;&gt;""),COLUMN('Tracker&amp;Invoice'!$H2597:$AC2597)),8),F2554)</f>
        <v>14</v>
      </c>
      <c r="G2555">
        <f>IF(D2555="OVERALL",IFERROR(LOOKUP(2,1/('Tracker&amp;Invoice'!$H2597:$AC2597&lt;&gt;""),COLUMN('Tracker&amp;Invoice'!$H2597:$AC2597)),8),G2556)</f>
        <v>16</v>
      </c>
      <c r="H2555">
        <f t="shared" si="78"/>
        <v>16</v>
      </c>
      <c r="I2555" s="29">
        <f>IF(D2555="INVOICE",SUM('Tracker&amp;Invoice'!$H2597:INDEX('Tracker&amp;Invoice'!$A2597:$AC2597,1,H2555)),0)</f>
        <v>0</v>
      </c>
      <c r="J2555" s="29">
        <f>IF(D2555="OVERALL",SUM('Tracker&amp;Invoice'!$H2597:$AC2597),0)</f>
        <v>0</v>
      </c>
    </row>
    <row r="2556" spans="1:10">
      <c r="A2556" t="e">
        <f t="shared" si="79"/>
        <v>#REF!</v>
      </c>
      <c r="B2556">
        <f>IF(AND('Tracker&amp;Invoice'!A2598&lt;&gt;"",'Tracker&amp;Invoice'!A2598&lt;&gt;"ITEM",'Tracker&amp;Invoice'!A2596="ITEM"),1,0)</f>
        <v>0</v>
      </c>
      <c r="C2556" t="str">
        <f>IF(B2556=1,'Tracker&amp;Invoice'!A2598,C2555)</f>
        <v>BQ-160</v>
      </c>
      <c r="D2556" t="str">
        <f>IF(LEFT(TRIM('Tracker&amp;Invoice'!B2598),9)="INVOICE #","INVOICE",IF(TRIM('Tracker&amp;Invoice'!B2598)="Overall Completion INVOICE","OVERALL",""))</f>
        <v/>
      </c>
      <c r="E2556" t="str">
        <f>IF(D2556="INVOICE",VALUE(MID(TRIM('Tracker&amp;Invoice'!B2598),10,10)),"")</f>
        <v/>
      </c>
      <c r="F2556">
        <f>IF(B2556=1,IFERROR(LOOKUP(2,1/('Tracker&amp;Invoice'!$H2598:$AC2598&lt;&gt;""),COLUMN('Tracker&amp;Invoice'!$H2598:$AC2598)),8),F2555)</f>
        <v>14</v>
      </c>
      <c r="G2556">
        <f>IF(D2556="OVERALL",IFERROR(LOOKUP(2,1/('Tracker&amp;Invoice'!$H2598:$AC2598&lt;&gt;""),COLUMN('Tracker&amp;Invoice'!$H2598:$AC2598)),8),G2557)</f>
        <v>16</v>
      </c>
      <c r="H2556">
        <f t="shared" si="78"/>
        <v>16</v>
      </c>
      <c r="I2556" s="29">
        <f>IF(D2556="INVOICE",SUM('Tracker&amp;Invoice'!$H2598:INDEX('Tracker&amp;Invoice'!$A2598:$AC2598,1,H2556)),0)</f>
        <v>0</v>
      </c>
      <c r="J2556" s="29">
        <f>IF(D2556="OVERALL",SUM('Tracker&amp;Invoice'!$H2598:$AC2598),0)</f>
        <v>0</v>
      </c>
    </row>
    <row r="2557" spans="1:10">
      <c r="A2557" t="e">
        <f t="shared" si="79"/>
        <v>#REF!</v>
      </c>
      <c r="B2557">
        <f>IF(AND('Tracker&amp;Invoice'!A2599&lt;&gt;"",'Tracker&amp;Invoice'!A2599&lt;&gt;"ITEM",'Tracker&amp;Invoice'!A2597="ITEM"),1,0)</f>
        <v>0</v>
      </c>
      <c r="C2557" t="str">
        <f>IF(B2557=1,'Tracker&amp;Invoice'!A2599,C2556)</f>
        <v>BQ-160</v>
      </c>
      <c r="D2557" t="str">
        <f>IF(LEFT(TRIM('Tracker&amp;Invoice'!B2599),9)="INVOICE #","INVOICE",IF(TRIM('Tracker&amp;Invoice'!B2599)="Overall Completion INVOICE","OVERALL",""))</f>
        <v/>
      </c>
      <c r="E2557" t="str">
        <f>IF(D2557="INVOICE",VALUE(MID(TRIM('Tracker&amp;Invoice'!B2599),10,10)),"")</f>
        <v/>
      </c>
      <c r="F2557">
        <f>IF(B2557=1,IFERROR(LOOKUP(2,1/('Tracker&amp;Invoice'!$H2599:$AC2599&lt;&gt;""),COLUMN('Tracker&amp;Invoice'!$H2599:$AC2599)),8),F2556)</f>
        <v>14</v>
      </c>
      <c r="G2557">
        <f>IF(D2557="OVERALL",IFERROR(LOOKUP(2,1/('Tracker&amp;Invoice'!$H2599:$AC2599&lt;&gt;""),COLUMN('Tracker&amp;Invoice'!$H2599:$AC2599)),8),G2558)</f>
        <v>16</v>
      </c>
      <c r="H2557">
        <f t="shared" si="78"/>
        <v>16</v>
      </c>
      <c r="I2557" s="29">
        <f>IF(D2557="INVOICE",SUM('Tracker&amp;Invoice'!$H2599:INDEX('Tracker&amp;Invoice'!$A2599:$AC2599,1,H2557)),0)</f>
        <v>0</v>
      </c>
      <c r="J2557" s="29">
        <f>IF(D2557="OVERALL",SUM('Tracker&amp;Invoice'!$H2599:$AC2599),0)</f>
        <v>0</v>
      </c>
    </row>
    <row r="2558" spans="1:10">
      <c r="A2558" t="e">
        <f t="shared" si="79"/>
        <v>#REF!</v>
      </c>
      <c r="B2558">
        <f>IF(AND('Tracker&amp;Invoice'!A2600&lt;&gt;"",'Tracker&amp;Invoice'!A2600&lt;&gt;"ITEM",'Tracker&amp;Invoice'!A2598="ITEM"),1,0)</f>
        <v>0</v>
      </c>
      <c r="C2558" t="str">
        <f>IF(B2558=1,'Tracker&amp;Invoice'!A2600,C2557)</f>
        <v>BQ-160</v>
      </c>
      <c r="D2558" t="str">
        <f>IF(LEFT(TRIM('Tracker&amp;Invoice'!B2600),9)="INVOICE #","INVOICE",IF(TRIM('Tracker&amp;Invoice'!B2600)="Overall Completion INVOICE","OVERALL",""))</f>
        <v/>
      </c>
      <c r="E2558" t="str">
        <f>IF(D2558="INVOICE",VALUE(MID(TRIM('Tracker&amp;Invoice'!B2600),10,10)),"")</f>
        <v/>
      </c>
      <c r="F2558">
        <f>IF(B2558=1,IFERROR(LOOKUP(2,1/('Tracker&amp;Invoice'!$H2600:$AC2600&lt;&gt;""),COLUMN('Tracker&amp;Invoice'!$H2600:$AC2600)),8),F2557)</f>
        <v>14</v>
      </c>
      <c r="G2558">
        <f>IF(D2558="OVERALL",IFERROR(LOOKUP(2,1/('Tracker&amp;Invoice'!$H2600:$AC2600&lt;&gt;""),COLUMN('Tracker&amp;Invoice'!$H2600:$AC2600)),8),G2559)</f>
        <v>16</v>
      </c>
      <c r="H2558">
        <f t="shared" si="78"/>
        <v>16</v>
      </c>
      <c r="I2558" s="29">
        <f>IF(D2558="INVOICE",SUM('Tracker&amp;Invoice'!$H2600:INDEX('Tracker&amp;Invoice'!$A2600:$AC2600,1,H2558)),0)</f>
        <v>0</v>
      </c>
      <c r="J2558" s="29">
        <f>IF(D2558="OVERALL",SUM('Tracker&amp;Invoice'!$H2600:$AC2600),0)</f>
        <v>0</v>
      </c>
    </row>
    <row r="2559" spans="1:10">
      <c r="A2559" t="e">
        <f t="shared" si="79"/>
        <v>#REF!</v>
      </c>
      <c r="B2559">
        <f>IF(AND('Tracker&amp;Invoice'!A2601&lt;&gt;"",'Tracker&amp;Invoice'!A2601&lt;&gt;"ITEM",'Tracker&amp;Invoice'!A2599="ITEM"),1,0)</f>
        <v>0</v>
      </c>
      <c r="C2559" t="str">
        <f>IF(B2559=1,'Tracker&amp;Invoice'!A2601,C2558)</f>
        <v>BQ-160</v>
      </c>
      <c r="D2559" t="str">
        <f>IF(LEFT(TRIM('Tracker&amp;Invoice'!B2601),9)="INVOICE #","INVOICE",IF(TRIM('Tracker&amp;Invoice'!B2601)="Overall Completion INVOICE","OVERALL",""))</f>
        <v/>
      </c>
      <c r="E2559" t="str">
        <f>IF(D2559="INVOICE",VALUE(MID(TRIM('Tracker&amp;Invoice'!B2601),10,10)),"")</f>
        <v/>
      </c>
      <c r="F2559">
        <f>IF(B2559=1,IFERROR(LOOKUP(2,1/('Tracker&amp;Invoice'!$H2601:$AC2601&lt;&gt;""),COLUMN('Tracker&amp;Invoice'!$H2601:$AC2601)),8),F2558)</f>
        <v>14</v>
      </c>
      <c r="G2559">
        <f>IF(D2559="OVERALL",IFERROR(LOOKUP(2,1/('Tracker&amp;Invoice'!$H2601:$AC2601&lt;&gt;""),COLUMN('Tracker&amp;Invoice'!$H2601:$AC2601)),8),G2560)</f>
        <v>16</v>
      </c>
      <c r="H2559">
        <f t="shared" si="78"/>
        <v>16</v>
      </c>
      <c r="I2559" s="29">
        <f>IF(D2559="INVOICE",SUM('Tracker&amp;Invoice'!$H2601:INDEX('Tracker&amp;Invoice'!$A2601:$AC2601,1,H2559)),0)</f>
        <v>0</v>
      </c>
      <c r="J2559" s="29">
        <f>IF(D2559="OVERALL",SUM('Tracker&amp;Invoice'!$H2601:$AC2601),0)</f>
        <v>0</v>
      </c>
    </row>
    <row r="2560" spans="1:10">
      <c r="A2560" t="e">
        <f t="shared" si="79"/>
        <v>#REF!</v>
      </c>
      <c r="B2560">
        <f>IF(AND('Tracker&amp;Invoice'!A2602&lt;&gt;"",'Tracker&amp;Invoice'!A2602&lt;&gt;"ITEM",'Tracker&amp;Invoice'!A2600="ITEM"),1,0)</f>
        <v>0</v>
      </c>
      <c r="C2560" t="str">
        <f>IF(B2560=1,'Tracker&amp;Invoice'!A2602,C2559)</f>
        <v>BQ-160</v>
      </c>
      <c r="D2560" t="str">
        <f>IF(LEFT(TRIM('Tracker&amp;Invoice'!B2602),9)="INVOICE #","INVOICE",IF(TRIM('Tracker&amp;Invoice'!B2602)="Overall Completion INVOICE","OVERALL",""))</f>
        <v/>
      </c>
      <c r="E2560" t="str">
        <f>IF(D2560="INVOICE",VALUE(MID(TRIM('Tracker&amp;Invoice'!B2602),10,10)),"")</f>
        <v/>
      </c>
      <c r="F2560">
        <f>IF(B2560=1,IFERROR(LOOKUP(2,1/('Tracker&amp;Invoice'!$H2602:$AC2602&lt;&gt;""),COLUMN('Tracker&amp;Invoice'!$H2602:$AC2602)),8),F2559)</f>
        <v>14</v>
      </c>
      <c r="G2560">
        <f>IF(D2560="OVERALL",IFERROR(LOOKUP(2,1/('Tracker&amp;Invoice'!$H2602:$AC2602&lt;&gt;""),COLUMN('Tracker&amp;Invoice'!$H2602:$AC2602)),8),G2561)</f>
        <v>16</v>
      </c>
      <c r="H2560">
        <f t="shared" si="78"/>
        <v>16</v>
      </c>
      <c r="I2560" s="29">
        <f>IF(D2560="INVOICE",SUM('Tracker&amp;Invoice'!$H2602:INDEX('Tracker&amp;Invoice'!$A2602:$AC2602,1,H2560)),0)</f>
        <v>0</v>
      </c>
      <c r="J2560" s="29">
        <f>IF(D2560="OVERALL",SUM('Tracker&amp;Invoice'!$H2602:$AC2602),0)</f>
        <v>0</v>
      </c>
    </row>
    <row r="2561" spans="1:10">
      <c r="A2561" t="e">
        <f t="shared" si="79"/>
        <v>#REF!</v>
      </c>
      <c r="B2561">
        <f>IF(AND('Tracker&amp;Invoice'!A2603&lt;&gt;"",'Tracker&amp;Invoice'!A2603&lt;&gt;"ITEM",'Tracker&amp;Invoice'!A2601="ITEM"),1,0)</f>
        <v>1</v>
      </c>
      <c r="C2561" t="str">
        <f>IF(B2561=1,'Tracker&amp;Invoice'!A2603,C2560)</f>
        <v>BQ-161</v>
      </c>
      <c r="D2561" t="str">
        <f>IF(LEFT(TRIM('Tracker&amp;Invoice'!B2603),9)="INVOICE #","INVOICE",IF(TRIM('Tracker&amp;Invoice'!B2603)="Overall Completion INVOICE","OVERALL",""))</f>
        <v/>
      </c>
      <c r="E2561" t="str">
        <f>IF(D2561="INVOICE",VALUE(MID(TRIM('Tracker&amp;Invoice'!B2603),10,10)),"")</f>
        <v/>
      </c>
      <c r="F2561">
        <f>IF(B2561=1,IFERROR(LOOKUP(2,1/('Tracker&amp;Invoice'!$H2603:$AC2603&lt;&gt;""),COLUMN('Tracker&amp;Invoice'!$H2603:$AC2603)),8),F2560)</f>
        <v>15</v>
      </c>
      <c r="G2561">
        <f>IF(D2561="OVERALL",IFERROR(LOOKUP(2,1/('Tracker&amp;Invoice'!$H2603:$AC2603&lt;&gt;""),COLUMN('Tracker&amp;Invoice'!$H2603:$AC2603)),8),G2562)</f>
        <v>16</v>
      </c>
      <c r="H2561">
        <f t="shared" si="78"/>
        <v>16</v>
      </c>
      <c r="I2561" s="29">
        <f>IF(D2561="INVOICE",SUM('Tracker&amp;Invoice'!$H2603:INDEX('Tracker&amp;Invoice'!$A2603:$AC2603,1,H2561)),0)</f>
        <v>0</v>
      </c>
      <c r="J2561" s="29">
        <f>IF(D2561="OVERALL",SUM('Tracker&amp;Invoice'!$H2603:$AC2603),0)</f>
        <v>0</v>
      </c>
    </row>
    <row r="2562" spans="1:10">
      <c r="A2562" t="e">
        <f t="shared" si="79"/>
        <v>#REF!</v>
      </c>
      <c r="B2562">
        <f>IF(AND('Tracker&amp;Invoice'!A2604&lt;&gt;"",'Tracker&amp;Invoice'!A2604&lt;&gt;"ITEM",'Tracker&amp;Invoice'!A2602="ITEM"),1,0)</f>
        <v>0</v>
      </c>
      <c r="C2562" t="str">
        <f>IF(B2562=1,'Tracker&amp;Invoice'!A2604,C2561)</f>
        <v>BQ-161</v>
      </c>
      <c r="D2562" t="str">
        <f>IF(LEFT(TRIM('Tracker&amp;Invoice'!B2604),9)="INVOICE #","INVOICE",IF(TRIM('Tracker&amp;Invoice'!B2604)="Overall Completion INVOICE","OVERALL",""))</f>
        <v/>
      </c>
      <c r="E2562" t="str">
        <f>IF(D2562="INVOICE",VALUE(MID(TRIM('Tracker&amp;Invoice'!B2604),10,10)),"")</f>
        <v/>
      </c>
      <c r="F2562">
        <f>IF(B2562=1,IFERROR(LOOKUP(2,1/('Tracker&amp;Invoice'!$H2604:$AC2604&lt;&gt;""),COLUMN('Tracker&amp;Invoice'!$H2604:$AC2604)),8),F2561)</f>
        <v>15</v>
      </c>
      <c r="G2562">
        <f>IF(D2562="OVERALL",IFERROR(LOOKUP(2,1/('Tracker&amp;Invoice'!$H2604:$AC2604&lt;&gt;""),COLUMN('Tracker&amp;Invoice'!$H2604:$AC2604)),8),G2563)</f>
        <v>16</v>
      </c>
      <c r="H2562">
        <f t="shared" si="78"/>
        <v>16</v>
      </c>
      <c r="I2562" s="29">
        <f>IF(D2562="INVOICE",SUM('Tracker&amp;Invoice'!$H2604:INDEX('Tracker&amp;Invoice'!$A2604:$AC2604,1,H2562)),0)</f>
        <v>0</v>
      </c>
      <c r="J2562" s="29">
        <f>IF(D2562="OVERALL",SUM('Tracker&amp;Invoice'!$H2604:$AC2604),0)</f>
        <v>0</v>
      </c>
    </row>
    <row r="2563" spans="1:10">
      <c r="A2563" t="e">
        <f t="shared" si="79"/>
        <v>#REF!</v>
      </c>
      <c r="B2563">
        <f>IF(AND('Tracker&amp;Invoice'!A2605&lt;&gt;"",'Tracker&amp;Invoice'!A2605&lt;&gt;"ITEM",'Tracker&amp;Invoice'!A2603="ITEM"),1,0)</f>
        <v>0</v>
      </c>
      <c r="C2563" t="str">
        <f>IF(B2563=1,'Tracker&amp;Invoice'!A2605,C2562)</f>
        <v>BQ-161</v>
      </c>
      <c r="D2563" t="str">
        <f>IF(LEFT(TRIM('Tracker&amp;Invoice'!B2605),9)="INVOICE #","INVOICE",IF(TRIM('Tracker&amp;Invoice'!B2605)="Overall Completion INVOICE","OVERALL",""))</f>
        <v/>
      </c>
      <c r="E2563" t="str">
        <f>IF(D2563="INVOICE",VALUE(MID(TRIM('Tracker&amp;Invoice'!B2605),10,10)),"")</f>
        <v/>
      </c>
      <c r="F2563">
        <f>IF(B2563=1,IFERROR(LOOKUP(2,1/('Tracker&amp;Invoice'!$H2605:$AC2605&lt;&gt;""),COLUMN('Tracker&amp;Invoice'!$H2605:$AC2605)),8),F2562)</f>
        <v>15</v>
      </c>
      <c r="G2563">
        <f>IF(D2563="OVERALL",IFERROR(LOOKUP(2,1/('Tracker&amp;Invoice'!$H2605:$AC2605&lt;&gt;""),COLUMN('Tracker&amp;Invoice'!$H2605:$AC2605)),8),G2564)</f>
        <v>16</v>
      </c>
      <c r="H2563">
        <f t="shared" ref="H2563:H2626" si="80">MAX(F2563,G2563)</f>
        <v>16</v>
      </c>
      <c r="I2563" s="29">
        <f>IF(D2563="INVOICE",SUM('Tracker&amp;Invoice'!$H2605:INDEX('Tracker&amp;Invoice'!$A2605:$AC2605,1,H2563)),0)</f>
        <v>0</v>
      </c>
      <c r="J2563" s="29">
        <f>IF(D2563="OVERALL",SUM('Tracker&amp;Invoice'!$H2605:$AC2605),0)</f>
        <v>0</v>
      </c>
    </row>
    <row r="2564" spans="1:10">
      <c r="A2564" t="e">
        <f t="shared" ref="A2564:A2627" si="81">A2563+B2564</f>
        <v>#REF!</v>
      </c>
      <c r="B2564">
        <f>IF(AND('Tracker&amp;Invoice'!A2606&lt;&gt;"",'Tracker&amp;Invoice'!A2606&lt;&gt;"ITEM",'Tracker&amp;Invoice'!A2604="ITEM"),1,0)</f>
        <v>0</v>
      </c>
      <c r="C2564" t="str">
        <f>IF(B2564=1,'Tracker&amp;Invoice'!A2606,C2563)</f>
        <v>BQ-161</v>
      </c>
      <c r="D2564" t="str">
        <f>IF(LEFT(TRIM('Tracker&amp;Invoice'!B2606),9)="INVOICE #","INVOICE",IF(TRIM('Tracker&amp;Invoice'!B2606)="Overall Completion INVOICE","OVERALL",""))</f>
        <v>INVOICE</v>
      </c>
      <c r="E2564">
        <f>IF(D2564="INVOICE",VALUE(MID(TRIM('Tracker&amp;Invoice'!B2606),10,10)),"")</f>
        <v>25</v>
      </c>
      <c r="F2564">
        <f>IF(B2564=1,IFERROR(LOOKUP(2,1/('Tracker&amp;Invoice'!$H2606:$AC2606&lt;&gt;""),COLUMN('Tracker&amp;Invoice'!$H2606:$AC2606)),8),F2563)</f>
        <v>15</v>
      </c>
      <c r="G2564">
        <f>IF(D2564="OVERALL",IFERROR(LOOKUP(2,1/('Tracker&amp;Invoice'!$H2606:$AC2606&lt;&gt;""),COLUMN('Tracker&amp;Invoice'!$H2606:$AC2606)),8),G2565)</f>
        <v>16</v>
      </c>
      <c r="H2564">
        <f t="shared" si="80"/>
        <v>16</v>
      </c>
      <c r="I2564" s="29">
        <f>IF(D2564="INVOICE",SUM('Tracker&amp;Invoice'!$H2606:INDEX('Tracker&amp;Invoice'!$A2606:$AC2606,1,H2564)),0)</f>
        <v>20790</v>
      </c>
      <c r="J2564" s="29">
        <f>IF(D2564="OVERALL",SUM('Tracker&amp;Invoice'!$H2606:$AC2606),0)</f>
        <v>0</v>
      </c>
    </row>
    <row r="2565" spans="1:10">
      <c r="A2565" t="e">
        <f t="shared" si="81"/>
        <v>#REF!</v>
      </c>
      <c r="B2565">
        <f>IF(AND('Tracker&amp;Invoice'!A2607&lt;&gt;"",'Tracker&amp;Invoice'!A2607&lt;&gt;"ITEM",'Tracker&amp;Invoice'!A2605="ITEM"),1,0)</f>
        <v>0</v>
      </c>
      <c r="C2565" t="str">
        <f>IF(B2565=1,'Tracker&amp;Invoice'!A2607,C2564)</f>
        <v>BQ-161</v>
      </c>
      <c r="D2565" t="str">
        <f>IF(LEFT(TRIM('Tracker&amp;Invoice'!B2607),9)="INVOICE #","INVOICE",IF(TRIM('Tracker&amp;Invoice'!B2607)="Overall Completion INVOICE","OVERALL",""))</f>
        <v/>
      </c>
      <c r="E2565" t="str">
        <f>IF(D2565="INVOICE",VALUE(MID(TRIM('Tracker&amp;Invoice'!B2607),10,10)),"")</f>
        <v/>
      </c>
      <c r="F2565">
        <f>IF(B2565=1,IFERROR(LOOKUP(2,1/('Tracker&amp;Invoice'!$H2607:$AC2607&lt;&gt;""),COLUMN('Tracker&amp;Invoice'!$H2607:$AC2607)),8),F2564)</f>
        <v>15</v>
      </c>
      <c r="G2565">
        <f>IF(D2565="OVERALL",IFERROR(LOOKUP(2,1/('Tracker&amp;Invoice'!$H2607:$AC2607&lt;&gt;""),COLUMN('Tracker&amp;Invoice'!$H2607:$AC2607)),8),G2566)</f>
        <v>16</v>
      </c>
      <c r="H2565">
        <f t="shared" si="80"/>
        <v>16</v>
      </c>
      <c r="I2565" s="29">
        <f>IF(D2565="INVOICE",SUM('Tracker&amp;Invoice'!$H2607:INDEX('Tracker&amp;Invoice'!$A2607:$AC2607,1,H2565)),0)</f>
        <v>0</v>
      </c>
      <c r="J2565" s="29">
        <f>IF(D2565="OVERALL",SUM('Tracker&amp;Invoice'!$H2607:$AC2607),0)</f>
        <v>0</v>
      </c>
    </row>
    <row r="2566" spans="1:10">
      <c r="A2566" t="e">
        <f t="shared" si="81"/>
        <v>#REF!</v>
      </c>
      <c r="B2566">
        <f>IF(AND('Tracker&amp;Invoice'!A2608&lt;&gt;"",'Tracker&amp;Invoice'!A2608&lt;&gt;"ITEM",'Tracker&amp;Invoice'!A2606="ITEM"),1,0)</f>
        <v>0</v>
      </c>
      <c r="C2566" t="str">
        <f>IF(B2566=1,'Tracker&amp;Invoice'!A2608,C2565)</f>
        <v>BQ-161</v>
      </c>
      <c r="D2566" t="str">
        <f>IF(LEFT(TRIM('Tracker&amp;Invoice'!B2608),9)="INVOICE #","INVOICE",IF(TRIM('Tracker&amp;Invoice'!B2608)="Overall Completion INVOICE","OVERALL",""))</f>
        <v>INVOICE</v>
      </c>
      <c r="E2566">
        <f>IF(D2566="INVOICE",VALUE(MID(TRIM('Tracker&amp;Invoice'!B2608),10,10)),"")</f>
        <v>30</v>
      </c>
      <c r="F2566">
        <f>IF(B2566=1,IFERROR(LOOKUP(2,1/('Tracker&amp;Invoice'!$H2608:$AC2608&lt;&gt;""),COLUMN('Tracker&amp;Invoice'!$H2608:$AC2608)),8),F2565)</f>
        <v>15</v>
      </c>
      <c r="G2566">
        <f>IF(D2566="OVERALL",IFERROR(LOOKUP(2,1/('Tracker&amp;Invoice'!$H2608:$AC2608&lt;&gt;""),COLUMN('Tracker&amp;Invoice'!$H2608:$AC2608)),8),G2567)</f>
        <v>16</v>
      </c>
      <c r="H2566">
        <f t="shared" si="80"/>
        <v>16</v>
      </c>
      <c r="I2566" s="29">
        <f>IF(D2566="INVOICE",SUM('Tracker&amp;Invoice'!$H2608:INDEX('Tracker&amp;Invoice'!$A2608:$AC2608,1,H2566)),0)</f>
        <v>0</v>
      </c>
      <c r="J2566" s="29">
        <f>IF(D2566="OVERALL",SUM('Tracker&amp;Invoice'!$H2608:$AC2608),0)</f>
        <v>0</v>
      </c>
    </row>
    <row r="2567" spans="1:10">
      <c r="A2567" t="e">
        <f t="shared" si="81"/>
        <v>#REF!</v>
      </c>
      <c r="B2567">
        <f>IF(AND('Tracker&amp;Invoice'!A2609&lt;&gt;"",'Tracker&amp;Invoice'!A2609&lt;&gt;"ITEM",'Tracker&amp;Invoice'!A2607="ITEM"),1,0)</f>
        <v>0</v>
      </c>
      <c r="C2567" t="str">
        <f>IF(B2567=1,'Tracker&amp;Invoice'!A2609,C2566)</f>
        <v>BQ-161</v>
      </c>
      <c r="D2567" t="str">
        <f>IF(LEFT(TRIM('Tracker&amp;Invoice'!B2609),9)="INVOICE #","INVOICE",IF(TRIM('Tracker&amp;Invoice'!B2609)="Overall Completion INVOICE","OVERALL",""))</f>
        <v/>
      </c>
      <c r="E2567" t="str">
        <f>IF(D2567="INVOICE",VALUE(MID(TRIM('Tracker&amp;Invoice'!B2609),10,10)),"")</f>
        <v/>
      </c>
      <c r="F2567">
        <f>IF(B2567=1,IFERROR(LOOKUP(2,1/('Tracker&amp;Invoice'!$H2609:$AC2609&lt;&gt;""),COLUMN('Tracker&amp;Invoice'!$H2609:$AC2609)),8),F2566)</f>
        <v>15</v>
      </c>
      <c r="G2567">
        <f>IF(D2567="OVERALL",IFERROR(LOOKUP(2,1/('Tracker&amp;Invoice'!$H2609:$AC2609&lt;&gt;""),COLUMN('Tracker&amp;Invoice'!$H2609:$AC2609)),8),G2568)</f>
        <v>16</v>
      </c>
      <c r="H2567">
        <f t="shared" si="80"/>
        <v>16</v>
      </c>
      <c r="I2567" s="29">
        <f>IF(D2567="INVOICE",SUM('Tracker&amp;Invoice'!$H2609:INDEX('Tracker&amp;Invoice'!$A2609:$AC2609,1,H2567)),0)</f>
        <v>0</v>
      </c>
      <c r="J2567" s="29">
        <f>IF(D2567="OVERALL",SUM('Tracker&amp;Invoice'!$H2609:$AC2609),0)</f>
        <v>0</v>
      </c>
    </row>
    <row r="2568" spans="1:10">
      <c r="A2568" t="e">
        <f t="shared" si="81"/>
        <v>#REF!</v>
      </c>
      <c r="B2568">
        <f>IF(AND('Tracker&amp;Invoice'!A2610&lt;&gt;"",'Tracker&amp;Invoice'!A2610&lt;&gt;"ITEM",'Tracker&amp;Invoice'!A2608="ITEM"),1,0)</f>
        <v>0</v>
      </c>
      <c r="C2568" t="str">
        <f>IF(B2568=1,'Tracker&amp;Invoice'!A2610,C2567)</f>
        <v>BQ-161</v>
      </c>
      <c r="D2568" t="str">
        <f>IF(LEFT(TRIM('Tracker&amp;Invoice'!B2610),9)="INVOICE #","INVOICE",IF(TRIM('Tracker&amp;Invoice'!B2610)="Overall Completion INVOICE","OVERALL",""))</f>
        <v>INVOICE</v>
      </c>
      <c r="E2568">
        <f>IF(D2568="INVOICE",VALUE(MID(TRIM('Tracker&amp;Invoice'!B2610),10,10)),"")</f>
        <v>31</v>
      </c>
      <c r="F2568">
        <f>IF(B2568=1,IFERROR(LOOKUP(2,1/('Tracker&amp;Invoice'!$H2610:$AC2610&lt;&gt;""),COLUMN('Tracker&amp;Invoice'!$H2610:$AC2610)),8),F2567)</f>
        <v>15</v>
      </c>
      <c r="G2568">
        <f>IF(D2568="OVERALL",IFERROR(LOOKUP(2,1/('Tracker&amp;Invoice'!$H2610:$AC2610&lt;&gt;""),COLUMN('Tracker&amp;Invoice'!$H2610:$AC2610)),8),G2569)</f>
        <v>16</v>
      </c>
      <c r="H2568">
        <f t="shared" si="80"/>
        <v>16</v>
      </c>
      <c r="I2568" s="29">
        <f>IF(D2568="INVOICE",SUM('Tracker&amp;Invoice'!$H2610:INDEX('Tracker&amp;Invoice'!$A2610:$AC2610,1,H2568)),0)</f>
        <v>2970</v>
      </c>
      <c r="J2568" s="29">
        <f>IF(D2568="OVERALL",SUM('Tracker&amp;Invoice'!$H2610:$AC2610),0)</f>
        <v>0</v>
      </c>
    </row>
    <row r="2569" spans="1:10">
      <c r="A2569" t="e">
        <f t="shared" si="81"/>
        <v>#REF!</v>
      </c>
      <c r="B2569">
        <f>IF(AND('Tracker&amp;Invoice'!A2611&lt;&gt;"",'Tracker&amp;Invoice'!A2611&lt;&gt;"ITEM",'Tracker&amp;Invoice'!A2609="ITEM"),1,0)</f>
        <v>0</v>
      </c>
      <c r="C2569" t="str">
        <f>IF(B2569=1,'Tracker&amp;Invoice'!A2611,C2568)</f>
        <v>BQ-161</v>
      </c>
      <c r="D2569" t="str">
        <f>IF(LEFT(TRIM('Tracker&amp;Invoice'!B2611),9)="INVOICE #","INVOICE",IF(TRIM('Tracker&amp;Invoice'!B2611)="Overall Completion INVOICE","OVERALL",""))</f>
        <v/>
      </c>
      <c r="E2569" t="str">
        <f>IF(D2569="INVOICE",VALUE(MID(TRIM('Tracker&amp;Invoice'!B2611),10,10)),"")</f>
        <v/>
      </c>
      <c r="F2569">
        <f>IF(B2569=1,IFERROR(LOOKUP(2,1/('Tracker&amp;Invoice'!$H2611:$AC2611&lt;&gt;""),COLUMN('Tracker&amp;Invoice'!$H2611:$AC2611)),8),F2568)</f>
        <v>15</v>
      </c>
      <c r="G2569">
        <f>IF(D2569="OVERALL",IFERROR(LOOKUP(2,1/('Tracker&amp;Invoice'!$H2611:$AC2611&lt;&gt;""),COLUMN('Tracker&amp;Invoice'!$H2611:$AC2611)),8),G2570)</f>
        <v>16</v>
      </c>
      <c r="H2569">
        <f t="shared" si="80"/>
        <v>16</v>
      </c>
      <c r="I2569" s="29">
        <f>IF(D2569="INVOICE",SUM('Tracker&amp;Invoice'!$H2611:INDEX('Tracker&amp;Invoice'!$A2611:$AC2611,1,H2569)),0)</f>
        <v>0</v>
      </c>
      <c r="J2569" s="29">
        <f>IF(D2569="OVERALL",SUM('Tracker&amp;Invoice'!$H2611:$AC2611),0)</f>
        <v>0</v>
      </c>
    </row>
    <row r="2570" spans="1:10">
      <c r="A2570" t="e">
        <f t="shared" si="81"/>
        <v>#REF!</v>
      </c>
      <c r="B2570">
        <f>IF(AND('Tracker&amp;Invoice'!A2612&lt;&gt;"",'Tracker&amp;Invoice'!A2612&lt;&gt;"ITEM",'Tracker&amp;Invoice'!A2610="ITEM"),1,0)</f>
        <v>0</v>
      </c>
      <c r="C2570" t="str">
        <f>IF(B2570=1,'Tracker&amp;Invoice'!A2612,C2569)</f>
        <v>BQ-161</v>
      </c>
      <c r="D2570" t="str">
        <f>IF(LEFT(TRIM('Tracker&amp;Invoice'!B2612),9)="INVOICE #","INVOICE",IF(TRIM('Tracker&amp;Invoice'!B2612)="Overall Completion INVOICE","OVERALL",""))</f>
        <v>OVERALL</v>
      </c>
      <c r="E2570" t="str">
        <f>IF(D2570="INVOICE",VALUE(MID(TRIM('Tracker&amp;Invoice'!B2612),10,10)),"")</f>
        <v/>
      </c>
      <c r="F2570">
        <f>IF(B2570=1,IFERROR(LOOKUP(2,1/('Tracker&amp;Invoice'!$H2612:$AC2612&lt;&gt;""),COLUMN('Tracker&amp;Invoice'!$H2612:$AC2612)),8),F2569)</f>
        <v>15</v>
      </c>
      <c r="G2570">
        <f>IF(D2570="OVERALL",IFERROR(LOOKUP(2,1/('Tracker&amp;Invoice'!$H2612:$AC2612&lt;&gt;""),COLUMN('Tracker&amp;Invoice'!$H2612:$AC2612)),8),G2571)</f>
        <v>16</v>
      </c>
      <c r="H2570">
        <f t="shared" si="80"/>
        <v>16</v>
      </c>
      <c r="I2570" s="29">
        <f>IF(D2570="INVOICE",SUM('Tracker&amp;Invoice'!$H2612:INDEX('Tracker&amp;Invoice'!$A2612:$AC2612,1,H2570)),0)</f>
        <v>0</v>
      </c>
      <c r="J2570" s="29">
        <f>IF(D2570="OVERALL",SUM('Tracker&amp;Invoice'!$H2612:$AC2612),0)</f>
        <v>23760</v>
      </c>
    </row>
    <row r="2571" spans="1:10">
      <c r="A2571" t="e">
        <f t="shared" si="81"/>
        <v>#REF!</v>
      </c>
      <c r="B2571">
        <f>IF(AND('Tracker&amp;Invoice'!A2613&lt;&gt;"",'Tracker&amp;Invoice'!A2613&lt;&gt;"ITEM",'Tracker&amp;Invoice'!A2611="ITEM"),1,0)</f>
        <v>0</v>
      </c>
      <c r="C2571" t="str">
        <f>IF(B2571=1,'Tracker&amp;Invoice'!A2613,C2570)</f>
        <v>BQ-161</v>
      </c>
      <c r="D2571" t="str">
        <f>IF(LEFT(TRIM('Tracker&amp;Invoice'!B2613),9)="INVOICE #","INVOICE",IF(TRIM('Tracker&amp;Invoice'!B2613)="Overall Completion INVOICE","OVERALL",""))</f>
        <v/>
      </c>
      <c r="E2571" t="str">
        <f>IF(D2571="INVOICE",VALUE(MID(TRIM('Tracker&amp;Invoice'!B2613),10,10)),"")</f>
        <v/>
      </c>
      <c r="F2571">
        <f>IF(B2571=1,IFERROR(LOOKUP(2,1/('Tracker&amp;Invoice'!$H2613:$AC2613&lt;&gt;""),COLUMN('Tracker&amp;Invoice'!$H2613:$AC2613)),8),F2570)</f>
        <v>15</v>
      </c>
      <c r="G2571">
        <f>IF(D2571="OVERALL",IFERROR(LOOKUP(2,1/('Tracker&amp;Invoice'!$H2613:$AC2613&lt;&gt;""),COLUMN('Tracker&amp;Invoice'!$H2613:$AC2613)),8),G2572)</f>
        <v>13</v>
      </c>
      <c r="H2571">
        <f t="shared" si="80"/>
        <v>15</v>
      </c>
      <c r="I2571" s="29">
        <f>IF(D2571="INVOICE",SUM('Tracker&amp;Invoice'!$H2613:INDEX('Tracker&amp;Invoice'!$A2613:$AC2613,1,H2571)),0)</f>
        <v>0</v>
      </c>
      <c r="J2571" s="29">
        <f>IF(D2571="OVERALL",SUM('Tracker&amp;Invoice'!$H2613:$AC2613),0)</f>
        <v>0</v>
      </c>
    </row>
    <row r="2572" spans="1:10">
      <c r="A2572" t="e">
        <f t="shared" si="81"/>
        <v>#REF!</v>
      </c>
      <c r="B2572">
        <f>IF(AND('Tracker&amp;Invoice'!A2614&lt;&gt;"",'Tracker&amp;Invoice'!A2614&lt;&gt;"ITEM",'Tracker&amp;Invoice'!A2612="ITEM"),1,0)</f>
        <v>0</v>
      </c>
      <c r="C2572" t="str">
        <f>IF(B2572=1,'Tracker&amp;Invoice'!A2614,C2571)</f>
        <v>BQ-161</v>
      </c>
      <c r="D2572" t="str">
        <f>IF(LEFT(TRIM('Tracker&amp;Invoice'!B2614),9)="INVOICE #","INVOICE",IF(TRIM('Tracker&amp;Invoice'!B2614)="Overall Completion INVOICE","OVERALL",""))</f>
        <v/>
      </c>
      <c r="E2572" t="str">
        <f>IF(D2572="INVOICE",VALUE(MID(TRIM('Tracker&amp;Invoice'!B2614),10,10)),"")</f>
        <v/>
      </c>
      <c r="F2572">
        <f>IF(B2572=1,IFERROR(LOOKUP(2,1/('Tracker&amp;Invoice'!$H2614:$AC2614&lt;&gt;""),COLUMN('Tracker&amp;Invoice'!$H2614:$AC2614)),8),F2571)</f>
        <v>15</v>
      </c>
      <c r="G2572">
        <f>IF(D2572="OVERALL",IFERROR(LOOKUP(2,1/('Tracker&amp;Invoice'!$H2614:$AC2614&lt;&gt;""),COLUMN('Tracker&amp;Invoice'!$H2614:$AC2614)),8),G2573)</f>
        <v>13</v>
      </c>
      <c r="H2572">
        <f t="shared" si="80"/>
        <v>15</v>
      </c>
      <c r="I2572" s="29">
        <f>IF(D2572="INVOICE",SUM('Tracker&amp;Invoice'!$H2614:INDEX('Tracker&amp;Invoice'!$A2614:$AC2614,1,H2572)),0)</f>
        <v>0</v>
      </c>
      <c r="J2572" s="29">
        <f>IF(D2572="OVERALL",SUM('Tracker&amp;Invoice'!$H2614:$AC2614),0)</f>
        <v>0</v>
      </c>
    </row>
    <row r="2573" spans="1:10">
      <c r="A2573" t="e">
        <f t="shared" si="81"/>
        <v>#REF!</v>
      </c>
      <c r="B2573">
        <f>IF(AND('Tracker&amp;Invoice'!A2615&lt;&gt;"",'Tracker&amp;Invoice'!A2615&lt;&gt;"ITEM",'Tracker&amp;Invoice'!A2613="ITEM"),1,0)</f>
        <v>0</v>
      </c>
      <c r="C2573" t="str">
        <f>IF(B2573=1,'Tracker&amp;Invoice'!A2615,C2572)</f>
        <v>BQ-161</v>
      </c>
      <c r="D2573" t="str">
        <f>IF(LEFT(TRIM('Tracker&amp;Invoice'!B2615),9)="INVOICE #","INVOICE",IF(TRIM('Tracker&amp;Invoice'!B2615)="Overall Completion INVOICE","OVERALL",""))</f>
        <v/>
      </c>
      <c r="E2573" t="str">
        <f>IF(D2573="INVOICE",VALUE(MID(TRIM('Tracker&amp;Invoice'!B2615),10,10)),"")</f>
        <v/>
      </c>
      <c r="F2573">
        <f>IF(B2573=1,IFERROR(LOOKUP(2,1/('Tracker&amp;Invoice'!$H2615:$AC2615&lt;&gt;""),COLUMN('Tracker&amp;Invoice'!$H2615:$AC2615)),8),F2572)</f>
        <v>15</v>
      </c>
      <c r="G2573">
        <f>IF(D2573="OVERALL",IFERROR(LOOKUP(2,1/('Tracker&amp;Invoice'!$H2615:$AC2615&lt;&gt;""),COLUMN('Tracker&amp;Invoice'!$H2615:$AC2615)),8),G2574)</f>
        <v>13</v>
      </c>
      <c r="H2573">
        <f t="shared" si="80"/>
        <v>15</v>
      </c>
      <c r="I2573" s="29">
        <f>IF(D2573="INVOICE",SUM('Tracker&amp;Invoice'!$H2615:INDEX('Tracker&amp;Invoice'!$A2615:$AC2615,1,H2573)),0)</f>
        <v>0</v>
      </c>
      <c r="J2573" s="29">
        <f>IF(D2573="OVERALL",SUM('Tracker&amp;Invoice'!$H2615:$AC2615),0)</f>
        <v>0</v>
      </c>
    </row>
    <row r="2574" spans="1:10">
      <c r="A2574" t="e">
        <f t="shared" si="81"/>
        <v>#REF!</v>
      </c>
      <c r="B2574">
        <f>IF(AND('Tracker&amp;Invoice'!A2616&lt;&gt;"",'Tracker&amp;Invoice'!A2616&lt;&gt;"ITEM",'Tracker&amp;Invoice'!A2614="ITEM"),1,0)</f>
        <v>0</v>
      </c>
      <c r="C2574" t="str">
        <f>IF(B2574=1,'Tracker&amp;Invoice'!A2616,C2573)</f>
        <v>BQ-161</v>
      </c>
      <c r="D2574" t="str">
        <f>IF(LEFT(TRIM('Tracker&amp;Invoice'!B2616),9)="INVOICE #","INVOICE",IF(TRIM('Tracker&amp;Invoice'!B2616)="Overall Completion INVOICE","OVERALL",""))</f>
        <v/>
      </c>
      <c r="E2574" t="str">
        <f>IF(D2574="INVOICE",VALUE(MID(TRIM('Tracker&amp;Invoice'!B2616),10,10)),"")</f>
        <v/>
      </c>
      <c r="F2574">
        <f>IF(B2574=1,IFERROR(LOOKUP(2,1/('Tracker&amp;Invoice'!$H2616:$AC2616&lt;&gt;""),COLUMN('Tracker&amp;Invoice'!$H2616:$AC2616)),8),F2573)</f>
        <v>15</v>
      </c>
      <c r="G2574">
        <f>IF(D2574="OVERALL",IFERROR(LOOKUP(2,1/('Tracker&amp;Invoice'!$H2616:$AC2616&lt;&gt;""),COLUMN('Tracker&amp;Invoice'!$H2616:$AC2616)),8),G2575)</f>
        <v>13</v>
      </c>
      <c r="H2574">
        <f t="shared" si="80"/>
        <v>15</v>
      </c>
      <c r="I2574" s="29">
        <f>IF(D2574="INVOICE",SUM('Tracker&amp;Invoice'!$H2616:INDEX('Tracker&amp;Invoice'!$A2616:$AC2616,1,H2574)),0)</f>
        <v>0</v>
      </c>
      <c r="J2574" s="29">
        <f>IF(D2574="OVERALL",SUM('Tracker&amp;Invoice'!$H2616:$AC2616),0)</f>
        <v>0</v>
      </c>
    </row>
    <row r="2575" spans="1:10">
      <c r="A2575" t="e">
        <f t="shared" si="81"/>
        <v>#REF!</v>
      </c>
      <c r="B2575">
        <f>IF(AND('Tracker&amp;Invoice'!A2617&lt;&gt;"",'Tracker&amp;Invoice'!A2617&lt;&gt;"ITEM",'Tracker&amp;Invoice'!A2615="ITEM"),1,0)</f>
        <v>0</v>
      </c>
      <c r="C2575" t="str">
        <f>IF(B2575=1,'Tracker&amp;Invoice'!A2617,C2574)</f>
        <v>BQ-161</v>
      </c>
      <c r="D2575" t="str">
        <f>IF(LEFT(TRIM('Tracker&amp;Invoice'!B2617),9)="INVOICE #","INVOICE",IF(TRIM('Tracker&amp;Invoice'!B2617)="Overall Completion INVOICE","OVERALL",""))</f>
        <v/>
      </c>
      <c r="E2575" t="str">
        <f>IF(D2575="INVOICE",VALUE(MID(TRIM('Tracker&amp;Invoice'!B2617),10,10)),"")</f>
        <v/>
      </c>
      <c r="F2575">
        <f>IF(B2575=1,IFERROR(LOOKUP(2,1/('Tracker&amp;Invoice'!$H2617:$AC2617&lt;&gt;""),COLUMN('Tracker&amp;Invoice'!$H2617:$AC2617)),8),F2574)</f>
        <v>15</v>
      </c>
      <c r="G2575">
        <f>IF(D2575="OVERALL",IFERROR(LOOKUP(2,1/('Tracker&amp;Invoice'!$H2617:$AC2617&lt;&gt;""),COLUMN('Tracker&amp;Invoice'!$H2617:$AC2617)),8),G2576)</f>
        <v>13</v>
      </c>
      <c r="H2575">
        <f t="shared" si="80"/>
        <v>15</v>
      </c>
      <c r="I2575" s="29">
        <f>IF(D2575="INVOICE",SUM('Tracker&amp;Invoice'!$H2617:INDEX('Tracker&amp;Invoice'!$A2617:$AC2617,1,H2575)),0)</f>
        <v>0</v>
      </c>
      <c r="J2575" s="29">
        <f>IF(D2575="OVERALL",SUM('Tracker&amp;Invoice'!$H2617:$AC2617),0)</f>
        <v>0</v>
      </c>
    </row>
    <row r="2576" spans="1:10">
      <c r="A2576" t="e">
        <f t="shared" si="81"/>
        <v>#REF!</v>
      </c>
      <c r="B2576">
        <f>IF(AND('Tracker&amp;Invoice'!A2618&lt;&gt;"",'Tracker&amp;Invoice'!A2618&lt;&gt;"ITEM",'Tracker&amp;Invoice'!A2616="ITEM"),1,0)</f>
        <v>0</v>
      </c>
      <c r="C2576" t="str">
        <f>IF(B2576=1,'Tracker&amp;Invoice'!A2618,C2575)</f>
        <v>BQ-161</v>
      </c>
      <c r="D2576" t="str">
        <f>IF(LEFT(TRIM('Tracker&amp;Invoice'!B2618),9)="INVOICE #","INVOICE",IF(TRIM('Tracker&amp;Invoice'!B2618)="Overall Completion INVOICE","OVERALL",""))</f>
        <v/>
      </c>
      <c r="E2576" t="str">
        <f>IF(D2576="INVOICE",VALUE(MID(TRIM('Tracker&amp;Invoice'!B2618),10,10)),"")</f>
        <v/>
      </c>
      <c r="F2576">
        <f>IF(B2576=1,IFERROR(LOOKUP(2,1/('Tracker&amp;Invoice'!$H2618:$AC2618&lt;&gt;""),COLUMN('Tracker&amp;Invoice'!$H2618:$AC2618)),8),F2575)</f>
        <v>15</v>
      </c>
      <c r="G2576">
        <f>IF(D2576="OVERALL",IFERROR(LOOKUP(2,1/('Tracker&amp;Invoice'!$H2618:$AC2618&lt;&gt;""),COLUMN('Tracker&amp;Invoice'!$H2618:$AC2618)),8),G2577)</f>
        <v>13</v>
      </c>
      <c r="H2576">
        <f t="shared" si="80"/>
        <v>15</v>
      </c>
      <c r="I2576" s="29">
        <f>IF(D2576="INVOICE",SUM('Tracker&amp;Invoice'!$H2618:INDEX('Tracker&amp;Invoice'!$A2618:$AC2618,1,H2576)),0)</f>
        <v>0</v>
      </c>
      <c r="J2576" s="29">
        <f>IF(D2576="OVERALL",SUM('Tracker&amp;Invoice'!$H2618:$AC2618),0)</f>
        <v>0</v>
      </c>
    </row>
    <row r="2577" spans="1:10">
      <c r="A2577" t="e">
        <f t="shared" si="81"/>
        <v>#REF!</v>
      </c>
      <c r="B2577">
        <f>IF(AND('Tracker&amp;Invoice'!A2619&lt;&gt;"",'Tracker&amp;Invoice'!A2619&lt;&gt;"ITEM",'Tracker&amp;Invoice'!A2617="ITEM"),1,0)</f>
        <v>0</v>
      </c>
      <c r="C2577" t="str">
        <f>IF(B2577=1,'Tracker&amp;Invoice'!A2619,C2576)</f>
        <v>BQ-161</v>
      </c>
      <c r="D2577" t="str">
        <f>IF(LEFT(TRIM('Tracker&amp;Invoice'!B2619),9)="INVOICE #","INVOICE",IF(TRIM('Tracker&amp;Invoice'!B2619)="Overall Completion INVOICE","OVERALL",""))</f>
        <v/>
      </c>
      <c r="E2577" t="str">
        <f>IF(D2577="INVOICE",VALUE(MID(TRIM('Tracker&amp;Invoice'!B2619),10,10)),"")</f>
        <v/>
      </c>
      <c r="F2577">
        <f>IF(B2577=1,IFERROR(LOOKUP(2,1/('Tracker&amp;Invoice'!$H2619:$AC2619&lt;&gt;""),COLUMN('Tracker&amp;Invoice'!$H2619:$AC2619)),8),F2576)</f>
        <v>15</v>
      </c>
      <c r="G2577">
        <f>IF(D2577="OVERALL",IFERROR(LOOKUP(2,1/('Tracker&amp;Invoice'!$H2619:$AC2619&lt;&gt;""),COLUMN('Tracker&amp;Invoice'!$H2619:$AC2619)),8),G2578)</f>
        <v>13</v>
      </c>
      <c r="H2577">
        <f t="shared" si="80"/>
        <v>15</v>
      </c>
      <c r="I2577" s="29">
        <f>IF(D2577="INVOICE",SUM('Tracker&amp;Invoice'!$H2619:INDEX('Tracker&amp;Invoice'!$A2619:$AC2619,1,H2577)),0)</f>
        <v>0</v>
      </c>
      <c r="J2577" s="29">
        <f>IF(D2577="OVERALL",SUM('Tracker&amp;Invoice'!$H2619:$AC2619),0)</f>
        <v>0</v>
      </c>
    </row>
    <row r="2578" spans="1:10">
      <c r="A2578" t="e">
        <f t="shared" si="81"/>
        <v>#REF!</v>
      </c>
      <c r="B2578">
        <f>IF(AND('Tracker&amp;Invoice'!A2620&lt;&gt;"",'Tracker&amp;Invoice'!A2620&lt;&gt;"ITEM",'Tracker&amp;Invoice'!A2618="ITEM"),1,0)</f>
        <v>0</v>
      </c>
      <c r="C2578" t="str">
        <f>IF(B2578=1,'Tracker&amp;Invoice'!A2620,C2577)</f>
        <v>BQ-161</v>
      </c>
      <c r="D2578" t="str">
        <f>IF(LEFT(TRIM('Tracker&amp;Invoice'!B2620),9)="INVOICE #","INVOICE",IF(TRIM('Tracker&amp;Invoice'!B2620)="Overall Completion INVOICE","OVERALL",""))</f>
        <v/>
      </c>
      <c r="E2578" t="str">
        <f>IF(D2578="INVOICE",VALUE(MID(TRIM('Tracker&amp;Invoice'!B2620),10,10)),"")</f>
        <v/>
      </c>
      <c r="F2578">
        <f>IF(B2578=1,IFERROR(LOOKUP(2,1/('Tracker&amp;Invoice'!$H2620:$AC2620&lt;&gt;""),COLUMN('Tracker&amp;Invoice'!$H2620:$AC2620)),8),F2577)</f>
        <v>15</v>
      </c>
      <c r="G2578">
        <f>IF(D2578="OVERALL",IFERROR(LOOKUP(2,1/('Tracker&amp;Invoice'!$H2620:$AC2620&lt;&gt;""),COLUMN('Tracker&amp;Invoice'!$H2620:$AC2620)),8),G2579)</f>
        <v>13</v>
      </c>
      <c r="H2578">
        <f t="shared" si="80"/>
        <v>15</v>
      </c>
      <c r="I2578" s="29">
        <f>IF(D2578="INVOICE",SUM('Tracker&amp;Invoice'!$H2620:INDEX('Tracker&amp;Invoice'!$A2620:$AC2620,1,H2578)),0)</f>
        <v>0</v>
      </c>
      <c r="J2578" s="29">
        <f>IF(D2578="OVERALL",SUM('Tracker&amp;Invoice'!$H2620:$AC2620),0)</f>
        <v>0</v>
      </c>
    </row>
    <row r="2579" spans="1:10">
      <c r="A2579" t="e">
        <f t="shared" si="81"/>
        <v>#REF!</v>
      </c>
      <c r="B2579">
        <f>IF(AND('Tracker&amp;Invoice'!A2621&lt;&gt;"",'Tracker&amp;Invoice'!A2621&lt;&gt;"ITEM",'Tracker&amp;Invoice'!A2619="ITEM"),1,0)</f>
        <v>1</v>
      </c>
      <c r="C2579" t="str">
        <f>IF(B2579=1,'Tracker&amp;Invoice'!A2621,C2578)</f>
        <v>BQ-162</v>
      </c>
      <c r="D2579" t="str">
        <f>IF(LEFT(TRIM('Tracker&amp;Invoice'!B2621),9)="INVOICE #","INVOICE",IF(TRIM('Tracker&amp;Invoice'!B2621)="Overall Completion INVOICE","OVERALL",""))</f>
        <v/>
      </c>
      <c r="E2579" t="str">
        <f>IF(D2579="INVOICE",VALUE(MID(TRIM('Tracker&amp;Invoice'!B2621),10,10)),"")</f>
        <v/>
      </c>
      <c r="F2579">
        <f>IF(B2579=1,IFERROR(LOOKUP(2,1/('Tracker&amp;Invoice'!$H2621:$AC2621&lt;&gt;""),COLUMN('Tracker&amp;Invoice'!$H2621:$AC2621)),8),F2578)</f>
        <v>12</v>
      </c>
      <c r="G2579">
        <f>IF(D2579="OVERALL",IFERROR(LOOKUP(2,1/('Tracker&amp;Invoice'!$H2621:$AC2621&lt;&gt;""),COLUMN('Tracker&amp;Invoice'!$H2621:$AC2621)),8),G2580)</f>
        <v>13</v>
      </c>
      <c r="H2579">
        <f t="shared" si="80"/>
        <v>13</v>
      </c>
      <c r="I2579" s="29">
        <f>IF(D2579="INVOICE",SUM('Tracker&amp;Invoice'!$H2621:INDEX('Tracker&amp;Invoice'!$A2621:$AC2621,1,H2579)),0)</f>
        <v>0</v>
      </c>
      <c r="J2579" s="29">
        <f>IF(D2579="OVERALL",SUM('Tracker&amp;Invoice'!$H2621:$AC2621),0)</f>
        <v>0</v>
      </c>
    </row>
    <row r="2580" spans="1:10">
      <c r="A2580" t="e">
        <f t="shared" si="81"/>
        <v>#REF!</v>
      </c>
      <c r="B2580">
        <f>IF(AND('Tracker&amp;Invoice'!A2622&lt;&gt;"",'Tracker&amp;Invoice'!A2622&lt;&gt;"ITEM",'Tracker&amp;Invoice'!A2620="ITEM"),1,0)</f>
        <v>0</v>
      </c>
      <c r="C2580" t="str">
        <f>IF(B2580=1,'Tracker&amp;Invoice'!A2622,C2579)</f>
        <v>BQ-162</v>
      </c>
      <c r="D2580" t="str">
        <f>IF(LEFT(TRIM('Tracker&amp;Invoice'!B2622),9)="INVOICE #","INVOICE",IF(TRIM('Tracker&amp;Invoice'!B2622)="Overall Completion INVOICE","OVERALL",""))</f>
        <v/>
      </c>
      <c r="E2580" t="str">
        <f>IF(D2580="INVOICE",VALUE(MID(TRIM('Tracker&amp;Invoice'!B2622),10,10)),"")</f>
        <v/>
      </c>
      <c r="F2580">
        <f>IF(B2580=1,IFERROR(LOOKUP(2,1/('Tracker&amp;Invoice'!$H2622:$AC2622&lt;&gt;""),COLUMN('Tracker&amp;Invoice'!$H2622:$AC2622)),8),F2579)</f>
        <v>12</v>
      </c>
      <c r="G2580">
        <f>IF(D2580="OVERALL",IFERROR(LOOKUP(2,1/('Tracker&amp;Invoice'!$H2622:$AC2622&lt;&gt;""),COLUMN('Tracker&amp;Invoice'!$H2622:$AC2622)),8),G2581)</f>
        <v>13</v>
      </c>
      <c r="H2580">
        <f t="shared" si="80"/>
        <v>13</v>
      </c>
      <c r="I2580" s="29">
        <f>IF(D2580="INVOICE",SUM('Tracker&amp;Invoice'!$H2622:INDEX('Tracker&amp;Invoice'!$A2622:$AC2622,1,H2580)),0)</f>
        <v>0</v>
      </c>
      <c r="J2580" s="29">
        <f>IF(D2580="OVERALL",SUM('Tracker&amp;Invoice'!$H2622:$AC2622),0)</f>
        <v>0</v>
      </c>
    </row>
    <row r="2581" spans="1:10">
      <c r="A2581" t="e">
        <f t="shared" si="81"/>
        <v>#REF!</v>
      </c>
      <c r="B2581">
        <f>IF(AND('Tracker&amp;Invoice'!A2623&lt;&gt;"",'Tracker&amp;Invoice'!A2623&lt;&gt;"ITEM",'Tracker&amp;Invoice'!A2621="ITEM"),1,0)</f>
        <v>0</v>
      </c>
      <c r="C2581" t="str">
        <f>IF(B2581=1,'Tracker&amp;Invoice'!A2623,C2580)</f>
        <v>BQ-162</v>
      </c>
      <c r="D2581" t="str">
        <f>IF(LEFT(TRIM('Tracker&amp;Invoice'!B2623),9)="INVOICE #","INVOICE",IF(TRIM('Tracker&amp;Invoice'!B2623)="Overall Completion INVOICE","OVERALL",""))</f>
        <v/>
      </c>
      <c r="E2581" t="str">
        <f>IF(D2581="INVOICE",VALUE(MID(TRIM('Tracker&amp;Invoice'!B2623),10,10)),"")</f>
        <v/>
      </c>
      <c r="F2581">
        <f>IF(B2581=1,IFERROR(LOOKUP(2,1/('Tracker&amp;Invoice'!$H2623:$AC2623&lt;&gt;""),COLUMN('Tracker&amp;Invoice'!$H2623:$AC2623)),8),F2580)</f>
        <v>12</v>
      </c>
      <c r="G2581">
        <f>IF(D2581="OVERALL",IFERROR(LOOKUP(2,1/('Tracker&amp;Invoice'!$H2623:$AC2623&lt;&gt;""),COLUMN('Tracker&amp;Invoice'!$H2623:$AC2623)),8),G2582)</f>
        <v>13</v>
      </c>
      <c r="H2581">
        <f t="shared" si="80"/>
        <v>13</v>
      </c>
      <c r="I2581" s="29">
        <f>IF(D2581="INVOICE",SUM('Tracker&amp;Invoice'!$H2623:INDEX('Tracker&amp;Invoice'!$A2623:$AC2623,1,H2581)),0)</f>
        <v>0</v>
      </c>
      <c r="J2581" s="29">
        <f>IF(D2581="OVERALL",SUM('Tracker&amp;Invoice'!$H2623:$AC2623),0)</f>
        <v>0</v>
      </c>
    </row>
    <row r="2582" spans="1:10">
      <c r="A2582" t="e">
        <f t="shared" si="81"/>
        <v>#REF!</v>
      </c>
      <c r="B2582">
        <f>IF(AND('Tracker&amp;Invoice'!A2624&lt;&gt;"",'Tracker&amp;Invoice'!A2624&lt;&gt;"ITEM",'Tracker&amp;Invoice'!A2622="ITEM"),1,0)</f>
        <v>0</v>
      </c>
      <c r="C2582" t="str">
        <f>IF(B2582=1,'Tracker&amp;Invoice'!A2624,C2581)</f>
        <v>BQ-162</v>
      </c>
      <c r="D2582" t="str">
        <f>IF(LEFT(TRIM('Tracker&amp;Invoice'!B2624),9)="INVOICE #","INVOICE",IF(TRIM('Tracker&amp;Invoice'!B2624)="Overall Completion INVOICE","OVERALL",""))</f>
        <v>INVOICE</v>
      </c>
      <c r="E2582">
        <f>IF(D2582="INVOICE",VALUE(MID(TRIM('Tracker&amp;Invoice'!B2624),10,10)),"")</f>
        <v>17</v>
      </c>
      <c r="F2582">
        <f>IF(B2582=1,IFERROR(LOOKUP(2,1/('Tracker&amp;Invoice'!$H2624:$AC2624&lt;&gt;""),COLUMN('Tracker&amp;Invoice'!$H2624:$AC2624)),8),F2581)</f>
        <v>12</v>
      </c>
      <c r="G2582">
        <f>IF(D2582="OVERALL",IFERROR(LOOKUP(2,1/('Tracker&amp;Invoice'!$H2624:$AC2624&lt;&gt;""),COLUMN('Tracker&amp;Invoice'!$H2624:$AC2624)),8),G2583)</f>
        <v>13</v>
      </c>
      <c r="H2582">
        <f t="shared" si="80"/>
        <v>13</v>
      </c>
      <c r="I2582" s="29">
        <f>IF(D2582="INVOICE",SUM('Tracker&amp;Invoice'!$H2624:INDEX('Tracker&amp;Invoice'!$A2624:$AC2624,1,H2582)),0)</f>
        <v>12490.500000000002</v>
      </c>
      <c r="J2582" s="29">
        <f>IF(D2582="OVERALL",SUM('Tracker&amp;Invoice'!$H2624:$AC2624),0)</f>
        <v>0</v>
      </c>
    </row>
    <row r="2583" spans="1:10">
      <c r="A2583" t="e">
        <f t="shared" si="81"/>
        <v>#REF!</v>
      </c>
      <c r="B2583">
        <f>IF(AND('Tracker&amp;Invoice'!A2625&lt;&gt;"",'Tracker&amp;Invoice'!A2625&lt;&gt;"ITEM",'Tracker&amp;Invoice'!A2623="ITEM"),1,0)</f>
        <v>0</v>
      </c>
      <c r="C2583" t="str">
        <f>IF(B2583=1,'Tracker&amp;Invoice'!A2625,C2582)</f>
        <v>BQ-162</v>
      </c>
      <c r="D2583" t="str">
        <f>IF(LEFT(TRIM('Tracker&amp;Invoice'!B2625),9)="INVOICE #","INVOICE",IF(TRIM('Tracker&amp;Invoice'!B2625)="Overall Completion INVOICE","OVERALL",""))</f>
        <v/>
      </c>
      <c r="E2583" t="str">
        <f>IF(D2583="INVOICE",VALUE(MID(TRIM('Tracker&amp;Invoice'!B2625),10,10)),"")</f>
        <v/>
      </c>
      <c r="F2583">
        <f>IF(B2583=1,IFERROR(LOOKUP(2,1/('Tracker&amp;Invoice'!$H2625:$AC2625&lt;&gt;""),COLUMN('Tracker&amp;Invoice'!$H2625:$AC2625)),8),F2582)</f>
        <v>12</v>
      </c>
      <c r="G2583">
        <f>IF(D2583="OVERALL",IFERROR(LOOKUP(2,1/('Tracker&amp;Invoice'!$H2625:$AC2625&lt;&gt;""),COLUMN('Tracker&amp;Invoice'!$H2625:$AC2625)),8),G2584)</f>
        <v>13</v>
      </c>
      <c r="H2583">
        <f t="shared" si="80"/>
        <v>13</v>
      </c>
      <c r="I2583" s="29">
        <f>IF(D2583="INVOICE",SUM('Tracker&amp;Invoice'!$H2625:INDEX('Tracker&amp;Invoice'!$A2625:$AC2625,1,H2583)),0)</f>
        <v>0</v>
      </c>
      <c r="J2583" s="29">
        <f>IF(D2583="OVERALL",SUM('Tracker&amp;Invoice'!$H2625:$AC2625),0)</f>
        <v>0</v>
      </c>
    </row>
    <row r="2584" spans="1:10">
      <c r="A2584" t="e">
        <f t="shared" si="81"/>
        <v>#REF!</v>
      </c>
      <c r="B2584">
        <f>IF(AND('Tracker&amp;Invoice'!A2626&lt;&gt;"",'Tracker&amp;Invoice'!A2626&lt;&gt;"ITEM",'Tracker&amp;Invoice'!A2624="ITEM"),1,0)</f>
        <v>0</v>
      </c>
      <c r="C2584" t="str">
        <f>IF(B2584=1,'Tracker&amp;Invoice'!A2626,C2583)</f>
        <v>BQ-162</v>
      </c>
      <c r="D2584" t="str">
        <f>IF(LEFT(TRIM('Tracker&amp;Invoice'!B2626),9)="INVOICE #","INVOICE",IF(TRIM('Tracker&amp;Invoice'!B2626)="Overall Completion INVOICE","OVERALL",""))</f>
        <v>INVOICE</v>
      </c>
      <c r="E2584">
        <f>IF(D2584="INVOICE",VALUE(MID(TRIM('Tracker&amp;Invoice'!B2626),10,10)),"")</f>
        <v>18</v>
      </c>
      <c r="F2584">
        <f>IF(B2584=1,IFERROR(LOOKUP(2,1/('Tracker&amp;Invoice'!$H2626:$AC2626&lt;&gt;""),COLUMN('Tracker&amp;Invoice'!$H2626:$AC2626)),8),F2583)</f>
        <v>12</v>
      </c>
      <c r="G2584">
        <f>IF(D2584="OVERALL",IFERROR(LOOKUP(2,1/('Tracker&amp;Invoice'!$H2626:$AC2626&lt;&gt;""),COLUMN('Tracker&amp;Invoice'!$H2626:$AC2626)),8),G2585)</f>
        <v>13</v>
      </c>
      <c r="H2584">
        <f t="shared" si="80"/>
        <v>13</v>
      </c>
      <c r="I2584" s="29">
        <f>IF(D2584="INVOICE",SUM('Tracker&amp;Invoice'!$H2626:INDEX('Tracker&amp;Invoice'!$A2626:$AC2626,1,H2584)),0)</f>
        <v>5677.5</v>
      </c>
      <c r="J2584" s="29">
        <f>IF(D2584="OVERALL",SUM('Tracker&amp;Invoice'!$H2626:$AC2626),0)</f>
        <v>0</v>
      </c>
    </row>
    <row r="2585" spans="1:10">
      <c r="A2585" t="e">
        <f t="shared" si="81"/>
        <v>#REF!</v>
      </c>
      <c r="B2585">
        <f>IF(AND('Tracker&amp;Invoice'!A2627&lt;&gt;"",'Tracker&amp;Invoice'!A2627&lt;&gt;"ITEM",'Tracker&amp;Invoice'!A2625="ITEM"),1,0)</f>
        <v>0</v>
      </c>
      <c r="C2585" t="str">
        <f>IF(B2585=1,'Tracker&amp;Invoice'!A2627,C2584)</f>
        <v>BQ-162</v>
      </c>
      <c r="D2585" t="str">
        <f>IF(LEFT(TRIM('Tracker&amp;Invoice'!B2627),9)="INVOICE #","INVOICE",IF(TRIM('Tracker&amp;Invoice'!B2627)="Overall Completion INVOICE","OVERALL",""))</f>
        <v/>
      </c>
      <c r="E2585" t="str">
        <f>IF(D2585="INVOICE",VALUE(MID(TRIM('Tracker&amp;Invoice'!B2627),10,10)),"")</f>
        <v/>
      </c>
      <c r="F2585">
        <f>IF(B2585=1,IFERROR(LOOKUP(2,1/('Tracker&amp;Invoice'!$H2627:$AC2627&lt;&gt;""),COLUMN('Tracker&amp;Invoice'!$H2627:$AC2627)),8),F2584)</f>
        <v>12</v>
      </c>
      <c r="G2585">
        <f>IF(D2585="OVERALL",IFERROR(LOOKUP(2,1/('Tracker&amp;Invoice'!$H2627:$AC2627&lt;&gt;""),COLUMN('Tracker&amp;Invoice'!$H2627:$AC2627)),8),G2586)</f>
        <v>13</v>
      </c>
      <c r="H2585">
        <f t="shared" si="80"/>
        <v>13</v>
      </c>
      <c r="I2585" s="29">
        <f>IF(D2585="INVOICE",SUM('Tracker&amp;Invoice'!$H2627:INDEX('Tracker&amp;Invoice'!$A2627:$AC2627,1,H2585)),0)</f>
        <v>0</v>
      </c>
      <c r="J2585" s="29">
        <f>IF(D2585="OVERALL",SUM('Tracker&amp;Invoice'!$H2627:$AC2627),0)</f>
        <v>0</v>
      </c>
    </row>
    <row r="2586" spans="1:10">
      <c r="A2586" t="e">
        <f t="shared" si="81"/>
        <v>#REF!</v>
      </c>
      <c r="B2586">
        <f>IF(AND('Tracker&amp;Invoice'!A2628&lt;&gt;"",'Tracker&amp;Invoice'!A2628&lt;&gt;"ITEM",'Tracker&amp;Invoice'!A2626="ITEM"),1,0)</f>
        <v>0</v>
      </c>
      <c r="C2586" t="str">
        <f>IF(B2586=1,'Tracker&amp;Invoice'!A2628,C2585)</f>
        <v>BQ-162</v>
      </c>
      <c r="D2586" t="str">
        <f>IF(LEFT(TRIM('Tracker&amp;Invoice'!B2628),9)="INVOICE #","INVOICE",IF(TRIM('Tracker&amp;Invoice'!B2628)="Overall Completion INVOICE","OVERALL",""))</f>
        <v>INVOICE</v>
      </c>
      <c r="E2586">
        <f>IF(D2586="INVOICE",VALUE(MID(TRIM('Tracker&amp;Invoice'!B2628),10,10)),"")</f>
        <v>24</v>
      </c>
      <c r="F2586">
        <f>IF(B2586=1,IFERROR(LOOKUP(2,1/('Tracker&amp;Invoice'!$H2628:$AC2628&lt;&gt;""),COLUMN('Tracker&amp;Invoice'!$H2628:$AC2628)),8),F2585)</f>
        <v>12</v>
      </c>
      <c r="G2586">
        <f>IF(D2586="OVERALL",IFERROR(LOOKUP(2,1/('Tracker&amp;Invoice'!$H2628:$AC2628&lt;&gt;""),COLUMN('Tracker&amp;Invoice'!$H2628:$AC2628)),8),G2587)</f>
        <v>13</v>
      </c>
      <c r="H2586">
        <f t="shared" si="80"/>
        <v>13</v>
      </c>
      <c r="I2586" s="29">
        <f>IF(D2586="INVOICE",SUM('Tracker&amp;Invoice'!$H2628:INDEX('Tracker&amp;Invoice'!$A2628:$AC2628,1,H2586)),0)</f>
        <v>2271</v>
      </c>
      <c r="J2586" s="29">
        <f>IF(D2586="OVERALL",SUM('Tracker&amp;Invoice'!$H2628:$AC2628),0)</f>
        <v>0</v>
      </c>
    </row>
    <row r="2587" spans="1:10">
      <c r="A2587" t="e">
        <f t="shared" si="81"/>
        <v>#REF!</v>
      </c>
      <c r="B2587">
        <f>IF(AND('Tracker&amp;Invoice'!A2629&lt;&gt;"",'Tracker&amp;Invoice'!A2629&lt;&gt;"ITEM",'Tracker&amp;Invoice'!A2627="ITEM"),1,0)</f>
        <v>0</v>
      </c>
      <c r="C2587" t="str">
        <f>IF(B2587=1,'Tracker&amp;Invoice'!A2629,C2586)</f>
        <v>BQ-162</v>
      </c>
      <c r="D2587" t="str">
        <f>IF(LEFT(TRIM('Tracker&amp;Invoice'!B2629),9)="INVOICE #","INVOICE",IF(TRIM('Tracker&amp;Invoice'!B2629)="Overall Completion INVOICE","OVERALL",""))</f>
        <v/>
      </c>
      <c r="E2587" t="str">
        <f>IF(D2587="INVOICE",VALUE(MID(TRIM('Tracker&amp;Invoice'!B2629),10,10)),"")</f>
        <v/>
      </c>
      <c r="F2587">
        <f>IF(B2587=1,IFERROR(LOOKUP(2,1/('Tracker&amp;Invoice'!$H2629:$AC2629&lt;&gt;""),COLUMN('Tracker&amp;Invoice'!$H2629:$AC2629)),8),F2586)</f>
        <v>12</v>
      </c>
      <c r="G2587">
        <f>IF(D2587="OVERALL",IFERROR(LOOKUP(2,1/('Tracker&amp;Invoice'!$H2629:$AC2629&lt;&gt;""),COLUMN('Tracker&amp;Invoice'!$H2629:$AC2629)),8),G2588)</f>
        <v>13</v>
      </c>
      <c r="H2587">
        <f t="shared" si="80"/>
        <v>13</v>
      </c>
      <c r="I2587" s="29">
        <f>IF(D2587="INVOICE",SUM('Tracker&amp;Invoice'!$H2629:INDEX('Tracker&amp;Invoice'!$A2629:$AC2629,1,H2587)),0)</f>
        <v>0</v>
      </c>
      <c r="J2587" s="29">
        <f>IF(D2587="OVERALL",SUM('Tracker&amp;Invoice'!$H2629:$AC2629),0)</f>
        <v>0</v>
      </c>
    </row>
    <row r="2588" spans="1:10">
      <c r="A2588" t="e">
        <f t="shared" si="81"/>
        <v>#REF!</v>
      </c>
      <c r="B2588">
        <f>IF(AND('Tracker&amp;Invoice'!A2630&lt;&gt;"",'Tracker&amp;Invoice'!A2630&lt;&gt;"ITEM",'Tracker&amp;Invoice'!A2628="ITEM"),1,0)</f>
        <v>0</v>
      </c>
      <c r="C2588" t="str">
        <f>IF(B2588=1,'Tracker&amp;Invoice'!A2630,C2587)</f>
        <v>BQ-162</v>
      </c>
      <c r="D2588" t="str">
        <f>IF(LEFT(TRIM('Tracker&amp;Invoice'!B2630),9)="INVOICE #","INVOICE",IF(TRIM('Tracker&amp;Invoice'!B2630)="Overall Completion INVOICE","OVERALL",""))</f>
        <v>INVOICE</v>
      </c>
      <c r="E2588">
        <f>IF(D2588="INVOICE",VALUE(MID(TRIM('Tracker&amp;Invoice'!B2630),10,10)),"")</f>
        <v>30</v>
      </c>
      <c r="F2588">
        <f>IF(B2588=1,IFERROR(LOOKUP(2,1/('Tracker&amp;Invoice'!$H2630:$AC2630&lt;&gt;""),COLUMN('Tracker&amp;Invoice'!$H2630:$AC2630)),8),F2587)</f>
        <v>12</v>
      </c>
      <c r="G2588">
        <f>IF(D2588="OVERALL",IFERROR(LOOKUP(2,1/('Tracker&amp;Invoice'!$H2630:$AC2630&lt;&gt;""),COLUMN('Tracker&amp;Invoice'!$H2630:$AC2630)),8),G2589)</f>
        <v>13</v>
      </c>
      <c r="H2588">
        <f t="shared" si="80"/>
        <v>13</v>
      </c>
      <c r="I2588" s="29">
        <f>IF(D2588="INVOICE",SUM('Tracker&amp;Invoice'!$H2630:INDEX('Tracker&amp;Invoice'!$A2630:$AC2630,1,H2588)),0)</f>
        <v>2271</v>
      </c>
      <c r="J2588" s="29">
        <f>IF(D2588="OVERALL",SUM('Tracker&amp;Invoice'!$H2630:$AC2630),0)</f>
        <v>0</v>
      </c>
    </row>
    <row r="2589" spans="1:10">
      <c r="A2589" t="e">
        <f t="shared" si="81"/>
        <v>#REF!</v>
      </c>
      <c r="B2589">
        <f>IF(AND('Tracker&amp;Invoice'!A2631&lt;&gt;"",'Tracker&amp;Invoice'!A2631&lt;&gt;"ITEM",'Tracker&amp;Invoice'!A2629="ITEM"),1,0)</f>
        <v>0</v>
      </c>
      <c r="C2589" t="str">
        <f>IF(B2589=1,'Tracker&amp;Invoice'!A2631,C2588)</f>
        <v>BQ-162</v>
      </c>
      <c r="D2589" t="str">
        <f>IF(LEFT(TRIM('Tracker&amp;Invoice'!B2631),9)="INVOICE #","INVOICE",IF(TRIM('Tracker&amp;Invoice'!B2631)="Overall Completion INVOICE","OVERALL",""))</f>
        <v/>
      </c>
      <c r="E2589" t="str">
        <f>IF(D2589="INVOICE",VALUE(MID(TRIM('Tracker&amp;Invoice'!B2631),10,10)),"")</f>
        <v/>
      </c>
      <c r="F2589">
        <f>IF(B2589=1,IFERROR(LOOKUP(2,1/('Tracker&amp;Invoice'!$H2631:$AC2631&lt;&gt;""),COLUMN('Tracker&amp;Invoice'!$H2631:$AC2631)),8),F2588)</f>
        <v>12</v>
      </c>
      <c r="G2589">
        <f>IF(D2589="OVERALL",IFERROR(LOOKUP(2,1/('Tracker&amp;Invoice'!$H2631:$AC2631&lt;&gt;""),COLUMN('Tracker&amp;Invoice'!$H2631:$AC2631)),8),G2590)</f>
        <v>13</v>
      </c>
      <c r="H2589">
        <f t="shared" si="80"/>
        <v>13</v>
      </c>
      <c r="I2589" s="29">
        <f>IF(D2589="INVOICE",SUM('Tracker&amp;Invoice'!$H2631:INDEX('Tracker&amp;Invoice'!$A2631:$AC2631,1,H2589)),0)</f>
        <v>0</v>
      </c>
      <c r="J2589" s="29">
        <f>IF(D2589="OVERALL",SUM('Tracker&amp;Invoice'!$H2631:$AC2631),0)</f>
        <v>0</v>
      </c>
    </row>
    <row r="2590" spans="1:10">
      <c r="A2590" t="e">
        <f t="shared" si="81"/>
        <v>#REF!</v>
      </c>
      <c r="B2590">
        <f>IF(AND('Tracker&amp;Invoice'!A2632&lt;&gt;"",'Tracker&amp;Invoice'!A2632&lt;&gt;"ITEM",'Tracker&amp;Invoice'!A2630="ITEM"),1,0)</f>
        <v>0</v>
      </c>
      <c r="C2590" t="str">
        <f>IF(B2590=1,'Tracker&amp;Invoice'!A2632,C2589)</f>
        <v>BQ-162</v>
      </c>
      <c r="D2590" t="str">
        <f>IF(LEFT(TRIM('Tracker&amp;Invoice'!B2632),9)="INVOICE #","INVOICE",IF(TRIM('Tracker&amp;Invoice'!B2632)="Overall Completion INVOICE","OVERALL",""))</f>
        <v/>
      </c>
      <c r="E2590" t="str">
        <f>IF(D2590="INVOICE",VALUE(MID(TRIM('Tracker&amp;Invoice'!B2632),10,10)),"")</f>
        <v/>
      </c>
      <c r="F2590">
        <f>IF(B2590=1,IFERROR(LOOKUP(2,1/('Tracker&amp;Invoice'!$H2632:$AC2632&lt;&gt;""),COLUMN('Tracker&amp;Invoice'!$H2632:$AC2632)),8),F2589)</f>
        <v>12</v>
      </c>
      <c r="G2590">
        <f>IF(D2590="OVERALL",IFERROR(LOOKUP(2,1/('Tracker&amp;Invoice'!$H2632:$AC2632&lt;&gt;""),COLUMN('Tracker&amp;Invoice'!$H2632:$AC2632)),8),G2591)</f>
        <v>13</v>
      </c>
      <c r="H2590">
        <f t="shared" si="80"/>
        <v>13</v>
      </c>
      <c r="I2590" s="29">
        <f>IF(D2590="INVOICE",SUM('Tracker&amp;Invoice'!$H2632:INDEX('Tracker&amp;Invoice'!$A2632:$AC2632,1,H2590)),0)</f>
        <v>0</v>
      </c>
      <c r="J2590" s="29">
        <f>IF(D2590="OVERALL",SUM('Tracker&amp;Invoice'!$H2632:$AC2632),0)</f>
        <v>0</v>
      </c>
    </row>
    <row r="2591" spans="1:10">
      <c r="A2591" t="e">
        <f t="shared" si="81"/>
        <v>#REF!</v>
      </c>
      <c r="B2591">
        <f>IF(AND('Tracker&amp;Invoice'!A2633&lt;&gt;"",'Tracker&amp;Invoice'!A2633&lt;&gt;"ITEM",'Tracker&amp;Invoice'!A2631="ITEM"),1,0)</f>
        <v>0</v>
      </c>
      <c r="C2591" t="str">
        <f>IF(B2591=1,'Tracker&amp;Invoice'!A2633,C2590)</f>
        <v>BQ-162</v>
      </c>
      <c r="D2591" t="str">
        <f>IF(LEFT(TRIM('Tracker&amp;Invoice'!B2633),9)="INVOICE #","INVOICE",IF(TRIM('Tracker&amp;Invoice'!B2633)="Overall Completion INVOICE","OVERALL",""))</f>
        <v/>
      </c>
      <c r="E2591" t="str">
        <f>IF(D2591="INVOICE",VALUE(MID(TRIM('Tracker&amp;Invoice'!B2633),10,10)),"")</f>
        <v/>
      </c>
      <c r="F2591">
        <f>IF(B2591=1,IFERROR(LOOKUP(2,1/('Tracker&amp;Invoice'!$H2633:$AC2633&lt;&gt;""),COLUMN('Tracker&amp;Invoice'!$H2633:$AC2633)),8),F2590)</f>
        <v>12</v>
      </c>
      <c r="G2591">
        <f>IF(D2591="OVERALL",IFERROR(LOOKUP(2,1/('Tracker&amp;Invoice'!$H2633:$AC2633&lt;&gt;""),COLUMN('Tracker&amp;Invoice'!$H2633:$AC2633)),8),G2592)</f>
        <v>13</v>
      </c>
      <c r="H2591">
        <f t="shared" si="80"/>
        <v>13</v>
      </c>
      <c r="I2591" s="29">
        <f>IF(D2591="INVOICE",SUM('Tracker&amp;Invoice'!$H2633:INDEX('Tracker&amp;Invoice'!$A2633:$AC2633,1,H2591)),0)</f>
        <v>0</v>
      </c>
      <c r="J2591" s="29">
        <f>IF(D2591="OVERALL",SUM('Tracker&amp;Invoice'!$H2633:$AC2633),0)</f>
        <v>0</v>
      </c>
    </row>
    <row r="2592" spans="1:10">
      <c r="A2592" t="e">
        <f t="shared" si="81"/>
        <v>#REF!</v>
      </c>
      <c r="B2592">
        <f>IF(AND('Tracker&amp;Invoice'!A2634&lt;&gt;"",'Tracker&amp;Invoice'!A2634&lt;&gt;"ITEM",'Tracker&amp;Invoice'!A2632="ITEM"),1,0)</f>
        <v>0</v>
      </c>
      <c r="C2592" t="str">
        <f>IF(B2592=1,'Tracker&amp;Invoice'!A2634,C2591)</f>
        <v>BQ-162</v>
      </c>
      <c r="D2592" t="str">
        <f>IF(LEFT(TRIM('Tracker&amp;Invoice'!B2634),9)="INVOICE #","INVOICE",IF(TRIM('Tracker&amp;Invoice'!B2634)="Overall Completion INVOICE","OVERALL",""))</f>
        <v>OVERALL</v>
      </c>
      <c r="E2592" t="str">
        <f>IF(D2592="INVOICE",VALUE(MID(TRIM('Tracker&amp;Invoice'!B2634),10,10)),"")</f>
        <v/>
      </c>
      <c r="F2592">
        <f>IF(B2592=1,IFERROR(LOOKUP(2,1/('Tracker&amp;Invoice'!$H2634:$AC2634&lt;&gt;""),COLUMN('Tracker&amp;Invoice'!$H2634:$AC2634)),8),F2591)</f>
        <v>12</v>
      </c>
      <c r="G2592">
        <f>IF(D2592="OVERALL",IFERROR(LOOKUP(2,1/('Tracker&amp;Invoice'!$H2634:$AC2634&lt;&gt;""),COLUMN('Tracker&amp;Invoice'!$H2634:$AC2634)),8),G2593)</f>
        <v>13</v>
      </c>
      <c r="H2592">
        <f t="shared" si="80"/>
        <v>13</v>
      </c>
      <c r="I2592" s="29">
        <f>IF(D2592="INVOICE",SUM('Tracker&amp;Invoice'!$H2634:INDEX('Tracker&amp;Invoice'!$A2634:$AC2634,1,H2592)),0)</f>
        <v>0</v>
      </c>
      <c r="J2592" s="29">
        <f>IF(D2592="OVERALL",SUM('Tracker&amp;Invoice'!$H2634:$AC2634),0)</f>
        <v>22710</v>
      </c>
    </row>
    <row r="2593" spans="1:10">
      <c r="A2593" t="e">
        <f t="shared" si="81"/>
        <v>#REF!</v>
      </c>
      <c r="B2593">
        <f>IF(AND('Tracker&amp;Invoice'!A2635&lt;&gt;"",'Tracker&amp;Invoice'!A2635&lt;&gt;"ITEM",'Tracker&amp;Invoice'!A2633="ITEM"),1,0)</f>
        <v>0</v>
      </c>
      <c r="C2593" t="str">
        <f>IF(B2593=1,'Tracker&amp;Invoice'!A2635,C2592)</f>
        <v>BQ-162</v>
      </c>
      <c r="D2593" t="str">
        <f>IF(LEFT(TRIM('Tracker&amp;Invoice'!B2635),9)="INVOICE #","INVOICE",IF(TRIM('Tracker&amp;Invoice'!B2635)="Overall Completion INVOICE","OVERALL",""))</f>
        <v/>
      </c>
      <c r="E2593" t="str">
        <f>IF(D2593="INVOICE",VALUE(MID(TRIM('Tracker&amp;Invoice'!B2635),10,10)),"")</f>
        <v/>
      </c>
      <c r="F2593">
        <f>IF(B2593=1,IFERROR(LOOKUP(2,1/('Tracker&amp;Invoice'!$H2635:$AC2635&lt;&gt;""),COLUMN('Tracker&amp;Invoice'!$H2635:$AC2635)),8),F2592)</f>
        <v>12</v>
      </c>
      <c r="G2593">
        <f>IF(D2593="OVERALL",IFERROR(LOOKUP(2,1/('Tracker&amp;Invoice'!$H2635:$AC2635&lt;&gt;""),COLUMN('Tracker&amp;Invoice'!$H2635:$AC2635)),8),G2594)</f>
        <v>20</v>
      </c>
      <c r="H2593">
        <f t="shared" si="80"/>
        <v>20</v>
      </c>
      <c r="I2593" s="29">
        <f>IF(D2593="INVOICE",SUM('Tracker&amp;Invoice'!$H2635:INDEX('Tracker&amp;Invoice'!$A2635:$AC2635,1,H2593)),0)</f>
        <v>0</v>
      </c>
      <c r="J2593" s="29">
        <f>IF(D2593="OVERALL",SUM('Tracker&amp;Invoice'!$H2635:$AC2635),0)</f>
        <v>0</v>
      </c>
    </row>
    <row r="2594" spans="1:10">
      <c r="A2594" t="e">
        <f t="shared" si="81"/>
        <v>#REF!</v>
      </c>
      <c r="B2594">
        <f>IF(AND('Tracker&amp;Invoice'!A2636&lt;&gt;"",'Tracker&amp;Invoice'!A2636&lt;&gt;"ITEM",'Tracker&amp;Invoice'!A2634="ITEM"),1,0)</f>
        <v>0</v>
      </c>
      <c r="C2594" t="str">
        <f>IF(B2594=1,'Tracker&amp;Invoice'!A2636,C2593)</f>
        <v>BQ-162</v>
      </c>
      <c r="D2594" t="str">
        <f>IF(LEFT(TRIM('Tracker&amp;Invoice'!B2636),9)="INVOICE #","INVOICE",IF(TRIM('Tracker&amp;Invoice'!B2636)="Overall Completion INVOICE","OVERALL",""))</f>
        <v/>
      </c>
      <c r="E2594" t="str">
        <f>IF(D2594="INVOICE",VALUE(MID(TRIM('Tracker&amp;Invoice'!B2636),10,10)),"")</f>
        <v/>
      </c>
      <c r="F2594">
        <f>IF(B2594=1,IFERROR(LOOKUP(2,1/('Tracker&amp;Invoice'!$H2636:$AC2636&lt;&gt;""),COLUMN('Tracker&amp;Invoice'!$H2636:$AC2636)),8),F2593)</f>
        <v>12</v>
      </c>
      <c r="G2594">
        <f>IF(D2594="OVERALL",IFERROR(LOOKUP(2,1/('Tracker&amp;Invoice'!$H2636:$AC2636&lt;&gt;""),COLUMN('Tracker&amp;Invoice'!$H2636:$AC2636)),8),G2595)</f>
        <v>20</v>
      </c>
      <c r="H2594">
        <f t="shared" si="80"/>
        <v>20</v>
      </c>
      <c r="I2594" s="29">
        <f>IF(D2594="INVOICE",SUM('Tracker&amp;Invoice'!$H2636:INDEX('Tracker&amp;Invoice'!$A2636:$AC2636,1,H2594)),0)</f>
        <v>0</v>
      </c>
      <c r="J2594" s="29">
        <f>IF(D2594="OVERALL",SUM('Tracker&amp;Invoice'!$H2636:$AC2636),0)</f>
        <v>0</v>
      </c>
    </row>
    <row r="2595" spans="1:10">
      <c r="A2595" t="e">
        <f t="shared" si="81"/>
        <v>#REF!</v>
      </c>
      <c r="B2595">
        <f>IF(AND('Tracker&amp;Invoice'!A2637&lt;&gt;"",'Tracker&amp;Invoice'!A2637&lt;&gt;"ITEM",'Tracker&amp;Invoice'!A2635="ITEM"),1,0)</f>
        <v>0</v>
      </c>
      <c r="C2595" t="str">
        <f>IF(B2595=1,'Tracker&amp;Invoice'!A2637,C2594)</f>
        <v>BQ-162</v>
      </c>
      <c r="D2595" t="str">
        <f>IF(LEFT(TRIM('Tracker&amp;Invoice'!B2637),9)="INVOICE #","INVOICE",IF(TRIM('Tracker&amp;Invoice'!B2637)="Overall Completion INVOICE","OVERALL",""))</f>
        <v/>
      </c>
      <c r="E2595" t="str">
        <f>IF(D2595="INVOICE",VALUE(MID(TRIM('Tracker&amp;Invoice'!B2637),10,10)),"")</f>
        <v/>
      </c>
      <c r="F2595">
        <f>IF(B2595=1,IFERROR(LOOKUP(2,1/('Tracker&amp;Invoice'!$H2637:$AC2637&lt;&gt;""),COLUMN('Tracker&amp;Invoice'!$H2637:$AC2637)),8),F2594)</f>
        <v>12</v>
      </c>
      <c r="G2595">
        <f>IF(D2595="OVERALL",IFERROR(LOOKUP(2,1/('Tracker&amp;Invoice'!$H2637:$AC2637&lt;&gt;""),COLUMN('Tracker&amp;Invoice'!$H2637:$AC2637)),8),G2596)</f>
        <v>20</v>
      </c>
      <c r="H2595">
        <f t="shared" si="80"/>
        <v>20</v>
      </c>
      <c r="I2595" s="29">
        <f>IF(D2595="INVOICE",SUM('Tracker&amp;Invoice'!$H2637:INDEX('Tracker&amp;Invoice'!$A2637:$AC2637,1,H2595)),0)</f>
        <v>0</v>
      </c>
      <c r="J2595" s="29">
        <f>IF(D2595="OVERALL",SUM('Tracker&amp;Invoice'!$H2637:$AC2637),0)</f>
        <v>0</v>
      </c>
    </row>
    <row r="2596" spans="1:10">
      <c r="A2596" t="e">
        <f t="shared" si="81"/>
        <v>#REF!</v>
      </c>
      <c r="B2596">
        <f>IF(AND('Tracker&amp;Invoice'!A2638&lt;&gt;"",'Tracker&amp;Invoice'!A2638&lt;&gt;"ITEM",'Tracker&amp;Invoice'!A2636="ITEM"),1,0)</f>
        <v>0</v>
      </c>
      <c r="C2596" t="str">
        <f>IF(B2596=1,'Tracker&amp;Invoice'!A2638,C2595)</f>
        <v>BQ-162</v>
      </c>
      <c r="D2596" t="str">
        <f>IF(LEFT(TRIM('Tracker&amp;Invoice'!B2638),9)="INVOICE #","INVOICE",IF(TRIM('Tracker&amp;Invoice'!B2638)="Overall Completion INVOICE","OVERALL",""))</f>
        <v/>
      </c>
      <c r="E2596" t="str">
        <f>IF(D2596="INVOICE",VALUE(MID(TRIM('Tracker&amp;Invoice'!B2638),10,10)),"")</f>
        <v/>
      </c>
      <c r="F2596">
        <f>IF(B2596=1,IFERROR(LOOKUP(2,1/('Tracker&amp;Invoice'!$H2638:$AC2638&lt;&gt;""),COLUMN('Tracker&amp;Invoice'!$H2638:$AC2638)),8),F2595)</f>
        <v>12</v>
      </c>
      <c r="G2596">
        <f>IF(D2596="OVERALL",IFERROR(LOOKUP(2,1/('Tracker&amp;Invoice'!$H2638:$AC2638&lt;&gt;""),COLUMN('Tracker&amp;Invoice'!$H2638:$AC2638)),8),G2597)</f>
        <v>20</v>
      </c>
      <c r="H2596">
        <f t="shared" si="80"/>
        <v>20</v>
      </c>
      <c r="I2596" s="29">
        <f>IF(D2596="INVOICE",SUM('Tracker&amp;Invoice'!$H2638:INDEX('Tracker&amp;Invoice'!$A2638:$AC2638,1,H2596)),0)</f>
        <v>0</v>
      </c>
      <c r="J2596" s="29">
        <f>IF(D2596="OVERALL",SUM('Tracker&amp;Invoice'!$H2638:$AC2638),0)</f>
        <v>0</v>
      </c>
    </row>
    <row r="2597" spans="1:10">
      <c r="A2597" t="e">
        <f t="shared" si="81"/>
        <v>#REF!</v>
      </c>
      <c r="B2597">
        <f>IF(AND('Tracker&amp;Invoice'!A2639&lt;&gt;"",'Tracker&amp;Invoice'!A2639&lt;&gt;"ITEM",'Tracker&amp;Invoice'!A2637="ITEM"),1,0)</f>
        <v>0</v>
      </c>
      <c r="C2597" t="str">
        <f>IF(B2597=1,'Tracker&amp;Invoice'!A2639,C2596)</f>
        <v>BQ-162</v>
      </c>
      <c r="D2597" t="str">
        <f>IF(LEFT(TRIM('Tracker&amp;Invoice'!B2639),9)="INVOICE #","INVOICE",IF(TRIM('Tracker&amp;Invoice'!B2639)="Overall Completion INVOICE","OVERALL",""))</f>
        <v/>
      </c>
      <c r="E2597" t="str">
        <f>IF(D2597="INVOICE",VALUE(MID(TRIM('Tracker&amp;Invoice'!B2639),10,10)),"")</f>
        <v/>
      </c>
      <c r="F2597">
        <f>IF(B2597=1,IFERROR(LOOKUP(2,1/('Tracker&amp;Invoice'!$H2639:$AC2639&lt;&gt;""),COLUMN('Tracker&amp;Invoice'!$H2639:$AC2639)),8),F2596)</f>
        <v>12</v>
      </c>
      <c r="G2597">
        <f>IF(D2597="OVERALL",IFERROR(LOOKUP(2,1/('Tracker&amp;Invoice'!$H2639:$AC2639&lt;&gt;""),COLUMN('Tracker&amp;Invoice'!$H2639:$AC2639)),8),G2598)</f>
        <v>20</v>
      </c>
      <c r="H2597">
        <f t="shared" si="80"/>
        <v>20</v>
      </c>
      <c r="I2597" s="29">
        <f>IF(D2597="INVOICE",SUM('Tracker&amp;Invoice'!$H2639:INDEX('Tracker&amp;Invoice'!$A2639:$AC2639,1,H2597)),0)</f>
        <v>0</v>
      </c>
      <c r="J2597" s="29">
        <f>IF(D2597="OVERALL",SUM('Tracker&amp;Invoice'!$H2639:$AC2639),0)</f>
        <v>0</v>
      </c>
    </row>
    <row r="2598" spans="1:10">
      <c r="A2598" t="e">
        <f t="shared" si="81"/>
        <v>#REF!</v>
      </c>
      <c r="B2598">
        <f>IF(AND('Tracker&amp;Invoice'!A2640&lt;&gt;"",'Tracker&amp;Invoice'!A2640&lt;&gt;"ITEM",'Tracker&amp;Invoice'!A2638="ITEM"),1,0)</f>
        <v>0</v>
      </c>
      <c r="C2598" t="str">
        <f>IF(B2598=1,'Tracker&amp;Invoice'!A2640,C2597)</f>
        <v>BQ-162</v>
      </c>
      <c r="D2598" t="str">
        <f>IF(LEFT(TRIM('Tracker&amp;Invoice'!B2640),9)="INVOICE #","INVOICE",IF(TRIM('Tracker&amp;Invoice'!B2640)="Overall Completion INVOICE","OVERALL",""))</f>
        <v/>
      </c>
      <c r="E2598" t="str">
        <f>IF(D2598="INVOICE",VALUE(MID(TRIM('Tracker&amp;Invoice'!B2640),10,10)),"")</f>
        <v/>
      </c>
      <c r="F2598">
        <f>IF(B2598=1,IFERROR(LOOKUP(2,1/('Tracker&amp;Invoice'!$H2640:$AC2640&lt;&gt;""),COLUMN('Tracker&amp;Invoice'!$H2640:$AC2640)),8),F2597)</f>
        <v>12</v>
      </c>
      <c r="G2598">
        <f>IF(D2598="OVERALL",IFERROR(LOOKUP(2,1/('Tracker&amp;Invoice'!$H2640:$AC2640&lt;&gt;""),COLUMN('Tracker&amp;Invoice'!$H2640:$AC2640)),8),G2599)</f>
        <v>20</v>
      </c>
      <c r="H2598">
        <f t="shared" si="80"/>
        <v>20</v>
      </c>
      <c r="I2598" s="29">
        <f>IF(D2598="INVOICE",SUM('Tracker&amp;Invoice'!$H2640:INDEX('Tracker&amp;Invoice'!$A2640:$AC2640,1,H2598)),0)</f>
        <v>0</v>
      </c>
      <c r="J2598" s="29">
        <f>IF(D2598="OVERALL",SUM('Tracker&amp;Invoice'!$H2640:$AC2640),0)</f>
        <v>0</v>
      </c>
    </row>
    <row r="2599" spans="1:10">
      <c r="A2599" t="e">
        <f t="shared" si="81"/>
        <v>#REF!</v>
      </c>
      <c r="B2599">
        <f>IF(AND('Tracker&amp;Invoice'!A2641&lt;&gt;"",'Tracker&amp;Invoice'!A2641&lt;&gt;"ITEM",'Tracker&amp;Invoice'!A2639="ITEM"),1,0)</f>
        <v>0</v>
      </c>
      <c r="C2599" t="str">
        <f>IF(B2599=1,'Tracker&amp;Invoice'!A2641,C2598)</f>
        <v>BQ-162</v>
      </c>
      <c r="D2599" t="str">
        <f>IF(LEFT(TRIM('Tracker&amp;Invoice'!B2641),9)="INVOICE #","INVOICE",IF(TRIM('Tracker&amp;Invoice'!B2641)="Overall Completion INVOICE","OVERALL",""))</f>
        <v/>
      </c>
      <c r="E2599" t="str">
        <f>IF(D2599="INVOICE",VALUE(MID(TRIM('Tracker&amp;Invoice'!B2641),10,10)),"")</f>
        <v/>
      </c>
      <c r="F2599">
        <f>IF(B2599=1,IFERROR(LOOKUP(2,1/('Tracker&amp;Invoice'!$H2641:$AC2641&lt;&gt;""),COLUMN('Tracker&amp;Invoice'!$H2641:$AC2641)),8),F2598)</f>
        <v>12</v>
      </c>
      <c r="G2599">
        <f>IF(D2599="OVERALL",IFERROR(LOOKUP(2,1/('Tracker&amp;Invoice'!$H2641:$AC2641&lt;&gt;""),COLUMN('Tracker&amp;Invoice'!$H2641:$AC2641)),8),G2600)</f>
        <v>20</v>
      </c>
      <c r="H2599">
        <f t="shared" si="80"/>
        <v>20</v>
      </c>
      <c r="I2599" s="29">
        <f>IF(D2599="INVOICE",SUM('Tracker&amp;Invoice'!$H2641:INDEX('Tracker&amp;Invoice'!$A2641:$AC2641,1,H2599)),0)</f>
        <v>0</v>
      </c>
      <c r="J2599" s="29">
        <f>IF(D2599="OVERALL",SUM('Tracker&amp;Invoice'!$H2641:$AC2641),0)</f>
        <v>0</v>
      </c>
    </row>
    <row r="2600" spans="1:10">
      <c r="A2600" t="e">
        <f t="shared" si="81"/>
        <v>#REF!</v>
      </c>
      <c r="B2600">
        <f>IF(AND('Tracker&amp;Invoice'!A2642&lt;&gt;"",'Tracker&amp;Invoice'!A2642&lt;&gt;"ITEM",'Tracker&amp;Invoice'!A2640="ITEM"),1,0)</f>
        <v>0</v>
      </c>
      <c r="C2600" t="str">
        <f>IF(B2600=1,'Tracker&amp;Invoice'!A2642,C2599)</f>
        <v>BQ-162</v>
      </c>
      <c r="D2600" t="str">
        <f>IF(LEFT(TRIM('Tracker&amp;Invoice'!B2642),9)="INVOICE #","INVOICE",IF(TRIM('Tracker&amp;Invoice'!B2642)="Overall Completion INVOICE","OVERALL",""))</f>
        <v/>
      </c>
      <c r="E2600" t="str">
        <f>IF(D2600="INVOICE",VALUE(MID(TRIM('Tracker&amp;Invoice'!B2642),10,10)),"")</f>
        <v/>
      </c>
      <c r="F2600">
        <f>IF(B2600=1,IFERROR(LOOKUP(2,1/('Tracker&amp;Invoice'!$H2642:$AC2642&lt;&gt;""),COLUMN('Tracker&amp;Invoice'!$H2642:$AC2642)),8),F2599)</f>
        <v>12</v>
      </c>
      <c r="G2600">
        <f>IF(D2600="OVERALL",IFERROR(LOOKUP(2,1/('Tracker&amp;Invoice'!$H2642:$AC2642&lt;&gt;""),COLUMN('Tracker&amp;Invoice'!$H2642:$AC2642)),8),G2601)</f>
        <v>20</v>
      </c>
      <c r="H2600">
        <f t="shared" si="80"/>
        <v>20</v>
      </c>
      <c r="I2600" s="29">
        <f>IF(D2600="INVOICE",SUM('Tracker&amp;Invoice'!$H2642:INDEX('Tracker&amp;Invoice'!$A2642:$AC2642,1,H2600)),0)</f>
        <v>0</v>
      </c>
      <c r="J2600" s="29">
        <f>IF(D2600="OVERALL",SUM('Tracker&amp;Invoice'!$H2642:$AC2642),0)</f>
        <v>0</v>
      </c>
    </row>
    <row r="2601" spans="1:10">
      <c r="A2601" t="e">
        <f t="shared" si="81"/>
        <v>#REF!</v>
      </c>
      <c r="B2601">
        <f>IF(AND('Tracker&amp;Invoice'!A2643&lt;&gt;"",'Tracker&amp;Invoice'!A2643&lt;&gt;"ITEM",'Tracker&amp;Invoice'!A2641="ITEM"),1,0)</f>
        <v>1</v>
      </c>
      <c r="C2601" t="str">
        <f>IF(B2601=1,'Tracker&amp;Invoice'!A2643,C2600)</f>
        <v>BQ-163</v>
      </c>
      <c r="D2601" t="str">
        <f>IF(LEFT(TRIM('Tracker&amp;Invoice'!B2643),9)="INVOICE #","INVOICE",IF(TRIM('Tracker&amp;Invoice'!B2643)="Overall Completion INVOICE","OVERALL",""))</f>
        <v/>
      </c>
      <c r="E2601" t="str">
        <f>IF(D2601="INVOICE",VALUE(MID(TRIM('Tracker&amp;Invoice'!B2643),10,10)),"")</f>
        <v/>
      </c>
      <c r="F2601">
        <f>IF(B2601=1,IFERROR(LOOKUP(2,1/('Tracker&amp;Invoice'!$H2643:$AC2643&lt;&gt;""),COLUMN('Tracker&amp;Invoice'!$H2643:$AC2643)),8),F2600)</f>
        <v>19</v>
      </c>
      <c r="G2601">
        <f>IF(D2601="OVERALL",IFERROR(LOOKUP(2,1/('Tracker&amp;Invoice'!$H2643:$AC2643&lt;&gt;""),COLUMN('Tracker&amp;Invoice'!$H2643:$AC2643)),8),G2602)</f>
        <v>20</v>
      </c>
      <c r="H2601">
        <f t="shared" si="80"/>
        <v>20</v>
      </c>
      <c r="I2601" s="29">
        <f>IF(D2601="INVOICE",SUM('Tracker&amp;Invoice'!$H2643:INDEX('Tracker&amp;Invoice'!$A2643:$AC2643,1,H2601)),0)</f>
        <v>0</v>
      </c>
      <c r="J2601" s="29">
        <f>IF(D2601="OVERALL",SUM('Tracker&amp;Invoice'!$H2643:$AC2643),0)</f>
        <v>0</v>
      </c>
    </row>
    <row r="2602" spans="1:10">
      <c r="A2602" t="e">
        <f t="shared" si="81"/>
        <v>#REF!</v>
      </c>
      <c r="B2602">
        <f>IF(AND('Tracker&amp;Invoice'!A2644&lt;&gt;"",'Tracker&amp;Invoice'!A2644&lt;&gt;"ITEM",'Tracker&amp;Invoice'!A2642="ITEM"),1,0)</f>
        <v>0</v>
      </c>
      <c r="C2602" t="str">
        <f>IF(B2602=1,'Tracker&amp;Invoice'!A2644,C2601)</f>
        <v>BQ-163</v>
      </c>
      <c r="D2602" t="str">
        <f>IF(LEFT(TRIM('Tracker&amp;Invoice'!B2644),9)="INVOICE #","INVOICE",IF(TRIM('Tracker&amp;Invoice'!B2644)="Overall Completion INVOICE","OVERALL",""))</f>
        <v/>
      </c>
      <c r="E2602" t="str">
        <f>IF(D2602="INVOICE",VALUE(MID(TRIM('Tracker&amp;Invoice'!B2644),10,10)),"")</f>
        <v/>
      </c>
      <c r="F2602">
        <f>IF(B2602=1,IFERROR(LOOKUP(2,1/('Tracker&amp;Invoice'!$H2644:$AC2644&lt;&gt;""),COLUMN('Tracker&amp;Invoice'!$H2644:$AC2644)),8),F2601)</f>
        <v>19</v>
      </c>
      <c r="G2602">
        <f>IF(D2602="OVERALL",IFERROR(LOOKUP(2,1/('Tracker&amp;Invoice'!$H2644:$AC2644&lt;&gt;""),COLUMN('Tracker&amp;Invoice'!$H2644:$AC2644)),8),G2603)</f>
        <v>20</v>
      </c>
      <c r="H2602">
        <f t="shared" si="80"/>
        <v>20</v>
      </c>
      <c r="I2602" s="29">
        <f>IF(D2602="INVOICE",SUM('Tracker&amp;Invoice'!$H2644:INDEX('Tracker&amp;Invoice'!$A2644:$AC2644,1,H2602)),0)</f>
        <v>0</v>
      </c>
      <c r="J2602" s="29">
        <f>IF(D2602="OVERALL",SUM('Tracker&amp;Invoice'!$H2644:$AC2644),0)</f>
        <v>0</v>
      </c>
    </row>
    <row r="2603" spans="1:10">
      <c r="A2603" t="e">
        <f t="shared" si="81"/>
        <v>#REF!</v>
      </c>
      <c r="B2603">
        <f>IF(AND('Tracker&amp;Invoice'!A2645&lt;&gt;"",'Tracker&amp;Invoice'!A2645&lt;&gt;"ITEM",'Tracker&amp;Invoice'!A2643="ITEM"),1,0)</f>
        <v>0</v>
      </c>
      <c r="C2603" t="str">
        <f>IF(B2603=1,'Tracker&amp;Invoice'!A2645,C2602)</f>
        <v>BQ-163</v>
      </c>
      <c r="D2603" t="str">
        <f>IF(LEFT(TRIM('Tracker&amp;Invoice'!B2645),9)="INVOICE #","INVOICE",IF(TRIM('Tracker&amp;Invoice'!B2645)="Overall Completion INVOICE","OVERALL",""))</f>
        <v/>
      </c>
      <c r="E2603" t="str">
        <f>IF(D2603="INVOICE",VALUE(MID(TRIM('Tracker&amp;Invoice'!B2645),10,10)),"")</f>
        <v/>
      </c>
      <c r="F2603">
        <f>IF(B2603=1,IFERROR(LOOKUP(2,1/('Tracker&amp;Invoice'!$H2645:$AC2645&lt;&gt;""),COLUMN('Tracker&amp;Invoice'!$H2645:$AC2645)),8),F2602)</f>
        <v>19</v>
      </c>
      <c r="G2603">
        <f>IF(D2603="OVERALL",IFERROR(LOOKUP(2,1/('Tracker&amp;Invoice'!$H2645:$AC2645&lt;&gt;""),COLUMN('Tracker&amp;Invoice'!$H2645:$AC2645)),8),G2604)</f>
        <v>20</v>
      </c>
      <c r="H2603">
        <f t="shared" si="80"/>
        <v>20</v>
      </c>
      <c r="I2603" s="29">
        <f>IF(D2603="INVOICE",SUM('Tracker&amp;Invoice'!$H2645:INDEX('Tracker&amp;Invoice'!$A2645:$AC2645,1,H2603)),0)</f>
        <v>0</v>
      </c>
      <c r="J2603" s="29">
        <f>IF(D2603="OVERALL",SUM('Tracker&amp;Invoice'!$H2645:$AC2645),0)</f>
        <v>0</v>
      </c>
    </row>
    <row r="2604" spans="1:10">
      <c r="A2604" t="e">
        <f t="shared" si="81"/>
        <v>#REF!</v>
      </c>
      <c r="B2604">
        <f>IF(AND('Tracker&amp;Invoice'!A2646&lt;&gt;"",'Tracker&amp;Invoice'!A2646&lt;&gt;"ITEM",'Tracker&amp;Invoice'!A2644="ITEM"),1,0)</f>
        <v>0</v>
      </c>
      <c r="C2604" t="str">
        <f>IF(B2604=1,'Tracker&amp;Invoice'!A2646,C2603)</f>
        <v>BQ-163</v>
      </c>
      <c r="D2604" t="str">
        <f>IF(LEFT(TRIM('Tracker&amp;Invoice'!B2646),9)="INVOICE #","INVOICE",IF(TRIM('Tracker&amp;Invoice'!B2646)="Overall Completion INVOICE","OVERALL",""))</f>
        <v>INVOICE</v>
      </c>
      <c r="E2604">
        <f>IF(D2604="INVOICE",VALUE(MID(TRIM('Tracker&amp;Invoice'!B2646),10,10)),"")</f>
        <v>8</v>
      </c>
      <c r="F2604">
        <f>IF(B2604=1,IFERROR(LOOKUP(2,1/('Tracker&amp;Invoice'!$H2646:$AC2646&lt;&gt;""),COLUMN('Tracker&amp;Invoice'!$H2646:$AC2646)),8),F2603)</f>
        <v>19</v>
      </c>
      <c r="G2604">
        <f>IF(D2604="OVERALL",IFERROR(LOOKUP(2,1/('Tracker&amp;Invoice'!$H2646:$AC2646&lt;&gt;""),COLUMN('Tracker&amp;Invoice'!$H2646:$AC2646)),8),G2605)</f>
        <v>20</v>
      </c>
      <c r="H2604">
        <f t="shared" si="80"/>
        <v>20</v>
      </c>
      <c r="I2604" s="29">
        <f>IF(D2604="INVOICE",SUM('Tracker&amp;Invoice'!$H2646:INDEX('Tracker&amp;Invoice'!$A2646:$AC2646,1,H2604)),0)</f>
        <v>197730</v>
      </c>
      <c r="J2604" s="29">
        <f>IF(D2604="OVERALL",SUM('Tracker&amp;Invoice'!$H2646:$AC2646),0)</f>
        <v>0</v>
      </c>
    </row>
    <row r="2605" spans="1:10">
      <c r="A2605" t="e">
        <f t="shared" si="81"/>
        <v>#REF!</v>
      </c>
      <c r="B2605">
        <f>IF(AND('Tracker&amp;Invoice'!A2647&lt;&gt;"",'Tracker&amp;Invoice'!A2647&lt;&gt;"ITEM",'Tracker&amp;Invoice'!A2645="ITEM"),1,0)</f>
        <v>0</v>
      </c>
      <c r="C2605" t="str">
        <f>IF(B2605=1,'Tracker&amp;Invoice'!A2647,C2604)</f>
        <v>BQ-163</v>
      </c>
      <c r="D2605" t="str">
        <f>IF(LEFT(TRIM('Tracker&amp;Invoice'!B2647),9)="INVOICE #","INVOICE",IF(TRIM('Tracker&amp;Invoice'!B2647)="Overall Completion INVOICE","OVERALL",""))</f>
        <v/>
      </c>
      <c r="E2605" t="str">
        <f>IF(D2605="INVOICE",VALUE(MID(TRIM('Tracker&amp;Invoice'!B2647),10,10)),"")</f>
        <v/>
      </c>
      <c r="F2605">
        <f>IF(B2605=1,IFERROR(LOOKUP(2,1/('Tracker&amp;Invoice'!$H2647:$AC2647&lt;&gt;""),COLUMN('Tracker&amp;Invoice'!$H2647:$AC2647)),8),F2604)</f>
        <v>19</v>
      </c>
      <c r="G2605">
        <f>IF(D2605="OVERALL",IFERROR(LOOKUP(2,1/('Tracker&amp;Invoice'!$H2647:$AC2647&lt;&gt;""),COLUMN('Tracker&amp;Invoice'!$H2647:$AC2647)),8),G2606)</f>
        <v>20</v>
      </c>
      <c r="H2605">
        <f t="shared" si="80"/>
        <v>20</v>
      </c>
      <c r="I2605" s="29">
        <f>IF(D2605="INVOICE",SUM('Tracker&amp;Invoice'!$H2647:INDEX('Tracker&amp;Invoice'!$A2647:$AC2647,1,H2605)),0)</f>
        <v>0</v>
      </c>
      <c r="J2605" s="29">
        <f>IF(D2605="OVERALL",SUM('Tracker&amp;Invoice'!$H2647:$AC2647),0)</f>
        <v>0</v>
      </c>
    </row>
    <row r="2606" spans="1:10">
      <c r="A2606" t="e">
        <f t="shared" si="81"/>
        <v>#REF!</v>
      </c>
      <c r="B2606">
        <f>IF(AND('Tracker&amp;Invoice'!A2648&lt;&gt;"",'Tracker&amp;Invoice'!A2648&lt;&gt;"ITEM",'Tracker&amp;Invoice'!A2646="ITEM"),1,0)</f>
        <v>0</v>
      </c>
      <c r="C2606" t="str">
        <f>IF(B2606=1,'Tracker&amp;Invoice'!A2648,C2605)</f>
        <v>BQ-163</v>
      </c>
      <c r="D2606" t="str">
        <f>IF(LEFT(TRIM('Tracker&amp;Invoice'!B2648),9)="INVOICE #","INVOICE",IF(TRIM('Tracker&amp;Invoice'!B2648)="Overall Completion INVOICE","OVERALL",""))</f>
        <v>INVOICE</v>
      </c>
      <c r="E2606">
        <f>IF(D2606="INVOICE",VALUE(MID(TRIM('Tracker&amp;Invoice'!B2648),10,10)),"")</f>
        <v>9</v>
      </c>
      <c r="F2606">
        <f>IF(B2606=1,IFERROR(LOOKUP(2,1/('Tracker&amp;Invoice'!$H2648:$AC2648&lt;&gt;""),COLUMN('Tracker&amp;Invoice'!$H2648:$AC2648)),8),F2605)</f>
        <v>19</v>
      </c>
      <c r="G2606">
        <f>IF(D2606="OVERALL",IFERROR(LOOKUP(2,1/('Tracker&amp;Invoice'!$H2648:$AC2648&lt;&gt;""),COLUMN('Tracker&amp;Invoice'!$H2648:$AC2648)),8),G2607)</f>
        <v>20</v>
      </c>
      <c r="H2606">
        <f t="shared" si="80"/>
        <v>20</v>
      </c>
      <c r="I2606" s="29">
        <f>IF(D2606="INVOICE",SUM('Tracker&amp;Invoice'!$H2648:INDEX('Tracker&amp;Invoice'!$A2648:$AC2648,1,H2606)),0)</f>
        <v>380250</v>
      </c>
      <c r="J2606" s="29">
        <f>IF(D2606="OVERALL",SUM('Tracker&amp;Invoice'!$H2648:$AC2648),0)</f>
        <v>0</v>
      </c>
    </row>
    <row r="2607" spans="1:10">
      <c r="A2607" t="e">
        <f t="shared" si="81"/>
        <v>#REF!</v>
      </c>
      <c r="B2607">
        <f>IF(AND('Tracker&amp;Invoice'!A2649&lt;&gt;"",'Tracker&amp;Invoice'!A2649&lt;&gt;"ITEM",'Tracker&amp;Invoice'!A2647="ITEM"),1,0)</f>
        <v>0</v>
      </c>
      <c r="C2607" t="str">
        <f>IF(B2607=1,'Tracker&amp;Invoice'!A2649,C2606)</f>
        <v>BQ-163</v>
      </c>
      <c r="D2607" t="str">
        <f>IF(LEFT(TRIM('Tracker&amp;Invoice'!B2649),9)="INVOICE #","INVOICE",IF(TRIM('Tracker&amp;Invoice'!B2649)="Overall Completion INVOICE","OVERALL",""))</f>
        <v/>
      </c>
      <c r="E2607" t="str">
        <f>IF(D2607="INVOICE",VALUE(MID(TRIM('Tracker&amp;Invoice'!B2649),10,10)),"")</f>
        <v/>
      </c>
      <c r="F2607">
        <f>IF(B2607=1,IFERROR(LOOKUP(2,1/('Tracker&amp;Invoice'!$H2649:$AC2649&lt;&gt;""),COLUMN('Tracker&amp;Invoice'!$H2649:$AC2649)),8),F2606)</f>
        <v>19</v>
      </c>
      <c r="G2607">
        <f>IF(D2607="OVERALL",IFERROR(LOOKUP(2,1/('Tracker&amp;Invoice'!$H2649:$AC2649&lt;&gt;""),COLUMN('Tracker&amp;Invoice'!$H2649:$AC2649)),8),G2608)</f>
        <v>20</v>
      </c>
      <c r="H2607">
        <f t="shared" si="80"/>
        <v>20</v>
      </c>
      <c r="I2607" s="29">
        <f>IF(D2607="INVOICE",SUM('Tracker&amp;Invoice'!$H2649:INDEX('Tracker&amp;Invoice'!$A2649:$AC2649,1,H2607)),0)</f>
        <v>0</v>
      </c>
      <c r="J2607" s="29">
        <f>IF(D2607="OVERALL",SUM('Tracker&amp;Invoice'!$H2649:$AC2649),0)</f>
        <v>0</v>
      </c>
    </row>
    <row r="2608" spans="1:10">
      <c r="A2608" t="e">
        <f t="shared" si="81"/>
        <v>#REF!</v>
      </c>
      <c r="B2608">
        <f>IF(AND('Tracker&amp;Invoice'!A2650&lt;&gt;"",'Tracker&amp;Invoice'!A2650&lt;&gt;"ITEM",'Tracker&amp;Invoice'!A2648="ITEM"),1,0)</f>
        <v>0</v>
      </c>
      <c r="C2608" t="str">
        <f>IF(B2608=1,'Tracker&amp;Invoice'!A2650,C2607)</f>
        <v>BQ-163</v>
      </c>
      <c r="D2608" t="str">
        <f>IF(LEFT(TRIM('Tracker&amp;Invoice'!B2650),9)="INVOICE #","INVOICE",IF(TRIM('Tracker&amp;Invoice'!B2650)="Overall Completion INVOICE","OVERALL",""))</f>
        <v>INVOICE</v>
      </c>
      <c r="E2608">
        <f>IF(D2608="INVOICE",VALUE(MID(TRIM('Tracker&amp;Invoice'!B2650),10,10)),"")</f>
        <v>11</v>
      </c>
      <c r="F2608">
        <f>IF(B2608=1,IFERROR(LOOKUP(2,1/('Tracker&amp;Invoice'!$H2650:$AC2650&lt;&gt;""),COLUMN('Tracker&amp;Invoice'!$H2650:$AC2650)),8),F2607)</f>
        <v>19</v>
      </c>
      <c r="G2608">
        <f>IF(D2608="OVERALL",IFERROR(LOOKUP(2,1/('Tracker&amp;Invoice'!$H2650:$AC2650&lt;&gt;""),COLUMN('Tracker&amp;Invoice'!$H2650:$AC2650)),8),G2609)</f>
        <v>20</v>
      </c>
      <c r="H2608">
        <f t="shared" si="80"/>
        <v>20</v>
      </c>
      <c r="I2608" s="29">
        <f>IF(D2608="INVOICE",SUM('Tracker&amp;Invoice'!$H2650:INDEX('Tracker&amp;Invoice'!$A2650:$AC2650,1,H2608)),0)</f>
        <v>479700</v>
      </c>
      <c r="J2608" s="29">
        <f>IF(D2608="OVERALL",SUM('Tracker&amp;Invoice'!$H2650:$AC2650),0)</f>
        <v>0</v>
      </c>
    </row>
    <row r="2609" spans="1:10">
      <c r="A2609" t="e">
        <f t="shared" si="81"/>
        <v>#REF!</v>
      </c>
      <c r="B2609">
        <f>IF(AND('Tracker&amp;Invoice'!A2651&lt;&gt;"",'Tracker&amp;Invoice'!A2651&lt;&gt;"ITEM",'Tracker&amp;Invoice'!A2649="ITEM"),1,0)</f>
        <v>0</v>
      </c>
      <c r="C2609" t="str">
        <f>IF(B2609=1,'Tracker&amp;Invoice'!A2651,C2608)</f>
        <v>BQ-163</v>
      </c>
      <c r="D2609" t="str">
        <f>IF(LEFT(TRIM('Tracker&amp;Invoice'!B2651),9)="INVOICE #","INVOICE",IF(TRIM('Tracker&amp;Invoice'!B2651)="Overall Completion INVOICE","OVERALL",""))</f>
        <v/>
      </c>
      <c r="E2609" t="str">
        <f>IF(D2609="INVOICE",VALUE(MID(TRIM('Tracker&amp;Invoice'!B2651),10,10)),"")</f>
        <v/>
      </c>
      <c r="F2609">
        <f>IF(B2609=1,IFERROR(LOOKUP(2,1/('Tracker&amp;Invoice'!$H2651:$AC2651&lt;&gt;""),COLUMN('Tracker&amp;Invoice'!$H2651:$AC2651)),8),F2608)</f>
        <v>19</v>
      </c>
      <c r="G2609">
        <f>IF(D2609="OVERALL",IFERROR(LOOKUP(2,1/('Tracker&amp;Invoice'!$H2651:$AC2651&lt;&gt;""),COLUMN('Tracker&amp;Invoice'!$H2651:$AC2651)),8),G2610)</f>
        <v>20</v>
      </c>
      <c r="H2609">
        <f t="shared" si="80"/>
        <v>20</v>
      </c>
      <c r="I2609" s="29">
        <f>IF(D2609="INVOICE",SUM('Tracker&amp;Invoice'!$H2651:INDEX('Tracker&amp;Invoice'!$A2651:$AC2651,1,H2609)),0)</f>
        <v>0</v>
      </c>
      <c r="J2609" s="29">
        <f>IF(D2609="OVERALL",SUM('Tracker&amp;Invoice'!$H2651:$AC2651),0)</f>
        <v>0</v>
      </c>
    </row>
    <row r="2610" spans="1:10">
      <c r="A2610" t="e">
        <f t="shared" si="81"/>
        <v>#REF!</v>
      </c>
      <c r="B2610">
        <f>IF(AND('Tracker&amp;Invoice'!A2652&lt;&gt;"",'Tracker&amp;Invoice'!A2652&lt;&gt;"ITEM",'Tracker&amp;Invoice'!A2650="ITEM"),1,0)</f>
        <v>0</v>
      </c>
      <c r="C2610" t="str">
        <f>IF(B2610=1,'Tracker&amp;Invoice'!A2652,C2609)</f>
        <v>BQ-163</v>
      </c>
      <c r="D2610" t="str">
        <f>IF(LEFT(TRIM('Tracker&amp;Invoice'!B2652),9)="INVOICE #","INVOICE",IF(TRIM('Tracker&amp;Invoice'!B2652)="Overall Completion INVOICE","OVERALL",""))</f>
        <v>INVOICE</v>
      </c>
      <c r="E2610">
        <f>IF(D2610="INVOICE",VALUE(MID(TRIM('Tracker&amp;Invoice'!B2652),10,10)),"")</f>
        <v>13</v>
      </c>
      <c r="F2610">
        <f>IF(B2610=1,IFERROR(LOOKUP(2,1/('Tracker&amp;Invoice'!$H2652:$AC2652&lt;&gt;""),COLUMN('Tracker&amp;Invoice'!$H2652:$AC2652)),8),F2609)</f>
        <v>19</v>
      </c>
      <c r="G2610">
        <f>IF(D2610="OVERALL",IFERROR(LOOKUP(2,1/('Tracker&amp;Invoice'!$H2652:$AC2652&lt;&gt;""),COLUMN('Tracker&amp;Invoice'!$H2652:$AC2652)),8),G2611)</f>
        <v>20</v>
      </c>
      <c r="H2610">
        <f t="shared" si="80"/>
        <v>20</v>
      </c>
      <c r="I2610" s="29">
        <f>IF(D2610="INVOICE",SUM('Tracker&amp;Invoice'!$H2652:INDEX('Tracker&amp;Invoice'!$A2652:$AC2652,1,H2610)),0)</f>
        <v>187200</v>
      </c>
      <c r="J2610" s="29">
        <f>IF(D2610="OVERALL",SUM('Tracker&amp;Invoice'!$H2652:$AC2652),0)</f>
        <v>0</v>
      </c>
    </row>
    <row r="2611" spans="1:10">
      <c r="A2611" t="e">
        <f t="shared" si="81"/>
        <v>#REF!</v>
      </c>
      <c r="B2611">
        <f>IF(AND('Tracker&amp;Invoice'!A2653&lt;&gt;"",'Tracker&amp;Invoice'!A2653&lt;&gt;"ITEM",'Tracker&amp;Invoice'!A2651="ITEM"),1,0)</f>
        <v>0</v>
      </c>
      <c r="C2611" t="str">
        <f>IF(B2611=1,'Tracker&amp;Invoice'!A2653,C2610)</f>
        <v>BQ-163</v>
      </c>
      <c r="D2611" t="str">
        <f>IF(LEFT(TRIM('Tracker&amp;Invoice'!B2653),9)="INVOICE #","INVOICE",IF(TRIM('Tracker&amp;Invoice'!B2653)="Overall Completion INVOICE","OVERALL",""))</f>
        <v/>
      </c>
      <c r="E2611" t="str">
        <f>IF(D2611="INVOICE",VALUE(MID(TRIM('Tracker&amp;Invoice'!B2653),10,10)),"")</f>
        <v/>
      </c>
      <c r="F2611">
        <f>IF(B2611=1,IFERROR(LOOKUP(2,1/('Tracker&amp;Invoice'!$H2653:$AC2653&lt;&gt;""),COLUMN('Tracker&amp;Invoice'!$H2653:$AC2653)),8),F2610)</f>
        <v>19</v>
      </c>
      <c r="G2611">
        <f>IF(D2611="OVERALL",IFERROR(LOOKUP(2,1/('Tracker&amp;Invoice'!$H2653:$AC2653&lt;&gt;""),COLUMN('Tracker&amp;Invoice'!$H2653:$AC2653)),8),G2612)</f>
        <v>20</v>
      </c>
      <c r="H2611">
        <f t="shared" si="80"/>
        <v>20</v>
      </c>
      <c r="I2611" s="29">
        <f>IF(D2611="INVOICE",SUM('Tracker&amp;Invoice'!$H2653:INDEX('Tracker&amp;Invoice'!$A2653:$AC2653,1,H2611)),0)</f>
        <v>0</v>
      </c>
      <c r="J2611" s="29">
        <f>IF(D2611="OVERALL",SUM('Tracker&amp;Invoice'!$H2653:$AC2653),0)</f>
        <v>0</v>
      </c>
    </row>
    <row r="2612" spans="1:10">
      <c r="A2612" t="e">
        <f t="shared" si="81"/>
        <v>#REF!</v>
      </c>
      <c r="B2612">
        <f>IF(AND('Tracker&amp;Invoice'!A2654&lt;&gt;"",'Tracker&amp;Invoice'!A2654&lt;&gt;"ITEM",'Tracker&amp;Invoice'!A2652="ITEM"),1,0)</f>
        <v>0</v>
      </c>
      <c r="C2612" t="str">
        <f>IF(B2612=1,'Tracker&amp;Invoice'!A2654,C2611)</f>
        <v>BQ-163</v>
      </c>
      <c r="D2612" t="str">
        <f>IF(LEFT(TRIM('Tracker&amp;Invoice'!B2654),9)="INVOICE #","INVOICE",IF(TRIM('Tracker&amp;Invoice'!B2654)="Overall Completion INVOICE","OVERALL",""))</f>
        <v>INVOICE</v>
      </c>
      <c r="E2612">
        <f>IF(D2612="INVOICE",VALUE(MID(TRIM('Tracker&amp;Invoice'!B2654),10,10)),"")</f>
        <v>14</v>
      </c>
      <c r="F2612">
        <f>IF(B2612=1,IFERROR(LOOKUP(2,1/('Tracker&amp;Invoice'!$H2654:$AC2654&lt;&gt;""),COLUMN('Tracker&amp;Invoice'!$H2654:$AC2654)),8),F2611)</f>
        <v>19</v>
      </c>
      <c r="G2612">
        <f>IF(D2612="OVERALL",IFERROR(LOOKUP(2,1/('Tracker&amp;Invoice'!$H2654:$AC2654&lt;&gt;""),COLUMN('Tracker&amp;Invoice'!$H2654:$AC2654)),8),G2613)</f>
        <v>20</v>
      </c>
      <c r="H2612">
        <f t="shared" si="80"/>
        <v>20</v>
      </c>
      <c r="I2612" s="29">
        <f>IF(D2612="INVOICE",SUM('Tracker&amp;Invoice'!$H2654:INDEX('Tracker&amp;Invoice'!$A2654:$AC2654,1,H2612)),0)</f>
        <v>106704</v>
      </c>
      <c r="J2612" s="29">
        <f>IF(D2612="OVERALL",SUM('Tracker&amp;Invoice'!$H2654:$AC2654),0)</f>
        <v>0</v>
      </c>
    </row>
    <row r="2613" spans="1:10">
      <c r="A2613" t="e">
        <f t="shared" si="81"/>
        <v>#REF!</v>
      </c>
      <c r="B2613">
        <f>IF(AND('Tracker&amp;Invoice'!A2655&lt;&gt;"",'Tracker&amp;Invoice'!A2655&lt;&gt;"ITEM",'Tracker&amp;Invoice'!A2653="ITEM"),1,0)</f>
        <v>0</v>
      </c>
      <c r="C2613" t="str">
        <f>IF(B2613=1,'Tracker&amp;Invoice'!A2655,C2612)</f>
        <v>BQ-163</v>
      </c>
      <c r="D2613" t="str">
        <f>IF(LEFT(TRIM('Tracker&amp;Invoice'!B2655),9)="INVOICE #","INVOICE",IF(TRIM('Tracker&amp;Invoice'!B2655)="Overall Completion INVOICE","OVERALL",""))</f>
        <v/>
      </c>
      <c r="E2613" t="str">
        <f>IF(D2613="INVOICE",VALUE(MID(TRIM('Tracker&amp;Invoice'!B2655),10,10)),"")</f>
        <v/>
      </c>
      <c r="F2613">
        <f>IF(B2613=1,IFERROR(LOOKUP(2,1/('Tracker&amp;Invoice'!$H2655:$AC2655&lt;&gt;""),COLUMN('Tracker&amp;Invoice'!$H2655:$AC2655)),8),F2612)</f>
        <v>19</v>
      </c>
      <c r="G2613">
        <f>IF(D2613="OVERALL",IFERROR(LOOKUP(2,1/('Tracker&amp;Invoice'!$H2655:$AC2655&lt;&gt;""),COLUMN('Tracker&amp;Invoice'!$H2655:$AC2655)),8),G2614)</f>
        <v>20</v>
      </c>
      <c r="H2613">
        <f t="shared" si="80"/>
        <v>20</v>
      </c>
      <c r="I2613" s="29">
        <f>IF(D2613="INVOICE",SUM('Tracker&amp;Invoice'!$H2655:INDEX('Tracker&amp;Invoice'!$A2655:$AC2655,1,H2613)),0)</f>
        <v>0</v>
      </c>
      <c r="J2613" s="29">
        <f>IF(D2613="OVERALL",SUM('Tracker&amp;Invoice'!$H2655:$AC2655),0)</f>
        <v>0</v>
      </c>
    </row>
    <row r="2614" spans="1:10">
      <c r="A2614" t="e">
        <f t="shared" si="81"/>
        <v>#REF!</v>
      </c>
      <c r="B2614">
        <f>IF(AND('Tracker&amp;Invoice'!A2656&lt;&gt;"",'Tracker&amp;Invoice'!A2656&lt;&gt;"ITEM",'Tracker&amp;Invoice'!A2654="ITEM"),1,0)</f>
        <v>0</v>
      </c>
      <c r="C2614" t="str">
        <f>IF(B2614=1,'Tracker&amp;Invoice'!A2656,C2613)</f>
        <v>BQ-163</v>
      </c>
      <c r="D2614" t="str">
        <f>IF(LEFT(TRIM('Tracker&amp;Invoice'!B2656),9)="INVOICE #","INVOICE",IF(TRIM('Tracker&amp;Invoice'!B2656)="Overall Completion INVOICE","OVERALL",""))</f>
        <v>INVOICE</v>
      </c>
      <c r="E2614">
        <f>IF(D2614="INVOICE",VALUE(MID(TRIM('Tracker&amp;Invoice'!B2656),10,10)),"")</f>
        <v>15</v>
      </c>
      <c r="F2614">
        <f>IF(B2614=1,IFERROR(LOOKUP(2,1/('Tracker&amp;Invoice'!$H2656:$AC2656&lt;&gt;""),COLUMN('Tracker&amp;Invoice'!$H2656:$AC2656)),8),F2613)</f>
        <v>19</v>
      </c>
      <c r="G2614">
        <f>IF(D2614="OVERALL",IFERROR(LOOKUP(2,1/('Tracker&amp;Invoice'!$H2656:$AC2656&lt;&gt;""),COLUMN('Tracker&amp;Invoice'!$H2656:$AC2656)),8),G2615)</f>
        <v>20</v>
      </c>
      <c r="H2614">
        <f t="shared" si="80"/>
        <v>20</v>
      </c>
      <c r="I2614" s="29">
        <f>IF(D2614="INVOICE",SUM('Tracker&amp;Invoice'!$H2656:INDEX('Tracker&amp;Invoice'!$A2656:$AC2656,1,H2614)),0)</f>
        <v>28080</v>
      </c>
      <c r="J2614" s="29">
        <f>IF(D2614="OVERALL",SUM('Tracker&amp;Invoice'!$H2656:$AC2656),0)</f>
        <v>0</v>
      </c>
    </row>
    <row r="2615" spans="1:10">
      <c r="A2615" t="e">
        <f t="shared" si="81"/>
        <v>#REF!</v>
      </c>
      <c r="B2615">
        <f>IF(AND('Tracker&amp;Invoice'!A2657&lt;&gt;"",'Tracker&amp;Invoice'!A2657&lt;&gt;"ITEM",'Tracker&amp;Invoice'!A2655="ITEM"),1,0)</f>
        <v>0</v>
      </c>
      <c r="C2615" t="str">
        <f>IF(B2615=1,'Tracker&amp;Invoice'!A2657,C2614)</f>
        <v>BQ-163</v>
      </c>
      <c r="D2615" t="str">
        <f>IF(LEFT(TRIM('Tracker&amp;Invoice'!B2657),9)="INVOICE #","INVOICE",IF(TRIM('Tracker&amp;Invoice'!B2657)="Overall Completion INVOICE","OVERALL",""))</f>
        <v/>
      </c>
      <c r="E2615" t="str">
        <f>IF(D2615="INVOICE",VALUE(MID(TRIM('Tracker&amp;Invoice'!B2657),10,10)),"")</f>
        <v/>
      </c>
      <c r="F2615">
        <f>IF(B2615=1,IFERROR(LOOKUP(2,1/('Tracker&amp;Invoice'!$H2657:$AC2657&lt;&gt;""),COLUMN('Tracker&amp;Invoice'!$H2657:$AC2657)),8),F2614)</f>
        <v>19</v>
      </c>
      <c r="G2615">
        <f>IF(D2615="OVERALL",IFERROR(LOOKUP(2,1/('Tracker&amp;Invoice'!$H2657:$AC2657&lt;&gt;""),COLUMN('Tracker&amp;Invoice'!$H2657:$AC2657)),8),G2616)</f>
        <v>20</v>
      </c>
      <c r="H2615">
        <f t="shared" si="80"/>
        <v>20</v>
      </c>
      <c r="I2615" s="29">
        <f>IF(D2615="INVOICE",SUM('Tracker&amp;Invoice'!$H2657:INDEX('Tracker&amp;Invoice'!$A2657:$AC2657,1,H2615)),0)</f>
        <v>0</v>
      </c>
      <c r="J2615" s="29">
        <f>IF(D2615="OVERALL",SUM('Tracker&amp;Invoice'!$H2657:$AC2657),0)</f>
        <v>0</v>
      </c>
    </row>
    <row r="2616" spans="1:10">
      <c r="A2616" t="e">
        <f t="shared" si="81"/>
        <v>#REF!</v>
      </c>
      <c r="B2616">
        <f>IF(AND('Tracker&amp;Invoice'!A2658&lt;&gt;"",'Tracker&amp;Invoice'!A2658&lt;&gt;"ITEM",'Tracker&amp;Invoice'!A2656="ITEM"),1,0)</f>
        <v>0</v>
      </c>
      <c r="C2616" t="str">
        <f>IF(B2616=1,'Tracker&amp;Invoice'!A2658,C2615)</f>
        <v>BQ-163</v>
      </c>
      <c r="D2616" t="str">
        <f>IF(LEFT(TRIM('Tracker&amp;Invoice'!B2658),9)="INVOICE #","INVOICE",IF(TRIM('Tracker&amp;Invoice'!B2658)="Overall Completion INVOICE","OVERALL",""))</f>
        <v>INVOICE</v>
      </c>
      <c r="E2616">
        <f>IF(D2616="INVOICE",VALUE(MID(TRIM('Tracker&amp;Invoice'!B2658),10,10)),"")</f>
        <v>17</v>
      </c>
      <c r="F2616">
        <f>IF(B2616=1,IFERROR(LOOKUP(2,1/('Tracker&amp;Invoice'!$H2658:$AC2658&lt;&gt;""),COLUMN('Tracker&amp;Invoice'!$H2658:$AC2658)),8),F2615)</f>
        <v>19</v>
      </c>
      <c r="G2616">
        <f>IF(D2616="OVERALL",IFERROR(LOOKUP(2,1/('Tracker&amp;Invoice'!$H2658:$AC2658&lt;&gt;""),COLUMN('Tracker&amp;Invoice'!$H2658:$AC2658)),8),G2617)</f>
        <v>20</v>
      </c>
      <c r="H2616">
        <f t="shared" si="80"/>
        <v>20</v>
      </c>
      <c r="I2616" s="29">
        <f>IF(D2616="INVOICE",SUM('Tracker&amp;Invoice'!$H2658:INDEX('Tracker&amp;Invoice'!$A2658:$AC2658,1,H2616)),0)</f>
        <v>31590</v>
      </c>
      <c r="J2616" s="29">
        <f>IF(D2616="OVERALL",SUM('Tracker&amp;Invoice'!$H2658:$AC2658),0)</f>
        <v>0</v>
      </c>
    </row>
    <row r="2617" spans="1:10">
      <c r="A2617" t="e">
        <f t="shared" si="81"/>
        <v>#REF!</v>
      </c>
      <c r="B2617">
        <f>IF(AND('Tracker&amp;Invoice'!A2659&lt;&gt;"",'Tracker&amp;Invoice'!A2659&lt;&gt;"ITEM",'Tracker&amp;Invoice'!A2657="ITEM"),1,0)</f>
        <v>0</v>
      </c>
      <c r="C2617" t="str">
        <f>IF(B2617=1,'Tracker&amp;Invoice'!A2659,C2616)</f>
        <v>BQ-163</v>
      </c>
      <c r="D2617" t="str">
        <f>IF(LEFT(TRIM('Tracker&amp;Invoice'!B2659),9)="INVOICE #","INVOICE",IF(TRIM('Tracker&amp;Invoice'!B2659)="Overall Completion INVOICE","OVERALL",""))</f>
        <v/>
      </c>
      <c r="E2617" t="str">
        <f>IF(D2617="INVOICE",VALUE(MID(TRIM('Tracker&amp;Invoice'!B2659),10,10)),"")</f>
        <v/>
      </c>
      <c r="F2617">
        <f>IF(B2617=1,IFERROR(LOOKUP(2,1/('Tracker&amp;Invoice'!$H2659:$AC2659&lt;&gt;""),COLUMN('Tracker&amp;Invoice'!$H2659:$AC2659)),8),F2616)</f>
        <v>19</v>
      </c>
      <c r="G2617">
        <f>IF(D2617="OVERALL",IFERROR(LOOKUP(2,1/('Tracker&amp;Invoice'!$H2659:$AC2659&lt;&gt;""),COLUMN('Tracker&amp;Invoice'!$H2659:$AC2659)),8),G2618)</f>
        <v>20</v>
      </c>
      <c r="H2617">
        <f t="shared" si="80"/>
        <v>20</v>
      </c>
      <c r="I2617" s="29">
        <f>IF(D2617="INVOICE",SUM('Tracker&amp;Invoice'!$H2659:INDEX('Tracker&amp;Invoice'!$A2659:$AC2659,1,H2617)),0)</f>
        <v>0</v>
      </c>
      <c r="J2617" s="29">
        <f>IF(D2617="OVERALL",SUM('Tracker&amp;Invoice'!$H2659:$AC2659),0)</f>
        <v>0</v>
      </c>
    </row>
    <row r="2618" spans="1:10">
      <c r="A2618" t="e">
        <f t="shared" si="81"/>
        <v>#REF!</v>
      </c>
      <c r="B2618">
        <f>IF(AND('Tracker&amp;Invoice'!A2660&lt;&gt;"",'Tracker&amp;Invoice'!A2660&lt;&gt;"ITEM",'Tracker&amp;Invoice'!A2658="ITEM"),1,0)</f>
        <v>0</v>
      </c>
      <c r="C2618" t="str">
        <f>IF(B2618=1,'Tracker&amp;Invoice'!A2660,C2617)</f>
        <v>BQ-163</v>
      </c>
      <c r="D2618" t="str">
        <f>IF(LEFT(TRIM('Tracker&amp;Invoice'!B2660),9)="INVOICE #","INVOICE",IF(TRIM('Tracker&amp;Invoice'!B2660)="Overall Completion INVOICE","OVERALL",""))</f>
        <v>INVOICE</v>
      </c>
      <c r="E2618">
        <f>IF(D2618="INVOICE",VALUE(MID(TRIM('Tracker&amp;Invoice'!B2660),10,10)),"")</f>
        <v>18</v>
      </c>
      <c r="F2618">
        <f>IF(B2618=1,IFERROR(LOOKUP(2,1/('Tracker&amp;Invoice'!$H2660:$AC2660&lt;&gt;""),COLUMN('Tracker&amp;Invoice'!$H2660:$AC2660)),8),F2617)</f>
        <v>19</v>
      </c>
      <c r="G2618">
        <f>IF(D2618="OVERALL",IFERROR(LOOKUP(2,1/('Tracker&amp;Invoice'!$H2660:$AC2660&lt;&gt;""),COLUMN('Tracker&amp;Invoice'!$H2660:$AC2660)),8),G2619)</f>
        <v>20</v>
      </c>
      <c r="H2618">
        <f t="shared" si="80"/>
        <v>20</v>
      </c>
      <c r="I2618" s="29">
        <f>IF(D2618="INVOICE",SUM('Tracker&amp;Invoice'!$H2660:INDEX('Tracker&amp;Invoice'!$A2660:$AC2660,1,H2618)),0)</f>
        <v>15210</v>
      </c>
      <c r="J2618" s="29">
        <f>IF(D2618="OVERALL",SUM('Tracker&amp;Invoice'!$H2660:$AC2660),0)</f>
        <v>0</v>
      </c>
    </row>
    <row r="2619" spans="1:10">
      <c r="A2619" t="e">
        <f t="shared" si="81"/>
        <v>#REF!</v>
      </c>
      <c r="B2619">
        <f>IF(AND('Tracker&amp;Invoice'!A2661&lt;&gt;"",'Tracker&amp;Invoice'!A2661&lt;&gt;"ITEM",'Tracker&amp;Invoice'!A2659="ITEM"),1,0)</f>
        <v>0</v>
      </c>
      <c r="C2619" t="str">
        <f>IF(B2619=1,'Tracker&amp;Invoice'!A2661,C2618)</f>
        <v>BQ-163</v>
      </c>
      <c r="D2619" t="str">
        <f>IF(LEFT(TRIM('Tracker&amp;Invoice'!B2661),9)="INVOICE #","INVOICE",IF(TRIM('Tracker&amp;Invoice'!B2661)="Overall Completion INVOICE","OVERALL",""))</f>
        <v/>
      </c>
      <c r="E2619" t="str">
        <f>IF(D2619="INVOICE",VALUE(MID(TRIM('Tracker&amp;Invoice'!B2661),10,10)),"")</f>
        <v/>
      </c>
      <c r="F2619">
        <f>IF(B2619=1,IFERROR(LOOKUP(2,1/('Tracker&amp;Invoice'!$H2661:$AC2661&lt;&gt;""),COLUMN('Tracker&amp;Invoice'!$H2661:$AC2661)),8),F2618)</f>
        <v>19</v>
      </c>
      <c r="G2619">
        <f>IF(D2619="OVERALL",IFERROR(LOOKUP(2,1/('Tracker&amp;Invoice'!$H2661:$AC2661&lt;&gt;""),COLUMN('Tracker&amp;Invoice'!$H2661:$AC2661)),8),G2620)</f>
        <v>20</v>
      </c>
      <c r="H2619">
        <f t="shared" si="80"/>
        <v>20</v>
      </c>
      <c r="I2619" s="29">
        <f>IF(D2619="INVOICE",SUM('Tracker&amp;Invoice'!$H2661:INDEX('Tracker&amp;Invoice'!$A2661:$AC2661,1,H2619)),0)</f>
        <v>0</v>
      </c>
      <c r="J2619" s="29">
        <f>IF(D2619="OVERALL",SUM('Tracker&amp;Invoice'!$H2661:$AC2661),0)</f>
        <v>0</v>
      </c>
    </row>
    <row r="2620" spans="1:10">
      <c r="A2620" t="e">
        <f t="shared" si="81"/>
        <v>#REF!</v>
      </c>
      <c r="B2620">
        <f>IF(AND('Tracker&amp;Invoice'!A2662&lt;&gt;"",'Tracker&amp;Invoice'!A2662&lt;&gt;"ITEM",'Tracker&amp;Invoice'!A2660="ITEM"),1,0)</f>
        <v>0</v>
      </c>
      <c r="C2620" t="str">
        <f>IF(B2620=1,'Tracker&amp;Invoice'!A2662,C2619)</f>
        <v>BQ-163</v>
      </c>
      <c r="D2620" t="str">
        <f>IF(LEFT(TRIM('Tracker&amp;Invoice'!B2662),9)="INVOICE #","INVOICE",IF(TRIM('Tracker&amp;Invoice'!B2662)="Overall Completion INVOICE","OVERALL",""))</f>
        <v>INVOICE</v>
      </c>
      <c r="E2620">
        <f>IF(D2620="INVOICE",VALUE(MID(TRIM('Tracker&amp;Invoice'!B2662),10,10)),"")</f>
        <v>21</v>
      </c>
      <c r="F2620">
        <f>IF(B2620=1,IFERROR(LOOKUP(2,1/('Tracker&amp;Invoice'!$H2662:$AC2662&lt;&gt;""),COLUMN('Tracker&amp;Invoice'!$H2662:$AC2662)),8),F2619)</f>
        <v>19</v>
      </c>
      <c r="G2620">
        <f>IF(D2620="OVERALL",IFERROR(LOOKUP(2,1/('Tracker&amp;Invoice'!$H2662:$AC2662&lt;&gt;""),COLUMN('Tracker&amp;Invoice'!$H2662:$AC2662)),8),G2621)</f>
        <v>20</v>
      </c>
      <c r="H2620">
        <f t="shared" si="80"/>
        <v>20</v>
      </c>
      <c r="I2620" s="29">
        <f>IF(D2620="INVOICE",SUM('Tracker&amp;Invoice'!$H2662:INDEX('Tracker&amp;Invoice'!$A2662:$AC2662,1,H2620)),0)</f>
        <v>22230</v>
      </c>
      <c r="J2620" s="29">
        <f>IF(D2620="OVERALL",SUM('Tracker&amp;Invoice'!$H2662:$AC2662),0)</f>
        <v>0</v>
      </c>
    </row>
    <row r="2621" spans="1:10">
      <c r="A2621" t="e">
        <f t="shared" si="81"/>
        <v>#REF!</v>
      </c>
      <c r="B2621">
        <f>IF(AND('Tracker&amp;Invoice'!A2663&lt;&gt;"",'Tracker&amp;Invoice'!A2663&lt;&gt;"ITEM",'Tracker&amp;Invoice'!A2661="ITEM"),1,0)</f>
        <v>0</v>
      </c>
      <c r="C2621" t="str">
        <f>IF(B2621=1,'Tracker&amp;Invoice'!A2663,C2620)</f>
        <v>BQ-163</v>
      </c>
      <c r="D2621" t="str">
        <f>IF(LEFT(TRIM('Tracker&amp;Invoice'!B2663),9)="INVOICE #","INVOICE",IF(TRIM('Tracker&amp;Invoice'!B2663)="Overall Completion INVOICE","OVERALL",""))</f>
        <v/>
      </c>
      <c r="E2621" t="str">
        <f>IF(D2621="INVOICE",VALUE(MID(TRIM('Tracker&amp;Invoice'!B2663),10,10)),"")</f>
        <v/>
      </c>
      <c r="F2621">
        <f>IF(B2621=1,IFERROR(LOOKUP(2,1/('Tracker&amp;Invoice'!$H2663:$AC2663&lt;&gt;""),COLUMN('Tracker&amp;Invoice'!$H2663:$AC2663)),8),F2620)</f>
        <v>19</v>
      </c>
      <c r="G2621">
        <f>IF(D2621="OVERALL",IFERROR(LOOKUP(2,1/('Tracker&amp;Invoice'!$H2663:$AC2663&lt;&gt;""),COLUMN('Tracker&amp;Invoice'!$H2663:$AC2663)),8),G2622)</f>
        <v>20</v>
      </c>
      <c r="H2621">
        <f t="shared" si="80"/>
        <v>20</v>
      </c>
      <c r="I2621" s="29">
        <f>IF(D2621="INVOICE",SUM('Tracker&amp;Invoice'!$H2663:INDEX('Tracker&amp;Invoice'!$A2663:$AC2663,1,H2621)),0)</f>
        <v>0</v>
      </c>
      <c r="J2621" s="29">
        <f>IF(D2621="OVERALL",SUM('Tracker&amp;Invoice'!$H2663:$AC2663),0)</f>
        <v>0</v>
      </c>
    </row>
    <row r="2622" spans="1:10">
      <c r="A2622" t="e">
        <f t="shared" si="81"/>
        <v>#REF!</v>
      </c>
      <c r="B2622">
        <f>IF(AND('Tracker&amp;Invoice'!A2664&lt;&gt;"",'Tracker&amp;Invoice'!A2664&lt;&gt;"ITEM",'Tracker&amp;Invoice'!A2662="ITEM"),1,0)</f>
        <v>0</v>
      </c>
      <c r="C2622" t="str">
        <f>IF(B2622=1,'Tracker&amp;Invoice'!A2664,C2621)</f>
        <v>BQ-163</v>
      </c>
      <c r="D2622" t="str">
        <f>IF(LEFT(TRIM('Tracker&amp;Invoice'!B2664),9)="INVOICE #","INVOICE",IF(TRIM('Tracker&amp;Invoice'!B2664)="Overall Completion INVOICE","OVERALL",""))</f>
        <v>INVOICE</v>
      </c>
      <c r="E2622">
        <f>IF(D2622="INVOICE",VALUE(MID(TRIM('Tracker&amp;Invoice'!B2664),10,10)),"")</f>
        <v>22</v>
      </c>
      <c r="F2622">
        <f>IF(B2622=1,IFERROR(LOOKUP(2,1/('Tracker&amp;Invoice'!$H2664:$AC2664&lt;&gt;""),COLUMN('Tracker&amp;Invoice'!$H2664:$AC2664)),8),F2621)</f>
        <v>19</v>
      </c>
      <c r="G2622">
        <f>IF(D2622="OVERALL",IFERROR(LOOKUP(2,1/('Tracker&amp;Invoice'!$H2664:$AC2664&lt;&gt;""),COLUMN('Tracker&amp;Invoice'!$H2664:$AC2664)),8),G2623)</f>
        <v>20</v>
      </c>
      <c r="H2622">
        <f t="shared" si="80"/>
        <v>20</v>
      </c>
      <c r="I2622" s="29">
        <f>IF(D2622="INVOICE",SUM('Tracker&amp;Invoice'!$H2664:INDEX('Tracker&amp;Invoice'!$A2664:$AC2664,1,H2622)),0)</f>
        <v>72072</v>
      </c>
      <c r="J2622" s="29">
        <f>IF(D2622="OVERALL",SUM('Tracker&amp;Invoice'!$H2664:$AC2664),0)</f>
        <v>0</v>
      </c>
    </row>
    <row r="2623" spans="1:10">
      <c r="A2623" t="e">
        <f t="shared" si="81"/>
        <v>#REF!</v>
      </c>
      <c r="B2623">
        <f>IF(AND('Tracker&amp;Invoice'!A2665&lt;&gt;"",'Tracker&amp;Invoice'!A2665&lt;&gt;"ITEM",'Tracker&amp;Invoice'!A2663="ITEM"),1,0)</f>
        <v>0</v>
      </c>
      <c r="C2623" t="str">
        <f>IF(B2623=1,'Tracker&amp;Invoice'!A2665,C2622)</f>
        <v>BQ-163</v>
      </c>
      <c r="D2623" t="str">
        <f>IF(LEFT(TRIM('Tracker&amp;Invoice'!B2665),9)="INVOICE #","INVOICE",IF(TRIM('Tracker&amp;Invoice'!B2665)="Overall Completion INVOICE","OVERALL",""))</f>
        <v/>
      </c>
      <c r="E2623" t="str">
        <f>IF(D2623="INVOICE",VALUE(MID(TRIM('Tracker&amp;Invoice'!B2665),10,10)),"")</f>
        <v/>
      </c>
      <c r="F2623">
        <f>IF(B2623=1,IFERROR(LOOKUP(2,1/('Tracker&amp;Invoice'!$H2665:$AC2665&lt;&gt;""),COLUMN('Tracker&amp;Invoice'!$H2665:$AC2665)),8),F2622)</f>
        <v>19</v>
      </c>
      <c r="G2623">
        <f>IF(D2623="OVERALL",IFERROR(LOOKUP(2,1/('Tracker&amp;Invoice'!$H2665:$AC2665&lt;&gt;""),COLUMN('Tracker&amp;Invoice'!$H2665:$AC2665)),8),G2624)</f>
        <v>20</v>
      </c>
      <c r="H2623">
        <f t="shared" si="80"/>
        <v>20</v>
      </c>
      <c r="I2623" s="29">
        <f>IF(D2623="INVOICE",SUM('Tracker&amp;Invoice'!$H2665:INDEX('Tracker&amp;Invoice'!$A2665:$AC2665,1,H2623)),0)</f>
        <v>0</v>
      </c>
      <c r="J2623" s="29">
        <f>IF(D2623="OVERALL",SUM('Tracker&amp;Invoice'!$H2665:$AC2665),0)</f>
        <v>0</v>
      </c>
    </row>
    <row r="2624" spans="1:10">
      <c r="A2624" t="e">
        <f t="shared" si="81"/>
        <v>#REF!</v>
      </c>
      <c r="B2624">
        <f>IF(AND('Tracker&amp;Invoice'!A2666&lt;&gt;"",'Tracker&amp;Invoice'!A2666&lt;&gt;"ITEM",'Tracker&amp;Invoice'!A2664="ITEM"),1,0)</f>
        <v>0</v>
      </c>
      <c r="C2624" t="str">
        <f>IF(B2624=1,'Tracker&amp;Invoice'!A2666,C2623)</f>
        <v>BQ-163</v>
      </c>
      <c r="D2624" t="str">
        <f>IF(LEFT(TRIM('Tracker&amp;Invoice'!B2666),9)="INVOICE #","INVOICE",IF(TRIM('Tracker&amp;Invoice'!B2666)="Overall Completion INVOICE","OVERALL",""))</f>
        <v>INVOICE</v>
      </c>
      <c r="E2624">
        <f>IF(D2624="INVOICE",VALUE(MID(TRIM('Tracker&amp;Invoice'!B2666),10,10)),"")</f>
        <v>23</v>
      </c>
      <c r="F2624">
        <f>IF(B2624=1,IFERROR(LOOKUP(2,1/('Tracker&amp;Invoice'!$H2666:$AC2666&lt;&gt;""),COLUMN('Tracker&amp;Invoice'!$H2666:$AC2666)),8),F2623)</f>
        <v>19</v>
      </c>
      <c r="G2624">
        <f>IF(D2624="OVERALL",IFERROR(LOOKUP(2,1/('Tracker&amp;Invoice'!$H2666:$AC2666&lt;&gt;""),COLUMN('Tracker&amp;Invoice'!$H2666:$AC2666)),8),G2625)</f>
        <v>20</v>
      </c>
      <c r="H2624">
        <f t="shared" si="80"/>
        <v>20</v>
      </c>
      <c r="I2624" s="29">
        <f>IF(D2624="INVOICE",SUM('Tracker&amp;Invoice'!$H2666:INDEX('Tracker&amp;Invoice'!$A2666:$AC2666,1,H2624)),0)</f>
        <v>56628</v>
      </c>
      <c r="J2624" s="29">
        <f>IF(D2624="OVERALL",SUM('Tracker&amp;Invoice'!$H2666:$AC2666),0)</f>
        <v>0</v>
      </c>
    </row>
    <row r="2625" spans="1:10">
      <c r="A2625" t="e">
        <f t="shared" si="81"/>
        <v>#REF!</v>
      </c>
      <c r="B2625">
        <f>IF(AND('Tracker&amp;Invoice'!A2667&lt;&gt;"",'Tracker&amp;Invoice'!A2667&lt;&gt;"ITEM",'Tracker&amp;Invoice'!A2665="ITEM"),1,0)</f>
        <v>0</v>
      </c>
      <c r="C2625" t="str">
        <f>IF(B2625=1,'Tracker&amp;Invoice'!A2667,C2624)</f>
        <v>BQ-163</v>
      </c>
      <c r="D2625" t="str">
        <f>IF(LEFT(TRIM('Tracker&amp;Invoice'!B2667),9)="INVOICE #","INVOICE",IF(TRIM('Tracker&amp;Invoice'!B2667)="Overall Completion INVOICE","OVERALL",""))</f>
        <v/>
      </c>
      <c r="E2625" t="str">
        <f>IF(D2625="INVOICE",VALUE(MID(TRIM('Tracker&amp;Invoice'!B2667),10,10)),"")</f>
        <v/>
      </c>
      <c r="F2625">
        <f>IF(B2625=1,IFERROR(LOOKUP(2,1/('Tracker&amp;Invoice'!$H2667:$AC2667&lt;&gt;""),COLUMN('Tracker&amp;Invoice'!$H2667:$AC2667)),8),F2624)</f>
        <v>19</v>
      </c>
      <c r="G2625">
        <f>IF(D2625="OVERALL",IFERROR(LOOKUP(2,1/('Tracker&amp;Invoice'!$H2667:$AC2667&lt;&gt;""),COLUMN('Tracker&amp;Invoice'!$H2667:$AC2667)),8),G2626)</f>
        <v>20</v>
      </c>
      <c r="H2625">
        <f t="shared" si="80"/>
        <v>20</v>
      </c>
      <c r="I2625" s="29">
        <f>IF(D2625="INVOICE",SUM('Tracker&amp;Invoice'!$H2667:INDEX('Tracker&amp;Invoice'!$A2667:$AC2667,1,H2625)),0)</f>
        <v>0</v>
      </c>
      <c r="J2625" s="29">
        <f>IF(D2625="OVERALL",SUM('Tracker&amp;Invoice'!$H2667:$AC2667),0)</f>
        <v>0</v>
      </c>
    </row>
    <row r="2626" spans="1:10">
      <c r="A2626" t="e">
        <f t="shared" si="81"/>
        <v>#REF!</v>
      </c>
      <c r="B2626">
        <f>IF(AND('Tracker&amp;Invoice'!A2668&lt;&gt;"",'Tracker&amp;Invoice'!A2668&lt;&gt;"ITEM",'Tracker&amp;Invoice'!A2666="ITEM"),1,0)</f>
        <v>0</v>
      </c>
      <c r="C2626" t="str">
        <f>IF(B2626=1,'Tracker&amp;Invoice'!A2668,C2625)</f>
        <v>BQ-163</v>
      </c>
      <c r="D2626" t="str">
        <f>IF(LEFT(TRIM('Tracker&amp;Invoice'!B2668),9)="INVOICE #","INVOICE",IF(TRIM('Tracker&amp;Invoice'!B2668)="Overall Completion INVOICE","OVERALL",""))</f>
        <v>INVOICE</v>
      </c>
      <c r="E2626">
        <f>IF(D2626="INVOICE",VALUE(MID(TRIM('Tracker&amp;Invoice'!B2668),10,10)),"")</f>
        <v>24</v>
      </c>
      <c r="F2626">
        <f>IF(B2626=1,IFERROR(LOOKUP(2,1/('Tracker&amp;Invoice'!$H2668:$AC2668&lt;&gt;""),COLUMN('Tracker&amp;Invoice'!$H2668:$AC2668)),8),F2625)</f>
        <v>19</v>
      </c>
      <c r="G2626">
        <f>IF(D2626="OVERALL",IFERROR(LOOKUP(2,1/('Tracker&amp;Invoice'!$H2668:$AC2668&lt;&gt;""),COLUMN('Tracker&amp;Invoice'!$H2668:$AC2668)),8),G2627)</f>
        <v>20</v>
      </c>
      <c r="H2626">
        <f t="shared" si="80"/>
        <v>20</v>
      </c>
      <c r="I2626" s="29">
        <f>IF(D2626="INVOICE",SUM('Tracker&amp;Invoice'!$H2668:INDEX('Tracker&amp;Invoice'!$A2668:$AC2668,1,H2626)),0)</f>
        <v>29250</v>
      </c>
      <c r="J2626" s="29">
        <f>IF(D2626="OVERALL",SUM('Tracker&amp;Invoice'!$H2668:$AC2668),0)</f>
        <v>0</v>
      </c>
    </row>
    <row r="2627" spans="1:10">
      <c r="A2627" t="e">
        <f t="shared" si="81"/>
        <v>#REF!</v>
      </c>
      <c r="B2627">
        <f>IF(AND('Tracker&amp;Invoice'!A2669&lt;&gt;"",'Tracker&amp;Invoice'!A2669&lt;&gt;"ITEM",'Tracker&amp;Invoice'!A2667="ITEM"),1,0)</f>
        <v>0</v>
      </c>
      <c r="C2627" t="str">
        <f>IF(B2627=1,'Tracker&amp;Invoice'!A2669,C2626)</f>
        <v>BQ-163</v>
      </c>
      <c r="D2627" t="str">
        <f>IF(LEFT(TRIM('Tracker&amp;Invoice'!B2669),9)="INVOICE #","INVOICE",IF(TRIM('Tracker&amp;Invoice'!B2669)="Overall Completion INVOICE","OVERALL",""))</f>
        <v/>
      </c>
      <c r="E2627" t="str">
        <f>IF(D2627="INVOICE",VALUE(MID(TRIM('Tracker&amp;Invoice'!B2669),10,10)),"")</f>
        <v/>
      </c>
      <c r="F2627">
        <f>IF(B2627=1,IFERROR(LOOKUP(2,1/('Tracker&amp;Invoice'!$H2669:$AC2669&lt;&gt;""),COLUMN('Tracker&amp;Invoice'!$H2669:$AC2669)),8),F2626)</f>
        <v>19</v>
      </c>
      <c r="G2627">
        <f>IF(D2627="OVERALL",IFERROR(LOOKUP(2,1/('Tracker&amp;Invoice'!$H2669:$AC2669&lt;&gt;""),COLUMN('Tracker&amp;Invoice'!$H2669:$AC2669)),8),G2628)</f>
        <v>20</v>
      </c>
      <c r="H2627">
        <f t="shared" ref="H2627:H2690" si="82">MAX(F2627,G2627)</f>
        <v>20</v>
      </c>
      <c r="I2627" s="29">
        <f>IF(D2627="INVOICE",SUM('Tracker&amp;Invoice'!$H2669:INDEX('Tracker&amp;Invoice'!$A2669:$AC2669,1,H2627)),0)</f>
        <v>0</v>
      </c>
      <c r="J2627" s="29">
        <f>IF(D2627="OVERALL",SUM('Tracker&amp;Invoice'!$H2669:$AC2669),0)</f>
        <v>0</v>
      </c>
    </row>
    <row r="2628" spans="1:10">
      <c r="A2628" t="e">
        <f t="shared" ref="A2628:A2691" si="83">A2627+B2628</f>
        <v>#REF!</v>
      </c>
      <c r="B2628">
        <f>IF(AND('Tracker&amp;Invoice'!A2670&lt;&gt;"",'Tracker&amp;Invoice'!A2670&lt;&gt;"ITEM",'Tracker&amp;Invoice'!A2668="ITEM"),1,0)</f>
        <v>0</v>
      </c>
      <c r="C2628" t="str">
        <f>IF(B2628=1,'Tracker&amp;Invoice'!A2670,C2627)</f>
        <v>BQ-163</v>
      </c>
      <c r="D2628" t="str">
        <f>IF(LEFT(TRIM('Tracker&amp;Invoice'!B2670),9)="INVOICE #","INVOICE",IF(TRIM('Tracker&amp;Invoice'!B2670)="Overall Completion INVOICE","OVERALL",""))</f>
        <v>INVOICE</v>
      </c>
      <c r="E2628">
        <f>IF(D2628="INVOICE",VALUE(MID(TRIM('Tracker&amp;Invoice'!B2670),10,10)),"")</f>
        <v>25</v>
      </c>
      <c r="F2628">
        <f>IF(B2628=1,IFERROR(LOOKUP(2,1/('Tracker&amp;Invoice'!$H2670:$AC2670&lt;&gt;""),COLUMN('Tracker&amp;Invoice'!$H2670:$AC2670)),8),F2627)</f>
        <v>19</v>
      </c>
      <c r="G2628">
        <f>IF(D2628="OVERALL",IFERROR(LOOKUP(2,1/('Tracker&amp;Invoice'!$H2670:$AC2670&lt;&gt;""),COLUMN('Tracker&amp;Invoice'!$H2670:$AC2670)),8),G2629)</f>
        <v>20</v>
      </c>
      <c r="H2628">
        <f t="shared" si="82"/>
        <v>20</v>
      </c>
      <c r="I2628" s="29">
        <f>IF(D2628="INVOICE",SUM('Tracker&amp;Invoice'!$H2670:INDEX('Tracker&amp;Invoice'!$A2670:$AC2670,1,H2628)),0)</f>
        <v>37908</v>
      </c>
      <c r="J2628" s="29">
        <f>IF(D2628="OVERALL",SUM('Tracker&amp;Invoice'!$H2670:$AC2670),0)</f>
        <v>0</v>
      </c>
    </row>
    <row r="2629" spans="1:10">
      <c r="A2629" t="e">
        <f t="shared" si="83"/>
        <v>#REF!</v>
      </c>
      <c r="B2629">
        <f>IF(AND('Tracker&amp;Invoice'!A2671&lt;&gt;"",'Tracker&amp;Invoice'!A2671&lt;&gt;"ITEM",'Tracker&amp;Invoice'!A2669="ITEM"),1,0)</f>
        <v>0</v>
      </c>
      <c r="C2629" t="str">
        <f>IF(B2629=1,'Tracker&amp;Invoice'!A2671,C2628)</f>
        <v>BQ-163</v>
      </c>
      <c r="D2629" t="str">
        <f>IF(LEFT(TRIM('Tracker&amp;Invoice'!B2671),9)="INVOICE #","INVOICE",IF(TRIM('Tracker&amp;Invoice'!B2671)="Overall Completion INVOICE","OVERALL",""))</f>
        <v/>
      </c>
      <c r="E2629" t="str">
        <f>IF(D2629="INVOICE",VALUE(MID(TRIM('Tracker&amp;Invoice'!B2671),10,10)),"")</f>
        <v/>
      </c>
      <c r="F2629">
        <f>IF(B2629=1,IFERROR(LOOKUP(2,1/('Tracker&amp;Invoice'!$H2671:$AC2671&lt;&gt;""),COLUMN('Tracker&amp;Invoice'!$H2671:$AC2671)),8),F2628)</f>
        <v>19</v>
      </c>
      <c r="G2629">
        <f>IF(D2629="OVERALL",IFERROR(LOOKUP(2,1/('Tracker&amp;Invoice'!$H2671:$AC2671&lt;&gt;""),COLUMN('Tracker&amp;Invoice'!$H2671:$AC2671)),8),G2630)</f>
        <v>20</v>
      </c>
      <c r="H2629">
        <f t="shared" si="82"/>
        <v>20</v>
      </c>
      <c r="I2629" s="29">
        <f>IF(D2629="INVOICE",SUM('Tracker&amp;Invoice'!$H2671:INDEX('Tracker&amp;Invoice'!$A2671:$AC2671,1,H2629)),0)</f>
        <v>0</v>
      </c>
      <c r="J2629" s="29">
        <f>IF(D2629="OVERALL",SUM('Tracker&amp;Invoice'!$H2671:$AC2671),0)</f>
        <v>0</v>
      </c>
    </row>
    <row r="2630" spans="1:10">
      <c r="A2630" t="e">
        <f t="shared" si="83"/>
        <v>#REF!</v>
      </c>
      <c r="B2630">
        <f>IF(AND('Tracker&amp;Invoice'!A2672&lt;&gt;"",'Tracker&amp;Invoice'!A2672&lt;&gt;"ITEM",'Tracker&amp;Invoice'!A2670="ITEM"),1,0)</f>
        <v>0</v>
      </c>
      <c r="C2630" t="str">
        <f>IF(B2630=1,'Tracker&amp;Invoice'!A2672,C2629)</f>
        <v>BQ-163</v>
      </c>
      <c r="D2630" t="str">
        <f>IF(LEFT(TRIM('Tracker&amp;Invoice'!B2672),9)="INVOICE #","INVOICE",IF(TRIM('Tracker&amp;Invoice'!B2672)="Overall Completion INVOICE","OVERALL",""))</f>
        <v>INVOICE</v>
      </c>
      <c r="E2630">
        <f>IF(D2630="INVOICE",VALUE(MID(TRIM('Tracker&amp;Invoice'!B2672),10,10)),"")</f>
        <v>26</v>
      </c>
      <c r="F2630">
        <f>IF(B2630=1,IFERROR(LOOKUP(2,1/('Tracker&amp;Invoice'!$H2672:$AC2672&lt;&gt;""),COLUMN('Tracker&amp;Invoice'!$H2672:$AC2672)),8),F2629)</f>
        <v>19</v>
      </c>
      <c r="G2630">
        <f>IF(D2630="OVERALL",IFERROR(LOOKUP(2,1/('Tracker&amp;Invoice'!$H2672:$AC2672&lt;&gt;""),COLUMN('Tracker&amp;Invoice'!$H2672:$AC2672)),8),G2631)</f>
        <v>20</v>
      </c>
      <c r="H2630">
        <f t="shared" si="82"/>
        <v>20</v>
      </c>
      <c r="I2630" s="29">
        <f>IF(D2630="INVOICE",SUM('Tracker&amp;Invoice'!$H2672:INDEX('Tracker&amp;Invoice'!$A2672:$AC2672,1,H2630)),0)</f>
        <v>114192.00292499999</v>
      </c>
      <c r="J2630" s="29">
        <f>IF(D2630="OVERALL",SUM('Tracker&amp;Invoice'!$H2672:$AC2672),0)</f>
        <v>0</v>
      </c>
    </row>
    <row r="2631" spans="1:10">
      <c r="A2631" t="e">
        <f t="shared" si="83"/>
        <v>#REF!</v>
      </c>
      <c r="B2631">
        <f>IF(AND('Tracker&amp;Invoice'!A2673&lt;&gt;"",'Tracker&amp;Invoice'!A2673&lt;&gt;"ITEM",'Tracker&amp;Invoice'!A2671="ITEM"),1,0)</f>
        <v>0</v>
      </c>
      <c r="C2631" t="str">
        <f>IF(B2631=1,'Tracker&amp;Invoice'!A2673,C2630)</f>
        <v>BQ-163</v>
      </c>
      <c r="D2631" t="str">
        <f>IF(LEFT(TRIM('Tracker&amp;Invoice'!B2673),9)="INVOICE #","INVOICE",IF(TRIM('Tracker&amp;Invoice'!B2673)="Overall Completion INVOICE","OVERALL",""))</f>
        <v/>
      </c>
      <c r="E2631" t="str">
        <f>IF(D2631="INVOICE",VALUE(MID(TRIM('Tracker&amp;Invoice'!B2673),10,10)),"")</f>
        <v/>
      </c>
      <c r="F2631">
        <f>IF(B2631=1,IFERROR(LOOKUP(2,1/('Tracker&amp;Invoice'!$H2673:$AC2673&lt;&gt;""),COLUMN('Tracker&amp;Invoice'!$H2673:$AC2673)),8),F2630)</f>
        <v>19</v>
      </c>
      <c r="G2631">
        <f>IF(D2631="OVERALL",IFERROR(LOOKUP(2,1/('Tracker&amp;Invoice'!$H2673:$AC2673&lt;&gt;""),COLUMN('Tracker&amp;Invoice'!$H2673:$AC2673)),8),G2632)</f>
        <v>20</v>
      </c>
      <c r="H2631">
        <f t="shared" si="82"/>
        <v>20</v>
      </c>
      <c r="I2631" s="29">
        <f>IF(D2631="INVOICE",SUM('Tracker&amp;Invoice'!$H2673:INDEX('Tracker&amp;Invoice'!$A2673:$AC2673,1,H2631)),0)</f>
        <v>0</v>
      </c>
      <c r="J2631" s="29">
        <f>IF(D2631="OVERALL",SUM('Tracker&amp;Invoice'!$H2673:$AC2673),0)</f>
        <v>0</v>
      </c>
    </row>
    <row r="2632" spans="1:10">
      <c r="A2632" t="e">
        <f t="shared" si="83"/>
        <v>#REF!</v>
      </c>
      <c r="B2632">
        <f>IF(AND('Tracker&amp;Invoice'!A2674&lt;&gt;"",'Tracker&amp;Invoice'!A2674&lt;&gt;"ITEM",'Tracker&amp;Invoice'!A2672="ITEM"),1,0)</f>
        <v>0</v>
      </c>
      <c r="C2632" t="str">
        <f>IF(B2632=1,'Tracker&amp;Invoice'!A2674,C2631)</f>
        <v>BQ-163</v>
      </c>
      <c r="D2632" t="str">
        <f>IF(LEFT(TRIM('Tracker&amp;Invoice'!B2674),9)="INVOICE #","INVOICE",IF(TRIM('Tracker&amp;Invoice'!B2674)="Overall Completion INVOICE","OVERALL",""))</f>
        <v>INVOICE</v>
      </c>
      <c r="E2632">
        <f>IF(D2632="INVOICE",VALUE(MID(TRIM('Tracker&amp;Invoice'!B2674),10,10)),"")</f>
        <v>27</v>
      </c>
      <c r="F2632">
        <f>IF(B2632=1,IFERROR(LOOKUP(2,1/('Tracker&amp;Invoice'!$H2674:$AC2674&lt;&gt;""),COLUMN('Tracker&amp;Invoice'!$H2674:$AC2674)),8),F2631)</f>
        <v>19</v>
      </c>
      <c r="G2632">
        <f>IF(D2632="OVERALL",IFERROR(LOOKUP(2,1/('Tracker&amp;Invoice'!$H2674:$AC2674&lt;&gt;""),COLUMN('Tracker&amp;Invoice'!$H2674:$AC2674)),8),G2633)</f>
        <v>20</v>
      </c>
      <c r="H2632">
        <f t="shared" si="82"/>
        <v>20</v>
      </c>
      <c r="I2632" s="29">
        <f>IF(D2632="INVOICE",SUM('Tracker&amp;Invoice'!$H2674:INDEX('Tracker&amp;Invoice'!$A2674:$AC2674,1,H2632)),0)</f>
        <v>202878</v>
      </c>
      <c r="J2632" s="29">
        <f>IF(D2632="OVERALL",SUM('Tracker&amp;Invoice'!$H2674:$AC2674),0)</f>
        <v>0</v>
      </c>
    </row>
    <row r="2633" spans="1:10">
      <c r="A2633" t="e">
        <f t="shared" si="83"/>
        <v>#REF!</v>
      </c>
      <c r="B2633">
        <f>IF(AND('Tracker&amp;Invoice'!A2675&lt;&gt;"",'Tracker&amp;Invoice'!A2675&lt;&gt;"ITEM",'Tracker&amp;Invoice'!A2673="ITEM"),1,0)</f>
        <v>0</v>
      </c>
      <c r="C2633" t="str">
        <f>IF(B2633=1,'Tracker&amp;Invoice'!A2675,C2632)</f>
        <v>BQ-163</v>
      </c>
      <c r="D2633" t="str">
        <f>IF(LEFT(TRIM('Tracker&amp;Invoice'!B2675),9)="INVOICE #","INVOICE",IF(TRIM('Tracker&amp;Invoice'!B2675)="Overall Completion INVOICE","OVERALL",""))</f>
        <v/>
      </c>
      <c r="E2633" t="str">
        <f>IF(D2633="INVOICE",VALUE(MID(TRIM('Tracker&amp;Invoice'!B2675),10,10)),"")</f>
        <v/>
      </c>
      <c r="F2633">
        <f>IF(B2633=1,IFERROR(LOOKUP(2,1/('Tracker&amp;Invoice'!$H2675:$AC2675&lt;&gt;""),COLUMN('Tracker&amp;Invoice'!$H2675:$AC2675)),8),F2632)</f>
        <v>19</v>
      </c>
      <c r="G2633">
        <f>IF(D2633="OVERALL",IFERROR(LOOKUP(2,1/('Tracker&amp;Invoice'!$H2675:$AC2675&lt;&gt;""),COLUMN('Tracker&amp;Invoice'!$H2675:$AC2675)),8),G2634)</f>
        <v>20</v>
      </c>
      <c r="H2633">
        <f t="shared" si="82"/>
        <v>20</v>
      </c>
      <c r="I2633" s="29">
        <f>IF(D2633="INVOICE",SUM('Tracker&amp;Invoice'!$H2675:INDEX('Tracker&amp;Invoice'!$A2675:$AC2675,1,H2633)),0)</f>
        <v>0</v>
      </c>
      <c r="J2633" s="29">
        <f>IF(D2633="OVERALL",SUM('Tracker&amp;Invoice'!$H2675:$AC2675),0)</f>
        <v>0</v>
      </c>
    </row>
    <row r="2634" spans="1:10">
      <c r="A2634" t="e">
        <f t="shared" si="83"/>
        <v>#REF!</v>
      </c>
      <c r="B2634">
        <f>IF(AND('Tracker&amp;Invoice'!A2676&lt;&gt;"",'Tracker&amp;Invoice'!A2676&lt;&gt;"ITEM",'Tracker&amp;Invoice'!A2674="ITEM"),1,0)</f>
        <v>0</v>
      </c>
      <c r="C2634" t="str">
        <f>IF(B2634=1,'Tracker&amp;Invoice'!A2676,C2633)</f>
        <v>BQ-163</v>
      </c>
      <c r="D2634" t="str">
        <f>IF(LEFT(TRIM('Tracker&amp;Invoice'!B2676),9)="INVOICE #","INVOICE",IF(TRIM('Tracker&amp;Invoice'!B2676)="Overall Completion INVOICE","OVERALL",""))</f>
        <v>INVOICE</v>
      </c>
      <c r="E2634">
        <f>IF(D2634="INVOICE",VALUE(MID(TRIM('Tracker&amp;Invoice'!B2676),10,10)),"")</f>
        <v>29</v>
      </c>
      <c r="F2634">
        <f>IF(B2634=1,IFERROR(LOOKUP(2,1/('Tracker&amp;Invoice'!$H2676:$AC2676&lt;&gt;""),COLUMN('Tracker&amp;Invoice'!$H2676:$AC2676)),8),F2633)</f>
        <v>19</v>
      </c>
      <c r="G2634">
        <f>IF(D2634="OVERALL",IFERROR(LOOKUP(2,1/('Tracker&amp;Invoice'!$H2676:$AC2676&lt;&gt;""),COLUMN('Tracker&amp;Invoice'!$H2676:$AC2676)),8),G2635)</f>
        <v>20</v>
      </c>
      <c r="H2634">
        <f t="shared" si="82"/>
        <v>20</v>
      </c>
      <c r="I2634" s="29">
        <f>IF(D2634="INVOICE",SUM('Tracker&amp;Invoice'!$H2676:INDEX('Tracker&amp;Invoice'!$A2676:$AC2676,1,H2634)),0)</f>
        <v>58500</v>
      </c>
      <c r="J2634" s="29">
        <f>IF(D2634="OVERALL",SUM('Tracker&amp;Invoice'!$H2676:$AC2676),0)</f>
        <v>0</v>
      </c>
    </row>
    <row r="2635" spans="1:10">
      <c r="A2635" t="e">
        <f t="shared" si="83"/>
        <v>#REF!</v>
      </c>
      <c r="B2635">
        <f>IF(AND('Tracker&amp;Invoice'!A2677&lt;&gt;"",'Tracker&amp;Invoice'!A2677&lt;&gt;"ITEM",'Tracker&amp;Invoice'!A2675="ITEM"),1,0)</f>
        <v>0</v>
      </c>
      <c r="C2635" t="str">
        <f>IF(B2635=1,'Tracker&amp;Invoice'!A2677,C2634)</f>
        <v>BQ-163</v>
      </c>
      <c r="D2635" t="str">
        <f>IF(LEFT(TRIM('Tracker&amp;Invoice'!B2677),9)="INVOICE #","INVOICE",IF(TRIM('Tracker&amp;Invoice'!B2677)="Overall Completion INVOICE","OVERALL",""))</f>
        <v/>
      </c>
      <c r="E2635" t="str">
        <f>IF(D2635="INVOICE",VALUE(MID(TRIM('Tracker&amp;Invoice'!B2677),10,10)),"")</f>
        <v/>
      </c>
      <c r="F2635">
        <f>IF(B2635=1,IFERROR(LOOKUP(2,1/('Tracker&amp;Invoice'!$H2677:$AC2677&lt;&gt;""),COLUMN('Tracker&amp;Invoice'!$H2677:$AC2677)),8),F2634)</f>
        <v>19</v>
      </c>
      <c r="G2635">
        <f>IF(D2635="OVERALL",IFERROR(LOOKUP(2,1/('Tracker&amp;Invoice'!$H2677:$AC2677&lt;&gt;""),COLUMN('Tracker&amp;Invoice'!$H2677:$AC2677)),8),G2636)</f>
        <v>20</v>
      </c>
      <c r="H2635">
        <f t="shared" si="82"/>
        <v>20</v>
      </c>
      <c r="I2635" s="29">
        <f>IF(D2635="INVOICE",SUM('Tracker&amp;Invoice'!$H2677:INDEX('Tracker&amp;Invoice'!$A2677:$AC2677,1,H2635)),0)</f>
        <v>0</v>
      </c>
      <c r="J2635" s="29">
        <f>IF(D2635="OVERALL",SUM('Tracker&amp;Invoice'!$H2677:$AC2677),0)</f>
        <v>0</v>
      </c>
    </row>
    <row r="2636" spans="1:10">
      <c r="A2636" t="e">
        <f t="shared" si="83"/>
        <v>#REF!</v>
      </c>
      <c r="B2636">
        <f>IF(AND('Tracker&amp;Invoice'!A2678&lt;&gt;"",'Tracker&amp;Invoice'!A2678&lt;&gt;"ITEM",'Tracker&amp;Invoice'!A2676="ITEM"),1,0)</f>
        <v>0</v>
      </c>
      <c r="C2636" t="str">
        <f>IF(B2636=1,'Tracker&amp;Invoice'!A2678,C2635)</f>
        <v>BQ-163</v>
      </c>
      <c r="D2636" t="str">
        <f>IF(LEFT(TRIM('Tracker&amp;Invoice'!B2678),9)="INVOICE #","INVOICE",IF(TRIM('Tracker&amp;Invoice'!B2678)="Overall Completion INVOICE","OVERALL",""))</f>
        <v>INVOICE</v>
      </c>
      <c r="E2636">
        <f>IF(D2636="INVOICE",VALUE(MID(TRIM('Tracker&amp;Invoice'!B2678),10,10)),"")</f>
        <v>30</v>
      </c>
      <c r="F2636">
        <f>IF(B2636=1,IFERROR(LOOKUP(2,1/('Tracker&amp;Invoice'!$H2678:$AC2678&lt;&gt;""),COLUMN('Tracker&amp;Invoice'!$H2678:$AC2678)),8),F2635)</f>
        <v>19</v>
      </c>
      <c r="G2636">
        <f>IF(D2636="OVERALL",IFERROR(LOOKUP(2,1/('Tracker&amp;Invoice'!$H2678:$AC2678&lt;&gt;""),COLUMN('Tracker&amp;Invoice'!$H2678:$AC2678)),8),G2637)</f>
        <v>20</v>
      </c>
      <c r="H2636">
        <f t="shared" si="82"/>
        <v>20</v>
      </c>
      <c r="I2636" s="29">
        <f>IF(D2636="INVOICE",SUM('Tracker&amp;Invoice'!$H2678:INDEX('Tracker&amp;Invoice'!$A2678:$AC2678,1,H2636)),0)</f>
        <v>27378</v>
      </c>
      <c r="J2636" s="29">
        <f>IF(D2636="OVERALL",SUM('Tracker&amp;Invoice'!$H2678:$AC2678),0)</f>
        <v>0</v>
      </c>
    </row>
    <row r="2637" spans="1:10">
      <c r="A2637" t="e">
        <f t="shared" si="83"/>
        <v>#REF!</v>
      </c>
      <c r="B2637">
        <f>IF(AND('Tracker&amp;Invoice'!A2679&lt;&gt;"",'Tracker&amp;Invoice'!A2679&lt;&gt;"ITEM",'Tracker&amp;Invoice'!A2677="ITEM"),1,0)</f>
        <v>0</v>
      </c>
      <c r="C2637" t="str">
        <f>IF(B2637=1,'Tracker&amp;Invoice'!A2679,C2636)</f>
        <v>BQ-163</v>
      </c>
      <c r="D2637" t="str">
        <f>IF(LEFT(TRIM('Tracker&amp;Invoice'!B2679),9)="INVOICE #","INVOICE",IF(TRIM('Tracker&amp;Invoice'!B2679)="Overall Completion INVOICE","OVERALL",""))</f>
        <v/>
      </c>
      <c r="E2637" t="str">
        <f>IF(D2637="INVOICE",VALUE(MID(TRIM('Tracker&amp;Invoice'!B2679),10,10)),"")</f>
        <v/>
      </c>
      <c r="F2637">
        <f>IF(B2637=1,IFERROR(LOOKUP(2,1/('Tracker&amp;Invoice'!$H2679:$AC2679&lt;&gt;""),COLUMN('Tracker&amp;Invoice'!$H2679:$AC2679)),8),F2636)</f>
        <v>19</v>
      </c>
      <c r="G2637">
        <f>IF(D2637="OVERALL",IFERROR(LOOKUP(2,1/('Tracker&amp;Invoice'!$H2679:$AC2679&lt;&gt;""),COLUMN('Tracker&amp;Invoice'!$H2679:$AC2679)),8),G2638)</f>
        <v>20</v>
      </c>
      <c r="H2637">
        <f t="shared" si="82"/>
        <v>20</v>
      </c>
      <c r="I2637" s="29">
        <f>IF(D2637="INVOICE",SUM('Tracker&amp;Invoice'!$H2679:INDEX('Tracker&amp;Invoice'!$A2679:$AC2679,1,H2637)),0)</f>
        <v>0</v>
      </c>
      <c r="J2637" s="29">
        <f>IF(D2637="OVERALL",SUM('Tracker&amp;Invoice'!$H2679:$AC2679),0)</f>
        <v>0</v>
      </c>
    </row>
    <row r="2638" spans="1:10">
      <c r="A2638" t="e">
        <f t="shared" si="83"/>
        <v>#REF!</v>
      </c>
      <c r="B2638">
        <f>IF(AND('Tracker&amp;Invoice'!A2680&lt;&gt;"",'Tracker&amp;Invoice'!A2680&lt;&gt;"ITEM",'Tracker&amp;Invoice'!A2678="ITEM"),1,0)</f>
        <v>0</v>
      </c>
      <c r="C2638" t="str">
        <f>IF(B2638=1,'Tracker&amp;Invoice'!A2680,C2637)</f>
        <v>BQ-163</v>
      </c>
      <c r="D2638" t="str">
        <f>IF(LEFT(TRIM('Tracker&amp;Invoice'!B2680),9)="INVOICE #","INVOICE",IF(TRIM('Tracker&amp;Invoice'!B2680)="Overall Completion INVOICE","OVERALL",""))</f>
        <v>INVOICE</v>
      </c>
      <c r="E2638">
        <f>IF(D2638="INVOICE",VALUE(MID(TRIM('Tracker&amp;Invoice'!B2680),10,10)),"")</f>
        <v>31</v>
      </c>
      <c r="F2638">
        <f>IF(B2638=1,IFERROR(LOOKUP(2,1/('Tracker&amp;Invoice'!$H2680:$AC2680&lt;&gt;""),COLUMN('Tracker&amp;Invoice'!$H2680:$AC2680)),8),F2637)</f>
        <v>19</v>
      </c>
      <c r="G2638">
        <f>IF(D2638="OVERALL",IFERROR(LOOKUP(2,1/('Tracker&amp;Invoice'!$H2680:$AC2680&lt;&gt;""),COLUMN('Tracker&amp;Invoice'!$H2680:$AC2680)),8),G2639)</f>
        <v>20</v>
      </c>
      <c r="H2638">
        <f t="shared" si="82"/>
        <v>20</v>
      </c>
      <c r="I2638" s="29">
        <f>IF(D2638="INVOICE",SUM('Tracker&amp;Invoice'!$H2680:INDEX('Tracker&amp;Invoice'!$A2680:$AC2680,1,H2638)),0)</f>
        <v>175500</v>
      </c>
      <c r="J2638" s="29">
        <f>IF(D2638="OVERALL",SUM('Tracker&amp;Invoice'!$H2680:$AC2680),0)</f>
        <v>0</v>
      </c>
    </row>
    <row r="2639" spans="1:10">
      <c r="A2639" t="e">
        <f t="shared" si="83"/>
        <v>#REF!</v>
      </c>
      <c r="B2639">
        <f>IF(AND('Tracker&amp;Invoice'!A2681&lt;&gt;"",'Tracker&amp;Invoice'!A2681&lt;&gt;"ITEM",'Tracker&amp;Invoice'!A2679="ITEM"),1,0)</f>
        <v>0</v>
      </c>
      <c r="C2639" t="str">
        <f>IF(B2639=1,'Tracker&amp;Invoice'!A2681,C2638)</f>
        <v>BQ-163</v>
      </c>
      <c r="D2639" t="str">
        <f>IF(LEFT(TRIM('Tracker&amp;Invoice'!B2681),9)="INVOICE #","INVOICE",IF(TRIM('Tracker&amp;Invoice'!B2681)="Overall Completion INVOICE","OVERALL",""))</f>
        <v/>
      </c>
      <c r="E2639" t="str">
        <f>IF(D2639="INVOICE",VALUE(MID(TRIM('Tracker&amp;Invoice'!B2681),10,10)),"")</f>
        <v/>
      </c>
      <c r="F2639">
        <f>IF(B2639=1,IFERROR(LOOKUP(2,1/('Tracker&amp;Invoice'!$H2681:$AC2681&lt;&gt;""),COLUMN('Tracker&amp;Invoice'!$H2681:$AC2681)),8),F2638)</f>
        <v>19</v>
      </c>
      <c r="G2639">
        <f>IF(D2639="OVERALL",IFERROR(LOOKUP(2,1/('Tracker&amp;Invoice'!$H2681:$AC2681&lt;&gt;""),COLUMN('Tracker&amp;Invoice'!$H2681:$AC2681)),8),G2640)</f>
        <v>20</v>
      </c>
      <c r="H2639">
        <f t="shared" si="82"/>
        <v>20</v>
      </c>
      <c r="I2639" s="29">
        <f>IF(D2639="INVOICE",SUM('Tracker&amp;Invoice'!$H2681:INDEX('Tracker&amp;Invoice'!$A2681:$AC2681,1,H2639)),0)</f>
        <v>0</v>
      </c>
      <c r="J2639" s="29">
        <f>IF(D2639="OVERALL",SUM('Tracker&amp;Invoice'!$H2681:$AC2681),0)</f>
        <v>0</v>
      </c>
    </row>
    <row r="2640" spans="1:10">
      <c r="A2640" t="e">
        <f t="shared" si="83"/>
        <v>#REF!</v>
      </c>
      <c r="B2640">
        <f>IF(AND('Tracker&amp;Invoice'!A2682&lt;&gt;"",'Tracker&amp;Invoice'!A2682&lt;&gt;"ITEM",'Tracker&amp;Invoice'!A2680="ITEM"),1,0)</f>
        <v>0</v>
      </c>
      <c r="C2640" t="str">
        <f>IF(B2640=1,'Tracker&amp;Invoice'!A2682,C2639)</f>
        <v>BQ-163</v>
      </c>
      <c r="D2640" t="str">
        <f>IF(LEFT(TRIM('Tracker&amp;Invoice'!B2682),9)="INVOICE #","INVOICE",IF(TRIM('Tracker&amp;Invoice'!B2682)="Overall Completion INVOICE","OVERALL",""))</f>
        <v>INVOICE</v>
      </c>
      <c r="E2640">
        <f>IF(D2640="INVOICE",VALUE(MID(TRIM('Tracker&amp;Invoice'!B2682),10,10)),"")</f>
        <v>32</v>
      </c>
      <c r="F2640">
        <f>IF(B2640=1,IFERROR(LOOKUP(2,1/('Tracker&amp;Invoice'!$H2682:$AC2682&lt;&gt;""),COLUMN('Tracker&amp;Invoice'!$H2682:$AC2682)),8),F2639)</f>
        <v>19</v>
      </c>
      <c r="G2640">
        <f>IF(D2640="OVERALL",IFERROR(LOOKUP(2,1/('Tracker&amp;Invoice'!$H2682:$AC2682&lt;&gt;""),COLUMN('Tracker&amp;Invoice'!$H2682:$AC2682)),8),G2641)</f>
        <v>20</v>
      </c>
      <c r="H2640">
        <f t="shared" si="82"/>
        <v>20</v>
      </c>
      <c r="I2640" s="29">
        <f>IF(D2640="INVOICE",SUM('Tracker&amp;Invoice'!$H2682:INDEX('Tracker&amp;Invoice'!$A2682:$AC2682,1,H2640)),0)</f>
        <v>70200</v>
      </c>
      <c r="J2640" s="29">
        <f>IF(D2640="OVERALL",SUM('Tracker&amp;Invoice'!$H2682:$AC2682),0)</f>
        <v>0</v>
      </c>
    </row>
    <row r="2641" spans="1:10">
      <c r="A2641" t="e">
        <f t="shared" si="83"/>
        <v>#REF!</v>
      </c>
      <c r="B2641">
        <f>IF(AND('Tracker&amp;Invoice'!A2685&lt;&gt;"",'Tracker&amp;Invoice'!A2685&lt;&gt;"ITEM",'Tracker&amp;Invoice'!A2681="ITEM"),1,0)</f>
        <v>0</v>
      </c>
      <c r="C2641" t="str">
        <f>IF(B2641=1,'Tracker&amp;Invoice'!A2685,C2640)</f>
        <v>BQ-163</v>
      </c>
      <c r="D2641" t="str">
        <f>IF(LEFT(TRIM('Tracker&amp;Invoice'!B2685),9)="INVOICE #","INVOICE",IF(TRIM('Tracker&amp;Invoice'!B2685)="Overall Completion INVOICE","OVERALL",""))</f>
        <v/>
      </c>
      <c r="E2641" t="str">
        <f>IF(D2641="INVOICE",VALUE(MID(TRIM('Tracker&amp;Invoice'!B2685),10,10)),"")</f>
        <v/>
      </c>
      <c r="F2641">
        <f>IF(B2641=1,IFERROR(LOOKUP(2,1/('Tracker&amp;Invoice'!$H2685:$AC2685&lt;&gt;""),COLUMN('Tracker&amp;Invoice'!$H2685:$AC2685)),8),F2640)</f>
        <v>19</v>
      </c>
      <c r="G2641">
        <f>IF(D2641="OVERALL",IFERROR(LOOKUP(2,1/('Tracker&amp;Invoice'!$H2685:$AC2685&lt;&gt;""),COLUMN('Tracker&amp;Invoice'!$H2685:$AC2685)),8),G2642)</f>
        <v>20</v>
      </c>
      <c r="H2641">
        <f t="shared" si="82"/>
        <v>20</v>
      </c>
      <c r="I2641" s="29">
        <f>IF(D2641="INVOICE",SUM('Tracker&amp;Invoice'!$H2685:INDEX('Tracker&amp;Invoice'!$A2685:$AC2685,1,H2641)),0)</f>
        <v>0</v>
      </c>
      <c r="J2641" s="29">
        <f>IF(D2641="OVERALL",SUM('Tracker&amp;Invoice'!$H2685:$AC2685),0)</f>
        <v>0</v>
      </c>
    </row>
    <row r="2642" spans="1:10">
      <c r="A2642" t="e">
        <f t="shared" si="83"/>
        <v>#REF!</v>
      </c>
      <c r="B2642">
        <f>IF(AND('Tracker&amp;Invoice'!A2686&lt;&gt;"",'Tracker&amp;Invoice'!A2686&lt;&gt;"ITEM",'Tracker&amp;Invoice'!A2682="ITEM"),1,0)</f>
        <v>0</v>
      </c>
      <c r="C2642" t="str">
        <f>IF(B2642=1,'Tracker&amp;Invoice'!A2686,C2641)</f>
        <v>BQ-163</v>
      </c>
      <c r="D2642" t="str">
        <f>IF(LEFT(TRIM('Tracker&amp;Invoice'!B2686),9)="INVOICE #","INVOICE",IF(TRIM('Tracker&amp;Invoice'!B2686)="Overall Completion INVOICE","OVERALL",""))</f>
        <v>OVERALL</v>
      </c>
      <c r="E2642" t="str">
        <f>IF(D2642="INVOICE",VALUE(MID(TRIM('Tracker&amp;Invoice'!B2686),10,10)),"")</f>
        <v/>
      </c>
      <c r="F2642">
        <f>IF(B2642=1,IFERROR(LOOKUP(2,1/('Tracker&amp;Invoice'!$H2686:$AC2686&lt;&gt;""),COLUMN('Tracker&amp;Invoice'!$H2686:$AC2686)),8),F2641)</f>
        <v>19</v>
      </c>
      <c r="G2642">
        <f>IF(D2642="OVERALL",IFERROR(LOOKUP(2,1/('Tracker&amp;Invoice'!$H2686:$AC2686&lt;&gt;""),COLUMN('Tracker&amp;Invoice'!$H2686:$AC2686)),8),G2643)</f>
        <v>20</v>
      </c>
      <c r="H2642">
        <f t="shared" si="82"/>
        <v>20</v>
      </c>
      <c r="I2642" s="29">
        <f>IF(D2642="INVOICE",SUM('Tracker&amp;Invoice'!$H2686:INDEX('Tracker&amp;Invoice'!$A2686:$AC2686,1,H2642)),0)</f>
        <v>0</v>
      </c>
      <c r="J2642" s="29">
        <f>IF(D2642="OVERALL",SUM('Tracker&amp;Invoice'!$H2686:$AC2686),0)</f>
        <v>2316600.0029250002</v>
      </c>
    </row>
    <row r="2643" spans="1:10">
      <c r="A2643" t="e">
        <f t="shared" si="83"/>
        <v>#REF!</v>
      </c>
      <c r="B2643">
        <f>IF(AND('Tracker&amp;Invoice'!A2687&lt;&gt;"",'Tracker&amp;Invoice'!A2687&lt;&gt;"ITEM",'Tracker&amp;Invoice'!A2685="ITEM"),1,0)</f>
        <v>0</v>
      </c>
      <c r="C2643" t="str">
        <f>IF(B2643=1,'Tracker&amp;Invoice'!A2687,C2642)</f>
        <v>BQ-163</v>
      </c>
      <c r="D2643" t="str">
        <f>IF(LEFT(TRIM('Tracker&amp;Invoice'!B2687),9)="INVOICE #","INVOICE",IF(TRIM('Tracker&amp;Invoice'!B2687)="Overall Completion INVOICE","OVERALL",""))</f>
        <v/>
      </c>
      <c r="E2643" t="str">
        <f>IF(D2643="INVOICE",VALUE(MID(TRIM('Tracker&amp;Invoice'!B2687),10,10)),"")</f>
        <v/>
      </c>
      <c r="F2643">
        <f>IF(B2643=1,IFERROR(LOOKUP(2,1/('Tracker&amp;Invoice'!$H2687:$AC2687&lt;&gt;""),COLUMN('Tracker&amp;Invoice'!$H2687:$AC2687)),8),F2642)</f>
        <v>19</v>
      </c>
      <c r="G2643">
        <f>IF(D2643="OVERALL",IFERROR(LOOKUP(2,1/('Tracker&amp;Invoice'!$H2687:$AC2687&lt;&gt;""),COLUMN('Tracker&amp;Invoice'!$H2687:$AC2687)),8),G2644)</f>
        <v>14</v>
      </c>
      <c r="H2643">
        <f t="shared" si="82"/>
        <v>19</v>
      </c>
      <c r="I2643" s="29">
        <f>IF(D2643="INVOICE",SUM('Tracker&amp;Invoice'!$H2687:INDEX('Tracker&amp;Invoice'!$A2687:$AC2687,1,H2643)),0)</f>
        <v>0</v>
      </c>
      <c r="J2643" s="29">
        <f>IF(D2643="OVERALL",SUM('Tracker&amp;Invoice'!$H2687:$AC2687),0)</f>
        <v>0</v>
      </c>
    </row>
    <row r="2644" spans="1:10">
      <c r="A2644" t="e">
        <f t="shared" si="83"/>
        <v>#REF!</v>
      </c>
      <c r="B2644">
        <f>IF(AND('Tracker&amp;Invoice'!A2688&lt;&gt;"",'Tracker&amp;Invoice'!A2688&lt;&gt;"ITEM",'Tracker&amp;Invoice'!A2686="ITEM"),1,0)</f>
        <v>0</v>
      </c>
      <c r="C2644" t="str">
        <f>IF(B2644=1,'Tracker&amp;Invoice'!A2688,C2643)</f>
        <v>BQ-163</v>
      </c>
      <c r="D2644" t="str">
        <f>IF(LEFT(TRIM('Tracker&amp;Invoice'!B2688),9)="INVOICE #","INVOICE",IF(TRIM('Tracker&amp;Invoice'!B2688)="Overall Completion INVOICE","OVERALL",""))</f>
        <v/>
      </c>
      <c r="E2644" t="str">
        <f>IF(D2644="INVOICE",VALUE(MID(TRIM('Tracker&amp;Invoice'!B2688),10,10)),"")</f>
        <v/>
      </c>
      <c r="F2644">
        <f>IF(B2644=1,IFERROR(LOOKUP(2,1/('Tracker&amp;Invoice'!$H2688:$AC2688&lt;&gt;""),COLUMN('Tracker&amp;Invoice'!$H2688:$AC2688)),8),F2643)</f>
        <v>19</v>
      </c>
      <c r="G2644">
        <f>IF(D2644="OVERALL",IFERROR(LOOKUP(2,1/('Tracker&amp;Invoice'!$H2688:$AC2688&lt;&gt;""),COLUMN('Tracker&amp;Invoice'!$H2688:$AC2688)),8),G2645)</f>
        <v>14</v>
      </c>
      <c r="H2644">
        <f t="shared" si="82"/>
        <v>19</v>
      </c>
      <c r="I2644" s="29">
        <f>IF(D2644="INVOICE",SUM('Tracker&amp;Invoice'!$H2688:INDEX('Tracker&amp;Invoice'!$A2688:$AC2688,1,H2644)),0)</f>
        <v>0</v>
      </c>
      <c r="J2644" s="29">
        <f>IF(D2644="OVERALL",SUM('Tracker&amp;Invoice'!$H2688:$AC2688),0)</f>
        <v>0</v>
      </c>
    </row>
    <row r="2645" spans="1:10">
      <c r="A2645" t="e">
        <f t="shared" si="83"/>
        <v>#REF!</v>
      </c>
      <c r="B2645">
        <f>IF(AND('Tracker&amp;Invoice'!A2689&lt;&gt;"",'Tracker&amp;Invoice'!A2689&lt;&gt;"ITEM",'Tracker&amp;Invoice'!A2687="ITEM"),1,0)</f>
        <v>0</v>
      </c>
      <c r="C2645" t="str">
        <f>IF(B2645=1,'Tracker&amp;Invoice'!A2689,C2644)</f>
        <v>BQ-163</v>
      </c>
      <c r="D2645" t="str">
        <f>IF(LEFT(TRIM('Tracker&amp;Invoice'!B2689),9)="INVOICE #","INVOICE",IF(TRIM('Tracker&amp;Invoice'!B2689)="Overall Completion INVOICE","OVERALL",""))</f>
        <v/>
      </c>
      <c r="E2645" t="str">
        <f>IF(D2645="INVOICE",VALUE(MID(TRIM('Tracker&amp;Invoice'!B2689),10,10)),"")</f>
        <v/>
      </c>
      <c r="F2645">
        <f>IF(B2645=1,IFERROR(LOOKUP(2,1/('Tracker&amp;Invoice'!$H2689:$AC2689&lt;&gt;""),COLUMN('Tracker&amp;Invoice'!$H2689:$AC2689)),8),F2644)</f>
        <v>19</v>
      </c>
      <c r="G2645">
        <f>IF(D2645="OVERALL",IFERROR(LOOKUP(2,1/('Tracker&amp;Invoice'!$H2689:$AC2689&lt;&gt;""),COLUMN('Tracker&amp;Invoice'!$H2689:$AC2689)),8),G2646)</f>
        <v>14</v>
      </c>
      <c r="H2645">
        <f t="shared" si="82"/>
        <v>19</v>
      </c>
      <c r="I2645" s="29">
        <f>IF(D2645="INVOICE",SUM('Tracker&amp;Invoice'!$H2689:INDEX('Tracker&amp;Invoice'!$A2689:$AC2689,1,H2645)),0)</f>
        <v>0</v>
      </c>
      <c r="J2645" s="29">
        <f>IF(D2645="OVERALL",SUM('Tracker&amp;Invoice'!$H2689:$AC2689),0)</f>
        <v>0</v>
      </c>
    </row>
    <row r="2646" spans="1:10">
      <c r="A2646" t="e">
        <f t="shared" si="83"/>
        <v>#REF!</v>
      </c>
      <c r="B2646">
        <f>IF(AND('Tracker&amp;Invoice'!A2690&lt;&gt;"",'Tracker&amp;Invoice'!A2690&lt;&gt;"ITEM",'Tracker&amp;Invoice'!A2688="ITEM"),1,0)</f>
        <v>0</v>
      </c>
      <c r="C2646" t="str">
        <f>IF(B2646=1,'Tracker&amp;Invoice'!A2690,C2645)</f>
        <v>BQ-163</v>
      </c>
      <c r="D2646" t="str">
        <f>IF(LEFT(TRIM('Tracker&amp;Invoice'!B2690),9)="INVOICE #","INVOICE",IF(TRIM('Tracker&amp;Invoice'!B2690)="Overall Completion INVOICE","OVERALL",""))</f>
        <v/>
      </c>
      <c r="E2646" t="str">
        <f>IF(D2646="INVOICE",VALUE(MID(TRIM('Tracker&amp;Invoice'!B2690),10,10)),"")</f>
        <v/>
      </c>
      <c r="F2646">
        <f>IF(B2646=1,IFERROR(LOOKUP(2,1/('Tracker&amp;Invoice'!$H2690:$AC2690&lt;&gt;""),COLUMN('Tracker&amp;Invoice'!$H2690:$AC2690)),8),F2645)</f>
        <v>19</v>
      </c>
      <c r="G2646">
        <f>IF(D2646="OVERALL",IFERROR(LOOKUP(2,1/('Tracker&amp;Invoice'!$H2690:$AC2690&lt;&gt;""),COLUMN('Tracker&amp;Invoice'!$H2690:$AC2690)),8),G2647)</f>
        <v>14</v>
      </c>
      <c r="H2646">
        <f t="shared" si="82"/>
        <v>19</v>
      </c>
      <c r="I2646" s="29">
        <f>IF(D2646="INVOICE",SUM('Tracker&amp;Invoice'!$H2690:INDEX('Tracker&amp;Invoice'!$A2690:$AC2690,1,H2646)),0)</f>
        <v>0</v>
      </c>
      <c r="J2646" s="29">
        <f>IF(D2646="OVERALL",SUM('Tracker&amp;Invoice'!$H2690:$AC2690),0)</f>
        <v>0</v>
      </c>
    </row>
    <row r="2647" spans="1:10">
      <c r="A2647" t="e">
        <f t="shared" si="83"/>
        <v>#REF!</v>
      </c>
      <c r="B2647">
        <f>IF(AND('Tracker&amp;Invoice'!A2691&lt;&gt;"",'Tracker&amp;Invoice'!A2691&lt;&gt;"ITEM",'Tracker&amp;Invoice'!A2689="ITEM"),1,0)</f>
        <v>0</v>
      </c>
      <c r="C2647" t="str">
        <f>IF(B2647=1,'Tracker&amp;Invoice'!A2691,C2646)</f>
        <v>BQ-163</v>
      </c>
      <c r="D2647" t="str">
        <f>IF(LEFT(TRIM('Tracker&amp;Invoice'!B2691),9)="INVOICE #","INVOICE",IF(TRIM('Tracker&amp;Invoice'!B2691)="Overall Completion INVOICE","OVERALL",""))</f>
        <v/>
      </c>
      <c r="E2647" t="str">
        <f>IF(D2647="INVOICE",VALUE(MID(TRIM('Tracker&amp;Invoice'!B2691),10,10)),"")</f>
        <v/>
      </c>
      <c r="F2647">
        <f>IF(B2647=1,IFERROR(LOOKUP(2,1/('Tracker&amp;Invoice'!$H2691:$AC2691&lt;&gt;""),COLUMN('Tracker&amp;Invoice'!$H2691:$AC2691)),8),F2646)</f>
        <v>19</v>
      </c>
      <c r="G2647">
        <f>IF(D2647="OVERALL",IFERROR(LOOKUP(2,1/('Tracker&amp;Invoice'!$H2691:$AC2691&lt;&gt;""),COLUMN('Tracker&amp;Invoice'!$H2691:$AC2691)),8),G2648)</f>
        <v>14</v>
      </c>
      <c r="H2647">
        <f t="shared" si="82"/>
        <v>19</v>
      </c>
      <c r="I2647" s="29">
        <f>IF(D2647="INVOICE",SUM('Tracker&amp;Invoice'!$H2691:INDEX('Tracker&amp;Invoice'!$A2691:$AC2691,1,H2647)),0)</f>
        <v>0</v>
      </c>
      <c r="J2647" s="29">
        <f>IF(D2647="OVERALL",SUM('Tracker&amp;Invoice'!$H2691:$AC2691),0)</f>
        <v>0</v>
      </c>
    </row>
    <row r="2648" spans="1:10">
      <c r="A2648" t="e">
        <f t="shared" si="83"/>
        <v>#REF!</v>
      </c>
      <c r="B2648">
        <f>IF(AND('Tracker&amp;Invoice'!A2692&lt;&gt;"",'Tracker&amp;Invoice'!A2692&lt;&gt;"ITEM",'Tracker&amp;Invoice'!A2690="ITEM"),1,0)</f>
        <v>0</v>
      </c>
      <c r="C2648" t="str">
        <f>IF(B2648=1,'Tracker&amp;Invoice'!A2692,C2647)</f>
        <v>BQ-163</v>
      </c>
      <c r="D2648" t="str">
        <f>IF(LEFT(TRIM('Tracker&amp;Invoice'!B2692),9)="INVOICE #","INVOICE",IF(TRIM('Tracker&amp;Invoice'!B2692)="Overall Completion INVOICE","OVERALL",""))</f>
        <v/>
      </c>
      <c r="E2648" t="str">
        <f>IF(D2648="INVOICE",VALUE(MID(TRIM('Tracker&amp;Invoice'!B2692),10,10)),"")</f>
        <v/>
      </c>
      <c r="F2648">
        <f>IF(B2648=1,IFERROR(LOOKUP(2,1/('Tracker&amp;Invoice'!$H2692:$AC2692&lt;&gt;""),COLUMN('Tracker&amp;Invoice'!$H2692:$AC2692)),8),F2647)</f>
        <v>19</v>
      </c>
      <c r="G2648">
        <f>IF(D2648="OVERALL",IFERROR(LOOKUP(2,1/('Tracker&amp;Invoice'!$H2692:$AC2692&lt;&gt;""),COLUMN('Tracker&amp;Invoice'!$H2692:$AC2692)),8),G2649)</f>
        <v>14</v>
      </c>
      <c r="H2648">
        <f t="shared" si="82"/>
        <v>19</v>
      </c>
      <c r="I2648" s="29">
        <f>IF(D2648="INVOICE",SUM('Tracker&amp;Invoice'!$H2692:INDEX('Tracker&amp;Invoice'!$A2692:$AC2692,1,H2648)),0)</f>
        <v>0</v>
      </c>
      <c r="J2648" s="29">
        <f>IF(D2648="OVERALL",SUM('Tracker&amp;Invoice'!$H2692:$AC2692),0)</f>
        <v>0</v>
      </c>
    </row>
    <row r="2649" spans="1:10">
      <c r="A2649" t="e">
        <f t="shared" si="83"/>
        <v>#REF!</v>
      </c>
      <c r="B2649">
        <f>IF(AND('Tracker&amp;Invoice'!A2693&lt;&gt;"",'Tracker&amp;Invoice'!A2693&lt;&gt;"ITEM",'Tracker&amp;Invoice'!A2691="ITEM"),1,0)</f>
        <v>0</v>
      </c>
      <c r="C2649" t="str">
        <f>IF(B2649=1,'Tracker&amp;Invoice'!A2693,C2648)</f>
        <v>BQ-163</v>
      </c>
      <c r="D2649" t="str">
        <f>IF(LEFT(TRIM('Tracker&amp;Invoice'!B2693),9)="INVOICE #","INVOICE",IF(TRIM('Tracker&amp;Invoice'!B2693)="Overall Completion INVOICE","OVERALL",""))</f>
        <v/>
      </c>
      <c r="E2649" t="str">
        <f>IF(D2649="INVOICE",VALUE(MID(TRIM('Tracker&amp;Invoice'!B2693),10,10)),"")</f>
        <v/>
      </c>
      <c r="F2649">
        <f>IF(B2649=1,IFERROR(LOOKUP(2,1/('Tracker&amp;Invoice'!$H2693:$AC2693&lt;&gt;""),COLUMN('Tracker&amp;Invoice'!$H2693:$AC2693)),8),F2648)</f>
        <v>19</v>
      </c>
      <c r="G2649">
        <f>IF(D2649="OVERALL",IFERROR(LOOKUP(2,1/('Tracker&amp;Invoice'!$H2693:$AC2693&lt;&gt;""),COLUMN('Tracker&amp;Invoice'!$H2693:$AC2693)),8),G2650)</f>
        <v>14</v>
      </c>
      <c r="H2649">
        <f t="shared" si="82"/>
        <v>19</v>
      </c>
      <c r="I2649" s="29">
        <f>IF(D2649="INVOICE",SUM('Tracker&amp;Invoice'!$H2693:INDEX('Tracker&amp;Invoice'!$A2693:$AC2693,1,H2649)),0)</f>
        <v>0</v>
      </c>
      <c r="J2649" s="29">
        <f>IF(D2649="OVERALL",SUM('Tracker&amp;Invoice'!$H2693:$AC2693),0)</f>
        <v>0</v>
      </c>
    </row>
    <row r="2650" spans="1:10">
      <c r="A2650" t="e">
        <f t="shared" si="83"/>
        <v>#REF!</v>
      </c>
      <c r="B2650">
        <f>IF(AND('Tracker&amp;Invoice'!A2694&lt;&gt;"",'Tracker&amp;Invoice'!A2694&lt;&gt;"ITEM",'Tracker&amp;Invoice'!A2692="ITEM"),1,0)</f>
        <v>0</v>
      </c>
      <c r="C2650" t="str">
        <f>IF(B2650=1,'Tracker&amp;Invoice'!A2694,C2649)</f>
        <v>BQ-163</v>
      </c>
      <c r="D2650" t="str">
        <f>IF(LEFT(TRIM('Tracker&amp;Invoice'!B2694),9)="INVOICE #","INVOICE",IF(TRIM('Tracker&amp;Invoice'!B2694)="Overall Completion INVOICE","OVERALL",""))</f>
        <v/>
      </c>
      <c r="E2650" t="str">
        <f>IF(D2650="INVOICE",VALUE(MID(TRIM('Tracker&amp;Invoice'!B2694),10,10)),"")</f>
        <v/>
      </c>
      <c r="F2650">
        <f>IF(B2650=1,IFERROR(LOOKUP(2,1/('Tracker&amp;Invoice'!$H2694:$AC2694&lt;&gt;""),COLUMN('Tracker&amp;Invoice'!$H2694:$AC2694)),8),F2649)</f>
        <v>19</v>
      </c>
      <c r="G2650">
        <f>IF(D2650="OVERALL",IFERROR(LOOKUP(2,1/('Tracker&amp;Invoice'!$H2694:$AC2694&lt;&gt;""),COLUMN('Tracker&amp;Invoice'!$H2694:$AC2694)),8),G2651)</f>
        <v>14</v>
      </c>
      <c r="H2650">
        <f t="shared" si="82"/>
        <v>19</v>
      </c>
      <c r="I2650" s="29">
        <f>IF(D2650="INVOICE",SUM('Tracker&amp;Invoice'!$H2694:INDEX('Tracker&amp;Invoice'!$A2694:$AC2694,1,H2650)),0)</f>
        <v>0</v>
      </c>
      <c r="J2650" s="29">
        <f>IF(D2650="OVERALL",SUM('Tracker&amp;Invoice'!$H2694:$AC2694),0)</f>
        <v>0</v>
      </c>
    </row>
    <row r="2651" spans="1:10">
      <c r="A2651" t="e">
        <f t="shared" si="83"/>
        <v>#REF!</v>
      </c>
      <c r="B2651">
        <f>IF(AND('Tracker&amp;Invoice'!A2695&lt;&gt;"",'Tracker&amp;Invoice'!A2695&lt;&gt;"ITEM",'Tracker&amp;Invoice'!A2693="ITEM"),1,0)</f>
        <v>0</v>
      </c>
      <c r="C2651" t="str">
        <f>IF(B2651=1,'Tracker&amp;Invoice'!A2695,C2650)</f>
        <v>BQ-163</v>
      </c>
      <c r="D2651" t="str">
        <f>IF(LEFT(TRIM('Tracker&amp;Invoice'!B2695),9)="INVOICE #","INVOICE",IF(TRIM('Tracker&amp;Invoice'!B2695)="Overall Completion INVOICE","OVERALL",""))</f>
        <v/>
      </c>
      <c r="E2651" t="str">
        <f>IF(D2651="INVOICE",VALUE(MID(TRIM('Tracker&amp;Invoice'!B2695),10,10)),"")</f>
        <v/>
      </c>
      <c r="F2651">
        <f>IF(B2651=1,IFERROR(LOOKUP(2,1/('Tracker&amp;Invoice'!$H2695:$AC2695&lt;&gt;""),COLUMN('Tracker&amp;Invoice'!$H2695:$AC2695)),8),F2650)</f>
        <v>19</v>
      </c>
      <c r="G2651">
        <f>IF(D2651="OVERALL",IFERROR(LOOKUP(2,1/('Tracker&amp;Invoice'!$H2695:$AC2695&lt;&gt;""),COLUMN('Tracker&amp;Invoice'!$H2695:$AC2695)),8),G2652)</f>
        <v>14</v>
      </c>
      <c r="H2651">
        <f t="shared" si="82"/>
        <v>19</v>
      </c>
      <c r="I2651" s="29">
        <f>IF(D2651="INVOICE",SUM('Tracker&amp;Invoice'!$H2695:INDEX('Tracker&amp;Invoice'!$A2695:$AC2695,1,H2651)),0)</f>
        <v>0</v>
      </c>
      <c r="J2651" s="29">
        <f>IF(D2651="OVERALL",SUM('Tracker&amp;Invoice'!$H2695:$AC2695),0)</f>
        <v>0</v>
      </c>
    </row>
    <row r="2652" spans="1:10">
      <c r="A2652" t="e">
        <f t="shared" si="83"/>
        <v>#REF!</v>
      </c>
      <c r="B2652">
        <f>IF(AND('Tracker&amp;Invoice'!A2696&lt;&gt;"",'Tracker&amp;Invoice'!A2696&lt;&gt;"ITEM",'Tracker&amp;Invoice'!A2694="ITEM"),1,0)</f>
        <v>0</v>
      </c>
      <c r="C2652" t="str">
        <f>IF(B2652=1,'Tracker&amp;Invoice'!A2696,C2651)</f>
        <v>BQ-163</v>
      </c>
      <c r="D2652" t="str">
        <f>IF(LEFT(TRIM('Tracker&amp;Invoice'!B2696),9)="INVOICE #","INVOICE",IF(TRIM('Tracker&amp;Invoice'!B2696)="Overall Completion INVOICE","OVERALL",""))</f>
        <v/>
      </c>
      <c r="E2652" t="str">
        <f>IF(D2652="INVOICE",VALUE(MID(TRIM('Tracker&amp;Invoice'!B2696),10,10)),"")</f>
        <v/>
      </c>
      <c r="F2652">
        <f>IF(B2652=1,IFERROR(LOOKUP(2,1/('Tracker&amp;Invoice'!$H2696:$AC2696&lt;&gt;""),COLUMN('Tracker&amp;Invoice'!$H2696:$AC2696)),8),F2651)</f>
        <v>19</v>
      </c>
      <c r="G2652">
        <f>IF(D2652="OVERALL",IFERROR(LOOKUP(2,1/('Tracker&amp;Invoice'!$H2696:$AC2696&lt;&gt;""),COLUMN('Tracker&amp;Invoice'!$H2696:$AC2696)),8),G2653)</f>
        <v>14</v>
      </c>
      <c r="H2652">
        <f t="shared" si="82"/>
        <v>19</v>
      </c>
      <c r="I2652" s="29">
        <f>IF(D2652="INVOICE",SUM('Tracker&amp;Invoice'!$H2696:INDEX('Tracker&amp;Invoice'!$A2696:$AC2696,1,H2652)),0)</f>
        <v>0</v>
      </c>
      <c r="J2652" s="29">
        <f>IF(D2652="OVERALL",SUM('Tracker&amp;Invoice'!$H2696:$AC2696),0)</f>
        <v>0</v>
      </c>
    </row>
    <row r="2653" spans="1:10">
      <c r="A2653" t="e">
        <f t="shared" si="83"/>
        <v>#REF!</v>
      </c>
      <c r="B2653">
        <f>IF(AND('Tracker&amp;Invoice'!A2697&lt;&gt;"",'Tracker&amp;Invoice'!A2697&lt;&gt;"ITEM",'Tracker&amp;Invoice'!A2695="ITEM"),1,0)</f>
        <v>0</v>
      </c>
      <c r="C2653" t="str">
        <f>IF(B2653=1,'Tracker&amp;Invoice'!A2697,C2652)</f>
        <v>BQ-163</v>
      </c>
      <c r="D2653" t="str">
        <f>IF(LEFT(TRIM('Tracker&amp;Invoice'!B2697),9)="INVOICE #","INVOICE",IF(TRIM('Tracker&amp;Invoice'!B2697)="Overall Completion INVOICE","OVERALL",""))</f>
        <v/>
      </c>
      <c r="E2653" t="str">
        <f>IF(D2653="INVOICE",VALUE(MID(TRIM('Tracker&amp;Invoice'!B2697),10,10)),"")</f>
        <v/>
      </c>
      <c r="F2653">
        <f>IF(B2653=1,IFERROR(LOOKUP(2,1/('Tracker&amp;Invoice'!$H2697:$AC2697&lt;&gt;""),COLUMN('Tracker&amp;Invoice'!$H2697:$AC2697)),8),F2652)</f>
        <v>19</v>
      </c>
      <c r="G2653">
        <f>IF(D2653="OVERALL",IFERROR(LOOKUP(2,1/('Tracker&amp;Invoice'!$H2697:$AC2697&lt;&gt;""),COLUMN('Tracker&amp;Invoice'!$H2697:$AC2697)),8),G2654)</f>
        <v>14</v>
      </c>
      <c r="H2653">
        <f t="shared" si="82"/>
        <v>19</v>
      </c>
      <c r="I2653" s="29">
        <f>IF(D2653="INVOICE",SUM('Tracker&amp;Invoice'!$H2697:INDEX('Tracker&amp;Invoice'!$A2697:$AC2697,1,H2653)),0)</f>
        <v>0</v>
      </c>
      <c r="J2653" s="29">
        <f>IF(D2653="OVERALL",SUM('Tracker&amp;Invoice'!$H2697:$AC2697),0)</f>
        <v>0</v>
      </c>
    </row>
    <row r="2654" spans="1:10">
      <c r="A2654" t="e">
        <f t="shared" si="83"/>
        <v>#REF!</v>
      </c>
      <c r="B2654">
        <f>IF(AND('Tracker&amp;Invoice'!A2698&lt;&gt;"",'Tracker&amp;Invoice'!A2698&lt;&gt;"ITEM",'Tracker&amp;Invoice'!A2696="ITEM"),1,0)</f>
        <v>0</v>
      </c>
      <c r="C2654" t="str">
        <f>IF(B2654=1,'Tracker&amp;Invoice'!A2698,C2653)</f>
        <v>BQ-163</v>
      </c>
      <c r="D2654" t="str">
        <f>IF(LEFT(TRIM('Tracker&amp;Invoice'!B2698),9)="INVOICE #","INVOICE",IF(TRIM('Tracker&amp;Invoice'!B2698)="Overall Completion INVOICE","OVERALL",""))</f>
        <v/>
      </c>
      <c r="E2654" t="str">
        <f>IF(D2654="INVOICE",VALUE(MID(TRIM('Tracker&amp;Invoice'!B2698),10,10)),"")</f>
        <v/>
      </c>
      <c r="F2654">
        <f>IF(B2654=1,IFERROR(LOOKUP(2,1/('Tracker&amp;Invoice'!$H2698:$AC2698&lt;&gt;""),COLUMN('Tracker&amp;Invoice'!$H2698:$AC2698)),8),F2653)</f>
        <v>19</v>
      </c>
      <c r="G2654">
        <f>IF(D2654="OVERALL",IFERROR(LOOKUP(2,1/('Tracker&amp;Invoice'!$H2698:$AC2698&lt;&gt;""),COLUMN('Tracker&amp;Invoice'!$H2698:$AC2698)),8),G2655)</f>
        <v>14</v>
      </c>
      <c r="H2654">
        <f t="shared" si="82"/>
        <v>19</v>
      </c>
      <c r="I2654" s="29">
        <f>IF(D2654="INVOICE",SUM('Tracker&amp;Invoice'!$H2698:INDEX('Tracker&amp;Invoice'!$A2698:$AC2698,1,H2654)),0)</f>
        <v>0</v>
      </c>
      <c r="J2654" s="29">
        <f>IF(D2654="OVERALL",SUM('Tracker&amp;Invoice'!$H2698:$AC2698),0)</f>
        <v>0</v>
      </c>
    </row>
    <row r="2655" spans="1:10">
      <c r="A2655" t="e">
        <f t="shared" si="83"/>
        <v>#REF!</v>
      </c>
      <c r="B2655">
        <f>IF(AND('Tracker&amp;Invoice'!A2699&lt;&gt;"",'Tracker&amp;Invoice'!A2699&lt;&gt;"ITEM",'Tracker&amp;Invoice'!A2697="ITEM"),1,0)</f>
        <v>0</v>
      </c>
      <c r="C2655" t="str">
        <f>IF(B2655=1,'Tracker&amp;Invoice'!A2699,C2654)</f>
        <v>BQ-163</v>
      </c>
      <c r="D2655" t="str">
        <f>IF(LEFT(TRIM('Tracker&amp;Invoice'!B2699),9)="INVOICE #","INVOICE",IF(TRIM('Tracker&amp;Invoice'!B2699)="Overall Completion INVOICE","OVERALL",""))</f>
        <v/>
      </c>
      <c r="E2655" t="str">
        <f>IF(D2655="INVOICE",VALUE(MID(TRIM('Tracker&amp;Invoice'!B2699),10,10)),"")</f>
        <v/>
      </c>
      <c r="F2655">
        <f>IF(B2655=1,IFERROR(LOOKUP(2,1/('Tracker&amp;Invoice'!$H2699:$AC2699&lt;&gt;""),COLUMN('Tracker&amp;Invoice'!$H2699:$AC2699)),8),F2654)</f>
        <v>19</v>
      </c>
      <c r="G2655">
        <f>IF(D2655="OVERALL",IFERROR(LOOKUP(2,1/('Tracker&amp;Invoice'!$H2699:$AC2699&lt;&gt;""),COLUMN('Tracker&amp;Invoice'!$H2699:$AC2699)),8),G2656)</f>
        <v>14</v>
      </c>
      <c r="H2655">
        <f t="shared" si="82"/>
        <v>19</v>
      </c>
      <c r="I2655" s="29">
        <f>IF(D2655="INVOICE",SUM('Tracker&amp;Invoice'!$H2699:INDEX('Tracker&amp;Invoice'!$A2699:$AC2699,1,H2655)),0)</f>
        <v>0</v>
      </c>
      <c r="J2655" s="29">
        <f>IF(D2655="OVERALL",SUM('Tracker&amp;Invoice'!$H2699:$AC2699),0)</f>
        <v>0</v>
      </c>
    </row>
    <row r="2656" spans="1:10">
      <c r="A2656" t="e">
        <f t="shared" si="83"/>
        <v>#REF!</v>
      </c>
      <c r="B2656">
        <f>IF(AND('Tracker&amp;Invoice'!A2700&lt;&gt;"",'Tracker&amp;Invoice'!A2700&lt;&gt;"ITEM",'Tracker&amp;Invoice'!A2698="ITEM"),1,0)</f>
        <v>0</v>
      </c>
      <c r="C2656" t="str">
        <f>IF(B2656=1,'Tracker&amp;Invoice'!A2700,C2655)</f>
        <v>BQ-163</v>
      </c>
      <c r="D2656" t="str">
        <f>IF(LEFT(TRIM('Tracker&amp;Invoice'!B2700),9)="INVOICE #","INVOICE",IF(TRIM('Tracker&amp;Invoice'!B2700)="Overall Completion INVOICE","OVERALL",""))</f>
        <v/>
      </c>
      <c r="E2656" t="str">
        <f>IF(D2656="INVOICE",VALUE(MID(TRIM('Tracker&amp;Invoice'!B2700),10,10)),"")</f>
        <v/>
      </c>
      <c r="F2656">
        <f>IF(B2656=1,IFERROR(LOOKUP(2,1/('Tracker&amp;Invoice'!$H2700:$AC2700&lt;&gt;""),COLUMN('Tracker&amp;Invoice'!$H2700:$AC2700)),8),F2655)</f>
        <v>19</v>
      </c>
      <c r="G2656">
        <f>IF(D2656="OVERALL",IFERROR(LOOKUP(2,1/('Tracker&amp;Invoice'!$H2700:$AC2700&lt;&gt;""),COLUMN('Tracker&amp;Invoice'!$H2700:$AC2700)),8),G2657)</f>
        <v>14</v>
      </c>
      <c r="H2656">
        <f t="shared" si="82"/>
        <v>19</v>
      </c>
      <c r="I2656" s="29">
        <f>IF(D2656="INVOICE",SUM('Tracker&amp;Invoice'!$H2700:INDEX('Tracker&amp;Invoice'!$A2700:$AC2700,1,H2656)),0)</f>
        <v>0</v>
      </c>
      <c r="J2656" s="29">
        <f>IF(D2656="OVERALL",SUM('Tracker&amp;Invoice'!$H2700:$AC2700),0)</f>
        <v>0</v>
      </c>
    </row>
    <row r="2657" spans="1:10">
      <c r="A2657" t="e">
        <f t="shared" si="83"/>
        <v>#REF!</v>
      </c>
      <c r="B2657">
        <f>IF(AND('Tracker&amp;Invoice'!A2701&lt;&gt;"",'Tracker&amp;Invoice'!A2701&lt;&gt;"ITEM",'Tracker&amp;Invoice'!A2699="ITEM"),1,0)</f>
        <v>0</v>
      </c>
      <c r="C2657" t="str">
        <f>IF(B2657=1,'Tracker&amp;Invoice'!A2701,C2656)</f>
        <v>BQ-163</v>
      </c>
      <c r="D2657" t="str">
        <f>IF(LEFT(TRIM('Tracker&amp;Invoice'!B2701),9)="INVOICE #","INVOICE",IF(TRIM('Tracker&amp;Invoice'!B2701)="Overall Completion INVOICE","OVERALL",""))</f>
        <v/>
      </c>
      <c r="E2657" t="str">
        <f>IF(D2657="INVOICE",VALUE(MID(TRIM('Tracker&amp;Invoice'!B2701),10,10)),"")</f>
        <v/>
      </c>
      <c r="F2657">
        <f>IF(B2657=1,IFERROR(LOOKUP(2,1/('Tracker&amp;Invoice'!$H2701:$AC2701&lt;&gt;""),COLUMN('Tracker&amp;Invoice'!$H2701:$AC2701)),8),F2656)</f>
        <v>19</v>
      </c>
      <c r="G2657">
        <f>IF(D2657="OVERALL",IFERROR(LOOKUP(2,1/('Tracker&amp;Invoice'!$H2701:$AC2701&lt;&gt;""),COLUMN('Tracker&amp;Invoice'!$H2701:$AC2701)),8),G2658)</f>
        <v>14</v>
      </c>
      <c r="H2657">
        <f t="shared" si="82"/>
        <v>19</v>
      </c>
      <c r="I2657" s="29">
        <f>IF(D2657="INVOICE",SUM('Tracker&amp;Invoice'!$H2701:INDEX('Tracker&amp;Invoice'!$A2701:$AC2701,1,H2657)),0)</f>
        <v>0</v>
      </c>
      <c r="J2657" s="29">
        <f>IF(D2657="OVERALL",SUM('Tracker&amp;Invoice'!$H2701:$AC2701),0)</f>
        <v>0</v>
      </c>
    </row>
    <row r="2658" spans="1:10">
      <c r="A2658" t="e">
        <f t="shared" si="83"/>
        <v>#REF!</v>
      </c>
      <c r="B2658">
        <f>IF(AND('Tracker&amp;Invoice'!A2702&lt;&gt;"",'Tracker&amp;Invoice'!A2702&lt;&gt;"ITEM",'Tracker&amp;Invoice'!A2700="ITEM"),1,0)</f>
        <v>0</v>
      </c>
      <c r="C2658" t="str">
        <f>IF(B2658=1,'Tracker&amp;Invoice'!A2702,C2657)</f>
        <v>BQ-163</v>
      </c>
      <c r="D2658" t="str">
        <f>IF(LEFT(TRIM('Tracker&amp;Invoice'!B2702),9)="INVOICE #","INVOICE",IF(TRIM('Tracker&amp;Invoice'!B2702)="Overall Completion INVOICE","OVERALL",""))</f>
        <v/>
      </c>
      <c r="E2658" t="str">
        <f>IF(D2658="INVOICE",VALUE(MID(TRIM('Tracker&amp;Invoice'!B2702),10,10)),"")</f>
        <v/>
      </c>
      <c r="F2658">
        <f>IF(B2658=1,IFERROR(LOOKUP(2,1/('Tracker&amp;Invoice'!$H2702:$AC2702&lt;&gt;""),COLUMN('Tracker&amp;Invoice'!$H2702:$AC2702)),8),F2657)</f>
        <v>19</v>
      </c>
      <c r="G2658">
        <f>IF(D2658="OVERALL",IFERROR(LOOKUP(2,1/('Tracker&amp;Invoice'!$H2702:$AC2702&lt;&gt;""),COLUMN('Tracker&amp;Invoice'!$H2702:$AC2702)),8),G2659)</f>
        <v>14</v>
      </c>
      <c r="H2658">
        <f t="shared" si="82"/>
        <v>19</v>
      </c>
      <c r="I2658" s="29">
        <f>IF(D2658="INVOICE",SUM('Tracker&amp;Invoice'!$H2702:INDEX('Tracker&amp;Invoice'!$A2702:$AC2702,1,H2658)),0)</f>
        <v>0</v>
      </c>
      <c r="J2658" s="29">
        <f>IF(D2658="OVERALL",SUM('Tracker&amp;Invoice'!$H2702:$AC2702),0)</f>
        <v>0</v>
      </c>
    </row>
    <row r="2659" spans="1:10">
      <c r="A2659" t="e">
        <f t="shared" si="83"/>
        <v>#REF!</v>
      </c>
      <c r="B2659">
        <f>IF(AND('Tracker&amp;Invoice'!A2703&lt;&gt;"",'Tracker&amp;Invoice'!A2703&lt;&gt;"ITEM",'Tracker&amp;Invoice'!A2701="ITEM"),1,0)</f>
        <v>0</v>
      </c>
      <c r="C2659" t="str">
        <f>IF(B2659=1,'Tracker&amp;Invoice'!A2703,C2658)</f>
        <v>BQ-163</v>
      </c>
      <c r="D2659" t="str">
        <f>IF(LEFT(TRIM('Tracker&amp;Invoice'!B2703),9)="INVOICE #","INVOICE",IF(TRIM('Tracker&amp;Invoice'!B2703)="Overall Completion INVOICE","OVERALL",""))</f>
        <v/>
      </c>
      <c r="E2659" t="str">
        <f>IF(D2659="INVOICE",VALUE(MID(TRIM('Tracker&amp;Invoice'!B2703),10,10)),"")</f>
        <v/>
      </c>
      <c r="F2659">
        <f>IF(B2659=1,IFERROR(LOOKUP(2,1/('Tracker&amp;Invoice'!$H2703:$AC2703&lt;&gt;""),COLUMN('Tracker&amp;Invoice'!$H2703:$AC2703)),8),F2658)</f>
        <v>19</v>
      </c>
      <c r="G2659">
        <f>IF(D2659="OVERALL",IFERROR(LOOKUP(2,1/('Tracker&amp;Invoice'!$H2703:$AC2703&lt;&gt;""),COLUMN('Tracker&amp;Invoice'!$H2703:$AC2703)),8),G2660)</f>
        <v>14</v>
      </c>
      <c r="H2659">
        <f t="shared" si="82"/>
        <v>19</v>
      </c>
      <c r="I2659" s="29">
        <f>IF(D2659="INVOICE",SUM('Tracker&amp;Invoice'!$H2703:INDEX('Tracker&amp;Invoice'!$A2703:$AC2703,1,H2659)),0)</f>
        <v>0</v>
      </c>
      <c r="J2659" s="29">
        <f>IF(D2659="OVERALL",SUM('Tracker&amp;Invoice'!$H2703:$AC2703),0)</f>
        <v>0</v>
      </c>
    </row>
    <row r="2660" spans="1:10">
      <c r="A2660" t="e">
        <f t="shared" si="83"/>
        <v>#REF!</v>
      </c>
      <c r="B2660">
        <f>IF(AND('Tracker&amp;Invoice'!A2704&lt;&gt;"",'Tracker&amp;Invoice'!A2704&lt;&gt;"ITEM",'Tracker&amp;Invoice'!A2702="ITEM"),1,0)</f>
        <v>0</v>
      </c>
      <c r="C2660" t="str">
        <f>IF(B2660=1,'Tracker&amp;Invoice'!A2704,C2659)</f>
        <v>BQ-163</v>
      </c>
      <c r="D2660" t="str">
        <f>IF(LEFT(TRIM('Tracker&amp;Invoice'!B2704),9)="INVOICE #","INVOICE",IF(TRIM('Tracker&amp;Invoice'!B2704)="Overall Completion INVOICE","OVERALL",""))</f>
        <v/>
      </c>
      <c r="E2660" t="str">
        <f>IF(D2660="INVOICE",VALUE(MID(TRIM('Tracker&amp;Invoice'!B2704),10,10)),"")</f>
        <v/>
      </c>
      <c r="F2660">
        <f>IF(B2660=1,IFERROR(LOOKUP(2,1/('Tracker&amp;Invoice'!$H2704:$AC2704&lt;&gt;""),COLUMN('Tracker&amp;Invoice'!$H2704:$AC2704)),8),F2659)</f>
        <v>19</v>
      </c>
      <c r="G2660">
        <f>IF(D2660="OVERALL",IFERROR(LOOKUP(2,1/('Tracker&amp;Invoice'!$H2704:$AC2704&lt;&gt;""),COLUMN('Tracker&amp;Invoice'!$H2704:$AC2704)),8),G2661)</f>
        <v>14</v>
      </c>
      <c r="H2660">
        <f t="shared" si="82"/>
        <v>19</v>
      </c>
      <c r="I2660" s="29">
        <f>IF(D2660="INVOICE",SUM('Tracker&amp;Invoice'!$H2704:INDEX('Tracker&amp;Invoice'!$A2704:$AC2704,1,H2660)),0)</f>
        <v>0</v>
      </c>
      <c r="J2660" s="29">
        <f>IF(D2660="OVERALL",SUM('Tracker&amp;Invoice'!$H2704:$AC2704),0)</f>
        <v>0</v>
      </c>
    </row>
    <row r="2661" spans="1:10">
      <c r="A2661" t="e">
        <f t="shared" si="83"/>
        <v>#REF!</v>
      </c>
      <c r="B2661">
        <f>IF(AND('Tracker&amp;Invoice'!A2705&lt;&gt;"",'Tracker&amp;Invoice'!A2705&lt;&gt;"ITEM",'Tracker&amp;Invoice'!A2703="ITEM"),1,0)</f>
        <v>0</v>
      </c>
      <c r="C2661" t="str">
        <f>IF(B2661=1,'Tracker&amp;Invoice'!A2705,C2660)</f>
        <v>BQ-163</v>
      </c>
      <c r="D2661" t="str">
        <f>IF(LEFT(TRIM('Tracker&amp;Invoice'!B2705),9)="INVOICE #","INVOICE",IF(TRIM('Tracker&amp;Invoice'!B2705)="Overall Completion INVOICE","OVERALL",""))</f>
        <v/>
      </c>
      <c r="E2661" t="str">
        <f>IF(D2661="INVOICE",VALUE(MID(TRIM('Tracker&amp;Invoice'!B2705),10,10)),"")</f>
        <v/>
      </c>
      <c r="F2661">
        <f>IF(B2661=1,IFERROR(LOOKUP(2,1/('Tracker&amp;Invoice'!$H2705:$AC2705&lt;&gt;""),COLUMN('Tracker&amp;Invoice'!$H2705:$AC2705)),8),F2660)</f>
        <v>19</v>
      </c>
      <c r="G2661">
        <f>IF(D2661="OVERALL",IFERROR(LOOKUP(2,1/('Tracker&amp;Invoice'!$H2705:$AC2705&lt;&gt;""),COLUMN('Tracker&amp;Invoice'!$H2705:$AC2705)),8),G2662)</f>
        <v>14</v>
      </c>
      <c r="H2661">
        <f t="shared" si="82"/>
        <v>19</v>
      </c>
      <c r="I2661" s="29">
        <f>IF(D2661="INVOICE",SUM('Tracker&amp;Invoice'!$H2705:INDEX('Tracker&amp;Invoice'!$A2705:$AC2705,1,H2661)),0)</f>
        <v>0</v>
      </c>
      <c r="J2661" s="29">
        <f>IF(D2661="OVERALL",SUM('Tracker&amp;Invoice'!$H2705:$AC2705),0)</f>
        <v>0</v>
      </c>
    </row>
    <row r="2662" spans="1:10">
      <c r="A2662" t="e">
        <f t="shared" si="83"/>
        <v>#REF!</v>
      </c>
      <c r="B2662">
        <f>IF(AND('Tracker&amp;Invoice'!A2706&lt;&gt;"",'Tracker&amp;Invoice'!A2706&lt;&gt;"ITEM",'Tracker&amp;Invoice'!A2704="ITEM"),1,0)</f>
        <v>0</v>
      </c>
      <c r="C2662" t="str">
        <f>IF(B2662=1,'Tracker&amp;Invoice'!A2706,C2661)</f>
        <v>BQ-163</v>
      </c>
      <c r="D2662" t="str">
        <f>IF(LEFT(TRIM('Tracker&amp;Invoice'!B2706),9)="INVOICE #","INVOICE",IF(TRIM('Tracker&amp;Invoice'!B2706)="Overall Completion INVOICE","OVERALL",""))</f>
        <v/>
      </c>
      <c r="E2662" t="str">
        <f>IF(D2662="INVOICE",VALUE(MID(TRIM('Tracker&amp;Invoice'!B2706),10,10)),"")</f>
        <v/>
      </c>
      <c r="F2662">
        <f>IF(B2662=1,IFERROR(LOOKUP(2,1/('Tracker&amp;Invoice'!$H2706:$AC2706&lt;&gt;""),COLUMN('Tracker&amp;Invoice'!$H2706:$AC2706)),8),F2661)</f>
        <v>19</v>
      </c>
      <c r="G2662">
        <f>IF(D2662="OVERALL",IFERROR(LOOKUP(2,1/('Tracker&amp;Invoice'!$H2706:$AC2706&lt;&gt;""),COLUMN('Tracker&amp;Invoice'!$H2706:$AC2706)),8),G2663)</f>
        <v>14</v>
      </c>
      <c r="H2662">
        <f t="shared" si="82"/>
        <v>19</v>
      </c>
      <c r="I2662" s="29">
        <f>IF(D2662="INVOICE",SUM('Tracker&amp;Invoice'!$H2706:INDEX('Tracker&amp;Invoice'!$A2706:$AC2706,1,H2662)),0)</f>
        <v>0</v>
      </c>
      <c r="J2662" s="29">
        <f>IF(D2662="OVERALL",SUM('Tracker&amp;Invoice'!$H2706:$AC2706),0)</f>
        <v>0</v>
      </c>
    </row>
    <row r="2663" spans="1:10">
      <c r="A2663" t="e">
        <f t="shared" si="83"/>
        <v>#REF!</v>
      </c>
      <c r="B2663">
        <f>IF(AND('Tracker&amp;Invoice'!A2707&lt;&gt;"",'Tracker&amp;Invoice'!A2707&lt;&gt;"ITEM",'Tracker&amp;Invoice'!A2705="ITEM"),1,0)</f>
        <v>0</v>
      </c>
      <c r="C2663" t="str">
        <f>IF(B2663=1,'Tracker&amp;Invoice'!A2707,C2662)</f>
        <v>BQ-163</v>
      </c>
      <c r="D2663" t="str">
        <f>IF(LEFT(TRIM('Tracker&amp;Invoice'!B2707),9)="INVOICE #","INVOICE",IF(TRIM('Tracker&amp;Invoice'!B2707)="Overall Completion INVOICE","OVERALL",""))</f>
        <v/>
      </c>
      <c r="E2663" t="str">
        <f>IF(D2663="INVOICE",VALUE(MID(TRIM('Tracker&amp;Invoice'!B2707),10,10)),"")</f>
        <v/>
      </c>
      <c r="F2663">
        <f>IF(B2663=1,IFERROR(LOOKUP(2,1/('Tracker&amp;Invoice'!$H2707:$AC2707&lt;&gt;""),COLUMN('Tracker&amp;Invoice'!$H2707:$AC2707)),8),F2662)</f>
        <v>19</v>
      </c>
      <c r="G2663">
        <f>IF(D2663="OVERALL",IFERROR(LOOKUP(2,1/('Tracker&amp;Invoice'!$H2707:$AC2707&lt;&gt;""),COLUMN('Tracker&amp;Invoice'!$H2707:$AC2707)),8),G2664)</f>
        <v>14</v>
      </c>
      <c r="H2663">
        <f t="shared" si="82"/>
        <v>19</v>
      </c>
      <c r="I2663" s="29">
        <f>IF(D2663="INVOICE",SUM('Tracker&amp;Invoice'!$H2707:INDEX('Tracker&amp;Invoice'!$A2707:$AC2707,1,H2663)),0)</f>
        <v>0</v>
      </c>
      <c r="J2663" s="29">
        <f>IF(D2663="OVERALL",SUM('Tracker&amp;Invoice'!$H2707:$AC2707),0)</f>
        <v>0</v>
      </c>
    </row>
    <row r="2664" spans="1:10">
      <c r="A2664" t="e">
        <f t="shared" si="83"/>
        <v>#REF!</v>
      </c>
      <c r="B2664">
        <f>IF(AND('Tracker&amp;Invoice'!A2708&lt;&gt;"",'Tracker&amp;Invoice'!A2708&lt;&gt;"ITEM",'Tracker&amp;Invoice'!A2706="ITEM"),1,0)</f>
        <v>0</v>
      </c>
      <c r="C2664" t="str">
        <f>IF(B2664=1,'Tracker&amp;Invoice'!A2708,C2663)</f>
        <v>BQ-163</v>
      </c>
      <c r="D2664" t="str">
        <f>IF(LEFT(TRIM('Tracker&amp;Invoice'!B2708),9)="INVOICE #","INVOICE",IF(TRIM('Tracker&amp;Invoice'!B2708)="Overall Completion INVOICE","OVERALL",""))</f>
        <v/>
      </c>
      <c r="E2664" t="str">
        <f>IF(D2664="INVOICE",VALUE(MID(TRIM('Tracker&amp;Invoice'!B2708),10,10)),"")</f>
        <v/>
      </c>
      <c r="F2664">
        <f>IF(B2664=1,IFERROR(LOOKUP(2,1/('Tracker&amp;Invoice'!$H2708:$AC2708&lt;&gt;""),COLUMN('Tracker&amp;Invoice'!$H2708:$AC2708)),8),F2663)</f>
        <v>19</v>
      </c>
      <c r="G2664">
        <f>IF(D2664="OVERALL",IFERROR(LOOKUP(2,1/('Tracker&amp;Invoice'!$H2708:$AC2708&lt;&gt;""),COLUMN('Tracker&amp;Invoice'!$H2708:$AC2708)),8),G2665)</f>
        <v>14</v>
      </c>
      <c r="H2664">
        <f t="shared" si="82"/>
        <v>19</v>
      </c>
      <c r="I2664" s="29">
        <f>IF(D2664="INVOICE",SUM('Tracker&amp;Invoice'!$H2708:INDEX('Tracker&amp;Invoice'!$A2708:$AC2708,1,H2664)),0)</f>
        <v>0</v>
      </c>
      <c r="J2664" s="29">
        <f>IF(D2664="OVERALL",SUM('Tracker&amp;Invoice'!$H2708:$AC2708),0)</f>
        <v>0</v>
      </c>
    </row>
    <row r="2665" spans="1:10">
      <c r="A2665" t="e">
        <f t="shared" si="83"/>
        <v>#REF!</v>
      </c>
      <c r="B2665">
        <f>IF(AND('Tracker&amp;Invoice'!A2709&lt;&gt;"",'Tracker&amp;Invoice'!A2709&lt;&gt;"ITEM",'Tracker&amp;Invoice'!A2707="ITEM"),1,0)</f>
        <v>0</v>
      </c>
      <c r="C2665" t="str">
        <f>IF(B2665=1,'Tracker&amp;Invoice'!A2709,C2664)</f>
        <v>BQ-163</v>
      </c>
      <c r="D2665" t="str">
        <f>IF(LEFT(TRIM('Tracker&amp;Invoice'!B2709),9)="INVOICE #","INVOICE",IF(TRIM('Tracker&amp;Invoice'!B2709)="Overall Completion INVOICE","OVERALL",""))</f>
        <v/>
      </c>
      <c r="E2665" t="str">
        <f>IF(D2665="INVOICE",VALUE(MID(TRIM('Tracker&amp;Invoice'!B2709),10,10)),"")</f>
        <v/>
      </c>
      <c r="F2665">
        <f>IF(B2665=1,IFERROR(LOOKUP(2,1/('Tracker&amp;Invoice'!$H2709:$AC2709&lt;&gt;""),COLUMN('Tracker&amp;Invoice'!$H2709:$AC2709)),8),F2664)</f>
        <v>19</v>
      </c>
      <c r="G2665">
        <f>IF(D2665="OVERALL",IFERROR(LOOKUP(2,1/('Tracker&amp;Invoice'!$H2709:$AC2709&lt;&gt;""),COLUMN('Tracker&amp;Invoice'!$H2709:$AC2709)),8),G2666)</f>
        <v>14</v>
      </c>
      <c r="H2665">
        <f t="shared" si="82"/>
        <v>19</v>
      </c>
      <c r="I2665" s="29">
        <f>IF(D2665="INVOICE",SUM('Tracker&amp;Invoice'!$H2709:INDEX('Tracker&amp;Invoice'!$A2709:$AC2709,1,H2665)),0)</f>
        <v>0</v>
      </c>
      <c r="J2665" s="29">
        <f>IF(D2665="OVERALL",SUM('Tracker&amp;Invoice'!$H2709:$AC2709),0)</f>
        <v>0</v>
      </c>
    </row>
    <row r="2666" spans="1:10">
      <c r="A2666" t="e">
        <f t="shared" si="83"/>
        <v>#REF!</v>
      </c>
      <c r="B2666">
        <f>IF(AND('Tracker&amp;Invoice'!A2710&lt;&gt;"",'Tracker&amp;Invoice'!A2710&lt;&gt;"ITEM",'Tracker&amp;Invoice'!A2708="ITEM"),1,0)</f>
        <v>0</v>
      </c>
      <c r="C2666" t="str">
        <f>IF(B2666=1,'Tracker&amp;Invoice'!A2710,C2665)</f>
        <v>BQ-163</v>
      </c>
      <c r="D2666" t="str">
        <f>IF(LEFT(TRIM('Tracker&amp;Invoice'!B2710),9)="INVOICE #","INVOICE",IF(TRIM('Tracker&amp;Invoice'!B2710)="Overall Completion INVOICE","OVERALL",""))</f>
        <v/>
      </c>
      <c r="E2666" t="str">
        <f>IF(D2666="INVOICE",VALUE(MID(TRIM('Tracker&amp;Invoice'!B2710),10,10)),"")</f>
        <v/>
      </c>
      <c r="F2666">
        <f>IF(B2666=1,IFERROR(LOOKUP(2,1/('Tracker&amp;Invoice'!$H2710:$AC2710&lt;&gt;""),COLUMN('Tracker&amp;Invoice'!$H2710:$AC2710)),8),F2665)</f>
        <v>19</v>
      </c>
      <c r="G2666">
        <f>IF(D2666="OVERALL",IFERROR(LOOKUP(2,1/('Tracker&amp;Invoice'!$H2710:$AC2710&lt;&gt;""),COLUMN('Tracker&amp;Invoice'!$H2710:$AC2710)),8),G2667)</f>
        <v>14</v>
      </c>
      <c r="H2666">
        <f t="shared" si="82"/>
        <v>19</v>
      </c>
      <c r="I2666" s="29">
        <f>IF(D2666="INVOICE",SUM('Tracker&amp;Invoice'!$H2710:INDEX('Tracker&amp;Invoice'!$A2710:$AC2710,1,H2666)),0)</f>
        <v>0</v>
      </c>
      <c r="J2666" s="29">
        <f>IF(D2666="OVERALL",SUM('Tracker&amp;Invoice'!$H2710:$AC2710),0)</f>
        <v>0</v>
      </c>
    </row>
    <row r="2667" spans="1:10">
      <c r="A2667" t="e">
        <f t="shared" si="83"/>
        <v>#REF!</v>
      </c>
      <c r="B2667">
        <f>IF(AND('Tracker&amp;Invoice'!A2711&lt;&gt;"",'Tracker&amp;Invoice'!A2711&lt;&gt;"ITEM",'Tracker&amp;Invoice'!A2709="ITEM"),1,0)</f>
        <v>0</v>
      </c>
      <c r="C2667" t="str">
        <f>IF(B2667=1,'Tracker&amp;Invoice'!A2711,C2666)</f>
        <v>BQ-163</v>
      </c>
      <c r="D2667" t="str">
        <f>IF(LEFT(TRIM('Tracker&amp;Invoice'!B2711),9)="INVOICE #","INVOICE",IF(TRIM('Tracker&amp;Invoice'!B2711)="Overall Completion INVOICE","OVERALL",""))</f>
        <v/>
      </c>
      <c r="E2667" t="str">
        <f>IF(D2667="INVOICE",VALUE(MID(TRIM('Tracker&amp;Invoice'!B2711),10,10)),"")</f>
        <v/>
      </c>
      <c r="F2667">
        <f>IF(B2667=1,IFERROR(LOOKUP(2,1/('Tracker&amp;Invoice'!$H2711:$AC2711&lt;&gt;""),COLUMN('Tracker&amp;Invoice'!$H2711:$AC2711)),8),F2666)</f>
        <v>19</v>
      </c>
      <c r="G2667">
        <f>IF(D2667="OVERALL",IFERROR(LOOKUP(2,1/('Tracker&amp;Invoice'!$H2711:$AC2711&lt;&gt;""),COLUMN('Tracker&amp;Invoice'!$H2711:$AC2711)),8),G2668)</f>
        <v>14</v>
      </c>
      <c r="H2667">
        <f t="shared" si="82"/>
        <v>19</v>
      </c>
      <c r="I2667" s="29">
        <f>IF(D2667="INVOICE",SUM('Tracker&amp;Invoice'!$H2711:INDEX('Tracker&amp;Invoice'!$A2711:$AC2711,1,H2667)),0)</f>
        <v>0</v>
      </c>
      <c r="J2667" s="29">
        <f>IF(D2667="OVERALL",SUM('Tracker&amp;Invoice'!$H2711:$AC2711),0)</f>
        <v>0</v>
      </c>
    </row>
    <row r="2668" spans="1:10">
      <c r="A2668" t="e">
        <f t="shared" si="83"/>
        <v>#REF!</v>
      </c>
      <c r="B2668">
        <f>IF(AND('Tracker&amp;Invoice'!A2712&lt;&gt;"",'Tracker&amp;Invoice'!A2712&lt;&gt;"ITEM",'Tracker&amp;Invoice'!A2710="ITEM"),1,0)</f>
        <v>0</v>
      </c>
      <c r="C2668" t="str">
        <f>IF(B2668=1,'Tracker&amp;Invoice'!A2712,C2667)</f>
        <v>BQ-163</v>
      </c>
      <c r="D2668" t="str">
        <f>IF(LEFT(TRIM('Tracker&amp;Invoice'!B2712),9)="INVOICE #","INVOICE",IF(TRIM('Tracker&amp;Invoice'!B2712)="Overall Completion INVOICE","OVERALL",""))</f>
        <v/>
      </c>
      <c r="E2668" t="str">
        <f>IF(D2668="INVOICE",VALUE(MID(TRIM('Tracker&amp;Invoice'!B2712),10,10)),"")</f>
        <v/>
      </c>
      <c r="F2668">
        <f>IF(B2668=1,IFERROR(LOOKUP(2,1/('Tracker&amp;Invoice'!$H2712:$AC2712&lt;&gt;""),COLUMN('Tracker&amp;Invoice'!$H2712:$AC2712)),8),F2667)</f>
        <v>19</v>
      </c>
      <c r="G2668">
        <f>IF(D2668="OVERALL",IFERROR(LOOKUP(2,1/('Tracker&amp;Invoice'!$H2712:$AC2712&lt;&gt;""),COLUMN('Tracker&amp;Invoice'!$H2712:$AC2712)),8),G2669)</f>
        <v>14</v>
      </c>
      <c r="H2668">
        <f t="shared" si="82"/>
        <v>19</v>
      </c>
      <c r="I2668" s="29">
        <f>IF(D2668="INVOICE",SUM('Tracker&amp;Invoice'!$H2712:INDEX('Tracker&amp;Invoice'!$A2712:$AC2712,1,H2668)),0)</f>
        <v>0</v>
      </c>
      <c r="J2668" s="29">
        <f>IF(D2668="OVERALL",SUM('Tracker&amp;Invoice'!$H2712:$AC2712),0)</f>
        <v>0</v>
      </c>
    </row>
    <row r="2669" spans="1:10">
      <c r="A2669" t="e">
        <f t="shared" si="83"/>
        <v>#REF!</v>
      </c>
      <c r="B2669">
        <f>IF(AND('Tracker&amp;Invoice'!A2713&lt;&gt;"",'Tracker&amp;Invoice'!A2713&lt;&gt;"ITEM",'Tracker&amp;Invoice'!A2711="ITEM"),1,0)</f>
        <v>0</v>
      </c>
      <c r="C2669" t="str">
        <f>IF(B2669=1,'Tracker&amp;Invoice'!A2713,C2668)</f>
        <v>BQ-163</v>
      </c>
      <c r="D2669" t="str">
        <f>IF(LEFT(TRIM('Tracker&amp;Invoice'!B2713),9)="INVOICE #","INVOICE",IF(TRIM('Tracker&amp;Invoice'!B2713)="Overall Completion INVOICE","OVERALL",""))</f>
        <v/>
      </c>
      <c r="E2669" t="str">
        <f>IF(D2669="INVOICE",VALUE(MID(TRIM('Tracker&amp;Invoice'!B2713),10,10)),"")</f>
        <v/>
      </c>
      <c r="F2669">
        <f>IF(B2669=1,IFERROR(LOOKUP(2,1/('Tracker&amp;Invoice'!$H2713:$AC2713&lt;&gt;""),COLUMN('Tracker&amp;Invoice'!$H2713:$AC2713)),8),F2668)</f>
        <v>19</v>
      </c>
      <c r="G2669">
        <f>IF(D2669="OVERALL",IFERROR(LOOKUP(2,1/('Tracker&amp;Invoice'!$H2713:$AC2713&lt;&gt;""),COLUMN('Tracker&amp;Invoice'!$H2713:$AC2713)),8),G2670)</f>
        <v>14</v>
      </c>
      <c r="H2669">
        <f t="shared" si="82"/>
        <v>19</v>
      </c>
      <c r="I2669" s="29">
        <f>IF(D2669="INVOICE",SUM('Tracker&amp;Invoice'!$H2713:INDEX('Tracker&amp;Invoice'!$A2713:$AC2713,1,H2669)),0)</f>
        <v>0</v>
      </c>
      <c r="J2669" s="29">
        <f>IF(D2669="OVERALL",SUM('Tracker&amp;Invoice'!$H2713:$AC2713),0)</f>
        <v>0</v>
      </c>
    </row>
    <row r="2670" spans="1:10">
      <c r="A2670" t="e">
        <f t="shared" si="83"/>
        <v>#REF!</v>
      </c>
      <c r="B2670">
        <f>IF(AND('Tracker&amp;Invoice'!A2714&lt;&gt;"",'Tracker&amp;Invoice'!A2714&lt;&gt;"ITEM",'Tracker&amp;Invoice'!A2712="ITEM"),1,0)</f>
        <v>0</v>
      </c>
      <c r="C2670" t="str">
        <f>IF(B2670=1,'Tracker&amp;Invoice'!A2714,C2669)</f>
        <v>BQ-163</v>
      </c>
      <c r="D2670" t="str">
        <f>IF(LEFT(TRIM('Tracker&amp;Invoice'!B2714),9)="INVOICE #","INVOICE",IF(TRIM('Tracker&amp;Invoice'!B2714)="Overall Completion INVOICE","OVERALL",""))</f>
        <v/>
      </c>
      <c r="E2670" t="str">
        <f>IF(D2670="INVOICE",VALUE(MID(TRIM('Tracker&amp;Invoice'!B2714),10,10)),"")</f>
        <v/>
      </c>
      <c r="F2670">
        <f>IF(B2670=1,IFERROR(LOOKUP(2,1/('Tracker&amp;Invoice'!$H2714:$AC2714&lt;&gt;""),COLUMN('Tracker&amp;Invoice'!$H2714:$AC2714)),8),F2669)</f>
        <v>19</v>
      </c>
      <c r="G2670">
        <f>IF(D2670="OVERALL",IFERROR(LOOKUP(2,1/('Tracker&amp;Invoice'!$H2714:$AC2714&lt;&gt;""),COLUMN('Tracker&amp;Invoice'!$H2714:$AC2714)),8),G2671)</f>
        <v>14</v>
      </c>
      <c r="H2670">
        <f t="shared" si="82"/>
        <v>19</v>
      </c>
      <c r="I2670" s="29">
        <f>IF(D2670="INVOICE",SUM('Tracker&amp;Invoice'!$H2714:INDEX('Tracker&amp;Invoice'!$A2714:$AC2714,1,H2670)),0)</f>
        <v>0</v>
      </c>
      <c r="J2670" s="29">
        <f>IF(D2670="OVERALL",SUM('Tracker&amp;Invoice'!$H2714:$AC2714),0)</f>
        <v>0</v>
      </c>
    </row>
    <row r="2671" spans="1:10">
      <c r="A2671" t="e">
        <f t="shared" si="83"/>
        <v>#REF!</v>
      </c>
      <c r="B2671">
        <f>IF(AND('Tracker&amp;Invoice'!A2715&lt;&gt;"",'Tracker&amp;Invoice'!A2715&lt;&gt;"ITEM",'Tracker&amp;Invoice'!A2713="ITEM"),1,0)</f>
        <v>0</v>
      </c>
      <c r="C2671" t="str">
        <f>IF(B2671=1,'Tracker&amp;Invoice'!A2715,C2670)</f>
        <v>BQ-163</v>
      </c>
      <c r="D2671" t="str">
        <f>IF(LEFT(TRIM('Tracker&amp;Invoice'!B2715),9)="INVOICE #","INVOICE",IF(TRIM('Tracker&amp;Invoice'!B2715)="Overall Completion INVOICE","OVERALL",""))</f>
        <v/>
      </c>
      <c r="E2671" t="str">
        <f>IF(D2671="INVOICE",VALUE(MID(TRIM('Tracker&amp;Invoice'!B2715),10,10)),"")</f>
        <v/>
      </c>
      <c r="F2671">
        <f>IF(B2671=1,IFERROR(LOOKUP(2,1/('Tracker&amp;Invoice'!$H2715:$AC2715&lt;&gt;""),COLUMN('Tracker&amp;Invoice'!$H2715:$AC2715)),8),F2670)</f>
        <v>19</v>
      </c>
      <c r="G2671">
        <f>IF(D2671="OVERALL",IFERROR(LOOKUP(2,1/('Tracker&amp;Invoice'!$H2715:$AC2715&lt;&gt;""),COLUMN('Tracker&amp;Invoice'!$H2715:$AC2715)),8),G2672)</f>
        <v>14</v>
      </c>
      <c r="H2671">
        <f t="shared" si="82"/>
        <v>19</v>
      </c>
      <c r="I2671" s="29">
        <f>IF(D2671="INVOICE",SUM('Tracker&amp;Invoice'!$H2715:INDEX('Tracker&amp;Invoice'!$A2715:$AC2715,1,H2671)),0)</f>
        <v>0</v>
      </c>
      <c r="J2671" s="29">
        <f>IF(D2671="OVERALL",SUM('Tracker&amp;Invoice'!$H2715:$AC2715),0)</f>
        <v>0</v>
      </c>
    </row>
    <row r="2672" spans="1:10">
      <c r="A2672" t="e">
        <f t="shared" si="83"/>
        <v>#REF!</v>
      </c>
      <c r="B2672">
        <f>IF(AND('Tracker&amp;Invoice'!A2716&lt;&gt;"",'Tracker&amp;Invoice'!A2716&lt;&gt;"ITEM",'Tracker&amp;Invoice'!A2714="ITEM"),1,0)</f>
        <v>0</v>
      </c>
      <c r="C2672" t="str">
        <f>IF(B2672=1,'Tracker&amp;Invoice'!A2716,C2671)</f>
        <v>BQ-163</v>
      </c>
      <c r="D2672" t="str">
        <f>IF(LEFT(TRIM('Tracker&amp;Invoice'!B2716),9)="INVOICE #","INVOICE",IF(TRIM('Tracker&amp;Invoice'!B2716)="Overall Completion INVOICE","OVERALL",""))</f>
        <v/>
      </c>
      <c r="E2672" t="str">
        <f>IF(D2672="INVOICE",VALUE(MID(TRIM('Tracker&amp;Invoice'!B2716),10,10)),"")</f>
        <v/>
      </c>
      <c r="F2672">
        <f>IF(B2672=1,IFERROR(LOOKUP(2,1/('Tracker&amp;Invoice'!$H2716:$AC2716&lt;&gt;""),COLUMN('Tracker&amp;Invoice'!$H2716:$AC2716)),8),F2671)</f>
        <v>19</v>
      </c>
      <c r="G2672">
        <f>IF(D2672="OVERALL",IFERROR(LOOKUP(2,1/('Tracker&amp;Invoice'!$H2716:$AC2716&lt;&gt;""),COLUMN('Tracker&amp;Invoice'!$H2716:$AC2716)),8),G2673)</f>
        <v>14</v>
      </c>
      <c r="H2672">
        <f t="shared" si="82"/>
        <v>19</v>
      </c>
      <c r="I2672" s="29">
        <f>IF(D2672="INVOICE",SUM('Tracker&amp;Invoice'!$H2716:INDEX('Tracker&amp;Invoice'!$A2716:$AC2716,1,H2672)),0)</f>
        <v>0</v>
      </c>
      <c r="J2672" s="29">
        <f>IF(D2672="OVERALL",SUM('Tracker&amp;Invoice'!$H2716:$AC2716),0)</f>
        <v>0</v>
      </c>
    </row>
    <row r="2673" spans="1:10">
      <c r="A2673" t="e">
        <f t="shared" si="83"/>
        <v>#REF!</v>
      </c>
      <c r="B2673">
        <f>IF(AND('Tracker&amp;Invoice'!A2717&lt;&gt;"",'Tracker&amp;Invoice'!A2717&lt;&gt;"ITEM",'Tracker&amp;Invoice'!A2715="ITEM"),1,0)</f>
        <v>0</v>
      </c>
      <c r="C2673" t="str">
        <f>IF(B2673=1,'Tracker&amp;Invoice'!A2717,C2672)</f>
        <v>BQ-163</v>
      </c>
      <c r="D2673" t="str">
        <f>IF(LEFT(TRIM('Tracker&amp;Invoice'!B2717),9)="INVOICE #","INVOICE",IF(TRIM('Tracker&amp;Invoice'!B2717)="Overall Completion INVOICE","OVERALL",""))</f>
        <v/>
      </c>
      <c r="E2673" t="str">
        <f>IF(D2673="INVOICE",VALUE(MID(TRIM('Tracker&amp;Invoice'!B2717),10,10)),"")</f>
        <v/>
      </c>
      <c r="F2673">
        <f>IF(B2673=1,IFERROR(LOOKUP(2,1/('Tracker&amp;Invoice'!$H2717:$AC2717&lt;&gt;""),COLUMN('Tracker&amp;Invoice'!$H2717:$AC2717)),8),F2672)</f>
        <v>19</v>
      </c>
      <c r="G2673">
        <f>IF(D2673="OVERALL",IFERROR(LOOKUP(2,1/('Tracker&amp;Invoice'!$H2717:$AC2717&lt;&gt;""),COLUMN('Tracker&amp;Invoice'!$H2717:$AC2717)),8),G2674)</f>
        <v>14</v>
      </c>
      <c r="H2673">
        <f t="shared" si="82"/>
        <v>19</v>
      </c>
      <c r="I2673" s="29">
        <f>IF(D2673="INVOICE",SUM('Tracker&amp;Invoice'!$H2717:INDEX('Tracker&amp;Invoice'!$A2717:$AC2717,1,H2673)),0)</f>
        <v>0</v>
      </c>
      <c r="J2673" s="29">
        <f>IF(D2673="OVERALL",SUM('Tracker&amp;Invoice'!$H2717:$AC2717),0)</f>
        <v>0</v>
      </c>
    </row>
    <row r="2674" spans="1:10">
      <c r="A2674" t="e">
        <f t="shared" si="83"/>
        <v>#REF!</v>
      </c>
      <c r="B2674">
        <f>IF(AND('Tracker&amp;Invoice'!A2718&lt;&gt;"",'Tracker&amp;Invoice'!A2718&lt;&gt;"ITEM",'Tracker&amp;Invoice'!A2716="ITEM"),1,0)</f>
        <v>0</v>
      </c>
      <c r="C2674" t="str">
        <f>IF(B2674=1,'Tracker&amp;Invoice'!A2718,C2673)</f>
        <v>BQ-163</v>
      </c>
      <c r="D2674" t="str">
        <f>IF(LEFT(TRIM('Tracker&amp;Invoice'!B2718),9)="INVOICE #","INVOICE",IF(TRIM('Tracker&amp;Invoice'!B2718)="Overall Completion INVOICE","OVERALL",""))</f>
        <v/>
      </c>
      <c r="E2674" t="str">
        <f>IF(D2674="INVOICE",VALUE(MID(TRIM('Tracker&amp;Invoice'!B2718),10,10)),"")</f>
        <v/>
      </c>
      <c r="F2674">
        <f>IF(B2674=1,IFERROR(LOOKUP(2,1/('Tracker&amp;Invoice'!$H2718:$AC2718&lt;&gt;""),COLUMN('Tracker&amp;Invoice'!$H2718:$AC2718)),8),F2673)</f>
        <v>19</v>
      </c>
      <c r="G2674">
        <f>IF(D2674="OVERALL",IFERROR(LOOKUP(2,1/('Tracker&amp;Invoice'!$H2718:$AC2718&lt;&gt;""),COLUMN('Tracker&amp;Invoice'!$H2718:$AC2718)),8),G2675)</f>
        <v>14</v>
      </c>
      <c r="H2674">
        <f t="shared" si="82"/>
        <v>19</v>
      </c>
      <c r="I2674" s="29">
        <f>IF(D2674="INVOICE",SUM('Tracker&amp;Invoice'!$H2718:INDEX('Tracker&amp;Invoice'!$A2718:$AC2718,1,H2674)),0)</f>
        <v>0</v>
      </c>
      <c r="J2674" s="29">
        <f>IF(D2674="OVERALL",SUM('Tracker&amp;Invoice'!$H2718:$AC2718),0)</f>
        <v>0</v>
      </c>
    </row>
    <row r="2675" spans="1:10">
      <c r="A2675" t="e">
        <f t="shared" si="83"/>
        <v>#REF!</v>
      </c>
      <c r="B2675">
        <f>IF(AND('Tracker&amp;Invoice'!A2719&lt;&gt;"",'Tracker&amp;Invoice'!A2719&lt;&gt;"ITEM",'Tracker&amp;Invoice'!A2717="ITEM"),1,0)</f>
        <v>0</v>
      </c>
      <c r="C2675" t="str">
        <f>IF(B2675=1,'Tracker&amp;Invoice'!A2719,C2674)</f>
        <v>BQ-163</v>
      </c>
      <c r="D2675" t="str">
        <f>IF(LEFT(TRIM('Tracker&amp;Invoice'!B2719),9)="INVOICE #","INVOICE",IF(TRIM('Tracker&amp;Invoice'!B2719)="Overall Completion INVOICE","OVERALL",""))</f>
        <v/>
      </c>
      <c r="E2675" t="str">
        <f>IF(D2675="INVOICE",VALUE(MID(TRIM('Tracker&amp;Invoice'!B2719),10,10)),"")</f>
        <v/>
      </c>
      <c r="F2675">
        <f>IF(B2675=1,IFERROR(LOOKUP(2,1/('Tracker&amp;Invoice'!$H2719:$AC2719&lt;&gt;""),COLUMN('Tracker&amp;Invoice'!$H2719:$AC2719)),8),F2674)</f>
        <v>19</v>
      </c>
      <c r="G2675">
        <f>IF(D2675="OVERALL",IFERROR(LOOKUP(2,1/('Tracker&amp;Invoice'!$H2719:$AC2719&lt;&gt;""),COLUMN('Tracker&amp;Invoice'!$H2719:$AC2719)),8),G2676)</f>
        <v>14</v>
      </c>
      <c r="H2675">
        <f t="shared" si="82"/>
        <v>19</v>
      </c>
      <c r="I2675" s="29">
        <f>IF(D2675="INVOICE",SUM('Tracker&amp;Invoice'!$H2719:INDEX('Tracker&amp;Invoice'!$A2719:$AC2719,1,H2675)),0)</f>
        <v>0</v>
      </c>
      <c r="J2675" s="29">
        <f>IF(D2675="OVERALL",SUM('Tracker&amp;Invoice'!$H2719:$AC2719),0)</f>
        <v>0</v>
      </c>
    </row>
    <row r="2676" spans="1:10">
      <c r="A2676" t="e">
        <f t="shared" si="83"/>
        <v>#REF!</v>
      </c>
      <c r="B2676">
        <f>IF(AND('Tracker&amp;Invoice'!A2720&lt;&gt;"",'Tracker&amp;Invoice'!A2720&lt;&gt;"ITEM",'Tracker&amp;Invoice'!A2718="ITEM"),1,0)</f>
        <v>0</v>
      </c>
      <c r="C2676" t="str">
        <f>IF(B2676=1,'Tracker&amp;Invoice'!A2720,C2675)</f>
        <v>BQ-163</v>
      </c>
      <c r="D2676" t="str">
        <f>IF(LEFT(TRIM('Tracker&amp;Invoice'!B2720),9)="INVOICE #","INVOICE",IF(TRIM('Tracker&amp;Invoice'!B2720)="Overall Completion INVOICE","OVERALL",""))</f>
        <v/>
      </c>
      <c r="E2676" t="str">
        <f>IF(D2676="INVOICE",VALUE(MID(TRIM('Tracker&amp;Invoice'!B2720),10,10)),"")</f>
        <v/>
      </c>
      <c r="F2676">
        <f>IF(B2676=1,IFERROR(LOOKUP(2,1/('Tracker&amp;Invoice'!$H2720:$AC2720&lt;&gt;""),COLUMN('Tracker&amp;Invoice'!$H2720:$AC2720)),8),F2675)</f>
        <v>19</v>
      </c>
      <c r="G2676">
        <f>IF(D2676="OVERALL",IFERROR(LOOKUP(2,1/('Tracker&amp;Invoice'!$H2720:$AC2720&lt;&gt;""),COLUMN('Tracker&amp;Invoice'!$H2720:$AC2720)),8),G2677)</f>
        <v>14</v>
      </c>
      <c r="H2676">
        <f t="shared" si="82"/>
        <v>19</v>
      </c>
      <c r="I2676" s="29">
        <f>IF(D2676="INVOICE",SUM('Tracker&amp;Invoice'!$H2720:INDEX('Tracker&amp;Invoice'!$A2720:$AC2720,1,H2676)),0)</f>
        <v>0</v>
      </c>
      <c r="J2676" s="29">
        <f>IF(D2676="OVERALL",SUM('Tracker&amp;Invoice'!$H2720:$AC2720),0)</f>
        <v>0</v>
      </c>
    </row>
    <row r="2677" spans="1:10">
      <c r="A2677" t="e">
        <f t="shared" si="83"/>
        <v>#REF!</v>
      </c>
      <c r="B2677">
        <f>IF(AND('Tracker&amp;Invoice'!A2721&lt;&gt;"",'Tracker&amp;Invoice'!A2721&lt;&gt;"ITEM",'Tracker&amp;Invoice'!A2719="ITEM"),1,0)</f>
        <v>1</v>
      </c>
      <c r="C2677" t="str">
        <f>IF(B2677=1,'Tracker&amp;Invoice'!A2721,C2676)</f>
        <v>CR1-008</v>
      </c>
      <c r="D2677" t="str">
        <f>IF(LEFT(TRIM('Tracker&amp;Invoice'!B2721),9)="INVOICE #","INVOICE",IF(TRIM('Tracker&amp;Invoice'!B2721)="Overall Completion INVOICE","OVERALL",""))</f>
        <v/>
      </c>
      <c r="E2677" t="str">
        <f>IF(D2677="INVOICE",VALUE(MID(TRIM('Tracker&amp;Invoice'!B2721),10,10)),"")</f>
        <v/>
      </c>
      <c r="F2677">
        <f>IF(B2677=1,IFERROR(LOOKUP(2,1/('Tracker&amp;Invoice'!$H2721:$AC2721&lt;&gt;""),COLUMN('Tracker&amp;Invoice'!$H2721:$AC2721)),8),F2676)</f>
        <v>13</v>
      </c>
      <c r="G2677">
        <f>IF(D2677="OVERALL",IFERROR(LOOKUP(2,1/('Tracker&amp;Invoice'!$H2721:$AC2721&lt;&gt;""),COLUMN('Tracker&amp;Invoice'!$H2721:$AC2721)),8),G2678)</f>
        <v>14</v>
      </c>
      <c r="H2677">
        <f t="shared" si="82"/>
        <v>14</v>
      </c>
      <c r="I2677" s="29">
        <f>IF(D2677="INVOICE",SUM('Tracker&amp;Invoice'!$H2721:INDEX('Tracker&amp;Invoice'!$A2721:$AC2721,1,H2677)),0)</f>
        <v>0</v>
      </c>
      <c r="J2677" s="29">
        <f>IF(D2677="OVERALL",SUM('Tracker&amp;Invoice'!$H2721:$AC2721),0)</f>
        <v>0</v>
      </c>
    </row>
    <row r="2678" spans="1:10">
      <c r="A2678" t="e">
        <f t="shared" si="83"/>
        <v>#REF!</v>
      </c>
      <c r="B2678">
        <f>IF(AND('Tracker&amp;Invoice'!A2722&lt;&gt;"",'Tracker&amp;Invoice'!A2722&lt;&gt;"ITEM",'Tracker&amp;Invoice'!A2720="ITEM"),1,0)</f>
        <v>0</v>
      </c>
      <c r="C2678" t="str">
        <f>IF(B2678=1,'Tracker&amp;Invoice'!A2722,C2677)</f>
        <v>CR1-008</v>
      </c>
      <c r="D2678" t="str">
        <f>IF(LEFT(TRIM('Tracker&amp;Invoice'!B2722),9)="INVOICE #","INVOICE",IF(TRIM('Tracker&amp;Invoice'!B2722)="Overall Completion INVOICE","OVERALL",""))</f>
        <v/>
      </c>
      <c r="E2678" t="str">
        <f>IF(D2678="INVOICE",VALUE(MID(TRIM('Tracker&amp;Invoice'!B2722),10,10)),"")</f>
        <v/>
      </c>
      <c r="F2678">
        <f>IF(B2678=1,IFERROR(LOOKUP(2,1/('Tracker&amp;Invoice'!$H2722:$AC2722&lt;&gt;""),COLUMN('Tracker&amp;Invoice'!$H2722:$AC2722)),8),F2677)</f>
        <v>13</v>
      </c>
      <c r="G2678">
        <f>IF(D2678="OVERALL",IFERROR(LOOKUP(2,1/('Tracker&amp;Invoice'!$H2722:$AC2722&lt;&gt;""),COLUMN('Tracker&amp;Invoice'!$H2722:$AC2722)),8),G2679)</f>
        <v>14</v>
      </c>
      <c r="H2678">
        <f t="shared" si="82"/>
        <v>14</v>
      </c>
      <c r="I2678" s="29">
        <f>IF(D2678="INVOICE",SUM('Tracker&amp;Invoice'!$H2722:INDEX('Tracker&amp;Invoice'!$A2722:$AC2722,1,H2678)),0)</f>
        <v>0</v>
      </c>
      <c r="J2678" s="29">
        <f>IF(D2678="OVERALL",SUM('Tracker&amp;Invoice'!$H2722:$AC2722),0)</f>
        <v>0</v>
      </c>
    </row>
    <row r="2679" spans="1:10">
      <c r="A2679" t="e">
        <f t="shared" si="83"/>
        <v>#REF!</v>
      </c>
      <c r="B2679">
        <f>IF(AND('Tracker&amp;Invoice'!A2723&lt;&gt;"",'Tracker&amp;Invoice'!A2723&lt;&gt;"ITEM",'Tracker&amp;Invoice'!A2721="ITEM"),1,0)</f>
        <v>0</v>
      </c>
      <c r="C2679" t="str">
        <f>IF(B2679=1,'Tracker&amp;Invoice'!A2723,C2678)</f>
        <v>CR1-008</v>
      </c>
      <c r="D2679" t="str">
        <f>IF(LEFT(TRIM('Tracker&amp;Invoice'!B2723),9)="INVOICE #","INVOICE",IF(TRIM('Tracker&amp;Invoice'!B2723)="Overall Completion INVOICE","OVERALL",""))</f>
        <v/>
      </c>
      <c r="E2679" t="str">
        <f>IF(D2679="INVOICE",VALUE(MID(TRIM('Tracker&amp;Invoice'!B2723),10,10)),"")</f>
        <v/>
      </c>
      <c r="F2679">
        <f>IF(B2679=1,IFERROR(LOOKUP(2,1/('Tracker&amp;Invoice'!$H2723:$AC2723&lt;&gt;""),COLUMN('Tracker&amp;Invoice'!$H2723:$AC2723)),8),F2678)</f>
        <v>13</v>
      </c>
      <c r="G2679">
        <f>IF(D2679="OVERALL",IFERROR(LOOKUP(2,1/('Tracker&amp;Invoice'!$H2723:$AC2723&lt;&gt;""),COLUMN('Tracker&amp;Invoice'!$H2723:$AC2723)),8),G2680)</f>
        <v>14</v>
      </c>
      <c r="H2679">
        <f t="shared" si="82"/>
        <v>14</v>
      </c>
      <c r="I2679" s="29">
        <f>IF(D2679="INVOICE",SUM('Tracker&amp;Invoice'!$H2723:INDEX('Tracker&amp;Invoice'!$A2723:$AC2723,1,H2679)),0)</f>
        <v>0</v>
      </c>
      <c r="J2679" s="29">
        <f>IF(D2679="OVERALL",SUM('Tracker&amp;Invoice'!$H2723:$AC2723),0)</f>
        <v>0</v>
      </c>
    </row>
    <row r="2680" spans="1:10">
      <c r="A2680" t="e">
        <f t="shared" si="83"/>
        <v>#REF!</v>
      </c>
      <c r="B2680">
        <f>IF(AND('Tracker&amp;Invoice'!A2724&lt;&gt;"",'Tracker&amp;Invoice'!A2724&lt;&gt;"ITEM",'Tracker&amp;Invoice'!A2722="ITEM"),1,0)</f>
        <v>0</v>
      </c>
      <c r="C2680" t="str">
        <f>IF(B2680=1,'Tracker&amp;Invoice'!A2724,C2679)</f>
        <v>CR1-008</v>
      </c>
      <c r="D2680" t="str">
        <f>IF(LEFT(TRIM('Tracker&amp;Invoice'!B2724),9)="INVOICE #","INVOICE",IF(TRIM('Tracker&amp;Invoice'!B2724)="Overall Completion INVOICE","OVERALL",""))</f>
        <v>INVOICE</v>
      </c>
      <c r="E2680">
        <f>IF(D2680="INVOICE",VALUE(MID(TRIM('Tracker&amp;Invoice'!B2724),10,10)),"")</f>
        <v>27</v>
      </c>
      <c r="F2680">
        <f>IF(B2680=1,IFERROR(LOOKUP(2,1/('Tracker&amp;Invoice'!$H2724:$AC2724&lt;&gt;""),COLUMN('Tracker&amp;Invoice'!$H2724:$AC2724)),8),F2679)</f>
        <v>13</v>
      </c>
      <c r="G2680">
        <f>IF(D2680="OVERALL",IFERROR(LOOKUP(2,1/('Tracker&amp;Invoice'!$H2724:$AC2724&lt;&gt;""),COLUMN('Tracker&amp;Invoice'!$H2724:$AC2724)),8),G2681)</f>
        <v>14</v>
      </c>
      <c r="H2680">
        <f t="shared" si="82"/>
        <v>14</v>
      </c>
      <c r="I2680" s="29">
        <f>IF(D2680="INVOICE",SUM('Tracker&amp;Invoice'!$H2724:INDEX('Tracker&amp;Invoice'!$A2724:$AC2724,1,H2680)),0)</f>
        <v>13044.45</v>
      </c>
      <c r="J2680" s="29">
        <f>IF(D2680="OVERALL",SUM('Tracker&amp;Invoice'!$H2724:$AC2724),0)</f>
        <v>0</v>
      </c>
    </row>
    <row r="2681" spans="1:10">
      <c r="A2681" t="e">
        <f t="shared" si="83"/>
        <v>#REF!</v>
      </c>
      <c r="B2681">
        <f>IF(AND('Tracker&amp;Invoice'!A2725&lt;&gt;"",'Tracker&amp;Invoice'!A2725&lt;&gt;"ITEM",'Tracker&amp;Invoice'!A2723="ITEM"),1,0)</f>
        <v>0</v>
      </c>
      <c r="C2681" t="str">
        <f>IF(B2681=1,'Tracker&amp;Invoice'!A2725,C2680)</f>
        <v>CR1-008</v>
      </c>
      <c r="D2681" t="str">
        <f>IF(LEFT(TRIM('Tracker&amp;Invoice'!B2725),9)="INVOICE #","INVOICE",IF(TRIM('Tracker&amp;Invoice'!B2725)="Overall Completion INVOICE","OVERALL",""))</f>
        <v/>
      </c>
      <c r="E2681" t="str">
        <f>IF(D2681="INVOICE",VALUE(MID(TRIM('Tracker&amp;Invoice'!B2725),10,10)),"")</f>
        <v/>
      </c>
      <c r="F2681">
        <f>IF(B2681=1,IFERROR(LOOKUP(2,1/('Tracker&amp;Invoice'!$H2725:$AC2725&lt;&gt;""),COLUMN('Tracker&amp;Invoice'!$H2725:$AC2725)),8),F2680)</f>
        <v>13</v>
      </c>
      <c r="G2681">
        <f>IF(D2681="OVERALL",IFERROR(LOOKUP(2,1/('Tracker&amp;Invoice'!$H2725:$AC2725&lt;&gt;""),COLUMN('Tracker&amp;Invoice'!$H2725:$AC2725)),8),G2682)</f>
        <v>14</v>
      </c>
      <c r="H2681">
        <f t="shared" si="82"/>
        <v>14</v>
      </c>
      <c r="I2681" s="29">
        <f>IF(D2681="INVOICE",SUM('Tracker&amp;Invoice'!$H2725:INDEX('Tracker&amp;Invoice'!$A2725:$AC2725,1,H2681)),0)</f>
        <v>0</v>
      </c>
      <c r="J2681" s="29">
        <f>IF(D2681="OVERALL",SUM('Tracker&amp;Invoice'!$H2725:$AC2725),0)</f>
        <v>0</v>
      </c>
    </row>
    <row r="2682" spans="1:10">
      <c r="A2682" t="e">
        <f t="shared" si="83"/>
        <v>#REF!</v>
      </c>
      <c r="B2682">
        <f>IF(AND('Tracker&amp;Invoice'!A2726&lt;&gt;"",'Tracker&amp;Invoice'!A2726&lt;&gt;"ITEM",'Tracker&amp;Invoice'!A2724="ITEM"),1,0)</f>
        <v>0</v>
      </c>
      <c r="C2682" t="str">
        <f>IF(B2682=1,'Tracker&amp;Invoice'!A2726,C2681)</f>
        <v>CR1-008</v>
      </c>
      <c r="D2682" t="str">
        <f>IF(LEFT(TRIM('Tracker&amp;Invoice'!B2726),9)="INVOICE #","INVOICE",IF(TRIM('Tracker&amp;Invoice'!B2726)="Overall Completion INVOICE","OVERALL",""))</f>
        <v>INVOICE</v>
      </c>
      <c r="E2682">
        <f>IF(D2682="INVOICE",VALUE(MID(TRIM('Tracker&amp;Invoice'!B2726),10,10)),"")</f>
        <v>28</v>
      </c>
      <c r="F2682">
        <f>IF(B2682=1,IFERROR(LOOKUP(2,1/('Tracker&amp;Invoice'!$H2726:$AC2726&lt;&gt;""),COLUMN('Tracker&amp;Invoice'!$H2726:$AC2726)),8),F2681)</f>
        <v>13</v>
      </c>
      <c r="G2682">
        <f>IF(D2682="OVERALL",IFERROR(LOOKUP(2,1/('Tracker&amp;Invoice'!$H2726:$AC2726&lt;&gt;""),COLUMN('Tracker&amp;Invoice'!$H2726:$AC2726)),8),G2683)</f>
        <v>14</v>
      </c>
      <c r="H2682">
        <f t="shared" si="82"/>
        <v>14</v>
      </c>
      <c r="I2682" s="29">
        <f>IF(D2682="INVOICE",SUM('Tracker&amp;Invoice'!$H2726:INDEX('Tracker&amp;Invoice'!$A2726:$AC2726,1,H2682)),0)</f>
        <v>11671.35</v>
      </c>
      <c r="J2682" s="29">
        <f>IF(D2682="OVERALL",SUM('Tracker&amp;Invoice'!$H2726:$AC2726),0)</f>
        <v>0</v>
      </c>
    </row>
    <row r="2683" spans="1:10">
      <c r="A2683" t="e">
        <f t="shared" si="83"/>
        <v>#REF!</v>
      </c>
      <c r="B2683">
        <f>IF(AND('Tracker&amp;Invoice'!A2727&lt;&gt;"",'Tracker&amp;Invoice'!A2727&lt;&gt;"ITEM",'Tracker&amp;Invoice'!A2725="ITEM"),1,0)</f>
        <v>0</v>
      </c>
      <c r="C2683" t="str">
        <f>IF(B2683=1,'Tracker&amp;Invoice'!A2727,C2682)</f>
        <v>CR1-008</v>
      </c>
      <c r="D2683" t="str">
        <f>IF(LEFT(TRIM('Tracker&amp;Invoice'!B2727),9)="INVOICE #","INVOICE",IF(TRIM('Tracker&amp;Invoice'!B2727)="Overall Completion INVOICE","OVERALL",""))</f>
        <v/>
      </c>
      <c r="E2683" t="str">
        <f>IF(D2683="INVOICE",VALUE(MID(TRIM('Tracker&amp;Invoice'!B2727),10,10)),"")</f>
        <v/>
      </c>
      <c r="F2683">
        <f>IF(B2683=1,IFERROR(LOOKUP(2,1/('Tracker&amp;Invoice'!$H2727:$AC2727&lt;&gt;""),COLUMN('Tracker&amp;Invoice'!$H2727:$AC2727)),8),F2682)</f>
        <v>13</v>
      </c>
      <c r="G2683">
        <f>IF(D2683="OVERALL",IFERROR(LOOKUP(2,1/('Tracker&amp;Invoice'!$H2727:$AC2727&lt;&gt;""),COLUMN('Tracker&amp;Invoice'!$H2727:$AC2727)),8),G2684)</f>
        <v>14</v>
      </c>
      <c r="H2683">
        <f t="shared" si="82"/>
        <v>14</v>
      </c>
      <c r="I2683" s="29">
        <f>IF(D2683="INVOICE",SUM('Tracker&amp;Invoice'!$H2727:INDEX('Tracker&amp;Invoice'!$A2727:$AC2727,1,H2683)),0)</f>
        <v>0</v>
      </c>
      <c r="J2683" s="29">
        <f>IF(D2683="OVERALL",SUM('Tracker&amp;Invoice'!$H2727:$AC2727),0)</f>
        <v>0</v>
      </c>
    </row>
    <row r="2684" spans="1:10">
      <c r="A2684" t="e">
        <f t="shared" si="83"/>
        <v>#REF!</v>
      </c>
      <c r="B2684">
        <f>IF(AND('Tracker&amp;Invoice'!A2728&lt;&gt;"",'Tracker&amp;Invoice'!A2728&lt;&gt;"ITEM",'Tracker&amp;Invoice'!A2726="ITEM"),1,0)</f>
        <v>0</v>
      </c>
      <c r="C2684" t="str">
        <f>IF(B2684=1,'Tracker&amp;Invoice'!A2728,C2683)</f>
        <v>CR1-008</v>
      </c>
      <c r="D2684" t="str">
        <f>IF(LEFT(TRIM('Tracker&amp;Invoice'!B2728),9)="INVOICE #","INVOICE",IF(TRIM('Tracker&amp;Invoice'!B2728)="Overall Completion INVOICE","OVERALL",""))</f>
        <v>INVOICE</v>
      </c>
      <c r="E2684">
        <f>IF(D2684="INVOICE",VALUE(MID(TRIM('Tracker&amp;Invoice'!B2728),10,10)),"")</f>
        <v>31</v>
      </c>
      <c r="F2684">
        <f>IF(B2684=1,IFERROR(LOOKUP(2,1/('Tracker&amp;Invoice'!$H2728:$AC2728&lt;&gt;""),COLUMN('Tracker&amp;Invoice'!$H2728:$AC2728)),8),F2683)</f>
        <v>13</v>
      </c>
      <c r="G2684">
        <f>IF(D2684="OVERALL",IFERROR(LOOKUP(2,1/('Tracker&amp;Invoice'!$H2728:$AC2728&lt;&gt;""),COLUMN('Tracker&amp;Invoice'!$H2728:$AC2728)),8),G2685)</f>
        <v>14</v>
      </c>
      <c r="H2684">
        <f t="shared" si="82"/>
        <v>14</v>
      </c>
      <c r="I2684" s="29">
        <f>IF(D2684="INVOICE",SUM('Tracker&amp;Invoice'!$H2728:INDEX('Tracker&amp;Invoice'!$A2728:$AC2728,1,H2684)),0)</f>
        <v>2746.2000000000003</v>
      </c>
      <c r="J2684" s="29">
        <f>IF(D2684="OVERALL",SUM('Tracker&amp;Invoice'!$H2728:$AC2728),0)</f>
        <v>0</v>
      </c>
    </row>
    <row r="2685" spans="1:10">
      <c r="A2685" t="e">
        <f t="shared" si="83"/>
        <v>#REF!</v>
      </c>
      <c r="B2685">
        <f>IF(AND('Tracker&amp;Invoice'!A2729&lt;&gt;"",'Tracker&amp;Invoice'!A2729&lt;&gt;"ITEM",'Tracker&amp;Invoice'!A2727="ITEM"),1,0)</f>
        <v>0</v>
      </c>
      <c r="C2685" t="str">
        <f>IF(B2685=1,'Tracker&amp;Invoice'!A2729,C2684)</f>
        <v>CR1-008</v>
      </c>
      <c r="D2685" t="str">
        <f>IF(LEFT(TRIM('Tracker&amp;Invoice'!B2729),9)="INVOICE #","INVOICE",IF(TRIM('Tracker&amp;Invoice'!B2729)="Overall Completion INVOICE","OVERALL",""))</f>
        <v/>
      </c>
      <c r="E2685" t="str">
        <f>IF(D2685="INVOICE",VALUE(MID(TRIM('Tracker&amp;Invoice'!B2729),10,10)),"")</f>
        <v/>
      </c>
      <c r="F2685">
        <f>IF(B2685=1,IFERROR(LOOKUP(2,1/('Tracker&amp;Invoice'!$H2729:$AC2729&lt;&gt;""),COLUMN('Tracker&amp;Invoice'!$H2729:$AC2729)),8),F2684)</f>
        <v>13</v>
      </c>
      <c r="G2685">
        <f>IF(D2685="OVERALL",IFERROR(LOOKUP(2,1/('Tracker&amp;Invoice'!$H2729:$AC2729&lt;&gt;""),COLUMN('Tracker&amp;Invoice'!$H2729:$AC2729)),8),G2686)</f>
        <v>14</v>
      </c>
      <c r="H2685">
        <f t="shared" si="82"/>
        <v>14</v>
      </c>
      <c r="I2685" s="29">
        <f>IF(D2685="INVOICE",SUM('Tracker&amp;Invoice'!$H2729:INDEX('Tracker&amp;Invoice'!$A2729:$AC2729,1,H2685)),0)</f>
        <v>0</v>
      </c>
      <c r="J2685" s="29">
        <f>IF(D2685="OVERALL",SUM('Tracker&amp;Invoice'!$H2729:$AC2729),0)</f>
        <v>0</v>
      </c>
    </row>
    <row r="2686" spans="1:10">
      <c r="A2686" t="e">
        <f t="shared" si="83"/>
        <v>#REF!</v>
      </c>
      <c r="B2686">
        <f>IF(AND('Tracker&amp;Invoice'!A2730&lt;&gt;"",'Tracker&amp;Invoice'!A2730&lt;&gt;"ITEM",'Tracker&amp;Invoice'!A2728="ITEM"),1,0)</f>
        <v>0</v>
      </c>
      <c r="C2686" t="str">
        <f>IF(B2686=1,'Tracker&amp;Invoice'!A2730,C2685)</f>
        <v>CR1-008</v>
      </c>
      <c r="D2686" t="str">
        <f>IF(LEFT(TRIM('Tracker&amp;Invoice'!B2730),9)="INVOICE #","INVOICE",IF(TRIM('Tracker&amp;Invoice'!B2730)="Overall Completion INVOICE","OVERALL",""))</f>
        <v>OVERALL</v>
      </c>
      <c r="E2686" t="str">
        <f>IF(D2686="INVOICE",VALUE(MID(TRIM('Tracker&amp;Invoice'!B2730),10,10)),"")</f>
        <v/>
      </c>
      <c r="F2686">
        <f>IF(B2686=1,IFERROR(LOOKUP(2,1/('Tracker&amp;Invoice'!$H2730:$AC2730&lt;&gt;""),COLUMN('Tracker&amp;Invoice'!$H2730:$AC2730)),8),F2685)</f>
        <v>13</v>
      </c>
      <c r="G2686">
        <f>IF(D2686="OVERALL",IFERROR(LOOKUP(2,1/('Tracker&amp;Invoice'!$H2730:$AC2730&lt;&gt;""),COLUMN('Tracker&amp;Invoice'!$H2730:$AC2730)),8),G2687)</f>
        <v>14</v>
      </c>
      <c r="H2686">
        <f t="shared" si="82"/>
        <v>14</v>
      </c>
      <c r="I2686" s="29">
        <f>IF(D2686="INVOICE",SUM('Tracker&amp;Invoice'!$H2730:INDEX('Tracker&amp;Invoice'!$A2730:$AC2730,1,H2686)),0)</f>
        <v>0</v>
      </c>
      <c r="J2686" s="29">
        <f>IF(D2686="OVERALL",SUM('Tracker&amp;Invoice'!$H2730:$AC2730),0)</f>
        <v>27462</v>
      </c>
    </row>
    <row r="2687" spans="1:10">
      <c r="A2687" t="e">
        <f t="shared" si="83"/>
        <v>#REF!</v>
      </c>
      <c r="B2687">
        <f>IF(AND('Tracker&amp;Invoice'!A2731&lt;&gt;"",'Tracker&amp;Invoice'!A2731&lt;&gt;"ITEM",'Tracker&amp;Invoice'!A2729="ITEM"),1,0)</f>
        <v>0</v>
      </c>
      <c r="C2687" t="str">
        <f>IF(B2687=1,'Tracker&amp;Invoice'!A2731,C2686)</f>
        <v>CR1-008</v>
      </c>
      <c r="D2687" t="str">
        <f>IF(LEFT(TRIM('Tracker&amp;Invoice'!B2731),9)="INVOICE #","INVOICE",IF(TRIM('Tracker&amp;Invoice'!B2731)="Overall Completion INVOICE","OVERALL",""))</f>
        <v/>
      </c>
      <c r="E2687" t="str">
        <f>IF(D2687="INVOICE",VALUE(MID(TRIM('Tracker&amp;Invoice'!B2731),10,10)),"")</f>
        <v/>
      </c>
      <c r="F2687">
        <f>IF(B2687=1,IFERROR(LOOKUP(2,1/('Tracker&amp;Invoice'!$H2731:$AC2731&lt;&gt;""),COLUMN('Tracker&amp;Invoice'!$H2731:$AC2731)),8),F2686)</f>
        <v>13</v>
      </c>
      <c r="G2687">
        <f>IF(D2687="OVERALL",IFERROR(LOOKUP(2,1/('Tracker&amp;Invoice'!$H2731:$AC2731&lt;&gt;""),COLUMN('Tracker&amp;Invoice'!$H2731:$AC2731)),8),G2688)</f>
        <v>15</v>
      </c>
      <c r="H2687">
        <f t="shared" si="82"/>
        <v>15</v>
      </c>
      <c r="I2687" s="29">
        <f>IF(D2687="INVOICE",SUM('Tracker&amp;Invoice'!$H2731:INDEX('Tracker&amp;Invoice'!$A2731:$AC2731,1,H2687)),0)</f>
        <v>0</v>
      </c>
      <c r="J2687" s="29">
        <f>IF(D2687="OVERALL",SUM('Tracker&amp;Invoice'!$H2731:$AC2731),0)</f>
        <v>0</v>
      </c>
    </row>
    <row r="2688" spans="1:10">
      <c r="A2688" t="e">
        <f t="shared" si="83"/>
        <v>#REF!</v>
      </c>
      <c r="B2688">
        <f>IF(AND('Tracker&amp;Invoice'!A2732&lt;&gt;"",'Tracker&amp;Invoice'!A2732&lt;&gt;"ITEM",'Tracker&amp;Invoice'!A2730="ITEM"),1,0)</f>
        <v>0</v>
      </c>
      <c r="C2688" t="str">
        <f>IF(B2688=1,'Tracker&amp;Invoice'!A2732,C2687)</f>
        <v>CR1-008</v>
      </c>
      <c r="D2688" t="str">
        <f>IF(LEFT(TRIM('Tracker&amp;Invoice'!B2732),9)="INVOICE #","INVOICE",IF(TRIM('Tracker&amp;Invoice'!B2732)="Overall Completion INVOICE","OVERALL",""))</f>
        <v/>
      </c>
      <c r="E2688" t="str">
        <f>IF(D2688="INVOICE",VALUE(MID(TRIM('Tracker&amp;Invoice'!B2732),10,10)),"")</f>
        <v/>
      </c>
      <c r="F2688">
        <f>IF(B2688=1,IFERROR(LOOKUP(2,1/('Tracker&amp;Invoice'!$H2732:$AC2732&lt;&gt;""),COLUMN('Tracker&amp;Invoice'!$H2732:$AC2732)),8),F2687)</f>
        <v>13</v>
      </c>
      <c r="G2688">
        <f>IF(D2688="OVERALL",IFERROR(LOOKUP(2,1/('Tracker&amp;Invoice'!$H2732:$AC2732&lt;&gt;""),COLUMN('Tracker&amp;Invoice'!$H2732:$AC2732)),8),G2689)</f>
        <v>15</v>
      </c>
      <c r="H2688">
        <f t="shared" si="82"/>
        <v>15</v>
      </c>
      <c r="I2688" s="29">
        <f>IF(D2688="INVOICE",SUM('Tracker&amp;Invoice'!$H2732:INDEX('Tracker&amp;Invoice'!$A2732:$AC2732,1,H2688)),0)</f>
        <v>0</v>
      </c>
      <c r="J2688" s="29">
        <f>IF(D2688="OVERALL",SUM('Tracker&amp;Invoice'!$H2732:$AC2732),0)</f>
        <v>0</v>
      </c>
    </row>
    <row r="2689" spans="1:10">
      <c r="A2689" t="e">
        <f t="shared" si="83"/>
        <v>#REF!</v>
      </c>
      <c r="B2689">
        <f>IF(AND('Tracker&amp;Invoice'!A2733&lt;&gt;"",'Tracker&amp;Invoice'!A2733&lt;&gt;"ITEM",'Tracker&amp;Invoice'!A2731="ITEM"),1,0)</f>
        <v>0</v>
      </c>
      <c r="C2689" t="str">
        <f>IF(B2689=1,'Tracker&amp;Invoice'!A2733,C2688)</f>
        <v>CR1-008</v>
      </c>
      <c r="D2689" t="str">
        <f>IF(LEFT(TRIM('Tracker&amp;Invoice'!B2733),9)="INVOICE #","INVOICE",IF(TRIM('Tracker&amp;Invoice'!B2733)="Overall Completion INVOICE","OVERALL",""))</f>
        <v/>
      </c>
      <c r="E2689" t="str">
        <f>IF(D2689="INVOICE",VALUE(MID(TRIM('Tracker&amp;Invoice'!B2733),10,10)),"")</f>
        <v/>
      </c>
      <c r="F2689">
        <f>IF(B2689=1,IFERROR(LOOKUP(2,1/('Tracker&amp;Invoice'!$H2733:$AC2733&lt;&gt;""),COLUMN('Tracker&amp;Invoice'!$H2733:$AC2733)),8),F2688)</f>
        <v>13</v>
      </c>
      <c r="G2689">
        <f>IF(D2689="OVERALL",IFERROR(LOOKUP(2,1/('Tracker&amp;Invoice'!$H2733:$AC2733&lt;&gt;""),COLUMN('Tracker&amp;Invoice'!$H2733:$AC2733)),8),G2690)</f>
        <v>15</v>
      </c>
      <c r="H2689">
        <f t="shared" si="82"/>
        <v>15</v>
      </c>
      <c r="I2689" s="29">
        <f>IF(D2689="INVOICE",SUM('Tracker&amp;Invoice'!$H2733:INDEX('Tracker&amp;Invoice'!$A2733:$AC2733,1,H2689)),0)</f>
        <v>0</v>
      </c>
      <c r="J2689" s="29">
        <f>IF(D2689="OVERALL",SUM('Tracker&amp;Invoice'!$H2733:$AC2733),0)</f>
        <v>0</v>
      </c>
    </row>
    <row r="2690" spans="1:10">
      <c r="A2690" t="e">
        <f t="shared" si="83"/>
        <v>#REF!</v>
      </c>
      <c r="B2690">
        <f>IF(AND('Tracker&amp;Invoice'!A2734&lt;&gt;"",'Tracker&amp;Invoice'!A2734&lt;&gt;"ITEM",'Tracker&amp;Invoice'!A2732="ITEM"),1,0)</f>
        <v>0</v>
      </c>
      <c r="C2690" t="str">
        <f>IF(B2690=1,'Tracker&amp;Invoice'!A2734,C2689)</f>
        <v>CR1-008</v>
      </c>
      <c r="D2690" t="str">
        <f>IF(LEFT(TRIM('Tracker&amp;Invoice'!B2734),9)="INVOICE #","INVOICE",IF(TRIM('Tracker&amp;Invoice'!B2734)="Overall Completion INVOICE","OVERALL",""))</f>
        <v/>
      </c>
      <c r="E2690" t="str">
        <f>IF(D2690="INVOICE",VALUE(MID(TRIM('Tracker&amp;Invoice'!B2734),10,10)),"")</f>
        <v/>
      </c>
      <c r="F2690">
        <f>IF(B2690=1,IFERROR(LOOKUP(2,1/('Tracker&amp;Invoice'!$H2734:$AC2734&lt;&gt;""),COLUMN('Tracker&amp;Invoice'!$H2734:$AC2734)),8),F2689)</f>
        <v>13</v>
      </c>
      <c r="G2690">
        <f>IF(D2690="OVERALL",IFERROR(LOOKUP(2,1/('Tracker&amp;Invoice'!$H2734:$AC2734&lt;&gt;""),COLUMN('Tracker&amp;Invoice'!$H2734:$AC2734)),8),G2691)</f>
        <v>15</v>
      </c>
      <c r="H2690">
        <f t="shared" si="82"/>
        <v>15</v>
      </c>
      <c r="I2690" s="29">
        <f>IF(D2690="INVOICE",SUM('Tracker&amp;Invoice'!$H2734:INDEX('Tracker&amp;Invoice'!$A2734:$AC2734,1,H2690)),0)</f>
        <v>0</v>
      </c>
      <c r="J2690" s="29">
        <f>IF(D2690="OVERALL",SUM('Tracker&amp;Invoice'!$H2734:$AC2734),0)</f>
        <v>0</v>
      </c>
    </row>
    <row r="2691" spans="1:10">
      <c r="A2691" t="e">
        <f t="shared" si="83"/>
        <v>#REF!</v>
      </c>
      <c r="B2691">
        <f>IF(AND('Tracker&amp;Invoice'!A2735&lt;&gt;"",'Tracker&amp;Invoice'!A2735&lt;&gt;"ITEM",'Tracker&amp;Invoice'!A2733="ITEM"),1,0)</f>
        <v>0</v>
      </c>
      <c r="C2691" t="str">
        <f>IF(B2691=1,'Tracker&amp;Invoice'!A2735,C2690)</f>
        <v>CR1-008</v>
      </c>
      <c r="D2691" t="str">
        <f>IF(LEFT(TRIM('Tracker&amp;Invoice'!B2735),9)="INVOICE #","INVOICE",IF(TRIM('Tracker&amp;Invoice'!B2735)="Overall Completion INVOICE","OVERALL",""))</f>
        <v/>
      </c>
      <c r="E2691" t="str">
        <f>IF(D2691="INVOICE",VALUE(MID(TRIM('Tracker&amp;Invoice'!B2735),10,10)),"")</f>
        <v/>
      </c>
      <c r="F2691">
        <f>IF(B2691=1,IFERROR(LOOKUP(2,1/('Tracker&amp;Invoice'!$H2735:$AC2735&lt;&gt;""),COLUMN('Tracker&amp;Invoice'!$H2735:$AC2735)),8),F2690)</f>
        <v>13</v>
      </c>
      <c r="G2691">
        <f>IF(D2691="OVERALL",IFERROR(LOOKUP(2,1/('Tracker&amp;Invoice'!$H2735:$AC2735&lt;&gt;""),COLUMN('Tracker&amp;Invoice'!$H2735:$AC2735)),8),G2692)</f>
        <v>15</v>
      </c>
      <c r="H2691">
        <f t="shared" ref="H2691:H2754" si="84">MAX(F2691,G2691)</f>
        <v>15</v>
      </c>
      <c r="I2691" s="29">
        <f>IF(D2691="INVOICE",SUM('Tracker&amp;Invoice'!$H2735:INDEX('Tracker&amp;Invoice'!$A2735:$AC2735,1,H2691)),0)</f>
        <v>0</v>
      </c>
      <c r="J2691" s="29">
        <f>IF(D2691="OVERALL",SUM('Tracker&amp;Invoice'!$H2735:$AC2735),0)</f>
        <v>0</v>
      </c>
    </row>
    <row r="2692" spans="1:10">
      <c r="A2692" t="e">
        <f t="shared" ref="A2692:A2755" si="85">A2691+B2692</f>
        <v>#REF!</v>
      </c>
      <c r="B2692">
        <f>IF(AND('Tracker&amp;Invoice'!A2736&lt;&gt;"",'Tracker&amp;Invoice'!A2736&lt;&gt;"ITEM",'Tracker&amp;Invoice'!A2734="ITEM"),1,0)</f>
        <v>0</v>
      </c>
      <c r="C2692" t="str">
        <f>IF(B2692=1,'Tracker&amp;Invoice'!A2736,C2691)</f>
        <v>CR1-008</v>
      </c>
      <c r="D2692" t="str">
        <f>IF(LEFT(TRIM('Tracker&amp;Invoice'!B2736),9)="INVOICE #","INVOICE",IF(TRIM('Tracker&amp;Invoice'!B2736)="Overall Completion INVOICE","OVERALL",""))</f>
        <v/>
      </c>
      <c r="E2692" t="str">
        <f>IF(D2692="INVOICE",VALUE(MID(TRIM('Tracker&amp;Invoice'!B2736),10,10)),"")</f>
        <v/>
      </c>
      <c r="F2692">
        <f>IF(B2692=1,IFERROR(LOOKUP(2,1/('Tracker&amp;Invoice'!$H2736:$AC2736&lt;&gt;""),COLUMN('Tracker&amp;Invoice'!$H2736:$AC2736)),8),F2691)</f>
        <v>13</v>
      </c>
      <c r="G2692">
        <f>IF(D2692="OVERALL",IFERROR(LOOKUP(2,1/('Tracker&amp;Invoice'!$H2736:$AC2736&lt;&gt;""),COLUMN('Tracker&amp;Invoice'!$H2736:$AC2736)),8),G2693)</f>
        <v>15</v>
      </c>
      <c r="H2692">
        <f t="shared" si="84"/>
        <v>15</v>
      </c>
      <c r="I2692" s="29">
        <f>IF(D2692="INVOICE",SUM('Tracker&amp;Invoice'!$H2736:INDEX('Tracker&amp;Invoice'!$A2736:$AC2736,1,H2692)),0)</f>
        <v>0</v>
      </c>
      <c r="J2692" s="29">
        <f>IF(D2692="OVERALL",SUM('Tracker&amp;Invoice'!$H2736:$AC2736),0)</f>
        <v>0</v>
      </c>
    </row>
    <row r="2693" spans="1:10">
      <c r="A2693" t="e">
        <f t="shared" si="85"/>
        <v>#REF!</v>
      </c>
      <c r="B2693">
        <f>IF(AND('Tracker&amp;Invoice'!A2737&lt;&gt;"",'Tracker&amp;Invoice'!A2737&lt;&gt;"ITEM",'Tracker&amp;Invoice'!A2735="ITEM"),1,0)</f>
        <v>0</v>
      </c>
      <c r="C2693" t="str">
        <f>IF(B2693=1,'Tracker&amp;Invoice'!A2737,C2692)</f>
        <v>CR1-008</v>
      </c>
      <c r="D2693" t="str">
        <f>IF(LEFT(TRIM('Tracker&amp;Invoice'!B2737),9)="INVOICE #","INVOICE",IF(TRIM('Tracker&amp;Invoice'!B2737)="Overall Completion INVOICE","OVERALL",""))</f>
        <v/>
      </c>
      <c r="E2693" t="str">
        <f>IF(D2693="INVOICE",VALUE(MID(TRIM('Tracker&amp;Invoice'!B2737),10,10)),"")</f>
        <v/>
      </c>
      <c r="F2693">
        <f>IF(B2693=1,IFERROR(LOOKUP(2,1/('Tracker&amp;Invoice'!$H2737:$AC2737&lt;&gt;""),COLUMN('Tracker&amp;Invoice'!$H2737:$AC2737)),8),F2692)</f>
        <v>13</v>
      </c>
      <c r="G2693">
        <f>IF(D2693="OVERALL",IFERROR(LOOKUP(2,1/('Tracker&amp;Invoice'!$H2737:$AC2737&lt;&gt;""),COLUMN('Tracker&amp;Invoice'!$H2737:$AC2737)),8),G2694)</f>
        <v>15</v>
      </c>
      <c r="H2693">
        <f t="shared" si="84"/>
        <v>15</v>
      </c>
      <c r="I2693" s="29">
        <f>IF(D2693="INVOICE",SUM('Tracker&amp;Invoice'!$H2737:INDEX('Tracker&amp;Invoice'!$A2737:$AC2737,1,H2693)),0)</f>
        <v>0</v>
      </c>
      <c r="J2693" s="29">
        <f>IF(D2693="OVERALL",SUM('Tracker&amp;Invoice'!$H2737:$AC2737),0)</f>
        <v>0</v>
      </c>
    </row>
    <row r="2694" spans="1:10">
      <c r="A2694" t="e">
        <f t="shared" si="85"/>
        <v>#REF!</v>
      </c>
      <c r="B2694">
        <f>IF(AND('Tracker&amp;Invoice'!A2738&lt;&gt;"",'Tracker&amp;Invoice'!A2738&lt;&gt;"ITEM",'Tracker&amp;Invoice'!A2736="ITEM"),1,0)</f>
        <v>0</v>
      </c>
      <c r="C2694" t="str">
        <f>IF(B2694=1,'Tracker&amp;Invoice'!A2738,C2693)</f>
        <v>CR1-008</v>
      </c>
      <c r="D2694" t="str">
        <f>IF(LEFT(TRIM('Tracker&amp;Invoice'!B2738),9)="INVOICE #","INVOICE",IF(TRIM('Tracker&amp;Invoice'!B2738)="Overall Completion INVOICE","OVERALL",""))</f>
        <v/>
      </c>
      <c r="E2694" t="str">
        <f>IF(D2694="INVOICE",VALUE(MID(TRIM('Tracker&amp;Invoice'!B2738),10,10)),"")</f>
        <v/>
      </c>
      <c r="F2694">
        <f>IF(B2694=1,IFERROR(LOOKUP(2,1/('Tracker&amp;Invoice'!$H2738:$AC2738&lt;&gt;""),COLUMN('Tracker&amp;Invoice'!$H2738:$AC2738)),8),F2693)</f>
        <v>13</v>
      </c>
      <c r="G2694">
        <f>IF(D2694="OVERALL",IFERROR(LOOKUP(2,1/('Tracker&amp;Invoice'!$H2738:$AC2738&lt;&gt;""),COLUMN('Tracker&amp;Invoice'!$H2738:$AC2738)),8),G2695)</f>
        <v>15</v>
      </c>
      <c r="H2694">
        <f t="shared" si="84"/>
        <v>15</v>
      </c>
      <c r="I2694" s="29">
        <f>IF(D2694="INVOICE",SUM('Tracker&amp;Invoice'!$H2738:INDEX('Tracker&amp;Invoice'!$A2738:$AC2738,1,H2694)),0)</f>
        <v>0</v>
      </c>
      <c r="J2694" s="29">
        <f>IF(D2694="OVERALL",SUM('Tracker&amp;Invoice'!$H2738:$AC2738),0)</f>
        <v>0</v>
      </c>
    </row>
    <row r="2695" spans="1:10">
      <c r="A2695" t="e">
        <f t="shared" si="85"/>
        <v>#REF!</v>
      </c>
      <c r="B2695">
        <f>IF(AND('Tracker&amp;Invoice'!A2739&lt;&gt;"",'Tracker&amp;Invoice'!A2739&lt;&gt;"ITEM",'Tracker&amp;Invoice'!A2737="ITEM"),1,0)</f>
        <v>1</v>
      </c>
      <c r="C2695" t="str">
        <f>IF(B2695=1,'Tracker&amp;Invoice'!A2739,C2694)</f>
        <v>CR1-009</v>
      </c>
      <c r="D2695" t="str">
        <f>IF(LEFT(TRIM('Tracker&amp;Invoice'!B2739),9)="INVOICE #","INVOICE",IF(TRIM('Tracker&amp;Invoice'!B2739)="Overall Completion INVOICE","OVERALL",""))</f>
        <v/>
      </c>
      <c r="E2695" t="str">
        <f>IF(D2695="INVOICE",VALUE(MID(TRIM('Tracker&amp;Invoice'!B2739),10,10)),"")</f>
        <v/>
      </c>
      <c r="F2695">
        <f>IF(B2695=1,IFERROR(LOOKUP(2,1/('Tracker&amp;Invoice'!$H2739:$AC2739&lt;&gt;""),COLUMN('Tracker&amp;Invoice'!$H2739:$AC2739)),8),F2694)</f>
        <v>14</v>
      </c>
      <c r="G2695">
        <f>IF(D2695="OVERALL",IFERROR(LOOKUP(2,1/('Tracker&amp;Invoice'!$H2739:$AC2739&lt;&gt;""),COLUMN('Tracker&amp;Invoice'!$H2739:$AC2739)),8),G2696)</f>
        <v>15</v>
      </c>
      <c r="H2695">
        <f t="shared" si="84"/>
        <v>15</v>
      </c>
      <c r="I2695" s="29">
        <f>IF(D2695="INVOICE",SUM('Tracker&amp;Invoice'!$H2739:INDEX('Tracker&amp;Invoice'!$A2739:$AC2739,1,H2695)),0)</f>
        <v>0</v>
      </c>
      <c r="J2695" s="29">
        <f>IF(D2695="OVERALL",SUM('Tracker&amp;Invoice'!$H2739:$AC2739),0)</f>
        <v>0</v>
      </c>
    </row>
    <row r="2696" spans="1:10">
      <c r="A2696" t="e">
        <f t="shared" si="85"/>
        <v>#REF!</v>
      </c>
      <c r="B2696">
        <f>IF(AND('Tracker&amp;Invoice'!A2740&lt;&gt;"",'Tracker&amp;Invoice'!A2740&lt;&gt;"ITEM",'Tracker&amp;Invoice'!A2738="ITEM"),1,0)</f>
        <v>0</v>
      </c>
      <c r="C2696" t="str">
        <f>IF(B2696=1,'Tracker&amp;Invoice'!A2740,C2695)</f>
        <v>CR1-009</v>
      </c>
      <c r="D2696" t="str">
        <f>IF(LEFT(TRIM('Tracker&amp;Invoice'!B2740),9)="INVOICE #","INVOICE",IF(TRIM('Tracker&amp;Invoice'!B2740)="Overall Completion INVOICE","OVERALL",""))</f>
        <v/>
      </c>
      <c r="E2696" t="str">
        <f>IF(D2696="INVOICE",VALUE(MID(TRIM('Tracker&amp;Invoice'!B2740),10,10)),"")</f>
        <v/>
      </c>
      <c r="F2696">
        <f>IF(B2696=1,IFERROR(LOOKUP(2,1/('Tracker&amp;Invoice'!$H2740:$AC2740&lt;&gt;""),COLUMN('Tracker&amp;Invoice'!$H2740:$AC2740)),8),F2695)</f>
        <v>14</v>
      </c>
      <c r="G2696">
        <f>IF(D2696="OVERALL",IFERROR(LOOKUP(2,1/('Tracker&amp;Invoice'!$H2740:$AC2740&lt;&gt;""),COLUMN('Tracker&amp;Invoice'!$H2740:$AC2740)),8),G2697)</f>
        <v>15</v>
      </c>
      <c r="H2696">
        <f t="shared" si="84"/>
        <v>15</v>
      </c>
      <c r="I2696" s="29">
        <f>IF(D2696="INVOICE",SUM('Tracker&amp;Invoice'!$H2740:INDEX('Tracker&amp;Invoice'!$A2740:$AC2740,1,H2696)),0)</f>
        <v>0</v>
      </c>
      <c r="J2696" s="29">
        <f>IF(D2696="OVERALL",SUM('Tracker&amp;Invoice'!$H2740:$AC2740),0)</f>
        <v>0</v>
      </c>
    </row>
    <row r="2697" spans="1:10">
      <c r="A2697" t="e">
        <f t="shared" si="85"/>
        <v>#REF!</v>
      </c>
      <c r="B2697">
        <f>IF(AND('Tracker&amp;Invoice'!A2741&lt;&gt;"",'Tracker&amp;Invoice'!A2741&lt;&gt;"ITEM",'Tracker&amp;Invoice'!A2739="ITEM"),1,0)</f>
        <v>0</v>
      </c>
      <c r="C2697" t="str">
        <f>IF(B2697=1,'Tracker&amp;Invoice'!A2741,C2696)</f>
        <v>CR1-009</v>
      </c>
      <c r="D2697" t="str">
        <f>IF(LEFT(TRIM('Tracker&amp;Invoice'!B2741),9)="INVOICE #","INVOICE",IF(TRIM('Tracker&amp;Invoice'!B2741)="Overall Completion INVOICE","OVERALL",""))</f>
        <v/>
      </c>
      <c r="E2697" t="str">
        <f>IF(D2697="INVOICE",VALUE(MID(TRIM('Tracker&amp;Invoice'!B2741),10,10)),"")</f>
        <v/>
      </c>
      <c r="F2697">
        <f>IF(B2697=1,IFERROR(LOOKUP(2,1/('Tracker&amp;Invoice'!$H2741:$AC2741&lt;&gt;""),COLUMN('Tracker&amp;Invoice'!$H2741:$AC2741)),8),F2696)</f>
        <v>14</v>
      </c>
      <c r="G2697">
        <f>IF(D2697="OVERALL",IFERROR(LOOKUP(2,1/('Tracker&amp;Invoice'!$H2741:$AC2741&lt;&gt;""),COLUMN('Tracker&amp;Invoice'!$H2741:$AC2741)),8),G2698)</f>
        <v>15</v>
      </c>
      <c r="H2697">
        <f t="shared" si="84"/>
        <v>15</v>
      </c>
      <c r="I2697" s="29">
        <f>IF(D2697="INVOICE",SUM('Tracker&amp;Invoice'!$H2741:INDEX('Tracker&amp;Invoice'!$A2741:$AC2741,1,H2697)),0)</f>
        <v>0</v>
      </c>
      <c r="J2697" s="29">
        <f>IF(D2697="OVERALL",SUM('Tracker&amp;Invoice'!$H2741:$AC2741),0)</f>
        <v>0</v>
      </c>
    </row>
    <row r="2698" spans="1:10">
      <c r="A2698" t="e">
        <f t="shared" si="85"/>
        <v>#REF!</v>
      </c>
      <c r="B2698">
        <f>IF(AND('Tracker&amp;Invoice'!A2742&lt;&gt;"",'Tracker&amp;Invoice'!A2742&lt;&gt;"ITEM",'Tracker&amp;Invoice'!A2740="ITEM"),1,0)</f>
        <v>0</v>
      </c>
      <c r="C2698" t="str">
        <f>IF(B2698=1,'Tracker&amp;Invoice'!A2742,C2697)</f>
        <v>CR1-009</v>
      </c>
      <c r="D2698" t="str">
        <f>IF(LEFT(TRIM('Tracker&amp;Invoice'!B2742),9)="INVOICE #","INVOICE",IF(TRIM('Tracker&amp;Invoice'!B2742)="Overall Completion INVOICE","OVERALL",""))</f>
        <v>INVOICE</v>
      </c>
      <c r="E2698">
        <f>IF(D2698="INVOICE",VALUE(MID(TRIM('Tracker&amp;Invoice'!B2742),10,10)),"")</f>
        <v>28</v>
      </c>
      <c r="F2698">
        <f>IF(B2698=1,IFERROR(LOOKUP(2,1/('Tracker&amp;Invoice'!$H2742:$AC2742&lt;&gt;""),COLUMN('Tracker&amp;Invoice'!$H2742:$AC2742)),8),F2697)</f>
        <v>14</v>
      </c>
      <c r="G2698">
        <f>IF(D2698="OVERALL",IFERROR(LOOKUP(2,1/('Tracker&amp;Invoice'!$H2742:$AC2742&lt;&gt;""),COLUMN('Tracker&amp;Invoice'!$H2742:$AC2742)),8),G2699)</f>
        <v>15</v>
      </c>
      <c r="H2698">
        <f t="shared" si="84"/>
        <v>15</v>
      </c>
      <c r="I2698" s="29">
        <f>IF(D2698="INVOICE",SUM('Tracker&amp;Invoice'!$H2742:INDEX('Tracker&amp;Invoice'!$A2742:$AC2742,1,H2698)),0)</f>
        <v>24715.8</v>
      </c>
      <c r="J2698" s="29">
        <f>IF(D2698="OVERALL",SUM('Tracker&amp;Invoice'!$H2742:$AC2742),0)</f>
        <v>0</v>
      </c>
    </row>
    <row r="2699" spans="1:10">
      <c r="A2699" t="e">
        <f t="shared" si="85"/>
        <v>#REF!</v>
      </c>
      <c r="B2699">
        <f>IF(AND('Tracker&amp;Invoice'!A2743&lt;&gt;"",'Tracker&amp;Invoice'!A2743&lt;&gt;"ITEM",'Tracker&amp;Invoice'!A2741="ITEM"),1,0)</f>
        <v>0</v>
      </c>
      <c r="C2699" t="str">
        <f>IF(B2699=1,'Tracker&amp;Invoice'!A2743,C2698)</f>
        <v>CR1-009</v>
      </c>
      <c r="D2699" t="str">
        <f>IF(LEFT(TRIM('Tracker&amp;Invoice'!B2743),9)="INVOICE #","INVOICE",IF(TRIM('Tracker&amp;Invoice'!B2743)="Overall Completion INVOICE","OVERALL",""))</f>
        <v/>
      </c>
      <c r="E2699" t="str">
        <f>IF(D2699="INVOICE",VALUE(MID(TRIM('Tracker&amp;Invoice'!B2743),10,10)),"")</f>
        <v/>
      </c>
      <c r="F2699">
        <f>IF(B2699=1,IFERROR(LOOKUP(2,1/('Tracker&amp;Invoice'!$H2743:$AC2743&lt;&gt;""),COLUMN('Tracker&amp;Invoice'!$H2743:$AC2743)),8),F2698)</f>
        <v>14</v>
      </c>
      <c r="G2699">
        <f>IF(D2699="OVERALL",IFERROR(LOOKUP(2,1/('Tracker&amp;Invoice'!$H2743:$AC2743&lt;&gt;""),COLUMN('Tracker&amp;Invoice'!$H2743:$AC2743)),8),G2700)</f>
        <v>15</v>
      </c>
      <c r="H2699">
        <f t="shared" si="84"/>
        <v>15</v>
      </c>
      <c r="I2699" s="29">
        <f>IF(D2699="INVOICE",SUM('Tracker&amp;Invoice'!$H2743:INDEX('Tracker&amp;Invoice'!$A2743:$AC2743,1,H2699)),0)</f>
        <v>0</v>
      </c>
      <c r="J2699" s="29">
        <f>IF(D2699="OVERALL",SUM('Tracker&amp;Invoice'!$H2743:$AC2743),0)</f>
        <v>0</v>
      </c>
    </row>
    <row r="2700" spans="1:10">
      <c r="A2700" t="e">
        <f t="shared" si="85"/>
        <v>#REF!</v>
      </c>
      <c r="B2700">
        <f>IF(AND('Tracker&amp;Invoice'!A2744&lt;&gt;"",'Tracker&amp;Invoice'!A2744&lt;&gt;"ITEM",'Tracker&amp;Invoice'!A2742="ITEM"),1,0)</f>
        <v>0</v>
      </c>
      <c r="C2700" t="str">
        <f>IF(B2700=1,'Tracker&amp;Invoice'!A2744,C2699)</f>
        <v>CR1-009</v>
      </c>
      <c r="D2700" t="str">
        <f>IF(LEFT(TRIM('Tracker&amp;Invoice'!B2744),9)="INVOICE #","INVOICE",IF(TRIM('Tracker&amp;Invoice'!B2744)="Overall Completion INVOICE","OVERALL",""))</f>
        <v>INVOICE</v>
      </c>
      <c r="E2700">
        <f>IF(D2700="INVOICE",VALUE(MID(TRIM('Tracker&amp;Invoice'!B2744),10,10)),"")</f>
        <v>31</v>
      </c>
      <c r="F2700">
        <f>IF(B2700=1,IFERROR(LOOKUP(2,1/('Tracker&amp;Invoice'!$H2744:$AC2744&lt;&gt;""),COLUMN('Tracker&amp;Invoice'!$H2744:$AC2744)),8),F2699)</f>
        <v>14</v>
      </c>
      <c r="G2700">
        <f>IF(D2700="OVERALL",IFERROR(LOOKUP(2,1/('Tracker&amp;Invoice'!$H2744:$AC2744&lt;&gt;""),COLUMN('Tracker&amp;Invoice'!$H2744:$AC2744)),8),G2701)</f>
        <v>15</v>
      </c>
      <c r="H2700">
        <f t="shared" si="84"/>
        <v>15</v>
      </c>
      <c r="I2700" s="29">
        <f>IF(D2700="INVOICE",SUM('Tracker&amp;Invoice'!$H2744:INDEX('Tracker&amp;Invoice'!$A2744:$AC2744,1,H2700)),0)</f>
        <v>2746.2000000000003</v>
      </c>
      <c r="J2700" s="29">
        <f>IF(D2700="OVERALL",SUM('Tracker&amp;Invoice'!$H2744:$AC2744),0)</f>
        <v>0</v>
      </c>
    </row>
    <row r="2701" spans="1:10">
      <c r="A2701" t="e">
        <f t="shared" si="85"/>
        <v>#REF!</v>
      </c>
      <c r="B2701">
        <f>IF(AND('Tracker&amp;Invoice'!A2745&lt;&gt;"",'Tracker&amp;Invoice'!A2745&lt;&gt;"ITEM",'Tracker&amp;Invoice'!A2743="ITEM"),1,0)</f>
        <v>0</v>
      </c>
      <c r="C2701" t="str">
        <f>IF(B2701=1,'Tracker&amp;Invoice'!A2745,C2700)</f>
        <v>CR1-009</v>
      </c>
      <c r="D2701" t="str">
        <f>IF(LEFT(TRIM('Tracker&amp;Invoice'!B2745),9)="INVOICE #","INVOICE",IF(TRIM('Tracker&amp;Invoice'!B2745)="Overall Completion INVOICE","OVERALL",""))</f>
        <v/>
      </c>
      <c r="E2701" t="str">
        <f>IF(D2701="INVOICE",VALUE(MID(TRIM('Tracker&amp;Invoice'!B2745),10,10)),"")</f>
        <v/>
      </c>
      <c r="F2701">
        <f>IF(B2701=1,IFERROR(LOOKUP(2,1/('Tracker&amp;Invoice'!$H2745:$AC2745&lt;&gt;""),COLUMN('Tracker&amp;Invoice'!$H2745:$AC2745)),8),F2700)</f>
        <v>14</v>
      </c>
      <c r="G2701">
        <f>IF(D2701="OVERALL",IFERROR(LOOKUP(2,1/('Tracker&amp;Invoice'!$H2745:$AC2745&lt;&gt;""),COLUMN('Tracker&amp;Invoice'!$H2745:$AC2745)),8),G2702)</f>
        <v>15</v>
      </c>
      <c r="H2701">
        <f t="shared" si="84"/>
        <v>15</v>
      </c>
      <c r="I2701" s="29">
        <f>IF(D2701="INVOICE",SUM('Tracker&amp;Invoice'!$H2745:INDEX('Tracker&amp;Invoice'!$A2745:$AC2745,1,H2701)),0)</f>
        <v>0</v>
      </c>
      <c r="J2701" s="29">
        <f>IF(D2701="OVERALL",SUM('Tracker&amp;Invoice'!$H2745:$AC2745),0)</f>
        <v>0</v>
      </c>
    </row>
    <row r="2702" spans="1:10">
      <c r="A2702" t="e">
        <f t="shared" si="85"/>
        <v>#REF!</v>
      </c>
      <c r="B2702">
        <f>IF(AND('Tracker&amp;Invoice'!A2746&lt;&gt;"",'Tracker&amp;Invoice'!A2746&lt;&gt;"ITEM",'Tracker&amp;Invoice'!A2744="ITEM"),1,0)</f>
        <v>0</v>
      </c>
      <c r="C2702" t="str">
        <f>IF(B2702=1,'Tracker&amp;Invoice'!A2746,C2701)</f>
        <v>CR1-009</v>
      </c>
      <c r="D2702" t="str">
        <f>IF(LEFT(TRIM('Tracker&amp;Invoice'!B2746),9)="INVOICE #","INVOICE",IF(TRIM('Tracker&amp;Invoice'!B2746)="Overall Completion INVOICE","OVERALL",""))</f>
        <v>OVERALL</v>
      </c>
      <c r="E2702" t="str">
        <f>IF(D2702="INVOICE",VALUE(MID(TRIM('Tracker&amp;Invoice'!B2746),10,10)),"")</f>
        <v/>
      </c>
      <c r="F2702">
        <f>IF(B2702=1,IFERROR(LOOKUP(2,1/('Tracker&amp;Invoice'!$H2746:$AC2746&lt;&gt;""),COLUMN('Tracker&amp;Invoice'!$H2746:$AC2746)),8),F2701)</f>
        <v>14</v>
      </c>
      <c r="G2702">
        <f>IF(D2702="OVERALL",IFERROR(LOOKUP(2,1/('Tracker&amp;Invoice'!$H2746:$AC2746&lt;&gt;""),COLUMN('Tracker&amp;Invoice'!$H2746:$AC2746)),8),G2703)</f>
        <v>15</v>
      </c>
      <c r="H2702">
        <f t="shared" si="84"/>
        <v>15</v>
      </c>
      <c r="I2702" s="29">
        <f>IF(D2702="INVOICE",SUM('Tracker&amp;Invoice'!$H2746:INDEX('Tracker&amp;Invoice'!$A2746:$AC2746,1,H2702)),0)</f>
        <v>0</v>
      </c>
      <c r="J2702" s="29">
        <f>IF(D2702="OVERALL",SUM('Tracker&amp;Invoice'!$H2746:$AC2746),0)</f>
        <v>27462</v>
      </c>
    </row>
    <row r="2703" spans="1:10">
      <c r="A2703" t="e">
        <f t="shared" si="85"/>
        <v>#REF!</v>
      </c>
      <c r="B2703">
        <f>IF(AND('Tracker&amp;Invoice'!A2747&lt;&gt;"",'Tracker&amp;Invoice'!A2747&lt;&gt;"ITEM",'Tracker&amp;Invoice'!A2745="ITEM"),1,0)</f>
        <v>0</v>
      </c>
      <c r="C2703" t="str">
        <f>IF(B2703=1,'Tracker&amp;Invoice'!A2747,C2702)</f>
        <v>CR1-009</v>
      </c>
      <c r="D2703" t="str">
        <f>IF(LEFT(TRIM('Tracker&amp;Invoice'!B2747),9)="INVOICE #","INVOICE",IF(TRIM('Tracker&amp;Invoice'!B2747)="Overall Completion INVOICE","OVERALL",""))</f>
        <v/>
      </c>
      <c r="E2703" t="str">
        <f>IF(D2703="INVOICE",VALUE(MID(TRIM('Tracker&amp;Invoice'!B2747),10,10)),"")</f>
        <v/>
      </c>
      <c r="F2703">
        <f>IF(B2703=1,IFERROR(LOOKUP(2,1/('Tracker&amp;Invoice'!$H2747:$AC2747&lt;&gt;""),COLUMN('Tracker&amp;Invoice'!$H2747:$AC2747)),8),F2702)</f>
        <v>14</v>
      </c>
      <c r="G2703">
        <f>IF(D2703="OVERALL",IFERROR(LOOKUP(2,1/('Tracker&amp;Invoice'!$H2747:$AC2747&lt;&gt;""),COLUMN('Tracker&amp;Invoice'!$H2747:$AC2747)),8),G2704)</f>
        <v>13</v>
      </c>
      <c r="H2703">
        <f t="shared" si="84"/>
        <v>14</v>
      </c>
      <c r="I2703" s="29">
        <f>IF(D2703="INVOICE",SUM('Tracker&amp;Invoice'!$H2747:INDEX('Tracker&amp;Invoice'!$A2747:$AC2747,1,H2703)),0)</f>
        <v>0</v>
      </c>
      <c r="J2703" s="29">
        <f>IF(D2703="OVERALL",SUM('Tracker&amp;Invoice'!$H2747:$AC2747),0)</f>
        <v>0</v>
      </c>
    </row>
    <row r="2704" spans="1:10">
      <c r="A2704" t="e">
        <f t="shared" si="85"/>
        <v>#REF!</v>
      </c>
      <c r="B2704">
        <f>IF(AND('Tracker&amp;Invoice'!A2748&lt;&gt;"",'Tracker&amp;Invoice'!A2748&lt;&gt;"ITEM",'Tracker&amp;Invoice'!A2746="ITEM"),1,0)</f>
        <v>0</v>
      </c>
      <c r="C2704" t="str">
        <f>IF(B2704=1,'Tracker&amp;Invoice'!A2748,C2703)</f>
        <v>CR1-009</v>
      </c>
      <c r="D2704" t="str">
        <f>IF(LEFT(TRIM('Tracker&amp;Invoice'!B2748),9)="INVOICE #","INVOICE",IF(TRIM('Tracker&amp;Invoice'!B2748)="Overall Completion INVOICE","OVERALL",""))</f>
        <v/>
      </c>
      <c r="E2704" t="str">
        <f>IF(D2704="INVOICE",VALUE(MID(TRIM('Tracker&amp;Invoice'!B2748),10,10)),"")</f>
        <v/>
      </c>
      <c r="F2704">
        <f>IF(B2704=1,IFERROR(LOOKUP(2,1/('Tracker&amp;Invoice'!$H2748:$AC2748&lt;&gt;""),COLUMN('Tracker&amp;Invoice'!$H2748:$AC2748)),8),F2703)</f>
        <v>14</v>
      </c>
      <c r="G2704">
        <f>IF(D2704="OVERALL",IFERROR(LOOKUP(2,1/('Tracker&amp;Invoice'!$H2748:$AC2748&lt;&gt;""),COLUMN('Tracker&amp;Invoice'!$H2748:$AC2748)),8),G2705)</f>
        <v>13</v>
      </c>
      <c r="H2704">
        <f t="shared" si="84"/>
        <v>14</v>
      </c>
      <c r="I2704" s="29">
        <f>IF(D2704="INVOICE",SUM('Tracker&amp;Invoice'!$H2748:INDEX('Tracker&amp;Invoice'!$A2748:$AC2748,1,H2704)),0)</f>
        <v>0</v>
      </c>
      <c r="J2704" s="29">
        <f>IF(D2704="OVERALL",SUM('Tracker&amp;Invoice'!$H2748:$AC2748),0)</f>
        <v>0</v>
      </c>
    </row>
    <row r="2705" spans="1:10">
      <c r="A2705" t="e">
        <f t="shared" si="85"/>
        <v>#REF!</v>
      </c>
      <c r="B2705">
        <f>IF(AND('Tracker&amp;Invoice'!A2749&lt;&gt;"",'Tracker&amp;Invoice'!A2749&lt;&gt;"ITEM",'Tracker&amp;Invoice'!A2747="ITEM"),1,0)</f>
        <v>0</v>
      </c>
      <c r="C2705" t="str">
        <f>IF(B2705=1,'Tracker&amp;Invoice'!A2749,C2704)</f>
        <v>CR1-009</v>
      </c>
      <c r="D2705" t="str">
        <f>IF(LEFT(TRIM('Tracker&amp;Invoice'!B2749),9)="INVOICE #","INVOICE",IF(TRIM('Tracker&amp;Invoice'!B2749)="Overall Completion INVOICE","OVERALL",""))</f>
        <v/>
      </c>
      <c r="E2705" t="str">
        <f>IF(D2705="INVOICE",VALUE(MID(TRIM('Tracker&amp;Invoice'!B2749),10,10)),"")</f>
        <v/>
      </c>
      <c r="F2705">
        <f>IF(B2705=1,IFERROR(LOOKUP(2,1/('Tracker&amp;Invoice'!$H2749:$AC2749&lt;&gt;""),COLUMN('Tracker&amp;Invoice'!$H2749:$AC2749)),8),F2704)</f>
        <v>14</v>
      </c>
      <c r="G2705">
        <f>IF(D2705="OVERALL",IFERROR(LOOKUP(2,1/('Tracker&amp;Invoice'!$H2749:$AC2749&lt;&gt;""),COLUMN('Tracker&amp;Invoice'!$H2749:$AC2749)),8),G2706)</f>
        <v>13</v>
      </c>
      <c r="H2705">
        <f t="shared" si="84"/>
        <v>14</v>
      </c>
      <c r="I2705" s="29">
        <f>IF(D2705="INVOICE",SUM('Tracker&amp;Invoice'!$H2749:INDEX('Tracker&amp;Invoice'!$A2749:$AC2749,1,H2705)),0)</f>
        <v>0</v>
      </c>
      <c r="J2705" s="29">
        <f>IF(D2705="OVERALL",SUM('Tracker&amp;Invoice'!$H2749:$AC2749),0)</f>
        <v>0</v>
      </c>
    </row>
    <row r="2706" spans="1:10">
      <c r="A2706" t="e">
        <f t="shared" si="85"/>
        <v>#REF!</v>
      </c>
      <c r="B2706">
        <f>IF(AND('Tracker&amp;Invoice'!A2750&lt;&gt;"",'Tracker&amp;Invoice'!A2750&lt;&gt;"ITEM",'Tracker&amp;Invoice'!A2748="ITEM"),1,0)</f>
        <v>0</v>
      </c>
      <c r="C2706" t="str">
        <f>IF(B2706=1,'Tracker&amp;Invoice'!A2750,C2705)</f>
        <v>CR1-009</v>
      </c>
      <c r="D2706" t="str">
        <f>IF(LEFT(TRIM('Tracker&amp;Invoice'!B2750),9)="INVOICE #","INVOICE",IF(TRIM('Tracker&amp;Invoice'!B2750)="Overall Completion INVOICE","OVERALL",""))</f>
        <v/>
      </c>
      <c r="E2706" t="str">
        <f>IF(D2706="INVOICE",VALUE(MID(TRIM('Tracker&amp;Invoice'!B2750),10,10)),"")</f>
        <v/>
      </c>
      <c r="F2706">
        <f>IF(B2706=1,IFERROR(LOOKUP(2,1/('Tracker&amp;Invoice'!$H2750:$AC2750&lt;&gt;""),COLUMN('Tracker&amp;Invoice'!$H2750:$AC2750)),8),F2705)</f>
        <v>14</v>
      </c>
      <c r="G2706">
        <f>IF(D2706="OVERALL",IFERROR(LOOKUP(2,1/('Tracker&amp;Invoice'!$H2750:$AC2750&lt;&gt;""),COLUMN('Tracker&amp;Invoice'!$H2750:$AC2750)),8),G2707)</f>
        <v>13</v>
      </c>
      <c r="H2706">
        <f t="shared" si="84"/>
        <v>14</v>
      </c>
      <c r="I2706" s="29">
        <f>IF(D2706="INVOICE",SUM('Tracker&amp;Invoice'!$H2750:INDEX('Tracker&amp;Invoice'!$A2750:$AC2750,1,H2706)),0)</f>
        <v>0</v>
      </c>
      <c r="J2706" s="29">
        <f>IF(D2706="OVERALL",SUM('Tracker&amp;Invoice'!$H2750:$AC2750),0)</f>
        <v>0</v>
      </c>
    </row>
    <row r="2707" spans="1:10">
      <c r="A2707" t="e">
        <f t="shared" si="85"/>
        <v>#REF!</v>
      </c>
      <c r="B2707">
        <f>IF(AND('Tracker&amp;Invoice'!A2751&lt;&gt;"",'Tracker&amp;Invoice'!A2751&lt;&gt;"ITEM",'Tracker&amp;Invoice'!A2749="ITEM"),1,0)</f>
        <v>0</v>
      </c>
      <c r="C2707" t="str">
        <f>IF(B2707=1,'Tracker&amp;Invoice'!A2751,C2706)</f>
        <v>CR1-009</v>
      </c>
      <c r="D2707" t="str">
        <f>IF(LEFT(TRIM('Tracker&amp;Invoice'!B2751),9)="INVOICE #","INVOICE",IF(TRIM('Tracker&amp;Invoice'!B2751)="Overall Completion INVOICE","OVERALL",""))</f>
        <v/>
      </c>
      <c r="E2707" t="str">
        <f>IF(D2707="INVOICE",VALUE(MID(TRIM('Tracker&amp;Invoice'!B2751),10,10)),"")</f>
        <v/>
      </c>
      <c r="F2707">
        <f>IF(B2707=1,IFERROR(LOOKUP(2,1/('Tracker&amp;Invoice'!$H2751:$AC2751&lt;&gt;""),COLUMN('Tracker&amp;Invoice'!$H2751:$AC2751)),8),F2706)</f>
        <v>14</v>
      </c>
      <c r="G2707">
        <f>IF(D2707="OVERALL",IFERROR(LOOKUP(2,1/('Tracker&amp;Invoice'!$H2751:$AC2751&lt;&gt;""),COLUMN('Tracker&amp;Invoice'!$H2751:$AC2751)),8),G2708)</f>
        <v>13</v>
      </c>
      <c r="H2707">
        <f t="shared" si="84"/>
        <v>14</v>
      </c>
      <c r="I2707" s="29">
        <f>IF(D2707="INVOICE",SUM('Tracker&amp;Invoice'!$H2751:INDEX('Tracker&amp;Invoice'!$A2751:$AC2751,1,H2707)),0)</f>
        <v>0</v>
      </c>
      <c r="J2707" s="29">
        <f>IF(D2707="OVERALL",SUM('Tracker&amp;Invoice'!$H2751:$AC2751),0)</f>
        <v>0</v>
      </c>
    </row>
    <row r="2708" spans="1:10">
      <c r="A2708" t="e">
        <f t="shared" si="85"/>
        <v>#REF!</v>
      </c>
      <c r="B2708">
        <f>IF(AND('Tracker&amp;Invoice'!A2752&lt;&gt;"",'Tracker&amp;Invoice'!A2752&lt;&gt;"ITEM",'Tracker&amp;Invoice'!A2750="ITEM"),1,0)</f>
        <v>0</v>
      </c>
      <c r="C2708" t="str">
        <f>IF(B2708=1,'Tracker&amp;Invoice'!A2752,C2707)</f>
        <v>CR1-009</v>
      </c>
      <c r="D2708" t="str">
        <f>IF(LEFT(TRIM('Tracker&amp;Invoice'!B2752),9)="INVOICE #","INVOICE",IF(TRIM('Tracker&amp;Invoice'!B2752)="Overall Completion INVOICE","OVERALL",""))</f>
        <v/>
      </c>
      <c r="E2708" t="str">
        <f>IF(D2708="INVOICE",VALUE(MID(TRIM('Tracker&amp;Invoice'!B2752),10,10)),"")</f>
        <v/>
      </c>
      <c r="F2708">
        <f>IF(B2708=1,IFERROR(LOOKUP(2,1/('Tracker&amp;Invoice'!$H2752:$AC2752&lt;&gt;""),COLUMN('Tracker&amp;Invoice'!$H2752:$AC2752)),8),F2707)</f>
        <v>14</v>
      </c>
      <c r="G2708">
        <f>IF(D2708="OVERALL",IFERROR(LOOKUP(2,1/('Tracker&amp;Invoice'!$H2752:$AC2752&lt;&gt;""),COLUMN('Tracker&amp;Invoice'!$H2752:$AC2752)),8),G2709)</f>
        <v>13</v>
      </c>
      <c r="H2708">
        <f t="shared" si="84"/>
        <v>14</v>
      </c>
      <c r="I2708" s="29">
        <f>IF(D2708="INVOICE",SUM('Tracker&amp;Invoice'!$H2752:INDEX('Tracker&amp;Invoice'!$A2752:$AC2752,1,H2708)),0)</f>
        <v>0</v>
      </c>
      <c r="J2708" s="29">
        <f>IF(D2708="OVERALL",SUM('Tracker&amp;Invoice'!$H2752:$AC2752),0)</f>
        <v>0</v>
      </c>
    </row>
    <row r="2709" spans="1:10">
      <c r="A2709" t="e">
        <f t="shared" si="85"/>
        <v>#REF!</v>
      </c>
      <c r="B2709">
        <f>IF(AND('Tracker&amp;Invoice'!A2753&lt;&gt;"",'Tracker&amp;Invoice'!A2753&lt;&gt;"ITEM",'Tracker&amp;Invoice'!A2751="ITEM"),1,0)</f>
        <v>0</v>
      </c>
      <c r="C2709" t="str">
        <f>IF(B2709=1,'Tracker&amp;Invoice'!A2753,C2708)</f>
        <v>CR1-009</v>
      </c>
      <c r="D2709" t="str">
        <f>IF(LEFT(TRIM('Tracker&amp;Invoice'!B2753),9)="INVOICE #","INVOICE",IF(TRIM('Tracker&amp;Invoice'!B2753)="Overall Completion INVOICE","OVERALL",""))</f>
        <v/>
      </c>
      <c r="E2709" t="str">
        <f>IF(D2709="INVOICE",VALUE(MID(TRIM('Tracker&amp;Invoice'!B2753),10,10)),"")</f>
        <v/>
      </c>
      <c r="F2709">
        <f>IF(B2709=1,IFERROR(LOOKUP(2,1/('Tracker&amp;Invoice'!$H2753:$AC2753&lt;&gt;""),COLUMN('Tracker&amp;Invoice'!$H2753:$AC2753)),8),F2708)</f>
        <v>14</v>
      </c>
      <c r="G2709">
        <f>IF(D2709="OVERALL",IFERROR(LOOKUP(2,1/('Tracker&amp;Invoice'!$H2753:$AC2753&lt;&gt;""),COLUMN('Tracker&amp;Invoice'!$H2753:$AC2753)),8),G2710)</f>
        <v>13</v>
      </c>
      <c r="H2709">
        <f t="shared" si="84"/>
        <v>14</v>
      </c>
      <c r="I2709" s="29">
        <f>IF(D2709="INVOICE",SUM('Tracker&amp;Invoice'!$H2753:INDEX('Tracker&amp;Invoice'!$A2753:$AC2753,1,H2709)),0)</f>
        <v>0</v>
      </c>
      <c r="J2709" s="29">
        <f>IF(D2709="OVERALL",SUM('Tracker&amp;Invoice'!$H2753:$AC2753),0)</f>
        <v>0</v>
      </c>
    </row>
    <row r="2710" spans="1:10">
      <c r="A2710" t="e">
        <f t="shared" si="85"/>
        <v>#REF!</v>
      </c>
      <c r="B2710">
        <f>IF(AND('Tracker&amp;Invoice'!A2754&lt;&gt;"",'Tracker&amp;Invoice'!A2754&lt;&gt;"ITEM",'Tracker&amp;Invoice'!A2752="ITEM"),1,0)</f>
        <v>0</v>
      </c>
      <c r="C2710" t="str">
        <f>IF(B2710=1,'Tracker&amp;Invoice'!A2754,C2709)</f>
        <v>CR1-009</v>
      </c>
      <c r="D2710" t="str">
        <f>IF(LEFT(TRIM('Tracker&amp;Invoice'!B2754),9)="INVOICE #","INVOICE",IF(TRIM('Tracker&amp;Invoice'!B2754)="Overall Completion INVOICE","OVERALL",""))</f>
        <v/>
      </c>
      <c r="E2710" t="str">
        <f>IF(D2710="INVOICE",VALUE(MID(TRIM('Tracker&amp;Invoice'!B2754),10,10)),"")</f>
        <v/>
      </c>
      <c r="F2710">
        <f>IF(B2710=1,IFERROR(LOOKUP(2,1/('Tracker&amp;Invoice'!$H2754:$AC2754&lt;&gt;""),COLUMN('Tracker&amp;Invoice'!$H2754:$AC2754)),8),F2709)</f>
        <v>14</v>
      </c>
      <c r="G2710">
        <f>IF(D2710="OVERALL",IFERROR(LOOKUP(2,1/('Tracker&amp;Invoice'!$H2754:$AC2754&lt;&gt;""),COLUMN('Tracker&amp;Invoice'!$H2754:$AC2754)),8),G2711)</f>
        <v>13</v>
      </c>
      <c r="H2710">
        <f t="shared" si="84"/>
        <v>14</v>
      </c>
      <c r="I2710" s="29">
        <f>IF(D2710="INVOICE",SUM('Tracker&amp;Invoice'!$H2754:INDEX('Tracker&amp;Invoice'!$A2754:$AC2754,1,H2710)),0)</f>
        <v>0</v>
      </c>
      <c r="J2710" s="29">
        <f>IF(D2710="OVERALL",SUM('Tracker&amp;Invoice'!$H2754:$AC2754),0)</f>
        <v>0</v>
      </c>
    </row>
    <row r="2711" spans="1:10">
      <c r="A2711" t="e">
        <f t="shared" si="85"/>
        <v>#REF!</v>
      </c>
      <c r="B2711">
        <f>IF(AND('Tracker&amp;Invoice'!A2755&lt;&gt;"",'Tracker&amp;Invoice'!A2755&lt;&gt;"ITEM",'Tracker&amp;Invoice'!A2753="ITEM"),1,0)</f>
        <v>1</v>
      </c>
      <c r="C2711" t="str">
        <f>IF(B2711=1,'Tracker&amp;Invoice'!A2755,C2710)</f>
        <v>CR1-010</v>
      </c>
      <c r="D2711" t="str">
        <f>IF(LEFT(TRIM('Tracker&amp;Invoice'!B2755),9)="INVOICE #","INVOICE",IF(TRIM('Tracker&amp;Invoice'!B2755)="Overall Completion INVOICE","OVERALL",""))</f>
        <v/>
      </c>
      <c r="E2711" t="str">
        <f>IF(D2711="INVOICE",VALUE(MID(TRIM('Tracker&amp;Invoice'!B2755),10,10)),"")</f>
        <v/>
      </c>
      <c r="F2711">
        <f>IF(B2711=1,IFERROR(LOOKUP(2,1/('Tracker&amp;Invoice'!$H2755:$AC2755&lt;&gt;""),COLUMN('Tracker&amp;Invoice'!$H2755:$AC2755)),8),F2710)</f>
        <v>12</v>
      </c>
      <c r="G2711">
        <f>IF(D2711="OVERALL",IFERROR(LOOKUP(2,1/('Tracker&amp;Invoice'!$H2755:$AC2755&lt;&gt;""),COLUMN('Tracker&amp;Invoice'!$H2755:$AC2755)),8),G2712)</f>
        <v>13</v>
      </c>
      <c r="H2711">
        <f t="shared" si="84"/>
        <v>13</v>
      </c>
      <c r="I2711" s="29">
        <f>IF(D2711="INVOICE",SUM('Tracker&amp;Invoice'!$H2755:INDEX('Tracker&amp;Invoice'!$A2755:$AC2755,1,H2711)),0)</f>
        <v>0</v>
      </c>
      <c r="J2711" s="29">
        <f>IF(D2711="OVERALL",SUM('Tracker&amp;Invoice'!$H2755:$AC2755),0)</f>
        <v>0</v>
      </c>
    </row>
    <row r="2712" spans="1:10">
      <c r="A2712" t="e">
        <f t="shared" si="85"/>
        <v>#REF!</v>
      </c>
      <c r="B2712">
        <f>IF(AND('Tracker&amp;Invoice'!A2756&lt;&gt;"",'Tracker&amp;Invoice'!A2756&lt;&gt;"ITEM",'Tracker&amp;Invoice'!A2754="ITEM"),1,0)</f>
        <v>0</v>
      </c>
      <c r="C2712" t="str">
        <f>IF(B2712=1,'Tracker&amp;Invoice'!A2756,C2711)</f>
        <v>CR1-010</v>
      </c>
      <c r="D2712" t="str">
        <f>IF(LEFT(TRIM('Tracker&amp;Invoice'!B2756),9)="INVOICE #","INVOICE",IF(TRIM('Tracker&amp;Invoice'!B2756)="Overall Completion INVOICE","OVERALL",""))</f>
        <v/>
      </c>
      <c r="E2712" t="str">
        <f>IF(D2712="INVOICE",VALUE(MID(TRIM('Tracker&amp;Invoice'!B2756),10,10)),"")</f>
        <v/>
      </c>
      <c r="F2712">
        <f>IF(B2712=1,IFERROR(LOOKUP(2,1/('Tracker&amp;Invoice'!$H2756:$AC2756&lt;&gt;""),COLUMN('Tracker&amp;Invoice'!$H2756:$AC2756)),8),F2711)</f>
        <v>12</v>
      </c>
      <c r="G2712">
        <f>IF(D2712="OVERALL",IFERROR(LOOKUP(2,1/('Tracker&amp;Invoice'!$H2756:$AC2756&lt;&gt;""),COLUMN('Tracker&amp;Invoice'!$H2756:$AC2756)),8),G2713)</f>
        <v>13</v>
      </c>
      <c r="H2712">
        <f t="shared" si="84"/>
        <v>13</v>
      </c>
      <c r="I2712" s="29">
        <f>IF(D2712="INVOICE",SUM('Tracker&amp;Invoice'!$H2756:INDEX('Tracker&amp;Invoice'!$A2756:$AC2756,1,H2712)),0)</f>
        <v>0</v>
      </c>
      <c r="J2712" s="29">
        <f>IF(D2712="OVERALL",SUM('Tracker&amp;Invoice'!$H2756:$AC2756),0)</f>
        <v>0</v>
      </c>
    </row>
    <row r="2713" spans="1:10">
      <c r="A2713" t="e">
        <f t="shared" si="85"/>
        <v>#REF!</v>
      </c>
      <c r="B2713">
        <f>IF(AND('Tracker&amp;Invoice'!A2757&lt;&gt;"",'Tracker&amp;Invoice'!A2757&lt;&gt;"ITEM",'Tracker&amp;Invoice'!A2755="ITEM"),1,0)</f>
        <v>0</v>
      </c>
      <c r="C2713" t="str">
        <f>IF(B2713=1,'Tracker&amp;Invoice'!A2757,C2712)</f>
        <v>CR1-010</v>
      </c>
      <c r="D2713" t="str">
        <f>IF(LEFT(TRIM('Tracker&amp;Invoice'!B2757),9)="INVOICE #","INVOICE",IF(TRIM('Tracker&amp;Invoice'!B2757)="Overall Completion INVOICE","OVERALL",""))</f>
        <v/>
      </c>
      <c r="E2713" t="str">
        <f>IF(D2713="INVOICE",VALUE(MID(TRIM('Tracker&amp;Invoice'!B2757),10,10)),"")</f>
        <v/>
      </c>
      <c r="F2713">
        <f>IF(B2713=1,IFERROR(LOOKUP(2,1/('Tracker&amp;Invoice'!$H2757:$AC2757&lt;&gt;""),COLUMN('Tracker&amp;Invoice'!$H2757:$AC2757)),8),F2712)</f>
        <v>12</v>
      </c>
      <c r="G2713">
        <f>IF(D2713="OVERALL",IFERROR(LOOKUP(2,1/('Tracker&amp;Invoice'!$H2757:$AC2757&lt;&gt;""),COLUMN('Tracker&amp;Invoice'!$H2757:$AC2757)),8),G2714)</f>
        <v>13</v>
      </c>
      <c r="H2713">
        <f t="shared" si="84"/>
        <v>13</v>
      </c>
      <c r="I2713" s="29">
        <f>IF(D2713="INVOICE",SUM('Tracker&amp;Invoice'!$H2757:INDEX('Tracker&amp;Invoice'!$A2757:$AC2757,1,H2713)),0)</f>
        <v>0</v>
      </c>
      <c r="J2713" s="29">
        <f>IF(D2713="OVERALL",SUM('Tracker&amp;Invoice'!$H2757:$AC2757),0)</f>
        <v>0</v>
      </c>
    </row>
    <row r="2714" spans="1:10">
      <c r="A2714" t="e">
        <f t="shared" si="85"/>
        <v>#REF!</v>
      </c>
      <c r="B2714">
        <f>IF(AND('Tracker&amp;Invoice'!A2758&lt;&gt;"",'Tracker&amp;Invoice'!A2758&lt;&gt;"ITEM",'Tracker&amp;Invoice'!A2756="ITEM"),1,0)</f>
        <v>0</v>
      </c>
      <c r="C2714" t="str">
        <f>IF(B2714=1,'Tracker&amp;Invoice'!A2758,C2713)</f>
        <v>CR1-010</v>
      </c>
      <c r="D2714" t="str">
        <f>IF(LEFT(TRIM('Tracker&amp;Invoice'!B2758),9)="INVOICE #","INVOICE",IF(TRIM('Tracker&amp;Invoice'!B2758)="Overall Completion INVOICE","OVERALL",""))</f>
        <v>INVOICE</v>
      </c>
      <c r="E2714">
        <f>IF(D2714="INVOICE",VALUE(MID(TRIM('Tracker&amp;Invoice'!B2758),10,10)),"")</f>
        <v>28</v>
      </c>
      <c r="F2714">
        <f>IF(B2714=1,IFERROR(LOOKUP(2,1/('Tracker&amp;Invoice'!$H2758:$AC2758&lt;&gt;""),COLUMN('Tracker&amp;Invoice'!$H2758:$AC2758)),8),F2713)</f>
        <v>12</v>
      </c>
      <c r="G2714">
        <f>IF(D2714="OVERALL",IFERROR(LOOKUP(2,1/('Tracker&amp;Invoice'!$H2758:$AC2758&lt;&gt;""),COLUMN('Tracker&amp;Invoice'!$H2758:$AC2758)),8),G2715)</f>
        <v>13</v>
      </c>
      <c r="H2714">
        <f t="shared" si="84"/>
        <v>13</v>
      </c>
      <c r="I2714" s="29">
        <f>IF(D2714="INVOICE",SUM('Tracker&amp;Invoice'!$H2758:INDEX('Tracker&amp;Invoice'!$A2758:$AC2758,1,H2714)),0)</f>
        <v>15549.98</v>
      </c>
      <c r="J2714" s="29">
        <f>IF(D2714="OVERALL",SUM('Tracker&amp;Invoice'!$H2758:$AC2758),0)</f>
        <v>0</v>
      </c>
    </row>
    <row r="2715" spans="1:10">
      <c r="A2715" t="e">
        <f t="shared" si="85"/>
        <v>#REF!</v>
      </c>
      <c r="B2715">
        <f>IF(AND('Tracker&amp;Invoice'!A2759&lt;&gt;"",'Tracker&amp;Invoice'!A2759&lt;&gt;"ITEM",'Tracker&amp;Invoice'!A2757="ITEM"),1,0)</f>
        <v>0</v>
      </c>
      <c r="C2715" t="str">
        <f>IF(B2715=1,'Tracker&amp;Invoice'!A2759,C2714)</f>
        <v>CR1-010</v>
      </c>
      <c r="D2715" t="str">
        <f>IF(LEFT(TRIM('Tracker&amp;Invoice'!B2759),9)="INVOICE #","INVOICE",IF(TRIM('Tracker&amp;Invoice'!B2759)="Overall Completion INVOICE","OVERALL",""))</f>
        <v/>
      </c>
      <c r="E2715" t="str">
        <f>IF(D2715="INVOICE",VALUE(MID(TRIM('Tracker&amp;Invoice'!B2759),10,10)),"")</f>
        <v/>
      </c>
      <c r="F2715">
        <f>IF(B2715=1,IFERROR(LOOKUP(2,1/('Tracker&amp;Invoice'!$H2759:$AC2759&lt;&gt;""),COLUMN('Tracker&amp;Invoice'!$H2759:$AC2759)),8),F2714)</f>
        <v>12</v>
      </c>
      <c r="G2715">
        <f>IF(D2715="OVERALL",IFERROR(LOOKUP(2,1/('Tracker&amp;Invoice'!$H2759:$AC2759&lt;&gt;""),COLUMN('Tracker&amp;Invoice'!$H2759:$AC2759)),8),G2716)</f>
        <v>13</v>
      </c>
      <c r="H2715">
        <f t="shared" si="84"/>
        <v>13</v>
      </c>
      <c r="I2715" s="29">
        <f>IF(D2715="INVOICE",SUM('Tracker&amp;Invoice'!$H2759:INDEX('Tracker&amp;Invoice'!$A2759:$AC2759,1,H2715)),0)</f>
        <v>0</v>
      </c>
      <c r="J2715" s="29">
        <f>IF(D2715="OVERALL",SUM('Tracker&amp;Invoice'!$H2759:$AC2759),0)</f>
        <v>0</v>
      </c>
    </row>
    <row r="2716" spans="1:10">
      <c r="A2716" t="e">
        <f t="shared" si="85"/>
        <v>#REF!</v>
      </c>
      <c r="B2716">
        <f>IF(AND('Tracker&amp;Invoice'!A2760&lt;&gt;"",'Tracker&amp;Invoice'!A2760&lt;&gt;"ITEM",'Tracker&amp;Invoice'!A2758="ITEM"),1,0)</f>
        <v>0</v>
      </c>
      <c r="C2716" t="str">
        <f>IF(B2716=1,'Tracker&amp;Invoice'!A2760,C2715)</f>
        <v>CR1-010</v>
      </c>
      <c r="D2716" t="str">
        <f>IF(LEFT(TRIM('Tracker&amp;Invoice'!B2760),9)="INVOICE #","INVOICE",IF(TRIM('Tracker&amp;Invoice'!B2760)="Overall Completion INVOICE","OVERALL",""))</f>
        <v>INVOICE</v>
      </c>
      <c r="E2716">
        <f>IF(D2716="INVOICE",VALUE(MID(TRIM('Tracker&amp;Invoice'!B2760),10,10)),"")</f>
        <v>29</v>
      </c>
      <c r="F2716">
        <f>IF(B2716=1,IFERROR(LOOKUP(2,1/('Tracker&amp;Invoice'!$H2760:$AC2760&lt;&gt;""),COLUMN('Tracker&amp;Invoice'!$H2760:$AC2760)),8),F2715)</f>
        <v>12</v>
      </c>
      <c r="G2716">
        <f>IF(D2716="OVERALL",IFERROR(LOOKUP(2,1/('Tracker&amp;Invoice'!$H2760:$AC2760&lt;&gt;""),COLUMN('Tracker&amp;Invoice'!$H2760:$AC2760)),8),G2717)</f>
        <v>13</v>
      </c>
      <c r="H2716">
        <f t="shared" si="84"/>
        <v>13</v>
      </c>
      <c r="I2716" s="29">
        <f>IF(D2716="INVOICE",SUM('Tracker&amp;Invoice'!$H2760:INDEX('Tracker&amp;Invoice'!$A2760:$AC2760,1,H2716)),0)</f>
        <v>21522.819999999996</v>
      </c>
      <c r="J2716" s="29">
        <f>IF(D2716="OVERALL",SUM('Tracker&amp;Invoice'!$H2760:$AC2760),0)</f>
        <v>0</v>
      </c>
    </row>
    <row r="2717" spans="1:10">
      <c r="A2717" t="e">
        <f t="shared" si="85"/>
        <v>#REF!</v>
      </c>
      <c r="B2717">
        <f>IF(AND('Tracker&amp;Invoice'!A2761&lt;&gt;"",'Tracker&amp;Invoice'!A2761&lt;&gt;"ITEM",'Tracker&amp;Invoice'!A2759="ITEM"),1,0)</f>
        <v>0</v>
      </c>
      <c r="C2717" t="str">
        <f>IF(B2717=1,'Tracker&amp;Invoice'!A2761,C2716)</f>
        <v>CR1-010</v>
      </c>
      <c r="D2717" t="str">
        <f>IF(LEFT(TRIM('Tracker&amp;Invoice'!B2761),9)="INVOICE #","INVOICE",IF(TRIM('Tracker&amp;Invoice'!B2761)="Overall Completion INVOICE","OVERALL",""))</f>
        <v/>
      </c>
      <c r="E2717" t="str">
        <f>IF(D2717="INVOICE",VALUE(MID(TRIM('Tracker&amp;Invoice'!B2761),10,10)),"")</f>
        <v/>
      </c>
      <c r="F2717">
        <f>IF(B2717=1,IFERROR(LOOKUP(2,1/('Tracker&amp;Invoice'!$H2761:$AC2761&lt;&gt;""),COLUMN('Tracker&amp;Invoice'!$H2761:$AC2761)),8),F2716)</f>
        <v>12</v>
      </c>
      <c r="G2717">
        <f>IF(D2717="OVERALL",IFERROR(LOOKUP(2,1/('Tracker&amp;Invoice'!$H2761:$AC2761&lt;&gt;""),COLUMN('Tracker&amp;Invoice'!$H2761:$AC2761)),8),G2718)</f>
        <v>13</v>
      </c>
      <c r="H2717">
        <f t="shared" si="84"/>
        <v>13</v>
      </c>
      <c r="I2717" s="29">
        <f>IF(D2717="INVOICE",SUM('Tracker&amp;Invoice'!$H2761:INDEX('Tracker&amp;Invoice'!$A2761:$AC2761,1,H2717)),0)</f>
        <v>0</v>
      </c>
      <c r="J2717" s="29">
        <f>IF(D2717="OVERALL",SUM('Tracker&amp;Invoice'!$H2761:$AC2761),0)</f>
        <v>0</v>
      </c>
    </row>
    <row r="2718" spans="1:10">
      <c r="A2718" t="e">
        <f t="shared" si="85"/>
        <v>#REF!</v>
      </c>
      <c r="B2718">
        <f>IF(AND('Tracker&amp;Invoice'!A2762&lt;&gt;"",'Tracker&amp;Invoice'!A2762&lt;&gt;"ITEM",'Tracker&amp;Invoice'!A2760="ITEM"),1,0)</f>
        <v>0</v>
      </c>
      <c r="C2718" t="str">
        <f>IF(B2718=1,'Tracker&amp;Invoice'!A2762,C2717)</f>
        <v>CR1-010</v>
      </c>
      <c r="D2718" t="str">
        <f>IF(LEFT(TRIM('Tracker&amp;Invoice'!B2762),9)="INVOICE #","INVOICE",IF(TRIM('Tracker&amp;Invoice'!B2762)="Overall Completion INVOICE","OVERALL",""))</f>
        <v>INVOICE</v>
      </c>
      <c r="E2718">
        <f>IF(D2718="INVOICE",VALUE(MID(TRIM('Tracker&amp;Invoice'!B2762),10,10)),"")</f>
        <v>31</v>
      </c>
      <c r="F2718">
        <f>IF(B2718=1,IFERROR(LOOKUP(2,1/('Tracker&amp;Invoice'!$H2762:$AC2762&lt;&gt;""),COLUMN('Tracker&amp;Invoice'!$H2762:$AC2762)),8),F2717)</f>
        <v>12</v>
      </c>
      <c r="G2718">
        <f>IF(D2718="OVERALL",IFERROR(LOOKUP(2,1/('Tracker&amp;Invoice'!$H2762:$AC2762&lt;&gt;""),COLUMN('Tracker&amp;Invoice'!$H2762:$AC2762)),8),G2719)</f>
        <v>13</v>
      </c>
      <c r="H2718">
        <f t="shared" si="84"/>
        <v>13</v>
      </c>
      <c r="I2718" s="29">
        <f>IF(D2718="INVOICE",SUM('Tracker&amp;Invoice'!$H2762:INDEX('Tracker&amp;Invoice'!$A2762:$AC2762,1,H2718)),0)</f>
        <v>4119.2</v>
      </c>
      <c r="J2718" s="29">
        <f>IF(D2718="OVERALL",SUM('Tracker&amp;Invoice'!$H2762:$AC2762),0)</f>
        <v>0</v>
      </c>
    </row>
    <row r="2719" spans="1:10">
      <c r="A2719" t="e">
        <f t="shared" si="85"/>
        <v>#REF!</v>
      </c>
      <c r="B2719">
        <f>IF(AND('Tracker&amp;Invoice'!A2763&lt;&gt;"",'Tracker&amp;Invoice'!A2763&lt;&gt;"ITEM",'Tracker&amp;Invoice'!A2761="ITEM"),1,0)</f>
        <v>0</v>
      </c>
      <c r="C2719" t="str">
        <f>IF(B2719=1,'Tracker&amp;Invoice'!A2763,C2718)</f>
        <v>CR1-010</v>
      </c>
      <c r="D2719" t="str">
        <f>IF(LEFT(TRIM('Tracker&amp;Invoice'!B2763),9)="INVOICE #","INVOICE",IF(TRIM('Tracker&amp;Invoice'!B2763)="Overall Completion INVOICE","OVERALL",""))</f>
        <v/>
      </c>
      <c r="E2719" t="str">
        <f>IF(D2719="INVOICE",VALUE(MID(TRIM('Tracker&amp;Invoice'!B2763),10,10)),"")</f>
        <v/>
      </c>
      <c r="F2719">
        <f>IF(B2719=1,IFERROR(LOOKUP(2,1/('Tracker&amp;Invoice'!$H2763:$AC2763&lt;&gt;""),COLUMN('Tracker&amp;Invoice'!$H2763:$AC2763)),8),F2718)</f>
        <v>12</v>
      </c>
      <c r="G2719">
        <f>IF(D2719="OVERALL",IFERROR(LOOKUP(2,1/('Tracker&amp;Invoice'!$H2763:$AC2763&lt;&gt;""),COLUMN('Tracker&amp;Invoice'!$H2763:$AC2763)),8),G2720)</f>
        <v>13</v>
      </c>
      <c r="H2719">
        <f t="shared" si="84"/>
        <v>13</v>
      </c>
      <c r="I2719" s="29">
        <f>IF(D2719="INVOICE",SUM('Tracker&amp;Invoice'!$H2763:INDEX('Tracker&amp;Invoice'!$A2763:$AC2763,1,H2719)),0)</f>
        <v>0</v>
      </c>
      <c r="J2719" s="29">
        <f>IF(D2719="OVERALL",SUM('Tracker&amp;Invoice'!$H2763:$AC2763),0)</f>
        <v>0</v>
      </c>
    </row>
    <row r="2720" spans="1:10">
      <c r="A2720" t="e">
        <f t="shared" si="85"/>
        <v>#REF!</v>
      </c>
      <c r="B2720">
        <f>IF(AND('Tracker&amp;Invoice'!A2764&lt;&gt;"",'Tracker&amp;Invoice'!A2764&lt;&gt;"ITEM",'Tracker&amp;Invoice'!A2762="ITEM"),1,0)</f>
        <v>0</v>
      </c>
      <c r="C2720" t="str">
        <f>IF(B2720=1,'Tracker&amp;Invoice'!A2764,C2719)</f>
        <v>CR1-010</v>
      </c>
      <c r="D2720" t="str">
        <f>IF(LEFT(TRIM('Tracker&amp;Invoice'!B2764),9)="INVOICE #","INVOICE",IF(TRIM('Tracker&amp;Invoice'!B2764)="Overall Completion INVOICE","OVERALL",""))</f>
        <v>OVERALL</v>
      </c>
      <c r="E2720" t="str">
        <f>IF(D2720="INVOICE",VALUE(MID(TRIM('Tracker&amp;Invoice'!B2764),10,10)),"")</f>
        <v/>
      </c>
      <c r="F2720">
        <f>IF(B2720=1,IFERROR(LOOKUP(2,1/('Tracker&amp;Invoice'!$H2764:$AC2764&lt;&gt;""),COLUMN('Tracker&amp;Invoice'!$H2764:$AC2764)),8),F2719)</f>
        <v>12</v>
      </c>
      <c r="G2720">
        <f>IF(D2720="OVERALL",IFERROR(LOOKUP(2,1/('Tracker&amp;Invoice'!$H2764:$AC2764&lt;&gt;""),COLUMN('Tracker&amp;Invoice'!$H2764:$AC2764)),8),G2721)</f>
        <v>13</v>
      </c>
      <c r="H2720">
        <f t="shared" si="84"/>
        <v>13</v>
      </c>
      <c r="I2720" s="29">
        <f>IF(D2720="INVOICE",SUM('Tracker&amp;Invoice'!$H2764:INDEX('Tracker&amp;Invoice'!$A2764:$AC2764,1,H2720)),0)</f>
        <v>0</v>
      </c>
      <c r="J2720" s="29">
        <f>IF(D2720="OVERALL",SUM('Tracker&amp;Invoice'!$H2764:$AC2764),0)</f>
        <v>41191.999999999993</v>
      </c>
    </row>
    <row r="2721" spans="1:10">
      <c r="A2721" t="e">
        <f t="shared" si="85"/>
        <v>#REF!</v>
      </c>
      <c r="B2721">
        <f>IF(AND('Tracker&amp;Invoice'!A2765&lt;&gt;"",'Tracker&amp;Invoice'!A2765&lt;&gt;"ITEM",'Tracker&amp;Invoice'!A2763="ITEM"),1,0)</f>
        <v>0</v>
      </c>
      <c r="C2721" t="str">
        <f>IF(B2721=1,'Tracker&amp;Invoice'!A2765,C2720)</f>
        <v>CR1-010</v>
      </c>
      <c r="D2721" t="str">
        <f>IF(LEFT(TRIM('Tracker&amp;Invoice'!B2765),9)="INVOICE #","INVOICE",IF(TRIM('Tracker&amp;Invoice'!B2765)="Overall Completion INVOICE","OVERALL",""))</f>
        <v/>
      </c>
      <c r="E2721" t="str">
        <f>IF(D2721="INVOICE",VALUE(MID(TRIM('Tracker&amp;Invoice'!B2765),10,10)),"")</f>
        <v/>
      </c>
      <c r="F2721">
        <f>IF(B2721=1,IFERROR(LOOKUP(2,1/('Tracker&amp;Invoice'!$H2765:$AC2765&lt;&gt;""),COLUMN('Tracker&amp;Invoice'!$H2765:$AC2765)),8),F2720)</f>
        <v>12</v>
      </c>
      <c r="G2721" t="e">
        <f>IF(D2721="OVERALL",IFERROR(LOOKUP(2,1/('Tracker&amp;Invoice'!$H2765:$AC2765&lt;&gt;""),COLUMN('Tracker&amp;Invoice'!$H2765:$AC2765)),8),G2722)</f>
        <v>#REF!</v>
      </c>
      <c r="H2721" t="e">
        <f t="shared" si="84"/>
        <v>#REF!</v>
      </c>
      <c r="I2721" s="29">
        <f>IF(D2721="INVOICE",SUM('Tracker&amp;Invoice'!$H2765:INDEX('Tracker&amp;Invoice'!$A2765:$AC2765,1,H2721)),0)</f>
        <v>0</v>
      </c>
      <c r="J2721" s="29">
        <f>IF(D2721="OVERALL",SUM('Tracker&amp;Invoice'!$H2765:$AC2765),0)</f>
        <v>0</v>
      </c>
    </row>
    <row r="2722" spans="1:10">
      <c r="A2722" t="e">
        <f t="shared" si="85"/>
        <v>#REF!</v>
      </c>
      <c r="B2722">
        <f>IF(AND('Tracker&amp;Invoice'!A2766&lt;&gt;"",'Tracker&amp;Invoice'!A2766&lt;&gt;"ITEM",'Tracker&amp;Invoice'!A2764="ITEM"),1,0)</f>
        <v>0</v>
      </c>
      <c r="C2722" t="str">
        <f>IF(B2722=1,'Tracker&amp;Invoice'!A2766,C2721)</f>
        <v>CR1-010</v>
      </c>
      <c r="D2722" t="str">
        <f>IF(LEFT(TRIM('Tracker&amp;Invoice'!B2766),9)="INVOICE #","INVOICE",IF(TRIM('Tracker&amp;Invoice'!B2766)="Overall Completion INVOICE","OVERALL",""))</f>
        <v/>
      </c>
      <c r="E2722" t="str">
        <f>IF(D2722="INVOICE",VALUE(MID(TRIM('Tracker&amp;Invoice'!B2766),10,10)),"")</f>
        <v/>
      </c>
      <c r="F2722">
        <f>IF(B2722=1,IFERROR(LOOKUP(2,1/('Tracker&amp;Invoice'!$H2766:$AC2766&lt;&gt;""),COLUMN('Tracker&amp;Invoice'!$H2766:$AC2766)),8),F2721)</f>
        <v>12</v>
      </c>
      <c r="G2722" t="e">
        <f>IF(D2722="OVERALL",IFERROR(LOOKUP(2,1/('Tracker&amp;Invoice'!$H2766:$AC2766&lt;&gt;""),COLUMN('Tracker&amp;Invoice'!$H2766:$AC2766)),8),G2723)</f>
        <v>#REF!</v>
      </c>
      <c r="H2722" t="e">
        <f t="shared" si="84"/>
        <v>#REF!</v>
      </c>
      <c r="I2722" s="29">
        <f>IF(D2722="INVOICE",SUM('Tracker&amp;Invoice'!$H2766:INDEX('Tracker&amp;Invoice'!$A2766:$AC2766,1,H2722)),0)</f>
        <v>0</v>
      </c>
      <c r="J2722" s="29">
        <f>IF(D2722="OVERALL",SUM('Tracker&amp;Invoice'!$H2766:$AC2766),0)</f>
        <v>0</v>
      </c>
    </row>
    <row r="2723" spans="1:10">
      <c r="A2723" t="e">
        <f t="shared" si="85"/>
        <v>#REF!</v>
      </c>
      <c r="B2723">
        <f>IF(AND('Tracker&amp;Invoice'!A2767&lt;&gt;"",'Tracker&amp;Invoice'!A2767&lt;&gt;"ITEM",'Tracker&amp;Invoice'!A2765="ITEM"),1,0)</f>
        <v>0</v>
      </c>
      <c r="C2723" t="str">
        <f>IF(B2723=1,'Tracker&amp;Invoice'!A2767,C2722)</f>
        <v>CR1-010</v>
      </c>
      <c r="D2723" t="str">
        <f>IF(LEFT(TRIM('Tracker&amp;Invoice'!B2767),9)="INVOICE #","INVOICE",IF(TRIM('Tracker&amp;Invoice'!B2767)="Overall Completion INVOICE","OVERALL",""))</f>
        <v/>
      </c>
      <c r="E2723" t="str">
        <f>IF(D2723="INVOICE",VALUE(MID(TRIM('Tracker&amp;Invoice'!B2767),10,10)),"")</f>
        <v/>
      </c>
      <c r="F2723">
        <f>IF(B2723=1,IFERROR(LOOKUP(2,1/('Tracker&amp;Invoice'!$H2767:$AC2767&lt;&gt;""),COLUMN('Tracker&amp;Invoice'!$H2767:$AC2767)),8),F2722)</f>
        <v>12</v>
      </c>
      <c r="G2723" t="e">
        <f>IF(D2723="OVERALL",IFERROR(LOOKUP(2,1/('Tracker&amp;Invoice'!$H2767:$AC2767&lt;&gt;""),COLUMN('Tracker&amp;Invoice'!$H2767:$AC2767)),8),G2724)</f>
        <v>#REF!</v>
      </c>
      <c r="H2723" t="e">
        <f t="shared" si="84"/>
        <v>#REF!</v>
      </c>
      <c r="I2723" s="29">
        <f>IF(D2723="INVOICE",SUM('Tracker&amp;Invoice'!$H2767:INDEX('Tracker&amp;Invoice'!$A2767:$AC2767,1,H2723)),0)</f>
        <v>0</v>
      </c>
      <c r="J2723" s="29">
        <f>IF(D2723="OVERALL",SUM('Tracker&amp;Invoice'!$H2767:$AC2767),0)</f>
        <v>0</v>
      </c>
    </row>
    <row r="2724" spans="1:10">
      <c r="A2724" t="e">
        <f t="shared" si="85"/>
        <v>#REF!</v>
      </c>
      <c r="B2724">
        <f>IF(AND('Tracker&amp;Invoice'!A2768&lt;&gt;"",'Tracker&amp;Invoice'!A2768&lt;&gt;"ITEM",'Tracker&amp;Invoice'!A2766="ITEM"),1,0)</f>
        <v>0</v>
      </c>
      <c r="C2724" t="str">
        <f>IF(B2724=1,'Tracker&amp;Invoice'!A2768,C2723)</f>
        <v>CR1-010</v>
      </c>
      <c r="D2724" t="str">
        <f>IF(LEFT(TRIM('Tracker&amp;Invoice'!B2768),9)="INVOICE #","INVOICE",IF(TRIM('Tracker&amp;Invoice'!B2768)="Overall Completion INVOICE","OVERALL",""))</f>
        <v/>
      </c>
      <c r="E2724" t="str">
        <f>IF(D2724="INVOICE",VALUE(MID(TRIM('Tracker&amp;Invoice'!B2768),10,10)),"")</f>
        <v/>
      </c>
      <c r="F2724">
        <f>IF(B2724=1,IFERROR(LOOKUP(2,1/('Tracker&amp;Invoice'!$H2768:$AC2768&lt;&gt;""),COLUMN('Tracker&amp;Invoice'!$H2768:$AC2768)),8),F2723)</f>
        <v>12</v>
      </c>
      <c r="G2724" t="e">
        <f>IF(D2724="OVERALL",IFERROR(LOOKUP(2,1/('Tracker&amp;Invoice'!$H2768:$AC2768&lt;&gt;""),COLUMN('Tracker&amp;Invoice'!$H2768:$AC2768)),8),G2725)</f>
        <v>#REF!</v>
      </c>
      <c r="H2724" t="e">
        <f t="shared" si="84"/>
        <v>#REF!</v>
      </c>
      <c r="I2724" s="29">
        <f>IF(D2724="INVOICE",SUM('Tracker&amp;Invoice'!$H2768:INDEX('Tracker&amp;Invoice'!$A2768:$AC2768,1,H2724)),0)</f>
        <v>0</v>
      </c>
      <c r="J2724" s="29">
        <f>IF(D2724="OVERALL",SUM('Tracker&amp;Invoice'!$H2768:$AC2768),0)</f>
        <v>0</v>
      </c>
    </row>
    <row r="2725" spans="1:10">
      <c r="A2725" t="e">
        <f t="shared" si="85"/>
        <v>#REF!</v>
      </c>
      <c r="B2725">
        <f>IF(AND('Tracker&amp;Invoice'!A2769&lt;&gt;"",'Tracker&amp;Invoice'!A2769&lt;&gt;"ITEM",'Tracker&amp;Invoice'!A2767="ITEM"),1,0)</f>
        <v>0</v>
      </c>
      <c r="C2725" t="str">
        <f>IF(B2725=1,'Tracker&amp;Invoice'!A2769,C2724)</f>
        <v>CR1-010</v>
      </c>
      <c r="D2725" t="str">
        <f>IF(LEFT(TRIM('Tracker&amp;Invoice'!B2769),9)="INVOICE #","INVOICE",IF(TRIM('Tracker&amp;Invoice'!B2769)="Overall Completion INVOICE","OVERALL",""))</f>
        <v/>
      </c>
      <c r="E2725" t="str">
        <f>IF(D2725="INVOICE",VALUE(MID(TRIM('Tracker&amp;Invoice'!B2769),10,10)),"")</f>
        <v/>
      </c>
      <c r="F2725">
        <f>IF(B2725=1,IFERROR(LOOKUP(2,1/('Tracker&amp;Invoice'!$H2769:$AC2769&lt;&gt;""),COLUMN('Tracker&amp;Invoice'!$H2769:$AC2769)),8),F2724)</f>
        <v>12</v>
      </c>
      <c r="G2725" t="e">
        <f>IF(D2725="OVERALL",IFERROR(LOOKUP(2,1/('Tracker&amp;Invoice'!$H2769:$AC2769&lt;&gt;""),COLUMN('Tracker&amp;Invoice'!$H2769:$AC2769)),8),G2726)</f>
        <v>#REF!</v>
      </c>
      <c r="H2725" t="e">
        <f t="shared" si="84"/>
        <v>#REF!</v>
      </c>
      <c r="I2725" s="29">
        <f>IF(D2725="INVOICE",SUM('Tracker&amp;Invoice'!$H2769:INDEX('Tracker&amp;Invoice'!$A2769:$AC2769,1,H2725)),0)</f>
        <v>0</v>
      </c>
      <c r="J2725" s="29">
        <f>IF(D2725="OVERALL",SUM('Tracker&amp;Invoice'!$H2769:$AC2769),0)</f>
        <v>0</v>
      </c>
    </row>
    <row r="2726" spans="1:10">
      <c r="A2726" t="e">
        <f t="shared" si="85"/>
        <v>#REF!</v>
      </c>
      <c r="B2726">
        <f>IF(AND('Tracker&amp;Invoice'!A2770&lt;&gt;"",'Tracker&amp;Invoice'!A2770&lt;&gt;"ITEM",'Tracker&amp;Invoice'!A2768="ITEM"),1,0)</f>
        <v>0</v>
      </c>
      <c r="C2726" t="str">
        <f>IF(B2726=1,'Tracker&amp;Invoice'!A2770,C2725)</f>
        <v>CR1-010</v>
      </c>
      <c r="D2726" t="str">
        <f>IF(LEFT(TRIM('Tracker&amp;Invoice'!B2770),9)="INVOICE #","INVOICE",IF(TRIM('Tracker&amp;Invoice'!B2770)="Overall Completion INVOICE","OVERALL",""))</f>
        <v/>
      </c>
      <c r="E2726" t="str">
        <f>IF(D2726="INVOICE",VALUE(MID(TRIM('Tracker&amp;Invoice'!B2770),10,10)),"")</f>
        <v/>
      </c>
      <c r="F2726">
        <f>IF(B2726=1,IFERROR(LOOKUP(2,1/('Tracker&amp;Invoice'!$H2770:$AC2770&lt;&gt;""),COLUMN('Tracker&amp;Invoice'!$H2770:$AC2770)),8),F2725)</f>
        <v>12</v>
      </c>
      <c r="G2726" t="e">
        <f>IF(D2726="OVERALL",IFERROR(LOOKUP(2,1/('Tracker&amp;Invoice'!$H2770:$AC2770&lt;&gt;""),COLUMN('Tracker&amp;Invoice'!$H2770:$AC2770)),8),G2727)</f>
        <v>#REF!</v>
      </c>
      <c r="H2726" t="e">
        <f t="shared" si="84"/>
        <v>#REF!</v>
      </c>
      <c r="I2726" s="29">
        <f>IF(D2726="INVOICE",SUM('Tracker&amp;Invoice'!$H2770:INDEX('Tracker&amp;Invoice'!$A2770:$AC2770,1,H2726)),0)</f>
        <v>0</v>
      </c>
      <c r="J2726" s="29">
        <f>IF(D2726="OVERALL",SUM('Tracker&amp;Invoice'!$H2770:$AC2770),0)</f>
        <v>0</v>
      </c>
    </row>
    <row r="2727" spans="1:10">
      <c r="A2727" t="e">
        <f t="shared" si="85"/>
        <v>#REF!</v>
      </c>
      <c r="B2727">
        <f>IF(AND('Tracker&amp;Invoice'!A2771&lt;&gt;"",'Tracker&amp;Invoice'!A2771&lt;&gt;"ITEM",'Tracker&amp;Invoice'!A2769="ITEM"),1,0)</f>
        <v>0</v>
      </c>
      <c r="C2727" t="str">
        <f>IF(B2727=1,'Tracker&amp;Invoice'!A2771,C2726)</f>
        <v>CR1-010</v>
      </c>
      <c r="D2727" t="str">
        <f>IF(LEFT(TRIM('Tracker&amp;Invoice'!B2771),9)="INVOICE #","INVOICE",IF(TRIM('Tracker&amp;Invoice'!B2771)="Overall Completion INVOICE","OVERALL",""))</f>
        <v/>
      </c>
      <c r="E2727" t="str">
        <f>IF(D2727="INVOICE",VALUE(MID(TRIM('Tracker&amp;Invoice'!B2771),10,10)),"")</f>
        <v/>
      </c>
      <c r="F2727">
        <f>IF(B2727=1,IFERROR(LOOKUP(2,1/('Tracker&amp;Invoice'!$H2771:$AC2771&lt;&gt;""),COLUMN('Tracker&amp;Invoice'!$H2771:$AC2771)),8),F2726)</f>
        <v>12</v>
      </c>
      <c r="G2727" t="e">
        <f>IF(D2727="OVERALL",IFERROR(LOOKUP(2,1/('Tracker&amp;Invoice'!$H2771:$AC2771&lt;&gt;""),COLUMN('Tracker&amp;Invoice'!$H2771:$AC2771)),8),G2728)</f>
        <v>#REF!</v>
      </c>
      <c r="H2727" t="e">
        <f t="shared" si="84"/>
        <v>#REF!</v>
      </c>
      <c r="I2727" s="29">
        <f>IF(D2727="INVOICE",SUM('Tracker&amp;Invoice'!$H2771:INDEX('Tracker&amp;Invoice'!$A2771:$AC2771,1,H2727)),0)</f>
        <v>0</v>
      </c>
      <c r="J2727" s="29">
        <f>IF(D2727="OVERALL",SUM('Tracker&amp;Invoice'!$H2771:$AC2771),0)</f>
        <v>0</v>
      </c>
    </row>
    <row r="2728" spans="1:10">
      <c r="A2728" t="e">
        <f t="shared" si="85"/>
        <v>#REF!</v>
      </c>
      <c r="B2728">
        <f>IF(AND('Tracker&amp;Invoice'!A2772&lt;&gt;"",'Tracker&amp;Invoice'!A2772&lt;&gt;"ITEM",'Tracker&amp;Invoice'!A2770="ITEM"),1,0)</f>
        <v>0</v>
      </c>
      <c r="C2728" t="str">
        <f>IF(B2728=1,'Tracker&amp;Invoice'!A2772,C2727)</f>
        <v>CR1-010</v>
      </c>
      <c r="D2728" t="str">
        <f>IF(LEFT(TRIM('Tracker&amp;Invoice'!B2772),9)="INVOICE #","INVOICE",IF(TRIM('Tracker&amp;Invoice'!B2772)="Overall Completion INVOICE","OVERALL",""))</f>
        <v/>
      </c>
      <c r="E2728" t="str">
        <f>IF(D2728="INVOICE",VALUE(MID(TRIM('Tracker&amp;Invoice'!B2772),10,10)),"")</f>
        <v/>
      </c>
      <c r="F2728">
        <f>IF(B2728=1,IFERROR(LOOKUP(2,1/('Tracker&amp;Invoice'!$H2772:$AC2772&lt;&gt;""),COLUMN('Tracker&amp;Invoice'!$H2772:$AC2772)),8),F2727)</f>
        <v>12</v>
      </c>
      <c r="G2728" t="e">
        <f>IF(D2728="OVERALL",IFERROR(LOOKUP(2,1/('Tracker&amp;Invoice'!$H2772:$AC2772&lt;&gt;""),COLUMN('Tracker&amp;Invoice'!$H2772:$AC2772)),8),G2729)</f>
        <v>#REF!</v>
      </c>
      <c r="H2728" t="e">
        <f t="shared" si="84"/>
        <v>#REF!</v>
      </c>
      <c r="I2728" s="29">
        <f>IF(D2728="INVOICE",SUM('Tracker&amp;Invoice'!$H2772:INDEX('Tracker&amp;Invoice'!$A2772:$AC2772,1,H2728)),0)</f>
        <v>0</v>
      </c>
      <c r="J2728" s="29">
        <f>IF(D2728="OVERALL",SUM('Tracker&amp;Invoice'!$H2772:$AC2772),0)</f>
        <v>0</v>
      </c>
    </row>
    <row r="2729" spans="1:10">
      <c r="A2729" t="e">
        <f t="shared" si="85"/>
        <v>#REF!</v>
      </c>
      <c r="B2729">
        <f>IF(AND('Tracker&amp;Invoice'!A2773&lt;&gt;"",'Tracker&amp;Invoice'!A2773&lt;&gt;"ITEM",'Tracker&amp;Invoice'!A2771="ITEM"),1,0)</f>
        <v>1</v>
      </c>
      <c r="C2729" t="str">
        <f>IF(B2729=1,'Tracker&amp;Invoice'!A2773,C2728)</f>
        <v>CR1-011</v>
      </c>
      <c r="D2729" t="str">
        <f>IF(LEFT(TRIM('Tracker&amp;Invoice'!B2773),9)="INVOICE #","INVOICE",IF(TRIM('Tracker&amp;Invoice'!B2773)="Overall Completion INVOICE","OVERALL",""))</f>
        <v/>
      </c>
      <c r="E2729" t="str">
        <f>IF(D2729="INVOICE",VALUE(MID(TRIM('Tracker&amp;Invoice'!B2773),10,10)),"")</f>
        <v/>
      </c>
      <c r="F2729">
        <f>IF(B2729=1,IFERROR(LOOKUP(2,1/('Tracker&amp;Invoice'!$H2773:$AC2773&lt;&gt;""),COLUMN('Tracker&amp;Invoice'!$H2773:$AC2773)),8),F2728)</f>
        <v>12</v>
      </c>
      <c r="G2729" t="e">
        <f>IF(D2729="OVERALL",IFERROR(LOOKUP(2,1/('Tracker&amp;Invoice'!$H2773:$AC2773&lt;&gt;""),COLUMN('Tracker&amp;Invoice'!$H2773:$AC2773)),8),G2730)</f>
        <v>#REF!</v>
      </c>
      <c r="H2729" t="e">
        <f t="shared" si="84"/>
        <v>#REF!</v>
      </c>
      <c r="I2729" s="29">
        <f>IF(D2729="INVOICE",SUM('Tracker&amp;Invoice'!$H2773:INDEX('Tracker&amp;Invoice'!$A2773:$AC2773,1,H2729)),0)</f>
        <v>0</v>
      </c>
      <c r="J2729" s="29">
        <f>IF(D2729="OVERALL",SUM('Tracker&amp;Invoice'!$H2773:$AC2773),0)</f>
        <v>0</v>
      </c>
    </row>
    <row r="2730" spans="1:10">
      <c r="A2730" t="e">
        <f t="shared" si="85"/>
        <v>#REF!</v>
      </c>
      <c r="B2730">
        <f>IF(AND('Tracker&amp;Invoice'!A2774&lt;&gt;"",'Tracker&amp;Invoice'!A2774&lt;&gt;"ITEM",'Tracker&amp;Invoice'!A2772="ITEM"),1,0)</f>
        <v>0</v>
      </c>
      <c r="C2730" t="str">
        <f>IF(B2730=1,'Tracker&amp;Invoice'!A2774,C2729)</f>
        <v>CR1-011</v>
      </c>
      <c r="D2730" t="str">
        <f>IF(LEFT(TRIM('Tracker&amp;Invoice'!B2774),9)="INVOICE #","INVOICE",IF(TRIM('Tracker&amp;Invoice'!B2774)="Overall Completion INVOICE","OVERALL",""))</f>
        <v/>
      </c>
      <c r="E2730" t="str">
        <f>IF(D2730="INVOICE",VALUE(MID(TRIM('Tracker&amp;Invoice'!B2774),10,10)),"")</f>
        <v/>
      </c>
      <c r="F2730">
        <f>IF(B2730=1,IFERROR(LOOKUP(2,1/('Tracker&amp;Invoice'!$H2774:$AC2774&lt;&gt;""),COLUMN('Tracker&amp;Invoice'!$H2774:$AC2774)),8),F2729)</f>
        <v>12</v>
      </c>
      <c r="G2730" t="e">
        <f>IF(D2730="OVERALL",IFERROR(LOOKUP(2,1/('Tracker&amp;Invoice'!$H2774:$AC2774&lt;&gt;""),COLUMN('Tracker&amp;Invoice'!$H2774:$AC2774)),8),G2731)</f>
        <v>#REF!</v>
      </c>
      <c r="H2730" t="e">
        <f t="shared" si="84"/>
        <v>#REF!</v>
      </c>
      <c r="I2730" s="29">
        <f>IF(D2730="INVOICE",SUM('Tracker&amp;Invoice'!$H2774:INDEX('Tracker&amp;Invoice'!$A2774:$AC2774,1,H2730)),0)</f>
        <v>0</v>
      </c>
      <c r="J2730" s="29">
        <f>IF(D2730="OVERALL",SUM('Tracker&amp;Invoice'!$H2774:$AC2774),0)</f>
        <v>0</v>
      </c>
    </row>
    <row r="2731" spans="1:10">
      <c r="A2731" t="e">
        <f t="shared" si="85"/>
        <v>#REF!</v>
      </c>
      <c r="B2731">
        <f>IF(AND('Tracker&amp;Invoice'!A2775&lt;&gt;"",'Tracker&amp;Invoice'!A2775&lt;&gt;"ITEM",'Tracker&amp;Invoice'!A2773="ITEM"),1,0)</f>
        <v>0</v>
      </c>
      <c r="C2731" t="str">
        <f>IF(B2731=1,'Tracker&amp;Invoice'!A2775,C2730)</f>
        <v>CR1-011</v>
      </c>
      <c r="D2731" t="str">
        <f>IF(LEFT(TRIM('Tracker&amp;Invoice'!B2775),9)="INVOICE #","INVOICE",IF(TRIM('Tracker&amp;Invoice'!B2775)="Overall Completion INVOICE","OVERALL",""))</f>
        <v/>
      </c>
      <c r="E2731" t="str">
        <f>IF(D2731="INVOICE",VALUE(MID(TRIM('Tracker&amp;Invoice'!B2775),10,10)),"")</f>
        <v/>
      </c>
      <c r="F2731">
        <f>IF(B2731=1,IFERROR(LOOKUP(2,1/('Tracker&amp;Invoice'!$H2775:$AC2775&lt;&gt;""),COLUMN('Tracker&amp;Invoice'!$H2775:$AC2775)),8),F2730)</f>
        <v>12</v>
      </c>
      <c r="G2731" t="e">
        <f>IF(D2731="OVERALL",IFERROR(LOOKUP(2,1/('Tracker&amp;Invoice'!$H2775:$AC2775&lt;&gt;""),COLUMN('Tracker&amp;Invoice'!$H2775:$AC2775)),8),G2732)</f>
        <v>#REF!</v>
      </c>
      <c r="H2731" t="e">
        <f t="shared" si="84"/>
        <v>#REF!</v>
      </c>
      <c r="I2731" s="29">
        <f>IF(D2731="INVOICE",SUM('Tracker&amp;Invoice'!$H2775:INDEX('Tracker&amp;Invoice'!$A2775:$AC2775,1,H2731)),0)</f>
        <v>0</v>
      </c>
      <c r="J2731" s="29">
        <f>IF(D2731="OVERALL",SUM('Tracker&amp;Invoice'!$H2775:$AC2775),0)</f>
        <v>0</v>
      </c>
    </row>
    <row r="2732" spans="1:10">
      <c r="A2732" t="e">
        <f t="shared" si="85"/>
        <v>#REF!</v>
      </c>
      <c r="B2732">
        <f>IF(AND('Tracker&amp;Invoice'!A2776&lt;&gt;"",'Tracker&amp;Invoice'!A2776&lt;&gt;"ITEM",'Tracker&amp;Invoice'!A2774="ITEM"),1,0)</f>
        <v>0</v>
      </c>
      <c r="C2732" t="str">
        <f>IF(B2732=1,'Tracker&amp;Invoice'!A2776,C2731)</f>
        <v>CR1-011</v>
      </c>
      <c r="D2732" t="str">
        <f>IF(LEFT(TRIM('Tracker&amp;Invoice'!B2776),9)="INVOICE #","INVOICE",IF(TRIM('Tracker&amp;Invoice'!B2776)="Overall Completion INVOICE","OVERALL",""))</f>
        <v>INVOICE</v>
      </c>
      <c r="E2732">
        <f>IF(D2732="INVOICE",VALUE(MID(TRIM('Tracker&amp;Invoice'!B2776),10,10)),"")</f>
        <v>30</v>
      </c>
      <c r="F2732">
        <f>IF(B2732=1,IFERROR(LOOKUP(2,1/('Tracker&amp;Invoice'!$H2776:$AC2776&lt;&gt;""),COLUMN('Tracker&amp;Invoice'!$H2776:$AC2776)),8),F2731)</f>
        <v>12</v>
      </c>
      <c r="G2732" t="e">
        <f>IF(D2732="OVERALL",IFERROR(LOOKUP(2,1/('Tracker&amp;Invoice'!$H2776:$AC2776&lt;&gt;""),COLUMN('Tracker&amp;Invoice'!$H2776:$AC2776)),8),G2733)</f>
        <v>#REF!</v>
      </c>
      <c r="H2732" t="e">
        <f t="shared" si="84"/>
        <v>#REF!</v>
      </c>
      <c r="I2732" s="29" t="e">
        <f>IF(D2732="INVOICE",SUM('Tracker&amp;Invoice'!$H2776:INDEX('Tracker&amp;Invoice'!$A2776:$AC2776,1,H2732)),0)</f>
        <v>#REF!</v>
      </c>
      <c r="J2732" s="29">
        <f>IF(D2732="OVERALL",SUM('Tracker&amp;Invoice'!$H2776:$AC2776),0)</f>
        <v>0</v>
      </c>
    </row>
    <row r="2733" spans="1:10">
      <c r="A2733" t="e">
        <f t="shared" si="85"/>
        <v>#REF!</v>
      </c>
      <c r="B2733">
        <f>IF(AND('Tracker&amp;Invoice'!A2777&lt;&gt;"",'Tracker&amp;Invoice'!A2777&lt;&gt;"ITEM",'Tracker&amp;Invoice'!A2775="ITEM"),1,0)</f>
        <v>0</v>
      </c>
      <c r="C2733" t="str">
        <f>IF(B2733=1,'Tracker&amp;Invoice'!A2777,C2732)</f>
        <v>CR1-011</v>
      </c>
      <c r="D2733" t="str">
        <f>IF(LEFT(TRIM('Tracker&amp;Invoice'!B2777),9)="INVOICE #","INVOICE",IF(TRIM('Tracker&amp;Invoice'!B2777)="Overall Completion INVOICE","OVERALL",""))</f>
        <v/>
      </c>
      <c r="E2733" t="str">
        <f>IF(D2733="INVOICE",VALUE(MID(TRIM('Tracker&amp;Invoice'!B2777),10,10)),"")</f>
        <v/>
      </c>
      <c r="F2733">
        <f>IF(B2733=1,IFERROR(LOOKUP(2,1/('Tracker&amp;Invoice'!$H2777:$AC2777&lt;&gt;""),COLUMN('Tracker&amp;Invoice'!$H2777:$AC2777)),8),F2732)</f>
        <v>12</v>
      </c>
      <c r="G2733" t="e">
        <f>IF(D2733="OVERALL",IFERROR(LOOKUP(2,1/('Tracker&amp;Invoice'!$H2777:$AC2777&lt;&gt;""),COLUMN('Tracker&amp;Invoice'!$H2777:$AC2777)),8),G2734)</f>
        <v>#REF!</v>
      </c>
      <c r="H2733" t="e">
        <f t="shared" si="84"/>
        <v>#REF!</v>
      </c>
      <c r="I2733" s="29">
        <f>IF(D2733="INVOICE",SUM('Tracker&amp;Invoice'!$H2777:INDEX('Tracker&amp;Invoice'!$A2777:$AC2777,1,H2733)),0)</f>
        <v>0</v>
      </c>
      <c r="J2733" s="29">
        <f>IF(D2733="OVERALL",SUM('Tracker&amp;Invoice'!$H2777:$AC2777),0)</f>
        <v>0</v>
      </c>
    </row>
    <row r="2734" spans="1:10">
      <c r="A2734" t="e">
        <f t="shared" si="85"/>
        <v>#REF!</v>
      </c>
      <c r="B2734">
        <f>IF(AND('Tracker&amp;Invoice'!A2778&lt;&gt;"",'Tracker&amp;Invoice'!A2778&lt;&gt;"ITEM",'Tracker&amp;Invoice'!A2776="ITEM"),1,0)</f>
        <v>0</v>
      </c>
      <c r="C2734" t="str">
        <f>IF(B2734=1,'Tracker&amp;Invoice'!A2778,C2733)</f>
        <v>CR1-011</v>
      </c>
      <c r="D2734" t="str">
        <f>IF(LEFT(TRIM('Tracker&amp;Invoice'!B2778),9)="INVOICE #","INVOICE",IF(TRIM('Tracker&amp;Invoice'!B2778)="Overall Completion INVOICE","OVERALL",""))</f>
        <v>INVOICE</v>
      </c>
      <c r="E2734">
        <f>IF(D2734="INVOICE",VALUE(MID(TRIM('Tracker&amp;Invoice'!B2778),10,10)),"")</f>
        <v>33</v>
      </c>
      <c r="F2734">
        <f>IF(B2734=1,IFERROR(LOOKUP(2,1/('Tracker&amp;Invoice'!$H2778:$AC2778&lt;&gt;""),COLUMN('Tracker&amp;Invoice'!$H2778:$AC2778)),8),F2733)</f>
        <v>12</v>
      </c>
      <c r="G2734" t="e">
        <f>IF(D2734="OVERALL",IFERROR(LOOKUP(2,1/('Tracker&amp;Invoice'!$H2778:$AC2778&lt;&gt;""),COLUMN('Tracker&amp;Invoice'!$H2778:$AC2778)),8),G2735)</f>
        <v>#REF!</v>
      </c>
      <c r="H2734" t="e">
        <f t="shared" si="84"/>
        <v>#REF!</v>
      </c>
      <c r="I2734" s="29" t="e">
        <f>IF(D2734="INVOICE",SUM('Tracker&amp;Invoice'!$H2778:INDEX('Tracker&amp;Invoice'!$A2778:$AC2778,1,H2734)),0)</f>
        <v>#REF!</v>
      </c>
      <c r="J2734" s="29">
        <f>IF(D2734="OVERALL",SUM('Tracker&amp;Invoice'!$H2778:$AC2778),0)</f>
        <v>0</v>
      </c>
    </row>
    <row r="2735" spans="1:10">
      <c r="A2735" t="e">
        <f t="shared" si="85"/>
        <v>#REF!</v>
      </c>
      <c r="B2735" t="e">
        <f>IF(AND('Tracker&amp;Invoice'!#REF!&lt;&gt;"",'Tracker&amp;Invoice'!#REF!&lt;&gt;"ITEM",'Tracker&amp;Invoice'!A2777="ITEM"),1,0)</f>
        <v>#REF!</v>
      </c>
      <c r="C2735" t="e">
        <f>IF(B2735=1,'Tracker&amp;Invoice'!#REF!,C2734)</f>
        <v>#REF!</v>
      </c>
      <c r="D2735" t="e">
        <f>IF(LEFT(TRIM('Tracker&amp;Invoice'!#REF!),9)="INVOICE #","INVOICE",IF(TRIM('Tracker&amp;Invoice'!#REF!)="Overall Completion INVOICE","OVERALL",""))</f>
        <v>#REF!</v>
      </c>
      <c r="E2735" t="e">
        <f>IF(D2735="INVOICE",VALUE(MID(TRIM('Tracker&amp;Invoice'!#REF!),10,10)),"")</f>
        <v>#REF!</v>
      </c>
      <c r="F2735" t="e">
        <f>IF(B2735=1,IFERROR(LOOKUP(2,1/('Tracker&amp;Invoice'!#REF!&lt;&gt;""),COLUMN('Tracker&amp;Invoice'!#REF!)),8),F2734)</f>
        <v>#REF!</v>
      </c>
      <c r="G2735" t="e">
        <f>IF(D2735="OVERALL",IFERROR(LOOKUP(2,1/('Tracker&amp;Invoice'!#REF!&lt;&gt;""),COLUMN('Tracker&amp;Invoice'!#REF!)),8),G2736)</f>
        <v>#REF!</v>
      </c>
      <c r="H2735" t="e">
        <f t="shared" si="84"/>
        <v>#REF!</v>
      </c>
      <c r="I2735" s="29" t="e">
        <f>IF(D2735="INVOICE",SUM('Tracker&amp;Invoice'!#REF!:INDEX('Tracker&amp;Invoice'!#REF!,1,H2735)),0)</f>
        <v>#REF!</v>
      </c>
      <c r="J2735" s="29" t="e">
        <f>IF(D2735="OVERALL",SUM('Tracker&amp;Invoice'!#REF!),0)</f>
        <v>#REF!</v>
      </c>
    </row>
    <row r="2736" spans="1:10">
      <c r="A2736" t="e">
        <f t="shared" si="85"/>
        <v>#REF!</v>
      </c>
      <c r="B2736" t="e">
        <f>IF(AND('Tracker&amp;Invoice'!#REF!&lt;&gt;"",'Tracker&amp;Invoice'!#REF!&lt;&gt;"ITEM",'Tracker&amp;Invoice'!A2778="ITEM"),1,0)</f>
        <v>#REF!</v>
      </c>
      <c r="C2736" t="e">
        <f>IF(B2736=1,'Tracker&amp;Invoice'!#REF!,C2735)</f>
        <v>#REF!</v>
      </c>
      <c r="D2736" t="e">
        <f>IF(LEFT(TRIM('Tracker&amp;Invoice'!#REF!),9)="INVOICE #","INVOICE",IF(TRIM('Tracker&amp;Invoice'!#REF!)="Overall Completion INVOICE","OVERALL",""))</f>
        <v>#REF!</v>
      </c>
      <c r="E2736" t="e">
        <f>IF(D2736="INVOICE",VALUE(MID(TRIM('Tracker&amp;Invoice'!#REF!),10,10)),"")</f>
        <v>#REF!</v>
      </c>
      <c r="F2736" t="e">
        <f>IF(B2736=1,IFERROR(LOOKUP(2,1/('Tracker&amp;Invoice'!#REF!&lt;&gt;""),COLUMN('Tracker&amp;Invoice'!#REF!)),8),F2735)</f>
        <v>#REF!</v>
      </c>
      <c r="G2736" t="e">
        <f>IF(D2736="OVERALL",IFERROR(LOOKUP(2,1/('Tracker&amp;Invoice'!#REF!&lt;&gt;""),COLUMN('Tracker&amp;Invoice'!#REF!)),8),G2737)</f>
        <v>#REF!</v>
      </c>
      <c r="H2736" t="e">
        <f t="shared" si="84"/>
        <v>#REF!</v>
      </c>
      <c r="I2736" s="29" t="e">
        <f>IF(D2736="INVOICE",SUM('Tracker&amp;Invoice'!#REF!:INDEX('Tracker&amp;Invoice'!#REF!,1,H2736)),0)</f>
        <v>#REF!</v>
      </c>
      <c r="J2736" s="29" t="e">
        <f>IF(D2736="OVERALL",SUM('Tracker&amp;Invoice'!#REF!),0)</f>
        <v>#REF!</v>
      </c>
    </row>
    <row r="2737" spans="1:10">
      <c r="A2737" t="e">
        <f t="shared" si="85"/>
        <v>#REF!</v>
      </c>
      <c r="B2737" t="e">
        <f>IF(AND('Tracker&amp;Invoice'!#REF!&lt;&gt;"",'Tracker&amp;Invoice'!#REF!&lt;&gt;"ITEM",'Tracker&amp;Invoice'!#REF!="ITEM"),1,0)</f>
        <v>#REF!</v>
      </c>
      <c r="C2737" t="e">
        <f>IF(B2737=1,'Tracker&amp;Invoice'!#REF!,C2736)</f>
        <v>#REF!</v>
      </c>
      <c r="D2737" t="e">
        <f>IF(LEFT(TRIM('Tracker&amp;Invoice'!#REF!),9)="INVOICE #","INVOICE",IF(TRIM('Tracker&amp;Invoice'!#REF!)="Overall Completion INVOICE","OVERALL",""))</f>
        <v>#REF!</v>
      </c>
      <c r="E2737" t="e">
        <f>IF(D2737="INVOICE",VALUE(MID(TRIM('Tracker&amp;Invoice'!#REF!),10,10)),"")</f>
        <v>#REF!</v>
      </c>
      <c r="F2737" t="e">
        <f>IF(B2737=1,IFERROR(LOOKUP(2,1/('Tracker&amp;Invoice'!#REF!&lt;&gt;""),COLUMN('Tracker&amp;Invoice'!#REF!)),8),F2736)</f>
        <v>#REF!</v>
      </c>
      <c r="G2737" t="e">
        <f>IF(D2737="OVERALL",IFERROR(LOOKUP(2,1/('Tracker&amp;Invoice'!#REF!&lt;&gt;""),COLUMN('Tracker&amp;Invoice'!#REF!)),8),G2738)</f>
        <v>#REF!</v>
      </c>
      <c r="H2737" t="e">
        <f t="shared" si="84"/>
        <v>#REF!</v>
      </c>
      <c r="I2737" s="29" t="e">
        <f>IF(D2737="INVOICE",SUM('Tracker&amp;Invoice'!#REF!:INDEX('Tracker&amp;Invoice'!#REF!,1,H2737)),0)</f>
        <v>#REF!</v>
      </c>
      <c r="J2737" s="29" t="e">
        <f>IF(D2737="OVERALL",SUM('Tracker&amp;Invoice'!#REF!),0)</f>
        <v>#REF!</v>
      </c>
    </row>
    <row r="2738" spans="1:10">
      <c r="A2738" t="e">
        <f t="shared" si="85"/>
        <v>#REF!</v>
      </c>
      <c r="B2738" t="e">
        <f>IF(AND('Tracker&amp;Invoice'!#REF!&lt;&gt;"",'Tracker&amp;Invoice'!#REF!&lt;&gt;"ITEM",'Tracker&amp;Invoice'!#REF!="ITEM"),1,0)</f>
        <v>#REF!</v>
      </c>
      <c r="C2738" t="e">
        <f>IF(B2738=1,'Tracker&amp;Invoice'!#REF!,C2737)</f>
        <v>#REF!</v>
      </c>
      <c r="D2738" t="e">
        <f>IF(LEFT(TRIM('Tracker&amp;Invoice'!#REF!),9)="INVOICE #","INVOICE",IF(TRIM('Tracker&amp;Invoice'!#REF!)="Overall Completion INVOICE","OVERALL",""))</f>
        <v>#REF!</v>
      </c>
      <c r="E2738" t="e">
        <f>IF(D2738="INVOICE",VALUE(MID(TRIM('Tracker&amp;Invoice'!#REF!),10,10)),"")</f>
        <v>#REF!</v>
      </c>
      <c r="F2738" t="e">
        <f>IF(B2738=1,IFERROR(LOOKUP(2,1/('Tracker&amp;Invoice'!#REF!&lt;&gt;""),COLUMN('Tracker&amp;Invoice'!#REF!)),8),F2737)</f>
        <v>#REF!</v>
      </c>
      <c r="G2738" t="e">
        <f>IF(D2738="OVERALL",IFERROR(LOOKUP(2,1/('Tracker&amp;Invoice'!#REF!&lt;&gt;""),COLUMN('Tracker&amp;Invoice'!#REF!)),8),G2739)</f>
        <v>#REF!</v>
      </c>
      <c r="H2738" t="e">
        <f t="shared" si="84"/>
        <v>#REF!</v>
      </c>
      <c r="I2738" s="29" t="e">
        <f>IF(D2738="INVOICE",SUM('Tracker&amp;Invoice'!#REF!:INDEX('Tracker&amp;Invoice'!#REF!,1,H2738)),0)</f>
        <v>#REF!</v>
      </c>
      <c r="J2738" s="29" t="e">
        <f>IF(D2738="OVERALL",SUM('Tracker&amp;Invoice'!#REF!),0)</f>
        <v>#REF!</v>
      </c>
    </row>
    <row r="2739" spans="1:10">
      <c r="A2739" t="e">
        <f t="shared" si="85"/>
        <v>#REF!</v>
      </c>
      <c r="B2739" t="e">
        <f>IF(AND('Tracker&amp;Invoice'!#REF!&lt;&gt;"",'Tracker&amp;Invoice'!#REF!&lt;&gt;"ITEM",'Tracker&amp;Invoice'!#REF!="ITEM"),1,0)</f>
        <v>#REF!</v>
      </c>
      <c r="C2739" t="e">
        <f>IF(B2739=1,'Tracker&amp;Invoice'!#REF!,C2738)</f>
        <v>#REF!</v>
      </c>
      <c r="D2739" t="e">
        <f>IF(LEFT(TRIM('Tracker&amp;Invoice'!#REF!),9)="INVOICE #","INVOICE",IF(TRIM('Tracker&amp;Invoice'!#REF!)="Overall Completion INVOICE","OVERALL",""))</f>
        <v>#REF!</v>
      </c>
      <c r="E2739" t="e">
        <f>IF(D2739="INVOICE",VALUE(MID(TRIM('Tracker&amp;Invoice'!#REF!),10,10)),"")</f>
        <v>#REF!</v>
      </c>
      <c r="F2739" t="e">
        <f>IF(B2739=1,IFERROR(LOOKUP(2,1/('Tracker&amp;Invoice'!#REF!&lt;&gt;""),COLUMN('Tracker&amp;Invoice'!#REF!)),8),F2738)</f>
        <v>#REF!</v>
      </c>
      <c r="G2739" t="e">
        <f>IF(D2739="OVERALL",IFERROR(LOOKUP(2,1/('Tracker&amp;Invoice'!#REF!&lt;&gt;""),COLUMN('Tracker&amp;Invoice'!#REF!)),8),G2740)</f>
        <v>#REF!</v>
      </c>
      <c r="H2739" t="e">
        <f t="shared" si="84"/>
        <v>#REF!</v>
      </c>
      <c r="I2739" s="29" t="e">
        <f>IF(D2739="INVOICE",SUM('Tracker&amp;Invoice'!#REF!:INDEX('Tracker&amp;Invoice'!#REF!,1,H2739)),0)</f>
        <v>#REF!</v>
      </c>
      <c r="J2739" s="29" t="e">
        <f>IF(D2739="OVERALL",SUM('Tracker&amp;Invoice'!#REF!),0)</f>
        <v>#REF!</v>
      </c>
    </row>
    <row r="2740" spans="1:10">
      <c r="A2740" t="e">
        <f t="shared" si="85"/>
        <v>#REF!</v>
      </c>
      <c r="B2740" t="e">
        <f>IF(AND('Tracker&amp;Invoice'!#REF!&lt;&gt;"",'Tracker&amp;Invoice'!#REF!&lt;&gt;"ITEM",'Tracker&amp;Invoice'!#REF!="ITEM"),1,0)</f>
        <v>#REF!</v>
      </c>
      <c r="C2740" t="e">
        <f>IF(B2740=1,'Tracker&amp;Invoice'!#REF!,C2739)</f>
        <v>#REF!</v>
      </c>
      <c r="D2740" t="e">
        <f>IF(LEFT(TRIM('Tracker&amp;Invoice'!#REF!),9)="INVOICE #","INVOICE",IF(TRIM('Tracker&amp;Invoice'!#REF!)="Overall Completion INVOICE","OVERALL",""))</f>
        <v>#REF!</v>
      </c>
      <c r="E2740" t="e">
        <f>IF(D2740="INVOICE",VALUE(MID(TRIM('Tracker&amp;Invoice'!#REF!),10,10)),"")</f>
        <v>#REF!</v>
      </c>
      <c r="F2740" t="e">
        <f>IF(B2740=1,IFERROR(LOOKUP(2,1/('Tracker&amp;Invoice'!#REF!&lt;&gt;""),COLUMN('Tracker&amp;Invoice'!#REF!)),8),F2739)</f>
        <v>#REF!</v>
      </c>
      <c r="G2740" t="e">
        <f>IF(D2740="OVERALL",IFERROR(LOOKUP(2,1/('Tracker&amp;Invoice'!#REF!&lt;&gt;""),COLUMN('Tracker&amp;Invoice'!#REF!)),8),G2741)</f>
        <v>#REF!</v>
      </c>
      <c r="H2740" t="e">
        <f t="shared" si="84"/>
        <v>#REF!</v>
      </c>
      <c r="I2740" s="29" t="e">
        <f>IF(D2740="INVOICE",SUM('Tracker&amp;Invoice'!#REF!:INDEX('Tracker&amp;Invoice'!#REF!,1,H2740)),0)</f>
        <v>#REF!</v>
      </c>
      <c r="J2740" s="29" t="e">
        <f>IF(D2740="OVERALL",SUM('Tracker&amp;Invoice'!#REF!),0)</f>
        <v>#REF!</v>
      </c>
    </row>
    <row r="2741" spans="1:10">
      <c r="A2741" t="e">
        <f t="shared" si="85"/>
        <v>#REF!</v>
      </c>
      <c r="B2741" t="e">
        <f>IF(AND('Tracker&amp;Invoice'!A2779&lt;&gt;"",'Tracker&amp;Invoice'!A2779&lt;&gt;"ITEM",'Tracker&amp;Invoice'!#REF!="ITEM"),1,0)</f>
        <v>#REF!</v>
      </c>
      <c r="C2741" t="e">
        <f>IF(B2741=1,'Tracker&amp;Invoice'!A2779,C2740)</f>
        <v>#REF!</v>
      </c>
      <c r="D2741" t="str">
        <f>IF(LEFT(TRIM('Tracker&amp;Invoice'!B2779),9)="INVOICE #","INVOICE",IF(TRIM('Tracker&amp;Invoice'!B2779)="Overall Completion INVOICE","OVERALL",""))</f>
        <v/>
      </c>
      <c r="E2741" t="str">
        <f>IF(D2741="INVOICE",VALUE(MID(TRIM('Tracker&amp;Invoice'!B2779),10,10)),"")</f>
        <v/>
      </c>
      <c r="F2741" t="e">
        <f>IF(B2741=1,IFERROR(LOOKUP(2,1/('Tracker&amp;Invoice'!$H2779:$AC2779&lt;&gt;""),COLUMN('Tracker&amp;Invoice'!$H2779:$AC2779)),8),F2740)</f>
        <v>#REF!</v>
      </c>
      <c r="G2741">
        <f>IF(D2741="OVERALL",IFERROR(LOOKUP(2,1/('Tracker&amp;Invoice'!$H2779:$AC2779&lt;&gt;""),COLUMN('Tracker&amp;Invoice'!$H2779:$AC2779)),8),G2742)</f>
        <v>13</v>
      </c>
      <c r="H2741" t="e">
        <f t="shared" si="84"/>
        <v>#REF!</v>
      </c>
      <c r="I2741" s="29">
        <f>IF(D2741="INVOICE",SUM('Tracker&amp;Invoice'!$H2779:INDEX('Tracker&amp;Invoice'!$A2779:$AC2779,1,H2741)),0)</f>
        <v>0</v>
      </c>
      <c r="J2741" s="29">
        <f>IF(D2741="OVERALL",SUM('Tracker&amp;Invoice'!$H2779:$AC2779),0)</f>
        <v>0</v>
      </c>
    </row>
    <row r="2742" spans="1:10">
      <c r="A2742" t="e">
        <f t="shared" si="85"/>
        <v>#REF!</v>
      </c>
      <c r="B2742" t="e">
        <f>IF(AND('Tracker&amp;Invoice'!A2780&lt;&gt;"",'Tracker&amp;Invoice'!A2780&lt;&gt;"ITEM",'Tracker&amp;Invoice'!#REF!="ITEM"),1,0)</f>
        <v>#REF!</v>
      </c>
      <c r="C2742" t="e">
        <f>IF(B2742=1,'Tracker&amp;Invoice'!A2780,C2741)</f>
        <v>#REF!</v>
      </c>
      <c r="D2742" t="str">
        <f>IF(LEFT(TRIM('Tracker&amp;Invoice'!B2780),9)="INVOICE #","INVOICE",IF(TRIM('Tracker&amp;Invoice'!B2780)="Overall Completion INVOICE","OVERALL",""))</f>
        <v>OVERALL</v>
      </c>
      <c r="E2742" t="str">
        <f>IF(D2742="INVOICE",VALUE(MID(TRIM('Tracker&amp;Invoice'!B2780),10,10)),"")</f>
        <v/>
      </c>
      <c r="F2742" t="e">
        <f>IF(B2742=1,IFERROR(LOOKUP(2,1/('Tracker&amp;Invoice'!$H2780:$AC2780&lt;&gt;""),COLUMN('Tracker&amp;Invoice'!$H2780:$AC2780)),8),F2741)</f>
        <v>#REF!</v>
      </c>
      <c r="G2742">
        <f>IF(D2742="OVERALL",IFERROR(LOOKUP(2,1/('Tracker&amp;Invoice'!$H2780:$AC2780&lt;&gt;""),COLUMN('Tracker&amp;Invoice'!$H2780:$AC2780)),8),G2743)</f>
        <v>13</v>
      </c>
      <c r="H2742" t="e">
        <f t="shared" si="84"/>
        <v>#REF!</v>
      </c>
      <c r="I2742" s="29">
        <f>IF(D2742="INVOICE",SUM('Tracker&amp;Invoice'!$H2780:INDEX('Tracker&amp;Invoice'!$A2780:$AC2780,1,H2742)),0)</f>
        <v>0</v>
      </c>
      <c r="J2742" s="29">
        <f>IF(D2742="OVERALL",SUM('Tracker&amp;Invoice'!$H2780:$AC2780),0)</f>
        <v>13731</v>
      </c>
    </row>
    <row r="2743" spans="1:10">
      <c r="A2743" t="e">
        <f t="shared" si="85"/>
        <v>#REF!</v>
      </c>
      <c r="B2743">
        <f>IF(AND('Tracker&amp;Invoice'!A2781&lt;&gt;"",'Tracker&amp;Invoice'!A2781&lt;&gt;"ITEM",'Tracker&amp;Invoice'!A2779="ITEM"),1,0)</f>
        <v>0</v>
      </c>
      <c r="C2743" t="e">
        <f>IF(B2743=1,'Tracker&amp;Invoice'!A2781,C2742)</f>
        <v>#REF!</v>
      </c>
      <c r="D2743" t="str">
        <f>IF(LEFT(TRIM('Tracker&amp;Invoice'!B2781),9)="INVOICE #","INVOICE",IF(TRIM('Tracker&amp;Invoice'!B2781)="Overall Completion INVOICE","OVERALL",""))</f>
        <v/>
      </c>
      <c r="E2743" t="str">
        <f>IF(D2743="INVOICE",VALUE(MID(TRIM('Tracker&amp;Invoice'!B2781),10,10)),"")</f>
        <v/>
      </c>
      <c r="F2743" t="e">
        <f>IF(B2743=1,IFERROR(LOOKUP(2,1/('Tracker&amp;Invoice'!$H2781:$AC2781&lt;&gt;""),COLUMN('Tracker&amp;Invoice'!$H2781:$AC2781)),8),F2742)</f>
        <v>#REF!</v>
      </c>
      <c r="G2743">
        <f>IF(D2743="OVERALL",IFERROR(LOOKUP(2,1/('Tracker&amp;Invoice'!$H2781:$AC2781&lt;&gt;""),COLUMN('Tracker&amp;Invoice'!$H2781:$AC2781)),8),G2744)</f>
        <v>13</v>
      </c>
      <c r="H2743" t="e">
        <f t="shared" si="84"/>
        <v>#REF!</v>
      </c>
      <c r="I2743" s="29">
        <f>IF(D2743="INVOICE",SUM('Tracker&amp;Invoice'!$H2781:INDEX('Tracker&amp;Invoice'!$A2781:$AC2781,1,H2743)),0)</f>
        <v>0</v>
      </c>
      <c r="J2743" s="29">
        <f>IF(D2743="OVERALL",SUM('Tracker&amp;Invoice'!$H2781:$AC2781),0)</f>
        <v>0</v>
      </c>
    </row>
    <row r="2744" spans="1:10">
      <c r="A2744" t="e">
        <f t="shared" si="85"/>
        <v>#REF!</v>
      </c>
      <c r="B2744">
        <f>IF(AND('Tracker&amp;Invoice'!A2782&lt;&gt;"",'Tracker&amp;Invoice'!A2782&lt;&gt;"ITEM",'Tracker&amp;Invoice'!A2780="ITEM"),1,0)</f>
        <v>0</v>
      </c>
      <c r="C2744" t="e">
        <f>IF(B2744=1,'Tracker&amp;Invoice'!A2782,C2743)</f>
        <v>#REF!</v>
      </c>
      <c r="D2744" t="str">
        <f>IF(LEFT(TRIM('Tracker&amp;Invoice'!B2782),9)="INVOICE #","INVOICE",IF(TRIM('Tracker&amp;Invoice'!B2782)="Overall Completion INVOICE","OVERALL",""))</f>
        <v/>
      </c>
      <c r="E2744" t="str">
        <f>IF(D2744="INVOICE",VALUE(MID(TRIM('Tracker&amp;Invoice'!B2782),10,10)),"")</f>
        <v/>
      </c>
      <c r="F2744" t="e">
        <f>IF(B2744=1,IFERROR(LOOKUP(2,1/('Tracker&amp;Invoice'!$H2782:$AC2782&lt;&gt;""),COLUMN('Tracker&amp;Invoice'!$H2782:$AC2782)),8),F2743)</f>
        <v>#REF!</v>
      </c>
      <c r="G2744">
        <f>IF(D2744="OVERALL",IFERROR(LOOKUP(2,1/('Tracker&amp;Invoice'!$H2782:$AC2782&lt;&gt;""),COLUMN('Tracker&amp;Invoice'!$H2782:$AC2782)),8),G2745)</f>
        <v>13</v>
      </c>
      <c r="H2744" t="e">
        <f t="shared" si="84"/>
        <v>#REF!</v>
      </c>
      <c r="I2744" s="29">
        <f>IF(D2744="INVOICE",SUM('Tracker&amp;Invoice'!$H2782:INDEX('Tracker&amp;Invoice'!$A2782:$AC2782,1,H2744)),0)</f>
        <v>0</v>
      </c>
      <c r="J2744" s="29">
        <f>IF(D2744="OVERALL",SUM('Tracker&amp;Invoice'!$H2782:$AC2782),0)</f>
        <v>0</v>
      </c>
    </row>
    <row r="2745" spans="1:10">
      <c r="A2745" t="e">
        <f t="shared" si="85"/>
        <v>#REF!</v>
      </c>
      <c r="B2745">
        <f>IF(AND('Tracker&amp;Invoice'!A2783&lt;&gt;"",'Tracker&amp;Invoice'!A2783&lt;&gt;"ITEM",'Tracker&amp;Invoice'!A2781="ITEM"),1,0)</f>
        <v>0</v>
      </c>
      <c r="C2745" t="e">
        <f>IF(B2745=1,'Tracker&amp;Invoice'!A2783,C2744)</f>
        <v>#REF!</v>
      </c>
      <c r="D2745" t="str">
        <f>IF(LEFT(TRIM('Tracker&amp;Invoice'!B2783),9)="INVOICE #","INVOICE",IF(TRIM('Tracker&amp;Invoice'!B2783)="Overall Completion INVOICE","OVERALL",""))</f>
        <v/>
      </c>
      <c r="E2745" t="str">
        <f>IF(D2745="INVOICE",VALUE(MID(TRIM('Tracker&amp;Invoice'!B2783),10,10)),"")</f>
        <v/>
      </c>
      <c r="F2745" t="e">
        <f>IF(B2745=1,IFERROR(LOOKUP(2,1/('Tracker&amp;Invoice'!$H2783:$AC2783&lt;&gt;""),COLUMN('Tracker&amp;Invoice'!$H2783:$AC2783)),8),F2744)</f>
        <v>#REF!</v>
      </c>
      <c r="G2745">
        <f>IF(D2745="OVERALL",IFERROR(LOOKUP(2,1/('Tracker&amp;Invoice'!$H2783:$AC2783&lt;&gt;""),COLUMN('Tracker&amp;Invoice'!$H2783:$AC2783)),8),G2746)</f>
        <v>13</v>
      </c>
      <c r="H2745" t="e">
        <f t="shared" si="84"/>
        <v>#REF!</v>
      </c>
      <c r="I2745" s="29">
        <f>IF(D2745="INVOICE",SUM('Tracker&amp;Invoice'!$H2783:INDEX('Tracker&amp;Invoice'!$A2783:$AC2783,1,H2745)),0)</f>
        <v>0</v>
      </c>
      <c r="J2745" s="29">
        <f>IF(D2745="OVERALL",SUM('Tracker&amp;Invoice'!$H2783:$AC2783),0)</f>
        <v>0</v>
      </c>
    </row>
    <row r="2746" spans="1:10">
      <c r="A2746" t="e">
        <f t="shared" si="85"/>
        <v>#REF!</v>
      </c>
      <c r="B2746">
        <f>IF(AND('Tracker&amp;Invoice'!A2784&lt;&gt;"",'Tracker&amp;Invoice'!A2784&lt;&gt;"ITEM",'Tracker&amp;Invoice'!A2782="ITEM"),1,0)</f>
        <v>0</v>
      </c>
      <c r="C2746" t="e">
        <f>IF(B2746=1,'Tracker&amp;Invoice'!A2784,C2745)</f>
        <v>#REF!</v>
      </c>
      <c r="D2746" t="str">
        <f>IF(LEFT(TRIM('Tracker&amp;Invoice'!B2784),9)="INVOICE #","INVOICE",IF(TRIM('Tracker&amp;Invoice'!B2784)="Overall Completion INVOICE","OVERALL",""))</f>
        <v/>
      </c>
      <c r="E2746" t="str">
        <f>IF(D2746="INVOICE",VALUE(MID(TRIM('Tracker&amp;Invoice'!B2784),10,10)),"")</f>
        <v/>
      </c>
      <c r="F2746" t="e">
        <f>IF(B2746=1,IFERROR(LOOKUP(2,1/('Tracker&amp;Invoice'!$H2784:$AC2784&lt;&gt;""),COLUMN('Tracker&amp;Invoice'!$H2784:$AC2784)),8),F2745)</f>
        <v>#REF!</v>
      </c>
      <c r="G2746">
        <f>IF(D2746="OVERALL",IFERROR(LOOKUP(2,1/('Tracker&amp;Invoice'!$H2784:$AC2784&lt;&gt;""),COLUMN('Tracker&amp;Invoice'!$H2784:$AC2784)),8),G2747)</f>
        <v>13</v>
      </c>
      <c r="H2746" t="e">
        <f t="shared" si="84"/>
        <v>#REF!</v>
      </c>
      <c r="I2746" s="29">
        <f>IF(D2746="INVOICE",SUM('Tracker&amp;Invoice'!$H2784:INDEX('Tracker&amp;Invoice'!$A2784:$AC2784,1,H2746)),0)</f>
        <v>0</v>
      </c>
      <c r="J2746" s="29">
        <f>IF(D2746="OVERALL",SUM('Tracker&amp;Invoice'!$H2784:$AC2784),0)</f>
        <v>0</v>
      </c>
    </row>
    <row r="2747" spans="1:10">
      <c r="A2747" t="e">
        <f t="shared" si="85"/>
        <v>#REF!</v>
      </c>
      <c r="B2747">
        <f>IF(AND('Tracker&amp;Invoice'!A2785&lt;&gt;"",'Tracker&amp;Invoice'!A2785&lt;&gt;"ITEM",'Tracker&amp;Invoice'!A2783="ITEM"),1,0)</f>
        <v>0</v>
      </c>
      <c r="C2747" t="e">
        <f>IF(B2747=1,'Tracker&amp;Invoice'!A2785,C2746)</f>
        <v>#REF!</v>
      </c>
      <c r="D2747" t="str">
        <f>IF(LEFT(TRIM('Tracker&amp;Invoice'!B2785),9)="INVOICE #","INVOICE",IF(TRIM('Tracker&amp;Invoice'!B2785)="Overall Completion INVOICE","OVERALL",""))</f>
        <v/>
      </c>
      <c r="E2747" t="str">
        <f>IF(D2747="INVOICE",VALUE(MID(TRIM('Tracker&amp;Invoice'!B2785),10,10)),"")</f>
        <v/>
      </c>
      <c r="F2747" t="e">
        <f>IF(B2747=1,IFERROR(LOOKUP(2,1/('Tracker&amp;Invoice'!$H2785:$AC2785&lt;&gt;""),COLUMN('Tracker&amp;Invoice'!$H2785:$AC2785)),8),F2746)</f>
        <v>#REF!</v>
      </c>
      <c r="G2747">
        <f>IF(D2747="OVERALL",IFERROR(LOOKUP(2,1/('Tracker&amp;Invoice'!$H2785:$AC2785&lt;&gt;""),COLUMN('Tracker&amp;Invoice'!$H2785:$AC2785)),8),G2748)</f>
        <v>13</v>
      </c>
      <c r="H2747" t="e">
        <f t="shared" si="84"/>
        <v>#REF!</v>
      </c>
      <c r="I2747" s="29">
        <f>IF(D2747="INVOICE",SUM('Tracker&amp;Invoice'!$H2785:INDEX('Tracker&amp;Invoice'!$A2785:$AC2785,1,H2747)),0)</f>
        <v>0</v>
      </c>
      <c r="J2747" s="29">
        <f>IF(D2747="OVERALL",SUM('Tracker&amp;Invoice'!$H2785:$AC2785),0)</f>
        <v>0</v>
      </c>
    </row>
    <row r="2748" spans="1:10">
      <c r="A2748" t="e">
        <f t="shared" si="85"/>
        <v>#REF!</v>
      </c>
      <c r="B2748">
        <f>IF(AND('Tracker&amp;Invoice'!A2786&lt;&gt;"",'Tracker&amp;Invoice'!A2786&lt;&gt;"ITEM",'Tracker&amp;Invoice'!A2784="ITEM"),1,0)</f>
        <v>0</v>
      </c>
      <c r="C2748" t="e">
        <f>IF(B2748=1,'Tracker&amp;Invoice'!A2786,C2747)</f>
        <v>#REF!</v>
      </c>
      <c r="D2748" t="str">
        <f>IF(LEFT(TRIM('Tracker&amp;Invoice'!B2786),9)="INVOICE #","INVOICE",IF(TRIM('Tracker&amp;Invoice'!B2786)="Overall Completion INVOICE","OVERALL",""))</f>
        <v/>
      </c>
      <c r="E2748" t="str">
        <f>IF(D2748="INVOICE",VALUE(MID(TRIM('Tracker&amp;Invoice'!B2786),10,10)),"")</f>
        <v/>
      </c>
      <c r="F2748" t="e">
        <f>IF(B2748=1,IFERROR(LOOKUP(2,1/('Tracker&amp;Invoice'!$H2786:$AC2786&lt;&gt;""),COLUMN('Tracker&amp;Invoice'!$H2786:$AC2786)),8),F2747)</f>
        <v>#REF!</v>
      </c>
      <c r="G2748">
        <f>IF(D2748="OVERALL",IFERROR(LOOKUP(2,1/('Tracker&amp;Invoice'!$H2786:$AC2786&lt;&gt;""),COLUMN('Tracker&amp;Invoice'!$H2786:$AC2786)),8),G2749)</f>
        <v>13</v>
      </c>
      <c r="H2748" t="e">
        <f t="shared" si="84"/>
        <v>#REF!</v>
      </c>
      <c r="I2748" s="29">
        <f>IF(D2748="INVOICE",SUM('Tracker&amp;Invoice'!$H2786:INDEX('Tracker&amp;Invoice'!$A2786:$AC2786,1,H2748)),0)</f>
        <v>0</v>
      </c>
      <c r="J2748" s="29">
        <f>IF(D2748="OVERALL",SUM('Tracker&amp;Invoice'!$H2786:$AC2786),0)</f>
        <v>0</v>
      </c>
    </row>
    <row r="2749" spans="1:10">
      <c r="A2749" t="e">
        <f t="shared" si="85"/>
        <v>#REF!</v>
      </c>
      <c r="B2749">
        <f>IF(AND('Tracker&amp;Invoice'!A2787&lt;&gt;"",'Tracker&amp;Invoice'!A2787&lt;&gt;"ITEM",'Tracker&amp;Invoice'!A2785="ITEM"),1,0)</f>
        <v>0</v>
      </c>
      <c r="C2749" t="e">
        <f>IF(B2749=1,'Tracker&amp;Invoice'!A2787,C2748)</f>
        <v>#REF!</v>
      </c>
      <c r="D2749" t="str">
        <f>IF(LEFT(TRIM('Tracker&amp;Invoice'!B2787),9)="INVOICE #","INVOICE",IF(TRIM('Tracker&amp;Invoice'!B2787)="Overall Completion INVOICE","OVERALL",""))</f>
        <v/>
      </c>
      <c r="E2749" t="str">
        <f>IF(D2749="INVOICE",VALUE(MID(TRIM('Tracker&amp;Invoice'!B2787),10,10)),"")</f>
        <v/>
      </c>
      <c r="F2749" t="e">
        <f>IF(B2749=1,IFERROR(LOOKUP(2,1/('Tracker&amp;Invoice'!$H2787:$AC2787&lt;&gt;""),COLUMN('Tracker&amp;Invoice'!$H2787:$AC2787)),8),F2748)</f>
        <v>#REF!</v>
      </c>
      <c r="G2749">
        <f>IF(D2749="OVERALL",IFERROR(LOOKUP(2,1/('Tracker&amp;Invoice'!$H2787:$AC2787&lt;&gt;""),COLUMN('Tracker&amp;Invoice'!$H2787:$AC2787)),8),G2750)</f>
        <v>13</v>
      </c>
      <c r="H2749" t="e">
        <f t="shared" si="84"/>
        <v>#REF!</v>
      </c>
      <c r="I2749" s="29">
        <f>IF(D2749="INVOICE",SUM('Tracker&amp;Invoice'!$H2787:INDEX('Tracker&amp;Invoice'!$A2787:$AC2787,1,H2749)),0)</f>
        <v>0</v>
      </c>
      <c r="J2749" s="29">
        <f>IF(D2749="OVERALL",SUM('Tracker&amp;Invoice'!$H2787:$AC2787),0)</f>
        <v>0</v>
      </c>
    </row>
    <row r="2750" spans="1:10">
      <c r="A2750" t="e">
        <f t="shared" si="85"/>
        <v>#REF!</v>
      </c>
      <c r="B2750">
        <f>IF(AND('Tracker&amp;Invoice'!A2788&lt;&gt;"",'Tracker&amp;Invoice'!A2788&lt;&gt;"ITEM",'Tracker&amp;Invoice'!A2786="ITEM"),1,0)</f>
        <v>0</v>
      </c>
      <c r="C2750" t="e">
        <f>IF(B2750=1,'Tracker&amp;Invoice'!A2788,C2749)</f>
        <v>#REF!</v>
      </c>
      <c r="D2750" t="str">
        <f>IF(LEFT(TRIM('Tracker&amp;Invoice'!B2788),9)="INVOICE #","INVOICE",IF(TRIM('Tracker&amp;Invoice'!B2788)="Overall Completion INVOICE","OVERALL",""))</f>
        <v/>
      </c>
      <c r="E2750" t="str">
        <f>IF(D2750="INVOICE",VALUE(MID(TRIM('Tracker&amp;Invoice'!B2788),10,10)),"")</f>
        <v/>
      </c>
      <c r="F2750" t="e">
        <f>IF(B2750=1,IFERROR(LOOKUP(2,1/('Tracker&amp;Invoice'!$H2788:$AC2788&lt;&gt;""),COLUMN('Tracker&amp;Invoice'!$H2788:$AC2788)),8),F2749)</f>
        <v>#REF!</v>
      </c>
      <c r="G2750">
        <f>IF(D2750="OVERALL",IFERROR(LOOKUP(2,1/('Tracker&amp;Invoice'!$H2788:$AC2788&lt;&gt;""),COLUMN('Tracker&amp;Invoice'!$H2788:$AC2788)),8),G2751)</f>
        <v>13</v>
      </c>
      <c r="H2750" t="e">
        <f t="shared" si="84"/>
        <v>#REF!</v>
      </c>
      <c r="I2750" s="29">
        <f>IF(D2750="INVOICE",SUM('Tracker&amp;Invoice'!$H2788:INDEX('Tracker&amp;Invoice'!$A2788:$AC2788,1,H2750)),0)</f>
        <v>0</v>
      </c>
      <c r="J2750" s="29">
        <f>IF(D2750="OVERALL",SUM('Tracker&amp;Invoice'!$H2788:$AC2788),0)</f>
        <v>0</v>
      </c>
    </row>
    <row r="2751" spans="1:10">
      <c r="A2751" t="e">
        <f t="shared" si="85"/>
        <v>#REF!</v>
      </c>
      <c r="B2751">
        <f>IF(AND('Tracker&amp;Invoice'!A2789&lt;&gt;"",'Tracker&amp;Invoice'!A2789&lt;&gt;"ITEM",'Tracker&amp;Invoice'!A2787="ITEM"),1,0)</f>
        <v>1</v>
      </c>
      <c r="C2751" t="str">
        <f>IF(B2751=1,'Tracker&amp;Invoice'!A2789,C2750)</f>
        <v>CR1-012</v>
      </c>
      <c r="D2751" t="str">
        <f>IF(LEFT(TRIM('Tracker&amp;Invoice'!B2789),9)="INVOICE #","INVOICE",IF(TRIM('Tracker&amp;Invoice'!B2789)="Overall Completion INVOICE","OVERALL",""))</f>
        <v/>
      </c>
      <c r="E2751" t="str">
        <f>IF(D2751="INVOICE",VALUE(MID(TRIM('Tracker&amp;Invoice'!B2789),10,10)),"")</f>
        <v/>
      </c>
      <c r="F2751">
        <f>IF(B2751=1,IFERROR(LOOKUP(2,1/('Tracker&amp;Invoice'!$H2789:$AC2789&lt;&gt;""),COLUMN('Tracker&amp;Invoice'!$H2789:$AC2789)),8),F2750)</f>
        <v>12</v>
      </c>
      <c r="G2751">
        <f>IF(D2751="OVERALL",IFERROR(LOOKUP(2,1/('Tracker&amp;Invoice'!$H2789:$AC2789&lt;&gt;""),COLUMN('Tracker&amp;Invoice'!$H2789:$AC2789)),8),G2752)</f>
        <v>13</v>
      </c>
      <c r="H2751">
        <f t="shared" si="84"/>
        <v>13</v>
      </c>
      <c r="I2751" s="29">
        <f>IF(D2751="INVOICE",SUM('Tracker&amp;Invoice'!$H2789:INDEX('Tracker&amp;Invoice'!$A2789:$AC2789,1,H2751)),0)</f>
        <v>0</v>
      </c>
      <c r="J2751" s="29">
        <f>IF(D2751="OVERALL",SUM('Tracker&amp;Invoice'!$H2789:$AC2789),0)</f>
        <v>0</v>
      </c>
    </row>
    <row r="2752" spans="1:10">
      <c r="A2752" t="e">
        <f t="shared" si="85"/>
        <v>#REF!</v>
      </c>
      <c r="B2752">
        <f>IF(AND('Tracker&amp;Invoice'!A2790&lt;&gt;"",'Tracker&amp;Invoice'!A2790&lt;&gt;"ITEM",'Tracker&amp;Invoice'!A2788="ITEM"),1,0)</f>
        <v>0</v>
      </c>
      <c r="C2752" t="str">
        <f>IF(B2752=1,'Tracker&amp;Invoice'!A2790,C2751)</f>
        <v>CR1-012</v>
      </c>
      <c r="D2752" t="str">
        <f>IF(LEFT(TRIM('Tracker&amp;Invoice'!B2790),9)="INVOICE #","INVOICE",IF(TRIM('Tracker&amp;Invoice'!B2790)="Overall Completion INVOICE","OVERALL",""))</f>
        <v/>
      </c>
      <c r="E2752" t="str">
        <f>IF(D2752="INVOICE",VALUE(MID(TRIM('Tracker&amp;Invoice'!B2790),10,10)),"")</f>
        <v/>
      </c>
      <c r="F2752">
        <f>IF(B2752=1,IFERROR(LOOKUP(2,1/('Tracker&amp;Invoice'!$H2790:$AC2790&lt;&gt;""),COLUMN('Tracker&amp;Invoice'!$H2790:$AC2790)),8),F2751)</f>
        <v>12</v>
      </c>
      <c r="G2752">
        <f>IF(D2752="OVERALL",IFERROR(LOOKUP(2,1/('Tracker&amp;Invoice'!$H2790:$AC2790&lt;&gt;""),COLUMN('Tracker&amp;Invoice'!$H2790:$AC2790)),8),G2753)</f>
        <v>13</v>
      </c>
      <c r="H2752">
        <f t="shared" si="84"/>
        <v>13</v>
      </c>
      <c r="I2752" s="29">
        <f>IF(D2752="INVOICE",SUM('Tracker&amp;Invoice'!$H2790:INDEX('Tracker&amp;Invoice'!$A2790:$AC2790,1,H2752)),0)</f>
        <v>0</v>
      </c>
      <c r="J2752" s="29">
        <f>IF(D2752="OVERALL",SUM('Tracker&amp;Invoice'!$H2790:$AC2790),0)</f>
        <v>0</v>
      </c>
    </row>
    <row r="2753" spans="1:10">
      <c r="A2753" t="e">
        <f t="shared" si="85"/>
        <v>#REF!</v>
      </c>
      <c r="B2753">
        <f>IF(AND('Tracker&amp;Invoice'!A2791&lt;&gt;"",'Tracker&amp;Invoice'!A2791&lt;&gt;"ITEM",'Tracker&amp;Invoice'!A2789="ITEM"),1,0)</f>
        <v>0</v>
      </c>
      <c r="C2753" t="str">
        <f>IF(B2753=1,'Tracker&amp;Invoice'!A2791,C2752)</f>
        <v>CR1-012</v>
      </c>
      <c r="D2753" t="str">
        <f>IF(LEFT(TRIM('Tracker&amp;Invoice'!B2791),9)="INVOICE #","INVOICE",IF(TRIM('Tracker&amp;Invoice'!B2791)="Overall Completion INVOICE","OVERALL",""))</f>
        <v/>
      </c>
      <c r="E2753" t="str">
        <f>IF(D2753="INVOICE",VALUE(MID(TRIM('Tracker&amp;Invoice'!B2791),10,10)),"")</f>
        <v/>
      </c>
      <c r="F2753">
        <f>IF(B2753=1,IFERROR(LOOKUP(2,1/('Tracker&amp;Invoice'!$H2791:$AC2791&lt;&gt;""),COLUMN('Tracker&amp;Invoice'!$H2791:$AC2791)),8),F2752)</f>
        <v>12</v>
      </c>
      <c r="G2753">
        <f>IF(D2753="OVERALL",IFERROR(LOOKUP(2,1/('Tracker&amp;Invoice'!$H2791:$AC2791&lt;&gt;""),COLUMN('Tracker&amp;Invoice'!$H2791:$AC2791)),8),G2754)</f>
        <v>13</v>
      </c>
      <c r="H2753">
        <f t="shared" si="84"/>
        <v>13</v>
      </c>
      <c r="I2753" s="29">
        <f>IF(D2753="INVOICE",SUM('Tracker&amp;Invoice'!$H2791:INDEX('Tracker&amp;Invoice'!$A2791:$AC2791,1,H2753)),0)</f>
        <v>0</v>
      </c>
      <c r="J2753" s="29">
        <f>IF(D2753="OVERALL",SUM('Tracker&amp;Invoice'!$H2791:$AC2791),0)</f>
        <v>0</v>
      </c>
    </row>
    <row r="2754" spans="1:10">
      <c r="A2754" t="e">
        <f t="shared" si="85"/>
        <v>#REF!</v>
      </c>
      <c r="B2754">
        <f>IF(AND('Tracker&amp;Invoice'!A2792&lt;&gt;"",'Tracker&amp;Invoice'!A2792&lt;&gt;"ITEM",'Tracker&amp;Invoice'!A2790="ITEM"),1,0)</f>
        <v>0</v>
      </c>
      <c r="C2754" t="str">
        <f>IF(B2754=1,'Tracker&amp;Invoice'!A2792,C2753)</f>
        <v>CR1-012</v>
      </c>
      <c r="D2754" t="str">
        <f>IF(LEFT(TRIM('Tracker&amp;Invoice'!B2792),9)="INVOICE #","INVOICE",IF(TRIM('Tracker&amp;Invoice'!B2792)="Overall Completion INVOICE","OVERALL",""))</f>
        <v>INVOICE</v>
      </c>
      <c r="E2754">
        <f>IF(D2754="INVOICE",VALUE(MID(TRIM('Tracker&amp;Invoice'!B2792),10,10)),"")</f>
        <v>29</v>
      </c>
      <c r="F2754">
        <f>IF(B2754=1,IFERROR(LOOKUP(2,1/('Tracker&amp;Invoice'!$H2792:$AC2792&lt;&gt;""),COLUMN('Tracker&amp;Invoice'!$H2792:$AC2792)),8),F2753)</f>
        <v>12</v>
      </c>
      <c r="G2754">
        <f>IF(D2754="OVERALL",IFERROR(LOOKUP(2,1/('Tracker&amp;Invoice'!$H2792:$AC2792&lt;&gt;""),COLUMN('Tracker&amp;Invoice'!$H2792:$AC2792)),8),G2755)</f>
        <v>13</v>
      </c>
      <c r="H2754">
        <f t="shared" si="84"/>
        <v>13</v>
      </c>
      <c r="I2754" s="29">
        <f>IF(D2754="INVOICE",SUM('Tracker&amp;Invoice'!$H2792:INDEX('Tracker&amp;Invoice'!$A2792:$AC2792,1,H2754)),0)</f>
        <v>24715.8</v>
      </c>
      <c r="J2754" s="29">
        <f>IF(D2754="OVERALL",SUM('Tracker&amp;Invoice'!$H2792:$AC2792),0)</f>
        <v>0</v>
      </c>
    </row>
    <row r="2755" spans="1:10">
      <c r="A2755" t="e">
        <f t="shared" si="85"/>
        <v>#REF!</v>
      </c>
      <c r="B2755">
        <f>IF(AND('Tracker&amp;Invoice'!A2793&lt;&gt;"",'Tracker&amp;Invoice'!A2793&lt;&gt;"ITEM",'Tracker&amp;Invoice'!A2791="ITEM"),1,0)</f>
        <v>0</v>
      </c>
      <c r="C2755" t="str">
        <f>IF(B2755=1,'Tracker&amp;Invoice'!A2793,C2754)</f>
        <v>CR1-012</v>
      </c>
      <c r="D2755" t="str">
        <f>IF(LEFT(TRIM('Tracker&amp;Invoice'!B2793),9)="INVOICE #","INVOICE",IF(TRIM('Tracker&amp;Invoice'!B2793)="Overall Completion INVOICE","OVERALL",""))</f>
        <v/>
      </c>
      <c r="E2755" t="str">
        <f>IF(D2755="INVOICE",VALUE(MID(TRIM('Tracker&amp;Invoice'!B2793),10,10)),"")</f>
        <v/>
      </c>
      <c r="F2755">
        <f>IF(B2755=1,IFERROR(LOOKUP(2,1/('Tracker&amp;Invoice'!$H2793:$AC2793&lt;&gt;""),COLUMN('Tracker&amp;Invoice'!$H2793:$AC2793)),8),F2754)</f>
        <v>12</v>
      </c>
      <c r="G2755">
        <f>IF(D2755="OVERALL",IFERROR(LOOKUP(2,1/('Tracker&amp;Invoice'!$H2793:$AC2793&lt;&gt;""),COLUMN('Tracker&amp;Invoice'!$H2793:$AC2793)),8),G2756)</f>
        <v>13</v>
      </c>
      <c r="H2755">
        <f t="shared" ref="H2755:H2818" si="86">MAX(F2755,G2755)</f>
        <v>13</v>
      </c>
      <c r="I2755" s="29">
        <f>IF(D2755="INVOICE",SUM('Tracker&amp;Invoice'!$H2793:INDEX('Tracker&amp;Invoice'!$A2793:$AC2793,1,H2755)),0)</f>
        <v>0</v>
      </c>
      <c r="J2755" s="29">
        <f>IF(D2755="OVERALL",SUM('Tracker&amp;Invoice'!$H2793:$AC2793),0)</f>
        <v>0</v>
      </c>
    </row>
    <row r="2756" spans="1:10">
      <c r="A2756" t="e">
        <f t="shared" ref="A2756:A2819" si="87">A2755+B2756</f>
        <v>#REF!</v>
      </c>
      <c r="B2756">
        <f>IF(AND('Tracker&amp;Invoice'!A2794&lt;&gt;"",'Tracker&amp;Invoice'!A2794&lt;&gt;"ITEM",'Tracker&amp;Invoice'!A2792="ITEM"),1,0)</f>
        <v>0</v>
      </c>
      <c r="C2756" t="str">
        <f>IF(B2756=1,'Tracker&amp;Invoice'!A2794,C2755)</f>
        <v>CR1-012</v>
      </c>
      <c r="D2756" t="str">
        <f>IF(LEFT(TRIM('Tracker&amp;Invoice'!B2794),9)="INVOICE #","INVOICE",IF(TRIM('Tracker&amp;Invoice'!B2794)="Overall Completion INVOICE","OVERALL",""))</f>
        <v>INVOICE</v>
      </c>
      <c r="E2756">
        <f>IF(D2756="INVOICE",VALUE(MID(TRIM('Tracker&amp;Invoice'!B2794),10,10)),"")</f>
        <v>31</v>
      </c>
      <c r="F2756">
        <f>IF(B2756=1,IFERROR(LOOKUP(2,1/('Tracker&amp;Invoice'!$H2794:$AC2794&lt;&gt;""),COLUMN('Tracker&amp;Invoice'!$H2794:$AC2794)),8),F2755)</f>
        <v>12</v>
      </c>
      <c r="G2756">
        <f>IF(D2756="OVERALL",IFERROR(LOOKUP(2,1/('Tracker&amp;Invoice'!$H2794:$AC2794&lt;&gt;""),COLUMN('Tracker&amp;Invoice'!$H2794:$AC2794)),8),G2757)</f>
        <v>13</v>
      </c>
      <c r="H2756">
        <f t="shared" si="86"/>
        <v>13</v>
      </c>
      <c r="I2756" s="29">
        <f>IF(D2756="INVOICE",SUM('Tracker&amp;Invoice'!$H2794:INDEX('Tracker&amp;Invoice'!$A2794:$AC2794,1,H2756)),0)</f>
        <v>2746.2000000000003</v>
      </c>
      <c r="J2756" s="29">
        <f>IF(D2756="OVERALL",SUM('Tracker&amp;Invoice'!$H2794:$AC2794),0)</f>
        <v>0</v>
      </c>
    </row>
    <row r="2757" spans="1:10">
      <c r="A2757" t="e">
        <f t="shared" si="87"/>
        <v>#REF!</v>
      </c>
      <c r="B2757">
        <f>IF(AND('Tracker&amp;Invoice'!A2795&lt;&gt;"",'Tracker&amp;Invoice'!A2795&lt;&gt;"ITEM",'Tracker&amp;Invoice'!A2793="ITEM"),1,0)</f>
        <v>0</v>
      </c>
      <c r="C2757" t="str">
        <f>IF(B2757=1,'Tracker&amp;Invoice'!A2795,C2756)</f>
        <v>CR1-012</v>
      </c>
      <c r="D2757" t="str">
        <f>IF(LEFT(TRIM('Tracker&amp;Invoice'!B2795),9)="INVOICE #","INVOICE",IF(TRIM('Tracker&amp;Invoice'!B2795)="Overall Completion INVOICE","OVERALL",""))</f>
        <v/>
      </c>
      <c r="E2757" t="str">
        <f>IF(D2757="INVOICE",VALUE(MID(TRIM('Tracker&amp;Invoice'!B2795),10,10)),"")</f>
        <v/>
      </c>
      <c r="F2757">
        <f>IF(B2757=1,IFERROR(LOOKUP(2,1/('Tracker&amp;Invoice'!$H2795:$AC2795&lt;&gt;""),COLUMN('Tracker&amp;Invoice'!$H2795:$AC2795)),8),F2756)</f>
        <v>12</v>
      </c>
      <c r="G2757">
        <f>IF(D2757="OVERALL",IFERROR(LOOKUP(2,1/('Tracker&amp;Invoice'!$H2795:$AC2795&lt;&gt;""),COLUMN('Tracker&amp;Invoice'!$H2795:$AC2795)),8),G2758)</f>
        <v>13</v>
      </c>
      <c r="H2757">
        <f t="shared" si="86"/>
        <v>13</v>
      </c>
      <c r="I2757" s="29">
        <f>IF(D2757="INVOICE",SUM('Tracker&amp;Invoice'!$H2795:INDEX('Tracker&amp;Invoice'!$A2795:$AC2795,1,H2757)),0)</f>
        <v>0</v>
      </c>
      <c r="J2757" s="29">
        <f>IF(D2757="OVERALL",SUM('Tracker&amp;Invoice'!$H2795:$AC2795),0)</f>
        <v>0</v>
      </c>
    </row>
    <row r="2758" spans="1:10">
      <c r="A2758" t="e">
        <f t="shared" si="87"/>
        <v>#REF!</v>
      </c>
      <c r="B2758">
        <f>IF(AND('Tracker&amp;Invoice'!A2796&lt;&gt;"",'Tracker&amp;Invoice'!A2796&lt;&gt;"ITEM",'Tracker&amp;Invoice'!A2794="ITEM"),1,0)</f>
        <v>0</v>
      </c>
      <c r="C2758" t="str">
        <f>IF(B2758=1,'Tracker&amp;Invoice'!A2796,C2757)</f>
        <v>CR1-012</v>
      </c>
      <c r="D2758" t="str">
        <f>IF(LEFT(TRIM('Tracker&amp;Invoice'!B2796),9)="INVOICE #","INVOICE",IF(TRIM('Tracker&amp;Invoice'!B2796)="Overall Completion INVOICE","OVERALL",""))</f>
        <v>OVERALL</v>
      </c>
      <c r="E2758" t="str">
        <f>IF(D2758="INVOICE",VALUE(MID(TRIM('Tracker&amp;Invoice'!B2796),10,10)),"")</f>
        <v/>
      </c>
      <c r="F2758">
        <f>IF(B2758=1,IFERROR(LOOKUP(2,1/('Tracker&amp;Invoice'!$H2796:$AC2796&lt;&gt;""),COLUMN('Tracker&amp;Invoice'!$H2796:$AC2796)),8),F2757)</f>
        <v>12</v>
      </c>
      <c r="G2758">
        <f>IF(D2758="OVERALL",IFERROR(LOOKUP(2,1/('Tracker&amp;Invoice'!$H2796:$AC2796&lt;&gt;""),COLUMN('Tracker&amp;Invoice'!$H2796:$AC2796)),8),G2759)</f>
        <v>13</v>
      </c>
      <c r="H2758">
        <f t="shared" si="86"/>
        <v>13</v>
      </c>
      <c r="I2758" s="29">
        <f>IF(D2758="INVOICE",SUM('Tracker&amp;Invoice'!$H2796:INDEX('Tracker&amp;Invoice'!$A2796:$AC2796,1,H2758)),0)</f>
        <v>0</v>
      </c>
      <c r="J2758" s="29">
        <f>IF(D2758="OVERALL",SUM('Tracker&amp;Invoice'!$H2796:$AC2796),0)</f>
        <v>27462</v>
      </c>
    </row>
    <row r="2759" spans="1:10">
      <c r="A2759" t="e">
        <f t="shared" si="87"/>
        <v>#REF!</v>
      </c>
      <c r="B2759">
        <f>IF(AND('Tracker&amp;Invoice'!A2797&lt;&gt;"",'Tracker&amp;Invoice'!A2797&lt;&gt;"ITEM",'Tracker&amp;Invoice'!A2795="ITEM"),1,0)</f>
        <v>0</v>
      </c>
      <c r="C2759" t="str">
        <f>IF(B2759=1,'Tracker&amp;Invoice'!A2797,C2758)</f>
        <v>CR1-012</v>
      </c>
      <c r="D2759" t="str">
        <f>IF(LEFT(TRIM('Tracker&amp;Invoice'!B2797),9)="INVOICE #","INVOICE",IF(TRIM('Tracker&amp;Invoice'!B2797)="Overall Completion INVOICE","OVERALL",""))</f>
        <v/>
      </c>
      <c r="E2759" t="str">
        <f>IF(D2759="INVOICE",VALUE(MID(TRIM('Tracker&amp;Invoice'!B2797),10,10)),"")</f>
        <v/>
      </c>
      <c r="F2759">
        <f>IF(B2759=1,IFERROR(LOOKUP(2,1/('Tracker&amp;Invoice'!$H2797:$AC2797&lt;&gt;""),COLUMN('Tracker&amp;Invoice'!$H2797:$AC2797)),8),F2758)</f>
        <v>12</v>
      </c>
      <c r="G2759">
        <f>IF(D2759="OVERALL",IFERROR(LOOKUP(2,1/('Tracker&amp;Invoice'!$H2797:$AC2797&lt;&gt;""),COLUMN('Tracker&amp;Invoice'!$H2797:$AC2797)),8),G2760)</f>
        <v>24</v>
      </c>
      <c r="H2759">
        <f t="shared" si="86"/>
        <v>24</v>
      </c>
      <c r="I2759" s="29">
        <f>IF(D2759="INVOICE",SUM('Tracker&amp;Invoice'!$H2797:INDEX('Tracker&amp;Invoice'!$A2797:$AC2797,1,H2759)),0)</f>
        <v>0</v>
      </c>
      <c r="J2759" s="29">
        <f>IF(D2759="OVERALL",SUM('Tracker&amp;Invoice'!$H2797:$AC2797),0)</f>
        <v>0</v>
      </c>
    </row>
    <row r="2760" spans="1:10">
      <c r="A2760" t="e">
        <f t="shared" si="87"/>
        <v>#REF!</v>
      </c>
      <c r="B2760">
        <f>IF(AND('Tracker&amp;Invoice'!A2798&lt;&gt;"",'Tracker&amp;Invoice'!A2798&lt;&gt;"ITEM",'Tracker&amp;Invoice'!A2796="ITEM"),1,0)</f>
        <v>0</v>
      </c>
      <c r="C2760" t="str">
        <f>IF(B2760=1,'Tracker&amp;Invoice'!A2798,C2759)</f>
        <v>CR1-012</v>
      </c>
      <c r="D2760" t="str">
        <f>IF(LEFT(TRIM('Tracker&amp;Invoice'!B2798),9)="INVOICE #","INVOICE",IF(TRIM('Tracker&amp;Invoice'!B2798)="Overall Completion INVOICE","OVERALL",""))</f>
        <v/>
      </c>
      <c r="E2760" t="str">
        <f>IF(D2760="INVOICE",VALUE(MID(TRIM('Tracker&amp;Invoice'!B2798),10,10)),"")</f>
        <v/>
      </c>
      <c r="F2760">
        <f>IF(B2760=1,IFERROR(LOOKUP(2,1/('Tracker&amp;Invoice'!$H2798:$AC2798&lt;&gt;""),COLUMN('Tracker&amp;Invoice'!$H2798:$AC2798)),8),F2759)</f>
        <v>12</v>
      </c>
      <c r="G2760">
        <f>IF(D2760="OVERALL",IFERROR(LOOKUP(2,1/('Tracker&amp;Invoice'!$H2798:$AC2798&lt;&gt;""),COLUMN('Tracker&amp;Invoice'!$H2798:$AC2798)),8),G2761)</f>
        <v>24</v>
      </c>
      <c r="H2760">
        <f t="shared" si="86"/>
        <v>24</v>
      </c>
      <c r="I2760" s="29">
        <f>IF(D2760="INVOICE",SUM('Tracker&amp;Invoice'!$H2798:INDEX('Tracker&amp;Invoice'!$A2798:$AC2798,1,H2760)),0)</f>
        <v>0</v>
      </c>
      <c r="J2760" s="29">
        <f>IF(D2760="OVERALL",SUM('Tracker&amp;Invoice'!$H2798:$AC2798),0)</f>
        <v>0</v>
      </c>
    </row>
    <row r="2761" spans="1:10">
      <c r="A2761" t="e">
        <f t="shared" si="87"/>
        <v>#REF!</v>
      </c>
      <c r="B2761">
        <f>IF(AND('Tracker&amp;Invoice'!A2799&lt;&gt;"",'Tracker&amp;Invoice'!A2799&lt;&gt;"ITEM",'Tracker&amp;Invoice'!A2797="ITEM"),1,0)</f>
        <v>0</v>
      </c>
      <c r="C2761" t="str">
        <f>IF(B2761=1,'Tracker&amp;Invoice'!A2799,C2760)</f>
        <v>CR1-012</v>
      </c>
      <c r="D2761" t="str">
        <f>IF(LEFT(TRIM('Tracker&amp;Invoice'!B2799),9)="INVOICE #","INVOICE",IF(TRIM('Tracker&amp;Invoice'!B2799)="Overall Completion INVOICE","OVERALL",""))</f>
        <v/>
      </c>
      <c r="E2761" t="str">
        <f>IF(D2761="INVOICE",VALUE(MID(TRIM('Tracker&amp;Invoice'!B2799),10,10)),"")</f>
        <v/>
      </c>
      <c r="F2761">
        <f>IF(B2761=1,IFERROR(LOOKUP(2,1/('Tracker&amp;Invoice'!$H2799:$AC2799&lt;&gt;""),COLUMN('Tracker&amp;Invoice'!$H2799:$AC2799)),8),F2760)</f>
        <v>12</v>
      </c>
      <c r="G2761">
        <f>IF(D2761="OVERALL",IFERROR(LOOKUP(2,1/('Tracker&amp;Invoice'!$H2799:$AC2799&lt;&gt;""),COLUMN('Tracker&amp;Invoice'!$H2799:$AC2799)),8),G2762)</f>
        <v>24</v>
      </c>
      <c r="H2761">
        <f t="shared" si="86"/>
        <v>24</v>
      </c>
      <c r="I2761" s="29">
        <f>IF(D2761="INVOICE",SUM('Tracker&amp;Invoice'!$H2799:INDEX('Tracker&amp;Invoice'!$A2799:$AC2799,1,H2761)),0)</f>
        <v>0</v>
      </c>
      <c r="J2761" s="29">
        <f>IF(D2761="OVERALL",SUM('Tracker&amp;Invoice'!$H2799:$AC2799),0)</f>
        <v>0</v>
      </c>
    </row>
    <row r="2762" spans="1:10">
      <c r="A2762" t="e">
        <f t="shared" si="87"/>
        <v>#REF!</v>
      </c>
      <c r="B2762">
        <f>IF(AND('Tracker&amp;Invoice'!A2800&lt;&gt;"",'Tracker&amp;Invoice'!A2800&lt;&gt;"ITEM",'Tracker&amp;Invoice'!A2798="ITEM"),1,0)</f>
        <v>0</v>
      </c>
      <c r="C2762" t="str">
        <f>IF(B2762=1,'Tracker&amp;Invoice'!A2800,C2761)</f>
        <v>CR1-012</v>
      </c>
      <c r="D2762" t="str">
        <f>IF(LEFT(TRIM('Tracker&amp;Invoice'!B2800),9)="INVOICE #","INVOICE",IF(TRIM('Tracker&amp;Invoice'!B2800)="Overall Completion INVOICE","OVERALL",""))</f>
        <v/>
      </c>
      <c r="E2762" t="str">
        <f>IF(D2762="INVOICE",VALUE(MID(TRIM('Tracker&amp;Invoice'!B2800),10,10)),"")</f>
        <v/>
      </c>
      <c r="F2762">
        <f>IF(B2762=1,IFERROR(LOOKUP(2,1/('Tracker&amp;Invoice'!$H2800:$AC2800&lt;&gt;""),COLUMN('Tracker&amp;Invoice'!$H2800:$AC2800)),8),F2761)</f>
        <v>12</v>
      </c>
      <c r="G2762">
        <f>IF(D2762="OVERALL",IFERROR(LOOKUP(2,1/('Tracker&amp;Invoice'!$H2800:$AC2800&lt;&gt;""),COLUMN('Tracker&amp;Invoice'!$H2800:$AC2800)),8),G2763)</f>
        <v>24</v>
      </c>
      <c r="H2762">
        <f t="shared" si="86"/>
        <v>24</v>
      </c>
      <c r="I2762" s="29">
        <f>IF(D2762="INVOICE",SUM('Tracker&amp;Invoice'!$H2800:INDEX('Tracker&amp;Invoice'!$A2800:$AC2800,1,H2762)),0)</f>
        <v>0</v>
      </c>
      <c r="J2762" s="29">
        <f>IF(D2762="OVERALL",SUM('Tracker&amp;Invoice'!$H2800:$AC2800),0)</f>
        <v>0</v>
      </c>
    </row>
    <row r="2763" spans="1:10">
      <c r="A2763" t="e">
        <f t="shared" si="87"/>
        <v>#REF!</v>
      </c>
      <c r="B2763">
        <f>IF(AND('Tracker&amp;Invoice'!A2801&lt;&gt;"",'Tracker&amp;Invoice'!A2801&lt;&gt;"ITEM",'Tracker&amp;Invoice'!A2799="ITEM"),1,0)</f>
        <v>0</v>
      </c>
      <c r="C2763" t="str">
        <f>IF(B2763=1,'Tracker&amp;Invoice'!A2801,C2762)</f>
        <v>CR1-012</v>
      </c>
      <c r="D2763" t="str">
        <f>IF(LEFT(TRIM('Tracker&amp;Invoice'!B2801),9)="INVOICE #","INVOICE",IF(TRIM('Tracker&amp;Invoice'!B2801)="Overall Completion INVOICE","OVERALL",""))</f>
        <v/>
      </c>
      <c r="E2763" t="str">
        <f>IF(D2763="INVOICE",VALUE(MID(TRIM('Tracker&amp;Invoice'!B2801),10,10)),"")</f>
        <v/>
      </c>
      <c r="F2763">
        <f>IF(B2763=1,IFERROR(LOOKUP(2,1/('Tracker&amp;Invoice'!$H2801:$AC2801&lt;&gt;""),COLUMN('Tracker&amp;Invoice'!$H2801:$AC2801)),8),F2762)</f>
        <v>12</v>
      </c>
      <c r="G2763">
        <f>IF(D2763="OVERALL",IFERROR(LOOKUP(2,1/('Tracker&amp;Invoice'!$H2801:$AC2801&lt;&gt;""),COLUMN('Tracker&amp;Invoice'!$H2801:$AC2801)),8),G2764)</f>
        <v>24</v>
      </c>
      <c r="H2763">
        <f t="shared" si="86"/>
        <v>24</v>
      </c>
      <c r="I2763" s="29">
        <f>IF(D2763="INVOICE",SUM('Tracker&amp;Invoice'!$H2801:INDEX('Tracker&amp;Invoice'!$A2801:$AC2801,1,H2763)),0)</f>
        <v>0</v>
      </c>
      <c r="J2763" s="29">
        <f>IF(D2763="OVERALL",SUM('Tracker&amp;Invoice'!$H2801:$AC2801),0)</f>
        <v>0</v>
      </c>
    </row>
    <row r="2764" spans="1:10">
      <c r="A2764" t="e">
        <f t="shared" si="87"/>
        <v>#REF!</v>
      </c>
      <c r="B2764">
        <f>IF(AND('Tracker&amp;Invoice'!A2802&lt;&gt;"",'Tracker&amp;Invoice'!A2802&lt;&gt;"ITEM",'Tracker&amp;Invoice'!A2800="ITEM"),1,0)</f>
        <v>0</v>
      </c>
      <c r="C2764" t="str">
        <f>IF(B2764=1,'Tracker&amp;Invoice'!A2802,C2763)</f>
        <v>CR1-012</v>
      </c>
      <c r="D2764" t="str">
        <f>IF(LEFT(TRIM('Tracker&amp;Invoice'!B2802),9)="INVOICE #","INVOICE",IF(TRIM('Tracker&amp;Invoice'!B2802)="Overall Completion INVOICE","OVERALL",""))</f>
        <v/>
      </c>
      <c r="E2764" t="str">
        <f>IF(D2764="INVOICE",VALUE(MID(TRIM('Tracker&amp;Invoice'!B2802),10,10)),"")</f>
        <v/>
      </c>
      <c r="F2764">
        <f>IF(B2764=1,IFERROR(LOOKUP(2,1/('Tracker&amp;Invoice'!$H2802:$AC2802&lt;&gt;""),COLUMN('Tracker&amp;Invoice'!$H2802:$AC2802)),8),F2763)</f>
        <v>12</v>
      </c>
      <c r="G2764">
        <f>IF(D2764="OVERALL",IFERROR(LOOKUP(2,1/('Tracker&amp;Invoice'!$H2802:$AC2802&lt;&gt;""),COLUMN('Tracker&amp;Invoice'!$H2802:$AC2802)),8),G2765)</f>
        <v>24</v>
      </c>
      <c r="H2764">
        <f t="shared" si="86"/>
        <v>24</v>
      </c>
      <c r="I2764" s="29">
        <f>IF(D2764="INVOICE",SUM('Tracker&amp;Invoice'!$H2802:INDEX('Tracker&amp;Invoice'!$A2802:$AC2802,1,H2764)),0)</f>
        <v>0</v>
      </c>
      <c r="J2764" s="29">
        <f>IF(D2764="OVERALL",SUM('Tracker&amp;Invoice'!$H2802:$AC2802),0)</f>
        <v>0</v>
      </c>
    </row>
    <row r="2765" spans="1:10">
      <c r="A2765" t="e">
        <f t="shared" si="87"/>
        <v>#REF!</v>
      </c>
      <c r="B2765">
        <f>IF(AND('Tracker&amp;Invoice'!A2803&lt;&gt;"",'Tracker&amp;Invoice'!A2803&lt;&gt;"ITEM",'Tracker&amp;Invoice'!A2801="ITEM"),1,0)</f>
        <v>0</v>
      </c>
      <c r="C2765" t="str">
        <f>IF(B2765=1,'Tracker&amp;Invoice'!A2803,C2764)</f>
        <v>CR1-012</v>
      </c>
      <c r="D2765" t="str">
        <f>IF(LEFT(TRIM('Tracker&amp;Invoice'!B2803),9)="INVOICE #","INVOICE",IF(TRIM('Tracker&amp;Invoice'!B2803)="Overall Completion INVOICE","OVERALL",""))</f>
        <v/>
      </c>
      <c r="E2765" t="str">
        <f>IF(D2765="INVOICE",VALUE(MID(TRIM('Tracker&amp;Invoice'!B2803),10,10)),"")</f>
        <v/>
      </c>
      <c r="F2765">
        <f>IF(B2765=1,IFERROR(LOOKUP(2,1/('Tracker&amp;Invoice'!$H2803:$AC2803&lt;&gt;""),COLUMN('Tracker&amp;Invoice'!$H2803:$AC2803)),8),F2764)</f>
        <v>12</v>
      </c>
      <c r="G2765">
        <f>IF(D2765="OVERALL",IFERROR(LOOKUP(2,1/('Tracker&amp;Invoice'!$H2803:$AC2803&lt;&gt;""),COLUMN('Tracker&amp;Invoice'!$H2803:$AC2803)),8),G2766)</f>
        <v>24</v>
      </c>
      <c r="H2765">
        <f t="shared" si="86"/>
        <v>24</v>
      </c>
      <c r="I2765" s="29">
        <f>IF(D2765="INVOICE",SUM('Tracker&amp;Invoice'!$H2803:INDEX('Tracker&amp;Invoice'!$A2803:$AC2803,1,H2765)),0)</f>
        <v>0</v>
      </c>
      <c r="J2765" s="29">
        <f>IF(D2765="OVERALL",SUM('Tracker&amp;Invoice'!$H2803:$AC2803),0)</f>
        <v>0</v>
      </c>
    </row>
    <row r="2766" spans="1:10">
      <c r="A2766" t="e">
        <f t="shared" si="87"/>
        <v>#REF!</v>
      </c>
      <c r="B2766">
        <f>IF(AND('Tracker&amp;Invoice'!A2804&lt;&gt;"",'Tracker&amp;Invoice'!A2804&lt;&gt;"ITEM",'Tracker&amp;Invoice'!A2802="ITEM"),1,0)</f>
        <v>0</v>
      </c>
      <c r="C2766" t="str">
        <f>IF(B2766=1,'Tracker&amp;Invoice'!A2804,C2765)</f>
        <v>CR1-012</v>
      </c>
      <c r="D2766" t="str">
        <f>IF(LEFT(TRIM('Tracker&amp;Invoice'!B2804),9)="INVOICE #","INVOICE",IF(TRIM('Tracker&amp;Invoice'!B2804)="Overall Completion INVOICE","OVERALL",""))</f>
        <v/>
      </c>
      <c r="E2766" t="str">
        <f>IF(D2766="INVOICE",VALUE(MID(TRIM('Tracker&amp;Invoice'!B2804),10,10)),"")</f>
        <v/>
      </c>
      <c r="F2766">
        <f>IF(B2766=1,IFERROR(LOOKUP(2,1/('Tracker&amp;Invoice'!$H2804:$AC2804&lt;&gt;""),COLUMN('Tracker&amp;Invoice'!$H2804:$AC2804)),8),F2765)</f>
        <v>12</v>
      </c>
      <c r="G2766">
        <f>IF(D2766="OVERALL",IFERROR(LOOKUP(2,1/('Tracker&amp;Invoice'!$H2804:$AC2804&lt;&gt;""),COLUMN('Tracker&amp;Invoice'!$H2804:$AC2804)),8),G2767)</f>
        <v>24</v>
      </c>
      <c r="H2766">
        <f t="shared" si="86"/>
        <v>24</v>
      </c>
      <c r="I2766" s="29">
        <f>IF(D2766="INVOICE",SUM('Tracker&amp;Invoice'!$H2804:INDEX('Tracker&amp;Invoice'!$A2804:$AC2804,1,H2766)),0)</f>
        <v>0</v>
      </c>
      <c r="J2766" s="29">
        <f>IF(D2766="OVERALL",SUM('Tracker&amp;Invoice'!$H2804:$AC2804),0)</f>
        <v>0</v>
      </c>
    </row>
    <row r="2767" spans="1:10">
      <c r="A2767" t="e">
        <f t="shared" si="87"/>
        <v>#REF!</v>
      </c>
      <c r="B2767">
        <f>IF(AND('Tracker&amp;Invoice'!A2805&lt;&gt;"",'Tracker&amp;Invoice'!A2805&lt;&gt;"ITEM",'Tracker&amp;Invoice'!A2803="ITEM"),1,0)</f>
        <v>1</v>
      </c>
      <c r="C2767" t="str">
        <f>IF(B2767=1,'Tracker&amp;Invoice'!A2805,C2766)</f>
        <v>CR1-013</v>
      </c>
      <c r="D2767" t="str">
        <f>IF(LEFT(TRIM('Tracker&amp;Invoice'!B2805),9)="INVOICE #","INVOICE",IF(TRIM('Tracker&amp;Invoice'!B2805)="Overall Completion INVOICE","OVERALL",""))</f>
        <v/>
      </c>
      <c r="E2767" t="str">
        <f>IF(D2767="INVOICE",VALUE(MID(TRIM('Tracker&amp;Invoice'!B2805),10,10)),"")</f>
        <v/>
      </c>
      <c r="F2767">
        <f>IF(B2767=1,IFERROR(LOOKUP(2,1/('Tracker&amp;Invoice'!$H2805:$AC2805&lt;&gt;""),COLUMN('Tracker&amp;Invoice'!$H2805:$AC2805)),8),F2766)</f>
        <v>23</v>
      </c>
      <c r="G2767">
        <f>IF(D2767="OVERALL",IFERROR(LOOKUP(2,1/('Tracker&amp;Invoice'!$H2805:$AC2805&lt;&gt;""),COLUMN('Tracker&amp;Invoice'!$H2805:$AC2805)),8),G2768)</f>
        <v>24</v>
      </c>
      <c r="H2767">
        <f t="shared" si="86"/>
        <v>24</v>
      </c>
      <c r="I2767" s="29">
        <f>IF(D2767="INVOICE",SUM('Tracker&amp;Invoice'!$H2805:INDEX('Tracker&amp;Invoice'!$A2805:$AC2805,1,H2767)),0)</f>
        <v>0</v>
      </c>
      <c r="J2767" s="29">
        <f>IF(D2767="OVERALL",SUM('Tracker&amp;Invoice'!$H2805:$AC2805),0)</f>
        <v>0</v>
      </c>
    </row>
    <row r="2768" spans="1:10">
      <c r="A2768" t="e">
        <f t="shared" si="87"/>
        <v>#REF!</v>
      </c>
      <c r="B2768">
        <f>IF(AND('Tracker&amp;Invoice'!A2806&lt;&gt;"",'Tracker&amp;Invoice'!A2806&lt;&gt;"ITEM",'Tracker&amp;Invoice'!A2804="ITEM"),1,0)</f>
        <v>0</v>
      </c>
      <c r="C2768" t="str">
        <f>IF(B2768=1,'Tracker&amp;Invoice'!A2806,C2767)</f>
        <v>CR1-013</v>
      </c>
      <c r="D2768" t="str">
        <f>IF(LEFT(TRIM('Tracker&amp;Invoice'!B2806),9)="INVOICE #","INVOICE",IF(TRIM('Tracker&amp;Invoice'!B2806)="Overall Completion INVOICE","OVERALL",""))</f>
        <v/>
      </c>
      <c r="E2768" t="str">
        <f>IF(D2768="INVOICE",VALUE(MID(TRIM('Tracker&amp;Invoice'!B2806),10,10)),"")</f>
        <v/>
      </c>
      <c r="F2768">
        <f>IF(B2768=1,IFERROR(LOOKUP(2,1/('Tracker&amp;Invoice'!$H2806:$AC2806&lt;&gt;""),COLUMN('Tracker&amp;Invoice'!$H2806:$AC2806)),8),F2767)</f>
        <v>23</v>
      </c>
      <c r="G2768">
        <f>IF(D2768="OVERALL",IFERROR(LOOKUP(2,1/('Tracker&amp;Invoice'!$H2806:$AC2806&lt;&gt;""),COLUMN('Tracker&amp;Invoice'!$H2806:$AC2806)),8),G2769)</f>
        <v>24</v>
      </c>
      <c r="H2768">
        <f t="shared" si="86"/>
        <v>24</v>
      </c>
      <c r="I2768" s="29">
        <f>IF(D2768="INVOICE",SUM('Tracker&amp;Invoice'!$H2806:INDEX('Tracker&amp;Invoice'!$A2806:$AC2806,1,H2768)),0)</f>
        <v>0</v>
      </c>
      <c r="J2768" s="29">
        <f>IF(D2768="OVERALL",SUM('Tracker&amp;Invoice'!$H2806:$AC2806),0)</f>
        <v>0</v>
      </c>
    </row>
    <row r="2769" spans="1:10">
      <c r="A2769" t="e">
        <f t="shared" si="87"/>
        <v>#REF!</v>
      </c>
      <c r="B2769">
        <f>IF(AND('Tracker&amp;Invoice'!A2807&lt;&gt;"",'Tracker&amp;Invoice'!A2807&lt;&gt;"ITEM",'Tracker&amp;Invoice'!A2805="ITEM"),1,0)</f>
        <v>0</v>
      </c>
      <c r="C2769" t="str">
        <f>IF(B2769=1,'Tracker&amp;Invoice'!A2807,C2768)</f>
        <v>CR1-013</v>
      </c>
      <c r="D2769" t="str">
        <f>IF(LEFT(TRIM('Tracker&amp;Invoice'!B2807),9)="INVOICE #","INVOICE",IF(TRIM('Tracker&amp;Invoice'!B2807)="Overall Completion INVOICE","OVERALL",""))</f>
        <v/>
      </c>
      <c r="E2769" t="str">
        <f>IF(D2769="INVOICE",VALUE(MID(TRIM('Tracker&amp;Invoice'!B2807),10,10)),"")</f>
        <v/>
      </c>
      <c r="F2769">
        <f>IF(B2769=1,IFERROR(LOOKUP(2,1/('Tracker&amp;Invoice'!$H2807:$AC2807&lt;&gt;""),COLUMN('Tracker&amp;Invoice'!$H2807:$AC2807)),8),F2768)</f>
        <v>23</v>
      </c>
      <c r="G2769">
        <f>IF(D2769="OVERALL",IFERROR(LOOKUP(2,1/('Tracker&amp;Invoice'!$H2807:$AC2807&lt;&gt;""),COLUMN('Tracker&amp;Invoice'!$H2807:$AC2807)),8),G2770)</f>
        <v>24</v>
      </c>
      <c r="H2769">
        <f t="shared" si="86"/>
        <v>24</v>
      </c>
      <c r="I2769" s="29">
        <f>IF(D2769="INVOICE",SUM('Tracker&amp;Invoice'!$H2807:INDEX('Tracker&amp;Invoice'!$A2807:$AC2807,1,H2769)),0)</f>
        <v>0</v>
      </c>
      <c r="J2769" s="29">
        <f>IF(D2769="OVERALL",SUM('Tracker&amp;Invoice'!$H2807:$AC2807),0)</f>
        <v>0</v>
      </c>
    </row>
    <row r="2770" spans="1:10">
      <c r="A2770" t="e">
        <f t="shared" si="87"/>
        <v>#REF!</v>
      </c>
      <c r="B2770">
        <f>IF(AND('Tracker&amp;Invoice'!A2808&lt;&gt;"",'Tracker&amp;Invoice'!A2808&lt;&gt;"ITEM",'Tracker&amp;Invoice'!A2806="ITEM"),1,0)</f>
        <v>0</v>
      </c>
      <c r="C2770" t="str">
        <f>IF(B2770=1,'Tracker&amp;Invoice'!A2808,C2769)</f>
        <v>CR1-013</v>
      </c>
      <c r="D2770" t="str">
        <f>IF(LEFT(TRIM('Tracker&amp;Invoice'!B2808),9)="INVOICE #","INVOICE",IF(TRIM('Tracker&amp;Invoice'!B2808)="Overall Completion INVOICE","OVERALL",""))</f>
        <v>INVOICE</v>
      </c>
      <c r="E2770">
        <f>IF(D2770="INVOICE",VALUE(MID(TRIM('Tracker&amp;Invoice'!B2808),10,10)),"")</f>
        <v>30</v>
      </c>
      <c r="F2770">
        <f>IF(B2770=1,IFERROR(LOOKUP(2,1/('Tracker&amp;Invoice'!$H2808:$AC2808&lt;&gt;""),COLUMN('Tracker&amp;Invoice'!$H2808:$AC2808)),8),F2769)</f>
        <v>23</v>
      </c>
      <c r="G2770">
        <f>IF(D2770="OVERALL",IFERROR(LOOKUP(2,1/('Tracker&amp;Invoice'!$H2808:$AC2808&lt;&gt;""),COLUMN('Tracker&amp;Invoice'!$H2808:$AC2808)),8),G2771)</f>
        <v>24</v>
      </c>
      <c r="H2770">
        <f t="shared" si="86"/>
        <v>24</v>
      </c>
      <c r="I2770" s="29">
        <f>IF(D2770="INVOICE",SUM('Tracker&amp;Invoice'!$H2808:INDEX('Tracker&amp;Invoice'!$A2808:$AC2808,1,H2770)),0)</f>
        <v>13181.52</v>
      </c>
      <c r="J2770" s="29">
        <f>IF(D2770="OVERALL",SUM('Tracker&amp;Invoice'!$H2808:$AC2808),0)</f>
        <v>0</v>
      </c>
    </row>
    <row r="2771" spans="1:10">
      <c r="A2771" t="e">
        <f t="shared" si="87"/>
        <v>#REF!</v>
      </c>
      <c r="B2771">
        <f>IF(AND('Tracker&amp;Invoice'!A2809&lt;&gt;"",'Tracker&amp;Invoice'!A2809&lt;&gt;"ITEM",'Tracker&amp;Invoice'!A2807="ITEM"),1,0)</f>
        <v>0</v>
      </c>
      <c r="C2771" t="str">
        <f>IF(B2771=1,'Tracker&amp;Invoice'!A2809,C2770)</f>
        <v>CR1-013</v>
      </c>
      <c r="D2771" t="str">
        <f>IF(LEFT(TRIM('Tracker&amp;Invoice'!B2809),9)="INVOICE #","INVOICE",IF(TRIM('Tracker&amp;Invoice'!B2809)="Overall Completion INVOICE","OVERALL",""))</f>
        <v/>
      </c>
      <c r="E2771" t="str">
        <f>IF(D2771="INVOICE",VALUE(MID(TRIM('Tracker&amp;Invoice'!B2809),10,10)),"")</f>
        <v/>
      </c>
      <c r="F2771">
        <f>IF(B2771=1,IFERROR(LOOKUP(2,1/('Tracker&amp;Invoice'!$H2809:$AC2809&lt;&gt;""),COLUMN('Tracker&amp;Invoice'!$H2809:$AC2809)),8),F2770)</f>
        <v>23</v>
      </c>
      <c r="G2771">
        <f>IF(D2771="OVERALL",IFERROR(LOOKUP(2,1/('Tracker&amp;Invoice'!$H2809:$AC2809&lt;&gt;""),COLUMN('Tracker&amp;Invoice'!$H2809:$AC2809)),8),G2772)</f>
        <v>24</v>
      </c>
      <c r="H2771">
        <f t="shared" si="86"/>
        <v>24</v>
      </c>
      <c r="I2771" s="29">
        <f>IF(D2771="INVOICE",SUM('Tracker&amp;Invoice'!$H2809:INDEX('Tracker&amp;Invoice'!$A2809:$AC2809,1,H2771)),0)</f>
        <v>0</v>
      </c>
      <c r="J2771" s="29">
        <f>IF(D2771="OVERALL",SUM('Tracker&amp;Invoice'!$H2809:$AC2809),0)</f>
        <v>0</v>
      </c>
    </row>
    <row r="2772" spans="1:10">
      <c r="A2772" t="e">
        <f t="shared" si="87"/>
        <v>#REF!</v>
      </c>
      <c r="B2772">
        <f>IF(AND('Tracker&amp;Invoice'!A2810&lt;&gt;"",'Tracker&amp;Invoice'!A2810&lt;&gt;"ITEM",'Tracker&amp;Invoice'!A2808="ITEM"),1,0)</f>
        <v>0</v>
      </c>
      <c r="C2772" t="str">
        <f>IF(B2772=1,'Tracker&amp;Invoice'!A2810,C2771)</f>
        <v>CR1-013</v>
      </c>
      <c r="D2772" t="str">
        <f>IF(LEFT(TRIM('Tracker&amp;Invoice'!B2810),9)="INVOICE #","INVOICE",IF(TRIM('Tracker&amp;Invoice'!B2810)="Overall Completion INVOICE","OVERALL",""))</f>
        <v>INVOICE</v>
      </c>
      <c r="E2772">
        <f>IF(D2772="INVOICE",VALUE(MID(TRIM('Tracker&amp;Invoice'!B2810),10,10)),"")</f>
        <v>31</v>
      </c>
      <c r="F2772">
        <f>IF(B2772=1,IFERROR(LOOKUP(2,1/('Tracker&amp;Invoice'!$H2810:$AC2810&lt;&gt;""),COLUMN('Tracker&amp;Invoice'!$H2810:$AC2810)),8),F2771)</f>
        <v>23</v>
      </c>
      <c r="G2772">
        <f>IF(D2772="OVERALL",IFERROR(LOOKUP(2,1/('Tracker&amp;Invoice'!$H2810:$AC2810&lt;&gt;""),COLUMN('Tracker&amp;Invoice'!$H2810:$AC2810)),8),G2773)</f>
        <v>24</v>
      </c>
      <c r="H2772">
        <f t="shared" si="86"/>
        <v>24</v>
      </c>
      <c r="I2772" s="29">
        <f>IF(D2772="INVOICE",SUM('Tracker&amp;Invoice'!$H2810:INDEX('Tracker&amp;Invoice'!$A2810:$AC2810,1,H2772)),0)</f>
        <v>9336.91</v>
      </c>
      <c r="J2772" s="29">
        <f>IF(D2772="OVERALL",SUM('Tracker&amp;Invoice'!$H2810:$AC2810),0)</f>
        <v>0</v>
      </c>
    </row>
    <row r="2773" spans="1:10">
      <c r="A2773" t="e">
        <f t="shared" si="87"/>
        <v>#REF!</v>
      </c>
      <c r="B2773">
        <f>IF(AND('Tracker&amp;Invoice'!A2811&lt;&gt;"",'Tracker&amp;Invoice'!A2811&lt;&gt;"ITEM",'Tracker&amp;Invoice'!A2809="ITEM"),1,0)</f>
        <v>0</v>
      </c>
      <c r="C2773" t="str">
        <f>IF(B2773=1,'Tracker&amp;Invoice'!A2811,C2772)</f>
        <v>CR1-013</v>
      </c>
      <c r="D2773" t="str">
        <f>IF(LEFT(TRIM('Tracker&amp;Invoice'!B2811),9)="INVOICE #","INVOICE",IF(TRIM('Tracker&amp;Invoice'!B2811)="Overall Completion INVOICE","OVERALL",""))</f>
        <v/>
      </c>
      <c r="E2773" t="str">
        <f>IF(D2773="INVOICE",VALUE(MID(TRIM('Tracker&amp;Invoice'!B2811),10,10)),"")</f>
        <v/>
      </c>
      <c r="F2773">
        <f>IF(B2773=1,IFERROR(LOOKUP(2,1/('Tracker&amp;Invoice'!$H2811:$AC2811&lt;&gt;""),COLUMN('Tracker&amp;Invoice'!$H2811:$AC2811)),8),F2772)</f>
        <v>23</v>
      </c>
      <c r="G2773">
        <f>IF(D2773="OVERALL",IFERROR(LOOKUP(2,1/('Tracker&amp;Invoice'!$H2811:$AC2811&lt;&gt;""),COLUMN('Tracker&amp;Invoice'!$H2811:$AC2811)),8),G2774)</f>
        <v>24</v>
      </c>
      <c r="H2773">
        <f t="shared" si="86"/>
        <v>24</v>
      </c>
      <c r="I2773" s="29">
        <f>IF(D2773="INVOICE",SUM('Tracker&amp;Invoice'!$H2811:INDEX('Tracker&amp;Invoice'!$A2811:$AC2811,1,H2773)),0)</f>
        <v>0</v>
      </c>
      <c r="J2773" s="29">
        <f>IF(D2773="OVERALL",SUM('Tracker&amp;Invoice'!$H2811:$AC2811),0)</f>
        <v>0</v>
      </c>
    </row>
    <row r="2774" spans="1:10">
      <c r="A2774" t="e">
        <f t="shared" si="87"/>
        <v>#REF!</v>
      </c>
      <c r="B2774">
        <f>IF(AND('Tracker&amp;Invoice'!A2812&lt;&gt;"",'Tracker&amp;Invoice'!A2812&lt;&gt;"ITEM",'Tracker&amp;Invoice'!A2810="ITEM"),1,0)</f>
        <v>0</v>
      </c>
      <c r="C2774" t="str">
        <f>IF(B2774=1,'Tracker&amp;Invoice'!A2812,C2773)</f>
        <v>CR1-013</v>
      </c>
      <c r="D2774" t="str">
        <f>IF(LEFT(TRIM('Tracker&amp;Invoice'!B2812),9)="INVOICE #","INVOICE",IF(TRIM('Tracker&amp;Invoice'!B2812)="Overall Completion INVOICE","OVERALL",""))</f>
        <v>INVOICE</v>
      </c>
      <c r="E2774">
        <f>IF(D2774="INVOICE",VALUE(MID(TRIM('Tracker&amp;Invoice'!B2812),10,10)),"")</f>
        <v>32</v>
      </c>
      <c r="F2774">
        <f>IF(B2774=1,IFERROR(LOOKUP(2,1/('Tracker&amp;Invoice'!$H2812:$AC2812&lt;&gt;""),COLUMN('Tracker&amp;Invoice'!$H2812:$AC2812)),8),F2773)</f>
        <v>23</v>
      </c>
      <c r="G2774">
        <f>IF(D2774="OVERALL",IFERROR(LOOKUP(2,1/('Tracker&amp;Invoice'!$H2812:$AC2812&lt;&gt;""),COLUMN('Tracker&amp;Invoice'!$H2812:$AC2812)),8),G2775)</f>
        <v>24</v>
      </c>
      <c r="H2774">
        <f t="shared" si="86"/>
        <v>24</v>
      </c>
      <c r="I2774" s="29">
        <f>IF(D2774="INVOICE",SUM('Tracker&amp;Invoice'!$H2812:INDEX('Tracker&amp;Invoice'!$A2812:$AC2812,1,H2774)),0)</f>
        <v>32404.57</v>
      </c>
      <c r="J2774" s="29">
        <f>IF(D2774="OVERALL",SUM('Tracker&amp;Invoice'!$H2812:$AC2812),0)</f>
        <v>0</v>
      </c>
    </row>
    <row r="2775" spans="1:10">
      <c r="A2775" t="e">
        <f t="shared" si="87"/>
        <v>#REF!</v>
      </c>
      <c r="B2775">
        <f>IF(AND('Tracker&amp;Invoice'!A2813&lt;&gt;"",'Tracker&amp;Invoice'!A2813&lt;&gt;"ITEM",'Tracker&amp;Invoice'!A2811="ITEM"),1,0)</f>
        <v>0</v>
      </c>
      <c r="C2775" t="str">
        <f>IF(B2775=1,'Tracker&amp;Invoice'!A2813,C2774)</f>
        <v>CR1-013</v>
      </c>
      <c r="D2775" t="str">
        <f>IF(LEFT(TRIM('Tracker&amp;Invoice'!B2813),9)="INVOICE #","INVOICE",IF(TRIM('Tracker&amp;Invoice'!B2813)="Overall Completion INVOICE","OVERALL",""))</f>
        <v/>
      </c>
      <c r="E2775" t="str">
        <f>IF(D2775="INVOICE",VALUE(MID(TRIM('Tracker&amp;Invoice'!B2813),10,10)),"")</f>
        <v/>
      </c>
      <c r="F2775">
        <f>IF(B2775=1,IFERROR(LOOKUP(2,1/('Tracker&amp;Invoice'!$H2813:$AC2813&lt;&gt;""),COLUMN('Tracker&amp;Invoice'!$H2813:$AC2813)),8),F2774)</f>
        <v>23</v>
      </c>
      <c r="G2775">
        <f>IF(D2775="OVERALL",IFERROR(LOOKUP(2,1/('Tracker&amp;Invoice'!$H2813:$AC2813&lt;&gt;""),COLUMN('Tracker&amp;Invoice'!$H2813:$AC2813)),8),G2776)</f>
        <v>24</v>
      </c>
      <c r="H2775">
        <f t="shared" si="86"/>
        <v>24</v>
      </c>
      <c r="I2775" s="29">
        <f>IF(D2775="INVOICE",SUM('Tracker&amp;Invoice'!$H2813:INDEX('Tracker&amp;Invoice'!$A2813:$AC2813,1,H2775)),0)</f>
        <v>0</v>
      </c>
      <c r="J2775" s="29">
        <f>IF(D2775="OVERALL",SUM('Tracker&amp;Invoice'!$H2813:$AC2813),0)</f>
        <v>0</v>
      </c>
    </row>
    <row r="2776" spans="1:10">
      <c r="A2776" t="e">
        <f t="shared" si="87"/>
        <v>#REF!</v>
      </c>
      <c r="B2776">
        <f>IF(AND('Tracker&amp;Invoice'!A2814&lt;&gt;"",'Tracker&amp;Invoice'!A2814&lt;&gt;"ITEM",'Tracker&amp;Invoice'!A2812="ITEM"),1,0)</f>
        <v>0</v>
      </c>
      <c r="C2776" t="str">
        <f>IF(B2776=1,'Tracker&amp;Invoice'!A2814,C2775)</f>
        <v>CR1-013</v>
      </c>
      <c r="D2776" t="str">
        <f>IF(LEFT(TRIM('Tracker&amp;Invoice'!B2814),9)="INVOICE #","INVOICE",IF(TRIM('Tracker&amp;Invoice'!B2814)="Overall Completion INVOICE","OVERALL",""))</f>
        <v>OVERALL</v>
      </c>
      <c r="E2776" t="str">
        <f>IF(D2776="INVOICE",VALUE(MID(TRIM('Tracker&amp;Invoice'!B2814),10,10)),"")</f>
        <v/>
      </c>
      <c r="F2776">
        <f>IF(B2776=1,IFERROR(LOOKUP(2,1/('Tracker&amp;Invoice'!$H2814:$AC2814&lt;&gt;""),COLUMN('Tracker&amp;Invoice'!$H2814:$AC2814)),8),F2775)</f>
        <v>23</v>
      </c>
      <c r="G2776">
        <f>IF(D2776="OVERALL",IFERROR(LOOKUP(2,1/('Tracker&amp;Invoice'!$H2814:$AC2814&lt;&gt;""),COLUMN('Tracker&amp;Invoice'!$H2814:$AC2814)),8),G2777)</f>
        <v>24</v>
      </c>
      <c r="H2776">
        <f t="shared" si="86"/>
        <v>24</v>
      </c>
      <c r="I2776" s="29">
        <f>IF(D2776="INVOICE",SUM('Tracker&amp;Invoice'!$H2814:INDEX('Tracker&amp;Invoice'!$A2814:$AC2814,1,H2776)),0)</f>
        <v>0</v>
      </c>
      <c r="J2776" s="29">
        <f>IF(D2776="OVERALL",SUM('Tracker&amp;Invoice'!$H2814:$AC2814),0)</f>
        <v>54923.000000000015</v>
      </c>
    </row>
    <row r="2777" spans="1:10">
      <c r="A2777" t="e">
        <f t="shared" si="87"/>
        <v>#REF!</v>
      </c>
      <c r="B2777">
        <f>IF(AND('Tracker&amp;Invoice'!A2815&lt;&gt;"",'Tracker&amp;Invoice'!A2815&lt;&gt;"ITEM",'Tracker&amp;Invoice'!A2813="ITEM"),1,0)</f>
        <v>0</v>
      </c>
      <c r="C2777" t="str">
        <f>IF(B2777=1,'Tracker&amp;Invoice'!A2815,C2776)</f>
        <v>CR1-013</v>
      </c>
      <c r="D2777" t="str">
        <f>IF(LEFT(TRIM('Tracker&amp;Invoice'!B2815),9)="INVOICE #","INVOICE",IF(TRIM('Tracker&amp;Invoice'!B2815)="Overall Completion INVOICE","OVERALL",""))</f>
        <v/>
      </c>
      <c r="E2777" t="str">
        <f>IF(D2777="INVOICE",VALUE(MID(TRIM('Tracker&amp;Invoice'!B2815),10,10)),"")</f>
        <v/>
      </c>
      <c r="F2777">
        <f>IF(B2777=1,IFERROR(LOOKUP(2,1/('Tracker&amp;Invoice'!$H2815:$AC2815&lt;&gt;""),COLUMN('Tracker&amp;Invoice'!$H2815:$AC2815)),8),F2776)</f>
        <v>23</v>
      </c>
      <c r="G2777">
        <f>IF(D2777="OVERALL",IFERROR(LOOKUP(2,1/('Tracker&amp;Invoice'!$H2815:$AC2815&lt;&gt;""),COLUMN('Tracker&amp;Invoice'!$H2815:$AC2815)),8),G2778)</f>
        <v>14</v>
      </c>
      <c r="H2777">
        <f t="shared" si="86"/>
        <v>23</v>
      </c>
      <c r="I2777" s="29">
        <f>IF(D2777="INVOICE",SUM('Tracker&amp;Invoice'!$H2815:INDEX('Tracker&amp;Invoice'!$A2815:$AC2815,1,H2777)),0)</f>
        <v>0</v>
      </c>
      <c r="J2777" s="29">
        <f>IF(D2777="OVERALL",SUM('Tracker&amp;Invoice'!$H2815:$AC2815),0)</f>
        <v>0</v>
      </c>
    </row>
    <row r="2778" spans="1:10">
      <c r="A2778" t="e">
        <f t="shared" si="87"/>
        <v>#REF!</v>
      </c>
      <c r="B2778">
        <f>IF(AND('Tracker&amp;Invoice'!A2816&lt;&gt;"",'Tracker&amp;Invoice'!A2816&lt;&gt;"ITEM",'Tracker&amp;Invoice'!A2814="ITEM"),1,0)</f>
        <v>0</v>
      </c>
      <c r="C2778" t="str">
        <f>IF(B2778=1,'Tracker&amp;Invoice'!A2816,C2777)</f>
        <v>CR1-013</v>
      </c>
      <c r="D2778" t="str">
        <f>IF(LEFT(TRIM('Tracker&amp;Invoice'!B2816),9)="INVOICE #","INVOICE",IF(TRIM('Tracker&amp;Invoice'!B2816)="Overall Completion INVOICE","OVERALL",""))</f>
        <v/>
      </c>
      <c r="E2778" t="str">
        <f>IF(D2778="INVOICE",VALUE(MID(TRIM('Tracker&amp;Invoice'!B2816),10,10)),"")</f>
        <v/>
      </c>
      <c r="F2778">
        <f>IF(B2778=1,IFERROR(LOOKUP(2,1/('Tracker&amp;Invoice'!$H2816:$AC2816&lt;&gt;""),COLUMN('Tracker&amp;Invoice'!$H2816:$AC2816)),8),F2777)</f>
        <v>23</v>
      </c>
      <c r="G2778">
        <f>IF(D2778="OVERALL",IFERROR(LOOKUP(2,1/('Tracker&amp;Invoice'!$H2816:$AC2816&lt;&gt;""),COLUMN('Tracker&amp;Invoice'!$H2816:$AC2816)),8),G2779)</f>
        <v>14</v>
      </c>
      <c r="H2778">
        <f t="shared" si="86"/>
        <v>23</v>
      </c>
      <c r="I2778" s="29">
        <f>IF(D2778="INVOICE",SUM('Tracker&amp;Invoice'!$H2816:INDEX('Tracker&amp;Invoice'!$A2816:$AC2816,1,H2778)),0)</f>
        <v>0</v>
      </c>
      <c r="J2778" s="29">
        <f>IF(D2778="OVERALL",SUM('Tracker&amp;Invoice'!$H2816:$AC2816),0)</f>
        <v>0</v>
      </c>
    </row>
    <row r="2779" spans="1:10">
      <c r="A2779" t="e">
        <f t="shared" si="87"/>
        <v>#REF!</v>
      </c>
      <c r="B2779">
        <f>IF(AND('Tracker&amp;Invoice'!A2817&lt;&gt;"",'Tracker&amp;Invoice'!A2817&lt;&gt;"ITEM",'Tracker&amp;Invoice'!A2815="ITEM"),1,0)</f>
        <v>0</v>
      </c>
      <c r="C2779" t="str">
        <f>IF(B2779=1,'Tracker&amp;Invoice'!A2817,C2778)</f>
        <v>CR1-013</v>
      </c>
      <c r="D2779" t="str">
        <f>IF(LEFT(TRIM('Tracker&amp;Invoice'!B2817),9)="INVOICE #","INVOICE",IF(TRIM('Tracker&amp;Invoice'!B2817)="Overall Completion INVOICE","OVERALL",""))</f>
        <v/>
      </c>
      <c r="E2779" t="str">
        <f>IF(D2779="INVOICE",VALUE(MID(TRIM('Tracker&amp;Invoice'!B2817),10,10)),"")</f>
        <v/>
      </c>
      <c r="F2779">
        <f>IF(B2779=1,IFERROR(LOOKUP(2,1/('Tracker&amp;Invoice'!$H2817:$AC2817&lt;&gt;""),COLUMN('Tracker&amp;Invoice'!$H2817:$AC2817)),8),F2778)</f>
        <v>23</v>
      </c>
      <c r="G2779">
        <f>IF(D2779="OVERALL",IFERROR(LOOKUP(2,1/('Tracker&amp;Invoice'!$H2817:$AC2817&lt;&gt;""),COLUMN('Tracker&amp;Invoice'!$H2817:$AC2817)),8),G2780)</f>
        <v>14</v>
      </c>
      <c r="H2779">
        <f t="shared" si="86"/>
        <v>23</v>
      </c>
      <c r="I2779" s="29">
        <f>IF(D2779="INVOICE",SUM('Tracker&amp;Invoice'!$H2817:INDEX('Tracker&amp;Invoice'!$A2817:$AC2817,1,H2779)),0)</f>
        <v>0</v>
      </c>
      <c r="J2779" s="29">
        <f>IF(D2779="OVERALL",SUM('Tracker&amp;Invoice'!$H2817:$AC2817),0)</f>
        <v>0</v>
      </c>
    </row>
    <row r="2780" spans="1:10">
      <c r="A2780" t="e">
        <f t="shared" si="87"/>
        <v>#REF!</v>
      </c>
      <c r="B2780">
        <f>IF(AND('Tracker&amp;Invoice'!A2818&lt;&gt;"",'Tracker&amp;Invoice'!A2818&lt;&gt;"ITEM",'Tracker&amp;Invoice'!A2816="ITEM"),1,0)</f>
        <v>0</v>
      </c>
      <c r="C2780" t="str">
        <f>IF(B2780=1,'Tracker&amp;Invoice'!A2818,C2779)</f>
        <v>CR1-013</v>
      </c>
      <c r="D2780" t="str">
        <f>IF(LEFT(TRIM('Tracker&amp;Invoice'!B2818),9)="INVOICE #","INVOICE",IF(TRIM('Tracker&amp;Invoice'!B2818)="Overall Completion INVOICE","OVERALL",""))</f>
        <v/>
      </c>
      <c r="E2780" t="str">
        <f>IF(D2780="INVOICE",VALUE(MID(TRIM('Tracker&amp;Invoice'!B2818),10,10)),"")</f>
        <v/>
      </c>
      <c r="F2780">
        <f>IF(B2780=1,IFERROR(LOOKUP(2,1/('Tracker&amp;Invoice'!$H2818:$AC2818&lt;&gt;""),COLUMN('Tracker&amp;Invoice'!$H2818:$AC2818)),8),F2779)</f>
        <v>23</v>
      </c>
      <c r="G2780">
        <f>IF(D2780="OVERALL",IFERROR(LOOKUP(2,1/('Tracker&amp;Invoice'!$H2818:$AC2818&lt;&gt;""),COLUMN('Tracker&amp;Invoice'!$H2818:$AC2818)),8),G2781)</f>
        <v>14</v>
      </c>
      <c r="H2780">
        <f t="shared" si="86"/>
        <v>23</v>
      </c>
      <c r="I2780" s="29">
        <f>IF(D2780="INVOICE",SUM('Tracker&amp;Invoice'!$H2818:INDEX('Tracker&amp;Invoice'!$A2818:$AC2818,1,H2780)),0)</f>
        <v>0</v>
      </c>
      <c r="J2780" s="29">
        <f>IF(D2780="OVERALL",SUM('Tracker&amp;Invoice'!$H2818:$AC2818),0)</f>
        <v>0</v>
      </c>
    </row>
    <row r="2781" spans="1:10">
      <c r="A2781" t="e">
        <f t="shared" si="87"/>
        <v>#REF!</v>
      </c>
      <c r="B2781">
        <f>IF(AND('Tracker&amp;Invoice'!A2819&lt;&gt;"",'Tracker&amp;Invoice'!A2819&lt;&gt;"ITEM",'Tracker&amp;Invoice'!A2817="ITEM"),1,0)</f>
        <v>0</v>
      </c>
      <c r="C2781" t="str">
        <f>IF(B2781=1,'Tracker&amp;Invoice'!A2819,C2780)</f>
        <v>CR1-013</v>
      </c>
      <c r="D2781" t="str">
        <f>IF(LEFT(TRIM('Tracker&amp;Invoice'!B2819),9)="INVOICE #","INVOICE",IF(TRIM('Tracker&amp;Invoice'!B2819)="Overall Completion INVOICE","OVERALL",""))</f>
        <v/>
      </c>
      <c r="E2781" t="str">
        <f>IF(D2781="INVOICE",VALUE(MID(TRIM('Tracker&amp;Invoice'!B2819),10,10)),"")</f>
        <v/>
      </c>
      <c r="F2781">
        <f>IF(B2781=1,IFERROR(LOOKUP(2,1/('Tracker&amp;Invoice'!$H2819:$AC2819&lt;&gt;""),COLUMN('Tracker&amp;Invoice'!$H2819:$AC2819)),8),F2780)</f>
        <v>23</v>
      </c>
      <c r="G2781">
        <f>IF(D2781="OVERALL",IFERROR(LOOKUP(2,1/('Tracker&amp;Invoice'!$H2819:$AC2819&lt;&gt;""),COLUMN('Tracker&amp;Invoice'!$H2819:$AC2819)),8),G2782)</f>
        <v>14</v>
      </c>
      <c r="H2781">
        <f t="shared" si="86"/>
        <v>23</v>
      </c>
      <c r="I2781" s="29">
        <f>IF(D2781="INVOICE",SUM('Tracker&amp;Invoice'!$H2819:INDEX('Tracker&amp;Invoice'!$A2819:$AC2819,1,H2781)),0)</f>
        <v>0</v>
      </c>
      <c r="J2781" s="29">
        <f>IF(D2781="OVERALL",SUM('Tracker&amp;Invoice'!$H2819:$AC2819),0)</f>
        <v>0</v>
      </c>
    </row>
    <row r="2782" spans="1:10">
      <c r="A2782" t="e">
        <f t="shared" si="87"/>
        <v>#REF!</v>
      </c>
      <c r="B2782">
        <f>IF(AND('Tracker&amp;Invoice'!A2820&lt;&gt;"",'Tracker&amp;Invoice'!A2820&lt;&gt;"ITEM",'Tracker&amp;Invoice'!A2818="ITEM"),1,0)</f>
        <v>0</v>
      </c>
      <c r="C2782" t="str">
        <f>IF(B2782=1,'Tracker&amp;Invoice'!A2820,C2781)</f>
        <v>CR1-013</v>
      </c>
      <c r="D2782" t="str">
        <f>IF(LEFT(TRIM('Tracker&amp;Invoice'!B2820),9)="INVOICE #","INVOICE",IF(TRIM('Tracker&amp;Invoice'!B2820)="Overall Completion INVOICE","OVERALL",""))</f>
        <v/>
      </c>
      <c r="E2782" t="str">
        <f>IF(D2782="INVOICE",VALUE(MID(TRIM('Tracker&amp;Invoice'!B2820),10,10)),"")</f>
        <v/>
      </c>
      <c r="F2782">
        <f>IF(B2782=1,IFERROR(LOOKUP(2,1/('Tracker&amp;Invoice'!$H2820:$AC2820&lt;&gt;""),COLUMN('Tracker&amp;Invoice'!$H2820:$AC2820)),8),F2781)</f>
        <v>23</v>
      </c>
      <c r="G2782">
        <f>IF(D2782="OVERALL",IFERROR(LOOKUP(2,1/('Tracker&amp;Invoice'!$H2820:$AC2820&lt;&gt;""),COLUMN('Tracker&amp;Invoice'!$H2820:$AC2820)),8),G2783)</f>
        <v>14</v>
      </c>
      <c r="H2782">
        <f t="shared" si="86"/>
        <v>23</v>
      </c>
      <c r="I2782" s="29">
        <f>IF(D2782="INVOICE",SUM('Tracker&amp;Invoice'!$H2820:INDEX('Tracker&amp;Invoice'!$A2820:$AC2820,1,H2782)),0)</f>
        <v>0</v>
      </c>
      <c r="J2782" s="29">
        <f>IF(D2782="OVERALL",SUM('Tracker&amp;Invoice'!$H2820:$AC2820),0)</f>
        <v>0</v>
      </c>
    </row>
    <row r="2783" spans="1:10">
      <c r="A2783" t="e">
        <f t="shared" si="87"/>
        <v>#REF!</v>
      </c>
      <c r="B2783">
        <f>IF(AND('Tracker&amp;Invoice'!A2821&lt;&gt;"",'Tracker&amp;Invoice'!A2821&lt;&gt;"ITEM",'Tracker&amp;Invoice'!A2819="ITEM"),1,0)</f>
        <v>0</v>
      </c>
      <c r="C2783" t="str">
        <f>IF(B2783=1,'Tracker&amp;Invoice'!A2821,C2782)</f>
        <v>CR1-013</v>
      </c>
      <c r="D2783" t="str">
        <f>IF(LEFT(TRIM('Tracker&amp;Invoice'!B2821),9)="INVOICE #","INVOICE",IF(TRIM('Tracker&amp;Invoice'!B2821)="Overall Completion INVOICE","OVERALL",""))</f>
        <v/>
      </c>
      <c r="E2783" t="str">
        <f>IF(D2783="INVOICE",VALUE(MID(TRIM('Tracker&amp;Invoice'!B2821),10,10)),"")</f>
        <v/>
      </c>
      <c r="F2783">
        <f>IF(B2783=1,IFERROR(LOOKUP(2,1/('Tracker&amp;Invoice'!$H2821:$AC2821&lt;&gt;""),COLUMN('Tracker&amp;Invoice'!$H2821:$AC2821)),8),F2782)</f>
        <v>23</v>
      </c>
      <c r="G2783">
        <f>IF(D2783="OVERALL",IFERROR(LOOKUP(2,1/('Tracker&amp;Invoice'!$H2821:$AC2821&lt;&gt;""),COLUMN('Tracker&amp;Invoice'!$H2821:$AC2821)),8),G2784)</f>
        <v>14</v>
      </c>
      <c r="H2783">
        <f t="shared" si="86"/>
        <v>23</v>
      </c>
      <c r="I2783" s="29">
        <f>IF(D2783="INVOICE",SUM('Tracker&amp;Invoice'!$H2821:INDEX('Tracker&amp;Invoice'!$A2821:$AC2821,1,H2783)),0)</f>
        <v>0</v>
      </c>
      <c r="J2783" s="29">
        <f>IF(D2783="OVERALL",SUM('Tracker&amp;Invoice'!$H2821:$AC2821),0)</f>
        <v>0</v>
      </c>
    </row>
    <row r="2784" spans="1:10">
      <c r="A2784" t="e">
        <f t="shared" si="87"/>
        <v>#REF!</v>
      </c>
      <c r="B2784">
        <f>IF(AND('Tracker&amp;Invoice'!A2822&lt;&gt;"",'Tracker&amp;Invoice'!A2822&lt;&gt;"ITEM",'Tracker&amp;Invoice'!A2820="ITEM"),1,0)</f>
        <v>0</v>
      </c>
      <c r="C2784" t="str">
        <f>IF(B2784=1,'Tracker&amp;Invoice'!A2822,C2783)</f>
        <v>CR1-013</v>
      </c>
      <c r="D2784" t="str">
        <f>IF(LEFT(TRIM('Tracker&amp;Invoice'!B2822),9)="INVOICE #","INVOICE",IF(TRIM('Tracker&amp;Invoice'!B2822)="Overall Completion INVOICE","OVERALL",""))</f>
        <v/>
      </c>
      <c r="E2784" t="str">
        <f>IF(D2784="INVOICE",VALUE(MID(TRIM('Tracker&amp;Invoice'!B2822),10,10)),"")</f>
        <v/>
      </c>
      <c r="F2784">
        <f>IF(B2784=1,IFERROR(LOOKUP(2,1/('Tracker&amp;Invoice'!$H2822:$AC2822&lt;&gt;""),COLUMN('Tracker&amp;Invoice'!$H2822:$AC2822)),8),F2783)</f>
        <v>23</v>
      </c>
      <c r="G2784">
        <f>IF(D2784="OVERALL",IFERROR(LOOKUP(2,1/('Tracker&amp;Invoice'!$H2822:$AC2822&lt;&gt;""),COLUMN('Tracker&amp;Invoice'!$H2822:$AC2822)),8),G2785)</f>
        <v>14</v>
      </c>
      <c r="H2784">
        <f t="shared" si="86"/>
        <v>23</v>
      </c>
      <c r="I2784" s="29">
        <f>IF(D2784="INVOICE",SUM('Tracker&amp;Invoice'!$H2822:INDEX('Tracker&amp;Invoice'!$A2822:$AC2822,1,H2784)),0)</f>
        <v>0</v>
      </c>
      <c r="J2784" s="29">
        <f>IF(D2784="OVERALL",SUM('Tracker&amp;Invoice'!$H2822:$AC2822),0)</f>
        <v>0</v>
      </c>
    </row>
    <row r="2785" spans="1:10">
      <c r="A2785" t="e">
        <f t="shared" si="87"/>
        <v>#REF!</v>
      </c>
      <c r="B2785">
        <f>IF(AND('Tracker&amp;Invoice'!A2823&lt;&gt;"",'Tracker&amp;Invoice'!A2823&lt;&gt;"ITEM",'Tracker&amp;Invoice'!A2821="ITEM"),1,0)</f>
        <v>1</v>
      </c>
      <c r="C2785" t="str">
        <f>IF(B2785=1,'Tracker&amp;Invoice'!A2823,C2784)</f>
        <v>CR1-014</v>
      </c>
      <c r="D2785" t="str">
        <f>IF(LEFT(TRIM('Tracker&amp;Invoice'!B2823),9)="INVOICE #","INVOICE",IF(TRIM('Tracker&amp;Invoice'!B2823)="Overall Completion INVOICE","OVERALL",""))</f>
        <v/>
      </c>
      <c r="E2785" t="str">
        <f>IF(D2785="INVOICE",VALUE(MID(TRIM('Tracker&amp;Invoice'!B2823),10,10)),"")</f>
        <v/>
      </c>
      <c r="F2785">
        <f>IF(B2785=1,IFERROR(LOOKUP(2,1/('Tracker&amp;Invoice'!$H2823:$AC2823&lt;&gt;""),COLUMN('Tracker&amp;Invoice'!$H2823:$AC2823)),8),F2784)</f>
        <v>13</v>
      </c>
      <c r="G2785">
        <f>IF(D2785="OVERALL",IFERROR(LOOKUP(2,1/('Tracker&amp;Invoice'!$H2823:$AC2823&lt;&gt;""),COLUMN('Tracker&amp;Invoice'!$H2823:$AC2823)),8),G2786)</f>
        <v>14</v>
      </c>
      <c r="H2785">
        <f t="shared" si="86"/>
        <v>14</v>
      </c>
      <c r="I2785" s="29">
        <f>IF(D2785="INVOICE",SUM('Tracker&amp;Invoice'!$H2823:INDEX('Tracker&amp;Invoice'!$A2823:$AC2823,1,H2785)),0)</f>
        <v>0</v>
      </c>
      <c r="J2785" s="29">
        <f>IF(D2785="OVERALL",SUM('Tracker&amp;Invoice'!$H2823:$AC2823),0)</f>
        <v>0</v>
      </c>
    </row>
    <row r="2786" spans="1:10">
      <c r="A2786" t="e">
        <f t="shared" si="87"/>
        <v>#REF!</v>
      </c>
      <c r="B2786">
        <f>IF(AND('Tracker&amp;Invoice'!A2824&lt;&gt;"",'Tracker&amp;Invoice'!A2824&lt;&gt;"ITEM",'Tracker&amp;Invoice'!A2822="ITEM"),1,0)</f>
        <v>0</v>
      </c>
      <c r="C2786" t="str">
        <f>IF(B2786=1,'Tracker&amp;Invoice'!A2824,C2785)</f>
        <v>CR1-014</v>
      </c>
      <c r="D2786" t="str">
        <f>IF(LEFT(TRIM('Tracker&amp;Invoice'!B2824),9)="INVOICE #","INVOICE",IF(TRIM('Tracker&amp;Invoice'!B2824)="Overall Completion INVOICE","OVERALL",""))</f>
        <v/>
      </c>
      <c r="E2786" t="str">
        <f>IF(D2786="INVOICE",VALUE(MID(TRIM('Tracker&amp;Invoice'!B2824),10,10)),"")</f>
        <v/>
      </c>
      <c r="F2786">
        <f>IF(B2786=1,IFERROR(LOOKUP(2,1/('Tracker&amp;Invoice'!$H2824:$AC2824&lt;&gt;""),COLUMN('Tracker&amp;Invoice'!$H2824:$AC2824)),8),F2785)</f>
        <v>13</v>
      </c>
      <c r="G2786">
        <f>IF(D2786="OVERALL",IFERROR(LOOKUP(2,1/('Tracker&amp;Invoice'!$H2824:$AC2824&lt;&gt;""),COLUMN('Tracker&amp;Invoice'!$H2824:$AC2824)),8),G2787)</f>
        <v>14</v>
      </c>
      <c r="H2786">
        <f t="shared" si="86"/>
        <v>14</v>
      </c>
      <c r="I2786" s="29">
        <f>IF(D2786="INVOICE",SUM('Tracker&amp;Invoice'!$H2824:INDEX('Tracker&amp;Invoice'!$A2824:$AC2824,1,H2786)),0)</f>
        <v>0</v>
      </c>
      <c r="J2786" s="29">
        <f>IF(D2786="OVERALL",SUM('Tracker&amp;Invoice'!$H2824:$AC2824),0)</f>
        <v>0</v>
      </c>
    </row>
    <row r="2787" spans="1:10">
      <c r="A2787" t="e">
        <f t="shared" si="87"/>
        <v>#REF!</v>
      </c>
      <c r="B2787">
        <f>IF(AND('Tracker&amp;Invoice'!A2825&lt;&gt;"",'Tracker&amp;Invoice'!A2825&lt;&gt;"ITEM",'Tracker&amp;Invoice'!A2823="ITEM"),1,0)</f>
        <v>0</v>
      </c>
      <c r="C2787" t="str">
        <f>IF(B2787=1,'Tracker&amp;Invoice'!A2825,C2786)</f>
        <v>CR1-014</v>
      </c>
      <c r="D2787" t="str">
        <f>IF(LEFT(TRIM('Tracker&amp;Invoice'!B2825),9)="INVOICE #","INVOICE",IF(TRIM('Tracker&amp;Invoice'!B2825)="Overall Completion INVOICE","OVERALL",""))</f>
        <v/>
      </c>
      <c r="E2787" t="str">
        <f>IF(D2787="INVOICE",VALUE(MID(TRIM('Tracker&amp;Invoice'!B2825),10,10)),"")</f>
        <v/>
      </c>
      <c r="F2787">
        <f>IF(B2787=1,IFERROR(LOOKUP(2,1/('Tracker&amp;Invoice'!$H2825:$AC2825&lt;&gt;""),COLUMN('Tracker&amp;Invoice'!$H2825:$AC2825)),8),F2786)</f>
        <v>13</v>
      </c>
      <c r="G2787">
        <f>IF(D2787="OVERALL",IFERROR(LOOKUP(2,1/('Tracker&amp;Invoice'!$H2825:$AC2825&lt;&gt;""),COLUMN('Tracker&amp;Invoice'!$H2825:$AC2825)),8),G2788)</f>
        <v>14</v>
      </c>
      <c r="H2787">
        <f t="shared" si="86"/>
        <v>14</v>
      </c>
      <c r="I2787" s="29">
        <f>IF(D2787="INVOICE",SUM('Tracker&amp;Invoice'!$H2825:INDEX('Tracker&amp;Invoice'!$A2825:$AC2825,1,H2787)),0)</f>
        <v>0</v>
      </c>
      <c r="J2787" s="29">
        <f>IF(D2787="OVERALL",SUM('Tracker&amp;Invoice'!$H2825:$AC2825),0)</f>
        <v>0</v>
      </c>
    </row>
    <row r="2788" spans="1:10">
      <c r="A2788" t="e">
        <f t="shared" si="87"/>
        <v>#REF!</v>
      </c>
      <c r="B2788">
        <f>IF(AND('Tracker&amp;Invoice'!A2826&lt;&gt;"",'Tracker&amp;Invoice'!A2826&lt;&gt;"ITEM",'Tracker&amp;Invoice'!A2824="ITEM"),1,0)</f>
        <v>0</v>
      </c>
      <c r="C2788" t="str">
        <f>IF(B2788=1,'Tracker&amp;Invoice'!A2826,C2787)</f>
        <v>CR1-014</v>
      </c>
      <c r="D2788" t="str">
        <f>IF(LEFT(TRIM('Tracker&amp;Invoice'!B2826),9)="INVOICE #","INVOICE",IF(TRIM('Tracker&amp;Invoice'!B2826)="Overall Completion INVOICE","OVERALL",""))</f>
        <v>INVOICE</v>
      </c>
      <c r="E2788">
        <f>IF(D2788="INVOICE",VALUE(MID(TRIM('Tracker&amp;Invoice'!B2826),10,10)),"")</f>
        <v>31</v>
      </c>
      <c r="F2788">
        <f>IF(B2788=1,IFERROR(LOOKUP(2,1/('Tracker&amp;Invoice'!$H2826:$AC2826&lt;&gt;""),COLUMN('Tracker&amp;Invoice'!$H2826:$AC2826)),8),F2787)</f>
        <v>13</v>
      </c>
      <c r="G2788">
        <f>IF(D2788="OVERALL",IFERROR(LOOKUP(2,1/('Tracker&amp;Invoice'!$H2826:$AC2826&lt;&gt;""),COLUMN('Tracker&amp;Invoice'!$H2826:$AC2826)),8),G2789)</f>
        <v>14</v>
      </c>
      <c r="H2788">
        <f t="shared" si="86"/>
        <v>14</v>
      </c>
      <c r="I2788" s="29">
        <f>IF(D2788="INVOICE",SUM('Tracker&amp;Invoice'!$H2826:INDEX('Tracker&amp;Invoice'!$A2826:$AC2826,1,H2788)),0)</f>
        <v>29658.6</v>
      </c>
      <c r="J2788" s="29">
        <f>IF(D2788="OVERALL",SUM('Tracker&amp;Invoice'!$H2826:$AC2826),0)</f>
        <v>0</v>
      </c>
    </row>
    <row r="2789" spans="1:10">
      <c r="A2789" t="e">
        <f t="shared" si="87"/>
        <v>#REF!</v>
      </c>
      <c r="B2789">
        <f>IF(AND('Tracker&amp;Invoice'!A2827&lt;&gt;"",'Tracker&amp;Invoice'!A2827&lt;&gt;"ITEM",'Tracker&amp;Invoice'!A2825="ITEM"),1,0)</f>
        <v>0</v>
      </c>
      <c r="C2789" t="str">
        <f>IF(B2789=1,'Tracker&amp;Invoice'!A2827,C2788)</f>
        <v>CR1-014</v>
      </c>
      <c r="D2789" t="str">
        <f>IF(LEFT(TRIM('Tracker&amp;Invoice'!B2827),9)="INVOICE #","INVOICE",IF(TRIM('Tracker&amp;Invoice'!B2827)="Overall Completion INVOICE","OVERALL",""))</f>
        <v/>
      </c>
      <c r="E2789" t="str">
        <f>IF(D2789="INVOICE",VALUE(MID(TRIM('Tracker&amp;Invoice'!B2827),10,10)),"")</f>
        <v/>
      </c>
      <c r="F2789">
        <f>IF(B2789=1,IFERROR(LOOKUP(2,1/('Tracker&amp;Invoice'!$H2827:$AC2827&lt;&gt;""),COLUMN('Tracker&amp;Invoice'!$H2827:$AC2827)),8),F2788)</f>
        <v>13</v>
      </c>
      <c r="G2789">
        <f>IF(D2789="OVERALL",IFERROR(LOOKUP(2,1/('Tracker&amp;Invoice'!$H2827:$AC2827&lt;&gt;""),COLUMN('Tracker&amp;Invoice'!$H2827:$AC2827)),8),G2790)</f>
        <v>14</v>
      </c>
      <c r="H2789">
        <f t="shared" si="86"/>
        <v>14</v>
      </c>
      <c r="I2789" s="29">
        <f>IF(D2789="INVOICE",SUM('Tracker&amp;Invoice'!$H2827:INDEX('Tracker&amp;Invoice'!$A2827:$AC2827,1,H2789)),0)</f>
        <v>0</v>
      </c>
      <c r="J2789" s="29">
        <f>IF(D2789="OVERALL",SUM('Tracker&amp;Invoice'!$H2827:$AC2827),0)</f>
        <v>0</v>
      </c>
    </row>
    <row r="2790" spans="1:10">
      <c r="A2790" t="e">
        <f t="shared" si="87"/>
        <v>#REF!</v>
      </c>
      <c r="B2790">
        <f>IF(AND('Tracker&amp;Invoice'!A2828&lt;&gt;"",'Tracker&amp;Invoice'!A2828&lt;&gt;"ITEM",'Tracker&amp;Invoice'!A2826="ITEM"),1,0)</f>
        <v>0</v>
      </c>
      <c r="C2790" t="str">
        <f>IF(B2790=1,'Tracker&amp;Invoice'!A2828,C2789)</f>
        <v>CR1-014</v>
      </c>
      <c r="D2790" t="str">
        <f>IF(LEFT(TRIM('Tracker&amp;Invoice'!B2828),9)="INVOICE #","INVOICE",IF(TRIM('Tracker&amp;Invoice'!B2828)="Overall Completion INVOICE","OVERALL",""))</f>
        <v>INVOICE</v>
      </c>
      <c r="E2790">
        <f>IF(D2790="INVOICE",VALUE(MID(TRIM('Tracker&amp;Invoice'!B2828),10,10)),"")</f>
        <v>32</v>
      </c>
      <c r="F2790">
        <f>IF(B2790=1,IFERROR(LOOKUP(2,1/('Tracker&amp;Invoice'!$H2828:$AC2828&lt;&gt;""),COLUMN('Tracker&amp;Invoice'!$H2828:$AC2828)),8),F2789)</f>
        <v>13</v>
      </c>
      <c r="G2790">
        <f>IF(D2790="OVERALL",IFERROR(LOOKUP(2,1/('Tracker&amp;Invoice'!$H2828:$AC2828&lt;&gt;""),COLUMN('Tracker&amp;Invoice'!$H2828:$AC2828)),8),G2791)</f>
        <v>14</v>
      </c>
      <c r="H2790">
        <f t="shared" si="86"/>
        <v>14</v>
      </c>
      <c r="I2790" s="29">
        <f>IF(D2790="INVOICE",SUM('Tracker&amp;Invoice'!$H2828:INDEX('Tracker&amp;Invoice'!$A2828:$AC2828,1,H2790)),0)</f>
        <v>3295.4</v>
      </c>
      <c r="J2790" s="29">
        <f>IF(D2790="OVERALL",SUM('Tracker&amp;Invoice'!$H2828:$AC2828),0)</f>
        <v>0</v>
      </c>
    </row>
    <row r="2791" spans="1:10">
      <c r="A2791" t="e">
        <f t="shared" si="87"/>
        <v>#REF!</v>
      </c>
      <c r="B2791">
        <f>IF(AND('Tracker&amp;Invoice'!A2829&lt;&gt;"",'Tracker&amp;Invoice'!A2829&lt;&gt;"ITEM",'Tracker&amp;Invoice'!A2827="ITEM"),1,0)</f>
        <v>0</v>
      </c>
      <c r="C2791" t="str">
        <f>IF(B2791=1,'Tracker&amp;Invoice'!A2829,C2790)</f>
        <v>CR1-014</v>
      </c>
      <c r="D2791" t="str">
        <f>IF(LEFT(TRIM('Tracker&amp;Invoice'!B2829),9)="INVOICE #","INVOICE",IF(TRIM('Tracker&amp;Invoice'!B2829)="Overall Completion INVOICE","OVERALL",""))</f>
        <v/>
      </c>
      <c r="E2791" t="str">
        <f>IF(D2791="INVOICE",VALUE(MID(TRIM('Tracker&amp;Invoice'!B2829),10,10)),"")</f>
        <v/>
      </c>
      <c r="F2791">
        <f>IF(B2791=1,IFERROR(LOOKUP(2,1/('Tracker&amp;Invoice'!$H2829:$AC2829&lt;&gt;""),COLUMN('Tracker&amp;Invoice'!$H2829:$AC2829)),8),F2790)</f>
        <v>13</v>
      </c>
      <c r="G2791">
        <f>IF(D2791="OVERALL",IFERROR(LOOKUP(2,1/('Tracker&amp;Invoice'!$H2829:$AC2829&lt;&gt;""),COLUMN('Tracker&amp;Invoice'!$H2829:$AC2829)),8),G2792)</f>
        <v>14</v>
      </c>
      <c r="H2791">
        <f t="shared" si="86"/>
        <v>14</v>
      </c>
      <c r="I2791" s="29">
        <f>IF(D2791="INVOICE",SUM('Tracker&amp;Invoice'!$H2829:INDEX('Tracker&amp;Invoice'!$A2829:$AC2829,1,H2791)),0)</f>
        <v>0</v>
      </c>
      <c r="J2791" s="29">
        <f>IF(D2791="OVERALL",SUM('Tracker&amp;Invoice'!$H2829:$AC2829),0)</f>
        <v>0</v>
      </c>
    </row>
    <row r="2792" spans="1:10">
      <c r="A2792" t="e">
        <f t="shared" si="87"/>
        <v>#REF!</v>
      </c>
      <c r="B2792">
        <f>IF(AND('Tracker&amp;Invoice'!A2830&lt;&gt;"",'Tracker&amp;Invoice'!A2830&lt;&gt;"ITEM",'Tracker&amp;Invoice'!A2828="ITEM"),1,0)</f>
        <v>0</v>
      </c>
      <c r="C2792" t="str">
        <f>IF(B2792=1,'Tracker&amp;Invoice'!A2830,C2791)</f>
        <v>CR1-014</v>
      </c>
      <c r="D2792" t="str">
        <f>IF(LEFT(TRIM('Tracker&amp;Invoice'!B2830),9)="INVOICE #","INVOICE",IF(TRIM('Tracker&amp;Invoice'!B2830)="Overall Completion INVOICE","OVERALL",""))</f>
        <v>OVERALL</v>
      </c>
      <c r="E2792" t="str">
        <f>IF(D2792="INVOICE",VALUE(MID(TRIM('Tracker&amp;Invoice'!B2830),10,10)),"")</f>
        <v/>
      </c>
      <c r="F2792">
        <f>IF(B2792=1,IFERROR(LOOKUP(2,1/('Tracker&amp;Invoice'!$H2830:$AC2830&lt;&gt;""),COLUMN('Tracker&amp;Invoice'!$H2830:$AC2830)),8),F2791)</f>
        <v>13</v>
      </c>
      <c r="G2792">
        <f>IF(D2792="OVERALL",IFERROR(LOOKUP(2,1/('Tracker&amp;Invoice'!$H2830:$AC2830&lt;&gt;""),COLUMN('Tracker&amp;Invoice'!$H2830:$AC2830)),8),G2793)</f>
        <v>14</v>
      </c>
      <c r="H2792">
        <f t="shared" si="86"/>
        <v>14</v>
      </c>
      <c r="I2792" s="29">
        <f>IF(D2792="INVOICE",SUM('Tracker&amp;Invoice'!$H2830:INDEX('Tracker&amp;Invoice'!$A2830:$AC2830,1,H2792)),0)</f>
        <v>0</v>
      </c>
      <c r="J2792" s="29">
        <f>IF(D2792="OVERALL",SUM('Tracker&amp;Invoice'!$H2830:$AC2830),0)</f>
        <v>32954</v>
      </c>
    </row>
    <row r="2793" spans="1:10">
      <c r="A2793" t="e">
        <f t="shared" si="87"/>
        <v>#REF!</v>
      </c>
      <c r="B2793">
        <f>IF(AND('Tracker&amp;Invoice'!A2831&lt;&gt;"",'Tracker&amp;Invoice'!A2831&lt;&gt;"ITEM",'Tracker&amp;Invoice'!A2829="ITEM"),1,0)</f>
        <v>0</v>
      </c>
      <c r="C2793" t="str">
        <f>IF(B2793=1,'Tracker&amp;Invoice'!A2831,C2792)</f>
        <v>CR1-014</v>
      </c>
      <c r="D2793" t="str">
        <f>IF(LEFT(TRIM('Tracker&amp;Invoice'!B2831),9)="INVOICE #","INVOICE",IF(TRIM('Tracker&amp;Invoice'!B2831)="Overall Completion INVOICE","OVERALL",""))</f>
        <v/>
      </c>
      <c r="E2793" t="str">
        <f>IF(D2793="INVOICE",VALUE(MID(TRIM('Tracker&amp;Invoice'!B2831),10,10)),"")</f>
        <v/>
      </c>
      <c r="F2793">
        <f>IF(B2793=1,IFERROR(LOOKUP(2,1/('Tracker&amp;Invoice'!$H2831:$AC2831&lt;&gt;""),COLUMN('Tracker&amp;Invoice'!$H2831:$AC2831)),8),F2792)</f>
        <v>13</v>
      </c>
      <c r="G2793">
        <f>IF(D2793="OVERALL",IFERROR(LOOKUP(2,1/('Tracker&amp;Invoice'!$H2831:$AC2831&lt;&gt;""),COLUMN('Tracker&amp;Invoice'!$H2831:$AC2831)),8),G2794)</f>
        <v>14</v>
      </c>
      <c r="H2793">
        <f t="shared" si="86"/>
        <v>14</v>
      </c>
      <c r="I2793" s="29">
        <f>IF(D2793="INVOICE",SUM('Tracker&amp;Invoice'!$H2831:INDEX('Tracker&amp;Invoice'!$A2831:$AC2831,1,H2793)),0)</f>
        <v>0</v>
      </c>
      <c r="J2793" s="29">
        <f>IF(D2793="OVERALL",SUM('Tracker&amp;Invoice'!$H2831:$AC2831),0)</f>
        <v>0</v>
      </c>
    </row>
    <row r="2794" spans="1:10">
      <c r="A2794" t="e">
        <f t="shared" si="87"/>
        <v>#REF!</v>
      </c>
      <c r="B2794">
        <f>IF(AND('Tracker&amp;Invoice'!A2832&lt;&gt;"",'Tracker&amp;Invoice'!A2832&lt;&gt;"ITEM",'Tracker&amp;Invoice'!A2830="ITEM"),1,0)</f>
        <v>0</v>
      </c>
      <c r="C2794" t="str">
        <f>IF(B2794=1,'Tracker&amp;Invoice'!A2832,C2793)</f>
        <v>CR1-014</v>
      </c>
      <c r="D2794" t="str">
        <f>IF(LEFT(TRIM('Tracker&amp;Invoice'!B2832),9)="INVOICE #","INVOICE",IF(TRIM('Tracker&amp;Invoice'!B2832)="Overall Completion INVOICE","OVERALL",""))</f>
        <v/>
      </c>
      <c r="E2794" t="str">
        <f>IF(D2794="INVOICE",VALUE(MID(TRIM('Tracker&amp;Invoice'!B2832),10,10)),"")</f>
        <v/>
      </c>
      <c r="F2794">
        <f>IF(B2794=1,IFERROR(LOOKUP(2,1/('Tracker&amp;Invoice'!$H2832:$AC2832&lt;&gt;""),COLUMN('Tracker&amp;Invoice'!$H2832:$AC2832)),8),F2793)</f>
        <v>13</v>
      </c>
      <c r="G2794">
        <f>IF(D2794="OVERALL",IFERROR(LOOKUP(2,1/('Tracker&amp;Invoice'!$H2832:$AC2832&lt;&gt;""),COLUMN('Tracker&amp;Invoice'!$H2832:$AC2832)),8),G2795)</f>
        <v>14</v>
      </c>
      <c r="H2794">
        <f t="shared" si="86"/>
        <v>14</v>
      </c>
      <c r="I2794" s="29">
        <f>IF(D2794="INVOICE",SUM('Tracker&amp;Invoice'!$H2832:INDEX('Tracker&amp;Invoice'!$A2832:$AC2832,1,H2794)),0)</f>
        <v>0</v>
      </c>
      <c r="J2794" s="29">
        <f>IF(D2794="OVERALL",SUM('Tracker&amp;Invoice'!$H2832:$AC2832),0)</f>
        <v>0</v>
      </c>
    </row>
    <row r="2795" spans="1:10">
      <c r="A2795" t="e">
        <f t="shared" si="87"/>
        <v>#REF!</v>
      </c>
      <c r="B2795">
        <f>IF(AND('Tracker&amp;Invoice'!A2833&lt;&gt;"",'Tracker&amp;Invoice'!A2833&lt;&gt;"ITEM",'Tracker&amp;Invoice'!A2831="ITEM"),1,0)</f>
        <v>0</v>
      </c>
      <c r="C2795" t="str">
        <f>IF(B2795=1,'Tracker&amp;Invoice'!A2833,C2794)</f>
        <v>CR1-014</v>
      </c>
      <c r="D2795" t="str">
        <f>IF(LEFT(TRIM('Tracker&amp;Invoice'!B2833),9)="INVOICE #","INVOICE",IF(TRIM('Tracker&amp;Invoice'!B2833)="Overall Completion INVOICE","OVERALL",""))</f>
        <v/>
      </c>
      <c r="E2795" t="str">
        <f>IF(D2795="INVOICE",VALUE(MID(TRIM('Tracker&amp;Invoice'!B2833),10,10)),"")</f>
        <v/>
      </c>
      <c r="F2795">
        <f>IF(B2795=1,IFERROR(LOOKUP(2,1/('Tracker&amp;Invoice'!$H2833:$AC2833&lt;&gt;""),COLUMN('Tracker&amp;Invoice'!$H2833:$AC2833)),8),F2794)</f>
        <v>13</v>
      </c>
      <c r="G2795">
        <f>IF(D2795="OVERALL",IFERROR(LOOKUP(2,1/('Tracker&amp;Invoice'!$H2833:$AC2833&lt;&gt;""),COLUMN('Tracker&amp;Invoice'!$H2833:$AC2833)),8),G2796)</f>
        <v>14</v>
      </c>
      <c r="H2795">
        <f t="shared" si="86"/>
        <v>14</v>
      </c>
      <c r="I2795" s="29">
        <f>IF(D2795="INVOICE",SUM('Tracker&amp;Invoice'!$H2833:INDEX('Tracker&amp;Invoice'!$A2833:$AC2833,1,H2795)),0)</f>
        <v>0</v>
      </c>
      <c r="J2795" s="29">
        <f>IF(D2795="OVERALL",SUM('Tracker&amp;Invoice'!$H2833:$AC2833),0)</f>
        <v>0</v>
      </c>
    </row>
    <row r="2796" spans="1:10">
      <c r="A2796" t="e">
        <f t="shared" si="87"/>
        <v>#REF!</v>
      </c>
      <c r="B2796">
        <f>IF(AND('Tracker&amp;Invoice'!A2834&lt;&gt;"",'Tracker&amp;Invoice'!A2834&lt;&gt;"ITEM",'Tracker&amp;Invoice'!A2832="ITEM"),1,0)</f>
        <v>0</v>
      </c>
      <c r="C2796" t="str">
        <f>IF(B2796=1,'Tracker&amp;Invoice'!A2834,C2795)</f>
        <v>CR1-014</v>
      </c>
      <c r="D2796" t="str">
        <f>IF(LEFT(TRIM('Tracker&amp;Invoice'!B2834),9)="INVOICE #","INVOICE",IF(TRIM('Tracker&amp;Invoice'!B2834)="Overall Completion INVOICE","OVERALL",""))</f>
        <v/>
      </c>
      <c r="E2796" t="str">
        <f>IF(D2796="INVOICE",VALUE(MID(TRIM('Tracker&amp;Invoice'!B2834),10,10)),"")</f>
        <v/>
      </c>
      <c r="F2796">
        <f>IF(B2796=1,IFERROR(LOOKUP(2,1/('Tracker&amp;Invoice'!$H2834:$AC2834&lt;&gt;""),COLUMN('Tracker&amp;Invoice'!$H2834:$AC2834)),8),F2795)</f>
        <v>13</v>
      </c>
      <c r="G2796">
        <f>IF(D2796="OVERALL",IFERROR(LOOKUP(2,1/('Tracker&amp;Invoice'!$H2834:$AC2834&lt;&gt;""),COLUMN('Tracker&amp;Invoice'!$H2834:$AC2834)),8),G2797)</f>
        <v>14</v>
      </c>
      <c r="H2796">
        <f t="shared" si="86"/>
        <v>14</v>
      </c>
      <c r="I2796" s="29">
        <f>IF(D2796="INVOICE",SUM('Tracker&amp;Invoice'!$H2834:INDEX('Tracker&amp;Invoice'!$A2834:$AC2834,1,H2796)),0)</f>
        <v>0</v>
      </c>
      <c r="J2796" s="29">
        <f>IF(D2796="OVERALL",SUM('Tracker&amp;Invoice'!$H2834:$AC2834),0)</f>
        <v>0</v>
      </c>
    </row>
    <row r="2797" spans="1:10">
      <c r="A2797" t="e">
        <f t="shared" si="87"/>
        <v>#REF!</v>
      </c>
      <c r="B2797">
        <f>IF(AND('Tracker&amp;Invoice'!A2835&lt;&gt;"",'Tracker&amp;Invoice'!A2835&lt;&gt;"ITEM",'Tracker&amp;Invoice'!A2833="ITEM"),1,0)</f>
        <v>0</v>
      </c>
      <c r="C2797" t="str">
        <f>IF(B2797=1,'Tracker&amp;Invoice'!A2835,C2796)</f>
        <v>CR1-014</v>
      </c>
      <c r="D2797" t="str">
        <f>IF(LEFT(TRIM('Tracker&amp;Invoice'!B2835),9)="INVOICE #","INVOICE",IF(TRIM('Tracker&amp;Invoice'!B2835)="Overall Completion INVOICE","OVERALL",""))</f>
        <v/>
      </c>
      <c r="E2797" t="str">
        <f>IF(D2797="INVOICE",VALUE(MID(TRIM('Tracker&amp;Invoice'!B2835),10,10)),"")</f>
        <v/>
      </c>
      <c r="F2797">
        <f>IF(B2797=1,IFERROR(LOOKUP(2,1/('Tracker&amp;Invoice'!$H2835:$AC2835&lt;&gt;""),COLUMN('Tracker&amp;Invoice'!$H2835:$AC2835)),8),F2796)</f>
        <v>13</v>
      </c>
      <c r="G2797">
        <f>IF(D2797="OVERALL",IFERROR(LOOKUP(2,1/('Tracker&amp;Invoice'!$H2835:$AC2835&lt;&gt;""),COLUMN('Tracker&amp;Invoice'!$H2835:$AC2835)),8),G2798)</f>
        <v>14</v>
      </c>
      <c r="H2797">
        <f t="shared" si="86"/>
        <v>14</v>
      </c>
      <c r="I2797" s="29">
        <f>IF(D2797="INVOICE",SUM('Tracker&amp;Invoice'!$H2835:INDEX('Tracker&amp;Invoice'!$A2835:$AC2835,1,H2797)),0)</f>
        <v>0</v>
      </c>
      <c r="J2797" s="29">
        <f>IF(D2797="OVERALL",SUM('Tracker&amp;Invoice'!$H2835:$AC2835),0)</f>
        <v>0</v>
      </c>
    </row>
    <row r="2798" spans="1:10">
      <c r="A2798" t="e">
        <f t="shared" si="87"/>
        <v>#REF!</v>
      </c>
      <c r="B2798">
        <f>IF(AND('Tracker&amp;Invoice'!A2836&lt;&gt;"",'Tracker&amp;Invoice'!A2836&lt;&gt;"ITEM",'Tracker&amp;Invoice'!A2834="ITEM"),1,0)</f>
        <v>0</v>
      </c>
      <c r="C2798" t="str">
        <f>IF(B2798=1,'Tracker&amp;Invoice'!A2836,C2797)</f>
        <v>CR1-014</v>
      </c>
      <c r="D2798" t="str">
        <f>IF(LEFT(TRIM('Tracker&amp;Invoice'!B2836),9)="INVOICE #","INVOICE",IF(TRIM('Tracker&amp;Invoice'!B2836)="Overall Completion INVOICE","OVERALL",""))</f>
        <v/>
      </c>
      <c r="E2798" t="str">
        <f>IF(D2798="INVOICE",VALUE(MID(TRIM('Tracker&amp;Invoice'!B2836),10,10)),"")</f>
        <v/>
      </c>
      <c r="F2798">
        <f>IF(B2798=1,IFERROR(LOOKUP(2,1/('Tracker&amp;Invoice'!$H2836:$AC2836&lt;&gt;""),COLUMN('Tracker&amp;Invoice'!$H2836:$AC2836)),8),F2797)</f>
        <v>13</v>
      </c>
      <c r="G2798">
        <f>IF(D2798="OVERALL",IFERROR(LOOKUP(2,1/('Tracker&amp;Invoice'!$H2836:$AC2836&lt;&gt;""),COLUMN('Tracker&amp;Invoice'!$H2836:$AC2836)),8),G2799)</f>
        <v>14</v>
      </c>
      <c r="H2798">
        <f t="shared" si="86"/>
        <v>14</v>
      </c>
      <c r="I2798" s="29">
        <f>IF(D2798="INVOICE",SUM('Tracker&amp;Invoice'!$H2836:INDEX('Tracker&amp;Invoice'!$A2836:$AC2836,1,H2798)),0)</f>
        <v>0</v>
      </c>
      <c r="J2798" s="29">
        <f>IF(D2798="OVERALL",SUM('Tracker&amp;Invoice'!$H2836:$AC2836),0)</f>
        <v>0</v>
      </c>
    </row>
    <row r="2799" spans="1:10">
      <c r="A2799" t="e">
        <f t="shared" si="87"/>
        <v>#REF!</v>
      </c>
      <c r="B2799">
        <f>IF(AND('Tracker&amp;Invoice'!A2837&lt;&gt;"",'Tracker&amp;Invoice'!A2837&lt;&gt;"ITEM",'Tracker&amp;Invoice'!A2835="ITEM"),1,0)</f>
        <v>0</v>
      </c>
      <c r="C2799" t="str">
        <f>IF(B2799=1,'Tracker&amp;Invoice'!A2837,C2798)</f>
        <v>CR1-014</v>
      </c>
      <c r="D2799" t="str">
        <f>IF(LEFT(TRIM('Tracker&amp;Invoice'!B2837),9)="INVOICE #","INVOICE",IF(TRIM('Tracker&amp;Invoice'!B2837)="Overall Completion INVOICE","OVERALL",""))</f>
        <v/>
      </c>
      <c r="E2799" t="str">
        <f>IF(D2799="INVOICE",VALUE(MID(TRIM('Tracker&amp;Invoice'!B2837),10,10)),"")</f>
        <v/>
      </c>
      <c r="F2799">
        <f>IF(B2799=1,IFERROR(LOOKUP(2,1/('Tracker&amp;Invoice'!$H2837:$AC2837&lt;&gt;""),COLUMN('Tracker&amp;Invoice'!$H2837:$AC2837)),8),F2798)</f>
        <v>13</v>
      </c>
      <c r="G2799">
        <f>IF(D2799="OVERALL",IFERROR(LOOKUP(2,1/('Tracker&amp;Invoice'!$H2837:$AC2837&lt;&gt;""),COLUMN('Tracker&amp;Invoice'!$H2837:$AC2837)),8),G2800)</f>
        <v>14</v>
      </c>
      <c r="H2799">
        <f t="shared" si="86"/>
        <v>14</v>
      </c>
      <c r="I2799" s="29">
        <f>IF(D2799="INVOICE",SUM('Tracker&amp;Invoice'!$H2837:INDEX('Tracker&amp;Invoice'!$A2837:$AC2837,1,H2799)),0)</f>
        <v>0</v>
      </c>
      <c r="J2799" s="29">
        <f>IF(D2799="OVERALL",SUM('Tracker&amp;Invoice'!$H2837:$AC2837),0)</f>
        <v>0</v>
      </c>
    </row>
    <row r="2800" spans="1:10">
      <c r="A2800" t="e">
        <f t="shared" si="87"/>
        <v>#REF!</v>
      </c>
      <c r="B2800">
        <f>IF(AND('Tracker&amp;Invoice'!A2838&lt;&gt;"",'Tracker&amp;Invoice'!A2838&lt;&gt;"ITEM",'Tracker&amp;Invoice'!A2836="ITEM"),1,0)</f>
        <v>0</v>
      </c>
      <c r="C2800" t="str">
        <f>IF(B2800=1,'Tracker&amp;Invoice'!A2838,C2799)</f>
        <v>CR1-014</v>
      </c>
      <c r="D2800" t="str">
        <f>IF(LEFT(TRIM('Tracker&amp;Invoice'!B2838),9)="INVOICE #","INVOICE",IF(TRIM('Tracker&amp;Invoice'!B2838)="Overall Completion INVOICE","OVERALL",""))</f>
        <v/>
      </c>
      <c r="E2800" t="str">
        <f>IF(D2800="INVOICE",VALUE(MID(TRIM('Tracker&amp;Invoice'!B2838),10,10)),"")</f>
        <v/>
      </c>
      <c r="F2800">
        <f>IF(B2800=1,IFERROR(LOOKUP(2,1/('Tracker&amp;Invoice'!$H2838:$AC2838&lt;&gt;""),COLUMN('Tracker&amp;Invoice'!$H2838:$AC2838)),8),F2799)</f>
        <v>13</v>
      </c>
      <c r="G2800">
        <f>IF(D2800="OVERALL",IFERROR(LOOKUP(2,1/('Tracker&amp;Invoice'!$H2838:$AC2838&lt;&gt;""),COLUMN('Tracker&amp;Invoice'!$H2838:$AC2838)),8),G2801)</f>
        <v>14</v>
      </c>
      <c r="H2800">
        <f t="shared" si="86"/>
        <v>14</v>
      </c>
      <c r="I2800" s="29">
        <f>IF(D2800="INVOICE",SUM('Tracker&amp;Invoice'!$H2838:INDEX('Tracker&amp;Invoice'!$A2838:$AC2838,1,H2800)),0)</f>
        <v>0</v>
      </c>
      <c r="J2800" s="29">
        <f>IF(D2800="OVERALL",SUM('Tracker&amp;Invoice'!$H2838:$AC2838),0)</f>
        <v>0</v>
      </c>
    </row>
    <row r="2801" spans="1:10">
      <c r="A2801" t="e">
        <f t="shared" si="87"/>
        <v>#REF!</v>
      </c>
      <c r="B2801">
        <f>IF(AND('Tracker&amp;Invoice'!A2839&lt;&gt;"",'Tracker&amp;Invoice'!A2839&lt;&gt;"ITEM",'Tracker&amp;Invoice'!A2837="ITEM"),1,0)</f>
        <v>1</v>
      </c>
      <c r="C2801" t="str">
        <f>IF(B2801=1,'Tracker&amp;Invoice'!A2839,C2800)</f>
        <v>CR1-015</v>
      </c>
      <c r="D2801" t="str">
        <f>IF(LEFT(TRIM('Tracker&amp;Invoice'!B2839),9)="INVOICE #","INVOICE",IF(TRIM('Tracker&amp;Invoice'!B2839)="Overall Completion INVOICE","OVERALL",""))</f>
        <v/>
      </c>
      <c r="E2801" t="str">
        <f>IF(D2801="INVOICE",VALUE(MID(TRIM('Tracker&amp;Invoice'!B2839),10,10)),"")</f>
        <v/>
      </c>
      <c r="F2801">
        <f>IF(B2801=1,IFERROR(LOOKUP(2,1/('Tracker&amp;Invoice'!$H2839:$AC2839&lt;&gt;""),COLUMN('Tracker&amp;Invoice'!$H2839:$AC2839)),8),F2800)</f>
        <v>13</v>
      </c>
      <c r="G2801">
        <f>IF(D2801="OVERALL",IFERROR(LOOKUP(2,1/('Tracker&amp;Invoice'!$H2839:$AC2839&lt;&gt;""),COLUMN('Tracker&amp;Invoice'!$H2839:$AC2839)),8),G2802)</f>
        <v>14</v>
      </c>
      <c r="H2801">
        <f t="shared" si="86"/>
        <v>14</v>
      </c>
      <c r="I2801" s="29">
        <f>IF(D2801="INVOICE",SUM('Tracker&amp;Invoice'!$H2839:INDEX('Tracker&amp;Invoice'!$A2839:$AC2839,1,H2801)),0)</f>
        <v>0</v>
      </c>
      <c r="J2801" s="29">
        <f>IF(D2801="OVERALL",SUM('Tracker&amp;Invoice'!$H2839:$AC2839),0)</f>
        <v>0</v>
      </c>
    </row>
    <row r="2802" spans="1:10">
      <c r="A2802" t="e">
        <f t="shared" si="87"/>
        <v>#REF!</v>
      </c>
      <c r="B2802">
        <f>IF(AND('Tracker&amp;Invoice'!A2840&lt;&gt;"",'Tracker&amp;Invoice'!A2840&lt;&gt;"ITEM",'Tracker&amp;Invoice'!A2838="ITEM"),1,0)</f>
        <v>0</v>
      </c>
      <c r="C2802" t="str">
        <f>IF(B2802=1,'Tracker&amp;Invoice'!A2840,C2801)</f>
        <v>CR1-015</v>
      </c>
      <c r="D2802" t="str">
        <f>IF(LEFT(TRIM('Tracker&amp;Invoice'!B2840),9)="INVOICE #","INVOICE",IF(TRIM('Tracker&amp;Invoice'!B2840)="Overall Completion INVOICE","OVERALL",""))</f>
        <v/>
      </c>
      <c r="E2802" t="str">
        <f>IF(D2802="INVOICE",VALUE(MID(TRIM('Tracker&amp;Invoice'!B2840),10,10)),"")</f>
        <v/>
      </c>
      <c r="F2802">
        <f>IF(B2802=1,IFERROR(LOOKUP(2,1/('Tracker&amp;Invoice'!$H2840:$AC2840&lt;&gt;""),COLUMN('Tracker&amp;Invoice'!$H2840:$AC2840)),8),F2801)</f>
        <v>13</v>
      </c>
      <c r="G2802">
        <f>IF(D2802="OVERALL",IFERROR(LOOKUP(2,1/('Tracker&amp;Invoice'!$H2840:$AC2840&lt;&gt;""),COLUMN('Tracker&amp;Invoice'!$H2840:$AC2840)),8),G2803)</f>
        <v>14</v>
      </c>
      <c r="H2802">
        <f t="shared" si="86"/>
        <v>14</v>
      </c>
      <c r="I2802" s="29">
        <f>IF(D2802="INVOICE",SUM('Tracker&amp;Invoice'!$H2840:INDEX('Tracker&amp;Invoice'!$A2840:$AC2840,1,H2802)),0)</f>
        <v>0</v>
      </c>
      <c r="J2802" s="29">
        <f>IF(D2802="OVERALL",SUM('Tracker&amp;Invoice'!$H2840:$AC2840),0)</f>
        <v>0</v>
      </c>
    </row>
    <row r="2803" spans="1:10">
      <c r="A2803" t="e">
        <f t="shared" si="87"/>
        <v>#REF!</v>
      </c>
      <c r="B2803">
        <f>IF(AND('Tracker&amp;Invoice'!A2841&lt;&gt;"",'Tracker&amp;Invoice'!A2841&lt;&gt;"ITEM",'Tracker&amp;Invoice'!A2839="ITEM"),1,0)</f>
        <v>0</v>
      </c>
      <c r="C2803" t="str">
        <f>IF(B2803=1,'Tracker&amp;Invoice'!A2841,C2802)</f>
        <v>CR1-015</v>
      </c>
      <c r="D2803" t="str">
        <f>IF(LEFT(TRIM('Tracker&amp;Invoice'!B2841),9)="INVOICE #","INVOICE",IF(TRIM('Tracker&amp;Invoice'!B2841)="Overall Completion INVOICE","OVERALL",""))</f>
        <v/>
      </c>
      <c r="E2803" t="str">
        <f>IF(D2803="INVOICE",VALUE(MID(TRIM('Tracker&amp;Invoice'!B2841),10,10)),"")</f>
        <v/>
      </c>
      <c r="F2803">
        <f>IF(B2803=1,IFERROR(LOOKUP(2,1/('Tracker&amp;Invoice'!$H2841:$AC2841&lt;&gt;""),COLUMN('Tracker&amp;Invoice'!$H2841:$AC2841)),8),F2802)</f>
        <v>13</v>
      </c>
      <c r="G2803">
        <f>IF(D2803="OVERALL",IFERROR(LOOKUP(2,1/('Tracker&amp;Invoice'!$H2841:$AC2841&lt;&gt;""),COLUMN('Tracker&amp;Invoice'!$H2841:$AC2841)),8),G2804)</f>
        <v>14</v>
      </c>
      <c r="H2803">
        <f t="shared" si="86"/>
        <v>14</v>
      </c>
      <c r="I2803" s="29">
        <f>IF(D2803="INVOICE",SUM('Tracker&amp;Invoice'!$H2841:INDEX('Tracker&amp;Invoice'!$A2841:$AC2841,1,H2803)),0)</f>
        <v>0</v>
      </c>
      <c r="J2803" s="29">
        <f>IF(D2803="OVERALL",SUM('Tracker&amp;Invoice'!$H2841:$AC2841),0)</f>
        <v>0</v>
      </c>
    </row>
    <row r="2804" spans="1:10">
      <c r="A2804" t="e">
        <f t="shared" si="87"/>
        <v>#REF!</v>
      </c>
      <c r="B2804">
        <f>IF(AND('Tracker&amp;Invoice'!A2842&lt;&gt;"",'Tracker&amp;Invoice'!A2842&lt;&gt;"ITEM",'Tracker&amp;Invoice'!A2840="ITEM"),1,0)</f>
        <v>0</v>
      </c>
      <c r="C2804" t="str">
        <f>IF(B2804=1,'Tracker&amp;Invoice'!A2842,C2803)</f>
        <v>CR1-015</v>
      </c>
      <c r="D2804" t="str">
        <f>IF(LEFT(TRIM('Tracker&amp;Invoice'!B2842),9)="INVOICE #","INVOICE",IF(TRIM('Tracker&amp;Invoice'!B2842)="Overall Completion INVOICE","OVERALL",""))</f>
        <v>INVOICE</v>
      </c>
      <c r="E2804">
        <f>IF(D2804="INVOICE",VALUE(MID(TRIM('Tracker&amp;Invoice'!B2842),10,10)),"")</f>
        <v>27</v>
      </c>
      <c r="F2804">
        <f>IF(B2804=1,IFERROR(LOOKUP(2,1/('Tracker&amp;Invoice'!$H2842:$AC2842&lt;&gt;""),COLUMN('Tracker&amp;Invoice'!$H2842:$AC2842)),8),F2803)</f>
        <v>13</v>
      </c>
      <c r="G2804">
        <f>IF(D2804="OVERALL",IFERROR(LOOKUP(2,1/('Tracker&amp;Invoice'!$H2842:$AC2842&lt;&gt;""),COLUMN('Tracker&amp;Invoice'!$H2842:$AC2842)),8),G2805)</f>
        <v>14</v>
      </c>
      <c r="H2804">
        <f t="shared" si="86"/>
        <v>14</v>
      </c>
      <c r="I2804" s="29">
        <f>IF(D2804="INVOICE",SUM('Tracker&amp;Invoice'!$H2842:INDEX('Tracker&amp;Invoice'!$A2842:$AC2842,1,H2804)),0)</f>
        <v>16614.400000000001</v>
      </c>
      <c r="J2804" s="29">
        <f>IF(D2804="OVERALL",SUM('Tracker&amp;Invoice'!$H2842:$AC2842),0)</f>
        <v>0</v>
      </c>
    </row>
    <row r="2805" spans="1:10">
      <c r="A2805" t="e">
        <f t="shared" si="87"/>
        <v>#REF!</v>
      </c>
      <c r="B2805">
        <f>IF(AND('Tracker&amp;Invoice'!A2843&lt;&gt;"",'Tracker&amp;Invoice'!A2843&lt;&gt;"ITEM",'Tracker&amp;Invoice'!A2841="ITEM"),1,0)</f>
        <v>0</v>
      </c>
      <c r="C2805" t="str">
        <f>IF(B2805=1,'Tracker&amp;Invoice'!A2843,C2804)</f>
        <v>CR1-015</v>
      </c>
      <c r="D2805" t="str">
        <f>IF(LEFT(TRIM('Tracker&amp;Invoice'!B2843),9)="INVOICE #","INVOICE",IF(TRIM('Tracker&amp;Invoice'!B2843)="Overall Completion INVOICE","OVERALL",""))</f>
        <v/>
      </c>
      <c r="E2805" t="str">
        <f>IF(D2805="INVOICE",VALUE(MID(TRIM('Tracker&amp;Invoice'!B2843),10,10)),"")</f>
        <v/>
      </c>
      <c r="F2805">
        <f>IF(B2805=1,IFERROR(LOOKUP(2,1/('Tracker&amp;Invoice'!$H2843:$AC2843&lt;&gt;""),COLUMN('Tracker&amp;Invoice'!$H2843:$AC2843)),8),F2804)</f>
        <v>13</v>
      </c>
      <c r="G2805">
        <f>IF(D2805="OVERALL",IFERROR(LOOKUP(2,1/('Tracker&amp;Invoice'!$H2843:$AC2843&lt;&gt;""),COLUMN('Tracker&amp;Invoice'!$H2843:$AC2843)),8),G2806)</f>
        <v>14</v>
      </c>
      <c r="H2805">
        <f t="shared" si="86"/>
        <v>14</v>
      </c>
      <c r="I2805" s="29">
        <f>IF(D2805="INVOICE",SUM('Tracker&amp;Invoice'!$H2843:INDEX('Tracker&amp;Invoice'!$A2843:$AC2843,1,H2805)),0)</f>
        <v>0</v>
      </c>
      <c r="J2805" s="29">
        <f>IF(D2805="OVERALL",SUM('Tracker&amp;Invoice'!$H2843:$AC2843),0)</f>
        <v>0</v>
      </c>
    </row>
    <row r="2806" spans="1:10">
      <c r="A2806" t="e">
        <f t="shared" si="87"/>
        <v>#REF!</v>
      </c>
      <c r="B2806">
        <f>IF(AND('Tracker&amp;Invoice'!A2844&lt;&gt;"",'Tracker&amp;Invoice'!A2844&lt;&gt;"ITEM",'Tracker&amp;Invoice'!A2842="ITEM"),1,0)</f>
        <v>0</v>
      </c>
      <c r="C2806" t="str">
        <f>IF(B2806=1,'Tracker&amp;Invoice'!A2844,C2805)</f>
        <v>CR1-015</v>
      </c>
      <c r="D2806" t="str">
        <f>IF(LEFT(TRIM('Tracker&amp;Invoice'!B2844),9)="INVOICE #","INVOICE",IF(TRIM('Tracker&amp;Invoice'!B2844)="Overall Completion INVOICE","OVERALL",""))</f>
        <v>INVOICE</v>
      </c>
      <c r="E2806">
        <f>IF(D2806="INVOICE",VALUE(MID(TRIM('Tracker&amp;Invoice'!B2844),10,10)),"")</f>
        <v>30</v>
      </c>
      <c r="F2806">
        <f>IF(B2806=1,IFERROR(LOOKUP(2,1/('Tracker&amp;Invoice'!$H2844:$AC2844&lt;&gt;""),COLUMN('Tracker&amp;Invoice'!$H2844:$AC2844)),8),F2805)</f>
        <v>13</v>
      </c>
      <c r="G2806">
        <f>IF(D2806="OVERALL",IFERROR(LOOKUP(2,1/('Tracker&amp;Invoice'!$H2844:$AC2844&lt;&gt;""),COLUMN('Tracker&amp;Invoice'!$H2844:$AC2844)),8),G2807)</f>
        <v>14</v>
      </c>
      <c r="H2806">
        <f t="shared" si="86"/>
        <v>14</v>
      </c>
      <c r="I2806" s="29">
        <f>IF(D2806="INVOICE",SUM('Tracker&amp;Invoice'!$H2844:INDEX('Tracker&amp;Invoice'!$A2844:$AC2844,1,H2806)),0)</f>
        <v>10572.800000000001</v>
      </c>
      <c r="J2806" s="29">
        <f>IF(D2806="OVERALL",SUM('Tracker&amp;Invoice'!$H2844:$AC2844),0)</f>
        <v>0</v>
      </c>
    </row>
    <row r="2807" spans="1:10">
      <c r="A2807" t="e">
        <f t="shared" si="87"/>
        <v>#REF!</v>
      </c>
      <c r="B2807">
        <f>IF(AND('Tracker&amp;Invoice'!A2845&lt;&gt;"",'Tracker&amp;Invoice'!A2845&lt;&gt;"ITEM",'Tracker&amp;Invoice'!A2843="ITEM"),1,0)</f>
        <v>0</v>
      </c>
      <c r="C2807" t="str">
        <f>IF(B2807=1,'Tracker&amp;Invoice'!A2845,C2806)</f>
        <v>CR1-015</v>
      </c>
      <c r="D2807" t="str">
        <f>IF(LEFT(TRIM('Tracker&amp;Invoice'!B2845),9)="INVOICE #","INVOICE",IF(TRIM('Tracker&amp;Invoice'!B2845)="Overall Completion INVOICE","OVERALL",""))</f>
        <v/>
      </c>
      <c r="E2807" t="str">
        <f>IF(D2807="INVOICE",VALUE(MID(TRIM('Tracker&amp;Invoice'!B2845),10,10)),"")</f>
        <v/>
      </c>
      <c r="F2807">
        <f>IF(B2807=1,IFERROR(LOOKUP(2,1/('Tracker&amp;Invoice'!$H2845:$AC2845&lt;&gt;""),COLUMN('Tracker&amp;Invoice'!$H2845:$AC2845)),8),F2806)</f>
        <v>13</v>
      </c>
      <c r="G2807">
        <f>IF(D2807="OVERALL",IFERROR(LOOKUP(2,1/('Tracker&amp;Invoice'!$H2845:$AC2845&lt;&gt;""),COLUMN('Tracker&amp;Invoice'!$H2845:$AC2845)),8),G2808)</f>
        <v>14</v>
      </c>
      <c r="H2807">
        <f t="shared" si="86"/>
        <v>14</v>
      </c>
      <c r="I2807" s="29">
        <f>IF(D2807="INVOICE",SUM('Tracker&amp;Invoice'!$H2845:INDEX('Tracker&amp;Invoice'!$A2845:$AC2845,1,H2807)),0)</f>
        <v>0</v>
      </c>
      <c r="J2807" s="29">
        <f>IF(D2807="OVERALL",SUM('Tracker&amp;Invoice'!$H2845:$AC2845),0)</f>
        <v>0</v>
      </c>
    </row>
    <row r="2808" spans="1:10">
      <c r="A2808" t="e">
        <f t="shared" si="87"/>
        <v>#REF!</v>
      </c>
      <c r="B2808">
        <f>IF(AND('Tracker&amp;Invoice'!A2846&lt;&gt;"",'Tracker&amp;Invoice'!A2846&lt;&gt;"ITEM",'Tracker&amp;Invoice'!A2844="ITEM"),1,0)</f>
        <v>0</v>
      </c>
      <c r="C2808" t="str">
        <f>IF(B2808=1,'Tracker&amp;Invoice'!A2846,C2807)</f>
        <v>CR1-015</v>
      </c>
      <c r="D2808" t="str">
        <f>IF(LEFT(TRIM('Tracker&amp;Invoice'!B2846),9)="INVOICE #","INVOICE",IF(TRIM('Tracker&amp;Invoice'!B2846)="Overall Completion INVOICE","OVERALL",""))</f>
        <v>INVOICE</v>
      </c>
      <c r="E2808">
        <f>IF(D2808="INVOICE",VALUE(MID(TRIM('Tracker&amp;Invoice'!B2846),10,10)),"")</f>
        <v>31</v>
      </c>
      <c r="F2808">
        <f>IF(B2808=1,IFERROR(LOOKUP(2,1/('Tracker&amp;Invoice'!$H2846:$AC2846&lt;&gt;""),COLUMN('Tracker&amp;Invoice'!$H2846:$AC2846)),8),F2807)</f>
        <v>13</v>
      </c>
      <c r="G2808">
        <f>IF(D2808="OVERALL",IFERROR(LOOKUP(2,1/('Tracker&amp;Invoice'!$H2846:$AC2846&lt;&gt;""),COLUMN('Tracker&amp;Invoice'!$H2846:$AC2846)),8),G2809)</f>
        <v>14</v>
      </c>
      <c r="H2808">
        <f t="shared" si="86"/>
        <v>14</v>
      </c>
      <c r="I2808" s="29">
        <f>IF(D2808="INVOICE",SUM('Tracker&amp;Invoice'!$H2846:INDEX('Tracker&amp;Invoice'!$A2846:$AC2846,1,H2808)),0)</f>
        <v>3020.8</v>
      </c>
      <c r="J2808" s="29">
        <f>IF(D2808="OVERALL",SUM('Tracker&amp;Invoice'!$H2846:$AC2846),0)</f>
        <v>0</v>
      </c>
    </row>
    <row r="2809" spans="1:10">
      <c r="A2809" t="e">
        <f t="shared" si="87"/>
        <v>#REF!</v>
      </c>
      <c r="B2809">
        <f>IF(AND('Tracker&amp;Invoice'!A2847&lt;&gt;"",'Tracker&amp;Invoice'!A2847&lt;&gt;"ITEM",'Tracker&amp;Invoice'!A2845="ITEM"),1,0)</f>
        <v>0</v>
      </c>
      <c r="C2809" t="str">
        <f>IF(B2809=1,'Tracker&amp;Invoice'!A2847,C2808)</f>
        <v>CR1-015</v>
      </c>
      <c r="D2809" t="str">
        <f>IF(LEFT(TRIM('Tracker&amp;Invoice'!B2847),9)="INVOICE #","INVOICE",IF(TRIM('Tracker&amp;Invoice'!B2847)="Overall Completion INVOICE","OVERALL",""))</f>
        <v/>
      </c>
      <c r="E2809" t="str">
        <f>IF(D2809="INVOICE",VALUE(MID(TRIM('Tracker&amp;Invoice'!B2847),10,10)),"")</f>
        <v/>
      </c>
      <c r="F2809">
        <f>IF(B2809=1,IFERROR(LOOKUP(2,1/('Tracker&amp;Invoice'!$H2847:$AC2847&lt;&gt;""),COLUMN('Tracker&amp;Invoice'!$H2847:$AC2847)),8),F2808)</f>
        <v>13</v>
      </c>
      <c r="G2809">
        <f>IF(D2809="OVERALL",IFERROR(LOOKUP(2,1/('Tracker&amp;Invoice'!$H2847:$AC2847&lt;&gt;""),COLUMN('Tracker&amp;Invoice'!$H2847:$AC2847)),8),G2810)</f>
        <v>14</v>
      </c>
      <c r="H2809">
        <f t="shared" si="86"/>
        <v>14</v>
      </c>
      <c r="I2809" s="29">
        <f>IF(D2809="INVOICE",SUM('Tracker&amp;Invoice'!$H2847:INDEX('Tracker&amp;Invoice'!$A2847:$AC2847,1,H2809)),0)</f>
        <v>0</v>
      </c>
      <c r="J2809" s="29">
        <f>IF(D2809="OVERALL",SUM('Tracker&amp;Invoice'!$H2847:$AC2847),0)</f>
        <v>0</v>
      </c>
    </row>
    <row r="2810" spans="1:10">
      <c r="A2810" t="e">
        <f t="shared" si="87"/>
        <v>#REF!</v>
      </c>
      <c r="B2810">
        <f>IF(AND('Tracker&amp;Invoice'!A2848&lt;&gt;"",'Tracker&amp;Invoice'!A2848&lt;&gt;"ITEM",'Tracker&amp;Invoice'!A2846="ITEM"),1,0)</f>
        <v>0</v>
      </c>
      <c r="C2810" t="str">
        <f>IF(B2810=1,'Tracker&amp;Invoice'!A2848,C2809)</f>
        <v>CR1-015</v>
      </c>
      <c r="D2810" t="str">
        <f>IF(LEFT(TRIM('Tracker&amp;Invoice'!B2848),9)="INVOICE #","INVOICE",IF(TRIM('Tracker&amp;Invoice'!B2848)="Overall Completion INVOICE","OVERALL",""))</f>
        <v/>
      </c>
      <c r="E2810" t="str">
        <f>IF(D2810="INVOICE",VALUE(MID(TRIM('Tracker&amp;Invoice'!B2848),10,10)),"")</f>
        <v/>
      </c>
      <c r="F2810">
        <f>IF(B2810=1,IFERROR(LOOKUP(2,1/('Tracker&amp;Invoice'!$H2848:$AC2848&lt;&gt;""),COLUMN('Tracker&amp;Invoice'!$H2848:$AC2848)),8),F2809)</f>
        <v>13</v>
      </c>
      <c r="G2810">
        <f>IF(D2810="OVERALL",IFERROR(LOOKUP(2,1/('Tracker&amp;Invoice'!$H2848:$AC2848&lt;&gt;""),COLUMN('Tracker&amp;Invoice'!$H2848:$AC2848)),8),G2811)</f>
        <v>14</v>
      </c>
      <c r="H2810">
        <f t="shared" si="86"/>
        <v>14</v>
      </c>
      <c r="I2810" s="29">
        <f>IF(D2810="INVOICE",SUM('Tracker&amp;Invoice'!$H2848:INDEX('Tracker&amp;Invoice'!$A2848:$AC2848,1,H2810)),0)</f>
        <v>0</v>
      </c>
      <c r="J2810" s="29">
        <f>IF(D2810="OVERALL",SUM('Tracker&amp;Invoice'!$H2848:$AC2848),0)</f>
        <v>0</v>
      </c>
    </row>
    <row r="2811" spans="1:10">
      <c r="A2811" t="e">
        <f t="shared" si="87"/>
        <v>#REF!</v>
      </c>
      <c r="B2811">
        <f>IF(AND('Tracker&amp;Invoice'!A2849&lt;&gt;"",'Tracker&amp;Invoice'!A2849&lt;&gt;"ITEM",'Tracker&amp;Invoice'!A2847="ITEM"),1,0)</f>
        <v>0</v>
      </c>
      <c r="C2811" t="str">
        <f>IF(B2811=1,'Tracker&amp;Invoice'!A2849,C2810)</f>
        <v>CR1-015</v>
      </c>
      <c r="D2811" t="str">
        <f>IF(LEFT(TRIM('Tracker&amp;Invoice'!B2849),9)="INVOICE #","INVOICE",IF(TRIM('Tracker&amp;Invoice'!B2849)="Overall Completion INVOICE","OVERALL",""))</f>
        <v/>
      </c>
      <c r="E2811" t="str">
        <f>IF(D2811="INVOICE",VALUE(MID(TRIM('Tracker&amp;Invoice'!B2849),10,10)),"")</f>
        <v/>
      </c>
      <c r="F2811">
        <f>IF(B2811=1,IFERROR(LOOKUP(2,1/('Tracker&amp;Invoice'!$H2849:$AC2849&lt;&gt;""),COLUMN('Tracker&amp;Invoice'!$H2849:$AC2849)),8),F2810)</f>
        <v>13</v>
      </c>
      <c r="G2811">
        <f>IF(D2811="OVERALL",IFERROR(LOOKUP(2,1/('Tracker&amp;Invoice'!$H2849:$AC2849&lt;&gt;""),COLUMN('Tracker&amp;Invoice'!$H2849:$AC2849)),8),G2812)</f>
        <v>14</v>
      </c>
      <c r="H2811">
        <f t="shared" si="86"/>
        <v>14</v>
      </c>
      <c r="I2811" s="29">
        <f>IF(D2811="INVOICE",SUM('Tracker&amp;Invoice'!$H2849:INDEX('Tracker&amp;Invoice'!$A2849:$AC2849,1,H2811)),0)</f>
        <v>0</v>
      </c>
      <c r="J2811" s="29">
        <f>IF(D2811="OVERALL",SUM('Tracker&amp;Invoice'!$H2849:$AC2849),0)</f>
        <v>0</v>
      </c>
    </row>
    <row r="2812" spans="1:10">
      <c r="A2812" t="e">
        <f t="shared" si="87"/>
        <v>#REF!</v>
      </c>
      <c r="B2812">
        <f>IF(AND('Tracker&amp;Invoice'!A2850&lt;&gt;"",'Tracker&amp;Invoice'!A2850&lt;&gt;"ITEM",'Tracker&amp;Invoice'!A2848="ITEM"),1,0)</f>
        <v>0</v>
      </c>
      <c r="C2812" t="str">
        <f>IF(B2812=1,'Tracker&amp;Invoice'!A2850,C2811)</f>
        <v>CR1-015</v>
      </c>
      <c r="D2812" t="str">
        <f>IF(LEFT(TRIM('Tracker&amp;Invoice'!B2850),9)="INVOICE #","INVOICE",IF(TRIM('Tracker&amp;Invoice'!B2850)="Overall Completion INVOICE","OVERALL",""))</f>
        <v>OVERALL</v>
      </c>
      <c r="E2812" t="str">
        <f>IF(D2812="INVOICE",VALUE(MID(TRIM('Tracker&amp;Invoice'!B2850),10,10)),"")</f>
        <v/>
      </c>
      <c r="F2812">
        <f>IF(B2812=1,IFERROR(LOOKUP(2,1/('Tracker&amp;Invoice'!$H2850:$AC2850&lt;&gt;""),COLUMN('Tracker&amp;Invoice'!$H2850:$AC2850)),8),F2811)</f>
        <v>13</v>
      </c>
      <c r="G2812">
        <f>IF(D2812="OVERALL",IFERROR(LOOKUP(2,1/('Tracker&amp;Invoice'!$H2850:$AC2850&lt;&gt;""),COLUMN('Tracker&amp;Invoice'!$H2850:$AC2850)),8),G2813)</f>
        <v>14</v>
      </c>
      <c r="H2812">
        <f t="shared" si="86"/>
        <v>14</v>
      </c>
      <c r="I2812" s="29">
        <f>IF(D2812="INVOICE",SUM('Tracker&amp;Invoice'!$H2850:INDEX('Tracker&amp;Invoice'!$A2850:$AC2850,1,H2812)),0)</f>
        <v>0</v>
      </c>
      <c r="J2812" s="29">
        <f>IF(D2812="OVERALL",SUM('Tracker&amp;Invoice'!$H2850:$AC2850),0)</f>
        <v>30208.000000000004</v>
      </c>
    </row>
    <row r="2813" spans="1:10">
      <c r="A2813" t="e">
        <f t="shared" si="87"/>
        <v>#REF!</v>
      </c>
      <c r="B2813">
        <f>IF(AND('Tracker&amp;Invoice'!A2851&lt;&gt;"",'Tracker&amp;Invoice'!A2851&lt;&gt;"ITEM",'Tracker&amp;Invoice'!A2849="ITEM"),1,0)</f>
        <v>0</v>
      </c>
      <c r="C2813" t="str">
        <f>IF(B2813=1,'Tracker&amp;Invoice'!A2851,C2812)</f>
        <v>CR1-015</v>
      </c>
      <c r="D2813" t="str">
        <f>IF(LEFT(TRIM('Tracker&amp;Invoice'!B2851),9)="INVOICE #","INVOICE",IF(TRIM('Tracker&amp;Invoice'!B2851)="Overall Completion INVOICE","OVERALL",""))</f>
        <v/>
      </c>
      <c r="E2813" t="str">
        <f>IF(D2813="INVOICE",VALUE(MID(TRIM('Tracker&amp;Invoice'!B2851),10,10)),"")</f>
        <v/>
      </c>
      <c r="F2813">
        <f>IF(B2813=1,IFERROR(LOOKUP(2,1/('Tracker&amp;Invoice'!$H2851:$AC2851&lt;&gt;""),COLUMN('Tracker&amp;Invoice'!$H2851:$AC2851)),8),F2812)</f>
        <v>13</v>
      </c>
      <c r="G2813">
        <f>IF(D2813="OVERALL",IFERROR(LOOKUP(2,1/('Tracker&amp;Invoice'!$H2851:$AC2851&lt;&gt;""),COLUMN('Tracker&amp;Invoice'!$H2851:$AC2851)),8),G2814)</f>
        <v>16</v>
      </c>
      <c r="H2813">
        <f t="shared" si="86"/>
        <v>16</v>
      </c>
      <c r="I2813" s="29">
        <f>IF(D2813="INVOICE",SUM('Tracker&amp;Invoice'!$H2851:INDEX('Tracker&amp;Invoice'!$A2851:$AC2851,1,H2813)),0)</f>
        <v>0</v>
      </c>
      <c r="J2813" s="29">
        <f>IF(D2813="OVERALL",SUM('Tracker&amp;Invoice'!$H2851:$AC2851),0)</f>
        <v>0</v>
      </c>
    </row>
    <row r="2814" spans="1:10">
      <c r="A2814" t="e">
        <f t="shared" si="87"/>
        <v>#REF!</v>
      </c>
      <c r="B2814">
        <f>IF(AND('Tracker&amp;Invoice'!A2852&lt;&gt;"",'Tracker&amp;Invoice'!A2852&lt;&gt;"ITEM",'Tracker&amp;Invoice'!A2850="ITEM"),1,0)</f>
        <v>0</v>
      </c>
      <c r="C2814" t="str">
        <f>IF(B2814=1,'Tracker&amp;Invoice'!A2852,C2813)</f>
        <v>CR1-015</v>
      </c>
      <c r="D2814" t="str">
        <f>IF(LEFT(TRIM('Tracker&amp;Invoice'!B2852),9)="INVOICE #","INVOICE",IF(TRIM('Tracker&amp;Invoice'!B2852)="Overall Completion INVOICE","OVERALL",""))</f>
        <v/>
      </c>
      <c r="E2814" t="str">
        <f>IF(D2814="INVOICE",VALUE(MID(TRIM('Tracker&amp;Invoice'!B2852),10,10)),"")</f>
        <v/>
      </c>
      <c r="F2814">
        <f>IF(B2814=1,IFERROR(LOOKUP(2,1/('Tracker&amp;Invoice'!$H2852:$AC2852&lt;&gt;""),COLUMN('Tracker&amp;Invoice'!$H2852:$AC2852)),8),F2813)</f>
        <v>13</v>
      </c>
      <c r="G2814">
        <f>IF(D2814="OVERALL",IFERROR(LOOKUP(2,1/('Tracker&amp;Invoice'!$H2852:$AC2852&lt;&gt;""),COLUMN('Tracker&amp;Invoice'!$H2852:$AC2852)),8),G2815)</f>
        <v>16</v>
      </c>
      <c r="H2814">
        <f t="shared" si="86"/>
        <v>16</v>
      </c>
      <c r="I2814" s="29">
        <f>IF(D2814="INVOICE",SUM('Tracker&amp;Invoice'!$H2852:INDEX('Tracker&amp;Invoice'!$A2852:$AC2852,1,H2814)),0)</f>
        <v>0</v>
      </c>
      <c r="J2814" s="29">
        <f>IF(D2814="OVERALL",SUM('Tracker&amp;Invoice'!$H2852:$AC2852),0)</f>
        <v>0</v>
      </c>
    </row>
    <row r="2815" spans="1:10">
      <c r="A2815" t="e">
        <f t="shared" si="87"/>
        <v>#REF!</v>
      </c>
      <c r="B2815">
        <f>IF(AND('Tracker&amp;Invoice'!A2853&lt;&gt;"",'Tracker&amp;Invoice'!A2853&lt;&gt;"ITEM",'Tracker&amp;Invoice'!A2851="ITEM"),1,0)</f>
        <v>0</v>
      </c>
      <c r="C2815" t="str">
        <f>IF(B2815=1,'Tracker&amp;Invoice'!A2853,C2814)</f>
        <v>CR1-015</v>
      </c>
      <c r="D2815" t="str">
        <f>IF(LEFT(TRIM('Tracker&amp;Invoice'!B2853),9)="INVOICE #","INVOICE",IF(TRIM('Tracker&amp;Invoice'!B2853)="Overall Completion INVOICE","OVERALL",""))</f>
        <v/>
      </c>
      <c r="E2815" t="str">
        <f>IF(D2815="INVOICE",VALUE(MID(TRIM('Tracker&amp;Invoice'!B2853),10,10)),"")</f>
        <v/>
      </c>
      <c r="F2815">
        <f>IF(B2815=1,IFERROR(LOOKUP(2,1/('Tracker&amp;Invoice'!$H2853:$AC2853&lt;&gt;""),COLUMN('Tracker&amp;Invoice'!$H2853:$AC2853)),8),F2814)</f>
        <v>13</v>
      </c>
      <c r="G2815">
        <f>IF(D2815="OVERALL",IFERROR(LOOKUP(2,1/('Tracker&amp;Invoice'!$H2853:$AC2853&lt;&gt;""),COLUMN('Tracker&amp;Invoice'!$H2853:$AC2853)),8),G2816)</f>
        <v>16</v>
      </c>
      <c r="H2815">
        <f t="shared" si="86"/>
        <v>16</v>
      </c>
      <c r="I2815" s="29">
        <f>IF(D2815="INVOICE",SUM('Tracker&amp;Invoice'!$H2853:INDEX('Tracker&amp;Invoice'!$A2853:$AC2853,1,H2815)),0)</f>
        <v>0</v>
      </c>
      <c r="J2815" s="29">
        <f>IF(D2815="OVERALL",SUM('Tracker&amp;Invoice'!$H2853:$AC2853),0)</f>
        <v>0</v>
      </c>
    </row>
    <row r="2816" spans="1:10">
      <c r="A2816" t="e">
        <f t="shared" si="87"/>
        <v>#REF!</v>
      </c>
      <c r="B2816">
        <f>IF(AND('Tracker&amp;Invoice'!A2854&lt;&gt;"",'Tracker&amp;Invoice'!A2854&lt;&gt;"ITEM",'Tracker&amp;Invoice'!A2852="ITEM"),1,0)</f>
        <v>0</v>
      </c>
      <c r="C2816" t="str">
        <f>IF(B2816=1,'Tracker&amp;Invoice'!A2854,C2815)</f>
        <v>CR1-015</v>
      </c>
      <c r="D2816" t="str">
        <f>IF(LEFT(TRIM('Tracker&amp;Invoice'!B2854),9)="INVOICE #","INVOICE",IF(TRIM('Tracker&amp;Invoice'!B2854)="Overall Completion INVOICE","OVERALL",""))</f>
        <v/>
      </c>
      <c r="E2816" t="str">
        <f>IF(D2816="INVOICE",VALUE(MID(TRIM('Tracker&amp;Invoice'!B2854),10,10)),"")</f>
        <v/>
      </c>
      <c r="F2816">
        <f>IF(B2816=1,IFERROR(LOOKUP(2,1/('Tracker&amp;Invoice'!$H2854:$AC2854&lt;&gt;""),COLUMN('Tracker&amp;Invoice'!$H2854:$AC2854)),8),F2815)</f>
        <v>13</v>
      </c>
      <c r="G2816">
        <f>IF(D2816="OVERALL",IFERROR(LOOKUP(2,1/('Tracker&amp;Invoice'!$H2854:$AC2854&lt;&gt;""),COLUMN('Tracker&amp;Invoice'!$H2854:$AC2854)),8),G2817)</f>
        <v>16</v>
      </c>
      <c r="H2816">
        <f t="shared" si="86"/>
        <v>16</v>
      </c>
      <c r="I2816" s="29">
        <f>IF(D2816="INVOICE",SUM('Tracker&amp;Invoice'!$H2854:INDEX('Tracker&amp;Invoice'!$A2854:$AC2854,1,H2816)),0)</f>
        <v>0</v>
      </c>
      <c r="J2816" s="29">
        <f>IF(D2816="OVERALL",SUM('Tracker&amp;Invoice'!$H2854:$AC2854),0)</f>
        <v>0</v>
      </c>
    </row>
    <row r="2817" spans="1:10">
      <c r="A2817" t="e">
        <f t="shared" si="87"/>
        <v>#REF!</v>
      </c>
      <c r="B2817">
        <f>IF(AND('Tracker&amp;Invoice'!A2855&lt;&gt;"",'Tracker&amp;Invoice'!A2855&lt;&gt;"ITEM",'Tracker&amp;Invoice'!A2853="ITEM"),1,0)</f>
        <v>0</v>
      </c>
      <c r="C2817" t="str">
        <f>IF(B2817=1,'Tracker&amp;Invoice'!A2855,C2816)</f>
        <v>CR1-015</v>
      </c>
      <c r="D2817" t="str">
        <f>IF(LEFT(TRIM('Tracker&amp;Invoice'!B2855),9)="INVOICE #","INVOICE",IF(TRIM('Tracker&amp;Invoice'!B2855)="Overall Completion INVOICE","OVERALL",""))</f>
        <v/>
      </c>
      <c r="E2817" t="str">
        <f>IF(D2817="INVOICE",VALUE(MID(TRIM('Tracker&amp;Invoice'!B2855),10,10)),"")</f>
        <v/>
      </c>
      <c r="F2817">
        <f>IF(B2817=1,IFERROR(LOOKUP(2,1/('Tracker&amp;Invoice'!$H2855:$AC2855&lt;&gt;""),COLUMN('Tracker&amp;Invoice'!$H2855:$AC2855)),8),F2816)</f>
        <v>13</v>
      </c>
      <c r="G2817">
        <f>IF(D2817="OVERALL",IFERROR(LOOKUP(2,1/('Tracker&amp;Invoice'!$H2855:$AC2855&lt;&gt;""),COLUMN('Tracker&amp;Invoice'!$H2855:$AC2855)),8),G2818)</f>
        <v>16</v>
      </c>
      <c r="H2817">
        <f t="shared" si="86"/>
        <v>16</v>
      </c>
      <c r="I2817" s="29">
        <f>IF(D2817="INVOICE",SUM('Tracker&amp;Invoice'!$H2855:INDEX('Tracker&amp;Invoice'!$A2855:$AC2855,1,H2817)),0)</f>
        <v>0</v>
      </c>
      <c r="J2817" s="29">
        <f>IF(D2817="OVERALL",SUM('Tracker&amp;Invoice'!$H2855:$AC2855),0)</f>
        <v>0</v>
      </c>
    </row>
    <row r="2818" spans="1:10">
      <c r="A2818" t="e">
        <f t="shared" si="87"/>
        <v>#REF!</v>
      </c>
      <c r="B2818">
        <f>IF(AND('Tracker&amp;Invoice'!A2856&lt;&gt;"",'Tracker&amp;Invoice'!A2856&lt;&gt;"ITEM",'Tracker&amp;Invoice'!A2854="ITEM"),1,0)</f>
        <v>0</v>
      </c>
      <c r="C2818" t="str">
        <f>IF(B2818=1,'Tracker&amp;Invoice'!A2856,C2817)</f>
        <v>CR1-015</v>
      </c>
      <c r="D2818" t="str">
        <f>IF(LEFT(TRIM('Tracker&amp;Invoice'!B2856),9)="INVOICE #","INVOICE",IF(TRIM('Tracker&amp;Invoice'!B2856)="Overall Completion INVOICE","OVERALL",""))</f>
        <v/>
      </c>
      <c r="E2818" t="str">
        <f>IF(D2818="INVOICE",VALUE(MID(TRIM('Tracker&amp;Invoice'!B2856),10,10)),"")</f>
        <v/>
      </c>
      <c r="F2818">
        <f>IF(B2818=1,IFERROR(LOOKUP(2,1/('Tracker&amp;Invoice'!$H2856:$AC2856&lt;&gt;""),COLUMN('Tracker&amp;Invoice'!$H2856:$AC2856)),8),F2817)</f>
        <v>13</v>
      </c>
      <c r="G2818">
        <f>IF(D2818="OVERALL",IFERROR(LOOKUP(2,1/('Tracker&amp;Invoice'!$H2856:$AC2856&lt;&gt;""),COLUMN('Tracker&amp;Invoice'!$H2856:$AC2856)),8),G2819)</f>
        <v>16</v>
      </c>
      <c r="H2818">
        <f t="shared" si="86"/>
        <v>16</v>
      </c>
      <c r="I2818" s="29">
        <f>IF(D2818="INVOICE",SUM('Tracker&amp;Invoice'!$H2856:INDEX('Tracker&amp;Invoice'!$A2856:$AC2856,1,H2818)),0)</f>
        <v>0</v>
      </c>
      <c r="J2818" s="29">
        <f>IF(D2818="OVERALL",SUM('Tracker&amp;Invoice'!$H2856:$AC2856),0)</f>
        <v>0</v>
      </c>
    </row>
    <row r="2819" spans="1:10">
      <c r="A2819" t="e">
        <f t="shared" si="87"/>
        <v>#REF!</v>
      </c>
      <c r="B2819">
        <f>IF(AND('Tracker&amp;Invoice'!A2857&lt;&gt;"",'Tracker&amp;Invoice'!A2857&lt;&gt;"ITEM",'Tracker&amp;Invoice'!A2855="ITEM"),1,0)</f>
        <v>0</v>
      </c>
      <c r="C2819" t="str">
        <f>IF(B2819=1,'Tracker&amp;Invoice'!A2857,C2818)</f>
        <v>CR1-015</v>
      </c>
      <c r="D2819" t="str">
        <f>IF(LEFT(TRIM('Tracker&amp;Invoice'!B2857),9)="INVOICE #","INVOICE",IF(TRIM('Tracker&amp;Invoice'!B2857)="Overall Completion INVOICE","OVERALL",""))</f>
        <v/>
      </c>
      <c r="E2819" t="str">
        <f>IF(D2819="INVOICE",VALUE(MID(TRIM('Tracker&amp;Invoice'!B2857),10,10)),"")</f>
        <v/>
      </c>
      <c r="F2819">
        <f>IF(B2819=1,IFERROR(LOOKUP(2,1/('Tracker&amp;Invoice'!$H2857:$AC2857&lt;&gt;""),COLUMN('Tracker&amp;Invoice'!$H2857:$AC2857)),8),F2818)</f>
        <v>13</v>
      </c>
      <c r="G2819">
        <f>IF(D2819="OVERALL",IFERROR(LOOKUP(2,1/('Tracker&amp;Invoice'!$H2857:$AC2857&lt;&gt;""),COLUMN('Tracker&amp;Invoice'!$H2857:$AC2857)),8),G2820)</f>
        <v>16</v>
      </c>
      <c r="H2819">
        <f t="shared" ref="H2819:H2882" si="88">MAX(F2819,G2819)</f>
        <v>16</v>
      </c>
      <c r="I2819" s="29">
        <f>IF(D2819="INVOICE",SUM('Tracker&amp;Invoice'!$H2857:INDEX('Tracker&amp;Invoice'!$A2857:$AC2857,1,H2819)),0)</f>
        <v>0</v>
      </c>
      <c r="J2819" s="29">
        <f>IF(D2819="OVERALL",SUM('Tracker&amp;Invoice'!$H2857:$AC2857),0)</f>
        <v>0</v>
      </c>
    </row>
    <row r="2820" spans="1:10">
      <c r="A2820" t="e">
        <f t="shared" ref="A2820:A2883" si="89">A2819+B2820</f>
        <v>#REF!</v>
      </c>
      <c r="B2820">
        <f>IF(AND('Tracker&amp;Invoice'!A2858&lt;&gt;"",'Tracker&amp;Invoice'!A2858&lt;&gt;"ITEM",'Tracker&amp;Invoice'!A2856="ITEM"),1,0)</f>
        <v>0</v>
      </c>
      <c r="C2820" t="str">
        <f>IF(B2820=1,'Tracker&amp;Invoice'!A2858,C2819)</f>
        <v>CR1-015</v>
      </c>
      <c r="D2820" t="str">
        <f>IF(LEFT(TRIM('Tracker&amp;Invoice'!B2858),9)="INVOICE #","INVOICE",IF(TRIM('Tracker&amp;Invoice'!B2858)="Overall Completion INVOICE","OVERALL",""))</f>
        <v/>
      </c>
      <c r="E2820" t="str">
        <f>IF(D2820="INVOICE",VALUE(MID(TRIM('Tracker&amp;Invoice'!B2858),10,10)),"")</f>
        <v/>
      </c>
      <c r="F2820">
        <f>IF(B2820=1,IFERROR(LOOKUP(2,1/('Tracker&amp;Invoice'!$H2858:$AC2858&lt;&gt;""),COLUMN('Tracker&amp;Invoice'!$H2858:$AC2858)),8),F2819)</f>
        <v>13</v>
      </c>
      <c r="G2820">
        <f>IF(D2820="OVERALL",IFERROR(LOOKUP(2,1/('Tracker&amp;Invoice'!$H2858:$AC2858&lt;&gt;""),COLUMN('Tracker&amp;Invoice'!$H2858:$AC2858)),8),G2821)</f>
        <v>16</v>
      </c>
      <c r="H2820">
        <f t="shared" si="88"/>
        <v>16</v>
      </c>
      <c r="I2820" s="29">
        <f>IF(D2820="INVOICE",SUM('Tracker&amp;Invoice'!$H2858:INDEX('Tracker&amp;Invoice'!$A2858:$AC2858,1,H2820)),0)</f>
        <v>0</v>
      </c>
      <c r="J2820" s="29">
        <f>IF(D2820="OVERALL",SUM('Tracker&amp;Invoice'!$H2858:$AC2858),0)</f>
        <v>0</v>
      </c>
    </row>
    <row r="2821" spans="1:10">
      <c r="A2821" t="e">
        <f t="shared" si="89"/>
        <v>#REF!</v>
      </c>
      <c r="B2821">
        <f>IF(AND('Tracker&amp;Invoice'!A2859&lt;&gt;"",'Tracker&amp;Invoice'!A2859&lt;&gt;"ITEM",'Tracker&amp;Invoice'!A2857="ITEM"),1,0)</f>
        <v>1</v>
      </c>
      <c r="C2821" t="str">
        <f>IF(B2821=1,'Tracker&amp;Invoice'!A2859,C2820)</f>
        <v>CR1-016</v>
      </c>
      <c r="D2821" t="str">
        <f>IF(LEFT(TRIM('Tracker&amp;Invoice'!B2859),9)="INVOICE #","INVOICE",IF(TRIM('Tracker&amp;Invoice'!B2859)="Overall Completion INVOICE","OVERALL",""))</f>
        <v/>
      </c>
      <c r="E2821" t="str">
        <f>IF(D2821="INVOICE",VALUE(MID(TRIM('Tracker&amp;Invoice'!B2859),10,10)),"")</f>
        <v/>
      </c>
      <c r="F2821">
        <f>IF(B2821=1,IFERROR(LOOKUP(2,1/('Tracker&amp;Invoice'!$H2859:$AC2859&lt;&gt;""),COLUMN('Tracker&amp;Invoice'!$H2859:$AC2859)),8),F2820)</f>
        <v>15</v>
      </c>
      <c r="G2821">
        <f>IF(D2821="OVERALL",IFERROR(LOOKUP(2,1/('Tracker&amp;Invoice'!$H2859:$AC2859&lt;&gt;""),COLUMN('Tracker&amp;Invoice'!$H2859:$AC2859)),8),G2822)</f>
        <v>16</v>
      </c>
      <c r="H2821">
        <f t="shared" si="88"/>
        <v>16</v>
      </c>
      <c r="I2821" s="29">
        <f>IF(D2821="INVOICE",SUM('Tracker&amp;Invoice'!$H2859:INDEX('Tracker&amp;Invoice'!$A2859:$AC2859,1,H2821)),0)</f>
        <v>0</v>
      </c>
      <c r="J2821" s="29">
        <f>IF(D2821="OVERALL",SUM('Tracker&amp;Invoice'!$H2859:$AC2859),0)</f>
        <v>0</v>
      </c>
    </row>
    <row r="2822" spans="1:10">
      <c r="A2822" t="e">
        <f t="shared" si="89"/>
        <v>#REF!</v>
      </c>
      <c r="B2822">
        <f>IF(AND('Tracker&amp;Invoice'!A2860&lt;&gt;"",'Tracker&amp;Invoice'!A2860&lt;&gt;"ITEM",'Tracker&amp;Invoice'!A2858="ITEM"),1,0)</f>
        <v>0</v>
      </c>
      <c r="C2822" t="str">
        <f>IF(B2822=1,'Tracker&amp;Invoice'!A2860,C2821)</f>
        <v>CR1-016</v>
      </c>
      <c r="D2822" t="str">
        <f>IF(LEFT(TRIM('Tracker&amp;Invoice'!B2860),9)="INVOICE #","INVOICE",IF(TRIM('Tracker&amp;Invoice'!B2860)="Overall Completion INVOICE","OVERALL",""))</f>
        <v/>
      </c>
      <c r="E2822" t="str">
        <f>IF(D2822="INVOICE",VALUE(MID(TRIM('Tracker&amp;Invoice'!B2860),10,10)),"")</f>
        <v/>
      </c>
      <c r="F2822">
        <f>IF(B2822=1,IFERROR(LOOKUP(2,1/('Tracker&amp;Invoice'!$H2860:$AC2860&lt;&gt;""),COLUMN('Tracker&amp;Invoice'!$H2860:$AC2860)),8),F2821)</f>
        <v>15</v>
      </c>
      <c r="G2822">
        <f>IF(D2822="OVERALL",IFERROR(LOOKUP(2,1/('Tracker&amp;Invoice'!$H2860:$AC2860&lt;&gt;""),COLUMN('Tracker&amp;Invoice'!$H2860:$AC2860)),8),G2823)</f>
        <v>16</v>
      </c>
      <c r="H2822">
        <f t="shared" si="88"/>
        <v>16</v>
      </c>
      <c r="I2822" s="29">
        <f>IF(D2822="INVOICE",SUM('Tracker&amp;Invoice'!$H2860:INDEX('Tracker&amp;Invoice'!$A2860:$AC2860,1,H2822)),0)</f>
        <v>0</v>
      </c>
      <c r="J2822" s="29">
        <f>IF(D2822="OVERALL",SUM('Tracker&amp;Invoice'!$H2860:$AC2860),0)</f>
        <v>0</v>
      </c>
    </row>
    <row r="2823" spans="1:10">
      <c r="A2823" t="e">
        <f t="shared" si="89"/>
        <v>#REF!</v>
      </c>
      <c r="B2823">
        <f>IF(AND('Tracker&amp;Invoice'!A2861&lt;&gt;"",'Tracker&amp;Invoice'!A2861&lt;&gt;"ITEM",'Tracker&amp;Invoice'!A2859="ITEM"),1,0)</f>
        <v>0</v>
      </c>
      <c r="C2823" t="str">
        <f>IF(B2823=1,'Tracker&amp;Invoice'!A2861,C2822)</f>
        <v>CR1-016</v>
      </c>
      <c r="D2823" t="str">
        <f>IF(LEFT(TRIM('Tracker&amp;Invoice'!B2861),9)="INVOICE #","INVOICE",IF(TRIM('Tracker&amp;Invoice'!B2861)="Overall Completion INVOICE","OVERALL",""))</f>
        <v/>
      </c>
      <c r="E2823" t="str">
        <f>IF(D2823="INVOICE",VALUE(MID(TRIM('Tracker&amp;Invoice'!B2861),10,10)),"")</f>
        <v/>
      </c>
      <c r="F2823">
        <f>IF(B2823=1,IFERROR(LOOKUP(2,1/('Tracker&amp;Invoice'!$H2861:$AC2861&lt;&gt;""),COLUMN('Tracker&amp;Invoice'!$H2861:$AC2861)),8),F2822)</f>
        <v>15</v>
      </c>
      <c r="G2823">
        <f>IF(D2823="OVERALL",IFERROR(LOOKUP(2,1/('Tracker&amp;Invoice'!$H2861:$AC2861&lt;&gt;""),COLUMN('Tracker&amp;Invoice'!$H2861:$AC2861)),8),G2824)</f>
        <v>16</v>
      </c>
      <c r="H2823">
        <f t="shared" si="88"/>
        <v>16</v>
      </c>
      <c r="I2823" s="29">
        <f>IF(D2823="INVOICE",SUM('Tracker&amp;Invoice'!$H2861:INDEX('Tracker&amp;Invoice'!$A2861:$AC2861,1,H2823)),0)</f>
        <v>0</v>
      </c>
      <c r="J2823" s="29">
        <f>IF(D2823="OVERALL",SUM('Tracker&amp;Invoice'!$H2861:$AC2861),0)</f>
        <v>0</v>
      </c>
    </row>
    <row r="2824" spans="1:10">
      <c r="A2824" t="e">
        <f t="shared" si="89"/>
        <v>#REF!</v>
      </c>
      <c r="B2824">
        <f>IF(AND('Tracker&amp;Invoice'!A2862&lt;&gt;"",'Tracker&amp;Invoice'!A2862&lt;&gt;"ITEM",'Tracker&amp;Invoice'!A2860="ITEM"),1,0)</f>
        <v>0</v>
      </c>
      <c r="C2824" t="str">
        <f>IF(B2824=1,'Tracker&amp;Invoice'!A2862,C2823)</f>
        <v>CR1-016</v>
      </c>
      <c r="D2824" t="str">
        <f>IF(LEFT(TRIM('Tracker&amp;Invoice'!B2862),9)="INVOICE #","INVOICE",IF(TRIM('Tracker&amp;Invoice'!B2862)="Overall Completion INVOICE","OVERALL",""))</f>
        <v>INVOICE</v>
      </c>
      <c r="E2824">
        <f>IF(D2824="INVOICE",VALUE(MID(TRIM('Tracker&amp;Invoice'!B2862),10,10)),"")</f>
        <v>31</v>
      </c>
      <c r="F2824">
        <f>IF(B2824=1,IFERROR(LOOKUP(2,1/('Tracker&amp;Invoice'!$H2862:$AC2862&lt;&gt;""),COLUMN('Tracker&amp;Invoice'!$H2862:$AC2862)),8),F2823)</f>
        <v>15</v>
      </c>
      <c r="G2824">
        <f>IF(D2824="OVERALL",IFERROR(LOOKUP(2,1/('Tracker&amp;Invoice'!$H2862:$AC2862&lt;&gt;""),COLUMN('Tracker&amp;Invoice'!$H2862:$AC2862)),8),G2825)</f>
        <v>16</v>
      </c>
      <c r="H2824">
        <f t="shared" si="88"/>
        <v>16</v>
      </c>
      <c r="I2824" s="29">
        <f>IF(D2824="INVOICE",SUM('Tracker&amp;Invoice'!$H2862:INDEX('Tracker&amp;Invoice'!$A2862:$AC2862,1,H2824)),0)</f>
        <v>1647.75</v>
      </c>
      <c r="J2824" s="29">
        <f>IF(D2824="OVERALL",SUM('Tracker&amp;Invoice'!$H2862:$AC2862),0)</f>
        <v>0</v>
      </c>
    </row>
    <row r="2825" spans="1:10">
      <c r="A2825" t="e">
        <f t="shared" si="89"/>
        <v>#REF!</v>
      </c>
      <c r="B2825">
        <f>IF(AND('Tracker&amp;Invoice'!A2863&lt;&gt;"",'Tracker&amp;Invoice'!A2863&lt;&gt;"ITEM",'Tracker&amp;Invoice'!A2861="ITEM"),1,0)</f>
        <v>0</v>
      </c>
      <c r="C2825" t="str">
        <f>IF(B2825=1,'Tracker&amp;Invoice'!A2863,C2824)</f>
        <v>CR1-016</v>
      </c>
      <c r="D2825" t="str">
        <f>IF(LEFT(TRIM('Tracker&amp;Invoice'!B2863),9)="INVOICE #","INVOICE",IF(TRIM('Tracker&amp;Invoice'!B2863)="Overall Completion INVOICE","OVERALL",""))</f>
        <v/>
      </c>
      <c r="E2825" t="str">
        <f>IF(D2825="INVOICE",VALUE(MID(TRIM('Tracker&amp;Invoice'!B2863),10,10)),"")</f>
        <v/>
      </c>
      <c r="F2825">
        <f>IF(B2825=1,IFERROR(LOOKUP(2,1/('Tracker&amp;Invoice'!$H2863:$AC2863&lt;&gt;""),COLUMN('Tracker&amp;Invoice'!$H2863:$AC2863)),8),F2824)</f>
        <v>15</v>
      </c>
      <c r="G2825">
        <f>IF(D2825="OVERALL",IFERROR(LOOKUP(2,1/('Tracker&amp;Invoice'!$H2863:$AC2863&lt;&gt;""),COLUMN('Tracker&amp;Invoice'!$H2863:$AC2863)),8),G2826)</f>
        <v>16</v>
      </c>
      <c r="H2825">
        <f t="shared" si="88"/>
        <v>16</v>
      </c>
      <c r="I2825" s="29">
        <f>IF(D2825="INVOICE",SUM('Tracker&amp;Invoice'!$H2863:INDEX('Tracker&amp;Invoice'!$A2863:$AC2863,1,H2825)),0)</f>
        <v>0</v>
      </c>
      <c r="J2825" s="29">
        <f>IF(D2825="OVERALL",SUM('Tracker&amp;Invoice'!$H2863:$AC2863),0)</f>
        <v>0</v>
      </c>
    </row>
    <row r="2826" spans="1:10">
      <c r="A2826" t="e">
        <f t="shared" si="89"/>
        <v>#REF!</v>
      </c>
      <c r="B2826">
        <f>IF(AND('Tracker&amp;Invoice'!A2864&lt;&gt;"",'Tracker&amp;Invoice'!A2864&lt;&gt;"ITEM",'Tracker&amp;Invoice'!A2862="ITEM"),1,0)</f>
        <v>0</v>
      </c>
      <c r="C2826" t="str">
        <f>IF(B2826=1,'Tracker&amp;Invoice'!A2864,C2825)</f>
        <v>CR1-016</v>
      </c>
      <c r="D2826" t="str">
        <f>IF(LEFT(TRIM('Tracker&amp;Invoice'!B2864),9)="INVOICE #","INVOICE",IF(TRIM('Tracker&amp;Invoice'!B2864)="Overall Completion INVOICE","OVERALL",""))</f>
        <v>INVOICE</v>
      </c>
      <c r="E2826">
        <f>IF(D2826="INVOICE",VALUE(MID(TRIM('Tracker&amp;Invoice'!B2864),10,10)),"")</f>
        <v>32</v>
      </c>
      <c r="F2826">
        <f>IF(B2826=1,IFERROR(LOOKUP(2,1/('Tracker&amp;Invoice'!$H2864:$AC2864&lt;&gt;""),COLUMN('Tracker&amp;Invoice'!$H2864:$AC2864)),8),F2825)</f>
        <v>15</v>
      </c>
      <c r="G2826">
        <f>IF(D2826="OVERALL",IFERROR(LOOKUP(2,1/('Tracker&amp;Invoice'!$H2864:$AC2864&lt;&gt;""),COLUMN('Tracker&amp;Invoice'!$H2864:$AC2864)),8),G2827)</f>
        <v>16</v>
      </c>
      <c r="H2826">
        <f t="shared" si="88"/>
        <v>16</v>
      </c>
      <c r="I2826" s="29">
        <f>IF(D2826="INVOICE",SUM('Tracker&amp;Invoice'!$H2864:INDEX('Tracker&amp;Invoice'!$A2864:$AC2864,1,H2826)),0)</f>
        <v>4998.1750000000002</v>
      </c>
      <c r="J2826" s="29">
        <f>IF(D2826="OVERALL",SUM('Tracker&amp;Invoice'!$H2864:$AC2864),0)</f>
        <v>0</v>
      </c>
    </row>
    <row r="2827" spans="1:10">
      <c r="A2827" t="e">
        <f t="shared" si="89"/>
        <v>#REF!</v>
      </c>
      <c r="B2827">
        <f>IF(AND('Tracker&amp;Invoice'!A2867&lt;&gt;"",'Tracker&amp;Invoice'!A2867&lt;&gt;"ITEM",'Tracker&amp;Invoice'!A2863="ITEM"),1,0)</f>
        <v>0</v>
      </c>
      <c r="C2827" t="str">
        <f>IF(B2827=1,'Tracker&amp;Invoice'!A2867,C2826)</f>
        <v>CR1-016</v>
      </c>
      <c r="D2827" t="str">
        <f>IF(LEFT(TRIM('Tracker&amp;Invoice'!B2867),9)="INVOICE #","INVOICE",IF(TRIM('Tracker&amp;Invoice'!B2867)="Overall Completion INVOICE","OVERALL",""))</f>
        <v/>
      </c>
      <c r="E2827" t="str">
        <f>IF(D2827="INVOICE",VALUE(MID(TRIM('Tracker&amp;Invoice'!B2867),10,10)),"")</f>
        <v/>
      </c>
      <c r="F2827">
        <f>IF(B2827=1,IFERROR(LOOKUP(2,1/('Tracker&amp;Invoice'!$H2867:$AC2867&lt;&gt;""),COLUMN('Tracker&amp;Invoice'!$H2867:$AC2867)),8),F2826)</f>
        <v>15</v>
      </c>
      <c r="G2827">
        <f>IF(D2827="OVERALL",IFERROR(LOOKUP(2,1/('Tracker&amp;Invoice'!$H2867:$AC2867&lt;&gt;""),COLUMN('Tracker&amp;Invoice'!$H2867:$AC2867)),8),G2828)</f>
        <v>16</v>
      </c>
      <c r="H2827">
        <f t="shared" si="88"/>
        <v>16</v>
      </c>
      <c r="I2827" s="29">
        <f>IF(D2827="INVOICE",SUM('Tracker&amp;Invoice'!$H2867:INDEX('Tracker&amp;Invoice'!$A2867:$AC2867,1,H2827)),0)</f>
        <v>0</v>
      </c>
      <c r="J2827" s="29">
        <f>IF(D2827="OVERALL",SUM('Tracker&amp;Invoice'!$H2867:$AC2867),0)</f>
        <v>0</v>
      </c>
    </row>
    <row r="2828" spans="1:10">
      <c r="A2828" t="e">
        <f t="shared" si="89"/>
        <v>#REF!</v>
      </c>
      <c r="B2828">
        <f>IF(AND('Tracker&amp;Invoice'!A2868&lt;&gt;"",'Tracker&amp;Invoice'!A2868&lt;&gt;"ITEM",'Tracker&amp;Invoice'!A2864="ITEM"),1,0)</f>
        <v>0</v>
      </c>
      <c r="C2828" t="str">
        <f>IF(B2828=1,'Tracker&amp;Invoice'!A2868,C2827)</f>
        <v>CR1-016</v>
      </c>
      <c r="D2828" t="str">
        <f>IF(LEFT(TRIM('Tracker&amp;Invoice'!B2868),9)="INVOICE #","INVOICE",IF(TRIM('Tracker&amp;Invoice'!B2868)="Overall Completion INVOICE","OVERALL",""))</f>
        <v>OVERALL</v>
      </c>
      <c r="E2828" t="str">
        <f>IF(D2828="INVOICE",VALUE(MID(TRIM('Tracker&amp;Invoice'!B2868),10,10)),"")</f>
        <v/>
      </c>
      <c r="F2828">
        <f>IF(B2828=1,IFERROR(LOOKUP(2,1/('Tracker&amp;Invoice'!$H2868:$AC2868&lt;&gt;""),COLUMN('Tracker&amp;Invoice'!$H2868:$AC2868)),8),F2827)</f>
        <v>15</v>
      </c>
      <c r="G2828">
        <f>IF(D2828="OVERALL",IFERROR(LOOKUP(2,1/('Tracker&amp;Invoice'!$H2868:$AC2868&lt;&gt;""),COLUMN('Tracker&amp;Invoice'!$H2868:$AC2868)),8),G2829)</f>
        <v>16</v>
      </c>
      <c r="H2828">
        <f t="shared" si="88"/>
        <v>16</v>
      </c>
      <c r="I2828" s="29">
        <f>IF(D2828="INVOICE",SUM('Tracker&amp;Invoice'!$H2868:INDEX('Tracker&amp;Invoice'!$A2868:$AC2868,1,H2828)),0)</f>
        <v>0</v>
      </c>
      <c r="J2828" s="29">
        <f>IF(D2828="OVERALL",SUM('Tracker&amp;Invoice'!$H2868:$AC2868),0)</f>
        <v>9886.5</v>
      </c>
    </row>
    <row r="2829" spans="1:10">
      <c r="A2829" t="e">
        <f t="shared" si="89"/>
        <v>#REF!</v>
      </c>
      <c r="B2829">
        <f>IF(AND('Tracker&amp;Invoice'!A2869&lt;&gt;"",'Tracker&amp;Invoice'!A2869&lt;&gt;"ITEM",'Tracker&amp;Invoice'!A2867="ITEM"),1,0)</f>
        <v>0</v>
      </c>
      <c r="C2829" t="str">
        <f>IF(B2829=1,'Tracker&amp;Invoice'!A2869,C2828)</f>
        <v>CR1-016</v>
      </c>
      <c r="D2829" t="str">
        <f>IF(LEFT(TRIM('Tracker&amp;Invoice'!B2869),9)="INVOICE #","INVOICE",IF(TRIM('Tracker&amp;Invoice'!B2869)="Overall Completion INVOICE","OVERALL",""))</f>
        <v/>
      </c>
      <c r="E2829" t="str">
        <f>IF(D2829="INVOICE",VALUE(MID(TRIM('Tracker&amp;Invoice'!B2869),10,10)),"")</f>
        <v/>
      </c>
      <c r="F2829">
        <f>IF(B2829=1,IFERROR(LOOKUP(2,1/('Tracker&amp;Invoice'!$H2869:$AC2869&lt;&gt;""),COLUMN('Tracker&amp;Invoice'!$H2869:$AC2869)),8),F2828)</f>
        <v>15</v>
      </c>
      <c r="G2829">
        <f>IF(D2829="OVERALL",IFERROR(LOOKUP(2,1/('Tracker&amp;Invoice'!$H2869:$AC2869&lt;&gt;""),COLUMN('Tracker&amp;Invoice'!$H2869:$AC2869)),8),G2830)</f>
        <v>14</v>
      </c>
      <c r="H2829">
        <f t="shared" si="88"/>
        <v>15</v>
      </c>
      <c r="I2829" s="29">
        <f>IF(D2829="INVOICE",SUM('Tracker&amp;Invoice'!$H2869:INDEX('Tracker&amp;Invoice'!$A2869:$AC2869,1,H2829)),0)</f>
        <v>0</v>
      </c>
      <c r="J2829" s="29">
        <f>IF(D2829="OVERALL",SUM('Tracker&amp;Invoice'!$H2869:$AC2869),0)</f>
        <v>0</v>
      </c>
    </row>
    <row r="2830" spans="1:10">
      <c r="A2830" t="e">
        <f t="shared" si="89"/>
        <v>#REF!</v>
      </c>
      <c r="B2830">
        <f>IF(AND('Tracker&amp;Invoice'!A2870&lt;&gt;"",'Tracker&amp;Invoice'!A2870&lt;&gt;"ITEM",'Tracker&amp;Invoice'!A2868="ITEM"),1,0)</f>
        <v>0</v>
      </c>
      <c r="C2830" t="str">
        <f>IF(B2830=1,'Tracker&amp;Invoice'!A2870,C2829)</f>
        <v>CR1-016</v>
      </c>
      <c r="D2830" t="str">
        <f>IF(LEFT(TRIM('Tracker&amp;Invoice'!B2870),9)="INVOICE #","INVOICE",IF(TRIM('Tracker&amp;Invoice'!B2870)="Overall Completion INVOICE","OVERALL",""))</f>
        <v/>
      </c>
      <c r="E2830" t="str">
        <f>IF(D2830="INVOICE",VALUE(MID(TRIM('Tracker&amp;Invoice'!B2870),10,10)),"")</f>
        <v/>
      </c>
      <c r="F2830">
        <f>IF(B2830=1,IFERROR(LOOKUP(2,1/('Tracker&amp;Invoice'!$H2870:$AC2870&lt;&gt;""),COLUMN('Tracker&amp;Invoice'!$H2870:$AC2870)),8),F2829)</f>
        <v>15</v>
      </c>
      <c r="G2830">
        <f>IF(D2830="OVERALL",IFERROR(LOOKUP(2,1/('Tracker&amp;Invoice'!$H2870:$AC2870&lt;&gt;""),COLUMN('Tracker&amp;Invoice'!$H2870:$AC2870)),8),G2831)</f>
        <v>14</v>
      </c>
      <c r="H2830">
        <f t="shared" si="88"/>
        <v>15</v>
      </c>
      <c r="I2830" s="29">
        <f>IF(D2830="INVOICE",SUM('Tracker&amp;Invoice'!$H2870:INDEX('Tracker&amp;Invoice'!$A2870:$AC2870,1,H2830)),0)</f>
        <v>0</v>
      </c>
      <c r="J2830" s="29">
        <f>IF(D2830="OVERALL",SUM('Tracker&amp;Invoice'!$H2870:$AC2870),0)</f>
        <v>0</v>
      </c>
    </row>
    <row r="2831" spans="1:10">
      <c r="A2831" t="e">
        <f t="shared" si="89"/>
        <v>#REF!</v>
      </c>
      <c r="B2831">
        <f>IF(AND('Tracker&amp;Invoice'!A2871&lt;&gt;"",'Tracker&amp;Invoice'!A2871&lt;&gt;"ITEM",'Tracker&amp;Invoice'!A2869="ITEM"),1,0)</f>
        <v>0</v>
      </c>
      <c r="C2831" t="str">
        <f>IF(B2831=1,'Tracker&amp;Invoice'!A2871,C2830)</f>
        <v>CR1-016</v>
      </c>
      <c r="D2831" t="str">
        <f>IF(LEFT(TRIM('Tracker&amp;Invoice'!B2871),9)="INVOICE #","INVOICE",IF(TRIM('Tracker&amp;Invoice'!B2871)="Overall Completion INVOICE","OVERALL",""))</f>
        <v/>
      </c>
      <c r="E2831" t="str">
        <f>IF(D2831="INVOICE",VALUE(MID(TRIM('Tracker&amp;Invoice'!B2871),10,10)),"")</f>
        <v/>
      </c>
      <c r="F2831">
        <f>IF(B2831=1,IFERROR(LOOKUP(2,1/('Tracker&amp;Invoice'!$H2871:$AC2871&lt;&gt;""),COLUMN('Tracker&amp;Invoice'!$H2871:$AC2871)),8),F2830)</f>
        <v>15</v>
      </c>
      <c r="G2831">
        <f>IF(D2831="OVERALL",IFERROR(LOOKUP(2,1/('Tracker&amp;Invoice'!$H2871:$AC2871&lt;&gt;""),COLUMN('Tracker&amp;Invoice'!$H2871:$AC2871)),8),G2832)</f>
        <v>14</v>
      </c>
      <c r="H2831">
        <f t="shared" si="88"/>
        <v>15</v>
      </c>
      <c r="I2831" s="29">
        <f>IF(D2831="INVOICE",SUM('Tracker&amp;Invoice'!$H2871:INDEX('Tracker&amp;Invoice'!$A2871:$AC2871,1,H2831)),0)</f>
        <v>0</v>
      </c>
      <c r="J2831" s="29">
        <f>IF(D2831="OVERALL",SUM('Tracker&amp;Invoice'!$H2871:$AC2871),0)</f>
        <v>0</v>
      </c>
    </row>
    <row r="2832" spans="1:10">
      <c r="A2832" t="e">
        <f t="shared" si="89"/>
        <v>#REF!</v>
      </c>
      <c r="B2832">
        <f>IF(AND('Tracker&amp;Invoice'!A2872&lt;&gt;"",'Tracker&amp;Invoice'!A2872&lt;&gt;"ITEM",'Tracker&amp;Invoice'!A2870="ITEM"),1,0)</f>
        <v>0</v>
      </c>
      <c r="C2832" t="str">
        <f>IF(B2832=1,'Tracker&amp;Invoice'!A2872,C2831)</f>
        <v>CR1-016</v>
      </c>
      <c r="D2832" t="str">
        <f>IF(LEFT(TRIM('Tracker&amp;Invoice'!B2872),9)="INVOICE #","INVOICE",IF(TRIM('Tracker&amp;Invoice'!B2872)="Overall Completion INVOICE","OVERALL",""))</f>
        <v/>
      </c>
      <c r="E2832" t="str">
        <f>IF(D2832="INVOICE",VALUE(MID(TRIM('Tracker&amp;Invoice'!B2872),10,10)),"")</f>
        <v/>
      </c>
      <c r="F2832">
        <f>IF(B2832=1,IFERROR(LOOKUP(2,1/('Tracker&amp;Invoice'!$H2872:$AC2872&lt;&gt;""),COLUMN('Tracker&amp;Invoice'!$H2872:$AC2872)),8),F2831)</f>
        <v>15</v>
      </c>
      <c r="G2832">
        <f>IF(D2832="OVERALL",IFERROR(LOOKUP(2,1/('Tracker&amp;Invoice'!$H2872:$AC2872&lt;&gt;""),COLUMN('Tracker&amp;Invoice'!$H2872:$AC2872)),8),G2833)</f>
        <v>14</v>
      </c>
      <c r="H2832">
        <f t="shared" si="88"/>
        <v>15</v>
      </c>
      <c r="I2832" s="29">
        <f>IF(D2832="INVOICE",SUM('Tracker&amp;Invoice'!$H2872:INDEX('Tracker&amp;Invoice'!$A2872:$AC2872,1,H2832)),0)</f>
        <v>0</v>
      </c>
      <c r="J2832" s="29">
        <f>IF(D2832="OVERALL",SUM('Tracker&amp;Invoice'!$H2872:$AC2872),0)</f>
        <v>0</v>
      </c>
    </row>
    <row r="2833" spans="1:10">
      <c r="A2833" t="e">
        <f t="shared" si="89"/>
        <v>#REF!</v>
      </c>
      <c r="B2833">
        <f>IF(AND('Tracker&amp;Invoice'!A2873&lt;&gt;"",'Tracker&amp;Invoice'!A2873&lt;&gt;"ITEM",'Tracker&amp;Invoice'!A2871="ITEM"),1,0)</f>
        <v>0</v>
      </c>
      <c r="C2833" t="str">
        <f>IF(B2833=1,'Tracker&amp;Invoice'!A2873,C2832)</f>
        <v>CR1-016</v>
      </c>
      <c r="D2833" t="str">
        <f>IF(LEFT(TRIM('Tracker&amp;Invoice'!B2873),9)="INVOICE #","INVOICE",IF(TRIM('Tracker&amp;Invoice'!B2873)="Overall Completion INVOICE","OVERALL",""))</f>
        <v/>
      </c>
      <c r="E2833" t="str">
        <f>IF(D2833="INVOICE",VALUE(MID(TRIM('Tracker&amp;Invoice'!B2873),10,10)),"")</f>
        <v/>
      </c>
      <c r="F2833">
        <f>IF(B2833=1,IFERROR(LOOKUP(2,1/('Tracker&amp;Invoice'!$H2873:$AC2873&lt;&gt;""),COLUMN('Tracker&amp;Invoice'!$H2873:$AC2873)),8),F2832)</f>
        <v>15</v>
      </c>
      <c r="G2833">
        <f>IF(D2833="OVERALL",IFERROR(LOOKUP(2,1/('Tracker&amp;Invoice'!$H2873:$AC2873&lt;&gt;""),COLUMN('Tracker&amp;Invoice'!$H2873:$AC2873)),8),G2834)</f>
        <v>14</v>
      </c>
      <c r="H2833">
        <f t="shared" si="88"/>
        <v>15</v>
      </c>
      <c r="I2833" s="29">
        <f>IF(D2833="INVOICE",SUM('Tracker&amp;Invoice'!$H2873:INDEX('Tracker&amp;Invoice'!$A2873:$AC2873,1,H2833)),0)</f>
        <v>0</v>
      </c>
      <c r="J2833" s="29">
        <f>IF(D2833="OVERALL",SUM('Tracker&amp;Invoice'!$H2873:$AC2873),0)</f>
        <v>0</v>
      </c>
    </row>
    <row r="2834" spans="1:10">
      <c r="A2834" t="e">
        <f t="shared" si="89"/>
        <v>#REF!</v>
      </c>
      <c r="B2834">
        <f>IF(AND('Tracker&amp;Invoice'!A2874&lt;&gt;"",'Tracker&amp;Invoice'!A2874&lt;&gt;"ITEM",'Tracker&amp;Invoice'!A2872="ITEM"),1,0)</f>
        <v>0</v>
      </c>
      <c r="C2834" t="str">
        <f>IF(B2834=1,'Tracker&amp;Invoice'!A2874,C2833)</f>
        <v>CR1-016</v>
      </c>
      <c r="D2834" t="str">
        <f>IF(LEFT(TRIM('Tracker&amp;Invoice'!B2874),9)="INVOICE #","INVOICE",IF(TRIM('Tracker&amp;Invoice'!B2874)="Overall Completion INVOICE","OVERALL",""))</f>
        <v/>
      </c>
      <c r="E2834" t="str">
        <f>IF(D2834="INVOICE",VALUE(MID(TRIM('Tracker&amp;Invoice'!B2874),10,10)),"")</f>
        <v/>
      </c>
      <c r="F2834">
        <f>IF(B2834=1,IFERROR(LOOKUP(2,1/('Tracker&amp;Invoice'!$H2874:$AC2874&lt;&gt;""),COLUMN('Tracker&amp;Invoice'!$H2874:$AC2874)),8),F2833)</f>
        <v>15</v>
      </c>
      <c r="G2834">
        <f>IF(D2834="OVERALL",IFERROR(LOOKUP(2,1/('Tracker&amp;Invoice'!$H2874:$AC2874&lt;&gt;""),COLUMN('Tracker&amp;Invoice'!$H2874:$AC2874)),8),G2835)</f>
        <v>14</v>
      </c>
      <c r="H2834">
        <f t="shared" si="88"/>
        <v>15</v>
      </c>
      <c r="I2834" s="29">
        <f>IF(D2834="INVOICE",SUM('Tracker&amp;Invoice'!$H2874:INDEX('Tracker&amp;Invoice'!$A2874:$AC2874,1,H2834)),0)</f>
        <v>0</v>
      </c>
      <c r="J2834" s="29">
        <f>IF(D2834="OVERALL",SUM('Tracker&amp;Invoice'!$H2874:$AC2874),0)</f>
        <v>0</v>
      </c>
    </row>
    <row r="2835" spans="1:10">
      <c r="A2835" t="e">
        <f t="shared" si="89"/>
        <v>#REF!</v>
      </c>
      <c r="B2835">
        <f>IF(AND('Tracker&amp;Invoice'!A2875&lt;&gt;"",'Tracker&amp;Invoice'!A2875&lt;&gt;"ITEM",'Tracker&amp;Invoice'!A2873="ITEM"),1,0)</f>
        <v>0</v>
      </c>
      <c r="C2835" t="str">
        <f>IF(B2835=1,'Tracker&amp;Invoice'!A2875,C2834)</f>
        <v>CR1-016</v>
      </c>
      <c r="D2835" t="str">
        <f>IF(LEFT(TRIM('Tracker&amp;Invoice'!B2875),9)="INVOICE #","INVOICE",IF(TRIM('Tracker&amp;Invoice'!B2875)="Overall Completion INVOICE","OVERALL",""))</f>
        <v/>
      </c>
      <c r="E2835" t="str">
        <f>IF(D2835="INVOICE",VALUE(MID(TRIM('Tracker&amp;Invoice'!B2875),10,10)),"")</f>
        <v/>
      </c>
      <c r="F2835">
        <f>IF(B2835=1,IFERROR(LOOKUP(2,1/('Tracker&amp;Invoice'!$H2875:$AC2875&lt;&gt;""),COLUMN('Tracker&amp;Invoice'!$H2875:$AC2875)),8),F2834)</f>
        <v>15</v>
      </c>
      <c r="G2835">
        <f>IF(D2835="OVERALL",IFERROR(LOOKUP(2,1/('Tracker&amp;Invoice'!$H2875:$AC2875&lt;&gt;""),COLUMN('Tracker&amp;Invoice'!$H2875:$AC2875)),8),G2836)</f>
        <v>14</v>
      </c>
      <c r="H2835">
        <f t="shared" si="88"/>
        <v>15</v>
      </c>
      <c r="I2835" s="29">
        <f>IF(D2835="INVOICE",SUM('Tracker&amp;Invoice'!$H2875:INDEX('Tracker&amp;Invoice'!$A2875:$AC2875,1,H2835)),0)</f>
        <v>0</v>
      </c>
      <c r="J2835" s="29">
        <f>IF(D2835="OVERALL",SUM('Tracker&amp;Invoice'!$H2875:$AC2875),0)</f>
        <v>0</v>
      </c>
    </row>
    <row r="2836" spans="1:10">
      <c r="A2836" t="e">
        <f t="shared" si="89"/>
        <v>#REF!</v>
      </c>
      <c r="B2836">
        <f>IF(AND('Tracker&amp;Invoice'!A2876&lt;&gt;"",'Tracker&amp;Invoice'!A2876&lt;&gt;"ITEM",'Tracker&amp;Invoice'!A2874="ITEM"),1,0)</f>
        <v>0</v>
      </c>
      <c r="C2836" t="str">
        <f>IF(B2836=1,'Tracker&amp;Invoice'!A2876,C2835)</f>
        <v>CR1-016</v>
      </c>
      <c r="D2836" t="str">
        <f>IF(LEFT(TRIM('Tracker&amp;Invoice'!B2876),9)="INVOICE #","INVOICE",IF(TRIM('Tracker&amp;Invoice'!B2876)="Overall Completion INVOICE","OVERALL",""))</f>
        <v/>
      </c>
      <c r="E2836" t="str">
        <f>IF(D2836="INVOICE",VALUE(MID(TRIM('Tracker&amp;Invoice'!B2876),10,10)),"")</f>
        <v/>
      </c>
      <c r="F2836">
        <f>IF(B2836=1,IFERROR(LOOKUP(2,1/('Tracker&amp;Invoice'!$H2876:$AC2876&lt;&gt;""),COLUMN('Tracker&amp;Invoice'!$H2876:$AC2876)),8),F2835)</f>
        <v>15</v>
      </c>
      <c r="G2836">
        <f>IF(D2836="OVERALL",IFERROR(LOOKUP(2,1/('Tracker&amp;Invoice'!$H2876:$AC2876&lt;&gt;""),COLUMN('Tracker&amp;Invoice'!$H2876:$AC2876)),8),G2837)</f>
        <v>14</v>
      </c>
      <c r="H2836">
        <f t="shared" si="88"/>
        <v>15</v>
      </c>
      <c r="I2836" s="29">
        <f>IF(D2836="INVOICE",SUM('Tracker&amp;Invoice'!$H2876:INDEX('Tracker&amp;Invoice'!$A2876:$AC2876,1,H2836)),0)</f>
        <v>0</v>
      </c>
      <c r="J2836" s="29">
        <f>IF(D2836="OVERALL",SUM('Tracker&amp;Invoice'!$H2876:$AC2876),0)</f>
        <v>0</v>
      </c>
    </row>
    <row r="2837" spans="1:10">
      <c r="A2837" t="e">
        <f t="shared" si="89"/>
        <v>#REF!</v>
      </c>
      <c r="B2837">
        <f>IF(AND('Tracker&amp;Invoice'!A2877&lt;&gt;"",'Tracker&amp;Invoice'!A2877&lt;&gt;"ITEM",'Tracker&amp;Invoice'!A2875="ITEM"),1,0)</f>
        <v>1</v>
      </c>
      <c r="C2837" t="str">
        <f>IF(B2837=1,'Tracker&amp;Invoice'!A2877,C2836)</f>
        <v>CR1-017</v>
      </c>
      <c r="D2837" t="str">
        <f>IF(LEFT(TRIM('Tracker&amp;Invoice'!B2877),9)="INVOICE #","INVOICE",IF(TRIM('Tracker&amp;Invoice'!B2877)="Overall Completion INVOICE","OVERALL",""))</f>
        <v/>
      </c>
      <c r="E2837" t="str">
        <f>IF(D2837="INVOICE",VALUE(MID(TRIM('Tracker&amp;Invoice'!B2877),10,10)),"")</f>
        <v/>
      </c>
      <c r="F2837">
        <f>IF(B2837=1,IFERROR(LOOKUP(2,1/('Tracker&amp;Invoice'!$H2877:$AC2877&lt;&gt;""),COLUMN('Tracker&amp;Invoice'!$H2877:$AC2877)),8),F2836)</f>
        <v>13</v>
      </c>
      <c r="G2837">
        <f>IF(D2837="OVERALL",IFERROR(LOOKUP(2,1/('Tracker&amp;Invoice'!$H2877:$AC2877&lt;&gt;""),COLUMN('Tracker&amp;Invoice'!$H2877:$AC2877)),8),G2838)</f>
        <v>14</v>
      </c>
      <c r="H2837">
        <f t="shared" si="88"/>
        <v>14</v>
      </c>
      <c r="I2837" s="29">
        <f>IF(D2837="INVOICE",SUM('Tracker&amp;Invoice'!$H2877:INDEX('Tracker&amp;Invoice'!$A2877:$AC2877,1,H2837)),0)</f>
        <v>0</v>
      </c>
      <c r="J2837" s="29">
        <f>IF(D2837="OVERALL",SUM('Tracker&amp;Invoice'!$H2877:$AC2877),0)</f>
        <v>0</v>
      </c>
    </row>
    <row r="2838" spans="1:10">
      <c r="A2838" t="e">
        <f t="shared" si="89"/>
        <v>#REF!</v>
      </c>
      <c r="B2838">
        <f>IF(AND('Tracker&amp;Invoice'!A2878&lt;&gt;"",'Tracker&amp;Invoice'!A2878&lt;&gt;"ITEM",'Tracker&amp;Invoice'!A2876="ITEM"),1,0)</f>
        <v>0</v>
      </c>
      <c r="C2838" t="str">
        <f>IF(B2838=1,'Tracker&amp;Invoice'!A2878,C2837)</f>
        <v>CR1-017</v>
      </c>
      <c r="D2838" t="str">
        <f>IF(LEFT(TRIM('Tracker&amp;Invoice'!B2878),9)="INVOICE #","INVOICE",IF(TRIM('Tracker&amp;Invoice'!B2878)="Overall Completion INVOICE","OVERALL",""))</f>
        <v/>
      </c>
      <c r="E2838" t="str">
        <f>IF(D2838="INVOICE",VALUE(MID(TRIM('Tracker&amp;Invoice'!B2878),10,10)),"")</f>
        <v/>
      </c>
      <c r="F2838">
        <f>IF(B2838=1,IFERROR(LOOKUP(2,1/('Tracker&amp;Invoice'!$H2878:$AC2878&lt;&gt;""),COLUMN('Tracker&amp;Invoice'!$H2878:$AC2878)),8),F2837)</f>
        <v>13</v>
      </c>
      <c r="G2838">
        <f>IF(D2838="OVERALL",IFERROR(LOOKUP(2,1/('Tracker&amp;Invoice'!$H2878:$AC2878&lt;&gt;""),COLUMN('Tracker&amp;Invoice'!$H2878:$AC2878)),8),G2839)</f>
        <v>14</v>
      </c>
      <c r="H2838">
        <f t="shared" si="88"/>
        <v>14</v>
      </c>
      <c r="I2838" s="29">
        <f>IF(D2838="INVOICE",SUM('Tracker&amp;Invoice'!$H2878:INDEX('Tracker&amp;Invoice'!$A2878:$AC2878,1,H2838)),0)</f>
        <v>0</v>
      </c>
      <c r="J2838" s="29">
        <f>IF(D2838="OVERALL",SUM('Tracker&amp;Invoice'!$H2878:$AC2878),0)</f>
        <v>0</v>
      </c>
    </row>
    <row r="2839" spans="1:10">
      <c r="A2839" t="e">
        <f t="shared" si="89"/>
        <v>#REF!</v>
      </c>
      <c r="B2839">
        <f>IF(AND('Tracker&amp;Invoice'!A2879&lt;&gt;"",'Tracker&amp;Invoice'!A2879&lt;&gt;"ITEM",'Tracker&amp;Invoice'!A2877="ITEM"),1,0)</f>
        <v>0</v>
      </c>
      <c r="C2839" t="str">
        <f>IF(B2839=1,'Tracker&amp;Invoice'!A2879,C2838)</f>
        <v>CR1-017</v>
      </c>
      <c r="D2839" t="str">
        <f>IF(LEFT(TRIM('Tracker&amp;Invoice'!B2879),9)="INVOICE #","INVOICE",IF(TRIM('Tracker&amp;Invoice'!B2879)="Overall Completion INVOICE","OVERALL",""))</f>
        <v/>
      </c>
      <c r="E2839" t="str">
        <f>IF(D2839="INVOICE",VALUE(MID(TRIM('Tracker&amp;Invoice'!B2879),10,10)),"")</f>
        <v/>
      </c>
      <c r="F2839">
        <f>IF(B2839=1,IFERROR(LOOKUP(2,1/('Tracker&amp;Invoice'!$H2879:$AC2879&lt;&gt;""),COLUMN('Tracker&amp;Invoice'!$H2879:$AC2879)),8),F2838)</f>
        <v>13</v>
      </c>
      <c r="G2839">
        <f>IF(D2839="OVERALL",IFERROR(LOOKUP(2,1/('Tracker&amp;Invoice'!$H2879:$AC2879&lt;&gt;""),COLUMN('Tracker&amp;Invoice'!$H2879:$AC2879)),8),G2840)</f>
        <v>14</v>
      </c>
      <c r="H2839">
        <f t="shared" si="88"/>
        <v>14</v>
      </c>
      <c r="I2839" s="29">
        <f>IF(D2839="INVOICE",SUM('Tracker&amp;Invoice'!$H2879:INDEX('Tracker&amp;Invoice'!$A2879:$AC2879,1,H2839)),0)</f>
        <v>0</v>
      </c>
      <c r="J2839" s="29">
        <f>IF(D2839="OVERALL",SUM('Tracker&amp;Invoice'!$H2879:$AC2879),0)</f>
        <v>0</v>
      </c>
    </row>
    <row r="2840" spans="1:10">
      <c r="A2840" t="e">
        <f t="shared" si="89"/>
        <v>#REF!</v>
      </c>
      <c r="B2840">
        <f>IF(AND('Tracker&amp;Invoice'!A2880&lt;&gt;"",'Tracker&amp;Invoice'!A2880&lt;&gt;"ITEM",'Tracker&amp;Invoice'!A2878="ITEM"),1,0)</f>
        <v>0</v>
      </c>
      <c r="C2840" t="str">
        <f>IF(B2840=1,'Tracker&amp;Invoice'!A2880,C2839)</f>
        <v>CR1-017</v>
      </c>
      <c r="D2840" t="str">
        <f>IF(LEFT(TRIM('Tracker&amp;Invoice'!B2880),9)="INVOICE #","INVOICE",IF(TRIM('Tracker&amp;Invoice'!B2880)="Overall Completion INVOICE","OVERALL",""))</f>
        <v>INVOICE</v>
      </c>
      <c r="E2840">
        <f>IF(D2840="INVOICE",VALUE(MID(TRIM('Tracker&amp;Invoice'!B2880),10,10)),"")</f>
        <v>31</v>
      </c>
      <c r="F2840">
        <f>IF(B2840=1,IFERROR(LOOKUP(2,1/('Tracker&amp;Invoice'!$H2880:$AC2880&lt;&gt;""),COLUMN('Tracker&amp;Invoice'!$H2880:$AC2880)),8),F2839)</f>
        <v>13</v>
      </c>
      <c r="G2840">
        <f>IF(D2840="OVERALL",IFERROR(LOOKUP(2,1/('Tracker&amp;Invoice'!$H2880:$AC2880&lt;&gt;""),COLUMN('Tracker&amp;Invoice'!$H2880:$AC2880)),8),G2841)</f>
        <v>14</v>
      </c>
      <c r="H2840">
        <f t="shared" si="88"/>
        <v>14</v>
      </c>
      <c r="I2840" s="29">
        <f>IF(D2840="INVOICE",SUM('Tracker&amp;Invoice'!$H2880:INDEX('Tracker&amp;Invoice'!$A2880:$AC2880,1,H2840)),0)</f>
        <v>1235.7</v>
      </c>
      <c r="J2840" s="29">
        <f>IF(D2840="OVERALL",SUM('Tracker&amp;Invoice'!$H2880:$AC2880),0)</f>
        <v>0</v>
      </c>
    </row>
    <row r="2841" spans="1:10">
      <c r="A2841" t="e">
        <f t="shared" si="89"/>
        <v>#REF!</v>
      </c>
      <c r="B2841">
        <f>IF(AND('Tracker&amp;Invoice'!A2881&lt;&gt;"",'Tracker&amp;Invoice'!A2881&lt;&gt;"ITEM",'Tracker&amp;Invoice'!A2879="ITEM"),1,0)</f>
        <v>0</v>
      </c>
      <c r="C2841" t="str">
        <f>IF(B2841=1,'Tracker&amp;Invoice'!A2881,C2840)</f>
        <v>CR1-017</v>
      </c>
      <c r="D2841" t="str">
        <f>IF(LEFT(TRIM('Tracker&amp;Invoice'!B2881),9)="INVOICE #","INVOICE",IF(TRIM('Tracker&amp;Invoice'!B2881)="Overall Completion INVOICE","OVERALL",""))</f>
        <v/>
      </c>
      <c r="E2841" t="str">
        <f>IF(D2841="INVOICE",VALUE(MID(TRIM('Tracker&amp;Invoice'!B2881),10,10)),"")</f>
        <v/>
      </c>
      <c r="F2841">
        <f>IF(B2841=1,IFERROR(LOOKUP(2,1/('Tracker&amp;Invoice'!$H2881:$AC2881&lt;&gt;""),COLUMN('Tracker&amp;Invoice'!$H2881:$AC2881)),8),F2840)</f>
        <v>13</v>
      </c>
      <c r="G2841">
        <f>IF(D2841="OVERALL",IFERROR(LOOKUP(2,1/('Tracker&amp;Invoice'!$H2881:$AC2881&lt;&gt;""),COLUMN('Tracker&amp;Invoice'!$H2881:$AC2881)),8),G2842)</f>
        <v>14</v>
      </c>
      <c r="H2841">
        <f t="shared" si="88"/>
        <v>14</v>
      </c>
      <c r="I2841" s="29">
        <f>IF(D2841="INVOICE",SUM('Tracker&amp;Invoice'!$H2881:INDEX('Tracker&amp;Invoice'!$A2881:$AC2881,1,H2841)),0)</f>
        <v>0</v>
      </c>
      <c r="J2841" s="29">
        <f>IF(D2841="OVERALL",SUM('Tracker&amp;Invoice'!$H2881:$AC2881),0)</f>
        <v>0</v>
      </c>
    </row>
    <row r="2842" spans="1:10">
      <c r="A2842" t="e">
        <f t="shared" si="89"/>
        <v>#REF!</v>
      </c>
      <c r="B2842">
        <f>IF(AND('Tracker&amp;Invoice'!A2882&lt;&gt;"",'Tracker&amp;Invoice'!A2882&lt;&gt;"ITEM",'Tracker&amp;Invoice'!A2880="ITEM"),1,0)</f>
        <v>0</v>
      </c>
      <c r="C2842" t="str">
        <f>IF(B2842=1,'Tracker&amp;Invoice'!A2882,C2841)</f>
        <v>CR1-017</v>
      </c>
      <c r="D2842" t="str">
        <f>IF(LEFT(TRIM('Tracker&amp;Invoice'!B2882),9)="INVOICE #","INVOICE",IF(TRIM('Tracker&amp;Invoice'!B2882)="Overall Completion INVOICE","OVERALL",""))</f>
        <v>INVOICE</v>
      </c>
      <c r="E2842">
        <f>IF(D2842="INVOICE",VALUE(MID(TRIM('Tracker&amp;Invoice'!B2882),10,10)),"")</f>
        <v>32</v>
      </c>
      <c r="F2842">
        <f>IF(B2842=1,IFERROR(LOOKUP(2,1/('Tracker&amp;Invoice'!$H2882:$AC2882&lt;&gt;""),COLUMN('Tracker&amp;Invoice'!$H2882:$AC2882)),8),F2841)</f>
        <v>13</v>
      </c>
      <c r="G2842">
        <f>IF(D2842="OVERALL",IFERROR(LOOKUP(2,1/('Tracker&amp;Invoice'!$H2882:$AC2882&lt;&gt;""),COLUMN('Tracker&amp;Invoice'!$H2882:$AC2882)),8),G2843)</f>
        <v>14</v>
      </c>
      <c r="H2842">
        <f t="shared" si="88"/>
        <v>14</v>
      </c>
      <c r="I2842" s="29">
        <f>IF(D2842="INVOICE",SUM('Tracker&amp;Invoice'!$H2882:INDEX('Tracker&amp;Invoice'!$A2882:$AC2882,1,H2842)),0)</f>
        <v>7002.3</v>
      </c>
      <c r="J2842" s="29">
        <f>IF(D2842="OVERALL",SUM('Tracker&amp;Invoice'!$H2882:$AC2882),0)</f>
        <v>0</v>
      </c>
    </row>
    <row r="2843" spans="1:10">
      <c r="A2843" t="e">
        <f t="shared" si="89"/>
        <v>#REF!</v>
      </c>
      <c r="B2843">
        <f>IF(AND('Tracker&amp;Invoice'!A2883&lt;&gt;"",'Tracker&amp;Invoice'!A2883&lt;&gt;"ITEM",'Tracker&amp;Invoice'!A2881="ITEM"),1,0)</f>
        <v>0</v>
      </c>
      <c r="C2843" t="str">
        <f>IF(B2843=1,'Tracker&amp;Invoice'!A2883,C2842)</f>
        <v>CR1-017</v>
      </c>
      <c r="D2843" t="str">
        <f>IF(LEFT(TRIM('Tracker&amp;Invoice'!B2883),9)="INVOICE #","INVOICE",IF(TRIM('Tracker&amp;Invoice'!B2883)="Overall Completion INVOICE","OVERALL",""))</f>
        <v/>
      </c>
      <c r="E2843" t="str">
        <f>IF(D2843="INVOICE",VALUE(MID(TRIM('Tracker&amp;Invoice'!B2883),10,10)),"")</f>
        <v/>
      </c>
      <c r="F2843">
        <f>IF(B2843=1,IFERROR(LOOKUP(2,1/('Tracker&amp;Invoice'!$H2883:$AC2883&lt;&gt;""),COLUMN('Tracker&amp;Invoice'!$H2883:$AC2883)),8),F2842)</f>
        <v>13</v>
      </c>
      <c r="G2843">
        <f>IF(D2843="OVERALL",IFERROR(LOOKUP(2,1/('Tracker&amp;Invoice'!$H2883:$AC2883&lt;&gt;""),COLUMN('Tracker&amp;Invoice'!$H2883:$AC2883)),8),G2844)</f>
        <v>14</v>
      </c>
      <c r="H2843">
        <f t="shared" si="88"/>
        <v>14</v>
      </c>
      <c r="I2843" s="29">
        <f>IF(D2843="INVOICE",SUM('Tracker&amp;Invoice'!$H2883:INDEX('Tracker&amp;Invoice'!$A2883:$AC2883,1,H2843)),0)</f>
        <v>0</v>
      </c>
      <c r="J2843" s="29">
        <f>IF(D2843="OVERALL",SUM('Tracker&amp;Invoice'!$H2883:$AC2883),0)</f>
        <v>0</v>
      </c>
    </row>
    <row r="2844" spans="1:10">
      <c r="A2844" t="e">
        <f t="shared" si="89"/>
        <v>#REF!</v>
      </c>
      <c r="B2844">
        <f>IF(AND('Tracker&amp;Invoice'!A2884&lt;&gt;"",'Tracker&amp;Invoice'!A2884&lt;&gt;"ITEM",'Tracker&amp;Invoice'!A2882="ITEM"),1,0)</f>
        <v>0</v>
      </c>
      <c r="C2844" t="str">
        <f>IF(B2844=1,'Tracker&amp;Invoice'!A2884,C2843)</f>
        <v>CR1-017</v>
      </c>
      <c r="D2844" t="str">
        <f>IF(LEFT(TRIM('Tracker&amp;Invoice'!B2884),9)="INVOICE #","INVOICE",IF(TRIM('Tracker&amp;Invoice'!B2884)="Overall Completion INVOICE","OVERALL",""))</f>
        <v>OVERALL</v>
      </c>
      <c r="E2844" t="str">
        <f>IF(D2844="INVOICE",VALUE(MID(TRIM('Tracker&amp;Invoice'!B2884),10,10)),"")</f>
        <v/>
      </c>
      <c r="F2844">
        <f>IF(B2844=1,IFERROR(LOOKUP(2,1/('Tracker&amp;Invoice'!$H2884:$AC2884&lt;&gt;""),COLUMN('Tracker&amp;Invoice'!$H2884:$AC2884)),8),F2843)</f>
        <v>13</v>
      </c>
      <c r="G2844">
        <f>IF(D2844="OVERALL",IFERROR(LOOKUP(2,1/('Tracker&amp;Invoice'!$H2884:$AC2884&lt;&gt;""),COLUMN('Tracker&amp;Invoice'!$H2884:$AC2884)),8),G2845)</f>
        <v>14</v>
      </c>
      <c r="H2844">
        <f t="shared" si="88"/>
        <v>14</v>
      </c>
      <c r="I2844" s="29">
        <f>IF(D2844="INVOICE",SUM('Tracker&amp;Invoice'!$H2884:INDEX('Tracker&amp;Invoice'!$A2884:$AC2884,1,H2844)),0)</f>
        <v>0</v>
      </c>
      <c r="J2844" s="29">
        <f>IF(D2844="OVERALL",SUM('Tracker&amp;Invoice'!$H2884:$AC2884),0)</f>
        <v>8238</v>
      </c>
    </row>
    <row r="2845" spans="1:10">
      <c r="A2845" t="e">
        <f t="shared" si="89"/>
        <v>#REF!</v>
      </c>
      <c r="B2845">
        <f>IF(AND('Tracker&amp;Invoice'!A2885&lt;&gt;"",'Tracker&amp;Invoice'!A2885&lt;&gt;"ITEM",'Tracker&amp;Invoice'!A2883="ITEM"),1,0)</f>
        <v>0</v>
      </c>
      <c r="C2845" t="str">
        <f>IF(B2845=1,'Tracker&amp;Invoice'!A2885,C2844)</f>
        <v>CR1-017</v>
      </c>
      <c r="D2845" t="str">
        <f>IF(LEFT(TRIM('Tracker&amp;Invoice'!B2885),9)="INVOICE #","INVOICE",IF(TRIM('Tracker&amp;Invoice'!B2885)="Overall Completion INVOICE","OVERALL",""))</f>
        <v/>
      </c>
      <c r="E2845" t="str">
        <f>IF(D2845="INVOICE",VALUE(MID(TRIM('Tracker&amp;Invoice'!B2885),10,10)),"")</f>
        <v/>
      </c>
      <c r="F2845">
        <f>IF(B2845=1,IFERROR(LOOKUP(2,1/('Tracker&amp;Invoice'!$H2885:$AC2885&lt;&gt;""),COLUMN('Tracker&amp;Invoice'!$H2885:$AC2885)),8),F2844)</f>
        <v>13</v>
      </c>
      <c r="G2845">
        <f>IF(D2845="OVERALL",IFERROR(LOOKUP(2,1/('Tracker&amp;Invoice'!$H2885:$AC2885&lt;&gt;""),COLUMN('Tracker&amp;Invoice'!$H2885:$AC2885)),8),G2846)</f>
        <v>16</v>
      </c>
      <c r="H2845">
        <f t="shared" si="88"/>
        <v>16</v>
      </c>
      <c r="I2845" s="29">
        <f>IF(D2845="INVOICE",SUM('Tracker&amp;Invoice'!$H2885:INDEX('Tracker&amp;Invoice'!$A2885:$AC2885,1,H2845)),0)</f>
        <v>0</v>
      </c>
      <c r="J2845" s="29">
        <f>IF(D2845="OVERALL",SUM('Tracker&amp;Invoice'!$H2885:$AC2885),0)</f>
        <v>0</v>
      </c>
    </row>
    <row r="2846" spans="1:10">
      <c r="A2846" t="e">
        <f t="shared" si="89"/>
        <v>#REF!</v>
      </c>
      <c r="B2846">
        <f>IF(AND('Tracker&amp;Invoice'!A2886&lt;&gt;"",'Tracker&amp;Invoice'!A2886&lt;&gt;"ITEM",'Tracker&amp;Invoice'!A2884="ITEM"),1,0)</f>
        <v>0</v>
      </c>
      <c r="C2846" t="str">
        <f>IF(B2846=1,'Tracker&amp;Invoice'!A2886,C2845)</f>
        <v>CR1-017</v>
      </c>
      <c r="D2846" t="str">
        <f>IF(LEFT(TRIM('Tracker&amp;Invoice'!B2886),9)="INVOICE #","INVOICE",IF(TRIM('Tracker&amp;Invoice'!B2886)="Overall Completion INVOICE","OVERALL",""))</f>
        <v/>
      </c>
      <c r="E2846" t="str">
        <f>IF(D2846="INVOICE",VALUE(MID(TRIM('Tracker&amp;Invoice'!B2886),10,10)),"")</f>
        <v/>
      </c>
      <c r="F2846">
        <f>IF(B2846=1,IFERROR(LOOKUP(2,1/('Tracker&amp;Invoice'!$H2886:$AC2886&lt;&gt;""),COLUMN('Tracker&amp;Invoice'!$H2886:$AC2886)),8),F2845)</f>
        <v>13</v>
      </c>
      <c r="G2846">
        <f>IF(D2846="OVERALL",IFERROR(LOOKUP(2,1/('Tracker&amp;Invoice'!$H2886:$AC2886&lt;&gt;""),COLUMN('Tracker&amp;Invoice'!$H2886:$AC2886)),8),G2847)</f>
        <v>16</v>
      </c>
      <c r="H2846">
        <f t="shared" si="88"/>
        <v>16</v>
      </c>
      <c r="I2846" s="29">
        <f>IF(D2846="INVOICE",SUM('Tracker&amp;Invoice'!$H2886:INDEX('Tracker&amp;Invoice'!$A2886:$AC2886,1,H2846)),0)</f>
        <v>0</v>
      </c>
      <c r="J2846" s="29">
        <f>IF(D2846="OVERALL",SUM('Tracker&amp;Invoice'!$H2886:$AC2886),0)</f>
        <v>0</v>
      </c>
    </row>
    <row r="2847" spans="1:10">
      <c r="A2847" t="e">
        <f t="shared" si="89"/>
        <v>#REF!</v>
      </c>
      <c r="B2847">
        <f>IF(AND('Tracker&amp;Invoice'!A2887&lt;&gt;"",'Tracker&amp;Invoice'!A2887&lt;&gt;"ITEM",'Tracker&amp;Invoice'!A2885="ITEM"),1,0)</f>
        <v>0</v>
      </c>
      <c r="C2847" t="str">
        <f>IF(B2847=1,'Tracker&amp;Invoice'!A2887,C2846)</f>
        <v>CR1-017</v>
      </c>
      <c r="D2847" t="str">
        <f>IF(LEFT(TRIM('Tracker&amp;Invoice'!B2887),9)="INVOICE #","INVOICE",IF(TRIM('Tracker&amp;Invoice'!B2887)="Overall Completion INVOICE","OVERALL",""))</f>
        <v/>
      </c>
      <c r="E2847" t="str">
        <f>IF(D2847="INVOICE",VALUE(MID(TRIM('Tracker&amp;Invoice'!B2887),10,10)),"")</f>
        <v/>
      </c>
      <c r="F2847">
        <f>IF(B2847=1,IFERROR(LOOKUP(2,1/('Tracker&amp;Invoice'!$H2887:$AC2887&lt;&gt;""),COLUMN('Tracker&amp;Invoice'!$H2887:$AC2887)),8),F2846)</f>
        <v>13</v>
      </c>
      <c r="G2847">
        <f>IF(D2847="OVERALL",IFERROR(LOOKUP(2,1/('Tracker&amp;Invoice'!$H2887:$AC2887&lt;&gt;""),COLUMN('Tracker&amp;Invoice'!$H2887:$AC2887)),8),G2848)</f>
        <v>16</v>
      </c>
      <c r="H2847">
        <f t="shared" si="88"/>
        <v>16</v>
      </c>
      <c r="I2847" s="29">
        <f>IF(D2847="INVOICE",SUM('Tracker&amp;Invoice'!$H2887:INDEX('Tracker&amp;Invoice'!$A2887:$AC2887,1,H2847)),0)</f>
        <v>0</v>
      </c>
      <c r="J2847" s="29">
        <f>IF(D2847="OVERALL",SUM('Tracker&amp;Invoice'!$H2887:$AC2887),0)</f>
        <v>0</v>
      </c>
    </row>
    <row r="2848" spans="1:10">
      <c r="A2848" t="e">
        <f t="shared" si="89"/>
        <v>#REF!</v>
      </c>
      <c r="B2848">
        <f>IF(AND('Tracker&amp;Invoice'!A2888&lt;&gt;"",'Tracker&amp;Invoice'!A2888&lt;&gt;"ITEM",'Tracker&amp;Invoice'!A2886="ITEM"),1,0)</f>
        <v>0</v>
      </c>
      <c r="C2848" t="str">
        <f>IF(B2848=1,'Tracker&amp;Invoice'!A2888,C2847)</f>
        <v>CR1-017</v>
      </c>
      <c r="D2848" t="str">
        <f>IF(LEFT(TRIM('Tracker&amp;Invoice'!B2888),9)="INVOICE #","INVOICE",IF(TRIM('Tracker&amp;Invoice'!B2888)="Overall Completion INVOICE","OVERALL",""))</f>
        <v/>
      </c>
      <c r="E2848" t="str">
        <f>IF(D2848="INVOICE",VALUE(MID(TRIM('Tracker&amp;Invoice'!B2888),10,10)),"")</f>
        <v/>
      </c>
      <c r="F2848">
        <f>IF(B2848=1,IFERROR(LOOKUP(2,1/('Tracker&amp;Invoice'!$H2888:$AC2888&lt;&gt;""),COLUMN('Tracker&amp;Invoice'!$H2888:$AC2888)),8),F2847)</f>
        <v>13</v>
      </c>
      <c r="G2848">
        <f>IF(D2848="OVERALL",IFERROR(LOOKUP(2,1/('Tracker&amp;Invoice'!$H2888:$AC2888&lt;&gt;""),COLUMN('Tracker&amp;Invoice'!$H2888:$AC2888)),8),G2849)</f>
        <v>16</v>
      </c>
      <c r="H2848">
        <f t="shared" si="88"/>
        <v>16</v>
      </c>
      <c r="I2848" s="29">
        <f>IF(D2848="INVOICE",SUM('Tracker&amp;Invoice'!$H2888:INDEX('Tracker&amp;Invoice'!$A2888:$AC2888,1,H2848)),0)</f>
        <v>0</v>
      </c>
      <c r="J2848" s="29">
        <f>IF(D2848="OVERALL",SUM('Tracker&amp;Invoice'!$H2888:$AC2888),0)</f>
        <v>0</v>
      </c>
    </row>
    <row r="2849" spans="1:10">
      <c r="A2849" t="e">
        <f t="shared" si="89"/>
        <v>#REF!</v>
      </c>
      <c r="B2849">
        <f>IF(AND('Tracker&amp;Invoice'!A2889&lt;&gt;"",'Tracker&amp;Invoice'!A2889&lt;&gt;"ITEM",'Tracker&amp;Invoice'!A2887="ITEM"),1,0)</f>
        <v>0</v>
      </c>
      <c r="C2849" t="str">
        <f>IF(B2849=1,'Tracker&amp;Invoice'!A2889,C2848)</f>
        <v>CR1-017</v>
      </c>
      <c r="D2849" t="str">
        <f>IF(LEFT(TRIM('Tracker&amp;Invoice'!B2889),9)="INVOICE #","INVOICE",IF(TRIM('Tracker&amp;Invoice'!B2889)="Overall Completion INVOICE","OVERALL",""))</f>
        <v/>
      </c>
      <c r="E2849" t="str">
        <f>IF(D2849="INVOICE",VALUE(MID(TRIM('Tracker&amp;Invoice'!B2889),10,10)),"")</f>
        <v/>
      </c>
      <c r="F2849">
        <f>IF(B2849=1,IFERROR(LOOKUP(2,1/('Tracker&amp;Invoice'!$H2889:$AC2889&lt;&gt;""),COLUMN('Tracker&amp;Invoice'!$H2889:$AC2889)),8),F2848)</f>
        <v>13</v>
      </c>
      <c r="G2849">
        <f>IF(D2849="OVERALL",IFERROR(LOOKUP(2,1/('Tracker&amp;Invoice'!$H2889:$AC2889&lt;&gt;""),COLUMN('Tracker&amp;Invoice'!$H2889:$AC2889)),8),G2850)</f>
        <v>16</v>
      </c>
      <c r="H2849">
        <f t="shared" si="88"/>
        <v>16</v>
      </c>
      <c r="I2849" s="29">
        <f>IF(D2849="INVOICE",SUM('Tracker&amp;Invoice'!$H2889:INDEX('Tracker&amp;Invoice'!$A2889:$AC2889,1,H2849)),0)</f>
        <v>0</v>
      </c>
      <c r="J2849" s="29">
        <f>IF(D2849="OVERALL",SUM('Tracker&amp;Invoice'!$H2889:$AC2889),0)</f>
        <v>0</v>
      </c>
    </row>
    <row r="2850" spans="1:10">
      <c r="A2850" t="e">
        <f t="shared" si="89"/>
        <v>#REF!</v>
      </c>
      <c r="B2850">
        <f>IF(AND('Tracker&amp;Invoice'!A2890&lt;&gt;"",'Tracker&amp;Invoice'!A2890&lt;&gt;"ITEM",'Tracker&amp;Invoice'!A2888="ITEM"),1,0)</f>
        <v>0</v>
      </c>
      <c r="C2850" t="str">
        <f>IF(B2850=1,'Tracker&amp;Invoice'!A2890,C2849)</f>
        <v>CR1-017</v>
      </c>
      <c r="D2850" t="str">
        <f>IF(LEFT(TRIM('Tracker&amp;Invoice'!B2890),9)="INVOICE #","INVOICE",IF(TRIM('Tracker&amp;Invoice'!B2890)="Overall Completion INVOICE","OVERALL",""))</f>
        <v/>
      </c>
      <c r="E2850" t="str">
        <f>IF(D2850="INVOICE",VALUE(MID(TRIM('Tracker&amp;Invoice'!B2890),10,10)),"")</f>
        <v/>
      </c>
      <c r="F2850">
        <f>IF(B2850=1,IFERROR(LOOKUP(2,1/('Tracker&amp;Invoice'!$H2890:$AC2890&lt;&gt;""),COLUMN('Tracker&amp;Invoice'!$H2890:$AC2890)),8),F2849)</f>
        <v>13</v>
      </c>
      <c r="G2850">
        <f>IF(D2850="OVERALL",IFERROR(LOOKUP(2,1/('Tracker&amp;Invoice'!$H2890:$AC2890&lt;&gt;""),COLUMN('Tracker&amp;Invoice'!$H2890:$AC2890)),8),G2851)</f>
        <v>16</v>
      </c>
      <c r="H2850">
        <f t="shared" si="88"/>
        <v>16</v>
      </c>
      <c r="I2850" s="29">
        <f>IF(D2850="INVOICE",SUM('Tracker&amp;Invoice'!$H2890:INDEX('Tracker&amp;Invoice'!$A2890:$AC2890,1,H2850)),0)</f>
        <v>0</v>
      </c>
      <c r="J2850" s="29">
        <f>IF(D2850="OVERALL",SUM('Tracker&amp;Invoice'!$H2890:$AC2890),0)</f>
        <v>0</v>
      </c>
    </row>
    <row r="2851" spans="1:10">
      <c r="A2851" t="e">
        <f t="shared" si="89"/>
        <v>#REF!</v>
      </c>
      <c r="B2851">
        <f>IF(AND('Tracker&amp;Invoice'!A2891&lt;&gt;"",'Tracker&amp;Invoice'!A2891&lt;&gt;"ITEM",'Tracker&amp;Invoice'!A2889="ITEM"),1,0)</f>
        <v>0</v>
      </c>
      <c r="C2851" t="str">
        <f>IF(B2851=1,'Tracker&amp;Invoice'!A2891,C2850)</f>
        <v>CR1-017</v>
      </c>
      <c r="D2851" t="str">
        <f>IF(LEFT(TRIM('Tracker&amp;Invoice'!B2891),9)="INVOICE #","INVOICE",IF(TRIM('Tracker&amp;Invoice'!B2891)="Overall Completion INVOICE","OVERALL",""))</f>
        <v/>
      </c>
      <c r="E2851" t="str">
        <f>IF(D2851="INVOICE",VALUE(MID(TRIM('Tracker&amp;Invoice'!B2891),10,10)),"")</f>
        <v/>
      </c>
      <c r="F2851">
        <f>IF(B2851=1,IFERROR(LOOKUP(2,1/('Tracker&amp;Invoice'!$H2891:$AC2891&lt;&gt;""),COLUMN('Tracker&amp;Invoice'!$H2891:$AC2891)),8),F2850)</f>
        <v>13</v>
      </c>
      <c r="G2851">
        <f>IF(D2851="OVERALL",IFERROR(LOOKUP(2,1/('Tracker&amp;Invoice'!$H2891:$AC2891&lt;&gt;""),COLUMN('Tracker&amp;Invoice'!$H2891:$AC2891)),8),G2852)</f>
        <v>16</v>
      </c>
      <c r="H2851">
        <f t="shared" si="88"/>
        <v>16</v>
      </c>
      <c r="I2851" s="29">
        <f>IF(D2851="INVOICE",SUM('Tracker&amp;Invoice'!$H2891:INDEX('Tracker&amp;Invoice'!$A2891:$AC2891,1,H2851)),0)</f>
        <v>0</v>
      </c>
      <c r="J2851" s="29">
        <f>IF(D2851="OVERALL",SUM('Tracker&amp;Invoice'!$H2891:$AC2891),0)</f>
        <v>0</v>
      </c>
    </row>
    <row r="2852" spans="1:10">
      <c r="A2852" t="e">
        <f t="shared" si="89"/>
        <v>#REF!</v>
      </c>
      <c r="B2852">
        <f>IF(AND('Tracker&amp;Invoice'!A2892&lt;&gt;"",'Tracker&amp;Invoice'!A2892&lt;&gt;"ITEM",'Tracker&amp;Invoice'!A2890="ITEM"),1,0)</f>
        <v>0</v>
      </c>
      <c r="C2852" t="str">
        <f>IF(B2852=1,'Tracker&amp;Invoice'!A2892,C2851)</f>
        <v>CR1-017</v>
      </c>
      <c r="D2852" t="str">
        <f>IF(LEFT(TRIM('Tracker&amp;Invoice'!B2892),9)="INVOICE #","INVOICE",IF(TRIM('Tracker&amp;Invoice'!B2892)="Overall Completion INVOICE","OVERALL",""))</f>
        <v/>
      </c>
      <c r="E2852" t="str">
        <f>IF(D2852="INVOICE",VALUE(MID(TRIM('Tracker&amp;Invoice'!B2892),10,10)),"")</f>
        <v/>
      </c>
      <c r="F2852">
        <f>IF(B2852=1,IFERROR(LOOKUP(2,1/('Tracker&amp;Invoice'!$H2892:$AC2892&lt;&gt;""),COLUMN('Tracker&amp;Invoice'!$H2892:$AC2892)),8),F2851)</f>
        <v>13</v>
      </c>
      <c r="G2852">
        <f>IF(D2852="OVERALL",IFERROR(LOOKUP(2,1/('Tracker&amp;Invoice'!$H2892:$AC2892&lt;&gt;""),COLUMN('Tracker&amp;Invoice'!$H2892:$AC2892)),8),G2853)</f>
        <v>16</v>
      </c>
      <c r="H2852">
        <f t="shared" si="88"/>
        <v>16</v>
      </c>
      <c r="I2852" s="29">
        <f>IF(D2852="INVOICE",SUM('Tracker&amp;Invoice'!$H2892:INDEX('Tracker&amp;Invoice'!$A2892:$AC2892,1,H2852)),0)</f>
        <v>0</v>
      </c>
      <c r="J2852" s="29">
        <f>IF(D2852="OVERALL",SUM('Tracker&amp;Invoice'!$H2892:$AC2892),0)</f>
        <v>0</v>
      </c>
    </row>
    <row r="2853" spans="1:10">
      <c r="A2853" t="e">
        <f t="shared" si="89"/>
        <v>#REF!</v>
      </c>
      <c r="B2853">
        <f>IF(AND('Tracker&amp;Invoice'!A2893&lt;&gt;"",'Tracker&amp;Invoice'!A2893&lt;&gt;"ITEM",'Tracker&amp;Invoice'!A2891="ITEM"),1,0)</f>
        <v>1</v>
      </c>
      <c r="C2853" t="str">
        <f>IF(B2853=1,'Tracker&amp;Invoice'!A2893,C2852)</f>
        <v>NBQ-018</v>
      </c>
      <c r="D2853" t="str">
        <f>IF(LEFT(TRIM('Tracker&amp;Invoice'!B2893),9)="INVOICE #","INVOICE",IF(TRIM('Tracker&amp;Invoice'!B2893)="Overall Completion INVOICE","OVERALL",""))</f>
        <v/>
      </c>
      <c r="E2853" t="str">
        <f>IF(D2853="INVOICE",VALUE(MID(TRIM('Tracker&amp;Invoice'!B2893),10,10)),"")</f>
        <v/>
      </c>
      <c r="F2853">
        <f>IF(B2853=1,IFERROR(LOOKUP(2,1/('Tracker&amp;Invoice'!$H2893:$AC2893&lt;&gt;""),COLUMN('Tracker&amp;Invoice'!$H2893:$AC2893)),8),F2852)</f>
        <v>15</v>
      </c>
      <c r="G2853">
        <f>IF(D2853="OVERALL",IFERROR(LOOKUP(2,1/('Tracker&amp;Invoice'!$H2893:$AC2893&lt;&gt;""),COLUMN('Tracker&amp;Invoice'!$H2893:$AC2893)),8),G2854)</f>
        <v>16</v>
      </c>
      <c r="H2853">
        <f t="shared" si="88"/>
        <v>16</v>
      </c>
      <c r="I2853" s="29">
        <f>IF(D2853="INVOICE",SUM('Tracker&amp;Invoice'!$H2893:INDEX('Tracker&amp;Invoice'!$A2893:$AC2893,1,H2853)),0)</f>
        <v>0</v>
      </c>
      <c r="J2853" s="29">
        <f>IF(D2853="OVERALL",SUM('Tracker&amp;Invoice'!$H2893:$AC2893),0)</f>
        <v>0</v>
      </c>
    </row>
    <row r="2854" spans="1:10">
      <c r="A2854" t="e">
        <f t="shared" si="89"/>
        <v>#REF!</v>
      </c>
      <c r="B2854">
        <f>IF(AND('Tracker&amp;Invoice'!A2894&lt;&gt;"",'Tracker&amp;Invoice'!A2894&lt;&gt;"ITEM",'Tracker&amp;Invoice'!A2892="ITEM"),1,0)</f>
        <v>0</v>
      </c>
      <c r="C2854" t="str">
        <f>IF(B2854=1,'Tracker&amp;Invoice'!A2894,C2853)</f>
        <v>NBQ-018</v>
      </c>
      <c r="D2854" t="str">
        <f>IF(LEFT(TRIM('Tracker&amp;Invoice'!B2894),9)="INVOICE #","INVOICE",IF(TRIM('Tracker&amp;Invoice'!B2894)="Overall Completion INVOICE","OVERALL",""))</f>
        <v/>
      </c>
      <c r="E2854" t="str">
        <f>IF(D2854="INVOICE",VALUE(MID(TRIM('Tracker&amp;Invoice'!B2894),10,10)),"")</f>
        <v/>
      </c>
      <c r="F2854">
        <f>IF(B2854=1,IFERROR(LOOKUP(2,1/('Tracker&amp;Invoice'!$H2894:$AC2894&lt;&gt;""),COLUMN('Tracker&amp;Invoice'!$H2894:$AC2894)),8),F2853)</f>
        <v>15</v>
      </c>
      <c r="G2854">
        <f>IF(D2854="OVERALL",IFERROR(LOOKUP(2,1/('Tracker&amp;Invoice'!$H2894:$AC2894&lt;&gt;""),COLUMN('Tracker&amp;Invoice'!$H2894:$AC2894)),8),G2855)</f>
        <v>16</v>
      </c>
      <c r="H2854">
        <f t="shared" si="88"/>
        <v>16</v>
      </c>
      <c r="I2854" s="29">
        <f>IF(D2854="INVOICE",SUM('Tracker&amp;Invoice'!$H2894:INDEX('Tracker&amp;Invoice'!$A2894:$AC2894,1,H2854)),0)</f>
        <v>0</v>
      </c>
      <c r="J2854" s="29">
        <f>IF(D2854="OVERALL",SUM('Tracker&amp;Invoice'!$H2894:$AC2894),0)</f>
        <v>0</v>
      </c>
    </row>
    <row r="2855" spans="1:10">
      <c r="A2855" t="e">
        <f t="shared" si="89"/>
        <v>#REF!</v>
      </c>
      <c r="B2855">
        <f>IF(AND('Tracker&amp;Invoice'!A2895&lt;&gt;"",'Tracker&amp;Invoice'!A2895&lt;&gt;"ITEM",'Tracker&amp;Invoice'!A2893="ITEM"),1,0)</f>
        <v>0</v>
      </c>
      <c r="C2855" t="str">
        <f>IF(B2855=1,'Tracker&amp;Invoice'!A2895,C2854)</f>
        <v>NBQ-018</v>
      </c>
      <c r="D2855" t="str">
        <f>IF(LEFT(TRIM('Tracker&amp;Invoice'!B2895),9)="INVOICE #","INVOICE",IF(TRIM('Tracker&amp;Invoice'!B2895)="Overall Completion INVOICE","OVERALL",""))</f>
        <v/>
      </c>
      <c r="E2855" t="str">
        <f>IF(D2855="INVOICE",VALUE(MID(TRIM('Tracker&amp;Invoice'!B2895),10,10)),"")</f>
        <v/>
      </c>
      <c r="F2855">
        <f>IF(B2855=1,IFERROR(LOOKUP(2,1/('Tracker&amp;Invoice'!$H2895:$AC2895&lt;&gt;""),COLUMN('Tracker&amp;Invoice'!$H2895:$AC2895)),8),F2854)</f>
        <v>15</v>
      </c>
      <c r="G2855">
        <f>IF(D2855="OVERALL",IFERROR(LOOKUP(2,1/('Tracker&amp;Invoice'!$H2895:$AC2895&lt;&gt;""),COLUMN('Tracker&amp;Invoice'!$H2895:$AC2895)),8),G2856)</f>
        <v>16</v>
      </c>
      <c r="H2855">
        <f t="shared" si="88"/>
        <v>16</v>
      </c>
      <c r="I2855" s="29">
        <f>IF(D2855="INVOICE",SUM('Tracker&amp;Invoice'!$H2895:INDEX('Tracker&amp;Invoice'!$A2895:$AC2895,1,H2855)),0)</f>
        <v>0</v>
      </c>
      <c r="J2855" s="29">
        <f>IF(D2855="OVERALL",SUM('Tracker&amp;Invoice'!$H2895:$AC2895),0)</f>
        <v>0</v>
      </c>
    </row>
    <row r="2856" spans="1:10">
      <c r="A2856" t="e">
        <f t="shared" si="89"/>
        <v>#REF!</v>
      </c>
      <c r="B2856">
        <f>IF(AND('Tracker&amp;Invoice'!A2896&lt;&gt;"",'Tracker&amp;Invoice'!A2896&lt;&gt;"ITEM",'Tracker&amp;Invoice'!A2894="ITEM"),1,0)</f>
        <v>0</v>
      </c>
      <c r="C2856" t="str">
        <f>IF(B2856=1,'Tracker&amp;Invoice'!A2896,C2855)</f>
        <v>NBQ-018</v>
      </c>
      <c r="D2856" t="str">
        <f>IF(LEFT(TRIM('Tracker&amp;Invoice'!B2896),9)="INVOICE #","INVOICE",IF(TRIM('Tracker&amp;Invoice'!B2896)="Overall Completion INVOICE","OVERALL",""))</f>
        <v>INVOICE</v>
      </c>
      <c r="E2856">
        <f>IF(D2856="INVOICE",VALUE(MID(TRIM('Tracker&amp;Invoice'!B2896),10,10)),"")</f>
        <v>27</v>
      </c>
      <c r="F2856">
        <f>IF(B2856=1,IFERROR(LOOKUP(2,1/('Tracker&amp;Invoice'!$H2896:$AC2896&lt;&gt;""),COLUMN('Tracker&amp;Invoice'!$H2896:$AC2896)),8),F2855)</f>
        <v>15</v>
      </c>
      <c r="G2856">
        <f>IF(D2856="OVERALL",IFERROR(LOOKUP(2,1/('Tracker&amp;Invoice'!$H2896:$AC2896&lt;&gt;""),COLUMN('Tracker&amp;Invoice'!$H2896:$AC2896)),8),G2857)</f>
        <v>16</v>
      </c>
      <c r="H2856">
        <f t="shared" si="88"/>
        <v>16</v>
      </c>
      <c r="I2856" s="29">
        <f>IF(D2856="INVOICE",SUM('Tracker&amp;Invoice'!$H2896:INDEX('Tracker&amp;Invoice'!$A2896:$AC2896,1,H2856)),0)</f>
        <v>1595.0000000000002</v>
      </c>
      <c r="J2856" s="29">
        <f>IF(D2856="OVERALL",SUM('Tracker&amp;Invoice'!$H2896:$AC2896),0)</f>
        <v>0</v>
      </c>
    </row>
    <row r="2857" spans="1:10">
      <c r="A2857" t="e">
        <f t="shared" si="89"/>
        <v>#REF!</v>
      </c>
      <c r="B2857">
        <f>IF(AND('Tracker&amp;Invoice'!A2897&lt;&gt;"",'Tracker&amp;Invoice'!A2897&lt;&gt;"ITEM",'Tracker&amp;Invoice'!A2895="ITEM"),1,0)</f>
        <v>0</v>
      </c>
      <c r="C2857" t="str">
        <f>IF(B2857=1,'Tracker&amp;Invoice'!A2897,C2856)</f>
        <v>NBQ-018</v>
      </c>
      <c r="D2857" t="str">
        <f>IF(LEFT(TRIM('Tracker&amp;Invoice'!B2897),9)="INVOICE #","INVOICE",IF(TRIM('Tracker&amp;Invoice'!B2897)="Overall Completion INVOICE","OVERALL",""))</f>
        <v/>
      </c>
      <c r="E2857" t="str">
        <f>IF(D2857="INVOICE",VALUE(MID(TRIM('Tracker&amp;Invoice'!B2897),10,10)),"")</f>
        <v/>
      </c>
      <c r="F2857">
        <f>IF(B2857=1,IFERROR(LOOKUP(2,1/('Tracker&amp;Invoice'!$H2897:$AC2897&lt;&gt;""),COLUMN('Tracker&amp;Invoice'!$H2897:$AC2897)),8),F2856)</f>
        <v>15</v>
      </c>
      <c r="G2857">
        <f>IF(D2857="OVERALL",IFERROR(LOOKUP(2,1/('Tracker&amp;Invoice'!$H2897:$AC2897&lt;&gt;""),COLUMN('Tracker&amp;Invoice'!$H2897:$AC2897)),8),G2858)</f>
        <v>16</v>
      </c>
      <c r="H2857">
        <f t="shared" si="88"/>
        <v>16</v>
      </c>
      <c r="I2857" s="29">
        <f>IF(D2857="INVOICE",SUM('Tracker&amp;Invoice'!$H2897:INDEX('Tracker&amp;Invoice'!$A2897:$AC2897,1,H2857)),0)</f>
        <v>0</v>
      </c>
      <c r="J2857" s="29">
        <f>IF(D2857="OVERALL",SUM('Tracker&amp;Invoice'!$H2897:$AC2897),0)</f>
        <v>0</v>
      </c>
    </row>
    <row r="2858" spans="1:10">
      <c r="A2858" t="e">
        <f t="shared" si="89"/>
        <v>#REF!</v>
      </c>
      <c r="B2858">
        <f>IF(AND('Tracker&amp;Invoice'!A2898&lt;&gt;"",'Tracker&amp;Invoice'!A2898&lt;&gt;"ITEM",'Tracker&amp;Invoice'!A2896="ITEM"),1,0)</f>
        <v>0</v>
      </c>
      <c r="C2858" t="str">
        <f>IF(B2858=1,'Tracker&amp;Invoice'!A2898,C2857)</f>
        <v>NBQ-018</v>
      </c>
      <c r="D2858" t="str">
        <f>IF(LEFT(TRIM('Tracker&amp;Invoice'!B2898),9)="INVOICE #","INVOICE",IF(TRIM('Tracker&amp;Invoice'!B2898)="Overall Completion INVOICE","OVERALL",""))</f>
        <v>INVOICE</v>
      </c>
      <c r="E2858">
        <f>IF(D2858="INVOICE",VALUE(MID(TRIM('Tracker&amp;Invoice'!B2898),10,10)),"")</f>
        <v>32</v>
      </c>
      <c r="F2858">
        <f>IF(B2858=1,IFERROR(LOOKUP(2,1/('Tracker&amp;Invoice'!$H2898:$AC2898&lt;&gt;""),COLUMN('Tracker&amp;Invoice'!$H2898:$AC2898)),8),F2857)</f>
        <v>15</v>
      </c>
      <c r="G2858">
        <f>IF(D2858="OVERALL",IFERROR(LOOKUP(2,1/('Tracker&amp;Invoice'!$H2898:$AC2898&lt;&gt;""),COLUMN('Tracker&amp;Invoice'!$H2898:$AC2898)),8),G2859)</f>
        <v>16</v>
      </c>
      <c r="H2858">
        <f t="shared" si="88"/>
        <v>16</v>
      </c>
      <c r="I2858" s="29">
        <f>IF(D2858="INVOICE",SUM('Tracker&amp;Invoice'!$H2898:INDEX('Tracker&amp;Invoice'!$A2898:$AC2898,1,H2858)),0)</f>
        <v>725</v>
      </c>
      <c r="J2858" s="29">
        <f>IF(D2858="OVERALL",SUM('Tracker&amp;Invoice'!$H2898:$AC2898),0)</f>
        <v>0</v>
      </c>
    </row>
    <row r="2859" spans="1:10">
      <c r="A2859" t="e">
        <f t="shared" si="89"/>
        <v>#REF!</v>
      </c>
      <c r="B2859">
        <f>IF(AND('Tracker&amp;Invoice'!A2899&lt;&gt;"",'Tracker&amp;Invoice'!A2899&lt;&gt;"ITEM",'Tracker&amp;Invoice'!A2897="ITEM"),1,0)</f>
        <v>0</v>
      </c>
      <c r="C2859" t="str">
        <f>IF(B2859=1,'Tracker&amp;Invoice'!A2899,C2858)</f>
        <v>NBQ-018</v>
      </c>
      <c r="D2859" t="str">
        <f>IF(LEFT(TRIM('Tracker&amp;Invoice'!B2899),9)="INVOICE #","INVOICE",IF(TRIM('Tracker&amp;Invoice'!B2899)="Overall Completion INVOICE","OVERALL",""))</f>
        <v/>
      </c>
      <c r="E2859" t="str">
        <f>IF(D2859="INVOICE",VALUE(MID(TRIM('Tracker&amp;Invoice'!B2899),10,10)),"")</f>
        <v/>
      </c>
      <c r="F2859">
        <f>IF(B2859=1,IFERROR(LOOKUP(2,1/('Tracker&amp;Invoice'!$H2899:$AC2899&lt;&gt;""),COLUMN('Tracker&amp;Invoice'!$H2899:$AC2899)),8),F2858)</f>
        <v>15</v>
      </c>
      <c r="G2859">
        <f>IF(D2859="OVERALL",IFERROR(LOOKUP(2,1/('Tracker&amp;Invoice'!$H2899:$AC2899&lt;&gt;""),COLUMN('Tracker&amp;Invoice'!$H2899:$AC2899)),8),G2860)</f>
        <v>16</v>
      </c>
      <c r="H2859">
        <f t="shared" si="88"/>
        <v>16</v>
      </c>
      <c r="I2859" s="29">
        <f>IF(D2859="INVOICE",SUM('Tracker&amp;Invoice'!$H2899:INDEX('Tracker&amp;Invoice'!$A2899:$AC2899,1,H2859)),0)</f>
        <v>0</v>
      </c>
      <c r="J2859" s="29">
        <f>IF(D2859="OVERALL",SUM('Tracker&amp;Invoice'!$H2899:$AC2899),0)</f>
        <v>0</v>
      </c>
    </row>
    <row r="2860" spans="1:10">
      <c r="A2860" t="e">
        <f t="shared" si="89"/>
        <v>#REF!</v>
      </c>
      <c r="B2860">
        <f>IF(AND('Tracker&amp;Invoice'!A2900&lt;&gt;"",'Tracker&amp;Invoice'!A2900&lt;&gt;"ITEM",'Tracker&amp;Invoice'!A2898="ITEM"),1,0)</f>
        <v>0</v>
      </c>
      <c r="C2860" t="str">
        <f>IF(B2860=1,'Tracker&amp;Invoice'!A2900,C2859)</f>
        <v>NBQ-018</v>
      </c>
      <c r="D2860" t="str">
        <f>IF(LEFT(TRIM('Tracker&amp;Invoice'!B2900),9)="INVOICE #","INVOICE",IF(TRIM('Tracker&amp;Invoice'!B2900)="Overall Completion INVOICE","OVERALL",""))</f>
        <v>OVERALL</v>
      </c>
      <c r="E2860" t="str">
        <f>IF(D2860="INVOICE",VALUE(MID(TRIM('Tracker&amp;Invoice'!B2900),10,10)),"")</f>
        <v/>
      </c>
      <c r="F2860">
        <f>IF(B2860=1,IFERROR(LOOKUP(2,1/('Tracker&amp;Invoice'!$H2900:$AC2900&lt;&gt;""),COLUMN('Tracker&amp;Invoice'!$H2900:$AC2900)),8),F2859)</f>
        <v>15</v>
      </c>
      <c r="G2860">
        <f>IF(D2860="OVERALL",IFERROR(LOOKUP(2,1/('Tracker&amp;Invoice'!$H2900:$AC2900&lt;&gt;""),COLUMN('Tracker&amp;Invoice'!$H2900:$AC2900)),8),G2861)</f>
        <v>16</v>
      </c>
      <c r="H2860">
        <f t="shared" si="88"/>
        <v>16</v>
      </c>
      <c r="I2860" s="29">
        <f>IF(D2860="INVOICE",SUM('Tracker&amp;Invoice'!$H2900:INDEX('Tracker&amp;Invoice'!$A2900:$AC2900,1,H2860)),0)</f>
        <v>0</v>
      </c>
      <c r="J2860" s="29">
        <f>IF(D2860="OVERALL",SUM('Tracker&amp;Invoice'!$H2900:$AC2900),0)</f>
        <v>2320</v>
      </c>
    </row>
    <row r="2861" spans="1:10">
      <c r="A2861" t="e">
        <f t="shared" si="89"/>
        <v>#REF!</v>
      </c>
      <c r="B2861">
        <f>IF(AND('Tracker&amp;Invoice'!A2901&lt;&gt;"",'Tracker&amp;Invoice'!A2901&lt;&gt;"ITEM",'Tracker&amp;Invoice'!A2899="ITEM"),1,0)</f>
        <v>0</v>
      </c>
      <c r="C2861" t="str">
        <f>IF(B2861=1,'Tracker&amp;Invoice'!A2901,C2860)</f>
        <v>NBQ-018</v>
      </c>
      <c r="D2861" t="str">
        <f>IF(LEFT(TRIM('Tracker&amp;Invoice'!B2901),9)="INVOICE #","INVOICE",IF(TRIM('Tracker&amp;Invoice'!B2901)="Overall Completion INVOICE","OVERALL",""))</f>
        <v/>
      </c>
      <c r="E2861" t="str">
        <f>IF(D2861="INVOICE",VALUE(MID(TRIM('Tracker&amp;Invoice'!B2901),10,10)),"")</f>
        <v/>
      </c>
      <c r="F2861">
        <f>IF(B2861=1,IFERROR(LOOKUP(2,1/('Tracker&amp;Invoice'!$H2901:$AC2901&lt;&gt;""),COLUMN('Tracker&amp;Invoice'!$H2901:$AC2901)),8),F2860)</f>
        <v>15</v>
      </c>
      <c r="G2861">
        <f>IF(D2861="OVERALL",IFERROR(LOOKUP(2,1/('Tracker&amp;Invoice'!$H2901:$AC2901&lt;&gt;""),COLUMN('Tracker&amp;Invoice'!$H2901:$AC2901)),8),G2862)</f>
        <v>15</v>
      </c>
      <c r="H2861">
        <f t="shared" si="88"/>
        <v>15</v>
      </c>
      <c r="I2861" s="29">
        <f>IF(D2861="INVOICE",SUM('Tracker&amp;Invoice'!$H2901:INDEX('Tracker&amp;Invoice'!$A2901:$AC2901,1,H2861)),0)</f>
        <v>0</v>
      </c>
      <c r="J2861" s="29">
        <f>IF(D2861="OVERALL",SUM('Tracker&amp;Invoice'!$H2901:$AC2901),0)</f>
        <v>0</v>
      </c>
    </row>
    <row r="2862" spans="1:10">
      <c r="A2862" t="e">
        <f t="shared" si="89"/>
        <v>#REF!</v>
      </c>
      <c r="B2862">
        <f>IF(AND('Tracker&amp;Invoice'!A2902&lt;&gt;"",'Tracker&amp;Invoice'!A2902&lt;&gt;"ITEM",'Tracker&amp;Invoice'!A2900="ITEM"),1,0)</f>
        <v>0</v>
      </c>
      <c r="C2862" t="str">
        <f>IF(B2862=1,'Tracker&amp;Invoice'!A2902,C2861)</f>
        <v>NBQ-018</v>
      </c>
      <c r="D2862" t="str">
        <f>IF(LEFT(TRIM('Tracker&amp;Invoice'!B2902),9)="INVOICE #","INVOICE",IF(TRIM('Tracker&amp;Invoice'!B2902)="Overall Completion INVOICE","OVERALL",""))</f>
        <v/>
      </c>
      <c r="E2862" t="str">
        <f>IF(D2862="INVOICE",VALUE(MID(TRIM('Tracker&amp;Invoice'!B2902),10,10)),"")</f>
        <v/>
      </c>
      <c r="F2862">
        <f>IF(B2862=1,IFERROR(LOOKUP(2,1/('Tracker&amp;Invoice'!$H2902:$AC2902&lt;&gt;""),COLUMN('Tracker&amp;Invoice'!$H2902:$AC2902)),8),F2861)</f>
        <v>15</v>
      </c>
      <c r="G2862">
        <f>IF(D2862="OVERALL",IFERROR(LOOKUP(2,1/('Tracker&amp;Invoice'!$H2902:$AC2902&lt;&gt;""),COLUMN('Tracker&amp;Invoice'!$H2902:$AC2902)),8),G2863)</f>
        <v>15</v>
      </c>
      <c r="H2862">
        <f t="shared" si="88"/>
        <v>15</v>
      </c>
      <c r="I2862" s="29">
        <f>IF(D2862="INVOICE",SUM('Tracker&amp;Invoice'!$H2902:INDEX('Tracker&amp;Invoice'!$A2902:$AC2902,1,H2862)),0)</f>
        <v>0</v>
      </c>
      <c r="J2862" s="29">
        <f>IF(D2862="OVERALL",SUM('Tracker&amp;Invoice'!$H2902:$AC2902),0)</f>
        <v>0</v>
      </c>
    </row>
    <row r="2863" spans="1:10">
      <c r="A2863" t="e">
        <f t="shared" si="89"/>
        <v>#REF!</v>
      </c>
      <c r="B2863">
        <f>IF(AND('Tracker&amp;Invoice'!A2903&lt;&gt;"",'Tracker&amp;Invoice'!A2903&lt;&gt;"ITEM",'Tracker&amp;Invoice'!A2901="ITEM"),1,0)</f>
        <v>0</v>
      </c>
      <c r="C2863" t="str">
        <f>IF(B2863=1,'Tracker&amp;Invoice'!A2903,C2862)</f>
        <v>NBQ-018</v>
      </c>
      <c r="D2863" t="str">
        <f>IF(LEFT(TRIM('Tracker&amp;Invoice'!B2903),9)="INVOICE #","INVOICE",IF(TRIM('Tracker&amp;Invoice'!B2903)="Overall Completion INVOICE","OVERALL",""))</f>
        <v/>
      </c>
      <c r="E2863" t="str">
        <f>IF(D2863="INVOICE",VALUE(MID(TRIM('Tracker&amp;Invoice'!B2903),10,10)),"")</f>
        <v/>
      </c>
      <c r="F2863">
        <f>IF(B2863=1,IFERROR(LOOKUP(2,1/('Tracker&amp;Invoice'!$H2903:$AC2903&lt;&gt;""),COLUMN('Tracker&amp;Invoice'!$H2903:$AC2903)),8),F2862)</f>
        <v>15</v>
      </c>
      <c r="G2863">
        <f>IF(D2863="OVERALL",IFERROR(LOOKUP(2,1/('Tracker&amp;Invoice'!$H2903:$AC2903&lt;&gt;""),COLUMN('Tracker&amp;Invoice'!$H2903:$AC2903)),8),G2864)</f>
        <v>15</v>
      </c>
      <c r="H2863">
        <f t="shared" si="88"/>
        <v>15</v>
      </c>
      <c r="I2863" s="29">
        <f>IF(D2863="INVOICE",SUM('Tracker&amp;Invoice'!$H2903:INDEX('Tracker&amp;Invoice'!$A2903:$AC2903,1,H2863)),0)</f>
        <v>0</v>
      </c>
      <c r="J2863" s="29">
        <f>IF(D2863="OVERALL",SUM('Tracker&amp;Invoice'!$H2903:$AC2903),0)</f>
        <v>0</v>
      </c>
    </row>
    <row r="2864" spans="1:10">
      <c r="A2864" t="e">
        <f t="shared" si="89"/>
        <v>#REF!</v>
      </c>
      <c r="B2864">
        <f>IF(AND('Tracker&amp;Invoice'!A2904&lt;&gt;"",'Tracker&amp;Invoice'!A2904&lt;&gt;"ITEM",'Tracker&amp;Invoice'!A2902="ITEM"),1,0)</f>
        <v>0</v>
      </c>
      <c r="C2864" t="str">
        <f>IF(B2864=1,'Tracker&amp;Invoice'!A2904,C2863)</f>
        <v>NBQ-018</v>
      </c>
      <c r="D2864" t="str">
        <f>IF(LEFT(TRIM('Tracker&amp;Invoice'!B2904),9)="INVOICE #","INVOICE",IF(TRIM('Tracker&amp;Invoice'!B2904)="Overall Completion INVOICE","OVERALL",""))</f>
        <v/>
      </c>
      <c r="E2864" t="str">
        <f>IF(D2864="INVOICE",VALUE(MID(TRIM('Tracker&amp;Invoice'!B2904),10,10)),"")</f>
        <v/>
      </c>
      <c r="F2864">
        <f>IF(B2864=1,IFERROR(LOOKUP(2,1/('Tracker&amp;Invoice'!$H2904:$AC2904&lt;&gt;""),COLUMN('Tracker&amp;Invoice'!$H2904:$AC2904)),8),F2863)</f>
        <v>15</v>
      </c>
      <c r="G2864">
        <f>IF(D2864="OVERALL",IFERROR(LOOKUP(2,1/('Tracker&amp;Invoice'!$H2904:$AC2904&lt;&gt;""),COLUMN('Tracker&amp;Invoice'!$H2904:$AC2904)),8),G2865)</f>
        <v>15</v>
      </c>
      <c r="H2864">
        <f t="shared" si="88"/>
        <v>15</v>
      </c>
      <c r="I2864" s="29">
        <f>IF(D2864="INVOICE",SUM('Tracker&amp;Invoice'!$H2904:INDEX('Tracker&amp;Invoice'!$A2904:$AC2904,1,H2864)),0)</f>
        <v>0</v>
      </c>
      <c r="J2864" s="29">
        <f>IF(D2864="OVERALL",SUM('Tracker&amp;Invoice'!$H2904:$AC2904),0)</f>
        <v>0</v>
      </c>
    </row>
    <row r="2865" spans="1:10">
      <c r="A2865" t="e">
        <f t="shared" si="89"/>
        <v>#REF!</v>
      </c>
      <c r="B2865">
        <f>IF(AND('Tracker&amp;Invoice'!A2905&lt;&gt;"",'Tracker&amp;Invoice'!A2905&lt;&gt;"ITEM",'Tracker&amp;Invoice'!A2903="ITEM"),1,0)</f>
        <v>0</v>
      </c>
      <c r="C2865" t="str">
        <f>IF(B2865=1,'Tracker&amp;Invoice'!A2905,C2864)</f>
        <v>NBQ-018</v>
      </c>
      <c r="D2865" t="str">
        <f>IF(LEFT(TRIM('Tracker&amp;Invoice'!B2905),9)="INVOICE #","INVOICE",IF(TRIM('Tracker&amp;Invoice'!B2905)="Overall Completion INVOICE","OVERALL",""))</f>
        <v/>
      </c>
      <c r="E2865" t="str">
        <f>IF(D2865="INVOICE",VALUE(MID(TRIM('Tracker&amp;Invoice'!B2905),10,10)),"")</f>
        <v/>
      </c>
      <c r="F2865">
        <f>IF(B2865=1,IFERROR(LOOKUP(2,1/('Tracker&amp;Invoice'!$H2905:$AC2905&lt;&gt;""),COLUMN('Tracker&amp;Invoice'!$H2905:$AC2905)),8),F2864)</f>
        <v>15</v>
      </c>
      <c r="G2865">
        <f>IF(D2865="OVERALL",IFERROR(LOOKUP(2,1/('Tracker&amp;Invoice'!$H2905:$AC2905&lt;&gt;""),COLUMN('Tracker&amp;Invoice'!$H2905:$AC2905)),8),G2866)</f>
        <v>15</v>
      </c>
      <c r="H2865">
        <f t="shared" si="88"/>
        <v>15</v>
      </c>
      <c r="I2865" s="29">
        <f>IF(D2865="INVOICE",SUM('Tracker&amp;Invoice'!$H2905:INDEX('Tracker&amp;Invoice'!$A2905:$AC2905,1,H2865)),0)</f>
        <v>0</v>
      </c>
      <c r="J2865" s="29">
        <f>IF(D2865="OVERALL",SUM('Tracker&amp;Invoice'!$H2905:$AC2905),0)</f>
        <v>0</v>
      </c>
    </row>
    <row r="2866" spans="1:10">
      <c r="A2866" t="e">
        <f t="shared" si="89"/>
        <v>#REF!</v>
      </c>
      <c r="B2866">
        <f>IF(AND('Tracker&amp;Invoice'!A2906&lt;&gt;"",'Tracker&amp;Invoice'!A2906&lt;&gt;"ITEM",'Tracker&amp;Invoice'!A2904="ITEM"),1,0)</f>
        <v>0</v>
      </c>
      <c r="C2866" t="str">
        <f>IF(B2866=1,'Tracker&amp;Invoice'!A2906,C2865)</f>
        <v>NBQ-018</v>
      </c>
      <c r="D2866" t="str">
        <f>IF(LEFT(TRIM('Tracker&amp;Invoice'!B2906),9)="INVOICE #","INVOICE",IF(TRIM('Tracker&amp;Invoice'!B2906)="Overall Completion INVOICE","OVERALL",""))</f>
        <v/>
      </c>
      <c r="E2866" t="str">
        <f>IF(D2866="INVOICE",VALUE(MID(TRIM('Tracker&amp;Invoice'!B2906),10,10)),"")</f>
        <v/>
      </c>
      <c r="F2866">
        <f>IF(B2866=1,IFERROR(LOOKUP(2,1/('Tracker&amp;Invoice'!$H2906:$AC2906&lt;&gt;""),COLUMN('Tracker&amp;Invoice'!$H2906:$AC2906)),8),F2865)</f>
        <v>15</v>
      </c>
      <c r="G2866">
        <f>IF(D2866="OVERALL",IFERROR(LOOKUP(2,1/('Tracker&amp;Invoice'!$H2906:$AC2906&lt;&gt;""),COLUMN('Tracker&amp;Invoice'!$H2906:$AC2906)),8),G2867)</f>
        <v>15</v>
      </c>
      <c r="H2866">
        <f t="shared" si="88"/>
        <v>15</v>
      </c>
      <c r="I2866" s="29">
        <f>IF(D2866="INVOICE",SUM('Tracker&amp;Invoice'!$H2906:INDEX('Tracker&amp;Invoice'!$A2906:$AC2906,1,H2866)),0)</f>
        <v>0</v>
      </c>
      <c r="J2866" s="29">
        <f>IF(D2866="OVERALL",SUM('Tracker&amp;Invoice'!$H2906:$AC2906),0)</f>
        <v>0</v>
      </c>
    </row>
    <row r="2867" spans="1:10">
      <c r="A2867" t="e">
        <f t="shared" si="89"/>
        <v>#REF!</v>
      </c>
      <c r="B2867">
        <f>IF(AND('Tracker&amp;Invoice'!A2907&lt;&gt;"",'Tracker&amp;Invoice'!A2907&lt;&gt;"ITEM",'Tracker&amp;Invoice'!A2905="ITEM"),1,0)</f>
        <v>0</v>
      </c>
      <c r="C2867" t="str">
        <f>IF(B2867=1,'Tracker&amp;Invoice'!A2907,C2866)</f>
        <v>NBQ-018</v>
      </c>
      <c r="D2867" t="str">
        <f>IF(LEFT(TRIM('Tracker&amp;Invoice'!B2907),9)="INVOICE #","INVOICE",IF(TRIM('Tracker&amp;Invoice'!B2907)="Overall Completion INVOICE","OVERALL",""))</f>
        <v/>
      </c>
      <c r="E2867" t="str">
        <f>IF(D2867="INVOICE",VALUE(MID(TRIM('Tracker&amp;Invoice'!B2907),10,10)),"")</f>
        <v/>
      </c>
      <c r="F2867">
        <f>IF(B2867=1,IFERROR(LOOKUP(2,1/('Tracker&amp;Invoice'!$H2907:$AC2907&lt;&gt;""),COLUMN('Tracker&amp;Invoice'!$H2907:$AC2907)),8),F2866)</f>
        <v>15</v>
      </c>
      <c r="G2867">
        <f>IF(D2867="OVERALL",IFERROR(LOOKUP(2,1/('Tracker&amp;Invoice'!$H2907:$AC2907&lt;&gt;""),COLUMN('Tracker&amp;Invoice'!$H2907:$AC2907)),8),G2868)</f>
        <v>15</v>
      </c>
      <c r="H2867">
        <f t="shared" si="88"/>
        <v>15</v>
      </c>
      <c r="I2867" s="29">
        <f>IF(D2867="INVOICE",SUM('Tracker&amp;Invoice'!$H2907:INDEX('Tracker&amp;Invoice'!$A2907:$AC2907,1,H2867)),0)</f>
        <v>0</v>
      </c>
      <c r="J2867" s="29">
        <f>IF(D2867="OVERALL",SUM('Tracker&amp;Invoice'!$H2907:$AC2907),0)</f>
        <v>0</v>
      </c>
    </row>
    <row r="2868" spans="1:10">
      <c r="A2868" t="e">
        <f t="shared" si="89"/>
        <v>#REF!</v>
      </c>
      <c r="B2868">
        <f>IF(AND('Tracker&amp;Invoice'!A2908&lt;&gt;"",'Tracker&amp;Invoice'!A2908&lt;&gt;"ITEM",'Tracker&amp;Invoice'!A2906="ITEM"),1,0)</f>
        <v>0</v>
      </c>
      <c r="C2868" t="str">
        <f>IF(B2868=1,'Tracker&amp;Invoice'!A2908,C2867)</f>
        <v>NBQ-018</v>
      </c>
      <c r="D2868" t="str">
        <f>IF(LEFT(TRIM('Tracker&amp;Invoice'!B2908),9)="INVOICE #","INVOICE",IF(TRIM('Tracker&amp;Invoice'!B2908)="Overall Completion INVOICE","OVERALL",""))</f>
        <v/>
      </c>
      <c r="E2868" t="str">
        <f>IF(D2868="INVOICE",VALUE(MID(TRIM('Tracker&amp;Invoice'!B2908),10,10)),"")</f>
        <v/>
      </c>
      <c r="F2868">
        <f>IF(B2868=1,IFERROR(LOOKUP(2,1/('Tracker&amp;Invoice'!$H2908:$AC2908&lt;&gt;""),COLUMN('Tracker&amp;Invoice'!$H2908:$AC2908)),8),F2867)</f>
        <v>15</v>
      </c>
      <c r="G2868">
        <f>IF(D2868="OVERALL",IFERROR(LOOKUP(2,1/('Tracker&amp;Invoice'!$H2908:$AC2908&lt;&gt;""),COLUMN('Tracker&amp;Invoice'!$H2908:$AC2908)),8),G2869)</f>
        <v>15</v>
      </c>
      <c r="H2868">
        <f t="shared" si="88"/>
        <v>15</v>
      </c>
      <c r="I2868" s="29">
        <f>IF(D2868="INVOICE",SUM('Tracker&amp;Invoice'!$H2908:INDEX('Tracker&amp;Invoice'!$A2908:$AC2908,1,H2868)),0)</f>
        <v>0</v>
      </c>
      <c r="J2868" s="29">
        <f>IF(D2868="OVERALL",SUM('Tracker&amp;Invoice'!$H2908:$AC2908),0)</f>
        <v>0</v>
      </c>
    </row>
    <row r="2869" spans="1:10">
      <c r="A2869" t="e">
        <f t="shared" si="89"/>
        <v>#REF!</v>
      </c>
      <c r="B2869">
        <f>IF(AND('Tracker&amp;Invoice'!A2909&lt;&gt;"",'Tracker&amp;Invoice'!A2909&lt;&gt;"ITEM",'Tracker&amp;Invoice'!A2907="ITEM"),1,0)</f>
        <v>1</v>
      </c>
      <c r="C2869" t="str">
        <f>IF(B2869=1,'Tracker&amp;Invoice'!A2909,C2868)</f>
        <v>NBQ-019</v>
      </c>
      <c r="D2869" t="str">
        <f>IF(LEFT(TRIM('Tracker&amp;Invoice'!B2909),9)="INVOICE #","INVOICE",IF(TRIM('Tracker&amp;Invoice'!B2909)="Overall Completion INVOICE","OVERALL",""))</f>
        <v/>
      </c>
      <c r="E2869" t="str">
        <f>IF(D2869="INVOICE",VALUE(MID(TRIM('Tracker&amp;Invoice'!B2909),10,10)),"")</f>
        <v/>
      </c>
      <c r="F2869">
        <f>IF(B2869=1,IFERROR(LOOKUP(2,1/('Tracker&amp;Invoice'!$H2909:$AC2909&lt;&gt;""),COLUMN('Tracker&amp;Invoice'!$H2909:$AC2909)),8),F2868)</f>
        <v>14</v>
      </c>
      <c r="G2869">
        <f>IF(D2869="OVERALL",IFERROR(LOOKUP(2,1/('Tracker&amp;Invoice'!$H2909:$AC2909&lt;&gt;""),COLUMN('Tracker&amp;Invoice'!$H2909:$AC2909)),8),G2870)</f>
        <v>15</v>
      </c>
      <c r="H2869">
        <f t="shared" si="88"/>
        <v>15</v>
      </c>
      <c r="I2869" s="29">
        <f>IF(D2869="INVOICE",SUM('Tracker&amp;Invoice'!$H2909:INDEX('Tracker&amp;Invoice'!$A2909:$AC2909,1,H2869)),0)</f>
        <v>0</v>
      </c>
      <c r="J2869" s="29">
        <f>IF(D2869="OVERALL",SUM('Tracker&amp;Invoice'!$H2909:$AC2909),0)</f>
        <v>0</v>
      </c>
    </row>
    <row r="2870" spans="1:10">
      <c r="A2870" t="e">
        <f t="shared" si="89"/>
        <v>#REF!</v>
      </c>
      <c r="B2870">
        <f>IF(AND('Tracker&amp;Invoice'!A2910&lt;&gt;"",'Tracker&amp;Invoice'!A2910&lt;&gt;"ITEM",'Tracker&amp;Invoice'!A2908="ITEM"),1,0)</f>
        <v>0</v>
      </c>
      <c r="C2870" t="str">
        <f>IF(B2870=1,'Tracker&amp;Invoice'!A2910,C2869)</f>
        <v>NBQ-019</v>
      </c>
      <c r="D2870" t="str">
        <f>IF(LEFT(TRIM('Tracker&amp;Invoice'!B2910),9)="INVOICE #","INVOICE",IF(TRIM('Tracker&amp;Invoice'!B2910)="Overall Completion INVOICE","OVERALL",""))</f>
        <v/>
      </c>
      <c r="E2870" t="str">
        <f>IF(D2870="INVOICE",VALUE(MID(TRIM('Tracker&amp;Invoice'!B2910),10,10)),"")</f>
        <v/>
      </c>
      <c r="F2870">
        <f>IF(B2870=1,IFERROR(LOOKUP(2,1/('Tracker&amp;Invoice'!$H2910:$AC2910&lt;&gt;""),COLUMN('Tracker&amp;Invoice'!$H2910:$AC2910)),8),F2869)</f>
        <v>14</v>
      </c>
      <c r="G2870">
        <f>IF(D2870="OVERALL",IFERROR(LOOKUP(2,1/('Tracker&amp;Invoice'!$H2910:$AC2910&lt;&gt;""),COLUMN('Tracker&amp;Invoice'!$H2910:$AC2910)),8),G2871)</f>
        <v>15</v>
      </c>
      <c r="H2870">
        <f t="shared" si="88"/>
        <v>15</v>
      </c>
      <c r="I2870" s="29">
        <f>IF(D2870="INVOICE",SUM('Tracker&amp;Invoice'!$H2910:INDEX('Tracker&amp;Invoice'!$A2910:$AC2910,1,H2870)),0)</f>
        <v>0</v>
      </c>
      <c r="J2870" s="29">
        <f>IF(D2870="OVERALL",SUM('Tracker&amp;Invoice'!$H2910:$AC2910),0)</f>
        <v>0</v>
      </c>
    </row>
    <row r="2871" spans="1:10">
      <c r="A2871" t="e">
        <f t="shared" si="89"/>
        <v>#REF!</v>
      </c>
      <c r="B2871">
        <f>IF(AND('Tracker&amp;Invoice'!A2911&lt;&gt;"",'Tracker&amp;Invoice'!A2911&lt;&gt;"ITEM",'Tracker&amp;Invoice'!A2909="ITEM"),1,0)</f>
        <v>0</v>
      </c>
      <c r="C2871" t="str">
        <f>IF(B2871=1,'Tracker&amp;Invoice'!A2911,C2870)</f>
        <v>NBQ-019</v>
      </c>
      <c r="D2871" t="str">
        <f>IF(LEFT(TRIM('Tracker&amp;Invoice'!B2911),9)="INVOICE #","INVOICE",IF(TRIM('Tracker&amp;Invoice'!B2911)="Overall Completion INVOICE","OVERALL",""))</f>
        <v/>
      </c>
      <c r="E2871" t="str">
        <f>IF(D2871="INVOICE",VALUE(MID(TRIM('Tracker&amp;Invoice'!B2911),10,10)),"")</f>
        <v/>
      </c>
      <c r="F2871">
        <f>IF(B2871=1,IFERROR(LOOKUP(2,1/('Tracker&amp;Invoice'!$H2911:$AC2911&lt;&gt;""),COLUMN('Tracker&amp;Invoice'!$H2911:$AC2911)),8),F2870)</f>
        <v>14</v>
      </c>
      <c r="G2871">
        <f>IF(D2871="OVERALL",IFERROR(LOOKUP(2,1/('Tracker&amp;Invoice'!$H2911:$AC2911&lt;&gt;""),COLUMN('Tracker&amp;Invoice'!$H2911:$AC2911)),8),G2872)</f>
        <v>15</v>
      </c>
      <c r="H2871">
        <f t="shared" si="88"/>
        <v>15</v>
      </c>
      <c r="I2871" s="29">
        <f>IF(D2871="INVOICE",SUM('Tracker&amp;Invoice'!$H2911:INDEX('Tracker&amp;Invoice'!$A2911:$AC2911,1,H2871)),0)</f>
        <v>0</v>
      </c>
      <c r="J2871" s="29">
        <f>IF(D2871="OVERALL",SUM('Tracker&amp;Invoice'!$H2911:$AC2911),0)</f>
        <v>0</v>
      </c>
    </row>
    <row r="2872" spans="1:10">
      <c r="A2872" t="e">
        <f t="shared" si="89"/>
        <v>#REF!</v>
      </c>
      <c r="B2872">
        <f>IF(AND('Tracker&amp;Invoice'!A2912&lt;&gt;"",'Tracker&amp;Invoice'!A2912&lt;&gt;"ITEM",'Tracker&amp;Invoice'!A2910="ITEM"),1,0)</f>
        <v>0</v>
      </c>
      <c r="C2872" t="str">
        <f>IF(B2872=1,'Tracker&amp;Invoice'!A2912,C2871)</f>
        <v>NBQ-019</v>
      </c>
      <c r="D2872" t="str">
        <f>IF(LEFT(TRIM('Tracker&amp;Invoice'!B2912),9)="INVOICE #","INVOICE",IF(TRIM('Tracker&amp;Invoice'!B2912)="Overall Completion INVOICE","OVERALL",""))</f>
        <v>INVOICE</v>
      </c>
      <c r="E2872">
        <f>IF(D2872="INVOICE",VALUE(MID(TRIM('Tracker&amp;Invoice'!B2912),10,10)),"")</f>
        <v>27</v>
      </c>
      <c r="F2872">
        <f>IF(B2872=1,IFERROR(LOOKUP(2,1/('Tracker&amp;Invoice'!$H2912:$AC2912&lt;&gt;""),COLUMN('Tracker&amp;Invoice'!$H2912:$AC2912)),8),F2871)</f>
        <v>14</v>
      </c>
      <c r="G2872">
        <f>IF(D2872="OVERALL",IFERROR(LOOKUP(2,1/('Tracker&amp;Invoice'!$H2912:$AC2912&lt;&gt;""),COLUMN('Tracker&amp;Invoice'!$H2912:$AC2912)),8),G2873)</f>
        <v>15</v>
      </c>
      <c r="H2872">
        <f t="shared" si="88"/>
        <v>15</v>
      </c>
      <c r="I2872" s="29">
        <f>IF(D2872="INVOICE",SUM('Tracker&amp;Invoice'!$H2912:INDEX('Tracker&amp;Invoice'!$A2912:$AC2912,1,H2872)),0)</f>
        <v>1738.0000000000002</v>
      </c>
      <c r="J2872" s="29">
        <f>IF(D2872="OVERALL",SUM('Tracker&amp;Invoice'!$H2912:$AC2912),0)</f>
        <v>0</v>
      </c>
    </row>
    <row r="2873" spans="1:10">
      <c r="A2873" t="e">
        <f t="shared" si="89"/>
        <v>#REF!</v>
      </c>
      <c r="B2873">
        <f>IF(AND('Tracker&amp;Invoice'!A2913&lt;&gt;"",'Tracker&amp;Invoice'!A2913&lt;&gt;"ITEM",'Tracker&amp;Invoice'!A2911="ITEM"),1,0)</f>
        <v>0</v>
      </c>
      <c r="C2873" t="str">
        <f>IF(B2873=1,'Tracker&amp;Invoice'!A2913,C2872)</f>
        <v>NBQ-019</v>
      </c>
      <c r="D2873" t="str">
        <f>IF(LEFT(TRIM('Tracker&amp;Invoice'!B2913),9)="INVOICE #","INVOICE",IF(TRIM('Tracker&amp;Invoice'!B2913)="Overall Completion INVOICE","OVERALL",""))</f>
        <v/>
      </c>
      <c r="E2873" t="str">
        <f>IF(D2873="INVOICE",VALUE(MID(TRIM('Tracker&amp;Invoice'!B2913),10,10)),"")</f>
        <v/>
      </c>
      <c r="F2873">
        <f>IF(B2873=1,IFERROR(LOOKUP(2,1/('Tracker&amp;Invoice'!$H2913:$AC2913&lt;&gt;""),COLUMN('Tracker&amp;Invoice'!$H2913:$AC2913)),8),F2872)</f>
        <v>14</v>
      </c>
      <c r="G2873">
        <f>IF(D2873="OVERALL",IFERROR(LOOKUP(2,1/('Tracker&amp;Invoice'!$H2913:$AC2913&lt;&gt;""),COLUMN('Tracker&amp;Invoice'!$H2913:$AC2913)),8),G2874)</f>
        <v>15</v>
      </c>
      <c r="H2873">
        <f t="shared" si="88"/>
        <v>15</v>
      </c>
      <c r="I2873" s="29">
        <f>IF(D2873="INVOICE",SUM('Tracker&amp;Invoice'!$H2913:INDEX('Tracker&amp;Invoice'!$A2913:$AC2913,1,H2873)),0)</f>
        <v>0</v>
      </c>
      <c r="J2873" s="29">
        <f>IF(D2873="OVERALL",SUM('Tracker&amp;Invoice'!$H2913:$AC2913),0)</f>
        <v>0</v>
      </c>
    </row>
    <row r="2874" spans="1:10">
      <c r="A2874" t="e">
        <f t="shared" si="89"/>
        <v>#REF!</v>
      </c>
      <c r="B2874">
        <f>IF(AND('Tracker&amp;Invoice'!A2914&lt;&gt;"",'Tracker&amp;Invoice'!A2914&lt;&gt;"ITEM",'Tracker&amp;Invoice'!A2912="ITEM"),1,0)</f>
        <v>0</v>
      </c>
      <c r="C2874" t="str">
        <f>IF(B2874=1,'Tracker&amp;Invoice'!A2914,C2873)</f>
        <v>NBQ-019</v>
      </c>
      <c r="D2874" t="str">
        <f>IF(LEFT(TRIM('Tracker&amp;Invoice'!B2914),9)="INVOICE #","INVOICE",IF(TRIM('Tracker&amp;Invoice'!B2914)="Overall Completion INVOICE","OVERALL",""))</f>
        <v>INVOICE</v>
      </c>
      <c r="E2874">
        <f>IF(D2874="INVOICE",VALUE(MID(TRIM('Tracker&amp;Invoice'!B2914),10,10)),"")</f>
        <v>32</v>
      </c>
      <c r="F2874">
        <f>IF(B2874=1,IFERROR(LOOKUP(2,1/('Tracker&amp;Invoice'!$H2914:$AC2914&lt;&gt;""),COLUMN('Tracker&amp;Invoice'!$H2914:$AC2914)),8),F2873)</f>
        <v>14</v>
      </c>
      <c r="G2874">
        <f>IF(D2874="OVERALL",IFERROR(LOOKUP(2,1/('Tracker&amp;Invoice'!$H2914:$AC2914&lt;&gt;""),COLUMN('Tracker&amp;Invoice'!$H2914:$AC2914)),8),G2875)</f>
        <v>15</v>
      </c>
      <c r="H2874">
        <f t="shared" si="88"/>
        <v>15</v>
      </c>
      <c r="I2874" s="29">
        <f>IF(D2874="INVOICE",SUM('Tracker&amp;Invoice'!$H2914:INDEX('Tracker&amp;Invoice'!$A2914:$AC2914,1,H2874)),0)</f>
        <v>790</v>
      </c>
      <c r="J2874" s="29">
        <f>IF(D2874="OVERALL",SUM('Tracker&amp;Invoice'!$H2914:$AC2914),0)</f>
        <v>0</v>
      </c>
    </row>
    <row r="2875" spans="1:10">
      <c r="A2875" t="e">
        <f t="shared" si="89"/>
        <v>#REF!</v>
      </c>
      <c r="B2875">
        <f>IF(AND('Tracker&amp;Invoice'!A2915&lt;&gt;"",'Tracker&amp;Invoice'!A2915&lt;&gt;"ITEM",'Tracker&amp;Invoice'!A2913="ITEM"),1,0)</f>
        <v>0</v>
      </c>
      <c r="C2875" t="str">
        <f>IF(B2875=1,'Tracker&amp;Invoice'!A2915,C2874)</f>
        <v>NBQ-019</v>
      </c>
      <c r="D2875" t="str">
        <f>IF(LEFT(TRIM('Tracker&amp;Invoice'!B2915),9)="INVOICE #","INVOICE",IF(TRIM('Tracker&amp;Invoice'!B2915)="Overall Completion INVOICE","OVERALL",""))</f>
        <v/>
      </c>
      <c r="E2875" t="str">
        <f>IF(D2875="INVOICE",VALUE(MID(TRIM('Tracker&amp;Invoice'!B2915),10,10)),"")</f>
        <v/>
      </c>
      <c r="F2875">
        <f>IF(B2875=1,IFERROR(LOOKUP(2,1/('Tracker&amp;Invoice'!$H2915:$AC2915&lt;&gt;""),COLUMN('Tracker&amp;Invoice'!$H2915:$AC2915)),8),F2874)</f>
        <v>14</v>
      </c>
      <c r="G2875">
        <f>IF(D2875="OVERALL",IFERROR(LOOKUP(2,1/('Tracker&amp;Invoice'!$H2915:$AC2915&lt;&gt;""),COLUMN('Tracker&amp;Invoice'!$H2915:$AC2915)),8),G2876)</f>
        <v>15</v>
      </c>
      <c r="H2875">
        <f t="shared" si="88"/>
        <v>15</v>
      </c>
      <c r="I2875" s="29">
        <f>IF(D2875="INVOICE",SUM('Tracker&amp;Invoice'!$H2915:INDEX('Tracker&amp;Invoice'!$A2915:$AC2915,1,H2875)),0)</f>
        <v>0</v>
      </c>
      <c r="J2875" s="29">
        <f>IF(D2875="OVERALL",SUM('Tracker&amp;Invoice'!$H2915:$AC2915),0)</f>
        <v>0</v>
      </c>
    </row>
    <row r="2876" spans="1:10">
      <c r="A2876" t="e">
        <f t="shared" si="89"/>
        <v>#REF!</v>
      </c>
      <c r="B2876">
        <f>IF(AND('Tracker&amp;Invoice'!A2916&lt;&gt;"",'Tracker&amp;Invoice'!A2916&lt;&gt;"ITEM",'Tracker&amp;Invoice'!A2914="ITEM"),1,0)</f>
        <v>0</v>
      </c>
      <c r="C2876" t="str">
        <f>IF(B2876=1,'Tracker&amp;Invoice'!A2916,C2875)</f>
        <v>NBQ-019</v>
      </c>
      <c r="D2876" t="str">
        <f>IF(LEFT(TRIM('Tracker&amp;Invoice'!B2916),9)="INVOICE #","INVOICE",IF(TRIM('Tracker&amp;Invoice'!B2916)="Overall Completion INVOICE","OVERALL",""))</f>
        <v>OVERALL</v>
      </c>
      <c r="E2876" t="str">
        <f>IF(D2876="INVOICE",VALUE(MID(TRIM('Tracker&amp;Invoice'!B2916),10,10)),"")</f>
        <v/>
      </c>
      <c r="F2876">
        <f>IF(B2876=1,IFERROR(LOOKUP(2,1/('Tracker&amp;Invoice'!$H2916:$AC2916&lt;&gt;""),COLUMN('Tracker&amp;Invoice'!$H2916:$AC2916)),8),F2875)</f>
        <v>14</v>
      </c>
      <c r="G2876">
        <f>IF(D2876="OVERALL",IFERROR(LOOKUP(2,1/('Tracker&amp;Invoice'!$H2916:$AC2916&lt;&gt;""),COLUMN('Tracker&amp;Invoice'!$H2916:$AC2916)),8),G2877)</f>
        <v>15</v>
      </c>
      <c r="H2876">
        <f t="shared" si="88"/>
        <v>15</v>
      </c>
      <c r="I2876" s="29">
        <f>IF(D2876="INVOICE",SUM('Tracker&amp;Invoice'!$H2916:INDEX('Tracker&amp;Invoice'!$A2916:$AC2916,1,H2876)),0)</f>
        <v>0</v>
      </c>
      <c r="J2876" s="29">
        <f>IF(D2876="OVERALL",SUM('Tracker&amp;Invoice'!$H2916:$AC2916),0)</f>
        <v>2528</v>
      </c>
    </row>
    <row r="2877" spans="1:10">
      <c r="A2877" t="e">
        <f t="shared" si="89"/>
        <v>#REF!</v>
      </c>
      <c r="B2877">
        <f>IF(AND('Tracker&amp;Invoice'!A2917&lt;&gt;"",'Tracker&amp;Invoice'!A2917&lt;&gt;"ITEM",'Tracker&amp;Invoice'!A2915="ITEM"),1,0)</f>
        <v>0</v>
      </c>
      <c r="C2877" t="str">
        <f>IF(B2877=1,'Tracker&amp;Invoice'!A2917,C2876)</f>
        <v>NBQ-019</v>
      </c>
      <c r="D2877" t="str">
        <f>IF(LEFT(TRIM('Tracker&amp;Invoice'!B2917),9)="INVOICE #","INVOICE",IF(TRIM('Tracker&amp;Invoice'!B2917)="Overall Completion INVOICE","OVERALL",""))</f>
        <v/>
      </c>
      <c r="E2877" t="str">
        <f>IF(D2877="INVOICE",VALUE(MID(TRIM('Tracker&amp;Invoice'!B2917),10,10)),"")</f>
        <v/>
      </c>
      <c r="F2877">
        <f>IF(B2877=1,IFERROR(LOOKUP(2,1/('Tracker&amp;Invoice'!$H2917:$AC2917&lt;&gt;""),COLUMN('Tracker&amp;Invoice'!$H2917:$AC2917)),8),F2876)</f>
        <v>14</v>
      </c>
      <c r="G2877">
        <f>IF(D2877="OVERALL",IFERROR(LOOKUP(2,1/('Tracker&amp;Invoice'!$H2917:$AC2917&lt;&gt;""),COLUMN('Tracker&amp;Invoice'!$H2917:$AC2917)),8),G2878)</f>
        <v>15</v>
      </c>
      <c r="H2877">
        <f t="shared" si="88"/>
        <v>15</v>
      </c>
      <c r="I2877" s="29">
        <f>IF(D2877="INVOICE",SUM('Tracker&amp;Invoice'!$H2917:INDEX('Tracker&amp;Invoice'!$A2917:$AC2917,1,H2877)),0)</f>
        <v>0</v>
      </c>
      <c r="J2877" s="29">
        <f>IF(D2877="OVERALL",SUM('Tracker&amp;Invoice'!$H2917:$AC2917),0)</f>
        <v>0</v>
      </c>
    </row>
    <row r="2878" spans="1:10">
      <c r="A2878" t="e">
        <f t="shared" si="89"/>
        <v>#REF!</v>
      </c>
      <c r="B2878">
        <f>IF(AND('Tracker&amp;Invoice'!A2918&lt;&gt;"",'Tracker&amp;Invoice'!A2918&lt;&gt;"ITEM",'Tracker&amp;Invoice'!A2916="ITEM"),1,0)</f>
        <v>0</v>
      </c>
      <c r="C2878" t="str">
        <f>IF(B2878=1,'Tracker&amp;Invoice'!A2918,C2877)</f>
        <v>NBQ-019</v>
      </c>
      <c r="D2878" t="str">
        <f>IF(LEFT(TRIM('Tracker&amp;Invoice'!B2918),9)="INVOICE #","INVOICE",IF(TRIM('Tracker&amp;Invoice'!B2918)="Overall Completion INVOICE","OVERALL",""))</f>
        <v/>
      </c>
      <c r="E2878" t="str">
        <f>IF(D2878="INVOICE",VALUE(MID(TRIM('Tracker&amp;Invoice'!B2918),10,10)),"")</f>
        <v/>
      </c>
      <c r="F2878">
        <f>IF(B2878=1,IFERROR(LOOKUP(2,1/('Tracker&amp;Invoice'!$H2918:$AC2918&lt;&gt;""),COLUMN('Tracker&amp;Invoice'!$H2918:$AC2918)),8),F2877)</f>
        <v>14</v>
      </c>
      <c r="G2878">
        <f>IF(D2878="OVERALL",IFERROR(LOOKUP(2,1/('Tracker&amp;Invoice'!$H2918:$AC2918&lt;&gt;""),COLUMN('Tracker&amp;Invoice'!$H2918:$AC2918)),8),G2879)</f>
        <v>15</v>
      </c>
      <c r="H2878">
        <f t="shared" si="88"/>
        <v>15</v>
      </c>
      <c r="I2878" s="29">
        <f>IF(D2878="INVOICE",SUM('Tracker&amp;Invoice'!$H2918:INDEX('Tracker&amp;Invoice'!$A2918:$AC2918,1,H2878)),0)</f>
        <v>0</v>
      </c>
      <c r="J2878" s="29">
        <f>IF(D2878="OVERALL",SUM('Tracker&amp;Invoice'!$H2918:$AC2918),0)</f>
        <v>0</v>
      </c>
    </row>
    <row r="2879" spans="1:10">
      <c r="A2879" t="e">
        <f t="shared" si="89"/>
        <v>#REF!</v>
      </c>
      <c r="B2879">
        <f>IF(AND('Tracker&amp;Invoice'!A2919&lt;&gt;"",'Tracker&amp;Invoice'!A2919&lt;&gt;"ITEM",'Tracker&amp;Invoice'!A2917="ITEM"),1,0)</f>
        <v>0</v>
      </c>
      <c r="C2879" t="str">
        <f>IF(B2879=1,'Tracker&amp;Invoice'!A2919,C2878)</f>
        <v>NBQ-019</v>
      </c>
      <c r="D2879" t="str">
        <f>IF(LEFT(TRIM('Tracker&amp;Invoice'!B2919),9)="INVOICE #","INVOICE",IF(TRIM('Tracker&amp;Invoice'!B2919)="Overall Completion INVOICE","OVERALL",""))</f>
        <v/>
      </c>
      <c r="E2879" t="str">
        <f>IF(D2879="INVOICE",VALUE(MID(TRIM('Tracker&amp;Invoice'!B2919),10,10)),"")</f>
        <v/>
      </c>
      <c r="F2879">
        <f>IF(B2879=1,IFERROR(LOOKUP(2,1/('Tracker&amp;Invoice'!$H2919:$AC2919&lt;&gt;""),COLUMN('Tracker&amp;Invoice'!$H2919:$AC2919)),8),F2878)</f>
        <v>14</v>
      </c>
      <c r="G2879">
        <f>IF(D2879="OVERALL",IFERROR(LOOKUP(2,1/('Tracker&amp;Invoice'!$H2919:$AC2919&lt;&gt;""),COLUMN('Tracker&amp;Invoice'!$H2919:$AC2919)),8),G2880)</f>
        <v>15</v>
      </c>
      <c r="H2879">
        <f t="shared" si="88"/>
        <v>15</v>
      </c>
      <c r="I2879" s="29">
        <f>IF(D2879="INVOICE",SUM('Tracker&amp;Invoice'!$H2919:INDEX('Tracker&amp;Invoice'!$A2919:$AC2919,1,H2879)),0)</f>
        <v>0</v>
      </c>
      <c r="J2879" s="29">
        <f>IF(D2879="OVERALL",SUM('Tracker&amp;Invoice'!$H2919:$AC2919),0)</f>
        <v>0</v>
      </c>
    </row>
    <row r="2880" spans="1:10">
      <c r="A2880" t="e">
        <f t="shared" si="89"/>
        <v>#REF!</v>
      </c>
      <c r="B2880">
        <f>IF(AND('Tracker&amp;Invoice'!A2920&lt;&gt;"",'Tracker&amp;Invoice'!A2920&lt;&gt;"ITEM",'Tracker&amp;Invoice'!A2918="ITEM"),1,0)</f>
        <v>0</v>
      </c>
      <c r="C2880" t="str">
        <f>IF(B2880=1,'Tracker&amp;Invoice'!A2920,C2879)</f>
        <v>NBQ-019</v>
      </c>
      <c r="D2880" t="str">
        <f>IF(LEFT(TRIM('Tracker&amp;Invoice'!B2920),9)="INVOICE #","INVOICE",IF(TRIM('Tracker&amp;Invoice'!B2920)="Overall Completion INVOICE","OVERALL",""))</f>
        <v/>
      </c>
      <c r="E2880" t="str">
        <f>IF(D2880="INVOICE",VALUE(MID(TRIM('Tracker&amp;Invoice'!B2920),10,10)),"")</f>
        <v/>
      </c>
      <c r="F2880">
        <f>IF(B2880=1,IFERROR(LOOKUP(2,1/('Tracker&amp;Invoice'!$H2920:$AC2920&lt;&gt;""),COLUMN('Tracker&amp;Invoice'!$H2920:$AC2920)),8),F2879)</f>
        <v>14</v>
      </c>
      <c r="G2880">
        <f>IF(D2880="OVERALL",IFERROR(LOOKUP(2,1/('Tracker&amp;Invoice'!$H2920:$AC2920&lt;&gt;""),COLUMN('Tracker&amp;Invoice'!$H2920:$AC2920)),8),G2881)</f>
        <v>15</v>
      </c>
      <c r="H2880">
        <f t="shared" si="88"/>
        <v>15</v>
      </c>
      <c r="I2880" s="29">
        <f>IF(D2880="INVOICE",SUM('Tracker&amp;Invoice'!$H2920:INDEX('Tracker&amp;Invoice'!$A2920:$AC2920,1,H2880)),0)</f>
        <v>0</v>
      </c>
      <c r="J2880" s="29">
        <f>IF(D2880="OVERALL",SUM('Tracker&amp;Invoice'!$H2920:$AC2920),0)</f>
        <v>0</v>
      </c>
    </row>
    <row r="2881" spans="1:10">
      <c r="A2881" t="e">
        <f t="shared" si="89"/>
        <v>#REF!</v>
      </c>
      <c r="B2881">
        <f>IF(AND('Tracker&amp;Invoice'!A2921&lt;&gt;"",'Tracker&amp;Invoice'!A2921&lt;&gt;"ITEM",'Tracker&amp;Invoice'!A2919="ITEM"),1,0)</f>
        <v>0</v>
      </c>
      <c r="C2881" t="str">
        <f>IF(B2881=1,'Tracker&amp;Invoice'!A2921,C2880)</f>
        <v>NBQ-019</v>
      </c>
      <c r="D2881" t="str">
        <f>IF(LEFT(TRIM('Tracker&amp;Invoice'!B2921),9)="INVOICE #","INVOICE",IF(TRIM('Tracker&amp;Invoice'!B2921)="Overall Completion INVOICE","OVERALL",""))</f>
        <v/>
      </c>
      <c r="E2881" t="str">
        <f>IF(D2881="INVOICE",VALUE(MID(TRIM('Tracker&amp;Invoice'!B2921),10,10)),"")</f>
        <v/>
      </c>
      <c r="F2881">
        <f>IF(B2881=1,IFERROR(LOOKUP(2,1/('Tracker&amp;Invoice'!$H2921:$AC2921&lt;&gt;""),COLUMN('Tracker&amp;Invoice'!$H2921:$AC2921)),8),F2880)</f>
        <v>14</v>
      </c>
      <c r="G2881">
        <f>IF(D2881="OVERALL",IFERROR(LOOKUP(2,1/('Tracker&amp;Invoice'!$H2921:$AC2921&lt;&gt;""),COLUMN('Tracker&amp;Invoice'!$H2921:$AC2921)),8),G2882)</f>
        <v>15</v>
      </c>
      <c r="H2881">
        <f t="shared" si="88"/>
        <v>15</v>
      </c>
      <c r="I2881" s="29">
        <f>IF(D2881="INVOICE",SUM('Tracker&amp;Invoice'!$H2921:INDEX('Tracker&amp;Invoice'!$A2921:$AC2921,1,H2881)),0)</f>
        <v>0</v>
      </c>
      <c r="J2881" s="29">
        <f>IF(D2881="OVERALL",SUM('Tracker&amp;Invoice'!$H2921:$AC2921),0)</f>
        <v>0</v>
      </c>
    </row>
    <row r="2882" spans="1:10">
      <c r="A2882" t="e">
        <f t="shared" si="89"/>
        <v>#REF!</v>
      </c>
      <c r="B2882">
        <f>IF(AND('Tracker&amp;Invoice'!A2922&lt;&gt;"",'Tracker&amp;Invoice'!A2922&lt;&gt;"ITEM",'Tracker&amp;Invoice'!A2920="ITEM"),1,0)</f>
        <v>0</v>
      </c>
      <c r="C2882" t="str">
        <f>IF(B2882=1,'Tracker&amp;Invoice'!A2922,C2881)</f>
        <v>NBQ-019</v>
      </c>
      <c r="D2882" t="str">
        <f>IF(LEFT(TRIM('Tracker&amp;Invoice'!B2922),9)="INVOICE #","INVOICE",IF(TRIM('Tracker&amp;Invoice'!B2922)="Overall Completion INVOICE","OVERALL",""))</f>
        <v/>
      </c>
      <c r="E2882" t="str">
        <f>IF(D2882="INVOICE",VALUE(MID(TRIM('Tracker&amp;Invoice'!B2922),10,10)),"")</f>
        <v/>
      </c>
      <c r="F2882">
        <f>IF(B2882=1,IFERROR(LOOKUP(2,1/('Tracker&amp;Invoice'!$H2922:$AC2922&lt;&gt;""),COLUMN('Tracker&amp;Invoice'!$H2922:$AC2922)),8),F2881)</f>
        <v>14</v>
      </c>
      <c r="G2882">
        <f>IF(D2882="OVERALL",IFERROR(LOOKUP(2,1/('Tracker&amp;Invoice'!$H2922:$AC2922&lt;&gt;""),COLUMN('Tracker&amp;Invoice'!$H2922:$AC2922)),8),G2883)</f>
        <v>15</v>
      </c>
      <c r="H2882">
        <f t="shared" si="88"/>
        <v>15</v>
      </c>
      <c r="I2882" s="29">
        <f>IF(D2882="INVOICE",SUM('Tracker&amp;Invoice'!$H2922:INDEX('Tracker&amp;Invoice'!$A2922:$AC2922,1,H2882)),0)</f>
        <v>0</v>
      </c>
      <c r="J2882" s="29">
        <f>IF(D2882="OVERALL",SUM('Tracker&amp;Invoice'!$H2922:$AC2922),0)</f>
        <v>0</v>
      </c>
    </row>
    <row r="2883" spans="1:10">
      <c r="A2883" t="e">
        <f t="shared" si="89"/>
        <v>#REF!</v>
      </c>
      <c r="B2883">
        <f>IF(AND('Tracker&amp;Invoice'!A2923&lt;&gt;"",'Tracker&amp;Invoice'!A2923&lt;&gt;"ITEM",'Tracker&amp;Invoice'!A2921="ITEM"),1,0)</f>
        <v>0</v>
      </c>
      <c r="C2883" t="str">
        <f>IF(B2883=1,'Tracker&amp;Invoice'!A2923,C2882)</f>
        <v>NBQ-019</v>
      </c>
      <c r="D2883" t="str">
        <f>IF(LEFT(TRIM('Tracker&amp;Invoice'!B2923),9)="INVOICE #","INVOICE",IF(TRIM('Tracker&amp;Invoice'!B2923)="Overall Completion INVOICE","OVERALL",""))</f>
        <v/>
      </c>
      <c r="E2883" t="str">
        <f>IF(D2883="INVOICE",VALUE(MID(TRIM('Tracker&amp;Invoice'!B2923),10,10)),"")</f>
        <v/>
      </c>
      <c r="F2883">
        <f>IF(B2883=1,IFERROR(LOOKUP(2,1/('Tracker&amp;Invoice'!$H2923:$AC2923&lt;&gt;""),COLUMN('Tracker&amp;Invoice'!$H2923:$AC2923)),8),F2882)</f>
        <v>14</v>
      </c>
      <c r="G2883">
        <f>IF(D2883="OVERALL",IFERROR(LOOKUP(2,1/('Tracker&amp;Invoice'!$H2923:$AC2923&lt;&gt;""),COLUMN('Tracker&amp;Invoice'!$H2923:$AC2923)),8),G2884)</f>
        <v>15</v>
      </c>
      <c r="H2883">
        <f t="shared" ref="H2883:H2946" si="90">MAX(F2883,G2883)</f>
        <v>15</v>
      </c>
      <c r="I2883" s="29">
        <f>IF(D2883="INVOICE",SUM('Tracker&amp;Invoice'!$H2923:INDEX('Tracker&amp;Invoice'!$A2923:$AC2923,1,H2883)),0)</f>
        <v>0</v>
      </c>
      <c r="J2883" s="29">
        <f>IF(D2883="OVERALL",SUM('Tracker&amp;Invoice'!$H2923:$AC2923),0)</f>
        <v>0</v>
      </c>
    </row>
    <row r="2884" spans="1:10">
      <c r="A2884" t="e">
        <f t="shared" ref="A2884:A2947" si="91">A2883+B2884</f>
        <v>#REF!</v>
      </c>
      <c r="B2884">
        <f>IF(AND('Tracker&amp;Invoice'!A2924&lt;&gt;"",'Tracker&amp;Invoice'!A2924&lt;&gt;"ITEM",'Tracker&amp;Invoice'!A2922="ITEM"),1,0)</f>
        <v>0</v>
      </c>
      <c r="C2884" t="str">
        <f>IF(B2884=1,'Tracker&amp;Invoice'!A2924,C2883)</f>
        <v>NBQ-019</v>
      </c>
      <c r="D2884" t="str">
        <f>IF(LEFT(TRIM('Tracker&amp;Invoice'!B2924),9)="INVOICE #","INVOICE",IF(TRIM('Tracker&amp;Invoice'!B2924)="Overall Completion INVOICE","OVERALL",""))</f>
        <v/>
      </c>
      <c r="E2884" t="str">
        <f>IF(D2884="INVOICE",VALUE(MID(TRIM('Tracker&amp;Invoice'!B2924),10,10)),"")</f>
        <v/>
      </c>
      <c r="F2884">
        <f>IF(B2884=1,IFERROR(LOOKUP(2,1/('Tracker&amp;Invoice'!$H2924:$AC2924&lt;&gt;""),COLUMN('Tracker&amp;Invoice'!$H2924:$AC2924)),8),F2883)</f>
        <v>14</v>
      </c>
      <c r="G2884">
        <f>IF(D2884="OVERALL",IFERROR(LOOKUP(2,1/('Tracker&amp;Invoice'!$H2924:$AC2924&lt;&gt;""),COLUMN('Tracker&amp;Invoice'!$H2924:$AC2924)),8),G2885)</f>
        <v>15</v>
      </c>
      <c r="H2884">
        <f t="shared" si="90"/>
        <v>15</v>
      </c>
      <c r="I2884" s="29">
        <f>IF(D2884="INVOICE",SUM('Tracker&amp;Invoice'!$H2924:INDEX('Tracker&amp;Invoice'!$A2924:$AC2924,1,H2884)),0)</f>
        <v>0</v>
      </c>
      <c r="J2884" s="29">
        <f>IF(D2884="OVERALL",SUM('Tracker&amp;Invoice'!$H2924:$AC2924),0)</f>
        <v>0</v>
      </c>
    </row>
    <row r="2885" spans="1:10">
      <c r="A2885" t="e">
        <f t="shared" si="91"/>
        <v>#REF!</v>
      </c>
      <c r="B2885">
        <f>IF(AND('Tracker&amp;Invoice'!A2925&lt;&gt;"",'Tracker&amp;Invoice'!A2925&lt;&gt;"ITEM",'Tracker&amp;Invoice'!A2923="ITEM"),1,0)</f>
        <v>1</v>
      </c>
      <c r="C2885" t="str">
        <f>IF(B2885=1,'Tracker&amp;Invoice'!A2925,C2884)</f>
        <v>NBQ-020</v>
      </c>
      <c r="D2885" t="str">
        <f>IF(LEFT(TRIM('Tracker&amp;Invoice'!B2925),9)="INVOICE #","INVOICE",IF(TRIM('Tracker&amp;Invoice'!B2925)="Overall Completion INVOICE","OVERALL",""))</f>
        <v/>
      </c>
      <c r="E2885" t="str">
        <f>IF(D2885="INVOICE",VALUE(MID(TRIM('Tracker&amp;Invoice'!B2925),10,10)),"")</f>
        <v/>
      </c>
      <c r="F2885">
        <f>IF(B2885=1,IFERROR(LOOKUP(2,1/('Tracker&amp;Invoice'!$H2925:$AC2925&lt;&gt;""),COLUMN('Tracker&amp;Invoice'!$H2925:$AC2925)),8),F2884)</f>
        <v>14</v>
      </c>
      <c r="G2885">
        <f>IF(D2885="OVERALL",IFERROR(LOOKUP(2,1/('Tracker&amp;Invoice'!$H2925:$AC2925&lt;&gt;""),COLUMN('Tracker&amp;Invoice'!$H2925:$AC2925)),8),G2886)</f>
        <v>15</v>
      </c>
      <c r="H2885">
        <f t="shared" si="90"/>
        <v>15</v>
      </c>
      <c r="I2885" s="29">
        <f>IF(D2885="INVOICE",SUM('Tracker&amp;Invoice'!$H2925:INDEX('Tracker&amp;Invoice'!$A2925:$AC2925,1,H2885)),0)</f>
        <v>0</v>
      </c>
      <c r="J2885" s="29">
        <f>IF(D2885="OVERALL",SUM('Tracker&amp;Invoice'!$H2925:$AC2925),0)</f>
        <v>0</v>
      </c>
    </row>
    <row r="2886" spans="1:10">
      <c r="A2886" t="e">
        <f t="shared" si="91"/>
        <v>#REF!</v>
      </c>
      <c r="B2886">
        <f>IF(AND('Tracker&amp;Invoice'!A2926&lt;&gt;"",'Tracker&amp;Invoice'!A2926&lt;&gt;"ITEM",'Tracker&amp;Invoice'!A2924="ITEM"),1,0)</f>
        <v>0</v>
      </c>
      <c r="C2886" t="str">
        <f>IF(B2886=1,'Tracker&amp;Invoice'!A2926,C2885)</f>
        <v>NBQ-020</v>
      </c>
      <c r="D2886" t="str">
        <f>IF(LEFT(TRIM('Tracker&amp;Invoice'!B2926),9)="INVOICE #","INVOICE",IF(TRIM('Tracker&amp;Invoice'!B2926)="Overall Completion INVOICE","OVERALL",""))</f>
        <v/>
      </c>
      <c r="E2886" t="str">
        <f>IF(D2886="INVOICE",VALUE(MID(TRIM('Tracker&amp;Invoice'!B2926),10,10)),"")</f>
        <v/>
      </c>
      <c r="F2886">
        <f>IF(B2886=1,IFERROR(LOOKUP(2,1/('Tracker&amp;Invoice'!$H2926:$AC2926&lt;&gt;""),COLUMN('Tracker&amp;Invoice'!$H2926:$AC2926)),8),F2885)</f>
        <v>14</v>
      </c>
      <c r="G2886">
        <f>IF(D2886="OVERALL",IFERROR(LOOKUP(2,1/('Tracker&amp;Invoice'!$H2926:$AC2926&lt;&gt;""),COLUMN('Tracker&amp;Invoice'!$H2926:$AC2926)),8),G2887)</f>
        <v>15</v>
      </c>
      <c r="H2886">
        <f t="shared" si="90"/>
        <v>15</v>
      </c>
      <c r="I2886" s="29">
        <f>IF(D2886="INVOICE",SUM('Tracker&amp;Invoice'!$H2926:INDEX('Tracker&amp;Invoice'!$A2926:$AC2926,1,H2886)),0)</f>
        <v>0</v>
      </c>
      <c r="J2886" s="29">
        <f>IF(D2886="OVERALL",SUM('Tracker&amp;Invoice'!$H2926:$AC2926),0)</f>
        <v>0</v>
      </c>
    </row>
    <row r="2887" spans="1:10">
      <c r="A2887" t="e">
        <f t="shared" si="91"/>
        <v>#REF!</v>
      </c>
      <c r="B2887">
        <f>IF(AND('Tracker&amp;Invoice'!A2927&lt;&gt;"",'Tracker&amp;Invoice'!A2927&lt;&gt;"ITEM",'Tracker&amp;Invoice'!A2925="ITEM"),1,0)</f>
        <v>0</v>
      </c>
      <c r="C2887" t="str">
        <f>IF(B2887=1,'Tracker&amp;Invoice'!A2927,C2886)</f>
        <v>NBQ-020</v>
      </c>
      <c r="D2887" t="str">
        <f>IF(LEFT(TRIM('Tracker&amp;Invoice'!B2927),9)="INVOICE #","INVOICE",IF(TRIM('Tracker&amp;Invoice'!B2927)="Overall Completion INVOICE","OVERALL",""))</f>
        <v/>
      </c>
      <c r="E2887" t="str">
        <f>IF(D2887="INVOICE",VALUE(MID(TRIM('Tracker&amp;Invoice'!B2927),10,10)),"")</f>
        <v/>
      </c>
      <c r="F2887">
        <f>IF(B2887=1,IFERROR(LOOKUP(2,1/('Tracker&amp;Invoice'!$H2927:$AC2927&lt;&gt;""),COLUMN('Tracker&amp;Invoice'!$H2927:$AC2927)),8),F2886)</f>
        <v>14</v>
      </c>
      <c r="G2887">
        <f>IF(D2887="OVERALL",IFERROR(LOOKUP(2,1/('Tracker&amp;Invoice'!$H2927:$AC2927&lt;&gt;""),COLUMN('Tracker&amp;Invoice'!$H2927:$AC2927)),8),G2888)</f>
        <v>15</v>
      </c>
      <c r="H2887">
        <f t="shared" si="90"/>
        <v>15</v>
      </c>
      <c r="I2887" s="29">
        <f>IF(D2887="INVOICE",SUM('Tracker&amp;Invoice'!$H2927:INDEX('Tracker&amp;Invoice'!$A2927:$AC2927,1,H2887)),0)</f>
        <v>0</v>
      </c>
      <c r="J2887" s="29">
        <f>IF(D2887="OVERALL",SUM('Tracker&amp;Invoice'!$H2927:$AC2927),0)</f>
        <v>0</v>
      </c>
    </row>
    <row r="2888" spans="1:10">
      <c r="A2888" t="e">
        <f t="shared" si="91"/>
        <v>#REF!</v>
      </c>
      <c r="B2888">
        <f>IF(AND('Tracker&amp;Invoice'!A2928&lt;&gt;"",'Tracker&amp;Invoice'!A2928&lt;&gt;"ITEM",'Tracker&amp;Invoice'!A2926="ITEM"),1,0)</f>
        <v>0</v>
      </c>
      <c r="C2888" t="str">
        <f>IF(B2888=1,'Tracker&amp;Invoice'!A2928,C2887)</f>
        <v>NBQ-020</v>
      </c>
      <c r="D2888" t="str">
        <f>IF(LEFT(TRIM('Tracker&amp;Invoice'!B2928),9)="INVOICE #","INVOICE",IF(TRIM('Tracker&amp;Invoice'!B2928)="Overall Completion INVOICE","OVERALL",""))</f>
        <v>INVOICE</v>
      </c>
      <c r="E2888">
        <f>IF(D2888="INVOICE",VALUE(MID(TRIM('Tracker&amp;Invoice'!B2928),10,10)),"")</f>
        <v>27</v>
      </c>
      <c r="F2888">
        <f>IF(B2888=1,IFERROR(LOOKUP(2,1/('Tracker&amp;Invoice'!$H2928:$AC2928&lt;&gt;""),COLUMN('Tracker&amp;Invoice'!$H2928:$AC2928)),8),F2887)</f>
        <v>14</v>
      </c>
      <c r="G2888">
        <f>IF(D2888="OVERALL",IFERROR(LOOKUP(2,1/('Tracker&amp;Invoice'!$H2928:$AC2928&lt;&gt;""),COLUMN('Tracker&amp;Invoice'!$H2928:$AC2928)),8),G2889)</f>
        <v>15</v>
      </c>
      <c r="H2888">
        <f t="shared" si="90"/>
        <v>15</v>
      </c>
      <c r="I2888" s="29">
        <f>IF(D2888="INVOICE",SUM('Tracker&amp;Invoice'!$H2928:INDEX('Tracker&amp;Invoice'!$A2928:$AC2928,1,H2888)),0)</f>
        <v>104.50000000000001</v>
      </c>
      <c r="J2888" s="29">
        <f>IF(D2888="OVERALL",SUM('Tracker&amp;Invoice'!$H2928:$AC2928),0)</f>
        <v>0</v>
      </c>
    </row>
    <row r="2889" spans="1:10">
      <c r="A2889" t="e">
        <f t="shared" si="91"/>
        <v>#REF!</v>
      </c>
      <c r="B2889">
        <f>IF(AND('Tracker&amp;Invoice'!A2929&lt;&gt;"",'Tracker&amp;Invoice'!A2929&lt;&gt;"ITEM",'Tracker&amp;Invoice'!A2927="ITEM"),1,0)</f>
        <v>0</v>
      </c>
      <c r="C2889" t="str">
        <f>IF(B2889=1,'Tracker&amp;Invoice'!A2929,C2888)</f>
        <v>NBQ-020</v>
      </c>
      <c r="D2889" t="str">
        <f>IF(LEFT(TRIM('Tracker&amp;Invoice'!B2929),9)="INVOICE #","INVOICE",IF(TRIM('Tracker&amp;Invoice'!B2929)="Overall Completion INVOICE","OVERALL",""))</f>
        <v/>
      </c>
      <c r="E2889" t="str">
        <f>IF(D2889="INVOICE",VALUE(MID(TRIM('Tracker&amp;Invoice'!B2929),10,10)),"")</f>
        <v/>
      </c>
      <c r="F2889">
        <f>IF(B2889=1,IFERROR(LOOKUP(2,1/('Tracker&amp;Invoice'!$H2929:$AC2929&lt;&gt;""),COLUMN('Tracker&amp;Invoice'!$H2929:$AC2929)),8),F2888)</f>
        <v>14</v>
      </c>
      <c r="G2889">
        <f>IF(D2889="OVERALL",IFERROR(LOOKUP(2,1/('Tracker&amp;Invoice'!$H2929:$AC2929&lt;&gt;""),COLUMN('Tracker&amp;Invoice'!$H2929:$AC2929)),8),G2890)</f>
        <v>15</v>
      </c>
      <c r="H2889">
        <f t="shared" si="90"/>
        <v>15</v>
      </c>
      <c r="I2889" s="29">
        <f>IF(D2889="INVOICE",SUM('Tracker&amp;Invoice'!$H2929:INDEX('Tracker&amp;Invoice'!$A2929:$AC2929,1,H2889)),0)</f>
        <v>0</v>
      </c>
      <c r="J2889" s="29">
        <f>IF(D2889="OVERALL",SUM('Tracker&amp;Invoice'!$H2929:$AC2929),0)</f>
        <v>0</v>
      </c>
    </row>
    <row r="2890" spans="1:10">
      <c r="A2890" t="e">
        <f t="shared" si="91"/>
        <v>#REF!</v>
      </c>
      <c r="B2890">
        <f>IF(AND('Tracker&amp;Invoice'!A2930&lt;&gt;"",'Tracker&amp;Invoice'!A2930&lt;&gt;"ITEM",'Tracker&amp;Invoice'!A2928="ITEM"),1,0)</f>
        <v>0</v>
      </c>
      <c r="C2890" t="str">
        <f>IF(B2890=1,'Tracker&amp;Invoice'!A2930,C2889)</f>
        <v>NBQ-020</v>
      </c>
      <c r="D2890" t="str">
        <f>IF(LEFT(TRIM('Tracker&amp;Invoice'!B2930),9)="INVOICE #","INVOICE",IF(TRIM('Tracker&amp;Invoice'!B2930)="Overall Completion INVOICE","OVERALL",""))</f>
        <v>INVOICE</v>
      </c>
      <c r="E2890">
        <f>IF(D2890="INVOICE",VALUE(MID(TRIM('Tracker&amp;Invoice'!B2930),10,10)),"")</f>
        <v>32</v>
      </c>
      <c r="F2890">
        <f>IF(B2890=1,IFERROR(LOOKUP(2,1/('Tracker&amp;Invoice'!$H2930:$AC2930&lt;&gt;""),COLUMN('Tracker&amp;Invoice'!$H2930:$AC2930)),8),F2889)</f>
        <v>14</v>
      </c>
      <c r="G2890">
        <f>IF(D2890="OVERALL",IFERROR(LOOKUP(2,1/('Tracker&amp;Invoice'!$H2930:$AC2930&lt;&gt;""),COLUMN('Tracker&amp;Invoice'!$H2930:$AC2930)),8),G2891)</f>
        <v>15</v>
      </c>
      <c r="H2890">
        <f t="shared" si="90"/>
        <v>15</v>
      </c>
      <c r="I2890" s="29">
        <f>IF(D2890="INVOICE",SUM('Tracker&amp;Invoice'!$H2930:INDEX('Tracker&amp;Invoice'!$A2930:$AC2930,1,H2890)),0)</f>
        <v>47.5</v>
      </c>
      <c r="J2890" s="29">
        <f>IF(D2890="OVERALL",SUM('Tracker&amp;Invoice'!$H2930:$AC2930),0)</f>
        <v>0</v>
      </c>
    </row>
    <row r="2891" spans="1:10">
      <c r="A2891" t="e">
        <f t="shared" si="91"/>
        <v>#REF!</v>
      </c>
      <c r="B2891">
        <f>IF(AND('Tracker&amp;Invoice'!A2931&lt;&gt;"",'Tracker&amp;Invoice'!A2931&lt;&gt;"ITEM",'Tracker&amp;Invoice'!A2929="ITEM"),1,0)</f>
        <v>0</v>
      </c>
      <c r="C2891" t="str">
        <f>IF(B2891=1,'Tracker&amp;Invoice'!A2931,C2890)</f>
        <v>NBQ-020</v>
      </c>
      <c r="D2891" t="str">
        <f>IF(LEFT(TRIM('Tracker&amp;Invoice'!B2931),9)="INVOICE #","INVOICE",IF(TRIM('Tracker&amp;Invoice'!B2931)="Overall Completion INVOICE","OVERALL",""))</f>
        <v/>
      </c>
      <c r="E2891" t="str">
        <f>IF(D2891="INVOICE",VALUE(MID(TRIM('Tracker&amp;Invoice'!B2931),10,10)),"")</f>
        <v/>
      </c>
      <c r="F2891">
        <f>IF(B2891=1,IFERROR(LOOKUP(2,1/('Tracker&amp;Invoice'!$H2931:$AC2931&lt;&gt;""),COLUMN('Tracker&amp;Invoice'!$H2931:$AC2931)),8),F2890)</f>
        <v>14</v>
      </c>
      <c r="G2891">
        <f>IF(D2891="OVERALL",IFERROR(LOOKUP(2,1/('Tracker&amp;Invoice'!$H2931:$AC2931&lt;&gt;""),COLUMN('Tracker&amp;Invoice'!$H2931:$AC2931)),8),G2892)</f>
        <v>15</v>
      </c>
      <c r="H2891">
        <f t="shared" si="90"/>
        <v>15</v>
      </c>
      <c r="I2891" s="29">
        <f>IF(D2891="INVOICE",SUM('Tracker&amp;Invoice'!$H2931:INDEX('Tracker&amp;Invoice'!$A2931:$AC2931,1,H2891)),0)</f>
        <v>0</v>
      </c>
      <c r="J2891" s="29">
        <f>IF(D2891="OVERALL",SUM('Tracker&amp;Invoice'!$H2931:$AC2931),0)</f>
        <v>0</v>
      </c>
    </row>
    <row r="2892" spans="1:10">
      <c r="A2892" t="e">
        <f t="shared" si="91"/>
        <v>#REF!</v>
      </c>
      <c r="B2892">
        <f>IF(AND('Tracker&amp;Invoice'!A2932&lt;&gt;"",'Tracker&amp;Invoice'!A2932&lt;&gt;"ITEM",'Tracker&amp;Invoice'!A2930="ITEM"),1,0)</f>
        <v>0</v>
      </c>
      <c r="C2892" t="str">
        <f>IF(B2892=1,'Tracker&amp;Invoice'!A2932,C2891)</f>
        <v>NBQ-020</v>
      </c>
      <c r="D2892" t="str">
        <f>IF(LEFT(TRIM('Tracker&amp;Invoice'!B2932),9)="INVOICE #","INVOICE",IF(TRIM('Tracker&amp;Invoice'!B2932)="Overall Completion INVOICE","OVERALL",""))</f>
        <v>OVERALL</v>
      </c>
      <c r="E2892" t="str">
        <f>IF(D2892="INVOICE",VALUE(MID(TRIM('Tracker&amp;Invoice'!B2932),10,10)),"")</f>
        <v/>
      </c>
      <c r="F2892">
        <f>IF(B2892=1,IFERROR(LOOKUP(2,1/('Tracker&amp;Invoice'!$H2932:$AC2932&lt;&gt;""),COLUMN('Tracker&amp;Invoice'!$H2932:$AC2932)),8),F2891)</f>
        <v>14</v>
      </c>
      <c r="G2892">
        <f>IF(D2892="OVERALL",IFERROR(LOOKUP(2,1/('Tracker&amp;Invoice'!$H2932:$AC2932&lt;&gt;""),COLUMN('Tracker&amp;Invoice'!$H2932:$AC2932)),8),G2893)</f>
        <v>15</v>
      </c>
      <c r="H2892">
        <f t="shared" si="90"/>
        <v>15</v>
      </c>
      <c r="I2892" s="29">
        <f>IF(D2892="INVOICE",SUM('Tracker&amp;Invoice'!$H2932:INDEX('Tracker&amp;Invoice'!$A2932:$AC2932,1,H2892)),0)</f>
        <v>0</v>
      </c>
      <c r="J2892" s="29">
        <f>IF(D2892="OVERALL",SUM('Tracker&amp;Invoice'!$H2932:$AC2932),0)</f>
        <v>152</v>
      </c>
    </row>
    <row r="2893" spans="1:10">
      <c r="A2893" t="e">
        <f t="shared" si="91"/>
        <v>#REF!</v>
      </c>
      <c r="B2893">
        <f>IF(AND('Tracker&amp;Invoice'!A2933&lt;&gt;"",'Tracker&amp;Invoice'!A2933&lt;&gt;"ITEM",'Tracker&amp;Invoice'!A2931="ITEM"),1,0)</f>
        <v>0</v>
      </c>
      <c r="C2893" t="str">
        <f>IF(B2893=1,'Tracker&amp;Invoice'!A2933,C2892)</f>
        <v>NBQ-020</v>
      </c>
      <c r="D2893" t="str">
        <f>IF(LEFT(TRIM('Tracker&amp;Invoice'!B2933),9)="INVOICE #","INVOICE",IF(TRIM('Tracker&amp;Invoice'!B2933)="Overall Completion INVOICE","OVERALL",""))</f>
        <v/>
      </c>
      <c r="E2893" t="str">
        <f>IF(D2893="INVOICE",VALUE(MID(TRIM('Tracker&amp;Invoice'!B2933),10,10)),"")</f>
        <v/>
      </c>
      <c r="F2893">
        <f>IF(B2893=1,IFERROR(LOOKUP(2,1/('Tracker&amp;Invoice'!$H2933:$AC2933&lt;&gt;""),COLUMN('Tracker&amp;Invoice'!$H2933:$AC2933)),8),F2892)</f>
        <v>14</v>
      </c>
      <c r="G2893">
        <f>IF(D2893="OVERALL",IFERROR(LOOKUP(2,1/('Tracker&amp;Invoice'!$H2933:$AC2933&lt;&gt;""),COLUMN('Tracker&amp;Invoice'!$H2933:$AC2933)),8),G2894)</f>
        <v>15</v>
      </c>
      <c r="H2893">
        <f t="shared" si="90"/>
        <v>15</v>
      </c>
      <c r="I2893" s="29">
        <f>IF(D2893="INVOICE",SUM('Tracker&amp;Invoice'!$H2933:INDEX('Tracker&amp;Invoice'!$A2933:$AC2933,1,H2893)),0)</f>
        <v>0</v>
      </c>
      <c r="J2893" s="29">
        <f>IF(D2893="OVERALL",SUM('Tracker&amp;Invoice'!$H2933:$AC2933),0)</f>
        <v>0</v>
      </c>
    </row>
    <row r="2894" spans="1:10">
      <c r="A2894" t="e">
        <f t="shared" si="91"/>
        <v>#REF!</v>
      </c>
      <c r="B2894">
        <f>IF(AND('Tracker&amp;Invoice'!A2934&lt;&gt;"",'Tracker&amp;Invoice'!A2934&lt;&gt;"ITEM",'Tracker&amp;Invoice'!A2932="ITEM"),1,0)</f>
        <v>0</v>
      </c>
      <c r="C2894" t="str">
        <f>IF(B2894=1,'Tracker&amp;Invoice'!A2934,C2893)</f>
        <v>NBQ-020</v>
      </c>
      <c r="D2894" t="str">
        <f>IF(LEFT(TRIM('Tracker&amp;Invoice'!B2934),9)="INVOICE #","INVOICE",IF(TRIM('Tracker&amp;Invoice'!B2934)="Overall Completion INVOICE","OVERALL",""))</f>
        <v/>
      </c>
      <c r="E2894" t="str">
        <f>IF(D2894="INVOICE",VALUE(MID(TRIM('Tracker&amp;Invoice'!B2934),10,10)),"")</f>
        <v/>
      </c>
      <c r="F2894">
        <f>IF(B2894=1,IFERROR(LOOKUP(2,1/('Tracker&amp;Invoice'!$H2934:$AC2934&lt;&gt;""),COLUMN('Tracker&amp;Invoice'!$H2934:$AC2934)),8),F2893)</f>
        <v>14</v>
      </c>
      <c r="G2894">
        <f>IF(D2894="OVERALL",IFERROR(LOOKUP(2,1/('Tracker&amp;Invoice'!$H2934:$AC2934&lt;&gt;""),COLUMN('Tracker&amp;Invoice'!$H2934:$AC2934)),8),G2895)</f>
        <v>15</v>
      </c>
      <c r="H2894">
        <f t="shared" si="90"/>
        <v>15</v>
      </c>
      <c r="I2894" s="29">
        <f>IF(D2894="INVOICE",SUM('Tracker&amp;Invoice'!$H2934:INDEX('Tracker&amp;Invoice'!$A2934:$AC2934,1,H2894)),0)</f>
        <v>0</v>
      </c>
      <c r="J2894" s="29">
        <f>IF(D2894="OVERALL",SUM('Tracker&amp;Invoice'!$H2934:$AC2934),0)</f>
        <v>0</v>
      </c>
    </row>
    <row r="2895" spans="1:10">
      <c r="A2895" t="e">
        <f t="shared" si="91"/>
        <v>#REF!</v>
      </c>
      <c r="B2895">
        <f>IF(AND('Tracker&amp;Invoice'!A2935&lt;&gt;"",'Tracker&amp;Invoice'!A2935&lt;&gt;"ITEM",'Tracker&amp;Invoice'!A2933="ITEM"),1,0)</f>
        <v>0</v>
      </c>
      <c r="C2895" t="str">
        <f>IF(B2895=1,'Tracker&amp;Invoice'!A2935,C2894)</f>
        <v>NBQ-020</v>
      </c>
      <c r="D2895" t="str">
        <f>IF(LEFT(TRIM('Tracker&amp;Invoice'!B2935),9)="INVOICE #","INVOICE",IF(TRIM('Tracker&amp;Invoice'!B2935)="Overall Completion INVOICE","OVERALL",""))</f>
        <v/>
      </c>
      <c r="E2895" t="str">
        <f>IF(D2895="INVOICE",VALUE(MID(TRIM('Tracker&amp;Invoice'!B2935),10,10)),"")</f>
        <v/>
      </c>
      <c r="F2895">
        <f>IF(B2895=1,IFERROR(LOOKUP(2,1/('Tracker&amp;Invoice'!$H2935:$AC2935&lt;&gt;""),COLUMN('Tracker&amp;Invoice'!$H2935:$AC2935)),8),F2894)</f>
        <v>14</v>
      </c>
      <c r="G2895">
        <f>IF(D2895="OVERALL",IFERROR(LOOKUP(2,1/('Tracker&amp;Invoice'!$H2935:$AC2935&lt;&gt;""),COLUMN('Tracker&amp;Invoice'!$H2935:$AC2935)),8),G2896)</f>
        <v>15</v>
      </c>
      <c r="H2895">
        <f t="shared" si="90"/>
        <v>15</v>
      </c>
      <c r="I2895" s="29">
        <f>IF(D2895="INVOICE",SUM('Tracker&amp;Invoice'!$H2935:INDEX('Tracker&amp;Invoice'!$A2935:$AC2935,1,H2895)),0)</f>
        <v>0</v>
      </c>
      <c r="J2895" s="29">
        <f>IF(D2895="OVERALL",SUM('Tracker&amp;Invoice'!$H2935:$AC2935),0)</f>
        <v>0</v>
      </c>
    </row>
    <row r="2896" spans="1:10">
      <c r="A2896" t="e">
        <f t="shared" si="91"/>
        <v>#REF!</v>
      </c>
      <c r="B2896">
        <f>IF(AND('Tracker&amp;Invoice'!A2936&lt;&gt;"",'Tracker&amp;Invoice'!A2936&lt;&gt;"ITEM",'Tracker&amp;Invoice'!A2934="ITEM"),1,0)</f>
        <v>0</v>
      </c>
      <c r="C2896" t="str">
        <f>IF(B2896=1,'Tracker&amp;Invoice'!A2936,C2895)</f>
        <v>NBQ-020</v>
      </c>
      <c r="D2896" t="str">
        <f>IF(LEFT(TRIM('Tracker&amp;Invoice'!B2936),9)="INVOICE #","INVOICE",IF(TRIM('Tracker&amp;Invoice'!B2936)="Overall Completion INVOICE","OVERALL",""))</f>
        <v/>
      </c>
      <c r="E2896" t="str">
        <f>IF(D2896="INVOICE",VALUE(MID(TRIM('Tracker&amp;Invoice'!B2936),10,10)),"")</f>
        <v/>
      </c>
      <c r="F2896">
        <f>IF(B2896=1,IFERROR(LOOKUP(2,1/('Tracker&amp;Invoice'!$H2936:$AC2936&lt;&gt;""),COLUMN('Tracker&amp;Invoice'!$H2936:$AC2936)),8),F2895)</f>
        <v>14</v>
      </c>
      <c r="G2896">
        <f>IF(D2896="OVERALL",IFERROR(LOOKUP(2,1/('Tracker&amp;Invoice'!$H2936:$AC2936&lt;&gt;""),COLUMN('Tracker&amp;Invoice'!$H2936:$AC2936)),8),G2897)</f>
        <v>15</v>
      </c>
      <c r="H2896">
        <f t="shared" si="90"/>
        <v>15</v>
      </c>
      <c r="I2896" s="29">
        <f>IF(D2896="INVOICE",SUM('Tracker&amp;Invoice'!$H2936:INDEX('Tracker&amp;Invoice'!$A2936:$AC2936,1,H2896)),0)</f>
        <v>0</v>
      </c>
      <c r="J2896" s="29">
        <f>IF(D2896="OVERALL",SUM('Tracker&amp;Invoice'!$H2936:$AC2936),0)</f>
        <v>0</v>
      </c>
    </row>
    <row r="2897" spans="1:10">
      <c r="A2897" t="e">
        <f t="shared" si="91"/>
        <v>#REF!</v>
      </c>
      <c r="B2897">
        <f>IF(AND('Tracker&amp;Invoice'!A2937&lt;&gt;"",'Tracker&amp;Invoice'!A2937&lt;&gt;"ITEM",'Tracker&amp;Invoice'!A2935="ITEM"),1,0)</f>
        <v>0</v>
      </c>
      <c r="C2897" t="str">
        <f>IF(B2897=1,'Tracker&amp;Invoice'!A2937,C2896)</f>
        <v>NBQ-020</v>
      </c>
      <c r="D2897" t="str">
        <f>IF(LEFT(TRIM('Tracker&amp;Invoice'!B2937),9)="INVOICE #","INVOICE",IF(TRIM('Tracker&amp;Invoice'!B2937)="Overall Completion INVOICE","OVERALL",""))</f>
        <v/>
      </c>
      <c r="E2897" t="str">
        <f>IF(D2897="INVOICE",VALUE(MID(TRIM('Tracker&amp;Invoice'!B2937),10,10)),"")</f>
        <v/>
      </c>
      <c r="F2897">
        <f>IF(B2897=1,IFERROR(LOOKUP(2,1/('Tracker&amp;Invoice'!$H2937:$AC2937&lt;&gt;""),COLUMN('Tracker&amp;Invoice'!$H2937:$AC2937)),8),F2896)</f>
        <v>14</v>
      </c>
      <c r="G2897">
        <f>IF(D2897="OVERALL",IFERROR(LOOKUP(2,1/('Tracker&amp;Invoice'!$H2937:$AC2937&lt;&gt;""),COLUMN('Tracker&amp;Invoice'!$H2937:$AC2937)),8),G2898)</f>
        <v>15</v>
      </c>
      <c r="H2897">
        <f t="shared" si="90"/>
        <v>15</v>
      </c>
      <c r="I2897" s="29">
        <f>IF(D2897="INVOICE",SUM('Tracker&amp;Invoice'!$H2937:INDEX('Tracker&amp;Invoice'!$A2937:$AC2937,1,H2897)),0)</f>
        <v>0</v>
      </c>
      <c r="J2897" s="29">
        <f>IF(D2897="OVERALL",SUM('Tracker&amp;Invoice'!$H2937:$AC2937),0)</f>
        <v>0</v>
      </c>
    </row>
    <row r="2898" spans="1:10">
      <c r="A2898" t="e">
        <f t="shared" si="91"/>
        <v>#REF!</v>
      </c>
      <c r="B2898">
        <f>IF(AND('Tracker&amp;Invoice'!A2938&lt;&gt;"",'Tracker&amp;Invoice'!A2938&lt;&gt;"ITEM",'Tracker&amp;Invoice'!A2936="ITEM"),1,0)</f>
        <v>0</v>
      </c>
      <c r="C2898" t="str">
        <f>IF(B2898=1,'Tracker&amp;Invoice'!A2938,C2897)</f>
        <v>NBQ-020</v>
      </c>
      <c r="D2898" t="str">
        <f>IF(LEFT(TRIM('Tracker&amp;Invoice'!B2938),9)="INVOICE #","INVOICE",IF(TRIM('Tracker&amp;Invoice'!B2938)="Overall Completion INVOICE","OVERALL",""))</f>
        <v/>
      </c>
      <c r="E2898" t="str">
        <f>IF(D2898="INVOICE",VALUE(MID(TRIM('Tracker&amp;Invoice'!B2938),10,10)),"")</f>
        <v/>
      </c>
      <c r="F2898">
        <f>IF(B2898=1,IFERROR(LOOKUP(2,1/('Tracker&amp;Invoice'!$H2938:$AC2938&lt;&gt;""),COLUMN('Tracker&amp;Invoice'!$H2938:$AC2938)),8),F2897)</f>
        <v>14</v>
      </c>
      <c r="G2898">
        <f>IF(D2898="OVERALL",IFERROR(LOOKUP(2,1/('Tracker&amp;Invoice'!$H2938:$AC2938&lt;&gt;""),COLUMN('Tracker&amp;Invoice'!$H2938:$AC2938)),8),G2899)</f>
        <v>15</v>
      </c>
      <c r="H2898">
        <f t="shared" si="90"/>
        <v>15</v>
      </c>
      <c r="I2898" s="29">
        <f>IF(D2898="INVOICE",SUM('Tracker&amp;Invoice'!$H2938:INDEX('Tracker&amp;Invoice'!$A2938:$AC2938,1,H2898)),0)</f>
        <v>0</v>
      </c>
      <c r="J2898" s="29">
        <f>IF(D2898="OVERALL",SUM('Tracker&amp;Invoice'!$H2938:$AC2938),0)</f>
        <v>0</v>
      </c>
    </row>
    <row r="2899" spans="1:10">
      <c r="A2899" t="e">
        <f t="shared" si="91"/>
        <v>#REF!</v>
      </c>
      <c r="B2899">
        <f>IF(AND('Tracker&amp;Invoice'!A2939&lt;&gt;"",'Tracker&amp;Invoice'!A2939&lt;&gt;"ITEM",'Tracker&amp;Invoice'!A2937="ITEM"),1,0)</f>
        <v>0</v>
      </c>
      <c r="C2899" t="str">
        <f>IF(B2899=1,'Tracker&amp;Invoice'!A2939,C2898)</f>
        <v>NBQ-020</v>
      </c>
      <c r="D2899" t="str">
        <f>IF(LEFT(TRIM('Tracker&amp;Invoice'!B2939),9)="INVOICE #","INVOICE",IF(TRIM('Tracker&amp;Invoice'!B2939)="Overall Completion INVOICE","OVERALL",""))</f>
        <v/>
      </c>
      <c r="E2899" t="str">
        <f>IF(D2899="INVOICE",VALUE(MID(TRIM('Tracker&amp;Invoice'!B2939),10,10)),"")</f>
        <v/>
      </c>
      <c r="F2899">
        <f>IF(B2899=1,IFERROR(LOOKUP(2,1/('Tracker&amp;Invoice'!$H2939:$AC2939&lt;&gt;""),COLUMN('Tracker&amp;Invoice'!$H2939:$AC2939)),8),F2898)</f>
        <v>14</v>
      </c>
      <c r="G2899">
        <f>IF(D2899="OVERALL",IFERROR(LOOKUP(2,1/('Tracker&amp;Invoice'!$H2939:$AC2939&lt;&gt;""),COLUMN('Tracker&amp;Invoice'!$H2939:$AC2939)),8),G2900)</f>
        <v>15</v>
      </c>
      <c r="H2899">
        <f t="shared" si="90"/>
        <v>15</v>
      </c>
      <c r="I2899" s="29">
        <f>IF(D2899="INVOICE",SUM('Tracker&amp;Invoice'!$H2939:INDEX('Tracker&amp;Invoice'!$A2939:$AC2939,1,H2899)),0)</f>
        <v>0</v>
      </c>
      <c r="J2899" s="29">
        <f>IF(D2899="OVERALL",SUM('Tracker&amp;Invoice'!$H2939:$AC2939),0)</f>
        <v>0</v>
      </c>
    </row>
    <row r="2900" spans="1:10">
      <c r="A2900" t="e">
        <f t="shared" si="91"/>
        <v>#REF!</v>
      </c>
      <c r="B2900">
        <f>IF(AND('Tracker&amp;Invoice'!A2940&lt;&gt;"",'Tracker&amp;Invoice'!A2940&lt;&gt;"ITEM",'Tracker&amp;Invoice'!A2938="ITEM"),1,0)</f>
        <v>0</v>
      </c>
      <c r="C2900" t="str">
        <f>IF(B2900=1,'Tracker&amp;Invoice'!A2940,C2899)</f>
        <v>NBQ-020</v>
      </c>
      <c r="D2900" t="str">
        <f>IF(LEFT(TRIM('Tracker&amp;Invoice'!B2940),9)="INVOICE #","INVOICE",IF(TRIM('Tracker&amp;Invoice'!B2940)="Overall Completion INVOICE","OVERALL",""))</f>
        <v/>
      </c>
      <c r="E2900" t="str">
        <f>IF(D2900="INVOICE",VALUE(MID(TRIM('Tracker&amp;Invoice'!B2940),10,10)),"")</f>
        <v/>
      </c>
      <c r="F2900">
        <f>IF(B2900=1,IFERROR(LOOKUP(2,1/('Tracker&amp;Invoice'!$H2940:$AC2940&lt;&gt;""),COLUMN('Tracker&amp;Invoice'!$H2940:$AC2940)),8),F2899)</f>
        <v>14</v>
      </c>
      <c r="G2900">
        <f>IF(D2900="OVERALL",IFERROR(LOOKUP(2,1/('Tracker&amp;Invoice'!$H2940:$AC2940&lt;&gt;""),COLUMN('Tracker&amp;Invoice'!$H2940:$AC2940)),8),G2901)</f>
        <v>15</v>
      </c>
      <c r="H2900">
        <f t="shared" si="90"/>
        <v>15</v>
      </c>
      <c r="I2900" s="29">
        <f>IF(D2900="INVOICE",SUM('Tracker&amp;Invoice'!$H2940:INDEX('Tracker&amp;Invoice'!$A2940:$AC2940,1,H2900)),0)</f>
        <v>0</v>
      </c>
      <c r="J2900" s="29">
        <f>IF(D2900="OVERALL",SUM('Tracker&amp;Invoice'!$H2940:$AC2940),0)</f>
        <v>0</v>
      </c>
    </row>
    <row r="2901" spans="1:10">
      <c r="A2901" t="e">
        <f t="shared" si="91"/>
        <v>#REF!</v>
      </c>
      <c r="B2901">
        <f>IF(AND('Tracker&amp;Invoice'!A2941&lt;&gt;"",'Tracker&amp;Invoice'!A2941&lt;&gt;"ITEM",'Tracker&amp;Invoice'!A2939="ITEM"),1,0)</f>
        <v>1</v>
      </c>
      <c r="C2901" t="str">
        <f>IF(B2901=1,'Tracker&amp;Invoice'!A2941,C2900)</f>
        <v>NBQ-021</v>
      </c>
      <c r="D2901" t="str">
        <f>IF(LEFT(TRIM('Tracker&amp;Invoice'!B2941),9)="INVOICE #","INVOICE",IF(TRIM('Tracker&amp;Invoice'!B2941)="Overall Completion INVOICE","OVERALL",""))</f>
        <v/>
      </c>
      <c r="E2901" t="str">
        <f>IF(D2901="INVOICE",VALUE(MID(TRIM('Tracker&amp;Invoice'!B2941),10,10)),"")</f>
        <v/>
      </c>
      <c r="F2901">
        <f>IF(B2901=1,IFERROR(LOOKUP(2,1/('Tracker&amp;Invoice'!$H2941:$AC2941&lt;&gt;""),COLUMN('Tracker&amp;Invoice'!$H2941:$AC2941)),8),F2900)</f>
        <v>14</v>
      </c>
      <c r="G2901">
        <f>IF(D2901="OVERALL",IFERROR(LOOKUP(2,1/('Tracker&amp;Invoice'!$H2941:$AC2941&lt;&gt;""),COLUMN('Tracker&amp;Invoice'!$H2941:$AC2941)),8),G2902)</f>
        <v>15</v>
      </c>
      <c r="H2901">
        <f t="shared" si="90"/>
        <v>15</v>
      </c>
      <c r="I2901" s="29">
        <f>IF(D2901="INVOICE",SUM('Tracker&amp;Invoice'!$H2941:INDEX('Tracker&amp;Invoice'!$A2941:$AC2941,1,H2901)),0)</f>
        <v>0</v>
      </c>
      <c r="J2901" s="29">
        <f>IF(D2901="OVERALL",SUM('Tracker&amp;Invoice'!$H2941:$AC2941),0)</f>
        <v>0</v>
      </c>
    </row>
    <row r="2902" spans="1:10">
      <c r="A2902" t="e">
        <f t="shared" si="91"/>
        <v>#REF!</v>
      </c>
      <c r="B2902">
        <f>IF(AND('Tracker&amp;Invoice'!A2942&lt;&gt;"",'Tracker&amp;Invoice'!A2942&lt;&gt;"ITEM",'Tracker&amp;Invoice'!A2940="ITEM"),1,0)</f>
        <v>0</v>
      </c>
      <c r="C2902" t="str">
        <f>IF(B2902=1,'Tracker&amp;Invoice'!A2942,C2901)</f>
        <v>NBQ-021</v>
      </c>
      <c r="D2902" t="str">
        <f>IF(LEFT(TRIM('Tracker&amp;Invoice'!B2942),9)="INVOICE #","INVOICE",IF(TRIM('Tracker&amp;Invoice'!B2942)="Overall Completion INVOICE","OVERALL",""))</f>
        <v/>
      </c>
      <c r="E2902" t="str">
        <f>IF(D2902="INVOICE",VALUE(MID(TRIM('Tracker&amp;Invoice'!B2942),10,10)),"")</f>
        <v/>
      </c>
      <c r="F2902">
        <f>IF(B2902=1,IFERROR(LOOKUP(2,1/('Tracker&amp;Invoice'!$H2942:$AC2942&lt;&gt;""),COLUMN('Tracker&amp;Invoice'!$H2942:$AC2942)),8),F2901)</f>
        <v>14</v>
      </c>
      <c r="G2902">
        <f>IF(D2902="OVERALL",IFERROR(LOOKUP(2,1/('Tracker&amp;Invoice'!$H2942:$AC2942&lt;&gt;""),COLUMN('Tracker&amp;Invoice'!$H2942:$AC2942)),8),G2903)</f>
        <v>15</v>
      </c>
      <c r="H2902">
        <f t="shared" si="90"/>
        <v>15</v>
      </c>
      <c r="I2902" s="29">
        <f>IF(D2902="INVOICE",SUM('Tracker&amp;Invoice'!$H2942:INDEX('Tracker&amp;Invoice'!$A2942:$AC2942,1,H2902)),0)</f>
        <v>0</v>
      </c>
      <c r="J2902" s="29">
        <f>IF(D2902="OVERALL",SUM('Tracker&amp;Invoice'!$H2942:$AC2942),0)</f>
        <v>0</v>
      </c>
    </row>
    <row r="2903" spans="1:10">
      <c r="A2903" t="e">
        <f t="shared" si="91"/>
        <v>#REF!</v>
      </c>
      <c r="B2903">
        <f>IF(AND('Tracker&amp;Invoice'!A2943&lt;&gt;"",'Tracker&amp;Invoice'!A2943&lt;&gt;"ITEM",'Tracker&amp;Invoice'!A2941="ITEM"),1,0)</f>
        <v>0</v>
      </c>
      <c r="C2903" t="str">
        <f>IF(B2903=1,'Tracker&amp;Invoice'!A2943,C2902)</f>
        <v>NBQ-021</v>
      </c>
      <c r="D2903" t="str">
        <f>IF(LEFT(TRIM('Tracker&amp;Invoice'!B2943),9)="INVOICE #","INVOICE",IF(TRIM('Tracker&amp;Invoice'!B2943)="Overall Completion INVOICE","OVERALL",""))</f>
        <v/>
      </c>
      <c r="E2903" t="str">
        <f>IF(D2903="INVOICE",VALUE(MID(TRIM('Tracker&amp;Invoice'!B2943),10,10)),"")</f>
        <v/>
      </c>
      <c r="F2903">
        <f>IF(B2903=1,IFERROR(LOOKUP(2,1/('Tracker&amp;Invoice'!$H2943:$AC2943&lt;&gt;""),COLUMN('Tracker&amp;Invoice'!$H2943:$AC2943)),8),F2902)</f>
        <v>14</v>
      </c>
      <c r="G2903">
        <f>IF(D2903="OVERALL",IFERROR(LOOKUP(2,1/('Tracker&amp;Invoice'!$H2943:$AC2943&lt;&gt;""),COLUMN('Tracker&amp;Invoice'!$H2943:$AC2943)),8),G2904)</f>
        <v>15</v>
      </c>
      <c r="H2903">
        <f t="shared" si="90"/>
        <v>15</v>
      </c>
      <c r="I2903" s="29">
        <f>IF(D2903="INVOICE",SUM('Tracker&amp;Invoice'!$H2943:INDEX('Tracker&amp;Invoice'!$A2943:$AC2943,1,H2903)),0)</f>
        <v>0</v>
      </c>
      <c r="J2903" s="29">
        <f>IF(D2903="OVERALL",SUM('Tracker&amp;Invoice'!$H2943:$AC2943),0)</f>
        <v>0</v>
      </c>
    </row>
    <row r="2904" spans="1:10">
      <c r="A2904" t="e">
        <f t="shared" si="91"/>
        <v>#REF!</v>
      </c>
      <c r="B2904">
        <f>IF(AND('Tracker&amp;Invoice'!A2944&lt;&gt;"",'Tracker&amp;Invoice'!A2944&lt;&gt;"ITEM",'Tracker&amp;Invoice'!A2942="ITEM"),1,0)</f>
        <v>0</v>
      </c>
      <c r="C2904" t="str">
        <f>IF(B2904=1,'Tracker&amp;Invoice'!A2944,C2903)</f>
        <v>NBQ-021</v>
      </c>
      <c r="D2904" t="str">
        <f>IF(LEFT(TRIM('Tracker&amp;Invoice'!B2944),9)="INVOICE #","INVOICE",IF(TRIM('Tracker&amp;Invoice'!B2944)="Overall Completion INVOICE","OVERALL",""))</f>
        <v>INVOICE</v>
      </c>
      <c r="E2904">
        <f>IF(D2904="INVOICE",VALUE(MID(TRIM('Tracker&amp;Invoice'!B2944),10,10)),"")</f>
        <v>27</v>
      </c>
      <c r="F2904">
        <f>IF(B2904=1,IFERROR(LOOKUP(2,1/('Tracker&amp;Invoice'!$H2944:$AC2944&lt;&gt;""),COLUMN('Tracker&amp;Invoice'!$H2944:$AC2944)),8),F2903)</f>
        <v>14</v>
      </c>
      <c r="G2904">
        <f>IF(D2904="OVERALL",IFERROR(LOOKUP(2,1/('Tracker&amp;Invoice'!$H2944:$AC2944&lt;&gt;""),COLUMN('Tracker&amp;Invoice'!$H2944:$AC2944)),8),G2905)</f>
        <v>15</v>
      </c>
      <c r="H2904">
        <f t="shared" si="90"/>
        <v>15</v>
      </c>
      <c r="I2904" s="29">
        <f>IF(D2904="INVOICE",SUM('Tracker&amp;Invoice'!$H2944:INDEX('Tracker&amp;Invoice'!$A2944:$AC2944,1,H2904)),0)</f>
        <v>660</v>
      </c>
      <c r="J2904" s="29">
        <f>IF(D2904="OVERALL",SUM('Tracker&amp;Invoice'!$H2944:$AC2944),0)</f>
        <v>0</v>
      </c>
    </row>
    <row r="2905" spans="1:10">
      <c r="A2905" t="e">
        <f t="shared" si="91"/>
        <v>#REF!</v>
      </c>
      <c r="B2905">
        <f>IF(AND('Tracker&amp;Invoice'!A2945&lt;&gt;"",'Tracker&amp;Invoice'!A2945&lt;&gt;"ITEM",'Tracker&amp;Invoice'!A2943="ITEM"),1,0)</f>
        <v>0</v>
      </c>
      <c r="C2905" t="str">
        <f>IF(B2905=1,'Tracker&amp;Invoice'!A2945,C2904)</f>
        <v>NBQ-021</v>
      </c>
      <c r="D2905" t="str">
        <f>IF(LEFT(TRIM('Tracker&amp;Invoice'!B2945),9)="INVOICE #","INVOICE",IF(TRIM('Tracker&amp;Invoice'!B2945)="Overall Completion INVOICE","OVERALL",""))</f>
        <v/>
      </c>
      <c r="E2905" t="str">
        <f>IF(D2905="INVOICE",VALUE(MID(TRIM('Tracker&amp;Invoice'!B2945),10,10)),"")</f>
        <v/>
      </c>
      <c r="F2905">
        <f>IF(B2905=1,IFERROR(LOOKUP(2,1/('Tracker&amp;Invoice'!$H2945:$AC2945&lt;&gt;""),COLUMN('Tracker&amp;Invoice'!$H2945:$AC2945)),8),F2904)</f>
        <v>14</v>
      </c>
      <c r="G2905">
        <f>IF(D2905="OVERALL",IFERROR(LOOKUP(2,1/('Tracker&amp;Invoice'!$H2945:$AC2945&lt;&gt;""),COLUMN('Tracker&amp;Invoice'!$H2945:$AC2945)),8),G2906)</f>
        <v>15</v>
      </c>
      <c r="H2905">
        <f t="shared" si="90"/>
        <v>15</v>
      </c>
      <c r="I2905" s="29">
        <f>IF(D2905="INVOICE",SUM('Tracker&amp;Invoice'!$H2945:INDEX('Tracker&amp;Invoice'!$A2945:$AC2945,1,H2905)),0)</f>
        <v>0</v>
      </c>
      <c r="J2905" s="29">
        <f>IF(D2905="OVERALL",SUM('Tracker&amp;Invoice'!$H2945:$AC2945),0)</f>
        <v>0</v>
      </c>
    </row>
    <row r="2906" spans="1:10">
      <c r="A2906" t="e">
        <f t="shared" si="91"/>
        <v>#REF!</v>
      </c>
      <c r="B2906">
        <f>IF(AND('Tracker&amp;Invoice'!A2946&lt;&gt;"",'Tracker&amp;Invoice'!A2946&lt;&gt;"ITEM",'Tracker&amp;Invoice'!A2944="ITEM"),1,0)</f>
        <v>0</v>
      </c>
      <c r="C2906" t="str">
        <f>IF(B2906=1,'Tracker&amp;Invoice'!A2946,C2905)</f>
        <v>NBQ-021</v>
      </c>
      <c r="D2906" t="str">
        <f>IF(LEFT(TRIM('Tracker&amp;Invoice'!B2946),9)="INVOICE #","INVOICE",IF(TRIM('Tracker&amp;Invoice'!B2946)="Overall Completion INVOICE","OVERALL",""))</f>
        <v>INVOICE</v>
      </c>
      <c r="E2906">
        <f>IF(D2906="INVOICE",VALUE(MID(TRIM('Tracker&amp;Invoice'!B2946),10,10)),"")</f>
        <v>32</v>
      </c>
      <c r="F2906">
        <f>IF(B2906=1,IFERROR(LOOKUP(2,1/('Tracker&amp;Invoice'!$H2946:$AC2946&lt;&gt;""),COLUMN('Tracker&amp;Invoice'!$H2946:$AC2946)),8),F2905)</f>
        <v>14</v>
      </c>
      <c r="G2906">
        <f>IF(D2906="OVERALL",IFERROR(LOOKUP(2,1/('Tracker&amp;Invoice'!$H2946:$AC2946&lt;&gt;""),COLUMN('Tracker&amp;Invoice'!$H2946:$AC2946)),8),G2907)</f>
        <v>15</v>
      </c>
      <c r="H2906">
        <f t="shared" si="90"/>
        <v>15</v>
      </c>
      <c r="I2906" s="29">
        <f>IF(D2906="INVOICE",SUM('Tracker&amp;Invoice'!$H2946:INDEX('Tracker&amp;Invoice'!$A2946:$AC2946,1,H2906)),0)</f>
        <v>300</v>
      </c>
      <c r="J2906" s="29">
        <f>IF(D2906="OVERALL",SUM('Tracker&amp;Invoice'!$H2946:$AC2946),0)</f>
        <v>0</v>
      </c>
    </row>
    <row r="2907" spans="1:10">
      <c r="A2907" t="e">
        <f t="shared" si="91"/>
        <v>#REF!</v>
      </c>
      <c r="B2907">
        <f>IF(AND('Tracker&amp;Invoice'!A2947&lt;&gt;"",'Tracker&amp;Invoice'!A2947&lt;&gt;"ITEM",'Tracker&amp;Invoice'!A2945="ITEM"),1,0)</f>
        <v>0</v>
      </c>
      <c r="C2907" t="str">
        <f>IF(B2907=1,'Tracker&amp;Invoice'!A2947,C2906)</f>
        <v>NBQ-021</v>
      </c>
      <c r="D2907" t="str">
        <f>IF(LEFT(TRIM('Tracker&amp;Invoice'!B2947),9)="INVOICE #","INVOICE",IF(TRIM('Tracker&amp;Invoice'!B2947)="Overall Completion INVOICE","OVERALL",""))</f>
        <v/>
      </c>
      <c r="E2907" t="str">
        <f>IF(D2907="INVOICE",VALUE(MID(TRIM('Tracker&amp;Invoice'!B2947),10,10)),"")</f>
        <v/>
      </c>
      <c r="F2907">
        <f>IF(B2907=1,IFERROR(LOOKUP(2,1/('Tracker&amp;Invoice'!$H2947:$AC2947&lt;&gt;""),COLUMN('Tracker&amp;Invoice'!$H2947:$AC2947)),8),F2906)</f>
        <v>14</v>
      </c>
      <c r="G2907">
        <f>IF(D2907="OVERALL",IFERROR(LOOKUP(2,1/('Tracker&amp;Invoice'!$H2947:$AC2947&lt;&gt;""),COLUMN('Tracker&amp;Invoice'!$H2947:$AC2947)),8),G2908)</f>
        <v>15</v>
      </c>
      <c r="H2907">
        <f t="shared" si="90"/>
        <v>15</v>
      </c>
      <c r="I2907" s="29">
        <f>IF(D2907="INVOICE",SUM('Tracker&amp;Invoice'!$H2947:INDEX('Tracker&amp;Invoice'!$A2947:$AC2947,1,H2907)),0)</f>
        <v>0</v>
      </c>
      <c r="J2907" s="29">
        <f>IF(D2907="OVERALL",SUM('Tracker&amp;Invoice'!$H2947:$AC2947),0)</f>
        <v>0</v>
      </c>
    </row>
    <row r="2908" spans="1:10">
      <c r="A2908" t="e">
        <f t="shared" si="91"/>
        <v>#REF!</v>
      </c>
      <c r="B2908">
        <f>IF(AND('Tracker&amp;Invoice'!A2948&lt;&gt;"",'Tracker&amp;Invoice'!A2948&lt;&gt;"ITEM",'Tracker&amp;Invoice'!A2946="ITEM"),1,0)</f>
        <v>0</v>
      </c>
      <c r="C2908" t="str">
        <f>IF(B2908=1,'Tracker&amp;Invoice'!A2948,C2907)</f>
        <v>NBQ-021</v>
      </c>
      <c r="D2908" t="str">
        <f>IF(LEFT(TRIM('Tracker&amp;Invoice'!B2948),9)="INVOICE #","INVOICE",IF(TRIM('Tracker&amp;Invoice'!B2948)="Overall Completion INVOICE","OVERALL",""))</f>
        <v>OVERALL</v>
      </c>
      <c r="E2908" t="str">
        <f>IF(D2908="INVOICE",VALUE(MID(TRIM('Tracker&amp;Invoice'!B2948),10,10)),"")</f>
        <v/>
      </c>
      <c r="F2908">
        <f>IF(B2908=1,IFERROR(LOOKUP(2,1/('Tracker&amp;Invoice'!$H2948:$AC2948&lt;&gt;""),COLUMN('Tracker&amp;Invoice'!$H2948:$AC2948)),8),F2907)</f>
        <v>14</v>
      </c>
      <c r="G2908">
        <f>IF(D2908="OVERALL",IFERROR(LOOKUP(2,1/('Tracker&amp;Invoice'!$H2948:$AC2948&lt;&gt;""),COLUMN('Tracker&amp;Invoice'!$H2948:$AC2948)),8),G2909)</f>
        <v>15</v>
      </c>
      <c r="H2908">
        <f t="shared" si="90"/>
        <v>15</v>
      </c>
      <c r="I2908" s="29">
        <f>IF(D2908="INVOICE",SUM('Tracker&amp;Invoice'!$H2948:INDEX('Tracker&amp;Invoice'!$A2948:$AC2948,1,H2908)),0)</f>
        <v>0</v>
      </c>
      <c r="J2908" s="29">
        <f>IF(D2908="OVERALL",SUM('Tracker&amp;Invoice'!$H2948:$AC2948),0)</f>
        <v>960</v>
      </c>
    </row>
    <row r="2909" spans="1:10">
      <c r="A2909" t="e">
        <f t="shared" si="91"/>
        <v>#REF!</v>
      </c>
      <c r="B2909">
        <f>IF(AND('Tracker&amp;Invoice'!A2949&lt;&gt;"",'Tracker&amp;Invoice'!A2949&lt;&gt;"ITEM",'Tracker&amp;Invoice'!A2947="ITEM"),1,0)</f>
        <v>0</v>
      </c>
      <c r="C2909" t="str">
        <f>IF(B2909=1,'Tracker&amp;Invoice'!A2949,C2908)</f>
        <v>NBQ-021</v>
      </c>
      <c r="D2909" t="str">
        <f>IF(LEFT(TRIM('Tracker&amp;Invoice'!B2949),9)="INVOICE #","INVOICE",IF(TRIM('Tracker&amp;Invoice'!B2949)="Overall Completion INVOICE","OVERALL",""))</f>
        <v/>
      </c>
      <c r="E2909" t="str">
        <f>IF(D2909="INVOICE",VALUE(MID(TRIM('Tracker&amp;Invoice'!B2949),10,10)),"")</f>
        <v/>
      </c>
      <c r="F2909">
        <f>IF(B2909=1,IFERROR(LOOKUP(2,1/('Tracker&amp;Invoice'!$H2949:$AC2949&lt;&gt;""),COLUMN('Tracker&amp;Invoice'!$H2949:$AC2949)),8),F2908)</f>
        <v>14</v>
      </c>
      <c r="G2909">
        <f>IF(D2909="OVERALL",IFERROR(LOOKUP(2,1/('Tracker&amp;Invoice'!$H2949:$AC2949&lt;&gt;""),COLUMN('Tracker&amp;Invoice'!$H2949:$AC2949)),8),G2910)</f>
        <v>15</v>
      </c>
      <c r="H2909">
        <f t="shared" si="90"/>
        <v>15</v>
      </c>
      <c r="I2909" s="29">
        <f>IF(D2909="INVOICE",SUM('Tracker&amp;Invoice'!$H2949:INDEX('Tracker&amp;Invoice'!$A2949:$AC2949,1,H2909)),0)</f>
        <v>0</v>
      </c>
      <c r="J2909" s="29">
        <f>IF(D2909="OVERALL",SUM('Tracker&amp;Invoice'!$H2949:$AC2949),0)</f>
        <v>0</v>
      </c>
    </row>
    <row r="2910" spans="1:10">
      <c r="A2910" t="e">
        <f t="shared" si="91"/>
        <v>#REF!</v>
      </c>
      <c r="B2910">
        <f>IF(AND('Tracker&amp;Invoice'!A2950&lt;&gt;"",'Tracker&amp;Invoice'!A2950&lt;&gt;"ITEM",'Tracker&amp;Invoice'!A2948="ITEM"),1,0)</f>
        <v>0</v>
      </c>
      <c r="C2910" t="str">
        <f>IF(B2910=1,'Tracker&amp;Invoice'!A2950,C2909)</f>
        <v>NBQ-021</v>
      </c>
      <c r="D2910" t="str">
        <f>IF(LEFT(TRIM('Tracker&amp;Invoice'!B2950),9)="INVOICE #","INVOICE",IF(TRIM('Tracker&amp;Invoice'!B2950)="Overall Completion INVOICE","OVERALL",""))</f>
        <v/>
      </c>
      <c r="E2910" t="str">
        <f>IF(D2910="INVOICE",VALUE(MID(TRIM('Tracker&amp;Invoice'!B2950),10,10)),"")</f>
        <v/>
      </c>
      <c r="F2910">
        <f>IF(B2910=1,IFERROR(LOOKUP(2,1/('Tracker&amp;Invoice'!$H2950:$AC2950&lt;&gt;""),COLUMN('Tracker&amp;Invoice'!$H2950:$AC2950)),8),F2909)</f>
        <v>14</v>
      </c>
      <c r="G2910">
        <f>IF(D2910="OVERALL",IFERROR(LOOKUP(2,1/('Tracker&amp;Invoice'!$H2950:$AC2950&lt;&gt;""),COLUMN('Tracker&amp;Invoice'!$H2950:$AC2950)),8),G2911)</f>
        <v>15</v>
      </c>
      <c r="H2910">
        <f t="shared" si="90"/>
        <v>15</v>
      </c>
      <c r="I2910" s="29">
        <f>IF(D2910="INVOICE",SUM('Tracker&amp;Invoice'!$H2950:INDEX('Tracker&amp;Invoice'!$A2950:$AC2950,1,H2910)),0)</f>
        <v>0</v>
      </c>
      <c r="J2910" s="29">
        <f>IF(D2910="OVERALL",SUM('Tracker&amp;Invoice'!$H2950:$AC2950),0)</f>
        <v>0</v>
      </c>
    </row>
    <row r="2911" spans="1:10">
      <c r="A2911" t="e">
        <f t="shared" si="91"/>
        <v>#REF!</v>
      </c>
      <c r="B2911">
        <f>IF(AND('Tracker&amp;Invoice'!A2951&lt;&gt;"",'Tracker&amp;Invoice'!A2951&lt;&gt;"ITEM",'Tracker&amp;Invoice'!A2949="ITEM"),1,0)</f>
        <v>0</v>
      </c>
      <c r="C2911" t="str">
        <f>IF(B2911=1,'Tracker&amp;Invoice'!A2951,C2910)</f>
        <v>NBQ-021</v>
      </c>
      <c r="D2911" t="str">
        <f>IF(LEFT(TRIM('Tracker&amp;Invoice'!B2951),9)="INVOICE #","INVOICE",IF(TRIM('Tracker&amp;Invoice'!B2951)="Overall Completion INVOICE","OVERALL",""))</f>
        <v/>
      </c>
      <c r="E2911" t="str">
        <f>IF(D2911="INVOICE",VALUE(MID(TRIM('Tracker&amp;Invoice'!B2951),10,10)),"")</f>
        <v/>
      </c>
      <c r="F2911">
        <f>IF(B2911=1,IFERROR(LOOKUP(2,1/('Tracker&amp;Invoice'!$H2951:$AC2951&lt;&gt;""),COLUMN('Tracker&amp;Invoice'!$H2951:$AC2951)),8),F2910)</f>
        <v>14</v>
      </c>
      <c r="G2911">
        <f>IF(D2911="OVERALL",IFERROR(LOOKUP(2,1/('Tracker&amp;Invoice'!$H2951:$AC2951&lt;&gt;""),COLUMN('Tracker&amp;Invoice'!$H2951:$AC2951)),8),G2912)</f>
        <v>15</v>
      </c>
      <c r="H2911">
        <f t="shared" si="90"/>
        <v>15</v>
      </c>
      <c r="I2911" s="29">
        <f>IF(D2911="INVOICE",SUM('Tracker&amp;Invoice'!$H2951:INDEX('Tracker&amp;Invoice'!$A2951:$AC2951,1,H2911)),0)</f>
        <v>0</v>
      </c>
      <c r="J2911" s="29">
        <f>IF(D2911="OVERALL",SUM('Tracker&amp;Invoice'!$H2951:$AC2951),0)</f>
        <v>0</v>
      </c>
    </row>
    <row r="2912" spans="1:10">
      <c r="A2912" t="e">
        <f t="shared" si="91"/>
        <v>#REF!</v>
      </c>
      <c r="B2912">
        <f>IF(AND('Tracker&amp;Invoice'!A2952&lt;&gt;"",'Tracker&amp;Invoice'!A2952&lt;&gt;"ITEM",'Tracker&amp;Invoice'!A2950="ITEM"),1,0)</f>
        <v>0</v>
      </c>
      <c r="C2912" t="str">
        <f>IF(B2912=1,'Tracker&amp;Invoice'!A2952,C2911)</f>
        <v>NBQ-021</v>
      </c>
      <c r="D2912" t="str">
        <f>IF(LEFT(TRIM('Tracker&amp;Invoice'!B2952),9)="INVOICE #","INVOICE",IF(TRIM('Tracker&amp;Invoice'!B2952)="Overall Completion INVOICE","OVERALL",""))</f>
        <v/>
      </c>
      <c r="E2912" t="str">
        <f>IF(D2912="INVOICE",VALUE(MID(TRIM('Tracker&amp;Invoice'!B2952),10,10)),"")</f>
        <v/>
      </c>
      <c r="F2912">
        <f>IF(B2912=1,IFERROR(LOOKUP(2,1/('Tracker&amp;Invoice'!$H2952:$AC2952&lt;&gt;""),COLUMN('Tracker&amp;Invoice'!$H2952:$AC2952)),8),F2911)</f>
        <v>14</v>
      </c>
      <c r="G2912">
        <f>IF(D2912="OVERALL",IFERROR(LOOKUP(2,1/('Tracker&amp;Invoice'!$H2952:$AC2952&lt;&gt;""),COLUMN('Tracker&amp;Invoice'!$H2952:$AC2952)),8),G2913)</f>
        <v>15</v>
      </c>
      <c r="H2912">
        <f t="shared" si="90"/>
        <v>15</v>
      </c>
      <c r="I2912" s="29">
        <f>IF(D2912="INVOICE",SUM('Tracker&amp;Invoice'!$H2952:INDEX('Tracker&amp;Invoice'!$A2952:$AC2952,1,H2912)),0)</f>
        <v>0</v>
      </c>
      <c r="J2912" s="29">
        <f>IF(D2912="OVERALL",SUM('Tracker&amp;Invoice'!$H2952:$AC2952),0)</f>
        <v>0</v>
      </c>
    </row>
    <row r="2913" spans="1:10">
      <c r="A2913" t="e">
        <f t="shared" si="91"/>
        <v>#REF!</v>
      </c>
      <c r="B2913">
        <f>IF(AND('Tracker&amp;Invoice'!A2953&lt;&gt;"",'Tracker&amp;Invoice'!A2953&lt;&gt;"ITEM",'Tracker&amp;Invoice'!A2951="ITEM"),1,0)</f>
        <v>0</v>
      </c>
      <c r="C2913" t="str">
        <f>IF(B2913=1,'Tracker&amp;Invoice'!A2953,C2912)</f>
        <v>NBQ-021</v>
      </c>
      <c r="D2913" t="str">
        <f>IF(LEFT(TRIM('Tracker&amp;Invoice'!B2953),9)="INVOICE #","INVOICE",IF(TRIM('Tracker&amp;Invoice'!B2953)="Overall Completion INVOICE","OVERALL",""))</f>
        <v/>
      </c>
      <c r="E2913" t="str">
        <f>IF(D2913="INVOICE",VALUE(MID(TRIM('Tracker&amp;Invoice'!B2953),10,10)),"")</f>
        <v/>
      </c>
      <c r="F2913">
        <f>IF(B2913=1,IFERROR(LOOKUP(2,1/('Tracker&amp;Invoice'!$H2953:$AC2953&lt;&gt;""),COLUMN('Tracker&amp;Invoice'!$H2953:$AC2953)),8),F2912)</f>
        <v>14</v>
      </c>
      <c r="G2913">
        <f>IF(D2913="OVERALL",IFERROR(LOOKUP(2,1/('Tracker&amp;Invoice'!$H2953:$AC2953&lt;&gt;""),COLUMN('Tracker&amp;Invoice'!$H2953:$AC2953)),8),G2914)</f>
        <v>15</v>
      </c>
      <c r="H2913">
        <f t="shared" si="90"/>
        <v>15</v>
      </c>
      <c r="I2913" s="29">
        <f>IF(D2913="INVOICE",SUM('Tracker&amp;Invoice'!$H2953:INDEX('Tracker&amp;Invoice'!$A2953:$AC2953,1,H2913)),0)</f>
        <v>0</v>
      </c>
      <c r="J2913" s="29">
        <f>IF(D2913="OVERALL",SUM('Tracker&amp;Invoice'!$H2953:$AC2953),0)</f>
        <v>0</v>
      </c>
    </row>
    <row r="2914" spans="1:10">
      <c r="A2914" t="e">
        <f t="shared" si="91"/>
        <v>#REF!</v>
      </c>
      <c r="B2914">
        <f>IF(AND('Tracker&amp;Invoice'!A2954&lt;&gt;"",'Tracker&amp;Invoice'!A2954&lt;&gt;"ITEM",'Tracker&amp;Invoice'!A2952="ITEM"),1,0)</f>
        <v>0</v>
      </c>
      <c r="C2914" t="str">
        <f>IF(B2914=1,'Tracker&amp;Invoice'!A2954,C2913)</f>
        <v>NBQ-021</v>
      </c>
      <c r="D2914" t="str">
        <f>IF(LEFT(TRIM('Tracker&amp;Invoice'!B2954),9)="INVOICE #","INVOICE",IF(TRIM('Tracker&amp;Invoice'!B2954)="Overall Completion INVOICE","OVERALL",""))</f>
        <v/>
      </c>
      <c r="E2914" t="str">
        <f>IF(D2914="INVOICE",VALUE(MID(TRIM('Tracker&amp;Invoice'!B2954),10,10)),"")</f>
        <v/>
      </c>
      <c r="F2914">
        <f>IF(B2914=1,IFERROR(LOOKUP(2,1/('Tracker&amp;Invoice'!$H2954:$AC2954&lt;&gt;""),COLUMN('Tracker&amp;Invoice'!$H2954:$AC2954)),8),F2913)</f>
        <v>14</v>
      </c>
      <c r="G2914">
        <f>IF(D2914="OVERALL",IFERROR(LOOKUP(2,1/('Tracker&amp;Invoice'!$H2954:$AC2954&lt;&gt;""),COLUMN('Tracker&amp;Invoice'!$H2954:$AC2954)),8),G2915)</f>
        <v>15</v>
      </c>
      <c r="H2914">
        <f t="shared" si="90"/>
        <v>15</v>
      </c>
      <c r="I2914" s="29">
        <f>IF(D2914="INVOICE",SUM('Tracker&amp;Invoice'!$H2954:INDEX('Tracker&amp;Invoice'!$A2954:$AC2954,1,H2914)),0)</f>
        <v>0</v>
      </c>
      <c r="J2914" s="29">
        <f>IF(D2914="OVERALL",SUM('Tracker&amp;Invoice'!$H2954:$AC2954),0)</f>
        <v>0</v>
      </c>
    </row>
    <row r="2915" spans="1:10">
      <c r="A2915" t="e">
        <f t="shared" si="91"/>
        <v>#REF!</v>
      </c>
      <c r="B2915">
        <f>IF(AND('Tracker&amp;Invoice'!A2955&lt;&gt;"",'Tracker&amp;Invoice'!A2955&lt;&gt;"ITEM",'Tracker&amp;Invoice'!A2953="ITEM"),1,0)</f>
        <v>0</v>
      </c>
      <c r="C2915" t="str">
        <f>IF(B2915=1,'Tracker&amp;Invoice'!A2955,C2914)</f>
        <v>NBQ-021</v>
      </c>
      <c r="D2915" t="str">
        <f>IF(LEFT(TRIM('Tracker&amp;Invoice'!B2955),9)="INVOICE #","INVOICE",IF(TRIM('Tracker&amp;Invoice'!B2955)="Overall Completion INVOICE","OVERALL",""))</f>
        <v/>
      </c>
      <c r="E2915" t="str">
        <f>IF(D2915="INVOICE",VALUE(MID(TRIM('Tracker&amp;Invoice'!B2955),10,10)),"")</f>
        <v/>
      </c>
      <c r="F2915">
        <f>IF(B2915=1,IFERROR(LOOKUP(2,1/('Tracker&amp;Invoice'!$H2955:$AC2955&lt;&gt;""),COLUMN('Tracker&amp;Invoice'!$H2955:$AC2955)),8),F2914)</f>
        <v>14</v>
      </c>
      <c r="G2915">
        <f>IF(D2915="OVERALL",IFERROR(LOOKUP(2,1/('Tracker&amp;Invoice'!$H2955:$AC2955&lt;&gt;""),COLUMN('Tracker&amp;Invoice'!$H2955:$AC2955)),8),G2916)</f>
        <v>15</v>
      </c>
      <c r="H2915">
        <f t="shared" si="90"/>
        <v>15</v>
      </c>
      <c r="I2915" s="29">
        <f>IF(D2915="INVOICE",SUM('Tracker&amp;Invoice'!$H2955:INDEX('Tracker&amp;Invoice'!$A2955:$AC2955,1,H2915)),0)</f>
        <v>0</v>
      </c>
      <c r="J2915" s="29">
        <f>IF(D2915="OVERALL",SUM('Tracker&amp;Invoice'!$H2955:$AC2955),0)</f>
        <v>0</v>
      </c>
    </row>
    <row r="2916" spans="1:10">
      <c r="A2916" t="e">
        <f t="shared" si="91"/>
        <v>#REF!</v>
      </c>
      <c r="B2916">
        <f>IF(AND('Tracker&amp;Invoice'!A2956&lt;&gt;"",'Tracker&amp;Invoice'!A2956&lt;&gt;"ITEM",'Tracker&amp;Invoice'!A2954="ITEM"),1,0)</f>
        <v>0</v>
      </c>
      <c r="C2916" t="str">
        <f>IF(B2916=1,'Tracker&amp;Invoice'!A2956,C2915)</f>
        <v>NBQ-021</v>
      </c>
      <c r="D2916" t="str">
        <f>IF(LEFT(TRIM('Tracker&amp;Invoice'!B2956),9)="INVOICE #","INVOICE",IF(TRIM('Tracker&amp;Invoice'!B2956)="Overall Completion INVOICE","OVERALL",""))</f>
        <v/>
      </c>
      <c r="E2916" t="str">
        <f>IF(D2916="INVOICE",VALUE(MID(TRIM('Tracker&amp;Invoice'!B2956),10,10)),"")</f>
        <v/>
      </c>
      <c r="F2916">
        <f>IF(B2916=1,IFERROR(LOOKUP(2,1/('Tracker&amp;Invoice'!$H2956:$AC2956&lt;&gt;""),COLUMN('Tracker&amp;Invoice'!$H2956:$AC2956)),8),F2915)</f>
        <v>14</v>
      </c>
      <c r="G2916">
        <f>IF(D2916="OVERALL",IFERROR(LOOKUP(2,1/('Tracker&amp;Invoice'!$H2956:$AC2956&lt;&gt;""),COLUMN('Tracker&amp;Invoice'!$H2956:$AC2956)),8),G2917)</f>
        <v>15</v>
      </c>
      <c r="H2916">
        <f t="shared" si="90"/>
        <v>15</v>
      </c>
      <c r="I2916" s="29">
        <f>IF(D2916="INVOICE",SUM('Tracker&amp;Invoice'!$H2956:INDEX('Tracker&amp;Invoice'!$A2956:$AC2956,1,H2916)),0)</f>
        <v>0</v>
      </c>
      <c r="J2916" s="29">
        <f>IF(D2916="OVERALL",SUM('Tracker&amp;Invoice'!$H2956:$AC2956),0)</f>
        <v>0</v>
      </c>
    </row>
    <row r="2917" spans="1:10">
      <c r="A2917" t="e">
        <f t="shared" si="91"/>
        <v>#REF!</v>
      </c>
      <c r="B2917">
        <f>IF(AND('Tracker&amp;Invoice'!A2957&lt;&gt;"",'Tracker&amp;Invoice'!A2957&lt;&gt;"ITEM",'Tracker&amp;Invoice'!A2955="ITEM"),1,0)</f>
        <v>1</v>
      </c>
      <c r="C2917" t="str">
        <f>IF(B2917=1,'Tracker&amp;Invoice'!A2957,C2916)</f>
        <v>NBQ-022</v>
      </c>
      <c r="D2917" t="str">
        <f>IF(LEFT(TRIM('Tracker&amp;Invoice'!B2957),9)="INVOICE #","INVOICE",IF(TRIM('Tracker&amp;Invoice'!B2957)="Overall Completion INVOICE","OVERALL",""))</f>
        <v/>
      </c>
      <c r="E2917" t="str">
        <f>IF(D2917="INVOICE",VALUE(MID(TRIM('Tracker&amp;Invoice'!B2957),10,10)),"")</f>
        <v/>
      </c>
      <c r="F2917">
        <f>IF(B2917=1,IFERROR(LOOKUP(2,1/('Tracker&amp;Invoice'!$H2957:$AC2957&lt;&gt;""),COLUMN('Tracker&amp;Invoice'!$H2957:$AC2957)),8),F2916)</f>
        <v>14</v>
      </c>
      <c r="G2917">
        <f>IF(D2917="OVERALL",IFERROR(LOOKUP(2,1/('Tracker&amp;Invoice'!$H2957:$AC2957&lt;&gt;""),COLUMN('Tracker&amp;Invoice'!$H2957:$AC2957)),8),G2918)</f>
        <v>15</v>
      </c>
      <c r="H2917">
        <f t="shared" si="90"/>
        <v>15</v>
      </c>
      <c r="I2917" s="29">
        <f>IF(D2917="INVOICE",SUM('Tracker&amp;Invoice'!$H2957:INDEX('Tracker&amp;Invoice'!$A2957:$AC2957,1,H2917)),0)</f>
        <v>0</v>
      </c>
      <c r="J2917" s="29">
        <f>IF(D2917="OVERALL",SUM('Tracker&amp;Invoice'!$H2957:$AC2957),0)</f>
        <v>0</v>
      </c>
    </row>
    <row r="2918" spans="1:10">
      <c r="A2918" t="e">
        <f t="shared" si="91"/>
        <v>#REF!</v>
      </c>
      <c r="B2918">
        <f>IF(AND('Tracker&amp;Invoice'!A2958&lt;&gt;"",'Tracker&amp;Invoice'!A2958&lt;&gt;"ITEM",'Tracker&amp;Invoice'!A2956="ITEM"),1,0)</f>
        <v>0</v>
      </c>
      <c r="C2918" t="str">
        <f>IF(B2918=1,'Tracker&amp;Invoice'!A2958,C2917)</f>
        <v>NBQ-022</v>
      </c>
      <c r="D2918" t="str">
        <f>IF(LEFT(TRIM('Tracker&amp;Invoice'!B2958),9)="INVOICE #","INVOICE",IF(TRIM('Tracker&amp;Invoice'!B2958)="Overall Completion INVOICE","OVERALL",""))</f>
        <v/>
      </c>
      <c r="E2918" t="str">
        <f>IF(D2918="INVOICE",VALUE(MID(TRIM('Tracker&amp;Invoice'!B2958),10,10)),"")</f>
        <v/>
      </c>
      <c r="F2918">
        <f>IF(B2918=1,IFERROR(LOOKUP(2,1/('Tracker&amp;Invoice'!$H2958:$AC2958&lt;&gt;""),COLUMN('Tracker&amp;Invoice'!$H2958:$AC2958)),8),F2917)</f>
        <v>14</v>
      </c>
      <c r="G2918">
        <f>IF(D2918="OVERALL",IFERROR(LOOKUP(2,1/('Tracker&amp;Invoice'!$H2958:$AC2958&lt;&gt;""),COLUMN('Tracker&amp;Invoice'!$H2958:$AC2958)),8),G2919)</f>
        <v>15</v>
      </c>
      <c r="H2918">
        <f t="shared" si="90"/>
        <v>15</v>
      </c>
      <c r="I2918" s="29">
        <f>IF(D2918="INVOICE",SUM('Tracker&amp;Invoice'!$H2958:INDEX('Tracker&amp;Invoice'!$A2958:$AC2958,1,H2918)),0)</f>
        <v>0</v>
      </c>
      <c r="J2918" s="29">
        <f>IF(D2918="OVERALL",SUM('Tracker&amp;Invoice'!$H2958:$AC2958),0)</f>
        <v>0</v>
      </c>
    </row>
    <row r="2919" spans="1:10">
      <c r="A2919" t="e">
        <f t="shared" si="91"/>
        <v>#REF!</v>
      </c>
      <c r="B2919">
        <f>IF(AND('Tracker&amp;Invoice'!A2959&lt;&gt;"",'Tracker&amp;Invoice'!A2959&lt;&gt;"ITEM",'Tracker&amp;Invoice'!A2957="ITEM"),1,0)</f>
        <v>0</v>
      </c>
      <c r="C2919" t="str">
        <f>IF(B2919=1,'Tracker&amp;Invoice'!A2959,C2918)</f>
        <v>NBQ-022</v>
      </c>
      <c r="D2919" t="str">
        <f>IF(LEFT(TRIM('Tracker&amp;Invoice'!B2959),9)="INVOICE #","INVOICE",IF(TRIM('Tracker&amp;Invoice'!B2959)="Overall Completion INVOICE","OVERALL",""))</f>
        <v/>
      </c>
      <c r="E2919" t="str">
        <f>IF(D2919="INVOICE",VALUE(MID(TRIM('Tracker&amp;Invoice'!B2959),10,10)),"")</f>
        <v/>
      </c>
      <c r="F2919">
        <f>IF(B2919=1,IFERROR(LOOKUP(2,1/('Tracker&amp;Invoice'!$H2959:$AC2959&lt;&gt;""),COLUMN('Tracker&amp;Invoice'!$H2959:$AC2959)),8),F2918)</f>
        <v>14</v>
      </c>
      <c r="G2919">
        <f>IF(D2919="OVERALL",IFERROR(LOOKUP(2,1/('Tracker&amp;Invoice'!$H2959:$AC2959&lt;&gt;""),COLUMN('Tracker&amp;Invoice'!$H2959:$AC2959)),8),G2920)</f>
        <v>15</v>
      </c>
      <c r="H2919">
        <f t="shared" si="90"/>
        <v>15</v>
      </c>
      <c r="I2919" s="29">
        <f>IF(D2919="INVOICE",SUM('Tracker&amp;Invoice'!$H2959:INDEX('Tracker&amp;Invoice'!$A2959:$AC2959,1,H2919)),0)</f>
        <v>0</v>
      </c>
      <c r="J2919" s="29">
        <f>IF(D2919="OVERALL",SUM('Tracker&amp;Invoice'!$H2959:$AC2959),0)</f>
        <v>0</v>
      </c>
    </row>
    <row r="2920" spans="1:10">
      <c r="A2920" t="e">
        <f t="shared" si="91"/>
        <v>#REF!</v>
      </c>
      <c r="B2920">
        <f>IF(AND('Tracker&amp;Invoice'!A2960&lt;&gt;"",'Tracker&amp;Invoice'!A2960&lt;&gt;"ITEM",'Tracker&amp;Invoice'!A2958="ITEM"),1,0)</f>
        <v>0</v>
      </c>
      <c r="C2920" t="str">
        <f>IF(B2920=1,'Tracker&amp;Invoice'!A2960,C2919)</f>
        <v>NBQ-022</v>
      </c>
      <c r="D2920" t="str">
        <f>IF(LEFT(TRIM('Tracker&amp;Invoice'!B2960),9)="INVOICE #","INVOICE",IF(TRIM('Tracker&amp;Invoice'!B2960)="Overall Completion INVOICE","OVERALL",""))</f>
        <v>INVOICE</v>
      </c>
      <c r="E2920">
        <f>IF(D2920="INVOICE",VALUE(MID(TRIM('Tracker&amp;Invoice'!B2960),10,10)),"")</f>
        <v>27</v>
      </c>
      <c r="F2920">
        <f>IF(B2920=1,IFERROR(LOOKUP(2,1/('Tracker&amp;Invoice'!$H2960:$AC2960&lt;&gt;""),COLUMN('Tracker&amp;Invoice'!$H2960:$AC2960)),8),F2919)</f>
        <v>14</v>
      </c>
      <c r="G2920">
        <f>IF(D2920="OVERALL",IFERROR(LOOKUP(2,1/('Tracker&amp;Invoice'!$H2960:$AC2960&lt;&gt;""),COLUMN('Tracker&amp;Invoice'!$H2960:$AC2960)),8),G2921)</f>
        <v>15</v>
      </c>
      <c r="H2920">
        <f t="shared" si="90"/>
        <v>15</v>
      </c>
      <c r="I2920" s="29">
        <f>IF(D2920="INVOICE",SUM('Tracker&amp;Invoice'!$H2960:INDEX('Tracker&amp;Invoice'!$A2960:$AC2960,1,H2920)),0)</f>
        <v>88</v>
      </c>
      <c r="J2920" s="29">
        <f>IF(D2920="OVERALL",SUM('Tracker&amp;Invoice'!$H2960:$AC2960),0)</f>
        <v>0</v>
      </c>
    </row>
    <row r="2921" spans="1:10">
      <c r="A2921" t="e">
        <f t="shared" si="91"/>
        <v>#REF!</v>
      </c>
      <c r="B2921">
        <f>IF(AND('Tracker&amp;Invoice'!A2961&lt;&gt;"",'Tracker&amp;Invoice'!A2961&lt;&gt;"ITEM",'Tracker&amp;Invoice'!A2959="ITEM"),1,0)</f>
        <v>0</v>
      </c>
      <c r="C2921" t="str">
        <f>IF(B2921=1,'Tracker&amp;Invoice'!A2961,C2920)</f>
        <v>NBQ-022</v>
      </c>
      <c r="D2921" t="str">
        <f>IF(LEFT(TRIM('Tracker&amp;Invoice'!B2961),9)="INVOICE #","INVOICE",IF(TRIM('Tracker&amp;Invoice'!B2961)="Overall Completion INVOICE","OVERALL",""))</f>
        <v/>
      </c>
      <c r="E2921" t="str">
        <f>IF(D2921="INVOICE",VALUE(MID(TRIM('Tracker&amp;Invoice'!B2961),10,10)),"")</f>
        <v/>
      </c>
      <c r="F2921">
        <f>IF(B2921=1,IFERROR(LOOKUP(2,1/('Tracker&amp;Invoice'!$H2961:$AC2961&lt;&gt;""),COLUMN('Tracker&amp;Invoice'!$H2961:$AC2961)),8),F2920)</f>
        <v>14</v>
      </c>
      <c r="G2921">
        <f>IF(D2921="OVERALL",IFERROR(LOOKUP(2,1/('Tracker&amp;Invoice'!$H2961:$AC2961&lt;&gt;""),COLUMN('Tracker&amp;Invoice'!$H2961:$AC2961)),8),G2922)</f>
        <v>15</v>
      </c>
      <c r="H2921">
        <f t="shared" si="90"/>
        <v>15</v>
      </c>
      <c r="I2921" s="29">
        <f>IF(D2921="INVOICE",SUM('Tracker&amp;Invoice'!$H2961:INDEX('Tracker&amp;Invoice'!$A2961:$AC2961,1,H2921)),0)</f>
        <v>0</v>
      </c>
      <c r="J2921" s="29">
        <f>IF(D2921="OVERALL",SUM('Tracker&amp;Invoice'!$H2961:$AC2961),0)</f>
        <v>0</v>
      </c>
    </row>
    <row r="2922" spans="1:10">
      <c r="A2922" t="e">
        <f t="shared" si="91"/>
        <v>#REF!</v>
      </c>
      <c r="B2922">
        <f>IF(AND('Tracker&amp;Invoice'!A2962&lt;&gt;"",'Tracker&amp;Invoice'!A2962&lt;&gt;"ITEM",'Tracker&amp;Invoice'!A2960="ITEM"),1,0)</f>
        <v>0</v>
      </c>
      <c r="C2922" t="str">
        <f>IF(B2922=1,'Tracker&amp;Invoice'!A2962,C2921)</f>
        <v>NBQ-022</v>
      </c>
      <c r="D2922" t="str">
        <f>IF(LEFT(TRIM('Tracker&amp;Invoice'!B2962),9)="INVOICE #","INVOICE",IF(TRIM('Tracker&amp;Invoice'!B2962)="Overall Completion INVOICE","OVERALL",""))</f>
        <v>INVOICE</v>
      </c>
      <c r="E2922">
        <f>IF(D2922="INVOICE",VALUE(MID(TRIM('Tracker&amp;Invoice'!B2962),10,10)),"")</f>
        <v>32</v>
      </c>
      <c r="F2922">
        <f>IF(B2922=1,IFERROR(LOOKUP(2,1/('Tracker&amp;Invoice'!$H2962:$AC2962&lt;&gt;""),COLUMN('Tracker&amp;Invoice'!$H2962:$AC2962)),8),F2921)</f>
        <v>14</v>
      </c>
      <c r="G2922">
        <f>IF(D2922="OVERALL",IFERROR(LOOKUP(2,1/('Tracker&amp;Invoice'!$H2962:$AC2962&lt;&gt;""),COLUMN('Tracker&amp;Invoice'!$H2962:$AC2962)),8),G2923)</f>
        <v>15</v>
      </c>
      <c r="H2922">
        <f t="shared" si="90"/>
        <v>15</v>
      </c>
      <c r="I2922" s="29">
        <f>IF(D2922="INVOICE",SUM('Tracker&amp;Invoice'!$H2962:INDEX('Tracker&amp;Invoice'!$A2962:$AC2962,1,H2922)),0)</f>
        <v>40</v>
      </c>
      <c r="J2922" s="29">
        <f>IF(D2922="OVERALL",SUM('Tracker&amp;Invoice'!$H2962:$AC2962),0)</f>
        <v>0</v>
      </c>
    </row>
    <row r="2923" spans="1:10">
      <c r="A2923" t="e">
        <f t="shared" si="91"/>
        <v>#REF!</v>
      </c>
      <c r="B2923">
        <f>IF(AND('Tracker&amp;Invoice'!A2963&lt;&gt;"",'Tracker&amp;Invoice'!A2963&lt;&gt;"ITEM",'Tracker&amp;Invoice'!A2961="ITEM"),1,0)</f>
        <v>0</v>
      </c>
      <c r="C2923" t="str">
        <f>IF(B2923=1,'Tracker&amp;Invoice'!A2963,C2922)</f>
        <v>NBQ-022</v>
      </c>
      <c r="D2923" t="str">
        <f>IF(LEFT(TRIM('Tracker&amp;Invoice'!B2963),9)="INVOICE #","INVOICE",IF(TRIM('Tracker&amp;Invoice'!B2963)="Overall Completion INVOICE","OVERALL",""))</f>
        <v/>
      </c>
      <c r="E2923" t="str">
        <f>IF(D2923="INVOICE",VALUE(MID(TRIM('Tracker&amp;Invoice'!B2963),10,10)),"")</f>
        <v/>
      </c>
      <c r="F2923">
        <f>IF(B2923=1,IFERROR(LOOKUP(2,1/('Tracker&amp;Invoice'!$H2963:$AC2963&lt;&gt;""),COLUMN('Tracker&amp;Invoice'!$H2963:$AC2963)),8),F2922)</f>
        <v>14</v>
      </c>
      <c r="G2923">
        <f>IF(D2923="OVERALL",IFERROR(LOOKUP(2,1/('Tracker&amp;Invoice'!$H2963:$AC2963&lt;&gt;""),COLUMN('Tracker&amp;Invoice'!$H2963:$AC2963)),8),G2924)</f>
        <v>15</v>
      </c>
      <c r="H2923">
        <f t="shared" si="90"/>
        <v>15</v>
      </c>
      <c r="I2923" s="29">
        <f>IF(D2923="INVOICE",SUM('Tracker&amp;Invoice'!$H2963:INDEX('Tracker&amp;Invoice'!$A2963:$AC2963,1,H2923)),0)</f>
        <v>0</v>
      </c>
      <c r="J2923" s="29">
        <f>IF(D2923="OVERALL",SUM('Tracker&amp;Invoice'!$H2963:$AC2963),0)</f>
        <v>0</v>
      </c>
    </row>
    <row r="2924" spans="1:10">
      <c r="A2924" t="e">
        <f t="shared" si="91"/>
        <v>#REF!</v>
      </c>
      <c r="B2924">
        <f>IF(AND('Tracker&amp;Invoice'!A2964&lt;&gt;"",'Tracker&amp;Invoice'!A2964&lt;&gt;"ITEM",'Tracker&amp;Invoice'!A2962="ITEM"),1,0)</f>
        <v>0</v>
      </c>
      <c r="C2924" t="str">
        <f>IF(B2924=1,'Tracker&amp;Invoice'!A2964,C2923)</f>
        <v>NBQ-022</v>
      </c>
      <c r="D2924" t="str">
        <f>IF(LEFT(TRIM('Tracker&amp;Invoice'!B2964),9)="INVOICE #","INVOICE",IF(TRIM('Tracker&amp;Invoice'!B2964)="Overall Completion INVOICE","OVERALL",""))</f>
        <v>OVERALL</v>
      </c>
      <c r="E2924" t="str">
        <f>IF(D2924="INVOICE",VALUE(MID(TRIM('Tracker&amp;Invoice'!B2964),10,10)),"")</f>
        <v/>
      </c>
      <c r="F2924">
        <f>IF(B2924=1,IFERROR(LOOKUP(2,1/('Tracker&amp;Invoice'!$H2964:$AC2964&lt;&gt;""),COLUMN('Tracker&amp;Invoice'!$H2964:$AC2964)),8),F2923)</f>
        <v>14</v>
      </c>
      <c r="G2924">
        <f>IF(D2924="OVERALL",IFERROR(LOOKUP(2,1/('Tracker&amp;Invoice'!$H2964:$AC2964&lt;&gt;""),COLUMN('Tracker&amp;Invoice'!$H2964:$AC2964)),8),G2925)</f>
        <v>15</v>
      </c>
      <c r="H2924">
        <f t="shared" si="90"/>
        <v>15</v>
      </c>
      <c r="I2924" s="29">
        <f>IF(D2924="INVOICE",SUM('Tracker&amp;Invoice'!$H2964:INDEX('Tracker&amp;Invoice'!$A2964:$AC2964,1,H2924)),0)</f>
        <v>0</v>
      </c>
      <c r="J2924" s="29">
        <f>IF(D2924="OVERALL",SUM('Tracker&amp;Invoice'!$H2964:$AC2964),0)</f>
        <v>128</v>
      </c>
    </row>
    <row r="2925" spans="1:10">
      <c r="A2925" t="e">
        <f t="shared" si="91"/>
        <v>#REF!</v>
      </c>
      <c r="B2925">
        <f>IF(AND('Tracker&amp;Invoice'!A2965&lt;&gt;"",'Tracker&amp;Invoice'!A2965&lt;&gt;"ITEM",'Tracker&amp;Invoice'!A2963="ITEM"),1,0)</f>
        <v>0</v>
      </c>
      <c r="C2925" t="str">
        <f>IF(B2925=1,'Tracker&amp;Invoice'!A2965,C2924)</f>
        <v>NBQ-022</v>
      </c>
      <c r="D2925" t="str">
        <f>IF(LEFT(TRIM('Tracker&amp;Invoice'!B2965),9)="INVOICE #","INVOICE",IF(TRIM('Tracker&amp;Invoice'!B2965)="Overall Completion INVOICE","OVERALL",""))</f>
        <v/>
      </c>
      <c r="E2925" t="str">
        <f>IF(D2925="INVOICE",VALUE(MID(TRIM('Tracker&amp;Invoice'!B2965),10,10)),"")</f>
        <v/>
      </c>
      <c r="F2925">
        <f>IF(B2925=1,IFERROR(LOOKUP(2,1/('Tracker&amp;Invoice'!$H2965:$AC2965&lt;&gt;""),COLUMN('Tracker&amp;Invoice'!$H2965:$AC2965)),8),F2924)</f>
        <v>14</v>
      </c>
      <c r="G2925">
        <f>IF(D2925="OVERALL",IFERROR(LOOKUP(2,1/('Tracker&amp;Invoice'!$H2965:$AC2965&lt;&gt;""),COLUMN('Tracker&amp;Invoice'!$H2965:$AC2965)),8),G2926)</f>
        <v>16</v>
      </c>
      <c r="H2925">
        <f t="shared" si="90"/>
        <v>16</v>
      </c>
      <c r="I2925" s="29">
        <f>IF(D2925="INVOICE",SUM('Tracker&amp;Invoice'!$H2965:INDEX('Tracker&amp;Invoice'!$A2965:$AC2965,1,H2925)),0)</f>
        <v>0</v>
      </c>
      <c r="J2925" s="29">
        <f>IF(D2925="OVERALL",SUM('Tracker&amp;Invoice'!$H2965:$AC2965),0)</f>
        <v>0</v>
      </c>
    </row>
    <row r="2926" spans="1:10">
      <c r="A2926" t="e">
        <f t="shared" si="91"/>
        <v>#REF!</v>
      </c>
      <c r="B2926">
        <f>IF(AND('Tracker&amp;Invoice'!A2966&lt;&gt;"",'Tracker&amp;Invoice'!A2966&lt;&gt;"ITEM",'Tracker&amp;Invoice'!A2964="ITEM"),1,0)</f>
        <v>0</v>
      </c>
      <c r="C2926" t="str">
        <f>IF(B2926=1,'Tracker&amp;Invoice'!A2966,C2925)</f>
        <v>NBQ-022</v>
      </c>
      <c r="D2926" t="str">
        <f>IF(LEFT(TRIM('Tracker&amp;Invoice'!B2966),9)="INVOICE #","INVOICE",IF(TRIM('Tracker&amp;Invoice'!B2966)="Overall Completion INVOICE","OVERALL",""))</f>
        <v/>
      </c>
      <c r="E2926" t="str">
        <f>IF(D2926="INVOICE",VALUE(MID(TRIM('Tracker&amp;Invoice'!B2966),10,10)),"")</f>
        <v/>
      </c>
      <c r="F2926">
        <f>IF(B2926=1,IFERROR(LOOKUP(2,1/('Tracker&amp;Invoice'!$H2966:$AC2966&lt;&gt;""),COLUMN('Tracker&amp;Invoice'!$H2966:$AC2966)),8),F2925)</f>
        <v>14</v>
      </c>
      <c r="G2926">
        <f>IF(D2926="OVERALL",IFERROR(LOOKUP(2,1/('Tracker&amp;Invoice'!$H2966:$AC2966&lt;&gt;""),COLUMN('Tracker&amp;Invoice'!$H2966:$AC2966)),8),G2927)</f>
        <v>16</v>
      </c>
      <c r="H2926">
        <f t="shared" si="90"/>
        <v>16</v>
      </c>
      <c r="I2926" s="29">
        <f>IF(D2926="INVOICE",SUM('Tracker&amp;Invoice'!$H2966:INDEX('Tracker&amp;Invoice'!$A2966:$AC2966,1,H2926)),0)</f>
        <v>0</v>
      </c>
      <c r="J2926" s="29">
        <f>IF(D2926="OVERALL",SUM('Tracker&amp;Invoice'!$H2966:$AC2966),0)</f>
        <v>0</v>
      </c>
    </row>
    <row r="2927" spans="1:10">
      <c r="A2927" t="e">
        <f t="shared" si="91"/>
        <v>#REF!</v>
      </c>
      <c r="B2927">
        <f>IF(AND('Tracker&amp;Invoice'!A2967&lt;&gt;"",'Tracker&amp;Invoice'!A2967&lt;&gt;"ITEM",'Tracker&amp;Invoice'!A2965="ITEM"),1,0)</f>
        <v>0</v>
      </c>
      <c r="C2927" t="str">
        <f>IF(B2927=1,'Tracker&amp;Invoice'!A2967,C2926)</f>
        <v>NBQ-022</v>
      </c>
      <c r="D2927" t="str">
        <f>IF(LEFT(TRIM('Tracker&amp;Invoice'!B2967),9)="INVOICE #","INVOICE",IF(TRIM('Tracker&amp;Invoice'!B2967)="Overall Completion INVOICE","OVERALL",""))</f>
        <v/>
      </c>
      <c r="E2927" t="str">
        <f>IF(D2927="INVOICE",VALUE(MID(TRIM('Tracker&amp;Invoice'!B2967),10,10)),"")</f>
        <v/>
      </c>
      <c r="F2927">
        <f>IF(B2927=1,IFERROR(LOOKUP(2,1/('Tracker&amp;Invoice'!$H2967:$AC2967&lt;&gt;""),COLUMN('Tracker&amp;Invoice'!$H2967:$AC2967)),8),F2926)</f>
        <v>14</v>
      </c>
      <c r="G2927">
        <f>IF(D2927="OVERALL",IFERROR(LOOKUP(2,1/('Tracker&amp;Invoice'!$H2967:$AC2967&lt;&gt;""),COLUMN('Tracker&amp;Invoice'!$H2967:$AC2967)),8),G2928)</f>
        <v>16</v>
      </c>
      <c r="H2927">
        <f t="shared" si="90"/>
        <v>16</v>
      </c>
      <c r="I2927" s="29">
        <f>IF(D2927="INVOICE",SUM('Tracker&amp;Invoice'!$H2967:INDEX('Tracker&amp;Invoice'!$A2967:$AC2967,1,H2927)),0)</f>
        <v>0</v>
      </c>
      <c r="J2927" s="29">
        <f>IF(D2927="OVERALL",SUM('Tracker&amp;Invoice'!$H2967:$AC2967),0)</f>
        <v>0</v>
      </c>
    </row>
    <row r="2928" spans="1:10">
      <c r="A2928" t="e">
        <f t="shared" si="91"/>
        <v>#REF!</v>
      </c>
      <c r="B2928">
        <f>IF(AND('Tracker&amp;Invoice'!A2968&lt;&gt;"",'Tracker&amp;Invoice'!A2968&lt;&gt;"ITEM",'Tracker&amp;Invoice'!A2966="ITEM"),1,0)</f>
        <v>0</v>
      </c>
      <c r="C2928" t="str">
        <f>IF(B2928=1,'Tracker&amp;Invoice'!A2968,C2927)</f>
        <v>NBQ-022</v>
      </c>
      <c r="D2928" t="str">
        <f>IF(LEFT(TRIM('Tracker&amp;Invoice'!B2968),9)="INVOICE #","INVOICE",IF(TRIM('Tracker&amp;Invoice'!B2968)="Overall Completion INVOICE","OVERALL",""))</f>
        <v/>
      </c>
      <c r="E2928" t="str">
        <f>IF(D2928="INVOICE",VALUE(MID(TRIM('Tracker&amp;Invoice'!B2968),10,10)),"")</f>
        <v/>
      </c>
      <c r="F2928">
        <f>IF(B2928=1,IFERROR(LOOKUP(2,1/('Tracker&amp;Invoice'!$H2968:$AC2968&lt;&gt;""),COLUMN('Tracker&amp;Invoice'!$H2968:$AC2968)),8),F2927)</f>
        <v>14</v>
      </c>
      <c r="G2928">
        <f>IF(D2928="OVERALL",IFERROR(LOOKUP(2,1/('Tracker&amp;Invoice'!$H2968:$AC2968&lt;&gt;""),COLUMN('Tracker&amp;Invoice'!$H2968:$AC2968)),8),G2929)</f>
        <v>16</v>
      </c>
      <c r="H2928">
        <f t="shared" si="90"/>
        <v>16</v>
      </c>
      <c r="I2928" s="29">
        <f>IF(D2928="INVOICE",SUM('Tracker&amp;Invoice'!$H2968:INDEX('Tracker&amp;Invoice'!$A2968:$AC2968,1,H2928)),0)</f>
        <v>0</v>
      </c>
      <c r="J2928" s="29">
        <f>IF(D2928="OVERALL",SUM('Tracker&amp;Invoice'!$H2968:$AC2968),0)</f>
        <v>0</v>
      </c>
    </row>
    <row r="2929" spans="1:10">
      <c r="A2929" t="e">
        <f t="shared" si="91"/>
        <v>#REF!</v>
      </c>
      <c r="B2929">
        <f>IF(AND('Tracker&amp;Invoice'!A2969&lt;&gt;"",'Tracker&amp;Invoice'!A2969&lt;&gt;"ITEM",'Tracker&amp;Invoice'!A2967="ITEM"),1,0)</f>
        <v>0</v>
      </c>
      <c r="C2929" t="str">
        <f>IF(B2929=1,'Tracker&amp;Invoice'!A2969,C2928)</f>
        <v>NBQ-022</v>
      </c>
      <c r="D2929" t="str">
        <f>IF(LEFT(TRIM('Tracker&amp;Invoice'!B2969),9)="INVOICE #","INVOICE",IF(TRIM('Tracker&amp;Invoice'!B2969)="Overall Completion INVOICE","OVERALL",""))</f>
        <v/>
      </c>
      <c r="E2929" t="str">
        <f>IF(D2929="INVOICE",VALUE(MID(TRIM('Tracker&amp;Invoice'!B2969),10,10)),"")</f>
        <v/>
      </c>
      <c r="F2929">
        <f>IF(B2929=1,IFERROR(LOOKUP(2,1/('Tracker&amp;Invoice'!$H2969:$AC2969&lt;&gt;""),COLUMN('Tracker&amp;Invoice'!$H2969:$AC2969)),8),F2928)</f>
        <v>14</v>
      </c>
      <c r="G2929">
        <f>IF(D2929="OVERALL",IFERROR(LOOKUP(2,1/('Tracker&amp;Invoice'!$H2969:$AC2969&lt;&gt;""),COLUMN('Tracker&amp;Invoice'!$H2969:$AC2969)),8),G2930)</f>
        <v>16</v>
      </c>
      <c r="H2929">
        <f t="shared" si="90"/>
        <v>16</v>
      </c>
      <c r="I2929" s="29">
        <f>IF(D2929="INVOICE",SUM('Tracker&amp;Invoice'!$H2969:INDEX('Tracker&amp;Invoice'!$A2969:$AC2969,1,H2929)),0)</f>
        <v>0</v>
      </c>
      <c r="J2929" s="29">
        <f>IF(D2929="OVERALL",SUM('Tracker&amp;Invoice'!$H2969:$AC2969),0)</f>
        <v>0</v>
      </c>
    </row>
    <row r="2930" spans="1:10">
      <c r="A2930" t="e">
        <f t="shared" si="91"/>
        <v>#REF!</v>
      </c>
      <c r="B2930">
        <f>IF(AND('Tracker&amp;Invoice'!A2970&lt;&gt;"",'Tracker&amp;Invoice'!A2970&lt;&gt;"ITEM",'Tracker&amp;Invoice'!A2968="ITEM"),1,0)</f>
        <v>0</v>
      </c>
      <c r="C2930" t="str">
        <f>IF(B2930=1,'Tracker&amp;Invoice'!A2970,C2929)</f>
        <v>NBQ-022</v>
      </c>
      <c r="D2930" t="str">
        <f>IF(LEFT(TRIM('Tracker&amp;Invoice'!B2970),9)="INVOICE #","INVOICE",IF(TRIM('Tracker&amp;Invoice'!B2970)="Overall Completion INVOICE","OVERALL",""))</f>
        <v/>
      </c>
      <c r="E2930" t="str">
        <f>IF(D2930="INVOICE",VALUE(MID(TRIM('Tracker&amp;Invoice'!B2970),10,10)),"")</f>
        <v/>
      </c>
      <c r="F2930">
        <f>IF(B2930=1,IFERROR(LOOKUP(2,1/('Tracker&amp;Invoice'!$H2970:$AC2970&lt;&gt;""),COLUMN('Tracker&amp;Invoice'!$H2970:$AC2970)),8),F2929)</f>
        <v>14</v>
      </c>
      <c r="G2930">
        <f>IF(D2930="OVERALL",IFERROR(LOOKUP(2,1/('Tracker&amp;Invoice'!$H2970:$AC2970&lt;&gt;""),COLUMN('Tracker&amp;Invoice'!$H2970:$AC2970)),8),G2931)</f>
        <v>16</v>
      </c>
      <c r="H2930">
        <f t="shared" si="90"/>
        <v>16</v>
      </c>
      <c r="I2930" s="29">
        <f>IF(D2930="INVOICE",SUM('Tracker&amp;Invoice'!$H2970:INDEX('Tracker&amp;Invoice'!$A2970:$AC2970,1,H2930)),0)</f>
        <v>0</v>
      </c>
      <c r="J2930" s="29">
        <f>IF(D2930="OVERALL",SUM('Tracker&amp;Invoice'!$H2970:$AC2970),0)</f>
        <v>0</v>
      </c>
    </row>
    <row r="2931" spans="1:10">
      <c r="A2931" t="e">
        <f t="shared" si="91"/>
        <v>#REF!</v>
      </c>
      <c r="B2931">
        <f>IF(AND('Tracker&amp;Invoice'!A2971&lt;&gt;"",'Tracker&amp;Invoice'!A2971&lt;&gt;"ITEM",'Tracker&amp;Invoice'!A2969="ITEM"),1,0)</f>
        <v>0</v>
      </c>
      <c r="C2931" t="str">
        <f>IF(B2931=1,'Tracker&amp;Invoice'!A2971,C2930)</f>
        <v>NBQ-022</v>
      </c>
      <c r="D2931" t="str">
        <f>IF(LEFT(TRIM('Tracker&amp;Invoice'!B2971),9)="INVOICE #","INVOICE",IF(TRIM('Tracker&amp;Invoice'!B2971)="Overall Completion INVOICE","OVERALL",""))</f>
        <v/>
      </c>
      <c r="E2931" t="str">
        <f>IF(D2931="INVOICE",VALUE(MID(TRIM('Tracker&amp;Invoice'!B2971),10,10)),"")</f>
        <v/>
      </c>
      <c r="F2931">
        <f>IF(B2931=1,IFERROR(LOOKUP(2,1/('Tracker&amp;Invoice'!$H2971:$AC2971&lt;&gt;""),COLUMN('Tracker&amp;Invoice'!$H2971:$AC2971)),8),F2930)</f>
        <v>14</v>
      </c>
      <c r="G2931">
        <f>IF(D2931="OVERALL",IFERROR(LOOKUP(2,1/('Tracker&amp;Invoice'!$H2971:$AC2971&lt;&gt;""),COLUMN('Tracker&amp;Invoice'!$H2971:$AC2971)),8),G2932)</f>
        <v>16</v>
      </c>
      <c r="H2931">
        <f t="shared" si="90"/>
        <v>16</v>
      </c>
      <c r="I2931" s="29">
        <f>IF(D2931="INVOICE",SUM('Tracker&amp;Invoice'!$H2971:INDEX('Tracker&amp;Invoice'!$A2971:$AC2971,1,H2931)),0)</f>
        <v>0</v>
      </c>
      <c r="J2931" s="29">
        <f>IF(D2931="OVERALL",SUM('Tracker&amp;Invoice'!$H2971:$AC2971),0)</f>
        <v>0</v>
      </c>
    </row>
    <row r="2932" spans="1:10">
      <c r="A2932" t="e">
        <f t="shared" si="91"/>
        <v>#REF!</v>
      </c>
      <c r="B2932">
        <f>IF(AND('Tracker&amp;Invoice'!A2972&lt;&gt;"",'Tracker&amp;Invoice'!A2972&lt;&gt;"ITEM",'Tracker&amp;Invoice'!A2970="ITEM"),1,0)</f>
        <v>0</v>
      </c>
      <c r="C2932" t="str">
        <f>IF(B2932=1,'Tracker&amp;Invoice'!A2972,C2931)</f>
        <v>NBQ-022</v>
      </c>
      <c r="D2932" t="str">
        <f>IF(LEFT(TRIM('Tracker&amp;Invoice'!B2972),9)="INVOICE #","INVOICE",IF(TRIM('Tracker&amp;Invoice'!B2972)="Overall Completion INVOICE","OVERALL",""))</f>
        <v/>
      </c>
      <c r="E2932" t="str">
        <f>IF(D2932="INVOICE",VALUE(MID(TRIM('Tracker&amp;Invoice'!B2972),10,10)),"")</f>
        <v/>
      </c>
      <c r="F2932">
        <f>IF(B2932=1,IFERROR(LOOKUP(2,1/('Tracker&amp;Invoice'!$H2972:$AC2972&lt;&gt;""),COLUMN('Tracker&amp;Invoice'!$H2972:$AC2972)),8),F2931)</f>
        <v>14</v>
      </c>
      <c r="G2932">
        <f>IF(D2932="OVERALL",IFERROR(LOOKUP(2,1/('Tracker&amp;Invoice'!$H2972:$AC2972&lt;&gt;""),COLUMN('Tracker&amp;Invoice'!$H2972:$AC2972)),8),G2933)</f>
        <v>16</v>
      </c>
      <c r="H2932">
        <f t="shared" si="90"/>
        <v>16</v>
      </c>
      <c r="I2932" s="29">
        <f>IF(D2932="INVOICE",SUM('Tracker&amp;Invoice'!$H2972:INDEX('Tracker&amp;Invoice'!$A2972:$AC2972,1,H2932)),0)</f>
        <v>0</v>
      </c>
      <c r="J2932" s="29">
        <f>IF(D2932="OVERALL",SUM('Tracker&amp;Invoice'!$H2972:$AC2972),0)</f>
        <v>0</v>
      </c>
    </row>
    <row r="2933" spans="1:10">
      <c r="A2933" t="e">
        <f t="shared" si="91"/>
        <v>#REF!</v>
      </c>
      <c r="B2933">
        <f>IF(AND('Tracker&amp;Invoice'!A2973&lt;&gt;"",'Tracker&amp;Invoice'!A2973&lt;&gt;"ITEM",'Tracker&amp;Invoice'!A2971="ITEM"),1,0)</f>
        <v>1</v>
      </c>
      <c r="C2933" t="str">
        <f>IF(B2933=1,'Tracker&amp;Invoice'!A2973,C2932)</f>
        <v>BQ-164</v>
      </c>
      <c r="D2933" t="str">
        <f>IF(LEFT(TRIM('Tracker&amp;Invoice'!B2973),9)="INVOICE #","INVOICE",IF(TRIM('Tracker&amp;Invoice'!B2973)="Overall Completion INVOICE","OVERALL",""))</f>
        <v/>
      </c>
      <c r="E2933" t="str">
        <f>IF(D2933="INVOICE",VALUE(MID(TRIM('Tracker&amp;Invoice'!B2973),10,10)),"")</f>
        <v/>
      </c>
      <c r="F2933">
        <f>IF(B2933=1,IFERROR(LOOKUP(2,1/('Tracker&amp;Invoice'!$H2973:$AC2973&lt;&gt;""),COLUMN('Tracker&amp;Invoice'!$H2973:$AC2973)),8),F2932)</f>
        <v>15</v>
      </c>
      <c r="G2933">
        <f>IF(D2933="OVERALL",IFERROR(LOOKUP(2,1/('Tracker&amp;Invoice'!$H2973:$AC2973&lt;&gt;""),COLUMN('Tracker&amp;Invoice'!$H2973:$AC2973)),8),G2934)</f>
        <v>16</v>
      </c>
      <c r="H2933">
        <f t="shared" si="90"/>
        <v>16</v>
      </c>
      <c r="I2933" s="29">
        <f>IF(D2933="INVOICE",SUM('Tracker&amp;Invoice'!$H2973:INDEX('Tracker&amp;Invoice'!$A2973:$AC2973,1,H2933)),0)</f>
        <v>0</v>
      </c>
      <c r="J2933" s="29">
        <f>IF(D2933="OVERALL",SUM('Tracker&amp;Invoice'!$H2973:$AC2973),0)</f>
        <v>0</v>
      </c>
    </row>
    <row r="2934" spans="1:10">
      <c r="A2934" t="e">
        <f t="shared" si="91"/>
        <v>#REF!</v>
      </c>
      <c r="B2934">
        <f>IF(AND('Tracker&amp;Invoice'!A2974&lt;&gt;"",'Tracker&amp;Invoice'!A2974&lt;&gt;"ITEM",'Tracker&amp;Invoice'!A2972="ITEM"),1,0)</f>
        <v>0</v>
      </c>
      <c r="C2934" t="str">
        <f>IF(B2934=1,'Tracker&amp;Invoice'!A2974,C2933)</f>
        <v>BQ-164</v>
      </c>
      <c r="D2934" t="str">
        <f>IF(LEFT(TRIM('Tracker&amp;Invoice'!B2974),9)="INVOICE #","INVOICE",IF(TRIM('Tracker&amp;Invoice'!B2974)="Overall Completion INVOICE","OVERALL",""))</f>
        <v/>
      </c>
      <c r="E2934" t="str">
        <f>IF(D2934="INVOICE",VALUE(MID(TRIM('Tracker&amp;Invoice'!B2974),10,10)),"")</f>
        <v/>
      </c>
      <c r="F2934">
        <f>IF(B2934=1,IFERROR(LOOKUP(2,1/('Tracker&amp;Invoice'!$H2974:$AC2974&lt;&gt;""),COLUMN('Tracker&amp;Invoice'!$H2974:$AC2974)),8),F2933)</f>
        <v>15</v>
      </c>
      <c r="G2934">
        <f>IF(D2934="OVERALL",IFERROR(LOOKUP(2,1/('Tracker&amp;Invoice'!$H2974:$AC2974&lt;&gt;""),COLUMN('Tracker&amp;Invoice'!$H2974:$AC2974)),8),G2935)</f>
        <v>16</v>
      </c>
      <c r="H2934">
        <f t="shared" si="90"/>
        <v>16</v>
      </c>
      <c r="I2934" s="29">
        <f>IF(D2934="INVOICE",SUM('Tracker&amp;Invoice'!$H2974:INDEX('Tracker&amp;Invoice'!$A2974:$AC2974,1,H2934)),0)</f>
        <v>0</v>
      </c>
      <c r="J2934" s="29">
        <f>IF(D2934="OVERALL",SUM('Tracker&amp;Invoice'!$H2974:$AC2974),0)</f>
        <v>0</v>
      </c>
    </row>
    <row r="2935" spans="1:10">
      <c r="A2935" t="e">
        <f t="shared" si="91"/>
        <v>#REF!</v>
      </c>
      <c r="B2935">
        <f>IF(AND('Tracker&amp;Invoice'!A2975&lt;&gt;"",'Tracker&amp;Invoice'!A2975&lt;&gt;"ITEM",'Tracker&amp;Invoice'!A2973="ITEM"),1,0)</f>
        <v>0</v>
      </c>
      <c r="C2935" t="str">
        <f>IF(B2935=1,'Tracker&amp;Invoice'!A2975,C2934)</f>
        <v>BQ-164</v>
      </c>
      <c r="D2935" t="str">
        <f>IF(LEFT(TRIM('Tracker&amp;Invoice'!B2975),9)="INVOICE #","INVOICE",IF(TRIM('Tracker&amp;Invoice'!B2975)="Overall Completion INVOICE","OVERALL",""))</f>
        <v/>
      </c>
      <c r="E2935" t="str">
        <f>IF(D2935="INVOICE",VALUE(MID(TRIM('Tracker&amp;Invoice'!B2975),10,10)),"")</f>
        <v/>
      </c>
      <c r="F2935">
        <f>IF(B2935=1,IFERROR(LOOKUP(2,1/('Tracker&amp;Invoice'!$H2975:$AC2975&lt;&gt;""),COLUMN('Tracker&amp;Invoice'!$H2975:$AC2975)),8),F2934)</f>
        <v>15</v>
      </c>
      <c r="G2935">
        <f>IF(D2935="OVERALL",IFERROR(LOOKUP(2,1/('Tracker&amp;Invoice'!$H2975:$AC2975&lt;&gt;""),COLUMN('Tracker&amp;Invoice'!$H2975:$AC2975)),8),G2936)</f>
        <v>16</v>
      </c>
      <c r="H2935">
        <f t="shared" si="90"/>
        <v>16</v>
      </c>
      <c r="I2935" s="29">
        <f>IF(D2935="INVOICE",SUM('Tracker&amp;Invoice'!$H2975:INDEX('Tracker&amp;Invoice'!$A2975:$AC2975,1,H2935)),0)</f>
        <v>0</v>
      </c>
      <c r="J2935" s="29">
        <f>IF(D2935="OVERALL",SUM('Tracker&amp;Invoice'!$H2975:$AC2975),0)</f>
        <v>0</v>
      </c>
    </row>
    <row r="2936" spans="1:10">
      <c r="A2936" t="e">
        <f t="shared" si="91"/>
        <v>#REF!</v>
      </c>
      <c r="B2936">
        <f>IF(AND('Tracker&amp;Invoice'!A2976&lt;&gt;"",'Tracker&amp;Invoice'!A2976&lt;&gt;"ITEM",'Tracker&amp;Invoice'!A2974="ITEM"),1,0)</f>
        <v>0</v>
      </c>
      <c r="C2936" t="str">
        <f>IF(B2936=1,'Tracker&amp;Invoice'!A2976,C2935)</f>
        <v>BQ-164</v>
      </c>
      <c r="D2936" t="str">
        <f>IF(LEFT(TRIM('Tracker&amp;Invoice'!B2976),9)="INVOICE #","INVOICE",IF(TRIM('Tracker&amp;Invoice'!B2976)="Overall Completion INVOICE","OVERALL",""))</f>
        <v>INVOICE</v>
      </c>
      <c r="E2936">
        <f>IF(D2936="INVOICE",VALUE(MID(TRIM('Tracker&amp;Invoice'!B2976),10,10)),"")</f>
        <v>13</v>
      </c>
      <c r="F2936">
        <f>IF(B2936=1,IFERROR(LOOKUP(2,1/('Tracker&amp;Invoice'!$H2976:$AC2976&lt;&gt;""),COLUMN('Tracker&amp;Invoice'!$H2976:$AC2976)),8),F2935)</f>
        <v>15</v>
      </c>
      <c r="G2936">
        <f>IF(D2936="OVERALL",IFERROR(LOOKUP(2,1/('Tracker&amp;Invoice'!$H2976:$AC2976&lt;&gt;""),COLUMN('Tracker&amp;Invoice'!$H2976:$AC2976)),8),G2937)</f>
        <v>16</v>
      </c>
      <c r="H2936">
        <f t="shared" si="90"/>
        <v>16</v>
      </c>
      <c r="I2936" s="29">
        <f>IF(D2936="INVOICE",SUM('Tracker&amp;Invoice'!$H2976:INDEX('Tracker&amp;Invoice'!$A2976:$AC2976,1,H2936)),0)</f>
        <v>14080.000000000002</v>
      </c>
      <c r="J2936" s="29">
        <f>IF(D2936="OVERALL",SUM('Tracker&amp;Invoice'!$H2976:$AC2976),0)</f>
        <v>0</v>
      </c>
    </row>
    <row r="2937" spans="1:10">
      <c r="A2937" t="e">
        <f t="shared" si="91"/>
        <v>#REF!</v>
      </c>
      <c r="B2937">
        <f>IF(AND('Tracker&amp;Invoice'!A2977&lt;&gt;"",'Tracker&amp;Invoice'!A2977&lt;&gt;"ITEM",'Tracker&amp;Invoice'!A2975="ITEM"),1,0)</f>
        <v>0</v>
      </c>
      <c r="C2937" t="str">
        <f>IF(B2937=1,'Tracker&amp;Invoice'!A2977,C2936)</f>
        <v>BQ-164</v>
      </c>
      <c r="D2937" t="str">
        <f>IF(LEFT(TRIM('Tracker&amp;Invoice'!B2977),9)="INVOICE #","INVOICE",IF(TRIM('Tracker&amp;Invoice'!B2977)="Overall Completion INVOICE","OVERALL",""))</f>
        <v/>
      </c>
      <c r="E2937" t="str">
        <f>IF(D2937="INVOICE",VALUE(MID(TRIM('Tracker&amp;Invoice'!B2977),10,10)),"")</f>
        <v/>
      </c>
      <c r="F2937">
        <f>IF(B2937=1,IFERROR(LOOKUP(2,1/('Tracker&amp;Invoice'!$H2977:$AC2977&lt;&gt;""),COLUMN('Tracker&amp;Invoice'!$H2977:$AC2977)),8),F2936)</f>
        <v>15</v>
      </c>
      <c r="G2937">
        <f>IF(D2937="OVERALL",IFERROR(LOOKUP(2,1/('Tracker&amp;Invoice'!$H2977:$AC2977&lt;&gt;""),COLUMN('Tracker&amp;Invoice'!$H2977:$AC2977)),8),G2938)</f>
        <v>16</v>
      </c>
      <c r="H2937">
        <f t="shared" si="90"/>
        <v>16</v>
      </c>
      <c r="I2937" s="29">
        <f>IF(D2937="INVOICE",SUM('Tracker&amp;Invoice'!$H2977:INDEX('Tracker&amp;Invoice'!$A2977:$AC2977,1,H2937)),0)</f>
        <v>0</v>
      </c>
      <c r="J2937" s="29">
        <f>IF(D2937="OVERALL",SUM('Tracker&amp;Invoice'!$H2977:$AC2977),0)</f>
        <v>0</v>
      </c>
    </row>
    <row r="2938" spans="1:10">
      <c r="A2938" t="e">
        <f t="shared" si="91"/>
        <v>#REF!</v>
      </c>
      <c r="B2938">
        <f>IF(AND('Tracker&amp;Invoice'!A2978&lt;&gt;"",'Tracker&amp;Invoice'!A2978&lt;&gt;"ITEM",'Tracker&amp;Invoice'!A2976="ITEM"),1,0)</f>
        <v>0</v>
      </c>
      <c r="C2938" t="str">
        <f>IF(B2938=1,'Tracker&amp;Invoice'!A2978,C2937)</f>
        <v>BQ-164</v>
      </c>
      <c r="D2938" t="str">
        <f>IF(LEFT(TRIM('Tracker&amp;Invoice'!B2978),9)="INVOICE #","INVOICE",IF(TRIM('Tracker&amp;Invoice'!B2978)="Overall Completion INVOICE","OVERALL",""))</f>
        <v>INVOICE</v>
      </c>
      <c r="E2938">
        <f>IF(D2938="INVOICE",VALUE(MID(TRIM('Tracker&amp;Invoice'!B2978),10,10)),"")</f>
        <v>27</v>
      </c>
      <c r="F2938">
        <f>IF(B2938=1,IFERROR(LOOKUP(2,1/('Tracker&amp;Invoice'!$H2978:$AC2978&lt;&gt;""),COLUMN('Tracker&amp;Invoice'!$H2978:$AC2978)),8),F2937)</f>
        <v>15</v>
      </c>
      <c r="G2938">
        <f>IF(D2938="OVERALL",IFERROR(LOOKUP(2,1/('Tracker&amp;Invoice'!$H2978:$AC2978&lt;&gt;""),COLUMN('Tracker&amp;Invoice'!$H2978:$AC2978)),8),G2939)</f>
        <v>16</v>
      </c>
      <c r="H2938">
        <f t="shared" si="90"/>
        <v>16</v>
      </c>
      <c r="I2938" s="29">
        <f>IF(D2938="INVOICE",SUM('Tracker&amp;Invoice'!$H2978:INDEX('Tracker&amp;Invoice'!$A2978:$AC2978,1,H2938)),0)</f>
        <v>8720</v>
      </c>
      <c r="J2938" s="29">
        <f>IF(D2938="OVERALL",SUM('Tracker&amp;Invoice'!$H2978:$AC2978),0)</f>
        <v>0</v>
      </c>
    </row>
    <row r="2939" spans="1:10">
      <c r="A2939" t="e">
        <f t="shared" si="91"/>
        <v>#REF!</v>
      </c>
      <c r="B2939">
        <f>IF(AND('Tracker&amp;Invoice'!A2979&lt;&gt;"",'Tracker&amp;Invoice'!A2979&lt;&gt;"ITEM",'Tracker&amp;Invoice'!A2977="ITEM"),1,0)</f>
        <v>0</v>
      </c>
      <c r="C2939" t="str">
        <f>IF(B2939=1,'Tracker&amp;Invoice'!A2979,C2938)</f>
        <v>BQ-164</v>
      </c>
      <c r="D2939" t="str">
        <f>IF(LEFT(TRIM('Tracker&amp;Invoice'!B2979),9)="INVOICE #","INVOICE",IF(TRIM('Tracker&amp;Invoice'!B2979)="Overall Completion INVOICE","OVERALL",""))</f>
        <v/>
      </c>
      <c r="E2939" t="str">
        <f>IF(D2939="INVOICE",VALUE(MID(TRIM('Tracker&amp;Invoice'!B2979),10,10)),"")</f>
        <v/>
      </c>
      <c r="F2939">
        <f>IF(B2939=1,IFERROR(LOOKUP(2,1/('Tracker&amp;Invoice'!$H2979:$AC2979&lt;&gt;""),COLUMN('Tracker&amp;Invoice'!$H2979:$AC2979)),8),F2938)</f>
        <v>15</v>
      </c>
      <c r="G2939">
        <f>IF(D2939="OVERALL",IFERROR(LOOKUP(2,1/('Tracker&amp;Invoice'!$H2979:$AC2979&lt;&gt;""),COLUMN('Tracker&amp;Invoice'!$H2979:$AC2979)),8),G2940)</f>
        <v>16</v>
      </c>
      <c r="H2939">
        <f t="shared" si="90"/>
        <v>16</v>
      </c>
      <c r="I2939" s="29">
        <f>IF(D2939="INVOICE",SUM('Tracker&amp;Invoice'!$H2979:INDEX('Tracker&amp;Invoice'!$A2979:$AC2979,1,H2939)),0)</f>
        <v>0</v>
      </c>
      <c r="J2939" s="29">
        <f>IF(D2939="OVERALL",SUM('Tracker&amp;Invoice'!$H2979:$AC2979),0)</f>
        <v>0</v>
      </c>
    </row>
    <row r="2940" spans="1:10">
      <c r="A2940" t="e">
        <f t="shared" si="91"/>
        <v>#REF!</v>
      </c>
      <c r="B2940">
        <f>IF(AND('Tracker&amp;Invoice'!A2980&lt;&gt;"",'Tracker&amp;Invoice'!A2980&lt;&gt;"ITEM",'Tracker&amp;Invoice'!A2978="ITEM"),1,0)</f>
        <v>0</v>
      </c>
      <c r="C2940" t="str">
        <f>IF(B2940=1,'Tracker&amp;Invoice'!A2980,C2939)</f>
        <v>BQ-164</v>
      </c>
      <c r="D2940" t="str">
        <f>IF(LEFT(TRIM('Tracker&amp;Invoice'!B2980),9)="INVOICE #","INVOICE",IF(TRIM('Tracker&amp;Invoice'!B2980)="Overall Completion INVOICE","OVERALL",""))</f>
        <v>INVOICE</v>
      </c>
      <c r="E2940">
        <f>IF(D2940="INVOICE",VALUE(MID(TRIM('Tracker&amp;Invoice'!B2980),10,10)),"")</f>
        <v>28</v>
      </c>
      <c r="F2940">
        <f>IF(B2940=1,IFERROR(LOOKUP(2,1/('Tracker&amp;Invoice'!$H2980:$AC2980&lt;&gt;""),COLUMN('Tracker&amp;Invoice'!$H2980:$AC2980)),8),F2939)</f>
        <v>15</v>
      </c>
      <c r="G2940">
        <f>IF(D2940="OVERALL",IFERROR(LOOKUP(2,1/('Tracker&amp;Invoice'!$H2980:$AC2980&lt;&gt;""),COLUMN('Tracker&amp;Invoice'!$H2980:$AC2980)),8),G2941)</f>
        <v>16</v>
      </c>
      <c r="H2940">
        <f t="shared" si="90"/>
        <v>16</v>
      </c>
      <c r="I2940" s="29">
        <f>IF(D2940="INVOICE",SUM('Tracker&amp;Invoice'!$H2980:INDEX('Tracker&amp;Invoice'!$A2980:$AC2980,1,H2940)),0)</f>
        <v>7920</v>
      </c>
      <c r="J2940" s="29">
        <f>IF(D2940="OVERALL",SUM('Tracker&amp;Invoice'!$H2980:$AC2980),0)</f>
        <v>0</v>
      </c>
    </row>
    <row r="2941" spans="1:10">
      <c r="A2941" t="e">
        <f t="shared" si="91"/>
        <v>#REF!</v>
      </c>
      <c r="B2941">
        <f>IF(AND('Tracker&amp;Invoice'!A2981&lt;&gt;"",'Tracker&amp;Invoice'!A2981&lt;&gt;"ITEM",'Tracker&amp;Invoice'!A2979="ITEM"),1,0)</f>
        <v>0</v>
      </c>
      <c r="C2941" t="str">
        <f>IF(B2941=1,'Tracker&amp;Invoice'!A2981,C2940)</f>
        <v>BQ-164</v>
      </c>
      <c r="D2941" t="str">
        <f>IF(LEFT(TRIM('Tracker&amp;Invoice'!B2981),9)="INVOICE #","INVOICE",IF(TRIM('Tracker&amp;Invoice'!B2981)="Overall Completion INVOICE","OVERALL",""))</f>
        <v/>
      </c>
      <c r="E2941" t="str">
        <f>IF(D2941="INVOICE",VALUE(MID(TRIM('Tracker&amp;Invoice'!B2981),10,10)),"")</f>
        <v/>
      </c>
      <c r="F2941">
        <f>IF(B2941=1,IFERROR(LOOKUP(2,1/('Tracker&amp;Invoice'!$H2981:$AC2981&lt;&gt;""),COLUMN('Tracker&amp;Invoice'!$H2981:$AC2981)),8),F2940)</f>
        <v>15</v>
      </c>
      <c r="G2941">
        <f>IF(D2941="OVERALL",IFERROR(LOOKUP(2,1/('Tracker&amp;Invoice'!$H2981:$AC2981&lt;&gt;""),COLUMN('Tracker&amp;Invoice'!$H2981:$AC2981)),8),G2942)</f>
        <v>16</v>
      </c>
      <c r="H2941">
        <f t="shared" si="90"/>
        <v>16</v>
      </c>
      <c r="I2941" s="29">
        <f>IF(D2941="INVOICE",SUM('Tracker&amp;Invoice'!$H2981:INDEX('Tracker&amp;Invoice'!$A2981:$AC2981,1,H2941)),0)</f>
        <v>0</v>
      </c>
      <c r="J2941" s="29">
        <f>IF(D2941="OVERALL",SUM('Tracker&amp;Invoice'!$H2981:$AC2981),0)</f>
        <v>0</v>
      </c>
    </row>
    <row r="2942" spans="1:10">
      <c r="A2942" t="e">
        <f t="shared" si="91"/>
        <v>#REF!</v>
      </c>
      <c r="B2942">
        <f>IF(AND('Tracker&amp;Invoice'!A2982&lt;&gt;"",'Tracker&amp;Invoice'!A2982&lt;&gt;"ITEM",'Tracker&amp;Invoice'!A2980="ITEM"),1,0)</f>
        <v>0</v>
      </c>
      <c r="C2942" t="str">
        <f>IF(B2942=1,'Tracker&amp;Invoice'!A2982,C2941)</f>
        <v>BQ-164</v>
      </c>
      <c r="D2942" t="str">
        <f>IF(LEFT(TRIM('Tracker&amp;Invoice'!B2982),9)="INVOICE #","INVOICE",IF(TRIM('Tracker&amp;Invoice'!B2982)="Overall Completion INVOICE","OVERALL",""))</f>
        <v>OVERALL</v>
      </c>
      <c r="E2942" t="str">
        <f>IF(D2942="INVOICE",VALUE(MID(TRIM('Tracker&amp;Invoice'!B2982),10,10)),"")</f>
        <v/>
      </c>
      <c r="F2942">
        <f>IF(B2942=1,IFERROR(LOOKUP(2,1/('Tracker&amp;Invoice'!$H2982:$AC2982&lt;&gt;""),COLUMN('Tracker&amp;Invoice'!$H2982:$AC2982)),8),F2941)</f>
        <v>15</v>
      </c>
      <c r="G2942">
        <f>IF(D2942="OVERALL",IFERROR(LOOKUP(2,1/('Tracker&amp;Invoice'!$H2982:$AC2982&lt;&gt;""),COLUMN('Tracker&amp;Invoice'!$H2982:$AC2982)),8),G2943)</f>
        <v>16</v>
      </c>
      <c r="H2942">
        <f t="shared" si="90"/>
        <v>16</v>
      </c>
      <c r="I2942" s="29">
        <f>IF(D2942="INVOICE",SUM('Tracker&amp;Invoice'!$H2982:INDEX('Tracker&amp;Invoice'!$A2982:$AC2982,1,H2942)),0)</f>
        <v>0</v>
      </c>
      <c r="J2942" s="29">
        <f>IF(D2942="OVERALL",SUM('Tracker&amp;Invoice'!$H2982:$AC2982),0)</f>
        <v>30720.000000000004</v>
      </c>
    </row>
    <row r="2943" spans="1:10">
      <c r="A2943" t="e">
        <f t="shared" si="91"/>
        <v>#REF!</v>
      </c>
      <c r="B2943">
        <f>IF(AND('Tracker&amp;Invoice'!A2983&lt;&gt;"",'Tracker&amp;Invoice'!A2983&lt;&gt;"ITEM",'Tracker&amp;Invoice'!A2981="ITEM"),1,0)</f>
        <v>0</v>
      </c>
      <c r="C2943" t="str">
        <f>IF(B2943=1,'Tracker&amp;Invoice'!A2983,C2942)</f>
        <v>BQ-164</v>
      </c>
      <c r="D2943" t="str">
        <f>IF(LEFT(TRIM('Tracker&amp;Invoice'!B2983),9)="INVOICE #","INVOICE",IF(TRIM('Tracker&amp;Invoice'!B2983)="Overall Completion INVOICE","OVERALL",""))</f>
        <v/>
      </c>
      <c r="E2943" t="str">
        <f>IF(D2943="INVOICE",VALUE(MID(TRIM('Tracker&amp;Invoice'!B2983),10,10)),"")</f>
        <v/>
      </c>
      <c r="F2943">
        <f>IF(B2943=1,IFERROR(LOOKUP(2,1/('Tracker&amp;Invoice'!$H2983:$AC2983&lt;&gt;""),COLUMN('Tracker&amp;Invoice'!$H2983:$AC2983)),8),F2942)</f>
        <v>15</v>
      </c>
      <c r="G2943">
        <f>IF(D2943="OVERALL",IFERROR(LOOKUP(2,1/('Tracker&amp;Invoice'!$H2983:$AC2983&lt;&gt;""),COLUMN('Tracker&amp;Invoice'!$H2983:$AC2983)),8),G2944)</f>
        <v>19</v>
      </c>
      <c r="H2943">
        <f t="shared" si="90"/>
        <v>19</v>
      </c>
      <c r="I2943" s="29">
        <f>IF(D2943="INVOICE",SUM('Tracker&amp;Invoice'!$H2983:INDEX('Tracker&amp;Invoice'!$A2983:$AC2983,1,H2943)),0)</f>
        <v>0</v>
      </c>
      <c r="J2943" s="29">
        <f>IF(D2943="OVERALL",SUM('Tracker&amp;Invoice'!$H2983:$AC2983),0)</f>
        <v>0</v>
      </c>
    </row>
    <row r="2944" spans="1:10">
      <c r="A2944" t="e">
        <f t="shared" si="91"/>
        <v>#REF!</v>
      </c>
      <c r="B2944">
        <f>IF(AND('Tracker&amp;Invoice'!A2984&lt;&gt;"",'Tracker&amp;Invoice'!A2984&lt;&gt;"ITEM",'Tracker&amp;Invoice'!A2982="ITEM"),1,0)</f>
        <v>0</v>
      </c>
      <c r="C2944" t="str">
        <f>IF(B2944=1,'Tracker&amp;Invoice'!A2984,C2943)</f>
        <v>BQ-164</v>
      </c>
      <c r="D2944" t="str">
        <f>IF(LEFT(TRIM('Tracker&amp;Invoice'!B2984),9)="INVOICE #","INVOICE",IF(TRIM('Tracker&amp;Invoice'!B2984)="Overall Completion INVOICE","OVERALL",""))</f>
        <v/>
      </c>
      <c r="E2944" t="str">
        <f>IF(D2944="INVOICE",VALUE(MID(TRIM('Tracker&amp;Invoice'!B2984),10,10)),"")</f>
        <v/>
      </c>
      <c r="F2944">
        <f>IF(B2944=1,IFERROR(LOOKUP(2,1/('Tracker&amp;Invoice'!$H2984:$AC2984&lt;&gt;""),COLUMN('Tracker&amp;Invoice'!$H2984:$AC2984)),8),F2943)</f>
        <v>15</v>
      </c>
      <c r="G2944">
        <f>IF(D2944="OVERALL",IFERROR(LOOKUP(2,1/('Tracker&amp;Invoice'!$H2984:$AC2984&lt;&gt;""),COLUMN('Tracker&amp;Invoice'!$H2984:$AC2984)),8),G2945)</f>
        <v>19</v>
      </c>
      <c r="H2944">
        <f t="shared" si="90"/>
        <v>19</v>
      </c>
      <c r="I2944" s="29">
        <f>IF(D2944="INVOICE",SUM('Tracker&amp;Invoice'!$H2984:INDEX('Tracker&amp;Invoice'!$A2984:$AC2984,1,H2944)),0)</f>
        <v>0</v>
      </c>
      <c r="J2944" s="29">
        <f>IF(D2944="OVERALL",SUM('Tracker&amp;Invoice'!$H2984:$AC2984),0)</f>
        <v>0</v>
      </c>
    </row>
    <row r="2945" spans="1:10">
      <c r="A2945" t="e">
        <f t="shared" si="91"/>
        <v>#REF!</v>
      </c>
      <c r="B2945">
        <f>IF(AND('Tracker&amp;Invoice'!A2985&lt;&gt;"",'Tracker&amp;Invoice'!A2985&lt;&gt;"ITEM",'Tracker&amp;Invoice'!A2983="ITEM"),1,0)</f>
        <v>0</v>
      </c>
      <c r="C2945" t="str">
        <f>IF(B2945=1,'Tracker&amp;Invoice'!A2985,C2944)</f>
        <v>BQ-164</v>
      </c>
      <c r="D2945" t="str">
        <f>IF(LEFT(TRIM('Tracker&amp;Invoice'!B2985),9)="INVOICE #","INVOICE",IF(TRIM('Tracker&amp;Invoice'!B2985)="Overall Completion INVOICE","OVERALL",""))</f>
        <v/>
      </c>
      <c r="E2945" t="str">
        <f>IF(D2945="INVOICE",VALUE(MID(TRIM('Tracker&amp;Invoice'!B2985),10,10)),"")</f>
        <v/>
      </c>
      <c r="F2945">
        <f>IF(B2945=1,IFERROR(LOOKUP(2,1/('Tracker&amp;Invoice'!$H2985:$AC2985&lt;&gt;""),COLUMN('Tracker&amp;Invoice'!$H2985:$AC2985)),8),F2944)</f>
        <v>15</v>
      </c>
      <c r="G2945">
        <f>IF(D2945="OVERALL",IFERROR(LOOKUP(2,1/('Tracker&amp;Invoice'!$H2985:$AC2985&lt;&gt;""),COLUMN('Tracker&amp;Invoice'!$H2985:$AC2985)),8),G2946)</f>
        <v>19</v>
      </c>
      <c r="H2945">
        <f t="shared" si="90"/>
        <v>19</v>
      </c>
      <c r="I2945" s="29">
        <f>IF(D2945="INVOICE",SUM('Tracker&amp;Invoice'!$H2985:INDEX('Tracker&amp;Invoice'!$A2985:$AC2985,1,H2945)),0)</f>
        <v>0</v>
      </c>
      <c r="J2945" s="29">
        <f>IF(D2945="OVERALL",SUM('Tracker&amp;Invoice'!$H2985:$AC2985),0)</f>
        <v>0</v>
      </c>
    </row>
    <row r="2946" spans="1:10">
      <c r="A2946" t="e">
        <f t="shared" si="91"/>
        <v>#REF!</v>
      </c>
      <c r="B2946">
        <f>IF(AND('Tracker&amp;Invoice'!A2986&lt;&gt;"",'Tracker&amp;Invoice'!A2986&lt;&gt;"ITEM",'Tracker&amp;Invoice'!A2984="ITEM"),1,0)</f>
        <v>0</v>
      </c>
      <c r="C2946" t="str">
        <f>IF(B2946=1,'Tracker&amp;Invoice'!A2986,C2945)</f>
        <v>BQ-164</v>
      </c>
      <c r="D2946" t="str">
        <f>IF(LEFT(TRIM('Tracker&amp;Invoice'!B2986),9)="INVOICE #","INVOICE",IF(TRIM('Tracker&amp;Invoice'!B2986)="Overall Completion INVOICE","OVERALL",""))</f>
        <v/>
      </c>
      <c r="E2946" t="str">
        <f>IF(D2946="INVOICE",VALUE(MID(TRIM('Tracker&amp;Invoice'!B2986),10,10)),"")</f>
        <v/>
      </c>
      <c r="F2946">
        <f>IF(B2946=1,IFERROR(LOOKUP(2,1/('Tracker&amp;Invoice'!$H2986:$AC2986&lt;&gt;""),COLUMN('Tracker&amp;Invoice'!$H2986:$AC2986)),8),F2945)</f>
        <v>15</v>
      </c>
      <c r="G2946">
        <f>IF(D2946="OVERALL",IFERROR(LOOKUP(2,1/('Tracker&amp;Invoice'!$H2986:$AC2986&lt;&gt;""),COLUMN('Tracker&amp;Invoice'!$H2986:$AC2986)),8),G2947)</f>
        <v>19</v>
      </c>
      <c r="H2946">
        <f t="shared" si="90"/>
        <v>19</v>
      </c>
      <c r="I2946" s="29">
        <f>IF(D2946="INVOICE",SUM('Tracker&amp;Invoice'!$H2986:INDEX('Tracker&amp;Invoice'!$A2986:$AC2986,1,H2946)),0)</f>
        <v>0</v>
      </c>
      <c r="J2946" s="29">
        <f>IF(D2946="OVERALL",SUM('Tracker&amp;Invoice'!$H2986:$AC2986),0)</f>
        <v>0</v>
      </c>
    </row>
    <row r="2947" spans="1:10">
      <c r="A2947" t="e">
        <f t="shared" si="91"/>
        <v>#REF!</v>
      </c>
      <c r="B2947">
        <f>IF(AND('Tracker&amp;Invoice'!A2987&lt;&gt;"",'Tracker&amp;Invoice'!A2987&lt;&gt;"ITEM",'Tracker&amp;Invoice'!A2985="ITEM"),1,0)</f>
        <v>0</v>
      </c>
      <c r="C2947" t="str">
        <f>IF(B2947=1,'Tracker&amp;Invoice'!A2987,C2946)</f>
        <v>BQ-164</v>
      </c>
      <c r="D2947" t="str">
        <f>IF(LEFT(TRIM('Tracker&amp;Invoice'!B2987),9)="INVOICE #","INVOICE",IF(TRIM('Tracker&amp;Invoice'!B2987)="Overall Completion INVOICE","OVERALL",""))</f>
        <v/>
      </c>
      <c r="E2947" t="str">
        <f>IF(D2947="INVOICE",VALUE(MID(TRIM('Tracker&amp;Invoice'!B2987),10,10)),"")</f>
        <v/>
      </c>
      <c r="F2947">
        <f>IF(B2947=1,IFERROR(LOOKUP(2,1/('Tracker&amp;Invoice'!$H2987:$AC2987&lt;&gt;""),COLUMN('Tracker&amp;Invoice'!$H2987:$AC2987)),8),F2946)</f>
        <v>15</v>
      </c>
      <c r="G2947">
        <f>IF(D2947="OVERALL",IFERROR(LOOKUP(2,1/('Tracker&amp;Invoice'!$H2987:$AC2987&lt;&gt;""),COLUMN('Tracker&amp;Invoice'!$H2987:$AC2987)),8),G2948)</f>
        <v>19</v>
      </c>
      <c r="H2947">
        <f t="shared" ref="H2947:H3010" si="92">MAX(F2947,G2947)</f>
        <v>19</v>
      </c>
      <c r="I2947" s="29">
        <f>IF(D2947="INVOICE",SUM('Tracker&amp;Invoice'!$H2987:INDEX('Tracker&amp;Invoice'!$A2987:$AC2987,1,H2947)),0)</f>
        <v>0</v>
      </c>
      <c r="J2947" s="29">
        <f>IF(D2947="OVERALL",SUM('Tracker&amp;Invoice'!$H2987:$AC2987),0)</f>
        <v>0</v>
      </c>
    </row>
    <row r="2948" spans="1:10">
      <c r="A2948" t="e">
        <f t="shared" ref="A2948:A3011" si="93">A2947+B2948</f>
        <v>#REF!</v>
      </c>
      <c r="B2948">
        <f>IF(AND('Tracker&amp;Invoice'!A2988&lt;&gt;"",'Tracker&amp;Invoice'!A2988&lt;&gt;"ITEM",'Tracker&amp;Invoice'!A2986="ITEM"),1,0)</f>
        <v>0</v>
      </c>
      <c r="C2948" t="str">
        <f>IF(B2948=1,'Tracker&amp;Invoice'!A2988,C2947)</f>
        <v>BQ-164</v>
      </c>
      <c r="D2948" t="str">
        <f>IF(LEFT(TRIM('Tracker&amp;Invoice'!B2988),9)="INVOICE #","INVOICE",IF(TRIM('Tracker&amp;Invoice'!B2988)="Overall Completion INVOICE","OVERALL",""))</f>
        <v/>
      </c>
      <c r="E2948" t="str">
        <f>IF(D2948="INVOICE",VALUE(MID(TRIM('Tracker&amp;Invoice'!B2988),10,10)),"")</f>
        <v/>
      </c>
      <c r="F2948">
        <f>IF(B2948=1,IFERROR(LOOKUP(2,1/('Tracker&amp;Invoice'!$H2988:$AC2988&lt;&gt;""),COLUMN('Tracker&amp;Invoice'!$H2988:$AC2988)),8),F2947)</f>
        <v>15</v>
      </c>
      <c r="G2948">
        <f>IF(D2948="OVERALL",IFERROR(LOOKUP(2,1/('Tracker&amp;Invoice'!$H2988:$AC2988&lt;&gt;""),COLUMN('Tracker&amp;Invoice'!$H2988:$AC2988)),8),G2949)</f>
        <v>19</v>
      </c>
      <c r="H2948">
        <f t="shared" si="92"/>
        <v>19</v>
      </c>
      <c r="I2948" s="29">
        <f>IF(D2948="INVOICE",SUM('Tracker&amp;Invoice'!$H2988:INDEX('Tracker&amp;Invoice'!$A2988:$AC2988,1,H2948)),0)</f>
        <v>0</v>
      </c>
      <c r="J2948" s="29">
        <f>IF(D2948="OVERALL",SUM('Tracker&amp;Invoice'!$H2988:$AC2988),0)</f>
        <v>0</v>
      </c>
    </row>
    <row r="2949" spans="1:10">
      <c r="A2949" t="e">
        <f t="shared" si="93"/>
        <v>#REF!</v>
      </c>
      <c r="B2949">
        <f>IF(AND('Tracker&amp;Invoice'!A2989&lt;&gt;"",'Tracker&amp;Invoice'!A2989&lt;&gt;"ITEM",'Tracker&amp;Invoice'!A2987="ITEM"),1,0)</f>
        <v>0</v>
      </c>
      <c r="C2949" t="str">
        <f>IF(B2949=1,'Tracker&amp;Invoice'!A2989,C2948)</f>
        <v>BQ-164</v>
      </c>
      <c r="D2949" t="str">
        <f>IF(LEFT(TRIM('Tracker&amp;Invoice'!B2989),9)="INVOICE #","INVOICE",IF(TRIM('Tracker&amp;Invoice'!B2989)="Overall Completion INVOICE","OVERALL",""))</f>
        <v/>
      </c>
      <c r="E2949" t="str">
        <f>IF(D2949="INVOICE",VALUE(MID(TRIM('Tracker&amp;Invoice'!B2989),10,10)),"")</f>
        <v/>
      </c>
      <c r="F2949">
        <f>IF(B2949=1,IFERROR(LOOKUP(2,1/('Tracker&amp;Invoice'!$H2989:$AC2989&lt;&gt;""),COLUMN('Tracker&amp;Invoice'!$H2989:$AC2989)),8),F2948)</f>
        <v>15</v>
      </c>
      <c r="G2949">
        <f>IF(D2949="OVERALL",IFERROR(LOOKUP(2,1/('Tracker&amp;Invoice'!$H2989:$AC2989&lt;&gt;""),COLUMN('Tracker&amp;Invoice'!$H2989:$AC2989)),8),G2950)</f>
        <v>19</v>
      </c>
      <c r="H2949">
        <f t="shared" si="92"/>
        <v>19</v>
      </c>
      <c r="I2949" s="29">
        <f>IF(D2949="INVOICE",SUM('Tracker&amp;Invoice'!$H2989:INDEX('Tracker&amp;Invoice'!$A2989:$AC2989,1,H2949)),0)</f>
        <v>0</v>
      </c>
      <c r="J2949" s="29">
        <f>IF(D2949="OVERALL",SUM('Tracker&amp;Invoice'!$H2989:$AC2989),0)</f>
        <v>0</v>
      </c>
    </row>
    <row r="2950" spans="1:10">
      <c r="A2950" t="e">
        <f t="shared" si="93"/>
        <v>#REF!</v>
      </c>
      <c r="B2950">
        <f>IF(AND('Tracker&amp;Invoice'!A2990&lt;&gt;"",'Tracker&amp;Invoice'!A2990&lt;&gt;"ITEM",'Tracker&amp;Invoice'!A2988="ITEM"),1,0)</f>
        <v>0</v>
      </c>
      <c r="C2950" t="str">
        <f>IF(B2950=1,'Tracker&amp;Invoice'!A2990,C2949)</f>
        <v>BQ-164</v>
      </c>
      <c r="D2950" t="str">
        <f>IF(LEFT(TRIM('Tracker&amp;Invoice'!B2990),9)="INVOICE #","INVOICE",IF(TRIM('Tracker&amp;Invoice'!B2990)="Overall Completion INVOICE","OVERALL",""))</f>
        <v/>
      </c>
      <c r="E2950" t="str">
        <f>IF(D2950="INVOICE",VALUE(MID(TRIM('Tracker&amp;Invoice'!B2990),10,10)),"")</f>
        <v/>
      </c>
      <c r="F2950">
        <f>IF(B2950=1,IFERROR(LOOKUP(2,1/('Tracker&amp;Invoice'!$H2990:$AC2990&lt;&gt;""),COLUMN('Tracker&amp;Invoice'!$H2990:$AC2990)),8),F2949)</f>
        <v>15</v>
      </c>
      <c r="G2950">
        <f>IF(D2950="OVERALL",IFERROR(LOOKUP(2,1/('Tracker&amp;Invoice'!$H2990:$AC2990&lt;&gt;""),COLUMN('Tracker&amp;Invoice'!$H2990:$AC2990)),8),G2951)</f>
        <v>19</v>
      </c>
      <c r="H2950">
        <f t="shared" si="92"/>
        <v>19</v>
      </c>
      <c r="I2950" s="29">
        <f>IF(D2950="INVOICE",SUM('Tracker&amp;Invoice'!$H2990:INDEX('Tracker&amp;Invoice'!$A2990:$AC2990,1,H2950)),0)</f>
        <v>0</v>
      </c>
      <c r="J2950" s="29">
        <f>IF(D2950="OVERALL",SUM('Tracker&amp;Invoice'!$H2990:$AC2990),0)</f>
        <v>0</v>
      </c>
    </row>
    <row r="2951" spans="1:10">
      <c r="A2951" t="e">
        <f t="shared" si="93"/>
        <v>#REF!</v>
      </c>
      <c r="B2951">
        <f>IF(AND('Tracker&amp;Invoice'!A2991&lt;&gt;"",'Tracker&amp;Invoice'!A2991&lt;&gt;"ITEM",'Tracker&amp;Invoice'!A2989="ITEM"),1,0)</f>
        <v>1</v>
      </c>
      <c r="C2951" t="str">
        <f>IF(B2951=1,'Tracker&amp;Invoice'!A2991,C2950)</f>
        <v>BQ-165</v>
      </c>
      <c r="D2951" t="str">
        <f>IF(LEFT(TRIM('Tracker&amp;Invoice'!B2991),9)="INVOICE #","INVOICE",IF(TRIM('Tracker&amp;Invoice'!B2991)="Overall Completion INVOICE","OVERALL",""))</f>
        <v/>
      </c>
      <c r="E2951" t="str">
        <f>IF(D2951="INVOICE",VALUE(MID(TRIM('Tracker&amp;Invoice'!B2991),10,10)),"")</f>
        <v/>
      </c>
      <c r="F2951">
        <f>IF(B2951=1,IFERROR(LOOKUP(2,1/('Tracker&amp;Invoice'!$H2991:$AC2991&lt;&gt;""),COLUMN('Tracker&amp;Invoice'!$H2991:$AC2991)),8),F2950)</f>
        <v>18</v>
      </c>
      <c r="G2951">
        <f>IF(D2951="OVERALL",IFERROR(LOOKUP(2,1/('Tracker&amp;Invoice'!$H2991:$AC2991&lt;&gt;""),COLUMN('Tracker&amp;Invoice'!$H2991:$AC2991)),8),G2952)</f>
        <v>19</v>
      </c>
      <c r="H2951">
        <f t="shared" si="92"/>
        <v>19</v>
      </c>
      <c r="I2951" s="29">
        <f>IF(D2951="INVOICE",SUM('Tracker&amp;Invoice'!$H2991:INDEX('Tracker&amp;Invoice'!$A2991:$AC2991,1,H2951)),0)</f>
        <v>0</v>
      </c>
      <c r="J2951" s="29">
        <f>IF(D2951="OVERALL",SUM('Tracker&amp;Invoice'!$H2991:$AC2991),0)</f>
        <v>0</v>
      </c>
    </row>
    <row r="2952" spans="1:10">
      <c r="A2952" t="e">
        <f t="shared" si="93"/>
        <v>#REF!</v>
      </c>
      <c r="B2952">
        <f>IF(AND('Tracker&amp;Invoice'!A2992&lt;&gt;"",'Tracker&amp;Invoice'!A2992&lt;&gt;"ITEM",'Tracker&amp;Invoice'!A2990="ITEM"),1,0)</f>
        <v>0</v>
      </c>
      <c r="C2952" t="str">
        <f>IF(B2952=1,'Tracker&amp;Invoice'!A2992,C2951)</f>
        <v>BQ-165</v>
      </c>
      <c r="D2952" t="str">
        <f>IF(LEFT(TRIM('Tracker&amp;Invoice'!B2992),9)="INVOICE #","INVOICE",IF(TRIM('Tracker&amp;Invoice'!B2992)="Overall Completion INVOICE","OVERALL",""))</f>
        <v/>
      </c>
      <c r="E2952" t="str">
        <f>IF(D2952="INVOICE",VALUE(MID(TRIM('Tracker&amp;Invoice'!B2992),10,10)),"")</f>
        <v/>
      </c>
      <c r="F2952">
        <f>IF(B2952=1,IFERROR(LOOKUP(2,1/('Tracker&amp;Invoice'!$H2992:$AC2992&lt;&gt;""),COLUMN('Tracker&amp;Invoice'!$H2992:$AC2992)),8),F2951)</f>
        <v>18</v>
      </c>
      <c r="G2952">
        <f>IF(D2952="OVERALL",IFERROR(LOOKUP(2,1/('Tracker&amp;Invoice'!$H2992:$AC2992&lt;&gt;""),COLUMN('Tracker&amp;Invoice'!$H2992:$AC2992)),8),G2953)</f>
        <v>19</v>
      </c>
      <c r="H2952">
        <f t="shared" si="92"/>
        <v>19</v>
      </c>
      <c r="I2952" s="29">
        <f>IF(D2952="INVOICE",SUM('Tracker&amp;Invoice'!$H2992:INDEX('Tracker&amp;Invoice'!$A2992:$AC2992,1,H2952)),0)</f>
        <v>0</v>
      </c>
      <c r="J2952" s="29">
        <f>IF(D2952="OVERALL",SUM('Tracker&amp;Invoice'!$H2992:$AC2992),0)</f>
        <v>0</v>
      </c>
    </row>
    <row r="2953" spans="1:10">
      <c r="A2953" t="e">
        <f t="shared" si="93"/>
        <v>#REF!</v>
      </c>
      <c r="B2953">
        <f>IF(AND('Tracker&amp;Invoice'!A2993&lt;&gt;"",'Tracker&amp;Invoice'!A2993&lt;&gt;"ITEM",'Tracker&amp;Invoice'!A2991="ITEM"),1,0)</f>
        <v>0</v>
      </c>
      <c r="C2953" t="str">
        <f>IF(B2953=1,'Tracker&amp;Invoice'!A2993,C2952)</f>
        <v>BQ-165</v>
      </c>
      <c r="D2953" t="str">
        <f>IF(LEFT(TRIM('Tracker&amp;Invoice'!B2993),9)="INVOICE #","INVOICE",IF(TRIM('Tracker&amp;Invoice'!B2993)="Overall Completion INVOICE","OVERALL",""))</f>
        <v/>
      </c>
      <c r="E2953" t="str">
        <f>IF(D2953="INVOICE",VALUE(MID(TRIM('Tracker&amp;Invoice'!B2993),10,10)),"")</f>
        <v/>
      </c>
      <c r="F2953">
        <f>IF(B2953=1,IFERROR(LOOKUP(2,1/('Tracker&amp;Invoice'!$H2993:$AC2993&lt;&gt;""),COLUMN('Tracker&amp;Invoice'!$H2993:$AC2993)),8),F2952)</f>
        <v>18</v>
      </c>
      <c r="G2953">
        <f>IF(D2953="OVERALL",IFERROR(LOOKUP(2,1/('Tracker&amp;Invoice'!$H2993:$AC2993&lt;&gt;""),COLUMN('Tracker&amp;Invoice'!$H2993:$AC2993)),8),G2954)</f>
        <v>19</v>
      </c>
      <c r="H2953">
        <f t="shared" si="92"/>
        <v>19</v>
      </c>
      <c r="I2953" s="29">
        <f>IF(D2953="INVOICE",SUM('Tracker&amp;Invoice'!$H2993:INDEX('Tracker&amp;Invoice'!$A2993:$AC2993,1,H2953)),0)</f>
        <v>0</v>
      </c>
      <c r="J2953" s="29">
        <f>IF(D2953="OVERALL",SUM('Tracker&amp;Invoice'!$H2993:$AC2993),0)</f>
        <v>0</v>
      </c>
    </row>
    <row r="2954" spans="1:10">
      <c r="A2954" t="e">
        <f t="shared" si="93"/>
        <v>#REF!</v>
      </c>
      <c r="B2954">
        <f>IF(AND('Tracker&amp;Invoice'!A2994&lt;&gt;"",'Tracker&amp;Invoice'!A2994&lt;&gt;"ITEM",'Tracker&amp;Invoice'!A2992="ITEM"),1,0)</f>
        <v>0</v>
      </c>
      <c r="C2954" t="str">
        <f>IF(B2954=1,'Tracker&amp;Invoice'!A2994,C2953)</f>
        <v>BQ-165</v>
      </c>
      <c r="D2954" t="str">
        <f>IF(LEFT(TRIM('Tracker&amp;Invoice'!B2994),9)="INVOICE #","INVOICE",IF(TRIM('Tracker&amp;Invoice'!B2994)="Overall Completion INVOICE","OVERALL",""))</f>
        <v>INVOICE</v>
      </c>
      <c r="E2954">
        <f>IF(D2954="INVOICE",VALUE(MID(TRIM('Tracker&amp;Invoice'!B2994),10,10)),"")</f>
        <v>18</v>
      </c>
      <c r="F2954">
        <f>IF(B2954=1,IFERROR(LOOKUP(2,1/('Tracker&amp;Invoice'!$H2994:$AC2994&lt;&gt;""),COLUMN('Tracker&amp;Invoice'!$H2994:$AC2994)),8),F2953)</f>
        <v>18</v>
      </c>
      <c r="G2954">
        <f>IF(D2954="OVERALL",IFERROR(LOOKUP(2,1/('Tracker&amp;Invoice'!$H2994:$AC2994&lt;&gt;""),COLUMN('Tracker&amp;Invoice'!$H2994:$AC2994)),8),G2955)</f>
        <v>19</v>
      </c>
      <c r="H2954">
        <f t="shared" si="92"/>
        <v>19</v>
      </c>
      <c r="I2954" s="29">
        <f>IF(D2954="INVOICE",SUM('Tracker&amp;Invoice'!$H2994:INDEX('Tracker&amp;Invoice'!$A2994:$AC2994,1,H2954)),0)</f>
        <v>3633</v>
      </c>
      <c r="J2954" s="29">
        <f>IF(D2954="OVERALL",SUM('Tracker&amp;Invoice'!$H2994:$AC2994),0)</f>
        <v>0</v>
      </c>
    </row>
    <row r="2955" spans="1:10">
      <c r="A2955" t="e">
        <f t="shared" si="93"/>
        <v>#REF!</v>
      </c>
      <c r="B2955">
        <f>IF(AND('Tracker&amp;Invoice'!A2995&lt;&gt;"",'Tracker&amp;Invoice'!A2995&lt;&gt;"ITEM",'Tracker&amp;Invoice'!A2993="ITEM"),1,0)</f>
        <v>0</v>
      </c>
      <c r="C2955" t="str">
        <f>IF(B2955=1,'Tracker&amp;Invoice'!A2995,C2954)</f>
        <v>BQ-165</v>
      </c>
      <c r="D2955" t="str">
        <f>IF(LEFT(TRIM('Tracker&amp;Invoice'!B2995),9)="INVOICE #","INVOICE",IF(TRIM('Tracker&amp;Invoice'!B2995)="Overall Completion INVOICE","OVERALL",""))</f>
        <v/>
      </c>
      <c r="E2955" t="str">
        <f>IF(D2955="INVOICE",VALUE(MID(TRIM('Tracker&amp;Invoice'!B2995),10,10)),"")</f>
        <v/>
      </c>
      <c r="F2955">
        <f>IF(B2955=1,IFERROR(LOOKUP(2,1/('Tracker&amp;Invoice'!$H2995:$AC2995&lt;&gt;""),COLUMN('Tracker&amp;Invoice'!$H2995:$AC2995)),8),F2954)</f>
        <v>18</v>
      </c>
      <c r="G2955">
        <f>IF(D2955="OVERALL",IFERROR(LOOKUP(2,1/('Tracker&amp;Invoice'!$H2995:$AC2995&lt;&gt;""),COLUMN('Tracker&amp;Invoice'!$H2995:$AC2995)),8),G2956)</f>
        <v>19</v>
      </c>
      <c r="H2955">
        <f t="shared" si="92"/>
        <v>19</v>
      </c>
      <c r="I2955" s="29">
        <f>IF(D2955="INVOICE",SUM('Tracker&amp;Invoice'!$H2995:INDEX('Tracker&amp;Invoice'!$A2995:$AC2995,1,H2955)),0)</f>
        <v>0</v>
      </c>
      <c r="J2955" s="29">
        <f>IF(D2955="OVERALL",SUM('Tracker&amp;Invoice'!$H2995:$AC2995),0)</f>
        <v>0</v>
      </c>
    </row>
    <row r="2956" spans="1:10">
      <c r="A2956" t="e">
        <f t="shared" si="93"/>
        <v>#REF!</v>
      </c>
      <c r="B2956">
        <f>IF(AND('Tracker&amp;Invoice'!A2996&lt;&gt;"",'Tracker&amp;Invoice'!A2996&lt;&gt;"ITEM",'Tracker&amp;Invoice'!A2994="ITEM"),1,0)</f>
        <v>0</v>
      </c>
      <c r="C2956" t="str">
        <f>IF(B2956=1,'Tracker&amp;Invoice'!A2996,C2955)</f>
        <v>BQ-165</v>
      </c>
      <c r="D2956" t="str">
        <f>IF(LEFT(TRIM('Tracker&amp;Invoice'!B2996),9)="INVOICE #","INVOICE",IF(TRIM('Tracker&amp;Invoice'!B2996)="Overall Completion INVOICE","OVERALL",""))</f>
        <v>INVOICE</v>
      </c>
      <c r="E2956">
        <f>IF(D2956="INVOICE",VALUE(MID(TRIM('Tracker&amp;Invoice'!B2996),10,10)),"")</f>
        <v>27</v>
      </c>
      <c r="F2956">
        <f>IF(B2956=1,IFERROR(LOOKUP(2,1/('Tracker&amp;Invoice'!$H2996:$AC2996&lt;&gt;""),COLUMN('Tracker&amp;Invoice'!$H2996:$AC2996)),8),F2955)</f>
        <v>18</v>
      </c>
      <c r="G2956">
        <f>IF(D2956="OVERALL",IFERROR(LOOKUP(2,1/('Tracker&amp;Invoice'!$H2996:$AC2996&lt;&gt;""),COLUMN('Tracker&amp;Invoice'!$H2996:$AC2996)),8),G2957)</f>
        <v>19</v>
      </c>
      <c r="H2956">
        <f t="shared" si="92"/>
        <v>19</v>
      </c>
      <c r="I2956" s="29">
        <f>IF(D2956="INVOICE",SUM('Tracker&amp;Invoice'!$H2996:INDEX('Tracker&amp;Invoice'!$A2996:$AC2996,1,H2956)),0)</f>
        <v>4410.75</v>
      </c>
      <c r="J2956" s="29">
        <f>IF(D2956="OVERALL",SUM('Tracker&amp;Invoice'!$H2996:$AC2996),0)</f>
        <v>0</v>
      </c>
    </row>
    <row r="2957" spans="1:10">
      <c r="A2957" t="e">
        <f t="shared" si="93"/>
        <v>#REF!</v>
      </c>
      <c r="B2957">
        <f>IF(AND('Tracker&amp;Invoice'!A2997&lt;&gt;"",'Tracker&amp;Invoice'!A2997&lt;&gt;"ITEM",'Tracker&amp;Invoice'!A2995="ITEM"),1,0)</f>
        <v>0</v>
      </c>
      <c r="C2957" t="str">
        <f>IF(B2957=1,'Tracker&amp;Invoice'!A2997,C2956)</f>
        <v>BQ-165</v>
      </c>
      <c r="D2957" t="str">
        <f>IF(LEFT(TRIM('Tracker&amp;Invoice'!B2997),9)="INVOICE #","INVOICE",IF(TRIM('Tracker&amp;Invoice'!B2997)="Overall Completion INVOICE","OVERALL",""))</f>
        <v/>
      </c>
      <c r="E2957" t="str">
        <f>IF(D2957="INVOICE",VALUE(MID(TRIM('Tracker&amp;Invoice'!B2997),10,10)),"")</f>
        <v/>
      </c>
      <c r="F2957">
        <f>IF(B2957=1,IFERROR(LOOKUP(2,1/('Tracker&amp;Invoice'!$H2997:$AC2997&lt;&gt;""),COLUMN('Tracker&amp;Invoice'!$H2997:$AC2997)),8),F2956)</f>
        <v>18</v>
      </c>
      <c r="G2957">
        <f>IF(D2957="OVERALL",IFERROR(LOOKUP(2,1/('Tracker&amp;Invoice'!$H2997:$AC2997&lt;&gt;""),COLUMN('Tracker&amp;Invoice'!$H2997:$AC2997)),8),G2958)</f>
        <v>19</v>
      </c>
      <c r="H2957">
        <f t="shared" si="92"/>
        <v>19</v>
      </c>
      <c r="I2957" s="29">
        <f>IF(D2957="INVOICE",SUM('Tracker&amp;Invoice'!$H2997:INDEX('Tracker&amp;Invoice'!$A2997:$AC2997,1,H2957)),0)</f>
        <v>0</v>
      </c>
      <c r="J2957" s="29">
        <f>IF(D2957="OVERALL",SUM('Tracker&amp;Invoice'!$H2997:$AC2997),0)</f>
        <v>0</v>
      </c>
    </row>
    <row r="2958" spans="1:10">
      <c r="A2958" t="e">
        <f t="shared" si="93"/>
        <v>#REF!</v>
      </c>
      <c r="B2958">
        <f>IF(AND('Tracker&amp;Invoice'!A2998&lt;&gt;"",'Tracker&amp;Invoice'!A2998&lt;&gt;"ITEM",'Tracker&amp;Invoice'!A2996="ITEM"),1,0)</f>
        <v>0</v>
      </c>
      <c r="C2958" t="str">
        <f>IF(B2958=1,'Tracker&amp;Invoice'!A2998,C2957)</f>
        <v>BQ-165</v>
      </c>
      <c r="D2958" t="str">
        <f>IF(LEFT(TRIM('Tracker&amp;Invoice'!B2998),9)="INVOICE #","INVOICE",IF(TRIM('Tracker&amp;Invoice'!B2998)="Overall Completion INVOICE","OVERALL",""))</f>
        <v>INVOICE</v>
      </c>
      <c r="E2958">
        <f>IF(D2958="INVOICE",VALUE(MID(TRIM('Tracker&amp;Invoice'!B2998),10,10)),"")</f>
        <v>31</v>
      </c>
      <c r="F2958">
        <f>IF(B2958=1,IFERROR(LOOKUP(2,1/('Tracker&amp;Invoice'!$H2998:$AC2998&lt;&gt;""),COLUMN('Tracker&amp;Invoice'!$H2998:$AC2998)),8),F2957)</f>
        <v>18</v>
      </c>
      <c r="G2958">
        <f>IF(D2958="OVERALL",IFERROR(LOOKUP(2,1/('Tracker&amp;Invoice'!$H2998:$AC2998&lt;&gt;""),COLUMN('Tracker&amp;Invoice'!$H2998:$AC2998)),8),G2959)</f>
        <v>19</v>
      </c>
      <c r="H2958">
        <f t="shared" si="92"/>
        <v>19</v>
      </c>
      <c r="I2958" s="29">
        <f>IF(D2958="INVOICE",SUM('Tracker&amp;Invoice'!$H2998:INDEX('Tracker&amp;Invoice'!$A2998:$AC2998,1,H2958)),0)</f>
        <v>990</v>
      </c>
      <c r="J2958" s="29">
        <f>IF(D2958="OVERALL",SUM('Tracker&amp;Invoice'!$H2998:$AC2998),0)</f>
        <v>0</v>
      </c>
    </row>
    <row r="2959" spans="1:10">
      <c r="A2959" t="e">
        <f t="shared" si="93"/>
        <v>#REF!</v>
      </c>
      <c r="B2959">
        <f>IF(AND('Tracker&amp;Invoice'!A2999&lt;&gt;"",'Tracker&amp;Invoice'!A2999&lt;&gt;"ITEM",'Tracker&amp;Invoice'!A2997="ITEM"),1,0)</f>
        <v>0</v>
      </c>
      <c r="C2959" t="str">
        <f>IF(B2959=1,'Tracker&amp;Invoice'!A2999,C2958)</f>
        <v>BQ-165</v>
      </c>
      <c r="D2959" t="str">
        <f>IF(LEFT(TRIM('Tracker&amp;Invoice'!B2999),9)="INVOICE #","INVOICE",IF(TRIM('Tracker&amp;Invoice'!B2999)="Overall Completion INVOICE","OVERALL",""))</f>
        <v/>
      </c>
      <c r="E2959" t="str">
        <f>IF(D2959="INVOICE",VALUE(MID(TRIM('Tracker&amp;Invoice'!B2999),10,10)),"")</f>
        <v/>
      </c>
      <c r="F2959">
        <f>IF(B2959=1,IFERROR(LOOKUP(2,1/('Tracker&amp;Invoice'!$H2999:$AC2999&lt;&gt;""),COLUMN('Tracker&amp;Invoice'!$H2999:$AC2999)),8),F2958)</f>
        <v>18</v>
      </c>
      <c r="G2959">
        <f>IF(D2959="OVERALL",IFERROR(LOOKUP(2,1/('Tracker&amp;Invoice'!$H2999:$AC2999&lt;&gt;""),COLUMN('Tracker&amp;Invoice'!$H2999:$AC2999)),8),G2960)</f>
        <v>19</v>
      </c>
      <c r="H2959">
        <f t="shared" si="92"/>
        <v>19</v>
      </c>
      <c r="I2959" s="29">
        <f>IF(D2959="INVOICE",SUM('Tracker&amp;Invoice'!$H2999:INDEX('Tracker&amp;Invoice'!$A2999:$AC2999,1,H2959)),0)</f>
        <v>0</v>
      </c>
      <c r="J2959" s="29">
        <f>IF(D2959="OVERALL",SUM('Tracker&amp;Invoice'!$H2999:$AC2999),0)</f>
        <v>0</v>
      </c>
    </row>
    <row r="2960" spans="1:10">
      <c r="A2960" t="e">
        <f t="shared" si="93"/>
        <v>#REF!</v>
      </c>
      <c r="B2960">
        <f>IF(AND('Tracker&amp;Invoice'!A3000&lt;&gt;"",'Tracker&amp;Invoice'!A3000&lt;&gt;"ITEM",'Tracker&amp;Invoice'!A2998="ITEM"),1,0)</f>
        <v>0</v>
      </c>
      <c r="C2960" t="str">
        <f>IF(B2960=1,'Tracker&amp;Invoice'!A3000,C2959)</f>
        <v>BQ-165</v>
      </c>
      <c r="D2960" t="str">
        <f>IF(LEFT(TRIM('Tracker&amp;Invoice'!B3000),9)="INVOICE #","INVOICE",IF(TRIM('Tracker&amp;Invoice'!B3000)="Overall Completion INVOICE","OVERALL",""))</f>
        <v>INVOICE</v>
      </c>
      <c r="E2960">
        <f>IF(D2960="INVOICE",VALUE(MID(TRIM('Tracker&amp;Invoice'!B3000),10,10)),"")</f>
        <v>33</v>
      </c>
      <c r="F2960">
        <f>IF(B2960=1,IFERROR(LOOKUP(2,1/('Tracker&amp;Invoice'!$H3000:$AC3000&lt;&gt;""),COLUMN('Tracker&amp;Invoice'!$H3000:$AC3000)),8),F2959)</f>
        <v>18</v>
      </c>
      <c r="G2960">
        <f>IF(D2960="OVERALL",IFERROR(LOOKUP(2,1/('Tracker&amp;Invoice'!$H3000:$AC3000&lt;&gt;""),COLUMN('Tracker&amp;Invoice'!$H3000:$AC3000)),8),G2961)</f>
        <v>19</v>
      </c>
      <c r="H2960">
        <f t="shared" si="92"/>
        <v>19</v>
      </c>
      <c r="I2960" s="29">
        <f>IF(D2960="INVOICE",SUM('Tracker&amp;Invoice'!$H3000:INDEX('Tracker&amp;Invoice'!$A3000:$AC3000,1,H2960)),0)</f>
        <v>-123.75</v>
      </c>
      <c r="J2960" s="29">
        <f>IF(D2960="OVERALL",SUM('Tracker&amp;Invoice'!$H3000:$AC3000),0)</f>
        <v>0</v>
      </c>
    </row>
    <row r="2961" spans="1:10">
      <c r="A2961" t="e">
        <f t="shared" si="93"/>
        <v>#REF!</v>
      </c>
      <c r="B2961">
        <f>IF(AND('Tracker&amp;Invoice'!A3001&lt;&gt;"",'Tracker&amp;Invoice'!A3001&lt;&gt;"ITEM",'Tracker&amp;Invoice'!A2999="ITEM"),1,0)</f>
        <v>0</v>
      </c>
      <c r="C2961" t="str">
        <f>IF(B2961=1,'Tracker&amp;Invoice'!A3001,C2960)</f>
        <v>BQ-165</v>
      </c>
      <c r="D2961" t="str">
        <f>IF(LEFT(TRIM('Tracker&amp;Invoice'!B3001),9)="INVOICE #","INVOICE",IF(TRIM('Tracker&amp;Invoice'!B3001)="Overall Completion INVOICE","OVERALL",""))</f>
        <v/>
      </c>
      <c r="E2961" t="str">
        <f>IF(D2961="INVOICE",VALUE(MID(TRIM('Tracker&amp;Invoice'!B3001),10,10)),"")</f>
        <v/>
      </c>
      <c r="F2961">
        <f>IF(B2961=1,IFERROR(LOOKUP(2,1/('Tracker&amp;Invoice'!$H3001:$AC3001&lt;&gt;""),COLUMN('Tracker&amp;Invoice'!$H3001:$AC3001)),8),F2960)</f>
        <v>18</v>
      </c>
      <c r="G2961">
        <f>IF(D2961="OVERALL",IFERROR(LOOKUP(2,1/('Tracker&amp;Invoice'!$H3001:$AC3001&lt;&gt;""),COLUMN('Tracker&amp;Invoice'!$H3001:$AC3001)),8),G2962)</f>
        <v>19</v>
      </c>
      <c r="H2961">
        <f t="shared" si="92"/>
        <v>19</v>
      </c>
      <c r="I2961" s="29">
        <f>IF(D2961="INVOICE",SUM('Tracker&amp;Invoice'!$H3001:INDEX('Tracker&amp;Invoice'!$A3001:$AC3001,1,H2961)),0)</f>
        <v>0</v>
      </c>
      <c r="J2961" s="29">
        <f>IF(D2961="OVERALL",SUM('Tracker&amp;Invoice'!$H3001:$AC3001),0)</f>
        <v>0</v>
      </c>
    </row>
    <row r="2962" spans="1:10">
      <c r="A2962" t="e">
        <f t="shared" si="93"/>
        <v>#REF!</v>
      </c>
      <c r="B2962">
        <f>IF(AND('Tracker&amp;Invoice'!A3002&lt;&gt;"",'Tracker&amp;Invoice'!A3002&lt;&gt;"ITEM",'Tracker&amp;Invoice'!A3000="ITEM"),1,0)</f>
        <v>0</v>
      </c>
      <c r="C2962" t="str">
        <f>IF(B2962=1,'Tracker&amp;Invoice'!A3002,C2961)</f>
        <v>BQ-165</v>
      </c>
      <c r="D2962" t="str">
        <f>IF(LEFT(TRIM('Tracker&amp;Invoice'!B3002),9)="INVOICE #","INVOICE",IF(TRIM('Tracker&amp;Invoice'!B3002)="Overall Completion INVOICE","OVERALL",""))</f>
        <v>OVERALL</v>
      </c>
      <c r="E2962" t="str">
        <f>IF(D2962="INVOICE",VALUE(MID(TRIM('Tracker&amp;Invoice'!B3002),10,10)),"")</f>
        <v/>
      </c>
      <c r="F2962">
        <f>IF(B2962=1,IFERROR(LOOKUP(2,1/('Tracker&amp;Invoice'!$H3002:$AC3002&lt;&gt;""),COLUMN('Tracker&amp;Invoice'!$H3002:$AC3002)),8),F2961)</f>
        <v>18</v>
      </c>
      <c r="G2962">
        <f>IF(D2962="OVERALL",IFERROR(LOOKUP(2,1/('Tracker&amp;Invoice'!$H3002:$AC3002&lt;&gt;""),COLUMN('Tracker&amp;Invoice'!$H3002:$AC3002)),8),G2963)</f>
        <v>19</v>
      </c>
      <c r="H2962">
        <f t="shared" si="92"/>
        <v>19</v>
      </c>
      <c r="I2962" s="29">
        <f>IF(D2962="INVOICE",SUM('Tracker&amp;Invoice'!$H3002:INDEX('Tracker&amp;Invoice'!$A3002:$AC3002,1,H2962)),0)</f>
        <v>0</v>
      </c>
      <c r="J2962" s="29">
        <f>IF(D2962="OVERALL",SUM('Tracker&amp;Invoice'!$H3002:$AC3002),0)</f>
        <v>8910</v>
      </c>
    </row>
    <row r="2963" spans="1:10">
      <c r="A2963" t="e">
        <f t="shared" si="93"/>
        <v>#REF!</v>
      </c>
      <c r="B2963">
        <f>IF(AND('Tracker&amp;Invoice'!A3003&lt;&gt;"",'Tracker&amp;Invoice'!A3003&lt;&gt;"ITEM",'Tracker&amp;Invoice'!A3001="ITEM"),1,0)</f>
        <v>0</v>
      </c>
      <c r="C2963" t="str">
        <f>IF(B2963=1,'Tracker&amp;Invoice'!A3003,C2962)</f>
        <v>BQ-165</v>
      </c>
      <c r="D2963" t="str">
        <f>IF(LEFT(TRIM('Tracker&amp;Invoice'!B3003),9)="INVOICE #","INVOICE",IF(TRIM('Tracker&amp;Invoice'!B3003)="Overall Completion INVOICE","OVERALL",""))</f>
        <v/>
      </c>
      <c r="E2963" t="str">
        <f>IF(D2963="INVOICE",VALUE(MID(TRIM('Tracker&amp;Invoice'!B3003),10,10)),"")</f>
        <v/>
      </c>
      <c r="F2963">
        <f>IF(B2963=1,IFERROR(LOOKUP(2,1/('Tracker&amp;Invoice'!$H3003:$AC3003&lt;&gt;""),COLUMN('Tracker&amp;Invoice'!$H3003:$AC3003)),8),F2962)</f>
        <v>18</v>
      </c>
      <c r="G2963">
        <f>IF(D2963="OVERALL",IFERROR(LOOKUP(2,1/('Tracker&amp;Invoice'!$H3003:$AC3003&lt;&gt;""),COLUMN('Tracker&amp;Invoice'!$H3003:$AC3003)),8),G2964)</f>
        <v>16</v>
      </c>
      <c r="H2963">
        <f t="shared" si="92"/>
        <v>18</v>
      </c>
      <c r="I2963" s="29">
        <f>IF(D2963="INVOICE",SUM('Tracker&amp;Invoice'!$H3003:INDEX('Tracker&amp;Invoice'!$A3003:$AC3003,1,H2963)),0)</f>
        <v>0</v>
      </c>
      <c r="J2963" s="29">
        <f>IF(D2963="OVERALL",SUM('Tracker&amp;Invoice'!$H3003:$AC3003),0)</f>
        <v>0</v>
      </c>
    </row>
    <row r="2964" spans="1:10">
      <c r="A2964" t="e">
        <f t="shared" si="93"/>
        <v>#REF!</v>
      </c>
      <c r="B2964">
        <f>IF(AND('Tracker&amp;Invoice'!A3004&lt;&gt;"",'Tracker&amp;Invoice'!A3004&lt;&gt;"ITEM",'Tracker&amp;Invoice'!A3002="ITEM"),1,0)</f>
        <v>0</v>
      </c>
      <c r="C2964" t="str">
        <f>IF(B2964=1,'Tracker&amp;Invoice'!A3004,C2963)</f>
        <v>BQ-165</v>
      </c>
      <c r="D2964" t="str">
        <f>IF(LEFT(TRIM('Tracker&amp;Invoice'!B3004),9)="INVOICE #","INVOICE",IF(TRIM('Tracker&amp;Invoice'!B3004)="Overall Completion INVOICE","OVERALL",""))</f>
        <v/>
      </c>
      <c r="E2964" t="str">
        <f>IF(D2964="INVOICE",VALUE(MID(TRIM('Tracker&amp;Invoice'!B3004),10,10)),"")</f>
        <v/>
      </c>
      <c r="F2964">
        <f>IF(B2964=1,IFERROR(LOOKUP(2,1/('Tracker&amp;Invoice'!$H3004:$AC3004&lt;&gt;""),COLUMN('Tracker&amp;Invoice'!$H3004:$AC3004)),8),F2963)</f>
        <v>18</v>
      </c>
      <c r="G2964">
        <f>IF(D2964="OVERALL",IFERROR(LOOKUP(2,1/('Tracker&amp;Invoice'!$H3004:$AC3004&lt;&gt;""),COLUMN('Tracker&amp;Invoice'!$H3004:$AC3004)),8),G2965)</f>
        <v>16</v>
      </c>
      <c r="H2964">
        <f t="shared" si="92"/>
        <v>18</v>
      </c>
      <c r="I2964" s="29">
        <f>IF(D2964="INVOICE",SUM('Tracker&amp;Invoice'!$H3004:INDEX('Tracker&amp;Invoice'!$A3004:$AC3004,1,H2964)),0)</f>
        <v>0</v>
      </c>
      <c r="J2964" s="29">
        <f>IF(D2964="OVERALL",SUM('Tracker&amp;Invoice'!$H3004:$AC3004),0)</f>
        <v>0</v>
      </c>
    </row>
    <row r="2965" spans="1:10">
      <c r="A2965" t="e">
        <f t="shared" si="93"/>
        <v>#REF!</v>
      </c>
      <c r="B2965">
        <f>IF(AND('Tracker&amp;Invoice'!A3005&lt;&gt;"",'Tracker&amp;Invoice'!A3005&lt;&gt;"ITEM",'Tracker&amp;Invoice'!A3003="ITEM"),1,0)</f>
        <v>0</v>
      </c>
      <c r="C2965" t="str">
        <f>IF(B2965=1,'Tracker&amp;Invoice'!A3005,C2964)</f>
        <v>BQ-165</v>
      </c>
      <c r="D2965" t="str">
        <f>IF(LEFT(TRIM('Tracker&amp;Invoice'!B3005),9)="INVOICE #","INVOICE",IF(TRIM('Tracker&amp;Invoice'!B3005)="Overall Completion INVOICE","OVERALL",""))</f>
        <v/>
      </c>
      <c r="E2965" t="str">
        <f>IF(D2965="INVOICE",VALUE(MID(TRIM('Tracker&amp;Invoice'!B3005),10,10)),"")</f>
        <v/>
      </c>
      <c r="F2965">
        <f>IF(B2965=1,IFERROR(LOOKUP(2,1/('Tracker&amp;Invoice'!$H3005:$AC3005&lt;&gt;""),COLUMN('Tracker&amp;Invoice'!$H3005:$AC3005)),8),F2964)</f>
        <v>18</v>
      </c>
      <c r="G2965">
        <f>IF(D2965="OVERALL",IFERROR(LOOKUP(2,1/('Tracker&amp;Invoice'!$H3005:$AC3005&lt;&gt;""),COLUMN('Tracker&amp;Invoice'!$H3005:$AC3005)),8),G2966)</f>
        <v>16</v>
      </c>
      <c r="H2965">
        <f t="shared" si="92"/>
        <v>18</v>
      </c>
      <c r="I2965" s="29">
        <f>IF(D2965="INVOICE",SUM('Tracker&amp;Invoice'!$H3005:INDEX('Tracker&amp;Invoice'!$A3005:$AC3005,1,H2965)),0)</f>
        <v>0</v>
      </c>
      <c r="J2965" s="29">
        <f>IF(D2965="OVERALL",SUM('Tracker&amp;Invoice'!$H3005:$AC3005),0)</f>
        <v>0</v>
      </c>
    </row>
    <row r="2966" spans="1:10">
      <c r="A2966" t="e">
        <f t="shared" si="93"/>
        <v>#REF!</v>
      </c>
      <c r="B2966">
        <f>IF(AND('Tracker&amp;Invoice'!A3006&lt;&gt;"",'Tracker&amp;Invoice'!A3006&lt;&gt;"ITEM",'Tracker&amp;Invoice'!A3004="ITEM"),1,0)</f>
        <v>0</v>
      </c>
      <c r="C2966" t="str">
        <f>IF(B2966=1,'Tracker&amp;Invoice'!A3006,C2965)</f>
        <v>BQ-165</v>
      </c>
      <c r="D2966" t="str">
        <f>IF(LEFT(TRIM('Tracker&amp;Invoice'!B3006),9)="INVOICE #","INVOICE",IF(TRIM('Tracker&amp;Invoice'!B3006)="Overall Completion INVOICE","OVERALL",""))</f>
        <v/>
      </c>
      <c r="E2966" t="str">
        <f>IF(D2966="INVOICE",VALUE(MID(TRIM('Tracker&amp;Invoice'!B3006),10,10)),"")</f>
        <v/>
      </c>
      <c r="F2966">
        <f>IF(B2966=1,IFERROR(LOOKUP(2,1/('Tracker&amp;Invoice'!$H3006:$AC3006&lt;&gt;""),COLUMN('Tracker&amp;Invoice'!$H3006:$AC3006)),8),F2965)</f>
        <v>18</v>
      </c>
      <c r="G2966">
        <f>IF(D2966="OVERALL",IFERROR(LOOKUP(2,1/('Tracker&amp;Invoice'!$H3006:$AC3006&lt;&gt;""),COLUMN('Tracker&amp;Invoice'!$H3006:$AC3006)),8),G2967)</f>
        <v>16</v>
      </c>
      <c r="H2966">
        <f t="shared" si="92"/>
        <v>18</v>
      </c>
      <c r="I2966" s="29">
        <f>IF(D2966="INVOICE",SUM('Tracker&amp;Invoice'!$H3006:INDEX('Tracker&amp;Invoice'!$A3006:$AC3006,1,H2966)),0)</f>
        <v>0</v>
      </c>
      <c r="J2966" s="29">
        <f>IF(D2966="OVERALL",SUM('Tracker&amp;Invoice'!$H3006:$AC3006),0)</f>
        <v>0</v>
      </c>
    </row>
    <row r="2967" spans="1:10">
      <c r="A2967" t="e">
        <f t="shared" si="93"/>
        <v>#REF!</v>
      </c>
      <c r="B2967">
        <f>IF(AND('Tracker&amp;Invoice'!A3007&lt;&gt;"",'Tracker&amp;Invoice'!A3007&lt;&gt;"ITEM",'Tracker&amp;Invoice'!A3005="ITEM"),1,0)</f>
        <v>0</v>
      </c>
      <c r="C2967" t="str">
        <f>IF(B2967=1,'Tracker&amp;Invoice'!A3007,C2966)</f>
        <v>BQ-165</v>
      </c>
      <c r="D2967" t="str">
        <f>IF(LEFT(TRIM('Tracker&amp;Invoice'!B3007),9)="INVOICE #","INVOICE",IF(TRIM('Tracker&amp;Invoice'!B3007)="Overall Completion INVOICE","OVERALL",""))</f>
        <v/>
      </c>
      <c r="E2967" t="str">
        <f>IF(D2967="INVOICE",VALUE(MID(TRIM('Tracker&amp;Invoice'!B3007),10,10)),"")</f>
        <v/>
      </c>
      <c r="F2967">
        <f>IF(B2967=1,IFERROR(LOOKUP(2,1/('Tracker&amp;Invoice'!$H3007:$AC3007&lt;&gt;""),COLUMN('Tracker&amp;Invoice'!$H3007:$AC3007)),8),F2966)</f>
        <v>18</v>
      </c>
      <c r="G2967">
        <f>IF(D2967="OVERALL",IFERROR(LOOKUP(2,1/('Tracker&amp;Invoice'!$H3007:$AC3007&lt;&gt;""),COLUMN('Tracker&amp;Invoice'!$H3007:$AC3007)),8),G2968)</f>
        <v>16</v>
      </c>
      <c r="H2967">
        <f t="shared" si="92"/>
        <v>18</v>
      </c>
      <c r="I2967" s="29">
        <f>IF(D2967="INVOICE",SUM('Tracker&amp;Invoice'!$H3007:INDEX('Tracker&amp;Invoice'!$A3007:$AC3007,1,H2967)),0)</f>
        <v>0</v>
      </c>
      <c r="J2967" s="29">
        <f>IF(D2967="OVERALL",SUM('Tracker&amp;Invoice'!$H3007:$AC3007),0)</f>
        <v>0</v>
      </c>
    </row>
    <row r="2968" spans="1:10">
      <c r="A2968" t="e">
        <f t="shared" si="93"/>
        <v>#REF!</v>
      </c>
      <c r="B2968">
        <f>IF(AND('Tracker&amp;Invoice'!A3008&lt;&gt;"",'Tracker&amp;Invoice'!A3008&lt;&gt;"ITEM",'Tracker&amp;Invoice'!A3006="ITEM"),1,0)</f>
        <v>0</v>
      </c>
      <c r="C2968" t="str">
        <f>IF(B2968=1,'Tracker&amp;Invoice'!A3008,C2967)</f>
        <v>BQ-165</v>
      </c>
      <c r="D2968" t="str">
        <f>IF(LEFT(TRIM('Tracker&amp;Invoice'!B3008),9)="INVOICE #","INVOICE",IF(TRIM('Tracker&amp;Invoice'!B3008)="Overall Completion INVOICE","OVERALL",""))</f>
        <v/>
      </c>
      <c r="E2968" t="str">
        <f>IF(D2968="INVOICE",VALUE(MID(TRIM('Tracker&amp;Invoice'!B3008),10,10)),"")</f>
        <v/>
      </c>
      <c r="F2968">
        <f>IF(B2968=1,IFERROR(LOOKUP(2,1/('Tracker&amp;Invoice'!$H3008:$AC3008&lt;&gt;""),COLUMN('Tracker&amp;Invoice'!$H3008:$AC3008)),8),F2967)</f>
        <v>18</v>
      </c>
      <c r="G2968">
        <f>IF(D2968="OVERALL",IFERROR(LOOKUP(2,1/('Tracker&amp;Invoice'!$H3008:$AC3008&lt;&gt;""),COLUMN('Tracker&amp;Invoice'!$H3008:$AC3008)),8),G2969)</f>
        <v>16</v>
      </c>
      <c r="H2968">
        <f t="shared" si="92"/>
        <v>18</v>
      </c>
      <c r="I2968" s="29">
        <f>IF(D2968="INVOICE",SUM('Tracker&amp;Invoice'!$H3008:INDEX('Tracker&amp;Invoice'!$A3008:$AC3008,1,H2968)),0)</f>
        <v>0</v>
      </c>
      <c r="J2968" s="29">
        <f>IF(D2968="OVERALL",SUM('Tracker&amp;Invoice'!$H3008:$AC3008),0)</f>
        <v>0</v>
      </c>
    </row>
    <row r="2969" spans="1:10">
      <c r="A2969" t="e">
        <f t="shared" si="93"/>
        <v>#REF!</v>
      </c>
      <c r="B2969">
        <f>IF(AND('Tracker&amp;Invoice'!A3009&lt;&gt;"",'Tracker&amp;Invoice'!A3009&lt;&gt;"ITEM",'Tracker&amp;Invoice'!A3007="ITEM"),1,0)</f>
        <v>0</v>
      </c>
      <c r="C2969" t="str">
        <f>IF(B2969=1,'Tracker&amp;Invoice'!A3009,C2968)</f>
        <v>BQ-165</v>
      </c>
      <c r="D2969" t="str">
        <f>IF(LEFT(TRIM('Tracker&amp;Invoice'!B3009),9)="INVOICE #","INVOICE",IF(TRIM('Tracker&amp;Invoice'!B3009)="Overall Completion INVOICE","OVERALL",""))</f>
        <v/>
      </c>
      <c r="E2969" t="str">
        <f>IF(D2969="INVOICE",VALUE(MID(TRIM('Tracker&amp;Invoice'!B3009),10,10)),"")</f>
        <v/>
      </c>
      <c r="F2969">
        <f>IF(B2969=1,IFERROR(LOOKUP(2,1/('Tracker&amp;Invoice'!$H3009:$AC3009&lt;&gt;""),COLUMN('Tracker&amp;Invoice'!$H3009:$AC3009)),8),F2968)</f>
        <v>18</v>
      </c>
      <c r="G2969">
        <f>IF(D2969="OVERALL",IFERROR(LOOKUP(2,1/('Tracker&amp;Invoice'!$H3009:$AC3009&lt;&gt;""),COLUMN('Tracker&amp;Invoice'!$H3009:$AC3009)),8),G2970)</f>
        <v>16</v>
      </c>
      <c r="H2969">
        <f t="shared" si="92"/>
        <v>18</v>
      </c>
      <c r="I2969" s="29">
        <f>IF(D2969="INVOICE",SUM('Tracker&amp;Invoice'!$H3009:INDEX('Tracker&amp;Invoice'!$A3009:$AC3009,1,H2969)),0)</f>
        <v>0</v>
      </c>
      <c r="J2969" s="29">
        <f>IF(D2969="OVERALL",SUM('Tracker&amp;Invoice'!$H3009:$AC3009),0)</f>
        <v>0</v>
      </c>
    </row>
    <row r="2970" spans="1:10">
      <c r="A2970" t="e">
        <f t="shared" si="93"/>
        <v>#REF!</v>
      </c>
      <c r="B2970">
        <f>IF(AND('Tracker&amp;Invoice'!A3010&lt;&gt;"",'Tracker&amp;Invoice'!A3010&lt;&gt;"ITEM",'Tracker&amp;Invoice'!A3008="ITEM"),1,0)</f>
        <v>0</v>
      </c>
      <c r="C2970" t="str">
        <f>IF(B2970=1,'Tracker&amp;Invoice'!A3010,C2969)</f>
        <v>BQ-165</v>
      </c>
      <c r="D2970" t="str">
        <f>IF(LEFT(TRIM('Tracker&amp;Invoice'!B3010),9)="INVOICE #","INVOICE",IF(TRIM('Tracker&amp;Invoice'!B3010)="Overall Completion INVOICE","OVERALL",""))</f>
        <v/>
      </c>
      <c r="E2970" t="str">
        <f>IF(D2970="INVOICE",VALUE(MID(TRIM('Tracker&amp;Invoice'!B3010),10,10)),"")</f>
        <v/>
      </c>
      <c r="F2970">
        <f>IF(B2970=1,IFERROR(LOOKUP(2,1/('Tracker&amp;Invoice'!$H3010:$AC3010&lt;&gt;""),COLUMN('Tracker&amp;Invoice'!$H3010:$AC3010)),8),F2969)</f>
        <v>18</v>
      </c>
      <c r="G2970">
        <f>IF(D2970="OVERALL",IFERROR(LOOKUP(2,1/('Tracker&amp;Invoice'!$H3010:$AC3010&lt;&gt;""),COLUMN('Tracker&amp;Invoice'!$H3010:$AC3010)),8),G2971)</f>
        <v>16</v>
      </c>
      <c r="H2970">
        <f t="shared" si="92"/>
        <v>18</v>
      </c>
      <c r="I2970" s="29">
        <f>IF(D2970="INVOICE",SUM('Tracker&amp;Invoice'!$H3010:INDEX('Tracker&amp;Invoice'!$A3010:$AC3010,1,H2970)),0)</f>
        <v>0</v>
      </c>
      <c r="J2970" s="29">
        <f>IF(D2970="OVERALL",SUM('Tracker&amp;Invoice'!$H3010:$AC3010),0)</f>
        <v>0</v>
      </c>
    </row>
    <row r="2971" spans="1:10">
      <c r="A2971" t="e">
        <f t="shared" si="93"/>
        <v>#REF!</v>
      </c>
      <c r="B2971">
        <f>IF(AND('Tracker&amp;Invoice'!A3011&lt;&gt;"",'Tracker&amp;Invoice'!A3011&lt;&gt;"ITEM",'Tracker&amp;Invoice'!A3009="ITEM"),1,0)</f>
        <v>1</v>
      </c>
      <c r="C2971" t="str">
        <f>IF(B2971=1,'Tracker&amp;Invoice'!A3011,C2970)</f>
        <v>BQ-166</v>
      </c>
      <c r="D2971" t="str">
        <f>IF(LEFT(TRIM('Tracker&amp;Invoice'!B3011),9)="INVOICE #","INVOICE",IF(TRIM('Tracker&amp;Invoice'!B3011)="Overall Completion INVOICE","OVERALL",""))</f>
        <v/>
      </c>
      <c r="E2971" t="str">
        <f>IF(D2971="INVOICE",VALUE(MID(TRIM('Tracker&amp;Invoice'!B3011),10,10)),"")</f>
        <v/>
      </c>
      <c r="F2971">
        <f>IF(B2971=1,IFERROR(LOOKUP(2,1/('Tracker&amp;Invoice'!$H3011:$AC3011&lt;&gt;""),COLUMN('Tracker&amp;Invoice'!$H3011:$AC3011)),8),F2970)</f>
        <v>15</v>
      </c>
      <c r="G2971">
        <f>IF(D2971="OVERALL",IFERROR(LOOKUP(2,1/('Tracker&amp;Invoice'!$H3011:$AC3011&lt;&gt;""),COLUMN('Tracker&amp;Invoice'!$H3011:$AC3011)),8),G2972)</f>
        <v>16</v>
      </c>
      <c r="H2971">
        <f t="shared" si="92"/>
        <v>16</v>
      </c>
      <c r="I2971" s="29">
        <f>IF(D2971="INVOICE",SUM('Tracker&amp;Invoice'!$H3011:INDEX('Tracker&amp;Invoice'!$A3011:$AC3011,1,H2971)),0)</f>
        <v>0</v>
      </c>
      <c r="J2971" s="29">
        <f>IF(D2971="OVERALL",SUM('Tracker&amp;Invoice'!$H3011:$AC3011),0)</f>
        <v>0</v>
      </c>
    </row>
    <row r="2972" spans="1:10">
      <c r="A2972" t="e">
        <f t="shared" si="93"/>
        <v>#REF!</v>
      </c>
      <c r="B2972">
        <f>IF(AND('Tracker&amp;Invoice'!A3012&lt;&gt;"",'Tracker&amp;Invoice'!A3012&lt;&gt;"ITEM",'Tracker&amp;Invoice'!A3010="ITEM"),1,0)</f>
        <v>0</v>
      </c>
      <c r="C2972" t="str">
        <f>IF(B2972=1,'Tracker&amp;Invoice'!A3012,C2971)</f>
        <v>BQ-166</v>
      </c>
      <c r="D2972" t="str">
        <f>IF(LEFT(TRIM('Tracker&amp;Invoice'!B3012),9)="INVOICE #","INVOICE",IF(TRIM('Tracker&amp;Invoice'!B3012)="Overall Completion INVOICE","OVERALL",""))</f>
        <v/>
      </c>
      <c r="E2972" t="str">
        <f>IF(D2972="INVOICE",VALUE(MID(TRIM('Tracker&amp;Invoice'!B3012),10,10)),"")</f>
        <v/>
      </c>
      <c r="F2972">
        <f>IF(B2972=1,IFERROR(LOOKUP(2,1/('Tracker&amp;Invoice'!$H3012:$AC3012&lt;&gt;""),COLUMN('Tracker&amp;Invoice'!$H3012:$AC3012)),8),F2971)</f>
        <v>15</v>
      </c>
      <c r="G2972">
        <f>IF(D2972="OVERALL",IFERROR(LOOKUP(2,1/('Tracker&amp;Invoice'!$H3012:$AC3012&lt;&gt;""),COLUMN('Tracker&amp;Invoice'!$H3012:$AC3012)),8),G2973)</f>
        <v>16</v>
      </c>
      <c r="H2972">
        <f t="shared" si="92"/>
        <v>16</v>
      </c>
      <c r="I2972" s="29">
        <f>IF(D2972="INVOICE",SUM('Tracker&amp;Invoice'!$H3012:INDEX('Tracker&amp;Invoice'!$A3012:$AC3012,1,H2972)),0)</f>
        <v>0</v>
      </c>
      <c r="J2972" s="29">
        <f>IF(D2972="OVERALL",SUM('Tracker&amp;Invoice'!$H3012:$AC3012),0)</f>
        <v>0</v>
      </c>
    </row>
    <row r="2973" spans="1:10">
      <c r="A2973" t="e">
        <f t="shared" si="93"/>
        <v>#REF!</v>
      </c>
      <c r="B2973">
        <f>IF(AND('Tracker&amp;Invoice'!A3013&lt;&gt;"",'Tracker&amp;Invoice'!A3013&lt;&gt;"ITEM",'Tracker&amp;Invoice'!A3011="ITEM"),1,0)</f>
        <v>0</v>
      </c>
      <c r="C2973" t="str">
        <f>IF(B2973=1,'Tracker&amp;Invoice'!A3013,C2972)</f>
        <v>BQ-166</v>
      </c>
      <c r="D2973" t="str">
        <f>IF(LEFT(TRIM('Tracker&amp;Invoice'!B3013),9)="INVOICE #","INVOICE",IF(TRIM('Tracker&amp;Invoice'!B3013)="Overall Completion INVOICE","OVERALL",""))</f>
        <v/>
      </c>
      <c r="E2973" t="str">
        <f>IF(D2973="INVOICE",VALUE(MID(TRIM('Tracker&amp;Invoice'!B3013),10,10)),"")</f>
        <v/>
      </c>
      <c r="F2973">
        <f>IF(B2973=1,IFERROR(LOOKUP(2,1/('Tracker&amp;Invoice'!$H3013:$AC3013&lt;&gt;""),COLUMN('Tracker&amp;Invoice'!$H3013:$AC3013)),8),F2972)</f>
        <v>15</v>
      </c>
      <c r="G2973">
        <f>IF(D2973="OVERALL",IFERROR(LOOKUP(2,1/('Tracker&amp;Invoice'!$H3013:$AC3013&lt;&gt;""),COLUMN('Tracker&amp;Invoice'!$H3013:$AC3013)),8),G2974)</f>
        <v>16</v>
      </c>
      <c r="H2973">
        <f t="shared" si="92"/>
        <v>16</v>
      </c>
      <c r="I2973" s="29">
        <f>IF(D2973="INVOICE",SUM('Tracker&amp;Invoice'!$H3013:INDEX('Tracker&amp;Invoice'!$A3013:$AC3013,1,H2973)),0)</f>
        <v>0</v>
      </c>
      <c r="J2973" s="29">
        <f>IF(D2973="OVERALL",SUM('Tracker&amp;Invoice'!$H3013:$AC3013),0)</f>
        <v>0</v>
      </c>
    </row>
    <row r="2974" spans="1:10">
      <c r="A2974" t="e">
        <f t="shared" si="93"/>
        <v>#REF!</v>
      </c>
      <c r="B2974">
        <f>IF(AND('Tracker&amp;Invoice'!A3014&lt;&gt;"",'Tracker&amp;Invoice'!A3014&lt;&gt;"ITEM",'Tracker&amp;Invoice'!A3012="ITEM"),1,0)</f>
        <v>0</v>
      </c>
      <c r="C2974" t="str">
        <f>IF(B2974=1,'Tracker&amp;Invoice'!A3014,C2973)</f>
        <v>BQ-166</v>
      </c>
      <c r="D2974" t="str">
        <f>IF(LEFT(TRIM('Tracker&amp;Invoice'!B3014),9)="INVOICE #","INVOICE",IF(TRIM('Tracker&amp;Invoice'!B3014)="Overall Completion INVOICE","OVERALL",""))</f>
        <v>INVOICE</v>
      </c>
      <c r="E2974">
        <f>IF(D2974="INVOICE",VALUE(MID(TRIM('Tracker&amp;Invoice'!B3014),10,10)),"")</f>
        <v>27</v>
      </c>
      <c r="F2974">
        <f>IF(B2974=1,IFERROR(LOOKUP(2,1/('Tracker&amp;Invoice'!$H3014:$AC3014&lt;&gt;""),COLUMN('Tracker&amp;Invoice'!$H3014:$AC3014)),8),F2973)</f>
        <v>15</v>
      </c>
      <c r="G2974">
        <f>IF(D2974="OVERALL",IFERROR(LOOKUP(2,1/('Tracker&amp;Invoice'!$H3014:$AC3014&lt;&gt;""),COLUMN('Tracker&amp;Invoice'!$H3014:$AC3014)),8),G2975)</f>
        <v>16</v>
      </c>
      <c r="H2974">
        <f t="shared" si="92"/>
        <v>16</v>
      </c>
      <c r="I2974" s="29">
        <f>IF(D2974="INVOICE",SUM('Tracker&amp;Invoice'!$H3014:INDEX('Tracker&amp;Invoice'!$A3014:$AC3014,1,H2974)),0)</f>
        <v>12180</v>
      </c>
      <c r="J2974" s="29">
        <f>IF(D2974="OVERALL",SUM('Tracker&amp;Invoice'!$H3014:$AC3014),0)</f>
        <v>0</v>
      </c>
    </row>
    <row r="2975" spans="1:10">
      <c r="A2975" t="e">
        <f t="shared" si="93"/>
        <v>#REF!</v>
      </c>
      <c r="B2975">
        <f>IF(AND('Tracker&amp;Invoice'!A3015&lt;&gt;"",'Tracker&amp;Invoice'!A3015&lt;&gt;"ITEM",'Tracker&amp;Invoice'!A3013="ITEM"),1,0)</f>
        <v>0</v>
      </c>
      <c r="C2975" t="str">
        <f>IF(B2975=1,'Tracker&amp;Invoice'!A3015,C2974)</f>
        <v>BQ-166</v>
      </c>
      <c r="D2975" t="str">
        <f>IF(LEFT(TRIM('Tracker&amp;Invoice'!B3015),9)="INVOICE #","INVOICE",IF(TRIM('Tracker&amp;Invoice'!B3015)="Overall Completion INVOICE","OVERALL",""))</f>
        <v/>
      </c>
      <c r="E2975" t="str">
        <f>IF(D2975="INVOICE",VALUE(MID(TRIM('Tracker&amp;Invoice'!B3015),10,10)),"")</f>
        <v/>
      </c>
      <c r="F2975">
        <f>IF(B2975=1,IFERROR(LOOKUP(2,1/('Tracker&amp;Invoice'!$H3015:$AC3015&lt;&gt;""),COLUMN('Tracker&amp;Invoice'!$H3015:$AC3015)),8),F2974)</f>
        <v>15</v>
      </c>
      <c r="G2975">
        <f>IF(D2975="OVERALL",IFERROR(LOOKUP(2,1/('Tracker&amp;Invoice'!$H3015:$AC3015&lt;&gt;""),COLUMN('Tracker&amp;Invoice'!$H3015:$AC3015)),8),G2976)</f>
        <v>16</v>
      </c>
      <c r="H2975">
        <f t="shared" si="92"/>
        <v>16</v>
      </c>
      <c r="I2975" s="29">
        <f>IF(D2975="INVOICE",SUM('Tracker&amp;Invoice'!$H3015:INDEX('Tracker&amp;Invoice'!$A3015:$AC3015,1,H2975)),0)</f>
        <v>0</v>
      </c>
      <c r="J2975" s="29">
        <f>IF(D2975="OVERALL",SUM('Tracker&amp;Invoice'!$H3015:$AC3015),0)</f>
        <v>0</v>
      </c>
    </row>
    <row r="2976" spans="1:10">
      <c r="A2976" t="e">
        <f t="shared" si="93"/>
        <v>#REF!</v>
      </c>
      <c r="B2976">
        <f>IF(AND('Tracker&amp;Invoice'!A3016&lt;&gt;"",'Tracker&amp;Invoice'!A3016&lt;&gt;"ITEM",'Tracker&amp;Invoice'!A3014="ITEM"),1,0)</f>
        <v>0</v>
      </c>
      <c r="C2976" t="str">
        <f>IF(B2976=1,'Tracker&amp;Invoice'!A3016,C2975)</f>
        <v>BQ-166</v>
      </c>
      <c r="D2976" t="str">
        <f>IF(LEFT(TRIM('Tracker&amp;Invoice'!B3016),9)="INVOICE #","INVOICE",IF(TRIM('Tracker&amp;Invoice'!B3016)="Overall Completion INVOICE","OVERALL",""))</f>
        <v>INVOICE</v>
      </c>
      <c r="E2976">
        <f>IF(D2976="INVOICE",VALUE(MID(TRIM('Tracker&amp;Invoice'!B3016),10,10)),"")</f>
        <v>28</v>
      </c>
      <c r="F2976">
        <f>IF(B2976=1,IFERROR(LOOKUP(2,1/('Tracker&amp;Invoice'!$H3016:$AC3016&lt;&gt;""),COLUMN('Tracker&amp;Invoice'!$H3016:$AC3016)),8),F2975)</f>
        <v>15</v>
      </c>
      <c r="G2976">
        <f>IF(D2976="OVERALL",IFERROR(LOOKUP(2,1/('Tracker&amp;Invoice'!$H3016:$AC3016&lt;&gt;""),COLUMN('Tracker&amp;Invoice'!$H3016:$AC3016)),8),G2977)</f>
        <v>16</v>
      </c>
      <c r="H2976">
        <f t="shared" si="92"/>
        <v>16</v>
      </c>
      <c r="I2976" s="29">
        <f>IF(D2976="INVOICE",SUM('Tracker&amp;Invoice'!$H3016:INDEX('Tracker&amp;Invoice'!$A3016:$AC3016,1,H2976)),0)</f>
        <v>1260</v>
      </c>
      <c r="J2976" s="29">
        <f>IF(D2976="OVERALL",SUM('Tracker&amp;Invoice'!$H3016:$AC3016),0)</f>
        <v>0</v>
      </c>
    </row>
    <row r="2977" spans="1:10">
      <c r="A2977" t="e">
        <f t="shared" si="93"/>
        <v>#REF!</v>
      </c>
      <c r="B2977">
        <f>IF(AND('Tracker&amp;Invoice'!A3017&lt;&gt;"",'Tracker&amp;Invoice'!A3017&lt;&gt;"ITEM",'Tracker&amp;Invoice'!A3015="ITEM"),1,0)</f>
        <v>0</v>
      </c>
      <c r="C2977" t="str">
        <f>IF(B2977=1,'Tracker&amp;Invoice'!A3017,C2976)</f>
        <v>BQ-166</v>
      </c>
      <c r="D2977" t="str">
        <f>IF(LEFT(TRIM('Tracker&amp;Invoice'!B3017),9)="INVOICE #","INVOICE",IF(TRIM('Tracker&amp;Invoice'!B3017)="Overall Completion INVOICE","OVERALL",""))</f>
        <v/>
      </c>
      <c r="E2977" t="str">
        <f>IF(D2977="INVOICE",VALUE(MID(TRIM('Tracker&amp;Invoice'!B3017),10,10)),"")</f>
        <v/>
      </c>
      <c r="F2977">
        <f>IF(B2977=1,IFERROR(LOOKUP(2,1/('Tracker&amp;Invoice'!$H3017:$AC3017&lt;&gt;""),COLUMN('Tracker&amp;Invoice'!$H3017:$AC3017)),8),F2976)</f>
        <v>15</v>
      </c>
      <c r="G2977">
        <f>IF(D2977="OVERALL",IFERROR(LOOKUP(2,1/('Tracker&amp;Invoice'!$H3017:$AC3017&lt;&gt;""),COLUMN('Tracker&amp;Invoice'!$H3017:$AC3017)),8),G2978)</f>
        <v>16</v>
      </c>
      <c r="H2977">
        <f t="shared" si="92"/>
        <v>16</v>
      </c>
      <c r="I2977" s="29">
        <f>IF(D2977="INVOICE",SUM('Tracker&amp;Invoice'!$H3017:INDEX('Tracker&amp;Invoice'!$A3017:$AC3017,1,H2977)),0)</f>
        <v>0</v>
      </c>
      <c r="J2977" s="29">
        <f>IF(D2977="OVERALL",SUM('Tracker&amp;Invoice'!$H3017:$AC3017),0)</f>
        <v>0</v>
      </c>
    </row>
    <row r="2978" spans="1:10">
      <c r="A2978" t="e">
        <f t="shared" si="93"/>
        <v>#REF!</v>
      </c>
      <c r="B2978">
        <f>IF(AND('Tracker&amp;Invoice'!A3018&lt;&gt;"",'Tracker&amp;Invoice'!A3018&lt;&gt;"ITEM",'Tracker&amp;Invoice'!A3016="ITEM"),1,0)</f>
        <v>0</v>
      </c>
      <c r="C2978" t="str">
        <f>IF(B2978=1,'Tracker&amp;Invoice'!A3018,C2977)</f>
        <v>BQ-166</v>
      </c>
      <c r="D2978" t="str">
        <f>IF(LEFT(TRIM('Tracker&amp;Invoice'!B3018),9)="INVOICE #","INVOICE",IF(TRIM('Tracker&amp;Invoice'!B3018)="Overall Completion INVOICE","OVERALL",""))</f>
        <v/>
      </c>
      <c r="E2978" t="str">
        <f>IF(D2978="INVOICE",VALUE(MID(TRIM('Tracker&amp;Invoice'!B3018),10,10)),"")</f>
        <v/>
      </c>
      <c r="F2978">
        <f>IF(B2978=1,IFERROR(LOOKUP(2,1/('Tracker&amp;Invoice'!$H3018:$AC3018&lt;&gt;""),COLUMN('Tracker&amp;Invoice'!$H3018:$AC3018)),8),F2977)</f>
        <v>15</v>
      </c>
      <c r="G2978">
        <f>IF(D2978="OVERALL",IFERROR(LOOKUP(2,1/('Tracker&amp;Invoice'!$H3018:$AC3018&lt;&gt;""),COLUMN('Tracker&amp;Invoice'!$H3018:$AC3018)),8),G2979)</f>
        <v>16</v>
      </c>
      <c r="H2978">
        <f t="shared" si="92"/>
        <v>16</v>
      </c>
      <c r="I2978" s="29">
        <f>IF(D2978="INVOICE",SUM('Tracker&amp;Invoice'!$H3018:INDEX('Tracker&amp;Invoice'!$A3018:$AC3018,1,H2978)),0)</f>
        <v>0</v>
      </c>
      <c r="J2978" s="29">
        <f>IF(D2978="OVERALL",SUM('Tracker&amp;Invoice'!$H3018:$AC3018),0)</f>
        <v>0</v>
      </c>
    </row>
    <row r="2979" spans="1:10">
      <c r="A2979" t="e">
        <f t="shared" si="93"/>
        <v>#REF!</v>
      </c>
      <c r="B2979">
        <f>IF(AND('Tracker&amp;Invoice'!A3019&lt;&gt;"",'Tracker&amp;Invoice'!A3019&lt;&gt;"ITEM",'Tracker&amp;Invoice'!A3017="ITEM"),1,0)</f>
        <v>0</v>
      </c>
      <c r="C2979" t="str">
        <f>IF(B2979=1,'Tracker&amp;Invoice'!A3019,C2978)</f>
        <v>BQ-166</v>
      </c>
      <c r="D2979" t="str">
        <f>IF(LEFT(TRIM('Tracker&amp;Invoice'!B3019),9)="INVOICE #","INVOICE",IF(TRIM('Tracker&amp;Invoice'!B3019)="Overall Completion INVOICE","OVERALL",""))</f>
        <v/>
      </c>
      <c r="E2979" t="str">
        <f>IF(D2979="INVOICE",VALUE(MID(TRIM('Tracker&amp;Invoice'!B3019),10,10)),"")</f>
        <v/>
      </c>
      <c r="F2979">
        <f>IF(B2979=1,IFERROR(LOOKUP(2,1/('Tracker&amp;Invoice'!$H3019:$AC3019&lt;&gt;""),COLUMN('Tracker&amp;Invoice'!$H3019:$AC3019)),8),F2978)</f>
        <v>15</v>
      </c>
      <c r="G2979">
        <f>IF(D2979="OVERALL",IFERROR(LOOKUP(2,1/('Tracker&amp;Invoice'!$H3019:$AC3019&lt;&gt;""),COLUMN('Tracker&amp;Invoice'!$H3019:$AC3019)),8),G2980)</f>
        <v>16</v>
      </c>
      <c r="H2979">
        <f t="shared" si="92"/>
        <v>16</v>
      </c>
      <c r="I2979" s="29">
        <f>IF(D2979="INVOICE",SUM('Tracker&amp;Invoice'!$H3019:INDEX('Tracker&amp;Invoice'!$A3019:$AC3019,1,H2979)),0)</f>
        <v>0</v>
      </c>
      <c r="J2979" s="29">
        <f>IF(D2979="OVERALL",SUM('Tracker&amp;Invoice'!$H3019:$AC3019),0)</f>
        <v>0</v>
      </c>
    </row>
    <row r="2980" spans="1:10">
      <c r="A2980" t="e">
        <f t="shared" si="93"/>
        <v>#REF!</v>
      </c>
      <c r="B2980">
        <f>IF(AND('Tracker&amp;Invoice'!A3020&lt;&gt;"",'Tracker&amp;Invoice'!A3020&lt;&gt;"ITEM",'Tracker&amp;Invoice'!A3018="ITEM"),1,0)</f>
        <v>0</v>
      </c>
      <c r="C2980" t="str">
        <f>IF(B2980=1,'Tracker&amp;Invoice'!A3020,C2979)</f>
        <v>BQ-166</v>
      </c>
      <c r="D2980" t="str">
        <f>IF(LEFT(TRIM('Tracker&amp;Invoice'!B3020),9)="INVOICE #","INVOICE",IF(TRIM('Tracker&amp;Invoice'!B3020)="Overall Completion INVOICE","OVERALL",""))</f>
        <v>OVERALL</v>
      </c>
      <c r="E2980" t="str">
        <f>IF(D2980="INVOICE",VALUE(MID(TRIM('Tracker&amp;Invoice'!B3020),10,10)),"")</f>
        <v/>
      </c>
      <c r="F2980">
        <f>IF(B2980=1,IFERROR(LOOKUP(2,1/('Tracker&amp;Invoice'!$H3020:$AC3020&lt;&gt;""),COLUMN('Tracker&amp;Invoice'!$H3020:$AC3020)),8),F2979)</f>
        <v>15</v>
      </c>
      <c r="G2980">
        <f>IF(D2980="OVERALL",IFERROR(LOOKUP(2,1/('Tracker&amp;Invoice'!$H3020:$AC3020&lt;&gt;""),COLUMN('Tracker&amp;Invoice'!$H3020:$AC3020)),8),G2981)</f>
        <v>16</v>
      </c>
      <c r="H2980">
        <f t="shared" si="92"/>
        <v>16</v>
      </c>
      <c r="I2980" s="29">
        <f>IF(D2980="INVOICE",SUM('Tracker&amp;Invoice'!$H3020:INDEX('Tracker&amp;Invoice'!$A3020:$AC3020,1,H2980)),0)</f>
        <v>0</v>
      </c>
      <c r="J2980" s="29">
        <f>IF(D2980="OVERALL",SUM('Tracker&amp;Invoice'!$H3020:$AC3020),0)</f>
        <v>13440</v>
      </c>
    </row>
    <row r="2981" spans="1:10">
      <c r="A2981" t="e">
        <f t="shared" si="93"/>
        <v>#REF!</v>
      </c>
      <c r="B2981">
        <f>IF(AND('Tracker&amp;Invoice'!A3021&lt;&gt;"",'Tracker&amp;Invoice'!A3021&lt;&gt;"ITEM",'Tracker&amp;Invoice'!A3019="ITEM"),1,0)</f>
        <v>0</v>
      </c>
      <c r="C2981" t="str">
        <f>IF(B2981=1,'Tracker&amp;Invoice'!A3021,C2980)</f>
        <v>BQ-166</v>
      </c>
      <c r="D2981" t="str">
        <f>IF(LEFT(TRIM('Tracker&amp;Invoice'!B3021),9)="INVOICE #","INVOICE",IF(TRIM('Tracker&amp;Invoice'!B3021)="Overall Completion INVOICE","OVERALL",""))</f>
        <v/>
      </c>
      <c r="E2981" t="str">
        <f>IF(D2981="INVOICE",VALUE(MID(TRIM('Tracker&amp;Invoice'!B3021),10,10)),"")</f>
        <v/>
      </c>
      <c r="F2981">
        <f>IF(B2981=1,IFERROR(LOOKUP(2,1/('Tracker&amp;Invoice'!$H3021:$AC3021&lt;&gt;""),COLUMN('Tracker&amp;Invoice'!$H3021:$AC3021)),8),F2980)</f>
        <v>15</v>
      </c>
      <c r="G2981">
        <f>IF(D2981="OVERALL",IFERROR(LOOKUP(2,1/('Tracker&amp;Invoice'!$H3021:$AC3021&lt;&gt;""),COLUMN('Tracker&amp;Invoice'!$H3021:$AC3021)),8),G2982)</f>
        <v>19</v>
      </c>
      <c r="H2981">
        <f t="shared" si="92"/>
        <v>19</v>
      </c>
      <c r="I2981" s="29">
        <f>IF(D2981="INVOICE",SUM('Tracker&amp;Invoice'!$H3021:INDEX('Tracker&amp;Invoice'!$A3021:$AC3021,1,H2981)),0)</f>
        <v>0</v>
      </c>
      <c r="J2981" s="29">
        <f>IF(D2981="OVERALL",SUM('Tracker&amp;Invoice'!$H3021:$AC3021),0)</f>
        <v>0</v>
      </c>
    </row>
    <row r="2982" spans="1:10">
      <c r="A2982" t="e">
        <f t="shared" si="93"/>
        <v>#REF!</v>
      </c>
      <c r="B2982">
        <f>IF(AND('Tracker&amp;Invoice'!A3022&lt;&gt;"",'Tracker&amp;Invoice'!A3022&lt;&gt;"ITEM",'Tracker&amp;Invoice'!A3020="ITEM"),1,0)</f>
        <v>0</v>
      </c>
      <c r="C2982" t="str">
        <f>IF(B2982=1,'Tracker&amp;Invoice'!A3022,C2981)</f>
        <v>BQ-166</v>
      </c>
      <c r="D2982" t="str">
        <f>IF(LEFT(TRIM('Tracker&amp;Invoice'!B3022),9)="INVOICE #","INVOICE",IF(TRIM('Tracker&amp;Invoice'!B3022)="Overall Completion INVOICE","OVERALL",""))</f>
        <v/>
      </c>
      <c r="E2982" t="str">
        <f>IF(D2982="INVOICE",VALUE(MID(TRIM('Tracker&amp;Invoice'!B3022),10,10)),"")</f>
        <v/>
      </c>
      <c r="F2982">
        <f>IF(B2982=1,IFERROR(LOOKUP(2,1/('Tracker&amp;Invoice'!$H3022:$AC3022&lt;&gt;""),COLUMN('Tracker&amp;Invoice'!$H3022:$AC3022)),8),F2981)</f>
        <v>15</v>
      </c>
      <c r="G2982">
        <f>IF(D2982="OVERALL",IFERROR(LOOKUP(2,1/('Tracker&amp;Invoice'!$H3022:$AC3022&lt;&gt;""),COLUMN('Tracker&amp;Invoice'!$H3022:$AC3022)),8),G2983)</f>
        <v>19</v>
      </c>
      <c r="H2982">
        <f t="shared" si="92"/>
        <v>19</v>
      </c>
      <c r="I2982" s="29">
        <f>IF(D2982="INVOICE",SUM('Tracker&amp;Invoice'!$H3022:INDEX('Tracker&amp;Invoice'!$A3022:$AC3022,1,H2982)),0)</f>
        <v>0</v>
      </c>
      <c r="J2982" s="29">
        <f>IF(D2982="OVERALL",SUM('Tracker&amp;Invoice'!$H3022:$AC3022),0)</f>
        <v>0</v>
      </c>
    </row>
    <row r="2983" spans="1:10">
      <c r="A2983" t="e">
        <f t="shared" si="93"/>
        <v>#REF!</v>
      </c>
      <c r="B2983">
        <f>IF(AND('Tracker&amp;Invoice'!A3023&lt;&gt;"",'Tracker&amp;Invoice'!A3023&lt;&gt;"ITEM",'Tracker&amp;Invoice'!A3021="ITEM"),1,0)</f>
        <v>0</v>
      </c>
      <c r="C2983" t="str">
        <f>IF(B2983=1,'Tracker&amp;Invoice'!A3023,C2982)</f>
        <v>BQ-166</v>
      </c>
      <c r="D2983" t="str">
        <f>IF(LEFT(TRIM('Tracker&amp;Invoice'!B3023),9)="INVOICE #","INVOICE",IF(TRIM('Tracker&amp;Invoice'!B3023)="Overall Completion INVOICE","OVERALL",""))</f>
        <v/>
      </c>
      <c r="E2983" t="str">
        <f>IF(D2983="INVOICE",VALUE(MID(TRIM('Tracker&amp;Invoice'!B3023),10,10)),"")</f>
        <v/>
      </c>
      <c r="F2983">
        <f>IF(B2983=1,IFERROR(LOOKUP(2,1/('Tracker&amp;Invoice'!$H3023:$AC3023&lt;&gt;""),COLUMN('Tracker&amp;Invoice'!$H3023:$AC3023)),8),F2982)</f>
        <v>15</v>
      </c>
      <c r="G2983">
        <f>IF(D2983="OVERALL",IFERROR(LOOKUP(2,1/('Tracker&amp;Invoice'!$H3023:$AC3023&lt;&gt;""),COLUMN('Tracker&amp;Invoice'!$H3023:$AC3023)),8),G2984)</f>
        <v>19</v>
      </c>
      <c r="H2983">
        <f t="shared" si="92"/>
        <v>19</v>
      </c>
      <c r="I2983" s="29">
        <f>IF(D2983="INVOICE",SUM('Tracker&amp;Invoice'!$H3023:INDEX('Tracker&amp;Invoice'!$A3023:$AC3023,1,H2983)),0)</f>
        <v>0</v>
      </c>
      <c r="J2983" s="29">
        <f>IF(D2983="OVERALL",SUM('Tracker&amp;Invoice'!$H3023:$AC3023),0)</f>
        <v>0</v>
      </c>
    </row>
    <row r="2984" spans="1:10">
      <c r="A2984" t="e">
        <f t="shared" si="93"/>
        <v>#REF!</v>
      </c>
      <c r="B2984">
        <f>IF(AND('Tracker&amp;Invoice'!A3024&lt;&gt;"",'Tracker&amp;Invoice'!A3024&lt;&gt;"ITEM",'Tracker&amp;Invoice'!A3022="ITEM"),1,0)</f>
        <v>0</v>
      </c>
      <c r="C2984" t="str">
        <f>IF(B2984=1,'Tracker&amp;Invoice'!A3024,C2983)</f>
        <v>BQ-166</v>
      </c>
      <c r="D2984" t="str">
        <f>IF(LEFT(TRIM('Tracker&amp;Invoice'!B3024),9)="INVOICE #","INVOICE",IF(TRIM('Tracker&amp;Invoice'!B3024)="Overall Completion INVOICE","OVERALL",""))</f>
        <v/>
      </c>
      <c r="E2984" t="str">
        <f>IF(D2984="INVOICE",VALUE(MID(TRIM('Tracker&amp;Invoice'!B3024),10,10)),"")</f>
        <v/>
      </c>
      <c r="F2984">
        <f>IF(B2984=1,IFERROR(LOOKUP(2,1/('Tracker&amp;Invoice'!$H3024:$AC3024&lt;&gt;""),COLUMN('Tracker&amp;Invoice'!$H3024:$AC3024)),8),F2983)</f>
        <v>15</v>
      </c>
      <c r="G2984">
        <f>IF(D2984="OVERALL",IFERROR(LOOKUP(2,1/('Tracker&amp;Invoice'!$H3024:$AC3024&lt;&gt;""),COLUMN('Tracker&amp;Invoice'!$H3024:$AC3024)),8),G2985)</f>
        <v>19</v>
      </c>
      <c r="H2984">
        <f t="shared" si="92"/>
        <v>19</v>
      </c>
      <c r="I2984" s="29">
        <f>IF(D2984="INVOICE",SUM('Tracker&amp;Invoice'!$H3024:INDEX('Tracker&amp;Invoice'!$A3024:$AC3024,1,H2984)),0)</f>
        <v>0</v>
      </c>
      <c r="J2984" s="29">
        <f>IF(D2984="OVERALL",SUM('Tracker&amp;Invoice'!$H3024:$AC3024),0)</f>
        <v>0</v>
      </c>
    </row>
    <row r="2985" spans="1:10">
      <c r="A2985" t="e">
        <f t="shared" si="93"/>
        <v>#REF!</v>
      </c>
      <c r="B2985">
        <f>IF(AND('Tracker&amp;Invoice'!A3025&lt;&gt;"",'Tracker&amp;Invoice'!A3025&lt;&gt;"ITEM",'Tracker&amp;Invoice'!A3023="ITEM"),1,0)</f>
        <v>0</v>
      </c>
      <c r="C2985" t="str">
        <f>IF(B2985=1,'Tracker&amp;Invoice'!A3025,C2984)</f>
        <v>BQ-166</v>
      </c>
      <c r="D2985" t="str">
        <f>IF(LEFT(TRIM('Tracker&amp;Invoice'!B3025),9)="INVOICE #","INVOICE",IF(TRIM('Tracker&amp;Invoice'!B3025)="Overall Completion INVOICE","OVERALL",""))</f>
        <v/>
      </c>
      <c r="E2985" t="str">
        <f>IF(D2985="INVOICE",VALUE(MID(TRIM('Tracker&amp;Invoice'!B3025),10,10)),"")</f>
        <v/>
      </c>
      <c r="F2985">
        <f>IF(B2985=1,IFERROR(LOOKUP(2,1/('Tracker&amp;Invoice'!$H3025:$AC3025&lt;&gt;""),COLUMN('Tracker&amp;Invoice'!$H3025:$AC3025)),8),F2984)</f>
        <v>15</v>
      </c>
      <c r="G2985">
        <f>IF(D2985="OVERALL",IFERROR(LOOKUP(2,1/('Tracker&amp;Invoice'!$H3025:$AC3025&lt;&gt;""),COLUMN('Tracker&amp;Invoice'!$H3025:$AC3025)),8),G2986)</f>
        <v>19</v>
      </c>
      <c r="H2985">
        <f t="shared" si="92"/>
        <v>19</v>
      </c>
      <c r="I2985" s="29">
        <f>IF(D2985="INVOICE",SUM('Tracker&amp;Invoice'!$H3025:INDEX('Tracker&amp;Invoice'!$A3025:$AC3025,1,H2985)),0)</f>
        <v>0</v>
      </c>
      <c r="J2985" s="29">
        <f>IF(D2985="OVERALL",SUM('Tracker&amp;Invoice'!$H3025:$AC3025),0)</f>
        <v>0</v>
      </c>
    </row>
    <row r="2986" spans="1:10">
      <c r="A2986" t="e">
        <f t="shared" si="93"/>
        <v>#REF!</v>
      </c>
      <c r="B2986">
        <f>IF(AND('Tracker&amp;Invoice'!A3026&lt;&gt;"",'Tracker&amp;Invoice'!A3026&lt;&gt;"ITEM",'Tracker&amp;Invoice'!A3024="ITEM"),1,0)</f>
        <v>0</v>
      </c>
      <c r="C2986" t="str">
        <f>IF(B2986=1,'Tracker&amp;Invoice'!A3026,C2985)</f>
        <v>BQ-166</v>
      </c>
      <c r="D2986" t="str">
        <f>IF(LEFT(TRIM('Tracker&amp;Invoice'!B3026),9)="INVOICE #","INVOICE",IF(TRIM('Tracker&amp;Invoice'!B3026)="Overall Completion INVOICE","OVERALL",""))</f>
        <v/>
      </c>
      <c r="E2986" t="str">
        <f>IF(D2986="INVOICE",VALUE(MID(TRIM('Tracker&amp;Invoice'!B3026),10,10)),"")</f>
        <v/>
      </c>
      <c r="F2986">
        <f>IF(B2986=1,IFERROR(LOOKUP(2,1/('Tracker&amp;Invoice'!$H3026:$AC3026&lt;&gt;""),COLUMN('Tracker&amp;Invoice'!$H3026:$AC3026)),8),F2985)</f>
        <v>15</v>
      </c>
      <c r="G2986">
        <f>IF(D2986="OVERALL",IFERROR(LOOKUP(2,1/('Tracker&amp;Invoice'!$H3026:$AC3026&lt;&gt;""),COLUMN('Tracker&amp;Invoice'!$H3026:$AC3026)),8),G2987)</f>
        <v>19</v>
      </c>
      <c r="H2986">
        <f t="shared" si="92"/>
        <v>19</v>
      </c>
      <c r="I2986" s="29">
        <f>IF(D2986="INVOICE",SUM('Tracker&amp;Invoice'!$H3026:INDEX('Tracker&amp;Invoice'!$A3026:$AC3026,1,H2986)),0)</f>
        <v>0</v>
      </c>
      <c r="J2986" s="29">
        <f>IF(D2986="OVERALL",SUM('Tracker&amp;Invoice'!$H3026:$AC3026),0)</f>
        <v>0</v>
      </c>
    </row>
    <row r="2987" spans="1:10">
      <c r="A2987" t="e">
        <f t="shared" si="93"/>
        <v>#REF!</v>
      </c>
      <c r="B2987">
        <f>IF(AND('Tracker&amp;Invoice'!A3027&lt;&gt;"",'Tracker&amp;Invoice'!A3027&lt;&gt;"ITEM",'Tracker&amp;Invoice'!A3025="ITEM"),1,0)</f>
        <v>0</v>
      </c>
      <c r="C2987" t="str">
        <f>IF(B2987=1,'Tracker&amp;Invoice'!A3027,C2986)</f>
        <v>BQ-166</v>
      </c>
      <c r="D2987" t="str">
        <f>IF(LEFT(TRIM('Tracker&amp;Invoice'!B3027),9)="INVOICE #","INVOICE",IF(TRIM('Tracker&amp;Invoice'!B3027)="Overall Completion INVOICE","OVERALL",""))</f>
        <v/>
      </c>
      <c r="E2987" t="str">
        <f>IF(D2987="INVOICE",VALUE(MID(TRIM('Tracker&amp;Invoice'!B3027),10,10)),"")</f>
        <v/>
      </c>
      <c r="F2987">
        <f>IF(B2987=1,IFERROR(LOOKUP(2,1/('Tracker&amp;Invoice'!$H3027:$AC3027&lt;&gt;""),COLUMN('Tracker&amp;Invoice'!$H3027:$AC3027)),8),F2986)</f>
        <v>15</v>
      </c>
      <c r="G2987">
        <f>IF(D2987="OVERALL",IFERROR(LOOKUP(2,1/('Tracker&amp;Invoice'!$H3027:$AC3027&lt;&gt;""),COLUMN('Tracker&amp;Invoice'!$H3027:$AC3027)),8),G2988)</f>
        <v>19</v>
      </c>
      <c r="H2987">
        <f t="shared" si="92"/>
        <v>19</v>
      </c>
      <c r="I2987" s="29">
        <f>IF(D2987="INVOICE",SUM('Tracker&amp;Invoice'!$H3027:INDEX('Tracker&amp;Invoice'!$A3027:$AC3027,1,H2987)),0)</f>
        <v>0</v>
      </c>
      <c r="J2987" s="29">
        <f>IF(D2987="OVERALL",SUM('Tracker&amp;Invoice'!$H3027:$AC3027),0)</f>
        <v>0</v>
      </c>
    </row>
    <row r="2988" spans="1:10">
      <c r="A2988" t="e">
        <f t="shared" si="93"/>
        <v>#REF!</v>
      </c>
      <c r="B2988">
        <f>IF(AND('Tracker&amp;Invoice'!A3028&lt;&gt;"",'Tracker&amp;Invoice'!A3028&lt;&gt;"ITEM",'Tracker&amp;Invoice'!A3026="ITEM"),1,0)</f>
        <v>0</v>
      </c>
      <c r="C2988" t="str">
        <f>IF(B2988=1,'Tracker&amp;Invoice'!A3028,C2987)</f>
        <v>BQ-166</v>
      </c>
      <c r="D2988" t="str">
        <f>IF(LEFT(TRIM('Tracker&amp;Invoice'!B3028),9)="INVOICE #","INVOICE",IF(TRIM('Tracker&amp;Invoice'!B3028)="Overall Completion INVOICE","OVERALL",""))</f>
        <v/>
      </c>
      <c r="E2988" t="str">
        <f>IF(D2988="INVOICE",VALUE(MID(TRIM('Tracker&amp;Invoice'!B3028),10,10)),"")</f>
        <v/>
      </c>
      <c r="F2988">
        <f>IF(B2988=1,IFERROR(LOOKUP(2,1/('Tracker&amp;Invoice'!$H3028:$AC3028&lt;&gt;""),COLUMN('Tracker&amp;Invoice'!$H3028:$AC3028)),8),F2987)</f>
        <v>15</v>
      </c>
      <c r="G2988">
        <f>IF(D2988="OVERALL",IFERROR(LOOKUP(2,1/('Tracker&amp;Invoice'!$H3028:$AC3028&lt;&gt;""),COLUMN('Tracker&amp;Invoice'!$H3028:$AC3028)),8),G2989)</f>
        <v>19</v>
      </c>
      <c r="H2988">
        <f t="shared" si="92"/>
        <v>19</v>
      </c>
      <c r="I2988" s="29">
        <f>IF(D2988="INVOICE",SUM('Tracker&amp;Invoice'!$H3028:INDEX('Tracker&amp;Invoice'!$A3028:$AC3028,1,H2988)),0)</f>
        <v>0</v>
      </c>
      <c r="J2988" s="29">
        <f>IF(D2988="OVERALL",SUM('Tracker&amp;Invoice'!$H3028:$AC3028),0)</f>
        <v>0</v>
      </c>
    </row>
    <row r="2989" spans="1:10">
      <c r="A2989" t="e">
        <f t="shared" si="93"/>
        <v>#REF!</v>
      </c>
      <c r="B2989">
        <f>IF(AND('Tracker&amp;Invoice'!A3029&lt;&gt;"",'Tracker&amp;Invoice'!A3029&lt;&gt;"ITEM",'Tracker&amp;Invoice'!A3027="ITEM"),1,0)</f>
        <v>1</v>
      </c>
      <c r="C2989" t="str">
        <f>IF(B2989=1,'Tracker&amp;Invoice'!A3029,C2988)</f>
        <v>BQ-167</v>
      </c>
      <c r="D2989" t="str">
        <f>IF(LEFT(TRIM('Tracker&amp;Invoice'!B3029),9)="INVOICE #","INVOICE",IF(TRIM('Tracker&amp;Invoice'!B3029)="Overall Completion INVOICE","OVERALL",""))</f>
        <v/>
      </c>
      <c r="E2989" t="str">
        <f>IF(D2989="INVOICE",VALUE(MID(TRIM('Tracker&amp;Invoice'!B3029),10,10)),"")</f>
        <v/>
      </c>
      <c r="F2989">
        <f>IF(B2989=1,IFERROR(LOOKUP(2,1/('Tracker&amp;Invoice'!$H3029:$AC3029&lt;&gt;""),COLUMN('Tracker&amp;Invoice'!$H3029:$AC3029)),8),F2988)</f>
        <v>18</v>
      </c>
      <c r="G2989">
        <f>IF(D2989="OVERALL",IFERROR(LOOKUP(2,1/('Tracker&amp;Invoice'!$H3029:$AC3029&lt;&gt;""),COLUMN('Tracker&amp;Invoice'!$H3029:$AC3029)),8),G2990)</f>
        <v>19</v>
      </c>
      <c r="H2989">
        <f t="shared" si="92"/>
        <v>19</v>
      </c>
      <c r="I2989" s="29">
        <f>IF(D2989="INVOICE",SUM('Tracker&amp;Invoice'!$H3029:INDEX('Tracker&amp;Invoice'!$A3029:$AC3029,1,H2989)),0)</f>
        <v>0</v>
      </c>
      <c r="J2989" s="29">
        <f>IF(D2989="OVERALL",SUM('Tracker&amp;Invoice'!$H3029:$AC3029),0)</f>
        <v>0</v>
      </c>
    </row>
    <row r="2990" spans="1:10">
      <c r="A2990" t="e">
        <f t="shared" si="93"/>
        <v>#REF!</v>
      </c>
      <c r="B2990">
        <f>IF(AND('Tracker&amp;Invoice'!A3030&lt;&gt;"",'Tracker&amp;Invoice'!A3030&lt;&gt;"ITEM",'Tracker&amp;Invoice'!A3028="ITEM"),1,0)</f>
        <v>0</v>
      </c>
      <c r="C2990" t="str">
        <f>IF(B2990=1,'Tracker&amp;Invoice'!A3030,C2989)</f>
        <v>BQ-167</v>
      </c>
      <c r="D2990" t="str">
        <f>IF(LEFT(TRIM('Tracker&amp;Invoice'!B3030),9)="INVOICE #","INVOICE",IF(TRIM('Tracker&amp;Invoice'!B3030)="Overall Completion INVOICE","OVERALL",""))</f>
        <v/>
      </c>
      <c r="E2990" t="str">
        <f>IF(D2990="INVOICE",VALUE(MID(TRIM('Tracker&amp;Invoice'!B3030),10,10)),"")</f>
        <v/>
      </c>
      <c r="F2990">
        <f>IF(B2990=1,IFERROR(LOOKUP(2,1/('Tracker&amp;Invoice'!$H3030:$AC3030&lt;&gt;""),COLUMN('Tracker&amp;Invoice'!$H3030:$AC3030)),8),F2989)</f>
        <v>18</v>
      </c>
      <c r="G2990">
        <f>IF(D2990="OVERALL",IFERROR(LOOKUP(2,1/('Tracker&amp;Invoice'!$H3030:$AC3030&lt;&gt;""),COLUMN('Tracker&amp;Invoice'!$H3030:$AC3030)),8),G2991)</f>
        <v>19</v>
      </c>
      <c r="H2990">
        <f t="shared" si="92"/>
        <v>19</v>
      </c>
      <c r="I2990" s="29">
        <f>IF(D2990="INVOICE",SUM('Tracker&amp;Invoice'!$H3030:INDEX('Tracker&amp;Invoice'!$A3030:$AC3030,1,H2990)),0)</f>
        <v>0</v>
      </c>
      <c r="J2990" s="29">
        <f>IF(D2990="OVERALL",SUM('Tracker&amp;Invoice'!$H3030:$AC3030),0)</f>
        <v>0</v>
      </c>
    </row>
    <row r="2991" spans="1:10">
      <c r="A2991" t="e">
        <f t="shared" si="93"/>
        <v>#REF!</v>
      </c>
      <c r="B2991">
        <f>IF(AND('Tracker&amp;Invoice'!A3031&lt;&gt;"",'Tracker&amp;Invoice'!A3031&lt;&gt;"ITEM",'Tracker&amp;Invoice'!A3029="ITEM"),1,0)</f>
        <v>0</v>
      </c>
      <c r="C2991" t="str">
        <f>IF(B2991=1,'Tracker&amp;Invoice'!A3031,C2990)</f>
        <v>BQ-167</v>
      </c>
      <c r="D2991" t="str">
        <f>IF(LEFT(TRIM('Tracker&amp;Invoice'!B3031),9)="INVOICE #","INVOICE",IF(TRIM('Tracker&amp;Invoice'!B3031)="Overall Completion INVOICE","OVERALL",""))</f>
        <v/>
      </c>
      <c r="E2991" t="str">
        <f>IF(D2991="INVOICE",VALUE(MID(TRIM('Tracker&amp;Invoice'!B3031),10,10)),"")</f>
        <v/>
      </c>
      <c r="F2991">
        <f>IF(B2991=1,IFERROR(LOOKUP(2,1/('Tracker&amp;Invoice'!$H3031:$AC3031&lt;&gt;""),COLUMN('Tracker&amp;Invoice'!$H3031:$AC3031)),8),F2990)</f>
        <v>18</v>
      </c>
      <c r="G2991">
        <f>IF(D2991="OVERALL",IFERROR(LOOKUP(2,1/('Tracker&amp;Invoice'!$H3031:$AC3031&lt;&gt;""),COLUMN('Tracker&amp;Invoice'!$H3031:$AC3031)),8),G2992)</f>
        <v>19</v>
      </c>
      <c r="H2991">
        <f t="shared" si="92"/>
        <v>19</v>
      </c>
      <c r="I2991" s="29">
        <f>IF(D2991="INVOICE",SUM('Tracker&amp;Invoice'!$H3031:INDEX('Tracker&amp;Invoice'!$A3031:$AC3031,1,H2991)),0)</f>
        <v>0</v>
      </c>
      <c r="J2991" s="29">
        <f>IF(D2991="OVERALL",SUM('Tracker&amp;Invoice'!$H3031:$AC3031),0)</f>
        <v>0</v>
      </c>
    </row>
    <row r="2992" spans="1:10">
      <c r="A2992" t="e">
        <f t="shared" si="93"/>
        <v>#REF!</v>
      </c>
      <c r="B2992">
        <f>IF(AND('Tracker&amp;Invoice'!A3032&lt;&gt;"",'Tracker&amp;Invoice'!A3032&lt;&gt;"ITEM",'Tracker&amp;Invoice'!A3030="ITEM"),1,0)</f>
        <v>0</v>
      </c>
      <c r="C2992" t="str">
        <f>IF(B2992=1,'Tracker&amp;Invoice'!A3032,C2991)</f>
        <v>BQ-167</v>
      </c>
      <c r="D2992" t="str">
        <f>IF(LEFT(TRIM('Tracker&amp;Invoice'!B3032),9)="INVOICE #","INVOICE",IF(TRIM('Tracker&amp;Invoice'!B3032)="Overall Completion INVOICE","OVERALL",""))</f>
        <v>INVOICE</v>
      </c>
      <c r="E2992">
        <f>IF(D2992="INVOICE",VALUE(MID(TRIM('Tracker&amp;Invoice'!B3032),10,10)),"")</f>
        <v>12</v>
      </c>
      <c r="F2992">
        <f>IF(B2992=1,IFERROR(LOOKUP(2,1/('Tracker&amp;Invoice'!$H3032:$AC3032&lt;&gt;""),COLUMN('Tracker&amp;Invoice'!$H3032:$AC3032)),8),F2991)</f>
        <v>18</v>
      </c>
      <c r="G2992">
        <f>IF(D2992="OVERALL",IFERROR(LOOKUP(2,1/('Tracker&amp;Invoice'!$H3032:$AC3032&lt;&gt;""),COLUMN('Tracker&amp;Invoice'!$H3032:$AC3032)),8),G2993)</f>
        <v>19</v>
      </c>
      <c r="H2992">
        <f t="shared" si="92"/>
        <v>19</v>
      </c>
      <c r="I2992" s="29">
        <f>IF(D2992="INVOICE",SUM('Tracker&amp;Invoice'!$H3032:INDEX('Tracker&amp;Invoice'!$A3032:$AC3032,1,H2992)),0)</f>
        <v>76769</v>
      </c>
      <c r="J2992" s="29">
        <f>IF(D2992="OVERALL",SUM('Tracker&amp;Invoice'!$H3032:$AC3032),0)</f>
        <v>0</v>
      </c>
    </row>
    <row r="2993" spans="1:10">
      <c r="A2993" t="e">
        <f t="shared" si="93"/>
        <v>#REF!</v>
      </c>
      <c r="B2993">
        <f>IF(AND('Tracker&amp;Invoice'!A3033&lt;&gt;"",'Tracker&amp;Invoice'!A3033&lt;&gt;"ITEM",'Tracker&amp;Invoice'!A3031="ITEM"),1,0)</f>
        <v>0</v>
      </c>
      <c r="C2993" t="str">
        <f>IF(B2993=1,'Tracker&amp;Invoice'!A3033,C2992)</f>
        <v>BQ-167</v>
      </c>
      <c r="D2993" t="str">
        <f>IF(LEFT(TRIM('Tracker&amp;Invoice'!B3033),9)="INVOICE #","INVOICE",IF(TRIM('Tracker&amp;Invoice'!B3033)="Overall Completion INVOICE","OVERALL",""))</f>
        <v/>
      </c>
      <c r="E2993" t="str">
        <f>IF(D2993="INVOICE",VALUE(MID(TRIM('Tracker&amp;Invoice'!B3033),10,10)),"")</f>
        <v/>
      </c>
      <c r="F2993">
        <f>IF(B2993=1,IFERROR(LOOKUP(2,1/('Tracker&amp;Invoice'!$H3033:$AC3033&lt;&gt;""),COLUMN('Tracker&amp;Invoice'!$H3033:$AC3033)),8),F2992)</f>
        <v>18</v>
      </c>
      <c r="G2993">
        <f>IF(D2993="OVERALL",IFERROR(LOOKUP(2,1/('Tracker&amp;Invoice'!$H3033:$AC3033&lt;&gt;""),COLUMN('Tracker&amp;Invoice'!$H3033:$AC3033)),8),G2994)</f>
        <v>19</v>
      </c>
      <c r="H2993">
        <f t="shared" si="92"/>
        <v>19</v>
      </c>
      <c r="I2993" s="29">
        <f>IF(D2993="INVOICE",SUM('Tracker&amp;Invoice'!$H3033:INDEX('Tracker&amp;Invoice'!$A3033:$AC3033,1,H2993)),0)</f>
        <v>0</v>
      </c>
      <c r="J2993" s="29">
        <f>IF(D2993="OVERALL",SUM('Tracker&amp;Invoice'!$H3033:$AC3033),0)</f>
        <v>0</v>
      </c>
    </row>
    <row r="2994" spans="1:10">
      <c r="A2994" t="e">
        <f t="shared" si="93"/>
        <v>#REF!</v>
      </c>
      <c r="B2994">
        <f>IF(AND('Tracker&amp;Invoice'!A3034&lt;&gt;"",'Tracker&amp;Invoice'!A3034&lt;&gt;"ITEM",'Tracker&amp;Invoice'!A3032="ITEM"),1,0)</f>
        <v>0</v>
      </c>
      <c r="C2994" t="str">
        <f>IF(B2994=1,'Tracker&amp;Invoice'!A3034,C2993)</f>
        <v>BQ-167</v>
      </c>
      <c r="D2994" t="str">
        <f>IF(LEFT(TRIM('Tracker&amp;Invoice'!B3034),9)="INVOICE #","INVOICE",IF(TRIM('Tracker&amp;Invoice'!B3034)="Overall Completion INVOICE","OVERALL",""))</f>
        <v>INVOICE</v>
      </c>
      <c r="E2994">
        <f>IF(D2994="INVOICE",VALUE(MID(TRIM('Tracker&amp;Invoice'!B3034),10,10)),"")</f>
        <v>15</v>
      </c>
      <c r="F2994">
        <f>IF(B2994=1,IFERROR(LOOKUP(2,1/('Tracker&amp;Invoice'!$H3034:$AC3034&lt;&gt;""),COLUMN('Tracker&amp;Invoice'!$H3034:$AC3034)),8),F2993)</f>
        <v>18</v>
      </c>
      <c r="G2994">
        <f>IF(D2994="OVERALL",IFERROR(LOOKUP(2,1/('Tracker&amp;Invoice'!$H3034:$AC3034&lt;&gt;""),COLUMN('Tracker&amp;Invoice'!$H3034:$AC3034)),8),G2995)</f>
        <v>19</v>
      </c>
      <c r="H2994">
        <f t="shared" si="92"/>
        <v>19</v>
      </c>
      <c r="I2994" s="29">
        <f>IF(D2994="INVOICE",SUM('Tracker&amp;Invoice'!$H3034:INDEX('Tracker&amp;Invoice'!$A3034:$AC3034,1,H2994)),0)</f>
        <v>32901.000000000007</v>
      </c>
      <c r="J2994" s="29">
        <f>IF(D2994="OVERALL",SUM('Tracker&amp;Invoice'!$H3034:$AC3034),0)</f>
        <v>0</v>
      </c>
    </row>
    <row r="2995" spans="1:10">
      <c r="A2995" t="e">
        <f t="shared" si="93"/>
        <v>#REF!</v>
      </c>
      <c r="B2995">
        <f>IF(AND('Tracker&amp;Invoice'!A3035&lt;&gt;"",'Tracker&amp;Invoice'!A3035&lt;&gt;"ITEM",'Tracker&amp;Invoice'!A3033="ITEM"),1,0)</f>
        <v>0</v>
      </c>
      <c r="C2995" t="str">
        <f>IF(B2995=1,'Tracker&amp;Invoice'!A3035,C2994)</f>
        <v>BQ-167</v>
      </c>
      <c r="D2995" t="str">
        <f>IF(LEFT(TRIM('Tracker&amp;Invoice'!B3035),9)="INVOICE #","INVOICE",IF(TRIM('Tracker&amp;Invoice'!B3035)="Overall Completion INVOICE","OVERALL",""))</f>
        <v/>
      </c>
      <c r="E2995" t="str">
        <f>IF(D2995="INVOICE",VALUE(MID(TRIM('Tracker&amp;Invoice'!B3035),10,10)),"")</f>
        <v/>
      </c>
      <c r="F2995">
        <f>IF(B2995=1,IFERROR(LOOKUP(2,1/('Tracker&amp;Invoice'!$H3035:$AC3035&lt;&gt;""),COLUMN('Tracker&amp;Invoice'!$H3035:$AC3035)),8),F2994)</f>
        <v>18</v>
      </c>
      <c r="G2995">
        <f>IF(D2995="OVERALL",IFERROR(LOOKUP(2,1/('Tracker&amp;Invoice'!$H3035:$AC3035&lt;&gt;""),COLUMN('Tracker&amp;Invoice'!$H3035:$AC3035)),8),G2996)</f>
        <v>19</v>
      </c>
      <c r="H2995">
        <f t="shared" si="92"/>
        <v>19</v>
      </c>
      <c r="I2995" s="29">
        <f>IF(D2995="INVOICE",SUM('Tracker&amp;Invoice'!$H3035:INDEX('Tracker&amp;Invoice'!$A3035:$AC3035,1,H2995)),0)</f>
        <v>0</v>
      </c>
      <c r="J2995" s="29">
        <f>IF(D2995="OVERALL",SUM('Tracker&amp;Invoice'!$H3035:$AC3035),0)</f>
        <v>0</v>
      </c>
    </row>
    <row r="2996" spans="1:10">
      <c r="A2996" t="e">
        <f t="shared" si="93"/>
        <v>#REF!</v>
      </c>
      <c r="B2996">
        <f>IF(AND('Tracker&amp;Invoice'!A3036&lt;&gt;"",'Tracker&amp;Invoice'!A3036&lt;&gt;"ITEM",'Tracker&amp;Invoice'!A3034="ITEM"),1,0)</f>
        <v>0</v>
      </c>
      <c r="C2996" t="str">
        <f>IF(B2996=1,'Tracker&amp;Invoice'!A3036,C2995)</f>
        <v>BQ-167</v>
      </c>
      <c r="D2996" t="str">
        <f>IF(LEFT(TRIM('Tracker&amp;Invoice'!B3036),9)="INVOICE #","INVOICE",IF(TRIM('Tracker&amp;Invoice'!B3036)="Overall Completion INVOICE","OVERALL",""))</f>
        <v>INVOICE</v>
      </c>
      <c r="E2996">
        <f>IF(D2996="INVOICE",VALUE(MID(TRIM('Tracker&amp;Invoice'!B3036),10,10)),"")</f>
        <v>24</v>
      </c>
      <c r="F2996">
        <f>IF(B2996=1,IFERROR(LOOKUP(2,1/('Tracker&amp;Invoice'!$H3036:$AC3036&lt;&gt;""),COLUMN('Tracker&amp;Invoice'!$H3036:$AC3036)),8),F2995)</f>
        <v>18</v>
      </c>
      <c r="G2996">
        <f>IF(D2996="OVERALL",IFERROR(LOOKUP(2,1/('Tracker&amp;Invoice'!$H3036:$AC3036&lt;&gt;""),COLUMN('Tracker&amp;Invoice'!$H3036:$AC3036)),8),G2997)</f>
        <v>19</v>
      </c>
      <c r="H2996">
        <f t="shared" si="92"/>
        <v>19</v>
      </c>
      <c r="I2996" s="29">
        <f>IF(D2996="INVOICE",SUM('Tracker&amp;Invoice'!$H3036:INDEX('Tracker&amp;Invoice'!$A3036:$AC3036,1,H2996)),0)</f>
        <v>19940</v>
      </c>
      <c r="J2996" s="29">
        <f>IF(D2996="OVERALL",SUM('Tracker&amp;Invoice'!$H3036:$AC3036),0)</f>
        <v>0</v>
      </c>
    </row>
    <row r="2997" spans="1:10">
      <c r="A2997" t="e">
        <f t="shared" si="93"/>
        <v>#REF!</v>
      </c>
      <c r="B2997">
        <f>IF(AND('Tracker&amp;Invoice'!A3037&lt;&gt;"",'Tracker&amp;Invoice'!A3037&lt;&gt;"ITEM",'Tracker&amp;Invoice'!A3035="ITEM"),1,0)</f>
        <v>0</v>
      </c>
      <c r="C2997" t="str">
        <f>IF(B2997=1,'Tracker&amp;Invoice'!A3037,C2996)</f>
        <v>BQ-167</v>
      </c>
      <c r="D2997" t="str">
        <f>IF(LEFT(TRIM('Tracker&amp;Invoice'!B3037),9)="INVOICE #","INVOICE",IF(TRIM('Tracker&amp;Invoice'!B3037)="Overall Completion INVOICE","OVERALL",""))</f>
        <v/>
      </c>
      <c r="E2997" t="str">
        <f>IF(D2997="INVOICE",VALUE(MID(TRIM('Tracker&amp;Invoice'!B3037),10,10)),"")</f>
        <v/>
      </c>
      <c r="F2997">
        <f>IF(B2997=1,IFERROR(LOOKUP(2,1/('Tracker&amp;Invoice'!$H3037:$AC3037&lt;&gt;""),COLUMN('Tracker&amp;Invoice'!$H3037:$AC3037)),8),F2996)</f>
        <v>18</v>
      </c>
      <c r="G2997">
        <f>IF(D2997="OVERALL",IFERROR(LOOKUP(2,1/('Tracker&amp;Invoice'!$H3037:$AC3037&lt;&gt;""),COLUMN('Tracker&amp;Invoice'!$H3037:$AC3037)),8),G2998)</f>
        <v>19</v>
      </c>
      <c r="H2997">
        <f t="shared" si="92"/>
        <v>19</v>
      </c>
      <c r="I2997" s="29">
        <f>IF(D2997="INVOICE",SUM('Tracker&amp;Invoice'!$H3037:INDEX('Tracker&amp;Invoice'!$A3037:$AC3037,1,H2997)),0)</f>
        <v>0</v>
      </c>
      <c r="J2997" s="29">
        <f>IF(D2997="OVERALL",SUM('Tracker&amp;Invoice'!$H3037:$AC3037),0)</f>
        <v>0</v>
      </c>
    </row>
    <row r="2998" spans="1:10">
      <c r="A2998" t="e">
        <f t="shared" si="93"/>
        <v>#REF!</v>
      </c>
      <c r="B2998">
        <f>IF(AND('Tracker&amp;Invoice'!A3038&lt;&gt;"",'Tracker&amp;Invoice'!A3038&lt;&gt;"ITEM",'Tracker&amp;Invoice'!A3036="ITEM"),1,0)</f>
        <v>0</v>
      </c>
      <c r="C2998" t="str">
        <f>IF(B2998=1,'Tracker&amp;Invoice'!A3038,C2997)</f>
        <v>BQ-167</v>
      </c>
      <c r="D2998" t="str">
        <f>IF(LEFT(TRIM('Tracker&amp;Invoice'!B3038),9)="INVOICE #","INVOICE",IF(TRIM('Tracker&amp;Invoice'!B3038)="Overall Completion INVOICE","OVERALL",""))</f>
        <v>INVOICE</v>
      </c>
      <c r="E2998">
        <f>IF(D2998="INVOICE",VALUE(MID(TRIM('Tracker&amp;Invoice'!B3038),10,10)),"")</f>
        <v>27</v>
      </c>
      <c r="F2998">
        <f>IF(B2998=1,IFERROR(LOOKUP(2,1/('Tracker&amp;Invoice'!$H3038:$AC3038&lt;&gt;""),COLUMN('Tracker&amp;Invoice'!$H3038:$AC3038)),8),F2997)</f>
        <v>18</v>
      </c>
      <c r="G2998">
        <f>IF(D2998="OVERALL",IFERROR(LOOKUP(2,1/('Tracker&amp;Invoice'!$H3038:$AC3038&lt;&gt;""),COLUMN('Tracker&amp;Invoice'!$H3038:$AC3038)),8),G2999)</f>
        <v>19</v>
      </c>
      <c r="H2998">
        <f t="shared" si="92"/>
        <v>19</v>
      </c>
      <c r="I2998" s="29">
        <f>IF(D2998="INVOICE",SUM('Tracker&amp;Invoice'!$H3038:INDEX('Tracker&amp;Invoice'!$A3038:$AC3038,1,H2998)),0)</f>
        <v>84495.75</v>
      </c>
      <c r="J2998" s="29">
        <f>IF(D2998="OVERALL",SUM('Tracker&amp;Invoice'!$H3038:$AC3038),0)</f>
        <v>0</v>
      </c>
    </row>
    <row r="2999" spans="1:10">
      <c r="A2999" t="e">
        <f t="shared" si="93"/>
        <v>#REF!</v>
      </c>
      <c r="B2999">
        <f>IF(AND('Tracker&amp;Invoice'!A3039&lt;&gt;"",'Tracker&amp;Invoice'!A3039&lt;&gt;"ITEM",'Tracker&amp;Invoice'!A3037="ITEM"),1,0)</f>
        <v>0</v>
      </c>
      <c r="C2999" t="str">
        <f>IF(B2999=1,'Tracker&amp;Invoice'!A3039,C2998)</f>
        <v>BQ-167</v>
      </c>
      <c r="D2999" t="str">
        <f>IF(LEFT(TRIM('Tracker&amp;Invoice'!B3039),9)="INVOICE #","INVOICE",IF(TRIM('Tracker&amp;Invoice'!B3039)="Overall Completion INVOICE","OVERALL",""))</f>
        <v/>
      </c>
      <c r="E2999" t="str">
        <f>IF(D2999="INVOICE",VALUE(MID(TRIM('Tracker&amp;Invoice'!B3039),10,10)),"")</f>
        <v/>
      </c>
      <c r="F2999">
        <f>IF(B2999=1,IFERROR(LOOKUP(2,1/('Tracker&amp;Invoice'!$H3039:$AC3039&lt;&gt;""),COLUMN('Tracker&amp;Invoice'!$H3039:$AC3039)),8),F2998)</f>
        <v>18</v>
      </c>
      <c r="G2999">
        <f>IF(D2999="OVERALL",IFERROR(LOOKUP(2,1/('Tracker&amp;Invoice'!$H3039:$AC3039&lt;&gt;""),COLUMN('Tracker&amp;Invoice'!$H3039:$AC3039)),8),G3000)</f>
        <v>19</v>
      </c>
      <c r="H2999">
        <f t="shared" si="92"/>
        <v>19</v>
      </c>
      <c r="I2999" s="29">
        <f>IF(D2999="INVOICE",SUM('Tracker&amp;Invoice'!$H3039:INDEX('Tracker&amp;Invoice'!$A3039:$AC3039,1,H2999)),0)</f>
        <v>0</v>
      </c>
      <c r="J2999" s="29">
        <f>IF(D2999="OVERALL",SUM('Tracker&amp;Invoice'!$H3039:$AC3039),0)</f>
        <v>0</v>
      </c>
    </row>
    <row r="3000" spans="1:10">
      <c r="A3000" t="e">
        <f t="shared" si="93"/>
        <v>#REF!</v>
      </c>
      <c r="B3000">
        <f>IF(AND('Tracker&amp;Invoice'!A3040&lt;&gt;"",'Tracker&amp;Invoice'!A3040&lt;&gt;"ITEM",'Tracker&amp;Invoice'!A3038="ITEM"),1,0)</f>
        <v>0</v>
      </c>
      <c r="C3000" t="str">
        <f>IF(B3000=1,'Tracker&amp;Invoice'!A3040,C2999)</f>
        <v>BQ-167</v>
      </c>
      <c r="D3000" t="str">
        <f>IF(LEFT(TRIM('Tracker&amp;Invoice'!B3040),9)="INVOICE #","INVOICE",IF(TRIM('Tracker&amp;Invoice'!B3040)="Overall Completion INVOICE","OVERALL",""))</f>
        <v>INVOICE</v>
      </c>
      <c r="E3000">
        <f>IF(D3000="INVOICE",VALUE(MID(TRIM('Tracker&amp;Invoice'!B3040),10,10)),"")</f>
        <v>31</v>
      </c>
      <c r="F3000">
        <f>IF(B3000=1,IFERROR(LOOKUP(2,1/('Tracker&amp;Invoice'!$H3040:$AC3040&lt;&gt;""),COLUMN('Tracker&amp;Invoice'!$H3040:$AC3040)),8),F2999)</f>
        <v>18</v>
      </c>
      <c r="G3000">
        <f>IF(D3000="OVERALL",IFERROR(LOOKUP(2,1/('Tracker&amp;Invoice'!$H3040:$AC3040&lt;&gt;""),COLUMN('Tracker&amp;Invoice'!$H3040:$AC3040)),8),G3001)</f>
        <v>19</v>
      </c>
      <c r="H3000">
        <f t="shared" si="92"/>
        <v>19</v>
      </c>
      <c r="I3000" s="29">
        <f>IF(D3000="INVOICE",SUM('Tracker&amp;Invoice'!$H3040:INDEX('Tracker&amp;Invoice'!$A3040:$AC3040,1,H3000)),0)</f>
        <v>1246.25</v>
      </c>
      <c r="J3000" s="29">
        <f>IF(D3000="OVERALL",SUM('Tracker&amp;Invoice'!$H3040:$AC3040),0)</f>
        <v>0</v>
      </c>
    </row>
    <row r="3001" spans="1:10">
      <c r="A3001" t="e">
        <f t="shared" si="93"/>
        <v>#REF!</v>
      </c>
      <c r="B3001">
        <f>IF(AND('Tracker&amp;Invoice'!A3041&lt;&gt;"",'Tracker&amp;Invoice'!A3041&lt;&gt;"ITEM",'Tracker&amp;Invoice'!A3039="ITEM"),1,0)</f>
        <v>0</v>
      </c>
      <c r="C3001" t="str">
        <f>IF(B3001=1,'Tracker&amp;Invoice'!A3041,C3000)</f>
        <v>BQ-167</v>
      </c>
      <c r="D3001" t="str">
        <f>IF(LEFT(TRIM('Tracker&amp;Invoice'!B3041),9)="INVOICE #","INVOICE",IF(TRIM('Tracker&amp;Invoice'!B3041)="Overall Completion INVOICE","OVERALL",""))</f>
        <v/>
      </c>
      <c r="E3001" t="str">
        <f>IF(D3001="INVOICE",VALUE(MID(TRIM('Tracker&amp;Invoice'!B3041),10,10)),"")</f>
        <v/>
      </c>
      <c r="F3001">
        <f>IF(B3001=1,IFERROR(LOOKUP(2,1/('Tracker&amp;Invoice'!$H3041:$AC3041&lt;&gt;""),COLUMN('Tracker&amp;Invoice'!$H3041:$AC3041)),8),F3000)</f>
        <v>18</v>
      </c>
      <c r="G3001">
        <f>IF(D3001="OVERALL",IFERROR(LOOKUP(2,1/('Tracker&amp;Invoice'!$H3041:$AC3041&lt;&gt;""),COLUMN('Tracker&amp;Invoice'!$H3041:$AC3041)),8),G3002)</f>
        <v>19</v>
      </c>
      <c r="H3001">
        <f t="shared" si="92"/>
        <v>19</v>
      </c>
      <c r="I3001" s="29">
        <f>IF(D3001="INVOICE",SUM('Tracker&amp;Invoice'!$H3041:INDEX('Tracker&amp;Invoice'!$A3041:$AC3041,1,H3001)),0)</f>
        <v>0</v>
      </c>
      <c r="J3001" s="29">
        <f>IF(D3001="OVERALL",SUM('Tracker&amp;Invoice'!$H3041:$AC3041),0)</f>
        <v>0</v>
      </c>
    </row>
    <row r="3002" spans="1:10">
      <c r="A3002" t="e">
        <f t="shared" si="93"/>
        <v>#REF!</v>
      </c>
      <c r="B3002">
        <f>IF(AND('Tracker&amp;Invoice'!A3042&lt;&gt;"",'Tracker&amp;Invoice'!A3042&lt;&gt;"ITEM",'Tracker&amp;Invoice'!A3040="ITEM"),1,0)</f>
        <v>0</v>
      </c>
      <c r="C3002" t="str">
        <f>IF(B3002=1,'Tracker&amp;Invoice'!A3042,C3001)</f>
        <v>BQ-167</v>
      </c>
      <c r="D3002" t="str">
        <f>IF(LEFT(TRIM('Tracker&amp;Invoice'!B3042),9)="INVOICE #","INVOICE",IF(TRIM('Tracker&amp;Invoice'!B3042)="Overall Completion INVOICE","OVERALL",""))</f>
        <v>OVERALL</v>
      </c>
      <c r="E3002" t="str">
        <f>IF(D3002="INVOICE",VALUE(MID(TRIM('Tracker&amp;Invoice'!B3042),10,10)),"")</f>
        <v/>
      </c>
      <c r="F3002">
        <f>IF(B3002=1,IFERROR(LOOKUP(2,1/('Tracker&amp;Invoice'!$H3042:$AC3042&lt;&gt;""),COLUMN('Tracker&amp;Invoice'!$H3042:$AC3042)),8),F3001)</f>
        <v>18</v>
      </c>
      <c r="G3002">
        <f>IF(D3002="OVERALL",IFERROR(LOOKUP(2,1/('Tracker&amp;Invoice'!$H3042:$AC3042&lt;&gt;""),COLUMN('Tracker&amp;Invoice'!$H3042:$AC3042)),8),G3003)</f>
        <v>19</v>
      </c>
      <c r="H3002">
        <f t="shared" si="92"/>
        <v>19</v>
      </c>
      <c r="I3002" s="29">
        <f>IF(D3002="INVOICE",SUM('Tracker&amp;Invoice'!$H3042:INDEX('Tracker&amp;Invoice'!$A3042:$AC3042,1,H3002)),0)</f>
        <v>0</v>
      </c>
      <c r="J3002" s="29">
        <f>IF(D3002="OVERALL",SUM('Tracker&amp;Invoice'!$H3042:$AC3042),0)</f>
        <v>215352</v>
      </c>
    </row>
    <row r="3003" spans="1:10">
      <c r="A3003" t="e">
        <f t="shared" si="93"/>
        <v>#REF!</v>
      </c>
      <c r="B3003">
        <f>IF(AND('Tracker&amp;Invoice'!A3043&lt;&gt;"",'Tracker&amp;Invoice'!A3043&lt;&gt;"ITEM",'Tracker&amp;Invoice'!A3041="ITEM"),1,0)</f>
        <v>0</v>
      </c>
      <c r="C3003" t="str">
        <f>IF(B3003=1,'Tracker&amp;Invoice'!A3043,C3002)</f>
        <v>BQ-167</v>
      </c>
      <c r="D3003" t="str">
        <f>IF(LEFT(TRIM('Tracker&amp;Invoice'!B3043),9)="INVOICE #","INVOICE",IF(TRIM('Tracker&amp;Invoice'!B3043)="Overall Completion INVOICE","OVERALL",""))</f>
        <v/>
      </c>
      <c r="E3003" t="str">
        <f>IF(D3003="INVOICE",VALUE(MID(TRIM('Tracker&amp;Invoice'!B3043),10,10)),"")</f>
        <v/>
      </c>
      <c r="F3003">
        <f>IF(B3003=1,IFERROR(LOOKUP(2,1/('Tracker&amp;Invoice'!$H3043:$AC3043&lt;&gt;""),COLUMN('Tracker&amp;Invoice'!$H3043:$AC3043)),8),F3002)</f>
        <v>18</v>
      </c>
      <c r="G3003">
        <f>IF(D3003="OVERALL",IFERROR(LOOKUP(2,1/('Tracker&amp;Invoice'!$H3043:$AC3043&lt;&gt;""),COLUMN('Tracker&amp;Invoice'!$H3043:$AC3043)),8),G3004)</f>
        <v>17</v>
      </c>
      <c r="H3003">
        <f t="shared" si="92"/>
        <v>18</v>
      </c>
      <c r="I3003" s="29">
        <f>IF(D3003="INVOICE",SUM('Tracker&amp;Invoice'!$H3043:INDEX('Tracker&amp;Invoice'!$A3043:$AC3043,1,H3003)),0)</f>
        <v>0</v>
      </c>
      <c r="J3003" s="29">
        <f>IF(D3003="OVERALL",SUM('Tracker&amp;Invoice'!$H3043:$AC3043),0)</f>
        <v>0</v>
      </c>
    </row>
    <row r="3004" spans="1:10">
      <c r="A3004" t="e">
        <f t="shared" si="93"/>
        <v>#REF!</v>
      </c>
      <c r="B3004">
        <f>IF(AND('Tracker&amp;Invoice'!A3044&lt;&gt;"",'Tracker&amp;Invoice'!A3044&lt;&gt;"ITEM",'Tracker&amp;Invoice'!A3042="ITEM"),1,0)</f>
        <v>0</v>
      </c>
      <c r="C3004" t="str">
        <f>IF(B3004=1,'Tracker&amp;Invoice'!A3044,C3003)</f>
        <v>BQ-167</v>
      </c>
      <c r="D3004" t="str">
        <f>IF(LEFT(TRIM('Tracker&amp;Invoice'!B3044),9)="INVOICE #","INVOICE",IF(TRIM('Tracker&amp;Invoice'!B3044)="Overall Completion INVOICE","OVERALL",""))</f>
        <v/>
      </c>
      <c r="E3004" t="str">
        <f>IF(D3004="INVOICE",VALUE(MID(TRIM('Tracker&amp;Invoice'!B3044),10,10)),"")</f>
        <v/>
      </c>
      <c r="F3004">
        <f>IF(B3004=1,IFERROR(LOOKUP(2,1/('Tracker&amp;Invoice'!$H3044:$AC3044&lt;&gt;""),COLUMN('Tracker&amp;Invoice'!$H3044:$AC3044)),8),F3003)</f>
        <v>18</v>
      </c>
      <c r="G3004">
        <f>IF(D3004="OVERALL",IFERROR(LOOKUP(2,1/('Tracker&amp;Invoice'!$H3044:$AC3044&lt;&gt;""),COLUMN('Tracker&amp;Invoice'!$H3044:$AC3044)),8),G3005)</f>
        <v>17</v>
      </c>
      <c r="H3004">
        <f t="shared" si="92"/>
        <v>18</v>
      </c>
      <c r="I3004" s="29">
        <f>IF(D3004="INVOICE",SUM('Tracker&amp;Invoice'!$H3044:INDEX('Tracker&amp;Invoice'!$A3044:$AC3044,1,H3004)),0)</f>
        <v>0</v>
      </c>
      <c r="J3004" s="29">
        <f>IF(D3004="OVERALL",SUM('Tracker&amp;Invoice'!$H3044:$AC3044),0)</f>
        <v>0</v>
      </c>
    </row>
    <row r="3005" spans="1:10">
      <c r="A3005" t="e">
        <f t="shared" si="93"/>
        <v>#REF!</v>
      </c>
      <c r="B3005">
        <f>IF(AND('Tracker&amp;Invoice'!A3045&lt;&gt;"",'Tracker&amp;Invoice'!A3045&lt;&gt;"ITEM",'Tracker&amp;Invoice'!A3043="ITEM"),1,0)</f>
        <v>0</v>
      </c>
      <c r="C3005" t="str">
        <f>IF(B3005=1,'Tracker&amp;Invoice'!A3045,C3004)</f>
        <v>BQ-167</v>
      </c>
      <c r="D3005" t="str">
        <f>IF(LEFT(TRIM('Tracker&amp;Invoice'!B3045),9)="INVOICE #","INVOICE",IF(TRIM('Tracker&amp;Invoice'!B3045)="Overall Completion INVOICE","OVERALL",""))</f>
        <v/>
      </c>
      <c r="E3005" t="str">
        <f>IF(D3005="INVOICE",VALUE(MID(TRIM('Tracker&amp;Invoice'!B3045),10,10)),"")</f>
        <v/>
      </c>
      <c r="F3005">
        <f>IF(B3005=1,IFERROR(LOOKUP(2,1/('Tracker&amp;Invoice'!$H3045:$AC3045&lt;&gt;""),COLUMN('Tracker&amp;Invoice'!$H3045:$AC3045)),8),F3004)</f>
        <v>18</v>
      </c>
      <c r="G3005">
        <f>IF(D3005="OVERALL",IFERROR(LOOKUP(2,1/('Tracker&amp;Invoice'!$H3045:$AC3045&lt;&gt;""),COLUMN('Tracker&amp;Invoice'!$H3045:$AC3045)),8),G3006)</f>
        <v>17</v>
      </c>
      <c r="H3005">
        <f t="shared" si="92"/>
        <v>18</v>
      </c>
      <c r="I3005" s="29">
        <f>IF(D3005="INVOICE",SUM('Tracker&amp;Invoice'!$H3045:INDEX('Tracker&amp;Invoice'!$A3045:$AC3045,1,H3005)),0)</f>
        <v>0</v>
      </c>
      <c r="J3005" s="29">
        <f>IF(D3005="OVERALL",SUM('Tracker&amp;Invoice'!$H3045:$AC3045),0)</f>
        <v>0</v>
      </c>
    </row>
    <row r="3006" spans="1:10">
      <c r="A3006" t="e">
        <f t="shared" si="93"/>
        <v>#REF!</v>
      </c>
      <c r="B3006">
        <f>IF(AND('Tracker&amp;Invoice'!A3046&lt;&gt;"",'Tracker&amp;Invoice'!A3046&lt;&gt;"ITEM",'Tracker&amp;Invoice'!A3044="ITEM"),1,0)</f>
        <v>0</v>
      </c>
      <c r="C3006" t="str">
        <f>IF(B3006=1,'Tracker&amp;Invoice'!A3046,C3005)</f>
        <v>BQ-167</v>
      </c>
      <c r="D3006" t="str">
        <f>IF(LEFT(TRIM('Tracker&amp;Invoice'!B3046),9)="INVOICE #","INVOICE",IF(TRIM('Tracker&amp;Invoice'!B3046)="Overall Completion INVOICE","OVERALL",""))</f>
        <v/>
      </c>
      <c r="E3006" t="str">
        <f>IF(D3006="INVOICE",VALUE(MID(TRIM('Tracker&amp;Invoice'!B3046),10,10)),"")</f>
        <v/>
      </c>
      <c r="F3006">
        <f>IF(B3006=1,IFERROR(LOOKUP(2,1/('Tracker&amp;Invoice'!$H3046:$AC3046&lt;&gt;""),COLUMN('Tracker&amp;Invoice'!$H3046:$AC3046)),8),F3005)</f>
        <v>18</v>
      </c>
      <c r="G3006">
        <f>IF(D3006="OVERALL",IFERROR(LOOKUP(2,1/('Tracker&amp;Invoice'!$H3046:$AC3046&lt;&gt;""),COLUMN('Tracker&amp;Invoice'!$H3046:$AC3046)),8),G3007)</f>
        <v>17</v>
      </c>
      <c r="H3006">
        <f t="shared" si="92"/>
        <v>18</v>
      </c>
      <c r="I3006" s="29">
        <f>IF(D3006="INVOICE",SUM('Tracker&amp;Invoice'!$H3046:INDEX('Tracker&amp;Invoice'!$A3046:$AC3046,1,H3006)),0)</f>
        <v>0</v>
      </c>
      <c r="J3006" s="29">
        <f>IF(D3006="OVERALL",SUM('Tracker&amp;Invoice'!$H3046:$AC3046),0)</f>
        <v>0</v>
      </c>
    </row>
    <row r="3007" spans="1:10">
      <c r="A3007" t="e">
        <f t="shared" si="93"/>
        <v>#REF!</v>
      </c>
      <c r="B3007">
        <f>IF(AND('Tracker&amp;Invoice'!A3047&lt;&gt;"",'Tracker&amp;Invoice'!A3047&lt;&gt;"ITEM",'Tracker&amp;Invoice'!A3045="ITEM"),1,0)</f>
        <v>0</v>
      </c>
      <c r="C3007" t="str">
        <f>IF(B3007=1,'Tracker&amp;Invoice'!A3047,C3006)</f>
        <v>BQ-167</v>
      </c>
      <c r="D3007" t="str">
        <f>IF(LEFT(TRIM('Tracker&amp;Invoice'!B3047),9)="INVOICE #","INVOICE",IF(TRIM('Tracker&amp;Invoice'!B3047)="Overall Completion INVOICE","OVERALL",""))</f>
        <v/>
      </c>
      <c r="E3007" t="str">
        <f>IF(D3007="INVOICE",VALUE(MID(TRIM('Tracker&amp;Invoice'!B3047),10,10)),"")</f>
        <v/>
      </c>
      <c r="F3007">
        <f>IF(B3007=1,IFERROR(LOOKUP(2,1/('Tracker&amp;Invoice'!$H3047:$AC3047&lt;&gt;""),COLUMN('Tracker&amp;Invoice'!$H3047:$AC3047)),8),F3006)</f>
        <v>18</v>
      </c>
      <c r="G3007">
        <f>IF(D3007="OVERALL",IFERROR(LOOKUP(2,1/('Tracker&amp;Invoice'!$H3047:$AC3047&lt;&gt;""),COLUMN('Tracker&amp;Invoice'!$H3047:$AC3047)),8),G3008)</f>
        <v>17</v>
      </c>
      <c r="H3007">
        <f t="shared" si="92"/>
        <v>18</v>
      </c>
      <c r="I3007" s="29">
        <f>IF(D3007="INVOICE",SUM('Tracker&amp;Invoice'!$H3047:INDEX('Tracker&amp;Invoice'!$A3047:$AC3047,1,H3007)),0)</f>
        <v>0</v>
      </c>
      <c r="J3007" s="29">
        <f>IF(D3007="OVERALL",SUM('Tracker&amp;Invoice'!$H3047:$AC3047),0)</f>
        <v>0</v>
      </c>
    </row>
    <row r="3008" spans="1:10">
      <c r="A3008" t="e">
        <f t="shared" si="93"/>
        <v>#REF!</v>
      </c>
      <c r="B3008">
        <f>IF(AND('Tracker&amp;Invoice'!A3048&lt;&gt;"",'Tracker&amp;Invoice'!A3048&lt;&gt;"ITEM",'Tracker&amp;Invoice'!A3046="ITEM"),1,0)</f>
        <v>0</v>
      </c>
      <c r="C3008" t="str">
        <f>IF(B3008=1,'Tracker&amp;Invoice'!A3048,C3007)</f>
        <v>BQ-167</v>
      </c>
      <c r="D3008" t="str">
        <f>IF(LEFT(TRIM('Tracker&amp;Invoice'!B3048),9)="INVOICE #","INVOICE",IF(TRIM('Tracker&amp;Invoice'!B3048)="Overall Completion INVOICE","OVERALL",""))</f>
        <v/>
      </c>
      <c r="E3008" t="str">
        <f>IF(D3008="INVOICE",VALUE(MID(TRIM('Tracker&amp;Invoice'!B3048),10,10)),"")</f>
        <v/>
      </c>
      <c r="F3008">
        <f>IF(B3008=1,IFERROR(LOOKUP(2,1/('Tracker&amp;Invoice'!$H3048:$AC3048&lt;&gt;""),COLUMN('Tracker&amp;Invoice'!$H3048:$AC3048)),8),F3007)</f>
        <v>18</v>
      </c>
      <c r="G3008">
        <f>IF(D3008="OVERALL",IFERROR(LOOKUP(2,1/('Tracker&amp;Invoice'!$H3048:$AC3048&lt;&gt;""),COLUMN('Tracker&amp;Invoice'!$H3048:$AC3048)),8),G3009)</f>
        <v>17</v>
      </c>
      <c r="H3008">
        <f t="shared" si="92"/>
        <v>18</v>
      </c>
      <c r="I3008" s="29">
        <f>IF(D3008="INVOICE",SUM('Tracker&amp;Invoice'!$H3048:INDEX('Tracker&amp;Invoice'!$A3048:$AC3048,1,H3008)),0)</f>
        <v>0</v>
      </c>
      <c r="J3008" s="29">
        <f>IF(D3008="OVERALL",SUM('Tracker&amp;Invoice'!$H3048:$AC3048),0)</f>
        <v>0</v>
      </c>
    </row>
    <row r="3009" spans="1:10">
      <c r="A3009" t="e">
        <f t="shared" si="93"/>
        <v>#REF!</v>
      </c>
      <c r="B3009">
        <f>IF(AND('Tracker&amp;Invoice'!A3049&lt;&gt;"",'Tracker&amp;Invoice'!A3049&lt;&gt;"ITEM",'Tracker&amp;Invoice'!A3047="ITEM"),1,0)</f>
        <v>0</v>
      </c>
      <c r="C3009" t="str">
        <f>IF(B3009=1,'Tracker&amp;Invoice'!A3049,C3008)</f>
        <v>BQ-167</v>
      </c>
      <c r="D3009" t="str">
        <f>IF(LEFT(TRIM('Tracker&amp;Invoice'!B3049),9)="INVOICE #","INVOICE",IF(TRIM('Tracker&amp;Invoice'!B3049)="Overall Completion INVOICE","OVERALL",""))</f>
        <v/>
      </c>
      <c r="E3009" t="str">
        <f>IF(D3009="INVOICE",VALUE(MID(TRIM('Tracker&amp;Invoice'!B3049),10,10)),"")</f>
        <v/>
      </c>
      <c r="F3009">
        <f>IF(B3009=1,IFERROR(LOOKUP(2,1/('Tracker&amp;Invoice'!$H3049:$AC3049&lt;&gt;""),COLUMN('Tracker&amp;Invoice'!$H3049:$AC3049)),8),F3008)</f>
        <v>18</v>
      </c>
      <c r="G3009">
        <f>IF(D3009="OVERALL",IFERROR(LOOKUP(2,1/('Tracker&amp;Invoice'!$H3049:$AC3049&lt;&gt;""),COLUMN('Tracker&amp;Invoice'!$H3049:$AC3049)),8),G3010)</f>
        <v>17</v>
      </c>
      <c r="H3009">
        <f t="shared" si="92"/>
        <v>18</v>
      </c>
      <c r="I3009" s="29">
        <f>IF(D3009="INVOICE",SUM('Tracker&amp;Invoice'!$H3049:INDEX('Tracker&amp;Invoice'!$A3049:$AC3049,1,H3009)),0)</f>
        <v>0</v>
      </c>
      <c r="J3009" s="29">
        <f>IF(D3009="OVERALL",SUM('Tracker&amp;Invoice'!$H3049:$AC3049),0)</f>
        <v>0</v>
      </c>
    </row>
    <row r="3010" spans="1:10">
      <c r="A3010" t="e">
        <f t="shared" si="93"/>
        <v>#REF!</v>
      </c>
      <c r="B3010">
        <f>IF(AND('Tracker&amp;Invoice'!A3050&lt;&gt;"",'Tracker&amp;Invoice'!A3050&lt;&gt;"ITEM",'Tracker&amp;Invoice'!A3048="ITEM"),1,0)</f>
        <v>0</v>
      </c>
      <c r="C3010" t="str">
        <f>IF(B3010=1,'Tracker&amp;Invoice'!A3050,C3009)</f>
        <v>BQ-167</v>
      </c>
      <c r="D3010" t="str">
        <f>IF(LEFT(TRIM('Tracker&amp;Invoice'!B3050),9)="INVOICE #","INVOICE",IF(TRIM('Tracker&amp;Invoice'!B3050)="Overall Completion INVOICE","OVERALL",""))</f>
        <v/>
      </c>
      <c r="E3010" t="str">
        <f>IF(D3010="INVOICE",VALUE(MID(TRIM('Tracker&amp;Invoice'!B3050),10,10)),"")</f>
        <v/>
      </c>
      <c r="F3010">
        <f>IF(B3010=1,IFERROR(LOOKUP(2,1/('Tracker&amp;Invoice'!$H3050:$AC3050&lt;&gt;""),COLUMN('Tracker&amp;Invoice'!$H3050:$AC3050)),8),F3009)</f>
        <v>18</v>
      </c>
      <c r="G3010">
        <f>IF(D3010="OVERALL",IFERROR(LOOKUP(2,1/('Tracker&amp;Invoice'!$H3050:$AC3050&lt;&gt;""),COLUMN('Tracker&amp;Invoice'!$H3050:$AC3050)),8),G3011)</f>
        <v>17</v>
      </c>
      <c r="H3010">
        <f t="shared" si="92"/>
        <v>18</v>
      </c>
      <c r="I3010" s="29">
        <f>IF(D3010="INVOICE",SUM('Tracker&amp;Invoice'!$H3050:INDEX('Tracker&amp;Invoice'!$A3050:$AC3050,1,H3010)),0)</f>
        <v>0</v>
      </c>
      <c r="J3010" s="29">
        <f>IF(D3010="OVERALL",SUM('Tracker&amp;Invoice'!$H3050:$AC3050),0)</f>
        <v>0</v>
      </c>
    </row>
    <row r="3011" spans="1:10">
      <c r="A3011" t="e">
        <f t="shared" si="93"/>
        <v>#REF!</v>
      </c>
      <c r="B3011">
        <f>IF(AND('Tracker&amp;Invoice'!A3051&lt;&gt;"",'Tracker&amp;Invoice'!A3051&lt;&gt;"ITEM",'Tracker&amp;Invoice'!A3049="ITEM"),1,0)</f>
        <v>1</v>
      </c>
      <c r="C3011" t="str">
        <f>IF(B3011=1,'Tracker&amp;Invoice'!A3051,C3010)</f>
        <v>BQ-168</v>
      </c>
      <c r="D3011" t="str">
        <f>IF(LEFT(TRIM('Tracker&amp;Invoice'!B3051),9)="INVOICE #","INVOICE",IF(TRIM('Tracker&amp;Invoice'!B3051)="Overall Completion INVOICE","OVERALL",""))</f>
        <v/>
      </c>
      <c r="E3011" t="str">
        <f>IF(D3011="INVOICE",VALUE(MID(TRIM('Tracker&amp;Invoice'!B3051),10,10)),"")</f>
        <v/>
      </c>
      <c r="F3011">
        <f>IF(B3011=1,IFERROR(LOOKUP(2,1/('Tracker&amp;Invoice'!$H3051:$AC3051&lt;&gt;""),COLUMN('Tracker&amp;Invoice'!$H3051:$AC3051)),8),F3010)</f>
        <v>16</v>
      </c>
      <c r="G3011">
        <f>IF(D3011="OVERALL",IFERROR(LOOKUP(2,1/('Tracker&amp;Invoice'!$H3051:$AC3051&lt;&gt;""),COLUMN('Tracker&amp;Invoice'!$H3051:$AC3051)),8),G3012)</f>
        <v>17</v>
      </c>
      <c r="H3011">
        <f t="shared" ref="H3011:H3074" si="94">MAX(F3011,G3011)</f>
        <v>17</v>
      </c>
      <c r="I3011" s="29">
        <f>IF(D3011="INVOICE",SUM('Tracker&amp;Invoice'!$H3051:INDEX('Tracker&amp;Invoice'!$A3051:$AC3051,1,H3011)),0)</f>
        <v>0</v>
      </c>
      <c r="J3011" s="29">
        <f>IF(D3011="OVERALL",SUM('Tracker&amp;Invoice'!$H3051:$AC3051),0)</f>
        <v>0</v>
      </c>
    </row>
    <row r="3012" spans="1:10">
      <c r="A3012" t="e">
        <f t="shared" ref="A3012:A3075" si="95">A3011+B3012</f>
        <v>#REF!</v>
      </c>
      <c r="B3012">
        <f>IF(AND('Tracker&amp;Invoice'!A3052&lt;&gt;"",'Tracker&amp;Invoice'!A3052&lt;&gt;"ITEM",'Tracker&amp;Invoice'!A3050="ITEM"),1,0)</f>
        <v>0</v>
      </c>
      <c r="C3012" t="str">
        <f>IF(B3012=1,'Tracker&amp;Invoice'!A3052,C3011)</f>
        <v>BQ-168</v>
      </c>
      <c r="D3012" t="str">
        <f>IF(LEFT(TRIM('Tracker&amp;Invoice'!B3052),9)="INVOICE #","INVOICE",IF(TRIM('Tracker&amp;Invoice'!B3052)="Overall Completion INVOICE","OVERALL",""))</f>
        <v/>
      </c>
      <c r="E3012" t="str">
        <f>IF(D3012="INVOICE",VALUE(MID(TRIM('Tracker&amp;Invoice'!B3052),10,10)),"")</f>
        <v/>
      </c>
      <c r="F3012">
        <f>IF(B3012=1,IFERROR(LOOKUP(2,1/('Tracker&amp;Invoice'!$H3052:$AC3052&lt;&gt;""),COLUMN('Tracker&amp;Invoice'!$H3052:$AC3052)),8),F3011)</f>
        <v>16</v>
      </c>
      <c r="G3012">
        <f>IF(D3012="OVERALL",IFERROR(LOOKUP(2,1/('Tracker&amp;Invoice'!$H3052:$AC3052&lt;&gt;""),COLUMN('Tracker&amp;Invoice'!$H3052:$AC3052)),8),G3013)</f>
        <v>17</v>
      </c>
      <c r="H3012">
        <f t="shared" si="94"/>
        <v>17</v>
      </c>
      <c r="I3012" s="29">
        <f>IF(D3012="INVOICE",SUM('Tracker&amp;Invoice'!$H3052:INDEX('Tracker&amp;Invoice'!$A3052:$AC3052,1,H3012)),0)</f>
        <v>0</v>
      </c>
      <c r="J3012" s="29">
        <f>IF(D3012="OVERALL",SUM('Tracker&amp;Invoice'!$H3052:$AC3052),0)</f>
        <v>0</v>
      </c>
    </row>
    <row r="3013" spans="1:10">
      <c r="A3013" t="e">
        <f t="shared" si="95"/>
        <v>#REF!</v>
      </c>
      <c r="B3013">
        <f>IF(AND('Tracker&amp;Invoice'!A3053&lt;&gt;"",'Tracker&amp;Invoice'!A3053&lt;&gt;"ITEM",'Tracker&amp;Invoice'!A3051="ITEM"),1,0)</f>
        <v>0</v>
      </c>
      <c r="C3013" t="str">
        <f>IF(B3013=1,'Tracker&amp;Invoice'!A3053,C3012)</f>
        <v>BQ-168</v>
      </c>
      <c r="D3013" t="str">
        <f>IF(LEFT(TRIM('Tracker&amp;Invoice'!B3053),9)="INVOICE #","INVOICE",IF(TRIM('Tracker&amp;Invoice'!B3053)="Overall Completion INVOICE","OVERALL",""))</f>
        <v/>
      </c>
      <c r="E3013" t="str">
        <f>IF(D3013="INVOICE",VALUE(MID(TRIM('Tracker&amp;Invoice'!B3053),10,10)),"")</f>
        <v/>
      </c>
      <c r="F3013">
        <f>IF(B3013=1,IFERROR(LOOKUP(2,1/('Tracker&amp;Invoice'!$H3053:$AC3053&lt;&gt;""),COLUMN('Tracker&amp;Invoice'!$H3053:$AC3053)),8),F3012)</f>
        <v>16</v>
      </c>
      <c r="G3013">
        <f>IF(D3013="OVERALL",IFERROR(LOOKUP(2,1/('Tracker&amp;Invoice'!$H3053:$AC3053&lt;&gt;""),COLUMN('Tracker&amp;Invoice'!$H3053:$AC3053)),8),G3014)</f>
        <v>17</v>
      </c>
      <c r="H3013">
        <f t="shared" si="94"/>
        <v>17</v>
      </c>
      <c r="I3013" s="29">
        <f>IF(D3013="INVOICE",SUM('Tracker&amp;Invoice'!$H3053:INDEX('Tracker&amp;Invoice'!$A3053:$AC3053,1,H3013)),0)</f>
        <v>0</v>
      </c>
      <c r="J3013" s="29">
        <f>IF(D3013="OVERALL",SUM('Tracker&amp;Invoice'!$H3053:$AC3053),0)</f>
        <v>0</v>
      </c>
    </row>
    <row r="3014" spans="1:10">
      <c r="A3014" t="e">
        <f t="shared" si="95"/>
        <v>#REF!</v>
      </c>
      <c r="B3014">
        <f>IF(AND('Tracker&amp;Invoice'!A3054&lt;&gt;"",'Tracker&amp;Invoice'!A3054&lt;&gt;"ITEM",'Tracker&amp;Invoice'!A3052="ITEM"),1,0)</f>
        <v>0</v>
      </c>
      <c r="C3014" t="str">
        <f>IF(B3014=1,'Tracker&amp;Invoice'!A3054,C3013)</f>
        <v>BQ-168</v>
      </c>
      <c r="D3014" t="str">
        <f>IF(LEFT(TRIM('Tracker&amp;Invoice'!B3054),9)="INVOICE #","INVOICE",IF(TRIM('Tracker&amp;Invoice'!B3054)="Overall Completion INVOICE","OVERALL",""))</f>
        <v>INVOICE</v>
      </c>
      <c r="E3014">
        <f>IF(D3014="INVOICE",VALUE(MID(TRIM('Tracker&amp;Invoice'!B3054),10,10)),"")</f>
        <v>15</v>
      </c>
      <c r="F3014">
        <f>IF(B3014=1,IFERROR(LOOKUP(2,1/('Tracker&amp;Invoice'!$H3054:$AC3054&lt;&gt;""),COLUMN('Tracker&amp;Invoice'!$H3054:$AC3054)),8),F3013)</f>
        <v>16</v>
      </c>
      <c r="G3014">
        <f>IF(D3014="OVERALL",IFERROR(LOOKUP(2,1/('Tracker&amp;Invoice'!$H3054:$AC3054&lt;&gt;""),COLUMN('Tracker&amp;Invoice'!$H3054:$AC3054)),8),G3015)</f>
        <v>17</v>
      </c>
      <c r="H3014">
        <f t="shared" si="94"/>
        <v>17</v>
      </c>
      <c r="I3014" s="29">
        <f>IF(D3014="INVOICE",SUM('Tracker&amp;Invoice'!$H3054:INDEX('Tracker&amp;Invoice'!$A3054:$AC3054,1,H3014)),0)</f>
        <v>20900</v>
      </c>
      <c r="J3014" s="29">
        <f>IF(D3014="OVERALL",SUM('Tracker&amp;Invoice'!$H3054:$AC3054),0)</f>
        <v>0</v>
      </c>
    </row>
    <row r="3015" spans="1:10">
      <c r="A3015" t="e">
        <f t="shared" si="95"/>
        <v>#REF!</v>
      </c>
      <c r="B3015">
        <f>IF(AND('Tracker&amp;Invoice'!A3055&lt;&gt;"",'Tracker&amp;Invoice'!A3055&lt;&gt;"ITEM",'Tracker&amp;Invoice'!A3053="ITEM"),1,0)</f>
        <v>0</v>
      </c>
      <c r="C3015" t="str">
        <f>IF(B3015=1,'Tracker&amp;Invoice'!A3055,C3014)</f>
        <v>BQ-168</v>
      </c>
      <c r="D3015" t="str">
        <f>IF(LEFT(TRIM('Tracker&amp;Invoice'!B3055),9)="INVOICE #","INVOICE",IF(TRIM('Tracker&amp;Invoice'!B3055)="Overall Completion INVOICE","OVERALL",""))</f>
        <v/>
      </c>
      <c r="E3015" t="str">
        <f>IF(D3015="INVOICE",VALUE(MID(TRIM('Tracker&amp;Invoice'!B3055),10,10)),"")</f>
        <v/>
      </c>
      <c r="F3015">
        <f>IF(B3015=1,IFERROR(LOOKUP(2,1/('Tracker&amp;Invoice'!$H3055:$AC3055&lt;&gt;""),COLUMN('Tracker&amp;Invoice'!$H3055:$AC3055)),8),F3014)</f>
        <v>16</v>
      </c>
      <c r="G3015">
        <f>IF(D3015="OVERALL",IFERROR(LOOKUP(2,1/('Tracker&amp;Invoice'!$H3055:$AC3055&lt;&gt;""),COLUMN('Tracker&amp;Invoice'!$H3055:$AC3055)),8),G3016)</f>
        <v>17</v>
      </c>
      <c r="H3015">
        <f t="shared" si="94"/>
        <v>17</v>
      </c>
      <c r="I3015" s="29">
        <f>IF(D3015="INVOICE",SUM('Tracker&amp;Invoice'!$H3055:INDEX('Tracker&amp;Invoice'!$A3055:$AC3055,1,H3015)),0)</f>
        <v>0</v>
      </c>
      <c r="J3015" s="29">
        <f>IF(D3015="OVERALL",SUM('Tracker&amp;Invoice'!$H3055:$AC3055),0)</f>
        <v>0</v>
      </c>
    </row>
    <row r="3016" spans="1:10">
      <c r="A3016" t="e">
        <f t="shared" si="95"/>
        <v>#REF!</v>
      </c>
      <c r="B3016">
        <f>IF(AND('Tracker&amp;Invoice'!A3056&lt;&gt;"",'Tracker&amp;Invoice'!A3056&lt;&gt;"ITEM",'Tracker&amp;Invoice'!A3054="ITEM"),1,0)</f>
        <v>0</v>
      </c>
      <c r="C3016" t="str">
        <f>IF(B3016=1,'Tracker&amp;Invoice'!A3056,C3015)</f>
        <v>BQ-168</v>
      </c>
      <c r="D3016" t="str">
        <f>IF(LEFT(TRIM('Tracker&amp;Invoice'!B3056),9)="INVOICE #","INVOICE",IF(TRIM('Tracker&amp;Invoice'!B3056)="Overall Completion INVOICE","OVERALL",""))</f>
        <v>INVOICE</v>
      </c>
      <c r="E3016">
        <f>IF(D3016="INVOICE",VALUE(MID(TRIM('Tracker&amp;Invoice'!B3056),10,10)),"")</f>
        <v>27</v>
      </c>
      <c r="F3016">
        <f>IF(B3016=1,IFERROR(LOOKUP(2,1/('Tracker&amp;Invoice'!$H3056:$AC3056&lt;&gt;""),COLUMN('Tracker&amp;Invoice'!$H3056:$AC3056)),8),F3015)</f>
        <v>16</v>
      </c>
      <c r="G3016">
        <f>IF(D3016="OVERALL",IFERROR(LOOKUP(2,1/('Tracker&amp;Invoice'!$H3056:$AC3056&lt;&gt;""),COLUMN('Tracker&amp;Invoice'!$H3056:$AC3056)),8),G3017)</f>
        <v>17</v>
      </c>
      <c r="H3016">
        <f t="shared" si="94"/>
        <v>17</v>
      </c>
      <c r="I3016" s="29">
        <f>IF(D3016="INVOICE",SUM('Tracker&amp;Invoice'!$H3056:INDEX('Tracker&amp;Invoice'!$A3056:$AC3056,1,H3016)),0)</f>
        <v>23275</v>
      </c>
      <c r="J3016" s="29">
        <f>IF(D3016="OVERALL",SUM('Tracker&amp;Invoice'!$H3056:$AC3056),0)</f>
        <v>0</v>
      </c>
    </row>
    <row r="3017" spans="1:10">
      <c r="A3017" t="e">
        <f t="shared" si="95"/>
        <v>#REF!</v>
      </c>
      <c r="B3017">
        <f>IF(AND('Tracker&amp;Invoice'!A3057&lt;&gt;"",'Tracker&amp;Invoice'!A3057&lt;&gt;"ITEM",'Tracker&amp;Invoice'!A3055="ITEM"),1,0)</f>
        <v>0</v>
      </c>
      <c r="C3017" t="str">
        <f>IF(B3017=1,'Tracker&amp;Invoice'!A3057,C3016)</f>
        <v>BQ-168</v>
      </c>
      <c r="D3017" t="str">
        <f>IF(LEFT(TRIM('Tracker&amp;Invoice'!B3057),9)="INVOICE #","INVOICE",IF(TRIM('Tracker&amp;Invoice'!B3057)="Overall Completion INVOICE","OVERALL",""))</f>
        <v/>
      </c>
      <c r="E3017" t="str">
        <f>IF(D3017="INVOICE",VALUE(MID(TRIM('Tracker&amp;Invoice'!B3057),10,10)),"")</f>
        <v/>
      </c>
      <c r="F3017">
        <f>IF(B3017=1,IFERROR(LOOKUP(2,1/('Tracker&amp;Invoice'!$H3057:$AC3057&lt;&gt;""),COLUMN('Tracker&amp;Invoice'!$H3057:$AC3057)),8),F3016)</f>
        <v>16</v>
      </c>
      <c r="G3017">
        <f>IF(D3017="OVERALL",IFERROR(LOOKUP(2,1/('Tracker&amp;Invoice'!$H3057:$AC3057&lt;&gt;""),COLUMN('Tracker&amp;Invoice'!$H3057:$AC3057)),8),G3018)</f>
        <v>17</v>
      </c>
      <c r="H3017">
        <f t="shared" si="94"/>
        <v>17</v>
      </c>
      <c r="I3017" s="29">
        <f>IF(D3017="INVOICE",SUM('Tracker&amp;Invoice'!$H3057:INDEX('Tracker&amp;Invoice'!$A3057:$AC3057,1,H3017)),0)</f>
        <v>0</v>
      </c>
      <c r="J3017" s="29">
        <f>IF(D3017="OVERALL",SUM('Tracker&amp;Invoice'!$H3057:$AC3057),0)</f>
        <v>0</v>
      </c>
    </row>
    <row r="3018" spans="1:10">
      <c r="A3018" t="e">
        <f t="shared" si="95"/>
        <v>#REF!</v>
      </c>
      <c r="B3018">
        <f>IF(AND('Tracker&amp;Invoice'!A3058&lt;&gt;"",'Tracker&amp;Invoice'!A3058&lt;&gt;"ITEM",'Tracker&amp;Invoice'!A3056="ITEM"),1,0)</f>
        <v>0</v>
      </c>
      <c r="C3018" t="str">
        <f>IF(B3018=1,'Tracker&amp;Invoice'!A3058,C3017)</f>
        <v>BQ-168</v>
      </c>
      <c r="D3018" t="str">
        <f>IF(LEFT(TRIM('Tracker&amp;Invoice'!B3058),9)="INVOICE #","INVOICE",IF(TRIM('Tracker&amp;Invoice'!B3058)="Overall Completion INVOICE","OVERALL",""))</f>
        <v>INVOICE</v>
      </c>
      <c r="E3018">
        <f>IF(D3018="INVOICE",VALUE(MID(TRIM('Tracker&amp;Invoice'!B3058),10,10)),"")</f>
        <v>31</v>
      </c>
      <c r="F3018">
        <f>IF(B3018=1,IFERROR(LOOKUP(2,1/('Tracker&amp;Invoice'!$H3058:$AC3058&lt;&gt;""),COLUMN('Tracker&amp;Invoice'!$H3058:$AC3058)),8),F3017)</f>
        <v>16</v>
      </c>
      <c r="G3018">
        <f>IF(D3018="OVERALL",IFERROR(LOOKUP(2,1/('Tracker&amp;Invoice'!$H3058:$AC3058&lt;&gt;""),COLUMN('Tracker&amp;Invoice'!$H3058:$AC3058)),8),G3019)</f>
        <v>17</v>
      </c>
      <c r="H3018">
        <f t="shared" si="94"/>
        <v>17</v>
      </c>
      <c r="I3018" s="29">
        <f>IF(D3018="INVOICE",SUM('Tracker&amp;Invoice'!$H3058:INDEX('Tracker&amp;Invoice'!$A3058:$AC3058,1,H3018)),0)</f>
        <v>1425</v>
      </c>
      <c r="J3018" s="29">
        <f>IF(D3018="OVERALL",SUM('Tracker&amp;Invoice'!$H3058:$AC3058),0)</f>
        <v>0</v>
      </c>
    </row>
    <row r="3019" spans="1:10">
      <c r="A3019" t="e">
        <f t="shared" si="95"/>
        <v>#REF!</v>
      </c>
      <c r="B3019">
        <f>IF(AND('Tracker&amp;Invoice'!A3059&lt;&gt;"",'Tracker&amp;Invoice'!A3059&lt;&gt;"ITEM",'Tracker&amp;Invoice'!A3057="ITEM"),1,0)</f>
        <v>0</v>
      </c>
      <c r="C3019" t="str">
        <f>IF(B3019=1,'Tracker&amp;Invoice'!A3059,C3018)</f>
        <v>BQ-168</v>
      </c>
      <c r="D3019" t="str">
        <f>IF(LEFT(TRIM('Tracker&amp;Invoice'!B3059),9)="INVOICE #","INVOICE",IF(TRIM('Tracker&amp;Invoice'!B3059)="Overall Completion INVOICE","OVERALL",""))</f>
        <v/>
      </c>
      <c r="E3019" t="str">
        <f>IF(D3019="INVOICE",VALUE(MID(TRIM('Tracker&amp;Invoice'!B3059),10,10)),"")</f>
        <v/>
      </c>
      <c r="F3019">
        <f>IF(B3019=1,IFERROR(LOOKUP(2,1/('Tracker&amp;Invoice'!$H3059:$AC3059&lt;&gt;""),COLUMN('Tracker&amp;Invoice'!$H3059:$AC3059)),8),F3018)</f>
        <v>16</v>
      </c>
      <c r="G3019">
        <f>IF(D3019="OVERALL",IFERROR(LOOKUP(2,1/('Tracker&amp;Invoice'!$H3059:$AC3059&lt;&gt;""),COLUMN('Tracker&amp;Invoice'!$H3059:$AC3059)),8),G3020)</f>
        <v>17</v>
      </c>
      <c r="H3019">
        <f t="shared" si="94"/>
        <v>17</v>
      </c>
      <c r="I3019" s="29">
        <f>IF(D3019="INVOICE",SUM('Tracker&amp;Invoice'!$H3059:INDEX('Tracker&amp;Invoice'!$A3059:$AC3059,1,H3019)),0)</f>
        <v>0</v>
      </c>
      <c r="J3019" s="29">
        <f>IF(D3019="OVERALL",SUM('Tracker&amp;Invoice'!$H3059:$AC3059),0)</f>
        <v>0</v>
      </c>
    </row>
    <row r="3020" spans="1:10">
      <c r="A3020" t="e">
        <f t="shared" si="95"/>
        <v>#REF!</v>
      </c>
      <c r="B3020">
        <f>IF(AND('Tracker&amp;Invoice'!A3060&lt;&gt;"",'Tracker&amp;Invoice'!A3060&lt;&gt;"ITEM",'Tracker&amp;Invoice'!A3058="ITEM"),1,0)</f>
        <v>0</v>
      </c>
      <c r="C3020" t="str">
        <f>IF(B3020=1,'Tracker&amp;Invoice'!A3060,C3019)</f>
        <v>BQ-168</v>
      </c>
      <c r="D3020" t="str">
        <f>IF(LEFT(TRIM('Tracker&amp;Invoice'!B3060),9)="INVOICE #","INVOICE",IF(TRIM('Tracker&amp;Invoice'!B3060)="Overall Completion INVOICE","OVERALL",""))</f>
        <v/>
      </c>
      <c r="E3020" t="str">
        <f>IF(D3020="INVOICE",VALUE(MID(TRIM('Tracker&amp;Invoice'!B3060),10,10)),"")</f>
        <v/>
      </c>
      <c r="F3020">
        <f>IF(B3020=1,IFERROR(LOOKUP(2,1/('Tracker&amp;Invoice'!$H3060:$AC3060&lt;&gt;""),COLUMN('Tracker&amp;Invoice'!$H3060:$AC3060)),8),F3019)</f>
        <v>16</v>
      </c>
      <c r="G3020">
        <f>IF(D3020="OVERALL",IFERROR(LOOKUP(2,1/('Tracker&amp;Invoice'!$H3060:$AC3060&lt;&gt;""),COLUMN('Tracker&amp;Invoice'!$H3060:$AC3060)),8),G3021)</f>
        <v>17</v>
      </c>
      <c r="H3020">
        <f t="shared" si="94"/>
        <v>17</v>
      </c>
      <c r="I3020" s="29">
        <f>IF(D3020="INVOICE",SUM('Tracker&amp;Invoice'!$H3060:INDEX('Tracker&amp;Invoice'!$A3060:$AC3060,1,H3020)),0)</f>
        <v>0</v>
      </c>
      <c r="J3020" s="29">
        <f>IF(D3020="OVERALL",SUM('Tracker&amp;Invoice'!$H3060:$AC3060),0)</f>
        <v>0</v>
      </c>
    </row>
    <row r="3021" spans="1:10">
      <c r="A3021" t="e">
        <f t="shared" si="95"/>
        <v>#REF!</v>
      </c>
      <c r="B3021">
        <f>IF(AND('Tracker&amp;Invoice'!A3061&lt;&gt;"",'Tracker&amp;Invoice'!A3061&lt;&gt;"ITEM",'Tracker&amp;Invoice'!A3059="ITEM"),1,0)</f>
        <v>0</v>
      </c>
      <c r="C3021" t="str">
        <f>IF(B3021=1,'Tracker&amp;Invoice'!A3061,C3020)</f>
        <v>BQ-168</v>
      </c>
      <c r="D3021" t="str">
        <f>IF(LEFT(TRIM('Tracker&amp;Invoice'!B3061),9)="INVOICE #","INVOICE",IF(TRIM('Tracker&amp;Invoice'!B3061)="Overall Completion INVOICE","OVERALL",""))</f>
        <v/>
      </c>
      <c r="E3021" t="str">
        <f>IF(D3021="INVOICE",VALUE(MID(TRIM('Tracker&amp;Invoice'!B3061),10,10)),"")</f>
        <v/>
      </c>
      <c r="F3021">
        <f>IF(B3021=1,IFERROR(LOOKUP(2,1/('Tracker&amp;Invoice'!$H3061:$AC3061&lt;&gt;""),COLUMN('Tracker&amp;Invoice'!$H3061:$AC3061)),8),F3020)</f>
        <v>16</v>
      </c>
      <c r="G3021">
        <f>IF(D3021="OVERALL",IFERROR(LOOKUP(2,1/('Tracker&amp;Invoice'!$H3061:$AC3061&lt;&gt;""),COLUMN('Tracker&amp;Invoice'!$H3061:$AC3061)),8),G3022)</f>
        <v>17</v>
      </c>
      <c r="H3021">
        <f t="shared" si="94"/>
        <v>17</v>
      </c>
      <c r="I3021" s="29">
        <f>IF(D3021="INVOICE",SUM('Tracker&amp;Invoice'!$H3061:INDEX('Tracker&amp;Invoice'!$A3061:$AC3061,1,H3021)),0)</f>
        <v>0</v>
      </c>
      <c r="J3021" s="29">
        <f>IF(D3021="OVERALL",SUM('Tracker&amp;Invoice'!$H3061:$AC3061),0)</f>
        <v>0</v>
      </c>
    </row>
    <row r="3022" spans="1:10">
      <c r="A3022" t="e">
        <f t="shared" si="95"/>
        <v>#REF!</v>
      </c>
      <c r="B3022">
        <f>IF(AND('Tracker&amp;Invoice'!A3062&lt;&gt;"",'Tracker&amp;Invoice'!A3062&lt;&gt;"ITEM",'Tracker&amp;Invoice'!A3060="ITEM"),1,0)</f>
        <v>0</v>
      </c>
      <c r="C3022" t="str">
        <f>IF(B3022=1,'Tracker&amp;Invoice'!A3062,C3021)</f>
        <v>BQ-168</v>
      </c>
      <c r="D3022" t="str">
        <f>IF(LEFT(TRIM('Tracker&amp;Invoice'!B3062),9)="INVOICE #","INVOICE",IF(TRIM('Tracker&amp;Invoice'!B3062)="Overall Completion INVOICE","OVERALL",""))</f>
        <v/>
      </c>
      <c r="E3022" t="str">
        <f>IF(D3022="INVOICE",VALUE(MID(TRIM('Tracker&amp;Invoice'!B3062),10,10)),"")</f>
        <v/>
      </c>
      <c r="F3022">
        <f>IF(B3022=1,IFERROR(LOOKUP(2,1/('Tracker&amp;Invoice'!$H3062:$AC3062&lt;&gt;""),COLUMN('Tracker&amp;Invoice'!$H3062:$AC3062)),8),F3021)</f>
        <v>16</v>
      </c>
      <c r="G3022">
        <f>IF(D3022="OVERALL",IFERROR(LOOKUP(2,1/('Tracker&amp;Invoice'!$H3062:$AC3062&lt;&gt;""),COLUMN('Tracker&amp;Invoice'!$H3062:$AC3062)),8),G3023)</f>
        <v>17</v>
      </c>
      <c r="H3022">
        <f t="shared" si="94"/>
        <v>17</v>
      </c>
      <c r="I3022" s="29">
        <f>IF(D3022="INVOICE",SUM('Tracker&amp;Invoice'!$H3062:INDEX('Tracker&amp;Invoice'!$A3062:$AC3062,1,H3022)),0)</f>
        <v>0</v>
      </c>
      <c r="J3022" s="29">
        <f>IF(D3022="OVERALL",SUM('Tracker&amp;Invoice'!$H3062:$AC3062),0)</f>
        <v>0</v>
      </c>
    </row>
    <row r="3023" spans="1:10">
      <c r="A3023" t="e">
        <f t="shared" si="95"/>
        <v>#REF!</v>
      </c>
      <c r="B3023">
        <f>IF(AND('Tracker&amp;Invoice'!A3063&lt;&gt;"",'Tracker&amp;Invoice'!A3063&lt;&gt;"ITEM",'Tracker&amp;Invoice'!A3061="ITEM"),1,0)</f>
        <v>0</v>
      </c>
      <c r="C3023" t="str">
        <f>IF(B3023=1,'Tracker&amp;Invoice'!A3063,C3022)</f>
        <v>BQ-168</v>
      </c>
      <c r="D3023" t="str">
        <f>IF(LEFT(TRIM('Tracker&amp;Invoice'!B3063),9)="INVOICE #","INVOICE",IF(TRIM('Tracker&amp;Invoice'!B3063)="Overall Completion INVOICE","OVERALL",""))</f>
        <v/>
      </c>
      <c r="E3023" t="str">
        <f>IF(D3023="INVOICE",VALUE(MID(TRIM('Tracker&amp;Invoice'!B3063),10,10)),"")</f>
        <v/>
      </c>
      <c r="F3023">
        <f>IF(B3023=1,IFERROR(LOOKUP(2,1/('Tracker&amp;Invoice'!$H3063:$AC3063&lt;&gt;""),COLUMN('Tracker&amp;Invoice'!$H3063:$AC3063)),8),F3022)</f>
        <v>16</v>
      </c>
      <c r="G3023">
        <f>IF(D3023="OVERALL",IFERROR(LOOKUP(2,1/('Tracker&amp;Invoice'!$H3063:$AC3063&lt;&gt;""),COLUMN('Tracker&amp;Invoice'!$H3063:$AC3063)),8),G3024)</f>
        <v>17</v>
      </c>
      <c r="H3023">
        <f t="shared" si="94"/>
        <v>17</v>
      </c>
      <c r="I3023" s="29">
        <f>IF(D3023="INVOICE",SUM('Tracker&amp;Invoice'!$H3063:INDEX('Tracker&amp;Invoice'!$A3063:$AC3063,1,H3023)),0)</f>
        <v>0</v>
      </c>
      <c r="J3023" s="29">
        <f>IF(D3023="OVERALL",SUM('Tracker&amp;Invoice'!$H3063:$AC3063),0)</f>
        <v>0</v>
      </c>
    </row>
    <row r="3024" spans="1:10">
      <c r="A3024" t="e">
        <f t="shared" si="95"/>
        <v>#REF!</v>
      </c>
      <c r="B3024">
        <f>IF(AND('Tracker&amp;Invoice'!A3064&lt;&gt;"",'Tracker&amp;Invoice'!A3064&lt;&gt;"ITEM",'Tracker&amp;Invoice'!A3062="ITEM"),1,0)</f>
        <v>0</v>
      </c>
      <c r="C3024" t="str">
        <f>IF(B3024=1,'Tracker&amp;Invoice'!A3064,C3023)</f>
        <v>BQ-168</v>
      </c>
      <c r="D3024" t="str">
        <f>IF(LEFT(TRIM('Tracker&amp;Invoice'!B3064),9)="INVOICE #","INVOICE",IF(TRIM('Tracker&amp;Invoice'!B3064)="Overall Completion INVOICE","OVERALL",""))</f>
        <v>OVERALL</v>
      </c>
      <c r="E3024" t="str">
        <f>IF(D3024="INVOICE",VALUE(MID(TRIM('Tracker&amp;Invoice'!B3064),10,10)),"")</f>
        <v/>
      </c>
      <c r="F3024">
        <f>IF(B3024=1,IFERROR(LOOKUP(2,1/('Tracker&amp;Invoice'!$H3064:$AC3064&lt;&gt;""),COLUMN('Tracker&amp;Invoice'!$H3064:$AC3064)),8),F3023)</f>
        <v>16</v>
      </c>
      <c r="G3024">
        <f>IF(D3024="OVERALL",IFERROR(LOOKUP(2,1/('Tracker&amp;Invoice'!$H3064:$AC3064&lt;&gt;""),COLUMN('Tracker&amp;Invoice'!$H3064:$AC3064)),8),G3025)</f>
        <v>17</v>
      </c>
      <c r="H3024">
        <f t="shared" si="94"/>
        <v>17</v>
      </c>
      <c r="I3024" s="29">
        <f>IF(D3024="INVOICE",SUM('Tracker&amp;Invoice'!$H3064:INDEX('Tracker&amp;Invoice'!$A3064:$AC3064,1,H3024)),0)</f>
        <v>0</v>
      </c>
      <c r="J3024" s="29">
        <f>IF(D3024="OVERALL",SUM('Tracker&amp;Invoice'!$H3064:$AC3064),0)</f>
        <v>45600</v>
      </c>
    </row>
    <row r="3025" spans="1:10">
      <c r="A3025" t="e">
        <f t="shared" si="95"/>
        <v>#REF!</v>
      </c>
      <c r="B3025">
        <f>IF(AND('Tracker&amp;Invoice'!A3065&lt;&gt;"",'Tracker&amp;Invoice'!A3065&lt;&gt;"ITEM",'Tracker&amp;Invoice'!A3063="ITEM"),1,0)</f>
        <v>0</v>
      </c>
      <c r="C3025" t="str">
        <f>IF(B3025=1,'Tracker&amp;Invoice'!A3065,C3024)</f>
        <v>BQ-168</v>
      </c>
      <c r="D3025" t="str">
        <f>IF(LEFT(TRIM('Tracker&amp;Invoice'!B3065),9)="INVOICE #","INVOICE",IF(TRIM('Tracker&amp;Invoice'!B3065)="Overall Completion INVOICE","OVERALL",""))</f>
        <v/>
      </c>
      <c r="E3025" t="str">
        <f>IF(D3025="INVOICE",VALUE(MID(TRIM('Tracker&amp;Invoice'!B3065),10,10)),"")</f>
        <v/>
      </c>
      <c r="F3025">
        <f>IF(B3025=1,IFERROR(LOOKUP(2,1/('Tracker&amp;Invoice'!$H3065:$AC3065&lt;&gt;""),COLUMN('Tracker&amp;Invoice'!$H3065:$AC3065)),8),F3024)</f>
        <v>16</v>
      </c>
      <c r="G3025">
        <f>IF(D3025="OVERALL",IFERROR(LOOKUP(2,1/('Tracker&amp;Invoice'!$H3065:$AC3065&lt;&gt;""),COLUMN('Tracker&amp;Invoice'!$H3065:$AC3065)),8),G3026)</f>
        <v>15</v>
      </c>
      <c r="H3025">
        <f t="shared" si="94"/>
        <v>16</v>
      </c>
      <c r="I3025" s="29">
        <f>IF(D3025="INVOICE",SUM('Tracker&amp;Invoice'!$H3065:INDEX('Tracker&amp;Invoice'!$A3065:$AC3065,1,H3025)),0)</f>
        <v>0</v>
      </c>
      <c r="J3025" s="29">
        <f>IF(D3025="OVERALL",SUM('Tracker&amp;Invoice'!$H3065:$AC3065),0)</f>
        <v>0</v>
      </c>
    </row>
    <row r="3026" spans="1:10">
      <c r="A3026" t="e">
        <f t="shared" si="95"/>
        <v>#REF!</v>
      </c>
      <c r="B3026">
        <f>IF(AND('Tracker&amp;Invoice'!A3066&lt;&gt;"",'Tracker&amp;Invoice'!A3066&lt;&gt;"ITEM",'Tracker&amp;Invoice'!A3064="ITEM"),1,0)</f>
        <v>0</v>
      </c>
      <c r="C3026" t="str">
        <f>IF(B3026=1,'Tracker&amp;Invoice'!A3066,C3025)</f>
        <v>BQ-168</v>
      </c>
      <c r="D3026" t="str">
        <f>IF(LEFT(TRIM('Tracker&amp;Invoice'!B3066),9)="INVOICE #","INVOICE",IF(TRIM('Tracker&amp;Invoice'!B3066)="Overall Completion INVOICE","OVERALL",""))</f>
        <v/>
      </c>
      <c r="E3026" t="str">
        <f>IF(D3026="INVOICE",VALUE(MID(TRIM('Tracker&amp;Invoice'!B3066),10,10)),"")</f>
        <v/>
      </c>
      <c r="F3026">
        <f>IF(B3026=1,IFERROR(LOOKUP(2,1/('Tracker&amp;Invoice'!$H3066:$AC3066&lt;&gt;""),COLUMN('Tracker&amp;Invoice'!$H3066:$AC3066)),8),F3025)</f>
        <v>16</v>
      </c>
      <c r="G3026">
        <f>IF(D3026="OVERALL",IFERROR(LOOKUP(2,1/('Tracker&amp;Invoice'!$H3066:$AC3066&lt;&gt;""),COLUMN('Tracker&amp;Invoice'!$H3066:$AC3066)),8),G3027)</f>
        <v>15</v>
      </c>
      <c r="H3026">
        <f t="shared" si="94"/>
        <v>16</v>
      </c>
      <c r="I3026" s="29">
        <f>IF(D3026="INVOICE",SUM('Tracker&amp;Invoice'!$H3066:INDEX('Tracker&amp;Invoice'!$A3066:$AC3066,1,H3026)),0)</f>
        <v>0</v>
      </c>
      <c r="J3026" s="29">
        <f>IF(D3026="OVERALL",SUM('Tracker&amp;Invoice'!$H3066:$AC3066),0)</f>
        <v>0</v>
      </c>
    </row>
    <row r="3027" spans="1:10">
      <c r="A3027" t="e">
        <f t="shared" si="95"/>
        <v>#REF!</v>
      </c>
      <c r="B3027">
        <f>IF(AND('Tracker&amp;Invoice'!A3067&lt;&gt;"",'Tracker&amp;Invoice'!A3067&lt;&gt;"ITEM",'Tracker&amp;Invoice'!A3065="ITEM"),1,0)</f>
        <v>0</v>
      </c>
      <c r="C3027" t="str">
        <f>IF(B3027=1,'Tracker&amp;Invoice'!A3067,C3026)</f>
        <v>BQ-168</v>
      </c>
      <c r="D3027" t="str">
        <f>IF(LEFT(TRIM('Tracker&amp;Invoice'!B3067),9)="INVOICE #","INVOICE",IF(TRIM('Tracker&amp;Invoice'!B3067)="Overall Completion INVOICE","OVERALL",""))</f>
        <v/>
      </c>
      <c r="E3027" t="str">
        <f>IF(D3027="INVOICE",VALUE(MID(TRIM('Tracker&amp;Invoice'!B3067),10,10)),"")</f>
        <v/>
      </c>
      <c r="F3027">
        <f>IF(B3027=1,IFERROR(LOOKUP(2,1/('Tracker&amp;Invoice'!$H3067:$AC3067&lt;&gt;""),COLUMN('Tracker&amp;Invoice'!$H3067:$AC3067)),8),F3026)</f>
        <v>16</v>
      </c>
      <c r="G3027">
        <f>IF(D3027="OVERALL",IFERROR(LOOKUP(2,1/('Tracker&amp;Invoice'!$H3067:$AC3067&lt;&gt;""),COLUMN('Tracker&amp;Invoice'!$H3067:$AC3067)),8),G3028)</f>
        <v>15</v>
      </c>
      <c r="H3027">
        <f t="shared" si="94"/>
        <v>16</v>
      </c>
      <c r="I3027" s="29">
        <f>IF(D3027="INVOICE",SUM('Tracker&amp;Invoice'!$H3067:INDEX('Tracker&amp;Invoice'!$A3067:$AC3067,1,H3027)),0)</f>
        <v>0</v>
      </c>
      <c r="J3027" s="29">
        <f>IF(D3027="OVERALL",SUM('Tracker&amp;Invoice'!$H3067:$AC3067),0)</f>
        <v>0</v>
      </c>
    </row>
    <row r="3028" spans="1:10">
      <c r="A3028" t="e">
        <f t="shared" si="95"/>
        <v>#REF!</v>
      </c>
      <c r="B3028">
        <f>IF(AND('Tracker&amp;Invoice'!A3068&lt;&gt;"",'Tracker&amp;Invoice'!A3068&lt;&gt;"ITEM",'Tracker&amp;Invoice'!A3066="ITEM"),1,0)</f>
        <v>0</v>
      </c>
      <c r="C3028" t="str">
        <f>IF(B3028=1,'Tracker&amp;Invoice'!A3068,C3027)</f>
        <v>BQ-168</v>
      </c>
      <c r="D3028" t="str">
        <f>IF(LEFT(TRIM('Tracker&amp;Invoice'!B3068),9)="INVOICE #","INVOICE",IF(TRIM('Tracker&amp;Invoice'!B3068)="Overall Completion INVOICE","OVERALL",""))</f>
        <v/>
      </c>
      <c r="E3028" t="str">
        <f>IF(D3028="INVOICE",VALUE(MID(TRIM('Tracker&amp;Invoice'!B3068),10,10)),"")</f>
        <v/>
      </c>
      <c r="F3028">
        <f>IF(B3028=1,IFERROR(LOOKUP(2,1/('Tracker&amp;Invoice'!$H3068:$AC3068&lt;&gt;""),COLUMN('Tracker&amp;Invoice'!$H3068:$AC3068)),8),F3027)</f>
        <v>16</v>
      </c>
      <c r="G3028">
        <f>IF(D3028="OVERALL",IFERROR(LOOKUP(2,1/('Tracker&amp;Invoice'!$H3068:$AC3068&lt;&gt;""),COLUMN('Tracker&amp;Invoice'!$H3068:$AC3068)),8),G3029)</f>
        <v>15</v>
      </c>
      <c r="H3028">
        <f t="shared" si="94"/>
        <v>16</v>
      </c>
      <c r="I3028" s="29">
        <f>IF(D3028="INVOICE",SUM('Tracker&amp;Invoice'!$H3068:INDEX('Tracker&amp;Invoice'!$A3068:$AC3068,1,H3028)),0)</f>
        <v>0</v>
      </c>
      <c r="J3028" s="29">
        <f>IF(D3028="OVERALL",SUM('Tracker&amp;Invoice'!$H3068:$AC3068),0)</f>
        <v>0</v>
      </c>
    </row>
    <row r="3029" spans="1:10">
      <c r="A3029" t="e">
        <f t="shared" si="95"/>
        <v>#REF!</v>
      </c>
      <c r="B3029">
        <f>IF(AND('Tracker&amp;Invoice'!A3069&lt;&gt;"",'Tracker&amp;Invoice'!A3069&lt;&gt;"ITEM",'Tracker&amp;Invoice'!A3067="ITEM"),1,0)</f>
        <v>0</v>
      </c>
      <c r="C3029" t="str">
        <f>IF(B3029=1,'Tracker&amp;Invoice'!A3069,C3028)</f>
        <v>BQ-168</v>
      </c>
      <c r="D3029" t="str">
        <f>IF(LEFT(TRIM('Tracker&amp;Invoice'!B3069),9)="INVOICE #","INVOICE",IF(TRIM('Tracker&amp;Invoice'!B3069)="Overall Completion INVOICE","OVERALL",""))</f>
        <v/>
      </c>
      <c r="E3029" t="str">
        <f>IF(D3029="INVOICE",VALUE(MID(TRIM('Tracker&amp;Invoice'!B3069),10,10)),"")</f>
        <v/>
      </c>
      <c r="F3029">
        <f>IF(B3029=1,IFERROR(LOOKUP(2,1/('Tracker&amp;Invoice'!$H3069:$AC3069&lt;&gt;""),COLUMN('Tracker&amp;Invoice'!$H3069:$AC3069)),8),F3028)</f>
        <v>16</v>
      </c>
      <c r="G3029">
        <f>IF(D3029="OVERALL",IFERROR(LOOKUP(2,1/('Tracker&amp;Invoice'!$H3069:$AC3069&lt;&gt;""),COLUMN('Tracker&amp;Invoice'!$H3069:$AC3069)),8),G3030)</f>
        <v>15</v>
      </c>
      <c r="H3029">
        <f t="shared" si="94"/>
        <v>16</v>
      </c>
      <c r="I3029" s="29">
        <f>IF(D3029="INVOICE",SUM('Tracker&amp;Invoice'!$H3069:INDEX('Tracker&amp;Invoice'!$A3069:$AC3069,1,H3029)),0)</f>
        <v>0</v>
      </c>
      <c r="J3029" s="29">
        <f>IF(D3029="OVERALL",SUM('Tracker&amp;Invoice'!$H3069:$AC3069),0)</f>
        <v>0</v>
      </c>
    </row>
    <row r="3030" spans="1:10">
      <c r="A3030" t="e">
        <f t="shared" si="95"/>
        <v>#REF!</v>
      </c>
      <c r="B3030">
        <f>IF(AND('Tracker&amp;Invoice'!A3070&lt;&gt;"",'Tracker&amp;Invoice'!A3070&lt;&gt;"ITEM",'Tracker&amp;Invoice'!A3068="ITEM"),1,0)</f>
        <v>0</v>
      </c>
      <c r="C3030" t="str">
        <f>IF(B3030=1,'Tracker&amp;Invoice'!A3070,C3029)</f>
        <v>BQ-168</v>
      </c>
      <c r="D3030" t="str">
        <f>IF(LEFT(TRIM('Tracker&amp;Invoice'!B3070),9)="INVOICE #","INVOICE",IF(TRIM('Tracker&amp;Invoice'!B3070)="Overall Completion INVOICE","OVERALL",""))</f>
        <v/>
      </c>
      <c r="E3030" t="str">
        <f>IF(D3030="INVOICE",VALUE(MID(TRIM('Tracker&amp;Invoice'!B3070),10,10)),"")</f>
        <v/>
      </c>
      <c r="F3030">
        <f>IF(B3030=1,IFERROR(LOOKUP(2,1/('Tracker&amp;Invoice'!$H3070:$AC3070&lt;&gt;""),COLUMN('Tracker&amp;Invoice'!$H3070:$AC3070)),8),F3029)</f>
        <v>16</v>
      </c>
      <c r="G3030">
        <f>IF(D3030="OVERALL",IFERROR(LOOKUP(2,1/('Tracker&amp;Invoice'!$H3070:$AC3070&lt;&gt;""),COLUMN('Tracker&amp;Invoice'!$H3070:$AC3070)),8),G3031)</f>
        <v>15</v>
      </c>
      <c r="H3030">
        <f t="shared" si="94"/>
        <v>16</v>
      </c>
      <c r="I3030" s="29">
        <f>IF(D3030="INVOICE",SUM('Tracker&amp;Invoice'!$H3070:INDEX('Tracker&amp;Invoice'!$A3070:$AC3070,1,H3030)),0)</f>
        <v>0</v>
      </c>
      <c r="J3030" s="29">
        <f>IF(D3030="OVERALL",SUM('Tracker&amp;Invoice'!$H3070:$AC3070),0)</f>
        <v>0</v>
      </c>
    </row>
    <row r="3031" spans="1:10">
      <c r="A3031" t="e">
        <f t="shared" si="95"/>
        <v>#REF!</v>
      </c>
      <c r="B3031">
        <f>IF(AND('Tracker&amp;Invoice'!A3071&lt;&gt;"",'Tracker&amp;Invoice'!A3071&lt;&gt;"ITEM",'Tracker&amp;Invoice'!A3069="ITEM"),1,0)</f>
        <v>0</v>
      </c>
      <c r="C3031" t="str">
        <f>IF(B3031=1,'Tracker&amp;Invoice'!A3071,C3030)</f>
        <v>BQ-168</v>
      </c>
      <c r="D3031" t="str">
        <f>IF(LEFT(TRIM('Tracker&amp;Invoice'!B3071),9)="INVOICE #","INVOICE",IF(TRIM('Tracker&amp;Invoice'!B3071)="Overall Completion INVOICE","OVERALL",""))</f>
        <v/>
      </c>
      <c r="E3031" t="str">
        <f>IF(D3031="INVOICE",VALUE(MID(TRIM('Tracker&amp;Invoice'!B3071),10,10)),"")</f>
        <v/>
      </c>
      <c r="F3031">
        <f>IF(B3031=1,IFERROR(LOOKUP(2,1/('Tracker&amp;Invoice'!$H3071:$AC3071&lt;&gt;""),COLUMN('Tracker&amp;Invoice'!$H3071:$AC3071)),8),F3030)</f>
        <v>16</v>
      </c>
      <c r="G3031">
        <f>IF(D3031="OVERALL",IFERROR(LOOKUP(2,1/('Tracker&amp;Invoice'!$H3071:$AC3071&lt;&gt;""),COLUMN('Tracker&amp;Invoice'!$H3071:$AC3071)),8),G3032)</f>
        <v>15</v>
      </c>
      <c r="H3031">
        <f t="shared" si="94"/>
        <v>16</v>
      </c>
      <c r="I3031" s="29">
        <f>IF(D3031="INVOICE",SUM('Tracker&amp;Invoice'!$H3071:INDEX('Tracker&amp;Invoice'!$A3071:$AC3071,1,H3031)),0)</f>
        <v>0</v>
      </c>
      <c r="J3031" s="29">
        <f>IF(D3031="OVERALL",SUM('Tracker&amp;Invoice'!$H3071:$AC3071),0)</f>
        <v>0</v>
      </c>
    </row>
    <row r="3032" spans="1:10">
      <c r="A3032" t="e">
        <f t="shared" si="95"/>
        <v>#REF!</v>
      </c>
      <c r="B3032">
        <f>IF(AND('Tracker&amp;Invoice'!A3072&lt;&gt;"",'Tracker&amp;Invoice'!A3072&lt;&gt;"ITEM",'Tracker&amp;Invoice'!A3070="ITEM"),1,0)</f>
        <v>0</v>
      </c>
      <c r="C3032" t="str">
        <f>IF(B3032=1,'Tracker&amp;Invoice'!A3072,C3031)</f>
        <v>BQ-168</v>
      </c>
      <c r="D3032" t="str">
        <f>IF(LEFT(TRIM('Tracker&amp;Invoice'!B3072),9)="INVOICE #","INVOICE",IF(TRIM('Tracker&amp;Invoice'!B3072)="Overall Completion INVOICE","OVERALL",""))</f>
        <v/>
      </c>
      <c r="E3032" t="str">
        <f>IF(D3032="INVOICE",VALUE(MID(TRIM('Tracker&amp;Invoice'!B3072),10,10)),"")</f>
        <v/>
      </c>
      <c r="F3032">
        <f>IF(B3032=1,IFERROR(LOOKUP(2,1/('Tracker&amp;Invoice'!$H3072:$AC3072&lt;&gt;""),COLUMN('Tracker&amp;Invoice'!$H3072:$AC3072)),8),F3031)</f>
        <v>16</v>
      </c>
      <c r="G3032">
        <f>IF(D3032="OVERALL",IFERROR(LOOKUP(2,1/('Tracker&amp;Invoice'!$H3072:$AC3072&lt;&gt;""),COLUMN('Tracker&amp;Invoice'!$H3072:$AC3072)),8),G3033)</f>
        <v>15</v>
      </c>
      <c r="H3032">
        <f t="shared" si="94"/>
        <v>16</v>
      </c>
      <c r="I3032" s="29">
        <f>IF(D3032="INVOICE",SUM('Tracker&amp;Invoice'!$H3072:INDEX('Tracker&amp;Invoice'!$A3072:$AC3072,1,H3032)),0)</f>
        <v>0</v>
      </c>
      <c r="J3032" s="29">
        <f>IF(D3032="OVERALL",SUM('Tracker&amp;Invoice'!$H3072:$AC3072),0)</f>
        <v>0</v>
      </c>
    </row>
    <row r="3033" spans="1:10">
      <c r="A3033" t="e">
        <f t="shared" si="95"/>
        <v>#REF!</v>
      </c>
      <c r="B3033">
        <f>IF(AND('Tracker&amp;Invoice'!A3073&lt;&gt;"",'Tracker&amp;Invoice'!A3073&lt;&gt;"ITEM",'Tracker&amp;Invoice'!A3071="ITEM"),1,0)</f>
        <v>1</v>
      </c>
      <c r="C3033" t="str">
        <f>IF(B3033=1,'Tracker&amp;Invoice'!A3073,C3032)</f>
        <v>BQ-169</v>
      </c>
      <c r="D3033" t="str">
        <f>IF(LEFT(TRIM('Tracker&amp;Invoice'!B3073),9)="INVOICE #","INVOICE",IF(TRIM('Tracker&amp;Invoice'!B3073)="Overall Completion INVOICE","OVERALL",""))</f>
        <v/>
      </c>
      <c r="E3033" t="str">
        <f>IF(D3033="INVOICE",VALUE(MID(TRIM('Tracker&amp;Invoice'!B3073),10,10)),"")</f>
        <v/>
      </c>
      <c r="F3033">
        <f>IF(B3033=1,IFERROR(LOOKUP(2,1/('Tracker&amp;Invoice'!$H3073:$AC3073&lt;&gt;""),COLUMN('Tracker&amp;Invoice'!$H3073:$AC3073)),8),F3032)</f>
        <v>14</v>
      </c>
      <c r="G3033">
        <f>IF(D3033="OVERALL",IFERROR(LOOKUP(2,1/('Tracker&amp;Invoice'!$H3073:$AC3073&lt;&gt;""),COLUMN('Tracker&amp;Invoice'!$H3073:$AC3073)),8),G3034)</f>
        <v>15</v>
      </c>
      <c r="H3033">
        <f t="shared" si="94"/>
        <v>15</v>
      </c>
      <c r="I3033" s="29">
        <f>IF(D3033="INVOICE",SUM('Tracker&amp;Invoice'!$H3073:INDEX('Tracker&amp;Invoice'!$A3073:$AC3073,1,H3033)),0)</f>
        <v>0</v>
      </c>
      <c r="J3033" s="29">
        <f>IF(D3033="OVERALL",SUM('Tracker&amp;Invoice'!$H3073:$AC3073),0)</f>
        <v>0</v>
      </c>
    </row>
    <row r="3034" spans="1:10">
      <c r="A3034" t="e">
        <f t="shared" si="95"/>
        <v>#REF!</v>
      </c>
      <c r="B3034">
        <f>IF(AND('Tracker&amp;Invoice'!A3074&lt;&gt;"",'Tracker&amp;Invoice'!A3074&lt;&gt;"ITEM",'Tracker&amp;Invoice'!A3072="ITEM"),1,0)</f>
        <v>0</v>
      </c>
      <c r="C3034" t="str">
        <f>IF(B3034=1,'Tracker&amp;Invoice'!A3074,C3033)</f>
        <v>BQ-169</v>
      </c>
      <c r="D3034" t="str">
        <f>IF(LEFT(TRIM('Tracker&amp;Invoice'!B3074),9)="INVOICE #","INVOICE",IF(TRIM('Tracker&amp;Invoice'!B3074)="Overall Completion INVOICE","OVERALL",""))</f>
        <v/>
      </c>
      <c r="E3034" t="str">
        <f>IF(D3034="INVOICE",VALUE(MID(TRIM('Tracker&amp;Invoice'!B3074),10,10)),"")</f>
        <v/>
      </c>
      <c r="F3034">
        <f>IF(B3034=1,IFERROR(LOOKUP(2,1/('Tracker&amp;Invoice'!$H3074:$AC3074&lt;&gt;""),COLUMN('Tracker&amp;Invoice'!$H3074:$AC3074)),8),F3033)</f>
        <v>14</v>
      </c>
      <c r="G3034">
        <f>IF(D3034="OVERALL",IFERROR(LOOKUP(2,1/('Tracker&amp;Invoice'!$H3074:$AC3074&lt;&gt;""),COLUMN('Tracker&amp;Invoice'!$H3074:$AC3074)),8),G3035)</f>
        <v>15</v>
      </c>
      <c r="H3034">
        <f t="shared" si="94"/>
        <v>15</v>
      </c>
      <c r="I3034" s="29">
        <f>IF(D3034="INVOICE",SUM('Tracker&amp;Invoice'!$H3074:INDEX('Tracker&amp;Invoice'!$A3074:$AC3074,1,H3034)),0)</f>
        <v>0</v>
      </c>
      <c r="J3034" s="29">
        <f>IF(D3034="OVERALL",SUM('Tracker&amp;Invoice'!$H3074:$AC3074),0)</f>
        <v>0</v>
      </c>
    </row>
    <row r="3035" spans="1:10">
      <c r="A3035" t="e">
        <f t="shared" si="95"/>
        <v>#REF!</v>
      </c>
      <c r="B3035">
        <f>IF(AND('Tracker&amp;Invoice'!A3075&lt;&gt;"",'Tracker&amp;Invoice'!A3075&lt;&gt;"ITEM",'Tracker&amp;Invoice'!A3073="ITEM"),1,0)</f>
        <v>0</v>
      </c>
      <c r="C3035" t="str">
        <f>IF(B3035=1,'Tracker&amp;Invoice'!A3075,C3034)</f>
        <v>BQ-169</v>
      </c>
      <c r="D3035" t="str">
        <f>IF(LEFT(TRIM('Tracker&amp;Invoice'!B3075),9)="INVOICE #","INVOICE",IF(TRIM('Tracker&amp;Invoice'!B3075)="Overall Completion INVOICE","OVERALL",""))</f>
        <v/>
      </c>
      <c r="E3035" t="str">
        <f>IF(D3035="INVOICE",VALUE(MID(TRIM('Tracker&amp;Invoice'!B3075),10,10)),"")</f>
        <v/>
      </c>
      <c r="F3035">
        <f>IF(B3035=1,IFERROR(LOOKUP(2,1/('Tracker&amp;Invoice'!$H3075:$AC3075&lt;&gt;""),COLUMN('Tracker&amp;Invoice'!$H3075:$AC3075)),8),F3034)</f>
        <v>14</v>
      </c>
      <c r="G3035">
        <f>IF(D3035="OVERALL",IFERROR(LOOKUP(2,1/('Tracker&amp;Invoice'!$H3075:$AC3075&lt;&gt;""),COLUMN('Tracker&amp;Invoice'!$H3075:$AC3075)),8),G3036)</f>
        <v>15</v>
      </c>
      <c r="H3035">
        <f t="shared" si="94"/>
        <v>15</v>
      </c>
      <c r="I3035" s="29">
        <f>IF(D3035="INVOICE",SUM('Tracker&amp;Invoice'!$H3075:INDEX('Tracker&amp;Invoice'!$A3075:$AC3075,1,H3035)),0)</f>
        <v>0</v>
      </c>
      <c r="J3035" s="29">
        <f>IF(D3035="OVERALL",SUM('Tracker&amp;Invoice'!$H3075:$AC3075),0)</f>
        <v>0</v>
      </c>
    </row>
    <row r="3036" spans="1:10">
      <c r="A3036" t="e">
        <f t="shared" si="95"/>
        <v>#REF!</v>
      </c>
      <c r="B3036">
        <f>IF(AND('Tracker&amp;Invoice'!A3076&lt;&gt;"",'Tracker&amp;Invoice'!A3076&lt;&gt;"ITEM",'Tracker&amp;Invoice'!A3074="ITEM"),1,0)</f>
        <v>0</v>
      </c>
      <c r="C3036" t="str">
        <f>IF(B3036=1,'Tracker&amp;Invoice'!A3076,C3035)</f>
        <v>BQ-169</v>
      </c>
      <c r="D3036" t="str">
        <f>IF(LEFT(TRIM('Tracker&amp;Invoice'!B3076),9)="INVOICE #","INVOICE",IF(TRIM('Tracker&amp;Invoice'!B3076)="Overall Completion INVOICE","OVERALL",""))</f>
        <v>INVOICE</v>
      </c>
      <c r="E3036">
        <f>IF(D3036="INVOICE",VALUE(MID(TRIM('Tracker&amp;Invoice'!B3076),10,10)),"")</f>
        <v>26</v>
      </c>
      <c r="F3036">
        <f>IF(B3036=1,IFERROR(LOOKUP(2,1/('Tracker&amp;Invoice'!$H3076:$AC3076&lt;&gt;""),COLUMN('Tracker&amp;Invoice'!$H3076:$AC3076)),8),F3035)</f>
        <v>14</v>
      </c>
      <c r="G3036">
        <f>IF(D3036="OVERALL",IFERROR(LOOKUP(2,1/('Tracker&amp;Invoice'!$H3076:$AC3076&lt;&gt;""),COLUMN('Tracker&amp;Invoice'!$H3076:$AC3076)),8),G3037)</f>
        <v>15</v>
      </c>
      <c r="H3036">
        <f t="shared" si="94"/>
        <v>15</v>
      </c>
      <c r="I3036" s="29">
        <f>IF(D3036="INVOICE",SUM('Tracker&amp;Invoice'!$H3076:INDEX('Tracker&amp;Invoice'!$A3076:$AC3076,1,H3036)),0)</f>
        <v>11880.000000000002</v>
      </c>
      <c r="J3036" s="29">
        <f>IF(D3036="OVERALL",SUM('Tracker&amp;Invoice'!$H3076:$AC3076),0)</f>
        <v>0</v>
      </c>
    </row>
    <row r="3037" spans="1:10">
      <c r="A3037" t="e">
        <f t="shared" si="95"/>
        <v>#REF!</v>
      </c>
      <c r="B3037">
        <f>IF(AND('Tracker&amp;Invoice'!A3077&lt;&gt;"",'Tracker&amp;Invoice'!A3077&lt;&gt;"ITEM",'Tracker&amp;Invoice'!A3075="ITEM"),1,0)</f>
        <v>0</v>
      </c>
      <c r="C3037" t="str">
        <f>IF(B3037=1,'Tracker&amp;Invoice'!A3077,C3036)</f>
        <v>BQ-169</v>
      </c>
      <c r="D3037" t="str">
        <f>IF(LEFT(TRIM('Tracker&amp;Invoice'!B3077),9)="INVOICE #","INVOICE",IF(TRIM('Tracker&amp;Invoice'!B3077)="Overall Completion INVOICE","OVERALL",""))</f>
        <v/>
      </c>
      <c r="E3037" t="str">
        <f>IF(D3037="INVOICE",VALUE(MID(TRIM('Tracker&amp;Invoice'!B3077),10,10)),"")</f>
        <v/>
      </c>
      <c r="F3037">
        <f>IF(B3037=1,IFERROR(LOOKUP(2,1/('Tracker&amp;Invoice'!$H3077:$AC3077&lt;&gt;""),COLUMN('Tracker&amp;Invoice'!$H3077:$AC3077)),8),F3036)</f>
        <v>14</v>
      </c>
      <c r="G3037">
        <f>IF(D3037="OVERALL",IFERROR(LOOKUP(2,1/('Tracker&amp;Invoice'!$H3077:$AC3077&lt;&gt;""),COLUMN('Tracker&amp;Invoice'!$H3077:$AC3077)),8),G3038)</f>
        <v>15</v>
      </c>
      <c r="H3037">
        <f t="shared" si="94"/>
        <v>15</v>
      </c>
      <c r="I3037" s="29">
        <f>IF(D3037="INVOICE",SUM('Tracker&amp;Invoice'!$H3077:INDEX('Tracker&amp;Invoice'!$A3077:$AC3077,1,H3037)),0)</f>
        <v>0</v>
      </c>
      <c r="J3037" s="29">
        <f>IF(D3037="OVERALL",SUM('Tracker&amp;Invoice'!$H3077:$AC3077),0)</f>
        <v>0</v>
      </c>
    </row>
    <row r="3038" spans="1:10">
      <c r="A3038" t="e">
        <f t="shared" si="95"/>
        <v>#REF!</v>
      </c>
      <c r="B3038">
        <f>IF(AND('Tracker&amp;Invoice'!A3078&lt;&gt;"",'Tracker&amp;Invoice'!A3078&lt;&gt;"ITEM",'Tracker&amp;Invoice'!A3076="ITEM"),1,0)</f>
        <v>0</v>
      </c>
      <c r="C3038" t="str">
        <f>IF(B3038=1,'Tracker&amp;Invoice'!A3078,C3037)</f>
        <v>BQ-169</v>
      </c>
      <c r="D3038" t="str">
        <f>IF(LEFT(TRIM('Tracker&amp;Invoice'!B3078),9)="INVOICE #","INVOICE",IF(TRIM('Tracker&amp;Invoice'!B3078)="Overall Completion INVOICE","OVERALL",""))</f>
        <v>INVOICE</v>
      </c>
      <c r="E3038">
        <f>IF(D3038="INVOICE",VALUE(MID(TRIM('Tracker&amp;Invoice'!B3078),10,10)),"")</f>
        <v>32</v>
      </c>
      <c r="F3038">
        <f>IF(B3038=1,IFERROR(LOOKUP(2,1/('Tracker&amp;Invoice'!$H3078:$AC3078&lt;&gt;""),COLUMN('Tracker&amp;Invoice'!$H3078:$AC3078)),8),F3037)</f>
        <v>14</v>
      </c>
      <c r="G3038">
        <f>IF(D3038="OVERALL",IFERROR(LOOKUP(2,1/('Tracker&amp;Invoice'!$H3078:$AC3078&lt;&gt;""),COLUMN('Tracker&amp;Invoice'!$H3078:$AC3078)),8),G3039)</f>
        <v>15</v>
      </c>
      <c r="H3038">
        <f t="shared" si="94"/>
        <v>15</v>
      </c>
      <c r="I3038" s="29">
        <f>IF(D3038="INVOICE",SUM('Tracker&amp;Invoice'!$H3078:INDEX('Tracker&amp;Invoice'!$A3078:$AC3078,1,H3038)),0)</f>
        <v>5940.0000000000009</v>
      </c>
      <c r="J3038" s="29">
        <f>IF(D3038="OVERALL",SUM('Tracker&amp;Invoice'!$H3078:$AC3078),0)</f>
        <v>0</v>
      </c>
    </row>
    <row r="3039" spans="1:10">
      <c r="A3039" t="e">
        <f t="shared" si="95"/>
        <v>#REF!</v>
      </c>
      <c r="B3039">
        <f>IF(AND('Tracker&amp;Invoice'!A3081&lt;&gt;"",'Tracker&amp;Invoice'!A3081&lt;&gt;"ITEM",'Tracker&amp;Invoice'!A3077="ITEM"),1,0)</f>
        <v>0</v>
      </c>
      <c r="C3039" t="str">
        <f>IF(B3039=1,'Tracker&amp;Invoice'!A3081,C3038)</f>
        <v>BQ-169</v>
      </c>
      <c r="D3039" t="str">
        <f>IF(LEFT(TRIM('Tracker&amp;Invoice'!B3081),9)="INVOICE #","INVOICE",IF(TRIM('Tracker&amp;Invoice'!B3081)="Overall Completion INVOICE","OVERALL",""))</f>
        <v/>
      </c>
      <c r="E3039" t="str">
        <f>IF(D3039="INVOICE",VALUE(MID(TRIM('Tracker&amp;Invoice'!B3081),10,10)),"")</f>
        <v/>
      </c>
      <c r="F3039">
        <f>IF(B3039=1,IFERROR(LOOKUP(2,1/('Tracker&amp;Invoice'!$H3081:$AC3081&lt;&gt;""),COLUMN('Tracker&amp;Invoice'!$H3081:$AC3081)),8),F3038)</f>
        <v>14</v>
      </c>
      <c r="G3039">
        <f>IF(D3039="OVERALL",IFERROR(LOOKUP(2,1/('Tracker&amp;Invoice'!$H3081:$AC3081&lt;&gt;""),COLUMN('Tracker&amp;Invoice'!$H3081:$AC3081)),8),G3040)</f>
        <v>15</v>
      </c>
      <c r="H3039">
        <f t="shared" si="94"/>
        <v>15</v>
      </c>
      <c r="I3039" s="29">
        <f>IF(D3039="INVOICE",SUM('Tracker&amp;Invoice'!$H3081:INDEX('Tracker&amp;Invoice'!$A3081:$AC3081,1,H3039)),0)</f>
        <v>0</v>
      </c>
      <c r="J3039" s="29">
        <f>IF(D3039="OVERALL",SUM('Tracker&amp;Invoice'!$H3081:$AC3081),0)</f>
        <v>0</v>
      </c>
    </row>
    <row r="3040" spans="1:10">
      <c r="A3040" t="e">
        <f t="shared" si="95"/>
        <v>#REF!</v>
      </c>
      <c r="B3040">
        <f>IF(AND('Tracker&amp;Invoice'!A3082&lt;&gt;"",'Tracker&amp;Invoice'!A3082&lt;&gt;"ITEM",'Tracker&amp;Invoice'!A3078="ITEM"),1,0)</f>
        <v>0</v>
      </c>
      <c r="C3040" t="str">
        <f>IF(B3040=1,'Tracker&amp;Invoice'!A3082,C3039)</f>
        <v>BQ-169</v>
      </c>
      <c r="D3040" t="str">
        <f>IF(LEFT(TRIM('Tracker&amp;Invoice'!B3082),9)="INVOICE #","INVOICE",IF(TRIM('Tracker&amp;Invoice'!B3082)="Overall Completion INVOICE","OVERALL",""))</f>
        <v>OVERALL</v>
      </c>
      <c r="E3040" t="str">
        <f>IF(D3040="INVOICE",VALUE(MID(TRIM('Tracker&amp;Invoice'!B3082),10,10)),"")</f>
        <v/>
      </c>
      <c r="F3040">
        <f>IF(B3040=1,IFERROR(LOOKUP(2,1/('Tracker&amp;Invoice'!$H3082:$AC3082&lt;&gt;""),COLUMN('Tracker&amp;Invoice'!$H3082:$AC3082)),8),F3039)</f>
        <v>14</v>
      </c>
      <c r="G3040">
        <f>IF(D3040="OVERALL",IFERROR(LOOKUP(2,1/('Tracker&amp;Invoice'!$H3082:$AC3082&lt;&gt;""),COLUMN('Tracker&amp;Invoice'!$H3082:$AC3082)),8),G3041)</f>
        <v>15</v>
      </c>
      <c r="H3040">
        <f t="shared" si="94"/>
        <v>15</v>
      </c>
      <c r="I3040" s="29">
        <f>IF(D3040="INVOICE",SUM('Tracker&amp;Invoice'!$H3082:INDEX('Tracker&amp;Invoice'!$A3082:$AC3082,1,H3040)),0)</f>
        <v>0</v>
      </c>
      <c r="J3040" s="29">
        <f>IF(D3040="OVERALL",SUM('Tracker&amp;Invoice'!$H3082:$AC3082),0)</f>
        <v>25110.000000000004</v>
      </c>
    </row>
    <row r="3041" spans="1:10">
      <c r="A3041" t="e">
        <f t="shared" si="95"/>
        <v>#REF!</v>
      </c>
      <c r="B3041">
        <f>IF(AND('Tracker&amp;Invoice'!A3083&lt;&gt;"",'Tracker&amp;Invoice'!A3083&lt;&gt;"ITEM",'Tracker&amp;Invoice'!A3081="ITEM"),1,0)</f>
        <v>0</v>
      </c>
      <c r="C3041" t="str">
        <f>IF(B3041=1,'Tracker&amp;Invoice'!A3083,C3040)</f>
        <v>BQ-169</v>
      </c>
      <c r="D3041" t="str">
        <f>IF(LEFT(TRIM('Tracker&amp;Invoice'!B3083),9)="INVOICE #","INVOICE",IF(TRIM('Tracker&amp;Invoice'!B3083)="Overall Completion INVOICE","OVERALL",""))</f>
        <v/>
      </c>
      <c r="E3041" t="str">
        <f>IF(D3041="INVOICE",VALUE(MID(TRIM('Tracker&amp;Invoice'!B3083),10,10)),"")</f>
        <v/>
      </c>
      <c r="F3041">
        <f>IF(B3041=1,IFERROR(LOOKUP(2,1/('Tracker&amp;Invoice'!$H3083:$AC3083&lt;&gt;""),COLUMN('Tracker&amp;Invoice'!$H3083:$AC3083)),8),F3040)</f>
        <v>14</v>
      </c>
      <c r="G3041">
        <f>IF(D3041="OVERALL",IFERROR(LOOKUP(2,1/('Tracker&amp;Invoice'!$H3083:$AC3083&lt;&gt;""),COLUMN('Tracker&amp;Invoice'!$H3083:$AC3083)),8),G3042)</f>
        <v>17</v>
      </c>
      <c r="H3041">
        <f t="shared" si="94"/>
        <v>17</v>
      </c>
      <c r="I3041" s="29">
        <f>IF(D3041="INVOICE",SUM('Tracker&amp;Invoice'!$H3083:INDEX('Tracker&amp;Invoice'!$A3083:$AC3083,1,H3041)),0)</f>
        <v>0</v>
      </c>
      <c r="J3041" s="29">
        <f>IF(D3041="OVERALL",SUM('Tracker&amp;Invoice'!$H3083:$AC3083),0)</f>
        <v>0</v>
      </c>
    </row>
    <row r="3042" spans="1:10">
      <c r="A3042" t="e">
        <f t="shared" si="95"/>
        <v>#REF!</v>
      </c>
      <c r="B3042">
        <f>IF(AND('Tracker&amp;Invoice'!A3084&lt;&gt;"",'Tracker&amp;Invoice'!A3084&lt;&gt;"ITEM",'Tracker&amp;Invoice'!A3082="ITEM"),1,0)</f>
        <v>0</v>
      </c>
      <c r="C3042" t="str">
        <f>IF(B3042=1,'Tracker&amp;Invoice'!A3084,C3041)</f>
        <v>BQ-169</v>
      </c>
      <c r="D3042" t="str">
        <f>IF(LEFT(TRIM('Tracker&amp;Invoice'!B3084),9)="INVOICE #","INVOICE",IF(TRIM('Tracker&amp;Invoice'!B3084)="Overall Completion INVOICE","OVERALL",""))</f>
        <v/>
      </c>
      <c r="E3042" t="str">
        <f>IF(D3042="INVOICE",VALUE(MID(TRIM('Tracker&amp;Invoice'!B3084),10,10)),"")</f>
        <v/>
      </c>
      <c r="F3042">
        <f>IF(B3042=1,IFERROR(LOOKUP(2,1/('Tracker&amp;Invoice'!$H3084:$AC3084&lt;&gt;""),COLUMN('Tracker&amp;Invoice'!$H3084:$AC3084)),8),F3041)</f>
        <v>14</v>
      </c>
      <c r="G3042">
        <f>IF(D3042="OVERALL",IFERROR(LOOKUP(2,1/('Tracker&amp;Invoice'!$H3084:$AC3084&lt;&gt;""),COLUMN('Tracker&amp;Invoice'!$H3084:$AC3084)),8),G3043)</f>
        <v>17</v>
      </c>
      <c r="H3042">
        <f t="shared" si="94"/>
        <v>17</v>
      </c>
      <c r="I3042" s="29">
        <f>IF(D3042="INVOICE",SUM('Tracker&amp;Invoice'!$H3084:INDEX('Tracker&amp;Invoice'!$A3084:$AC3084,1,H3042)),0)</f>
        <v>0</v>
      </c>
      <c r="J3042" s="29">
        <f>IF(D3042="OVERALL",SUM('Tracker&amp;Invoice'!$H3084:$AC3084),0)</f>
        <v>0</v>
      </c>
    </row>
    <row r="3043" spans="1:10">
      <c r="A3043" t="e">
        <f t="shared" si="95"/>
        <v>#REF!</v>
      </c>
      <c r="B3043">
        <f>IF(AND('Tracker&amp;Invoice'!A3085&lt;&gt;"",'Tracker&amp;Invoice'!A3085&lt;&gt;"ITEM",'Tracker&amp;Invoice'!A3083="ITEM"),1,0)</f>
        <v>0</v>
      </c>
      <c r="C3043" t="str">
        <f>IF(B3043=1,'Tracker&amp;Invoice'!A3085,C3042)</f>
        <v>BQ-169</v>
      </c>
      <c r="D3043" t="str">
        <f>IF(LEFT(TRIM('Tracker&amp;Invoice'!B3085),9)="INVOICE #","INVOICE",IF(TRIM('Tracker&amp;Invoice'!B3085)="Overall Completion INVOICE","OVERALL",""))</f>
        <v/>
      </c>
      <c r="E3043" t="str">
        <f>IF(D3043="INVOICE",VALUE(MID(TRIM('Tracker&amp;Invoice'!B3085),10,10)),"")</f>
        <v/>
      </c>
      <c r="F3043">
        <f>IF(B3043=1,IFERROR(LOOKUP(2,1/('Tracker&amp;Invoice'!$H3085:$AC3085&lt;&gt;""),COLUMN('Tracker&amp;Invoice'!$H3085:$AC3085)),8),F3042)</f>
        <v>14</v>
      </c>
      <c r="G3043">
        <f>IF(D3043="OVERALL",IFERROR(LOOKUP(2,1/('Tracker&amp;Invoice'!$H3085:$AC3085&lt;&gt;""),COLUMN('Tracker&amp;Invoice'!$H3085:$AC3085)),8),G3044)</f>
        <v>17</v>
      </c>
      <c r="H3043">
        <f t="shared" si="94"/>
        <v>17</v>
      </c>
      <c r="I3043" s="29">
        <f>IF(D3043="INVOICE",SUM('Tracker&amp;Invoice'!$H3085:INDEX('Tracker&amp;Invoice'!$A3085:$AC3085,1,H3043)),0)</f>
        <v>0</v>
      </c>
      <c r="J3043" s="29">
        <f>IF(D3043="OVERALL",SUM('Tracker&amp;Invoice'!$H3085:$AC3085),0)</f>
        <v>0</v>
      </c>
    </row>
    <row r="3044" spans="1:10">
      <c r="A3044" t="e">
        <f t="shared" si="95"/>
        <v>#REF!</v>
      </c>
      <c r="B3044">
        <f>IF(AND('Tracker&amp;Invoice'!A3086&lt;&gt;"",'Tracker&amp;Invoice'!A3086&lt;&gt;"ITEM",'Tracker&amp;Invoice'!A3084="ITEM"),1,0)</f>
        <v>0</v>
      </c>
      <c r="C3044" t="str">
        <f>IF(B3044=1,'Tracker&amp;Invoice'!A3086,C3043)</f>
        <v>BQ-169</v>
      </c>
      <c r="D3044" t="str">
        <f>IF(LEFT(TRIM('Tracker&amp;Invoice'!B3086),9)="INVOICE #","INVOICE",IF(TRIM('Tracker&amp;Invoice'!B3086)="Overall Completion INVOICE","OVERALL",""))</f>
        <v/>
      </c>
      <c r="E3044" t="str">
        <f>IF(D3044="INVOICE",VALUE(MID(TRIM('Tracker&amp;Invoice'!B3086),10,10)),"")</f>
        <v/>
      </c>
      <c r="F3044">
        <f>IF(B3044=1,IFERROR(LOOKUP(2,1/('Tracker&amp;Invoice'!$H3086:$AC3086&lt;&gt;""),COLUMN('Tracker&amp;Invoice'!$H3086:$AC3086)),8),F3043)</f>
        <v>14</v>
      </c>
      <c r="G3044">
        <f>IF(D3044="OVERALL",IFERROR(LOOKUP(2,1/('Tracker&amp;Invoice'!$H3086:$AC3086&lt;&gt;""),COLUMN('Tracker&amp;Invoice'!$H3086:$AC3086)),8),G3045)</f>
        <v>17</v>
      </c>
      <c r="H3044">
        <f t="shared" si="94"/>
        <v>17</v>
      </c>
      <c r="I3044" s="29">
        <f>IF(D3044="INVOICE",SUM('Tracker&amp;Invoice'!$H3086:INDEX('Tracker&amp;Invoice'!$A3086:$AC3086,1,H3044)),0)</f>
        <v>0</v>
      </c>
      <c r="J3044" s="29">
        <f>IF(D3044="OVERALL",SUM('Tracker&amp;Invoice'!$H3086:$AC3086),0)</f>
        <v>0</v>
      </c>
    </row>
    <row r="3045" spans="1:10">
      <c r="A3045" t="e">
        <f t="shared" si="95"/>
        <v>#REF!</v>
      </c>
      <c r="B3045">
        <f>IF(AND('Tracker&amp;Invoice'!A3087&lt;&gt;"",'Tracker&amp;Invoice'!A3087&lt;&gt;"ITEM",'Tracker&amp;Invoice'!A3085="ITEM"),1,0)</f>
        <v>0</v>
      </c>
      <c r="C3045" t="str">
        <f>IF(B3045=1,'Tracker&amp;Invoice'!A3087,C3044)</f>
        <v>BQ-169</v>
      </c>
      <c r="D3045" t="str">
        <f>IF(LEFT(TRIM('Tracker&amp;Invoice'!B3087),9)="INVOICE #","INVOICE",IF(TRIM('Tracker&amp;Invoice'!B3087)="Overall Completion INVOICE","OVERALL",""))</f>
        <v/>
      </c>
      <c r="E3045" t="str">
        <f>IF(D3045="INVOICE",VALUE(MID(TRIM('Tracker&amp;Invoice'!B3087),10,10)),"")</f>
        <v/>
      </c>
      <c r="F3045">
        <f>IF(B3045=1,IFERROR(LOOKUP(2,1/('Tracker&amp;Invoice'!$H3087:$AC3087&lt;&gt;""),COLUMN('Tracker&amp;Invoice'!$H3087:$AC3087)),8),F3044)</f>
        <v>14</v>
      </c>
      <c r="G3045">
        <f>IF(D3045="OVERALL",IFERROR(LOOKUP(2,1/('Tracker&amp;Invoice'!$H3087:$AC3087&lt;&gt;""),COLUMN('Tracker&amp;Invoice'!$H3087:$AC3087)),8),G3046)</f>
        <v>17</v>
      </c>
      <c r="H3045">
        <f t="shared" si="94"/>
        <v>17</v>
      </c>
      <c r="I3045" s="29">
        <f>IF(D3045="INVOICE",SUM('Tracker&amp;Invoice'!$H3087:INDEX('Tracker&amp;Invoice'!$A3087:$AC3087,1,H3045)),0)</f>
        <v>0</v>
      </c>
      <c r="J3045" s="29">
        <f>IF(D3045="OVERALL",SUM('Tracker&amp;Invoice'!$H3087:$AC3087),0)</f>
        <v>0</v>
      </c>
    </row>
    <row r="3046" spans="1:10">
      <c r="A3046" t="e">
        <f t="shared" si="95"/>
        <v>#REF!</v>
      </c>
      <c r="B3046">
        <f>IF(AND('Tracker&amp;Invoice'!A3088&lt;&gt;"",'Tracker&amp;Invoice'!A3088&lt;&gt;"ITEM",'Tracker&amp;Invoice'!A3086="ITEM"),1,0)</f>
        <v>0</v>
      </c>
      <c r="C3046" t="str">
        <f>IF(B3046=1,'Tracker&amp;Invoice'!A3088,C3045)</f>
        <v>BQ-169</v>
      </c>
      <c r="D3046" t="str">
        <f>IF(LEFT(TRIM('Tracker&amp;Invoice'!B3088),9)="INVOICE #","INVOICE",IF(TRIM('Tracker&amp;Invoice'!B3088)="Overall Completion INVOICE","OVERALL",""))</f>
        <v/>
      </c>
      <c r="E3046" t="str">
        <f>IF(D3046="INVOICE",VALUE(MID(TRIM('Tracker&amp;Invoice'!B3088),10,10)),"")</f>
        <v/>
      </c>
      <c r="F3046">
        <f>IF(B3046=1,IFERROR(LOOKUP(2,1/('Tracker&amp;Invoice'!$H3088:$AC3088&lt;&gt;""),COLUMN('Tracker&amp;Invoice'!$H3088:$AC3088)),8),F3045)</f>
        <v>14</v>
      </c>
      <c r="G3046">
        <f>IF(D3046="OVERALL",IFERROR(LOOKUP(2,1/('Tracker&amp;Invoice'!$H3088:$AC3088&lt;&gt;""),COLUMN('Tracker&amp;Invoice'!$H3088:$AC3088)),8),G3047)</f>
        <v>17</v>
      </c>
      <c r="H3046">
        <f t="shared" si="94"/>
        <v>17</v>
      </c>
      <c r="I3046" s="29">
        <f>IF(D3046="INVOICE",SUM('Tracker&amp;Invoice'!$H3088:INDEX('Tracker&amp;Invoice'!$A3088:$AC3088,1,H3046)),0)</f>
        <v>0</v>
      </c>
      <c r="J3046" s="29">
        <f>IF(D3046="OVERALL",SUM('Tracker&amp;Invoice'!$H3088:$AC3088),0)</f>
        <v>0</v>
      </c>
    </row>
    <row r="3047" spans="1:10">
      <c r="A3047" t="e">
        <f t="shared" si="95"/>
        <v>#REF!</v>
      </c>
      <c r="B3047">
        <f>IF(AND('Tracker&amp;Invoice'!A3089&lt;&gt;"",'Tracker&amp;Invoice'!A3089&lt;&gt;"ITEM",'Tracker&amp;Invoice'!A3087="ITEM"),1,0)</f>
        <v>0</v>
      </c>
      <c r="C3047" t="str">
        <f>IF(B3047=1,'Tracker&amp;Invoice'!A3089,C3046)</f>
        <v>BQ-169</v>
      </c>
      <c r="D3047" t="str">
        <f>IF(LEFT(TRIM('Tracker&amp;Invoice'!B3089),9)="INVOICE #","INVOICE",IF(TRIM('Tracker&amp;Invoice'!B3089)="Overall Completion INVOICE","OVERALL",""))</f>
        <v/>
      </c>
      <c r="E3047" t="str">
        <f>IF(D3047="INVOICE",VALUE(MID(TRIM('Tracker&amp;Invoice'!B3089),10,10)),"")</f>
        <v/>
      </c>
      <c r="F3047">
        <f>IF(B3047=1,IFERROR(LOOKUP(2,1/('Tracker&amp;Invoice'!$H3089:$AC3089&lt;&gt;""),COLUMN('Tracker&amp;Invoice'!$H3089:$AC3089)),8),F3046)</f>
        <v>14</v>
      </c>
      <c r="G3047">
        <f>IF(D3047="OVERALL",IFERROR(LOOKUP(2,1/('Tracker&amp;Invoice'!$H3089:$AC3089&lt;&gt;""),COLUMN('Tracker&amp;Invoice'!$H3089:$AC3089)),8),G3048)</f>
        <v>17</v>
      </c>
      <c r="H3047">
        <f t="shared" si="94"/>
        <v>17</v>
      </c>
      <c r="I3047" s="29">
        <f>IF(D3047="INVOICE",SUM('Tracker&amp;Invoice'!$H3089:INDEX('Tracker&amp;Invoice'!$A3089:$AC3089,1,H3047)),0)</f>
        <v>0</v>
      </c>
      <c r="J3047" s="29">
        <f>IF(D3047="OVERALL",SUM('Tracker&amp;Invoice'!$H3089:$AC3089),0)</f>
        <v>0</v>
      </c>
    </row>
    <row r="3048" spans="1:10">
      <c r="A3048" t="e">
        <f t="shared" si="95"/>
        <v>#REF!</v>
      </c>
      <c r="B3048">
        <f>IF(AND('Tracker&amp;Invoice'!A3090&lt;&gt;"",'Tracker&amp;Invoice'!A3090&lt;&gt;"ITEM",'Tracker&amp;Invoice'!A3088="ITEM"),1,0)</f>
        <v>0</v>
      </c>
      <c r="C3048" t="str">
        <f>IF(B3048=1,'Tracker&amp;Invoice'!A3090,C3047)</f>
        <v>BQ-169</v>
      </c>
      <c r="D3048" t="str">
        <f>IF(LEFT(TRIM('Tracker&amp;Invoice'!B3090),9)="INVOICE #","INVOICE",IF(TRIM('Tracker&amp;Invoice'!B3090)="Overall Completion INVOICE","OVERALL",""))</f>
        <v/>
      </c>
      <c r="E3048" t="str">
        <f>IF(D3048="INVOICE",VALUE(MID(TRIM('Tracker&amp;Invoice'!B3090),10,10)),"")</f>
        <v/>
      </c>
      <c r="F3048">
        <f>IF(B3048=1,IFERROR(LOOKUP(2,1/('Tracker&amp;Invoice'!$H3090:$AC3090&lt;&gt;""),COLUMN('Tracker&amp;Invoice'!$H3090:$AC3090)),8),F3047)</f>
        <v>14</v>
      </c>
      <c r="G3048">
        <f>IF(D3048="OVERALL",IFERROR(LOOKUP(2,1/('Tracker&amp;Invoice'!$H3090:$AC3090&lt;&gt;""),COLUMN('Tracker&amp;Invoice'!$H3090:$AC3090)),8),G3049)</f>
        <v>17</v>
      </c>
      <c r="H3048">
        <f t="shared" si="94"/>
        <v>17</v>
      </c>
      <c r="I3048" s="29">
        <f>IF(D3048="INVOICE",SUM('Tracker&amp;Invoice'!$H3090:INDEX('Tracker&amp;Invoice'!$A3090:$AC3090,1,H3048)),0)</f>
        <v>0</v>
      </c>
      <c r="J3048" s="29">
        <f>IF(D3048="OVERALL",SUM('Tracker&amp;Invoice'!$H3090:$AC3090),0)</f>
        <v>0</v>
      </c>
    </row>
    <row r="3049" spans="1:10">
      <c r="A3049" t="e">
        <f t="shared" si="95"/>
        <v>#REF!</v>
      </c>
      <c r="B3049">
        <f>IF(AND('Tracker&amp;Invoice'!A3091&lt;&gt;"",'Tracker&amp;Invoice'!A3091&lt;&gt;"ITEM",'Tracker&amp;Invoice'!A3089="ITEM"),1,0)</f>
        <v>1</v>
      </c>
      <c r="C3049" t="str">
        <f>IF(B3049=1,'Tracker&amp;Invoice'!A3091,C3048)</f>
        <v>BQ-170</v>
      </c>
      <c r="D3049" t="str">
        <f>IF(LEFT(TRIM('Tracker&amp;Invoice'!B3091),9)="INVOICE #","INVOICE",IF(TRIM('Tracker&amp;Invoice'!B3091)="Overall Completion INVOICE","OVERALL",""))</f>
        <v/>
      </c>
      <c r="E3049" t="str">
        <f>IF(D3049="INVOICE",VALUE(MID(TRIM('Tracker&amp;Invoice'!B3091),10,10)),"")</f>
        <v/>
      </c>
      <c r="F3049">
        <f>IF(B3049=1,IFERROR(LOOKUP(2,1/('Tracker&amp;Invoice'!$H3091:$AC3091&lt;&gt;""),COLUMN('Tracker&amp;Invoice'!$H3091:$AC3091)),8),F3048)</f>
        <v>16</v>
      </c>
      <c r="G3049">
        <f>IF(D3049="OVERALL",IFERROR(LOOKUP(2,1/('Tracker&amp;Invoice'!$H3091:$AC3091&lt;&gt;""),COLUMN('Tracker&amp;Invoice'!$H3091:$AC3091)),8),G3050)</f>
        <v>17</v>
      </c>
      <c r="H3049">
        <f t="shared" si="94"/>
        <v>17</v>
      </c>
      <c r="I3049" s="29">
        <f>IF(D3049="INVOICE",SUM('Tracker&amp;Invoice'!$H3091:INDEX('Tracker&amp;Invoice'!$A3091:$AC3091,1,H3049)),0)</f>
        <v>0</v>
      </c>
      <c r="J3049" s="29">
        <f>IF(D3049="OVERALL",SUM('Tracker&amp;Invoice'!$H3091:$AC3091),0)</f>
        <v>0</v>
      </c>
    </row>
    <row r="3050" spans="1:10">
      <c r="A3050" t="e">
        <f t="shared" si="95"/>
        <v>#REF!</v>
      </c>
      <c r="B3050">
        <f>IF(AND('Tracker&amp;Invoice'!A3092&lt;&gt;"",'Tracker&amp;Invoice'!A3092&lt;&gt;"ITEM",'Tracker&amp;Invoice'!A3090="ITEM"),1,0)</f>
        <v>0</v>
      </c>
      <c r="C3050" t="str">
        <f>IF(B3050=1,'Tracker&amp;Invoice'!A3092,C3049)</f>
        <v>BQ-170</v>
      </c>
      <c r="D3050" t="str">
        <f>IF(LEFT(TRIM('Tracker&amp;Invoice'!B3092),9)="INVOICE #","INVOICE",IF(TRIM('Tracker&amp;Invoice'!B3092)="Overall Completion INVOICE","OVERALL",""))</f>
        <v/>
      </c>
      <c r="E3050" t="str">
        <f>IF(D3050="INVOICE",VALUE(MID(TRIM('Tracker&amp;Invoice'!B3092),10,10)),"")</f>
        <v/>
      </c>
      <c r="F3050">
        <f>IF(B3050=1,IFERROR(LOOKUP(2,1/('Tracker&amp;Invoice'!$H3092:$AC3092&lt;&gt;""),COLUMN('Tracker&amp;Invoice'!$H3092:$AC3092)),8),F3049)</f>
        <v>16</v>
      </c>
      <c r="G3050">
        <f>IF(D3050="OVERALL",IFERROR(LOOKUP(2,1/('Tracker&amp;Invoice'!$H3092:$AC3092&lt;&gt;""),COLUMN('Tracker&amp;Invoice'!$H3092:$AC3092)),8),G3051)</f>
        <v>17</v>
      </c>
      <c r="H3050">
        <f t="shared" si="94"/>
        <v>17</v>
      </c>
      <c r="I3050" s="29">
        <f>IF(D3050="INVOICE",SUM('Tracker&amp;Invoice'!$H3092:INDEX('Tracker&amp;Invoice'!$A3092:$AC3092,1,H3050)),0)</f>
        <v>0</v>
      </c>
      <c r="J3050" s="29">
        <f>IF(D3050="OVERALL",SUM('Tracker&amp;Invoice'!$H3092:$AC3092),0)</f>
        <v>0</v>
      </c>
    </row>
    <row r="3051" spans="1:10">
      <c r="A3051" t="e">
        <f t="shared" si="95"/>
        <v>#REF!</v>
      </c>
      <c r="B3051">
        <f>IF(AND('Tracker&amp;Invoice'!A3093&lt;&gt;"",'Tracker&amp;Invoice'!A3093&lt;&gt;"ITEM",'Tracker&amp;Invoice'!A3091="ITEM"),1,0)</f>
        <v>0</v>
      </c>
      <c r="C3051" t="str">
        <f>IF(B3051=1,'Tracker&amp;Invoice'!A3093,C3050)</f>
        <v>BQ-170</v>
      </c>
      <c r="D3051" t="str">
        <f>IF(LEFT(TRIM('Tracker&amp;Invoice'!B3093),9)="INVOICE #","INVOICE",IF(TRIM('Tracker&amp;Invoice'!B3093)="Overall Completion INVOICE","OVERALL",""))</f>
        <v/>
      </c>
      <c r="E3051" t="str">
        <f>IF(D3051="INVOICE",VALUE(MID(TRIM('Tracker&amp;Invoice'!B3093),10,10)),"")</f>
        <v/>
      </c>
      <c r="F3051">
        <f>IF(B3051=1,IFERROR(LOOKUP(2,1/('Tracker&amp;Invoice'!$H3093:$AC3093&lt;&gt;""),COLUMN('Tracker&amp;Invoice'!$H3093:$AC3093)),8),F3050)</f>
        <v>16</v>
      </c>
      <c r="G3051">
        <f>IF(D3051="OVERALL",IFERROR(LOOKUP(2,1/('Tracker&amp;Invoice'!$H3093:$AC3093&lt;&gt;""),COLUMN('Tracker&amp;Invoice'!$H3093:$AC3093)),8),G3052)</f>
        <v>17</v>
      </c>
      <c r="H3051">
        <f t="shared" si="94"/>
        <v>17</v>
      </c>
      <c r="I3051" s="29">
        <f>IF(D3051="INVOICE",SUM('Tracker&amp;Invoice'!$H3093:INDEX('Tracker&amp;Invoice'!$A3093:$AC3093,1,H3051)),0)</f>
        <v>0</v>
      </c>
      <c r="J3051" s="29">
        <f>IF(D3051="OVERALL",SUM('Tracker&amp;Invoice'!$H3093:$AC3093),0)</f>
        <v>0</v>
      </c>
    </row>
    <row r="3052" spans="1:10">
      <c r="A3052" t="e">
        <f t="shared" si="95"/>
        <v>#REF!</v>
      </c>
      <c r="B3052">
        <f>IF(AND('Tracker&amp;Invoice'!A3094&lt;&gt;"",'Tracker&amp;Invoice'!A3094&lt;&gt;"ITEM",'Tracker&amp;Invoice'!A3092="ITEM"),1,0)</f>
        <v>0</v>
      </c>
      <c r="C3052" t="str">
        <f>IF(B3052=1,'Tracker&amp;Invoice'!A3094,C3051)</f>
        <v>BQ-170</v>
      </c>
      <c r="D3052" t="str">
        <f>IF(LEFT(TRIM('Tracker&amp;Invoice'!B3094),9)="INVOICE #","INVOICE",IF(TRIM('Tracker&amp;Invoice'!B3094)="Overall Completion INVOICE","OVERALL",""))</f>
        <v>INVOICE</v>
      </c>
      <c r="E3052">
        <f>IF(D3052="INVOICE",VALUE(MID(TRIM('Tracker&amp;Invoice'!B3094),10,10)),"")</f>
        <v>20</v>
      </c>
      <c r="F3052">
        <f>IF(B3052=1,IFERROR(LOOKUP(2,1/('Tracker&amp;Invoice'!$H3094:$AC3094&lt;&gt;""),COLUMN('Tracker&amp;Invoice'!$H3094:$AC3094)),8),F3051)</f>
        <v>16</v>
      </c>
      <c r="G3052">
        <f>IF(D3052="OVERALL",IFERROR(LOOKUP(2,1/('Tracker&amp;Invoice'!$H3094:$AC3094&lt;&gt;""),COLUMN('Tracker&amp;Invoice'!$H3094:$AC3094)),8),G3053)</f>
        <v>17</v>
      </c>
      <c r="H3052">
        <f t="shared" si="94"/>
        <v>17</v>
      </c>
      <c r="I3052" s="29">
        <f>IF(D3052="INVOICE",SUM('Tracker&amp;Invoice'!$H3094:INDEX('Tracker&amp;Invoice'!$A3094:$AC3094,1,H3052)),0)</f>
        <v>124415.99999999997</v>
      </c>
      <c r="J3052" s="29">
        <f>IF(D3052="OVERALL",SUM('Tracker&amp;Invoice'!$H3094:$AC3094),0)</f>
        <v>0</v>
      </c>
    </row>
    <row r="3053" spans="1:10">
      <c r="A3053" t="e">
        <f t="shared" si="95"/>
        <v>#REF!</v>
      </c>
      <c r="B3053">
        <f>IF(AND('Tracker&amp;Invoice'!A3095&lt;&gt;"",'Tracker&amp;Invoice'!A3095&lt;&gt;"ITEM",'Tracker&amp;Invoice'!A3093="ITEM"),1,0)</f>
        <v>0</v>
      </c>
      <c r="C3053" t="str">
        <f>IF(B3053=1,'Tracker&amp;Invoice'!A3095,C3052)</f>
        <v>BQ-170</v>
      </c>
      <c r="D3053" t="str">
        <f>IF(LEFT(TRIM('Tracker&amp;Invoice'!B3095),9)="INVOICE #","INVOICE",IF(TRIM('Tracker&amp;Invoice'!B3095)="Overall Completion INVOICE","OVERALL",""))</f>
        <v/>
      </c>
      <c r="E3053" t="str">
        <f>IF(D3053="INVOICE",VALUE(MID(TRIM('Tracker&amp;Invoice'!B3095),10,10)),"")</f>
        <v/>
      </c>
      <c r="F3053">
        <f>IF(B3053=1,IFERROR(LOOKUP(2,1/('Tracker&amp;Invoice'!$H3095:$AC3095&lt;&gt;""),COLUMN('Tracker&amp;Invoice'!$H3095:$AC3095)),8),F3052)</f>
        <v>16</v>
      </c>
      <c r="G3053">
        <f>IF(D3053="OVERALL",IFERROR(LOOKUP(2,1/('Tracker&amp;Invoice'!$H3095:$AC3095&lt;&gt;""),COLUMN('Tracker&amp;Invoice'!$H3095:$AC3095)),8),G3054)</f>
        <v>17</v>
      </c>
      <c r="H3053">
        <f t="shared" si="94"/>
        <v>17</v>
      </c>
      <c r="I3053" s="29">
        <f>IF(D3053="INVOICE",SUM('Tracker&amp;Invoice'!$H3095:INDEX('Tracker&amp;Invoice'!$A3095:$AC3095,1,H3053)),0)</f>
        <v>0</v>
      </c>
      <c r="J3053" s="29">
        <f>IF(D3053="OVERALL",SUM('Tracker&amp;Invoice'!$H3095:$AC3095),0)</f>
        <v>0</v>
      </c>
    </row>
    <row r="3054" spans="1:10">
      <c r="A3054" t="e">
        <f t="shared" si="95"/>
        <v>#REF!</v>
      </c>
      <c r="B3054">
        <f>IF(AND('Tracker&amp;Invoice'!A3096&lt;&gt;"",'Tracker&amp;Invoice'!A3096&lt;&gt;"ITEM",'Tracker&amp;Invoice'!A3094="ITEM"),1,0)</f>
        <v>0</v>
      </c>
      <c r="C3054" t="str">
        <f>IF(B3054=1,'Tracker&amp;Invoice'!A3096,C3053)</f>
        <v>BQ-170</v>
      </c>
      <c r="D3054" t="str">
        <f>IF(LEFT(TRIM('Tracker&amp;Invoice'!B3096),9)="INVOICE #","INVOICE",IF(TRIM('Tracker&amp;Invoice'!B3096)="Overall Completion INVOICE","OVERALL",""))</f>
        <v>INVOICE</v>
      </c>
      <c r="E3054">
        <f>IF(D3054="INVOICE",VALUE(MID(TRIM('Tracker&amp;Invoice'!B3096),10,10)),"")</f>
        <v>25</v>
      </c>
      <c r="F3054">
        <f>IF(B3054=1,IFERROR(LOOKUP(2,1/('Tracker&amp;Invoice'!$H3096:$AC3096&lt;&gt;""),COLUMN('Tracker&amp;Invoice'!$H3096:$AC3096)),8),F3053)</f>
        <v>16</v>
      </c>
      <c r="G3054">
        <f>IF(D3054="OVERALL",IFERROR(LOOKUP(2,1/('Tracker&amp;Invoice'!$H3096:$AC3096&lt;&gt;""),COLUMN('Tracker&amp;Invoice'!$H3096:$AC3096)),8),G3055)</f>
        <v>17</v>
      </c>
      <c r="H3054">
        <f t="shared" si="94"/>
        <v>17</v>
      </c>
      <c r="I3054" s="29">
        <f>IF(D3054="INVOICE",SUM('Tracker&amp;Invoice'!$H3096:INDEX('Tracker&amp;Invoice'!$A3096:$AC3096,1,H3054)),0)</f>
        <v>373247.99999999994</v>
      </c>
      <c r="J3054" s="29">
        <f>IF(D3054="OVERALL",SUM('Tracker&amp;Invoice'!$H3096:$AC3096),0)</f>
        <v>0</v>
      </c>
    </row>
    <row r="3055" spans="1:10">
      <c r="A3055" t="e">
        <f t="shared" si="95"/>
        <v>#REF!</v>
      </c>
      <c r="B3055">
        <f>IF(AND('Tracker&amp;Invoice'!A3097&lt;&gt;"",'Tracker&amp;Invoice'!A3097&lt;&gt;"ITEM",'Tracker&amp;Invoice'!A3095="ITEM"),1,0)</f>
        <v>0</v>
      </c>
      <c r="C3055" t="str">
        <f>IF(B3055=1,'Tracker&amp;Invoice'!A3097,C3054)</f>
        <v>BQ-170</v>
      </c>
      <c r="D3055" t="str">
        <f>IF(LEFT(TRIM('Tracker&amp;Invoice'!B3097),9)="INVOICE #","INVOICE",IF(TRIM('Tracker&amp;Invoice'!B3097)="Overall Completion INVOICE","OVERALL",""))</f>
        <v/>
      </c>
      <c r="E3055" t="str">
        <f>IF(D3055="INVOICE",VALUE(MID(TRIM('Tracker&amp;Invoice'!B3097),10,10)),"")</f>
        <v/>
      </c>
      <c r="F3055">
        <f>IF(B3055=1,IFERROR(LOOKUP(2,1/('Tracker&amp;Invoice'!$H3097:$AC3097&lt;&gt;""),COLUMN('Tracker&amp;Invoice'!$H3097:$AC3097)),8),F3054)</f>
        <v>16</v>
      </c>
      <c r="G3055">
        <f>IF(D3055="OVERALL",IFERROR(LOOKUP(2,1/('Tracker&amp;Invoice'!$H3097:$AC3097&lt;&gt;""),COLUMN('Tracker&amp;Invoice'!$H3097:$AC3097)),8),G3056)</f>
        <v>17</v>
      </c>
      <c r="H3055">
        <f t="shared" si="94"/>
        <v>17</v>
      </c>
      <c r="I3055" s="29">
        <f>IF(D3055="INVOICE",SUM('Tracker&amp;Invoice'!$H3097:INDEX('Tracker&amp;Invoice'!$A3097:$AC3097,1,H3055)),0)</f>
        <v>0</v>
      </c>
      <c r="J3055" s="29">
        <f>IF(D3055="OVERALL",SUM('Tracker&amp;Invoice'!$H3097:$AC3097),0)</f>
        <v>0</v>
      </c>
    </row>
    <row r="3056" spans="1:10">
      <c r="A3056" t="e">
        <f t="shared" si="95"/>
        <v>#REF!</v>
      </c>
      <c r="B3056">
        <f>IF(AND('Tracker&amp;Invoice'!A3098&lt;&gt;"",'Tracker&amp;Invoice'!A3098&lt;&gt;"ITEM",'Tracker&amp;Invoice'!A3096="ITEM"),1,0)</f>
        <v>0</v>
      </c>
      <c r="C3056" t="str">
        <f>IF(B3056=1,'Tracker&amp;Invoice'!A3098,C3055)</f>
        <v>BQ-170</v>
      </c>
      <c r="D3056" t="str">
        <f>IF(LEFT(TRIM('Tracker&amp;Invoice'!B3098),9)="INVOICE #","INVOICE",IF(TRIM('Tracker&amp;Invoice'!B3098)="Overall Completion INVOICE","OVERALL",""))</f>
        <v>INVOICE</v>
      </c>
      <c r="E3056">
        <f>IF(D3056="INVOICE",VALUE(MID(TRIM('Tracker&amp;Invoice'!B3098),10,10)),"")</f>
        <v>27</v>
      </c>
      <c r="F3056">
        <f>IF(B3056=1,IFERROR(LOOKUP(2,1/('Tracker&amp;Invoice'!$H3098:$AC3098&lt;&gt;""),COLUMN('Tracker&amp;Invoice'!$H3098:$AC3098)),8),F3055)</f>
        <v>16</v>
      </c>
      <c r="G3056">
        <f>IF(D3056="OVERALL",IFERROR(LOOKUP(2,1/('Tracker&amp;Invoice'!$H3098:$AC3098&lt;&gt;""),COLUMN('Tracker&amp;Invoice'!$H3098:$AC3098)),8),G3057)</f>
        <v>17</v>
      </c>
      <c r="H3056">
        <f t="shared" si="94"/>
        <v>17</v>
      </c>
      <c r="I3056" s="29">
        <f>IF(D3056="INVOICE",SUM('Tracker&amp;Invoice'!$H3098:INDEX('Tracker&amp;Invoice'!$A3098:$AC3098,1,H3056)),0)</f>
        <v>290304</v>
      </c>
      <c r="J3056" s="29">
        <f>IF(D3056="OVERALL",SUM('Tracker&amp;Invoice'!$H3098:$AC3098),0)</f>
        <v>0</v>
      </c>
    </row>
    <row r="3057" spans="1:10">
      <c r="A3057" t="e">
        <f t="shared" si="95"/>
        <v>#REF!</v>
      </c>
      <c r="B3057">
        <f>IF(AND('Tracker&amp;Invoice'!A3099&lt;&gt;"",'Tracker&amp;Invoice'!A3099&lt;&gt;"ITEM",'Tracker&amp;Invoice'!A3097="ITEM"),1,0)</f>
        <v>0</v>
      </c>
      <c r="C3057" t="str">
        <f>IF(B3057=1,'Tracker&amp;Invoice'!A3099,C3056)</f>
        <v>BQ-170</v>
      </c>
      <c r="D3057" t="str">
        <f>IF(LEFT(TRIM('Tracker&amp;Invoice'!B3099),9)="INVOICE #","INVOICE",IF(TRIM('Tracker&amp;Invoice'!B3099)="Overall Completion INVOICE","OVERALL",""))</f>
        <v/>
      </c>
      <c r="E3057" t="str">
        <f>IF(D3057="INVOICE",VALUE(MID(TRIM('Tracker&amp;Invoice'!B3099),10,10)),"")</f>
        <v/>
      </c>
      <c r="F3057">
        <f>IF(B3057=1,IFERROR(LOOKUP(2,1/('Tracker&amp;Invoice'!$H3099:$AC3099&lt;&gt;""),COLUMN('Tracker&amp;Invoice'!$H3099:$AC3099)),8),F3056)</f>
        <v>16</v>
      </c>
      <c r="G3057">
        <f>IF(D3057="OVERALL",IFERROR(LOOKUP(2,1/('Tracker&amp;Invoice'!$H3099:$AC3099&lt;&gt;""),COLUMN('Tracker&amp;Invoice'!$H3099:$AC3099)),8),G3058)</f>
        <v>17</v>
      </c>
      <c r="H3057">
        <f t="shared" si="94"/>
        <v>17</v>
      </c>
      <c r="I3057" s="29">
        <f>IF(D3057="INVOICE",SUM('Tracker&amp;Invoice'!$H3099:INDEX('Tracker&amp;Invoice'!$A3099:$AC3099,1,H3057)),0)</f>
        <v>0</v>
      </c>
      <c r="J3057" s="29">
        <f>IF(D3057="OVERALL",SUM('Tracker&amp;Invoice'!$H3099:$AC3099),0)</f>
        <v>0</v>
      </c>
    </row>
    <row r="3058" spans="1:10">
      <c r="A3058" t="e">
        <f t="shared" si="95"/>
        <v>#REF!</v>
      </c>
      <c r="B3058">
        <f>IF(AND('Tracker&amp;Invoice'!A3100&lt;&gt;"",'Tracker&amp;Invoice'!A3100&lt;&gt;"ITEM",'Tracker&amp;Invoice'!A3098="ITEM"),1,0)</f>
        <v>0</v>
      </c>
      <c r="C3058" t="str">
        <f>IF(B3058=1,'Tracker&amp;Invoice'!A3100,C3057)</f>
        <v>BQ-170</v>
      </c>
      <c r="D3058" t="str">
        <f>IF(LEFT(TRIM('Tracker&amp;Invoice'!B3100),9)="INVOICE #","INVOICE",IF(TRIM('Tracker&amp;Invoice'!B3100)="Overall Completion INVOICE","OVERALL",""))</f>
        <v>INVOICE</v>
      </c>
      <c r="E3058">
        <f>IF(D3058="INVOICE",VALUE(MID(TRIM('Tracker&amp;Invoice'!B3100),10,10)),"")</f>
        <v>30</v>
      </c>
      <c r="F3058">
        <f>IF(B3058=1,IFERROR(LOOKUP(2,1/('Tracker&amp;Invoice'!$H3100:$AC3100&lt;&gt;""),COLUMN('Tracker&amp;Invoice'!$H3100:$AC3100)),8),F3057)</f>
        <v>16</v>
      </c>
      <c r="G3058">
        <f>IF(D3058="OVERALL",IFERROR(LOOKUP(2,1/('Tracker&amp;Invoice'!$H3100:$AC3100&lt;&gt;""),COLUMN('Tracker&amp;Invoice'!$H3100:$AC3100)),8),G3059)</f>
        <v>17</v>
      </c>
      <c r="H3058">
        <f t="shared" si="94"/>
        <v>17</v>
      </c>
      <c r="I3058" s="29">
        <f>IF(D3058="INVOICE",SUM('Tracker&amp;Invoice'!$H3100:INDEX('Tracker&amp;Invoice'!$A3100:$AC3100,1,H3058)),0)</f>
        <v>20736</v>
      </c>
      <c r="J3058" s="29">
        <f>IF(D3058="OVERALL",SUM('Tracker&amp;Invoice'!$H3100:$AC3100),0)</f>
        <v>0</v>
      </c>
    </row>
    <row r="3059" spans="1:10">
      <c r="A3059" t="e">
        <f t="shared" si="95"/>
        <v>#REF!</v>
      </c>
      <c r="B3059">
        <f>IF(AND('Tracker&amp;Invoice'!A3101&lt;&gt;"",'Tracker&amp;Invoice'!A3101&lt;&gt;"ITEM",'Tracker&amp;Invoice'!A3099="ITEM"),1,0)</f>
        <v>0</v>
      </c>
      <c r="C3059" t="str">
        <f>IF(B3059=1,'Tracker&amp;Invoice'!A3101,C3058)</f>
        <v>BQ-170</v>
      </c>
      <c r="D3059" t="str">
        <f>IF(LEFT(TRIM('Tracker&amp;Invoice'!B3101),9)="INVOICE #","INVOICE",IF(TRIM('Tracker&amp;Invoice'!B3101)="Overall Completion INVOICE","OVERALL",""))</f>
        <v/>
      </c>
      <c r="E3059" t="str">
        <f>IF(D3059="INVOICE",VALUE(MID(TRIM('Tracker&amp;Invoice'!B3101),10,10)),"")</f>
        <v/>
      </c>
      <c r="F3059">
        <f>IF(B3059=1,IFERROR(LOOKUP(2,1/('Tracker&amp;Invoice'!$H3101:$AC3101&lt;&gt;""),COLUMN('Tracker&amp;Invoice'!$H3101:$AC3101)),8),F3058)</f>
        <v>16</v>
      </c>
      <c r="G3059">
        <f>IF(D3059="OVERALL",IFERROR(LOOKUP(2,1/('Tracker&amp;Invoice'!$H3101:$AC3101&lt;&gt;""),COLUMN('Tracker&amp;Invoice'!$H3101:$AC3101)),8),G3060)</f>
        <v>17</v>
      </c>
      <c r="H3059">
        <f t="shared" si="94"/>
        <v>17</v>
      </c>
      <c r="I3059" s="29">
        <f>IF(D3059="INVOICE",SUM('Tracker&amp;Invoice'!$H3101:INDEX('Tracker&amp;Invoice'!$A3101:$AC3101,1,H3059)),0)</f>
        <v>0</v>
      </c>
      <c r="J3059" s="29">
        <f>IF(D3059="OVERALL",SUM('Tracker&amp;Invoice'!$H3101:$AC3101),0)</f>
        <v>0</v>
      </c>
    </row>
    <row r="3060" spans="1:10">
      <c r="A3060" t="e">
        <f t="shared" si="95"/>
        <v>#REF!</v>
      </c>
      <c r="B3060">
        <f>IF(AND('Tracker&amp;Invoice'!A3102&lt;&gt;"",'Tracker&amp;Invoice'!A3102&lt;&gt;"ITEM",'Tracker&amp;Invoice'!A3100="ITEM"),1,0)</f>
        <v>0</v>
      </c>
      <c r="C3060" t="str">
        <f>IF(B3060=1,'Tracker&amp;Invoice'!A3102,C3059)</f>
        <v>BQ-170</v>
      </c>
      <c r="D3060" t="str">
        <f>IF(LEFT(TRIM('Tracker&amp;Invoice'!B3102),9)="INVOICE #","INVOICE",IF(TRIM('Tracker&amp;Invoice'!B3102)="Overall Completion INVOICE","OVERALL",""))</f>
        <v>INVOICE</v>
      </c>
      <c r="E3060">
        <f>IF(D3060="INVOICE",VALUE(MID(TRIM('Tracker&amp;Invoice'!B3102),10,10)),"")</f>
        <v>31</v>
      </c>
      <c r="F3060">
        <f>IF(B3060=1,IFERROR(LOOKUP(2,1/('Tracker&amp;Invoice'!$H3102:$AC3102&lt;&gt;""),COLUMN('Tracker&amp;Invoice'!$H3102:$AC3102)),8),F3059)</f>
        <v>16</v>
      </c>
      <c r="G3060">
        <f>IF(D3060="OVERALL",IFERROR(LOOKUP(2,1/('Tracker&amp;Invoice'!$H3102:$AC3102&lt;&gt;""),COLUMN('Tracker&amp;Invoice'!$H3102:$AC3102)),8),G3061)</f>
        <v>17</v>
      </c>
      <c r="H3060">
        <f t="shared" si="94"/>
        <v>17</v>
      </c>
      <c r="I3060" s="29">
        <f>IF(D3060="INVOICE",SUM('Tracker&amp;Invoice'!$H3102:INDEX('Tracker&amp;Invoice'!$A3102:$AC3102,1,H3060)),0)</f>
        <v>20736</v>
      </c>
      <c r="J3060" s="29">
        <f>IF(D3060="OVERALL",SUM('Tracker&amp;Invoice'!$H3102:$AC3102),0)</f>
        <v>0</v>
      </c>
    </row>
    <row r="3061" spans="1:10">
      <c r="A3061" t="e">
        <f t="shared" si="95"/>
        <v>#REF!</v>
      </c>
      <c r="B3061">
        <f>IF(AND('Tracker&amp;Invoice'!A3103&lt;&gt;"",'Tracker&amp;Invoice'!A3103&lt;&gt;"ITEM",'Tracker&amp;Invoice'!A3101="ITEM"),1,0)</f>
        <v>0</v>
      </c>
      <c r="C3061" t="str">
        <f>IF(B3061=1,'Tracker&amp;Invoice'!A3103,C3060)</f>
        <v>BQ-170</v>
      </c>
      <c r="D3061" t="str">
        <f>IF(LEFT(TRIM('Tracker&amp;Invoice'!B3103),9)="INVOICE #","INVOICE",IF(TRIM('Tracker&amp;Invoice'!B3103)="Overall Completion INVOICE","OVERALL",""))</f>
        <v/>
      </c>
      <c r="E3061" t="str">
        <f>IF(D3061="INVOICE",VALUE(MID(TRIM('Tracker&amp;Invoice'!B3103),10,10)),"")</f>
        <v/>
      </c>
      <c r="F3061">
        <f>IF(B3061=1,IFERROR(LOOKUP(2,1/('Tracker&amp;Invoice'!$H3103:$AC3103&lt;&gt;""),COLUMN('Tracker&amp;Invoice'!$H3103:$AC3103)),8),F3060)</f>
        <v>16</v>
      </c>
      <c r="G3061">
        <f>IF(D3061="OVERALL",IFERROR(LOOKUP(2,1/('Tracker&amp;Invoice'!$H3103:$AC3103&lt;&gt;""),COLUMN('Tracker&amp;Invoice'!$H3103:$AC3103)),8),G3062)</f>
        <v>17</v>
      </c>
      <c r="H3061">
        <f t="shared" si="94"/>
        <v>17</v>
      </c>
      <c r="I3061" s="29">
        <f>IF(D3061="INVOICE",SUM('Tracker&amp;Invoice'!$H3103:INDEX('Tracker&amp;Invoice'!$A3103:$AC3103,1,H3061)),0)</f>
        <v>0</v>
      </c>
      <c r="J3061" s="29">
        <f>IF(D3061="OVERALL",SUM('Tracker&amp;Invoice'!$H3103:$AC3103),0)</f>
        <v>0</v>
      </c>
    </row>
    <row r="3062" spans="1:10">
      <c r="A3062" t="e">
        <f t="shared" si="95"/>
        <v>#REF!</v>
      </c>
      <c r="B3062">
        <f>IF(AND('Tracker&amp;Invoice'!A3104&lt;&gt;"",'Tracker&amp;Invoice'!A3104&lt;&gt;"ITEM",'Tracker&amp;Invoice'!A3102="ITEM"),1,0)</f>
        <v>0</v>
      </c>
      <c r="C3062" t="str">
        <f>IF(B3062=1,'Tracker&amp;Invoice'!A3104,C3061)</f>
        <v>BQ-170</v>
      </c>
      <c r="D3062" t="str">
        <f>IF(LEFT(TRIM('Tracker&amp;Invoice'!B3104),9)="INVOICE #","INVOICE",IF(TRIM('Tracker&amp;Invoice'!B3104)="Overall Completion INVOICE","OVERALL",""))</f>
        <v>OVERALL</v>
      </c>
      <c r="E3062" t="str">
        <f>IF(D3062="INVOICE",VALUE(MID(TRIM('Tracker&amp;Invoice'!B3104),10,10)),"")</f>
        <v/>
      </c>
      <c r="F3062">
        <f>IF(B3062=1,IFERROR(LOOKUP(2,1/('Tracker&amp;Invoice'!$H3104:$AC3104&lt;&gt;""),COLUMN('Tracker&amp;Invoice'!$H3104:$AC3104)),8),F3061)</f>
        <v>16</v>
      </c>
      <c r="G3062">
        <f>IF(D3062="OVERALL",IFERROR(LOOKUP(2,1/('Tracker&amp;Invoice'!$H3104:$AC3104&lt;&gt;""),COLUMN('Tracker&amp;Invoice'!$H3104:$AC3104)),8),G3063)</f>
        <v>17</v>
      </c>
      <c r="H3062">
        <f t="shared" si="94"/>
        <v>17</v>
      </c>
      <c r="I3062" s="29">
        <f>IF(D3062="INVOICE",SUM('Tracker&amp;Invoice'!$H3104:INDEX('Tracker&amp;Invoice'!$A3104:$AC3104,1,H3062)),0)</f>
        <v>0</v>
      </c>
      <c r="J3062" s="29">
        <f>IF(D3062="OVERALL",SUM('Tracker&amp;Invoice'!$H3104:$AC3104),0)</f>
        <v>829439.99999999988</v>
      </c>
    </row>
    <row r="3063" spans="1:10">
      <c r="A3063" t="e">
        <f t="shared" si="95"/>
        <v>#REF!</v>
      </c>
      <c r="B3063">
        <f>IF(AND('Tracker&amp;Invoice'!A3105&lt;&gt;"",'Tracker&amp;Invoice'!A3105&lt;&gt;"ITEM",'Tracker&amp;Invoice'!A3103="ITEM"),1,0)</f>
        <v>0</v>
      </c>
      <c r="C3063" t="str">
        <f>IF(B3063=1,'Tracker&amp;Invoice'!A3105,C3062)</f>
        <v>BQ-170</v>
      </c>
      <c r="D3063" t="str">
        <f>IF(LEFT(TRIM('Tracker&amp;Invoice'!B3105),9)="INVOICE #","INVOICE",IF(TRIM('Tracker&amp;Invoice'!B3105)="Overall Completion INVOICE","OVERALL",""))</f>
        <v/>
      </c>
      <c r="E3063" t="str">
        <f>IF(D3063="INVOICE",VALUE(MID(TRIM('Tracker&amp;Invoice'!B3105),10,10)),"")</f>
        <v/>
      </c>
      <c r="F3063">
        <f>IF(B3063=1,IFERROR(LOOKUP(2,1/('Tracker&amp;Invoice'!$H3105:$AC3105&lt;&gt;""),COLUMN('Tracker&amp;Invoice'!$H3105:$AC3105)),8),F3062)</f>
        <v>16</v>
      </c>
      <c r="G3063">
        <f>IF(D3063="OVERALL",IFERROR(LOOKUP(2,1/('Tracker&amp;Invoice'!$H3105:$AC3105&lt;&gt;""),COLUMN('Tracker&amp;Invoice'!$H3105:$AC3105)),8),G3064)</f>
        <v>18</v>
      </c>
      <c r="H3063">
        <f t="shared" si="94"/>
        <v>18</v>
      </c>
      <c r="I3063" s="29">
        <f>IF(D3063="INVOICE",SUM('Tracker&amp;Invoice'!$H3105:INDEX('Tracker&amp;Invoice'!$A3105:$AC3105,1,H3063)),0)</f>
        <v>0</v>
      </c>
      <c r="J3063" s="29">
        <f>IF(D3063="OVERALL",SUM('Tracker&amp;Invoice'!$H3105:$AC3105),0)</f>
        <v>0</v>
      </c>
    </row>
    <row r="3064" spans="1:10">
      <c r="A3064" t="e">
        <f t="shared" si="95"/>
        <v>#REF!</v>
      </c>
      <c r="B3064">
        <f>IF(AND('Tracker&amp;Invoice'!A3106&lt;&gt;"",'Tracker&amp;Invoice'!A3106&lt;&gt;"ITEM",'Tracker&amp;Invoice'!A3104="ITEM"),1,0)</f>
        <v>0</v>
      </c>
      <c r="C3064" t="str">
        <f>IF(B3064=1,'Tracker&amp;Invoice'!A3106,C3063)</f>
        <v>BQ-170</v>
      </c>
      <c r="D3064" t="str">
        <f>IF(LEFT(TRIM('Tracker&amp;Invoice'!B3106),9)="INVOICE #","INVOICE",IF(TRIM('Tracker&amp;Invoice'!B3106)="Overall Completion INVOICE","OVERALL",""))</f>
        <v/>
      </c>
      <c r="E3064" t="str">
        <f>IF(D3064="INVOICE",VALUE(MID(TRIM('Tracker&amp;Invoice'!B3106),10,10)),"")</f>
        <v/>
      </c>
      <c r="F3064">
        <f>IF(B3064=1,IFERROR(LOOKUP(2,1/('Tracker&amp;Invoice'!$H3106:$AC3106&lt;&gt;""),COLUMN('Tracker&amp;Invoice'!$H3106:$AC3106)),8),F3063)</f>
        <v>16</v>
      </c>
      <c r="G3064">
        <f>IF(D3064="OVERALL",IFERROR(LOOKUP(2,1/('Tracker&amp;Invoice'!$H3106:$AC3106&lt;&gt;""),COLUMN('Tracker&amp;Invoice'!$H3106:$AC3106)),8),G3065)</f>
        <v>18</v>
      </c>
      <c r="H3064">
        <f t="shared" si="94"/>
        <v>18</v>
      </c>
      <c r="I3064" s="29">
        <f>IF(D3064="INVOICE",SUM('Tracker&amp;Invoice'!$H3106:INDEX('Tracker&amp;Invoice'!$A3106:$AC3106,1,H3064)),0)</f>
        <v>0</v>
      </c>
      <c r="J3064" s="29">
        <f>IF(D3064="OVERALL",SUM('Tracker&amp;Invoice'!$H3106:$AC3106),0)</f>
        <v>0</v>
      </c>
    </row>
    <row r="3065" spans="1:10">
      <c r="A3065" t="e">
        <f t="shared" si="95"/>
        <v>#REF!</v>
      </c>
      <c r="B3065">
        <f>IF(AND('Tracker&amp;Invoice'!A3107&lt;&gt;"",'Tracker&amp;Invoice'!A3107&lt;&gt;"ITEM",'Tracker&amp;Invoice'!A3105="ITEM"),1,0)</f>
        <v>0</v>
      </c>
      <c r="C3065" t="str">
        <f>IF(B3065=1,'Tracker&amp;Invoice'!A3107,C3064)</f>
        <v>BQ-170</v>
      </c>
      <c r="D3065" t="str">
        <f>IF(LEFT(TRIM('Tracker&amp;Invoice'!B3107),9)="INVOICE #","INVOICE",IF(TRIM('Tracker&amp;Invoice'!B3107)="Overall Completion INVOICE","OVERALL",""))</f>
        <v/>
      </c>
      <c r="E3065" t="str">
        <f>IF(D3065="INVOICE",VALUE(MID(TRIM('Tracker&amp;Invoice'!B3107),10,10)),"")</f>
        <v/>
      </c>
      <c r="F3065">
        <f>IF(B3065=1,IFERROR(LOOKUP(2,1/('Tracker&amp;Invoice'!$H3107:$AC3107&lt;&gt;""),COLUMN('Tracker&amp;Invoice'!$H3107:$AC3107)),8),F3064)</f>
        <v>16</v>
      </c>
      <c r="G3065">
        <f>IF(D3065="OVERALL",IFERROR(LOOKUP(2,1/('Tracker&amp;Invoice'!$H3107:$AC3107&lt;&gt;""),COLUMN('Tracker&amp;Invoice'!$H3107:$AC3107)),8),G3066)</f>
        <v>18</v>
      </c>
      <c r="H3065">
        <f t="shared" si="94"/>
        <v>18</v>
      </c>
      <c r="I3065" s="29">
        <f>IF(D3065="INVOICE",SUM('Tracker&amp;Invoice'!$H3107:INDEX('Tracker&amp;Invoice'!$A3107:$AC3107,1,H3065)),0)</f>
        <v>0</v>
      </c>
      <c r="J3065" s="29">
        <f>IF(D3065="OVERALL",SUM('Tracker&amp;Invoice'!$H3107:$AC3107),0)</f>
        <v>0</v>
      </c>
    </row>
    <row r="3066" spans="1:10">
      <c r="A3066" t="e">
        <f t="shared" si="95"/>
        <v>#REF!</v>
      </c>
      <c r="B3066">
        <f>IF(AND('Tracker&amp;Invoice'!A3108&lt;&gt;"",'Tracker&amp;Invoice'!A3108&lt;&gt;"ITEM",'Tracker&amp;Invoice'!A3106="ITEM"),1,0)</f>
        <v>0</v>
      </c>
      <c r="C3066" t="str">
        <f>IF(B3066=1,'Tracker&amp;Invoice'!A3108,C3065)</f>
        <v>BQ-170</v>
      </c>
      <c r="D3066" t="str">
        <f>IF(LEFT(TRIM('Tracker&amp;Invoice'!B3108),9)="INVOICE #","INVOICE",IF(TRIM('Tracker&amp;Invoice'!B3108)="Overall Completion INVOICE","OVERALL",""))</f>
        <v/>
      </c>
      <c r="E3066" t="str">
        <f>IF(D3066="INVOICE",VALUE(MID(TRIM('Tracker&amp;Invoice'!B3108),10,10)),"")</f>
        <v/>
      </c>
      <c r="F3066">
        <f>IF(B3066=1,IFERROR(LOOKUP(2,1/('Tracker&amp;Invoice'!$H3108:$AC3108&lt;&gt;""),COLUMN('Tracker&amp;Invoice'!$H3108:$AC3108)),8),F3065)</f>
        <v>16</v>
      </c>
      <c r="G3066">
        <f>IF(D3066="OVERALL",IFERROR(LOOKUP(2,1/('Tracker&amp;Invoice'!$H3108:$AC3108&lt;&gt;""),COLUMN('Tracker&amp;Invoice'!$H3108:$AC3108)),8),G3067)</f>
        <v>18</v>
      </c>
      <c r="H3066">
        <f t="shared" si="94"/>
        <v>18</v>
      </c>
      <c r="I3066" s="29">
        <f>IF(D3066="INVOICE",SUM('Tracker&amp;Invoice'!$H3108:INDEX('Tracker&amp;Invoice'!$A3108:$AC3108,1,H3066)),0)</f>
        <v>0</v>
      </c>
      <c r="J3066" s="29">
        <f>IF(D3066="OVERALL",SUM('Tracker&amp;Invoice'!$H3108:$AC3108),0)</f>
        <v>0</v>
      </c>
    </row>
    <row r="3067" spans="1:10">
      <c r="A3067" t="e">
        <f t="shared" si="95"/>
        <v>#REF!</v>
      </c>
      <c r="B3067">
        <f>IF(AND('Tracker&amp;Invoice'!A3109&lt;&gt;"",'Tracker&amp;Invoice'!A3109&lt;&gt;"ITEM",'Tracker&amp;Invoice'!A3107="ITEM"),1,0)</f>
        <v>0</v>
      </c>
      <c r="C3067" t="str">
        <f>IF(B3067=1,'Tracker&amp;Invoice'!A3109,C3066)</f>
        <v>BQ-170</v>
      </c>
      <c r="D3067" t="str">
        <f>IF(LEFT(TRIM('Tracker&amp;Invoice'!B3109),9)="INVOICE #","INVOICE",IF(TRIM('Tracker&amp;Invoice'!B3109)="Overall Completion INVOICE","OVERALL",""))</f>
        <v/>
      </c>
      <c r="E3067" t="str">
        <f>IF(D3067="INVOICE",VALUE(MID(TRIM('Tracker&amp;Invoice'!B3109),10,10)),"")</f>
        <v/>
      </c>
      <c r="F3067">
        <f>IF(B3067=1,IFERROR(LOOKUP(2,1/('Tracker&amp;Invoice'!$H3109:$AC3109&lt;&gt;""),COLUMN('Tracker&amp;Invoice'!$H3109:$AC3109)),8),F3066)</f>
        <v>16</v>
      </c>
      <c r="G3067">
        <f>IF(D3067="OVERALL",IFERROR(LOOKUP(2,1/('Tracker&amp;Invoice'!$H3109:$AC3109&lt;&gt;""),COLUMN('Tracker&amp;Invoice'!$H3109:$AC3109)),8),G3068)</f>
        <v>18</v>
      </c>
      <c r="H3067">
        <f t="shared" si="94"/>
        <v>18</v>
      </c>
      <c r="I3067" s="29">
        <f>IF(D3067="INVOICE",SUM('Tracker&amp;Invoice'!$H3109:INDEX('Tracker&amp;Invoice'!$A3109:$AC3109,1,H3067)),0)</f>
        <v>0</v>
      </c>
      <c r="J3067" s="29">
        <f>IF(D3067="OVERALL",SUM('Tracker&amp;Invoice'!$H3109:$AC3109),0)</f>
        <v>0</v>
      </c>
    </row>
    <row r="3068" spans="1:10">
      <c r="A3068" t="e">
        <f t="shared" si="95"/>
        <v>#REF!</v>
      </c>
      <c r="B3068">
        <f>IF(AND('Tracker&amp;Invoice'!A3110&lt;&gt;"",'Tracker&amp;Invoice'!A3110&lt;&gt;"ITEM",'Tracker&amp;Invoice'!A3108="ITEM"),1,0)</f>
        <v>0</v>
      </c>
      <c r="C3068" t="str">
        <f>IF(B3068=1,'Tracker&amp;Invoice'!A3110,C3067)</f>
        <v>BQ-170</v>
      </c>
      <c r="D3068" t="str">
        <f>IF(LEFT(TRIM('Tracker&amp;Invoice'!B3110),9)="INVOICE #","INVOICE",IF(TRIM('Tracker&amp;Invoice'!B3110)="Overall Completion INVOICE","OVERALL",""))</f>
        <v/>
      </c>
      <c r="E3068" t="str">
        <f>IF(D3068="INVOICE",VALUE(MID(TRIM('Tracker&amp;Invoice'!B3110),10,10)),"")</f>
        <v/>
      </c>
      <c r="F3068">
        <f>IF(B3068=1,IFERROR(LOOKUP(2,1/('Tracker&amp;Invoice'!$H3110:$AC3110&lt;&gt;""),COLUMN('Tracker&amp;Invoice'!$H3110:$AC3110)),8),F3067)</f>
        <v>16</v>
      </c>
      <c r="G3068">
        <f>IF(D3068="OVERALL",IFERROR(LOOKUP(2,1/('Tracker&amp;Invoice'!$H3110:$AC3110&lt;&gt;""),COLUMN('Tracker&amp;Invoice'!$H3110:$AC3110)),8),G3069)</f>
        <v>18</v>
      </c>
      <c r="H3068">
        <f t="shared" si="94"/>
        <v>18</v>
      </c>
      <c r="I3068" s="29">
        <f>IF(D3068="INVOICE",SUM('Tracker&amp;Invoice'!$H3110:INDEX('Tracker&amp;Invoice'!$A3110:$AC3110,1,H3068)),0)</f>
        <v>0</v>
      </c>
      <c r="J3068" s="29">
        <f>IF(D3068="OVERALL",SUM('Tracker&amp;Invoice'!$H3110:$AC3110),0)</f>
        <v>0</v>
      </c>
    </row>
    <row r="3069" spans="1:10">
      <c r="A3069" t="e">
        <f t="shared" si="95"/>
        <v>#REF!</v>
      </c>
      <c r="B3069">
        <f>IF(AND('Tracker&amp;Invoice'!A3111&lt;&gt;"",'Tracker&amp;Invoice'!A3111&lt;&gt;"ITEM",'Tracker&amp;Invoice'!A3109="ITEM"),1,0)</f>
        <v>0</v>
      </c>
      <c r="C3069" t="str">
        <f>IF(B3069=1,'Tracker&amp;Invoice'!A3111,C3068)</f>
        <v>BQ-170</v>
      </c>
      <c r="D3069" t="str">
        <f>IF(LEFT(TRIM('Tracker&amp;Invoice'!B3111),9)="INVOICE #","INVOICE",IF(TRIM('Tracker&amp;Invoice'!B3111)="Overall Completion INVOICE","OVERALL",""))</f>
        <v/>
      </c>
      <c r="E3069" t="str">
        <f>IF(D3069="INVOICE",VALUE(MID(TRIM('Tracker&amp;Invoice'!B3111),10,10)),"")</f>
        <v/>
      </c>
      <c r="F3069">
        <f>IF(B3069=1,IFERROR(LOOKUP(2,1/('Tracker&amp;Invoice'!$H3111:$AC3111&lt;&gt;""),COLUMN('Tracker&amp;Invoice'!$H3111:$AC3111)),8),F3068)</f>
        <v>16</v>
      </c>
      <c r="G3069">
        <f>IF(D3069="OVERALL",IFERROR(LOOKUP(2,1/('Tracker&amp;Invoice'!$H3111:$AC3111&lt;&gt;""),COLUMN('Tracker&amp;Invoice'!$H3111:$AC3111)),8),G3070)</f>
        <v>18</v>
      </c>
      <c r="H3069">
        <f t="shared" si="94"/>
        <v>18</v>
      </c>
      <c r="I3069" s="29">
        <f>IF(D3069="INVOICE",SUM('Tracker&amp;Invoice'!$H3111:INDEX('Tracker&amp;Invoice'!$A3111:$AC3111,1,H3069)),0)</f>
        <v>0</v>
      </c>
      <c r="J3069" s="29">
        <f>IF(D3069="OVERALL",SUM('Tracker&amp;Invoice'!$H3111:$AC3111),0)</f>
        <v>0</v>
      </c>
    </row>
    <row r="3070" spans="1:10">
      <c r="A3070" t="e">
        <f t="shared" si="95"/>
        <v>#REF!</v>
      </c>
      <c r="B3070">
        <f>IF(AND('Tracker&amp;Invoice'!A3112&lt;&gt;"",'Tracker&amp;Invoice'!A3112&lt;&gt;"ITEM",'Tracker&amp;Invoice'!A3110="ITEM"),1,0)</f>
        <v>0</v>
      </c>
      <c r="C3070" t="str">
        <f>IF(B3070=1,'Tracker&amp;Invoice'!A3112,C3069)</f>
        <v>BQ-170</v>
      </c>
      <c r="D3070" t="str">
        <f>IF(LEFT(TRIM('Tracker&amp;Invoice'!B3112),9)="INVOICE #","INVOICE",IF(TRIM('Tracker&amp;Invoice'!B3112)="Overall Completion INVOICE","OVERALL",""))</f>
        <v/>
      </c>
      <c r="E3070" t="str">
        <f>IF(D3070="INVOICE",VALUE(MID(TRIM('Tracker&amp;Invoice'!B3112),10,10)),"")</f>
        <v/>
      </c>
      <c r="F3070">
        <f>IF(B3070=1,IFERROR(LOOKUP(2,1/('Tracker&amp;Invoice'!$H3112:$AC3112&lt;&gt;""),COLUMN('Tracker&amp;Invoice'!$H3112:$AC3112)),8),F3069)</f>
        <v>16</v>
      </c>
      <c r="G3070">
        <f>IF(D3070="OVERALL",IFERROR(LOOKUP(2,1/('Tracker&amp;Invoice'!$H3112:$AC3112&lt;&gt;""),COLUMN('Tracker&amp;Invoice'!$H3112:$AC3112)),8),G3071)</f>
        <v>18</v>
      </c>
      <c r="H3070">
        <f t="shared" si="94"/>
        <v>18</v>
      </c>
      <c r="I3070" s="29">
        <f>IF(D3070="INVOICE",SUM('Tracker&amp;Invoice'!$H3112:INDEX('Tracker&amp;Invoice'!$A3112:$AC3112,1,H3070)),0)</f>
        <v>0</v>
      </c>
      <c r="J3070" s="29">
        <f>IF(D3070="OVERALL",SUM('Tracker&amp;Invoice'!$H3112:$AC3112),0)</f>
        <v>0</v>
      </c>
    </row>
    <row r="3071" spans="1:10">
      <c r="A3071" t="e">
        <f t="shared" si="95"/>
        <v>#REF!</v>
      </c>
      <c r="B3071">
        <f>IF(AND('Tracker&amp;Invoice'!A3113&lt;&gt;"",'Tracker&amp;Invoice'!A3113&lt;&gt;"ITEM",'Tracker&amp;Invoice'!A3111="ITEM"),1,0)</f>
        <v>1</v>
      </c>
      <c r="C3071" t="str">
        <f>IF(B3071=1,'Tracker&amp;Invoice'!A3113,C3070)</f>
        <v>BQ-171</v>
      </c>
      <c r="D3071" t="str">
        <f>IF(LEFT(TRIM('Tracker&amp;Invoice'!B3113),9)="INVOICE #","INVOICE",IF(TRIM('Tracker&amp;Invoice'!B3113)="Overall Completion INVOICE","OVERALL",""))</f>
        <v/>
      </c>
      <c r="E3071" t="str">
        <f>IF(D3071="INVOICE",VALUE(MID(TRIM('Tracker&amp;Invoice'!B3113),10,10)),"")</f>
        <v/>
      </c>
      <c r="F3071">
        <f>IF(B3071=1,IFERROR(LOOKUP(2,1/('Tracker&amp;Invoice'!$H3113:$AC3113&lt;&gt;""),COLUMN('Tracker&amp;Invoice'!$H3113:$AC3113)),8),F3070)</f>
        <v>17</v>
      </c>
      <c r="G3071">
        <f>IF(D3071="OVERALL",IFERROR(LOOKUP(2,1/('Tracker&amp;Invoice'!$H3113:$AC3113&lt;&gt;""),COLUMN('Tracker&amp;Invoice'!$H3113:$AC3113)),8),G3072)</f>
        <v>18</v>
      </c>
      <c r="H3071">
        <f t="shared" si="94"/>
        <v>18</v>
      </c>
      <c r="I3071" s="29">
        <f>IF(D3071="INVOICE",SUM('Tracker&amp;Invoice'!$H3113:INDEX('Tracker&amp;Invoice'!$A3113:$AC3113,1,H3071)),0)</f>
        <v>0</v>
      </c>
      <c r="J3071" s="29">
        <f>IF(D3071="OVERALL",SUM('Tracker&amp;Invoice'!$H3113:$AC3113),0)</f>
        <v>0</v>
      </c>
    </row>
    <row r="3072" spans="1:10">
      <c r="A3072" t="e">
        <f t="shared" si="95"/>
        <v>#REF!</v>
      </c>
      <c r="B3072">
        <f>IF(AND('Tracker&amp;Invoice'!A3114&lt;&gt;"",'Tracker&amp;Invoice'!A3114&lt;&gt;"ITEM",'Tracker&amp;Invoice'!A3112="ITEM"),1,0)</f>
        <v>0</v>
      </c>
      <c r="C3072" t="str">
        <f>IF(B3072=1,'Tracker&amp;Invoice'!A3114,C3071)</f>
        <v>BQ-171</v>
      </c>
      <c r="D3072" t="str">
        <f>IF(LEFT(TRIM('Tracker&amp;Invoice'!B3114),9)="INVOICE #","INVOICE",IF(TRIM('Tracker&amp;Invoice'!B3114)="Overall Completion INVOICE","OVERALL",""))</f>
        <v/>
      </c>
      <c r="E3072" t="str">
        <f>IF(D3072="INVOICE",VALUE(MID(TRIM('Tracker&amp;Invoice'!B3114),10,10)),"")</f>
        <v/>
      </c>
      <c r="F3072">
        <f>IF(B3072=1,IFERROR(LOOKUP(2,1/('Tracker&amp;Invoice'!$H3114:$AC3114&lt;&gt;""),COLUMN('Tracker&amp;Invoice'!$H3114:$AC3114)),8),F3071)</f>
        <v>17</v>
      </c>
      <c r="G3072">
        <f>IF(D3072="OVERALL",IFERROR(LOOKUP(2,1/('Tracker&amp;Invoice'!$H3114:$AC3114&lt;&gt;""),COLUMN('Tracker&amp;Invoice'!$H3114:$AC3114)),8),G3073)</f>
        <v>18</v>
      </c>
      <c r="H3072">
        <f t="shared" si="94"/>
        <v>18</v>
      </c>
      <c r="I3072" s="29">
        <f>IF(D3072="INVOICE",SUM('Tracker&amp;Invoice'!$H3114:INDEX('Tracker&amp;Invoice'!$A3114:$AC3114,1,H3072)),0)</f>
        <v>0</v>
      </c>
      <c r="J3072" s="29">
        <f>IF(D3072="OVERALL",SUM('Tracker&amp;Invoice'!$H3114:$AC3114),0)</f>
        <v>0</v>
      </c>
    </row>
    <row r="3073" spans="1:10">
      <c r="A3073" t="e">
        <f t="shared" si="95"/>
        <v>#REF!</v>
      </c>
      <c r="B3073">
        <f>IF(AND('Tracker&amp;Invoice'!A3115&lt;&gt;"",'Tracker&amp;Invoice'!A3115&lt;&gt;"ITEM",'Tracker&amp;Invoice'!A3113="ITEM"),1,0)</f>
        <v>0</v>
      </c>
      <c r="C3073" t="str">
        <f>IF(B3073=1,'Tracker&amp;Invoice'!A3115,C3072)</f>
        <v>BQ-171</v>
      </c>
      <c r="D3073" t="str">
        <f>IF(LEFT(TRIM('Tracker&amp;Invoice'!B3115),9)="INVOICE #","INVOICE",IF(TRIM('Tracker&amp;Invoice'!B3115)="Overall Completion INVOICE","OVERALL",""))</f>
        <v/>
      </c>
      <c r="E3073" t="str">
        <f>IF(D3073="INVOICE",VALUE(MID(TRIM('Tracker&amp;Invoice'!B3115),10,10)),"")</f>
        <v/>
      </c>
      <c r="F3073">
        <f>IF(B3073=1,IFERROR(LOOKUP(2,1/('Tracker&amp;Invoice'!$H3115:$AC3115&lt;&gt;""),COLUMN('Tracker&amp;Invoice'!$H3115:$AC3115)),8),F3072)</f>
        <v>17</v>
      </c>
      <c r="G3073">
        <f>IF(D3073="OVERALL",IFERROR(LOOKUP(2,1/('Tracker&amp;Invoice'!$H3115:$AC3115&lt;&gt;""),COLUMN('Tracker&amp;Invoice'!$H3115:$AC3115)),8),G3074)</f>
        <v>18</v>
      </c>
      <c r="H3073">
        <f t="shared" si="94"/>
        <v>18</v>
      </c>
      <c r="I3073" s="29">
        <f>IF(D3073="INVOICE",SUM('Tracker&amp;Invoice'!$H3115:INDEX('Tracker&amp;Invoice'!$A3115:$AC3115,1,H3073)),0)</f>
        <v>0</v>
      </c>
      <c r="J3073" s="29">
        <f>IF(D3073="OVERALL",SUM('Tracker&amp;Invoice'!$H3115:$AC3115),0)</f>
        <v>0</v>
      </c>
    </row>
    <row r="3074" spans="1:10">
      <c r="A3074" t="e">
        <f t="shared" si="95"/>
        <v>#REF!</v>
      </c>
      <c r="B3074">
        <f>IF(AND('Tracker&amp;Invoice'!A3116&lt;&gt;"",'Tracker&amp;Invoice'!A3116&lt;&gt;"ITEM",'Tracker&amp;Invoice'!A3114="ITEM"),1,0)</f>
        <v>0</v>
      </c>
      <c r="C3074" t="str">
        <f>IF(B3074=1,'Tracker&amp;Invoice'!A3116,C3073)</f>
        <v>BQ-171</v>
      </c>
      <c r="D3074" t="str">
        <f>IF(LEFT(TRIM('Tracker&amp;Invoice'!B3116),9)="INVOICE #","INVOICE",IF(TRIM('Tracker&amp;Invoice'!B3116)="Overall Completion INVOICE","OVERALL",""))</f>
        <v>INVOICE</v>
      </c>
      <c r="E3074">
        <f>IF(D3074="INVOICE",VALUE(MID(TRIM('Tracker&amp;Invoice'!B3116),10,10)),"")</f>
        <v>22</v>
      </c>
      <c r="F3074">
        <f>IF(B3074=1,IFERROR(LOOKUP(2,1/('Tracker&amp;Invoice'!$H3116:$AC3116&lt;&gt;""),COLUMN('Tracker&amp;Invoice'!$H3116:$AC3116)),8),F3073)</f>
        <v>17</v>
      </c>
      <c r="G3074">
        <f>IF(D3074="OVERALL",IFERROR(LOOKUP(2,1/('Tracker&amp;Invoice'!$H3116:$AC3116&lt;&gt;""),COLUMN('Tracker&amp;Invoice'!$H3116:$AC3116)),8),G3075)</f>
        <v>18</v>
      </c>
      <c r="H3074">
        <f t="shared" si="94"/>
        <v>18</v>
      </c>
      <c r="I3074" s="29">
        <f>IF(D3074="INVOICE",SUM('Tracker&amp;Invoice'!$H3116:INDEX('Tracker&amp;Invoice'!$A3116:$AC3116,1,H3074)),0)</f>
        <v>7040.0000000000009</v>
      </c>
      <c r="J3074" s="29">
        <f>IF(D3074="OVERALL",SUM('Tracker&amp;Invoice'!$H3116:$AC3116),0)</f>
        <v>0</v>
      </c>
    </row>
    <row r="3075" spans="1:10">
      <c r="A3075" t="e">
        <f t="shared" si="95"/>
        <v>#REF!</v>
      </c>
      <c r="B3075">
        <f>IF(AND('Tracker&amp;Invoice'!A3117&lt;&gt;"",'Tracker&amp;Invoice'!A3117&lt;&gt;"ITEM",'Tracker&amp;Invoice'!A3115="ITEM"),1,0)</f>
        <v>0</v>
      </c>
      <c r="C3075" t="str">
        <f>IF(B3075=1,'Tracker&amp;Invoice'!A3117,C3074)</f>
        <v>BQ-171</v>
      </c>
      <c r="D3075" t="str">
        <f>IF(LEFT(TRIM('Tracker&amp;Invoice'!B3117),9)="INVOICE #","INVOICE",IF(TRIM('Tracker&amp;Invoice'!B3117)="Overall Completion INVOICE","OVERALL",""))</f>
        <v/>
      </c>
      <c r="E3075" t="str">
        <f>IF(D3075="INVOICE",VALUE(MID(TRIM('Tracker&amp;Invoice'!B3117),10,10)),"")</f>
        <v/>
      </c>
      <c r="F3075">
        <f>IF(B3075=1,IFERROR(LOOKUP(2,1/('Tracker&amp;Invoice'!$H3117:$AC3117&lt;&gt;""),COLUMN('Tracker&amp;Invoice'!$H3117:$AC3117)),8),F3074)</f>
        <v>17</v>
      </c>
      <c r="G3075">
        <f>IF(D3075="OVERALL",IFERROR(LOOKUP(2,1/('Tracker&amp;Invoice'!$H3117:$AC3117&lt;&gt;""),COLUMN('Tracker&amp;Invoice'!$H3117:$AC3117)),8),G3076)</f>
        <v>18</v>
      </c>
      <c r="H3075">
        <f t="shared" ref="H3075:H3138" si="96">MAX(F3075,G3075)</f>
        <v>18</v>
      </c>
      <c r="I3075" s="29">
        <f>IF(D3075="INVOICE",SUM('Tracker&amp;Invoice'!$H3117:INDEX('Tracker&amp;Invoice'!$A3117:$AC3117,1,H3075)),0)</f>
        <v>0</v>
      </c>
      <c r="J3075" s="29">
        <f>IF(D3075="OVERALL",SUM('Tracker&amp;Invoice'!$H3117:$AC3117),0)</f>
        <v>0</v>
      </c>
    </row>
    <row r="3076" spans="1:10">
      <c r="A3076" t="e">
        <f t="shared" ref="A3076:A3139" si="97">A3075+B3076</f>
        <v>#REF!</v>
      </c>
      <c r="B3076">
        <f>IF(AND('Tracker&amp;Invoice'!A3118&lt;&gt;"",'Tracker&amp;Invoice'!A3118&lt;&gt;"ITEM",'Tracker&amp;Invoice'!A3116="ITEM"),1,0)</f>
        <v>0</v>
      </c>
      <c r="C3076" t="str">
        <f>IF(B3076=1,'Tracker&amp;Invoice'!A3118,C3075)</f>
        <v>BQ-171</v>
      </c>
      <c r="D3076" t="str">
        <f>IF(LEFT(TRIM('Tracker&amp;Invoice'!B3118),9)="INVOICE #","INVOICE",IF(TRIM('Tracker&amp;Invoice'!B3118)="Overall Completion INVOICE","OVERALL",""))</f>
        <v>INVOICE</v>
      </c>
      <c r="E3076">
        <f>IF(D3076="INVOICE",VALUE(MID(TRIM('Tracker&amp;Invoice'!B3118),10,10)),"")</f>
        <v>26</v>
      </c>
      <c r="F3076">
        <f>IF(B3076=1,IFERROR(LOOKUP(2,1/('Tracker&amp;Invoice'!$H3118:$AC3118&lt;&gt;""),COLUMN('Tracker&amp;Invoice'!$H3118:$AC3118)),8),F3075)</f>
        <v>17</v>
      </c>
      <c r="G3076">
        <f>IF(D3076="OVERALL",IFERROR(LOOKUP(2,1/('Tracker&amp;Invoice'!$H3118:$AC3118&lt;&gt;""),COLUMN('Tracker&amp;Invoice'!$H3118:$AC3118)),8),G3077)</f>
        <v>18</v>
      </c>
      <c r="H3076">
        <f t="shared" si="96"/>
        <v>18</v>
      </c>
      <c r="I3076" s="29">
        <f>IF(D3076="INVOICE",SUM('Tracker&amp;Invoice'!$H3118:INDEX('Tracker&amp;Invoice'!$A3118:$AC3118,1,H3076)),0)</f>
        <v>3520.0000000000005</v>
      </c>
      <c r="J3076" s="29">
        <f>IF(D3076="OVERALL",SUM('Tracker&amp;Invoice'!$H3118:$AC3118),0)</f>
        <v>0</v>
      </c>
    </row>
    <row r="3077" spans="1:10">
      <c r="A3077" t="e">
        <f t="shared" si="97"/>
        <v>#REF!</v>
      </c>
      <c r="B3077">
        <f>IF(AND('Tracker&amp;Invoice'!A3119&lt;&gt;"",'Tracker&amp;Invoice'!A3119&lt;&gt;"ITEM",'Tracker&amp;Invoice'!A3117="ITEM"),1,0)</f>
        <v>0</v>
      </c>
      <c r="C3077" t="str">
        <f>IF(B3077=1,'Tracker&amp;Invoice'!A3119,C3076)</f>
        <v>BQ-171</v>
      </c>
      <c r="D3077" t="str">
        <f>IF(LEFT(TRIM('Tracker&amp;Invoice'!B3119),9)="INVOICE #","INVOICE",IF(TRIM('Tracker&amp;Invoice'!B3119)="Overall Completion INVOICE","OVERALL",""))</f>
        <v/>
      </c>
      <c r="E3077" t="str">
        <f>IF(D3077="INVOICE",VALUE(MID(TRIM('Tracker&amp;Invoice'!B3119),10,10)),"")</f>
        <v/>
      </c>
      <c r="F3077">
        <f>IF(B3077=1,IFERROR(LOOKUP(2,1/('Tracker&amp;Invoice'!$H3119:$AC3119&lt;&gt;""),COLUMN('Tracker&amp;Invoice'!$H3119:$AC3119)),8),F3076)</f>
        <v>17</v>
      </c>
      <c r="G3077">
        <f>IF(D3077="OVERALL",IFERROR(LOOKUP(2,1/('Tracker&amp;Invoice'!$H3119:$AC3119&lt;&gt;""),COLUMN('Tracker&amp;Invoice'!$H3119:$AC3119)),8),G3078)</f>
        <v>18</v>
      </c>
      <c r="H3077">
        <f t="shared" si="96"/>
        <v>18</v>
      </c>
      <c r="I3077" s="29">
        <f>IF(D3077="INVOICE",SUM('Tracker&amp;Invoice'!$H3119:INDEX('Tracker&amp;Invoice'!$A3119:$AC3119,1,H3077)),0)</f>
        <v>0</v>
      </c>
      <c r="J3077" s="29">
        <f>IF(D3077="OVERALL",SUM('Tracker&amp;Invoice'!$H3119:$AC3119),0)</f>
        <v>0</v>
      </c>
    </row>
    <row r="3078" spans="1:10">
      <c r="A3078" t="e">
        <f t="shared" si="97"/>
        <v>#REF!</v>
      </c>
      <c r="B3078">
        <f>IF(AND('Tracker&amp;Invoice'!A3120&lt;&gt;"",'Tracker&amp;Invoice'!A3120&lt;&gt;"ITEM",'Tracker&amp;Invoice'!A3118="ITEM"),1,0)</f>
        <v>0</v>
      </c>
      <c r="C3078" t="str">
        <f>IF(B3078=1,'Tracker&amp;Invoice'!A3120,C3077)</f>
        <v>BQ-171</v>
      </c>
      <c r="D3078" t="str">
        <f>IF(LEFT(TRIM('Tracker&amp;Invoice'!B3120),9)="INVOICE #","INVOICE",IF(TRIM('Tracker&amp;Invoice'!B3120)="Overall Completion INVOICE","OVERALL",""))</f>
        <v>INVOICE</v>
      </c>
      <c r="E3078">
        <f>IF(D3078="INVOICE",VALUE(MID(TRIM('Tracker&amp;Invoice'!B3120),10,10)),"")</f>
        <v>27</v>
      </c>
      <c r="F3078">
        <f>IF(B3078=1,IFERROR(LOOKUP(2,1/('Tracker&amp;Invoice'!$H3120:$AC3120&lt;&gt;""),COLUMN('Tracker&amp;Invoice'!$H3120:$AC3120)),8),F3077)</f>
        <v>17</v>
      </c>
      <c r="G3078">
        <f>IF(D3078="OVERALL",IFERROR(LOOKUP(2,1/('Tracker&amp;Invoice'!$H3120:$AC3120&lt;&gt;""),COLUMN('Tracker&amp;Invoice'!$H3120:$AC3120)),8),G3079)</f>
        <v>18</v>
      </c>
      <c r="H3078">
        <f t="shared" si="96"/>
        <v>18</v>
      </c>
      <c r="I3078" s="29">
        <f>IF(D3078="INVOICE",SUM('Tracker&amp;Invoice'!$H3120:INDEX('Tracker&amp;Invoice'!$A3120:$AC3120,1,H3078)),0)</f>
        <v>20160</v>
      </c>
      <c r="J3078" s="29">
        <f>IF(D3078="OVERALL",SUM('Tracker&amp;Invoice'!$H3120:$AC3120),0)</f>
        <v>0</v>
      </c>
    </row>
    <row r="3079" spans="1:10">
      <c r="A3079" t="e">
        <f t="shared" si="97"/>
        <v>#REF!</v>
      </c>
      <c r="B3079">
        <f>IF(AND('Tracker&amp;Invoice'!A3121&lt;&gt;"",'Tracker&amp;Invoice'!A3121&lt;&gt;"ITEM",'Tracker&amp;Invoice'!A3119="ITEM"),1,0)</f>
        <v>0</v>
      </c>
      <c r="C3079" t="str">
        <f>IF(B3079=1,'Tracker&amp;Invoice'!A3121,C3078)</f>
        <v>BQ-171</v>
      </c>
      <c r="D3079" t="str">
        <f>IF(LEFT(TRIM('Tracker&amp;Invoice'!B3121),9)="INVOICE #","INVOICE",IF(TRIM('Tracker&amp;Invoice'!B3121)="Overall Completion INVOICE","OVERALL",""))</f>
        <v/>
      </c>
      <c r="E3079" t="str">
        <f>IF(D3079="INVOICE",VALUE(MID(TRIM('Tracker&amp;Invoice'!B3121),10,10)),"")</f>
        <v/>
      </c>
      <c r="F3079">
        <f>IF(B3079=1,IFERROR(LOOKUP(2,1/('Tracker&amp;Invoice'!$H3121:$AC3121&lt;&gt;""),COLUMN('Tracker&amp;Invoice'!$H3121:$AC3121)),8),F3078)</f>
        <v>17</v>
      </c>
      <c r="G3079">
        <f>IF(D3079="OVERALL",IFERROR(LOOKUP(2,1/('Tracker&amp;Invoice'!$H3121:$AC3121&lt;&gt;""),COLUMN('Tracker&amp;Invoice'!$H3121:$AC3121)),8),G3080)</f>
        <v>18</v>
      </c>
      <c r="H3079">
        <f t="shared" si="96"/>
        <v>18</v>
      </c>
      <c r="I3079" s="29">
        <f>IF(D3079="INVOICE",SUM('Tracker&amp;Invoice'!$H3121:INDEX('Tracker&amp;Invoice'!$A3121:$AC3121,1,H3079)),0)</f>
        <v>0</v>
      </c>
      <c r="J3079" s="29">
        <f>IF(D3079="OVERALL",SUM('Tracker&amp;Invoice'!$H3121:$AC3121),0)</f>
        <v>0</v>
      </c>
    </row>
    <row r="3080" spans="1:10">
      <c r="A3080" t="e">
        <f t="shared" si="97"/>
        <v>#REF!</v>
      </c>
      <c r="B3080">
        <f>IF(AND('Tracker&amp;Invoice'!A3122&lt;&gt;"",'Tracker&amp;Invoice'!A3122&lt;&gt;"ITEM",'Tracker&amp;Invoice'!A3120="ITEM"),1,0)</f>
        <v>0</v>
      </c>
      <c r="C3080" t="str">
        <f>IF(B3080=1,'Tracker&amp;Invoice'!A3122,C3079)</f>
        <v>BQ-171</v>
      </c>
      <c r="D3080" t="str">
        <f>IF(LEFT(TRIM('Tracker&amp;Invoice'!B3122),9)="INVOICE #","INVOICE",IF(TRIM('Tracker&amp;Invoice'!B3122)="Overall Completion INVOICE","OVERALL",""))</f>
        <v/>
      </c>
      <c r="E3080" t="str">
        <f>IF(D3080="INVOICE",VALUE(MID(TRIM('Tracker&amp;Invoice'!B3122),10,10)),"")</f>
        <v/>
      </c>
      <c r="F3080">
        <f>IF(B3080=1,IFERROR(LOOKUP(2,1/('Tracker&amp;Invoice'!$H3122:$AC3122&lt;&gt;""),COLUMN('Tracker&amp;Invoice'!$H3122:$AC3122)),8),F3079)</f>
        <v>17</v>
      </c>
      <c r="G3080">
        <f>IF(D3080="OVERALL",IFERROR(LOOKUP(2,1/('Tracker&amp;Invoice'!$H3122:$AC3122&lt;&gt;""),COLUMN('Tracker&amp;Invoice'!$H3122:$AC3122)),8),G3081)</f>
        <v>18</v>
      </c>
      <c r="H3080">
        <f t="shared" si="96"/>
        <v>18</v>
      </c>
      <c r="I3080" s="29">
        <f>IF(D3080="INVOICE",SUM('Tracker&amp;Invoice'!$H3122:INDEX('Tracker&amp;Invoice'!$A3122:$AC3122,1,H3080)),0)</f>
        <v>0</v>
      </c>
      <c r="J3080" s="29">
        <f>IF(D3080="OVERALL",SUM('Tracker&amp;Invoice'!$H3122:$AC3122),0)</f>
        <v>0</v>
      </c>
    </row>
    <row r="3081" spans="1:10">
      <c r="A3081" t="e">
        <f t="shared" si="97"/>
        <v>#REF!</v>
      </c>
      <c r="B3081">
        <f>IF(AND('Tracker&amp;Invoice'!A3123&lt;&gt;"",'Tracker&amp;Invoice'!A3123&lt;&gt;"ITEM",'Tracker&amp;Invoice'!A3121="ITEM"),1,0)</f>
        <v>0</v>
      </c>
      <c r="C3081" t="str">
        <f>IF(B3081=1,'Tracker&amp;Invoice'!A3123,C3080)</f>
        <v>BQ-171</v>
      </c>
      <c r="D3081" t="str">
        <f>IF(LEFT(TRIM('Tracker&amp;Invoice'!B3123),9)="INVOICE #","INVOICE",IF(TRIM('Tracker&amp;Invoice'!B3123)="Overall Completion INVOICE","OVERALL",""))</f>
        <v/>
      </c>
      <c r="E3081" t="str">
        <f>IF(D3081="INVOICE",VALUE(MID(TRIM('Tracker&amp;Invoice'!B3123),10,10)),"")</f>
        <v/>
      </c>
      <c r="F3081">
        <f>IF(B3081=1,IFERROR(LOOKUP(2,1/('Tracker&amp;Invoice'!$H3123:$AC3123&lt;&gt;""),COLUMN('Tracker&amp;Invoice'!$H3123:$AC3123)),8),F3080)</f>
        <v>17</v>
      </c>
      <c r="G3081">
        <f>IF(D3081="OVERALL",IFERROR(LOOKUP(2,1/('Tracker&amp;Invoice'!$H3123:$AC3123&lt;&gt;""),COLUMN('Tracker&amp;Invoice'!$H3123:$AC3123)),8),G3082)</f>
        <v>18</v>
      </c>
      <c r="H3081">
        <f t="shared" si="96"/>
        <v>18</v>
      </c>
      <c r="I3081" s="29">
        <f>IF(D3081="INVOICE",SUM('Tracker&amp;Invoice'!$H3123:INDEX('Tracker&amp;Invoice'!$A3123:$AC3123,1,H3081)),0)</f>
        <v>0</v>
      </c>
      <c r="J3081" s="29">
        <f>IF(D3081="OVERALL",SUM('Tracker&amp;Invoice'!$H3123:$AC3123),0)</f>
        <v>0</v>
      </c>
    </row>
    <row r="3082" spans="1:10">
      <c r="A3082" t="e">
        <f t="shared" si="97"/>
        <v>#REF!</v>
      </c>
      <c r="B3082">
        <f>IF(AND('Tracker&amp;Invoice'!A3124&lt;&gt;"",'Tracker&amp;Invoice'!A3124&lt;&gt;"ITEM",'Tracker&amp;Invoice'!A3122="ITEM"),1,0)</f>
        <v>0</v>
      </c>
      <c r="C3082" t="str">
        <f>IF(B3082=1,'Tracker&amp;Invoice'!A3124,C3081)</f>
        <v>BQ-171</v>
      </c>
      <c r="D3082" t="str">
        <f>IF(LEFT(TRIM('Tracker&amp;Invoice'!B3124),9)="INVOICE #","INVOICE",IF(TRIM('Tracker&amp;Invoice'!B3124)="Overall Completion INVOICE","OVERALL",""))</f>
        <v/>
      </c>
      <c r="E3082" t="str">
        <f>IF(D3082="INVOICE",VALUE(MID(TRIM('Tracker&amp;Invoice'!B3124),10,10)),"")</f>
        <v/>
      </c>
      <c r="F3082">
        <f>IF(B3082=1,IFERROR(LOOKUP(2,1/('Tracker&amp;Invoice'!$H3124:$AC3124&lt;&gt;""),COLUMN('Tracker&amp;Invoice'!$H3124:$AC3124)),8),F3081)</f>
        <v>17</v>
      </c>
      <c r="G3082">
        <f>IF(D3082="OVERALL",IFERROR(LOOKUP(2,1/('Tracker&amp;Invoice'!$H3124:$AC3124&lt;&gt;""),COLUMN('Tracker&amp;Invoice'!$H3124:$AC3124)),8),G3083)</f>
        <v>18</v>
      </c>
      <c r="H3082">
        <f t="shared" si="96"/>
        <v>18</v>
      </c>
      <c r="I3082" s="29">
        <f>IF(D3082="INVOICE",SUM('Tracker&amp;Invoice'!$H3124:INDEX('Tracker&amp;Invoice'!$A3124:$AC3124,1,H3082)),0)</f>
        <v>0</v>
      </c>
      <c r="J3082" s="29">
        <f>IF(D3082="OVERALL",SUM('Tracker&amp;Invoice'!$H3124:$AC3124),0)</f>
        <v>0</v>
      </c>
    </row>
    <row r="3083" spans="1:10">
      <c r="A3083" t="e">
        <f t="shared" si="97"/>
        <v>#REF!</v>
      </c>
      <c r="B3083">
        <f>IF(AND('Tracker&amp;Invoice'!A3125&lt;&gt;"",'Tracker&amp;Invoice'!A3125&lt;&gt;"ITEM",'Tracker&amp;Invoice'!A3123="ITEM"),1,0)</f>
        <v>0</v>
      </c>
      <c r="C3083" t="str">
        <f>IF(B3083=1,'Tracker&amp;Invoice'!A3125,C3082)</f>
        <v>BQ-171</v>
      </c>
      <c r="D3083" t="str">
        <f>IF(LEFT(TRIM('Tracker&amp;Invoice'!B3125),9)="INVOICE #","INVOICE",IF(TRIM('Tracker&amp;Invoice'!B3125)="Overall Completion INVOICE","OVERALL",""))</f>
        <v/>
      </c>
      <c r="E3083" t="str">
        <f>IF(D3083="INVOICE",VALUE(MID(TRIM('Tracker&amp;Invoice'!B3125),10,10)),"")</f>
        <v/>
      </c>
      <c r="F3083">
        <f>IF(B3083=1,IFERROR(LOOKUP(2,1/('Tracker&amp;Invoice'!$H3125:$AC3125&lt;&gt;""),COLUMN('Tracker&amp;Invoice'!$H3125:$AC3125)),8),F3082)</f>
        <v>17</v>
      </c>
      <c r="G3083">
        <f>IF(D3083="OVERALL",IFERROR(LOOKUP(2,1/('Tracker&amp;Invoice'!$H3125:$AC3125&lt;&gt;""),COLUMN('Tracker&amp;Invoice'!$H3125:$AC3125)),8),G3084)</f>
        <v>18</v>
      </c>
      <c r="H3083">
        <f t="shared" si="96"/>
        <v>18</v>
      </c>
      <c r="I3083" s="29">
        <f>IF(D3083="INVOICE",SUM('Tracker&amp;Invoice'!$H3125:INDEX('Tracker&amp;Invoice'!$A3125:$AC3125,1,H3083)),0)</f>
        <v>0</v>
      </c>
      <c r="J3083" s="29">
        <f>IF(D3083="OVERALL",SUM('Tracker&amp;Invoice'!$H3125:$AC3125),0)</f>
        <v>0</v>
      </c>
    </row>
    <row r="3084" spans="1:10">
      <c r="A3084" t="e">
        <f t="shared" si="97"/>
        <v>#REF!</v>
      </c>
      <c r="B3084">
        <f>IF(AND('Tracker&amp;Invoice'!A3126&lt;&gt;"",'Tracker&amp;Invoice'!A3126&lt;&gt;"ITEM",'Tracker&amp;Invoice'!A3124="ITEM"),1,0)</f>
        <v>0</v>
      </c>
      <c r="C3084" t="str">
        <f>IF(B3084=1,'Tracker&amp;Invoice'!A3126,C3083)</f>
        <v>BQ-171</v>
      </c>
      <c r="D3084" t="str">
        <f>IF(LEFT(TRIM('Tracker&amp;Invoice'!B3126),9)="INVOICE #","INVOICE",IF(TRIM('Tracker&amp;Invoice'!B3126)="Overall Completion INVOICE","OVERALL",""))</f>
        <v>OVERALL</v>
      </c>
      <c r="E3084" t="str">
        <f>IF(D3084="INVOICE",VALUE(MID(TRIM('Tracker&amp;Invoice'!B3126),10,10)),"")</f>
        <v/>
      </c>
      <c r="F3084">
        <f>IF(B3084=1,IFERROR(LOOKUP(2,1/('Tracker&amp;Invoice'!$H3126:$AC3126&lt;&gt;""),COLUMN('Tracker&amp;Invoice'!$H3126:$AC3126)),8),F3083)</f>
        <v>17</v>
      </c>
      <c r="G3084">
        <f>IF(D3084="OVERALL",IFERROR(LOOKUP(2,1/('Tracker&amp;Invoice'!$H3126:$AC3126&lt;&gt;""),COLUMN('Tracker&amp;Invoice'!$H3126:$AC3126)),8),G3085)</f>
        <v>18</v>
      </c>
      <c r="H3084">
        <f t="shared" si="96"/>
        <v>18</v>
      </c>
      <c r="I3084" s="29">
        <f>IF(D3084="INVOICE",SUM('Tracker&amp;Invoice'!$H3126:INDEX('Tracker&amp;Invoice'!$A3126:$AC3126,1,H3084)),0)</f>
        <v>0</v>
      </c>
      <c r="J3084" s="29">
        <f>IF(D3084="OVERALL",SUM('Tracker&amp;Invoice'!$H3126:$AC3126),0)</f>
        <v>30720</v>
      </c>
    </row>
    <row r="3085" spans="1:10">
      <c r="A3085" t="e">
        <f t="shared" si="97"/>
        <v>#REF!</v>
      </c>
      <c r="B3085">
        <f>IF(AND('Tracker&amp;Invoice'!A3127&lt;&gt;"",'Tracker&amp;Invoice'!A3127&lt;&gt;"ITEM",'Tracker&amp;Invoice'!A3125="ITEM"),1,0)</f>
        <v>0</v>
      </c>
      <c r="C3085" t="str">
        <f>IF(B3085=1,'Tracker&amp;Invoice'!A3127,C3084)</f>
        <v>BQ-171</v>
      </c>
      <c r="D3085" t="str">
        <f>IF(LEFT(TRIM('Tracker&amp;Invoice'!B3127),9)="INVOICE #","INVOICE",IF(TRIM('Tracker&amp;Invoice'!B3127)="Overall Completion INVOICE","OVERALL",""))</f>
        <v/>
      </c>
      <c r="E3085" t="str">
        <f>IF(D3085="INVOICE",VALUE(MID(TRIM('Tracker&amp;Invoice'!B3127),10,10)),"")</f>
        <v/>
      </c>
      <c r="F3085">
        <f>IF(B3085=1,IFERROR(LOOKUP(2,1/('Tracker&amp;Invoice'!$H3127:$AC3127&lt;&gt;""),COLUMN('Tracker&amp;Invoice'!$H3127:$AC3127)),8),F3084)</f>
        <v>17</v>
      </c>
      <c r="G3085">
        <f>IF(D3085="OVERALL",IFERROR(LOOKUP(2,1/('Tracker&amp;Invoice'!$H3127:$AC3127&lt;&gt;""),COLUMN('Tracker&amp;Invoice'!$H3127:$AC3127)),8),G3086)</f>
        <v>14</v>
      </c>
      <c r="H3085">
        <f t="shared" si="96"/>
        <v>17</v>
      </c>
      <c r="I3085" s="29">
        <f>IF(D3085="INVOICE",SUM('Tracker&amp;Invoice'!$H3127:INDEX('Tracker&amp;Invoice'!$A3127:$AC3127,1,H3085)),0)</f>
        <v>0</v>
      </c>
      <c r="J3085" s="29">
        <f>IF(D3085="OVERALL",SUM('Tracker&amp;Invoice'!$H3127:$AC3127),0)</f>
        <v>0</v>
      </c>
    </row>
    <row r="3086" spans="1:10">
      <c r="A3086" t="e">
        <f t="shared" si="97"/>
        <v>#REF!</v>
      </c>
      <c r="B3086">
        <f>IF(AND('Tracker&amp;Invoice'!A3128&lt;&gt;"",'Tracker&amp;Invoice'!A3128&lt;&gt;"ITEM",'Tracker&amp;Invoice'!A3126="ITEM"),1,0)</f>
        <v>0</v>
      </c>
      <c r="C3086" t="str">
        <f>IF(B3086=1,'Tracker&amp;Invoice'!A3128,C3085)</f>
        <v>BQ-171</v>
      </c>
      <c r="D3086" t="str">
        <f>IF(LEFT(TRIM('Tracker&amp;Invoice'!B3128),9)="INVOICE #","INVOICE",IF(TRIM('Tracker&amp;Invoice'!B3128)="Overall Completion INVOICE","OVERALL",""))</f>
        <v/>
      </c>
      <c r="E3086" t="str">
        <f>IF(D3086="INVOICE",VALUE(MID(TRIM('Tracker&amp;Invoice'!B3128),10,10)),"")</f>
        <v/>
      </c>
      <c r="F3086">
        <f>IF(B3086=1,IFERROR(LOOKUP(2,1/('Tracker&amp;Invoice'!$H3128:$AC3128&lt;&gt;""),COLUMN('Tracker&amp;Invoice'!$H3128:$AC3128)),8),F3085)</f>
        <v>17</v>
      </c>
      <c r="G3086">
        <f>IF(D3086="OVERALL",IFERROR(LOOKUP(2,1/('Tracker&amp;Invoice'!$H3128:$AC3128&lt;&gt;""),COLUMN('Tracker&amp;Invoice'!$H3128:$AC3128)),8),G3087)</f>
        <v>14</v>
      </c>
      <c r="H3086">
        <f t="shared" si="96"/>
        <v>17</v>
      </c>
      <c r="I3086" s="29">
        <f>IF(D3086="INVOICE",SUM('Tracker&amp;Invoice'!$H3128:INDEX('Tracker&amp;Invoice'!$A3128:$AC3128,1,H3086)),0)</f>
        <v>0</v>
      </c>
      <c r="J3086" s="29">
        <f>IF(D3086="OVERALL",SUM('Tracker&amp;Invoice'!$H3128:$AC3128),0)</f>
        <v>0</v>
      </c>
    </row>
    <row r="3087" spans="1:10">
      <c r="A3087" t="e">
        <f t="shared" si="97"/>
        <v>#REF!</v>
      </c>
      <c r="B3087">
        <f>IF(AND('Tracker&amp;Invoice'!A3129&lt;&gt;"",'Tracker&amp;Invoice'!A3129&lt;&gt;"ITEM",'Tracker&amp;Invoice'!A3127="ITEM"),1,0)</f>
        <v>0</v>
      </c>
      <c r="C3087" t="str">
        <f>IF(B3087=1,'Tracker&amp;Invoice'!A3129,C3086)</f>
        <v>BQ-171</v>
      </c>
      <c r="D3087" t="str">
        <f>IF(LEFT(TRIM('Tracker&amp;Invoice'!B3129),9)="INVOICE #","INVOICE",IF(TRIM('Tracker&amp;Invoice'!B3129)="Overall Completion INVOICE","OVERALL",""))</f>
        <v/>
      </c>
      <c r="E3087" t="str">
        <f>IF(D3087="INVOICE",VALUE(MID(TRIM('Tracker&amp;Invoice'!B3129),10,10)),"")</f>
        <v/>
      </c>
      <c r="F3087">
        <f>IF(B3087=1,IFERROR(LOOKUP(2,1/('Tracker&amp;Invoice'!$H3129:$AC3129&lt;&gt;""),COLUMN('Tracker&amp;Invoice'!$H3129:$AC3129)),8),F3086)</f>
        <v>17</v>
      </c>
      <c r="G3087">
        <f>IF(D3087="OVERALL",IFERROR(LOOKUP(2,1/('Tracker&amp;Invoice'!$H3129:$AC3129&lt;&gt;""),COLUMN('Tracker&amp;Invoice'!$H3129:$AC3129)),8),G3088)</f>
        <v>14</v>
      </c>
      <c r="H3087">
        <f t="shared" si="96"/>
        <v>17</v>
      </c>
      <c r="I3087" s="29">
        <f>IF(D3087="INVOICE",SUM('Tracker&amp;Invoice'!$H3129:INDEX('Tracker&amp;Invoice'!$A3129:$AC3129,1,H3087)),0)</f>
        <v>0</v>
      </c>
      <c r="J3087" s="29">
        <f>IF(D3087="OVERALL",SUM('Tracker&amp;Invoice'!$H3129:$AC3129),0)</f>
        <v>0</v>
      </c>
    </row>
    <row r="3088" spans="1:10">
      <c r="A3088" t="e">
        <f t="shared" si="97"/>
        <v>#REF!</v>
      </c>
      <c r="B3088">
        <f>IF(AND('Tracker&amp;Invoice'!A3130&lt;&gt;"",'Tracker&amp;Invoice'!A3130&lt;&gt;"ITEM",'Tracker&amp;Invoice'!A3128="ITEM"),1,0)</f>
        <v>0</v>
      </c>
      <c r="C3088" t="str">
        <f>IF(B3088=1,'Tracker&amp;Invoice'!A3130,C3087)</f>
        <v>BQ-171</v>
      </c>
      <c r="D3088" t="str">
        <f>IF(LEFT(TRIM('Tracker&amp;Invoice'!B3130),9)="INVOICE #","INVOICE",IF(TRIM('Tracker&amp;Invoice'!B3130)="Overall Completion INVOICE","OVERALL",""))</f>
        <v/>
      </c>
      <c r="E3088" t="str">
        <f>IF(D3088="INVOICE",VALUE(MID(TRIM('Tracker&amp;Invoice'!B3130),10,10)),"")</f>
        <v/>
      </c>
      <c r="F3088">
        <f>IF(B3088=1,IFERROR(LOOKUP(2,1/('Tracker&amp;Invoice'!$H3130:$AC3130&lt;&gt;""),COLUMN('Tracker&amp;Invoice'!$H3130:$AC3130)),8),F3087)</f>
        <v>17</v>
      </c>
      <c r="G3088">
        <f>IF(D3088="OVERALL",IFERROR(LOOKUP(2,1/('Tracker&amp;Invoice'!$H3130:$AC3130&lt;&gt;""),COLUMN('Tracker&amp;Invoice'!$H3130:$AC3130)),8),G3089)</f>
        <v>14</v>
      </c>
      <c r="H3088">
        <f t="shared" si="96"/>
        <v>17</v>
      </c>
      <c r="I3088" s="29">
        <f>IF(D3088="INVOICE",SUM('Tracker&amp;Invoice'!$H3130:INDEX('Tracker&amp;Invoice'!$A3130:$AC3130,1,H3088)),0)</f>
        <v>0</v>
      </c>
      <c r="J3088" s="29">
        <f>IF(D3088="OVERALL",SUM('Tracker&amp;Invoice'!$H3130:$AC3130),0)</f>
        <v>0</v>
      </c>
    </row>
    <row r="3089" spans="1:10">
      <c r="A3089" t="e">
        <f t="shared" si="97"/>
        <v>#REF!</v>
      </c>
      <c r="B3089">
        <f>IF(AND('Tracker&amp;Invoice'!A3131&lt;&gt;"",'Tracker&amp;Invoice'!A3131&lt;&gt;"ITEM",'Tracker&amp;Invoice'!A3129="ITEM"),1,0)</f>
        <v>0</v>
      </c>
      <c r="C3089" t="str">
        <f>IF(B3089=1,'Tracker&amp;Invoice'!A3131,C3088)</f>
        <v>BQ-171</v>
      </c>
      <c r="D3089" t="str">
        <f>IF(LEFT(TRIM('Tracker&amp;Invoice'!B3131),9)="INVOICE #","INVOICE",IF(TRIM('Tracker&amp;Invoice'!B3131)="Overall Completion INVOICE","OVERALL",""))</f>
        <v/>
      </c>
      <c r="E3089" t="str">
        <f>IF(D3089="INVOICE",VALUE(MID(TRIM('Tracker&amp;Invoice'!B3131),10,10)),"")</f>
        <v/>
      </c>
      <c r="F3089">
        <f>IF(B3089=1,IFERROR(LOOKUP(2,1/('Tracker&amp;Invoice'!$H3131:$AC3131&lt;&gt;""),COLUMN('Tracker&amp;Invoice'!$H3131:$AC3131)),8),F3088)</f>
        <v>17</v>
      </c>
      <c r="G3089">
        <f>IF(D3089="OVERALL",IFERROR(LOOKUP(2,1/('Tracker&amp;Invoice'!$H3131:$AC3131&lt;&gt;""),COLUMN('Tracker&amp;Invoice'!$H3131:$AC3131)),8),G3090)</f>
        <v>14</v>
      </c>
      <c r="H3089">
        <f t="shared" si="96"/>
        <v>17</v>
      </c>
      <c r="I3089" s="29">
        <f>IF(D3089="INVOICE",SUM('Tracker&amp;Invoice'!$H3131:INDEX('Tracker&amp;Invoice'!$A3131:$AC3131,1,H3089)),0)</f>
        <v>0</v>
      </c>
      <c r="J3089" s="29">
        <f>IF(D3089="OVERALL",SUM('Tracker&amp;Invoice'!$H3131:$AC3131),0)</f>
        <v>0</v>
      </c>
    </row>
    <row r="3090" spans="1:10">
      <c r="A3090" t="e">
        <f t="shared" si="97"/>
        <v>#REF!</v>
      </c>
      <c r="B3090">
        <f>IF(AND('Tracker&amp;Invoice'!A3132&lt;&gt;"",'Tracker&amp;Invoice'!A3132&lt;&gt;"ITEM",'Tracker&amp;Invoice'!A3130="ITEM"),1,0)</f>
        <v>0</v>
      </c>
      <c r="C3090" t="str">
        <f>IF(B3090=1,'Tracker&amp;Invoice'!A3132,C3089)</f>
        <v>BQ-171</v>
      </c>
      <c r="D3090" t="str">
        <f>IF(LEFT(TRIM('Tracker&amp;Invoice'!B3132),9)="INVOICE #","INVOICE",IF(TRIM('Tracker&amp;Invoice'!B3132)="Overall Completion INVOICE","OVERALL",""))</f>
        <v/>
      </c>
      <c r="E3090" t="str">
        <f>IF(D3090="INVOICE",VALUE(MID(TRIM('Tracker&amp;Invoice'!B3132),10,10)),"")</f>
        <v/>
      </c>
      <c r="F3090">
        <f>IF(B3090=1,IFERROR(LOOKUP(2,1/('Tracker&amp;Invoice'!$H3132:$AC3132&lt;&gt;""),COLUMN('Tracker&amp;Invoice'!$H3132:$AC3132)),8),F3089)</f>
        <v>17</v>
      </c>
      <c r="G3090">
        <f>IF(D3090="OVERALL",IFERROR(LOOKUP(2,1/('Tracker&amp;Invoice'!$H3132:$AC3132&lt;&gt;""),COLUMN('Tracker&amp;Invoice'!$H3132:$AC3132)),8),G3091)</f>
        <v>14</v>
      </c>
      <c r="H3090">
        <f t="shared" si="96"/>
        <v>17</v>
      </c>
      <c r="I3090" s="29">
        <f>IF(D3090="INVOICE",SUM('Tracker&amp;Invoice'!$H3132:INDEX('Tracker&amp;Invoice'!$A3132:$AC3132,1,H3090)),0)</f>
        <v>0</v>
      </c>
      <c r="J3090" s="29">
        <f>IF(D3090="OVERALL",SUM('Tracker&amp;Invoice'!$H3132:$AC3132),0)</f>
        <v>0</v>
      </c>
    </row>
    <row r="3091" spans="1:10">
      <c r="A3091" t="e">
        <f t="shared" si="97"/>
        <v>#REF!</v>
      </c>
      <c r="B3091">
        <f>IF(AND('Tracker&amp;Invoice'!A3133&lt;&gt;"",'Tracker&amp;Invoice'!A3133&lt;&gt;"ITEM",'Tracker&amp;Invoice'!A3131="ITEM"),1,0)</f>
        <v>0</v>
      </c>
      <c r="C3091" t="str">
        <f>IF(B3091=1,'Tracker&amp;Invoice'!A3133,C3090)</f>
        <v>BQ-171</v>
      </c>
      <c r="D3091" t="str">
        <f>IF(LEFT(TRIM('Tracker&amp;Invoice'!B3133),9)="INVOICE #","INVOICE",IF(TRIM('Tracker&amp;Invoice'!B3133)="Overall Completion INVOICE","OVERALL",""))</f>
        <v/>
      </c>
      <c r="E3091" t="str">
        <f>IF(D3091="INVOICE",VALUE(MID(TRIM('Tracker&amp;Invoice'!B3133),10,10)),"")</f>
        <v/>
      </c>
      <c r="F3091">
        <f>IF(B3091=1,IFERROR(LOOKUP(2,1/('Tracker&amp;Invoice'!$H3133:$AC3133&lt;&gt;""),COLUMN('Tracker&amp;Invoice'!$H3133:$AC3133)),8),F3090)</f>
        <v>17</v>
      </c>
      <c r="G3091">
        <f>IF(D3091="OVERALL",IFERROR(LOOKUP(2,1/('Tracker&amp;Invoice'!$H3133:$AC3133&lt;&gt;""),COLUMN('Tracker&amp;Invoice'!$H3133:$AC3133)),8),G3092)</f>
        <v>14</v>
      </c>
      <c r="H3091">
        <f t="shared" si="96"/>
        <v>17</v>
      </c>
      <c r="I3091" s="29">
        <f>IF(D3091="INVOICE",SUM('Tracker&amp;Invoice'!$H3133:INDEX('Tracker&amp;Invoice'!$A3133:$AC3133,1,H3091)),0)</f>
        <v>0</v>
      </c>
      <c r="J3091" s="29">
        <f>IF(D3091="OVERALL",SUM('Tracker&amp;Invoice'!$H3133:$AC3133),0)</f>
        <v>0</v>
      </c>
    </row>
    <row r="3092" spans="1:10">
      <c r="A3092" t="e">
        <f t="shared" si="97"/>
        <v>#REF!</v>
      </c>
      <c r="B3092">
        <f>IF(AND('Tracker&amp;Invoice'!A3134&lt;&gt;"",'Tracker&amp;Invoice'!A3134&lt;&gt;"ITEM",'Tracker&amp;Invoice'!A3132="ITEM"),1,0)</f>
        <v>0</v>
      </c>
      <c r="C3092" t="str">
        <f>IF(B3092=1,'Tracker&amp;Invoice'!A3134,C3091)</f>
        <v>BQ-171</v>
      </c>
      <c r="D3092" t="str">
        <f>IF(LEFT(TRIM('Tracker&amp;Invoice'!B3134),9)="INVOICE #","INVOICE",IF(TRIM('Tracker&amp;Invoice'!B3134)="Overall Completion INVOICE","OVERALL",""))</f>
        <v/>
      </c>
      <c r="E3092" t="str">
        <f>IF(D3092="INVOICE",VALUE(MID(TRIM('Tracker&amp;Invoice'!B3134),10,10)),"")</f>
        <v/>
      </c>
      <c r="F3092">
        <f>IF(B3092=1,IFERROR(LOOKUP(2,1/('Tracker&amp;Invoice'!$H3134:$AC3134&lt;&gt;""),COLUMN('Tracker&amp;Invoice'!$H3134:$AC3134)),8),F3091)</f>
        <v>17</v>
      </c>
      <c r="G3092">
        <f>IF(D3092="OVERALL",IFERROR(LOOKUP(2,1/('Tracker&amp;Invoice'!$H3134:$AC3134&lt;&gt;""),COLUMN('Tracker&amp;Invoice'!$H3134:$AC3134)),8),G3093)</f>
        <v>14</v>
      </c>
      <c r="H3092">
        <f t="shared" si="96"/>
        <v>17</v>
      </c>
      <c r="I3092" s="29">
        <f>IF(D3092="INVOICE",SUM('Tracker&amp;Invoice'!$H3134:INDEX('Tracker&amp;Invoice'!$A3134:$AC3134,1,H3092)),0)</f>
        <v>0</v>
      </c>
      <c r="J3092" s="29">
        <f>IF(D3092="OVERALL",SUM('Tracker&amp;Invoice'!$H3134:$AC3134),0)</f>
        <v>0</v>
      </c>
    </row>
    <row r="3093" spans="1:10">
      <c r="A3093" t="e">
        <f t="shared" si="97"/>
        <v>#REF!</v>
      </c>
      <c r="B3093">
        <f>IF(AND('Tracker&amp;Invoice'!A3135&lt;&gt;"",'Tracker&amp;Invoice'!A3135&lt;&gt;"ITEM",'Tracker&amp;Invoice'!A3133="ITEM"),1,0)</f>
        <v>1</v>
      </c>
      <c r="C3093" t="str">
        <f>IF(B3093=1,'Tracker&amp;Invoice'!A3135,C3092)</f>
        <v>BQ-172</v>
      </c>
      <c r="D3093" t="str">
        <f>IF(LEFT(TRIM('Tracker&amp;Invoice'!B3135),9)="INVOICE #","INVOICE",IF(TRIM('Tracker&amp;Invoice'!B3135)="Overall Completion INVOICE","OVERALL",""))</f>
        <v/>
      </c>
      <c r="E3093" t="str">
        <f>IF(D3093="INVOICE",VALUE(MID(TRIM('Tracker&amp;Invoice'!B3135),10,10)),"")</f>
        <v/>
      </c>
      <c r="F3093">
        <f>IF(B3093=1,IFERROR(LOOKUP(2,1/('Tracker&amp;Invoice'!$H3135:$AC3135&lt;&gt;""),COLUMN('Tracker&amp;Invoice'!$H3135:$AC3135)),8),F3092)</f>
        <v>13</v>
      </c>
      <c r="G3093">
        <f>IF(D3093="OVERALL",IFERROR(LOOKUP(2,1/('Tracker&amp;Invoice'!$H3135:$AC3135&lt;&gt;""),COLUMN('Tracker&amp;Invoice'!$H3135:$AC3135)),8),G3094)</f>
        <v>14</v>
      </c>
      <c r="H3093">
        <f t="shared" si="96"/>
        <v>14</v>
      </c>
      <c r="I3093" s="29">
        <f>IF(D3093="INVOICE",SUM('Tracker&amp;Invoice'!$H3135:INDEX('Tracker&amp;Invoice'!$A3135:$AC3135,1,H3093)),0)</f>
        <v>0</v>
      </c>
      <c r="J3093" s="29">
        <f>IF(D3093="OVERALL",SUM('Tracker&amp;Invoice'!$H3135:$AC3135),0)</f>
        <v>0</v>
      </c>
    </row>
    <row r="3094" spans="1:10">
      <c r="A3094" t="e">
        <f t="shared" si="97"/>
        <v>#REF!</v>
      </c>
      <c r="B3094">
        <f>IF(AND('Tracker&amp;Invoice'!A3136&lt;&gt;"",'Tracker&amp;Invoice'!A3136&lt;&gt;"ITEM",'Tracker&amp;Invoice'!A3134="ITEM"),1,0)</f>
        <v>0</v>
      </c>
      <c r="C3094" t="str">
        <f>IF(B3094=1,'Tracker&amp;Invoice'!A3136,C3093)</f>
        <v>BQ-172</v>
      </c>
      <c r="D3094" t="str">
        <f>IF(LEFT(TRIM('Tracker&amp;Invoice'!B3136),9)="INVOICE #","INVOICE",IF(TRIM('Tracker&amp;Invoice'!B3136)="Overall Completion INVOICE","OVERALL",""))</f>
        <v/>
      </c>
      <c r="E3094" t="str">
        <f>IF(D3094="INVOICE",VALUE(MID(TRIM('Tracker&amp;Invoice'!B3136),10,10)),"")</f>
        <v/>
      </c>
      <c r="F3094">
        <f>IF(B3094=1,IFERROR(LOOKUP(2,1/('Tracker&amp;Invoice'!$H3136:$AC3136&lt;&gt;""),COLUMN('Tracker&amp;Invoice'!$H3136:$AC3136)),8),F3093)</f>
        <v>13</v>
      </c>
      <c r="G3094">
        <f>IF(D3094="OVERALL",IFERROR(LOOKUP(2,1/('Tracker&amp;Invoice'!$H3136:$AC3136&lt;&gt;""),COLUMN('Tracker&amp;Invoice'!$H3136:$AC3136)),8),G3095)</f>
        <v>14</v>
      </c>
      <c r="H3094">
        <f t="shared" si="96"/>
        <v>14</v>
      </c>
      <c r="I3094" s="29">
        <f>IF(D3094="INVOICE",SUM('Tracker&amp;Invoice'!$H3136:INDEX('Tracker&amp;Invoice'!$A3136:$AC3136,1,H3094)),0)</f>
        <v>0</v>
      </c>
      <c r="J3094" s="29">
        <f>IF(D3094="OVERALL",SUM('Tracker&amp;Invoice'!$H3136:$AC3136),0)</f>
        <v>0</v>
      </c>
    </row>
    <row r="3095" spans="1:10">
      <c r="A3095" t="e">
        <f t="shared" si="97"/>
        <v>#REF!</v>
      </c>
      <c r="B3095">
        <f>IF(AND('Tracker&amp;Invoice'!A3137&lt;&gt;"",'Tracker&amp;Invoice'!A3137&lt;&gt;"ITEM",'Tracker&amp;Invoice'!A3135="ITEM"),1,0)</f>
        <v>0</v>
      </c>
      <c r="C3095" t="str">
        <f>IF(B3095=1,'Tracker&amp;Invoice'!A3137,C3094)</f>
        <v>BQ-172</v>
      </c>
      <c r="D3095" t="str">
        <f>IF(LEFT(TRIM('Tracker&amp;Invoice'!B3137),9)="INVOICE #","INVOICE",IF(TRIM('Tracker&amp;Invoice'!B3137)="Overall Completion INVOICE","OVERALL",""))</f>
        <v/>
      </c>
      <c r="E3095" t="str">
        <f>IF(D3095="INVOICE",VALUE(MID(TRIM('Tracker&amp;Invoice'!B3137),10,10)),"")</f>
        <v/>
      </c>
      <c r="F3095">
        <f>IF(B3095=1,IFERROR(LOOKUP(2,1/('Tracker&amp;Invoice'!$H3137:$AC3137&lt;&gt;""),COLUMN('Tracker&amp;Invoice'!$H3137:$AC3137)),8),F3094)</f>
        <v>13</v>
      </c>
      <c r="G3095">
        <f>IF(D3095="OVERALL",IFERROR(LOOKUP(2,1/('Tracker&amp;Invoice'!$H3137:$AC3137&lt;&gt;""),COLUMN('Tracker&amp;Invoice'!$H3137:$AC3137)),8),G3096)</f>
        <v>14</v>
      </c>
      <c r="H3095">
        <f t="shared" si="96"/>
        <v>14</v>
      </c>
      <c r="I3095" s="29">
        <f>IF(D3095="INVOICE",SUM('Tracker&amp;Invoice'!$H3137:INDEX('Tracker&amp;Invoice'!$A3137:$AC3137,1,H3095)),0)</f>
        <v>0</v>
      </c>
      <c r="J3095" s="29">
        <f>IF(D3095="OVERALL",SUM('Tracker&amp;Invoice'!$H3137:$AC3137),0)</f>
        <v>0</v>
      </c>
    </row>
    <row r="3096" spans="1:10">
      <c r="A3096" t="e">
        <f t="shared" si="97"/>
        <v>#REF!</v>
      </c>
      <c r="B3096">
        <f>IF(AND('Tracker&amp;Invoice'!A3138&lt;&gt;"",'Tracker&amp;Invoice'!A3138&lt;&gt;"ITEM",'Tracker&amp;Invoice'!A3136="ITEM"),1,0)</f>
        <v>0</v>
      </c>
      <c r="C3096" t="str">
        <f>IF(B3096=1,'Tracker&amp;Invoice'!A3138,C3095)</f>
        <v>BQ-172</v>
      </c>
      <c r="D3096" t="str">
        <f>IF(LEFT(TRIM('Tracker&amp;Invoice'!B3138),9)="INVOICE #","INVOICE",IF(TRIM('Tracker&amp;Invoice'!B3138)="Overall Completion INVOICE","OVERALL",""))</f>
        <v>INVOICE</v>
      </c>
      <c r="E3096">
        <f>IF(D3096="INVOICE",VALUE(MID(TRIM('Tracker&amp;Invoice'!B3138),10,10)),"")</f>
        <v>20</v>
      </c>
      <c r="F3096">
        <f>IF(B3096=1,IFERROR(LOOKUP(2,1/('Tracker&amp;Invoice'!$H3138:$AC3138&lt;&gt;""),COLUMN('Tracker&amp;Invoice'!$H3138:$AC3138)),8),F3095)</f>
        <v>13</v>
      </c>
      <c r="G3096">
        <f>IF(D3096="OVERALL",IFERROR(LOOKUP(2,1/('Tracker&amp;Invoice'!$H3138:$AC3138&lt;&gt;""),COLUMN('Tracker&amp;Invoice'!$H3138:$AC3138)),8),G3097)</f>
        <v>14</v>
      </c>
      <c r="H3096">
        <f t="shared" si="96"/>
        <v>14</v>
      </c>
      <c r="I3096" s="29">
        <f>IF(D3096="INVOICE",SUM('Tracker&amp;Invoice'!$H3138:INDEX('Tracker&amp;Invoice'!$A3138:$AC3138,1,H3096)),0)</f>
        <v>5060</v>
      </c>
      <c r="J3096" s="29">
        <f>IF(D3096="OVERALL",SUM('Tracker&amp;Invoice'!$H3138:$AC3138),0)</f>
        <v>0</v>
      </c>
    </row>
    <row r="3097" spans="1:10">
      <c r="A3097" t="e">
        <f t="shared" si="97"/>
        <v>#REF!</v>
      </c>
      <c r="B3097">
        <f>IF(AND('Tracker&amp;Invoice'!A3139&lt;&gt;"",'Tracker&amp;Invoice'!A3139&lt;&gt;"ITEM",'Tracker&amp;Invoice'!A3137="ITEM"),1,0)</f>
        <v>0</v>
      </c>
      <c r="C3097" t="str">
        <f>IF(B3097=1,'Tracker&amp;Invoice'!A3139,C3096)</f>
        <v>BQ-172</v>
      </c>
      <c r="D3097" t="str">
        <f>IF(LEFT(TRIM('Tracker&amp;Invoice'!B3139),9)="INVOICE #","INVOICE",IF(TRIM('Tracker&amp;Invoice'!B3139)="Overall Completion INVOICE","OVERALL",""))</f>
        <v/>
      </c>
      <c r="E3097" t="str">
        <f>IF(D3097="INVOICE",VALUE(MID(TRIM('Tracker&amp;Invoice'!B3139),10,10)),"")</f>
        <v/>
      </c>
      <c r="F3097">
        <f>IF(B3097=1,IFERROR(LOOKUP(2,1/('Tracker&amp;Invoice'!$H3139:$AC3139&lt;&gt;""),COLUMN('Tracker&amp;Invoice'!$H3139:$AC3139)),8),F3096)</f>
        <v>13</v>
      </c>
      <c r="G3097">
        <f>IF(D3097="OVERALL",IFERROR(LOOKUP(2,1/('Tracker&amp;Invoice'!$H3139:$AC3139&lt;&gt;""),COLUMN('Tracker&amp;Invoice'!$H3139:$AC3139)),8),G3098)</f>
        <v>14</v>
      </c>
      <c r="H3097">
        <f t="shared" si="96"/>
        <v>14</v>
      </c>
      <c r="I3097" s="29">
        <f>IF(D3097="INVOICE",SUM('Tracker&amp;Invoice'!$H3139:INDEX('Tracker&amp;Invoice'!$A3139:$AC3139,1,H3097)),0)</f>
        <v>0</v>
      </c>
      <c r="J3097" s="29">
        <f>IF(D3097="OVERALL",SUM('Tracker&amp;Invoice'!$H3139:$AC3139),0)</f>
        <v>0</v>
      </c>
    </row>
    <row r="3098" spans="1:10">
      <c r="A3098" t="e">
        <f t="shared" si="97"/>
        <v>#REF!</v>
      </c>
      <c r="B3098">
        <f>IF(AND('Tracker&amp;Invoice'!A3140&lt;&gt;"",'Tracker&amp;Invoice'!A3140&lt;&gt;"ITEM",'Tracker&amp;Invoice'!A3138="ITEM"),1,0)</f>
        <v>0</v>
      </c>
      <c r="C3098" t="str">
        <f>IF(B3098=1,'Tracker&amp;Invoice'!A3140,C3097)</f>
        <v>BQ-172</v>
      </c>
      <c r="D3098" t="str">
        <f>IF(LEFT(TRIM('Tracker&amp;Invoice'!B3140),9)="INVOICE #","INVOICE",IF(TRIM('Tracker&amp;Invoice'!B3140)="Overall Completion INVOICE","OVERALL",""))</f>
        <v>INVOICE</v>
      </c>
      <c r="E3098">
        <f>IF(D3098="INVOICE",VALUE(MID(TRIM('Tracker&amp;Invoice'!B3140),10,10)),"")</f>
        <v>28</v>
      </c>
      <c r="F3098">
        <f>IF(B3098=1,IFERROR(LOOKUP(2,1/('Tracker&amp;Invoice'!$H3140:$AC3140&lt;&gt;""),COLUMN('Tracker&amp;Invoice'!$H3140:$AC3140)),8),F3097)</f>
        <v>13</v>
      </c>
      <c r="G3098">
        <f>IF(D3098="OVERALL",IFERROR(LOOKUP(2,1/('Tracker&amp;Invoice'!$H3140:$AC3140&lt;&gt;""),COLUMN('Tracker&amp;Invoice'!$H3140:$AC3140)),8),G3099)</f>
        <v>14</v>
      </c>
      <c r="H3098">
        <f t="shared" si="96"/>
        <v>14</v>
      </c>
      <c r="I3098" s="29">
        <f>IF(D3098="INVOICE",SUM('Tracker&amp;Invoice'!$H3140:INDEX('Tracker&amp;Invoice'!$A3140:$AC3140,1,H3098)),0)</f>
        <v>2530</v>
      </c>
      <c r="J3098" s="29">
        <f>IF(D3098="OVERALL",SUM('Tracker&amp;Invoice'!$H3140:$AC3140),0)</f>
        <v>0</v>
      </c>
    </row>
    <row r="3099" spans="1:10">
      <c r="A3099" t="e">
        <f t="shared" si="97"/>
        <v>#REF!</v>
      </c>
      <c r="B3099">
        <f>IF(AND('Tracker&amp;Invoice'!A3141&lt;&gt;"",'Tracker&amp;Invoice'!A3141&lt;&gt;"ITEM",'Tracker&amp;Invoice'!A3139="ITEM"),1,0)</f>
        <v>0</v>
      </c>
      <c r="C3099" t="str">
        <f>IF(B3099=1,'Tracker&amp;Invoice'!A3141,C3098)</f>
        <v>BQ-172</v>
      </c>
      <c r="D3099" t="str">
        <f>IF(LEFT(TRIM('Tracker&amp;Invoice'!B3141),9)="INVOICE #","INVOICE",IF(TRIM('Tracker&amp;Invoice'!B3141)="Overall Completion INVOICE","OVERALL",""))</f>
        <v/>
      </c>
      <c r="E3099" t="str">
        <f>IF(D3099="INVOICE",VALUE(MID(TRIM('Tracker&amp;Invoice'!B3141),10,10)),"")</f>
        <v/>
      </c>
      <c r="F3099">
        <f>IF(B3099=1,IFERROR(LOOKUP(2,1/('Tracker&amp;Invoice'!$H3141:$AC3141&lt;&gt;""),COLUMN('Tracker&amp;Invoice'!$H3141:$AC3141)),8),F3098)</f>
        <v>13</v>
      </c>
      <c r="G3099">
        <f>IF(D3099="OVERALL",IFERROR(LOOKUP(2,1/('Tracker&amp;Invoice'!$H3141:$AC3141&lt;&gt;""),COLUMN('Tracker&amp;Invoice'!$H3141:$AC3141)),8),G3100)</f>
        <v>14</v>
      </c>
      <c r="H3099">
        <f t="shared" si="96"/>
        <v>14</v>
      </c>
      <c r="I3099" s="29">
        <f>IF(D3099="INVOICE",SUM('Tracker&amp;Invoice'!$H3141:INDEX('Tracker&amp;Invoice'!$A3141:$AC3141,1,H3099)),0)</f>
        <v>0</v>
      </c>
      <c r="J3099" s="29">
        <f>IF(D3099="OVERALL",SUM('Tracker&amp;Invoice'!$H3141:$AC3141),0)</f>
        <v>0</v>
      </c>
    </row>
    <row r="3100" spans="1:10">
      <c r="A3100" t="e">
        <f t="shared" si="97"/>
        <v>#REF!</v>
      </c>
      <c r="B3100">
        <f>IF(AND('Tracker&amp;Invoice'!A3142&lt;&gt;"",'Tracker&amp;Invoice'!A3142&lt;&gt;"ITEM",'Tracker&amp;Invoice'!A3140="ITEM"),1,0)</f>
        <v>0</v>
      </c>
      <c r="C3100" t="str">
        <f>IF(B3100=1,'Tracker&amp;Invoice'!A3142,C3099)</f>
        <v>BQ-172</v>
      </c>
      <c r="D3100" t="str">
        <f>IF(LEFT(TRIM('Tracker&amp;Invoice'!B3142),9)="INVOICE #","INVOICE",IF(TRIM('Tracker&amp;Invoice'!B3142)="Overall Completion INVOICE","OVERALL",""))</f>
        <v/>
      </c>
      <c r="E3100" t="str">
        <f>IF(D3100="INVOICE",VALUE(MID(TRIM('Tracker&amp;Invoice'!B3142),10,10)),"")</f>
        <v/>
      </c>
      <c r="F3100">
        <f>IF(B3100=1,IFERROR(LOOKUP(2,1/('Tracker&amp;Invoice'!$H3142:$AC3142&lt;&gt;""),COLUMN('Tracker&amp;Invoice'!$H3142:$AC3142)),8),F3099)</f>
        <v>13</v>
      </c>
      <c r="G3100">
        <f>IF(D3100="OVERALL",IFERROR(LOOKUP(2,1/('Tracker&amp;Invoice'!$H3142:$AC3142&lt;&gt;""),COLUMN('Tracker&amp;Invoice'!$H3142:$AC3142)),8),G3101)</f>
        <v>14</v>
      </c>
      <c r="H3100">
        <f t="shared" si="96"/>
        <v>14</v>
      </c>
      <c r="I3100" s="29">
        <f>IF(D3100="INVOICE",SUM('Tracker&amp;Invoice'!$H3142:INDEX('Tracker&amp;Invoice'!$A3142:$AC3142,1,H3100)),0)</f>
        <v>0</v>
      </c>
      <c r="J3100" s="29">
        <f>IF(D3100="OVERALL",SUM('Tracker&amp;Invoice'!$H3142:$AC3142),0)</f>
        <v>0</v>
      </c>
    </row>
    <row r="3101" spans="1:10">
      <c r="A3101" t="e">
        <f t="shared" si="97"/>
        <v>#REF!</v>
      </c>
      <c r="B3101">
        <f>IF(AND('Tracker&amp;Invoice'!A3143&lt;&gt;"",'Tracker&amp;Invoice'!A3143&lt;&gt;"ITEM",'Tracker&amp;Invoice'!A3141="ITEM"),1,0)</f>
        <v>0</v>
      </c>
      <c r="C3101" t="str">
        <f>IF(B3101=1,'Tracker&amp;Invoice'!A3143,C3100)</f>
        <v>BQ-172</v>
      </c>
      <c r="D3101" t="str">
        <f>IF(LEFT(TRIM('Tracker&amp;Invoice'!B3143),9)="INVOICE #","INVOICE",IF(TRIM('Tracker&amp;Invoice'!B3143)="Overall Completion INVOICE","OVERALL",""))</f>
        <v/>
      </c>
      <c r="E3101" t="str">
        <f>IF(D3101="INVOICE",VALUE(MID(TRIM('Tracker&amp;Invoice'!B3143),10,10)),"")</f>
        <v/>
      </c>
      <c r="F3101">
        <f>IF(B3101=1,IFERROR(LOOKUP(2,1/('Tracker&amp;Invoice'!$H3143:$AC3143&lt;&gt;""),COLUMN('Tracker&amp;Invoice'!$H3143:$AC3143)),8),F3100)</f>
        <v>13</v>
      </c>
      <c r="G3101">
        <f>IF(D3101="OVERALL",IFERROR(LOOKUP(2,1/('Tracker&amp;Invoice'!$H3143:$AC3143&lt;&gt;""),COLUMN('Tracker&amp;Invoice'!$H3143:$AC3143)),8),G3102)</f>
        <v>14</v>
      </c>
      <c r="H3101">
        <f t="shared" si="96"/>
        <v>14</v>
      </c>
      <c r="I3101" s="29">
        <f>IF(D3101="INVOICE",SUM('Tracker&amp;Invoice'!$H3143:INDEX('Tracker&amp;Invoice'!$A3143:$AC3143,1,H3101)),0)</f>
        <v>0</v>
      </c>
      <c r="J3101" s="29">
        <f>IF(D3101="OVERALL",SUM('Tracker&amp;Invoice'!$H3143:$AC3143),0)</f>
        <v>0</v>
      </c>
    </row>
    <row r="3102" spans="1:10">
      <c r="A3102" t="e">
        <f t="shared" si="97"/>
        <v>#REF!</v>
      </c>
      <c r="B3102">
        <f>IF(AND('Tracker&amp;Invoice'!A3144&lt;&gt;"",'Tracker&amp;Invoice'!A3144&lt;&gt;"ITEM",'Tracker&amp;Invoice'!A3142="ITEM"),1,0)</f>
        <v>0</v>
      </c>
      <c r="C3102" t="str">
        <f>IF(B3102=1,'Tracker&amp;Invoice'!A3144,C3101)</f>
        <v>BQ-172</v>
      </c>
      <c r="D3102" t="str">
        <f>IF(LEFT(TRIM('Tracker&amp;Invoice'!B3144),9)="INVOICE #","INVOICE",IF(TRIM('Tracker&amp;Invoice'!B3144)="Overall Completion INVOICE","OVERALL",""))</f>
        <v/>
      </c>
      <c r="E3102" t="str">
        <f>IF(D3102="INVOICE",VALUE(MID(TRIM('Tracker&amp;Invoice'!B3144),10,10)),"")</f>
        <v/>
      </c>
      <c r="F3102">
        <f>IF(B3102=1,IFERROR(LOOKUP(2,1/('Tracker&amp;Invoice'!$H3144:$AC3144&lt;&gt;""),COLUMN('Tracker&amp;Invoice'!$H3144:$AC3144)),8),F3101)</f>
        <v>13</v>
      </c>
      <c r="G3102">
        <f>IF(D3102="OVERALL",IFERROR(LOOKUP(2,1/('Tracker&amp;Invoice'!$H3144:$AC3144&lt;&gt;""),COLUMN('Tracker&amp;Invoice'!$H3144:$AC3144)),8),G3103)</f>
        <v>14</v>
      </c>
      <c r="H3102">
        <f t="shared" si="96"/>
        <v>14</v>
      </c>
      <c r="I3102" s="29">
        <f>IF(D3102="INVOICE",SUM('Tracker&amp;Invoice'!$H3144:INDEX('Tracker&amp;Invoice'!$A3144:$AC3144,1,H3102)),0)</f>
        <v>0</v>
      </c>
      <c r="J3102" s="29">
        <f>IF(D3102="OVERALL",SUM('Tracker&amp;Invoice'!$H3144:$AC3144),0)</f>
        <v>0</v>
      </c>
    </row>
    <row r="3103" spans="1:10">
      <c r="A3103" t="e">
        <f t="shared" si="97"/>
        <v>#REF!</v>
      </c>
      <c r="B3103">
        <f>IF(AND('Tracker&amp;Invoice'!A3145&lt;&gt;"",'Tracker&amp;Invoice'!A3145&lt;&gt;"ITEM",'Tracker&amp;Invoice'!A3143="ITEM"),1,0)</f>
        <v>0</v>
      </c>
      <c r="C3103" t="str">
        <f>IF(B3103=1,'Tracker&amp;Invoice'!A3145,C3102)</f>
        <v>BQ-172</v>
      </c>
      <c r="D3103" t="str">
        <f>IF(LEFT(TRIM('Tracker&amp;Invoice'!B3145),9)="INVOICE #","INVOICE",IF(TRIM('Tracker&amp;Invoice'!B3145)="Overall Completion INVOICE","OVERALL",""))</f>
        <v/>
      </c>
      <c r="E3103" t="str">
        <f>IF(D3103="INVOICE",VALUE(MID(TRIM('Tracker&amp;Invoice'!B3145),10,10)),"")</f>
        <v/>
      </c>
      <c r="F3103">
        <f>IF(B3103=1,IFERROR(LOOKUP(2,1/('Tracker&amp;Invoice'!$H3145:$AC3145&lt;&gt;""),COLUMN('Tracker&amp;Invoice'!$H3145:$AC3145)),8),F3102)</f>
        <v>13</v>
      </c>
      <c r="G3103">
        <f>IF(D3103="OVERALL",IFERROR(LOOKUP(2,1/('Tracker&amp;Invoice'!$H3145:$AC3145&lt;&gt;""),COLUMN('Tracker&amp;Invoice'!$H3145:$AC3145)),8),G3104)</f>
        <v>14</v>
      </c>
      <c r="H3103">
        <f t="shared" si="96"/>
        <v>14</v>
      </c>
      <c r="I3103" s="29">
        <f>IF(D3103="INVOICE",SUM('Tracker&amp;Invoice'!$H3145:INDEX('Tracker&amp;Invoice'!$A3145:$AC3145,1,H3103)),0)</f>
        <v>0</v>
      </c>
      <c r="J3103" s="29">
        <f>IF(D3103="OVERALL",SUM('Tracker&amp;Invoice'!$H3145:$AC3145),0)</f>
        <v>0</v>
      </c>
    </row>
    <row r="3104" spans="1:10">
      <c r="A3104" t="e">
        <f t="shared" si="97"/>
        <v>#REF!</v>
      </c>
      <c r="B3104">
        <f>IF(AND('Tracker&amp;Invoice'!A3146&lt;&gt;"",'Tracker&amp;Invoice'!A3146&lt;&gt;"ITEM",'Tracker&amp;Invoice'!A3144="ITEM"),1,0)</f>
        <v>0</v>
      </c>
      <c r="C3104" t="str">
        <f>IF(B3104=1,'Tracker&amp;Invoice'!A3146,C3103)</f>
        <v>BQ-172</v>
      </c>
      <c r="D3104" t="str">
        <f>IF(LEFT(TRIM('Tracker&amp;Invoice'!B3146),9)="INVOICE #","INVOICE",IF(TRIM('Tracker&amp;Invoice'!B3146)="Overall Completion INVOICE","OVERALL",""))</f>
        <v/>
      </c>
      <c r="E3104" t="str">
        <f>IF(D3104="INVOICE",VALUE(MID(TRIM('Tracker&amp;Invoice'!B3146),10,10)),"")</f>
        <v/>
      </c>
      <c r="F3104">
        <f>IF(B3104=1,IFERROR(LOOKUP(2,1/('Tracker&amp;Invoice'!$H3146:$AC3146&lt;&gt;""),COLUMN('Tracker&amp;Invoice'!$H3146:$AC3146)),8),F3103)</f>
        <v>13</v>
      </c>
      <c r="G3104">
        <f>IF(D3104="OVERALL",IFERROR(LOOKUP(2,1/('Tracker&amp;Invoice'!$H3146:$AC3146&lt;&gt;""),COLUMN('Tracker&amp;Invoice'!$H3146:$AC3146)),8),G3105)</f>
        <v>14</v>
      </c>
      <c r="H3104">
        <f t="shared" si="96"/>
        <v>14</v>
      </c>
      <c r="I3104" s="29">
        <f>IF(D3104="INVOICE",SUM('Tracker&amp;Invoice'!$H3146:INDEX('Tracker&amp;Invoice'!$A3146:$AC3146,1,H3104)),0)</f>
        <v>0</v>
      </c>
      <c r="J3104" s="29">
        <f>IF(D3104="OVERALL",SUM('Tracker&amp;Invoice'!$H3146:$AC3146),0)</f>
        <v>0</v>
      </c>
    </row>
    <row r="3105" spans="1:10">
      <c r="A3105" t="e">
        <f t="shared" si="97"/>
        <v>#REF!</v>
      </c>
      <c r="B3105">
        <f>IF(AND('Tracker&amp;Invoice'!A3147&lt;&gt;"",'Tracker&amp;Invoice'!A3147&lt;&gt;"ITEM",'Tracker&amp;Invoice'!A3145="ITEM"),1,0)</f>
        <v>0</v>
      </c>
      <c r="C3105" t="str">
        <f>IF(B3105=1,'Tracker&amp;Invoice'!A3147,C3104)</f>
        <v>BQ-172</v>
      </c>
      <c r="D3105" t="str">
        <f>IF(LEFT(TRIM('Tracker&amp;Invoice'!B3147),9)="INVOICE #","INVOICE",IF(TRIM('Tracker&amp;Invoice'!B3147)="Overall Completion INVOICE","OVERALL",""))</f>
        <v/>
      </c>
      <c r="E3105" t="str">
        <f>IF(D3105="INVOICE",VALUE(MID(TRIM('Tracker&amp;Invoice'!B3147),10,10)),"")</f>
        <v/>
      </c>
      <c r="F3105">
        <f>IF(B3105=1,IFERROR(LOOKUP(2,1/('Tracker&amp;Invoice'!$H3147:$AC3147&lt;&gt;""),COLUMN('Tracker&amp;Invoice'!$H3147:$AC3147)),8),F3104)</f>
        <v>13</v>
      </c>
      <c r="G3105">
        <f>IF(D3105="OVERALL",IFERROR(LOOKUP(2,1/('Tracker&amp;Invoice'!$H3147:$AC3147&lt;&gt;""),COLUMN('Tracker&amp;Invoice'!$H3147:$AC3147)),8),G3106)</f>
        <v>14</v>
      </c>
      <c r="H3105">
        <f t="shared" si="96"/>
        <v>14</v>
      </c>
      <c r="I3105" s="29">
        <f>IF(D3105="INVOICE",SUM('Tracker&amp;Invoice'!$H3147:INDEX('Tracker&amp;Invoice'!$A3147:$AC3147,1,H3105)),0)</f>
        <v>0</v>
      </c>
      <c r="J3105" s="29">
        <f>IF(D3105="OVERALL",SUM('Tracker&amp;Invoice'!$H3147:$AC3147),0)</f>
        <v>0</v>
      </c>
    </row>
    <row r="3106" spans="1:10">
      <c r="A3106" t="e">
        <f t="shared" si="97"/>
        <v>#REF!</v>
      </c>
      <c r="B3106">
        <f>IF(AND('Tracker&amp;Invoice'!A3148&lt;&gt;"",'Tracker&amp;Invoice'!A3148&lt;&gt;"ITEM",'Tracker&amp;Invoice'!A3146="ITEM"),1,0)</f>
        <v>0</v>
      </c>
      <c r="C3106" t="str">
        <f>IF(B3106=1,'Tracker&amp;Invoice'!A3148,C3105)</f>
        <v>BQ-172</v>
      </c>
      <c r="D3106" t="str">
        <f>IF(LEFT(TRIM('Tracker&amp;Invoice'!B3148),9)="INVOICE #","INVOICE",IF(TRIM('Tracker&amp;Invoice'!B3148)="Overall Completion INVOICE","OVERALL",""))</f>
        <v>OVERALL</v>
      </c>
      <c r="E3106" t="str">
        <f>IF(D3106="INVOICE",VALUE(MID(TRIM('Tracker&amp;Invoice'!B3148),10,10)),"")</f>
        <v/>
      </c>
      <c r="F3106">
        <f>IF(B3106=1,IFERROR(LOOKUP(2,1/('Tracker&amp;Invoice'!$H3148:$AC3148&lt;&gt;""),COLUMN('Tracker&amp;Invoice'!$H3148:$AC3148)),8),F3105)</f>
        <v>13</v>
      </c>
      <c r="G3106">
        <f>IF(D3106="OVERALL",IFERROR(LOOKUP(2,1/('Tracker&amp;Invoice'!$H3148:$AC3148&lt;&gt;""),COLUMN('Tracker&amp;Invoice'!$H3148:$AC3148)),8),G3107)</f>
        <v>14</v>
      </c>
      <c r="H3106">
        <f t="shared" si="96"/>
        <v>14</v>
      </c>
      <c r="I3106" s="29">
        <f>IF(D3106="INVOICE",SUM('Tracker&amp;Invoice'!$H3148:INDEX('Tracker&amp;Invoice'!$A3148:$AC3148,1,H3106)),0)</f>
        <v>0</v>
      </c>
      <c r="J3106" s="29">
        <f>IF(D3106="OVERALL",SUM('Tracker&amp;Invoice'!$H3148:$AC3148),0)</f>
        <v>7590</v>
      </c>
    </row>
    <row r="3107" spans="1:10">
      <c r="A3107" t="e">
        <f t="shared" si="97"/>
        <v>#REF!</v>
      </c>
      <c r="B3107">
        <f>IF(AND('Tracker&amp;Invoice'!A3149&lt;&gt;"",'Tracker&amp;Invoice'!A3149&lt;&gt;"ITEM",'Tracker&amp;Invoice'!A3147="ITEM"),1,0)</f>
        <v>0</v>
      </c>
      <c r="C3107" t="str">
        <f>IF(B3107=1,'Tracker&amp;Invoice'!A3149,C3106)</f>
        <v>BQ-172</v>
      </c>
      <c r="D3107" t="str">
        <f>IF(LEFT(TRIM('Tracker&amp;Invoice'!B3149),9)="INVOICE #","INVOICE",IF(TRIM('Tracker&amp;Invoice'!B3149)="Overall Completion INVOICE","OVERALL",""))</f>
        <v/>
      </c>
      <c r="E3107" t="str">
        <f>IF(D3107="INVOICE",VALUE(MID(TRIM('Tracker&amp;Invoice'!B3149),10,10)),"")</f>
        <v/>
      </c>
      <c r="F3107">
        <f>IF(B3107=1,IFERROR(LOOKUP(2,1/('Tracker&amp;Invoice'!$H3149:$AC3149&lt;&gt;""),COLUMN('Tracker&amp;Invoice'!$H3149:$AC3149)),8),F3106)</f>
        <v>13</v>
      </c>
      <c r="G3107">
        <f>IF(D3107="OVERALL",IFERROR(LOOKUP(2,1/('Tracker&amp;Invoice'!$H3149:$AC3149&lt;&gt;""),COLUMN('Tracker&amp;Invoice'!$H3149:$AC3149)),8),G3108)</f>
        <v>15</v>
      </c>
      <c r="H3107">
        <f t="shared" si="96"/>
        <v>15</v>
      </c>
      <c r="I3107" s="29">
        <f>IF(D3107="INVOICE",SUM('Tracker&amp;Invoice'!$H3149:INDEX('Tracker&amp;Invoice'!$A3149:$AC3149,1,H3107)),0)</f>
        <v>0</v>
      </c>
      <c r="J3107" s="29">
        <f>IF(D3107="OVERALL",SUM('Tracker&amp;Invoice'!$H3149:$AC3149),0)</f>
        <v>0</v>
      </c>
    </row>
    <row r="3108" spans="1:10">
      <c r="A3108" t="e">
        <f t="shared" si="97"/>
        <v>#REF!</v>
      </c>
      <c r="B3108">
        <f>IF(AND('Tracker&amp;Invoice'!A3150&lt;&gt;"",'Tracker&amp;Invoice'!A3150&lt;&gt;"ITEM",'Tracker&amp;Invoice'!A3148="ITEM"),1,0)</f>
        <v>0</v>
      </c>
      <c r="C3108" t="str">
        <f>IF(B3108=1,'Tracker&amp;Invoice'!A3150,C3107)</f>
        <v>BQ-172</v>
      </c>
      <c r="D3108" t="str">
        <f>IF(LEFT(TRIM('Tracker&amp;Invoice'!B3150),9)="INVOICE #","INVOICE",IF(TRIM('Tracker&amp;Invoice'!B3150)="Overall Completion INVOICE","OVERALL",""))</f>
        <v/>
      </c>
      <c r="E3108" t="str">
        <f>IF(D3108="INVOICE",VALUE(MID(TRIM('Tracker&amp;Invoice'!B3150),10,10)),"")</f>
        <v/>
      </c>
      <c r="F3108">
        <f>IF(B3108=1,IFERROR(LOOKUP(2,1/('Tracker&amp;Invoice'!$H3150:$AC3150&lt;&gt;""),COLUMN('Tracker&amp;Invoice'!$H3150:$AC3150)),8),F3107)</f>
        <v>13</v>
      </c>
      <c r="G3108">
        <f>IF(D3108="OVERALL",IFERROR(LOOKUP(2,1/('Tracker&amp;Invoice'!$H3150:$AC3150&lt;&gt;""),COLUMN('Tracker&amp;Invoice'!$H3150:$AC3150)),8),G3109)</f>
        <v>15</v>
      </c>
      <c r="H3108">
        <f t="shared" si="96"/>
        <v>15</v>
      </c>
      <c r="I3108" s="29">
        <f>IF(D3108="INVOICE",SUM('Tracker&amp;Invoice'!$H3150:INDEX('Tracker&amp;Invoice'!$A3150:$AC3150,1,H3108)),0)</f>
        <v>0</v>
      </c>
      <c r="J3108" s="29">
        <f>IF(D3108="OVERALL",SUM('Tracker&amp;Invoice'!$H3150:$AC3150),0)</f>
        <v>0</v>
      </c>
    </row>
    <row r="3109" spans="1:10">
      <c r="A3109" t="e">
        <f t="shared" si="97"/>
        <v>#REF!</v>
      </c>
      <c r="B3109">
        <f>IF(AND('Tracker&amp;Invoice'!A3151&lt;&gt;"",'Tracker&amp;Invoice'!A3151&lt;&gt;"ITEM",'Tracker&amp;Invoice'!A3149="ITEM"),1,0)</f>
        <v>0</v>
      </c>
      <c r="C3109" t="str">
        <f>IF(B3109=1,'Tracker&amp;Invoice'!A3151,C3108)</f>
        <v>BQ-172</v>
      </c>
      <c r="D3109" t="str">
        <f>IF(LEFT(TRIM('Tracker&amp;Invoice'!B3151),9)="INVOICE #","INVOICE",IF(TRIM('Tracker&amp;Invoice'!B3151)="Overall Completion INVOICE","OVERALL",""))</f>
        <v/>
      </c>
      <c r="E3109" t="str">
        <f>IF(D3109="INVOICE",VALUE(MID(TRIM('Tracker&amp;Invoice'!B3151),10,10)),"")</f>
        <v/>
      </c>
      <c r="F3109">
        <f>IF(B3109=1,IFERROR(LOOKUP(2,1/('Tracker&amp;Invoice'!$H3151:$AC3151&lt;&gt;""),COLUMN('Tracker&amp;Invoice'!$H3151:$AC3151)),8),F3108)</f>
        <v>13</v>
      </c>
      <c r="G3109">
        <f>IF(D3109="OVERALL",IFERROR(LOOKUP(2,1/('Tracker&amp;Invoice'!$H3151:$AC3151&lt;&gt;""),COLUMN('Tracker&amp;Invoice'!$H3151:$AC3151)),8),G3110)</f>
        <v>15</v>
      </c>
      <c r="H3109">
        <f t="shared" si="96"/>
        <v>15</v>
      </c>
      <c r="I3109" s="29">
        <f>IF(D3109="INVOICE",SUM('Tracker&amp;Invoice'!$H3151:INDEX('Tracker&amp;Invoice'!$A3151:$AC3151,1,H3109)),0)</f>
        <v>0</v>
      </c>
      <c r="J3109" s="29">
        <f>IF(D3109="OVERALL",SUM('Tracker&amp;Invoice'!$H3151:$AC3151),0)</f>
        <v>0</v>
      </c>
    </row>
    <row r="3110" spans="1:10">
      <c r="A3110" t="e">
        <f t="shared" si="97"/>
        <v>#REF!</v>
      </c>
      <c r="B3110">
        <f>IF(AND('Tracker&amp;Invoice'!A3152&lt;&gt;"",'Tracker&amp;Invoice'!A3152&lt;&gt;"ITEM",'Tracker&amp;Invoice'!A3150="ITEM"),1,0)</f>
        <v>0</v>
      </c>
      <c r="C3110" t="str">
        <f>IF(B3110=1,'Tracker&amp;Invoice'!A3152,C3109)</f>
        <v>BQ-172</v>
      </c>
      <c r="D3110" t="str">
        <f>IF(LEFT(TRIM('Tracker&amp;Invoice'!B3152),9)="INVOICE #","INVOICE",IF(TRIM('Tracker&amp;Invoice'!B3152)="Overall Completion INVOICE","OVERALL",""))</f>
        <v/>
      </c>
      <c r="E3110" t="str">
        <f>IF(D3110="INVOICE",VALUE(MID(TRIM('Tracker&amp;Invoice'!B3152),10,10)),"")</f>
        <v/>
      </c>
      <c r="F3110">
        <f>IF(B3110=1,IFERROR(LOOKUP(2,1/('Tracker&amp;Invoice'!$H3152:$AC3152&lt;&gt;""),COLUMN('Tracker&amp;Invoice'!$H3152:$AC3152)),8),F3109)</f>
        <v>13</v>
      </c>
      <c r="G3110">
        <f>IF(D3110="OVERALL",IFERROR(LOOKUP(2,1/('Tracker&amp;Invoice'!$H3152:$AC3152&lt;&gt;""),COLUMN('Tracker&amp;Invoice'!$H3152:$AC3152)),8),G3111)</f>
        <v>15</v>
      </c>
      <c r="H3110">
        <f t="shared" si="96"/>
        <v>15</v>
      </c>
      <c r="I3110" s="29">
        <f>IF(D3110="INVOICE",SUM('Tracker&amp;Invoice'!$H3152:INDEX('Tracker&amp;Invoice'!$A3152:$AC3152,1,H3110)),0)</f>
        <v>0</v>
      </c>
      <c r="J3110" s="29">
        <f>IF(D3110="OVERALL",SUM('Tracker&amp;Invoice'!$H3152:$AC3152),0)</f>
        <v>0</v>
      </c>
    </row>
    <row r="3111" spans="1:10">
      <c r="A3111" t="e">
        <f t="shared" si="97"/>
        <v>#REF!</v>
      </c>
      <c r="B3111">
        <f>IF(AND('Tracker&amp;Invoice'!A3153&lt;&gt;"",'Tracker&amp;Invoice'!A3153&lt;&gt;"ITEM",'Tracker&amp;Invoice'!A3151="ITEM"),1,0)</f>
        <v>0</v>
      </c>
      <c r="C3111" t="str">
        <f>IF(B3111=1,'Tracker&amp;Invoice'!A3153,C3110)</f>
        <v>BQ-172</v>
      </c>
      <c r="D3111" t="str">
        <f>IF(LEFT(TRIM('Tracker&amp;Invoice'!B3153),9)="INVOICE #","INVOICE",IF(TRIM('Tracker&amp;Invoice'!B3153)="Overall Completion INVOICE","OVERALL",""))</f>
        <v/>
      </c>
      <c r="E3111" t="str">
        <f>IF(D3111="INVOICE",VALUE(MID(TRIM('Tracker&amp;Invoice'!B3153),10,10)),"")</f>
        <v/>
      </c>
      <c r="F3111">
        <f>IF(B3111=1,IFERROR(LOOKUP(2,1/('Tracker&amp;Invoice'!$H3153:$AC3153&lt;&gt;""),COLUMN('Tracker&amp;Invoice'!$H3153:$AC3153)),8),F3110)</f>
        <v>13</v>
      </c>
      <c r="G3111">
        <f>IF(D3111="OVERALL",IFERROR(LOOKUP(2,1/('Tracker&amp;Invoice'!$H3153:$AC3153&lt;&gt;""),COLUMN('Tracker&amp;Invoice'!$H3153:$AC3153)),8),G3112)</f>
        <v>15</v>
      </c>
      <c r="H3111">
        <f t="shared" si="96"/>
        <v>15</v>
      </c>
      <c r="I3111" s="29">
        <f>IF(D3111="INVOICE",SUM('Tracker&amp;Invoice'!$H3153:INDEX('Tracker&amp;Invoice'!$A3153:$AC3153,1,H3111)),0)</f>
        <v>0</v>
      </c>
      <c r="J3111" s="29">
        <f>IF(D3111="OVERALL",SUM('Tracker&amp;Invoice'!$H3153:$AC3153),0)</f>
        <v>0</v>
      </c>
    </row>
    <row r="3112" spans="1:10">
      <c r="A3112" t="e">
        <f t="shared" si="97"/>
        <v>#REF!</v>
      </c>
      <c r="B3112">
        <f>IF(AND('Tracker&amp;Invoice'!A3154&lt;&gt;"",'Tracker&amp;Invoice'!A3154&lt;&gt;"ITEM",'Tracker&amp;Invoice'!A3152="ITEM"),1,0)</f>
        <v>0</v>
      </c>
      <c r="C3112" t="str">
        <f>IF(B3112=1,'Tracker&amp;Invoice'!A3154,C3111)</f>
        <v>BQ-172</v>
      </c>
      <c r="D3112" t="str">
        <f>IF(LEFT(TRIM('Tracker&amp;Invoice'!B3154),9)="INVOICE #","INVOICE",IF(TRIM('Tracker&amp;Invoice'!B3154)="Overall Completion INVOICE","OVERALL",""))</f>
        <v/>
      </c>
      <c r="E3112" t="str">
        <f>IF(D3112="INVOICE",VALUE(MID(TRIM('Tracker&amp;Invoice'!B3154),10,10)),"")</f>
        <v/>
      </c>
      <c r="F3112">
        <f>IF(B3112=1,IFERROR(LOOKUP(2,1/('Tracker&amp;Invoice'!$H3154:$AC3154&lt;&gt;""),COLUMN('Tracker&amp;Invoice'!$H3154:$AC3154)),8),F3111)</f>
        <v>13</v>
      </c>
      <c r="G3112">
        <f>IF(D3112="OVERALL",IFERROR(LOOKUP(2,1/('Tracker&amp;Invoice'!$H3154:$AC3154&lt;&gt;""),COLUMN('Tracker&amp;Invoice'!$H3154:$AC3154)),8),G3113)</f>
        <v>15</v>
      </c>
      <c r="H3112">
        <f t="shared" si="96"/>
        <v>15</v>
      </c>
      <c r="I3112" s="29">
        <f>IF(D3112="INVOICE",SUM('Tracker&amp;Invoice'!$H3154:INDEX('Tracker&amp;Invoice'!$A3154:$AC3154,1,H3112)),0)</f>
        <v>0</v>
      </c>
      <c r="J3112" s="29">
        <f>IF(D3112="OVERALL",SUM('Tracker&amp;Invoice'!$H3154:$AC3154),0)</f>
        <v>0</v>
      </c>
    </row>
    <row r="3113" spans="1:10">
      <c r="A3113" t="e">
        <f t="shared" si="97"/>
        <v>#REF!</v>
      </c>
      <c r="B3113">
        <f>IF(AND('Tracker&amp;Invoice'!A3155&lt;&gt;"",'Tracker&amp;Invoice'!A3155&lt;&gt;"ITEM",'Tracker&amp;Invoice'!A3153="ITEM"),1,0)</f>
        <v>0</v>
      </c>
      <c r="C3113" t="str">
        <f>IF(B3113=1,'Tracker&amp;Invoice'!A3155,C3112)</f>
        <v>BQ-172</v>
      </c>
      <c r="D3113" t="str">
        <f>IF(LEFT(TRIM('Tracker&amp;Invoice'!B3155),9)="INVOICE #","INVOICE",IF(TRIM('Tracker&amp;Invoice'!B3155)="Overall Completion INVOICE","OVERALL",""))</f>
        <v/>
      </c>
      <c r="E3113" t="str">
        <f>IF(D3113="INVOICE",VALUE(MID(TRIM('Tracker&amp;Invoice'!B3155),10,10)),"")</f>
        <v/>
      </c>
      <c r="F3113">
        <f>IF(B3113=1,IFERROR(LOOKUP(2,1/('Tracker&amp;Invoice'!$H3155:$AC3155&lt;&gt;""),COLUMN('Tracker&amp;Invoice'!$H3155:$AC3155)),8),F3112)</f>
        <v>13</v>
      </c>
      <c r="G3113">
        <f>IF(D3113="OVERALL",IFERROR(LOOKUP(2,1/('Tracker&amp;Invoice'!$H3155:$AC3155&lt;&gt;""),COLUMN('Tracker&amp;Invoice'!$H3155:$AC3155)),8),G3114)</f>
        <v>15</v>
      </c>
      <c r="H3113">
        <f t="shared" si="96"/>
        <v>15</v>
      </c>
      <c r="I3113" s="29">
        <f>IF(D3113="INVOICE",SUM('Tracker&amp;Invoice'!$H3155:INDEX('Tracker&amp;Invoice'!$A3155:$AC3155,1,H3113)),0)</f>
        <v>0</v>
      </c>
      <c r="J3113" s="29">
        <f>IF(D3113="OVERALL",SUM('Tracker&amp;Invoice'!$H3155:$AC3155),0)</f>
        <v>0</v>
      </c>
    </row>
    <row r="3114" spans="1:10">
      <c r="A3114" t="e">
        <f t="shared" si="97"/>
        <v>#REF!</v>
      </c>
      <c r="B3114">
        <f>IF(AND('Tracker&amp;Invoice'!A3156&lt;&gt;"",'Tracker&amp;Invoice'!A3156&lt;&gt;"ITEM",'Tracker&amp;Invoice'!A3154="ITEM"),1,0)</f>
        <v>0</v>
      </c>
      <c r="C3114" t="str">
        <f>IF(B3114=1,'Tracker&amp;Invoice'!A3156,C3113)</f>
        <v>BQ-172</v>
      </c>
      <c r="D3114" t="str">
        <f>IF(LEFT(TRIM('Tracker&amp;Invoice'!B3156),9)="INVOICE #","INVOICE",IF(TRIM('Tracker&amp;Invoice'!B3156)="Overall Completion INVOICE","OVERALL",""))</f>
        <v/>
      </c>
      <c r="E3114" t="str">
        <f>IF(D3114="INVOICE",VALUE(MID(TRIM('Tracker&amp;Invoice'!B3156),10,10)),"")</f>
        <v/>
      </c>
      <c r="F3114">
        <f>IF(B3114=1,IFERROR(LOOKUP(2,1/('Tracker&amp;Invoice'!$H3156:$AC3156&lt;&gt;""),COLUMN('Tracker&amp;Invoice'!$H3156:$AC3156)),8),F3113)</f>
        <v>13</v>
      </c>
      <c r="G3114">
        <f>IF(D3114="OVERALL",IFERROR(LOOKUP(2,1/('Tracker&amp;Invoice'!$H3156:$AC3156&lt;&gt;""),COLUMN('Tracker&amp;Invoice'!$H3156:$AC3156)),8),G3115)</f>
        <v>15</v>
      </c>
      <c r="H3114">
        <f t="shared" si="96"/>
        <v>15</v>
      </c>
      <c r="I3114" s="29">
        <f>IF(D3114="INVOICE",SUM('Tracker&amp;Invoice'!$H3156:INDEX('Tracker&amp;Invoice'!$A3156:$AC3156,1,H3114)),0)</f>
        <v>0</v>
      </c>
      <c r="J3114" s="29">
        <f>IF(D3114="OVERALL",SUM('Tracker&amp;Invoice'!$H3156:$AC3156),0)</f>
        <v>0</v>
      </c>
    </row>
    <row r="3115" spans="1:10">
      <c r="A3115" t="e">
        <f t="shared" si="97"/>
        <v>#REF!</v>
      </c>
      <c r="B3115">
        <f>IF(AND('Tracker&amp;Invoice'!A3157&lt;&gt;"",'Tracker&amp;Invoice'!A3157&lt;&gt;"ITEM",'Tracker&amp;Invoice'!A3155="ITEM"),1,0)</f>
        <v>1</v>
      </c>
      <c r="C3115" t="str">
        <f>IF(B3115=1,'Tracker&amp;Invoice'!A3157,C3114)</f>
        <v>BQ-173</v>
      </c>
      <c r="D3115" t="str">
        <f>IF(LEFT(TRIM('Tracker&amp;Invoice'!B3157),9)="INVOICE #","INVOICE",IF(TRIM('Tracker&amp;Invoice'!B3157)="Overall Completion INVOICE","OVERALL",""))</f>
        <v/>
      </c>
      <c r="E3115" t="str">
        <f>IF(D3115="INVOICE",VALUE(MID(TRIM('Tracker&amp;Invoice'!B3157),10,10)),"")</f>
        <v/>
      </c>
      <c r="F3115">
        <f>IF(B3115=1,IFERROR(LOOKUP(2,1/('Tracker&amp;Invoice'!$H3157:$AC3157&lt;&gt;""),COLUMN('Tracker&amp;Invoice'!$H3157:$AC3157)),8),F3114)</f>
        <v>14</v>
      </c>
      <c r="G3115">
        <f>IF(D3115="OVERALL",IFERROR(LOOKUP(2,1/('Tracker&amp;Invoice'!$H3157:$AC3157&lt;&gt;""),COLUMN('Tracker&amp;Invoice'!$H3157:$AC3157)),8),G3116)</f>
        <v>15</v>
      </c>
      <c r="H3115">
        <f t="shared" si="96"/>
        <v>15</v>
      </c>
      <c r="I3115" s="29">
        <f>IF(D3115="INVOICE",SUM('Tracker&amp;Invoice'!$H3157:INDEX('Tracker&amp;Invoice'!$A3157:$AC3157,1,H3115)),0)</f>
        <v>0</v>
      </c>
      <c r="J3115" s="29">
        <f>IF(D3115="OVERALL",SUM('Tracker&amp;Invoice'!$H3157:$AC3157),0)</f>
        <v>0</v>
      </c>
    </row>
    <row r="3116" spans="1:10">
      <c r="A3116" t="e">
        <f t="shared" si="97"/>
        <v>#REF!</v>
      </c>
      <c r="B3116">
        <f>IF(AND('Tracker&amp;Invoice'!A3158&lt;&gt;"",'Tracker&amp;Invoice'!A3158&lt;&gt;"ITEM",'Tracker&amp;Invoice'!A3156="ITEM"),1,0)</f>
        <v>0</v>
      </c>
      <c r="C3116" t="str">
        <f>IF(B3116=1,'Tracker&amp;Invoice'!A3158,C3115)</f>
        <v>BQ-173</v>
      </c>
      <c r="D3116" t="str">
        <f>IF(LEFT(TRIM('Tracker&amp;Invoice'!B3158),9)="INVOICE #","INVOICE",IF(TRIM('Tracker&amp;Invoice'!B3158)="Overall Completion INVOICE","OVERALL",""))</f>
        <v/>
      </c>
      <c r="E3116" t="str">
        <f>IF(D3116="INVOICE",VALUE(MID(TRIM('Tracker&amp;Invoice'!B3158),10,10)),"")</f>
        <v/>
      </c>
      <c r="F3116">
        <f>IF(B3116=1,IFERROR(LOOKUP(2,1/('Tracker&amp;Invoice'!$H3158:$AC3158&lt;&gt;""),COLUMN('Tracker&amp;Invoice'!$H3158:$AC3158)),8),F3115)</f>
        <v>14</v>
      </c>
      <c r="G3116">
        <f>IF(D3116="OVERALL",IFERROR(LOOKUP(2,1/('Tracker&amp;Invoice'!$H3158:$AC3158&lt;&gt;""),COLUMN('Tracker&amp;Invoice'!$H3158:$AC3158)),8),G3117)</f>
        <v>15</v>
      </c>
      <c r="H3116">
        <f t="shared" si="96"/>
        <v>15</v>
      </c>
      <c r="I3116" s="29">
        <f>IF(D3116="INVOICE",SUM('Tracker&amp;Invoice'!$H3158:INDEX('Tracker&amp;Invoice'!$A3158:$AC3158,1,H3116)),0)</f>
        <v>0</v>
      </c>
      <c r="J3116" s="29">
        <f>IF(D3116="OVERALL",SUM('Tracker&amp;Invoice'!$H3158:$AC3158),0)</f>
        <v>0</v>
      </c>
    </row>
    <row r="3117" spans="1:10">
      <c r="A3117" t="e">
        <f t="shared" si="97"/>
        <v>#REF!</v>
      </c>
      <c r="B3117">
        <f>IF(AND('Tracker&amp;Invoice'!A3159&lt;&gt;"",'Tracker&amp;Invoice'!A3159&lt;&gt;"ITEM",'Tracker&amp;Invoice'!A3157="ITEM"),1,0)</f>
        <v>0</v>
      </c>
      <c r="C3117" t="str">
        <f>IF(B3117=1,'Tracker&amp;Invoice'!A3159,C3116)</f>
        <v>BQ-173</v>
      </c>
      <c r="D3117" t="str">
        <f>IF(LEFT(TRIM('Tracker&amp;Invoice'!B3159),9)="INVOICE #","INVOICE",IF(TRIM('Tracker&amp;Invoice'!B3159)="Overall Completion INVOICE","OVERALL",""))</f>
        <v/>
      </c>
      <c r="E3117" t="str">
        <f>IF(D3117="INVOICE",VALUE(MID(TRIM('Tracker&amp;Invoice'!B3159),10,10)),"")</f>
        <v/>
      </c>
      <c r="F3117">
        <f>IF(B3117=1,IFERROR(LOOKUP(2,1/('Tracker&amp;Invoice'!$H3159:$AC3159&lt;&gt;""),COLUMN('Tracker&amp;Invoice'!$H3159:$AC3159)),8),F3116)</f>
        <v>14</v>
      </c>
      <c r="G3117">
        <f>IF(D3117="OVERALL",IFERROR(LOOKUP(2,1/('Tracker&amp;Invoice'!$H3159:$AC3159&lt;&gt;""),COLUMN('Tracker&amp;Invoice'!$H3159:$AC3159)),8),G3118)</f>
        <v>15</v>
      </c>
      <c r="H3117">
        <f t="shared" si="96"/>
        <v>15</v>
      </c>
      <c r="I3117" s="29">
        <f>IF(D3117="INVOICE",SUM('Tracker&amp;Invoice'!$H3159:INDEX('Tracker&amp;Invoice'!$A3159:$AC3159,1,H3117)),0)</f>
        <v>0</v>
      </c>
      <c r="J3117" s="29">
        <f>IF(D3117="OVERALL",SUM('Tracker&amp;Invoice'!$H3159:$AC3159),0)</f>
        <v>0</v>
      </c>
    </row>
    <row r="3118" spans="1:10">
      <c r="A3118" t="e">
        <f t="shared" si="97"/>
        <v>#REF!</v>
      </c>
      <c r="B3118">
        <f>IF(AND('Tracker&amp;Invoice'!A3160&lt;&gt;"",'Tracker&amp;Invoice'!A3160&lt;&gt;"ITEM",'Tracker&amp;Invoice'!A3158="ITEM"),1,0)</f>
        <v>0</v>
      </c>
      <c r="C3118" t="str">
        <f>IF(B3118=1,'Tracker&amp;Invoice'!A3160,C3117)</f>
        <v>BQ-173</v>
      </c>
      <c r="D3118" t="str">
        <f>IF(LEFT(TRIM('Tracker&amp;Invoice'!B3160),9)="INVOICE #","INVOICE",IF(TRIM('Tracker&amp;Invoice'!B3160)="Overall Completion INVOICE","OVERALL",""))</f>
        <v>INVOICE</v>
      </c>
      <c r="E3118">
        <f>IF(D3118="INVOICE",VALUE(MID(TRIM('Tracker&amp;Invoice'!B3160),10,10)),"")</f>
        <v>25</v>
      </c>
      <c r="F3118">
        <f>IF(B3118=1,IFERROR(LOOKUP(2,1/('Tracker&amp;Invoice'!$H3160:$AC3160&lt;&gt;""),COLUMN('Tracker&amp;Invoice'!$H3160:$AC3160)),8),F3117)</f>
        <v>14</v>
      </c>
      <c r="G3118">
        <f>IF(D3118="OVERALL",IFERROR(LOOKUP(2,1/('Tracker&amp;Invoice'!$H3160:$AC3160&lt;&gt;""),COLUMN('Tracker&amp;Invoice'!$H3160:$AC3160)),8),G3119)</f>
        <v>15</v>
      </c>
      <c r="H3118">
        <f t="shared" si="96"/>
        <v>15</v>
      </c>
      <c r="I3118" s="29">
        <f>IF(D3118="INVOICE",SUM('Tracker&amp;Invoice'!$H3160:INDEX('Tracker&amp;Invoice'!$A3160:$AC3160,1,H3118)),0)</f>
        <v>15840.000000000002</v>
      </c>
      <c r="J3118" s="29">
        <f>IF(D3118="OVERALL",SUM('Tracker&amp;Invoice'!$H3160:$AC3160),0)</f>
        <v>0</v>
      </c>
    </row>
    <row r="3119" spans="1:10">
      <c r="A3119" t="e">
        <f t="shared" si="97"/>
        <v>#REF!</v>
      </c>
      <c r="B3119">
        <f>IF(AND('Tracker&amp;Invoice'!A3161&lt;&gt;"",'Tracker&amp;Invoice'!A3161&lt;&gt;"ITEM",'Tracker&amp;Invoice'!A3159="ITEM"),1,0)</f>
        <v>0</v>
      </c>
      <c r="C3119" t="str">
        <f>IF(B3119=1,'Tracker&amp;Invoice'!A3161,C3118)</f>
        <v>BQ-173</v>
      </c>
      <c r="D3119" t="str">
        <f>IF(LEFT(TRIM('Tracker&amp;Invoice'!B3161),9)="INVOICE #","INVOICE",IF(TRIM('Tracker&amp;Invoice'!B3161)="Overall Completion INVOICE","OVERALL",""))</f>
        <v/>
      </c>
      <c r="E3119" t="str">
        <f>IF(D3119="INVOICE",VALUE(MID(TRIM('Tracker&amp;Invoice'!B3161),10,10)),"")</f>
        <v/>
      </c>
      <c r="F3119">
        <f>IF(B3119=1,IFERROR(LOOKUP(2,1/('Tracker&amp;Invoice'!$H3161:$AC3161&lt;&gt;""),COLUMN('Tracker&amp;Invoice'!$H3161:$AC3161)),8),F3118)</f>
        <v>14</v>
      </c>
      <c r="G3119">
        <f>IF(D3119="OVERALL",IFERROR(LOOKUP(2,1/('Tracker&amp;Invoice'!$H3161:$AC3161&lt;&gt;""),COLUMN('Tracker&amp;Invoice'!$H3161:$AC3161)),8),G3120)</f>
        <v>15</v>
      </c>
      <c r="H3119">
        <f t="shared" si="96"/>
        <v>15</v>
      </c>
      <c r="I3119" s="29">
        <f>IF(D3119="INVOICE",SUM('Tracker&amp;Invoice'!$H3161:INDEX('Tracker&amp;Invoice'!$A3161:$AC3161,1,H3119)),0)</f>
        <v>0</v>
      </c>
      <c r="J3119" s="29">
        <f>IF(D3119="OVERALL",SUM('Tracker&amp;Invoice'!$H3161:$AC3161),0)</f>
        <v>0</v>
      </c>
    </row>
    <row r="3120" spans="1:10">
      <c r="A3120" t="e">
        <f t="shared" si="97"/>
        <v>#REF!</v>
      </c>
      <c r="B3120">
        <f>IF(AND('Tracker&amp;Invoice'!A3162&lt;&gt;"",'Tracker&amp;Invoice'!A3162&lt;&gt;"ITEM",'Tracker&amp;Invoice'!A3160="ITEM"),1,0)</f>
        <v>0</v>
      </c>
      <c r="C3120" t="str">
        <f>IF(B3120=1,'Tracker&amp;Invoice'!A3162,C3119)</f>
        <v>BQ-173</v>
      </c>
      <c r="D3120" t="str">
        <f>IF(LEFT(TRIM('Tracker&amp;Invoice'!B3162),9)="INVOICE #","INVOICE",IF(TRIM('Tracker&amp;Invoice'!B3162)="Overall Completion INVOICE","OVERALL",""))</f>
        <v>INVOICE</v>
      </c>
      <c r="E3120">
        <f>IF(D3120="INVOICE",VALUE(MID(TRIM('Tracker&amp;Invoice'!B3162),10,10)),"")</f>
        <v>28</v>
      </c>
      <c r="F3120">
        <f>IF(B3120=1,IFERROR(LOOKUP(2,1/('Tracker&amp;Invoice'!$H3162:$AC3162&lt;&gt;""),COLUMN('Tracker&amp;Invoice'!$H3162:$AC3162)),8),F3119)</f>
        <v>14</v>
      </c>
      <c r="G3120">
        <f>IF(D3120="OVERALL",IFERROR(LOOKUP(2,1/('Tracker&amp;Invoice'!$H3162:$AC3162&lt;&gt;""),COLUMN('Tracker&amp;Invoice'!$H3162:$AC3162)),8),G3121)</f>
        <v>15</v>
      </c>
      <c r="H3120">
        <f t="shared" si="96"/>
        <v>15</v>
      </c>
      <c r="I3120" s="29">
        <f>IF(D3120="INVOICE",SUM('Tracker&amp;Invoice'!$H3162:INDEX('Tracker&amp;Invoice'!$A3162:$AC3162,1,H3120)),0)</f>
        <v>7920.0000000000009</v>
      </c>
      <c r="J3120" s="29">
        <f>IF(D3120="OVERALL",SUM('Tracker&amp;Invoice'!$H3162:$AC3162),0)</f>
        <v>0</v>
      </c>
    </row>
    <row r="3121" spans="1:10">
      <c r="A3121" t="e">
        <f t="shared" si="97"/>
        <v>#REF!</v>
      </c>
      <c r="B3121">
        <f>IF(AND('Tracker&amp;Invoice'!A3163&lt;&gt;"",'Tracker&amp;Invoice'!A3163&lt;&gt;"ITEM",'Tracker&amp;Invoice'!A3161="ITEM"),1,0)</f>
        <v>0</v>
      </c>
      <c r="C3121" t="str">
        <f>IF(B3121=1,'Tracker&amp;Invoice'!A3163,C3120)</f>
        <v>BQ-173</v>
      </c>
      <c r="D3121" t="str">
        <f>IF(LEFT(TRIM('Tracker&amp;Invoice'!B3163),9)="INVOICE #","INVOICE",IF(TRIM('Tracker&amp;Invoice'!B3163)="Overall Completion INVOICE","OVERALL",""))</f>
        <v/>
      </c>
      <c r="E3121" t="str">
        <f>IF(D3121="INVOICE",VALUE(MID(TRIM('Tracker&amp;Invoice'!B3163),10,10)),"")</f>
        <v/>
      </c>
      <c r="F3121">
        <f>IF(B3121=1,IFERROR(LOOKUP(2,1/('Tracker&amp;Invoice'!$H3163:$AC3163&lt;&gt;""),COLUMN('Tracker&amp;Invoice'!$H3163:$AC3163)),8),F3120)</f>
        <v>14</v>
      </c>
      <c r="G3121">
        <f>IF(D3121="OVERALL",IFERROR(LOOKUP(2,1/('Tracker&amp;Invoice'!$H3163:$AC3163&lt;&gt;""),COLUMN('Tracker&amp;Invoice'!$H3163:$AC3163)),8),G3122)</f>
        <v>15</v>
      </c>
      <c r="H3121">
        <f t="shared" si="96"/>
        <v>15</v>
      </c>
      <c r="I3121" s="29">
        <f>IF(D3121="INVOICE",SUM('Tracker&amp;Invoice'!$H3163:INDEX('Tracker&amp;Invoice'!$A3163:$AC3163,1,H3121)),0)</f>
        <v>0</v>
      </c>
      <c r="J3121" s="29">
        <f>IF(D3121="OVERALL",SUM('Tracker&amp;Invoice'!$H3163:$AC3163),0)</f>
        <v>0</v>
      </c>
    </row>
    <row r="3122" spans="1:10">
      <c r="A3122" t="e">
        <f t="shared" si="97"/>
        <v>#REF!</v>
      </c>
      <c r="B3122">
        <f>IF(AND('Tracker&amp;Invoice'!A3164&lt;&gt;"",'Tracker&amp;Invoice'!A3164&lt;&gt;"ITEM",'Tracker&amp;Invoice'!A3162="ITEM"),1,0)</f>
        <v>0</v>
      </c>
      <c r="C3122" t="str">
        <f>IF(B3122=1,'Tracker&amp;Invoice'!A3164,C3121)</f>
        <v>BQ-173</v>
      </c>
      <c r="D3122" t="str">
        <f>IF(LEFT(TRIM('Tracker&amp;Invoice'!B3164),9)="INVOICE #","INVOICE",IF(TRIM('Tracker&amp;Invoice'!B3164)="Overall Completion INVOICE","OVERALL",""))</f>
        <v>INVOICE</v>
      </c>
      <c r="E3122">
        <f>IF(D3122="INVOICE",VALUE(MID(TRIM('Tracker&amp;Invoice'!B3164),10,10)),"")</f>
        <v>30</v>
      </c>
      <c r="F3122">
        <f>IF(B3122=1,IFERROR(LOOKUP(2,1/('Tracker&amp;Invoice'!$H3164:$AC3164&lt;&gt;""),COLUMN('Tracker&amp;Invoice'!$H3164:$AC3164)),8),F3121)</f>
        <v>14</v>
      </c>
      <c r="G3122">
        <f>IF(D3122="OVERALL",IFERROR(LOOKUP(2,1/('Tracker&amp;Invoice'!$H3164:$AC3164&lt;&gt;""),COLUMN('Tracker&amp;Invoice'!$H3164:$AC3164)),8),G3123)</f>
        <v>15</v>
      </c>
      <c r="H3122">
        <f t="shared" si="96"/>
        <v>15</v>
      </c>
      <c r="I3122" s="29">
        <f>IF(D3122="INVOICE",SUM('Tracker&amp;Invoice'!$H3164:INDEX('Tracker&amp;Invoice'!$A3164:$AC3164,1,H3122)),0)</f>
        <v>9720</v>
      </c>
      <c r="J3122" s="29">
        <f>IF(D3122="OVERALL",SUM('Tracker&amp;Invoice'!$H3164:$AC3164),0)</f>
        <v>0</v>
      </c>
    </row>
    <row r="3123" spans="1:10">
      <c r="A3123" t="e">
        <f t="shared" si="97"/>
        <v>#REF!</v>
      </c>
      <c r="B3123">
        <f>IF(AND('Tracker&amp;Invoice'!A3165&lt;&gt;"",'Tracker&amp;Invoice'!A3165&lt;&gt;"ITEM",'Tracker&amp;Invoice'!A3163="ITEM"),1,0)</f>
        <v>0</v>
      </c>
      <c r="C3123" t="str">
        <f>IF(B3123=1,'Tracker&amp;Invoice'!A3165,C3122)</f>
        <v>BQ-173</v>
      </c>
      <c r="D3123" t="str">
        <f>IF(LEFT(TRIM('Tracker&amp;Invoice'!B3165),9)="INVOICE #","INVOICE",IF(TRIM('Tracker&amp;Invoice'!B3165)="Overall Completion INVOICE","OVERALL",""))</f>
        <v/>
      </c>
      <c r="E3123" t="str">
        <f>IF(D3123="INVOICE",VALUE(MID(TRIM('Tracker&amp;Invoice'!B3165),10,10)),"")</f>
        <v/>
      </c>
      <c r="F3123">
        <f>IF(B3123=1,IFERROR(LOOKUP(2,1/('Tracker&amp;Invoice'!$H3165:$AC3165&lt;&gt;""),COLUMN('Tracker&amp;Invoice'!$H3165:$AC3165)),8),F3122)</f>
        <v>14</v>
      </c>
      <c r="G3123">
        <f>IF(D3123="OVERALL",IFERROR(LOOKUP(2,1/('Tracker&amp;Invoice'!$H3165:$AC3165&lt;&gt;""),COLUMN('Tracker&amp;Invoice'!$H3165:$AC3165)),8),G3124)</f>
        <v>15</v>
      </c>
      <c r="H3123">
        <f t="shared" si="96"/>
        <v>15</v>
      </c>
      <c r="I3123" s="29">
        <f>IF(D3123="INVOICE",SUM('Tracker&amp;Invoice'!$H3165:INDEX('Tracker&amp;Invoice'!$A3165:$AC3165,1,H3123)),0)</f>
        <v>0</v>
      </c>
      <c r="J3123" s="29">
        <f>IF(D3123="OVERALL",SUM('Tracker&amp;Invoice'!$H3165:$AC3165),0)</f>
        <v>0</v>
      </c>
    </row>
    <row r="3124" spans="1:10">
      <c r="A3124" t="e">
        <f t="shared" si="97"/>
        <v>#REF!</v>
      </c>
      <c r="B3124">
        <f>IF(AND('Tracker&amp;Invoice'!A3166&lt;&gt;"",'Tracker&amp;Invoice'!A3166&lt;&gt;"ITEM",'Tracker&amp;Invoice'!A3164="ITEM"),1,0)</f>
        <v>0</v>
      </c>
      <c r="C3124" t="str">
        <f>IF(B3124=1,'Tracker&amp;Invoice'!A3166,C3123)</f>
        <v>BQ-173</v>
      </c>
      <c r="D3124" t="str">
        <f>IF(LEFT(TRIM('Tracker&amp;Invoice'!B3166),9)="INVOICE #","INVOICE",IF(TRIM('Tracker&amp;Invoice'!B3166)="Overall Completion INVOICE","OVERALL",""))</f>
        <v>INVOICE</v>
      </c>
      <c r="E3124">
        <f>IF(D3124="INVOICE",VALUE(MID(TRIM('Tracker&amp;Invoice'!B3166),10,10)),"")</f>
        <v>31</v>
      </c>
      <c r="F3124">
        <f>IF(B3124=1,IFERROR(LOOKUP(2,1/('Tracker&amp;Invoice'!$H3166:$AC3166&lt;&gt;""),COLUMN('Tracker&amp;Invoice'!$H3166:$AC3166)),8),F3123)</f>
        <v>14</v>
      </c>
      <c r="G3124">
        <f>IF(D3124="OVERALL",IFERROR(LOOKUP(2,1/('Tracker&amp;Invoice'!$H3166:$AC3166&lt;&gt;""),COLUMN('Tracker&amp;Invoice'!$H3166:$AC3166)),8),G3125)</f>
        <v>15</v>
      </c>
      <c r="H3124">
        <f t="shared" si="96"/>
        <v>15</v>
      </c>
      <c r="I3124" s="29">
        <f>IF(D3124="INVOICE",SUM('Tracker&amp;Invoice'!$H3166:INDEX('Tracker&amp;Invoice'!$A3166:$AC3166,1,H3124)),0)</f>
        <v>1080</v>
      </c>
      <c r="J3124" s="29">
        <f>IF(D3124="OVERALL",SUM('Tracker&amp;Invoice'!$H3166:$AC3166),0)</f>
        <v>0</v>
      </c>
    </row>
    <row r="3125" spans="1:10">
      <c r="A3125" t="e">
        <f t="shared" si="97"/>
        <v>#REF!</v>
      </c>
      <c r="B3125">
        <f>IF(AND('Tracker&amp;Invoice'!A3167&lt;&gt;"",'Tracker&amp;Invoice'!A3167&lt;&gt;"ITEM",'Tracker&amp;Invoice'!A3165="ITEM"),1,0)</f>
        <v>0</v>
      </c>
      <c r="C3125" t="str">
        <f>IF(B3125=1,'Tracker&amp;Invoice'!A3167,C3124)</f>
        <v>BQ-173</v>
      </c>
      <c r="D3125" t="str">
        <f>IF(LEFT(TRIM('Tracker&amp;Invoice'!B3167),9)="INVOICE #","INVOICE",IF(TRIM('Tracker&amp;Invoice'!B3167)="Overall Completion INVOICE","OVERALL",""))</f>
        <v/>
      </c>
      <c r="E3125" t="str">
        <f>IF(D3125="INVOICE",VALUE(MID(TRIM('Tracker&amp;Invoice'!B3167),10,10)),"")</f>
        <v/>
      </c>
      <c r="F3125">
        <f>IF(B3125=1,IFERROR(LOOKUP(2,1/('Tracker&amp;Invoice'!$H3167:$AC3167&lt;&gt;""),COLUMN('Tracker&amp;Invoice'!$H3167:$AC3167)),8),F3124)</f>
        <v>14</v>
      </c>
      <c r="G3125">
        <f>IF(D3125="OVERALL",IFERROR(LOOKUP(2,1/('Tracker&amp;Invoice'!$H3167:$AC3167&lt;&gt;""),COLUMN('Tracker&amp;Invoice'!$H3167:$AC3167)),8),G3126)</f>
        <v>15</v>
      </c>
      <c r="H3125">
        <f t="shared" si="96"/>
        <v>15</v>
      </c>
      <c r="I3125" s="29">
        <f>IF(D3125="INVOICE",SUM('Tracker&amp;Invoice'!$H3167:INDEX('Tracker&amp;Invoice'!$A3167:$AC3167,1,H3125)),0)</f>
        <v>0</v>
      </c>
      <c r="J3125" s="29">
        <f>IF(D3125="OVERALL",SUM('Tracker&amp;Invoice'!$H3167:$AC3167),0)</f>
        <v>0</v>
      </c>
    </row>
    <row r="3126" spans="1:10">
      <c r="A3126" t="e">
        <f t="shared" si="97"/>
        <v>#REF!</v>
      </c>
      <c r="B3126">
        <f>IF(AND('Tracker&amp;Invoice'!A3168&lt;&gt;"",'Tracker&amp;Invoice'!A3168&lt;&gt;"ITEM",'Tracker&amp;Invoice'!A3166="ITEM"),1,0)</f>
        <v>0</v>
      </c>
      <c r="C3126" t="str">
        <f>IF(B3126=1,'Tracker&amp;Invoice'!A3168,C3125)</f>
        <v>BQ-173</v>
      </c>
      <c r="D3126" t="str">
        <f>IF(LEFT(TRIM('Tracker&amp;Invoice'!B3168),9)="INVOICE #","INVOICE",IF(TRIM('Tracker&amp;Invoice'!B3168)="Overall Completion INVOICE","OVERALL",""))</f>
        <v/>
      </c>
      <c r="E3126" t="str">
        <f>IF(D3126="INVOICE",VALUE(MID(TRIM('Tracker&amp;Invoice'!B3168),10,10)),"")</f>
        <v/>
      </c>
      <c r="F3126">
        <f>IF(B3126=1,IFERROR(LOOKUP(2,1/('Tracker&amp;Invoice'!$H3168:$AC3168&lt;&gt;""),COLUMN('Tracker&amp;Invoice'!$H3168:$AC3168)),8),F3125)</f>
        <v>14</v>
      </c>
      <c r="G3126">
        <f>IF(D3126="OVERALL",IFERROR(LOOKUP(2,1/('Tracker&amp;Invoice'!$H3168:$AC3168&lt;&gt;""),COLUMN('Tracker&amp;Invoice'!$H3168:$AC3168)),8),G3127)</f>
        <v>15</v>
      </c>
      <c r="H3126">
        <f t="shared" si="96"/>
        <v>15</v>
      </c>
      <c r="I3126" s="29">
        <f>IF(D3126="INVOICE",SUM('Tracker&amp;Invoice'!$H3168:INDEX('Tracker&amp;Invoice'!$A3168:$AC3168,1,H3126)),0)</f>
        <v>0</v>
      </c>
      <c r="J3126" s="29">
        <f>IF(D3126="OVERALL",SUM('Tracker&amp;Invoice'!$H3168:$AC3168),0)</f>
        <v>0</v>
      </c>
    </row>
    <row r="3127" spans="1:10">
      <c r="A3127" t="e">
        <f t="shared" si="97"/>
        <v>#REF!</v>
      </c>
      <c r="B3127">
        <f>IF(AND('Tracker&amp;Invoice'!A3169&lt;&gt;"",'Tracker&amp;Invoice'!A3169&lt;&gt;"ITEM",'Tracker&amp;Invoice'!A3167="ITEM"),1,0)</f>
        <v>0</v>
      </c>
      <c r="C3127" t="str">
        <f>IF(B3127=1,'Tracker&amp;Invoice'!A3169,C3126)</f>
        <v>BQ-173</v>
      </c>
      <c r="D3127" t="str">
        <f>IF(LEFT(TRIM('Tracker&amp;Invoice'!B3169),9)="INVOICE #","INVOICE",IF(TRIM('Tracker&amp;Invoice'!B3169)="Overall Completion INVOICE","OVERALL",""))</f>
        <v/>
      </c>
      <c r="E3127" t="str">
        <f>IF(D3127="INVOICE",VALUE(MID(TRIM('Tracker&amp;Invoice'!B3169),10,10)),"")</f>
        <v/>
      </c>
      <c r="F3127">
        <f>IF(B3127=1,IFERROR(LOOKUP(2,1/('Tracker&amp;Invoice'!$H3169:$AC3169&lt;&gt;""),COLUMN('Tracker&amp;Invoice'!$H3169:$AC3169)),8),F3126)</f>
        <v>14</v>
      </c>
      <c r="G3127">
        <f>IF(D3127="OVERALL",IFERROR(LOOKUP(2,1/('Tracker&amp;Invoice'!$H3169:$AC3169&lt;&gt;""),COLUMN('Tracker&amp;Invoice'!$H3169:$AC3169)),8),G3128)</f>
        <v>15</v>
      </c>
      <c r="H3127">
        <f t="shared" si="96"/>
        <v>15</v>
      </c>
      <c r="I3127" s="29">
        <f>IF(D3127="INVOICE",SUM('Tracker&amp;Invoice'!$H3169:INDEX('Tracker&amp;Invoice'!$A3169:$AC3169,1,H3127)),0)</f>
        <v>0</v>
      </c>
      <c r="J3127" s="29">
        <f>IF(D3127="OVERALL",SUM('Tracker&amp;Invoice'!$H3169:$AC3169),0)</f>
        <v>0</v>
      </c>
    </row>
    <row r="3128" spans="1:10">
      <c r="A3128" t="e">
        <f t="shared" si="97"/>
        <v>#REF!</v>
      </c>
      <c r="B3128">
        <f>IF(AND('Tracker&amp;Invoice'!A3170&lt;&gt;"",'Tracker&amp;Invoice'!A3170&lt;&gt;"ITEM",'Tracker&amp;Invoice'!A3168="ITEM"),1,0)</f>
        <v>0</v>
      </c>
      <c r="C3128" t="str">
        <f>IF(B3128=1,'Tracker&amp;Invoice'!A3170,C3127)</f>
        <v>BQ-173</v>
      </c>
      <c r="D3128" t="str">
        <f>IF(LEFT(TRIM('Tracker&amp;Invoice'!B3170),9)="INVOICE #","INVOICE",IF(TRIM('Tracker&amp;Invoice'!B3170)="Overall Completion INVOICE","OVERALL",""))</f>
        <v>OVERALL</v>
      </c>
      <c r="E3128" t="str">
        <f>IF(D3128="INVOICE",VALUE(MID(TRIM('Tracker&amp;Invoice'!B3170),10,10)),"")</f>
        <v/>
      </c>
      <c r="F3128">
        <f>IF(B3128=1,IFERROR(LOOKUP(2,1/('Tracker&amp;Invoice'!$H3170:$AC3170&lt;&gt;""),COLUMN('Tracker&amp;Invoice'!$H3170:$AC3170)),8),F3127)</f>
        <v>14</v>
      </c>
      <c r="G3128">
        <f>IF(D3128="OVERALL",IFERROR(LOOKUP(2,1/('Tracker&amp;Invoice'!$H3170:$AC3170&lt;&gt;""),COLUMN('Tracker&amp;Invoice'!$H3170:$AC3170)),8),G3129)</f>
        <v>15</v>
      </c>
      <c r="H3128">
        <f t="shared" si="96"/>
        <v>15</v>
      </c>
      <c r="I3128" s="29">
        <f>IF(D3128="INVOICE",SUM('Tracker&amp;Invoice'!$H3170:INDEX('Tracker&amp;Invoice'!$A3170:$AC3170,1,H3128)),0)</f>
        <v>0</v>
      </c>
      <c r="J3128" s="29">
        <f>IF(D3128="OVERALL",SUM('Tracker&amp;Invoice'!$H3170:$AC3170),0)</f>
        <v>34560</v>
      </c>
    </row>
    <row r="3129" spans="1:10">
      <c r="A3129" t="e">
        <f t="shared" si="97"/>
        <v>#REF!</v>
      </c>
      <c r="B3129">
        <f>IF(AND('Tracker&amp;Invoice'!A3171&lt;&gt;"",'Tracker&amp;Invoice'!A3171&lt;&gt;"ITEM",'Tracker&amp;Invoice'!A3169="ITEM"),1,0)</f>
        <v>0</v>
      </c>
      <c r="C3129" t="str">
        <f>IF(B3129=1,'Tracker&amp;Invoice'!A3171,C3128)</f>
        <v>BQ-173</v>
      </c>
      <c r="D3129" t="str">
        <f>IF(LEFT(TRIM('Tracker&amp;Invoice'!B3171),9)="INVOICE #","INVOICE",IF(TRIM('Tracker&amp;Invoice'!B3171)="Overall Completion INVOICE","OVERALL",""))</f>
        <v/>
      </c>
      <c r="E3129" t="str">
        <f>IF(D3129="INVOICE",VALUE(MID(TRIM('Tracker&amp;Invoice'!B3171),10,10)),"")</f>
        <v/>
      </c>
      <c r="F3129">
        <f>IF(B3129=1,IFERROR(LOOKUP(2,1/('Tracker&amp;Invoice'!$H3171:$AC3171&lt;&gt;""),COLUMN('Tracker&amp;Invoice'!$H3171:$AC3171)),8),F3128)</f>
        <v>14</v>
      </c>
      <c r="G3129">
        <f>IF(D3129="OVERALL",IFERROR(LOOKUP(2,1/('Tracker&amp;Invoice'!$H3171:$AC3171&lt;&gt;""),COLUMN('Tracker&amp;Invoice'!$H3171:$AC3171)),8),G3130)</f>
        <v>15</v>
      </c>
      <c r="H3129">
        <f t="shared" si="96"/>
        <v>15</v>
      </c>
      <c r="I3129" s="29">
        <f>IF(D3129="INVOICE",SUM('Tracker&amp;Invoice'!$H3171:INDEX('Tracker&amp;Invoice'!$A3171:$AC3171,1,H3129)),0)</f>
        <v>0</v>
      </c>
      <c r="J3129" s="29">
        <f>IF(D3129="OVERALL",SUM('Tracker&amp;Invoice'!$H3171:$AC3171),0)</f>
        <v>0</v>
      </c>
    </row>
    <row r="3130" spans="1:10">
      <c r="A3130" t="e">
        <f t="shared" si="97"/>
        <v>#REF!</v>
      </c>
      <c r="B3130">
        <f>IF(AND('Tracker&amp;Invoice'!A3172&lt;&gt;"",'Tracker&amp;Invoice'!A3172&lt;&gt;"ITEM",'Tracker&amp;Invoice'!A3170="ITEM"),1,0)</f>
        <v>0</v>
      </c>
      <c r="C3130" t="str">
        <f>IF(B3130=1,'Tracker&amp;Invoice'!A3172,C3129)</f>
        <v>BQ-173</v>
      </c>
      <c r="D3130" t="str">
        <f>IF(LEFT(TRIM('Tracker&amp;Invoice'!B3172),9)="INVOICE #","INVOICE",IF(TRIM('Tracker&amp;Invoice'!B3172)="Overall Completion INVOICE","OVERALL",""))</f>
        <v/>
      </c>
      <c r="E3130" t="str">
        <f>IF(D3130="INVOICE",VALUE(MID(TRIM('Tracker&amp;Invoice'!B3172),10,10)),"")</f>
        <v/>
      </c>
      <c r="F3130">
        <f>IF(B3130=1,IFERROR(LOOKUP(2,1/('Tracker&amp;Invoice'!$H3172:$AC3172&lt;&gt;""),COLUMN('Tracker&amp;Invoice'!$H3172:$AC3172)),8),F3129)</f>
        <v>14</v>
      </c>
      <c r="G3130">
        <f>IF(D3130="OVERALL",IFERROR(LOOKUP(2,1/('Tracker&amp;Invoice'!$H3172:$AC3172&lt;&gt;""),COLUMN('Tracker&amp;Invoice'!$H3172:$AC3172)),8),G3131)</f>
        <v>15</v>
      </c>
      <c r="H3130">
        <f t="shared" si="96"/>
        <v>15</v>
      </c>
      <c r="I3130" s="29">
        <f>IF(D3130="INVOICE",SUM('Tracker&amp;Invoice'!$H3172:INDEX('Tracker&amp;Invoice'!$A3172:$AC3172,1,H3130)),0)</f>
        <v>0</v>
      </c>
      <c r="J3130" s="29">
        <f>IF(D3130="OVERALL",SUM('Tracker&amp;Invoice'!$H3172:$AC3172),0)</f>
        <v>0</v>
      </c>
    </row>
    <row r="3131" spans="1:10">
      <c r="A3131" t="e">
        <f t="shared" si="97"/>
        <v>#REF!</v>
      </c>
      <c r="B3131">
        <f>IF(AND('Tracker&amp;Invoice'!A3173&lt;&gt;"",'Tracker&amp;Invoice'!A3173&lt;&gt;"ITEM",'Tracker&amp;Invoice'!A3171="ITEM"),1,0)</f>
        <v>0</v>
      </c>
      <c r="C3131" t="str">
        <f>IF(B3131=1,'Tracker&amp;Invoice'!A3173,C3130)</f>
        <v>BQ-173</v>
      </c>
      <c r="D3131" t="str">
        <f>IF(LEFT(TRIM('Tracker&amp;Invoice'!B3173),9)="INVOICE #","INVOICE",IF(TRIM('Tracker&amp;Invoice'!B3173)="Overall Completion INVOICE","OVERALL",""))</f>
        <v/>
      </c>
      <c r="E3131" t="str">
        <f>IF(D3131="INVOICE",VALUE(MID(TRIM('Tracker&amp;Invoice'!B3173),10,10)),"")</f>
        <v/>
      </c>
      <c r="F3131">
        <f>IF(B3131=1,IFERROR(LOOKUP(2,1/('Tracker&amp;Invoice'!$H3173:$AC3173&lt;&gt;""),COLUMN('Tracker&amp;Invoice'!$H3173:$AC3173)),8),F3130)</f>
        <v>14</v>
      </c>
      <c r="G3131">
        <f>IF(D3131="OVERALL",IFERROR(LOOKUP(2,1/('Tracker&amp;Invoice'!$H3173:$AC3173&lt;&gt;""),COLUMN('Tracker&amp;Invoice'!$H3173:$AC3173)),8),G3132)</f>
        <v>15</v>
      </c>
      <c r="H3131">
        <f t="shared" si="96"/>
        <v>15</v>
      </c>
      <c r="I3131" s="29">
        <f>IF(D3131="INVOICE",SUM('Tracker&amp;Invoice'!$H3173:INDEX('Tracker&amp;Invoice'!$A3173:$AC3173,1,H3131)),0)</f>
        <v>0</v>
      </c>
      <c r="J3131" s="29">
        <f>IF(D3131="OVERALL",SUM('Tracker&amp;Invoice'!$H3173:$AC3173),0)</f>
        <v>0</v>
      </c>
    </row>
    <row r="3132" spans="1:10">
      <c r="A3132" t="e">
        <f t="shared" si="97"/>
        <v>#REF!</v>
      </c>
      <c r="B3132">
        <f>IF(AND('Tracker&amp;Invoice'!A3174&lt;&gt;"",'Tracker&amp;Invoice'!A3174&lt;&gt;"ITEM",'Tracker&amp;Invoice'!A3172="ITEM"),1,0)</f>
        <v>0</v>
      </c>
      <c r="C3132" t="str">
        <f>IF(B3132=1,'Tracker&amp;Invoice'!A3174,C3131)</f>
        <v>BQ-173</v>
      </c>
      <c r="D3132" t="str">
        <f>IF(LEFT(TRIM('Tracker&amp;Invoice'!B3174),9)="INVOICE #","INVOICE",IF(TRIM('Tracker&amp;Invoice'!B3174)="Overall Completion INVOICE","OVERALL",""))</f>
        <v/>
      </c>
      <c r="E3132" t="str">
        <f>IF(D3132="INVOICE",VALUE(MID(TRIM('Tracker&amp;Invoice'!B3174),10,10)),"")</f>
        <v/>
      </c>
      <c r="F3132">
        <f>IF(B3132=1,IFERROR(LOOKUP(2,1/('Tracker&amp;Invoice'!$H3174:$AC3174&lt;&gt;""),COLUMN('Tracker&amp;Invoice'!$H3174:$AC3174)),8),F3131)</f>
        <v>14</v>
      </c>
      <c r="G3132">
        <f>IF(D3132="OVERALL",IFERROR(LOOKUP(2,1/('Tracker&amp;Invoice'!$H3174:$AC3174&lt;&gt;""),COLUMN('Tracker&amp;Invoice'!$H3174:$AC3174)),8),G3133)</f>
        <v>15</v>
      </c>
      <c r="H3132">
        <f t="shared" si="96"/>
        <v>15</v>
      </c>
      <c r="I3132" s="29">
        <f>IF(D3132="INVOICE",SUM('Tracker&amp;Invoice'!$H3174:INDEX('Tracker&amp;Invoice'!$A3174:$AC3174,1,H3132)),0)</f>
        <v>0</v>
      </c>
      <c r="J3132" s="29">
        <f>IF(D3132="OVERALL",SUM('Tracker&amp;Invoice'!$H3174:$AC3174),0)</f>
        <v>0</v>
      </c>
    </row>
    <row r="3133" spans="1:10">
      <c r="A3133" t="e">
        <f t="shared" si="97"/>
        <v>#REF!</v>
      </c>
      <c r="B3133">
        <f>IF(AND('Tracker&amp;Invoice'!A3175&lt;&gt;"",'Tracker&amp;Invoice'!A3175&lt;&gt;"ITEM",'Tracker&amp;Invoice'!A3173="ITEM"),1,0)</f>
        <v>0</v>
      </c>
      <c r="C3133" t="str">
        <f>IF(B3133=1,'Tracker&amp;Invoice'!A3175,C3132)</f>
        <v>BQ-173</v>
      </c>
      <c r="D3133" t="str">
        <f>IF(LEFT(TRIM('Tracker&amp;Invoice'!B3175),9)="INVOICE #","INVOICE",IF(TRIM('Tracker&amp;Invoice'!B3175)="Overall Completion INVOICE","OVERALL",""))</f>
        <v/>
      </c>
      <c r="E3133" t="str">
        <f>IF(D3133="INVOICE",VALUE(MID(TRIM('Tracker&amp;Invoice'!B3175),10,10)),"")</f>
        <v/>
      </c>
      <c r="F3133">
        <f>IF(B3133=1,IFERROR(LOOKUP(2,1/('Tracker&amp;Invoice'!$H3175:$AC3175&lt;&gt;""),COLUMN('Tracker&amp;Invoice'!$H3175:$AC3175)),8),F3132)</f>
        <v>14</v>
      </c>
      <c r="G3133">
        <f>IF(D3133="OVERALL",IFERROR(LOOKUP(2,1/('Tracker&amp;Invoice'!$H3175:$AC3175&lt;&gt;""),COLUMN('Tracker&amp;Invoice'!$H3175:$AC3175)),8),G3134)</f>
        <v>15</v>
      </c>
      <c r="H3133">
        <f t="shared" si="96"/>
        <v>15</v>
      </c>
      <c r="I3133" s="29">
        <f>IF(D3133="INVOICE",SUM('Tracker&amp;Invoice'!$H3175:INDEX('Tracker&amp;Invoice'!$A3175:$AC3175,1,H3133)),0)</f>
        <v>0</v>
      </c>
      <c r="J3133" s="29">
        <f>IF(D3133="OVERALL",SUM('Tracker&amp;Invoice'!$H3175:$AC3175),0)</f>
        <v>0</v>
      </c>
    </row>
    <row r="3134" spans="1:10">
      <c r="A3134" t="e">
        <f t="shared" si="97"/>
        <v>#REF!</v>
      </c>
      <c r="B3134">
        <f>IF(AND('Tracker&amp;Invoice'!A3176&lt;&gt;"",'Tracker&amp;Invoice'!A3176&lt;&gt;"ITEM",'Tracker&amp;Invoice'!A3174="ITEM"),1,0)</f>
        <v>0</v>
      </c>
      <c r="C3134" t="str">
        <f>IF(B3134=1,'Tracker&amp;Invoice'!A3176,C3133)</f>
        <v>BQ-173</v>
      </c>
      <c r="D3134" t="str">
        <f>IF(LEFT(TRIM('Tracker&amp;Invoice'!B3176),9)="INVOICE #","INVOICE",IF(TRIM('Tracker&amp;Invoice'!B3176)="Overall Completion INVOICE","OVERALL",""))</f>
        <v/>
      </c>
      <c r="E3134" t="str">
        <f>IF(D3134="INVOICE",VALUE(MID(TRIM('Tracker&amp;Invoice'!B3176),10,10)),"")</f>
        <v/>
      </c>
      <c r="F3134">
        <f>IF(B3134=1,IFERROR(LOOKUP(2,1/('Tracker&amp;Invoice'!$H3176:$AC3176&lt;&gt;""),COLUMN('Tracker&amp;Invoice'!$H3176:$AC3176)),8),F3133)</f>
        <v>14</v>
      </c>
      <c r="G3134">
        <f>IF(D3134="OVERALL",IFERROR(LOOKUP(2,1/('Tracker&amp;Invoice'!$H3176:$AC3176&lt;&gt;""),COLUMN('Tracker&amp;Invoice'!$H3176:$AC3176)),8),G3135)</f>
        <v>15</v>
      </c>
      <c r="H3134">
        <f t="shared" si="96"/>
        <v>15</v>
      </c>
      <c r="I3134" s="29">
        <f>IF(D3134="INVOICE",SUM('Tracker&amp;Invoice'!$H3176:INDEX('Tracker&amp;Invoice'!$A3176:$AC3176,1,H3134)),0)</f>
        <v>0</v>
      </c>
      <c r="J3134" s="29">
        <f>IF(D3134="OVERALL",SUM('Tracker&amp;Invoice'!$H3176:$AC3176),0)</f>
        <v>0</v>
      </c>
    </row>
    <row r="3135" spans="1:10">
      <c r="A3135" t="e">
        <f t="shared" si="97"/>
        <v>#REF!</v>
      </c>
      <c r="B3135">
        <f>IF(AND('Tracker&amp;Invoice'!A3177&lt;&gt;"",'Tracker&amp;Invoice'!A3177&lt;&gt;"ITEM",'Tracker&amp;Invoice'!A3175="ITEM"),1,0)</f>
        <v>0</v>
      </c>
      <c r="C3135" t="str">
        <f>IF(B3135=1,'Tracker&amp;Invoice'!A3177,C3134)</f>
        <v>BQ-173</v>
      </c>
      <c r="D3135" t="str">
        <f>IF(LEFT(TRIM('Tracker&amp;Invoice'!B3177),9)="INVOICE #","INVOICE",IF(TRIM('Tracker&amp;Invoice'!B3177)="Overall Completion INVOICE","OVERALL",""))</f>
        <v/>
      </c>
      <c r="E3135" t="str">
        <f>IF(D3135="INVOICE",VALUE(MID(TRIM('Tracker&amp;Invoice'!B3177),10,10)),"")</f>
        <v/>
      </c>
      <c r="F3135">
        <f>IF(B3135=1,IFERROR(LOOKUP(2,1/('Tracker&amp;Invoice'!$H3177:$AC3177&lt;&gt;""),COLUMN('Tracker&amp;Invoice'!$H3177:$AC3177)),8),F3134)</f>
        <v>14</v>
      </c>
      <c r="G3135">
        <f>IF(D3135="OVERALL",IFERROR(LOOKUP(2,1/('Tracker&amp;Invoice'!$H3177:$AC3177&lt;&gt;""),COLUMN('Tracker&amp;Invoice'!$H3177:$AC3177)),8),G3136)</f>
        <v>15</v>
      </c>
      <c r="H3135">
        <f t="shared" si="96"/>
        <v>15</v>
      </c>
      <c r="I3135" s="29">
        <f>IF(D3135="INVOICE",SUM('Tracker&amp;Invoice'!$H3177:INDEX('Tracker&amp;Invoice'!$A3177:$AC3177,1,H3135)),0)</f>
        <v>0</v>
      </c>
      <c r="J3135" s="29">
        <f>IF(D3135="OVERALL",SUM('Tracker&amp;Invoice'!$H3177:$AC3177),0)</f>
        <v>0</v>
      </c>
    </row>
    <row r="3136" spans="1:10">
      <c r="A3136" t="e">
        <f t="shared" si="97"/>
        <v>#REF!</v>
      </c>
      <c r="B3136">
        <f>IF(AND('Tracker&amp;Invoice'!A3178&lt;&gt;"",'Tracker&amp;Invoice'!A3178&lt;&gt;"ITEM",'Tracker&amp;Invoice'!A3176="ITEM"),1,0)</f>
        <v>0</v>
      </c>
      <c r="C3136" t="str">
        <f>IF(B3136=1,'Tracker&amp;Invoice'!A3178,C3135)</f>
        <v>BQ-173</v>
      </c>
      <c r="D3136" t="str">
        <f>IF(LEFT(TRIM('Tracker&amp;Invoice'!B3178),9)="INVOICE #","INVOICE",IF(TRIM('Tracker&amp;Invoice'!B3178)="Overall Completion INVOICE","OVERALL",""))</f>
        <v/>
      </c>
      <c r="E3136" t="str">
        <f>IF(D3136="INVOICE",VALUE(MID(TRIM('Tracker&amp;Invoice'!B3178),10,10)),"")</f>
        <v/>
      </c>
      <c r="F3136">
        <f>IF(B3136=1,IFERROR(LOOKUP(2,1/('Tracker&amp;Invoice'!$H3178:$AC3178&lt;&gt;""),COLUMN('Tracker&amp;Invoice'!$H3178:$AC3178)),8),F3135)</f>
        <v>14</v>
      </c>
      <c r="G3136">
        <f>IF(D3136="OVERALL",IFERROR(LOOKUP(2,1/('Tracker&amp;Invoice'!$H3178:$AC3178&lt;&gt;""),COLUMN('Tracker&amp;Invoice'!$H3178:$AC3178)),8),G3137)</f>
        <v>15</v>
      </c>
      <c r="H3136">
        <f t="shared" si="96"/>
        <v>15</v>
      </c>
      <c r="I3136" s="29">
        <f>IF(D3136="INVOICE",SUM('Tracker&amp;Invoice'!$H3178:INDEX('Tracker&amp;Invoice'!$A3178:$AC3178,1,H3136)),0)</f>
        <v>0</v>
      </c>
      <c r="J3136" s="29">
        <f>IF(D3136="OVERALL",SUM('Tracker&amp;Invoice'!$H3178:$AC3178),0)</f>
        <v>0</v>
      </c>
    </row>
    <row r="3137" spans="1:10">
      <c r="A3137" t="e">
        <f t="shared" si="97"/>
        <v>#REF!</v>
      </c>
      <c r="B3137">
        <f>IF(AND('Tracker&amp;Invoice'!A3179&lt;&gt;"",'Tracker&amp;Invoice'!A3179&lt;&gt;"ITEM",'Tracker&amp;Invoice'!A3177="ITEM"),1,0)</f>
        <v>1</v>
      </c>
      <c r="C3137" t="str">
        <f>IF(B3137=1,'Tracker&amp;Invoice'!A3179,C3136)</f>
        <v>BQ-174</v>
      </c>
      <c r="D3137" t="str">
        <f>IF(LEFT(TRIM('Tracker&amp;Invoice'!B3179),9)="INVOICE #","INVOICE",IF(TRIM('Tracker&amp;Invoice'!B3179)="Overall Completion INVOICE","OVERALL",""))</f>
        <v/>
      </c>
      <c r="E3137" t="str">
        <f>IF(D3137="INVOICE",VALUE(MID(TRIM('Tracker&amp;Invoice'!B3179),10,10)),"")</f>
        <v/>
      </c>
      <c r="F3137">
        <f>IF(B3137=1,IFERROR(LOOKUP(2,1/('Tracker&amp;Invoice'!$H3179:$AC3179&lt;&gt;""),COLUMN('Tracker&amp;Invoice'!$H3179:$AC3179)),8),F3136)</f>
        <v>14</v>
      </c>
      <c r="G3137">
        <f>IF(D3137="OVERALL",IFERROR(LOOKUP(2,1/('Tracker&amp;Invoice'!$H3179:$AC3179&lt;&gt;""),COLUMN('Tracker&amp;Invoice'!$H3179:$AC3179)),8),G3138)</f>
        <v>15</v>
      </c>
      <c r="H3137">
        <f t="shared" si="96"/>
        <v>15</v>
      </c>
      <c r="I3137" s="29">
        <f>IF(D3137="INVOICE",SUM('Tracker&amp;Invoice'!$H3179:INDEX('Tracker&amp;Invoice'!$A3179:$AC3179,1,H3137)),0)</f>
        <v>0</v>
      </c>
      <c r="J3137" s="29">
        <f>IF(D3137="OVERALL",SUM('Tracker&amp;Invoice'!$H3179:$AC3179),0)</f>
        <v>0</v>
      </c>
    </row>
    <row r="3138" spans="1:10">
      <c r="A3138" t="e">
        <f t="shared" si="97"/>
        <v>#REF!</v>
      </c>
      <c r="B3138">
        <f>IF(AND('Tracker&amp;Invoice'!A3180&lt;&gt;"",'Tracker&amp;Invoice'!A3180&lt;&gt;"ITEM",'Tracker&amp;Invoice'!A3178="ITEM"),1,0)</f>
        <v>0</v>
      </c>
      <c r="C3138" t="str">
        <f>IF(B3138=1,'Tracker&amp;Invoice'!A3180,C3137)</f>
        <v>BQ-174</v>
      </c>
      <c r="D3138" t="str">
        <f>IF(LEFT(TRIM('Tracker&amp;Invoice'!B3180),9)="INVOICE #","INVOICE",IF(TRIM('Tracker&amp;Invoice'!B3180)="Overall Completion INVOICE","OVERALL",""))</f>
        <v/>
      </c>
      <c r="E3138" t="str">
        <f>IF(D3138="INVOICE",VALUE(MID(TRIM('Tracker&amp;Invoice'!B3180),10,10)),"")</f>
        <v/>
      </c>
      <c r="F3138">
        <f>IF(B3138=1,IFERROR(LOOKUP(2,1/('Tracker&amp;Invoice'!$H3180:$AC3180&lt;&gt;""),COLUMN('Tracker&amp;Invoice'!$H3180:$AC3180)),8),F3137)</f>
        <v>14</v>
      </c>
      <c r="G3138">
        <f>IF(D3138="OVERALL",IFERROR(LOOKUP(2,1/('Tracker&amp;Invoice'!$H3180:$AC3180&lt;&gt;""),COLUMN('Tracker&amp;Invoice'!$H3180:$AC3180)),8),G3139)</f>
        <v>15</v>
      </c>
      <c r="H3138">
        <f t="shared" si="96"/>
        <v>15</v>
      </c>
      <c r="I3138" s="29">
        <f>IF(D3138="INVOICE",SUM('Tracker&amp;Invoice'!$H3180:INDEX('Tracker&amp;Invoice'!$A3180:$AC3180,1,H3138)),0)</f>
        <v>0</v>
      </c>
      <c r="J3138" s="29">
        <f>IF(D3138="OVERALL",SUM('Tracker&amp;Invoice'!$H3180:$AC3180),0)</f>
        <v>0</v>
      </c>
    </row>
    <row r="3139" spans="1:10">
      <c r="A3139" t="e">
        <f t="shared" si="97"/>
        <v>#REF!</v>
      </c>
      <c r="B3139">
        <f>IF(AND('Tracker&amp;Invoice'!A3181&lt;&gt;"",'Tracker&amp;Invoice'!A3181&lt;&gt;"ITEM",'Tracker&amp;Invoice'!A3179="ITEM"),1,0)</f>
        <v>0</v>
      </c>
      <c r="C3139" t="str">
        <f>IF(B3139=1,'Tracker&amp;Invoice'!A3181,C3138)</f>
        <v>BQ-174</v>
      </c>
      <c r="D3139" t="str">
        <f>IF(LEFT(TRIM('Tracker&amp;Invoice'!B3181),9)="INVOICE #","INVOICE",IF(TRIM('Tracker&amp;Invoice'!B3181)="Overall Completion INVOICE","OVERALL",""))</f>
        <v/>
      </c>
      <c r="E3139" t="str">
        <f>IF(D3139="INVOICE",VALUE(MID(TRIM('Tracker&amp;Invoice'!B3181),10,10)),"")</f>
        <v/>
      </c>
      <c r="F3139">
        <f>IF(B3139=1,IFERROR(LOOKUP(2,1/('Tracker&amp;Invoice'!$H3181:$AC3181&lt;&gt;""),COLUMN('Tracker&amp;Invoice'!$H3181:$AC3181)),8),F3138)</f>
        <v>14</v>
      </c>
      <c r="G3139">
        <f>IF(D3139="OVERALL",IFERROR(LOOKUP(2,1/('Tracker&amp;Invoice'!$H3181:$AC3181&lt;&gt;""),COLUMN('Tracker&amp;Invoice'!$H3181:$AC3181)),8),G3140)</f>
        <v>15</v>
      </c>
      <c r="H3139">
        <f t="shared" ref="H3139:H3202" si="98">MAX(F3139,G3139)</f>
        <v>15</v>
      </c>
      <c r="I3139" s="29">
        <f>IF(D3139="INVOICE",SUM('Tracker&amp;Invoice'!$H3181:INDEX('Tracker&amp;Invoice'!$A3181:$AC3181,1,H3139)),0)</f>
        <v>0</v>
      </c>
      <c r="J3139" s="29">
        <f>IF(D3139="OVERALL",SUM('Tracker&amp;Invoice'!$H3181:$AC3181),0)</f>
        <v>0</v>
      </c>
    </row>
    <row r="3140" spans="1:10">
      <c r="A3140" t="e">
        <f t="shared" ref="A3140:A3203" si="99">A3139+B3140</f>
        <v>#REF!</v>
      </c>
      <c r="B3140">
        <f>IF(AND('Tracker&amp;Invoice'!A3182&lt;&gt;"",'Tracker&amp;Invoice'!A3182&lt;&gt;"ITEM",'Tracker&amp;Invoice'!A3180="ITEM"),1,0)</f>
        <v>0</v>
      </c>
      <c r="C3140" t="str">
        <f>IF(B3140=1,'Tracker&amp;Invoice'!A3182,C3139)</f>
        <v>BQ-174</v>
      </c>
      <c r="D3140" t="str">
        <f>IF(LEFT(TRIM('Tracker&amp;Invoice'!B3182),9)="INVOICE #","INVOICE",IF(TRIM('Tracker&amp;Invoice'!B3182)="Overall Completion INVOICE","OVERALL",""))</f>
        <v>INVOICE</v>
      </c>
      <c r="E3140">
        <f>IF(D3140="INVOICE",VALUE(MID(TRIM('Tracker&amp;Invoice'!B3182),10,10)),"")</f>
        <v>27</v>
      </c>
      <c r="F3140">
        <f>IF(B3140=1,IFERROR(LOOKUP(2,1/('Tracker&amp;Invoice'!$H3182:$AC3182&lt;&gt;""),COLUMN('Tracker&amp;Invoice'!$H3182:$AC3182)),8),F3139)</f>
        <v>14</v>
      </c>
      <c r="G3140">
        <f>IF(D3140="OVERALL",IFERROR(LOOKUP(2,1/('Tracker&amp;Invoice'!$H3182:$AC3182&lt;&gt;""),COLUMN('Tracker&amp;Invoice'!$H3182:$AC3182)),8),G3141)</f>
        <v>15</v>
      </c>
      <c r="H3140">
        <f t="shared" si="98"/>
        <v>15</v>
      </c>
      <c r="I3140" s="29">
        <f>IF(D3140="INVOICE",SUM('Tracker&amp;Invoice'!$H3182:INDEX('Tracker&amp;Invoice'!$A3182:$AC3182,1,H3140)),0)</f>
        <v>6468</v>
      </c>
      <c r="J3140" s="29">
        <f>IF(D3140="OVERALL",SUM('Tracker&amp;Invoice'!$H3182:$AC3182),0)</f>
        <v>0</v>
      </c>
    </row>
    <row r="3141" spans="1:10">
      <c r="A3141" t="e">
        <f t="shared" si="99"/>
        <v>#REF!</v>
      </c>
      <c r="B3141">
        <f>IF(AND('Tracker&amp;Invoice'!A3183&lt;&gt;"",'Tracker&amp;Invoice'!A3183&lt;&gt;"ITEM",'Tracker&amp;Invoice'!A3181="ITEM"),1,0)</f>
        <v>0</v>
      </c>
      <c r="C3141" t="str">
        <f>IF(B3141=1,'Tracker&amp;Invoice'!A3183,C3140)</f>
        <v>BQ-174</v>
      </c>
      <c r="D3141" t="str">
        <f>IF(LEFT(TRIM('Tracker&amp;Invoice'!B3183),9)="INVOICE #","INVOICE",IF(TRIM('Tracker&amp;Invoice'!B3183)="Overall Completion INVOICE","OVERALL",""))</f>
        <v/>
      </c>
      <c r="E3141" t="str">
        <f>IF(D3141="INVOICE",VALUE(MID(TRIM('Tracker&amp;Invoice'!B3183),10,10)),"")</f>
        <v/>
      </c>
      <c r="F3141">
        <f>IF(B3141=1,IFERROR(LOOKUP(2,1/('Tracker&amp;Invoice'!$H3183:$AC3183&lt;&gt;""),COLUMN('Tracker&amp;Invoice'!$H3183:$AC3183)),8),F3140)</f>
        <v>14</v>
      </c>
      <c r="G3141">
        <f>IF(D3141="OVERALL",IFERROR(LOOKUP(2,1/('Tracker&amp;Invoice'!$H3183:$AC3183&lt;&gt;""),COLUMN('Tracker&amp;Invoice'!$H3183:$AC3183)),8),G3142)</f>
        <v>15</v>
      </c>
      <c r="H3141">
        <f t="shared" si="98"/>
        <v>15</v>
      </c>
      <c r="I3141" s="29">
        <f>IF(D3141="INVOICE",SUM('Tracker&amp;Invoice'!$H3183:INDEX('Tracker&amp;Invoice'!$A3183:$AC3183,1,H3141)),0)</f>
        <v>0</v>
      </c>
      <c r="J3141" s="29">
        <f>IF(D3141="OVERALL",SUM('Tracker&amp;Invoice'!$H3183:$AC3183),0)</f>
        <v>0</v>
      </c>
    </row>
    <row r="3142" spans="1:10">
      <c r="A3142" t="e">
        <f t="shared" si="99"/>
        <v>#REF!</v>
      </c>
      <c r="B3142">
        <f>IF(AND('Tracker&amp;Invoice'!A3184&lt;&gt;"",'Tracker&amp;Invoice'!A3184&lt;&gt;"ITEM",'Tracker&amp;Invoice'!A3182="ITEM"),1,0)</f>
        <v>0</v>
      </c>
      <c r="C3142" t="str">
        <f>IF(B3142=1,'Tracker&amp;Invoice'!A3184,C3141)</f>
        <v>BQ-174</v>
      </c>
      <c r="D3142" t="str">
        <f>IF(LEFT(TRIM('Tracker&amp;Invoice'!B3184),9)="INVOICE #","INVOICE",IF(TRIM('Tracker&amp;Invoice'!B3184)="Overall Completion INVOICE","OVERALL",""))</f>
        <v>INVOICE</v>
      </c>
      <c r="E3142">
        <f>IF(D3142="INVOICE",VALUE(MID(TRIM('Tracker&amp;Invoice'!B3184),10,10)),"")</f>
        <v>31</v>
      </c>
      <c r="F3142">
        <f>IF(B3142=1,IFERROR(LOOKUP(2,1/('Tracker&amp;Invoice'!$H3184:$AC3184&lt;&gt;""),COLUMN('Tracker&amp;Invoice'!$H3184:$AC3184)),8),F3141)</f>
        <v>14</v>
      </c>
      <c r="G3142">
        <f>IF(D3142="OVERALL",IFERROR(LOOKUP(2,1/('Tracker&amp;Invoice'!$H3184:$AC3184&lt;&gt;""),COLUMN('Tracker&amp;Invoice'!$H3184:$AC3184)),8),G3143)</f>
        <v>15</v>
      </c>
      <c r="H3142">
        <f t="shared" si="98"/>
        <v>15</v>
      </c>
      <c r="I3142" s="29">
        <f>IF(D3142="INVOICE",SUM('Tracker&amp;Invoice'!$H3184:INDEX('Tracker&amp;Invoice'!$A3184:$AC3184,1,H3142)),0)</f>
        <v>252</v>
      </c>
      <c r="J3142" s="29">
        <f>IF(D3142="OVERALL",SUM('Tracker&amp;Invoice'!$H3184:$AC3184),0)</f>
        <v>0</v>
      </c>
    </row>
    <row r="3143" spans="1:10">
      <c r="A3143" t="e">
        <f t="shared" si="99"/>
        <v>#REF!</v>
      </c>
      <c r="B3143">
        <f>IF(AND('Tracker&amp;Invoice'!A3185&lt;&gt;"",'Tracker&amp;Invoice'!A3185&lt;&gt;"ITEM",'Tracker&amp;Invoice'!A3183="ITEM"),1,0)</f>
        <v>0</v>
      </c>
      <c r="C3143" t="str">
        <f>IF(B3143=1,'Tracker&amp;Invoice'!A3185,C3142)</f>
        <v>BQ-174</v>
      </c>
      <c r="D3143" t="str">
        <f>IF(LEFT(TRIM('Tracker&amp;Invoice'!B3185),9)="INVOICE #","INVOICE",IF(TRIM('Tracker&amp;Invoice'!B3185)="Overall Completion INVOICE","OVERALL",""))</f>
        <v/>
      </c>
      <c r="E3143" t="str">
        <f>IF(D3143="INVOICE",VALUE(MID(TRIM('Tracker&amp;Invoice'!B3185),10,10)),"")</f>
        <v/>
      </c>
      <c r="F3143">
        <f>IF(B3143=1,IFERROR(LOOKUP(2,1/('Tracker&amp;Invoice'!$H3185:$AC3185&lt;&gt;""),COLUMN('Tracker&amp;Invoice'!$H3185:$AC3185)),8),F3142)</f>
        <v>14</v>
      </c>
      <c r="G3143">
        <f>IF(D3143="OVERALL",IFERROR(LOOKUP(2,1/('Tracker&amp;Invoice'!$H3185:$AC3185&lt;&gt;""),COLUMN('Tracker&amp;Invoice'!$H3185:$AC3185)),8),G3144)</f>
        <v>15</v>
      </c>
      <c r="H3143">
        <f t="shared" si="98"/>
        <v>15</v>
      </c>
      <c r="I3143" s="29">
        <f>IF(D3143="INVOICE",SUM('Tracker&amp;Invoice'!$H3185:INDEX('Tracker&amp;Invoice'!$A3185:$AC3185,1,H3143)),0)</f>
        <v>0</v>
      </c>
      <c r="J3143" s="29">
        <f>IF(D3143="OVERALL",SUM('Tracker&amp;Invoice'!$H3185:$AC3185),0)</f>
        <v>0</v>
      </c>
    </row>
    <row r="3144" spans="1:10">
      <c r="A3144" t="e">
        <f t="shared" si="99"/>
        <v>#REF!</v>
      </c>
      <c r="B3144">
        <f>IF(AND('Tracker&amp;Invoice'!A3186&lt;&gt;"",'Tracker&amp;Invoice'!A3186&lt;&gt;"ITEM",'Tracker&amp;Invoice'!A3184="ITEM"),1,0)</f>
        <v>0</v>
      </c>
      <c r="C3144" t="str">
        <f>IF(B3144=1,'Tracker&amp;Invoice'!A3186,C3143)</f>
        <v>BQ-174</v>
      </c>
      <c r="D3144" t="str">
        <f>IF(LEFT(TRIM('Tracker&amp;Invoice'!B3186),9)="INVOICE #","INVOICE",IF(TRIM('Tracker&amp;Invoice'!B3186)="Overall Completion INVOICE","OVERALL",""))</f>
        <v>OVERALL</v>
      </c>
      <c r="E3144" t="str">
        <f>IF(D3144="INVOICE",VALUE(MID(TRIM('Tracker&amp;Invoice'!B3186),10,10)),"")</f>
        <v/>
      </c>
      <c r="F3144">
        <f>IF(B3144=1,IFERROR(LOOKUP(2,1/('Tracker&amp;Invoice'!$H3186:$AC3186&lt;&gt;""),COLUMN('Tracker&amp;Invoice'!$H3186:$AC3186)),8),F3143)</f>
        <v>14</v>
      </c>
      <c r="G3144">
        <f>IF(D3144="OVERALL",IFERROR(LOOKUP(2,1/('Tracker&amp;Invoice'!$H3186:$AC3186&lt;&gt;""),COLUMN('Tracker&amp;Invoice'!$H3186:$AC3186)),8),G3145)</f>
        <v>15</v>
      </c>
      <c r="H3144">
        <f t="shared" si="98"/>
        <v>15</v>
      </c>
      <c r="I3144" s="29">
        <f>IF(D3144="INVOICE",SUM('Tracker&amp;Invoice'!$H3186:INDEX('Tracker&amp;Invoice'!$A3186:$AC3186,1,H3144)),0)</f>
        <v>0</v>
      </c>
      <c r="J3144" s="29">
        <f>IF(D3144="OVERALL",SUM('Tracker&amp;Invoice'!$H3186:$AC3186),0)</f>
        <v>6720</v>
      </c>
    </row>
    <row r="3145" spans="1:10">
      <c r="A3145" t="e">
        <f t="shared" si="99"/>
        <v>#REF!</v>
      </c>
      <c r="B3145">
        <f>IF(AND('Tracker&amp;Invoice'!A3187&lt;&gt;"",'Tracker&amp;Invoice'!A3187&lt;&gt;"ITEM",'Tracker&amp;Invoice'!A3185="ITEM"),1,0)</f>
        <v>0</v>
      </c>
      <c r="C3145" t="str">
        <f>IF(B3145=1,'Tracker&amp;Invoice'!A3187,C3144)</f>
        <v>BQ-174</v>
      </c>
      <c r="D3145" t="str">
        <f>IF(LEFT(TRIM('Tracker&amp;Invoice'!B3187),9)="INVOICE #","INVOICE",IF(TRIM('Tracker&amp;Invoice'!B3187)="Overall Completion INVOICE","OVERALL",""))</f>
        <v/>
      </c>
      <c r="E3145" t="str">
        <f>IF(D3145="INVOICE",VALUE(MID(TRIM('Tracker&amp;Invoice'!B3187),10,10)),"")</f>
        <v/>
      </c>
      <c r="F3145">
        <f>IF(B3145=1,IFERROR(LOOKUP(2,1/('Tracker&amp;Invoice'!$H3187:$AC3187&lt;&gt;""),COLUMN('Tracker&amp;Invoice'!$H3187:$AC3187)),8),F3144)</f>
        <v>14</v>
      </c>
      <c r="G3145">
        <f>IF(D3145="OVERALL",IFERROR(LOOKUP(2,1/('Tracker&amp;Invoice'!$H3187:$AC3187&lt;&gt;""),COLUMN('Tracker&amp;Invoice'!$H3187:$AC3187)),8),G3146)</f>
        <v>15</v>
      </c>
      <c r="H3145">
        <f t="shared" si="98"/>
        <v>15</v>
      </c>
      <c r="I3145" s="29">
        <f>IF(D3145="INVOICE",SUM('Tracker&amp;Invoice'!$H3187:INDEX('Tracker&amp;Invoice'!$A3187:$AC3187,1,H3145)),0)</f>
        <v>0</v>
      </c>
      <c r="J3145" s="29">
        <f>IF(D3145="OVERALL",SUM('Tracker&amp;Invoice'!$H3187:$AC3187),0)</f>
        <v>0</v>
      </c>
    </row>
    <row r="3146" spans="1:10">
      <c r="A3146" t="e">
        <f t="shared" si="99"/>
        <v>#REF!</v>
      </c>
      <c r="B3146">
        <f>IF(AND('Tracker&amp;Invoice'!A3188&lt;&gt;"",'Tracker&amp;Invoice'!A3188&lt;&gt;"ITEM",'Tracker&amp;Invoice'!A3186="ITEM"),1,0)</f>
        <v>0</v>
      </c>
      <c r="C3146" t="str">
        <f>IF(B3146=1,'Tracker&amp;Invoice'!A3188,C3145)</f>
        <v>BQ-174</v>
      </c>
      <c r="D3146" t="str">
        <f>IF(LEFT(TRIM('Tracker&amp;Invoice'!B3188),9)="INVOICE #","INVOICE",IF(TRIM('Tracker&amp;Invoice'!B3188)="Overall Completion INVOICE","OVERALL",""))</f>
        <v/>
      </c>
      <c r="E3146" t="str">
        <f>IF(D3146="INVOICE",VALUE(MID(TRIM('Tracker&amp;Invoice'!B3188),10,10)),"")</f>
        <v/>
      </c>
      <c r="F3146">
        <f>IF(B3146=1,IFERROR(LOOKUP(2,1/('Tracker&amp;Invoice'!$H3188:$AC3188&lt;&gt;""),COLUMN('Tracker&amp;Invoice'!$H3188:$AC3188)),8),F3145)</f>
        <v>14</v>
      </c>
      <c r="G3146">
        <f>IF(D3146="OVERALL",IFERROR(LOOKUP(2,1/('Tracker&amp;Invoice'!$H3188:$AC3188&lt;&gt;""),COLUMN('Tracker&amp;Invoice'!$H3188:$AC3188)),8),G3147)</f>
        <v>15</v>
      </c>
      <c r="H3146">
        <f t="shared" si="98"/>
        <v>15</v>
      </c>
      <c r="I3146" s="29">
        <f>IF(D3146="INVOICE",SUM('Tracker&amp;Invoice'!$H3188:INDEX('Tracker&amp;Invoice'!$A3188:$AC3188,1,H3146)),0)</f>
        <v>0</v>
      </c>
      <c r="J3146" s="29">
        <f>IF(D3146="OVERALL",SUM('Tracker&amp;Invoice'!$H3188:$AC3188),0)</f>
        <v>0</v>
      </c>
    </row>
    <row r="3147" spans="1:10">
      <c r="A3147" t="e">
        <f t="shared" si="99"/>
        <v>#REF!</v>
      </c>
      <c r="B3147">
        <f>IF(AND('Tracker&amp;Invoice'!A3189&lt;&gt;"",'Tracker&amp;Invoice'!A3189&lt;&gt;"ITEM",'Tracker&amp;Invoice'!A3187="ITEM"),1,0)</f>
        <v>0</v>
      </c>
      <c r="C3147" t="str">
        <f>IF(B3147=1,'Tracker&amp;Invoice'!A3189,C3146)</f>
        <v>BQ-174</v>
      </c>
      <c r="D3147" t="str">
        <f>IF(LEFT(TRIM('Tracker&amp;Invoice'!B3189),9)="INVOICE #","INVOICE",IF(TRIM('Tracker&amp;Invoice'!B3189)="Overall Completion INVOICE","OVERALL",""))</f>
        <v/>
      </c>
      <c r="E3147" t="str">
        <f>IF(D3147="INVOICE",VALUE(MID(TRIM('Tracker&amp;Invoice'!B3189),10,10)),"")</f>
        <v/>
      </c>
      <c r="F3147">
        <f>IF(B3147=1,IFERROR(LOOKUP(2,1/('Tracker&amp;Invoice'!$H3189:$AC3189&lt;&gt;""),COLUMN('Tracker&amp;Invoice'!$H3189:$AC3189)),8),F3146)</f>
        <v>14</v>
      </c>
      <c r="G3147">
        <f>IF(D3147="OVERALL",IFERROR(LOOKUP(2,1/('Tracker&amp;Invoice'!$H3189:$AC3189&lt;&gt;""),COLUMN('Tracker&amp;Invoice'!$H3189:$AC3189)),8),G3148)</f>
        <v>15</v>
      </c>
      <c r="H3147">
        <f t="shared" si="98"/>
        <v>15</v>
      </c>
      <c r="I3147" s="29">
        <f>IF(D3147="INVOICE",SUM('Tracker&amp;Invoice'!$H3189:INDEX('Tracker&amp;Invoice'!$A3189:$AC3189,1,H3147)),0)</f>
        <v>0</v>
      </c>
      <c r="J3147" s="29">
        <f>IF(D3147="OVERALL",SUM('Tracker&amp;Invoice'!$H3189:$AC3189),0)</f>
        <v>0</v>
      </c>
    </row>
    <row r="3148" spans="1:10">
      <c r="A3148" t="e">
        <f t="shared" si="99"/>
        <v>#REF!</v>
      </c>
      <c r="B3148">
        <f>IF(AND('Tracker&amp;Invoice'!A3190&lt;&gt;"",'Tracker&amp;Invoice'!A3190&lt;&gt;"ITEM",'Tracker&amp;Invoice'!A3188="ITEM"),1,0)</f>
        <v>0</v>
      </c>
      <c r="C3148" t="str">
        <f>IF(B3148=1,'Tracker&amp;Invoice'!A3190,C3147)</f>
        <v>BQ-174</v>
      </c>
      <c r="D3148" t="str">
        <f>IF(LEFT(TRIM('Tracker&amp;Invoice'!B3190),9)="INVOICE #","INVOICE",IF(TRIM('Tracker&amp;Invoice'!B3190)="Overall Completion INVOICE","OVERALL",""))</f>
        <v/>
      </c>
      <c r="E3148" t="str">
        <f>IF(D3148="INVOICE",VALUE(MID(TRIM('Tracker&amp;Invoice'!B3190),10,10)),"")</f>
        <v/>
      </c>
      <c r="F3148">
        <f>IF(B3148=1,IFERROR(LOOKUP(2,1/('Tracker&amp;Invoice'!$H3190:$AC3190&lt;&gt;""),COLUMN('Tracker&amp;Invoice'!$H3190:$AC3190)),8),F3147)</f>
        <v>14</v>
      </c>
      <c r="G3148">
        <f>IF(D3148="OVERALL",IFERROR(LOOKUP(2,1/('Tracker&amp;Invoice'!$H3190:$AC3190&lt;&gt;""),COLUMN('Tracker&amp;Invoice'!$H3190:$AC3190)),8),G3149)</f>
        <v>15</v>
      </c>
      <c r="H3148">
        <f t="shared" si="98"/>
        <v>15</v>
      </c>
      <c r="I3148" s="29">
        <f>IF(D3148="INVOICE",SUM('Tracker&amp;Invoice'!$H3190:INDEX('Tracker&amp;Invoice'!$A3190:$AC3190,1,H3148)),0)</f>
        <v>0</v>
      </c>
      <c r="J3148" s="29">
        <f>IF(D3148="OVERALL",SUM('Tracker&amp;Invoice'!$H3190:$AC3190),0)</f>
        <v>0</v>
      </c>
    </row>
    <row r="3149" spans="1:10">
      <c r="A3149" t="e">
        <f t="shared" si="99"/>
        <v>#REF!</v>
      </c>
      <c r="B3149">
        <f>IF(AND('Tracker&amp;Invoice'!A3191&lt;&gt;"",'Tracker&amp;Invoice'!A3191&lt;&gt;"ITEM",'Tracker&amp;Invoice'!A3189="ITEM"),1,0)</f>
        <v>0</v>
      </c>
      <c r="C3149" t="str">
        <f>IF(B3149=1,'Tracker&amp;Invoice'!A3191,C3148)</f>
        <v>BQ-174</v>
      </c>
      <c r="D3149" t="str">
        <f>IF(LEFT(TRIM('Tracker&amp;Invoice'!B3191),9)="INVOICE #","INVOICE",IF(TRIM('Tracker&amp;Invoice'!B3191)="Overall Completion INVOICE","OVERALL",""))</f>
        <v/>
      </c>
      <c r="E3149" t="str">
        <f>IF(D3149="INVOICE",VALUE(MID(TRIM('Tracker&amp;Invoice'!B3191),10,10)),"")</f>
        <v/>
      </c>
      <c r="F3149">
        <f>IF(B3149=1,IFERROR(LOOKUP(2,1/('Tracker&amp;Invoice'!$H3191:$AC3191&lt;&gt;""),COLUMN('Tracker&amp;Invoice'!$H3191:$AC3191)),8),F3148)</f>
        <v>14</v>
      </c>
      <c r="G3149">
        <f>IF(D3149="OVERALL",IFERROR(LOOKUP(2,1/('Tracker&amp;Invoice'!$H3191:$AC3191&lt;&gt;""),COLUMN('Tracker&amp;Invoice'!$H3191:$AC3191)),8),G3150)</f>
        <v>15</v>
      </c>
      <c r="H3149">
        <f t="shared" si="98"/>
        <v>15</v>
      </c>
      <c r="I3149" s="29">
        <f>IF(D3149="INVOICE",SUM('Tracker&amp;Invoice'!$H3191:INDEX('Tracker&amp;Invoice'!$A3191:$AC3191,1,H3149)),0)</f>
        <v>0</v>
      </c>
      <c r="J3149" s="29">
        <f>IF(D3149="OVERALL",SUM('Tracker&amp;Invoice'!$H3191:$AC3191),0)</f>
        <v>0</v>
      </c>
    </row>
    <row r="3150" spans="1:10">
      <c r="A3150" t="e">
        <f t="shared" si="99"/>
        <v>#REF!</v>
      </c>
      <c r="B3150">
        <f>IF(AND('Tracker&amp;Invoice'!A3192&lt;&gt;"",'Tracker&amp;Invoice'!A3192&lt;&gt;"ITEM",'Tracker&amp;Invoice'!A3190="ITEM"),1,0)</f>
        <v>0</v>
      </c>
      <c r="C3150" t="str">
        <f>IF(B3150=1,'Tracker&amp;Invoice'!A3192,C3149)</f>
        <v>BQ-174</v>
      </c>
      <c r="D3150" t="str">
        <f>IF(LEFT(TRIM('Tracker&amp;Invoice'!B3192),9)="INVOICE #","INVOICE",IF(TRIM('Tracker&amp;Invoice'!B3192)="Overall Completion INVOICE","OVERALL",""))</f>
        <v/>
      </c>
      <c r="E3150" t="str">
        <f>IF(D3150="INVOICE",VALUE(MID(TRIM('Tracker&amp;Invoice'!B3192),10,10)),"")</f>
        <v/>
      </c>
      <c r="F3150">
        <f>IF(B3150=1,IFERROR(LOOKUP(2,1/('Tracker&amp;Invoice'!$H3192:$AC3192&lt;&gt;""),COLUMN('Tracker&amp;Invoice'!$H3192:$AC3192)),8),F3149)</f>
        <v>14</v>
      </c>
      <c r="G3150">
        <f>IF(D3150="OVERALL",IFERROR(LOOKUP(2,1/('Tracker&amp;Invoice'!$H3192:$AC3192&lt;&gt;""),COLUMN('Tracker&amp;Invoice'!$H3192:$AC3192)),8),G3151)</f>
        <v>15</v>
      </c>
      <c r="H3150">
        <f t="shared" si="98"/>
        <v>15</v>
      </c>
      <c r="I3150" s="29">
        <f>IF(D3150="INVOICE",SUM('Tracker&amp;Invoice'!$H3192:INDEX('Tracker&amp;Invoice'!$A3192:$AC3192,1,H3150)),0)</f>
        <v>0</v>
      </c>
      <c r="J3150" s="29">
        <f>IF(D3150="OVERALL",SUM('Tracker&amp;Invoice'!$H3192:$AC3192),0)</f>
        <v>0</v>
      </c>
    </row>
    <row r="3151" spans="1:10">
      <c r="A3151" t="e">
        <f t="shared" si="99"/>
        <v>#REF!</v>
      </c>
      <c r="B3151">
        <f>IF(AND('Tracker&amp;Invoice'!A3193&lt;&gt;"",'Tracker&amp;Invoice'!A3193&lt;&gt;"ITEM",'Tracker&amp;Invoice'!A3191="ITEM"),1,0)</f>
        <v>0</v>
      </c>
      <c r="C3151" t="str">
        <f>IF(B3151=1,'Tracker&amp;Invoice'!A3193,C3150)</f>
        <v>BQ-174</v>
      </c>
      <c r="D3151" t="str">
        <f>IF(LEFT(TRIM('Tracker&amp;Invoice'!B3193),9)="INVOICE #","INVOICE",IF(TRIM('Tracker&amp;Invoice'!B3193)="Overall Completion INVOICE","OVERALL",""))</f>
        <v/>
      </c>
      <c r="E3151" t="str">
        <f>IF(D3151="INVOICE",VALUE(MID(TRIM('Tracker&amp;Invoice'!B3193),10,10)),"")</f>
        <v/>
      </c>
      <c r="F3151">
        <f>IF(B3151=1,IFERROR(LOOKUP(2,1/('Tracker&amp;Invoice'!$H3193:$AC3193&lt;&gt;""),COLUMN('Tracker&amp;Invoice'!$H3193:$AC3193)),8),F3150)</f>
        <v>14</v>
      </c>
      <c r="G3151">
        <f>IF(D3151="OVERALL",IFERROR(LOOKUP(2,1/('Tracker&amp;Invoice'!$H3193:$AC3193&lt;&gt;""),COLUMN('Tracker&amp;Invoice'!$H3193:$AC3193)),8),G3152)</f>
        <v>15</v>
      </c>
      <c r="H3151">
        <f t="shared" si="98"/>
        <v>15</v>
      </c>
      <c r="I3151" s="29">
        <f>IF(D3151="INVOICE",SUM('Tracker&amp;Invoice'!$H3193:INDEX('Tracker&amp;Invoice'!$A3193:$AC3193,1,H3151)),0)</f>
        <v>0</v>
      </c>
      <c r="J3151" s="29">
        <f>IF(D3151="OVERALL",SUM('Tracker&amp;Invoice'!$H3193:$AC3193),0)</f>
        <v>0</v>
      </c>
    </row>
    <row r="3152" spans="1:10">
      <c r="A3152" t="e">
        <f t="shared" si="99"/>
        <v>#REF!</v>
      </c>
      <c r="B3152">
        <f>IF(AND('Tracker&amp;Invoice'!A3194&lt;&gt;"",'Tracker&amp;Invoice'!A3194&lt;&gt;"ITEM",'Tracker&amp;Invoice'!A3192="ITEM"),1,0)</f>
        <v>0</v>
      </c>
      <c r="C3152" t="str">
        <f>IF(B3152=1,'Tracker&amp;Invoice'!A3194,C3151)</f>
        <v>BQ-174</v>
      </c>
      <c r="D3152" t="str">
        <f>IF(LEFT(TRIM('Tracker&amp;Invoice'!B3194),9)="INVOICE #","INVOICE",IF(TRIM('Tracker&amp;Invoice'!B3194)="Overall Completion INVOICE","OVERALL",""))</f>
        <v/>
      </c>
      <c r="E3152" t="str">
        <f>IF(D3152="INVOICE",VALUE(MID(TRIM('Tracker&amp;Invoice'!B3194),10,10)),"")</f>
        <v/>
      </c>
      <c r="F3152">
        <f>IF(B3152=1,IFERROR(LOOKUP(2,1/('Tracker&amp;Invoice'!$H3194:$AC3194&lt;&gt;""),COLUMN('Tracker&amp;Invoice'!$H3194:$AC3194)),8),F3151)</f>
        <v>14</v>
      </c>
      <c r="G3152">
        <f>IF(D3152="OVERALL",IFERROR(LOOKUP(2,1/('Tracker&amp;Invoice'!$H3194:$AC3194&lt;&gt;""),COLUMN('Tracker&amp;Invoice'!$H3194:$AC3194)),8),G3153)</f>
        <v>15</v>
      </c>
      <c r="H3152">
        <f t="shared" si="98"/>
        <v>15</v>
      </c>
      <c r="I3152" s="29">
        <f>IF(D3152="INVOICE",SUM('Tracker&amp;Invoice'!$H3194:INDEX('Tracker&amp;Invoice'!$A3194:$AC3194,1,H3152)),0)</f>
        <v>0</v>
      </c>
      <c r="J3152" s="29">
        <f>IF(D3152="OVERALL",SUM('Tracker&amp;Invoice'!$H3194:$AC3194),0)</f>
        <v>0</v>
      </c>
    </row>
    <row r="3153" spans="1:10">
      <c r="A3153" t="e">
        <f t="shared" si="99"/>
        <v>#REF!</v>
      </c>
      <c r="B3153">
        <f>IF(AND('Tracker&amp;Invoice'!A3195&lt;&gt;"",'Tracker&amp;Invoice'!A3195&lt;&gt;"ITEM",'Tracker&amp;Invoice'!A3193="ITEM"),1,0)</f>
        <v>1</v>
      </c>
      <c r="C3153" t="str">
        <f>IF(B3153=1,'Tracker&amp;Invoice'!A3195,C3152)</f>
        <v>BQ-175</v>
      </c>
      <c r="D3153" t="str">
        <f>IF(LEFT(TRIM('Tracker&amp;Invoice'!B3195),9)="INVOICE #","INVOICE",IF(TRIM('Tracker&amp;Invoice'!B3195)="Overall Completion INVOICE","OVERALL",""))</f>
        <v/>
      </c>
      <c r="E3153" t="str">
        <f>IF(D3153="INVOICE",VALUE(MID(TRIM('Tracker&amp;Invoice'!B3195),10,10)),"")</f>
        <v/>
      </c>
      <c r="F3153">
        <f>IF(B3153=1,IFERROR(LOOKUP(2,1/('Tracker&amp;Invoice'!$H3195:$AC3195&lt;&gt;""),COLUMN('Tracker&amp;Invoice'!$H3195:$AC3195)),8),F3152)</f>
        <v>14</v>
      </c>
      <c r="G3153">
        <f>IF(D3153="OVERALL",IFERROR(LOOKUP(2,1/('Tracker&amp;Invoice'!$H3195:$AC3195&lt;&gt;""),COLUMN('Tracker&amp;Invoice'!$H3195:$AC3195)),8),G3154)</f>
        <v>15</v>
      </c>
      <c r="H3153">
        <f t="shared" si="98"/>
        <v>15</v>
      </c>
      <c r="I3153" s="29">
        <f>IF(D3153="INVOICE",SUM('Tracker&amp;Invoice'!$H3195:INDEX('Tracker&amp;Invoice'!$A3195:$AC3195,1,H3153)),0)</f>
        <v>0</v>
      </c>
      <c r="J3153" s="29">
        <f>IF(D3153="OVERALL",SUM('Tracker&amp;Invoice'!$H3195:$AC3195),0)</f>
        <v>0</v>
      </c>
    </row>
    <row r="3154" spans="1:10">
      <c r="A3154" t="e">
        <f t="shared" si="99"/>
        <v>#REF!</v>
      </c>
      <c r="B3154">
        <f>IF(AND('Tracker&amp;Invoice'!A3196&lt;&gt;"",'Tracker&amp;Invoice'!A3196&lt;&gt;"ITEM",'Tracker&amp;Invoice'!A3194="ITEM"),1,0)</f>
        <v>0</v>
      </c>
      <c r="C3154" t="str">
        <f>IF(B3154=1,'Tracker&amp;Invoice'!A3196,C3153)</f>
        <v>BQ-175</v>
      </c>
      <c r="D3154" t="str">
        <f>IF(LEFT(TRIM('Tracker&amp;Invoice'!B3196),9)="INVOICE #","INVOICE",IF(TRIM('Tracker&amp;Invoice'!B3196)="Overall Completion INVOICE","OVERALL",""))</f>
        <v/>
      </c>
      <c r="E3154" t="str">
        <f>IF(D3154="INVOICE",VALUE(MID(TRIM('Tracker&amp;Invoice'!B3196),10,10)),"")</f>
        <v/>
      </c>
      <c r="F3154">
        <f>IF(B3154=1,IFERROR(LOOKUP(2,1/('Tracker&amp;Invoice'!$H3196:$AC3196&lt;&gt;""),COLUMN('Tracker&amp;Invoice'!$H3196:$AC3196)),8),F3153)</f>
        <v>14</v>
      </c>
      <c r="G3154">
        <f>IF(D3154="OVERALL",IFERROR(LOOKUP(2,1/('Tracker&amp;Invoice'!$H3196:$AC3196&lt;&gt;""),COLUMN('Tracker&amp;Invoice'!$H3196:$AC3196)),8),G3155)</f>
        <v>15</v>
      </c>
      <c r="H3154">
        <f t="shared" si="98"/>
        <v>15</v>
      </c>
      <c r="I3154" s="29">
        <f>IF(D3154="INVOICE",SUM('Tracker&amp;Invoice'!$H3196:INDEX('Tracker&amp;Invoice'!$A3196:$AC3196,1,H3154)),0)</f>
        <v>0</v>
      </c>
      <c r="J3154" s="29">
        <f>IF(D3154="OVERALL",SUM('Tracker&amp;Invoice'!$H3196:$AC3196),0)</f>
        <v>0</v>
      </c>
    </row>
    <row r="3155" spans="1:10">
      <c r="A3155" t="e">
        <f t="shared" si="99"/>
        <v>#REF!</v>
      </c>
      <c r="B3155">
        <f>IF(AND('Tracker&amp;Invoice'!A3197&lt;&gt;"",'Tracker&amp;Invoice'!A3197&lt;&gt;"ITEM",'Tracker&amp;Invoice'!A3195="ITEM"),1,0)</f>
        <v>0</v>
      </c>
      <c r="C3155" t="str">
        <f>IF(B3155=1,'Tracker&amp;Invoice'!A3197,C3154)</f>
        <v>BQ-175</v>
      </c>
      <c r="D3155" t="str">
        <f>IF(LEFT(TRIM('Tracker&amp;Invoice'!B3197),9)="INVOICE #","INVOICE",IF(TRIM('Tracker&amp;Invoice'!B3197)="Overall Completion INVOICE","OVERALL",""))</f>
        <v/>
      </c>
      <c r="E3155" t="str">
        <f>IF(D3155="INVOICE",VALUE(MID(TRIM('Tracker&amp;Invoice'!B3197),10,10)),"")</f>
        <v/>
      </c>
      <c r="F3155">
        <f>IF(B3155=1,IFERROR(LOOKUP(2,1/('Tracker&amp;Invoice'!$H3197:$AC3197&lt;&gt;""),COLUMN('Tracker&amp;Invoice'!$H3197:$AC3197)),8),F3154)</f>
        <v>14</v>
      </c>
      <c r="G3155">
        <f>IF(D3155="OVERALL",IFERROR(LOOKUP(2,1/('Tracker&amp;Invoice'!$H3197:$AC3197&lt;&gt;""),COLUMN('Tracker&amp;Invoice'!$H3197:$AC3197)),8),G3156)</f>
        <v>15</v>
      </c>
      <c r="H3155">
        <f t="shared" si="98"/>
        <v>15</v>
      </c>
      <c r="I3155" s="29">
        <f>IF(D3155="INVOICE",SUM('Tracker&amp;Invoice'!$H3197:INDEX('Tracker&amp;Invoice'!$A3197:$AC3197,1,H3155)),0)</f>
        <v>0</v>
      </c>
      <c r="J3155" s="29">
        <f>IF(D3155="OVERALL",SUM('Tracker&amp;Invoice'!$H3197:$AC3197),0)</f>
        <v>0</v>
      </c>
    </row>
    <row r="3156" spans="1:10">
      <c r="A3156" t="e">
        <f t="shared" si="99"/>
        <v>#REF!</v>
      </c>
      <c r="B3156">
        <f>IF(AND('Tracker&amp;Invoice'!A3198&lt;&gt;"",'Tracker&amp;Invoice'!A3198&lt;&gt;"ITEM",'Tracker&amp;Invoice'!A3196="ITEM"),1,0)</f>
        <v>0</v>
      </c>
      <c r="C3156" t="str">
        <f>IF(B3156=1,'Tracker&amp;Invoice'!A3198,C3155)</f>
        <v>BQ-175</v>
      </c>
      <c r="D3156" t="str">
        <f>IF(LEFT(TRIM('Tracker&amp;Invoice'!B3198),9)="INVOICE #","INVOICE",IF(TRIM('Tracker&amp;Invoice'!B3198)="Overall Completion INVOICE","OVERALL",""))</f>
        <v>INVOICE</v>
      </c>
      <c r="E3156">
        <f>IF(D3156="INVOICE",VALUE(MID(TRIM('Tracker&amp;Invoice'!B3198),10,10)),"")</f>
        <v>13</v>
      </c>
      <c r="F3156">
        <f>IF(B3156=1,IFERROR(LOOKUP(2,1/('Tracker&amp;Invoice'!$H3198:$AC3198&lt;&gt;""),COLUMN('Tracker&amp;Invoice'!$H3198:$AC3198)),8),F3155)</f>
        <v>14</v>
      </c>
      <c r="G3156">
        <f>IF(D3156="OVERALL",IFERROR(LOOKUP(2,1/('Tracker&amp;Invoice'!$H3198:$AC3198&lt;&gt;""),COLUMN('Tracker&amp;Invoice'!$H3198:$AC3198)),8),G3157)</f>
        <v>15</v>
      </c>
      <c r="H3156">
        <f t="shared" si="98"/>
        <v>15</v>
      </c>
      <c r="I3156" s="29">
        <f>IF(D3156="INVOICE",SUM('Tracker&amp;Invoice'!$H3198:INDEX('Tracker&amp;Invoice'!$A3198:$AC3198,1,H3156)),0)</f>
        <v>8690</v>
      </c>
      <c r="J3156" s="29">
        <f>IF(D3156="OVERALL",SUM('Tracker&amp;Invoice'!$H3198:$AC3198),0)</f>
        <v>0</v>
      </c>
    </row>
    <row r="3157" spans="1:10">
      <c r="A3157" t="e">
        <f t="shared" si="99"/>
        <v>#REF!</v>
      </c>
      <c r="B3157">
        <f>IF(AND('Tracker&amp;Invoice'!A3199&lt;&gt;"",'Tracker&amp;Invoice'!A3199&lt;&gt;"ITEM",'Tracker&amp;Invoice'!A3197="ITEM"),1,0)</f>
        <v>0</v>
      </c>
      <c r="C3157" t="str">
        <f>IF(B3157=1,'Tracker&amp;Invoice'!A3199,C3156)</f>
        <v>BQ-175</v>
      </c>
      <c r="D3157" t="str">
        <f>IF(LEFT(TRIM('Tracker&amp;Invoice'!B3199),9)="INVOICE #","INVOICE",IF(TRIM('Tracker&amp;Invoice'!B3199)="Overall Completion INVOICE","OVERALL",""))</f>
        <v/>
      </c>
      <c r="E3157" t="str">
        <f>IF(D3157="INVOICE",VALUE(MID(TRIM('Tracker&amp;Invoice'!B3199),10,10)),"")</f>
        <v/>
      </c>
      <c r="F3157">
        <f>IF(B3157=1,IFERROR(LOOKUP(2,1/('Tracker&amp;Invoice'!$H3199:$AC3199&lt;&gt;""),COLUMN('Tracker&amp;Invoice'!$H3199:$AC3199)),8),F3156)</f>
        <v>14</v>
      </c>
      <c r="G3157">
        <f>IF(D3157="OVERALL",IFERROR(LOOKUP(2,1/('Tracker&amp;Invoice'!$H3199:$AC3199&lt;&gt;""),COLUMN('Tracker&amp;Invoice'!$H3199:$AC3199)),8),G3158)</f>
        <v>15</v>
      </c>
      <c r="H3157">
        <f t="shared" si="98"/>
        <v>15</v>
      </c>
      <c r="I3157" s="29">
        <f>IF(D3157="INVOICE",SUM('Tracker&amp;Invoice'!$H3199:INDEX('Tracker&amp;Invoice'!$A3199:$AC3199,1,H3157)),0)</f>
        <v>0</v>
      </c>
      <c r="J3157" s="29">
        <f>IF(D3157="OVERALL",SUM('Tracker&amp;Invoice'!$H3199:$AC3199),0)</f>
        <v>0</v>
      </c>
    </row>
    <row r="3158" spans="1:10">
      <c r="A3158" t="e">
        <f t="shared" si="99"/>
        <v>#REF!</v>
      </c>
      <c r="B3158">
        <f>IF(AND('Tracker&amp;Invoice'!A3200&lt;&gt;"",'Tracker&amp;Invoice'!A3200&lt;&gt;"ITEM",'Tracker&amp;Invoice'!A3198="ITEM"),1,0)</f>
        <v>0</v>
      </c>
      <c r="C3158" t="str">
        <f>IF(B3158=1,'Tracker&amp;Invoice'!A3200,C3157)</f>
        <v>BQ-175</v>
      </c>
      <c r="D3158" t="str">
        <f>IF(LEFT(TRIM('Tracker&amp;Invoice'!B3200),9)="INVOICE #","INVOICE",IF(TRIM('Tracker&amp;Invoice'!B3200)="Overall Completion INVOICE","OVERALL",""))</f>
        <v>INVOICE</v>
      </c>
      <c r="E3158">
        <f>IF(D3158="INVOICE",VALUE(MID(TRIM('Tracker&amp;Invoice'!B3200),10,10)),"")</f>
        <v>27</v>
      </c>
      <c r="F3158">
        <f>IF(B3158=1,IFERROR(LOOKUP(2,1/('Tracker&amp;Invoice'!$H3200:$AC3200&lt;&gt;""),COLUMN('Tracker&amp;Invoice'!$H3200:$AC3200)),8),F3157)</f>
        <v>14</v>
      </c>
      <c r="G3158">
        <f>IF(D3158="OVERALL",IFERROR(LOOKUP(2,1/('Tracker&amp;Invoice'!$H3200:$AC3200&lt;&gt;""),COLUMN('Tracker&amp;Invoice'!$H3200:$AC3200)),8),G3159)</f>
        <v>15</v>
      </c>
      <c r="H3158">
        <f t="shared" si="98"/>
        <v>15</v>
      </c>
      <c r="I3158" s="29">
        <f>IF(D3158="INVOICE",SUM('Tracker&amp;Invoice'!$H3200:INDEX('Tracker&amp;Invoice'!$A3200:$AC3200,1,H3158)),0)</f>
        <v>14299</v>
      </c>
      <c r="J3158" s="29">
        <f>IF(D3158="OVERALL",SUM('Tracker&amp;Invoice'!$H3200:$AC3200),0)</f>
        <v>0</v>
      </c>
    </row>
    <row r="3159" spans="1:10">
      <c r="A3159" t="e">
        <f t="shared" si="99"/>
        <v>#REF!</v>
      </c>
      <c r="B3159">
        <f>IF(AND('Tracker&amp;Invoice'!A3201&lt;&gt;"",'Tracker&amp;Invoice'!A3201&lt;&gt;"ITEM",'Tracker&amp;Invoice'!A3199="ITEM"),1,0)</f>
        <v>0</v>
      </c>
      <c r="C3159" t="str">
        <f>IF(B3159=1,'Tracker&amp;Invoice'!A3201,C3158)</f>
        <v>BQ-175</v>
      </c>
      <c r="D3159" t="str">
        <f>IF(LEFT(TRIM('Tracker&amp;Invoice'!B3201),9)="INVOICE #","INVOICE",IF(TRIM('Tracker&amp;Invoice'!B3201)="Overall Completion INVOICE","OVERALL",""))</f>
        <v/>
      </c>
      <c r="E3159" t="str">
        <f>IF(D3159="INVOICE",VALUE(MID(TRIM('Tracker&amp;Invoice'!B3201),10,10)),"")</f>
        <v/>
      </c>
      <c r="F3159">
        <f>IF(B3159=1,IFERROR(LOOKUP(2,1/('Tracker&amp;Invoice'!$H3201:$AC3201&lt;&gt;""),COLUMN('Tracker&amp;Invoice'!$H3201:$AC3201)),8),F3158)</f>
        <v>14</v>
      </c>
      <c r="G3159">
        <f>IF(D3159="OVERALL",IFERROR(LOOKUP(2,1/('Tracker&amp;Invoice'!$H3201:$AC3201&lt;&gt;""),COLUMN('Tracker&amp;Invoice'!$H3201:$AC3201)),8),G3160)</f>
        <v>15</v>
      </c>
      <c r="H3159">
        <f t="shared" si="98"/>
        <v>15</v>
      </c>
      <c r="I3159" s="29">
        <f>IF(D3159="INVOICE",SUM('Tracker&amp;Invoice'!$H3201:INDEX('Tracker&amp;Invoice'!$A3201:$AC3201,1,H3159)),0)</f>
        <v>0</v>
      </c>
      <c r="J3159" s="29">
        <f>IF(D3159="OVERALL",SUM('Tracker&amp;Invoice'!$H3201:$AC3201),0)</f>
        <v>0</v>
      </c>
    </row>
    <row r="3160" spans="1:10">
      <c r="A3160" t="e">
        <f t="shared" si="99"/>
        <v>#REF!</v>
      </c>
      <c r="B3160">
        <f>IF(AND('Tracker&amp;Invoice'!A3202&lt;&gt;"",'Tracker&amp;Invoice'!A3202&lt;&gt;"ITEM",'Tracker&amp;Invoice'!A3200="ITEM"),1,0)</f>
        <v>0</v>
      </c>
      <c r="C3160" t="str">
        <f>IF(B3160=1,'Tracker&amp;Invoice'!A3202,C3159)</f>
        <v>BQ-175</v>
      </c>
      <c r="D3160" t="str">
        <f>IF(LEFT(TRIM('Tracker&amp;Invoice'!B3202),9)="INVOICE #","INVOICE",IF(TRIM('Tracker&amp;Invoice'!B3202)="Overall Completion INVOICE","OVERALL",""))</f>
        <v/>
      </c>
      <c r="E3160" t="str">
        <f>IF(D3160="INVOICE",VALUE(MID(TRIM('Tracker&amp;Invoice'!B3202),10,10)),"")</f>
        <v/>
      </c>
      <c r="F3160">
        <f>IF(B3160=1,IFERROR(LOOKUP(2,1/('Tracker&amp;Invoice'!$H3202:$AC3202&lt;&gt;""),COLUMN('Tracker&amp;Invoice'!$H3202:$AC3202)),8),F3159)</f>
        <v>14</v>
      </c>
      <c r="G3160">
        <f>IF(D3160="OVERALL",IFERROR(LOOKUP(2,1/('Tracker&amp;Invoice'!$H3202:$AC3202&lt;&gt;""),COLUMN('Tracker&amp;Invoice'!$H3202:$AC3202)),8),G3161)</f>
        <v>15</v>
      </c>
      <c r="H3160">
        <f t="shared" si="98"/>
        <v>15</v>
      </c>
      <c r="I3160" s="29">
        <f>IF(D3160="INVOICE",SUM('Tracker&amp;Invoice'!$H3202:INDEX('Tracker&amp;Invoice'!$A3202:$AC3202,1,H3160)),0)</f>
        <v>0</v>
      </c>
      <c r="J3160" s="29">
        <f>IF(D3160="OVERALL",SUM('Tracker&amp;Invoice'!$H3202:$AC3202),0)</f>
        <v>0</v>
      </c>
    </row>
    <row r="3161" spans="1:10">
      <c r="A3161" t="e">
        <f t="shared" si="99"/>
        <v>#REF!</v>
      </c>
      <c r="B3161">
        <f>IF(AND('Tracker&amp;Invoice'!A3203&lt;&gt;"",'Tracker&amp;Invoice'!A3203&lt;&gt;"ITEM",'Tracker&amp;Invoice'!A3201="ITEM"),1,0)</f>
        <v>0</v>
      </c>
      <c r="C3161" t="str">
        <f>IF(B3161=1,'Tracker&amp;Invoice'!A3203,C3160)</f>
        <v>BQ-175</v>
      </c>
      <c r="D3161" t="str">
        <f>IF(LEFT(TRIM('Tracker&amp;Invoice'!B3203),9)="INVOICE #","INVOICE",IF(TRIM('Tracker&amp;Invoice'!B3203)="Overall Completion INVOICE","OVERALL",""))</f>
        <v/>
      </c>
      <c r="E3161" t="str">
        <f>IF(D3161="INVOICE",VALUE(MID(TRIM('Tracker&amp;Invoice'!B3203),10,10)),"")</f>
        <v/>
      </c>
      <c r="F3161">
        <f>IF(B3161=1,IFERROR(LOOKUP(2,1/('Tracker&amp;Invoice'!$H3203:$AC3203&lt;&gt;""),COLUMN('Tracker&amp;Invoice'!$H3203:$AC3203)),8),F3160)</f>
        <v>14</v>
      </c>
      <c r="G3161">
        <f>IF(D3161="OVERALL",IFERROR(LOOKUP(2,1/('Tracker&amp;Invoice'!$H3203:$AC3203&lt;&gt;""),COLUMN('Tracker&amp;Invoice'!$H3203:$AC3203)),8),G3162)</f>
        <v>15</v>
      </c>
      <c r="H3161">
        <f t="shared" si="98"/>
        <v>15</v>
      </c>
      <c r="I3161" s="29">
        <f>IF(D3161="INVOICE",SUM('Tracker&amp;Invoice'!$H3203:INDEX('Tracker&amp;Invoice'!$A3203:$AC3203,1,H3161)),0)</f>
        <v>0</v>
      </c>
      <c r="J3161" s="29">
        <f>IF(D3161="OVERALL",SUM('Tracker&amp;Invoice'!$H3203:$AC3203),0)</f>
        <v>0</v>
      </c>
    </row>
    <row r="3162" spans="1:10">
      <c r="A3162" t="e">
        <f t="shared" si="99"/>
        <v>#REF!</v>
      </c>
      <c r="B3162">
        <f>IF(AND('Tracker&amp;Invoice'!A3204&lt;&gt;"",'Tracker&amp;Invoice'!A3204&lt;&gt;"ITEM",'Tracker&amp;Invoice'!A3202="ITEM"),1,0)</f>
        <v>0</v>
      </c>
      <c r="C3162" t="str">
        <f>IF(B3162=1,'Tracker&amp;Invoice'!A3204,C3161)</f>
        <v>BQ-175</v>
      </c>
      <c r="D3162" t="str">
        <f>IF(LEFT(TRIM('Tracker&amp;Invoice'!B3204),9)="INVOICE #","INVOICE",IF(TRIM('Tracker&amp;Invoice'!B3204)="Overall Completion INVOICE","OVERALL",""))</f>
        <v/>
      </c>
      <c r="E3162" t="str">
        <f>IF(D3162="INVOICE",VALUE(MID(TRIM('Tracker&amp;Invoice'!B3204),10,10)),"")</f>
        <v/>
      </c>
      <c r="F3162">
        <f>IF(B3162=1,IFERROR(LOOKUP(2,1/('Tracker&amp;Invoice'!$H3204:$AC3204&lt;&gt;""),COLUMN('Tracker&amp;Invoice'!$H3204:$AC3204)),8),F3161)</f>
        <v>14</v>
      </c>
      <c r="G3162">
        <f>IF(D3162="OVERALL",IFERROR(LOOKUP(2,1/('Tracker&amp;Invoice'!$H3204:$AC3204&lt;&gt;""),COLUMN('Tracker&amp;Invoice'!$H3204:$AC3204)),8),G3163)</f>
        <v>15</v>
      </c>
      <c r="H3162">
        <f t="shared" si="98"/>
        <v>15</v>
      </c>
      <c r="I3162" s="29">
        <f>IF(D3162="INVOICE",SUM('Tracker&amp;Invoice'!$H3204:INDEX('Tracker&amp;Invoice'!$A3204:$AC3204,1,H3162)),0)</f>
        <v>0</v>
      </c>
      <c r="J3162" s="29">
        <f>IF(D3162="OVERALL",SUM('Tracker&amp;Invoice'!$H3204:$AC3204),0)</f>
        <v>0</v>
      </c>
    </row>
    <row r="3163" spans="1:10">
      <c r="A3163" t="e">
        <f t="shared" si="99"/>
        <v>#REF!</v>
      </c>
      <c r="B3163">
        <f>IF(AND('Tracker&amp;Invoice'!A3205&lt;&gt;"",'Tracker&amp;Invoice'!A3205&lt;&gt;"ITEM",'Tracker&amp;Invoice'!A3203="ITEM"),1,0)</f>
        <v>0</v>
      </c>
      <c r="C3163" t="str">
        <f>IF(B3163=1,'Tracker&amp;Invoice'!A3205,C3162)</f>
        <v>BQ-175</v>
      </c>
      <c r="D3163" t="str">
        <f>IF(LEFT(TRIM('Tracker&amp;Invoice'!B3205),9)="INVOICE #","INVOICE",IF(TRIM('Tracker&amp;Invoice'!B3205)="Overall Completion INVOICE","OVERALL",""))</f>
        <v/>
      </c>
      <c r="E3163" t="str">
        <f>IF(D3163="INVOICE",VALUE(MID(TRIM('Tracker&amp;Invoice'!B3205),10,10)),"")</f>
        <v/>
      </c>
      <c r="F3163">
        <f>IF(B3163=1,IFERROR(LOOKUP(2,1/('Tracker&amp;Invoice'!$H3205:$AC3205&lt;&gt;""),COLUMN('Tracker&amp;Invoice'!$H3205:$AC3205)),8),F3162)</f>
        <v>14</v>
      </c>
      <c r="G3163">
        <f>IF(D3163="OVERALL",IFERROR(LOOKUP(2,1/('Tracker&amp;Invoice'!$H3205:$AC3205&lt;&gt;""),COLUMN('Tracker&amp;Invoice'!$H3205:$AC3205)),8),G3164)</f>
        <v>15</v>
      </c>
      <c r="H3163">
        <f t="shared" si="98"/>
        <v>15</v>
      </c>
      <c r="I3163" s="29">
        <f>IF(D3163="INVOICE",SUM('Tracker&amp;Invoice'!$H3205:INDEX('Tracker&amp;Invoice'!$A3205:$AC3205,1,H3163)),0)</f>
        <v>0</v>
      </c>
      <c r="J3163" s="29">
        <f>IF(D3163="OVERALL",SUM('Tracker&amp;Invoice'!$H3205:$AC3205),0)</f>
        <v>0</v>
      </c>
    </row>
    <row r="3164" spans="1:10">
      <c r="A3164" t="e">
        <f t="shared" si="99"/>
        <v>#REF!</v>
      </c>
      <c r="B3164">
        <f>IF(AND('Tracker&amp;Invoice'!A3206&lt;&gt;"",'Tracker&amp;Invoice'!A3206&lt;&gt;"ITEM",'Tracker&amp;Invoice'!A3204="ITEM"),1,0)</f>
        <v>0</v>
      </c>
      <c r="C3164" t="str">
        <f>IF(B3164=1,'Tracker&amp;Invoice'!A3206,C3163)</f>
        <v>BQ-175</v>
      </c>
      <c r="D3164" t="str">
        <f>IF(LEFT(TRIM('Tracker&amp;Invoice'!B3206),9)="INVOICE #","INVOICE",IF(TRIM('Tracker&amp;Invoice'!B3206)="Overall Completion INVOICE","OVERALL",""))</f>
        <v/>
      </c>
      <c r="E3164" t="str">
        <f>IF(D3164="INVOICE",VALUE(MID(TRIM('Tracker&amp;Invoice'!B3206),10,10)),"")</f>
        <v/>
      </c>
      <c r="F3164">
        <f>IF(B3164=1,IFERROR(LOOKUP(2,1/('Tracker&amp;Invoice'!$H3206:$AC3206&lt;&gt;""),COLUMN('Tracker&amp;Invoice'!$H3206:$AC3206)),8),F3163)</f>
        <v>14</v>
      </c>
      <c r="G3164">
        <f>IF(D3164="OVERALL",IFERROR(LOOKUP(2,1/('Tracker&amp;Invoice'!$H3206:$AC3206&lt;&gt;""),COLUMN('Tracker&amp;Invoice'!$H3206:$AC3206)),8),G3165)</f>
        <v>15</v>
      </c>
      <c r="H3164">
        <f t="shared" si="98"/>
        <v>15</v>
      </c>
      <c r="I3164" s="29">
        <f>IF(D3164="INVOICE",SUM('Tracker&amp;Invoice'!$H3206:INDEX('Tracker&amp;Invoice'!$A3206:$AC3206,1,H3164)),0)</f>
        <v>0</v>
      </c>
      <c r="J3164" s="29">
        <f>IF(D3164="OVERALL",SUM('Tracker&amp;Invoice'!$H3206:$AC3206),0)</f>
        <v>0</v>
      </c>
    </row>
    <row r="3165" spans="1:10">
      <c r="A3165" t="e">
        <f t="shared" si="99"/>
        <v>#REF!</v>
      </c>
      <c r="B3165">
        <f>IF(AND('Tracker&amp;Invoice'!A3207&lt;&gt;"",'Tracker&amp;Invoice'!A3207&lt;&gt;"ITEM",'Tracker&amp;Invoice'!A3205="ITEM"),1,0)</f>
        <v>0</v>
      </c>
      <c r="C3165" t="str">
        <f>IF(B3165=1,'Tracker&amp;Invoice'!A3207,C3164)</f>
        <v>BQ-175</v>
      </c>
      <c r="D3165" t="str">
        <f>IF(LEFT(TRIM('Tracker&amp;Invoice'!B3207),9)="INVOICE #","INVOICE",IF(TRIM('Tracker&amp;Invoice'!B3207)="Overall Completion INVOICE","OVERALL",""))</f>
        <v/>
      </c>
      <c r="E3165" t="str">
        <f>IF(D3165="INVOICE",VALUE(MID(TRIM('Tracker&amp;Invoice'!B3207),10,10)),"")</f>
        <v/>
      </c>
      <c r="F3165">
        <f>IF(B3165=1,IFERROR(LOOKUP(2,1/('Tracker&amp;Invoice'!$H3207:$AC3207&lt;&gt;""),COLUMN('Tracker&amp;Invoice'!$H3207:$AC3207)),8),F3164)</f>
        <v>14</v>
      </c>
      <c r="G3165">
        <f>IF(D3165="OVERALL",IFERROR(LOOKUP(2,1/('Tracker&amp;Invoice'!$H3207:$AC3207&lt;&gt;""),COLUMN('Tracker&amp;Invoice'!$H3207:$AC3207)),8),G3166)</f>
        <v>15</v>
      </c>
      <c r="H3165">
        <f t="shared" si="98"/>
        <v>15</v>
      </c>
      <c r="I3165" s="29">
        <f>IF(D3165="INVOICE",SUM('Tracker&amp;Invoice'!$H3207:INDEX('Tracker&amp;Invoice'!$A3207:$AC3207,1,H3165)),0)</f>
        <v>0</v>
      </c>
      <c r="J3165" s="29">
        <f>IF(D3165="OVERALL",SUM('Tracker&amp;Invoice'!$H3207:$AC3207),0)</f>
        <v>0</v>
      </c>
    </row>
    <row r="3166" spans="1:10">
      <c r="A3166" t="e">
        <f t="shared" si="99"/>
        <v>#REF!</v>
      </c>
      <c r="B3166">
        <f>IF(AND('Tracker&amp;Invoice'!A3208&lt;&gt;"",'Tracker&amp;Invoice'!A3208&lt;&gt;"ITEM",'Tracker&amp;Invoice'!A3206="ITEM"),1,0)</f>
        <v>0</v>
      </c>
      <c r="C3166" t="str">
        <f>IF(B3166=1,'Tracker&amp;Invoice'!A3208,C3165)</f>
        <v>BQ-175</v>
      </c>
      <c r="D3166" t="str">
        <f>IF(LEFT(TRIM('Tracker&amp;Invoice'!B3208),9)="INVOICE #","INVOICE",IF(TRIM('Tracker&amp;Invoice'!B3208)="Overall Completion INVOICE","OVERALL",""))</f>
        <v>OVERALL</v>
      </c>
      <c r="E3166" t="str">
        <f>IF(D3166="INVOICE",VALUE(MID(TRIM('Tracker&amp;Invoice'!B3208),10,10)),"")</f>
        <v/>
      </c>
      <c r="F3166">
        <f>IF(B3166=1,IFERROR(LOOKUP(2,1/('Tracker&amp;Invoice'!$H3208:$AC3208&lt;&gt;""),COLUMN('Tracker&amp;Invoice'!$H3208:$AC3208)),8),F3165)</f>
        <v>14</v>
      </c>
      <c r="G3166">
        <f>IF(D3166="OVERALL",IFERROR(LOOKUP(2,1/('Tracker&amp;Invoice'!$H3208:$AC3208&lt;&gt;""),COLUMN('Tracker&amp;Invoice'!$H3208:$AC3208)),8),G3167)</f>
        <v>15</v>
      </c>
      <c r="H3166">
        <f t="shared" si="98"/>
        <v>15</v>
      </c>
      <c r="I3166" s="29">
        <f>IF(D3166="INVOICE",SUM('Tracker&amp;Invoice'!$H3208:INDEX('Tracker&amp;Invoice'!$A3208:$AC3208,1,H3166)),0)</f>
        <v>0</v>
      </c>
      <c r="J3166" s="29">
        <f>IF(D3166="OVERALL",SUM('Tracker&amp;Invoice'!$H3208:$AC3208),0)</f>
        <v>22989</v>
      </c>
    </row>
    <row r="3167" spans="1:10">
      <c r="A3167" t="e">
        <f t="shared" si="99"/>
        <v>#REF!</v>
      </c>
      <c r="B3167">
        <f>IF(AND('Tracker&amp;Invoice'!A3209&lt;&gt;"",'Tracker&amp;Invoice'!A3209&lt;&gt;"ITEM",'Tracker&amp;Invoice'!A3207="ITEM"),1,0)</f>
        <v>0</v>
      </c>
      <c r="C3167" t="str">
        <f>IF(B3167=1,'Tracker&amp;Invoice'!A3209,C3166)</f>
        <v>BQ-175</v>
      </c>
      <c r="D3167" t="str">
        <f>IF(LEFT(TRIM('Tracker&amp;Invoice'!B3209),9)="INVOICE #","INVOICE",IF(TRIM('Tracker&amp;Invoice'!B3209)="Overall Completion INVOICE","OVERALL",""))</f>
        <v/>
      </c>
      <c r="E3167" t="str">
        <f>IF(D3167="INVOICE",VALUE(MID(TRIM('Tracker&amp;Invoice'!B3209),10,10)),"")</f>
        <v/>
      </c>
      <c r="F3167">
        <f>IF(B3167=1,IFERROR(LOOKUP(2,1/('Tracker&amp;Invoice'!$H3209:$AC3209&lt;&gt;""),COLUMN('Tracker&amp;Invoice'!$H3209:$AC3209)),8),F3166)</f>
        <v>14</v>
      </c>
      <c r="G3167">
        <f>IF(D3167="OVERALL",IFERROR(LOOKUP(2,1/('Tracker&amp;Invoice'!$H3209:$AC3209&lt;&gt;""),COLUMN('Tracker&amp;Invoice'!$H3209:$AC3209)),8),G3168)</f>
        <v>15</v>
      </c>
      <c r="H3167">
        <f t="shared" si="98"/>
        <v>15</v>
      </c>
      <c r="I3167" s="29">
        <f>IF(D3167="INVOICE",SUM('Tracker&amp;Invoice'!$H3209:INDEX('Tracker&amp;Invoice'!$A3209:$AC3209,1,H3167)),0)</f>
        <v>0</v>
      </c>
      <c r="J3167" s="29">
        <f>IF(D3167="OVERALL",SUM('Tracker&amp;Invoice'!$H3209:$AC3209),0)</f>
        <v>0</v>
      </c>
    </row>
    <row r="3168" spans="1:10">
      <c r="A3168" t="e">
        <f t="shared" si="99"/>
        <v>#REF!</v>
      </c>
      <c r="B3168">
        <f>IF(AND('Tracker&amp;Invoice'!A3210&lt;&gt;"",'Tracker&amp;Invoice'!A3210&lt;&gt;"ITEM",'Tracker&amp;Invoice'!A3208="ITEM"),1,0)</f>
        <v>0</v>
      </c>
      <c r="C3168" t="str">
        <f>IF(B3168=1,'Tracker&amp;Invoice'!A3210,C3167)</f>
        <v>BQ-175</v>
      </c>
      <c r="D3168" t="str">
        <f>IF(LEFT(TRIM('Tracker&amp;Invoice'!B3210),9)="INVOICE #","INVOICE",IF(TRIM('Tracker&amp;Invoice'!B3210)="Overall Completion INVOICE","OVERALL",""))</f>
        <v/>
      </c>
      <c r="E3168" t="str">
        <f>IF(D3168="INVOICE",VALUE(MID(TRIM('Tracker&amp;Invoice'!B3210),10,10)),"")</f>
        <v/>
      </c>
      <c r="F3168">
        <f>IF(B3168=1,IFERROR(LOOKUP(2,1/('Tracker&amp;Invoice'!$H3210:$AC3210&lt;&gt;""),COLUMN('Tracker&amp;Invoice'!$H3210:$AC3210)),8),F3167)</f>
        <v>14</v>
      </c>
      <c r="G3168">
        <f>IF(D3168="OVERALL",IFERROR(LOOKUP(2,1/('Tracker&amp;Invoice'!$H3210:$AC3210&lt;&gt;""),COLUMN('Tracker&amp;Invoice'!$H3210:$AC3210)),8),G3169)</f>
        <v>15</v>
      </c>
      <c r="H3168">
        <f t="shared" si="98"/>
        <v>15</v>
      </c>
      <c r="I3168" s="29">
        <f>IF(D3168="INVOICE",SUM('Tracker&amp;Invoice'!$H3210:INDEX('Tracker&amp;Invoice'!$A3210:$AC3210,1,H3168)),0)</f>
        <v>0</v>
      </c>
      <c r="J3168" s="29">
        <f>IF(D3168="OVERALL",SUM('Tracker&amp;Invoice'!$H3210:$AC3210),0)</f>
        <v>0</v>
      </c>
    </row>
    <row r="3169" spans="1:10">
      <c r="A3169" t="e">
        <f t="shared" si="99"/>
        <v>#REF!</v>
      </c>
      <c r="B3169">
        <f>IF(AND('Tracker&amp;Invoice'!A3211&lt;&gt;"",'Tracker&amp;Invoice'!A3211&lt;&gt;"ITEM",'Tracker&amp;Invoice'!A3209="ITEM"),1,0)</f>
        <v>0</v>
      </c>
      <c r="C3169" t="str">
        <f>IF(B3169=1,'Tracker&amp;Invoice'!A3211,C3168)</f>
        <v>BQ-175</v>
      </c>
      <c r="D3169" t="str">
        <f>IF(LEFT(TRIM('Tracker&amp;Invoice'!B3211),9)="INVOICE #","INVOICE",IF(TRIM('Tracker&amp;Invoice'!B3211)="Overall Completion INVOICE","OVERALL",""))</f>
        <v/>
      </c>
      <c r="E3169" t="str">
        <f>IF(D3169="INVOICE",VALUE(MID(TRIM('Tracker&amp;Invoice'!B3211),10,10)),"")</f>
        <v/>
      </c>
      <c r="F3169">
        <f>IF(B3169=1,IFERROR(LOOKUP(2,1/('Tracker&amp;Invoice'!$H3211:$AC3211&lt;&gt;""),COLUMN('Tracker&amp;Invoice'!$H3211:$AC3211)),8),F3168)</f>
        <v>14</v>
      </c>
      <c r="G3169">
        <f>IF(D3169="OVERALL",IFERROR(LOOKUP(2,1/('Tracker&amp;Invoice'!$H3211:$AC3211&lt;&gt;""),COLUMN('Tracker&amp;Invoice'!$H3211:$AC3211)),8),G3170)</f>
        <v>15</v>
      </c>
      <c r="H3169">
        <f t="shared" si="98"/>
        <v>15</v>
      </c>
      <c r="I3169" s="29">
        <f>IF(D3169="INVOICE",SUM('Tracker&amp;Invoice'!$H3211:INDEX('Tracker&amp;Invoice'!$A3211:$AC3211,1,H3169)),0)</f>
        <v>0</v>
      </c>
      <c r="J3169" s="29">
        <f>IF(D3169="OVERALL",SUM('Tracker&amp;Invoice'!$H3211:$AC3211),0)</f>
        <v>0</v>
      </c>
    </row>
    <row r="3170" spans="1:10">
      <c r="A3170" t="e">
        <f t="shared" si="99"/>
        <v>#REF!</v>
      </c>
      <c r="B3170">
        <f>IF(AND('Tracker&amp;Invoice'!A3212&lt;&gt;"",'Tracker&amp;Invoice'!A3212&lt;&gt;"ITEM",'Tracker&amp;Invoice'!A3210="ITEM"),1,0)</f>
        <v>0</v>
      </c>
      <c r="C3170" t="str">
        <f>IF(B3170=1,'Tracker&amp;Invoice'!A3212,C3169)</f>
        <v>BQ-175</v>
      </c>
      <c r="D3170" t="str">
        <f>IF(LEFT(TRIM('Tracker&amp;Invoice'!B3212),9)="INVOICE #","INVOICE",IF(TRIM('Tracker&amp;Invoice'!B3212)="Overall Completion INVOICE","OVERALL",""))</f>
        <v/>
      </c>
      <c r="E3170" t="str">
        <f>IF(D3170="INVOICE",VALUE(MID(TRIM('Tracker&amp;Invoice'!B3212),10,10)),"")</f>
        <v/>
      </c>
      <c r="F3170">
        <f>IF(B3170=1,IFERROR(LOOKUP(2,1/('Tracker&amp;Invoice'!$H3212:$AC3212&lt;&gt;""),COLUMN('Tracker&amp;Invoice'!$H3212:$AC3212)),8),F3169)</f>
        <v>14</v>
      </c>
      <c r="G3170">
        <f>IF(D3170="OVERALL",IFERROR(LOOKUP(2,1/('Tracker&amp;Invoice'!$H3212:$AC3212&lt;&gt;""),COLUMN('Tracker&amp;Invoice'!$H3212:$AC3212)),8),G3171)</f>
        <v>15</v>
      </c>
      <c r="H3170">
        <f t="shared" si="98"/>
        <v>15</v>
      </c>
      <c r="I3170" s="29">
        <f>IF(D3170="INVOICE",SUM('Tracker&amp;Invoice'!$H3212:INDEX('Tracker&amp;Invoice'!$A3212:$AC3212,1,H3170)),0)</f>
        <v>0</v>
      </c>
      <c r="J3170" s="29">
        <f>IF(D3170="OVERALL",SUM('Tracker&amp;Invoice'!$H3212:$AC3212),0)</f>
        <v>0</v>
      </c>
    </row>
    <row r="3171" spans="1:10">
      <c r="A3171" t="e">
        <f t="shared" si="99"/>
        <v>#REF!</v>
      </c>
      <c r="B3171">
        <f>IF(AND('Tracker&amp;Invoice'!A3213&lt;&gt;"",'Tracker&amp;Invoice'!A3213&lt;&gt;"ITEM",'Tracker&amp;Invoice'!A3211="ITEM"),1,0)</f>
        <v>0</v>
      </c>
      <c r="C3171" t="str">
        <f>IF(B3171=1,'Tracker&amp;Invoice'!A3213,C3170)</f>
        <v>BQ-175</v>
      </c>
      <c r="D3171" t="str">
        <f>IF(LEFT(TRIM('Tracker&amp;Invoice'!B3213),9)="INVOICE #","INVOICE",IF(TRIM('Tracker&amp;Invoice'!B3213)="Overall Completion INVOICE","OVERALL",""))</f>
        <v/>
      </c>
      <c r="E3171" t="str">
        <f>IF(D3171="INVOICE",VALUE(MID(TRIM('Tracker&amp;Invoice'!B3213),10,10)),"")</f>
        <v/>
      </c>
      <c r="F3171">
        <f>IF(B3171=1,IFERROR(LOOKUP(2,1/('Tracker&amp;Invoice'!$H3213:$AC3213&lt;&gt;""),COLUMN('Tracker&amp;Invoice'!$H3213:$AC3213)),8),F3170)</f>
        <v>14</v>
      </c>
      <c r="G3171">
        <f>IF(D3171="OVERALL",IFERROR(LOOKUP(2,1/('Tracker&amp;Invoice'!$H3213:$AC3213&lt;&gt;""),COLUMN('Tracker&amp;Invoice'!$H3213:$AC3213)),8),G3172)</f>
        <v>15</v>
      </c>
      <c r="H3171">
        <f t="shared" si="98"/>
        <v>15</v>
      </c>
      <c r="I3171" s="29">
        <f>IF(D3171="INVOICE",SUM('Tracker&amp;Invoice'!$H3213:INDEX('Tracker&amp;Invoice'!$A3213:$AC3213,1,H3171)),0)</f>
        <v>0</v>
      </c>
      <c r="J3171" s="29">
        <f>IF(D3171="OVERALL",SUM('Tracker&amp;Invoice'!$H3213:$AC3213),0)</f>
        <v>0</v>
      </c>
    </row>
    <row r="3172" spans="1:10">
      <c r="A3172" t="e">
        <f t="shared" si="99"/>
        <v>#REF!</v>
      </c>
      <c r="B3172">
        <f>IF(AND('Tracker&amp;Invoice'!A3214&lt;&gt;"",'Tracker&amp;Invoice'!A3214&lt;&gt;"ITEM",'Tracker&amp;Invoice'!A3212="ITEM"),1,0)</f>
        <v>0</v>
      </c>
      <c r="C3172" t="str">
        <f>IF(B3172=1,'Tracker&amp;Invoice'!A3214,C3171)</f>
        <v>BQ-175</v>
      </c>
      <c r="D3172" t="str">
        <f>IF(LEFT(TRIM('Tracker&amp;Invoice'!B3214),9)="INVOICE #","INVOICE",IF(TRIM('Tracker&amp;Invoice'!B3214)="Overall Completion INVOICE","OVERALL",""))</f>
        <v/>
      </c>
      <c r="E3172" t="str">
        <f>IF(D3172="INVOICE",VALUE(MID(TRIM('Tracker&amp;Invoice'!B3214),10,10)),"")</f>
        <v/>
      </c>
      <c r="F3172">
        <f>IF(B3172=1,IFERROR(LOOKUP(2,1/('Tracker&amp;Invoice'!$H3214:$AC3214&lt;&gt;""),COLUMN('Tracker&amp;Invoice'!$H3214:$AC3214)),8),F3171)</f>
        <v>14</v>
      </c>
      <c r="G3172">
        <f>IF(D3172="OVERALL",IFERROR(LOOKUP(2,1/('Tracker&amp;Invoice'!$H3214:$AC3214&lt;&gt;""),COLUMN('Tracker&amp;Invoice'!$H3214:$AC3214)),8),G3173)</f>
        <v>15</v>
      </c>
      <c r="H3172">
        <f t="shared" si="98"/>
        <v>15</v>
      </c>
      <c r="I3172" s="29">
        <f>IF(D3172="INVOICE",SUM('Tracker&amp;Invoice'!$H3214:INDEX('Tracker&amp;Invoice'!$A3214:$AC3214,1,H3172)),0)</f>
        <v>0</v>
      </c>
      <c r="J3172" s="29">
        <f>IF(D3172="OVERALL",SUM('Tracker&amp;Invoice'!$H3214:$AC3214),0)</f>
        <v>0</v>
      </c>
    </row>
    <row r="3173" spans="1:10">
      <c r="A3173" t="e">
        <f t="shared" si="99"/>
        <v>#REF!</v>
      </c>
      <c r="B3173">
        <f>IF(AND('Tracker&amp;Invoice'!A3215&lt;&gt;"",'Tracker&amp;Invoice'!A3215&lt;&gt;"ITEM",'Tracker&amp;Invoice'!A3213="ITEM"),1,0)</f>
        <v>0</v>
      </c>
      <c r="C3173" t="str">
        <f>IF(B3173=1,'Tracker&amp;Invoice'!A3215,C3172)</f>
        <v>BQ-175</v>
      </c>
      <c r="D3173" t="str">
        <f>IF(LEFT(TRIM('Tracker&amp;Invoice'!B3215),9)="INVOICE #","INVOICE",IF(TRIM('Tracker&amp;Invoice'!B3215)="Overall Completion INVOICE","OVERALL",""))</f>
        <v/>
      </c>
      <c r="E3173" t="str">
        <f>IF(D3173="INVOICE",VALUE(MID(TRIM('Tracker&amp;Invoice'!B3215),10,10)),"")</f>
        <v/>
      </c>
      <c r="F3173">
        <f>IF(B3173=1,IFERROR(LOOKUP(2,1/('Tracker&amp;Invoice'!$H3215:$AC3215&lt;&gt;""),COLUMN('Tracker&amp;Invoice'!$H3215:$AC3215)),8),F3172)</f>
        <v>14</v>
      </c>
      <c r="G3173">
        <f>IF(D3173="OVERALL",IFERROR(LOOKUP(2,1/('Tracker&amp;Invoice'!$H3215:$AC3215&lt;&gt;""),COLUMN('Tracker&amp;Invoice'!$H3215:$AC3215)),8),G3174)</f>
        <v>15</v>
      </c>
      <c r="H3173">
        <f t="shared" si="98"/>
        <v>15</v>
      </c>
      <c r="I3173" s="29">
        <f>IF(D3173="INVOICE",SUM('Tracker&amp;Invoice'!$H3215:INDEX('Tracker&amp;Invoice'!$A3215:$AC3215,1,H3173)),0)</f>
        <v>0</v>
      </c>
      <c r="J3173" s="29">
        <f>IF(D3173="OVERALL",SUM('Tracker&amp;Invoice'!$H3215:$AC3215),0)</f>
        <v>0</v>
      </c>
    </row>
    <row r="3174" spans="1:10">
      <c r="A3174" t="e">
        <f t="shared" si="99"/>
        <v>#REF!</v>
      </c>
      <c r="B3174">
        <f>IF(AND('Tracker&amp;Invoice'!A3216&lt;&gt;"",'Tracker&amp;Invoice'!A3216&lt;&gt;"ITEM",'Tracker&amp;Invoice'!A3214="ITEM"),1,0)</f>
        <v>0</v>
      </c>
      <c r="C3174" t="str">
        <f>IF(B3174=1,'Tracker&amp;Invoice'!A3216,C3173)</f>
        <v>BQ-175</v>
      </c>
      <c r="D3174" t="str">
        <f>IF(LEFT(TRIM('Tracker&amp;Invoice'!B3216),9)="INVOICE #","INVOICE",IF(TRIM('Tracker&amp;Invoice'!B3216)="Overall Completion INVOICE","OVERALL",""))</f>
        <v/>
      </c>
      <c r="E3174" t="str">
        <f>IF(D3174="INVOICE",VALUE(MID(TRIM('Tracker&amp;Invoice'!B3216),10,10)),"")</f>
        <v/>
      </c>
      <c r="F3174">
        <f>IF(B3174=1,IFERROR(LOOKUP(2,1/('Tracker&amp;Invoice'!$H3216:$AC3216&lt;&gt;""),COLUMN('Tracker&amp;Invoice'!$H3216:$AC3216)),8),F3173)</f>
        <v>14</v>
      </c>
      <c r="G3174">
        <f>IF(D3174="OVERALL",IFERROR(LOOKUP(2,1/('Tracker&amp;Invoice'!$H3216:$AC3216&lt;&gt;""),COLUMN('Tracker&amp;Invoice'!$H3216:$AC3216)),8),G3175)</f>
        <v>15</v>
      </c>
      <c r="H3174">
        <f t="shared" si="98"/>
        <v>15</v>
      </c>
      <c r="I3174" s="29">
        <f>IF(D3174="INVOICE",SUM('Tracker&amp;Invoice'!$H3216:INDEX('Tracker&amp;Invoice'!$A3216:$AC3216,1,H3174)),0)</f>
        <v>0</v>
      </c>
      <c r="J3174" s="29">
        <f>IF(D3174="OVERALL",SUM('Tracker&amp;Invoice'!$H3216:$AC3216),0)</f>
        <v>0</v>
      </c>
    </row>
    <row r="3175" spans="1:10">
      <c r="A3175" t="e">
        <f t="shared" si="99"/>
        <v>#REF!</v>
      </c>
      <c r="B3175">
        <f>IF(AND('Tracker&amp;Invoice'!A3217&lt;&gt;"",'Tracker&amp;Invoice'!A3217&lt;&gt;"ITEM",'Tracker&amp;Invoice'!A3215="ITEM"),1,0)</f>
        <v>1</v>
      </c>
      <c r="C3175" t="str">
        <f>IF(B3175=1,'Tracker&amp;Invoice'!A3217,C3174)</f>
        <v>BQ-176</v>
      </c>
      <c r="D3175" t="str">
        <f>IF(LEFT(TRIM('Tracker&amp;Invoice'!B3217),9)="INVOICE #","INVOICE",IF(TRIM('Tracker&amp;Invoice'!B3217)="Overall Completion INVOICE","OVERALL",""))</f>
        <v/>
      </c>
      <c r="E3175" t="str">
        <f>IF(D3175="INVOICE",VALUE(MID(TRIM('Tracker&amp;Invoice'!B3217),10,10)),"")</f>
        <v/>
      </c>
      <c r="F3175">
        <f>IF(B3175=1,IFERROR(LOOKUP(2,1/('Tracker&amp;Invoice'!$H3217:$AC3217&lt;&gt;""),COLUMN('Tracker&amp;Invoice'!$H3217:$AC3217)),8),F3174)</f>
        <v>14</v>
      </c>
      <c r="G3175">
        <f>IF(D3175="OVERALL",IFERROR(LOOKUP(2,1/('Tracker&amp;Invoice'!$H3217:$AC3217&lt;&gt;""),COLUMN('Tracker&amp;Invoice'!$H3217:$AC3217)),8),G3176)</f>
        <v>15</v>
      </c>
      <c r="H3175">
        <f t="shared" si="98"/>
        <v>15</v>
      </c>
      <c r="I3175" s="29">
        <f>IF(D3175="INVOICE",SUM('Tracker&amp;Invoice'!$H3217:INDEX('Tracker&amp;Invoice'!$A3217:$AC3217,1,H3175)),0)</f>
        <v>0</v>
      </c>
      <c r="J3175" s="29">
        <f>IF(D3175="OVERALL",SUM('Tracker&amp;Invoice'!$H3217:$AC3217),0)</f>
        <v>0</v>
      </c>
    </row>
    <row r="3176" spans="1:10">
      <c r="A3176" t="e">
        <f t="shared" si="99"/>
        <v>#REF!</v>
      </c>
      <c r="B3176">
        <f>IF(AND('Tracker&amp;Invoice'!A3218&lt;&gt;"",'Tracker&amp;Invoice'!A3218&lt;&gt;"ITEM",'Tracker&amp;Invoice'!A3216="ITEM"),1,0)</f>
        <v>0</v>
      </c>
      <c r="C3176" t="str">
        <f>IF(B3176=1,'Tracker&amp;Invoice'!A3218,C3175)</f>
        <v>BQ-176</v>
      </c>
      <c r="D3176" t="str">
        <f>IF(LEFT(TRIM('Tracker&amp;Invoice'!B3218),9)="INVOICE #","INVOICE",IF(TRIM('Tracker&amp;Invoice'!B3218)="Overall Completion INVOICE","OVERALL",""))</f>
        <v/>
      </c>
      <c r="E3176" t="str">
        <f>IF(D3176="INVOICE",VALUE(MID(TRIM('Tracker&amp;Invoice'!B3218),10,10)),"")</f>
        <v/>
      </c>
      <c r="F3176">
        <f>IF(B3176=1,IFERROR(LOOKUP(2,1/('Tracker&amp;Invoice'!$H3218:$AC3218&lt;&gt;""),COLUMN('Tracker&amp;Invoice'!$H3218:$AC3218)),8),F3175)</f>
        <v>14</v>
      </c>
      <c r="G3176">
        <f>IF(D3176="OVERALL",IFERROR(LOOKUP(2,1/('Tracker&amp;Invoice'!$H3218:$AC3218&lt;&gt;""),COLUMN('Tracker&amp;Invoice'!$H3218:$AC3218)),8),G3177)</f>
        <v>15</v>
      </c>
      <c r="H3176">
        <f t="shared" si="98"/>
        <v>15</v>
      </c>
      <c r="I3176" s="29">
        <f>IF(D3176="INVOICE",SUM('Tracker&amp;Invoice'!$H3218:INDEX('Tracker&amp;Invoice'!$A3218:$AC3218,1,H3176)),0)</f>
        <v>0</v>
      </c>
      <c r="J3176" s="29">
        <f>IF(D3176="OVERALL",SUM('Tracker&amp;Invoice'!$H3218:$AC3218),0)</f>
        <v>0</v>
      </c>
    </row>
    <row r="3177" spans="1:10">
      <c r="A3177" t="e">
        <f t="shared" si="99"/>
        <v>#REF!</v>
      </c>
      <c r="B3177">
        <f>IF(AND('Tracker&amp;Invoice'!A3219&lt;&gt;"",'Tracker&amp;Invoice'!A3219&lt;&gt;"ITEM",'Tracker&amp;Invoice'!A3217="ITEM"),1,0)</f>
        <v>0</v>
      </c>
      <c r="C3177" t="str">
        <f>IF(B3177=1,'Tracker&amp;Invoice'!A3219,C3176)</f>
        <v>BQ-176</v>
      </c>
      <c r="D3177" t="str">
        <f>IF(LEFT(TRIM('Tracker&amp;Invoice'!B3219),9)="INVOICE #","INVOICE",IF(TRIM('Tracker&amp;Invoice'!B3219)="Overall Completion INVOICE","OVERALL",""))</f>
        <v/>
      </c>
      <c r="E3177" t="str">
        <f>IF(D3177="INVOICE",VALUE(MID(TRIM('Tracker&amp;Invoice'!B3219),10,10)),"")</f>
        <v/>
      </c>
      <c r="F3177">
        <f>IF(B3177=1,IFERROR(LOOKUP(2,1/('Tracker&amp;Invoice'!$H3219:$AC3219&lt;&gt;""),COLUMN('Tracker&amp;Invoice'!$H3219:$AC3219)),8),F3176)</f>
        <v>14</v>
      </c>
      <c r="G3177">
        <f>IF(D3177="OVERALL",IFERROR(LOOKUP(2,1/('Tracker&amp;Invoice'!$H3219:$AC3219&lt;&gt;""),COLUMN('Tracker&amp;Invoice'!$H3219:$AC3219)),8),G3178)</f>
        <v>15</v>
      </c>
      <c r="H3177">
        <f t="shared" si="98"/>
        <v>15</v>
      </c>
      <c r="I3177" s="29">
        <f>IF(D3177="INVOICE",SUM('Tracker&amp;Invoice'!$H3219:INDEX('Tracker&amp;Invoice'!$A3219:$AC3219,1,H3177)),0)</f>
        <v>0</v>
      </c>
      <c r="J3177" s="29">
        <f>IF(D3177="OVERALL",SUM('Tracker&amp;Invoice'!$H3219:$AC3219),0)</f>
        <v>0</v>
      </c>
    </row>
    <row r="3178" spans="1:10">
      <c r="A3178" t="e">
        <f t="shared" si="99"/>
        <v>#REF!</v>
      </c>
      <c r="B3178">
        <f>IF(AND('Tracker&amp;Invoice'!A3220&lt;&gt;"",'Tracker&amp;Invoice'!A3220&lt;&gt;"ITEM",'Tracker&amp;Invoice'!A3218="ITEM"),1,0)</f>
        <v>0</v>
      </c>
      <c r="C3178" t="str">
        <f>IF(B3178=1,'Tracker&amp;Invoice'!A3220,C3177)</f>
        <v>BQ-176</v>
      </c>
      <c r="D3178" t="str">
        <f>IF(LEFT(TRIM('Tracker&amp;Invoice'!B3220),9)="INVOICE #","INVOICE",IF(TRIM('Tracker&amp;Invoice'!B3220)="Overall Completion INVOICE","OVERALL",""))</f>
        <v>INVOICE</v>
      </c>
      <c r="E3178">
        <f>IF(D3178="INVOICE",VALUE(MID(TRIM('Tracker&amp;Invoice'!B3220),10,10)),"")</f>
        <v>27</v>
      </c>
      <c r="F3178">
        <f>IF(B3178=1,IFERROR(LOOKUP(2,1/('Tracker&amp;Invoice'!$H3220:$AC3220&lt;&gt;""),COLUMN('Tracker&amp;Invoice'!$H3220:$AC3220)),8),F3177)</f>
        <v>14</v>
      </c>
      <c r="G3178">
        <f>IF(D3178="OVERALL",IFERROR(LOOKUP(2,1/('Tracker&amp;Invoice'!$H3220:$AC3220&lt;&gt;""),COLUMN('Tracker&amp;Invoice'!$H3220:$AC3220)),8),G3179)</f>
        <v>15</v>
      </c>
      <c r="H3178">
        <f t="shared" si="98"/>
        <v>15</v>
      </c>
      <c r="I3178" s="29">
        <f>IF(D3178="INVOICE",SUM('Tracker&amp;Invoice'!$H3220:INDEX('Tracker&amp;Invoice'!$A3220:$AC3220,1,H3178)),0)</f>
        <v>2970</v>
      </c>
      <c r="J3178" s="29">
        <f>IF(D3178="OVERALL",SUM('Tracker&amp;Invoice'!$H3220:$AC3220),0)</f>
        <v>0</v>
      </c>
    </row>
    <row r="3179" spans="1:10">
      <c r="A3179" t="e">
        <f t="shared" si="99"/>
        <v>#REF!</v>
      </c>
      <c r="B3179">
        <f>IF(AND('Tracker&amp;Invoice'!A3221&lt;&gt;"",'Tracker&amp;Invoice'!A3221&lt;&gt;"ITEM",'Tracker&amp;Invoice'!A3219="ITEM"),1,0)</f>
        <v>0</v>
      </c>
      <c r="C3179" t="str">
        <f>IF(B3179=1,'Tracker&amp;Invoice'!A3221,C3178)</f>
        <v>BQ-176</v>
      </c>
      <c r="D3179" t="str">
        <f>IF(LEFT(TRIM('Tracker&amp;Invoice'!B3221),9)="INVOICE #","INVOICE",IF(TRIM('Tracker&amp;Invoice'!B3221)="Overall Completion INVOICE","OVERALL",""))</f>
        <v/>
      </c>
      <c r="E3179" t="str">
        <f>IF(D3179="INVOICE",VALUE(MID(TRIM('Tracker&amp;Invoice'!B3221),10,10)),"")</f>
        <v/>
      </c>
      <c r="F3179">
        <f>IF(B3179=1,IFERROR(LOOKUP(2,1/('Tracker&amp;Invoice'!$H3221:$AC3221&lt;&gt;""),COLUMN('Tracker&amp;Invoice'!$H3221:$AC3221)),8),F3178)</f>
        <v>14</v>
      </c>
      <c r="G3179">
        <f>IF(D3179="OVERALL",IFERROR(LOOKUP(2,1/('Tracker&amp;Invoice'!$H3221:$AC3221&lt;&gt;""),COLUMN('Tracker&amp;Invoice'!$H3221:$AC3221)),8),G3180)</f>
        <v>15</v>
      </c>
      <c r="H3179">
        <f t="shared" si="98"/>
        <v>15</v>
      </c>
      <c r="I3179" s="29">
        <f>IF(D3179="INVOICE",SUM('Tracker&amp;Invoice'!$H3221:INDEX('Tracker&amp;Invoice'!$A3221:$AC3221,1,H3179)),0)</f>
        <v>0</v>
      </c>
      <c r="J3179" s="29">
        <f>IF(D3179="OVERALL",SUM('Tracker&amp;Invoice'!$H3221:$AC3221),0)</f>
        <v>0</v>
      </c>
    </row>
    <row r="3180" spans="1:10">
      <c r="A3180" t="e">
        <f t="shared" si="99"/>
        <v>#REF!</v>
      </c>
      <c r="B3180">
        <f>IF(AND('Tracker&amp;Invoice'!A3222&lt;&gt;"",'Tracker&amp;Invoice'!A3222&lt;&gt;"ITEM",'Tracker&amp;Invoice'!A3220="ITEM"),1,0)</f>
        <v>0</v>
      </c>
      <c r="C3180" t="str">
        <f>IF(B3180=1,'Tracker&amp;Invoice'!A3222,C3179)</f>
        <v>BQ-176</v>
      </c>
      <c r="D3180" t="str">
        <f>IF(LEFT(TRIM('Tracker&amp;Invoice'!B3222),9)="INVOICE #","INVOICE",IF(TRIM('Tracker&amp;Invoice'!B3222)="Overall Completion INVOICE","OVERALL",""))</f>
        <v>INVOICE</v>
      </c>
      <c r="E3180">
        <f>IF(D3180="INVOICE",VALUE(MID(TRIM('Tracker&amp;Invoice'!B3222),10,10)),"")</f>
        <v>28</v>
      </c>
      <c r="F3180">
        <f>IF(B3180=1,IFERROR(LOOKUP(2,1/('Tracker&amp;Invoice'!$H3222:$AC3222&lt;&gt;""),COLUMN('Tracker&amp;Invoice'!$H3222:$AC3222)),8),F3179)</f>
        <v>14</v>
      </c>
      <c r="G3180">
        <f>IF(D3180="OVERALL",IFERROR(LOOKUP(2,1/('Tracker&amp;Invoice'!$H3222:$AC3222&lt;&gt;""),COLUMN('Tracker&amp;Invoice'!$H3222:$AC3222)),8),G3181)</f>
        <v>15</v>
      </c>
      <c r="H3180">
        <f t="shared" si="98"/>
        <v>15</v>
      </c>
      <c r="I3180" s="29">
        <f>IF(D3180="INVOICE",SUM('Tracker&amp;Invoice'!$H3222:INDEX('Tracker&amp;Invoice'!$A3222:$AC3222,1,H3180)),0)</f>
        <v>990</v>
      </c>
      <c r="J3180" s="29">
        <f>IF(D3180="OVERALL",SUM('Tracker&amp;Invoice'!$H3222:$AC3222),0)</f>
        <v>0</v>
      </c>
    </row>
    <row r="3181" spans="1:10">
      <c r="A3181" t="e">
        <f t="shared" si="99"/>
        <v>#REF!</v>
      </c>
      <c r="B3181">
        <f>IF(AND('Tracker&amp;Invoice'!A3223&lt;&gt;"",'Tracker&amp;Invoice'!A3223&lt;&gt;"ITEM",'Tracker&amp;Invoice'!A3221="ITEM"),1,0)</f>
        <v>0</v>
      </c>
      <c r="C3181" t="str">
        <f>IF(B3181=1,'Tracker&amp;Invoice'!A3223,C3180)</f>
        <v>BQ-176</v>
      </c>
      <c r="D3181" t="str">
        <f>IF(LEFT(TRIM('Tracker&amp;Invoice'!B3223),9)="INVOICE #","INVOICE",IF(TRIM('Tracker&amp;Invoice'!B3223)="Overall Completion INVOICE","OVERALL",""))</f>
        <v/>
      </c>
      <c r="E3181" t="str">
        <f>IF(D3181="INVOICE",VALUE(MID(TRIM('Tracker&amp;Invoice'!B3223),10,10)),"")</f>
        <v/>
      </c>
      <c r="F3181">
        <f>IF(B3181=1,IFERROR(LOOKUP(2,1/('Tracker&amp;Invoice'!$H3223:$AC3223&lt;&gt;""),COLUMN('Tracker&amp;Invoice'!$H3223:$AC3223)),8),F3180)</f>
        <v>14</v>
      </c>
      <c r="G3181">
        <f>IF(D3181="OVERALL",IFERROR(LOOKUP(2,1/('Tracker&amp;Invoice'!$H3223:$AC3223&lt;&gt;""),COLUMN('Tracker&amp;Invoice'!$H3223:$AC3223)),8),G3182)</f>
        <v>15</v>
      </c>
      <c r="H3181">
        <f t="shared" si="98"/>
        <v>15</v>
      </c>
      <c r="I3181" s="29">
        <f>IF(D3181="INVOICE",SUM('Tracker&amp;Invoice'!$H3223:INDEX('Tracker&amp;Invoice'!$A3223:$AC3223,1,H3181)),0)</f>
        <v>0</v>
      </c>
      <c r="J3181" s="29">
        <f>IF(D3181="OVERALL",SUM('Tracker&amp;Invoice'!$H3223:$AC3223),0)</f>
        <v>0</v>
      </c>
    </row>
    <row r="3182" spans="1:10">
      <c r="A3182" t="e">
        <f t="shared" si="99"/>
        <v>#REF!</v>
      </c>
      <c r="B3182">
        <f>IF(AND('Tracker&amp;Invoice'!A3224&lt;&gt;"",'Tracker&amp;Invoice'!A3224&lt;&gt;"ITEM",'Tracker&amp;Invoice'!A3222="ITEM"),1,0)</f>
        <v>0</v>
      </c>
      <c r="C3182" t="str">
        <f>IF(B3182=1,'Tracker&amp;Invoice'!A3224,C3181)</f>
        <v>BQ-176</v>
      </c>
      <c r="D3182" t="str">
        <f>IF(LEFT(TRIM('Tracker&amp;Invoice'!B3224),9)="INVOICE #","INVOICE",IF(TRIM('Tracker&amp;Invoice'!B3224)="Overall Completion INVOICE","OVERALL",""))</f>
        <v>OVERALL</v>
      </c>
      <c r="E3182" t="str">
        <f>IF(D3182="INVOICE",VALUE(MID(TRIM('Tracker&amp;Invoice'!B3224),10,10)),"")</f>
        <v/>
      </c>
      <c r="F3182">
        <f>IF(B3182=1,IFERROR(LOOKUP(2,1/('Tracker&amp;Invoice'!$H3224:$AC3224&lt;&gt;""),COLUMN('Tracker&amp;Invoice'!$H3224:$AC3224)),8),F3181)</f>
        <v>14</v>
      </c>
      <c r="G3182">
        <f>IF(D3182="OVERALL",IFERROR(LOOKUP(2,1/('Tracker&amp;Invoice'!$H3224:$AC3224&lt;&gt;""),COLUMN('Tracker&amp;Invoice'!$H3224:$AC3224)),8),G3183)</f>
        <v>15</v>
      </c>
      <c r="H3182">
        <f t="shared" si="98"/>
        <v>15</v>
      </c>
      <c r="I3182" s="29">
        <f>IF(D3182="INVOICE",SUM('Tracker&amp;Invoice'!$H3224:INDEX('Tracker&amp;Invoice'!$A3224:$AC3224,1,H3182)),0)</f>
        <v>0</v>
      </c>
      <c r="J3182" s="29">
        <f>IF(D3182="OVERALL",SUM('Tracker&amp;Invoice'!$H3224:$AC3224),0)</f>
        <v>3960</v>
      </c>
    </row>
    <row r="3183" spans="1:10">
      <c r="A3183" t="e">
        <f t="shared" si="99"/>
        <v>#REF!</v>
      </c>
      <c r="B3183">
        <f>IF(AND('Tracker&amp;Invoice'!A3225&lt;&gt;"",'Tracker&amp;Invoice'!A3225&lt;&gt;"ITEM",'Tracker&amp;Invoice'!A3223="ITEM"),1,0)</f>
        <v>0</v>
      </c>
      <c r="C3183" t="str">
        <f>IF(B3183=1,'Tracker&amp;Invoice'!A3225,C3182)</f>
        <v>BQ-176</v>
      </c>
      <c r="D3183" t="str">
        <f>IF(LEFT(TRIM('Tracker&amp;Invoice'!B3225),9)="INVOICE #","INVOICE",IF(TRIM('Tracker&amp;Invoice'!B3225)="Overall Completion INVOICE","OVERALL",""))</f>
        <v/>
      </c>
      <c r="E3183" t="str">
        <f>IF(D3183="INVOICE",VALUE(MID(TRIM('Tracker&amp;Invoice'!B3225),10,10)),"")</f>
        <v/>
      </c>
      <c r="F3183">
        <f>IF(B3183=1,IFERROR(LOOKUP(2,1/('Tracker&amp;Invoice'!$H3225:$AC3225&lt;&gt;""),COLUMN('Tracker&amp;Invoice'!$H3225:$AC3225)),8),F3182)</f>
        <v>14</v>
      </c>
      <c r="G3183">
        <f>IF(D3183="OVERALL",IFERROR(LOOKUP(2,1/('Tracker&amp;Invoice'!$H3225:$AC3225&lt;&gt;""),COLUMN('Tracker&amp;Invoice'!$H3225:$AC3225)),8),G3184)</f>
        <v>15</v>
      </c>
      <c r="H3183">
        <f t="shared" si="98"/>
        <v>15</v>
      </c>
      <c r="I3183" s="29">
        <f>IF(D3183="INVOICE",SUM('Tracker&amp;Invoice'!$H3225:INDEX('Tracker&amp;Invoice'!$A3225:$AC3225,1,H3183)),0)</f>
        <v>0</v>
      </c>
      <c r="J3183" s="29">
        <f>IF(D3183="OVERALL",SUM('Tracker&amp;Invoice'!$H3225:$AC3225),0)</f>
        <v>0</v>
      </c>
    </row>
    <row r="3184" spans="1:10">
      <c r="A3184" t="e">
        <f t="shared" si="99"/>
        <v>#REF!</v>
      </c>
      <c r="B3184">
        <f>IF(AND('Tracker&amp;Invoice'!A3226&lt;&gt;"",'Tracker&amp;Invoice'!A3226&lt;&gt;"ITEM",'Tracker&amp;Invoice'!A3224="ITEM"),1,0)</f>
        <v>0</v>
      </c>
      <c r="C3184" t="str">
        <f>IF(B3184=1,'Tracker&amp;Invoice'!A3226,C3183)</f>
        <v>BQ-176</v>
      </c>
      <c r="D3184" t="str">
        <f>IF(LEFT(TRIM('Tracker&amp;Invoice'!B3226),9)="INVOICE #","INVOICE",IF(TRIM('Tracker&amp;Invoice'!B3226)="Overall Completion INVOICE","OVERALL",""))</f>
        <v/>
      </c>
      <c r="E3184" t="str">
        <f>IF(D3184="INVOICE",VALUE(MID(TRIM('Tracker&amp;Invoice'!B3226),10,10)),"")</f>
        <v/>
      </c>
      <c r="F3184">
        <f>IF(B3184=1,IFERROR(LOOKUP(2,1/('Tracker&amp;Invoice'!$H3226:$AC3226&lt;&gt;""),COLUMN('Tracker&amp;Invoice'!$H3226:$AC3226)),8),F3183)</f>
        <v>14</v>
      </c>
      <c r="G3184">
        <f>IF(D3184="OVERALL",IFERROR(LOOKUP(2,1/('Tracker&amp;Invoice'!$H3226:$AC3226&lt;&gt;""),COLUMN('Tracker&amp;Invoice'!$H3226:$AC3226)),8),G3185)</f>
        <v>15</v>
      </c>
      <c r="H3184">
        <f t="shared" si="98"/>
        <v>15</v>
      </c>
      <c r="I3184" s="29">
        <f>IF(D3184="INVOICE",SUM('Tracker&amp;Invoice'!$H3226:INDEX('Tracker&amp;Invoice'!$A3226:$AC3226,1,H3184)),0)</f>
        <v>0</v>
      </c>
      <c r="J3184" s="29">
        <f>IF(D3184="OVERALL",SUM('Tracker&amp;Invoice'!$H3226:$AC3226),0)</f>
        <v>0</v>
      </c>
    </row>
    <row r="3185" spans="1:10">
      <c r="A3185" t="e">
        <f t="shared" si="99"/>
        <v>#REF!</v>
      </c>
      <c r="B3185">
        <f>IF(AND('Tracker&amp;Invoice'!A3227&lt;&gt;"",'Tracker&amp;Invoice'!A3227&lt;&gt;"ITEM",'Tracker&amp;Invoice'!A3225="ITEM"),1,0)</f>
        <v>0</v>
      </c>
      <c r="C3185" t="str">
        <f>IF(B3185=1,'Tracker&amp;Invoice'!A3227,C3184)</f>
        <v>BQ-176</v>
      </c>
      <c r="D3185" t="str">
        <f>IF(LEFT(TRIM('Tracker&amp;Invoice'!B3227),9)="INVOICE #","INVOICE",IF(TRIM('Tracker&amp;Invoice'!B3227)="Overall Completion INVOICE","OVERALL",""))</f>
        <v/>
      </c>
      <c r="E3185" t="str">
        <f>IF(D3185="INVOICE",VALUE(MID(TRIM('Tracker&amp;Invoice'!B3227),10,10)),"")</f>
        <v/>
      </c>
      <c r="F3185">
        <f>IF(B3185=1,IFERROR(LOOKUP(2,1/('Tracker&amp;Invoice'!$H3227:$AC3227&lt;&gt;""),COLUMN('Tracker&amp;Invoice'!$H3227:$AC3227)),8),F3184)</f>
        <v>14</v>
      </c>
      <c r="G3185">
        <f>IF(D3185="OVERALL",IFERROR(LOOKUP(2,1/('Tracker&amp;Invoice'!$H3227:$AC3227&lt;&gt;""),COLUMN('Tracker&amp;Invoice'!$H3227:$AC3227)),8),G3186)</f>
        <v>15</v>
      </c>
      <c r="H3185">
        <f t="shared" si="98"/>
        <v>15</v>
      </c>
      <c r="I3185" s="29">
        <f>IF(D3185="INVOICE",SUM('Tracker&amp;Invoice'!$H3227:INDEX('Tracker&amp;Invoice'!$A3227:$AC3227,1,H3185)),0)</f>
        <v>0</v>
      </c>
      <c r="J3185" s="29">
        <f>IF(D3185="OVERALL",SUM('Tracker&amp;Invoice'!$H3227:$AC3227),0)</f>
        <v>0</v>
      </c>
    </row>
    <row r="3186" spans="1:10">
      <c r="A3186" t="e">
        <f t="shared" si="99"/>
        <v>#REF!</v>
      </c>
      <c r="B3186">
        <f>IF(AND('Tracker&amp;Invoice'!A3228&lt;&gt;"",'Tracker&amp;Invoice'!A3228&lt;&gt;"ITEM",'Tracker&amp;Invoice'!A3226="ITEM"),1,0)</f>
        <v>0</v>
      </c>
      <c r="C3186" t="str">
        <f>IF(B3186=1,'Tracker&amp;Invoice'!A3228,C3185)</f>
        <v>BQ-176</v>
      </c>
      <c r="D3186" t="str">
        <f>IF(LEFT(TRIM('Tracker&amp;Invoice'!B3228),9)="INVOICE #","INVOICE",IF(TRIM('Tracker&amp;Invoice'!B3228)="Overall Completion INVOICE","OVERALL",""))</f>
        <v/>
      </c>
      <c r="E3186" t="str">
        <f>IF(D3186="INVOICE",VALUE(MID(TRIM('Tracker&amp;Invoice'!B3228),10,10)),"")</f>
        <v/>
      </c>
      <c r="F3186">
        <f>IF(B3186=1,IFERROR(LOOKUP(2,1/('Tracker&amp;Invoice'!$H3228:$AC3228&lt;&gt;""),COLUMN('Tracker&amp;Invoice'!$H3228:$AC3228)),8),F3185)</f>
        <v>14</v>
      </c>
      <c r="G3186">
        <f>IF(D3186="OVERALL",IFERROR(LOOKUP(2,1/('Tracker&amp;Invoice'!$H3228:$AC3228&lt;&gt;""),COLUMN('Tracker&amp;Invoice'!$H3228:$AC3228)),8),G3187)</f>
        <v>15</v>
      </c>
      <c r="H3186">
        <f t="shared" si="98"/>
        <v>15</v>
      </c>
      <c r="I3186" s="29">
        <f>IF(D3186="INVOICE",SUM('Tracker&amp;Invoice'!$H3228:INDEX('Tracker&amp;Invoice'!$A3228:$AC3228,1,H3186)),0)</f>
        <v>0</v>
      </c>
      <c r="J3186" s="29">
        <f>IF(D3186="OVERALL",SUM('Tracker&amp;Invoice'!$H3228:$AC3228),0)</f>
        <v>0</v>
      </c>
    </row>
    <row r="3187" spans="1:10">
      <c r="A3187" t="e">
        <f t="shared" si="99"/>
        <v>#REF!</v>
      </c>
      <c r="B3187">
        <f>IF(AND('Tracker&amp;Invoice'!A3229&lt;&gt;"",'Tracker&amp;Invoice'!A3229&lt;&gt;"ITEM",'Tracker&amp;Invoice'!A3227="ITEM"),1,0)</f>
        <v>0</v>
      </c>
      <c r="C3187" t="str">
        <f>IF(B3187=1,'Tracker&amp;Invoice'!A3229,C3186)</f>
        <v>BQ-176</v>
      </c>
      <c r="D3187" t="str">
        <f>IF(LEFT(TRIM('Tracker&amp;Invoice'!B3229),9)="INVOICE #","INVOICE",IF(TRIM('Tracker&amp;Invoice'!B3229)="Overall Completion INVOICE","OVERALL",""))</f>
        <v/>
      </c>
      <c r="E3187" t="str">
        <f>IF(D3187="INVOICE",VALUE(MID(TRIM('Tracker&amp;Invoice'!B3229),10,10)),"")</f>
        <v/>
      </c>
      <c r="F3187">
        <f>IF(B3187=1,IFERROR(LOOKUP(2,1/('Tracker&amp;Invoice'!$H3229:$AC3229&lt;&gt;""),COLUMN('Tracker&amp;Invoice'!$H3229:$AC3229)),8),F3186)</f>
        <v>14</v>
      </c>
      <c r="G3187">
        <f>IF(D3187="OVERALL",IFERROR(LOOKUP(2,1/('Tracker&amp;Invoice'!$H3229:$AC3229&lt;&gt;""),COLUMN('Tracker&amp;Invoice'!$H3229:$AC3229)),8),G3188)</f>
        <v>15</v>
      </c>
      <c r="H3187">
        <f t="shared" si="98"/>
        <v>15</v>
      </c>
      <c r="I3187" s="29">
        <f>IF(D3187="INVOICE",SUM('Tracker&amp;Invoice'!$H3229:INDEX('Tracker&amp;Invoice'!$A3229:$AC3229,1,H3187)),0)</f>
        <v>0</v>
      </c>
      <c r="J3187" s="29">
        <f>IF(D3187="OVERALL",SUM('Tracker&amp;Invoice'!$H3229:$AC3229),0)</f>
        <v>0</v>
      </c>
    </row>
    <row r="3188" spans="1:10">
      <c r="A3188" t="e">
        <f t="shared" si="99"/>
        <v>#REF!</v>
      </c>
      <c r="B3188">
        <f>IF(AND('Tracker&amp;Invoice'!A3230&lt;&gt;"",'Tracker&amp;Invoice'!A3230&lt;&gt;"ITEM",'Tracker&amp;Invoice'!A3228="ITEM"),1,0)</f>
        <v>0</v>
      </c>
      <c r="C3188" t="str">
        <f>IF(B3188=1,'Tracker&amp;Invoice'!A3230,C3187)</f>
        <v>BQ-176</v>
      </c>
      <c r="D3188" t="str">
        <f>IF(LEFT(TRIM('Tracker&amp;Invoice'!B3230),9)="INVOICE #","INVOICE",IF(TRIM('Tracker&amp;Invoice'!B3230)="Overall Completion INVOICE","OVERALL",""))</f>
        <v/>
      </c>
      <c r="E3188" t="str">
        <f>IF(D3188="INVOICE",VALUE(MID(TRIM('Tracker&amp;Invoice'!B3230),10,10)),"")</f>
        <v/>
      </c>
      <c r="F3188">
        <f>IF(B3188=1,IFERROR(LOOKUP(2,1/('Tracker&amp;Invoice'!$H3230:$AC3230&lt;&gt;""),COLUMN('Tracker&amp;Invoice'!$H3230:$AC3230)),8),F3187)</f>
        <v>14</v>
      </c>
      <c r="G3188">
        <f>IF(D3188="OVERALL",IFERROR(LOOKUP(2,1/('Tracker&amp;Invoice'!$H3230:$AC3230&lt;&gt;""),COLUMN('Tracker&amp;Invoice'!$H3230:$AC3230)),8),G3189)</f>
        <v>15</v>
      </c>
      <c r="H3188">
        <f t="shared" si="98"/>
        <v>15</v>
      </c>
      <c r="I3188" s="29">
        <f>IF(D3188="INVOICE",SUM('Tracker&amp;Invoice'!$H3230:INDEX('Tracker&amp;Invoice'!$A3230:$AC3230,1,H3188)),0)</f>
        <v>0</v>
      </c>
      <c r="J3188" s="29">
        <f>IF(D3188="OVERALL",SUM('Tracker&amp;Invoice'!$H3230:$AC3230),0)</f>
        <v>0</v>
      </c>
    </row>
    <row r="3189" spans="1:10">
      <c r="A3189" t="e">
        <f t="shared" si="99"/>
        <v>#REF!</v>
      </c>
      <c r="B3189">
        <f>IF(AND('Tracker&amp;Invoice'!A3231&lt;&gt;"",'Tracker&amp;Invoice'!A3231&lt;&gt;"ITEM",'Tracker&amp;Invoice'!A3229="ITEM"),1,0)</f>
        <v>0</v>
      </c>
      <c r="C3189" t="str">
        <f>IF(B3189=1,'Tracker&amp;Invoice'!A3231,C3188)</f>
        <v>BQ-176</v>
      </c>
      <c r="D3189" t="str">
        <f>IF(LEFT(TRIM('Tracker&amp;Invoice'!B3231),9)="INVOICE #","INVOICE",IF(TRIM('Tracker&amp;Invoice'!B3231)="Overall Completion INVOICE","OVERALL",""))</f>
        <v/>
      </c>
      <c r="E3189" t="str">
        <f>IF(D3189="INVOICE",VALUE(MID(TRIM('Tracker&amp;Invoice'!B3231),10,10)),"")</f>
        <v/>
      </c>
      <c r="F3189">
        <f>IF(B3189=1,IFERROR(LOOKUP(2,1/('Tracker&amp;Invoice'!$H3231:$AC3231&lt;&gt;""),COLUMN('Tracker&amp;Invoice'!$H3231:$AC3231)),8),F3188)</f>
        <v>14</v>
      </c>
      <c r="G3189">
        <f>IF(D3189="OVERALL",IFERROR(LOOKUP(2,1/('Tracker&amp;Invoice'!$H3231:$AC3231&lt;&gt;""),COLUMN('Tracker&amp;Invoice'!$H3231:$AC3231)),8),G3190)</f>
        <v>15</v>
      </c>
      <c r="H3189">
        <f t="shared" si="98"/>
        <v>15</v>
      </c>
      <c r="I3189" s="29">
        <f>IF(D3189="INVOICE",SUM('Tracker&amp;Invoice'!$H3231:INDEX('Tracker&amp;Invoice'!$A3231:$AC3231,1,H3189)),0)</f>
        <v>0</v>
      </c>
      <c r="J3189" s="29">
        <f>IF(D3189="OVERALL",SUM('Tracker&amp;Invoice'!$H3231:$AC3231),0)</f>
        <v>0</v>
      </c>
    </row>
    <row r="3190" spans="1:10">
      <c r="A3190" t="e">
        <f t="shared" si="99"/>
        <v>#REF!</v>
      </c>
      <c r="B3190">
        <f>IF(AND('Tracker&amp;Invoice'!A3232&lt;&gt;"",'Tracker&amp;Invoice'!A3232&lt;&gt;"ITEM",'Tracker&amp;Invoice'!A3230="ITEM"),1,0)</f>
        <v>0</v>
      </c>
      <c r="C3190" t="str">
        <f>IF(B3190=1,'Tracker&amp;Invoice'!A3232,C3189)</f>
        <v>BQ-176</v>
      </c>
      <c r="D3190" t="str">
        <f>IF(LEFT(TRIM('Tracker&amp;Invoice'!B3232),9)="INVOICE #","INVOICE",IF(TRIM('Tracker&amp;Invoice'!B3232)="Overall Completion INVOICE","OVERALL",""))</f>
        <v/>
      </c>
      <c r="E3190" t="str">
        <f>IF(D3190="INVOICE",VALUE(MID(TRIM('Tracker&amp;Invoice'!B3232),10,10)),"")</f>
        <v/>
      </c>
      <c r="F3190">
        <f>IF(B3190=1,IFERROR(LOOKUP(2,1/('Tracker&amp;Invoice'!$H3232:$AC3232&lt;&gt;""),COLUMN('Tracker&amp;Invoice'!$H3232:$AC3232)),8),F3189)</f>
        <v>14</v>
      </c>
      <c r="G3190">
        <f>IF(D3190="OVERALL",IFERROR(LOOKUP(2,1/('Tracker&amp;Invoice'!$H3232:$AC3232&lt;&gt;""),COLUMN('Tracker&amp;Invoice'!$H3232:$AC3232)),8),G3191)</f>
        <v>15</v>
      </c>
      <c r="H3190">
        <f t="shared" si="98"/>
        <v>15</v>
      </c>
      <c r="I3190" s="29">
        <f>IF(D3190="INVOICE",SUM('Tracker&amp;Invoice'!$H3232:INDEX('Tracker&amp;Invoice'!$A3232:$AC3232,1,H3190)),0)</f>
        <v>0</v>
      </c>
      <c r="J3190" s="29">
        <f>IF(D3190="OVERALL",SUM('Tracker&amp;Invoice'!$H3232:$AC3232),0)</f>
        <v>0</v>
      </c>
    </row>
    <row r="3191" spans="1:10">
      <c r="A3191" t="e">
        <f t="shared" si="99"/>
        <v>#REF!</v>
      </c>
      <c r="B3191">
        <f>IF(AND('Tracker&amp;Invoice'!A3233&lt;&gt;"",'Tracker&amp;Invoice'!A3233&lt;&gt;"ITEM",'Tracker&amp;Invoice'!A3231="ITEM"),1,0)</f>
        <v>1</v>
      </c>
      <c r="C3191" t="str">
        <f>IF(B3191=1,'Tracker&amp;Invoice'!A3233,C3190)</f>
        <v>BQ-177</v>
      </c>
      <c r="D3191" t="str">
        <f>IF(LEFT(TRIM('Tracker&amp;Invoice'!B3233),9)="INVOICE #","INVOICE",IF(TRIM('Tracker&amp;Invoice'!B3233)="Overall Completion INVOICE","OVERALL",""))</f>
        <v/>
      </c>
      <c r="E3191" t="str">
        <f>IF(D3191="INVOICE",VALUE(MID(TRIM('Tracker&amp;Invoice'!B3233),10,10)),"")</f>
        <v/>
      </c>
      <c r="F3191">
        <f>IF(B3191=1,IFERROR(LOOKUP(2,1/('Tracker&amp;Invoice'!$H3233:$AC3233&lt;&gt;""),COLUMN('Tracker&amp;Invoice'!$H3233:$AC3233)),8),F3190)</f>
        <v>14</v>
      </c>
      <c r="G3191">
        <f>IF(D3191="OVERALL",IFERROR(LOOKUP(2,1/('Tracker&amp;Invoice'!$H3233:$AC3233&lt;&gt;""),COLUMN('Tracker&amp;Invoice'!$H3233:$AC3233)),8),G3192)</f>
        <v>15</v>
      </c>
      <c r="H3191">
        <f t="shared" si="98"/>
        <v>15</v>
      </c>
      <c r="I3191" s="29">
        <f>IF(D3191="INVOICE",SUM('Tracker&amp;Invoice'!$H3233:INDEX('Tracker&amp;Invoice'!$A3233:$AC3233,1,H3191)),0)</f>
        <v>0</v>
      </c>
      <c r="J3191" s="29">
        <f>IF(D3191="OVERALL",SUM('Tracker&amp;Invoice'!$H3233:$AC3233),0)</f>
        <v>0</v>
      </c>
    </row>
    <row r="3192" spans="1:10">
      <c r="A3192" t="e">
        <f t="shared" si="99"/>
        <v>#REF!</v>
      </c>
      <c r="B3192">
        <f>IF(AND('Tracker&amp;Invoice'!A3234&lt;&gt;"",'Tracker&amp;Invoice'!A3234&lt;&gt;"ITEM",'Tracker&amp;Invoice'!A3232="ITEM"),1,0)</f>
        <v>0</v>
      </c>
      <c r="C3192" t="str">
        <f>IF(B3192=1,'Tracker&amp;Invoice'!A3234,C3191)</f>
        <v>BQ-177</v>
      </c>
      <c r="D3192" t="str">
        <f>IF(LEFT(TRIM('Tracker&amp;Invoice'!B3234),9)="INVOICE #","INVOICE",IF(TRIM('Tracker&amp;Invoice'!B3234)="Overall Completion INVOICE","OVERALL",""))</f>
        <v/>
      </c>
      <c r="E3192" t="str">
        <f>IF(D3192="INVOICE",VALUE(MID(TRIM('Tracker&amp;Invoice'!B3234),10,10)),"")</f>
        <v/>
      </c>
      <c r="F3192">
        <f>IF(B3192=1,IFERROR(LOOKUP(2,1/('Tracker&amp;Invoice'!$H3234:$AC3234&lt;&gt;""),COLUMN('Tracker&amp;Invoice'!$H3234:$AC3234)),8),F3191)</f>
        <v>14</v>
      </c>
      <c r="G3192">
        <f>IF(D3192="OVERALL",IFERROR(LOOKUP(2,1/('Tracker&amp;Invoice'!$H3234:$AC3234&lt;&gt;""),COLUMN('Tracker&amp;Invoice'!$H3234:$AC3234)),8),G3193)</f>
        <v>15</v>
      </c>
      <c r="H3192">
        <f t="shared" si="98"/>
        <v>15</v>
      </c>
      <c r="I3192" s="29">
        <f>IF(D3192="INVOICE",SUM('Tracker&amp;Invoice'!$H3234:INDEX('Tracker&amp;Invoice'!$A3234:$AC3234,1,H3192)),0)</f>
        <v>0</v>
      </c>
      <c r="J3192" s="29">
        <f>IF(D3192="OVERALL",SUM('Tracker&amp;Invoice'!$H3234:$AC3234),0)</f>
        <v>0</v>
      </c>
    </row>
    <row r="3193" spans="1:10">
      <c r="A3193" t="e">
        <f t="shared" si="99"/>
        <v>#REF!</v>
      </c>
      <c r="B3193">
        <f>IF(AND('Tracker&amp;Invoice'!A3235&lt;&gt;"",'Tracker&amp;Invoice'!A3235&lt;&gt;"ITEM",'Tracker&amp;Invoice'!A3233="ITEM"),1,0)</f>
        <v>0</v>
      </c>
      <c r="C3193" t="str">
        <f>IF(B3193=1,'Tracker&amp;Invoice'!A3235,C3192)</f>
        <v>BQ-177</v>
      </c>
      <c r="D3193" t="str">
        <f>IF(LEFT(TRIM('Tracker&amp;Invoice'!B3235),9)="INVOICE #","INVOICE",IF(TRIM('Tracker&amp;Invoice'!B3235)="Overall Completion INVOICE","OVERALL",""))</f>
        <v/>
      </c>
      <c r="E3193" t="str">
        <f>IF(D3193="INVOICE",VALUE(MID(TRIM('Tracker&amp;Invoice'!B3235),10,10)),"")</f>
        <v/>
      </c>
      <c r="F3193">
        <f>IF(B3193=1,IFERROR(LOOKUP(2,1/('Tracker&amp;Invoice'!$H3235:$AC3235&lt;&gt;""),COLUMN('Tracker&amp;Invoice'!$H3235:$AC3235)),8),F3192)</f>
        <v>14</v>
      </c>
      <c r="G3193">
        <f>IF(D3193="OVERALL",IFERROR(LOOKUP(2,1/('Tracker&amp;Invoice'!$H3235:$AC3235&lt;&gt;""),COLUMN('Tracker&amp;Invoice'!$H3235:$AC3235)),8),G3194)</f>
        <v>15</v>
      </c>
      <c r="H3193">
        <f t="shared" si="98"/>
        <v>15</v>
      </c>
      <c r="I3193" s="29">
        <f>IF(D3193="INVOICE",SUM('Tracker&amp;Invoice'!$H3235:INDEX('Tracker&amp;Invoice'!$A3235:$AC3235,1,H3193)),0)</f>
        <v>0</v>
      </c>
      <c r="J3193" s="29">
        <f>IF(D3193="OVERALL",SUM('Tracker&amp;Invoice'!$H3235:$AC3235),0)</f>
        <v>0</v>
      </c>
    </row>
    <row r="3194" spans="1:10">
      <c r="A3194" t="e">
        <f t="shared" si="99"/>
        <v>#REF!</v>
      </c>
      <c r="B3194">
        <f>IF(AND('Tracker&amp;Invoice'!A3236&lt;&gt;"",'Tracker&amp;Invoice'!A3236&lt;&gt;"ITEM",'Tracker&amp;Invoice'!A3234="ITEM"),1,0)</f>
        <v>0</v>
      </c>
      <c r="C3194" t="str">
        <f>IF(B3194=1,'Tracker&amp;Invoice'!A3236,C3193)</f>
        <v>BQ-177</v>
      </c>
      <c r="D3194" t="str">
        <f>IF(LEFT(TRIM('Tracker&amp;Invoice'!B3236),9)="INVOICE #","INVOICE",IF(TRIM('Tracker&amp;Invoice'!B3236)="Overall Completion INVOICE","OVERALL",""))</f>
        <v>INVOICE</v>
      </c>
      <c r="E3194">
        <f>IF(D3194="INVOICE",VALUE(MID(TRIM('Tracker&amp;Invoice'!B3236),10,10)),"")</f>
        <v>16</v>
      </c>
      <c r="F3194">
        <f>IF(B3194=1,IFERROR(LOOKUP(2,1/('Tracker&amp;Invoice'!$H3236:$AC3236&lt;&gt;""),COLUMN('Tracker&amp;Invoice'!$H3236:$AC3236)),8),F3193)</f>
        <v>14</v>
      </c>
      <c r="G3194">
        <f>IF(D3194="OVERALL",IFERROR(LOOKUP(2,1/('Tracker&amp;Invoice'!$H3236:$AC3236&lt;&gt;""),COLUMN('Tracker&amp;Invoice'!$H3236:$AC3236)),8),G3195)</f>
        <v>15</v>
      </c>
      <c r="H3194">
        <f t="shared" si="98"/>
        <v>15</v>
      </c>
      <c r="I3194" s="29">
        <f>IF(D3194="INVOICE",SUM('Tracker&amp;Invoice'!$H3236:INDEX('Tracker&amp;Invoice'!$A3236:$AC3236,1,H3194)),0)</f>
        <v>4340</v>
      </c>
      <c r="J3194" s="29">
        <f>IF(D3194="OVERALL",SUM('Tracker&amp;Invoice'!$H3236:$AC3236),0)</f>
        <v>0</v>
      </c>
    </row>
    <row r="3195" spans="1:10">
      <c r="A3195" t="e">
        <f t="shared" si="99"/>
        <v>#REF!</v>
      </c>
      <c r="B3195">
        <f>IF(AND('Tracker&amp;Invoice'!A3237&lt;&gt;"",'Tracker&amp;Invoice'!A3237&lt;&gt;"ITEM",'Tracker&amp;Invoice'!A3235="ITEM"),1,0)</f>
        <v>0</v>
      </c>
      <c r="C3195" t="str">
        <f>IF(B3195=1,'Tracker&amp;Invoice'!A3237,C3194)</f>
        <v>BQ-177</v>
      </c>
      <c r="D3195" t="str">
        <f>IF(LEFT(TRIM('Tracker&amp;Invoice'!B3237),9)="INVOICE #","INVOICE",IF(TRIM('Tracker&amp;Invoice'!B3237)="Overall Completion INVOICE","OVERALL",""))</f>
        <v/>
      </c>
      <c r="E3195" t="str">
        <f>IF(D3195="INVOICE",VALUE(MID(TRIM('Tracker&amp;Invoice'!B3237),10,10)),"")</f>
        <v/>
      </c>
      <c r="F3195">
        <f>IF(B3195=1,IFERROR(LOOKUP(2,1/('Tracker&amp;Invoice'!$H3237:$AC3237&lt;&gt;""),COLUMN('Tracker&amp;Invoice'!$H3237:$AC3237)),8),F3194)</f>
        <v>14</v>
      </c>
      <c r="G3195">
        <f>IF(D3195="OVERALL",IFERROR(LOOKUP(2,1/('Tracker&amp;Invoice'!$H3237:$AC3237&lt;&gt;""),COLUMN('Tracker&amp;Invoice'!$H3237:$AC3237)),8),G3196)</f>
        <v>15</v>
      </c>
      <c r="H3195">
        <f t="shared" si="98"/>
        <v>15</v>
      </c>
      <c r="I3195" s="29">
        <f>IF(D3195="INVOICE",SUM('Tracker&amp;Invoice'!$H3237:INDEX('Tracker&amp;Invoice'!$A3237:$AC3237,1,H3195)),0)</f>
        <v>0</v>
      </c>
      <c r="J3195" s="29">
        <f>IF(D3195="OVERALL",SUM('Tracker&amp;Invoice'!$H3237:$AC3237),0)</f>
        <v>0</v>
      </c>
    </row>
    <row r="3196" spans="1:10">
      <c r="A3196" t="e">
        <f t="shared" si="99"/>
        <v>#REF!</v>
      </c>
      <c r="B3196">
        <f>IF(AND('Tracker&amp;Invoice'!A3238&lt;&gt;"",'Tracker&amp;Invoice'!A3238&lt;&gt;"ITEM",'Tracker&amp;Invoice'!A3236="ITEM"),1,0)</f>
        <v>0</v>
      </c>
      <c r="C3196" t="str">
        <f>IF(B3196=1,'Tracker&amp;Invoice'!A3238,C3195)</f>
        <v>BQ-177</v>
      </c>
      <c r="D3196" t="str">
        <f>IF(LEFT(TRIM('Tracker&amp;Invoice'!B3238),9)="INVOICE #","INVOICE",IF(TRIM('Tracker&amp;Invoice'!B3238)="Overall Completion INVOICE","OVERALL",""))</f>
        <v>INVOICE</v>
      </c>
      <c r="E3196">
        <f>IF(D3196="INVOICE",VALUE(MID(TRIM('Tracker&amp;Invoice'!B3238),10,10)),"")</f>
        <v>28</v>
      </c>
      <c r="F3196">
        <f>IF(B3196=1,IFERROR(LOOKUP(2,1/('Tracker&amp;Invoice'!$H3238:$AC3238&lt;&gt;""),COLUMN('Tracker&amp;Invoice'!$H3238:$AC3238)),8),F3195)</f>
        <v>14</v>
      </c>
      <c r="G3196">
        <f>IF(D3196="OVERALL",IFERROR(LOOKUP(2,1/('Tracker&amp;Invoice'!$H3238:$AC3238&lt;&gt;""),COLUMN('Tracker&amp;Invoice'!$H3238:$AC3238)),8),G3197)</f>
        <v>15</v>
      </c>
      <c r="H3196">
        <f t="shared" si="98"/>
        <v>15</v>
      </c>
      <c r="I3196" s="29">
        <f>IF(D3196="INVOICE",SUM('Tracker&amp;Invoice'!$H3238:INDEX('Tracker&amp;Invoice'!$A3238:$AC3238,1,H3196)),0)</f>
        <v>434</v>
      </c>
      <c r="J3196" s="29">
        <f>IF(D3196="OVERALL",SUM('Tracker&amp;Invoice'!$H3238:$AC3238),0)</f>
        <v>0</v>
      </c>
    </row>
    <row r="3197" spans="1:10">
      <c r="A3197" t="e">
        <f t="shared" si="99"/>
        <v>#REF!</v>
      </c>
      <c r="B3197">
        <f>IF(AND('Tracker&amp;Invoice'!A3239&lt;&gt;"",'Tracker&amp;Invoice'!A3239&lt;&gt;"ITEM",'Tracker&amp;Invoice'!A3237="ITEM"),1,0)</f>
        <v>0</v>
      </c>
      <c r="C3197" t="str">
        <f>IF(B3197=1,'Tracker&amp;Invoice'!A3239,C3196)</f>
        <v>BQ-177</v>
      </c>
      <c r="D3197" t="str">
        <f>IF(LEFT(TRIM('Tracker&amp;Invoice'!B3239),9)="INVOICE #","INVOICE",IF(TRIM('Tracker&amp;Invoice'!B3239)="Overall Completion INVOICE","OVERALL",""))</f>
        <v/>
      </c>
      <c r="E3197" t="str">
        <f>IF(D3197="INVOICE",VALUE(MID(TRIM('Tracker&amp;Invoice'!B3239),10,10)),"")</f>
        <v/>
      </c>
      <c r="F3197">
        <f>IF(B3197=1,IFERROR(LOOKUP(2,1/('Tracker&amp;Invoice'!$H3239:$AC3239&lt;&gt;""),COLUMN('Tracker&amp;Invoice'!$H3239:$AC3239)),8),F3196)</f>
        <v>14</v>
      </c>
      <c r="G3197">
        <f>IF(D3197="OVERALL",IFERROR(LOOKUP(2,1/('Tracker&amp;Invoice'!$H3239:$AC3239&lt;&gt;""),COLUMN('Tracker&amp;Invoice'!$H3239:$AC3239)),8),G3198)</f>
        <v>15</v>
      </c>
      <c r="H3197">
        <f t="shared" si="98"/>
        <v>15</v>
      </c>
      <c r="I3197" s="29">
        <f>IF(D3197="INVOICE",SUM('Tracker&amp;Invoice'!$H3239:INDEX('Tracker&amp;Invoice'!$A3239:$AC3239,1,H3197)),0)</f>
        <v>0</v>
      </c>
      <c r="J3197" s="29">
        <f>IF(D3197="OVERALL",SUM('Tracker&amp;Invoice'!$H3239:$AC3239),0)</f>
        <v>0</v>
      </c>
    </row>
    <row r="3198" spans="1:10">
      <c r="A3198" t="e">
        <f t="shared" si="99"/>
        <v>#REF!</v>
      </c>
      <c r="B3198">
        <f>IF(AND('Tracker&amp;Invoice'!A3240&lt;&gt;"",'Tracker&amp;Invoice'!A3240&lt;&gt;"ITEM",'Tracker&amp;Invoice'!A3238="ITEM"),1,0)</f>
        <v>0</v>
      </c>
      <c r="C3198" t="str">
        <f>IF(B3198=1,'Tracker&amp;Invoice'!A3240,C3197)</f>
        <v>BQ-177</v>
      </c>
      <c r="D3198" t="str">
        <f>IF(LEFT(TRIM('Tracker&amp;Invoice'!B3240),9)="INVOICE #","INVOICE",IF(TRIM('Tracker&amp;Invoice'!B3240)="Overall Completion INVOICE","OVERALL",""))</f>
        <v>INVOICE</v>
      </c>
      <c r="E3198">
        <f>IF(D3198="INVOICE",VALUE(MID(TRIM('Tracker&amp;Invoice'!B3240),10,10)),"")</f>
        <v>31</v>
      </c>
      <c r="F3198">
        <f>IF(B3198=1,IFERROR(LOOKUP(2,1/('Tracker&amp;Invoice'!$H3240:$AC3240&lt;&gt;""),COLUMN('Tracker&amp;Invoice'!$H3240:$AC3240)),8),F3197)</f>
        <v>14</v>
      </c>
      <c r="G3198">
        <f>IF(D3198="OVERALL",IFERROR(LOOKUP(2,1/('Tracker&amp;Invoice'!$H3240:$AC3240&lt;&gt;""),COLUMN('Tracker&amp;Invoice'!$H3240:$AC3240)),8),G3199)</f>
        <v>15</v>
      </c>
      <c r="H3198">
        <f t="shared" si="98"/>
        <v>15</v>
      </c>
      <c r="I3198" s="29">
        <f>IF(D3198="INVOICE",SUM('Tracker&amp;Invoice'!$H3240:INDEX('Tracker&amp;Invoice'!$A3240:$AC3240,1,H3198)),0)</f>
        <v>186</v>
      </c>
      <c r="J3198" s="29">
        <f>IF(D3198="OVERALL",SUM('Tracker&amp;Invoice'!$H3240:$AC3240),0)</f>
        <v>0</v>
      </c>
    </row>
    <row r="3199" spans="1:10">
      <c r="A3199" t="e">
        <f t="shared" si="99"/>
        <v>#REF!</v>
      </c>
      <c r="B3199">
        <f>IF(AND('Tracker&amp;Invoice'!A3241&lt;&gt;"",'Tracker&amp;Invoice'!A3241&lt;&gt;"ITEM",'Tracker&amp;Invoice'!A3239="ITEM"),1,0)</f>
        <v>0</v>
      </c>
      <c r="C3199" t="str">
        <f>IF(B3199=1,'Tracker&amp;Invoice'!A3241,C3198)</f>
        <v>BQ-177</v>
      </c>
      <c r="D3199" t="str">
        <f>IF(LEFT(TRIM('Tracker&amp;Invoice'!B3241),9)="INVOICE #","INVOICE",IF(TRIM('Tracker&amp;Invoice'!B3241)="Overall Completion INVOICE","OVERALL",""))</f>
        <v/>
      </c>
      <c r="E3199" t="str">
        <f>IF(D3199="INVOICE",VALUE(MID(TRIM('Tracker&amp;Invoice'!B3241),10,10)),"")</f>
        <v/>
      </c>
      <c r="F3199">
        <f>IF(B3199=1,IFERROR(LOOKUP(2,1/('Tracker&amp;Invoice'!$H3241:$AC3241&lt;&gt;""),COLUMN('Tracker&amp;Invoice'!$H3241:$AC3241)),8),F3198)</f>
        <v>14</v>
      </c>
      <c r="G3199">
        <f>IF(D3199="OVERALL",IFERROR(LOOKUP(2,1/('Tracker&amp;Invoice'!$H3241:$AC3241&lt;&gt;""),COLUMN('Tracker&amp;Invoice'!$H3241:$AC3241)),8),G3200)</f>
        <v>15</v>
      </c>
      <c r="H3199">
        <f t="shared" si="98"/>
        <v>15</v>
      </c>
      <c r="I3199" s="29">
        <f>IF(D3199="INVOICE",SUM('Tracker&amp;Invoice'!$H3241:INDEX('Tracker&amp;Invoice'!$A3241:$AC3241,1,H3199)),0)</f>
        <v>0</v>
      </c>
      <c r="J3199" s="29">
        <f>IF(D3199="OVERALL",SUM('Tracker&amp;Invoice'!$H3241:$AC3241),0)</f>
        <v>0</v>
      </c>
    </row>
    <row r="3200" spans="1:10">
      <c r="A3200" t="e">
        <f t="shared" si="99"/>
        <v>#REF!</v>
      </c>
      <c r="B3200">
        <f>IF(AND('Tracker&amp;Invoice'!A3242&lt;&gt;"",'Tracker&amp;Invoice'!A3242&lt;&gt;"ITEM",'Tracker&amp;Invoice'!A3240="ITEM"),1,0)</f>
        <v>0</v>
      </c>
      <c r="C3200" t="str">
        <f>IF(B3200=1,'Tracker&amp;Invoice'!A3242,C3199)</f>
        <v>BQ-177</v>
      </c>
      <c r="D3200" t="str">
        <f>IF(LEFT(TRIM('Tracker&amp;Invoice'!B3242),9)="INVOICE #","INVOICE",IF(TRIM('Tracker&amp;Invoice'!B3242)="Overall Completion INVOICE","OVERALL",""))</f>
        <v/>
      </c>
      <c r="E3200" t="str">
        <f>IF(D3200="INVOICE",VALUE(MID(TRIM('Tracker&amp;Invoice'!B3242),10,10)),"")</f>
        <v/>
      </c>
      <c r="F3200">
        <f>IF(B3200=1,IFERROR(LOOKUP(2,1/('Tracker&amp;Invoice'!$H3242:$AC3242&lt;&gt;""),COLUMN('Tracker&amp;Invoice'!$H3242:$AC3242)),8),F3199)</f>
        <v>14</v>
      </c>
      <c r="G3200">
        <f>IF(D3200="OVERALL",IFERROR(LOOKUP(2,1/('Tracker&amp;Invoice'!$H3242:$AC3242&lt;&gt;""),COLUMN('Tracker&amp;Invoice'!$H3242:$AC3242)),8),G3201)</f>
        <v>15</v>
      </c>
      <c r="H3200">
        <f t="shared" si="98"/>
        <v>15</v>
      </c>
      <c r="I3200" s="29">
        <f>IF(D3200="INVOICE",SUM('Tracker&amp;Invoice'!$H3242:INDEX('Tracker&amp;Invoice'!$A3242:$AC3242,1,H3200)),0)</f>
        <v>0</v>
      </c>
      <c r="J3200" s="29">
        <f>IF(D3200="OVERALL",SUM('Tracker&amp;Invoice'!$H3242:$AC3242),0)</f>
        <v>0</v>
      </c>
    </row>
    <row r="3201" spans="1:10">
      <c r="A3201" t="e">
        <f t="shared" si="99"/>
        <v>#REF!</v>
      </c>
      <c r="B3201">
        <f>IF(AND('Tracker&amp;Invoice'!A3243&lt;&gt;"",'Tracker&amp;Invoice'!A3243&lt;&gt;"ITEM",'Tracker&amp;Invoice'!A3241="ITEM"),1,0)</f>
        <v>0</v>
      </c>
      <c r="C3201" t="str">
        <f>IF(B3201=1,'Tracker&amp;Invoice'!A3243,C3200)</f>
        <v>BQ-177</v>
      </c>
      <c r="D3201" t="str">
        <f>IF(LEFT(TRIM('Tracker&amp;Invoice'!B3243),9)="INVOICE #","INVOICE",IF(TRIM('Tracker&amp;Invoice'!B3243)="Overall Completion INVOICE","OVERALL",""))</f>
        <v/>
      </c>
      <c r="E3201" t="str">
        <f>IF(D3201="INVOICE",VALUE(MID(TRIM('Tracker&amp;Invoice'!B3243),10,10)),"")</f>
        <v/>
      </c>
      <c r="F3201">
        <f>IF(B3201=1,IFERROR(LOOKUP(2,1/('Tracker&amp;Invoice'!$H3243:$AC3243&lt;&gt;""),COLUMN('Tracker&amp;Invoice'!$H3243:$AC3243)),8),F3200)</f>
        <v>14</v>
      </c>
      <c r="G3201">
        <f>IF(D3201="OVERALL",IFERROR(LOOKUP(2,1/('Tracker&amp;Invoice'!$H3243:$AC3243&lt;&gt;""),COLUMN('Tracker&amp;Invoice'!$H3243:$AC3243)),8),G3202)</f>
        <v>15</v>
      </c>
      <c r="H3201">
        <f t="shared" si="98"/>
        <v>15</v>
      </c>
      <c r="I3201" s="29">
        <f>IF(D3201="INVOICE",SUM('Tracker&amp;Invoice'!$H3243:INDEX('Tracker&amp;Invoice'!$A3243:$AC3243,1,H3201)),0)</f>
        <v>0</v>
      </c>
      <c r="J3201" s="29">
        <f>IF(D3201="OVERALL",SUM('Tracker&amp;Invoice'!$H3243:$AC3243),0)</f>
        <v>0</v>
      </c>
    </row>
    <row r="3202" spans="1:10">
      <c r="A3202" t="e">
        <f t="shared" si="99"/>
        <v>#REF!</v>
      </c>
      <c r="B3202">
        <f>IF(AND('Tracker&amp;Invoice'!A3244&lt;&gt;"",'Tracker&amp;Invoice'!A3244&lt;&gt;"ITEM",'Tracker&amp;Invoice'!A3242="ITEM"),1,0)</f>
        <v>0</v>
      </c>
      <c r="C3202" t="str">
        <f>IF(B3202=1,'Tracker&amp;Invoice'!A3244,C3201)</f>
        <v>BQ-177</v>
      </c>
      <c r="D3202" t="str">
        <f>IF(LEFT(TRIM('Tracker&amp;Invoice'!B3244),9)="INVOICE #","INVOICE",IF(TRIM('Tracker&amp;Invoice'!B3244)="Overall Completion INVOICE","OVERALL",""))</f>
        <v/>
      </c>
      <c r="E3202" t="str">
        <f>IF(D3202="INVOICE",VALUE(MID(TRIM('Tracker&amp;Invoice'!B3244),10,10)),"")</f>
        <v/>
      </c>
      <c r="F3202">
        <f>IF(B3202=1,IFERROR(LOOKUP(2,1/('Tracker&amp;Invoice'!$H3244:$AC3244&lt;&gt;""),COLUMN('Tracker&amp;Invoice'!$H3244:$AC3244)),8),F3201)</f>
        <v>14</v>
      </c>
      <c r="G3202">
        <f>IF(D3202="OVERALL",IFERROR(LOOKUP(2,1/('Tracker&amp;Invoice'!$H3244:$AC3244&lt;&gt;""),COLUMN('Tracker&amp;Invoice'!$H3244:$AC3244)),8),G3203)</f>
        <v>15</v>
      </c>
      <c r="H3202">
        <f t="shared" si="98"/>
        <v>15</v>
      </c>
      <c r="I3202" s="29">
        <f>IF(D3202="INVOICE",SUM('Tracker&amp;Invoice'!$H3244:INDEX('Tracker&amp;Invoice'!$A3244:$AC3244,1,H3202)),0)</f>
        <v>0</v>
      </c>
      <c r="J3202" s="29">
        <f>IF(D3202="OVERALL",SUM('Tracker&amp;Invoice'!$H3244:$AC3244),0)</f>
        <v>0</v>
      </c>
    </row>
    <row r="3203" spans="1:10">
      <c r="A3203" t="e">
        <f t="shared" si="99"/>
        <v>#REF!</v>
      </c>
      <c r="B3203">
        <f>IF(AND('Tracker&amp;Invoice'!A3245&lt;&gt;"",'Tracker&amp;Invoice'!A3245&lt;&gt;"ITEM",'Tracker&amp;Invoice'!A3243="ITEM"),1,0)</f>
        <v>0</v>
      </c>
      <c r="C3203" t="str">
        <f>IF(B3203=1,'Tracker&amp;Invoice'!A3245,C3202)</f>
        <v>BQ-177</v>
      </c>
      <c r="D3203" t="str">
        <f>IF(LEFT(TRIM('Tracker&amp;Invoice'!B3245),9)="INVOICE #","INVOICE",IF(TRIM('Tracker&amp;Invoice'!B3245)="Overall Completion INVOICE","OVERALL",""))</f>
        <v/>
      </c>
      <c r="E3203" t="str">
        <f>IF(D3203="INVOICE",VALUE(MID(TRIM('Tracker&amp;Invoice'!B3245),10,10)),"")</f>
        <v/>
      </c>
      <c r="F3203">
        <f>IF(B3203=1,IFERROR(LOOKUP(2,1/('Tracker&amp;Invoice'!$H3245:$AC3245&lt;&gt;""),COLUMN('Tracker&amp;Invoice'!$H3245:$AC3245)),8),F3202)</f>
        <v>14</v>
      </c>
      <c r="G3203">
        <f>IF(D3203="OVERALL",IFERROR(LOOKUP(2,1/('Tracker&amp;Invoice'!$H3245:$AC3245&lt;&gt;""),COLUMN('Tracker&amp;Invoice'!$H3245:$AC3245)),8),G3204)</f>
        <v>15</v>
      </c>
      <c r="H3203">
        <f t="shared" ref="H3203:H3266" si="100">MAX(F3203,G3203)</f>
        <v>15</v>
      </c>
      <c r="I3203" s="29">
        <f>IF(D3203="INVOICE",SUM('Tracker&amp;Invoice'!$H3245:INDEX('Tracker&amp;Invoice'!$A3245:$AC3245,1,H3203)),0)</f>
        <v>0</v>
      </c>
      <c r="J3203" s="29">
        <f>IF(D3203="OVERALL",SUM('Tracker&amp;Invoice'!$H3245:$AC3245),0)</f>
        <v>0</v>
      </c>
    </row>
    <row r="3204" spans="1:10">
      <c r="A3204" t="e">
        <f t="shared" ref="A3204:A3267" si="101">A3203+B3204</f>
        <v>#REF!</v>
      </c>
      <c r="B3204">
        <f>IF(AND('Tracker&amp;Invoice'!A3246&lt;&gt;"",'Tracker&amp;Invoice'!A3246&lt;&gt;"ITEM",'Tracker&amp;Invoice'!A3244="ITEM"),1,0)</f>
        <v>0</v>
      </c>
      <c r="C3204" t="str">
        <f>IF(B3204=1,'Tracker&amp;Invoice'!A3246,C3203)</f>
        <v>BQ-177</v>
      </c>
      <c r="D3204" t="str">
        <f>IF(LEFT(TRIM('Tracker&amp;Invoice'!B3246),9)="INVOICE #","INVOICE",IF(TRIM('Tracker&amp;Invoice'!B3246)="Overall Completion INVOICE","OVERALL",""))</f>
        <v>OVERALL</v>
      </c>
      <c r="E3204" t="str">
        <f>IF(D3204="INVOICE",VALUE(MID(TRIM('Tracker&amp;Invoice'!B3246),10,10)),"")</f>
        <v/>
      </c>
      <c r="F3204">
        <f>IF(B3204=1,IFERROR(LOOKUP(2,1/('Tracker&amp;Invoice'!$H3246:$AC3246&lt;&gt;""),COLUMN('Tracker&amp;Invoice'!$H3246:$AC3246)),8),F3203)</f>
        <v>14</v>
      </c>
      <c r="G3204">
        <f>IF(D3204="OVERALL",IFERROR(LOOKUP(2,1/('Tracker&amp;Invoice'!$H3246:$AC3246&lt;&gt;""),COLUMN('Tracker&amp;Invoice'!$H3246:$AC3246)),8),G3205)</f>
        <v>15</v>
      </c>
      <c r="H3204">
        <f t="shared" si="100"/>
        <v>15</v>
      </c>
      <c r="I3204" s="29">
        <f>IF(D3204="INVOICE",SUM('Tracker&amp;Invoice'!$H3246:INDEX('Tracker&amp;Invoice'!$A3246:$AC3246,1,H3204)),0)</f>
        <v>0</v>
      </c>
      <c r="J3204" s="29">
        <f>IF(D3204="OVERALL",SUM('Tracker&amp;Invoice'!$H3246:$AC3246),0)</f>
        <v>4960</v>
      </c>
    </row>
    <row r="3205" spans="1:10">
      <c r="A3205" t="e">
        <f t="shared" si="101"/>
        <v>#REF!</v>
      </c>
      <c r="B3205">
        <f>IF(AND('Tracker&amp;Invoice'!A3247&lt;&gt;"",'Tracker&amp;Invoice'!A3247&lt;&gt;"ITEM",'Tracker&amp;Invoice'!A3245="ITEM"),1,0)</f>
        <v>0</v>
      </c>
      <c r="C3205" t="str">
        <f>IF(B3205=1,'Tracker&amp;Invoice'!A3247,C3204)</f>
        <v>BQ-177</v>
      </c>
      <c r="D3205" t="str">
        <f>IF(LEFT(TRIM('Tracker&amp;Invoice'!B3247),9)="INVOICE #","INVOICE",IF(TRIM('Tracker&amp;Invoice'!B3247)="Overall Completion INVOICE","OVERALL",""))</f>
        <v/>
      </c>
      <c r="E3205" t="str">
        <f>IF(D3205="INVOICE",VALUE(MID(TRIM('Tracker&amp;Invoice'!B3247),10,10)),"")</f>
        <v/>
      </c>
      <c r="F3205">
        <f>IF(B3205=1,IFERROR(LOOKUP(2,1/('Tracker&amp;Invoice'!$H3247:$AC3247&lt;&gt;""),COLUMN('Tracker&amp;Invoice'!$H3247:$AC3247)),8),F3204)</f>
        <v>14</v>
      </c>
      <c r="G3205">
        <f>IF(D3205="OVERALL",IFERROR(LOOKUP(2,1/('Tracker&amp;Invoice'!$H3247:$AC3247&lt;&gt;""),COLUMN('Tracker&amp;Invoice'!$H3247:$AC3247)),8),G3206)</f>
        <v>15</v>
      </c>
      <c r="H3205">
        <f t="shared" si="100"/>
        <v>15</v>
      </c>
      <c r="I3205" s="29">
        <f>IF(D3205="INVOICE",SUM('Tracker&amp;Invoice'!$H3247:INDEX('Tracker&amp;Invoice'!$A3247:$AC3247,1,H3205)),0)</f>
        <v>0</v>
      </c>
      <c r="J3205" s="29">
        <f>IF(D3205="OVERALL",SUM('Tracker&amp;Invoice'!$H3247:$AC3247),0)</f>
        <v>0</v>
      </c>
    </row>
    <row r="3206" spans="1:10">
      <c r="A3206" t="e">
        <f t="shared" si="101"/>
        <v>#REF!</v>
      </c>
      <c r="B3206">
        <f>IF(AND('Tracker&amp;Invoice'!A3248&lt;&gt;"",'Tracker&amp;Invoice'!A3248&lt;&gt;"ITEM",'Tracker&amp;Invoice'!A3246="ITEM"),1,0)</f>
        <v>0</v>
      </c>
      <c r="C3206" t="str">
        <f>IF(B3206=1,'Tracker&amp;Invoice'!A3248,C3205)</f>
        <v>BQ-177</v>
      </c>
      <c r="D3206" t="str">
        <f>IF(LEFT(TRIM('Tracker&amp;Invoice'!B3248),9)="INVOICE #","INVOICE",IF(TRIM('Tracker&amp;Invoice'!B3248)="Overall Completion INVOICE","OVERALL",""))</f>
        <v/>
      </c>
      <c r="E3206" t="str">
        <f>IF(D3206="INVOICE",VALUE(MID(TRIM('Tracker&amp;Invoice'!B3248),10,10)),"")</f>
        <v/>
      </c>
      <c r="F3206">
        <f>IF(B3206=1,IFERROR(LOOKUP(2,1/('Tracker&amp;Invoice'!$H3248:$AC3248&lt;&gt;""),COLUMN('Tracker&amp;Invoice'!$H3248:$AC3248)),8),F3205)</f>
        <v>14</v>
      </c>
      <c r="G3206">
        <f>IF(D3206="OVERALL",IFERROR(LOOKUP(2,1/('Tracker&amp;Invoice'!$H3248:$AC3248&lt;&gt;""),COLUMN('Tracker&amp;Invoice'!$H3248:$AC3248)),8),G3207)</f>
        <v>15</v>
      </c>
      <c r="H3206">
        <f t="shared" si="100"/>
        <v>15</v>
      </c>
      <c r="I3206" s="29">
        <f>IF(D3206="INVOICE",SUM('Tracker&amp;Invoice'!$H3248:INDEX('Tracker&amp;Invoice'!$A3248:$AC3248,1,H3206)),0)</f>
        <v>0</v>
      </c>
      <c r="J3206" s="29">
        <f>IF(D3206="OVERALL",SUM('Tracker&amp;Invoice'!$H3248:$AC3248),0)</f>
        <v>0</v>
      </c>
    </row>
    <row r="3207" spans="1:10">
      <c r="A3207" t="e">
        <f t="shared" si="101"/>
        <v>#REF!</v>
      </c>
      <c r="B3207">
        <f>IF(AND('Tracker&amp;Invoice'!A3249&lt;&gt;"",'Tracker&amp;Invoice'!A3249&lt;&gt;"ITEM",'Tracker&amp;Invoice'!A3247="ITEM"),1,0)</f>
        <v>0</v>
      </c>
      <c r="C3207" t="str">
        <f>IF(B3207=1,'Tracker&amp;Invoice'!A3249,C3206)</f>
        <v>BQ-177</v>
      </c>
      <c r="D3207" t="str">
        <f>IF(LEFT(TRIM('Tracker&amp;Invoice'!B3249),9)="INVOICE #","INVOICE",IF(TRIM('Tracker&amp;Invoice'!B3249)="Overall Completion INVOICE","OVERALL",""))</f>
        <v/>
      </c>
      <c r="E3207" t="str">
        <f>IF(D3207="INVOICE",VALUE(MID(TRIM('Tracker&amp;Invoice'!B3249),10,10)),"")</f>
        <v/>
      </c>
      <c r="F3207">
        <f>IF(B3207=1,IFERROR(LOOKUP(2,1/('Tracker&amp;Invoice'!$H3249:$AC3249&lt;&gt;""),COLUMN('Tracker&amp;Invoice'!$H3249:$AC3249)),8),F3206)</f>
        <v>14</v>
      </c>
      <c r="G3207">
        <f>IF(D3207="OVERALL",IFERROR(LOOKUP(2,1/('Tracker&amp;Invoice'!$H3249:$AC3249&lt;&gt;""),COLUMN('Tracker&amp;Invoice'!$H3249:$AC3249)),8),G3208)</f>
        <v>15</v>
      </c>
      <c r="H3207">
        <f t="shared" si="100"/>
        <v>15</v>
      </c>
      <c r="I3207" s="29">
        <f>IF(D3207="INVOICE",SUM('Tracker&amp;Invoice'!$H3249:INDEX('Tracker&amp;Invoice'!$A3249:$AC3249,1,H3207)),0)</f>
        <v>0</v>
      </c>
      <c r="J3207" s="29">
        <f>IF(D3207="OVERALL",SUM('Tracker&amp;Invoice'!$H3249:$AC3249),0)</f>
        <v>0</v>
      </c>
    </row>
    <row r="3208" spans="1:10">
      <c r="A3208" t="e">
        <f t="shared" si="101"/>
        <v>#REF!</v>
      </c>
      <c r="B3208">
        <f>IF(AND('Tracker&amp;Invoice'!A3250&lt;&gt;"",'Tracker&amp;Invoice'!A3250&lt;&gt;"ITEM",'Tracker&amp;Invoice'!A3248="ITEM"),1,0)</f>
        <v>0</v>
      </c>
      <c r="C3208" t="str">
        <f>IF(B3208=1,'Tracker&amp;Invoice'!A3250,C3207)</f>
        <v>BQ-177</v>
      </c>
      <c r="D3208" t="str">
        <f>IF(LEFT(TRIM('Tracker&amp;Invoice'!B3250),9)="INVOICE #","INVOICE",IF(TRIM('Tracker&amp;Invoice'!B3250)="Overall Completion INVOICE","OVERALL",""))</f>
        <v/>
      </c>
      <c r="E3208" t="str">
        <f>IF(D3208="INVOICE",VALUE(MID(TRIM('Tracker&amp;Invoice'!B3250),10,10)),"")</f>
        <v/>
      </c>
      <c r="F3208">
        <f>IF(B3208=1,IFERROR(LOOKUP(2,1/('Tracker&amp;Invoice'!$H3250:$AC3250&lt;&gt;""),COLUMN('Tracker&amp;Invoice'!$H3250:$AC3250)),8),F3207)</f>
        <v>14</v>
      </c>
      <c r="G3208">
        <f>IF(D3208="OVERALL",IFERROR(LOOKUP(2,1/('Tracker&amp;Invoice'!$H3250:$AC3250&lt;&gt;""),COLUMN('Tracker&amp;Invoice'!$H3250:$AC3250)),8),G3209)</f>
        <v>15</v>
      </c>
      <c r="H3208">
        <f t="shared" si="100"/>
        <v>15</v>
      </c>
      <c r="I3208" s="29">
        <f>IF(D3208="INVOICE",SUM('Tracker&amp;Invoice'!$H3250:INDEX('Tracker&amp;Invoice'!$A3250:$AC3250,1,H3208)),0)</f>
        <v>0</v>
      </c>
      <c r="J3208" s="29">
        <f>IF(D3208="OVERALL",SUM('Tracker&amp;Invoice'!$H3250:$AC3250),0)</f>
        <v>0</v>
      </c>
    </row>
    <row r="3209" spans="1:10">
      <c r="A3209" t="e">
        <f t="shared" si="101"/>
        <v>#REF!</v>
      </c>
      <c r="B3209">
        <f>IF(AND('Tracker&amp;Invoice'!A3251&lt;&gt;"",'Tracker&amp;Invoice'!A3251&lt;&gt;"ITEM",'Tracker&amp;Invoice'!A3249="ITEM"),1,0)</f>
        <v>0</v>
      </c>
      <c r="C3209" t="str">
        <f>IF(B3209=1,'Tracker&amp;Invoice'!A3251,C3208)</f>
        <v>BQ-177</v>
      </c>
      <c r="D3209" t="str">
        <f>IF(LEFT(TRIM('Tracker&amp;Invoice'!B3251),9)="INVOICE #","INVOICE",IF(TRIM('Tracker&amp;Invoice'!B3251)="Overall Completion INVOICE","OVERALL",""))</f>
        <v/>
      </c>
      <c r="E3209" t="str">
        <f>IF(D3209="INVOICE",VALUE(MID(TRIM('Tracker&amp;Invoice'!B3251),10,10)),"")</f>
        <v/>
      </c>
      <c r="F3209">
        <f>IF(B3209=1,IFERROR(LOOKUP(2,1/('Tracker&amp;Invoice'!$H3251:$AC3251&lt;&gt;""),COLUMN('Tracker&amp;Invoice'!$H3251:$AC3251)),8),F3208)</f>
        <v>14</v>
      </c>
      <c r="G3209">
        <f>IF(D3209="OVERALL",IFERROR(LOOKUP(2,1/('Tracker&amp;Invoice'!$H3251:$AC3251&lt;&gt;""),COLUMN('Tracker&amp;Invoice'!$H3251:$AC3251)),8),G3210)</f>
        <v>15</v>
      </c>
      <c r="H3209">
        <f t="shared" si="100"/>
        <v>15</v>
      </c>
      <c r="I3209" s="29">
        <f>IF(D3209="INVOICE",SUM('Tracker&amp;Invoice'!$H3251:INDEX('Tracker&amp;Invoice'!$A3251:$AC3251,1,H3209)),0)</f>
        <v>0</v>
      </c>
      <c r="J3209" s="29">
        <f>IF(D3209="OVERALL",SUM('Tracker&amp;Invoice'!$H3251:$AC3251),0)</f>
        <v>0</v>
      </c>
    </row>
    <row r="3210" spans="1:10">
      <c r="A3210" t="e">
        <f t="shared" si="101"/>
        <v>#REF!</v>
      </c>
      <c r="B3210">
        <f>IF(AND('Tracker&amp;Invoice'!A3252&lt;&gt;"",'Tracker&amp;Invoice'!A3252&lt;&gt;"ITEM",'Tracker&amp;Invoice'!A3250="ITEM"),1,0)</f>
        <v>0</v>
      </c>
      <c r="C3210" t="str">
        <f>IF(B3210=1,'Tracker&amp;Invoice'!A3252,C3209)</f>
        <v>BQ-177</v>
      </c>
      <c r="D3210" t="str">
        <f>IF(LEFT(TRIM('Tracker&amp;Invoice'!B3252),9)="INVOICE #","INVOICE",IF(TRIM('Tracker&amp;Invoice'!B3252)="Overall Completion INVOICE","OVERALL",""))</f>
        <v/>
      </c>
      <c r="E3210" t="str">
        <f>IF(D3210="INVOICE",VALUE(MID(TRIM('Tracker&amp;Invoice'!B3252),10,10)),"")</f>
        <v/>
      </c>
      <c r="F3210">
        <f>IF(B3210=1,IFERROR(LOOKUP(2,1/('Tracker&amp;Invoice'!$H3252:$AC3252&lt;&gt;""),COLUMN('Tracker&amp;Invoice'!$H3252:$AC3252)),8),F3209)</f>
        <v>14</v>
      </c>
      <c r="G3210">
        <f>IF(D3210="OVERALL",IFERROR(LOOKUP(2,1/('Tracker&amp;Invoice'!$H3252:$AC3252&lt;&gt;""),COLUMN('Tracker&amp;Invoice'!$H3252:$AC3252)),8),G3211)</f>
        <v>15</v>
      </c>
      <c r="H3210">
        <f t="shared" si="100"/>
        <v>15</v>
      </c>
      <c r="I3210" s="29">
        <f>IF(D3210="INVOICE",SUM('Tracker&amp;Invoice'!$H3252:INDEX('Tracker&amp;Invoice'!$A3252:$AC3252,1,H3210)),0)</f>
        <v>0</v>
      </c>
      <c r="J3210" s="29">
        <f>IF(D3210="OVERALL",SUM('Tracker&amp;Invoice'!$H3252:$AC3252),0)</f>
        <v>0</v>
      </c>
    </row>
    <row r="3211" spans="1:10">
      <c r="A3211" t="e">
        <f t="shared" si="101"/>
        <v>#REF!</v>
      </c>
      <c r="B3211">
        <f>IF(AND('Tracker&amp;Invoice'!A3253&lt;&gt;"",'Tracker&amp;Invoice'!A3253&lt;&gt;"ITEM",'Tracker&amp;Invoice'!A3251="ITEM"),1,0)</f>
        <v>0</v>
      </c>
      <c r="C3211" t="str">
        <f>IF(B3211=1,'Tracker&amp;Invoice'!A3253,C3210)</f>
        <v>BQ-177</v>
      </c>
      <c r="D3211" t="str">
        <f>IF(LEFT(TRIM('Tracker&amp;Invoice'!B3253),9)="INVOICE #","INVOICE",IF(TRIM('Tracker&amp;Invoice'!B3253)="Overall Completion INVOICE","OVERALL",""))</f>
        <v/>
      </c>
      <c r="E3211" t="str">
        <f>IF(D3211="INVOICE",VALUE(MID(TRIM('Tracker&amp;Invoice'!B3253),10,10)),"")</f>
        <v/>
      </c>
      <c r="F3211">
        <f>IF(B3211=1,IFERROR(LOOKUP(2,1/('Tracker&amp;Invoice'!$H3253:$AC3253&lt;&gt;""),COLUMN('Tracker&amp;Invoice'!$H3253:$AC3253)),8),F3210)</f>
        <v>14</v>
      </c>
      <c r="G3211">
        <f>IF(D3211="OVERALL",IFERROR(LOOKUP(2,1/('Tracker&amp;Invoice'!$H3253:$AC3253&lt;&gt;""),COLUMN('Tracker&amp;Invoice'!$H3253:$AC3253)),8),G3212)</f>
        <v>15</v>
      </c>
      <c r="H3211">
        <f t="shared" si="100"/>
        <v>15</v>
      </c>
      <c r="I3211" s="29">
        <f>IF(D3211="INVOICE",SUM('Tracker&amp;Invoice'!$H3253:INDEX('Tracker&amp;Invoice'!$A3253:$AC3253,1,H3211)),0)</f>
        <v>0</v>
      </c>
      <c r="J3211" s="29">
        <f>IF(D3211="OVERALL",SUM('Tracker&amp;Invoice'!$H3253:$AC3253),0)</f>
        <v>0</v>
      </c>
    </row>
    <row r="3212" spans="1:10">
      <c r="A3212" t="e">
        <f t="shared" si="101"/>
        <v>#REF!</v>
      </c>
      <c r="B3212">
        <f>IF(AND('Tracker&amp;Invoice'!A3254&lt;&gt;"",'Tracker&amp;Invoice'!A3254&lt;&gt;"ITEM",'Tracker&amp;Invoice'!A3252="ITEM"),1,0)</f>
        <v>0</v>
      </c>
      <c r="C3212" t="str">
        <f>IF(B3212=1,'Tracker&amp;Invoice'!A3254,C3211)</f>
        <v>BQ-177</v>
      </c>
      <c r="D3212" t="str">
        <f>IF(LEFT(TRIM('Tracker&amp;Invoice'!B3254),9)="INVOICE #","INVOICE",IF(TRIM('Tracker&amp;Invoice'!B3254)="Overall Completion INVOICE","OVERALL",""))</f>
        <v/>
      </c>
      <c r="E3212" t="str">
        <f>IF(D3212="INVOICE",VALUE(MID(TRIM('Tracker&amp;Invoice'!B3254),10,10)),"")</f>
        <v/>
      </c>
      <c r="F3212">
        <f>IF(B3212=1,IFERROR(LOOKUP(2,1/('Tracker&amp;Invoice'!$H3254:$AC3254&lt;&gt;""),COLUMN('Tracker&amp;Invoice'!$H3254:$AC3254)),8),F3211)</f>
        <v>14</v>
      </c>
      <c r="G3212">
        <f>IF(D3212="OVERALL",IFERROR(LOOKUP(2,1/('Tracker&amp;Invoice'!$H3254:$AC3254&lt;&gt;""),COLUMN('Tracker&amp;Invoice'!$H3254:$AC3254)),8),G3213)</f>
        <v>15</v>
      </c>
      <c r="H3212">
        <f t="shared" si="100"/>
        <v>15</v>
      </c>
      <c r="I3212" s="29">
        <f>IF(D3212="INVOICE",SUM('Tracker&amp;Invoice'!$H3254:INDEX('Tracker&amp;Invoice'!$A3254:$AC3254,1,H3212)),0)</f>
        <v>0</v>
      </c>
      <c r="J3212" s="29">
        <f>IF(D3212="OVERALL",SUM('Tracker&amp;Invoice'!$H3254:$AC3254),0)</f>
        <v>0</v>
      </c>
    </row>
    <row r="3213" spans="1:10">
      <c r="A3213" t="e">
        <f t="shared" si="101"/>
        <v>#REF!</v>
      </c>
      <c r="B3213">
        <f>IF(AND('Tracker&amp;Invoice'!A3255&lt;&gt;"",'Tracker&amp;Invoice'!A3255&lt;&gt;"ITEM",'Tracker&amp;Invoice'!A3253="ITEM"),1,0)</f>
        <v>1</v>
      </c>
      <c r="C3213" t="str">
        <f>IF(B3213=1,'Tracker&amp;Invoice'!A3255,C3212)</f>
        <v>BQ-178</v>
      </c>
      <c r="D3213" t="str">
        <f>IF(LEFT(TRIM('Tracker&amp;Invoice'!B3255),9)="INVOICE #","INVOICE",IF(TRIM('Tracker&amp;Invoice'!B3255)="Overall Completion INVOICE","OVERALL",""))</f>
        <v/>
      </c>
      <c r="E3213" t="str">
        <f>IF(D3213="INVOICE",VALUE(MID(TRIM('Tracker&amp;Invoice'!B3255),10,10)),"")</f>
        <v/>
      </c>
      <c r="F3213">
        <f>IF(B3213=1,IFERROR(LOOKUP(2,1/('Tracker&amp;Invoice'!$H3255:$AC3255&lt;&gt;""),COLUMN('Tracker&amp;Invoice'!$H3255:$AC3255)),8),F3212)</f>
        <v>14</v>
      </c>
      <c r="G3213">
        <f>IF(D3213="OVERALL",IFERROR(LOOKUP(2,1/('Tracker&amp;Invoice'!$H3255:$AC3255&lt;&gt;""),COLUMN('Tracker&amp;Invoice'!$H3255:$AC3255)),8),G3214)</f>
        <v>15</v>
      </c>
      <c r="H3213">
        <f t="shared" si="100"/>
        <v>15</v>
      </c>
      <c r="I3213" s="29">
        <f>IF(D3213="INVOICE",SUM('Tracker&amp;Invoice'!$H3255:INDEX('Tracker&amp;Invoice'!$A3255:$AC3255,1,H3213)),0)</f>
        <v>0</v>
      </c>
      <c r="J3213" s="29">
        <f>IF(D3213="OVERALL",SUM('Tracker&amp;Invoice'!$H3255:$AC3255),0)</f>
        <v>0</v>
      </c>
    </row>
    <row r="3214" spans="1:10">
      <c r="A3214" t="e">
        <f t="shared" si="101"/>
        <v>#REF!</v>
      </c>
      <c r="B3214">
        <f>IF(AND('Tracker&amp;Invoice'!A3256&lt;&gt;"",'Tracker&amp;Invoice'!A3256&lt;&gt;"ITEM",'Tracker&amp;Invoice'!A3254="ITEM"),1,0)</f>
        <v>0</v>
      </c>
      <c r="C3214" t="str">
        <f>IF(B3214=1,'Tracker&amp;Invoice'!A3256,C3213)</f>
        <v>BQ-178</v>
      </c>
      <c r="D3214" t="str">
        <f>IF(LEFT(TRIM('Tracker&amp;Invoice'!B3256),9)="INVOICE #","INVOICE",IF(TRIM('Tracker&amp;Invoice'!B3256)="Overall Completion INVOICE","OVERALL",""))</f>
        <v/>
      </c>
      <c r="E3214" t="str">
        <f>IF(D3214="INVOICE",VALUE(MID(TRIM('Tracker&amp;Invoice'!B3256),10,10)),"")</f>
        <v/>
      </c>
      <c r="F3214">
        <f>IF(B3214=1,IFERROR(LOOKUP(2,1/('Tracker&amp;Invoice'!$H3256:$AC3256&lt;&gt;""),COLUMN('Tracker&amp;Invoice'!$H3256:$AC3256)),8),F3213)</f>
        <v>14</v>
      </c>
      <c r="G3214">
        <f>IF(D3214="OVERALL",IFERROR(LOOKUP(2,1/('Tracker&amp;Invoice'!$H3256:$AC3256&lt;&gt;""),COLUMN('Tracker&amp;Invoice'!$H3256:$AC3256)),8),G3215)</f>
        <v>15</v>
      </c>
      <c r="H3214">
        <f t="shared" si="100"/>
        <v>15</v>
      </c>
      <c r="I3214" s="29">
        <f>IF(D3214="INVOICE",SUM('Tracker&amp;Invoice'!$H3256:INDEX('Tracker&amp;Invoice'!$A3256:$AC3256,1,H3214)),0)</f>
        <v>0</v>
      </c>
      <c r="J3214" s="29">
        <f>IF(D3214="OVERALL",SUM('Tracker&amp;Invoice'!$H3256:$AC3256),0)</f>
        <v>0</v>
      </c>
    </row>
    <row r="3215" spans="1:10">
      <c r="A3215" t="e">
        <f t="shared" si="101"/>
        <v>#REF!</v>
      </c>
      <c r="B3215">
        <f>IF(AND('Tracker&amp;Invoice'!A3257&lt;&gt;"",'Tracker&amp;Invoice'!A3257&lt;&gt;"ITEM",'Tracker&amp;Invoice'!A3255="ITEM"),1,0)</f>
        <v>0</v>
      </c>
      <c r="C3215" t="str">
        <f>IF(B3215=1,'Tracker&amp;Invoice'!A3257,C3214)</f>
        <v>BQ-178</v>
      </c>
      <c r="D3215" t="str">
        <f>IF(LEFT(TRIM('Tracker&amp;Invoice'!B3257),9)="INVOICE #","INVOICE",IF(TRIM('Tracker&amp;Invoice'!B3257)="Overall Completion INVOICE","OVERALL",""))</f>
        <v/>
      </c>
      <c r="E3215" t="str">
        <f>IF(D3215="INVOICE",VALUE(MID(TRIM('Tracker&amp;Invoice'!B3257),10,10)),"")</f>
        <v/>
      </c>
      <c r="F3215">
        <f>IF(B3215=1,IFERROR(LOOKUP(2,1/('Tracker&amp;Invoice'!$H3257:$AC3257&lt;&gt;""),COLUMN('Tracker&amp;Invoice'!$H3257:$AC3257)),8),F3214)</f>
        <v>14</v>
      </c>
      <c r="G3215">
        <f>IF(D3215="OVERALL",IFERROR(LOOKUP(2,1/('Tracker&amp;Invoice'!$H3257:$AC3257&lt;&gt;""),COLUMN('Tracker&amp;Invoice'!$H3257:$AC3257)),8),G3216)</f>
        <v>15</v>
      </c>
      <c r="H3215">
        <f t="shared" si="100"/>
        <v>15</v>
      </c>
      <c r="I3215" s="29">
        <f>IF(D3215="INVOICE",SUM('Tracker&amp;Invoice'!$H3257:INDEX('Tracker&amp;Invoice'!$A3257:$AC3257,1,H3215)),0)</f>
        <v>0</v>
      </c>
      <c r="J3215" s="29">
        <f>IF(D3215="OVERALL",SUM('Tracker&amp;Invoice'!$H3257:$AC3257),0)</f>
        <v>0</v>
      </c>
    </row>
    <row r="3216" spans="1:10">
      <c r="A3216" t="e">
        <f t="shared" si="101"/>
        <v>#REF!</v>
      </c>
      <c r="B3216">
        <f>IF(AND('Tracker&amp;Invoice'!A3258&lt;&gt;"",'Tracker&amp;Invoice'!A3258&lt;&gt;"ITEM",'Tracker&amp;Invoice'!A3256="ITEM"),1,0)</f>
        <v>0</v>
      </c>
      <c r="C3216" t="str">
        <f>IF(B3216=1,'Tracker&amp;Invoice'!A3258,C3215)</f>
        <v>BQ-178</v>
      </c>
      <c r="D3216" t="str">
        <f>IF(LEFT(TRIM('Tracker&amp;Invoice'!B3258),9)="INVOICE #","INVOICE",IF(TRIM('Tracker&amp;Invoice'!B3258)="Overall Completion INVOICE","OVERALL",""))</f>
        <v>INVOICE</v>
      </c>
      <c r="E3216">
        <f>IF(D3216="INVOICE",VALUE(MID(TRIM('Tracker&amp;Invoice'!B3258),10,10)),"")</f>
        <v>13</v>
      </c>
      <c r="F3216">
        <f>IF(B3216=1,IFERROR(LOOKUP(2,1/('Tracker&amp;Invoice'!$H3258:$AC3258&lt;&gt;""),COLUMN('Tracker&amp;Invoice'!$H3258:$AC3258)),8),F3215)</f>
        <v>14</v>
      </c>
      <c r="G3216">
        <f>IF(D3216="OVERALL",IFERROR(LOOKUP(2,1/('Tracker&amp;Invoice'!$H3258:$AC3258&lt;&gt;""),COLUMN('Tracker&amp;Invoice'!$H3258:$AC3258)),8),G3217)</f>
        <v>15</v>
      </c>
      <c r="H3216">
        <f t="shared" si="100"/>
        <v>15</v>
      </c>
      <c r="I3216" s="29">
        <f>IF(D3216="INVOICE",SUM('Tracker&amp;Invoice'!$H3258:INDEX('Tracker&amp;Invoice'!$A3258:$AC3258,1,H3216)),0)</f>
        <v>4340</v>
      </c>
      <c r="J3216" s="29">
        <f>IF(D3216="OVERALL",SUM('Tracker&amp;Invoice'!$H3258:$AC3258),0)</f>
        <v>0</v>
      </c>
    </row>
    <row r="3217" spans="1:10">
      <c r="A3217" t="e">
        <f t="shared" si="101"/>
        <v>#REF!</v>
      </c>
      <c r="B3217">
        <f>IF(AND('Tracker&amp;Invoice'!A3259&lt;&gt;"",'Tracker&amp;Invoice'!A3259&lt;&gt;"ITEM",'Tracker&amp;Invoice'!A3257="ITEM"),1,0)</f>
        <v>0</v>
      </c>
      <c r="C3217" t="str">
        <f>IF(B3217=1,'Tracker&amp;Invoice'!A3259,C3216)</f>
        <v>BQ-178</v>
      </c>
      <c r="D3217" t="str">
        <f>IF(LEFT(TRIM('Tracker&amp;Invoice'!B3259),9)="INVOICE #","INVOICE",IF(TRIM('Tracker&amp;Invoice'!B3259)="Overall Completion INVOICE","OVERALL",""))</f>
        <v/>
      </c>
      <c r="E3217" t="str">
        <f>IF(D3217="INVOICE",VALUE(MID(TRIM('Tracker&amp;Invoice'!B3259),10,10)),"")</f>
        <v/>
      </c>
      <c r="F3217">
        <f>IF(B3217=1,IFERROR(LOOKUP(2,1/('Tracker&amp;Invoice'!$H3259:$AC3259&lt;&gt;""),COLUMN('Tracker&amp;Invoice'!$H3259:$AC3259)),8),F3216)</f>
        <v>14</v>
      </c>
      <c r="G3217">
        <f>IF(D3217="OVERALL",IFERROR(LOOKUP(2,1/('Tracker&amp;Invoice'!$H3259:$AC3259&lt;&gt;""),COLUMN('Tracker&amp;Invoice'!$H3259:$AC3259)),8),G3218)</f>
        <v>15</v>
      </c>
      <c r="H3217">
        <f t="shared" si="100"/>
        <v>15</v>
      </c>
      <c r="I3217" s="29">
        <f>IF(D3217="INVOICE",SUM('Tracker&amp;Invoice'!$H3259:INDEX('Tracker&amp;Invoice'!$A3259:$AC3259,1,H3217)),0)</f>
        <v>0</v>
      </c>
      <c r="J3217" s="29">
        <f>IF(D3217="OVERALL",SUM('Tracker&amp;Invoice'!$H3259:$AC3259),0)</f>
        <v>0</v>
      </c>
    </row>
    <row r="3218" spans="1:10">
      <c r="A3218" t="e">
        <f t="shared" si="101"/>
        <v>#REF!</v>
      </c>
      <c r="B3218">
        <f>IF(AND('Tracker&amp;Invoice'!A3260&lt;&gt;"",'Tracker&amp;Invoice'!A3260&lt;&gt;"ITEM",'Tracker&amp;Invoice'!A3258="ITEM"),1,0)</f>
        <v>0</v>
      </c>
      <c r="C3218" t="str">
        <f>IF(B3218=1,'Tracker&amp;Invoice'!A3260,C3217)</f>
        <v>BQ-178</v>
      </c>
      <c r="D3218" t="str">
        <f>IF(LEFT(TRIM('Tracker&amp;Invoice'!B3260),9)="INVOICE #","INVOICE",IF(TRIM('Tracker&amp;Invoice'!B3260)="Overall Completion INVOICE","OVERALL",""))</f>
        <v>INVOICE</v>
      </c>
      <c r="E3218">
        <f>IF(D3218="INVOICE",VALUE(MID(TRIM('Tracker&amp;Invoice'!B3260),10,10)),"")</f>
        <v>28</v>
      </c>
      <c r="F3218">
        <f>IF(B3218=1,IFERROR(LOOKUP(2,1/('Tracker&amp;Invoice'!$H3260:$AC3260&lt;&gt;""),COLUMN('Tracker&amp;Invoice'!$H3260:$AC3260)),8),F3217)</f>
        <v>14</v>
      </c>
      <c r="G3218">
        <f>IF(D3218="OVERALL",IFERROR(LOOKUP(2,1/('Tracker&amp;Invoice'!$H3260:$AC3260&lt;&gt;""),COLUMN('Tracker&amp;Invoice'!$H3260:$AC3260)),8),G3219)</f>
        <v>15</v>
      </c>
      <c r="H3218">
        <f t="shared" si="100"/>
        <v>15</v>
      </c>
      <c r="I3218" s="29">
        <f>IF(D3218="INVOICE",SUM('Tracker&amp;Invoice'!$H3260:INDEX('Tracker&amp;Invoice'!$A3260:$AC3260,1,H3218)),0)</f>
        <v>5208</v>
      </c>
      <c r="J3218" s="29">
        <f>IF(D3218="OVERALL",SUM('Tracker&amp;Invoice'!$H3260:$AC3260),0)</f>
        <v>0</v>
      </c>
    </row>
    <row r="3219" spans="1:10">
      <c r="A3219" t="e">
        <f t="shared" si="101"/>
        <v>#REF!</v>
      </c>
      <c r="B3219">
        <f>IF(AND('Tracker&amp;Invoice'!A3261&lt;&gt;"",'Tracker&amp;Invoice'!A3261&lt;&gt;"ITEM",'Tracker&amp;Invoice'!A3259="ITEM"),1,0)</f>
        <v>0</v>
      </c>
      <c r="C3219" t="str">
        <f>IF(B3219=1,'Tracker&amp;Invoice'!A3261,C3218)</f>
        <v>BQ-178</v>
      </c>
      <c r="D3219" t="str">
        <f>IF(LEFT(TRIM('Tracker&amp;Invoice'!B3261),9)="INVOICE #","INVOICE",IF(TRIM('Tracker&amp;Invoice'!B3261)="Overall Completion INVOICE","OVERALL",""))</f>
        <v/>
      </c>
      <c r="E3219" t="str">
        <f>IF(D3219="INVOICE",VALUE(MID(TRIM('Tracker&amp;Invoice'!B3261),10,10)),"")</f>
        <v/>
      </c>
      <c r="F3219">
        <f>IF(B3219=1,IFERROR(LOOKUP(2,1/('Tracker&amp;Invoice'!$H3261:$AC3261&lt;&gt;""),COLUMN('Tracker&amp;Invoice'!$H3261:$AC3261)),8),F3218)</f>
        <v>14</v>
      </c>
      <c r="G3219">
        <f>IF(D3219="OVERALL",IFERROR(LOOKUP(2,1/('Tracker&amp;Invoice'!$H3261:$AC3261&lt;&gt;""),COLUMN('Tracker&amp;Invoice'!$H3261:$AC3261)),8),G3220)</f>
        <v>15</v>
      </c>
      <c r="H3219">
        <f t="shared" si="100"/>
        <v>15</v>
      </c>
      <c r="I3219" s="29">
        <f>IF(D3219="INVOICE",SUM('Tracker&amp;Invoice'!$H3261:INDEX('Tracker&amp;Invoice'!$A3261:$AC3261,1,H3219)),0)</f>
        <v>0</v>
      </c>
      <c r="J3219" s="29">
        <f>IF(D3219="OVERALL",SUM('Tracker&amp;Invoice'!$H3261:$AC3261),0)</f>
        <v>0</v>
      </c>
    </row>
    <row r="3220" spans="1:10">
      <c r="A3220" t="e">
        <f t="shared" si="101"/>
        <v>#REF!</v>
      </c>
      <c r="B3220">
        <f>IF(AND('Tracker&amp;Invoice'!A3262&lt;&gt;"",'Tracker&amp;Invoice'!A3262&lt;&gt;"ITEM",'Tracker&amp;Invoice'!A3260="ITEM"),1,0)</f>
        <v>0</v>
      </c>
      <c r="C3220" t="str">
        <f>IF(B3220=1,'Tracker&amp;Invoice'!A3262,C3219)</f>
        <v>BQ-178</v>
      </c>
      <c r="D3220" t="str">
        <f>IF(LEFT(TRIM('Tracker&amp;Invoice'!B3262),9)="INVOICE #","INVOICE",IF(TRIM('Tracker&amp;Invoice'!B3262)="Overall Completion INVOICE","OVERALL",""))</f>
        <v/>
      </c>
      <c r="E3220" t="str">
        <f>IF(D3220="INVOICE",VALUE(MID(TRIM('Tracker&amp;Invoice'!B3262),10,10)),"")</f>
        <v/>
      </c>
      <c r="F3220">
        <f>IF(B3220=1,IFERROR(LOOKUP(2,1/('Tracker&amp;Invoice'!$H3262:$AC3262&lt;&gt;""),COLUMN('Tracker&amp;Invoice'!$H3262:$AC3262)),8),F3219)</f>
        <v>14</v>
      </c>
      <c r="G3220">
        <f>IF(D3220="OVERALL",IFERROR(LOOKUP(2,1/('Tracker&amp;Invoice'!$H3262:$AC3262&lt;&gt;""),COLUMN('Tracker&amp;Invoice'!$H3262:$AC3262)),8),G3221)</f>
        <v>15</v>
      </c>
      <c r="H3220">
        <f t="shared" si="100"/>
        <v>15</v>
      </c>
      <c r="I3220" s="29">
        <f>IF(D3220="INVOICE",SUM('Tracker&amp;Invoice'!$H3262:INDEX('Tracker&amp;Invoice'!$A3262:$AC3262,1,H3220)),0)</f>
        <v>0</v>
      </c>
      <c r="J3220" s="29">
        <f>IF(D3220="OVERALL",SUM('Tracker&amp;Invoice'!$H3262:$AC3262),0)</f>
        <v>0</v>
      </c>
    </row>
    <row r="3221" spans="1:10">
      <c r="A3221" t="e">
        <f t="shared" si="101"/>
        <v>#REF!</v>
      </c>
      <c r="B3221">
        <f>IF(AND('Tracker&amp;Invoice'!A3263&lt;&gt;"",'Tracker&amp;Invoice'!A3263&lt;&gt;"ITEM",'Tracker&amp;Invoice'!A3261="ITEM"),1,0)</f>
        <v>0</v>
      </c>
      <c r="C3221" t="str">
        <f>IF(B3221=1,'Tracker&amp;Invoice'!A3263,C3220)</f>
        <v>BQ-178</v>
      </c>
      <c r="D3221" t="str">
        <f>IF(LEFT(TRIM('Tracker&amp;Invoice'!B3263),9)="INVOICE #","INVOICE",IF(TRIM('Tracker&amp;Invoice'!B3263)="Overall Completion INVOICE","OVERALL",""))</f>
        <v/>
      </c>
      <c r="E3221" t="str">
        <f>IF(D3221="INVOICE",VALUE(MID(TRIM('Tracker&amp;Invoice'!B3263),10,10)),"")</f>
        <v/>
      </c>
      <c r="F3221">
        <f>IF(B3221=1,IFERROR(LOOKUP(2,1/('Tracker&amp;Invoice'!$H3263:$AC3263&lt;&gt;""),COLUMN('Tracker&amp;Invoice'!$H3263:$AC3263)),8),F3220)</f>
        <v>14</v>
      </c>
      <c r="G3221">
        <f>IF(D3221="OVERALL",IFERROR(LOOKUP(2,1/('Tracker&amp;Invoice'!$H3263:$AC3263&lt;&gt;""),COLUMN('Tracker&amp;Invoice'!$H3263:$AC3263)),8),G3222)</f>
        <v>15</v>
      </c>
      <c r="H3221">
        <f t="shared" si="100"/>
        <v>15</v>
      </c>
      <c r="I3221" s="29">
        <f>IF(D3221="INVOICE",SUM('Tracker&amp;Invoice'!$H3263:INDEX('Tracker&amp;Invoice'!$A3263:$AC3263,1,H3221)),0)</f>
        <v>0</v>
      </c>
      <c r="J3221" s="29">
        <f>IF(D3221="OVERALL",SUM('Tracker&amp;Invoice'!$H3263:$AC3263),0)</f>
        <v>0</v>
      </c>
    </row>
    <row r="3222" spans="1:10">
      <c r="A3222" t="e">
        <f t="shared" si="101"/>
        <v>#REF!</v>
      </c>
      <c r="B3222">
        <f>IF(AND('Tracker&amp;Invoice'!A3264&lt;&gt;"",'Tracker&amp;Invoice'!A3264&lt;&gt;"ITEM",'Tracker&amp;Invoice'!A3262="ITEM"),1,0)</f>
        <v>0</v>
      </c>
      <c r="C3222" t="str">
        <f>IF(B3222=1,'Tracker&amp;Invoice'!A3264,C3221)</f>
        <v>BQ-178</v>
      </c>
      <c r="D3222" t="str">
        <f>IF(LEFT(TRIM('Tracker&amp;Invoice'!B3264),9)="INVOICE #","INVOICE",IF(TRIM('Tracker&amp;Invoice'!B3264)="Overall Completion INVOICE","OVERALL",""))</f>
        <v/>
      </c>
      <c r="E3222" t="str">
        <f>IF(D3222="INVOICE",VALUE(MID(TRIM('Tracker&amp;Invoice'!B3264),10,10)),"")</f>
        <v/>
      </c>
      <c r="F3222">
        <f>IF(B3222=1,IFERROR(LOOKUP(2,1/('Tracker&amp;Invoice'!$H3264:$AC3264&lt;&gt;""),COLUMN('Tracker&amp;Invoice'!$H3264:$AC3264)),8),F3221)</f>
        <v>14</v>
      </c>
      <c r="G3222">
        <f>IF(D3222="OVERALL",IFERROR(LOOKUP(2,1/('Tracker&amp;Invoice'!$H3264:$AC3264&lt;&gt;""),COLUMN('Tracker&amp;Invoice'!$H3264:$AC3264)),8),G3223)</f>
        <v>15</v>
      </c>
      <c r="H3222">
        <f t="shared" si="100"/>
        <v>15</v>
      </c>
      <c r="I3222" s="29">
        <f>IF(D3222="INVOICE",SUM('Tracker&amp;Invoice'!$H3264:INDEX('Tracker&amp;Invoice'!$A3264:$AC3264,1,H3222)),0)</f>
        <v>0</v>
      </c>
      <c r="J3222" s="29">
        <f>IF(D3222="OVERALL",SUM('Tracker&amp;Invoice'!$H3264:$AC3264),0)</f>
        <v>0</v>
      </c>
    </row>
    <row r="3223" spans="1:10">
      <c r="A3223" t="e">
        <f t="shared" si="101"/>
        <v>#REF!</v>
      </c>
      <c r="B3223">
        <f>IF(AND('Tracker&amp;Invoice'!A3265&lt;&gt;"",'Tracker&amp;Invoice'!A3265&lt;&gt;"ITEM",'Tracker&amp;Invoice'!A3263="ITEM"),1,0)</f>
        <v>0</v>
      </c>
      <c r="C3223" t="str">
        <f>IF(B3223=1,'Tracker&amp;Invoice'!A3265,C3222)</f>
        <v>BQ-178</v>
      </c>
      <c r="D3223" t="str">
        <f>IF(LEFT(TRIM('Tracker&amp;Invoice'!B3265),9)="INVOICE #","INVOICE",IF(TRIM('Tracker&amp;Invoice'!B3265)="Overall Completion INVOICE","OVERALL",""))</f>
        <v/>
      </c>
      <c r="E3223" t="str">
        <f>IF(D3223="INVOICE",VALUE(MID(TRIM('Tracker&amp;Invoice'!B3265),10,10)),"")</f>
        <v/>
      </c>
      <c r="F3223">
        <f>IF(B3223=1,IFERROR(LOOKUP(2,1/('Tracker&amp;Invoice'!$H3265:$AC3265&lt;&gt;""),COLUMN('Tracker&amp;Invoice'!$H3265:$AC3265)),8),F3222)</f>
        <v>14</v>
      </c>
      <c r="G3223">
        <f>IF(D3223="OVERALL",IFERROR(LOOKUP(2,1/('Tracker&amp;Invoice'!$H3265:$AC3265&lt;&gt;""),COLUMN('Tracker&amp;Invoice'!$H3265:$AC3265)),8),G3224)</f>
        <v>15</v>
      </c>
      <c r="H3223">
        <f t="shared" si="100"/>
        <v>15</v>
      </c>
      <c r="I3223" s="29">
        <f>IF(D3223="INVOICE",SUM('Tracker&amp;Invoice'!$H3265:INDEX('Tracker&amp;Invoice'!$A3265:$AC3265,1,H3223)),0)</f>
        <v>0</v>
      </c>
      <c r="J3223" s="29">
        <f>IF(D3223="OVERALL",SUM('Tracker&amp;Invoice'!$H3265:$AC3265),0)</f>
        <v>0</v>
      </c>
    </row>
    <row r="3224" spans="1:10">
      <c r="A3224" t="e">
        <f t="shared" si="101"/>
        <v>#REF!</v>
      </c>
      <c r="B3224">
        <f>IF(AND('Tracker&amp;Invoice'!A3266&lt;&gt;"",'Tracker&amp;Invoice'!A3266&lt;&gt;"ITEM",'Tracker&amp;Invoice'!A3264="ITEM"),1,0)</f>
        <v>0</v>
      </c>
      <c r="C3224" t="str">
        <f>IF(B3224=1,'Tracker&amp;Invoice'!A3266,C3223)</f>
        <v>BQ-178</v>
      </c>
      <c r="D3224" t="str">
        <f>IF(LEFT(TRIM('Tracker&amp;Invoice'!B3266),9)="INVOICE #","INVOICE",IF(TRIM('Tracker&amp;Invoice'!B3266)="Overall Completion INVOICE","OVERALL",""))</f>
        <v/>
      </c>
      <c r="E3224" t="str">
        <f>IF(D3224="INVOICE",VALUE(MID(TRIM('Tracker&amp;Invoice'!B3266),10,10)),"")</f>
        <v/>
      </c>
      <c r="F3224">
        <f>IF(B3224=1,IFERROR(LOOKUP(2,1/('Tracker&amp;Invoice'!$H3266:$AC3266&lt;&gt;""),COLUMN('Tracker&amp;Invoice'!$H3266:$AC3266)),8),F3223)</f>
        <v>14</v>
      </c>
      <c r="G3224">
        <f>IF(D3224="OVERALL",IFERROR(LOOKUP(2,1/('Tracker&amp;Invoice'!$H3266:$AC3266&lt;&gt;""),COLUMN('Tracker&amp;Invoice'!$H3266:$AC3266)),8),G3225)</f>
        <v>15</v>
      </c>
      <c r="H3224">
        <f t="shared" si="100"/>
        <v>15</v>
      </c>
      <c r="I3224" s="29">
        <f>IF(D3224="INVOICE",SUM('Tracker&amp;Invoice'!$H3266:INDEX('Tracker&amp;Invoice'!$A3266:$AC3266,1,H3224)),0)</f>
        <v>0</v>
      </c>
      <c r="J3224" s="29">
        <f>IF(D3224="OVERALL",SUM('Tracker&amp;Invoice'!$H3266:$AC3266),0)</f>
        <v>0</v>
      </c>
    </row>
    <row r="3225" spans="1:10">
      <c r="A3225" t="e">
        <f t="shared" si="101"/>
        <v>#REF!</v>
      </c>
      <c r="B3225">
        <f>IF(AND('Tracker&amp;Invoice'!A3267&lt;&gt;"",'Tracker&amp;Invoice'!A3267&lt;&gt;"ITEM",'Tracker&amp;Invoice'!A3265="ITEM"),1,0)</f>
        <v>0</v>
      </c>
      <c r="C3225" t="str">
        <f>IF(B3225=1,'Tracker&amp;Invoice'!A3267,C3224)</f>
        <v>BQ-178</v>
      </c>
      <c r="D3225" t="str">
        <f>IF(LEFT(TRIM('Tracker&amp;Invoice'!B3267),9)="INVOICE #","INVOICE",IF(TRIM('Tracker&amp;Invoice'!B3267)="Overall Completion INVOICE","OVERALL",""))</f>
        <v/>
      </c>
      <c r="E3225" t="str">
        <f>IF(D3225="INVOICE",VALUE(MID(TRIM('Tracker&amp;Invoice'!B3267),10,10)),"")</f>
        <v/>
      </c>
      <c r="F3225">
        <f>IF(B3225=1,IFERROR(LOOKUP(2,1/('Tracker&amp;Invoice'!$H3267:$AC3267&lt;&gt;""),COLUMN('Tracker&amp;Invoice'!$H3267:$AC3267)),8),F3224)</f>
        <v>14</v>
      </c>
      <c r="G3225">
        <f>IF(D3225="OVERALL",IFERROR(LOOKUP(2,1/('Tracker&amp;Invoice'!$H3267:$AC3267&lt;&gt;""),COLUMN('Tracker&amp;Invoice'!$H3267:$AC3267)),8),G3226)</f>
        <v>15</v>
      </c>
      <c r="H3225">
        <f t="shared" si="100"/>
        <v>15</v>
      </c>
      <c r="I3225" s="29">
        <f>IF(D3225="INVOICE",SUM('Tracker&amp;Invoice'!$H3267:INDEX('Tracker&amp;Invoice'!$A3267:$AC3267,1,H3225)),0)</f>
        <v>0</v>
      </c>
      <c r="J3225" s="29">
        <f>IF(D3225="OVERALL",SUM('Tracker&amp;Invoice'!$H3267:$AC3267),0)</f>
        <v>0</v>
      </c>
    </row>
    <row r="3226" spans="1:10">
      <c r="A3226" t="e">
        <f t="shared" si="101"/>
        <v>#REF!</v>
      </c>
      <c r="B3226">
        <f>IF(AND('Tracker&amp;Invoice'!A3268&lt;&gt;"",'Tracker&amp;Invoice'!A3268&lt;&gt;"ITEM",'Tracker&amp;Invoice'!A3266="ITEM"),1,0)</f>
        <v>0</v>
      </c>
      <c r="C3226" t="str">
        <f>IF(B3226=1,'Tracker&amp;Invoice'!A3268,C3225)</f>
        <v>BQ-178</v>
      </c>
      <c r="D3226" t="str">
        <f>IF(LEFT(TRIM('Tracker&amp;Invoice'!B3268),9)="INVOICE #","INVOICE",IF(TRIM('Tracker&amp;Invoice'!B3268)="Overall Completion INVOICE","OVERALL",""))</f>
        <v>OVERALL</v>
      </c>
      <c r="E3226" t="str">
        <f>IF(D3226="INVOICE",VALUE(MID(TRIM('Tracker&amp;Invoice'!B3268),10,10)),"")</f>
        <v/>
      </c>
      <c r="F3226">
        <f>IF(B3226=1,IFERROR(LOOKUP(2,1/('Tracker&amp;Invoice'!$H3268:$AC3268&lt;&gt;""),COLUMN('Tracker&amp;Invoice'!$H3268:$AC3268)),8),F3225)</f>
        <v>14</v>
      </c>
      <c r="G3226">
        <f>IF(D3226="OVERALL",IFERROR(LOOKUP(2,1/('Tracker&amp;Invoice'!$H3268:$AC3268&lt;&gt;""),COLUMN('Tracker&amp;Invoice'!$H3268:$AC3268)),8),G3227)</f>
        <v>15</v>
      </c>
      <c r="H3226">
        <f t="shared" si="100"/>
        <v>15</v>
      </c>
      <c r="I3226" s="29">
        <f>IF(D3226="INVOICE",SUM('Tracker&amp;Invoice'!$H3268:INDEX('Tracker&amp;Invoice'!$A3268:$AC3268,1,H3226)),0)</f>
        <v>0</v>
      </c>
      <c r="J3226" s="29">
        <f>IF(D3226="OVERALL",SUM('Tracker&amp;Invoice'!$H3268:$AC3268),0)</f>
        <v>9548</v>
      </c>
    </row>
    <row r="3227" spans="1:10">
      <c r="A3227" t="e">
        <f t="shared" si="101"/>
        <v>#REF!</v>
      </c>
      <c r="B3227">
        <f>IF(AND('Tracker&amp;Invoice'!A3269&lt;&gt;"",'Tracker&amp;Invoice'!A3269&lt;&gt;"ITEM",'Tracker&amp;Invoice'!A3267="ITEM"),1,0)</f>
        <v>0</v>
      </c>
      <c r="C3227" t="str">
        <f>IF(B3227=1,'Tracker&amp;Invoice'!A3269,C3226)</f>
        <v>BQ-178</v>
      </c>
      <c r="D3227" t="str">
        <f>IF(LEFT(TRIM('Tracker&amp;Invoice'!B3269),9)="INVOICE #","INVOICE",IF(TRIM('Tracker&amp;Invoice'!B3269)="Overall Completion INVOICE","OVERALL",""))</f>
        <v/>
      </c>
      <c r="E3227" t="str">
        <f>IF(D3227="INVOICE",VALUE(MID(TRIM('Tracker&amp;Invoice'!B3269),10,10)),"")</f>
        <v/>
      </c>
      <c r="F3227">
        <f>IF(B3227=1,IFERROR(LOOKUP(2,1/('Tracker&amp;Invoice'!$H3269:$AC3269&lt;&gt;""),COLUMN('Tracker&amp;Invoice'!$H3269:$AC3269)),8),F3226)</f>
        <v>14</v>
      </c>
      <c r="G3227">
        <f>IF(D3227="OVERALL",IFERROR(LOOKUP(2,1/('Tracker&amp;Invoice'!$H3269:$AC3269&lt;&gt;""),COLUMN('Tracker&amp;Invoice'!$H3269:$AC3269)),8),G3228)</f>
        <v>15</v>
      </c>
      <c r="H3227">
        <f t="shared" si="100"/>
        <v>15</v>
      </c>
      <c r="I3227" s="29">
        <f>IF(D3227="INVOICE",SUM('Tracker&amp;Invoice'!$H3269:INDEX('Tracker&amp;Invoice'!$A3269:$AC3269,1,H3227)),0)</f>
        <v>0</v>
      </c>
      <c r="J3227" s="29">
        <f>IF(D3227="OVERALL",SUM('Tracker&amp;Invoice'!$H3269:$AC3269),0)</f>
        <v>0</v>
      </c>
    </row>
    <row r="3228" spans="1:10">
      <c r="A3228" t="e">
        <f t="shared" si="101"/>
        <v>#REF!</v>
      </c>
      <c r="B3228">
        <f>IF(AND('Tracker&amp;Invoice'!A3270&lt;&gt;"",'Tracker&amp;Invoice'!A3270&lt;&gt;"ITEM",'Tracker&amp;Invoice'!A3268="ITEM"),1,0)</f>
        <v>0</v>
      </c>
      <c r="C3228" t="str">
        <f>IF(B3228=1,'Tracker&amp;Invoice'!A3270,C3227)</f>
        <v>BQ-178</v>
      </c>
      <c r="D3228" t="str">
        <f>IF(LEFT(TRIM('Tracker&amp;Invoice'!B3270),9)="INVOICE #","INVOICE",IF(TRIM('Tracker&amp;Invoice'!B3270)="Overall Completion INVOICE","OVERALL",""))</f>
        <v/>
      </c>
      <c r="E3228" t="str">
        <f>IF(D3228="INVOICE",VALUE(MID(TRIM('Tracker&amp;Invoice'!B3270),10,10)),"")</f>
        <v/>
      </c>
      <c r="F3228">
        <f>IF(B3228=1,IFERROR(LOOKUP(2,1/('Tracker&amp;Invoice'!$H3270:$AC3270&lt;&gt;""),COLUMN('Tracker&amp;Invoice'!$H3270:$AC3270)),8),F3227)</f>
        <v>14</v>
      </c>
      <c r="G3228">
        <f>IF(D3228="OVERALL",IFERROR(LOOKUP(2,1/('Tracker&amp;Invoice'!$H3270:$AC3270&lt;&gt;""),COLUMN('Tracker&amp;Invoice'!$H3270:$AC3270)),8),G3229)</f>
        <v>15</v>
      </c>
      <c r="H3228">
        <f t="shared" si="100"/>
        <v>15</v>
      </c>
      <c r="I3228" s="29">
        <f>IF(D3228="INVOICE",SUM('Tracker&amp;Invoice'!$H3270:INDEX('Tracker&amp;Invoice'!$A3270:$AC3270,1,H3228)),0)</f>
        <v>0</v>
      </c>
      <c r="J3228" s="29">
        <f>IF(D3228="OVERALL",SUM('Tracker&amp;Invoice'!$H3270:$AC3270),0)</f>
        <v>0</v>
      </c>
    </row>
    <row r="3229" spans="1:10">
      <c r="A3229" t="e">
        <f t="shared" si="101"/>
        <v>#REF!</v>
      </c>
      <c r="B3229">
        <f>IF(AND('Tracker&amp;Invoice'!A3271&lt;&gt;"",'Tracker&amp;Invoice'!A3271&lt;&gt;"ITEM",'Tracker&amp;Invoice'!A3269="ITEM"),1,0)</f>
        <v>0</v>
      </c>
      <c r="C3229" t="str">
        <f>IF(B3229=1,'Tracker&amp;Invoice'!A3271,C3228)</f>
        <v>BQ-178</v>
      </c>
      <c r="D3229" t="str">
        <f>IF(LEFT(TRIM('Tracker&amp;Invoice'!B3271),9)="INVOICE #","INVOICE",IF(TRIM('Tracker&amp;Invoice'!B3271)="Overall Completion INVOICE","OVERALL",""))</f>
        <v/>
      </c>
      <c r="E3229" t="str">
        <f>IF(D3229="INVOICE",VALUE(MID(TRIM('Tracker&amp;Invoice'!B3271),10,10)),"")</f>
        <v/>
      </c>
      <c r="F3229">
        <f>IF(B3229=1,IFERROR(LOOKUP(2,1/('Tracker&amp;Invoice'!$H3271:$AC3271&lt;&gt;""),COLUMN('Tracker&amp;Invoice'!$H3271:$AC3271)),8),F3228)</f>
        <v>14</v>
      </c>
      <c r="G3229">
        <f>IF(D3229="OVERALL",IFERROR(LOOKUP(2,1/('Tracker&amp;Invoice'!$H3271:$AC3271&lt;&gt;""),COLUMN('Tracker&amp;Invoice'!$H3271:$AC3271)),8),G3230)</f>
        <v>15</v>
      </c>
      <c r="H3229">
        <f t="shared" si="100"/>
        <v>15</v>
      </c>
      <c r="I3229" s="29">
        <f>IF(D3229="INVOICE",SUM('Tracker&amp;Invoice'!$H3271:INDEX('Tracker&amp;Invoice'!$A3271:$AC3271,1,H3229)),0)</f>
        <v>0</v>
      </c>
      <c r="J3229" s="29">
        <f>IF(D3229="OVERALL",SUM('Tracker&amp;Invoice'!$H3271:$AC3271),0)</f>
        <v>0</v>
      </c>
    </row>
    <row r="3230" spans="1:10">
      <c r="A3230" t="e">
        <f t="shared" si="101"/>
        <v>#REF!</v>
      </c>
      <c r="B3230">
        <f>IF(AND('Tracker&amp;Invoice'!A3272&lt;&gt;"",'Tracker&amp;Invoice'!A3272&lt;&gt;"ITEM",'Tracker&amp;Invoice'!A3270="ITEM"),1,0)</f>
        <v>0</v>
      </c>
      <c r="C3230" t="str">
        <f>IF(B3230=1,'Tracker&amp;Invoice'!A3272,C3229)</f>
        <v>BQ-178</v>
      </c>
      <c r="D3230" t="str">
        <f>IF(LEFT(TRIM('Tracker&amp;Invoice'!B3272),9)="INVOICE #","INVOICE",IF(TRIM('Tracker&amp;Invoice'!B3272)="Overall Completion INVOICE","OVERALL",""))</f>
        <v/>
      </c>
      <c r="E3230" t="str">
        <f>IF(D3230="INVOICE",VALUE(MID(TRIM('Tracker&amp;Invoice'!B3272),10,10)),"")</f>
        <v/>
      </c>
      <c r="F3230">
        <f>IF(B3230=1,IFERROR(LOOKUP(2,1/('Tracker&amp;Invoice'!$H3272:$AC3272&lt;&gt;""),COLUMN('Tracker&amp;Invoice'!$H3272:$AC3272)),8),F3229)</f>
        <v>14</v>
      </c>
      <c r="G3230">
        <f>IF(D3230="OVERALL",IFERROR(LOOKUP(2,1/('Tracker&amp;Invoice'!$H3272:$AC3272&lt;&gt;""),COLUMN('Tracker&amp;Invoice'!$H3272:$AC3272)),8),G3231)</f>
        <v>15</v>
      </c>
      <c r="H3230">
        <f t="shared" si="100"/>
        <v>15</v>
      </c>
      <c r="I3230" s="29">
        <f>IF(D3230="INVOICE",SUM('Tracker&amp;Invoice'!$H3272:INDEX('Tracker&amp;Invoice'!$A3272:$AC3272,1,H3230)),0)</f>
        <v>0</v>
      </c>
      <c r="J3230" s="29">
        <f>IF(D3230="OVERALL",SUM('Tracker&amp;Invoice'!$H3272:$AC3272),0)</f>
        <v>0</v>
      </c>
    </row>
    <row r="3231" spans="1:10">
      <c r="A3231" t="e">
        <f t="shared" si="101"/>
        <v>#REF!</v>
      </c>
      <c r="B3231">
        <f>IF(AND('Tracker&amp;Invoice'!A3273&lt;&gt;"",'Tracker&amp;Invoice'!A3273&lt;&gt;"ITEM",'Tracker&amp;Invoice'!A3271="ITEM"),1,0)</f>
        <v>0</v>
      </c>
      <c r="C3231" t="str">
        <f>IF(B3231=1,'Tracker&amp;Invoice'!A3273,C3230)</f>
        <v>BQ-178</v>
      </c>
      <c r="D3231" t="str">
        <f>IF(LEFT(TRIM('Tracker&amp;Invoice'!B3273),9)="INVOICE #","INVOICE",IF(TRIM('Tracker&amp;Invoice'!B3273)="Overall Completion INVOICE","OVERALL",""))</f>
        <v/>
      </c>
      <c r="E3231" t="str">
        <f>IF(D3231="INVOICE",VALUE(MID(TRIM('Tracker&amp;Invoice'!B3273),10,10)),"")</f>
        <v/>
      </c>
      <c r="F3231">
        <f>IF(B3231=1,IFERROR(LOOKUP(2,1/('Tracker&amp;Invoice'!$H3273:$AC3273&lt;&gt;""),COLUMN('Tracker&amp;Invoice'!$H3273:$AC3273)),8),F3230)</f>
        <v>14</v>
      </c>
      <c r="G3231">
        <f>IF(D3231="OVERALL",IFERROR(LOOKUP(2,1/('Tracker&amp;Invoice'!$H3273:$AC3273&lt;&gt;""),COLUMN('Tracker&amp;Invoice'!$H3273:$AC3273)),8),G3232)</f>
        <v>15</v>
      </c>
      <c r="H3231">
        <f t="shared" si="100"/>
        <v>15</v>
      </c>
      <c r="I3231" s="29">
        <f>IF(D3231="INVOICE",SUM('Tracker&amp;Invoice'!$H3273:INDEX('Tracker&amp;Invoice'!$A3273:$AC3273,1,H3231)),0)</f>
        <v>0</v>
      </c>
      <c r="J3231" s="29">
        <f>IF(D3231="OVERALL",SUM('Tracker&amp;Invoice'!$H3273:$AC3273),0)</f>
        <v>0</v>
      </c>
    </row>
    <row r="3232" spans="1:10">
      <c r="A3232" t="e">
        <f t="shared" si="101"/>
        <v>#REF!</v>
      </c>
      <c r="B3232">
        <f>IF(AND('Tracker&amp;Invoice'!A3274&lt;&gt;"",'Tracker&amp;Invoice'!A3274&lt;&gt;"ITEM",'Tracker&amp;Invoice'!A3272="ITEM"),1,0)</f>
        <v>0</v>
      </c>
      <c r="C3232" t="str">
        <f>IF(B3232=1,'Tracker&amp;Invoice'!A3274,C3231)</f>
        <v>BQ-178</v>
      </c>
      <c r="D3232" t="str">
        <f>IF(LEFT(TRIM('Tracker&amp;Invoice'!B3274),9)="INVOICE #","INVOICE",IF(TRIM('Tracker&amp;Invoice'!B3274)="Overall Completion INVOICE","OVERALL",""))</f>
        <v/>
      </c>
      <c r="E3232" t="str">
        <f>IF(D3232="INVOICE",VALUE(MID(TRIM('Tracker&amp;Invoice'!B3274),10,10)),"")</f>
        <v/>
      </c>
      <c r="F3232">
        <f>IF(B3232=1,IFERROR(LOOKUP(2,1/('Tracker&amp;Invoice'!$H3274:$AC3274&lt;&gt;""),COLUMN('Tracker&amp;Invoice'!$H3274:$AC3274)),8),F3231)</f>
        <v>14</v>
      </c>
      <c r="G3232">
        <f>IF(D3232="OVERALL",IFERROR(LOOKUP(2,1/('Tracker&amp;Invoice'!$H3274:$AC3274&lt;&gt;""),COLUMN('Tracker&amp;Invoice'!$H3274:$AC3274)),8),G3233)</f>
        <v>15</v>
      </c>
      <c r="H3232">
        <f t="shared" si="100"/>
        <v>15</v>
      </c>
      <c r="I3232" s="29">
        <f>IF(D3232="INVOICE",SUM('Tracker&amp;Invoice'!$H3274:INDEX('Tracker&amp;Invoice'!$A3274:$AC3274,1,H3232)),0)</f>
        <v>0</v>
      </c>
      <c r="J3232" s="29">
        <f>IF(D3232="OVERALL",SUM('Tracker&amp;Invoice'!$H3274:$AC3274),0)</f>
        <v>0</v>
      </c>
    </row>
    <row r="3233" spans="1:10">
      <c r="A3233" t="e">
        <f t="shared" si="101"/>
        <v>#REF!</v>
      </c>
      <c r="B3233">
        <f>IF(AND('Tracker&amp;Invoice'!A3275&lt;&gt;"",'Tracker&amp;Invoice'!A3275&lt;&gt;"ITEM",'Tracker&amp;Invoice'!A3273="ITEM"),1,0)</f>
        <v>0</v>
      </c>
      <c r="C3233" t="str">
        <f>IF(B3233=1,'Tracker&amp;Invoice'!A3275,C3232)</f>
        <v>BQ-178</v>
      </c>
      <c r="D3233" t="str">
        <f>IF(LEFT(TRIM('Tracker&amp;Invoice'!B3275),9)="INVOICE #","INVOICE",IF(TRIM('Tracker&amp;Invoice'!B3275)="Overall Completion INVOICE","OVERALL",""))</f>
        <v/>
      </c>
      <c r="E3233" t="str">
        <f>IF(D3233="INVOICE",VALUE(MID(TRIM('Tracker&amp;Invoice'!B3275),10,10)),"")</f>
        <v/>
      </c>
      <c r="F3233">
        <f>IF(B3233=1,IFERROR(LOOKUP(2,1/('Tracker&amp;Invoice'!$H3275:$AC3275&lt;&gt;""),COLUMN('Tracker&amp;Invoice'!$H3275:$AC3275)),8),F3232)</f>
        <v>14</v>
      </c>
      <c r="G3233">
        <f>IF(D3233="OVERALL",IFERROR(LOOKUP(2,1/('Tracker&amp;Invoice'!$H3275:$AC3275&lt;&gt;""),COLUMN('Tracker&amp;Invoice'!$H3275:$AC3275)),8),G3234)</f>
        <v>15</v>
      </c>
      <c r="H3233">
        <f t="shared" si="100"/>
        <v>15</v>
      </c>
      <c r="I3233" s="29">
        <f>IF(D3233="INVOICE",SUM('Tracker&amp;Invoice'!$H3275:INDEX('Tracker&amp;Invoice'!$A3275:$AC3275,1,H3233)),0)</f>
        <v>0</v>
      </c>
      <c r="J3233" s="29">
        <f>IF(D3233="OVERALL",SUM('Tracker&amp;Invoice'!$H3275:$AC3275),0)</f>
        <v>0</v>
      </c>
    </row>
    <row r="3234" spans="1:10">
      <c r="A3234" t="e">
        <f t="shared" si="101"/>
        <v>#REF!</v>
      </c>
      <c r="B3234">
        <f>IF(AND('Tracker&amp;Invoice'!A3276&lt;&gt;"",'Tracker&amp;Invoice'!A3276&lt;&gt;"ITEM",'Tracker&amp;Invoice'!A3274="ITEM"),1,0)</f>
        <v>0</v>
      </c>
      <c r="C3234" t="str">
        <f>IF(B3234=1,'Tracker&amp;Invoice'!A3276,C3233)</f>
        <v>BQ-178</v>
      </c>
      <c r="D3234" t="str">
        <f>IF(LEFT(TRIM('Tracker&amp;Invoice'!B3276),9)="INVOICE #","INVOICE",IF(TRIM('Tracker&amp;Invoice'!B3276)="Overall Completion INVOICE","OVERALL",""))</f>
        <v/>
      </c>
      <c r="E3234" t="str">
        <f>IF(D3234="INVOICE",VALUE(MID(TRIM('Tracker&amp;Invoice'!B3276),10,10)),"")</f>
        <v/>
      </c>
      <c r="F3234">
        <f>IF(B3234=1,IFERROR(LOOKUP(2,1/('Tracker&amp;Invoice'!$H3276:$AC3276&lt;&gt;""),COLUMN('Tracker&amp;Invoice'!$H3276:$AC3276)),8),F3233)</f>
        <v>14</v>
      </c>
      <c r="G3234">
        <f>IF(D3234="OVERALL",IFERROR(LOOKUP(2,1/('Tracker&amp;Invoice'!$H3276:$AC3276&lt;&gt;""),COLUMN('Tracker&amp;Invoice'!$H3276:$AC3276)),8),G3235)</f>
        <v>15</v>
      </c>
      <c r="H3234">
        <f t="shared" si="100"/>
        <v>15</v>
      </c>
      <c r="I3234" s="29">
        <f>IF(D3234="INVOICE",SUM('Tracker&amp;Invoice'!$H3276:INDEX('Tracker&amp;Invoice'!$A3276:$AC3276,1,H3234)),0)</f>
        <v>0</v>
      </c>
      <c r="J3234" s="29">
        <f>IF(D3234="OVERALL",SUM('Tracker&amp;Invoice'!$H3276:$AC3276),0)</f>
        <v>0</v>
      </c>
    </row>
    <row r="3235" spans="1:10">
      <c r="A3235" t="e">
        <f t="shared" si="101"/>
        <v>#REF!</v>
      </c>
      <c r="B3235">
        <f>IF(AND('Tracker&amp;Invoice'!A3277&lt;&gt;"",'Tracker&amp;Invoice'!A3277&lt;&gt;"ITEM",'Tracker&amp;Invoice'!A3275="ITEM"),1,0)</f>
        <v>1</v>
      </c>
      <c r="C3235" t="str">
        <f>IF(B3235=1,'Tracker&amp;Invoice'!A3277,C3234)</f>
        <v>BQ-179</v>
      </c>
      <c r="D3235" t="str">
        <f>IF(LEFT(TRIM('Tracker&amp;Invoice'!B3277),9)="INVOICE #","INVOICE",IF(TRIM('Tracker&amp;Invoice'!B3277)="Overall Completion INVOICE","OVERALL",""))</f>
        <v/>
      </c>
      <c r="E3235" t="str">
        <f>IF(D3235="INVOICE",VALUE(MID(TRIM('Tracker&amp;Invoice'!B3277),10,10)),"")</f>
        <v/>
      </c>
      <c r="F3235">
        <f>IF(B3235=1,IFERROR(LOOKUP(2,1/('Tracker&amp;Invoice'!$H3277:$AC3277&lt;&gt;""),COLUMN('Tracker&amp;Invoice'!$H3277:$AC3277)),8),F3234)</f>
        <v>14</v>
      </c>
      <c r="G3235">
        <f>IF(D3235="OVERALL",IFERROR(LOOKUP(2,1/('Tracker&amp;Invoice'!$H3277:$AC3277&lt;&gt;""),COLUMN('Tracker&amp;Invoice'!$H3277:$AC3277)),8),G3236)</f>
        <v>15</v>
      </c>
      <c r="H3235">
        <f t="shared" si="100"/>
        <v>15</v>
      </c>
      <c r="I3235" s="29">
        <f>IF(D3235="INVOICE",SUM('Tracker&amp;Invoice'!$H3277:INDEX('Tracker&amp;Invoice'!$A3277:$AC3277,1,H3235)),0)</f>
        <v>0</v>
      </c>
      <c r="J3235" s="29">
        <f>IF(D3235="OVERALL",SUM('Tracker&amp;Invoice'!$H3277:$AC3277),0)</f>
        <v>0</v>
      </c>
    </row>
    <row r="3236" spans="1:10">
      <c r="A3236" t="e">
        <f t="shared" si="101"/>
        <v>#REF!</v>
      </c>
      <c r="B3236">
        <f>IF(AND('Tracker&amp;Invoice'!A3278&lt;&gt;"",'Tracker&amp;Invoice'!A3278&lt;&gt;"ITEM",'Tracker&amp;Invoice'!A3276="ITEM"),1,0)</f>
        <v>0</v>
      </c>
      <c r="C3236" t="str">
        <f>IF(B3236=1,'Tracker&amp;Invoice'!A3278,C3235)</f>
        <v>BQ-179</v>
      </c>
      <c r="D3236" t="str">
        <f>IF(LEFT(TRIM('Tracker&amp;Invoice'!B3278),9)="INVOICE #","INVOICE",IF(TRIM('Tracker&amp;Invoice'!B3278)="Overall Completion INVOICE","OVERALL",""))</f>
        <v/>
      </c>
      <c r="E3236" t="str">
        <f>IF(D3236="INVOICE",VALUE(MID(TRIM('Tracker&amp;Invoice'!B3278),10,10)),"")</f>
        <v/>
      </c>
      <c r="F3236">
        <f>IF(B3236=1,IFERROR(LOOKUP(2,1/('Tracker&amp;Invoice'!$H3278:$AC3278&lt;&gt;""),COLUMN('Tracker&amp;Invoice'!$H3278:$AC3278)),8),F3235)</f>
        <v>14</v>
      </c>
      <c r="G3236">
        <f>IF(D3236="OVERALL",IFERROR(LOOKUP(2,1/('Tracker&amp;Invoice'!$H3278:$AC3278&lt;&gt;""),COLUMN('Tracker&amp;Invoice'!$H3278:$AC3278)),8),G3237)</f>
        <v>15</v>
      </c>
      <c r="H3236">
        <f t="shared" si="100"/>
        <v>15</v>
      </c>
      <c r="I3236" s="29">
        <f>IF(D3236="INVOICE",SUM('Tracker&amp;Invoice'!$H3278:INDEX('Tracker&amp;Invoice'!$A3278:$AC3278,1,H3236)),0)</f>
        <v>0</v>
      </c>
      <c r="J3236" s="29">
        <f>IF(D3236="OVERALL",SUM('Tracker&amp;Invoice'!$H3278:$AC3278),0)</f>
        <v>0</v>
      </c>
    </row>
    <row r="3237" spans="1:10">
      <c r="A3237" t="e">
        <f t="shared" si="101"/>
        <v>#REF!</v>
      </c>
      <c r="B3237">
        <f>IF(AND('Tracker&amp;Invoice'!A3279&lt;&gt;"",'Tracker&amp;Invoice'!A3279&lt;&gt;"ITEM",'Tracker&amp;Invoice'!A3277="ITEM"),1,0)</f>
        <v>0</v>
      </c>
      <c r="C3237" t="str">
        <f>IF(B3237=1,'Tracker&amp;Invoice'!A3279,C3236)</f>
        <v>BQ-179</v>
      </c>
      <c r="D3237" t="str">
        <f>IF(LEFT(TRIM('Tracker&amp;Invoice'!B3279),9)="INVOICE #","INVOICE",IF(TRIM('Tracker&amp;Invoice'!B3279)="Overall Completion INVOICE","OVERALL",""))</f>
        <v/>
      </c>
      <c r="E3237" t="str">
        <f>IF(D3237="INVOICE",VALUE(MID(TRIM('Tracker&amp;Invoice'!B3279),10,10)),"")</f>
        <v/>
      </c>
      <c r="F3237">
        <f>IF(B3237=1,IFERROR(LOOKUP(2,1/('Tracker&amp;Invoice'!$H3279:$AC3279&lt;&gt;""),COLUMN('Tracker&amp;Invoice'!$H3279:$AC3279)),8),F3236)</f>
        <v>14</v>
      </c>
      <c r="G3237">
        <f>IF(D3237="OVERALL",IFERROR(LOOKUP(2,1/('Tracker&amp;Invoice'!$H3279:$AC3279&lt;&gt;""),COLUMN('Tracker&amp;Invoice'!$H3279:$AC3279)),8),G3238)</f>
        <v>15</v>
      </c>
      <c r="H3237">
        <f t="shared" si="100"/>
        <v>15</v>
      </c>
      <c r="I3237" s="29">
        <f>IF(D3237="INVOICE",SUM('Tracker&amp;Invoice'!$H3279:INDEX('Tracker&amp;Invoice'!$A3279:$AC3279,1,H3237)),0)</f>
        <v>0</v>
      </c>
      <c r="J3237" s="29">
        <f>IF(D3237="OVERALL",SUM('Tracker&amp;Invoice'!$H3279:$AC3279),0)</f>
        <v>0</v>
      </c>
    </row>
    <row r="3238" spans="1:10">
      <c r="A3238" t="e">
        <f t="shared" si="101"/>
        <v>#REF!</v>
      </c>
      <c r="B3238">
        <f>IF(AND('Tracker&amp;Invoice'!A3280&lt;&gt;"",'Tracker&amp;Invoice'!A3280&lt;&gt;"ITEM",'Tracker&amp;Invoice'!A3278="ITEM"),1,0)</f>
        <v>0</v>
      </c>
      <c r="C3238" t="str">
        <f>IF(B3238=1,'Tracker&amp;Invoice'!A3280,C3237)</f>
        <v>BQ-179</v>
      </c>
      <c r="D3238" t="str">
        <f>IF(LEFT(TRIM('Tracker&amp;Invoice'!B3280),9)="INVOICE #","INVOICE",IF(TRIM('Tracker&amp;Invoice'!B3280)="Overall Completion INVOICE","OVERALL",""))</f>
        <v>INVOICE</v>
      </c>
      <c r="E3238">
        <f>IF(D3238="INVOICE",VALUE(MID(TRIM('Tracker&amp;Invoice'!B3280),10,10)),"")</f>
        <v>13</v>
      </c>
      <c r="F3238">
        <f>IF(B3238=1,IFERROR(LOOKUP(2,1/('Tracker&amp;Invoice'!$H3280:$AC3280&lt;&gt;""),COLUMN('Tracker&amp;Invoice'!$H3280:$AC3280)),8),F3237)</f>
        <v>14</v>
      </c>
      <c r="G3238">
        <f>IF(D3238="OVERALL",IFERROR(LOOKUP(2,1/('Tracker&amp;Invoice'!$H3280:$AC3280&lt;&gt;""),COLUMN('Tracker&amp;Invoice'!$H3280:$AC3280)),8),G3239)</f>
        <v>15</v>
      </c>
      <c r="H3238">
        <f t="shared" si="100"/>
        <v>15</v>
      </c>
      <c r="I3238" s="29">
        <f>IF(D3238="INVOICE",SUM('Tracker&amp;Invoice'!$H3280:INDEX('Tracker&amp;Invoice'!$A3280:$AC3280,1,H3238)),0)</f>
        <v>3080.0000000000005</v>
      </c>
      <c r="J3238" s="29">
        <f>IF(D3238="OVERALL",SUM('Tracker&amp;Invoice'!$H3280:$AC3280),0)</f>
        <v>0</v>
      </c>
    </row>
    <row r="3239" spans="1:10">
      <c r="A3239" t="e">
        <f t="shared" si="101"/>
        <v>#REF!</v>
      </c>
      <c r="B3239">
        <f>IF(AND('Tracker&amp;Invoice'!A3281&lt;&gt;"",'Tracker&amp;Invoice'!A3281&lt;&gt;"ITEM",'Tracker&amp;Invoice'!A3279="ITEM"),1,0)</f>
        <v>0</v>
      </c>
      <c r="C3239" t="str">
        <f>IF(B3239=1,'Tracker&amp;Invoice'!A3281,C3238)</f>
        <v>BQ-179</v>
      </c>
      <c r="D3239" t="str">
        <f>IF(LEFT(TRIM('Tracker&amp;Invoice'!B3281),9)="INVOICE #","INVOICE",IF(TRIM('Tracker&amp;Invoice'!B3281)="Overall Completion INVOICE","OVERALL",""))</f>
        <v/>
      </c>
      <c r="E3239" t="str">
        <f>IF(D3239="INVOICE",VALUE(MID(TRIM('Tracker&amp;Invoice'!B3281),10,10)),"")</f>
        <v/>
      </c>
      <c r="F3239">
        <f>IF(B3239=1,IFERROR(LOOKUP(2,1/('Tracker&amp;Invoice'!$H3281:$AC3281&lt;&gt;""),COLUMN('Tracker&amp;Invoice'!$H3281:$AC3281)),8),F3238)</f>
        <v>14</v>
      </c>
      <c r="G3239">
        <f>IF(D3239="OVERALL",IFERROR(LOOKUP(2,1/('Tracker&amp;Invoice'!$H3281:$AC3281&lt;&gt;""),COLUMN('Tracker&amp;Invoice'!$H3281:$AC3281)),8),G3240)</f>
        <v>15</v>
      </c>
      <c r="H3239">
        <f t="shared" si="100"/>
        <v>15</v>
      </c>
      <c r="I3239" s="29">
        <f>IF(D3239="INVOICE",SUM('Tracker&amp;Invoice'!$H3281:INDEX('Tracker&amp;Invoice'!$A3281:$AC3281,1,H3239)),0)</f>
        <v>0</v>
      </c>
      <c r="J3239" s="29">
        <f>IF(D3239="OVERALL",SUM('Tracker&amp;Invoice'!$H3281:$AC3281),0)</f>
        <v>0</v>
      </c>
    </row>
    <row r="3240" spans="1:10">
      <c r="A3240" t="e">
        <f t="shared" si="101"/>
        <v>#REF!</v>
      </c>
      <c r="B3240">
        <f>IF(AND('Tracker&amp;Invoice'!A3282&lt;&gt;"",'Tracker&amp;Invoice'!A3282&lt;&gt;"ITEM",'Tracker&amp;Invoice'!A3280="ITEM"),1,0)</f>
        <v>0</v>
      </c>
      <c r="C3240" t="str">
        <f>IF(B3240=1,'Tracker&amp;Invoice'!A3282,C3239)</f>
        <v>BQ-179</v>
      </c>
      <c r="D3240" t="str">
        <f>IF(LEFT(TRIM('Tracker&amp;Invoice'!B3282),9)="INVOICE #","INVOICE",IF(TRIM('Tracker&amp;Invoice'!B3282)="Overall Completion INVOICE","OVERALL",""))</f>
        <v>INVOICE</v>
      </c>
      <c r="E3240">
        <f>IF(D3240="INVOICE",VALUE(MID(TRIM('Tracker&amp;Invoice'!B3282),10,10)),"")</f>
        <v>27</v>
      </c>
      <c r="F3240">
        <f>IF(B3240=1,IFERROR(LOOKUP(2,1/('Tracker&amp;Invoice'!$H3282:$AC3282&lt;&gt;""),COLUMN('Tracker&amp;Invoice'!$H3282:$AC3282)),8),F3239)</f>
        <v>14</v>
      </c>
      <c r="G3240">
        <f>IF(D3240="OVERALL",IFERROR(LOOKUP(2,1/('Tracker&amp;Invoice'!$H3282:$AC3282&lt;&gt;""),COLUMN('Tracker&amp;Invoice'!$H3282:$AC3282)),8),G3241)</f>
        <v>15</v>
      </c>
      <c r="H3240">
        <f t="shared" si="100"/>
        <v>15</v>
      </c>
      <c r="I3240" s="29">
        <f>IF(D3240="INVOICE",SUM('Tracker&amp;Invoice'!$H3282:INDEX('Tracker&amp;Invoice'!$A3282:$AC3282,1,H3240)),0)</f>
        <v>280</v>
      </c>
      <c r="J3240" s="29">
        <f>IF(D3240="OVERALL",SUM('Tracker&amp;Invoice'!$H3282:$AC3282),0)</f>
        <v>0</v>
      </c>
    </row>
    <row r="3241" spans="1:10">
      <c r="A3241" t="e">
        <f t="shared" si="101"/>
        <v>#REF!</v>
      </c>
      <c r="B3241">
        <f>IF(AND('Tracker&amp;Invoice'!A3283&lt;&gt;"",'Tracker&amp;Invoice'!A3283&lt;&gt;"ITEM",'Tracker&amp;Invoice'!A3281="ITEM"),1,0)</f>
        <v>0</v>
      </c>
      <c r="C3241" t="str">
        <f>IF(B3241=1,'Tracker&amp;Invoice'!A3283,C3240)</f>
        <v>BQ-179</v>
      </c>
      <c r="D3241" t="str">
        <f>IF(LEFT(TRIM('Tracker&amp;Invoice'!B3283),9)="INVOICE #","INVOICE",IF(TRIM('Tracker&amp;Invoice'!B3283)="Overall Completion INVOICE","OVERALL",""))</f>
        <v/>
      </c>
      <c r="E3241" t="str">
        <f>IF(D3241="INVOICE",VALUE(MID(TRIM('Tracker&amp;Invoice'!B3283),10,10)),"")</f>
        <v/>
      </c>
      <c r="F3241">
        <f>IF(B3241=1,IFERROR(LOOKUP(2,1/('Tracker&amp;Invoice'!$H3283:$AC3283&lt;&gt;""),COLUMN('Tracker&amp;Invoice'!$H3283:$AC3283)),8),F3240)</f>
        <v>14</v>
      </c>
      <c r="G3241">
        <f>IF(D3241="OVERALL",IFERROR(LOOKUP(2,1/('Tracker&amp;Invoice'!$H3283:$AC3283&lt;&gt;""),COLUMN('Tracker&amp;Invoice'!$H3283:$AC3283)),8),G3242)</f>
        <v>15</v>
      </c>
      <c r="H3241">
        <f t="shared" si="100"/>
        <v>15</v>
      </c>
      <c r="I3241" s="29">
        <f>IF(D3241="INVOICE",SUM('Tracker&amp;Invoice'!$H3283:INDEX('Tracker&amp;Invoice'!$A3283:$AC3283,1,H3241)),0)</f>
        <v>0</v>
      </c>
      <c r="J3241" s="29">
        <f>IF(D3241="OVERALL",SUM('Tracker&amp;Invoice'!$H3283:$AC3283),0)</f>
        <v>0</v>
      </c>
    </row>
    <row r="3242" spans="1:10">
      <c r="A3242" t="e">
        <f t="shared" si="101"/>
        <v>#REF!</v>
      </c>
      <c r="B3242">
        <f>IF(AND('Tracker&amp;Invoice'!A3284&lt;&gt;"",'Tracker&amp;Invoice'!A3284&lt;&gt;"ITEM",'Tracker&amp;Invoice'!A3282="ITEM"),1,0)</f>
        <v>0</v>
      </c>
      <c r="C3242" t="str">
        <f>IF(B3242=1,'Tracker&amp;Invoice'!A3284,C3241)</f>
        <v>BQ-179</v>
      </c>
      <c r="D3242" t="str">
        <f>IF(LEFT(TRIM('Tracker&amp;Invoice'!B3284),9)="INVOICE #","INVOICE",IF(TRIM('Tracker&amp;Invoice'!B3284)="Overall Completion INVOICE","OVERALL",""))</f>
        <v>INVOICE</v>
      </c>
      <c r="E3242">
        <f>IF(D3242="INVOICE",VALUE(MID(TRIM('Tracker&amp;Invoice'!B3284),10,10)),"")</f>
        <v>28</v>
      </c>
      <c r="F3242">
        <f>IF(B3242=1,IFERROR(LOOKUP(2,1/('Tracker&amp;Invoice'!$H3284:$AC3284&lt;&gt;""),COLUMN('Tracker&amp;Invoice'!$H3284:$AC3284)),8),F3241)</f>
        <v>14</v>
      </c>
      <c r="G3242">
        <f>IF(D3242="OVERALL",IFERROR(LOOKUP(2,1/('Tracker&amp;Invoice'!$H3284:$AC3284&lt;&gt;""),COLUMN('Tracker&amp;Invoice'!$H3284:$AC3284)),8),G3243)</f>
        <v>15</v>
      </c>
      <c r="H3242">
        <f t="shared" si="100"/>
        <v>15</v>
      </c>
      <c r="I3242" s="29">
        <f>IF(D3242="INVOICE",SUM('Tracker&amp;Invoice'!$H3284:INDEX('Tracker&amp;Invoice'!$A3284:$AC3284,1,H3242)),0)</f>
        <v>1120</v>
      </c>
      <c r="J3242" s="29">
        <f>IF(D3242="OVERALL",SUM('Tracker&amp;Invoice'!$H3284:$AC3284),0)</f>
        <v>0</v>
      </c>
    </row>
    <row r="3243" spans="1:10">
      <c r="A3243" t="e">
        <f t="shared" si="101"/>
        <v>#REF!</v>
      </c>
      <c r="B3243">
        <f>IF(AND('Tracker&amp;Invoice'!A3285&lt;&gt;"",'Tracker&amp;Invoice'!A3285&lt;&gt;"ITEM",'Tracker&amp;Invoice'!A3283="ITEM"),1,0)</f>
        <v>0</v>
      </c>
      <c r="C3243" t="str">
        <f>IF(B3243=1,'Tracker&amp;Invoice'!A3285,C3242)</f>
        <v>BQ-179</v>
      </c>
      <c r="D3243" t="str">
        <f>IF(LEFT(TRIM('Tracker&amp;Invoice'!B3285),9)="INVOICE #","INVOICE",IF(TRIM('Tracker&amp;Invoice'!B3285)="Overall Completion INVOICE","OVERALL",""))</f>
        <v/>
      </c>
      <c r="E3243" t="str">
        <f>IF(D3243="INVOICE",VALUE(MID(TRIM('Tracker&amp;Invoice'!B3285),10,10)),"")</f>
        <v/>
      </c>
      <c r="F3243">
        <f>IF(B3243=1,IFERROR(LOOKUP(2,1/('Tracker&amp;Invoice'!$H3285:$AC3285&lt;&gt;""),COLUMN('Tracker&amp;Invoice'!$H3285:$AC3285)),8),F3242)</f>
        <v>14</v>
      </c>
      <c r="G3243">
        <f>IF(D3243="OVERALL",IFERROR(LOOKUP(2,1/('Tracker&amp;Invoice'!$H3285:$AC3285&lt;&gt;""),COLUMN('Tracker&amp;Invoice'!$H3285:$AC3285)),8),G3244)</f>
        <v>15</v>
      </c>
      <c r="H3243">
        <f t="shared" si="100"/>
        <v>15</v>
      </c>
      <c r="I3243" s="29">
        <f>IF(D3243="INVOICE",SUM('Tracker&amp;Invoice'!$H3285:INDEX('Tracker&amp;Invoice'!$A3285:$AC3285,1,H3243)),0)</f>
        <v>0</v>
      </c>
      <c r="J3243" s="29">
        <f>IF(D3243="OVERALL",SUM('Tracker&amp;Invoice'!$H3285:$AC3285),0)</f>
        <v>0</v>
      </c>
    </row>
    <row r="3244" spans="1:10">
      <c r="A3244" t="e">
        <f t="shared" si="101"/>
        <v>#REF!</v>
      </c>
      <c r="B3244">
        <f>IF(AND('Tracker&amp;Invoice'!A3286&lt;&gt;"",'Tracker&amp;Invoice'!A3286&lt;&gt;"ITEM",'Tracker&amp;Invoice'!A3284="ITEM"),1,0)</f>
        <v>0</v>
      </c>
      <c r="C3244" t="str">
        <f>IF(B3244=1,'Tracker&amp;Invoice'!A3286,C3243)</f>
        <v>BQ-179</v>
      </c>
      <c r="D3244" t="str">
        <f>IF(LEFT(TRIM('Tracker&amp;Invoice'!B3286),9)="INVOICE #","INVOICE",IF(TRIM('Tracker&amp;Invoice'!B3286)="Overall Completion INVOICE","OVERALL",""))</f>
        <v/>
      </c>
      <c r="E3244" t="str">
        <f>IF(D3244="INVOICE",VALUE(MID(TRIM('Tracker&amp;Invoice'!B3286),10,10)),"")</f>
        <v/>
      </c>
      <c r="F3244">
        <f>IF(B3244=1,IFERROR(LOOKUP(2,1/('Tracker&amp;Invoice'!$H3286:$AC3286&lt;&gt;""),COLUMN('Tracker&amp;Invoice'!$H3286:$AC3286)),8),F3243)</f>
        <v>14</v>
      </c>
      <c r="G3244">
        <f>IF(D3244="OVERALL",IFERROR(LOOKUP(2,1/('Tracker&amp;Invoice'!$H3286:$AC3286&lt;&gt;""),COLUMN('Tracker&amp;Invoice'!$H3286:$AC3286)),8),G3245)</f>
        <v>15</v>
      </c>
      <c r="H3244">
        <f t="shared" si="100"/>
        <v>15</v>
      </c>
      <c r="I3244" s="29">
        <f>IF(D3244="INVOICE",SUM('Tracker&amp;Invoice'!$H3286:INDEX('Tracker&amp;Invoice'!$A3286:$AC3286,1,H3244)),0)</f>
        <v>0</v>
      </c>
      <c r="J3244" s="29">
        <f>IF(D3244="OVERALL",SUM('Tracker&amp;Invoice'!$H3286:$AC3286),0)</f>
        <v>0</v>
      </c>
    </row>
    <row r="3245" spans="1:10">
      <c r="A3245" t="e">
        <f t="shared" si="101"/>
        <v>#REF!</v>
      </c>
      <c r="B3245">
        <f>IF(AND('Tracker&amp;Invoice'!A3287&lt;&gt;"",'Tracker&amp;Invoice'!A3287&lt;&gt;"ITEM",'Tracker&amp;Invoice'!A3285="ITEM"),1,0)</f>
        <v>0</v>
      </c>
      <c r="C3245" t="str">
        <f>IF(B3245=1,'Tracker&amp;Invoice'!A3287,C3244)</f>
        <v>BQ-179</v>
      </c>
      <c r="D3245" t="str">
        <f>IF(LEFT(TRIM('Tracker&amp;Invoice'!B3287),9)="INVOICE #","INVOICE",IF(TRIM('Tracker&amp;Invoice'!B3287)="Overall Completion INVOICE","OVERALL",""))</f>
        <v/>
      </c>
      <c r="E3245" t="str">
        <f>IF(D3245="INVOICE",VALUE(MID(TRIM('Tracker&amp;Invoice'!B3287),10,10)),"")</f>
        <v/>
      </c>
      <c r="F3245">
        <f>IF(B3245=1,IFERROR(LOOKUP(2,1/('Tracker&amp;Invoice'!$H3287:$AC3287&lt;&gt;""),COLUMN('Tracker&amp;Invoice'!$H3287:$AC3287)),8),F3244)</f>
        <v>14</v>
      </c>
      <c r="G3245">
        <f>IF(D3245="OVERALL",IFERROR(LOOKUP(2,1/('Tracker&amp;Invoice'!$H3287:$AC3287&lt;&gt;""),COLUMN('Tracker&amp;Invoice'!$H3287:$AC3287)),8),G3246)</f>
        <v>15</v>
      </c>
      <c r="H3245">
        <f t="shared" si="100"/>
        <v>15</v>
      </c>
      <c r="I3245" s="29">
        <f>IF(D3245="INVOICE",SUM('Tracker&amp;Invoice'!$H3287:INDEX('Tracker&amp;Invoice'!$A3287:$AC3287,1,H3245)),0)</f>
        <v>0</v>
      </c>
      <c r="J3245" s="29">
        <f>IF(D3245="OVERALL",SUM('Tracker&amp;Invoice'!$H3287:$AC3287),0)</f>
        <v>0</v>
      </c>
    </row>
    <row r="3246" spans="1:10">
      <c r="A3246" t="e">
        <f t="shared" si="101"/>
        <v>#REF!</v>
      </c>
      <c r="B3246">
        <f>IF(AND('Tracker&amp;Invoice'!A3288&lt;&gt;"",'Tracker&amp;Invoice'!A3288&lt;&gt;"ITEM",'Tracker&amp;Invoice'!A3286="ITEM"),1,0)</f>
        <v>0</v>
      </c>
      <c r="C3246" t="str">
        <f>IF(B3246=1,'Tracker&amp;Invoice'!A3288,C3245)</f>
        <v>BQ-179</v>
      </c>
      <c r="D3246" t="str">
        <f>IF(LEFT(TRIM('Tracker&amp;Invoice'!B3288),9)="INVOICE #","INVOICE",IF(TRIM('Tracker&amp;Invoice'!B3288)="Overall Completion INVOICE","OVERALL",""))</f>
        <v/>
      </c>
      <c r="E3246" t="str">
        <f>IF(D3246="INVOICE",VALUE(MID(TRIM('Tracker&amp;Invoice'!B3288),10,10)),"")</f>
        <v/>
      </c>
      <c r="F3246">
        <f>IF(B3246=1,IFERROR(LOOKUP(2,1/('Tracker&amp;Invoice'!$H3288:$AC3288&lt;&gt;""),COLUMN('Tracker&amp;Invoice'!$H3288:$AC3288)),8),F3245)</f>
        <v>14</v>
      </c>
      <c r="G3246">
        <f>IF(D3246="OVERALL",IFERROR(LOOKUP(2,1/('Tracker&amp;Invoice'!$H3288:$AC3288&lt;&gt;""),COLUMN('Tracker&amp;Invoice'!$H3288:$AC3288)),8),G3247)</f>
        <v>15</v>
      </c>
      <c r="H3246">
        <f t="shared" si="100"/>
        <v>15</v>
      </c>
      <c r="I3246" s="29">
        <f>IF(D3246="INVOICE",SUM('Tracker&amp;Invoice'!$H3288:INDEX('Tracker&amp;Invoice'!$A3288:$AC3288,1,H3246)),0)</f>
        <v>0</v>
      </c>
      <c r="J3246" s="29">
        <f>IF(D3246="OVERALL",SUM('Tracker&amp;Invoice'!$H3288:$AC3288),0)</f>
        <v>0</v>
      </c>
    </row>
    <row r="3247" spans="1:10">
      <c r="A3247" t="e">
        <f t="shared" si="101"/>
        <v>#REF!</v>
      </c>
      <c r="B3247">
        <f>IF(AND('Tracker&amp;Invoice'!A3289&lt;&gt;"",'Tracker&amp;Invoice'!A3289&lt;&gt;"ITEM",'Tracker&amp;Invoice'!A3287="ITEM"),1,0)</f>
        <v>0</v>
      </c>
      <c r="C3247" t="str">
        <f>IF(B3247=1,'Tracker&amp;Invoice'!A3289,C3246)</f>
        <v>BQ-179</v>
      </c>
      <c r="D3247" t="str">
        <f>IF(LEFT(TRIM('Tracker&amp;Invoice'!B3289),9)="INVOICE #","INVOICE",IF(TRIM('Tracker&amp;Invoice'!B3289)="Overall Completion INVOICE","OVERALL",""))</f>
        <v/>
      </c>
      <c r="E3247" t="str">
        <f>IF(D3247="INVOICE",VALUE(MID(TRIM('Tracker&amp;Invoice'!B3289),10,10)),"")</f>
        <v/>
      </c>
      <c r="F3247">
        <f>IF(B3247=1,IFERROR(LOOKUP(2,1/('Tracker&amp;Invoice'!$H3289:$AC3289&lt;&gt;""),COLUMN('Tracker&amp;Invoice'!$H3289:$AC3289)),8),F3246)</f>
        <v>14</v>
      </c>
      <c r="G3247">
        <f>IF(D3247="OVERALL",IFERROR(LOOKUP(2,1/('Tracker&amp;Invoice'!$H3289:$AC3289&lt;&gt;""),COLUMN('Tracker&amp;Invoice'!$H3289:$AC3289)),8),G3248)</f>
        <v>15</v>
      </c>
      <c r="H3247">
        <f t="shared" si="100"/>
        <v>15</v>
      </c>
      <c r="I3247" s="29">
        <f>IF(D3247="INVOICE",SUM('Tracker&amp;Invoice'!$H3289:INDEX('Tracker&amp;Invoice'!$A3289:$AC3289,1,H3247)),0)</f>
        <v>0</v>
      </c>
      <c r="J3247" s="29">
        <f>IF(D3247="OVERALL",SUM('Tracker&amp;Invoice'!$H3289:$AC3289),0)</f>
        <v>0</v>
      </c>
    </row>
    <row r="3248" spans="1:10">
      <c r="A3248" t="e">
        <f t="shared" si="101"/>
        <v>#REF!</v>
      </c>
      <c r="B3248">
        <f>IF(AND('Tracker&amp;Invoice'!A3290&lt;&gt;"",'Tracker&amp;Invoice'!A3290&lt;&gt;"ITEM",'Tracker&amp;Invoice'!A3288="ITEM"),1,0)</f>
        <v>0</v>
      </c>
      <c r="C3248" t="str">
        <f>IF(B3248=1,'Tracker&amp;Invoice'!A3290,C3247)</f>
        <v>BQ-179</v>
      </c>
      <c r="D3248" t="str">
        <f>IF(LEFT(TRIM('Tracker&amp;Invoice'!B3290),9)="INVOICE #","INVOICE",IF(TRIM('Tracker&amp;Invoice'!B3290)="Overall Completion INVOICE","OVERALL",""))</f>
        <v>OVERALL</v>
      </c>
      <c r="E3248" t="str">
        <f>IF(D3248="INVOICE",VALUE(MID(TRIM('Tracker&amp;Invoice'!B3290),10,10)),"")</f>
        <v/>
      </c>
      <c r="F3248">
        <f>IF(B3248=1,IFERROR(LOOKUP(2,1/('Tracker&amp;Invoice'!$H3290:$AC3290&lt;&gt;""),COLUMN('Tracker&amp;Invoice'!$H3290:$AC3290)),8),F3247)</f>
        <v>14</v>
      </c>
      <c r="G3248">
        <f>IF(D3248="OVERALL",IFERROR(LOOKUP(2,1/('Tracker&amp;Invoice'!$H3290:$AC3290&lt;&gt;""),COLUMN('Tracker&amp;Invoice'!$H3290:$AC3290)),8),G3249)</f>
        <v>15</v>
      </c>
      <c r="H3248">
        <f t="shared" si="100"/>
        <v>15</v>
      </c>
      <c r="I3248" s="29">
        <f>IF(D3248="INVOICE",SUM('Tracker&amp;Invoice'!$H3290:INDEX('Tracker&amp;Invoice'!$A3290:$AC3290,1,H3248)),0)</f>
        <v>0</v>
      </c>
      <c r="J3248" s="29">
        <f>IF(D3248="OVERALL",SUM('Tracker&amp;Invoice'!$H3290:$AC3290),0)</f>
        <v>4480</v>
      </c>
    </row>
    <row r="3249" spans="1:10">
      <c r="A3249" t="e">
        <f t="shared" si="101"/>
        <v>#REF!</v>
      </c>
      <c r="B3249">
        <f>IF(AND('Tracker&amp;Invoice'!A3291&lt;&gt;"",'Tracker&amp;Invoice'!A3291&lt;&gt;"ITEM",'Tracker&amp;Invoice'!A3289="ITEM"),1,0)</f>
        <v>0</v>
      </c>
      <c r="C3249" t="str">
        <f>IF(B3249=1,'Tracker&amp;Invoice'!A3291,C3248)</f>
        <v>BQ-179</v>
      </c>
      <c r="D3249" t="str">
        <f>IF(LEFT(TRIM('Tracker&amp;Invoice'!B3291),9)="INVOICE #","INVOICE",IF(TRIM('Tracker&amp;Invoice'!B3291)="Overall Completion INVOICE","OVERALL",""))</f>
        <v/>
      </c>
      <c r="E3249" t="str">
        <f>IF(D3249="INVOICE",VALUE(MID(TRIM('Tracker&amp;Invoice'!B3291),10,10)),"")</f>
        <v/>
      </c>
      <c r="F3249">
        <f>IF(B3249=1,IFERROR(LOOKUP(2,1/('Tracker&amp;Invoice'!$H3291:$AC3291&lt;&gt;""),COLUMN('Tracker&amp;Invoice'!$H3291:$AC3291)),8),F3248)</f>
        <v>14</v>
      </c>
      <c r="G3249">
        <f>IF(D3249="OVERALL",IFERROR(LOOKUP(2,1/('Tracker&amp;Invoice'!$H3291:$AC3291&lt;&gt;""),COLUMN('Tracker&amp;Invoice'!$H3291:$AC3291)),8),G3250)</f>
        <v>15</v>
      </c>
      <c r="H3249">
        <f t="shared" si="100"/>
        <v>15</v>
      </c>
      <c r="I3249" s="29">
        <f>IF(D3249="INVOICE",SUM('Tracker&amp;Invoice'!$H3291:INDEX('Tracker&amp;Invoice'!$A3291:$AC3291,1,H3249)),0)</f>
        <v>0</v>
      </c>
      <c r="J3249" s="29">
        <f>IF(D3249="OVERALL",SUM('Tracker&amp;Invoice'!$H3291:$AC3291),0)</f>
        <v>0</v>
      </c>
    </row>
    <row r="3250" spans="1:10">
      <c r="A3250" t="e">
        <f t="shared" si="101"/>
        <v>#REF!</v>
      </c>
      <c r="B3250">
        <f>IF(AND('Tracker&amp;Invoice'!A3292&lt;&gt;"",'Tracker&amp;Invoice'!A3292&lt;&gt;"ITEM",'Tracker&amp;Invoice'!A3290="ITEM"),1,0)</f>
        <v>0</v>
      </c>
      <c r="C3250" t="str">
        <f>IF(B3250=1,'Tracker&amp;Invoice'!A3292,C3249)</f>
        <v>BQ-179</v>
      </c>
      <c r="D3250" t="str">
        <f>IF(LEFT(TRIM('Tracker&amp;Invoice'!B3292),9)="INVOICE #","INVOICE",IF(TRIM('Tracker&amp;Invoice'!B3292)="Overall Completion INVOICE","OVERALL",""))</f>
        <v/>
      </c>
      <c r="E3250" t="str">
        <f>IF(D3250="INVOICE",VALUE(MID(TRIM('Tracker&amp;Invoice'!B3292),10,10)),"")</f>
        <v/>
      </c>
      <c r="F3250">
        <f>IF(B3250=1,IFERROR(LOOKUP(2,1/('Tracker&amp;Invoice'!$H3292:$AC3292&lt;&gt;""),COLUMN('Tracker&amp;Invoice'!$H3292:$AC3292)),8),F3249)</f>
        <v>14</v>
      </c>
      <c r="G3250">
        <f>IF(D3250="OVERALL",IFERROR(LOOKUP(2,1/('Tracker&amp;Invoice'!$H3292:$AC3292&lt;&gt;""),COLUMN('Tracker&amp;Invoice'!$H3292:$AC3292)),8),G3251)</f>
        <v>15</v>
      </c>
      <c r="H3250">
        <f t="shared" si="100"/>
        <v>15</v>
      </c>
      <c r="I3250" s="29">
        <f>IF(D3250="INVOICE",SUM('Tracker&amp;Invoice'!$H3292:INDEX('Tracker&amp;Invoice'!$A3292:$AC3292,1,H3250)),0)</f>
        <v>0</v>
      </c>
      <c r="J3250" s="29">
        <f>IF(D3250="OVERALL",SUM('Tracker&amp;Invoice'!$H3292:$AC3292),0)</f>
        <v>0</v>
      </c>
    </row>
    <row r="3251" spans="1:10">
      <c r="A3251" t="e">
        <f t="shared" si="101"/>
        <v>#REF!</v>
      </c>
      <c r="B3251">
        <f>IF(AND('Tracker&amp;Invoice'!A3293&lt;&gt;"",'Tracker&amp;Invoice'!A3293&lt;&gt;"ITEM",'Tracker&amp;Invoice'!A3291="ITEM"),1,0)</f>
        <v>0</v>
      </c>
      <c r="C3251" t="str">
        <f>IF(B3251=1,'Tracker&amp;Invoice'!A3293,C3250)</f>
        <v>BQ-179</v>
      </c>
      <c r="D3251" t="str">
        <f>IF(LEFT(TRIM('Tracker&amp;Invoice'!B3293),9)="INVOICE #","INVOICE",IF(TRIM('Tracker&amp;Invoice'!B3293)="Overall Completion INVOICE","OVERALL",""))</f>
        <v/>
      </c>
      <c r="E3251" t="str">
        <f>IF(D3251="INVOICE",VALUE(MID(TRIM('Tracker&amp;Invoice'!B3293),10,10)),"")</f>
        <v/>
      </c>
      <c r="F3251">
        <f>IF(B3251=1,IFERROR(LOOKUP(2,1/('Tracker&amp;Invoice'!$H3293:$AC3293&lt;&gt;""),COLUMN('Tracker&amp;Invoice'!$H3293:$AC3293)),8),F3250)</f>
        <v>14</v>
      </c>
      <c r="G3251">
        <f>IF(D3251="OVERALL",IFERROR(LOOKUP(2,1/('Tracker&amp;Invoice'!$H3293:$AC3293&lt;&gt;""),COLUMN('Tracker&amp;Invoice'!$H3293:$AC3293)),8),G3252)</f>
        <v>15</v>
      </c>
      <c r="H3251">
        <f t="shared" si="100"/>
        <v>15</v>
      </c>
      <c r="I3251" s="29">
        <f>IF(D3251="INVOICE",SUM('Tracker&amp;Invoice'!$H3293:INDEX('Tracker&amp;Invoice'!$A3293:$AC3293,1,H3251)),0)</f>
        <v>0</v>
      </c>
      <c r="J3251" s="29">
        <f>IF(D3251="OVERALL",SUM('Tracker&amp;Invoice'!$H3293:$AC3293),0)</f>
        <v>0</v>
      </c>
    </row>
    <row r="3252" spans="1:10">
      <c r="A3252" t="e">
        <f t="shared" si="101"/>
        <v>#REF!</v>
      </c>
      <c r="B3252">
        <f>IF(AND('Tracker&amp;Invoice'!A3294&lt;&gt;"",'Tracker&amp;Invoice'!A3294&lt;&gt;"ITEM",'Tracker&amp;Invoice'!A3292="ITEM"),1,0)</f>
        <v>0</v>
      </c>
      <c r="C3252" t="str">
        <f>IF(B3252=1,'Tracker&amp;Invoice'!A3294,C3251)</f>
        <v>BQ-179</v>
      </c>
      <c r="D3252" t="str">
        <f>IF(LEFT(TRIM('Tracker&amp;Invoice'!B3294),9)="INVOICE #","INVOICE",IF(TRIM('Tracker&amp;Invoice'!B3294)="Overall Completion INVOICE","OVERALL",""))</f>
        <v/>
      </c>
      <c r="E3252" t="str">
        <f>IF(D3252="INVOICE",VALUE(MID(TRIM('Tracker&amp;Invoice'!B3294),10,10)),"")</f>
        <v/>
      </c>
      <c r="F3252">
        <f>IF(B3252=1,IFERROR(LOOKUP(2,1/('Tracker&amp;Invoice'!$H3294:$AC3294&lt;&gt;""),COLUMN('Tracker&amp;Invoice'!$H3294:$AC3294)),8),F3251)</f>
        <v>14</v>
      </c>
      <c r="G3252">
        <f>IF(D3252="OVERALL",IFERROR(LOOKUP(2,1/('Tracker&amp;Invoice'!$H3294:$AC3294&lt;&gt;""),COLUMN('Tracker&amp;Invoice'!$H3294:$AC3294)),8),G3253)</f>
        <v>15</v>
      </c>
      <c r="H3252">
        <f t="shared" si="100"/>
        <v>15</v>
      </c>
      <c r="I3252" s="29">
        <f>IF(D3252="INVOICE",SUM('Tracker&amp;Invoice'!$H3294:INDEX('Tracker&amp;Invoice'!$A3294:$AC3294,1,H3252)),0)</f>
        <v>0</v>
      </c>
      <c r="J3252" s="29">
        <f>IF(D3252="OVERALL",SUM('Tracker&amp;Invoice'!$H3294:$AC3294),0)</f>
        <v>0</v>
      </c>
    </row>
    <row r="3253" spans="1:10">
      <c r="A3253" t="e">
        <f t="shared" si="101"/>
        <v>#REF!</v>
      </c>
      <c r="B3253">
        <f>IF(AND('Tracker&amp;Invoice'!A3295&lt;&gt;"",'Tracker&amp;Invoice'!A3295&lt;&gt;"ITEM",'Tracker&amp;Invoice'!A3293="ITEM"),1,0)</f>
        <v>0</v>
      </c>
      <c r="C3253" t="str">
        <f>IF(B3253=1,'Tracker&amp;Invoice'!A3295,C3252)</f>
        <v>BQ-179</v>
      </c>
      <c r="D3253" t="str">
        <f>IF(LEFT(TRIM('Tracker&amp;Invoice'!B3295),9)="INVOICE #","INVOICE",IF(TRIM('Tracker&amp;Invoice'!B3295)="Overall Completion INVOICE","OVERALL",""))</f>
        <v/>
      </c>
      <c r="E3253" t="str">
        <f>IF(D3253="INVOICE",VALUE(MID(TRIM('Tracker&amp;Invoice'!B3295),10,10)),"")</f>
        <v/>
      </c>
      <c r="F3253">
        <f>IF(B3253=1,IFERROR(LOOKUP(2,1/('Tracker&amp;Invoice'!$H3295:$AC3295&lt;&gt;""),COLUMN('Tracker&amp;Invoice'!$H3295:$AC3295)),8),F3252)</f>
        <v>14</v>
      </c>
      <c r="G3253">
        <f>IF(D3253="OVERALL",IFERROR(LOOKUP(2,1/('Tracker&amp;Invoice'!$H3295:$AC3295&lt;&gt;""),COLUMN('Tracker&amp;Invoice'!$H3295:$AC3295)),8),G3254)</f>
        <v>15</v>
      </c>
      <c r="H3253">
        <f t="shared" si="100"/>
        <v>15</v>
      </c>
      <c r="I3253" s="29">
        <f>IF(D3253="INVOICE",SUM('Tracker&amp;Invoice'!$H3295:INDEX('Tracker&amp;Invoice'!$A3295:$AC3295,1,H3253)),0)</f>
        <v>0</v>
      </c>
      <c r="J3253" s="29">
        <f>IF(D3253="OVERALL",SUM('Tracker&amp;Invoice'!$H3295:$AC3295),0)</f>
        <v>0</v>
      </c>
    </row>
    <row r="3254" spans="1:10">
      <c r="A3254" t="e">
        <f t="shared" si="101"/>
        <v>#REF!</v>
      </c>
      <c r="B3254">
        <f>IF(AND('Tracker&amp;Invoice'!A3296&lt;&gt;"",'Tracker&amp;Invoice'!A3296&lt;&gt;"ITEM",'Tracker&amp;Invoice'!A3294="ITEM"),1,0)</f>
        <v>0</v>
      </c>
      <c r="C3254" t="str">
        <f>IF(B3254=1,'Tracker&amp;Invoice'!A3296,C3253)</f>
        <v>BQ-179</v>
      </c>
      <c r="D3254" t="str">
        <f>IF(LEFT(TRIM('Tracker&amp;Invoice'!B3296),9)="INVOICE #","INVOICE",IF(TRIM('Tracker&amp;Invoice'!B3296)="Overall Completion INVOICE","OVERALL",""))</f>
        <v/>
      </c>
      <c r="E3254" t="str">
        <f>IF(D3254="INVOICE",VALUE(MID(TRIM('Tracker&amp;Invoice'!B3296),10,10)),"")</f>
        <v/>
      </c>
      <c r="F3254">
        <f>IF(B3254=1,IFERROR(LOOKUP(2,1/('Tracker&amp;Invoice'!$H3296:$AC3296&lt;&gt;""),COLUMN('Tracker&amp;Invoice'!$H3296:$AC3296)),8),F3253)</f>
        <v>14</v>
      </c>
      <c r="G3254">
        <f>IF(D3254="OVERALL",IFERROR(LOOKUP(2,1/('Tracker&amp;Invoice'!$H3296:$AC3296&lt;&gt;""),COLUMN('Tracker&amp;Invoice'!$H3296:$AC3296)),8),G3255)</f>
        <v>15</v>
      </c>
      <c r="H3254">
        <f t="shared" si="100"/>
        <v>15</v>
      </c>
      <c r="I3254" s="29">
        <f>IF(D3254="INVOICE",SUM('Tracker&amp;Invoice'!$H3296:INDEX('Tracker&amp;Invoice'!$A3296:$AC3296,1,H3254)),0)</f>
        <v>0</v>
      </c>
      <c r="J3254" s="29">
        <f>IF(D3254="OVERALL",SUM('Tracker&amp;Invoice'!$H3296:$AC3296),0)</f>
        <v>0</v>
      </c>
    </row>
    <row r="3255" spans="1:10">
      <c r="A3255" t="e">
        <f t="shared" si="101"/>
        <v>#REF!</v>
      </c>
      <c r="B3255">
        <f>IF(AND('Tracker&amp;Invoice'!A3297&lt;&gt;"",'Tracker&amp;Invoice'!A3297&lt;&gt;"ITEM",'Tracker&amp;Invoice'!A3295="ITEM"),1,0)</f>
        <v>0</v>
      </c>
      <c r="C3255" t="str">
        <f>IF(B3255=1,'Tracker&amp;Invoice'!A3297,C3254)</f>
        <v>BQ-179</v>
      </c>
      <c r="D3255" t="str">
        <f>IF(LEFT(TRIM('Tracker&amp;Invoice'!B3297),9)="INVOICE #","INVOICE",IF(TRIM('Tracker&amp;Invoice'!B3297)="Overall Completion INVOICE","OVERALL",""))</f>
        <v/>
      </c>
      <c r="E3255" t="str">
        <f>IF(D3255="INVOICE",VALUE(MID(TRIM('Tracker&amp;Invoice'!B3297),10,10)),"")</f>
        <v/>
      </c>
      <c r="F3255">
        <f>IF(B3255=1,IFERROR(LOOKUP(2,1/('Tracker&amp;Invoice'!$H3297:$AC3297&lt;&gt;""),COLUMN('Tracker&amp;Invoice'!$H3297:$AC3297)),8),F3254)</f>
        <v>14</v>
      </c>
      <c r="G3255">
        <f>IF(D3255="OVERALL",IFERROR(LOOKUP(2,1/('Tracker&amp;Invoice'!$H3297:$AC3297&lt;&gt;""),COLUMN('Tracker&amp;Invoice'!$H3297:$AC3297)),8),G3256)</f>
        <v>15</v>
      </c>
      <c r="H3255">
        <f t="shared" si="100"/>
        <v>15</v>
      </c>
      <c r="I3255" s="29">
        <f>IF(D3255="INVOICE",SUM('Tracker&amp;Invoice'!$H3297:INDEX('Tracker&amp;Invoice'!$A3297:$AC3297,1,H3255)),0)</f>
        <v>0</v>
      </c>
      <c r="J3255" s="29">
        <f>IF(D3255="OVERALL",SUM('Tracker&amp;Invoice'!$H3297:$AC3297),0)</f>
        <v>0</v>
      </c>
    </row>
    <row r="3256" spans="1:10">
      <c r="A3256" t="e">
        <f t="shared" si="101"/>
        <v>#REF!</v>
      </c>
      <c r="B3256">
        <f>IF(AND('Tracker&amp;Invoice'!A3298&lt;&gt;"",'Tracker&amp;Invoice'!A3298&lt;&gt;"ITEM",'Tracker&amp;Invoice'!A3296="ITEM"),1,0)</f>
        <v>0</v>
      </c>
      <c r="C3256" t="str">
        <f>IF(B3256=1,'Tracker&amp;Invoice'!A3298,C3255)</f>
        <v>BQ-179</v>
      </c>
      <c r="D3256" t="str">
        <f>IF(LEFT(TRIM('Tracker&amp;Invoice'!B3298),9)="INVOICE #","INVOICE",IF(TRIM('Tracker&amp;Invoice'!B3298)="Overall Completion INVOICE","OVERALL",""))</f>
        <v/>
      </c>
      <c r="E3256" t="str">
        <f>IF(D3256="INVOICE",VALUE(MID(TRIM('Tracker&amp;Invoice'!B3298),10,10)),"")</f>
        <v/>
      </c>
      <c r="F3256">
        <f>IF(B3256=1,IFERROR(LOOKUP(2,1/('Tracker&amp;Invoice'!$H3298:$AC3298&lt;&gt;""),COLUMN('Tracker&amp;Invoice'!$H3298:$AC3298)),8),F3255)</f>
        <v>14</v>
      </c>
      <c r="G3256">
        <f>IF(D3256="OVERALL",IFERROR(LOOKUP(2,1/('Tracker&amp;Invoice'!$H3298:$AC3298&lt;&gt;""),COLUMN('Tracker&amp;Invoice'!$H3298:$AC3298)),8),G3257)</f>
        <v>15</v>
      </c>
      <c r="H3256">
        <f t="shared" si="100"/>
        <v>15</v>
      </c>
      <c r="I3256" s="29">
        <f>IF(D3256="INVOICE",SUM('Tracker&amp;Invoice'!$H3298:INDEX('Tracker&amp;Invoice'!$A3298:$AC3298,1,H3256)),0)</f>
        <v>0</v>
      </c>
      <c r="J3256" s="29">
        <f>IF(D3256="OVERALL",SUM('Tracker&amp;Invoice'!$H3298:$AC3298),0)</f>
        <v>0</v>
      </c>
    </row>
    <row r="3257" spans="1:10">
      <c r="A3257" t="e">
        <f t="shared" si="101"/>
        <v>#REF!</v>
      </c>
      <c r="B3257">
        <f>IF(AND('Tracker&amp;Invoice'!A3299&lt;&gt;"",'Tracker&amp;Invoice'!A3299&lt;&gt;"ITEM",'Tracker&amp;Invoice'!A3297="ITEM"),1,0)</f>
        <v>1</v>
      </c>
      <c r="C3257" t="str">
        <f>IF(B3257=1,'Tracker&amp;Invoice'!A3299,C3256)</f>
        <v>BQ-180</v>
      </c>
      <c r="D3257" t="str">
        <f>IF(LEFT(TRIM('Tracker&amp;Invoice'!B3299),9)="INVOICE #","INVOICE",IF(TRIM('Tracker&amp;Invoice'!B3299)="Overall Completion INVOICE","OVERALL",""))</f>
        <v/>
      </c>
      <c r="E3257" t="str">
        <f>IF(D3257="INVOICE",VALUE(MID(TRIM('Tracker&amp;Invoice'!B3299),10,10)),"")</f>
        <v/>
      </c>
      <c r="F3257">
        <f>IF(B3257=1,IFERROR(LOOKUP(2,1/('Tracker&amp;Invoice'!$H3299:$AC3299&lt;&gt;""),COLUMN('Tracker&amp;Invoice'!$H3299:$AC3299)),8),F3256)</f>
        <v>14</v>
      </c>
      <c r="G3257">
        <f>IF(D3257="OVERALL",IFERROR(LOOKUP(2,1/('Tracker&amp;Invoice'!$H3299:$AC3299&lt;&gt;""),COLUMN('Tracker&amp;Invoice'!$H3299:$AC3299)),8),G3258)</f>
        <v>15</v>
      </c>
      <c r="H3257">
        <f t="shared" si="100"/>
        <v>15</v>
      </c>
      <c r="I3257" s="29">
        <f>IF(D3257="INVOICE",SUM('Tracker&amp;Invoice'!$H3299:INDEX('Tracker&amp;Invoice'!$A3299:$AC3299,1,H3257)),0)</f>
        <v>0</v>
      </c>
      <c r="J3257" s="29">
        <f>IF(D3257="OVERALL",SUM('Tracker&amp;Invoice'!$H3299:$AC3299),0)</f>
        <v>0</v>
      </c>
    </row>
    <row r="3258" spans="1:10">
      <c r="A3258" t="e">
        <f t="shared" si="101"/>
        <v>#REF!</v>
      </c>
      <c r="B3258">
        <f>IF(AND('Tracker&amp;Invoice'!A3300&lt;&gt;"",'Tracker&amp;Invoice'!A3300&lt;&gt;"ITEM",'Tracker&amp;Invoice'!A3298="ITEM"),1,0)</f>
        <v>0</v>
      </c>
      <c r="C3258" t="str">
        <f>IF(B3258=1,'Tracker&amp;Invoice'!A3300,C3257)</f>
        <v>BQ-180</v>
      </c>
      <c r="D3258" t="str">
        <f>IF(LEFT(TRIM('Tracker&amp;Invoice'!B3300),9)="INVOICE #","INVOICE",IF(TRIM('Tracker&amp;Invoice'!B3300)="Overall Completion INVOICE","OVERALL",""))</f>
        <v/>
      </c>
      <c r="E3258" t="str">
        <f>IF(D3258="INVOICE",VALUE(MID(TRIM('Tracker&amp;Invoice'!B3300),10,10)),"")</f>
        <v/>
      </c>
      <c r="F3258">
        <f>IF(B3258=1,IFERROR(LOOKUP(2,1/('Tracker&amp;Invoice'!$H3300:$AC3300&lt;&gt;""),COLUMN('Tracker&amp;Invoice'!$H3300:$AC3300)),8),F3257)</f>
        <v>14</v>
      </c>
      <c r="G3258">
        <f>IF(D3258="OVERALL",IFERROR(LOOKUP(2,1/('Tracker&amp;Invoice'!$H3300:$AC3300&lt;&gt;""),COLUMN('Tracker&amp;Invoice'!$H3300:$AC3300)),8),G3259)</f>
        <v>15</v>
      </c>
      <c r="H3258">
        <f t="shared" si="100"/>
        <v>15</v>
      </c>
      <c r="I3258" s="29">
        <f>IF(D3258="INVOICE",SUM('Tracker&amp;Invoice'!$H3300:INDEX('Tracker&amp;Invoice'!$A3300:$AC3300,1,H3258)),0)</f>
        <v>0</v>
      </c>
      <c r="J3258" s="29">
        <f>IF(D3258="OVERALL",SUM('Tracker&amp;Invoice'!$H3300:$AC3300),0)</f>
        <v>0</v>
      </c>
    </row>
    <row r="3259" spans="1:10">
      <c r="A3259" t="e">
        <f t="shared" si="101"/>
        <v>#REF!</v>
      </c>
      <c r="B3259">
        <f>IF(AND('Tracker&amp;Invoice'!A3301&lt;&gt;"",'Tracker&amp;Invoice'!A3301&lt;&gt;"ITEM",'Tracker&amp;Invoice'!A3299="ITEM"),1,0)</f>
        <v>0</v>
      </c>
      <c r="C3259" t="str">
        <f>IF(B3259=1,'Tracker&amp;Invoice'!A3301,C3258)</f>
        <v>BQ-180</v>
      </c>
      <c r="D3259" t="str">
        <f>IF(LEFT(TRIM('Tracker&amp;Invoice'!B3301),9)="INVOICE #","INVOICE",IF(TRIM('Tracker&amp;Invoice'!B3301)="Overall Completion INVOICE","OVERALL",""))</f>
        <v/>
      </c>
      <c r="E3259" t="str">
        <f>IF(D3259="INVOICE",VALUE(MID(TRIM('Tracker&amp;Invoice'!B3301),10,10)),"")</f>
        <v/>
      </c>
      <c r="F3259">
        <f>IF(B3259=1,IFERROR(LOOKUP(2,1/('Tracker&amp;Invoice'!$H3301:$AC3301&lt;&gt;""),COLUMN('Tracker&amp;Invoice'!$H3301:$AC3301)),8),F3258)</f>
        <v>14</v>
      </c>
      <c r="G3259">
        <f>IF(D3259="OVERALL",IFERROR(LOOKUP(2,1/('Tracker&amp;Invoice'!$H3301:$AC3301&lt;&gt;""),COLUMN('Tracker&amp;Invoice'!$H3301:$AC3301)),8),G3260)</f>
        <v>15</v>
      </c>
      <c r="H3259">
        <f t="shared" si="100"/>
        <v>15</v>
      </c>
      <c r="I3259" s="29">
        <f>IF(D3259="INVOICE",SUM('Tracker&amp;Invoice'!$H3301:INDEX('Tracker&amp;Invoice'!$A3301:$AC3301,1,H3259)),0)</f>
        <v>0</v>
      </c>
      <c r="J3259" s="29">
        <f>IF(D3259="OVERALL",SUM('Tracker&amp;Invoice'!$H3301:$AC3301),0)</f>
        <v>0</v>
      </c>
    </row>
    <row r="3260" spans="1:10">
      <c r="A3260" t="e">
        <f t="shared" si="101"/>
        <v>#REF!</v>
      </c>
      <c r="B3260">
        <f>IF(AND('Tracker&amp;Invoice'!A3302&lt;&gt;"",'Tracker&amp;Invoice'!A3302&lt;&gt;"ITEM",'Tracker&amp;Invoice'!A3300="ITEM"),1,0)</f>
        <v>0</v>
      </c>
      <c r="C3260" t="str">
        <f>IF(B3260=1,'Tracker&amp;Invoice'!A3302,C3259)</f>
        <v>BQ-180</v>
      </c>
      <c r="D3260" t="str">
        <f>IF(LEFT(TRIM('Tracker&amp;Invoice'!B3302),9)="INVOICE #","INVOICE",IF(TRIM('Tracker&amp;Invoice'!B3302)="Overall Completion INVOICE","OVERALL",""))</f>
        <v>INVOICE</v>
      </c>
      <c r="E3260">
        <f>IF(D3260="INVOICE",VALUE(MID(TRIM('Tracker&amp;Invoice'!B3302),10,10)),"")</f>
        <v>26</v>
      </c>
      <c r="F3260">
        <f>IF(B3260=1,IFERROR(LOOKUP(2,1/('Tracker&amp;Invoice'!$H3302:$AC3302&lt;&gt;""),COLUMN('Tracker&amp;Invoice'!$H3302:$AC3302)),8),F3259)</f>
        <v>14</v>
      </c>
      <c r="G3260">
        <f>IF(D3260="OVERALL",IFERROR(LOOKUP(2,1/('Tracker&amp;Invoice'!$H3302:$AC3302&lt;&gt;""),COLUMN('Tracker&amp;Invoice'!$H3302:$AC3302)),8),G3261)</f>
        <v>15</v>
      </c>
      <c r="H3260">
        <f t="shared" si="100"/>
        <v>15</v>
      </c>
      <c r="I3260" s="29">
        <f>IF(D3260="INVOICE",SUM('Tracker&amp;Invoice'!$H3302:INDEX('Tracker&amp;Invoice'!$A3302:$AC3302,1,H3260)),0)</f>
        <v>1017.5000000000001</v>
      </c>
      <c r="J3260" s="29">
        <f>IF(D3260="OVERALL",SUM('Tracker&amp;Invoice'!$H3302:$AC3302),0)</f>
        <v>0</v>
      </c>
    </row>
    <row r="3261" spans="1:10">
      <c r="A3261" t="e">
        <f t="shared" si="101"/>
        <v>#REF!</v>
      </c>
      <c r="B3261">
        <f>IF(AND('Tracker&amp;Invoice'!A3303&lt;&gt;"",'Tracker&amp;Invoice'!A3303&lt;&gt;"ITEM",'Tracker&amp;Invoice'!A3301="ITEM"),1,0)</f>
        <v>0</v>
      </c>
      <c r="C3261" t="str">
        <f>IF(B3261=1,'Tracker&amp;Invoice'!A3303,C3260)</f>
        <v>BQ-180</v>
      </c>
      <c r="D3261" t="str">
        <f>IF(LEFT(TRIM('Tracker&amp;Invoice'!B3303),9)="INVOICE #","INVOICE",IF(TRIM('Tracker&amp;Invoice'!B3303)="Overall Completion INVOICE","OVERALL",""))</f>
        <v/>
      </c>
      <c r="E3261" t="str">
        <f>IF(D3261="INVOICE",VALUE(MID(TRIM('Tracker&amp;Invoice'!B3303),10,10)),"")</f>
        <v/>
      </c>
      <c r="F3261">
        <f>IF(B3261=1,IFERROR(LOOKUP(2,1/('Tracker&amp;Invoice'!$H3303:$AC3303&lt;&gt;""),COLUMN('Tracker&amp;Invoice'!$H3303:$AC3303)),8),F3260)</f>
        <v>14</v>
      </c>
      <c r="G3261">
        <f>IF(D3261="OVERALL",IFERROR(LOOKUP(2,1/('Tracker&amp;Invoice'!$H3303:$AC3303&lt;&gt;""),COLUMN('Tracker&amp;Invoice'!$H3303:$AC3303)),8),G3262)</f>
        <v>15</v>
      </c>
      <c r="H3261">
        <f t="shared" si="100"/>
        <v>15</v>
      </c>
      <c r="I3261" s="29">
        <f>IF(D3261="INVOICE",SUM('Tracker&amp;Invoice'!$H3303:INDEX('Tracker&amp;Invoice'!$A3303:$AC3303,1,H3261)),0)</f>
        <v>0</v>
      </c>
      <c r="J3261" s="29">
        <f>IF(D3261="OVERALL",SUM('Tracker&amp;Invoice'!$H3303:$AC3303),0)</f>
        <v>0</v>
      </c>
    </row>
    <row r="3262" spans="1:10">
      <c r="A3262" t="e">
        <f t="shared" si="101"/>
        <v>#REF!</v>
      </c>
      <c r="B3262">
        <f>IF(AND('Tracker&amp;Invoice'!A3304&lt;&gt;"",'Tracker&amp;Invoice'!A3304&lt;&gt;"ITEM",'Tracker&amp;Invoice'!A3302="ITEM"),1,0)</f>
        <v>0</v>
      </c>
      <c r="C3262" t="str">
        <f>IF(B3262=1,'Tracker&amp;Invoice'!A3304,C3261)</f>
        <v>BQ-180</v>
      </c>
      <c r="D3262" t="str">
        <f>IF(LEFT(TRIM('Tracker&amp;Invoice'!B3304),9)="INVOICE #","INVOICE",IF(TRIM('Tracker&amp;Invoice'!B3304)="Overall Completion INVOICE","OVERALL",""))</f>
        <v>INVOICE</v>
      </c>
      <c r="E3262">
        <f>IF(D3262="INVOICE",VALUE(MID(TRIM('Tracker&amp;Invoice'!B3304),10,10)),"")</f>
        <v>28</v>
      </c>
      <c r="F3262">
        <f>IF(B3262=1,IFERROR(LOOKUP(2,1/('Tracker&amp;Invoice'!$H3304:$AC3304&lt;&gt;""),COLUMN('Tracker&amp;Invoice'!$H3304:$AC3304)),8),F3261)</f>
        <v>14</v>
      </c>
      <c r="G3262">
        <f>IF(D3262="OVERALL",IFERROR(LOOKUP(2,1/('Tracker&amp;Invoice'!$H3304:$AC3304&lt;&gt;""),COLUMN('Tracker&amp;Invoice'!$H3304:$AC3304)),8),G3263)</f>
        <v>15</v>
      </c>
      <c r="H3262">
        <f t="shared" si="100"/>
        <v>15</v>
      </c>
      <c r="I3262" s="29">
        <f>IF(D3262="INVOICE",SUM('Tracker&amp;Invoice'!$H3304:INDEX('Tracker&amp;Invoice'!$A3304:$AC3304,1,H3262)),0)</f>
        <v>323.75</v>
      </c>
      <c r="J3262" s="29">
        <f>IF(D3262="OVERALL",SUM('Tracker&amp;Invoice'!$H3304:$AC3304),0)</f>
        <v>0</v>
      </c>
    </row>
    <row r="3263" spans="1:10">
      <c r="A3263" t="e">
        <f t="shared" si="101"/>
        <v>#REF!</v>
      </c>
      <c r="B3263">
        <f>IF(AND('Tracker&amp;Invoice'!A3305&lt;&gt;"",'Tracker&amp;Invoice'!A3305&lt;&gt;"ITEM",'Tracker&amp;Invoice'!A3303="ITEM"),1,0)</f>
        <v>0</v>
      </c>
      <c r="C3263" t="str">
        <f>IF(B3263=1,'Tracker&amp;Invoice'!A3305,C3262)</f>
        <v>BQ-180</v>
      </c>
      <c r="D3263" t="str">
        <f>IF(LEFT(TRIM('Tracker&amp;Invoice'!B3305),9)="INVOICE #","INVOICE",IF(TRIM('Tracker&amp;Invoice'!B3305)="Overall Completion INVOICE","OVERALL",""))</f>
        <v/>
      </c>
      <c r="E3263" t="str">
        <f>IF(D3263="INVOICE",VALUE(MID(TRIM('Tracker&amp;Invoice'!B3305),10,10)),"")</f>
        <v/>
      </c>
      <c r="F3263">
        <f>IF(B3263=1,IFERROR(LOOKUP(2,1/('Tracker&amp;Invoice'!$H3305:$AC3305&lt;&gt;""),COLUMN('Tracker&amp;Invoice'!$H3305:$AC3305)),8),F3262)</f>
        <v>14</v>
      </c>
      <c r="G3263">
        <f>IF(D3263="OVERALL",IFERROR(LOOKUP(2,1/('Tracker&amp;Invoice'!$H3305:$AC3305&lt;&gt;""),COLUMN('Tracker&amp;Invoice'!$H3305:$AC3305)),8),G3264)</f>
        <v>15</v>
      </c>
      <c r="H3263">
        <f t="shared" si="100"/>
        <v>15</v>
      </c>
      <c r="I3263" s="29">
        <f>IF(D3263="INVOICE",SUM('Tracker&amp;Invoice'!$H3305:INDEX('Tracker&amp;Invoice'!$A3305:$AC3305,1,H3263)),0)</f>
        <v>0</v>
      </c>
      <c r="J3263" s="29">
        <f>IF(D3263="OVERALL",SUM('Tracker&amp;Invoice'!$H3305:$AC3305),0)</f>
        <v>0</v>
      </c>
    </row>
    <row r="3264" spans="1:10">
      <c r="A3264" t="e">
        <f t="shared" si="101"/>
        <v>#REF!</v>
      </c>
      <c r="B3264">
        <f>IF(AND('Tracker&amp;Invoice'!A3306&lt;&gt;"",'Tracker&amp;Invoice'!A3306&lt;&gt;"ITEM",'Tracker&amp;Invoice'!A3304="ITEM"),1,0)</f>
        <v>0</v>
      </c>
      <c r="C3264" t="str">
        <f>IF(B3264=1,'Tracker&amp;Invoice'!A3306,C3263)</f>
        <v>BQ-180</v>
      </c>
      <c r="D3264" t="str">
        <f>IF(LEFT(TRIM('Tracker&amp;Invoice'!B3306),9)="INVOICE #","INVOICE",IF(TRIM('Tracker&amp;Invoice'!B3306)="Overall Completion INVOICE","OVERALL",""))</f>
        <v>INVOICE</v>
      </c>
      <c r="E3264">
        <f>IF(D3264="INVOICE",VALUE(MID(TRIM('Tracker&amp;Invoice'!B3306),10,10)),"")</f>
        <v>31</v>
      </c>
      <c r="F3264">
        <f>IF(B3264=1,IFERROR(LOOKUP(2,1/('Tracker&amp;Invoice'!$H3306:$AC3306&lt;&gt;""),COLUMN('Tracker&amp;Invoice'!$H3306:$AC3306)),8),F3263)</f>
        <v>14</v>
      </c>
      <c r="G3264">
        <f>IF(D3264="OVERALL",IFERROR(LOOKUP(2,1/('Tracker&amp;Invoice'!$H3306:$AC3306&lt;&gt;""),COLUMN('Tracker&amp;Invoice'!$H3306:$AC3306)),8),G3265)</f>
        <v>15</v>
      </c>
      <c r="H3264">
        <f t="shared" si="100"/>
        <v>15</v>
      </c>
      <c r="I3264" s="29">
        <f>IF(D3264="INVOICE",SUM('Tracker&amp;Invoice'!$H3306:INDEX('Tracker&amp;Invoice'!$A3306:$AC3306,1,H3264)),0)</f>
        <v>138.75</v>
      </c>
      <c r="J3264" s="29">
        <f>IF(D3264="OVERALL",SUM('Tracker&amp;Invoice'!$H3306:$AC3306),0)</f>
        <v>0</v>
      </c>
    </row>
    <row r="3265" spans="1:10">
      <c r="A3265" t="e">
        <f t="shared" si="101"/>
        <v>#REF!</v>
      </c>
      <c r="B3265">
        <f>IF(AND('Tracker&amp;Invoice'!A3307&lt;&gt;"",'Tracker&amp;Invoice'!A3307&lt;&gt;"ITEM",'Tracker&amp;Invoice'!A3305="ITEM"),1,0)</f>
        <v>0</v>
      </c>
      <c r="C3265" t="str">
        <f>IF(B3265=1,'Tracker&amp;Invoice'!A3307,C3264)</f>
        <v>BQ-180</v>
      </c>
      <c r="D3265" t="str">
        <f>IF(LEFT(TRIM('Tracker&amp;Invoice'!B3307),9)="INVOICE #","INVOICE",IF(TRIM('Tracker&amp;Invoice'!B3307)="Overall Completion INVOICE","OVERALL",""))</f>
        <v/>
      </c>
      <c r="E3265" t="str">
        <f>IF(D3265="INVOICE",VALUE(MID(TRIM('Tracker&amp;Invoice'!B3307),10,10)),"")</f>
        <v/>
      </c>
      <c r="F3265">
        <f>IF(B3265=1,IFERROR(LOOKUP(2,1/('Tracker&amp;Invoice'!$H3307:$AC3307&lt;&gt;""),COLUMN('Tracker&amp;Invoice'!$H3307:$AC3307)),8),F3264)</f>
        <v>14</v>
      </c>
      <c r="G3265">
        <f>IF(D3265="OVERALL",IFERROR(LOOKUP(2,1/('Tracker&amp;Invoice'!$H3307:$AC3307&lt;&gt;""),COLUMN('Tracker&amp;Invoice'!$H3307:$AC3307)),8),G3266)</f>
        <v>15</v>
      </c>
      <c r="H3265">
        <f t="shared" si="100"/>
        <v>15</v>
      </c>
      <c r="I3265" s="29">
        <f>IF(D3265="INVOICE",SUM('Tracker&amp;Invoice'!$H3307:INDEX('Tracker&amp;Invoice'!$A3307:$AC3307,1,H3265)),0)</f>
        <v>0</v>
      </c>
      <c r="J3265" s="29">
        <f>IF(D3265="OVERALL",SUM('Tracker&amp;Invoice'!$H3307:$AC3307),0)</f>
        <v>0</v>
      </c>
    </row>
    <row r="3266" spans="1:10">
      <c r="A3266" t="e">
        <f t="shared" si="101"/>
        <v>#REF!</v>
      </c>
      <c r="B3266">
        <f>IF(AND('Tracker&amp;Invoice'!A3308&lt;&gt;"",'Tracker&amp;Invoice'!A3308&lt;&gt;"ITEM",'Tracker&amp;Invoice'!A3306="ITEM"),1,0)</f>
        <v>0</v>
      </c>
      <c r="C3266" t="str">
        <f>IF(B3266=1,'Tracker&amp;Invoice'!A3308,C3265)</f>
        <v>BQ-180</v>
      </c>
      <c r="D3266" t="str">
        <f>IF(LEFT(TRIM('Tracker&amp;Invoice'!B3308),9)="INVOICE #","INVOICE",IF(TRIM('Tracker&amp;Invoice'!B3308)="Overall Completion INVOICE","OVERALL",""))</f>
        <v/>
      </c>
      <c r="E3266" t="str">
        <f>IF(D3266="INVOICE",VALUE(MID(TRIM('Tracker&amp;Invoice'!B3308),10,10)),"")</f>
        <v/>
      </c>
      <c r="F3266">
        <f>IF(B3266=1,IFERROR(LOOKUP(2,1/('Tracker&amp;Invoice'!$H3308:$AC3308&lt;&gt;""),COLUMN('Tracker&amp;Invoice'!$H3308:$AC3308)),8),F3265)</f>
        <v>14</v>
      </c>
      <c r="G3266">
        <f>IF(D3266="OVERALL",IFERROR(LOOKUP(2,1/('Tracker&amp;Invoice'!$H3308:$AC3308&lt;&gt;""),COLUMN('Tracker&amp;Invoice'!$H3308:$AC3308)),8),G3267)</f>
        <v>15</v>
      </c>
      <c r="H3266">
        <f t="shared" si="100"/>
        <v>15</v>
      </c>
      <c r="I3266" s="29">
        <f>IF(D3266="INVOICE",SUM('Tracker&amp;Invoice'!$H3308:INDEX('Tracker&amp;Invoice'!$A3308:$AC3308,1,H3266)),0)</f>
        <v>0</v>
      </c>
      <c r="J3266" s="29">
        <f>IF(D3266="OVERALL",SUM('Tracker&amp;Invoice'!$H3308:$AC3308),0)</f>
        <v>0</v>
      </c>
    </row>
    <row r="3267" spans="1:10">
      <c r="A3267" t="e">
        <f t="shared" si="101"/>
        <v>#REF!</v>
      </c>
      <c r="B3267">
        <f>IF(AND('Tracker&amp;Invoice'!A3309&lt;&gt;"",'Tracker&amp;Invoice'!A3309&lt;&gt;"ITEM",'Tracker&amp;Invoice'!A3307="ITEM"),1,0)</f>
        <v>0</v>
      </c>
      <c r="C3267" t="str">
        <f>IF(B3267=1,'Tracker&amp;Invoice'!A3309,C3266)</f>
        <v>BQ-180</v>
      </c>
      <c r="D3267" t="str">
        <f>IF(LEFT(TRIM('Tracker&amp;Invoice'!B3309),9)="INVOICE #","INVOICE",IF(TRIM('Tracker&amp;Invoice'!B3309)="Overall Completion INVOICE","OVERALL",""))</f>
        <v/>
      </c>
      <c r="E3267" t="str">
        <f>IF(D3267="INVOICE",VALUE(MID(TRIM('Tracker&amp;Invoice'!B3309),10,10)),"")</f>
        <v/>
      </c>
      <c r="F3267">
        <f>IF(B3267=1,IFERROR(LOOKUP(2,1/('Tracker&amp;Invoice'!$H3309:$AC3309&lt;&gt;""),COLUMN('Tracker&amp;Invoice'!$H3309:$AC3309)),8),F3266)</f>
        <v>14</v>
      </c>
      <c r="G3267">
        <f>IF(D3267="OVERALL",IFERROR(LOOKUP(2,1/('Tracker&amp;Invoice'!$H3309:$AC3309&lt;&gt;""),COLUMN('Tracker&amp;Invoice'!$H3309:$AC3309)),8),G3268)</f>
        <v>15</v>
      </c>
      <c r="H3267">
        <f t="shared" ref="H3267:H3330" si="102">MAX(F3267,G3267)</f>
        <v>15</v>
      </c>
      <c r="I3267" s="29">
        <f>IF(D3267="INVOICE",SUM('Tracker&amp;Invoice'!$H3309:INDEX('Tracker&amp;Invoice'!$A3309:$AC3309,1,H3267)),0)</f>
        <v>0</v>
      </c>
      <c r="J3267" s="29">
        <f>IF(D3267="OVERALL",SUM('Tracker&amp;Invoice'!$H3309:$AC3309),0)</f>
        <v>0</v>
      </c>
    </row>
    <row r="3268" spans="1:10">
      <c r="A3268" t="e">
        <f t="shared" ref="A3268:A3331" si="103">A3267+B3268</f>
        <v>#REF!</v>
      </c>
      <c r="B3268">
        <f>IF(AND('Tracker&amp;Invoice'!A3310&lt;&gt;"",'Tracker&amp;Invoice'!A3310&lt;&gt;"ITEM",'Tracker&amp;Invoice'!A3308="ITEM"),1,0)</f>
        <v>0</v>
      </c>
      <c r="C3268" t="str">
        <f>IF(B3268=1,'Tracker&amp;Invoice'!A3310,C3267)</f>
        <v>BQ-180</v>
      </c>
      <c r="D3268" t="str">
        <f>IF(LEFT(TRIM('Tracker&amp;Invoice'!B3310),9)="INVOICE #","INVOICE",IF(TRIM('Tracker&amp;Invoice'!B3310)="Overall Completion INVOICE","OVERALL",""))</f>
        <v/>
      </c>
      <c r="E3268" t="str">
        <f>IF(D3268="INVOICE",VALUE(MID(TRIM('Tracker&amp;Invoice'!B3310),10,10)),"")</f>
        <v/>
      </c>
      <c r="F3268">
        <f>IF(B3268=1,IFERROR(LOOKUP(2,1/('Tracker&amp;Invoice'!$H3310:$AC3310&lt;&gt;""),COLUMN('Tracker&amp;Invoice'!$H3310:$AC3310)),8),F3267)</f>
        <v>14</v>
      </c>
      <c r="G3268">
        <f>IF(D3268="OVERALL",IFERROR(LOOKUP(2,1/('Tracker&amp;Invoice'!$H3310:$AC3310&lt;&gt;""),COLUMN('Tracker&amp;Invoice'!$H3310:$AC3310)),8),G3269)</f>
        <v>15</v>
      </c>
      <c r="H3268">
        <f t="shared" si="102"/>
        <v>15</v>
      </c>
      <c r="I3268" s="29">
        <f>IF(D3268="INVOICE",SUM('Tracker&amp;Invoice'!$H3310:INDEX('Tracker&amp;Invoice'!$A3310:$AC3310,1,H3268)),0)</f>
        <v>0</v>
      </c>
      <c r="J3268" s="29">
        <f>IF(D3268="OVERALL",SUM('Tracker&amp;Invoice'!$H3310:$AC3310),0)</f>
        <v>0</v>
      </c>
    </row>
    <row r="3269" spans="1:10">
      <c r="A3269" t="e">
        <f t="shared" si="103"/>
        <v>#REF!</v>
      </c>
      <c r="B3269">
        <f>IF(AND('Tracker&amp;Invoice'!A3311&lt;&gt;"",'Tracker&amp;Invoice'!A3311&lt;&gt;"ITEM",'Tracker&amp;Invoice'!A3309="ITEM"),1,0)</f>
        <v>0</v>
      </c>
      <c r="C3269" t="str">
        <f>IF(B3269=1,'Tracker&amp;Invoice'!A3311,C3268)</f>
        <v>BQ-180</v>
      </c>
      <c r="D3269" t="str">
        <f>IF(LEFT(TRIM('Tracker&amp;Invoice'!B3311),9)="INVOICE #","INVOICE",IF(TRIM('Tracker&amp;Invoice'!B3311)="Overall Completion INVOICE","OVERALL",""))</f>
        <v/>
      </c>
      <c r="E3269" t="str">
        <f>IF(D3269="INVOICE",VALUE(MID(TRIM('Tracker&amp;Invoice'!B3311),10,10)),"")</f>
        <v/>
      </c>
      <c r="F3269">
        <f>IF(B3269=1,IFERROR(LOOKUP(2,1/('Tracker&amp;Invoice'!$H3311:$AC3311&lt;&gt;""),COLUMN('Tracker&amp;Invoice'!$H3311:$AC3311)),8),F3268)</f>
        <v>14</v>
      </c>
      <c r="G3269">
        <f>IF(D3269="OVERALL",IFERROR(LOOKUP(2,1/('Tracker&amp;Invoice'!$H3311:$AC3311&lt;&gt;""),COLUMN('Tracker&amp;Invoice'!$H3311:$AC3311)),8),G3270)</f>
        <v>15</v>
      </c>
      <c r="H3269">
        <f t="shared" si="102"/>
        <v>15</v>
      </c>
      <c r="I3269" s="29">
        <f>IF(D3269="INVOICE",SUM('Tracker&amp;Invoice'!$H3311:INDEX('Tracker&amp;Invoice'!$A3311:$AC3311,1,H3269)),0)</f>
        <v>0</v>
      </c>
      <c r="J3269" s="29">
        <f>IF(D3269="OVERALL",SUM('Tracker&amp;Invoice'!$H3311:$AC3311),0)</f>
        <v>0</v>
      </c>
    </row>
    <row r="3270" spans="1:10">
      <c r="A3270" t="e">
        <f t="shared" si="103"/>
        <v>#REF!</v>
      </c>
      <c r="B3270">
        <f>IF(AND('Tracker&amp;Invoice'!A3312&lt;&gt;"",'Tracker&amp;Invoice'!A3312&lt;&gt;"ITEM",'Tracker&amp;Invoice'!A3310="ITEM"),1,0)</f>
        <v>0</v>
      </c>
      <c r="C3270" t="str">
        <f>IF(B3270=1,'Tracker&amp;Invoice'!A3312,C3269)</f>
        <v>BQ-180</v>
      </c>
      <c r="D3270" t="str">
        <f>IF(LEFT(TRIM('Tracker&amp;Invoice'!B3312),9)="INVOICE #","INVOICE",IF(TRIM('Tracker&amp;Invoice'!B3312)="Overall Completion INVOICE","OVERALL",""))</f>
        <v>OVERALL</v>
      </c>
      <c r="E3270" t="str">
        <f>IF(D3270="INVOICE",VALUE(MID(TRIM('Tracker&amp;Invoice'!B3312),10,10)),"")</f>
        <v/>
      </c>
      <c r="F3270">
        <f>IF(B3270=1,IFERROR(LOOKUP(2,1/('Tracker&amp;Invoice'!$H3312:$AC3312&lt;&gt;""),COLUMN('Tracker&amp;Invoice'!$H3312:$AC3312)),8),F3269)</f>
        <v>14</v>
      </c>
      <c r="G3270">
        <f>IF(D3270="OVERALL",IFERROR(LOOKUP(2,1/('Tracker&amp;Invoice'!$H3312:$AC3312&lt;&gt;""),COLUMN('Tracker&amp;Invoice'!$H3312:$AC3312)),8),G3271)</f>
        <v>15</v>
      </c>
      <c r="H3270">
        <f t="shared" si="102"/>
        <v>15</v>
      </c>
      <c r="I3270" s="29">
        <f>IF(D3270="INVOICE",SUM('Tracker&amp;Invoice'!$H3312:INDEX('Tracker&amp;Invoice'!$A3312:$AC3312,1,H3270)),0)</f>
        <v>0</v>
      </c>
      <c r="J3270" s="29">
        <f>IF(D3270="OVERALL",SUM('Tracker&amp;Invoice'!$H3312:$AC3312),0)</f>
        <v>1480</v>
      </c>
    </row>
    <row r="3271" spans="1:10">
      <c r="A3271" t="e">
        <f t="shared" si="103"/>
        <v>#REF!</v>
      </c>
      <c r="B3271">
        <f>IF(AND('Tracker&amp;Invoice'!A3313&lt;&gt;"",'Tracker&amp;Invoice'!A3313&lt;&gt;"ITEM",'Tracker&amp;Invoice'!A3311="ITEM"),1,0)</f>
        <v>0</v>
      </c>
      <c r="C3271" t="str">
        <f>IF(B3271=1,'Tracker&amp;Invoice'!A3313,C3270)</f>
        <v>BQ-180</v>
      </c>
      <c r="D3271" t="str">
        <f>IF(LEFT(TRIM('Tracker&amp;Invoice'!B3313),9)="INVOICE #","INVOICE",IF(TRIM('Tracker&amp;Invoice'!B3313)="Overall Completion INVOICE","OVERALL",""))</f>
        <v/>
      </c>
      <c r="E3271" t="str">
        <f>IF(D3271="INVOICE",VALUE(MID(TRIM('Tracker&amp;Invoice'!B3313),10,10)),"")</f>
        <v/>
      </c>
      <c r="F3271">
        <f>IF(B3271=1,IFERROR(LOOKUP(2,1/('Tracker&amp;Invoice'!$H3313:$AC3313&lt;&gt;""),COLUMN('Tracker&amp;Invoice'!$H3313:$AC3313)),8),F3270)</f>
        <v>14</v>
      </c>
      <c r="G3271">
        <f>IF(D3271="OVERALL",IFERROR(LOOKUP(2,1/('Tracker&amp;Invoice'!$H3313:$AC3313&lt;&gt;""),COLUMN('Tracker&amp;Invoice'!$H3313:$AC3313)),8),G3272)</f>
        <v>15</v>
      </c>
      <c r="H3271">
        <f t="shared" si="102"/>
        <v>15</v>
      </c>
      <c r="I3271" s="29">
        <f>IF(D3271="INVOICE",SUM('Tracker&amp;Invoice'!$H3313:INDEX('Tracker&amp;Invoice'!$A3313:$AC3313,1,H3271)),0)</f>
        <v>0</v>
      </c>
      <c r="J3271" s="29">
        <f>IF(D3271="OVERALL",SUM('Tracker&amp;Invoice'!$H3313:$AC3313),0)</f>
        <v>0</v>
      </c>
    </row>
    <row r="3272" spans="1:10">
      <c r="A3272" t="e">
        <f t="shared" si="103"/>
        <v>#REF!</v>
      </c>
      <c r="B3272">
        <f>IF(AND('Tracker&amp;Invoice'!A3314&lt;&gt;"",'Tracker&amp;Invoice'!A3314&lt;&gt;"ITEM",'Tracker&amp;Invoice'!A3312="ITEM"),1,0)</f>
        <v>0</v>
      </c>
      <c r="C3272" t="str">
        <f>IF(B3272=1,'Tracker&amp;Invoice'!A3314,C3271)</f>
        <v>BQ-180</v>
      </c>
      <c r="D3272" t="str">
        <f>IF(LEFT(TRIM('Tracker&amp;Invoice'!B3314),9)="INVOICE #","INVOICE",IF(TRIM('Tracker&amp;Invoice'!B3314)="Overall Completion INVOICE","OVERALL",""))</f>
        <v/>
      </c>
      <c r="E3272" t="str">
        <f>IF(D3272="INVOICE",VALUE(MID(TRIM('Tracker&amp;Invoice'!B3314),10,10)),"")</f>
        <v/>
      </c>
      <c r="F3272">
        <f>IF(B3272=1,IFERROR(LOOKUP(2,1/('Tracker&amp;Invoice'!$H3314:$AC3314&lt;&gt;""),COLUMN('Tracker&amp;Invoice'!$H3314:$AC3314)),8),F3271)</f>
        <v>14</v>
      </c>
      <c r="G3272">
        <f>IF(D3272="OVERALL",IFERROR(LOOKUP(2,1/('Tracker&amp;Invoice'!$H3314:$AC3314&lt;&gt;""),COLUMN('Tracker&amp;Invoice'!$H3314:$AC3314)),8),G3273)</f>
        <v>15</v>
      </c>
      <c r="H3272">
        <f t="shared" si="102"/>
        <v>15</v>
      </c>
      <c r="I3272" s="29">
        <f>IF(D3272="INVOICE",SUM('Tracker&amp;Invoice'!$H3314:INDEX('Tracker&amp;Invoice'!$A3314:$AC3314,1,H3272)),0)</f>
        <v>0</v>
      </c>
      <c r="J3272" s="29">
        <f>IF(D3272="OVERALL",SUM('Tracker&amp;Invoice'!$H3314:$AC3314),0)</f>
        <v>0</v>
      </c>
    </row>
    <row r="3273" spans="1:10">
      <c r="A3273" t="e">
        <f t="shared" si="103"/>
        <v>#REF!</v>
      </c>
      <c r="B3273">
        <f>IF(AND('Tracker&amp;Invoice'!A3315&lt;&gt;"",'Tracker&amp;Invoice'!A3315&lt;&gt;"ITEM",'Tracker&amp;Invoice'!A3313="ITEM"),1,0)</f>
        <v>0</v>
      </c>
      <c r="C3273" t="str">
        <f>IF(B3273=1,'Tracker&amp;Invoice'!A3315,C3272)</f>
        <v>BQ-180</v>
      </c>
      <c r="D3273" t="str">
        <f>IF(LEFT(TRIM('Tracker&amp;Invoice'!B3315),9)="INVOICE #","INVOICE",IF(TRIM('Tracker&amp;Invoice'!B3315)="Overall Completion INVOICE","OVERALL",""))</f>
        <v/>
      </c>
      <c r="E3273" t="str">
        <f>IF(D3273="INVOICE",VALUE(MID(TRIM('Tracker&amp;Invoice'!B3315),10,10)),"")</f>
        <v/>
      </c>
      <c r="F3273">
        <f>IF(B3273=1,IFERROR(LOOKUP(2,1/('Tracker&amp;Invoice'!$H3315:$AC3315&lt;&gt;""),COLUMN('Tracker&amp;Invoice'!$H3315:$AC3315)),8),F3272)</f>
        <v>14</v>
      </c>
      <c r="G3273">
        <f>IF(D3273="OVERALL",IFERROR(LOOKUP(2,1/('Tracker&amp;Invoice'!$H3315:$AC3315&lt;&gt;""),COLUMN('Tracker&amp;Invoice'!$H3315:$AC3315)),8),G3274)</f>
        <v>15</v>
      </c>
      <c r="H3273">
        <f t="shared" si="102"/>
        <v>15</v>
      </c>
      <c r="I3273" s="29">
        <f>IF(D3273="INVOICE",SUM('Tracker&amp;Invoice'!$H3315:INDEX('Tracker&amp;Invoice'!$A3315:$AC3315,1,H3273)),0)</f>
        <v>0</v>
      </c>
      <c r="J3273" s="29">
        <f>IF(D3273="OVERALL",SUM('Tracker&amp;Invoice'!$H3315:$AC3315),0)</f>
        <v>0</v>
      </c>
    </row>
    <row r="3274" spans="1:10">
      <c r="A3274" t="e">
        <f t="shared" si="103"/>
        <v>#REF!</v>
      </c>
      <c r="B3274">
        <f>IF(AND('Tracker&amp;Invoice'!A3316&lt;&gt;"",'Tracker&amp;Invoice'!A3316&lt;&gt;"ITEM",'Tracker&amp;Invoice'!A3314="ITEM"),1,0)</f>
        <v>0</v>
      </c>
      <c r="C3274" t="str">
        <f>IF(B3274=1,'Tracker&amp;Invoice'!A3316,C3273)</f>
        <v>BQ-180</v>
      </c>
      <c r="D3274" t="str">
        <f>IF(LEFT(TRIM('Tracker&amp;Invoice'!B3316),9)="INVOICE #","INVOICE",IF(TRIM('Tracker&amp;Invoice'!B3316)="Overall Completion INVOICE","OVERALL",""))</f>
        <v/>
      </c>
      <c r="E3274" t="str">
        <f>IF(D3274="INVOICE",VALUE(MID(TRIM('Tracker&amp;Invoice'!B3316),10,10)),"")</f>
        <v/>
      </c>
      <c r="F3274">
        <f>IF(B3274=1,IFERROR(LOOKUP(2,1/('Tracker&amp;Invoice'!$H3316:$AC3316&lt;&gt;""),COLUMN('Tracker&amp;Invoice'!$H3316:$AC3316)),8),F3273)</f>
        <v>14</v>
      </c>
      <c r="G3274">
        <f>IF(D3274="OVERALL",IFERROR(LOOKUP(2,1/('Tracker&amp;Invoice'!$H3316:$AC3316&lt;&gt;""),COLUMN('Tracker&amp;Invoice'!$H3316:$AC3316)),8),G3275)</f>
        <v>15</v>
      </c>
      <c r="H3274">
        <f t="shared" si="102"/>
        <v>15</v>
      </c>
      <c r="I3274" s="29">
        <f>IF(D3274="INVOICE",SUM('Tracker&amp;Invoice'!$H3316:INDEX('Tracker&amp;Invoice'!$A3316:$AC3316,1,H3274)),0)</f>
        <v>0</v>
      </c>
      <c r="J3274" s="29">
        <f>IF(D3274="OVERALL",SUM('Tracker&amp;Invoice'!$H3316:$AC3316),0)</f>
        <v>0</v>
      </c>
    </row>
    <row r="3275" spans="1:10">
      <c r="A3275" t="e">
        <f t="shared" si="103"/>
        <v>#REF!</v>
      </c>
      <c r="B3275">
        <f>IF(AND('Tracker&amp;Invoice'!A3317&lt;&gt;"",'Tracker&amp;Invoice'!A3317&lt;&gt;"ITEM",'Tracker&amp;Invoice'!A3315="ITEM"),1,0)</f>
        <v>0</v>
      </c>
      <c r="C3275" t="str">
        <f>IF(B3275=1,'Tracker&amp;Invoice'!A3317,C3274)</f>
        <v>BQ-180</v>
      </c>
      <c r="D3275" t="str">
        <f>IF(LEFT(TRIM('Tracker&amp;Invoice'!B3317),9)="INVOICE #","INVOICE",IF(TRIM('Tracker&amp;Invoice'!B3317)="Overall Completion INVOICE","OVERALL",""))</f>
        <v/>
      </c>
      <c r="E3275" t="str">
        <f>IF(D3275="INVOICE",VALUE(MID(TRIM('Tracker&amp;Invoice'!B3317),10,10)),"")</f>
        <v/>
      </c>
      <c r="F3275">
        <f>IF(B3275=1,IFERROR(LOOKUP(2,1/('Tracker&amp;Invoice'!$H3317:$AC3317&lt;&gt;""),COLUMN('Tracker&amp;Invoice'!$H3317:$AC3317)),8),F3274)</f>
        <v>14</v>
      </c>
      <c r="G3275">
        <f>IF(D3275="OVERALL",IFERROR(LOOKUP(2,1/('Tracker&amp;Invoice'!$H3317:$AC3317&lt;&gt;""),COLUMN('Tracker&amp;Invoice'!$H3317:$AC3317)),8),G3276)</f>
        <v>15</v>
      </c>
      <c r="H3275">
        <f t="shared" si="102"/>
        <v>15</v>
      </c>
      <c r="I3275" s="29">
        <f>IF(D3275="INVOICE",SUM('Tracker&amp;Invoice'!$H3317:INDEX('Tracker&amp;Invoice'!$A3317:$AC3317,1,H3275)),0)</f>
        <v>0</v>
      </c>
      <c r="J3275" s="29">
        <f>IF(D3275="OVERALL",SUM('Tracker&amp;Invoice'!$H3317:$AC3317),0)</f>
        <v>0</v>
      </c>
    </row>
    <row r="3276" spans="1:10">
      <c r="A3276" t="e">
        <f t="shared" si="103"/>
        <v>#REF!</v>
      </c>
      <c r="B3276">
        <f>IF(AND('Tracker&amp;Invoice'!A3318&lt;&gt;"",'Tracker&amp;Invoice'!A3318&lt;&gt;"ITEM",'Tracker&amp;Invoice'!A3316="ITEM"),1,0)</f>
        <v>0</v>
      </c>
      <c r="C3276" t="str">
        <f>IF(B3276=1,'Tracker&amp;Invoice'!A3318,C3275)</f>
        <v>BQ-180</v>
      </c>
      <c r="D3276" t="str">
        <f>IF(LEFT(TRIM('Tracker&amp;Invoice'!B3318),9)="INVOICE #","INVOICE",IF(TRIM('Tracker&amp;Invoice'!B3318)="Overall Completion INVOICE","OVERALL",""))</f>
        <v/>
      </c>
      <c r="E3276" t="str">
        <f>IF(D3276="INVOICE",VALUE(MID(TRIM('Tracker&amp;Invoice'!B3318),10,10)),"")</f>
        <v/>
      </c>
      <c r="F3276">
        <f>IF(B3276=1,IFERROR(LOOKUP(2,1/('Tracker&amp;Invoice'!$H3318:$AC3318&lt;&gt;""),COLUMN('Tracker&amp;Invoice'!$H3318:$AC3318)),8),F3275)</f>
        <v>14</v>
      </c>
      <c r="G3276">
        <f>IF(D3276="OVERALL",IFERROR(LOOKUP(2,1/('Tracker&amp;Invoice'!$H3318:$AC3318&lt;&gt;""),COLUMN('Tracker&amp;Invoice'!$H3318:$AC3318)),8),G3277)</f>
        <v>15</v>
      </c>
      <c r="H3276">
        <f t="shared" si="102"/>
        <v>15</v>
      </c>
      <c r="I3276" s="29">
        <f>IF(D3276="INVOICE",SUM('Tracker&amp;Invoice'!$H3318:INDEX('Tracker&amp;Invoice'!$A3318:$AC3318,1,H3276)),0)</f>
        <v>0</v>
      </c>
      <c r="J3276" s="29">
        <f>IF(D3276="OVERALL",SUM('Tracker&amp;Invoice'!$H3318:$AC3318),0)</f>
        <v>0</v>
      </c>
    </row>
    <row r="3277" spans="1:10">
      <c r="A3277" t="e">
        <f t="shared" si="103"/>
        <v>#REF!</v>
      </c>
      <c r="B3277">
        <f>IF(AND('Tracker&amp;Invoice'!A3319&lt;&gt;"",'Tracker&amp;Invoice'!A3319&lt;&gt;"ITEM",'Tracker&amp;Invoice'!A3317="ITEM"),1,0)</f>
        <v>0</v>
      </c>
      <c r="C3277" t="str">
        <f>IF(B3277=1,'Tracker&amp;Invoice'!A3319,C3276)</f>
        <v>BQ-180</v>
      </c>
      <c r="D3277" t="str">
        <f>IF(LEFT(TRIM('Tracker&amp;Invoice'!B3319),9)="INVOICE #","INVOICE",IF(TRIM('Tracker&amp;Invoice'!B3319)="Overall Completion INVOICE","OVERALL",""))</f>
        <v/>
      </c>
      <c r="E3277" t="str">
        <f>IF(D3277="INVOICE",VALUE(MID(TRIM('Tracker&amp;Invoice'!B3319),10,10)),"")</f>
        <v/>
      </c>
      <c r="F3277">
        <f>IF(B3277=1,IFERROR(LOOKUP(2,1/('Tracker&amp;Invoice'!$H3319:$AC3319&lt;&gt;""),COLUMN('Tracker&amp;Invoice'!$H3319:$AC3319)),8),F3276)</f>
        <v>14</v>
      </c>
      <c r="G3277">
        <f>IF(D3277="OVERALL",IFERROR(LOOKUP(2,1/('Tracker&amp;Invoice'!$H3319:$AC3319&lt;&gt;""),COLUMN('Tracker&amp;Invoice'!$H3319:$AC3319)),8),G3278)</f>
        <v>15</v>
      </c>
      <c r="H3277">
        <f t="shared" si="102"/>
        <v>15</v>
      </c>
      <c r="I3277" s="29">
        <f>IF(D3277="INVOICE",SUM('Tracker&amp;Invoice'!$H3319:INDEX('Tracker&amp;Invoice'!$A3319:$AC3319,1,H3277)),0)</f>
        <v>0</v>
      </c>
      <c r="J3277" s="29">
        <f>IF(D3277="OVERALL",SUM('Tracker&amp;Invoice'!$H3319:$AC3319),0)</f>
        <v>0</v>
      </c>
    </row>
    <row r="3278" spans="1:10">
      <c r="A3278" t="e">
        <f t="shared" si="103"/>
        <v>#REF!</v>
      </c>
      <c r="B3278">
        <f>IF(AND('Tracker&amp;Invoice'!A3320&lt;&gt;"",'Tracker&amp;Invoice'!A3320&lt;&gt;"ITEM",'Tracker&amp;Invoice'!A3318="ITEM"),1,0)</f>
        <v>0</v>
      </c>
      <c r="C3278" t="str">
        <f>IF(B3278=1,'Tracker&amp;Invoice'!A3320,C3277)</f>
        <v>BQ-180</v>
      </c>
      <c r="D3278" t="str">
        <f>IF(LEFT(TRIM('Tracker&amp;Invoice'!B3320),9)="INVOICE #","INVOICE",IF(TRIM('Tracker&amp;Invoice'!B3320)="Overall Completion INVOICE","OVERALL",""))</f>
        <v/>
      </c>
      <c r="E3278" t="str">
        <f>IF(D3278="INVOICE",VALUE(MID(TRIM('Tracker&amp;Invoice'!B3320),10,10)),"")</f>
        <v/>
      </c>
      <c r="F3278">
        <f>IF(B3278=1,IFERROR(LOOKUP(2,1/('Tracker&amp;Invoice'!$H3320:$AC3320&lt;&gt;""),COLUMN('Tracker&amp;Invoice'!$H3320:$AC3320)),8),F3277)</f>
        <v>14</v>
      </c>
      <c r="G3278">
        <f>IF(D3278="OVERALL",IFERROR(LOOKUP(2,1/('Tracker&amp;Invoice'!$H3320:$AC3320&lt;&gt;""),COLUMN('Tracker&amp;Invoice'!$H3320:$AC3320)),8),G3279)</f>
        <v>15</v>
      </c>
      <c r="H3278">
        <f t="shared" si="102"/>
        <v>15</v>
      </c>
      <c r="I3278" s="29">
        <f>IF(D3278="INVOICE",SUM('Tracker&amp;Invoice'!$H3320:INDEX('Tracker&amp;Invoice'!$A3320:$AC3320,1,H3278)),0)</f>
        <v>0</v>
      </c>
      <c r="J3278" s="29">
        <f>IF(D3278="OVERALL",SUM('Tracker&amp;Invoice'!$H3320:$AC3320),0)</f>
        <v>0</v>
      </c>
    </row>
    <row r="3279" spans="1:10">
      <c r="A3279" t="e">
        <f t="shared" si="103"/>
        <v>#REF!</v>
      </c>
      <c r="B3279">
        <f>IF(AND('Tracker&amp;Invoice'!A3321&lt;&gt;"",'Tracker&amp;Invoice'!A3321&lt;&gt;"ITEM",'Tracker&amp;Invoice'!A3319="ITEM"),1,0)</f>
        <v>1</v>
      </c>
      <c r="C3279" t="str">
        <f>IF(B3279=1,'Tracker&amp;Invoice'!A3321,C3278)</f>
        <v>BQ-181</v>
      </c>
      <c r="D3279" t="str">
        <f>IF(LEFT(TRIM('Tracker&amp;Invoice'!B3321),9)="INVOICE #","INVOICE",IF(TRIM('Tracker&amp;Invoice'!B3321)="Overall Completion INVOICE","OVERALL",""))</f>
        <v/>
      </c>
      <c r="E3279" t="str">
        <f>IF(D3279="INVOICE",VALUE(MID(TRIM('Tracker&amp;Invoice'!B3321),10,10)),"")</f>
        <v/>
      </c>
      <c r="F3279">
        <f>IF(B3279=1,IFERROR(LOOKUP(2,1/('Tracker&amp;Invoice'!$H3321:$AC3321&lt;&gt;""),COLUMN('Tracker&amp;Invoice'!$H3321:$AC3321)),8),F3278)</f>
        <v>14</v>
      </c>
      <c r="G3279">
        <f>IF(D3279="OVERALL",IFERROR(LOOKUP(2,1/('Tracker&amp;Invoice'!$H3321:$AC3321&lt;&gt;""),COLUMN('Tracker&amp;Invoice'!$H3321:$AC3321)),8),G3280)</f>
        <v>15</v>
      </c>
      <c r="H3279">
        <f t="shared" si="102"/>
        <v>15</v>
      </c>
      <c r="I3279" s="29">
        <f>IF(D3279="INVOICE",SUM('Tracker&amp;Invoice'!$H3321:INDEX('Tracker&amp;Invoice'!$A3321:$AC3321,1,H3279)),0)</f>
        <v>0</v>
      </c>
      <c r="J3279" s="29">
        <f>IF(D3279="OVERALL",SUM('Tracker&amp;Invoice'!$H3321:$AC3321),0)</f>
        <v>0</v>
      </c>
    </row>
    <row r="3280" spans="1:10">
      <c r="A3280" t="e">
        <f t="shared" si="103"/>
        <v>#REF!</v>
      </c>
      <c r="B3280">
        <f>IF(AND('Tracker&amp;Invoice'!A3322&lt;&gt;"",'Tracker&amp;Invoice'!A3322&lt;&gt;"ITEM",'Tracker&amp;Invoice'!A3320="ITEM"),1,0)</f>
        <v>0</v>
      </c>
      <c r="C3280" t="str">
        <f>IF(B3280=1,'Tracker&amp;Invoice'!A3322,C3279)</f>
        <v>BQ-181</v>
      </c>
      <c r="D3280" t="str">
        <f>IF(LEFT(TRIM('Tracker&amp;Invoice'!B3322),9)="INVOICE #","INVOICE",IF(TRIM('Tracker&amp;Invoice'!B3322)="Overall Completion INVOICE","OVERALL",""))</f>
        <v/>
      </c>
      <c r="E3280" t="str">
        <f>IF(D3280="INVOICE",VALUE(MID(TRIM('Tracker&amp;Invoice'!B3322),10,10)),"")</f>
        <v/>
      </c>
      <c r="F3280">
        <f>IF(B3280=1,IFERROR(LOOKUP(2,1/('Tracker&amp;Invoice'!$H3322:$AC3322&lt;&gt;""),COLUMN('Tracker&amp;Invoice'!$H3322:$AC3322)),8),F3279)</f>
        <v>14</v>
      </c>
      <c r="G3280">
        <f>IF(D3280="OVERALL",IFERROR(LOOKUP(2,1/('Tracker&amp;Invoice'!$H3322:$AC3322&lt;&gt;""),COLUMN('Tracker&amp;Invoice'!$H3322:$AC3322)),8),G3281)</f>
        <v>15</v>
      </c>
      <c r="H3280">
        <f t="shared" si="102"/>
        <v>15</v>
      </c>
      <c r="I3280" s="29">
        <f>IF(D3280="INVOICE",SUM('Tracker&amp;Invoice'!$H3322:INDEX('Tracker&amp;Invoice'!$A3322:$AC3322,1,H3280)),0)</f>
        <v>0</v>
      </c>
      <c r="J3280" s="29">
        <f>IF(D3280="OVERALL",SUM('Tracker&amp;Invoice'!$H3322:$AC3322),0)</f>
        <v>0</v>
      </c>
    </row>
    <row r="3281" spans="1:10">
      <c r="A3281" t="e">
        <f t="shared" si="103"/>
        <v>#REF!</v>
      </c>
      <c r="B3281">
        <f>IF(AND('Tracker&amp;Invoice'!A3323&lt;&gt;"",'Tracker&amp;Invoice'!A3323&lt;&gt;"ITEM",'Tracker&amp;Invoice'!A3321="ITEM"),1,0)</f>
        <v>0</v>
      </c>
      <c r="C3281" t="str">
        <f>IF(B3281=1,'Tracker&amp;Invoice'!A3323,C3280)</f>
        <v>BQ-181</v>
      </c>
      <c r="D3281" t="str">
        <f>IF(LEFT(TRIM('Tracker&amp;Invoice'!B3323),9)="INVOICE #","INVOICE",IF(TRIM('Tracker&amp;Invoice'!B3323)="Overall Completion INVOICE","OVERALL",""))</f>
        <v/>
      </c>
      <c r="E3281" t="str">
        <f>IF(D3281="INVOICE",VALUE(MID(TRIM('Tracker&amp;Invoice'!B3323),10,10)),"")</f>
        <v/>
      </c>
      <c r="F3281">
        <f>IF(B3281=1,IFERROR(LOOKUP(2,1/('Tracker&amp;Invoice'!$H3323:$AC3323&lt;&gt;""),COLUMN('Tracker&amp;Invoice'!$H3323:$AC3323)),8),F3280)</f>
        <v>14</v>
      </c>
      <c r="G3281">
        <f>IF(D3281="OVERALL",IFERROR(LOOKUP(2,1/('Tracker&amp;Invoice'!$H3323:$AC3323&lt;&gt;""),COLUMN('Tracker&amp;Invoice'!$H3323:$AC3323)),8),G3282)</f>
        <v>15</v>
      </c>
      <c r="H3281">
        <f t="shared" si="102"/>
        <v>15</v>
      </c>
      <c r="I3281" s="29">
        <f>IF(D3281="INVOICE",SUM('Tracker&amp;Invoice'!$H3323:INDEX('Tracker&amp;Invoice'!$A3323:$AC3323,1,H3281)),0)</f>
        <v>0</v>
      </c>
      <c r="J3281" s="29">
        <f>IF(D3281="OVERALL",SUM('Tracker&amp;Invoice'!$H3323:$AC3323),0)</f>
        <v>0</v>
      </c>
    </row>
    <row r="3282" spans="1:10">
      <c r="A3282" t="e">
        <f t="shared" si="103"/>
        <v>#REF!</v>
      </c>
      <c r="B3282">
        <f>IF(AND('Tracker&amp;Invoice'!A3324&lt;&gt;"",'Tracker&amp;Invoice'!A3324&lt;&gt;"ITEM",'Tracker&amp;Invoice'!A3322="ITEM"),1,0)</f>
        <v>0</v>
      </c>
      <c r="C3282" t="str">
        <f>IF(B3282=1,'Tracker&amp;Invoice'!A3324,C3281)</f>
        <v>BQ-181</v>
      </c>
      <c r="D3282" t="str">
        <f>IF(LEFT(TRIM('Tracker&amp;Invoice'!B3324),9)="INVOICE #","INVOICE",IF(TRIM('Tracker&amp;Invoice'!B3324)="Overall Completion INVOICE","OVERALL",""))</f>
        <v>INVOICE</v>
      </c>
      <c r="E3282">
        <f>IF(D3282="INVOICE",VALUE(MID(TRIM('Tracker&amp;Invoice'!B3324),10,10)),"")</f>
        <v>14</v>
      </c>
      <c r="F3282">
        <f>IF(B3282=1,IFERROR(LOOKUP(2,1/('Tracker&amp;Invoice'!$H3324:$AC3324&lt;&gt;""),COLUMN('Tracker&amp;Invoice'!$H3324:$AC3324)),8),F3281)</f>
        <v>14</v>
      </c>
      <c r="G3282">
        <f>IF(D3282="OVERALL",IFERROR(LOOKUP(2,1/('Tracker&amp;Invoice'!$H3324:$AC3324&lt;&gt;""),COLUMN('Tracker&amp;Invoice'!$H3324:$AC3324)),8),G3283)</f>
        <v>15</v>
      </c>
      <c r="H3282">
        <f t="shared" si="102"/>
        <v>15</v>
      </c>
      <c r="I3282" s="29">
        <f>IF(D3282="INVOICE",SUM('Tracker&amp;Invoice'!$H3324:INDEX('Tracker&amp;Invoice'!$A3324:$AC3324,1,H3282)),0)</f>
        <v>1485.0000000000002</v>
      </c>
      <c r="J3282" s="29">
        <f>IF(D3282="OVERALL",SUM('Tracker&amp;Invoice'!$H3324:$AC3324),0)</f>
        <v>0</v>
      </c>
    </row>
    <row r="3283" spans="1:10">
      <c r="A3283" t="e">
        <f t="shared" si="103"/>
        <v>#REF!</v>
      </c>
      <c r="B3283">
        <f>IF(AND('Tracker&amp;Invoice'!A3325&lt;&gt;"",'Tracker&amp;Invoice'!A3325&lt;&gt;"ITEM",'Tracker&amp;Invoice'!A3323="ITEM"),1,0)</f>
        <v>0</v>
      </c>
      <c r="C3283" t="str">
        <f>IF(B3283=1,'Tracker&amp;Invoice'!A3325,C3282)</f>
        <v>BQ-181</v>
      </c>
      <c r="D3283" t="str">
        <f>IF(LEFT(TRIM('Tracker&amp;Invoice'!B3325),9)="INVOICE #","INVOICE",IF(TRIM('Tracker&amp;Invoice'!B3325)="Overall Completion INVOICE","OVERALL",""))</f>
        <v/>
      </c>
      <c r="E3283" t="str">
        <f>IF(D3283="INVOICE",VALUE(MID(TRIM('Tracker&amp;Invoice'!B3325),10,10)),"")</f>
        <v/>
      </c>
      <c r="F3283">
        <f>IF(B3283=1,IFERROR(LOOKUP(2,1/('Tracker&amp;Invoice'!$H3325:$AC3325&lt;&gt;""),COLUMN('Tracker&amp;Invoice'!$H3325:$AC3325)),8),F3282)</f>
        <v>14</v>
      </c>
      <c r="G3283">
        <f>IF(D3283="OVERALL",IFERROR(LOOKUP(2,1/('Tracker&amp;Invoice'!$H3325:$AC3325&lt;&gt;""),COLUMN('Tracker&amp;Invoice'!$H3325:$AC3325)),8),G3284)</f>
        <v>15</v>
      </c>
      <c r="H3283">
        <f t="shared" si="102"/>
        <v>15</v>
      </c>
      <c r="I3283" s="29">
        <f>IF(D3283="INVOICE",SUM('Tracker&amp;Invoice'!$H3325:INDEX('Tracker&amp;Invoice'!$A3325:$AC3325,1,H3283)),0)</f>
        <v>0</v>
      </c>
      <c r="J3283" s="29">
        <f>IF(D3283="OVERALL",SUM('Tracker&amp;Invoice'!$H3325:$AC3325),0)</f>
        <v>0</v>
      </c>
    </row>
    <row r="3284" spans="1:10">
      <c r="A3284" t="e">
        <f t="shared" si="103"/>
        <v>#REF!</v>
      </c>
      <c r="B3284">
        <f>IF(AND('Tracker&amp;Invoice'!A3326&lt;&gt;"",'Tracker&amp;Invoice'!A3326&lt;&gt;"ITEM",'Tracker&amp;Invoice'!A3324="ITEM"),1,0)</f>
        <v>0</v>
      </c>
      <c r="C3284" t="str">
        <f>IF(B3284=1,'Tracker&amp;Invoice'!A3326,C3283)</f>
        <v>BQ-181</v>
      </c>
      <c r="D3284" t="str">
        <f>IF(LEFT(TRIM('Tracker&amp;Invoice'!B3326),9)="INVOICE #","INVOICE",IF(TRIM('Tracker&amp;Invoice'!B3326)="Overall Completion INVOICE","OVERALL",""))</f>
        <v/>
      </c>
      <c r="E3284" t="str">
        <f>IF(D3284="INVOICE",VALUE(MID(TRIM('Tracker&amp;Invoice'!B3326),10,10)),"")</f>
        <v/>
      </c>
      <c r="F3284">
        <f>IF(B3284=1,IFERROR(LOOKUP(2,1/('Tracker&amp;Invoice'!$H3326:$AC3326&lt;&gt;""),COLUMN('Tracker&amp;Invoice'!$H3326:$AC3326)),8),F3283)</f>
        <v>14</v>
      </c>
      <c r="G3284">
        <f>IF(D3284="OVERALL",IFERROR(LOOKUP(2,1/('Tracker&amp;Invoice'!$H3326:$AC3326&lt;&gt;""),COLUMN('Tracker&amp;Invoice'!$H3326:$AC3326)),8),G3285)</f>
        <v>15</v>
      </c>
      <c r="H3284">
        <f t="shared" si="102"/>
        <v>15</v>
      </c>
      <c r="I3284" s="29">
        <f>IF(D3284="INVOICE",SUM('Tracker&amp;Invoice'!$H3326:INDEX('Tracker&amp;Invoice'!$A3326:$AC3326,1,H3284)),0)</f>
        <v>0</v>
      </c>
      <c r="J3284" s="29">
        <f>IF(D3284="OVERALL",SUM('Tracker&amp;Invoice'!$H3326:$AC3326),0)</f>
        <v>0</v>
      </c>
    </row>
    <row r="3285" spans="1:10">
      <c r="A3285" t="e">
        <f t="shared" si="103"/>
        <v>#REF!</v>
      </c>
      <c r="B3285">
        <f>IF(AND('Tracker&amp;Invoice'!A3327&lt;&gt;"",'Tracker&amp;Invoice'!A3327&lt;&gt;"ITEM",'Tracker&amp;Invoice'!A3325="ITEM"),1,0)</f>
        <v>0</v>
      </c>
      <c r="C3285" t="str">
        <f>IF(B3285=1,'Tracker&amp;Invoice'!A3327,C3284)</f>
        <v>BQ-181</v>
      </c>
      <c r="D3285" t="str">
        <f>IF(LEFT(TRIM('Tracker&amp;Invoice'!B3327),9)="INVOICE #","INVOICE",IF(TRIM('Tracker&amp;Invoice'!B3327)="Overall Completion INVOICE","OVERALL",""))</f>
        <v/>
      </c>
      <c r="E3285" t="str">
        <f>IF(D3285="INVOICE",VALUE(MID(TRIM('Tracker&amp;Invoice'!B3327),10,10)),"")</f>
        <v/>
      </c>
      <c r="F3285">
        <f>IF(B3285=1,IFERROR(LOOKUP(2,1/('Tracker&amp;Invoice'!$H3327:$AC3327&lt;&gt;""),COLUMN('Tracker&amp;Invoice'!$H3327:$AC3327)),8),F3284)</f>
        <v>14</v>
      </c>
      <c r="G3285">
        <f>IF(D3285="OVERALL",IFERROR(LOOKUP(2,1/('Tracker&amp;Invoice'!$H3327:$AC3327&lt;&gt;""),COLUMN('Tracker&amp;Invoice'!$H3327:$AC3327)),8),G3286)</f>
        <v>15</v>
      </c>
      <c r="H3285">
        <f t="shared" si="102"/>
        <v>15</v>
      </c>
      <c r="I3285" s="29">
        <f>IF(D3285="INVOICE",SUM('Tracker&amp;Invoice'!$H3327:INDEX('Tracker&amp;Invoice'!$A3327:$AC3327,1,H3285)),0)</f>
        <v>0</v>
      </c>
      <c r="J3285" s="29">
        <f>IF(D3285="OVERALL",SUM('Tracker&amp;Invoice'!$H3327:$AC3327),0)</f>
        <v>0</v>
      </c>
    </row>
    <row r="3286" spans="1:10">
      <c r="A3286" t="e">
        <f t="shared" si="103"/>
        <v>#REF!</v>
      </c>
      <c r="B3286">
        <f>IF(AND('Tracker&amp;Invoice'!A3328&lt;&gt;"",'Tracker&amp;Invoice'!A3328&lt;&gt;"ITEM",'Tracker&amp;Invoice'!A3326="ITEM"),1,0)</f>
        <v>0</v>
      </c>
      <c r="C3286" t="str">
        <f>IF(B3286=1,'Tracker&amp;Invoice'!A3328,C3285)</f>
        <v>BQ-181</v>
      </c>
      <c r="D3286" t="str">
        <f>IF(LEFT(TRIM('Tracker&amp;Invoice'!B3328),9)="INVOICE #","INVOICE",IF(TRIM('Tracker&amp;Invoice'!B3328)="Overall Completion INVOICE","OVERALL",""))</f>
        <v/>
      </c>
      <c r="E3286" t="str">
        <f>IF(D3286="INVOICE",VALUE(MID(TRIM('Tracker&amp;Invoice'!B3328),10,10)),"")</f>
        <v/>
      </c>
      <c r="F3286">
        <f>IF(B3286=1,IFERROR(LOOKUP(2,1/('Tracker&amp;Invoice'!$H3328:$AC3328&lt;&gt;""),COLUMN('Tracker&amp;Invoice'!$H3328:$AC3328)),8),F3285)</f>
        <v>14</v>
      </c>
      <c r="G3286">
        <f>IF(D3286="OVERALL",IFERROR(LOOKUP(2,1/('Tracker&amp;Invoice'!$H3328:$AC3328&lt;&gt;""),COLUMN('Tracker&amp;Invoice'!$H3328:$AC3328)),8),G3287)</f>
        <v>15</v>
      </c>
      <c r="H3286">
        <f t="shared" si="102"/>
        <v>15</v>
      </c>
      <c r="I3286" s="29">
        <f>IF(D3286="INVOICE",SUM('Tracker&amp;Invoice'!$H3328:INDEX('Tracker&amp;Invoice'!$A3328:$AC3328,1,H3286)),0)</f>
        <v>0</v>
      </c>
      <c r="J3286" s="29">
        <f>IF(D3286="OVERALL",SUM('Tracker&amp;Invoice'!$H3328:$AC3328),0)</f>
        <v>0</v>
      </c>
    </row>
    <row r="3287" spans="1:10">
      <c r="A3287" t="e">
        <f t="shared" si="103"/>
        <v>#REF!</v>
      </c>
      <c r="B3287">
        <f>IF(AND('Tracker&amp;Invoice'!A3329&lt;&gt;"",'Tracker&amp;Invoice'!A3329&lt;&gt;"ITEM",'Tracker&amp;Invoice'!A3327="ITEM"),1,0)</f>
        <v>0</v>
      </c>
      <c r="C3287" t="str">
        <f>IF(B3287=1,'Tracker&amp;Invoice'!A3329,C3286)</f>
        <v>BQ-181</v>
      </c>
      <c r="D3287" t="str">
        <f>IF(LEFT(TRIM('Tracker&amp;Invoice'!B3329),9)="INVOICE #","INVOICE",IF(TRIM('Tracker&amp;Invoice'!B3329)="Overall Completion INVOICE","OVERALL",""))</f>
        <v/>
      </c>
      <c r="E3287" t="str">
        <f>IF(D3287="INVOICE",VALUE(MID(TRIM('Tracker&amp;Invoice'!B3329),10,10)),"")</f>
        <v/>
      </c>
      <c r="F3287">
        <f>IF(B3287=1,IFERROR(LOOKUP(2,1/('Tracker&amp;Invoice'!$H3329:$AC3329&lt;&gt;""),COLUMN('Tracker&amp;Invoice'!$H3329:$AC3329)),8),F3286)</f>
        <v>14</v>
      </c>
      <c r="G3287">
        <f>IF(D3287="OVERALL",IFERROR(LOOKUP(2,1/('Tracker&amp;Invoice'!$H3329:$AC3329&lt;&gt;""),COLUMN('Tracker&amp;Invoice'!$H3329:$AC3329)),8),G3288)</f>
        <v>15</v>
      </c>
      <c r="H3287">
        <f t="shared" si="102"/>
        <v>15</v>
      </c>
      <c r="I3287" s="29">
        <f>IF(D3287="INVOICE",SUM('Tracker&amp;Invoice'!$H3329:INDEX('Tracker&amp;Invoice'!$A3329:$AC3329,1,H3287)),0)</f>
        <v>0</v>
      </c>
      <c r="J3287" s="29">
        <f>IF(D3287="OVERALL",SUM('Tracker&amp;Invoice'!$H3329:$AC3329),0)</f>
        <v>0</v>
      </c>
    </row>
    <row r="3288" spans="1:10">
      <c r="A3288" t="e">
        <f t="shared" si="103"/>
        <v>#REF!</v>
      </c>
      <c r="B3288">
        <f>IF(AND('Tracker&amp;Invoice'!A3330&lt;&gt;"",'Tracker&amp;Invoice'!A3330&lt;&gt;"ITEM",'Tracker&amp;Invoice'!A3328="ITEM"),1,0)</f>
        <v>0</v>
      </c>
      <c r="C3288" t="str">
        <f>IF(B3288=1,'Tracker&amp;Invoice'!A3330,C3287)</f>
        <v>BQ-181</v>
      </c>
      <c r="D3288" t="str">
        <f>IF(LEFT(TRIM('Tracker&amp;Invoice'!B3330),9)="INVOICE #","INVOICE",IF(TRIM('Tracker&amp;Invoice'!B3330)="Overall Completion INVOICE","OVERALL",""))</f>
        <v/>
      </c>
      <c r="E3288" t="str">
        <f>IF(D3288="INVOICE",VALUE(MID(TRIM('Tracker&amp;Invoice'!B3330),10,10)),"")</f>
        <v/>
      </c>
      <c r="F3288">
        <f>IF(B3288=1,IFERROR(LOOKUP(2,1/('Tracker&amp;Invoice'!$H3330:$AC3330&lt;&gt;""),COLUMN('Tracker&amp;Invoice'!$H3330:$AC3330)),8),F3287)</f>
        <v>14</v>
      </c>
      <c r="G3288">
        <f>IF(D3288="OVERALL",IFERROR(LOOKUP(2,1/('Tracker&amp;Invoice'!$H3330:$AC3330&lt;&gt;""),COLUMN('Tracker&amp;Invoice'!$H3330:$AC3330)),8),G3289)</f>
        <v>15</v>
      </c>
      <c r="H3288">
        <f t="shared" si="102"/>
        <v>15</v>
      </c>
      <c r="I3288" s="29">
        <f>IF(D3288="INVOICE",SUM('Tracker&amp;Invoice'!$H3330:INDEX('Tracker&amp;Invoice'!$A3330:$AC3330,1,H3288)),0)</f>
        <v>0</v>
      </c>
      <c r="J3288" s="29">
        <f>IF(D3288="OVERALL",SUM('Tracker&amp;Invoice'!$H3330:$AC3330),0)</f>
        <v>0</v>
      </c>
    </row>
    <row r="3289" spans="1:10">
      <c r="A3289" t="e">
        <f t="shared" si="103"/>
        <v>#REF!</v>
      </c>
      <c r="B3289">
        <f>IF(AND('Tracker&amp;Invoice'!A3331&lt;&gt;"",'Tracker&amp;Invoice'!A3331&lt;&gt;"ITEM",'Tracker&amp;Invoice'!A3329="ITEM"),1,0)</f>
        <v>0</v>
      </c>
      <c r="C3289" t="str">
        <f>IF(B3289=1,'Tracker&amp;Invoice'!A3331,C3288)</f>
        <v>BQ-181</v>
      </c>
      <c r="D3289" t="str">
        <f>IF(LEFT(TRIM('Tracker&amp;Invoice'!B3331),9)="INVOICE #","INVOICE",IF(TRIM('Tracker&amp;Invoice'!B3331)="Overall Completion INVOICE","OVERALL",""))</f>
        <v/>
      </c>
      <c r="E3289" t="str">
        <f>IF(D3289="INVOICE",VALUE(MID(TRIM('Tracker&amp;Invoice'!B3331),10,10)),"")</f>
        <v/>
      </c>
      <c r="F3289">
        <f>IF(B3289=1,IFERROR(LOOKUP(2,1/('Tracker&amp;Invoice'!$H3331:$AC3331&lt;&gt;""),COLUMN('Tracker&amp;Invoice'!$H3331:$AC3331)),8),F3288)</f>
        <v>14</v>
      </c>
      <c r="G3289">
        <f>IF(D3289="OVERALL",IFERROR(LOOKUP(2,1/('Tracker&amp;Invoice'!$H3331:$AC3331&lt;&gt;""),COLUMN('Tracker&amp;Invoice'!$H3331:$AC3331)),8),G3290)</f>
        <v>15</v>
      </c>
      <c r="H3289">
        <f t="shared" si="102"/>
        <v>15</v>
      </c>
      <c r="I3289" s="29">
        <f>IF(D3289="INVOICE",SUM('Tracker&amp;Invoice'!$H3331:INDEX('Tracker&amp;Invoice'!$A3331:$AC3331,1,H3289)),0)</f>
        <v>0</v>
      </c>
      <c r="J3289" s="29">
        <f>IF(D3289="OVERALL",SUM('Tracker&amp;Invoice'!$H3331:$AC3331),0)</f>
        <v>0</v>
      </c>
    </row>
    <row r="3290" spans="1:10">
      <c r="A3290" t="e">
        <f t="shared" si="103"/>
        <v>#REF!</v>
      </c>
      <c r="B3290">
        <f>IF(AND('Tracker&amp;Invoice'!A3332&lt;&gt;"",'Tracker&amp;Invoice'!A3332&lt;&gt;"ITEM",'Tracker&amp;Invoice'!A3330="ITEM"),1,0)</f>
        <v>0</v>
      </c>
      <c r="C3290" t="str">
        <f>IF(B3290=1,'Tracker&amp;Invoice'!A3332,C3289)</f>
        <v>BQ-181</v>
      </c>
      <c r="D3290" t="str">
        <f>IF(LEFT(TRIM('Tracker&amp;Invoice'!B3332),9)="INVOICE #","INVOICE",IF(TRIM('Tracker&amp;Invoice'!B3332)="Overall Completion INVOICE","OVERALL",""))</f>
        <v/>
      </c>
      <c r="E3290" t="str">
        <f>IF(D3290="INVOICE",VALUE(MID(TRIM('Tracker&amp;Invoice'!B3332),10,10)),"")</f>
        <v/>
      </c>
      <c r="F3290">
        <f>IF(B3290=1,IFERROR(LOOKUP(2,1/('Tracker&amp;Invoice'!$H3332:$AC3332&lt;&gt;""),COLUMN('Tracker&amp;Invoice'!$H3332:$AC3332)),8),F3289)</f>
        <v>14</v>
      </c>
      <c r="G3290">
        <f>IF(D3290="OVERALL",IFERROR(LOOKUP(2,1/('Tracker&amp;Invoice'!$H3332:$AC3332&lt;&gt;""),COLUMN('Tracker&amp;Invoice'!$H3332:$AC3332)),8),G3291)</f>
        <v>15</v>
      </c>
      <c r="H3290">
        <f t="shared" si="102"/>
        <v>15</v>
      </c>
      <c r="I3290" s="29">
        <f>IF(D3290="INVOICE",SUM('Tracker&amp;Invoice'!$H3332:INDEX('Tracker&amp;Invoice'!$A3332:$AC3332,1,H3290)),0)</f>
        <v>0</v>
      </c>
      <c r="J3290" s="29">
        <f>IF(D3290="OVERALL",SUM('Tracker&amp;Invoice'!$H3332:$AC3332),0)</f>
        <v>0</v>
      </c>
    </row>
    <row r="3291" spans="1:10">
      <c r="A3291" t="e">
        <f t="shared" si="103"/>
        <v>#REF!</v>
      </c>
      <c r="B3291">
        <f>IF(AND('Tracker&amp;Invoice'!A3333&lt;&gt;"",'Tracker&amp;Invoice'!A3333&lt;&gt;"ITEM",'Tracker&amp;Invoice'!A3331="ITEM"),1,0)</f>
        <v>0</v>
      </c>
      <c r="C3291" t="str">
        <f>IF(B3291=1,'Tracker&amp;Invoice'!A3333,C3290)</f>
        <v>BQ-181</v>
      </c>
      <c r="D3291" t="str">
        <f>IF(LEFT(TRIM('Tracker&amp;Invoice'!B3333),9)="INVOICE #","INVOICE",IF(TRIM('Tracker&amp;Invoice'!B3333)="Overall Completion INVOICE","OVERALL",""))</f>
        <v/>
      </c>
      <c r="E3291" t="str">
        <f>IF(D3291="INVOICE",VALUE(MID(TRIM('Tracker&amp;Invoice'!B3333),10,10)),"")</f>
        <v/>
      </c>
      <c r="F3291">
        <f>IF(B3291=1,IFERROR(LOOKUP(2,1/('Tracker&amp;Invoice'!$H3333:$AC3333&lt;&gt;""),COLUMN('Tracker&amp;Invoice'!$H3333:$AC3333)),8),F3290)</f>
        <v>14</v>
      </c>
      <c r="G3291">
        <f>IF(D3291="OVERALL",IFERROR(LOOKUP(2,1/('Tracker&amp;Invoice'!$H3333:$AC3333&lt;&gt;""),COLUMN('Tracker&amp;Invoice'!$H3333:$AC3333)),8),G3292)</f>
        <v>15</v>
      </c>
      <c r="H3291">
        <f t="shared" si="102"/>
        <v>15</v>
      </c>
      <c r="I3291" s="29">
        <f>IF(D3291="INVOICE",SUM('Tracker&amp;Invoice'!$H3333:INDEX('Tracker&amp;Invoice'!$A3333:$AC3333,1,H3291)),0)</f>
        <v>0</v>
      </c>
      <c r="J3291" s="29">
        <f>IF(D3291="OVERALL",SUM('Tracker&amp;Invoice'!$H3333:$AC3333),0)</f>
        <v>0</v>
      </c>
    </row>
    <row r="3292" spans="1:10">
      <c r="A3292" t="e">
        <f t="shared" si="103"/>
        <v>#REF!</v>
      </c>
      <c r="B3292">
        <f>IF(AND('Tracker&amp;Invoice'!A3334&lt;&gt;"",'Tracker&amp;Invoice'!A3334&lt;&gt;"ITEM",'Tracker&amp;Invoice'!A3332="ITEM"),1,0)</f>
        <v>0</v>
      </c>
      <c r="C3292" t="str">
        <f>IF(B3292=1,'Tracker&amp;Invoice'!A3334,C3291)</f>
        <v>BQ-181</v>
      </c>
      <c r="D3292" t="str">
        <f>IF(LEFT(TRIM('Tracker&amp;Invoice'!B3334),9)="INVOICE #","INVOICE",IF(TRIM('Tracker&amp;Invoice'!B3334)="Overall Completion INVOICE","OVERALL",""))</f>
        <v>OVERALL</v>
      </c>
      <c r="E3292" t="str">
        <f>IF(D3292="INVOICE",VALUE(MID(TRIM('Tracker&amp;Invoice'!B3334),10,10)),"")</f>
        <v/>
      </c>
      <c r="F3292">
        <f>IF(B3292=1,IFERROR(LOOKUP(2,1/('Tracker&amp;Invoice'!$H3334:$AC3334&lt;&gt;""),COLUMN('Tracker&amp;Invoice'!$H3334:$AC3334)),8),F3291)</f>
        <v>14</v>
      </c>
      <c r="G3292">
        <f>IF(D3292="OVERALL",IFERROR(LOOKUP(2,1/('Tracker&amp;Invoice'!$H3334:$AC3334&lt;&gt;""),COLUMN('Tracker&amp;Invoice'!$H3334:$AC3334)),8),G3293)</f>
        <v>15</v>
      </c>
      <c r="H3292">
        <f t="shared" si="102"/>
        <v>15</v>
      </c>
      <c r="I3292" s="29">
        <f>IF(D3292="INVOICE",SUM('Tracker&amp;Invoice'!$H3334:INDEX('Tracker&amp;Invoice'!$A3334:$AC3334,1,H3292)),0)</f>
        <v>0</v>
      </c>
      <c r="J3292" s="29">
        <f>IF(D3292="OVERALL",SUM('Tracker&amp;Invoice'!$H3334:$AC3334),0)</f>
        <v>1485.0000000000002</v>
      </c>
    </row>
    <row r="3293" spans="1:10">
      <c r="A3293" t="e">
        <f t="shared" si="103"/>
        <v>#REF!</v>
      </c>
      <c r="B3293">
        <f>IF(AND('Tracker&amp;Invoice'!A3335&lt;&gt;"",'Tracker&amp;Invoice'!A3335&lt;&gt;"ITEM",'Tracker&amp;Invoice'!A3333="ITEM"),1,0)</f>
        <v>0</v>
      </c>
      <c r="C3293" t="str">
        <f>IF(B3293=1,'Tracker&amp;Invoice'!A3335,C3292)</f>
        <v>BQ-181</v>
      </c>
      <c r="D3293" t="str">
        <f>IF(LEFT(TRIM('Tracker&amp;Invoice'!B3335),9)="INVOICE #","INVOICE",IF(TRIM('Tracker&amp;Invoice'!B3335)="Overall Completion INVOICE","OVERALL",""))</f>
        <v/>
      </c>
      <c r="E3293" t="str">
        <f>IF(D3293="INVOICE",VALUE(MID(TRIM('Tracker&amp;Invoice'!B3335),10,10)),"")</f>
        <v/>
      </c>
      <c r="F3293">
        <f>IF(B3293=1,IFERROR(LOOKUP(2,1/('Tracker&amp;Invoice'!$H3335:$AC3335&lt;&gt;""),COLUMN('Tracker&amp;Invoice'!$H3335:$AC3335)),8),F3292)</f>
        <v>14</v>
      </c>
      <c r="G3293">
        <f>IF(D3293="OVERALL",IFERROR(LOOKUP(2,1/('Tracker&amp;Invoice'!$H3335:$AC3335&lt;&gt;""),COLUMN('Tracker&amp;Invoice'!$H3335:$AC3335)),8),G3294)</f>
        <v>15</v>
      </c>
      <c r="H3293">
        <f t="shared" si="102"/>
        <v>15</v>
      </c>
      <c r="I3293" s="29">
        <f>IF(D3293="INVOICE",SUM('Tracker&amp;Invoice'!$H3335:INDEX('Tracker&amp;Invoice'!$A3335:$AC3335,1,H3293)),0)</f>
        <v>0</v>
      </c>
      <c r="J3293" s="29">
        <f>IF(D3293="OVERALL",SUM('Tracker&amp;Invoice'!$H3335:$AC3335),0)</f>
        <v>0</v>
      </c>
    </row>
    <row r="3294" spans="1:10">
      <c r="A3294" t="e">
        <f t="shared" si="103"/>
        <v>#REF!</v>
      </c>
      <c r="B3294">
        <f>IF(AND('Tracker&amp;Invoice'!A3336&lt;&gt;"",'Tracker&amp;Invoice'!A3336&lt;&gt;"ITEM",'Tracker&amp;Invoice'!A3334="ITEM"),1,0)</f>
        <v>0</v>
      </c>
      <c r="C3294" t="str">
        <f>IF(B3294=1,'Tracker&amp;Invoice'!A3336,C3293)</f>
        <v>BQ-181</v>
      </c>
      <c r="D3294" t="str">
        <f>IF(LEFT(TRIM('Tracker&amp;Invoice'!B3336),9)="INVOICE #","INVOICE",IF(TRIM('Tracker&amp;Invoice'!B3336)="Overall Completion INVOICE","OVERALL",""))</f>
        <v/>
      </c>
      <c r="E3294" t="str">
        <f>IF(D3294="INVOICE",VALUE(MID(TRIM('Tracker&amp;Invoice'!B3336),10,10)),"")</f>
        <v/>
      </c>
      <c r="F3294">
        <f>IF(B3294=1,IFERROR(LOOKUP(2,1/('Tracker&amp;Invoice'!$H3336:$AC3336&lt;&gt;""),COLUMN('Tracker&amp;Invoice'!$H3336:$AC3336)),8),F3293)</f>
        <v>14</v>
      </c>
      <c r="G3294">
        <f>IF(D3294="OVERALL",IFERROR(LOOKUP(2,1/('Tracker&amp;Invoice'!$H3336:$AC3336&lt;&gt;""),COLUMN('Tracker&amp;Invoice'!$H3336:$AC3336)),8),G3295)</f>
        <v>15</v>
      </c>
      <c r="H3294">
        <f t="shared" si="102"/>
        <v>15</v>
      </c>
      <c r="I3294" s="29">
        <f>IF(D3294="INVOICE",SUM('Tracker&amp;Invoice'!$H3336:INDEX('Tracker&amp;Invoice'!$A3336:$AC3336,1,H3294)),0)</f>
        <v>0</v>
      </c>
      <c r="J3294" s="29">
        <f>IF(D3294="OVERALL",SUM('Tracker&amp;Invoice'!$H3336:$AC3336),0)</f>
        <v>0</v>
      </c>
    </row>
    <row r="3295" spans="1:10">
      <c r="A3295" t="e">
        <f t="shared" si="103"/>
        <v>#REF!</v>
      </c>
      <c r="B3295">
        <f>IF(AND('Tracker&amp;Invoice'!A3337&lt;&gt;"",'Tracker&amp;Invoice'!A3337&lt;&gt;"ITEM",'Tracker&amp;Invoice'!A3335="ITEM"),1,0)</f>
        <v>0</v>
      </c>
      <c r="C3295" t="str">
        <f>IF(B3295=1,'Tracker&amp;Invoice'!A3337,C3294)</f>
        <v>BQ-181</v>
      </c>
      <c r="D3295" t="str">
        <f>IF(LEFT(TRIM('Tracker&amp;Invoice'!B3337),9)="INVOICE #","INVOICE",IF(TRIM('Tracker&amp;Invoice'!B3337)="Overall Completion INVOICE","OVERALL",""))</f>
        <v/>
      </c>
      <c r="E3295" t="str">
        <f>IF(D3295="INVOICE",VALUE(MID(TRIM('Tracker&amp;Invoice'!B3337),10,10)),"")</f>
        <v/>
      </c>
      <c r="F3295">
        <f>IF(B3295=1,IFERROR(LOOKUP(2,1/('Tracker&amp;Invoice'!$H3337:$AC3337&lt;&gt;""),COLUMN('Tracker&amp;Invoice'!$H3337:$AC3337)),8),F3294)</f>
        <v>14</v>
      </c>
      <c r="G3295">
        <f>IF(D3295="OVERALL",IFERROR(LOOKUP(2,1/('Tracker&amp;Invoice'!$H3337:$AC3337&lt;&gt;""),COLUMN('Tracker&amp;Invoice'!$H3337:$AC3337)),8),G3296)</f>
        <v>15</v>
      </c>
      <c r="H3295">
        <f t="shared" si="102"/>
        <v>15</v>
      </c>
      <c r="I3295" s="29">
        <f>IF(D3295="INVOICE",SUM('Tracker&amp;Invoice'!$H3337:INDEX('Tracker&amp;Invoice'!$A3337:$AC3337,1,H3295)),0)</f>
        <v>0</v>
      </c>
      <c r="J3295" s="29">
        <f>IF(D3295="OVERALL",SUM('Tracker&amp;Invoice'!$H3337:$AC3337),0)</f>
        <v>0</v>
      </c>
    </row>
    <row r="3296" spans="1:10">
      <c r="A3296" t="e">
        <f t="shared" si="103"/>
        <v>#REF!</v>
      </c>
      <c r="B3296">
        <f>IF(AND('Tracker&amp;Invoice'!A3338&lt;&gt;"",'Tracker&amp;Invoice'!A3338&lt;&gt;"ITEM",'Tracker&amp;Invoice'!A3336="ITEM"),1,0)</f>
        <v>0</v>
      </c>
      <c r="C3296" t="str">
        <f>IF(B3296=1,'Tracker&amp;Invoice'!A3338,C3295)</f>
        <v>BQ-181</v>
      </c>
      <c r="D3296" t="str">
        <f>IF(LEFT(TRIM('Tracker&amp;Invoice'!B3338),9)="INVOICE #","INVOICE",IF(TRIM('Tracker&amp;Invoice'!B3338)="Overall Completion INVOICE","OVERALL",""))</f>
        <v/>
      </c>
      <c r="E3296" t="str">
        <f>IF(D3296="INVOICE",VALUE(MID(TRIM('Tracker&amp;Invoice'!B3338),10,10)),"")</f>
        <v/>
      </c>
      <c r="F3296">
        <f>IF(B3296=1,IFERROR(LOOKUP(2,1/('Tracker&amp;Invoice'!$H3338:$AC3338&lt;&gt;""),COLUMN('Tracker&amp;Invoice'!$H3338:$AC3338)),8),F3295)</f>
        <v>14</v>
      </c>
      <c r="G3296">
        <f>IF(D3296="OVERALL",IFERROR(LOOKUP(2,1/('Tracker&amp;Invoice'!$H3338:$AC3338&lt;&gt;""),COLUMN('Tracker&amp;Invoice'!$H3338:$AC3338)),8),G3297)</f>
        <v>15</v>
      </c>
      <c r="H3296">
        <f t="shared" si="102"/>
        <v>15</v>
      </c>
      <c r="I3296" s="29">
        <f>IF(D3296="INVOICE",SUM('Tracker&amp;Invoice'!$H3338:INDEX('Tracker&amp;Invoice'!$A3338:$AC3338,1,H3296)),0)</f>
        <v>0</v>
      </c>
      <c r="J3296" s="29">
        <f>IF(D3296="OVERALL",SUM('Tracker&amp;Invoice'!$H3338:$AC3338),0)</f>
        <v>0</v>
      </c>
    </row>
    <row r="3297" spans="1:10">
      <c r="A3297" t="e">
        <f t="shared" si="103"/>
        <v>#REF!</v>
      </c>
      <c r="B3297">
        <f>IF(AND('Tracker&amp;Invoice'!A3339&lt;&gt;"",'Tracker&amp;Invoice'!A3339&lt;&gt;"ITEM",'Tracker&amp;Invoice'!A3337="ITEM"),1,0)</f>
        <v>0</v>
      </c>
      <c r="C3297" t="str">
        <f>IF(B3297=1,'Tracker&amp;Invoice'!A3339,C3296)</f>
        <v>BQ-181</v>
      </c>
      <c r="D3297" t="str">
        <f>IF(LEFT(TRIM('Tracker&amp;Invoice'!B3339),9)="INVOICE #","INVOICE",IF(TRIM('Tracker&amp;Invoice'!B3339)="Overall Completion INVOICE","OVERALL",""))</f>
        <v/>
      </c>
      <c r="E3297" t="str">
        <f>IF(D3297="INVOICE",VALUE(MID(TRIM('Tracker&amp;Invoice'!B3339),10,10)),"")</f>
        <v/>
      </c>
      <c r="F3297">
        <f>IF(B3297=1,IFERROR(LOOKUP(2,1/('Tracker&amp;Invoice'!$H3339:$AC3339&lt;&gt;""),COLUMN('Tracker&amp;Invoice'!$H3339:$AC3339)),8),F3296)</f>
        <v>14</v>
      </c>
      <c r="G3297">
        <f>IF(D3297="OVERALL",IFERROR(LOOKUP(2,1/('Tracker&amp;Invoice'!$H3339:$AC3339&lt;&gt;""),COLUMN('Tracker&amp;Invoice'!$H3339:$AC3339)),8),G3298)</f>
        <v>15</v>
      </c>
      <c r="H3297">
        <f t="shared" si="102"/>
        <v>15</v>
      </c>
      <c r="I3297" s="29">
        <f>IF(D3297="INVOICE",SUM('Tracker&amp;Invoice'!$H3339:INDEX('Tracker&amp;Invoice'!$A3339:$AC3339,1,H3297)),0)</f>
        <v>0</v>
      </c>
      <c r="J3297" s="29">
        <f>IF(D3297="OVERALL",SUM('Tracker&amp;Invoice'!$H3339:$AC3339),0)</f>
        <v>0</v>
      </c>
    </row>
    <row r="3298" spans="1:10">
      <c r="A3298" t="e">
        <f t="shared" si="103"/>
        <v>#REF!</v>
      </c>
      <c r="B3298">
        <f>IF(AND('Tracker&amp;Invoice'!A3340&lt;&gt;"",'Tracker&amp;Invoice'!A3340&lt;&gt;"ITEM",'Tracker&amp;Invoice'!A3338="ITEM"),1,0)</f>
        <v>0</v>
      </c>
      <c r="C3298" t="str">
        <f>IF(B3298=1,'Tracker&amp;Invoice'!A3340,C3297)</f>
        <v>BQ-181</v>
      </c>
      <c r="D3298" t="str">
        <f>IF(LEFT(TRIM('Tracker&amp;Invoice'!B3340),9)="INVOICE #","INVOICE",IF(TRIM('Tracker&amp;Invoice'!B3340)="Overall Completion INVOICE","OVERALL",""))</f>
        <v/>
      </c>
      <c r="E3298" t="str">
        <f>IF(D3298="INVOICE",VALUE(MID(TRIM('Tracker&amp;Invoice'!B3340),10,10)),"")</f>
        <v/>
      </c>
      <c r="F3298">
        <f>IF(B3298=1,IFERROR(LOOKUP(2,1/('Tracker&amp;Invoice'!$H3340:$AC3340&lt;&gt;""),COLUMN('Tracker&amp;Invoice'!$H3340:$AC3340)),8),F3297)</f>
        <v>14</v>
      </c>
      <c r="G3298">
        <f>IF(D3298="OVERALL",IFERROR(LOOKUP(2,1/('Tracker&amp;Invoice'!$H3340:$AC3340&lt;&gt;""),COLUMN('Tracker&amp;Invoice'!$H3340:$AC3340)),8),G3299)</f>
        <v>15</v>
      </c>
      <c r="H3298">
        <f t="shared" si="102"/>
        <v>15</v>
      </c>
      <c r="I3298" s="29">
        <f>IF(D3298="INVOICE",SUM('Tracker&amp;Invoice'!$H3340:INDEX('Tracker&amp;Invoice'!$A3340:$AC3340,1,H3298)),0)</f>
        <v>0</v>
      </c>
      <c r="J3298" s="29">
        <f>IF(D3298="OVERALL",SUM('Tracker&amp;Invoice'!$H3340:$AC3340),0)</f>
        <v>0</v>
      </c>
    </row>
    <row r="3299" spans="1:10">
      <c r="A3299" t="e">
        <f t="shared" si="103"/>
        <v>#REF!</v>
      </c>
      <c r="B3299">
        <f>IF(AND('Tracker&amp;Invoice'!A3341&lt;&gt;"",'Tracker&amp;Invoice'!A3341&lt;&gt;"ITEM",'Tracker&amp;Invoice'!A3339="ITEM"),1,0)</f>
        <v>0</v>
      </c>
      <c r="C3299" t="str">
        <f>IF(B3299=1,'Tracker&amp;Invoice'!A3341,C3298)</f>
        <v>BQ-181</v>
      </c>
      <c r="D3299" t="str">
        <f>IF(LEFT(TRIM('Tracker&amp;Invoice'!B3341),9)="INVOICE #","INVOICE",IF(TRIM('Tracker&amp;Invoice'!B3341)="Overall Completion INVOICE","OVERALL",""))</f>
        <v/>
      </c>
      <c r="E3299" t="str">
        <f>IF(D3299="INVOICE",VALUE(MID(TRIM('Tracker&amp;Invoice'!B3341),10,10)),"")</f>
        <v/>
      </c>
      <c r="F3299">
        <f>IF(B3299=1,IFERROR(LOOKUP(2,1/('Tracker&amp;Invoice'!$H3341:$AC3341&lt;&gt;""),COLUMN('Tracker&amp;Invoice'!$H3341:$AC3341)),8),F3298)</f>
        <v>14</v>
      </c>
      <c r="G3299">
        <f>IF(D3299="OVERALL",IFERROR(LOOKUP(2,1/('Tracker&amp;Invoice'!$H3341:$AC3341&lt;&gt;""),COLUMN('Tracker&amp;Invoice'!$H3341:$AC3341)),8),G3300)</f>
        <v>15</v>
      </c>
      <c r="H3299">
        <f t="shared" si="102"/>
        <v>15</v>
      </c>
      <c r="I3299" s="29">
        <f>IF(D3299="INVOICE",SUM('Tracker&amp;Invoice'!$H3341:INDEX('Tracker&amp;Invoice'!$A3341:$AC3341,1,H3299)),0)</f>
        <v>0</v>
      </c>
      <c r="J3299" s="29">
        <f>IF(D3299="OVERALL",SUM('Tracker&amp;Invoice'!$H3341:$AC3341),0)</f>
        <v>0</v>
      </c>
    </row>
    <row r="3300" spans="1:10">
      <c r="A3300" t="e">
        <f t="shared" si="103"/>
        <v>#REF!</v>
      </c>
      <c r="B3300">
        <f>IF(AND('Tracker&amp;Invoice'!A3342&lt;&gt;"",'Tracker&amp;Invoice'!A3342&lt;&gt;"ITEM",'Tracker&amp;Invoice'!A3340="ITEM"),1,0)</f>
        <v>0</v>
      </c>
      <c r="C3300" t="str">
        <f>IF(B3300=1,'Tracker&amp;Invoice'!A3342,C3299)</f>
        <v>BQ-181</v>
      </c>
      <c r="D3300" t="str">
        <f>IF(LEFT(TRIM('Tracker&amp;Invoice'!B3342),9)="INVOICE #","INVOICE",IF(TRIM('Tracker&amp;Invoice'!B3342)="Overall Completion INVOICE","OVERALL",""))</f>
        <v/>
      </c>
      <c r="E3300" t="str">
        <f>IF(D3300="INVOICE",VALUE(MID(TRIM('Tracker&amp;Invoice'!B3342),10,10)),"")</f>
        <v/>
      </c>
      <c r="F3300">
        <f>IF(B3300=1,IFERROR(LOOKUP(2,1/('Tracker&amp;Invoice'!$H3342:$AC3342&lt;&gt;""),COLUMN('Tracker&amp;Invoice'!$H3342:$AC3342)),8),F3299)</f>
        <v>14</v>
      </c>
      <c r="G3300">
        <f>IF(D3300="OVERALL",IFERROR(LOOKUP(2,1/('Tracker&amp;Invoice'!$H3342:$AC3342&lt;&gt;""),COLUMN('Tracker&amp;Invoice'!$H3342:$AC3342)),8),G3301)</f>
        <v>15</v>
      </c>
      <c r="H3300">
        <f t="shared" si="102"/>
        <v>15</v>
      </c>
      <c r="I3300" s="29">
        <f>IF(D3300="INVOICE",SUM('Tracker&amp;Invoice'!$H3342:INDEX('Tracker&amp;Invoice'!$A3342:$AC3342,1,H3300)),0)</f>
        <v>0</v>
      </c>
      <c r="J3300" s="29">
        <f>IF(D3300="OVERALL",SUM('Tracker&amp;Invoice'!$H3342:$AC3342),0)</f>
        <v>0</v>
      </c>
    </row>
    <row r="3301" spans="1:10">
      <c r="A3301" t="e">
        <f t="shared" si="103"/>
        <v>#REF!</v>
      </c>
      <c r="B3301">
        <f>IF(AND('Tracker&amp;Invoice'!A3343&lt;&gt;"",'Tracker&amp;Invoice'!A3343&lt;&gt;"ITEM",'Tracker&amp;Invoice'!A3341="ITEM"),1,0)</f>
        <v>1</v>
      </c>
      <c r="C3301" t="str">
        <f>IF(B3301=1,'Tracker&amp;Invoice'!A3343,C3300)</f>
        <v>BQ-182</v>
      </c>
      <c r="D3301" t="str">
        <f>IF(LEFT(TRIM('Tracker&amp;Invoice'!B3343),9)="INVOICE #","INVOICE",IF(TRIM('Tracker&amp;Invoice'!B3343)="Overall Completion INVOICE","OVERALL",""))</f>
        <v/>
      </c>
      <c r="E3301" t="str">
        <f>IF(D3301="INVOICE",VALUE(MID(TRIM('Tracker&amp;Invoice'!B3343),10,10)),"")</f>
        <v/>
      </c>
      <c r="F3301">
        <f>IF(B3301=1,IFERROR(LOOKUP(2,1/('Tracker&amp;Invoice'!$H3343:$AC3343&lt;&gt;""),COLUMN('Tracker&amp;Invoice'!$H3343:$AC3343)),8),F3300)</f>
        <v>14</v>
      </c>
      <c r="G3301">
        <f>IF(D3301="OVERALL",IFERROR(LOOKUP(2,1/('Tracker&amp;Invoice'!$H3343:$AC3343&lt;&gt;""),COLUMN('Tracker&amp;Invoice'!$H3343:$AC3343)),8),G3302)</f>
        <v>15</v>
      </c>
      <c r="H3301">
        <f t="shared" si="102"/>
        <v>15</v>
      </c>
      <c r="I3301" s="29">
        <f>IF(D3301="INVOICE",SUM('Tracker&amp;Invoice'!$H3343:INDEX('Tracker&amp;Invoice'!$A3343:$AC3343,1,H3301)),0)</f>
        <v>0</v>
      </c>
      <c r="J3301" s="29">
        <f>IF(D3301="OVERALL",SUM('Tracker&amp;Invoice'!$H3343:$AC3343),0)</f>
        <v>0</v>
      </c>
    </row>
    <row r="3302" spans="1:10">
      <c r="A3302" t="e">
        <f t="shared" si="103"/>
        <v>#REF!</v>
      </c>
      <c r="B3302">
        <f>IF(AND('Tracker&amp;Invoice'!A3344&lt;&gt;"",'Tracker&amp;Invoice'!A3344&lt;&gt;"ITEM",'Tracker&amp;Invoice'!A3342="ITEM"),1,0)</f>
        <v>0</v>
      </c>
      <c r="C3302" t="str">
        <f>IF(B3302=1,'Tracker&amp;Invoice'!A3344,C3301)</f>
        <v>BQ-182</v>
      </c>
      <c r="D3302" t="str">
        <f>IF(LEFT(TRIM('Tracker&amp;Invoice'!B3344),9)="INVOICE #","INVOICE",IF(TRIM('Tracker&amp;Invoice'!B3344)="Overall Completion INVOICE","OVERALL",""))</f>
        <v/>
      </c>
      <c r="E3302" t="str">
        <f>IF(D3302="INVOICE",VALUE(MID(TRIM('Tracker&amp;Invoice'!B3344),10,10)),"")</f>
        <v/>
      </c>
      <c r="F3302">
        <f>IF(B3302=1,IFERROR(LOOKUP(2,1/('Tracker&amp;Invoice'!$H3344:$AC3344&lt;&gt;""),COLUMN('Tracker&amp;Invoice'!$H3344:$AC3344)),8),F3301)</f>
        <v>14</v>
      </c>
      <c r="G3302">
        <f>IF(D3302="OVERALL",IFERROR(LOOKUP(2,1/('Tracker&amp;Invoice'!$H3344:$AC3344&lt;&gt;""),COLUMN('Tracker&amp;Invoice'!$H3344:$AC3344)),8),G3303)</f>
        <v>15</v>
      </c>
      <c r="H3302">
        <f t="shared" si="102"/>
        <v>15</v>
      </c>
      <c r="I3302" s="29">
        <f>IF(D3302="INVOICE",SUM('Tracker&amp;Invoice'!$H3344:INDEX('Tracker&amp;Invoice'!$A3344:$AC3344,1,H3302)),0)</f>
        <v>0</v>
      </c>
      <c r="J3302" s="29">
        <f>IF(D3302="OVERALL",SUM('Tracker&amp;Invoice'!$H3344:$AC3344),0)</f>
        <v>0</v>
      </c>
    </row>
    <row r="3303" spans="1:10">
      <c r="A3303" t="e">
        <f t="shared" si="103"/>
        <v>#REF!</v>
      </c>
      <c r="B3303">
        <f>IF(AND('Tracker&amp;Invoice'!A3345&lt;&gt;"",'Tracker&amp;Invoice'!A3345&lt;&gt;"ITEM",'Tracker&amp;Invoice'!A3343="ITEM"),1,0)</f>
        <v>0</v>
      </c>
      <c r="C3303" t="str">
        <f>IF(B3303=1,'Tracker&amp;Invoice'!A3345,C3302)</f>
        <v>BQ-182</v>
      </c>
      <c r="D3303" t="str">
        <f>IF(LEFT(TRIM('Tracker&amp;Invoice'!B3345),9)="INVOICE #","INVOICE",IF(TRIM('Tracker&amp;Invoice'!B3345)="Overall Completion INVOICE","OVERALL",""))</f>
        <v/>
      </c>
      <c r="E3303" t="str">
        <f>IF(D3303="INVOICE",VALUE(MID(TRIM('Tracker&amp;Invoice'!B3345),10,10)),"")</f>
        <v/>
      </c>
      <c r="F3303">
        <f>IF(B3303=1,IFERROR(LOOKUP(2,1/('Tracker&amp;Invoice'!$H3345:$AC3345&lt;&gt;""),COLUMN('Tracker&amp;Invoice'!$H3345:$AC3345)),8),F3302)</f>
        <v>14</v>
      </c>
      <c r="G3303">
        <f>IF(D3303="OVERALL",IFERROR(LOOKUP(2,1/('Tracker&amp;Invoice'!$H3345:$AC3345&lt;&gt;""),COLUMN('Tracker&amp;Invoice'!$H3345:$AC3345)),8),G3304)</f>
        <v>15</v>
      </c>
      <c r="H3303">
        <f t="shared" si="102"/>
        <v>15</v>
      </c>
      <c r="I3303" s="29">
        <f>IF(D3303="INVOICE",SUM('Tracker&amp;Invoice'!$H3345:INDEX('Tracker&amp;Invoice'!$A3345:$AC3345,1,H3303)),0)</f>
        <v>0</v>
      </c>
      <c r="J3303" s="29">
        <f>IF(D3303="OVERALL",SUM('Tracker&amp;Invoice'!$H3345:$AC3345),0)</f>
        <v>0</v>
      </c>
    </row>
    <row r="3304" spans="1:10">
      <c r="A3304" t="e">
        <f t="shared" si="103"/>
        <v>#REF!</v>
      </c>
      <c r="B3304">
        <f>IF(AND('Tracker&amp;Invoice'!A3346&lt;&gt;"",'Tracker&amp;Invoice'!A3346&lt;&gt;"ITEM",'Tracker&amp;Invoice'!A3344="ITEM"),1,0)</f>
        <v>0</v>
      </c>
      <c r="C3304" t="str">
        <f>IF(B3304=1,'Tracker&amp;Invoice'!A3346,C3303)</f>
        <v>BQ-182</v>
      </c>
      <c r="D3304" t="str">
        <f>IF(LEFT(TRIM('Tracker&amp;Invoice'!B3346),9)="INVOICE #","INVOICE",IF(TRIM('Tracker&amp;Invoice'!B3346)="Overall Completion INVOICE","OVERALL",""))</f>
        <v>INVOICE</v>
      </c>
      <c r="E3304">
        <f>IF(D3304="INVOICE",VALUE(MID(TRIM('Tracker&amp;Invoice'!B3346),10,10)),"")</f>
        <v>14</v>
      </c>
      <c r="F3304">
        <f>IF(B3304=1,IFERROR(LOOKUP(2,1/('Tracker&amp;Invoice'!$H3346:$AC3346&lt;&gt;""),COLUMN('Tracker&amp;Invoice'!$H3346:$AC3346)),8),F3303)</f>
        <v>14</v>
      </c>
      <c r="G3304">
        <f>IF(D3304="OVERALL",IFERROR(LOOKUP(2,1/('Tracker&amp;Invoice'!$H3346:$AC3346&lt;&gt;""),COLUMN('Tracker&amp;Invoice'!$H3346:$AC3346)),8),G3305)</f>
        <v>15</v>
      </c>
      <c r="H3304">
        <f t="shared" si="102"/>
        <v>15</v>
      </c>
      <c r="I3304" s="29">
        <f>IF(D3304="INVOICE",SUM('Tracker&amp;Invoice'!$H3346:INDEX('Tracker&amp;Invoice'!$A3346:$AC3346,1,H3304)),0)</f>
        <v>154</v>
      </c>
      <c r="J3304" s="29">
        <f>IF(D3304="OVERALL",SUM('Tracker&amp;Invoice'!$H3346:$AC3346),0)</f>
        <v>0</v>
      </c>
    </row>
    <row r="3305" spans="1:10">
      <c r="A3305" t="e">
        <f t="shared" si="103"/>
        <v>#REF!</v>
      </c>
      <c r="B3305">
        <f>IF(AND('Tracker&amp;Invoice'!A3347&lt;&gt;"",'Tracker&amp;Invoice'!A3347&lt;&gt;"ITEM",'Tracker&amp;Invoice'!A3345="ITEM"),1,0)</f>
        <v>0</v>
      </c>
      <c r="C3305" t="str">
        <f>IF(B3305=1,'Tracker&amp;Invoice'!A3347,C3304)</f>
        <v>BQ-182</v>
      </c>
      <c r="D3305" t="str">
        <f>IF(LEFT(TRIM('Tracker&amp;Invoice'!B3347),9)="INVOICE #","INVOICE",IF(TRIM('Tracker&amp;Invoice'!B3347)="Overall Completion INVOICE","OVERALL",""))</f>
        <v/>
      </c>
      <c r="E3305" t="str">
        <f>IF(D3305="INVOICE",VALUE(MID(TRIM('Tracker&amp;Invoice'!B3347),10,10)),"")</f>
        <v/>
      </c>
      <c r="F3305">
        <f>IF(B3305=1,IFERROR(LOOKUP(2,1/('Tracker&amp;Invoice'!$H3347:$AC3347&lt;&gt;""),COLUMN('Tracker&amp;Invoice'!$H3347:$AC3347)),8),F3304)</f>
        <v>14</v>
      </c>
      <c r="G3305">
        <f>IF(D3305="OVERALL",IFERROR(LOOKUP(2,1/('Tracker&amp;Invoice'!$H3347:$AC3347&lt;&gt;""),COLUMN('Tracker&amp;Invoice'!$H3347:$AC3347)),8),G3306)</f>
        <v>15</v>
      </c>
      <c r="H3305">
        <f t="shared" si="102"/>
        <v>15</v>
      </c>
      <c r="I3305" s="29">
        <f>IF(D3305="INVOICE",SUM('Tracker&amp;Invoice'!$H3347:INDEX('Tracker&amp;Invoice'!$A3347:$AC3347,1,H3305)),0)</f>
        <v>0</v>
      </c>
      <c r="J3305" s="29">
        <f>IF(D3305="OVERALL",SUM('Tracker&amp;Invoice'!$H3347:$AC3347),0)</f>
        <v>0</v>
      </c>
    </row>
    <row r="3306" spans="1:10">
      <c r="A3306" t="e">
        <f t="shared" si="103"/>
        <v>#REF!</v>
      </c>
      <c r="B3306">
        <f>IF(AND('Tracker&amp;Invoice'!A3348&lt;&gt;"",'Tracker&amp;Invoice'!A3348&lt;&gt;"ITEM",'Tracker&amp;Invoice'!A3346="ITEM"),1,0)</f>
        <v>0</v>
      </c>
      <c r="C3306" t="str">
        <f>IF(B3306=1,'Tracker&amp;Invoice'!A3348,C3305)</f>
        <v>BQ-182</v>
      </c>
      <c r="D3306" t="str">
        <f>IF(LEFT(TRIM('Tracker&amp;Invoice'!B3348),9)="INVOICE #","INVOICE",IF(TRIM('Tracker&amp;Invoice'!B3348)="Overall Completion INVOICE","OVERALL",""))</f>
        <v>INVOICE</v>
      </c>
      <c r="E3306">
        <f>IF(D3306="INVOICE",VALUE(MID(TRIM('Tracker&amp;Invoice'!B3348),10,10)),"")</f>
        <v>31</v>
      </c>
      <c r="F3306">
        <f>IF(B3306=1,IFERROR(LOOKUP(2,1/('Tracker&amp;Invoice'!$H3348:$AC3348&lt;&gt;""),COLUMN('Tracker&amp;Invoice'!$H3348:$AC3348)),8),F3305)</f>
        <v>14</v>
      </c>
      <c r="G3306">
        <f>IF(D3306="OVERALL",IFERROR(LOOKUP(2,1/('Tracker&amp;Invoice'!$H3348:$AC3348&lt;&gt;""),COLUMN('Tracker&amp;Invoice'!$H3348:$AC3348)),8),G3307)</f>
        <v>15</v>
      </c>
      <c r="H3306">
        <f t="shared" si="102"/>
        <v>15</v>
      </c>
      <c r="I3306" s="29">
        <f>IF(D3306="INVOICE",SUM('Tracker&amp;Invoice'!$H3348:INDEX('Tracker&amp;Invoice'!$A3348:$AC3348,1,H3306)),0)</f>
        <v>22</v>
      </c>
      <c r="J3306" s="29">
        <f>IF(D3306="OVERALL",SUM('Tracker&amp;Invoice'!$H3348:$AC3348),0)</f>
        <v>0</v>
      </c>
    </row>
    <row r="3307" spans="1:10">
      <c r="A3307" t="e">
        <f t="shared" si="103"/>
        <v>#REF!</v>
      </c>
      <c r="B3307">
        <f>IF(AND('Tracker&amp;Invoice'!A3349&lt;&gt;"",'Tracker&amp;Invoice'!A3349&lt;&gt;"ITEM",'Tracker&amp;Invoice'!A3347="ITEM"),1,0)</f>
        <v>0</v>
      </c>
      <c r="C3307" t="str">
        <f>IF(B3307=1,'Tracker&amp;Invoice'!A3349,C3306)</f>
        <v>BQ-182</v>
      </c>
      <c r="D3307" t="str">
        <f>IF(LEFT(TRIM('Tracker&amp;Invoice'!B3349),9)="INVOICE #","INVOICE",IF(TRIM('Tracker&amp;Invoice'!B3349)="Overall Completion INVOICE","OVERALL",""))</f>
        <v/>
      </c>
      <c r="E3307" t="str">
        <f>IF(D3307="INVOICE",VALUE(MID(TRIM('Tracker&amp;Invoice'!B3349),10,10)),"")</f>
        <v/>
      </c>
      <c r="F3307">
        <f>IF(B3307=1,IFERROR(LOOKUP(2,1/('Tracker&amp;Invoice'!$H3349:$AC3349&lt;&gt;""),COLUMN('Tracker&amp;Invoice'!$H3349:$AC3349)),8),F3306)</f>
        <v>14</v>
      </c>
      <c r="G3307">
        <f>IF(D3307="OVERALL",IFERROR(LOOKUP(2,1/('Tracker&amp;Invoice'!$H3349:$AC3349&lt;&gt;""),COLUMN('Tracker&amp;Invoice'!$H3349:$AC3349)),8),G3308)</f>
        <v>15</v>
      </c>
      <c r="H3307">
        <f t="shared" si="102"/>
        <v>15</v>
      </c>
      <c r="I3307" s="29">
        <f>IF(D3307="INVOICE",SUM('Tracker&amp;Invoice'!$H3349:INDEX('Tracker&amp;Invoice'!$A3349:$AC3349,1,H3307)),0)</f>
        <v>0</v>
      </c>
      <c r="J3307" s="29">
        <f>IF(D3307="OVERALL",SUM('Tracker&amp;Invoice'!$H3349:$AC3349),0)</f>
        <v>0</v>
      </c>
    </row>
    <row r="3308" spans="1:10">
      <c r="A3308" t="e">
        <f t="shared" si="103"/>
        <v>#REF!</v>
      </c>
      <c r="B3308">
        <f>IF(AND('Tracker&amp;Invoice'!A3350&lt;&gt;"",'Tracker&amp;Invoice'!A3350&lt;&gt;"ITEM",'Tracker&amp;Invoice'!A3348="ITEM"),1,0)</f>
        <v>0</v>
      </c>
      <c r="C3308" t="str">
        <f>IF(B3308=1,'Tracker&amp;Invoice'!A3350,C3307)</f>
        <v>BQ-182</v>
      </c>
      <c r="D3308" t="str">
        <f>IF(LEFT(TRIM('Tracker&amp;Invoice'!B3350),9)="INVOICE #","INVOICE",IF(TRIM('Tracker&amp;Invoice'!B3350)="Overall Completion INVOICE","OVERALL",""))</f>
        <v/>
      </c>
      <c r="E3308" t="str">
        <f>IF(D3308="INVOICE",VALUE(MID(TRIM('Tracker&amp;Invoice'!B3350),10,10)),"")</f>
        <v/>
      </c>
      <c r="F3308">
        <f>IF(B3308=1,IFERROR(LOOKUP(2,1/('Tracker&amp;Invoice'!$H3350:$AC3350&lt;&gt;""),COLUMN('Tracker&amp;Invoice'!$H3350:$AC3350)),8),F3307)</f>
        <v>14</v>
      </c>
      <c r="G3308">
        <f>IF(D3308="OVERALL",IFERROR(LOOKUP(2,1/('Tracker&amp;Invoice'!$H3350:$AC3350&lt;&gt;""),COLUMN('Tracker&amp;Invoice'!$H3350:$AC3350)),8),G3309)</f>
        <v>15</v>
      </c>
      <c r="H3308">
        <f t="shared" si="102"/>
        <v>15</v>
      </c>
      <c r="I3308" s="29">
        <f>IF(D3308="INVOICE",SUM('Tracker&amp;Invoice'!$H3350:INDEX('Tracker&amp;Invoice'!$A3350:$AC3350,1,H3308)),0)</f>
        <v>0</v>
      </c>
      <c r="J3308" s="29">
        <f>IF(D3308="OVERALL",SUM('Tracker&amp;Invoice'!$H3350:$AC3350),0)</f>
        <v>0</v>
      </c>
    </row>
    <row r="3309" spans="1:10">
      <c r="A3309" t="e">
        <f t="shared" si="103"/>
        <v>#REF!</v>
      </c>
      <c r="B3309">
        <f>IF(AND('Tracker&amp;Invoice'!A3351&lt;&gt;"",'Tracker&amp;Invoice'!A3351&lt;&gt;"ITEM",'Tracker&amp;Invoice'!A3349="ITEM"),1,0)</f>
        <v>0</v>
      </c>
      <c r="C3309" t="str">
        <f>IF(B3309=1,'Tracker&amp;Invoice'!A3351,C3308)</f>
        <v>BQ-182</v>
      </c>
      <c r="D3309" t="str">
        <f>IF(LEFT(TRIM('Tracker&amp;Invoice'!B3351),9)="INVOICE #","INVOICE",IF(TRIM('Tracker&amp;Invoice'!B3351)="Overall Completion INVOICE","OVERALL",""))</f>
        <v/>
      </c>
      <c r="E3309" t="str">
        <f>IF(D3309="INVOICE",VALUE(MID(TRIM('Tracker&amp;Invoice'!B3351),10,10)),"")</f>
        <v/>
      </c>
      <c r="F3309">
        <f>IF(B3309=1,IFERROR(LOOKUP(2,1/('Tracker&amp;Invoice'!$H3351:$AC3351&lt;&gt;""),COLUMN('Tracker&amp;Invoice'!$H3351:$AC3351)),8),F3308)</f>
        <v>14</v>
      </c>
      <c r="G3309">
        <f>IF(D3309="OVERALL",IFERROR(LOOKUP(2,1/('Tracker&amp;Invoice'!$H3351:$AC3351&lt;&gt;""),COLUMN('Tracker&amp;Invoice'!$H3351:$AC3351)),8),G3310)</f>
        <v>15</v>
      </c>
      <c r="H3309">
        <f t="shared" si="102"/>
        <v>15</v>
      </c>
      <c r="I3309" s="29">
        <f>IF(D3309="INVOICE",SUM('Tracker&amp;Invoice'!$H3351:INDEX('Tracker&amp;Invoice'!$A3351:$AC3351,1,H3309)),0)</f>
        <v>0</v>
      </c>
      <c r="J3309" s="29">
        <f>IF(D3309="OVERALL",SUM('Tracker&amp;Invoice'!$H3351:$AC3351),0)</f>
        <v>0</v>
      </c>
    </row>
    <row r="3310" spans="1:10">
      <c r="A3310" t="e">
        <f t="shared" si="103"/>
        <v>#REF!</v>
      </c>
      <c r="B3310">
        <f>IF(AND('Tracker&amp;Invoice'!A3352&lt;&gt;"",'Tracker&amp;Invoice'!A3352&lt;&gt;"ITEM",'Tracker&amp;Invoice'!A3350="ITEM"),1,0)</f>
        <v>0</v>
      </c>
      <c r="C3310" t="str">
        <f>IF(B3310=1,'Tracker&amp;Invoice'!A3352,C3309)</f>
        <v>BQ-182</v>
      </c>
      <c r="D3310" t="str">
        <f>IF(LEFT(TRIM('Tracker&amp;Invoice'!B3352),9)="INVOICE #","INVOICE",IF(TRIM('Tracker&amp;Invoice'!B3352)="Overall Completion INVOICE","OVERALL",""))</f>
        <v/>
      </c>
      <c r="E3310" t="str">
        <f>IF(D3310="INVOICE",VALUE(MID(TRIM('Tracker&amp;Invoice'!B3352),10,10)),"")</f>
        <v/>
      </c>
      <c r="F3310">
        <f>IF(B3310=1,IFERROR(LOOKUP(2,1/('Tracker&amp;Invoice'!$H3352:$AC3352&lt;&gt;""),COLUMN('Tracker&amp;Invoice'!$H3352:$AC3352)),8),F3309)</f>
        <v>14</v>
      </c>
      <c r="G3310">
        <f>IF(D3310="OVERALL",IFERROR(LOOKUP(2,1/('Tracker&amp;Invoice'!$H3352:$AC3352&lt;&gt;""),COLUMN('Tracker&amp;Invoice'!$H3352:$AC3352)),8),G3311)</f>
        <v>15</v>
      </c>
      <c r="H3310">
        <f t="shared" si="102"/>
        <v>15</v>
      </c>
      <c r="I3310" s="29">
        <f>IF(D3310="INVOICE",SUM('Tracker&amp;Invoice'!$H3352:INDEX('Tracker&amp;Invoice'!$A3352:$AC3352,1,H3310)),0)</f>
        <v>0</v>
      </c>
      <c r="J3310" s="29">
        <f>IF(D3310="OVERALL",SUM('Tracker&amp;Invoice'!$H3352:$AC3352),0)</f>
        <v>0</v>
      </c>
    </row>
    <row r="3311" spans="1:10">
      <c r="A3311" t="e">
        <f t="shared" si="103"/>
        <v>#REF!</v>
      </c>
      <c r="B3311">
        <f>IF(AND('Tracker&amp;Invoice'!A3353&lt;&gt;"",'Tracker&amp;Invoice'!A3353&lt;&gt;"ITEM",'Tracker&amp;Invoice'!A3351="ITEM"),1,0)</f>
        <v>0</v>
      </c>
      <c r="C3311" t="str">
        <f>IF(B3311=1,'Tracker&amp;Invoice'!A3353,C3310)</f>
        <v>BQ-182</v>
      </c>
      <c r="D3311" t="str">
        <f>IF(LEFT(TRIM('Tracker&amp;Invoice'!B3353),9)="INVOICE #","INVOICE",IF(TRIM('Tracker&amp;Invoice'!B3353)="Overall Completion INVOICE","OVERALL",""))</f>
        <v/>
      </c>
      <c r="E3311" t="str">
        <f>IF(D3311="INVOICE",VALUE(MID(TRIM('Tracker&amp;Invoice'!B3353),10,10)),"")</f>
        <v/>
      </c>
      <c r="F3311">
        <f>IF(B3311=1,IFERROR(LOOKUP(2,1/('Tracker&amp;Invoice'!$H3353:$AC3353&lt;&gt;""),COLUMN('Tracker&amp;Invoice'!$H3353:$AC3353)),8),F3310)</f>
        <v>14</v>
      </c>
      <c r="G3311">
        <f>IF(D3311="OVERALL",IFERROR(LOOKUP(2,1/('Tracker&amp;Invoice'!$H3353:$AC3353&lt;&gt;""),COLUMN('Tracker&amp;Invoice'!$H3353:$AC3353)),8),G3312)</f>
        <v>15</v>
      </c>
      <c r="H3311">
        <f t="shared" si="102"/>
        <v>15</v>
      </c>
      <c r="I3311" s="29">
        <f>IF(D3311="INVOICE",SUM('Tracker&amp;Invoice'!$H3353:INDEX('Tracker&amp;Invoice'!$A3353:$AC3353,1,H3311)),0)</f>
        <v>0</v>
      </c>
      <c r="J3311" s="29">
        <f>IF(D3311="OVERALL",SUM('Tracker&amp;Invoice'!$H3353:$AC3353),0)</f>
        <v>0</v>
      </c>
    </row>
    <row r="3312" spans="1:10">
      <c r="A3312" t="e">
        <f t="shared" si="103"/>
        <v>#REF!</v>
      </c>
      <c r="B3312">
        <f>IF(AND('Tracker&amp;Invoice'!A3354&lt;&gt;"",'Tracker&amp;Invoice'!A3354&lt;&gt;"ITEM",'Tracker&amp;Invoice'!A3352="ITEM"),1,0)</f>
        <v>0</v>
      </c>
      <c r="C3312" t="str">
        <f>IF(B3312=1,'Tracker&amp;Invoice'!A3354,C3311)</f>
        <v>BQ-182</v>
      </c>
      <c r="D3312" t="str">
        <f>IF(LEFT(TRIM('Tracker&amp;Invoice'!B3354),9)="INVOICE #","INVOICE",IF(TRIM('Tracker&amp;Invoice'!B3354)="Overall Completion INVOICE","OVERALL",""))</f>
        <v/>
      </c>
      <c r="E3312" t="str">
        <f>IF(D3312="INVOICE",VALUE(MID(TRIM('Tracker&amp;Invoice'!B3354),10,10)),"")</f>
        <v/>
      </c>
      <c r="F3312">
        <f>IF(B3312=1,IFERROR(LOOKUP(2,1/('Tracker&amp;Invoice'!$H3354:$AC3354&lt;&gt;""),COLUMN('Tracker&amp;Invoice'!$H3354:$AC3354)),8),F3311)</f>
        <v>14</v>
      </c>
      <c r="G3312">
        <f>IF(D3312="OVERALL",IFERROR(LOOKUP(2,1/('Tracker&amp;Invoice'!$H3354:$AC3354&lt;&gt;""),COLUMN('Tracker&amp;Invoice'!$H3354:$AC3354)),8),G3313)</f>
        <v>15</v>
      </c>
      <c r="H3312">
        <f t="shared" si="102"/>
        <v>15</v>
      </c>
      <c r="I3312" s="29">
        <f>IF(D3312="INVOICE",SUM('Tracker&amp;Invoice'!$H3354:INDEX('Tracker&amp;Invoice'!$A3354:$AC3354,1,H3312)),0)</f>
        <v>0</v>
      </c>
      <c r="J3312" s="29">
        <f>IF(D3312="OVERALL",SUM('Tracker&amp;Invoice'!$H3354:$AC3354),0)</f>
        <v>0</v>
      </c>
    </row>
    <row r="3313" spans="1:10">
      <c r="A3313" t="e">
        <f t="shared" si="103"/>
        <v>#REF!</v>
      </c>
      <c r="B3313">
        <f>IF(AND('Tracker&amp;Invoice'!A3355&lt;&gt;"",'Tracker&amp;Invoice'!A3355&lt;&gt;"ITEM",'Tracker&amp;Invoice'!A3353="ITEM"),1,0)</f>
        <v>0</v>
      </c>
      <c r="C3313" t="str">
        <f>IF(B3313=1,'Tracker&amp;Invoice'!A3355,C3312)</f>
        <v>BQ-182</v>
      </c>
      <c r="D3313" t="str">
        <f>IF(LEFT(TRIM('Tracker&amp;Invoice'!B3355),9)="INVOICE #","INVOICE",IF(TRIM('Tracker&amp;Invoice'!B3355)="Overall Completion INVOICE","OVERALL",""))</f>
        <v/>
      </c>
      <c r="E3313" t="str">
        <f>IF(D3313="INVOICE",VALUE(MID(TRIM('Tracker&amp;Invoice'!B3355),10,10)),"")</f>
        <v/>
      </c>
      <c r="F3313">
        <f>IF(B3313=1,IFERROR(LOOKUP(2,1/('Tracker&amp;Invoice'!$H3355:$AC3355&lt;&gt;""),COLUMN('Tracker&amp;Invoice'!$H3355:$AC3355)),8),F3312)</f>
        <v>14</v>
      </c>
      <c r="G3313">
        <f>IF(D3313="OVERALL",IFERROR(LOOKUP(2,1/('Tracker&amp;Invoice'!$H3355:$AC3355&lt;&gt;""),COLUMN('Tracker&amp;Invoice'!$H3355:$AC3355)),8),G3314)</f>
        <v>15</v>
      </c>
      <c r="H3313">
        <f t="shared" si="102"/>
        <v>15</v>
      </c>
      <c r="I3313" s="29">
        <f>IF(D3313="INVOICE",SUM('Tracker&amp;Invoice'!$H3355:INDEX('Tracker&amp;Invoice'!$A3355:$AC3355,1,H3313)),0)</f>
        <v>0</v>
      </c>
      <c r="J3313" s="29">
        <f>IF(D3313="OVERALL",SUM('Tracker&amp;Invoice'!$H3355:$AC3355),0)</f>
        <v>0</v>
      </c>
    </row>
    <row r="3314" spans="1:10">
      <c r="A3314" t="e">
        <f t="shared" si="103"/>
        <v>#REF!</v>
      </c>
      <c r="B3314">
        <f>IF(AND('Tracker&amp;Invoice'!A3356&lt;&gt;"",'Tracker&amp;Invoice'!A3356&lt;&gt;"ITEM",'Tracker&amp;Invoice'!A3354="ITEM"),1,0)</f>
        <v>0</v>
      </c>
      <c r="C3314" t="str">
        <f>IF(B3314=1,'Tracker&amp;Invoice'!A3356,C3313)</f>
        <v>BQ-182</v>
      </c>
      <c r="D3314" t="str">
        <f>IF(LEFT(TRIM('Tracker&amp;Invoice'!B3356),9)="INVOICE #","INVOICE",IF(TRIM('Tracker&amp;Invoice'!B3356)="Overall Completion INVOICE","OVERALL",""))</f>
        <v>OVERALL</v>
      </c>
      <c r="E3314" t="str">
        <f>IF(D3314="INVOICE",VALUE(MID(TRIM('Tracker&amp;Invoice'!B3356),10,10)),"")</f>
        <v/>
      </c>
      <c r="F3314">
        <f>IF(B3314=1,IFERROR(LOOKUP(2,1/('Tracker&amp;Invoice'!$H3356:$AC3356&lt;&gt;""),COLUMN('Tracker&amp;Invoice'!$H3356:$AC3356)),8),F3313)</f>
        <v>14</v>
      </c>
      <c r="G3314">
        <f>IF(D3314="OVERALL",IFERROR(LOOKUP(2,1/('Tracker&amp;Invoice'!$H3356:$AC3356&lt;&gt;""),COLUMN('Tracker&amp;Invoice'!$H3356:$AC3356)),8),G3315)</f>
        <v>15</v>
      </c>
      <c r="H3314">
        <f t="shared" si="102"/>
        <v>15</v>
      </c>
      <c r="I3314" s="29">
        <f>IF(D3314="INVOICE",SUM('Tracker&amp;Invoice'!$H3356:INDEX('Tracker&amp;Invoice'!$A3356:$AC3356,1,H3314)),0)</f>
        <v>0</v>
      </c>
      <c r="J3314" s="29">
        <f>IF(D3314="OVERALL",SUM('Tracker&amp;Invoice'!$H3356:$AC3356),0)</f>
        <v>175.99999999999997</v>
      </c>
    </row>
    <row r="3315" spans="1:10">
      <c r="A3315" t="e">
        <f t="shared" si="103"/>
        <v>#REF!</v>
      </c>
      <c r="B3315">
        <f>IF(AND('Tracker&amp;Invoice'!A3357&lt;&gt;"",'Tracker&amp;Invoice'!A3357&lt;&gt;"ITEM",'Tracker&amp;Invoice'!A3355="ITEM"),1,0)</f>
        <v>0</v>
      </c>
      <c r="C3315" t="str">
        <f>IF(B3315=1,'Tracker&amp;Invoice'!A3357,C3314)</f>
        <v>BQ-182</v>
      </c>
      <c r="D3315" t="str">
        <f>IF(LEFT(TRIM('Tracker&amp;Invoice'!B3357),9)="INVOICE #","INVOICE",IF(TRIM('Tracker&amp;Invoice'!B3357)="Overall Completion INVOICE","OVERALL",""))</f>
        <v/>
      </c>
      <c r="E3315" t="str">
        <f>IF(D3315="INVOICE",VALUE(MID(TRIM('Tracker&amp;Invoice'!B3357),10,10)),"")</f>
        <v/>
      </c>
      <c r="F3315">
        <f>IF(B3315=1,IFERROR(LOOKUP(2,1/('Tracker&amp;Invoice'!$H3357:$AC3357&lt;&gt;""),COLUMN('Tracker&amp;Invoice'!$H3357:$AC3357)),8),F3314)</f>
        <v>14</v>
      </c>
      <c r="G3315">
        <f>IF(D3315="OVERALL",IFERROR(LOOKUP(2,1/('Tracker&amp;Invoice'!$H3357:$AC3357&lt;&gt;""),COLUMN('Tracker&amp;Invoice'!$H3357:$AC3357)),8),G3316)</f>
        <v>16</v>
      </c>
      <c r="H3315">
        <f t="shared" si="102"/>
        <v>16</v>
      </c>
      <c r="I3315" s="29">
        <f>IF(D3315="INVOICE",SUM('Tracker&amp;Invoice'!$H3357:INDEX('Tracker&amp;Invoice'!$A3357:$AC3357,1,H3315)),0)</f>
        <v>0</v>
      </c>
      <c r="J3315" s="29">
        <f>IF(D3315="OVERALL",SUM('Tracker&amp;Invoice'!$H3357:$AC3357),0)</f>
        <v>0</v>
      </c>
    </row>
    <row r="3316" spans="1:10">
      <c r="A3316" t="e">
        <f t="shared" si="103"/>
        <v>#REF!</v>
      </c>
      <c r="B3316">
        <f>IF(AND('Tracker&amp;Invoice'!A3358&lt;&gt;"",'Tracker&amp;Invoice'!A3358&lt;&gt;"ITEM",'Tracker&amp;Invoice'!A3356="ITEM"),1,0)</f>
        <v>0</v>
      </c>
      <c r="C3316" t="str">
        <f>IF(B3316=1,'Tracker&amp;Invoice'!A3358,C3315)</f>
        <v>BQ-182</v>
      </c>
      <c r="D3316" t="str">
        <f>IF(LEFT(TRIM('Tracker&amp;Invoice'!B3358),9)="INVOICE #","INVOICE",IF(TRIM('Tracker&amp;Invoice'!B3358)="Overall Completion INVOICE","OVERALL",""))</f>
        <v/>
      </c>
      <c r="E3316" t="str">
        <f>IF(D3316="INVOICE",VALUE(MID(TRIM('Tracker&amp;Invoice'!B3358),10,10)),"")</f>
        <v/>
      </c>
      <c r="F3316">
        <f>IF(B3316=1,IFERROR(LOOKUP(2,1/('Tracker&amp;Invoice'!$H3358:$AC3358&lt;&gt;""),COLUMN('Tracker&amp;Invoice'!$H3358:$AC3358)),8),F3315)</f>
        <v>14</v>
      </c>
      <c r="G3316">
        <f>IF(D3316="OVERALL",IFERROR(LOOKUP(2,1/('Tracker&amp;Invoice'!$H3358:$AC3358&lt;&gt;""),COLUMN('Tracker&amp;Invoice'!$H3358:$AC3358)),8),G3317)</f>
        <v>16</v>
      </c>
      <c r="H3316">
        <f t="shared" si="102"/>
        <v>16</v>
      </c>
      <c r="I3316" s="29">
        <f>IF(D3316="INVOICE",SUM('Tracker&amp;Invoice'!$H3358:INDEX('Tracker&amp;Invoice'!$A3358:$AC3358,1,H3316)),0)</f>
        <v>0</v>
      </c>
      <c r="J3316" s="29">
        <f>IF(D3316="OVERALL",SUM('Tracker&amp;Invoice'!$H3358:$AC3358),0)</f>
        <v>0</v>
      </c>
    </row>
    <row r="3317" spans="1:10">
      <c r="A3317" t="e">
        <f t="shared" si="103"/>
        <v>#REF!</v>
      </c>
      <c r="B3317">
        <f>IF(AND('Tracker&amp;Invoice'!A3359&lt;&gt;"",'Tracker&amp;Invoice'!A3359&lt;&gt;"ITEM",'Tracker&amp;Invoice'!A3357="ITEM"),1,0)</f>
        <v>0</v>
      </c>
      <c r="C3317" t="str">
        <f>IF(B3317=1,'Tracker&amp;Invoice'!A3359,C3316)</f>
        <v>BQ-182</v>
      </c>
      <c r="D3317" t="str">
        <f>IF(LEFT(TRIM('Tracker&amp;Invoice'!B3359),9)="INVOICE #","INVOICE",IF(TRIM('Tracker&amp;Invoice'!B3359)="Overall Completion INVOICE","OVERALL",""))</f>
        <v/>
      </c>
      <c r="E3317" t="str">
        <f>IF(D3317="INVOICE",VALUE(MID(TRIM('Tracker&amp;Invoice'!B3359),10,10)),"")</f>
        <v/>
      </c>
      <c r="F3317">
        <f>IF(B3317=1,IFERROR(LOOKUP(2,1/('Tracker&amp;Invoice'!$H3359:$AC3359&lt;&gt;""),COLUMN('Tracker&amp;Invoice'!$H3359:$AC3359)),8),F3316)</f>
        <v>14</v>
      </c>
      <c r="G3317">
        <f>IF(D3317="OVERALL",IFERROR(LOOKUP(2,1/('Tracker&amp;Invoice'!$H3359:$AC3359&lt;&gt;""),COLUMN('Tracker&amp;Invoice'!$H3359:$AC3359)),8),G3318)</f>
        <v>16</v>
      </c>
      <c r="H3317">
        <f t="shared" si="102"/>
        <v>16</v>
      </c>
      <c r="I3317" s="29">
        <f>IF(D3317="INVOICE",SUM('Tracker&amp;Invoice'!$H3359:INDEX('Tracker&amp;Invoice'!$A3359:$AC3359,1,H3317)),0)</f>
        <v>0</v>
      </c>
      <c r="J3317" s="29">
        <f>IF(D3317="OVERALL",SUM('Tracker&amp;Invoice'!$H3359:$AC3359),0)</f>
        <v>0</v>
      </c>
    </row>
    <row r="3318" spans="1:10">
      <c r="A3318" t="e">
        <f t="shared" si="103"/>
        <v>#REF!</v>
      </c>
      <c r="B3318">
        <f>IF(AND('Tracker&amp;Invoice'!A3360&lt;&gt;"",'Tracker&amp;Invoice'!A3360&lt;&gt;"ITEM",'Tracker&amp;Invoice'!A3358="ITEM"),1,0)</f>
        <v>0</v>
      </c>
      <c r="C3318" t="str">
        <f>IF(B3318=1,'Tracker&amp;Invoice'!A3360,C3317)</f>
        <v>BQ-182</v>
      </c>
      <c r="D3318" t="str">
        <f>IF(LEFT(TRIM('Tracker&amp;Invoice'!B3360),9)="INVOICE #","INVOICE",IF(TRIM('Tracker&amp;Invoice'!B3360)="Overall Completion INVOICE","OVERALL",""))</f>
        <v/>
      </c>
      <c r="E3318" t="str">
        <f>IF(D3318="INVOICE",VALUE(MID(TRIM('Tracker&amp;Invoice'!B3360),10,10)),"")</f>
        <v/>
      </c>
      <c r="F3318">
        <f>IF(B3318=1,IFERROR(LOOKUP(2,1/('Tracker&amp;Invoice'!$H3360:$AC3360&lt;&gt;""),COLUMN('Tracker&amp;Invoice'!$H3360:$AC3360)),8),F3317)</f>
        <v>14</v>
      </c>
      <c r="G3318">
        <f>IF(D3318="OVERALL",IFERROR(LOOKUP(2,1/('Tracker&amp;Invoice'!$H3360:$AC3360&lt;&gt;""),COLUMN('Tracker&amp;Invoice'!$H3360:$AC3360)),8),G3319)</f>
        <v>16</v>
      </c>
      <c r="H3318">
        <f t="shared" si="102"/>
        <v>16</v>
      </c>
      <c r="I3318" s="29">
        <f>IF(D3318="INVOICE",SUM('Tracker&amp;Invoice'!$H3360:INDEX('Tracker&amp;Invoice'!$A3360:$AC3360,1,H3318)),0)</f>
        <v>0</v>
      </c>
      <c r="J3318" s="29">
        <f>IF(D3318="OVERALL",SUM('Tracker&amp;Invoice'!$H3360:$AC3360),0)</f>
        <v>0</v>
      </c>
    </row>
    <row r="3319" spans="1:10">
      <c r="A3319" t="e">
        <f t="shared" si="103"/>
        <v>#REF!</v>
      </c>
      <c r="B3319">
        <f>IF(AND('Tracker&amp;Invoice'!A3361&lt;&gt;"",'Tracker&amp;Invoice'!A3361&lt;&gt;"ITEM",'Tracker&amp;Invoice'!A3359="ITEM"),1,0)</f>
        <v>0</v>
      </c>
      <c r="C3319" t="str">
        <f>IF(B3319=1,'Tracker&amp;Invoice'!A3361,C3318)</f>
        <v>BQ-182</v>
      </c>
      <c r="D3319" t="str">
        <f>IF(LEFT(TRIM('Tracker&amp;Invoice'!B3361),9)="INVOICE #","INVOICE",IF(TRIM('Tracker&amp;Invoice'!B3361)="Overall Completion INVOICE","OVERALL",""))</f>
        <v/>
      </c>
      <c r="E3319" t="str">
        <f>IF(D3319="INVOICE",VALUE(MID(TRIM('Tracker&amp;Invoice'!B3361),10,10)),"")</f>
        <v/>
      </c>
      <c r="F3319">
        <f>IF(B3319=1,IFERROR(LOOKUP(2,1/('Tracker&amp;Invoice'!$H3361:$AC3361&lt;&gt;""),COLUMN('Tracker&amp;Invoice'!$H3361:$AC3361)),8),F3318)</f>
        <v>14</v>
      </c>
      <c r="G3319">
        <f>IF(D3319="OVERALL",IFERROR(LOOKUP(2,1/('Tracker&amp;Invoice'!$H3361:$AC3361&lt;&gt;""),COLUMN('Tracker&amp;Invoice'!$H3361:$AC3361)),8),G3320)</f>
        <v>16</v>
      </c>
      <c r="H3319">
        <f t="shared" si="102"/>
        <v>16</v>
      </c>
      <c r="I3319" s="29">
        <f>IF(D3319="INVOICE",SUM('Tracker&amp;Invoice'!$H3361:INDEX('Tracker&amp;Invoice'!$A3361:$AC3361,1,H3319)),0)</f>
        <v>0</v>
      </c>
      <c r="J3319" s="29">
        <f>IF(D3319="OVERALL",SUM('Tracker&amp;Invoice'!$H3361:$AC3361),0)</f>
        <v>0</v>
      </c>
    </row>
    <row r="3320" spans="1:10">
      <c r="A3320" t="e">
        <f t="shared" si="103"/>
        <v>#REF!</v>
      </c>
      <c r="B3320">
        <f>IF(AND('Tracker&amp;Invoice'!A3362&lt;&gt;"",'Tracker&amp;Invoice'!A3362&lt;&gt;"ITEM",'Tracker&amp;Invoice'!A3360="ITEM"),1,0)</f>
        <v>0</v>
      </c>
      <c r="C3320" t="str">
        <f>IF(B3320=1,'Tracker&amp;Invoice'!A3362,C3319)</f>
        <v>BQ-182</v>
      </c>
      <c r="D3320" t="str">
        <f>IF(LEFT(TRIM('Tracker&amp;Invoice'!B3362),9)="INVOICE #","INVOICE",IF(TRIM('Tracker&amp;Invoice'!B3362)="Overall Completion INVOICE","OVERALL",""))</f>
        <v/>
      </c>
      <c r="E3320" t="str">
        <f>IF(D3320="INVOICE",VALUE(MID(TRIM('Tracker&amp;Invoice'!B3362),10,10)),"")</f>
        <v/>
      </c>
      <c r="F3320">
        <f>IF(B3320=1,IFERROR(LOOKUP(2,1/('Tracker&amp;Invoice'!$H3362:$AC3362&lt;&gt;""),COLUMN('Tracker&amp;Invoice'!$H3362:$AC3362)),8),F3319)</f>
        <v>14</v>
      </c>
      <c r="G3320">
        <f>IF(D3320="OVERALL",IFERROR(LOOKUP(2,1/('Tracker&amp;Invoice'!$H3362:$AC3362&lt;&gt;""),COLUMN('Tracker&amp;Invoice'!$H3362:$AC3362)),8),G3321)</f>
        <v>16</v>
      </c>
      <c r="H3320">
        <f t="shared" si="102"/>
        <v>16</v>
      </c>
      <c r="I3320" s="29">
        <f>IF(D3320="INVOICE",SUM('Tracker&amp;Invoice'!$H3362:INDEX('Tracker&amp;Invoice'!$A3362:$AC3362,1,H3320)),0)</f>
        <v>0</v>
      </c>
      <c r="J3320" s="29">
        <f>IF(D3320="OVERALL",SUM('Tracker&amp;Invoice'!$H3362:$AC3362),0)</f>
        <v>0</v>
      </c>
    </row>
    <row r="3321" spans="1:10">
      <c r="A3321" t="e">
        <f t="shared" si="103"/>
        <v>#REF!</v>
      </c>
      <c r="B3321">
        <f>IF(AND('Tracker&amp;Invoice'!A3363&lt;&gt;"",'Tracker&amp;Invoice'!A3363&lt;&gt;"ITEM",'Tracker&amp;Invoice'!A3361="ITEM"),1,0)</f>
        <v>0</v>
      </c>
      <c r="C3321" t="str">
        <f>IF(B3321=1,'Tracker&amp;Invoice'!A3363,C3320)</f>
        <v>BQ-182</v>
      </c>
      <c r="D3321" t="str">
        <f>IF(LEFT(TRIM('Tracker&amp;Invoice'!B3363),9)="INVOICE #","INVOICE",IF(TRIM('Tracker&amp;Invoice'!B3363)="Overall Completion INVOICE","OVERALL",""))</f>
        <v/>
      </c>
      <c r="E3321" t="str">
        <f>IF(D3321="INVOICE",VALUE(MID(TRIM('Tracker&amp;Invoice'!B3363),10,10)),"")</f>
        <v/>
      </c>
      <c r="F3321">
        <f>IF(B3321=1,IFERROR(LOOKUP(2,1/('Tracker&amp;Invoice'!$H3363:$AC3363&lt;&gt;""),COLUMN('Tracker&amp;Invoice'!$H3363:$AC3363)),8),F3320)</f>
        <v>14</v>
      </c>
      <c r="G3321">
        <f>IF(D3321="OVERALL",IFERROR(LOOKUP(2,1/('Tracker&amp;Invoice'!$H3363:$AC3363&lt;&gt;""),COLUMN('Tracker&amp;Invoice'!$H3363:$AC3363)),8),G3322)</f>
        <v>16</v>
      </c>
      <c r="H3321">
        <f t="shared" si="102"/>
        <v>16</v>
      </c>
      <c r="I3321" s="29">
        <f>IF(D3321="INVOICE",SUM('Tracker&amp;Invoice'!$H3363:INDEX('Tracker&amp;Invoice'!$A3363:$AC3363,1,H3321)),0)</f>
        <v>0</v>
      </c>
      <c r="J3321" s="29">
        <f>IF(D3321="OVERALL",SUM('Tracker&amp;Invoice'!$H3363:$AC3363),0)</f>
        <v>0</v>
      </c>
    </row>
    <row r="3322" spans="1:10">
      <c r="A3322" t="e">
        <f t="shared" si="103"/>
        <v>#REF!</v>
      </c>
      <c r="B3322">
        <f>IF(AND('Tracker&amp;Invoice'!A3364&lt;&gt;"",'Tracker&amp;Invoice'!A3364&lt;&gt;"ITEM",'Tracker&amp;Invoice'!A3362="ITEM"),1,0)</f>
        <v>0</v>
      </c>
      <c r="C3322" t="str">
        <f>IF(B3322=1,'Tracker&amp;Invoice'!A3364,C3321)</f>
        <v>BQ-182</v>
      </c>
      <c r="D3322" t="str">
        <f>IF(LEFT(TRIM('Tracker&amp;Invoice'!B3364),9)="INVOICE #","INVOICE",IF(TRIM('Tracker&amp;Invoice'!B3364)="Overall Completion INVOICE","OVERALL",""))</f>
        <v/>
      </c>
      <c r="E3322" t="str">
        <f>IF(D3322="INVOICE",VALUE(MID(TRIM('Tracker&amp;Invoice'!B3364),10,10)),"")</f>
        <v/>
      </c>
      <c r="F3322">
        <f>IF(B3322=1,IFERROR(LOOKUP(2,1/('Tracker&amp;Invoice'!$H3364:$AC3364&lt;&gt;""),COLUMN('Tracker&amp;Invoice'!$H3364:$AC3364)),8),F3321)</f>
        <v>14</v>
      </c>
      <c r="G3322">
        <f>IF(D3322="OVERALL",IFERROR(LOOKUP(2,1/('Tracker&amp;Invoice'!$H3364:$AC3364&lt;&gt;""),COLUMN('Tracker&amp;Invoice'!$H3364:$AC3364)),8),G3323)</f>
        <v>16</v>
      </c>
      <c r="H3322">
        <f t="shared" si="102"/>
        <v>16</v>
      </c>
      <c r="I3322" s="29">
        <f>IF(D3322="INVOICE",SUM('Tracker&amp;Invoice'!$H3364:INDEX('Tracker&amp;Invoice'!$A3364:$AC3364,1,H3322)),0)</f>
        <v>0</v>
      </c>
      <c r="J3322" s="29">
        <f>IF(D3322="OVERALL",SUM('Tracker&amp;Invoice'!$H3364:$AC3364),0)</f>
        <v>0</v>
      </c>
    </row>
    <row r="3323" spans="1:10">
      <c r="A3323" t="e">
        <f t="shared" si="103"/>
        <v>#REF!</v>
      </c>
      <c r="B3323">
        <f>IF(AND('Tracker&amp;Invoice'!A3365&lt;&gt;"",'Tracker&amp;Invoice'!A3365&lt;&gt;"ITEM",'Tracker&amp;Invoice'!A3363="ITEM"),1,0)</f>
        <v>1</v>
      </c>
      <c r="C3323" t="str">
        <f>IF(B3323=1,'Tracker&amp;Invoice'!A3365,C3322)</f>
        <v>BQ-183</v>
      </c>
      <c r="D3323" t="str">
        <f>IF(LEFT(TRIM('Tracker&amp;Invoice'!B3365),9)="INVOICE #","INVOICE",IF(TRIM('Tracker&amp;Invoice'!B3365)="Overall Completion INVOICE","OVERALL",""))</f>
        <v/>
      </c>
      <c r="E3323" t="str">
        <f>IF(D3323="INVOICE",VALUE(MID(TRIM('Tracker&amp;Invoice'!B3365),10,10)),"")</f>
        <v/>
      </c>
      <c r="F3323">
        <f>IF(B3323=1,IFERROR(LOOKUP(2,1/('Tracker&amp;Invoice'!$H3365:$AC3365&lt;&gt;""),COLUMN('Tracker&amp;Invoice'!$H3365:$AC3365)),8),F3322)</f>
        <v>15</v>
      </c>
      <c r="G3323">
        <f>IF(D3323="OVERALL",IFERROR(LOOKUP(2,1/('Tracker&amp;Invoice'!$H3365:$AC3365&lt;&gt;""),COLUMN('Tracker&amp;Invoice'!$H3365:$AC3365)),8),G3324)</f>
        <v>16</v>
      </c>
      <c r="H3323">
        <f t="shared" si="102"/>
        <v>16</v>
      </c>
      <c r="I3323" s="29">
        <f>IF(D3323="INVOICE",SUM('Tracker&amp;Invoice'!$H3365:INDEX('Tracker&amp;Invoice'!$A3365:$AC3365,1,H3323)),0)</f>
        <v>0</v>
      </c>
      <c r="J3323" s="29">
        <f>IF(D3323="OVERALL",SUM('Tracker&amp;Invoice'!$H3365:$AC3365),0)</f>
        <v>0</v>
      </c>
    </row>
    <row r="3324" spans="1:10">
      <c r="A3324" t="e">
        <f t="shared" si="103"/>
        <v>#REF!</v>
      </c>
      <c r="B3324">
        <f>IF(AND('Tracker&amp;Invoice'!A3366&lt;&gt;"",'Tracker&amp;Invoice'!A3366&lt;&gt;"ITEM",'Tracker&amp;Invoice'!A3364="ITEM"),1,0)</f>
        <v>0</v>
      </c>
      <c r="C3324" t="str">
        <f>IF(B3324=1,'Tracker&amp;Invoice'!A3366,C3323)</f>
        <v>BQ-183</v>
      </c>
      <c r="D3324" t="str">
        <f>IF(LEFT(TRIM('Tracker&amp;Invoice'!B3366),9)="INVOICE #","INVOICE",IF(TRIM('Tracker&amp;Invoice'!B3366)="Overall Completion INVOICE","OVERALL",""))</f>
        <v/>
      </c>
      <c r="E3324" t="str">
        <f>IF(D3324="INVOICE",VALUE(MID(TRIM('Tracker&amp;Invoice'!B3366),10,10)),"")</f>
        <v/>
      </c>
      <c r="F3324">
        <f>IF(B3324=1,IFERROR(LOOKUP(2,1/('Tracker&amp;Invoice'!$H3366:$AC3366&lt;&gt;""),COLUMN('Tracker&amp;Invoice'!$H3366:$AC3366)),8),F3323)</f>
        <v>15</v>
      </c>
      <c r="G3324">
        <f>IF(D3324="OVERALL",IFERROR(LOOKUP(2,1/('Tracker&amp;Invoice'!$H3366:$AC3366&lt;&gt;""),COLUMN('Tracker&amp;Invoice'!$H3366:$AC3366)),8),G3325)</f>
        <v>16</v>
      </c>
      <c r="H3324">
        <f t="shared" si="102"/>
        <v>16</v>
      </c>
      <c r="I3324" s="29">
        <f>IF(D3324="INVOICE",SUM('Tracker&amp;Invoice'!$H3366:INDEX('Tracker&amp;Invoice'!$A3366:$AC3366,1,H3324)),0)</f>
        <v>0</v>
      </c>
      <c r="J3324" s="29">
        <f>IF(D3324="OVERALL",SUM('Tracker&amp;Invoice'!$H3366:$AC3366),0)</f>
        <v>0</v>
      </c>
    </row>
    <row r="3325" spans="1:10">
      <c r="A3325" t="e">
        <f t="shared" si="103"/>
        <v>#REF!</v>
      </c>
      <c r="B3325">
        <f>IF(AND('Tracker&amp;Invoice'!A3367&lt;&gt;"",'Tracker&amp;Invoice'!A3367&lt;&gt;"ITEM",'Tracker&amp;Invoice'!A3365="ITEM"),1,0)</f>
        <v>0</v>
      </c>
      <c r="C3325" t="str">
        <f>IF(B3325=1,'Tracker&amp;Invoice'!A3367,C3324)</f>
        <v>BQ-183</v>
      </c>
      <c r="D3325" t="str">
        <f>IF(LEFT(TRIM('Tracker&amp;Invoice'!B3367),9)="INVOICE #","INVOICE",IF(TRIM('Tracker&amp;Invoice'!B3367)="Overall Completion INVOICE","OVERALL",""))</f>
        <v/>
      </c>
      <c r="E3325" t="str">
        <f>IF(D3325="INVOICE",VALUE(MID(TRIM('Tracker&amp;Invoice'!B3367),10,10)),"")</f>
        <v/>
      </c>
      <c r="F3325">
        <f>IF(B3325=1,IFERROR(LOOKUP(2,1/('Tracker&amp;Invoice'!$H3367:$AC3367&lt;&gt;""),COLUMN('Tracker&amp;Invoice'!$H3367:$AC3367)),8),F3324)</f>
        <v>15</v>
      </c>
      <c r="G3325">
        <f>IF(D3325="OVERALL",IFERROR(LOOKUP(2,1/('Tracker&amp;Invoice'!$H3367:$AC3367&lt;&gt;""),COLUMN('Tracker&amp;Invoice'!$H3367:$AC3367)),8),G3326)</f>
        <v>16</v>
      </c>
      <c r="H3325">
        <f t="shared" si="102"/>
        <v>16</v>
      </c>
      <c r="I3325" s="29">
        <f>IF(D3325="INVOICE",SUM('Tracker&amp;Invoice'!$H3367:INDEX('Tracker&amp;Invoice'!$A3367:$AC3367,1,H3325)),0)</f>
        <v>0</v>
      </c>
      <c r="J3325" s="29">
        <f>IF(D3325="OVERALL",SUM('Tracker&amp;Invoice'!$H3367:$AC3367),0)</f>
        <v>0</v>
      </c>
    </row>
    <row r="3326" spans="1:10">
      <c r="A3326" t="e">
        <f t="shared" si="103"/>
        <v>#REF!</v>
      </c>
      <c r="B3326">
        <f>IF(AND('Tracker&amp;Invoice'!A3368&lt;&gt;"",'Tracker&amp;Invoice'!A3368&lt;&gt;"ITEM",'Tracker&amp;Invoice'!A3366="ITEM"),1,0)</f>
        <v>0</v>
      </c>
      <c r="C3326" t="str">
        <f>IF(B3326=1,'Tracker&amp;Invoice'!A3368,C3325)</f>
        <v>BQ-183</v>
      </c>
      <c r="D3326" t="str">
        <f>IF(LEFT(TRIM('Tracker&amp;Invoice'!B3368),9)="INVOICE #","INVOICE",IF(TRIM('Tracker&amp;Invoice'!B3368)="Overall Completion INVOICE","OVERALL",""))</f>
        <v>INVOICE</v>
      </c>
      <c r="E3326">
        <f>IF(D3326="INVOICE",VALUE(MID(TRIM('Tracker&amp;Invoice'!B3368),10,10)),"")</f>
        <v>25</v>
      </c>
      <c r="F3326">
        <f>IF(B3326=1,IFERROR(LOOKUP(2,1/('Tracker&amp;Invoice'!$H3368:$AC3368&lt;&gt;""),COLUMN('Tracker&amp;Invoice'!$H3368:$AC3368)),8),F3325)</f>
        <v>15</v>
      </c>
      <c r="G3326">
        <f>IF(D3326="OVERALL",IFERROR(LOOKUP(2,1/('Tracker&amp;Invoice'!$H3368:$AC3368&lt;&gt;""),COLUMN('Tracker&amp;Invoice'!$H3368:$AC3368)),8),G3327)</f>
        <v>16</v>
      </c>
      <c r="H3326">
        <f t="shared" si="102"/>
        <v>16</v>
      </c>
      <c r="I3326" s="29">
        <f>IF(D3326="INVOICE",SUM('Tracker&amp;Invoice'!$H3368:INDEX('Tracker&amp;Invoice'!$A3368:$AC3368,1,H3326)),0)</f>
        <v>20790</v>
      </c>
      <c r="J3326" s="29">
        <f>IF(D3326="OVERALL",SUM('Tracker&amp;Invoice'!$H3368:$AC3368),0)</f>
        <v>0</v>
      </c>
    </row>
    <row r="3327" spans="1:10">
      <c r="A3327" t="e">
        <f t="shared" si="103"/>
        <v>#REF!</v>
      </c>
      <c r="B3327">
        <f>IF(AND('Tracker&amp;Invoice'!A3369&lt;&gt;"",'Tracker&amp;Invoice'!A3369&lt;&gt;"ITEM",'Tracker&amp;Invoice'!A3367="ITEM"),1,0)</f>
        <v>0</v>
      </c>
      <c r="C3327" t="str">
        <f>IF(B3327=1,'Tracker&amp;Invoice'!A3369,C3326)</f>
        <v>BQ-183</v>
      </c>
      <c r="D3327" t="str">
        <f>IF(LEFT(TRIM('Tracker&amp;Invoice'!B3369),9)="INVOICE #","INVOICE",IF(TRIM('Tracker&amp;Invoice'!B3369)="Overall Completion INVOICE","OVERALL",""))</f>
        <v/>
      </c>
      <c r="E3327" t="str">
        <f>IF(D3327="INVOICE",VALUE(MID(TRIM('Tracker&amp;Invoice'!B3369),10,10)),"")</f>
        <v/>
      </c>
      <c r="F3327">
        <f>IF(B3327=1,IFERROR(LOOKUP(2,1/('Tracker&amp;Invoice'!$H3369:$AC3369&lt;&gt;""),COLUMN('Tracker&amp;Invoice'!$H3369:$AC3369)),8),F3326)</f>
        <v>15</v>
      </c>
      <c r="G3327">
        <f>IF(D3327="OVERALL",IFERROR(LOOKUP(2,1/('Tracker&amp;Invoice'!$H3369:$AC3369&lt;&gt;""),COLUMN('Tracker&amp;Invoice'!$H3369:$AC3369)),8),G3328)</f>
        <v>16</v>
      </c>
      <c r="H3327">
        <f t="shared" si="102"/>
        <v>16</v>
      </c>
      <c r="I3327" s="29">
        <f>IF(D3327="INVOICE",SUM('Tracker&amp;Invoice'!$H3369:INDEX('Tracker&amp;Invoice'!$A3369:$AC3369,1,H3327)),0)</f>
        <v>0</v>
      </c>
      <c r="J3327" s="29">
        <f>IF(D3327="OVERALL",SUM('Tracker&amp;Invoice'!$H3369:$AC3369),0)</f>
        <v>0</v>
      </c>
    </row>
    <row r="3328" spans="1:10">
      <c r="A3328" t="e">
        <f t="shared" si="103"/>
        <v>#REF!</v>
      </c>
      <c r="B3328">
        <f>IF(AND('Tracker&amp;Invoice'!A3370&lt;&gt;"",'Tracker&amp;Invoice'!A3370&lt;&gt;"ITEM",'Tracker&amp;Invoice'!A3368="ITEM"),1,0)</f>
        <v>0</v>
      </c>
      <c r="C3328" t="str">
        <f>IF(B3328=1,'Tracker&amp;Invoice'!A3370,C3327)</f>
        <v>BQ-183</v>
      </c>
      <c r="D3328" t="str">
        <f>IF(LEFT(TRIM('Tracker&amp;Invoice'!B3370),9)="INVOICE #","INVOICE",IF(TRIM('Tracker&amp;Invoice'!B3370)="Overall Completion INVOICE","OVERALL",""))</f>
        <v>INVOICE</v>
      </c>
      <c r="E3328">
        <f>IF(D3328="INVOICE",VALUE(MID(TRIM('Tracker&amp;Invoice'!B3370),10,10)),"")</f>
        <v>31</v>
      </c>
      <c r="F3328">
        <f>IF(B3328=1,IFERROR(LOOKUP(2,1/('Tracker&amp;Invoice'!$H3370:$AC3370&lt;&gt;""),COLUMN('Tracker&amp;Invoice'!$H3370:$AC3370)),8),F3327)</f>
        <v>15</v>
      </c>
      <c r="G3328">
        <f>IF(D3328="OVERALL",IFERROR(LOOKUP(2,1/('Tracker&amp;Invoice'!$H3370:$AC3370&lt;&gt;""),COLUMN('Tracker&amp;Invoice'!$H3370:$AC3370)),8),G3329)</f>
        <v>16</v>
      </c>
      <c r="H3328">
        <f t="shared" si="102"/>
        <v>16</v>
      </c>
      <c r="I3328" s="29">
        <f>IF(D3328="INVOICE",SUM('Tracker&amp;Invoice'!$H3370:INDEX('Tracker&amp;Invoice'!$A3370:$AC3370,1,H3328)),0)</f>
        <v>-20790</v>
      </c>
      <c r="J3328" s="29">
        <f>IF(D3328="OVERALL",SUM('Tracker&amp;Invoice'!$H3370:$AC3370),0)</f>
        <v>0</v>
      </c>
    </row>
    <row r="3329" spans="1:10">
      <c r="A3329" t="e">
        <f t="shared" si="103"/>
        <v>#REF!</v>
      </c>
      <c r="B3329">
        <f>IF(AND('Tracker&amp;Invoice'!A3371&lt;&gt;"",'Tracker&amp;Invoice'!A3371&lt;&gt;"ITEM",'Tracker&amp;Invoice'!A3369="ITEM"),1,0)</f>
        <v>0</v>
      </c>
      <c r="C3329" t="str">
        <f>IF(B3329=1,'Tracker&amp;Invoice'!A3371,C3328)</f>
        <v>BQ-183</v>
      </c>
      <c r="D3329" t="str">
        <f>IF(LEFT(TRIM('Tracker&amp;Invoice'!B3371),9)="INVOICE #","INVOICE",IF(TRIM('Tracker&amp;Invoice'!B3371)="Overall Completion INVOICE","OVERALL",""))</f>
        <v/>
      </c>
      <c r="E3329" t="str">
        <f>IF(D3329="INVOICE",VALUE(MID(TRIM('Tracker&amp;Invoice'!B3371),10,10)),"")</f>
        <v/>
      </c>
      <c r="F3329">
        <f>IF(B3329=1,IFERROR(LOOKUP(2,1/('Tracker&amp;Invoice'!$H3371:$AC3371&lt;&gt;""),COLUMN('Tracker&amp;Invoice'!$H3371:$AC3371)),8),F3328)</f>
        <v>15</v>
      </c>
      <c r="G3329">
        <f>IF(D3329="OVERALL",IFERROR(LOOKUP(2,1/('Tracker&amp;Invoice'!$H3371:$AC3371&lt;&gt;""),COLUMN('Tracker&amp;Invoice'!$H3371:$AC3371)),8),G3330)</f>
        <v>16</v>
      </c>
      <c r="H3329">
        <f t="shared" si="102"/>
        <v>16</v>
      </c>
      <c r="I3329" s="29">
        <f>IF(D3329="INVOICE",SUM('Tracker&amp;Invoice'!$H3371:INDEX('Tracker&amp;Invoice'!$A3371:$AC3371,1,H3329)),0)</f>
        <v>0</v>
      </c>
      <c r="J3329" s="29">
        <f>IF(D3329="OVERALL",SUM('Tracker&amp;Invoice'!$H3371:$AC3371),0)</f>
        <v>0</v>
      </c>
    </row>
    <row r="3330" spans="1:10">
      <c r="A3330" t="e">
        <f t="shared" si="103"/>
        <v>#REF!</v>
      </c>
      <c r="B3330">
        <f>IF(AND('Tracker&amp;Invoice'!A3372&lt;&gt;"",'Tracker&amp;Invoice'!A3372&lt;&gt;"ITEM",'Tracker&amp;Invoice'!A3370="ITEM"),1,0)</f>
        <v>0</v>
      </c>
      <c r="C3330" t="str">
        <f>IF(B3330=1,'Tracker&amp;Invoice'!A3372,C3329)</f>
        <v>BQ-183</v>
      </c>
      <c r="D3330" t="str">
        <f>IF(LEFT(TRIM('Tracker&amp;Invoice'!B3372),9)="INVOICE #","INVOICE",IF(TRIM('Tracker&amp;Invoice'!B3372)="Overall Completion INVOICE","OVERALL",""))</f>
        <v/>
      </c>
      <c r="E3330" t="str">
        <f>IF(D3330="INVOICE",VALUE(MID(TRIM('Tracker&amp;Invoice'!B3372),10,10)),"")</f>
        <v/>
      </c>
      <c r="F3330">
        <f>IF(B3330=1,IFERROR(LOOKUP(2,1/('Tracker&amp;Invoice'!$H3372:$AC3372&lt;&gt;""),COLUMN('Tracker&amp;Invoice'!$H3372:$AC3372)),8),F3329)</f>
        <v>15</v>
      </c>
      <c r="G3330">
        <f>IF(D3330="OVERALL",IFERROR(LOOKUP(2,1/('Tracker&amp;Invoice'!$H3372:$AC3372&lt;&gt;""),COLUMN('Tracker&amp;Invoice'!$H3372:$AC3372)),8),G3331)</f>
        <v>16</v>
      </c>
      <c r="H3330">
        <f t="shared" si="102"/>
        <v>16</v>
      </c>
      <c r="I3330" s="29">
        <f>IF(D3330="INVOICE",SUM('Tracker&amp;Invoice'!$H3372:INDEX('Tracker&amp;Invoice'!$A3372:$AC3372,1,H3330)),0)</f>
        <v>0</v>
      </c>
      <c r="J3330" s="29">
        <f>IF(D3330="OVERALL",SUM('Tracker&amp;Invoice'!$H3372:$AC3372),0)</f>
        <v>0</v>
      </c>
    </row>
    <row r="3331" spans="1:10">
      <c r="A3331" t="e">
        <f t="shared" si="103"/>
        <v>#REF!</v>
      </c>
      <c r="B3331">
        <f>IF(AND('Tracker&amp;Invoice'!A3373&lt;&gt;"",'Tracker&amp;Invoice'!A3373&lt;&gt;"ITEM",'Tracker&amp;Invoice'!A3371="ITEM"),1,0)</f>
        <v>0</v>
      </c>
      <c r="C3331" t="str">
        <f>IF(B3331=1,'Tracker&amp;Invoice'!A3373,C3330)</f>
        <v>BQ-183</v>
      </c>
      <c r="D3331" t="str">
        <f>IF(LEFT(TRIM('Tracker&amp;Invoice'!B3373),9)="INVOICE #","INVOICE",IF(TRIM('Tracker&amp;Invoice'!B3373)="Overall Completion INVOICE","OVERALL",""))</f>
        <v/>
      </c>
      <c r="E3331" t="str">
        <f>IF(D3331="INVOICE",VALUE(MID(TRIM('Tracker&amp;Invoice'!B3373),10,10)),"")</f>
        <v/>
      </c>
      <c r="F3331">
        <f>IF(B3331=1,IFERROR(LOOKUP(2,1/('Tracker&amp;Invoice'!$H3373:$AC3373&lt;&gt;""),COLUMN('Tracker&amp;Invoice'!$H3373:$AC3373)),8),F3330)</f>
        <v>15</v>
      </c>
      <c r="G3331">
        <f>IF(D3331="OVERALL",IFERROR(LOOKUP(2,1/('Tracker&amp;Invoice'!$H3373:$AC3373&lt;&gt;""),COLUMN('Tracker&amp;Invoice'!$H3373:$AC3373)),8),G3332)</f>
        <v>16</v>
      </c>
      <c r="H3331">
        <f t="shared" ref="H3331:H3394" si="104">MAX(F3331,G3331)</f>
        <v>16</v>
      </c>
      <c r="I3331" s="29">
        <f>IF(D3331="INVOICE",SUM('Tracker&amp;Invoice'!$H3373:INDEX('Tracker&amp;Invoice'!$A3373:$AC3373,1,H3331)),0)</f>
        <v>0</v>
      </c>
      <c r="J3331" s="29">
        <f>IF(D3331="OVERALL",SUM('Tracker&amp;Invoice'!$H3373:$AC3373),0)</f>
        <v>0</v>
      </c>
    </row>
    <row r="3332" spans="1:10">
      <c r="A3332" t="e">
        <f t="shared" ref="A3332:A3395" si="105">A3331+B3332</f>
        <v>#REF!</v>
      </c>
      <c r="B3332">
        <f>IF(AND('Tracker&amp;Invoice'!A3374&lt;&gt;"",'Tracker&amp;Invoice'!A3374&lt;&gt;"ITEM",'Tracker&amp;Invoice'!A3372="ITEM"),1,0)</f>
        <v>0</v>
      </c>
      <c r="C3332" t="str">
        <f>IF(B3332=1,'Tracker&amp;Invoice'!A3374,C3331)</f>
        <v>BQ-183</v>
      </c>
      <c r="D3332" t="str">
        <f>IF(LEFT(TRIM('Tracker&amp;Invoice'!B3374),9)="INVOICE #","INVOICE",IF(TRIM('Tracker&amp;Invoice'!B3374)="Overall Completion INVOICE","OVERALL",""))</f>
        <v/>
      </c>
      <c r="E3332" t="str">
        <f>IF(D3332="INVOICE",VALUE(MID(TRIM('Tracker&amp;Invoice'!B3374),10,10)),"")</f>
        <v/>
      </c>
      <c r="F3332">
        <f>IF(B3332=1,IFERROR(LOOKUP(2,1/('Tracker&amp;Invoice'!$H3374:$AC3374&lt;&gt;""),COLUMN('Tracker&amp;Invoice'!$H3374:$AC3374)),8),F3331)</f>
        <v>15</v>
      </c>
      <c r="G3332">
        <f>IF(D3332="OVERALL",IFERROR(LOOKUP(2,1/('Tracker&amp;Invoice'!$H3374:$AC3374&lt;&gt;""),COLUMN('Tracker&amp;Invoice'!$H3374:$AC3374)),8),G3333)</f>
        <v>16</v>
      </c>
      <c r="H3332">
        <f t="shared" si="104"/>
        <v>16</v>
      </c>
      <c r="I3332" s="29">
        <f>IF(D3332="INVOICE",SUM('Tracker&amp;Invoice'!$H3374:INDEX('Tracker&amp;Invoice'!$A3374:$AC3374,1,H3332)),0)</f>
        <v>0</v>
      </c>
      <c r="J3332" s="29">
        <f>IF(D3332="OVERALL",SUM('Tracker&amp;Invoice'!$H3374:$AC3374),0)</f>
        <v>0</v>
      </c>
    </row>
    <row r="3333" spans="1:10">
      <c r="A3333" t="e">
        <f t="shared" si="105"/>
        <v>#REF!</v>
      </c>
      <c r="B3333">
        <f>IF(AND('Tracker&amp;Invoice'!A3375&lt;&gt;"",'Tracker&amp;Invoice'!A3375&lt;&gt;"ITEM",'Tracker&amp;Invoice'!A3373="ITEM"),1,0)</f>
        <v>0</v>
      </c>
      <c r="C3333" t="str">
        <f>IF(B3333=1,'Tracker&amp;Invoice'!A3375,C3332)</f>
        <v>BQ-183</v>
      </c>
      <c r="D3333" t="str">
        <f>IF(LEFT(TRIM('Tracker&amp;Invoice'!B3375),9)="INVOICE #","INVOICE",IF(TRIM('Tracker&amp;Invoice'!B3375)="Overall Completion INVOICE","OVERALL",""))</f>
        <v/>
      </c>
      <c r="E3333" t="str">
        <f>IF(D3333="INVOICE",VALUE(MID(TRIM('Tracker&amp;Invoice'!B3375),10,10)),"")</f>
        <v/>
      </c>
      <c r="F3333">
        <f>IF(B3333=1,IFERROR(LOOKUP(2,1/('Tracker&amp;Invoice'!$H3375:$AC3375&lt;&gt;""),COLUMN('Tracker&amp;Invoice'!$H3375:$AC3375)),8),F3332)</f>
        <v>15</v>
      </c>
      <c r="G3333">
        <f>IF(D3333="OVERALL",IFERROR(LOOKUP(2,1/('Tracker&amp;Invoice'!$H3375:$AC3375&lt;&gt;""),COLUMN('Tracker&amp;Invoice'!$H3375:$AC3375)),8),G3334)</f>
        <v>16</v>
      </c>
      <c r="H3333">
        <f t="shared" si="104"/>
        <v>16</v>
      </c>
      <c r="I3333" s="29">
        <f>IF(D3333="INVOICE",SUM('Tracker&amp;Invoice'!$H3375:INDEX('Tracker&amp;Invoice'!$A3375:$AC3375,1,H3333)),0)</f>
        <v>0</v>
      </c>
      <c r="J3333" s="29">
        <f>IF(D3333="OVERALL",SUM('Tracker&amp;Invoice'!$H3375:$AC3375),0)</f>
        <v>0</v>
      </c>
    </row>
    <row r="3334" spans="1:10">
      <c r="A3334" t="e">
        <f t="shared" si="105"/>
        <v>#REF!</v>
      </c>
      <c r="B3334">
        <f>IF(AND('Tracker&amp;Invoice'!A3376&lt;&gt;"",'Tracker&amp;Invoice'!A3376&lt;&gt;"ITEM",'Tracker&amp;Invoice'!A3374="ITEM"),1,0)</f>
        <v>0</v>
      </c>
      <c r="C3334" t="str">
        <f>IF(B3334=1,'Tracker&amp;Invoice'!A3376,C3333)</f>
        <v>BQ-183</v>
      </c>
      <c r="D3334" t="str">
        <f>IF(LEFT(TRIM('Tracker&amp;Invoice'!B3376),9)="INVOICE #","INVOICE",IF(TRIM('Tracker&amp;Invoice'!B3376)="Overall Completion INVOICE","OVERALL",""))</f>
        <v/>
      </c>
      <c r="E3334" t="str">
        <f>IF(D3334="INVOICE",VALUE(MID(TRIM('Tracker&amp;Invoice'!B3376),10,10)),"")</f>
        <v/>
      </c>
      <c r="F3334">
        <f>IF(B3334=1,IFERROR(LOOKUP(2,1/('Tracker&amp;Invoice'!$H3376:$AC3376&lt;&gt;""),COLUMN('Tracker&amp;Invoice'!$H3376:$AC3376)),8),F3333)</f>
        <v>15</v>
      </c>
      <c r="G3334">
        <f>IF(D3334="OVERALL",IFERROR(LOOKUP(2,1/('Tracker&amp;Invoice'!$H3376:$AC3376&lt;&gt;""),COLUMN('Tracker&amp;Invoice'!$H3376:$AC3376)),8),G3335)</f>
        <v>16</v>
      </c>
      <c r="H3334">
        <f t="shared" si="104"/>
        <v>16</v>
      </c>
      <c r="I3334" s="29">
        <f>IF(D3334="INVOICE",SUM('Tracker&amp;Invoice'!$H3376:INDEX('Tracker&amp;Invoice'!$A3376:$AC3376,1,H3334)),0)</f>
        <v>0</v>
      </c>
      <c r="J3334" s="29">
        <f>IF(D3334="OVERALL",SUM('Tracker&amp;Invoice'!$H3376:$AC3376),0)</f>
        <v>0</v>
      </c>
    </row>
    <row r="3335" spans="1:10">
      <c r="A3335" t="e">
        <f t="shared" si="105"/>
        <v>#REF!</v>
      </c>
      <c r="B3335">
        <f>IF(AND('Tracker&amp;Invoice'!A3377&lt;&gt;"",'Tracker&amp;Invoice'!A3377&lt;&gt;"ITEM",'Tracker&amp;Invoice'!A3375="ITEM"),1,0)</f>
        <v>0</v>
      </c>
      <c r="C3335" t="str">
        <f>IF(B3335=1,'Tracker&amp;Invoice'!A3377,C3334)</f>
        <v>BQ-183</v>
      </c>
      <c r="D3335" t="str">
        <f>IF(LEFT(TRIM('Tracker&amp;Invoice'!B3377),9)="INVOICE #","INVOICE",IF(TRIM('Tracker&amp;Invoice'!B3377)="Overall Completion INVOICE","OVERALL",""))</f>
        <v/>
      </c>
      <c r="E3335" t="str">
        <f>IF(D3335="INVOICE",VALUE(MID(TRIM('Tracker&amp;Invoice'!B3377),10,10)),"")</f>
        <v/>
      </c>
      <c r="F3335">
        <f>IF(B3335=1,IFERROR(LOOKUP(2,1/('Tracker&amp;Invoice'!$H3377:$AC3377&lt;&gt;""),COLUMN('Tracker&amp;Invoice'!$H3377:$AC3377)),8),F3334)</f>
        <v>15</v>
      </c>
      <c r="G3335">
        <f>IF(D3335="OVERALL",IFERROR(LOOKUP(2,1/('Tracker&amp;Invoice'!$H3377:$AC3377&lt;&gt;""),COLUMN('Tracker&amp;Invoice'!$H3377:$AC3377)),8),G3336)</f>
        <v>16</v>
      </c>
      <c r="H3335">
        <f t="shared" si="104"/>
        <v>16</v>
      </c>
      <c r="I3335" s="29">
        <f>IF(D3335="INVOICE",SUM('Tracker&amp;Invoice'!$H3377:INDEX('Tracker&amp;Invoice'!$A3377:$AC3377,1,H3335)),0)</f>
        <v>0</v>
      </c>
      <c r="J3335" s="29">
        <f>IF(D3335="OVERALL",SUM('Tracker&amp;Invoice'!$H3377:$AC3377),0)</f>
        <v>0</v>
      </c>
    </row>
    <row r="3336" spans="1:10">
      <c r="A3336" t="e">
        <f t="shared" si="105"/>
        <v>#REF!</v>
      </c>
      <c r="B3336">
        <f>IF(AND('Tracker&amp;Invoice'!A3378&lt;&gt;"",'Tracker&amp;Invoice'!A3378&lt;&gt;"ITEM",'Tracker&amp;Invoice'!A3376="ITEM"),1,0)</f>
        <v>0</v>
      </c>
      <c r="C3336" t="str">
        <f>IF(B3336=1,'Tracker&amp;Invoice'!A3378,C3335)</f>
        <v>BQ-183</v>
      </c>
      <c r="D3336" t="str">
        <f>IF(LEFT(TRIM('Tracker&amp;Invoice'!B3378),9)="INVOICE #","INVOICE",IF(TRIM('Tracker&amp;Invoice'!B3378)="Overall Completion INVOICE","OVERALL",""))</f>
        <v>OVERALL</v>
      </c>
      <c r="E3336" t="str">
        <f>IF(D3336="INVOICE",VALUE(MID(TRIM('Tracker&amp;Invoice'!B3378),10,10)),"")</f>
        <v/>
      </c>
      <c r="F3336">
        <f>IF(B3336=1,IFERROR(LOOKUP(2,1/('Tracker&amp;Invoice'!$H3378:$AC3378&lt;&gt;""),COLUMN('Tracker&amp;Invoice'!$H3378:$AC3378)),8),F3335)</f>
        <v>15</v>
      </c>
      <c r="G3336">
        <f>IF(D3336="OVERALL",IFERROR(LOOKUP(2,1/('Tracker&amp;Invoice'!$H3378:$AC3378&lt;&gt;""),COLUMN('Tracker&amp;Invoice'!$H3378:$AC3378)),8),G3337)</f>
        <v>16</v>
      </c>
      <c r="H3336">
        <f t="shared" si="104"/>
        <v>16</v>
      </c>
      <c r="I3336" s="29">
        <f>IF(D3336="INVOICE",SUM('Tracker&amp;Invoice'!$H3378:INDEX('Tracker&amp;Invoice'!$A3378:$AC3378,1,H3336)),0)</f>
        <v>0</v>
      </c>
      <c r="J3336" s="29">
        <f>IF(D3336="OVERALL",SUM('Tracker&amp;Invoice'!$H3378:$AC3378),0)</f>
        <v>0</v>
      </c>
    </row>
    <row r="3337" spans="1:10">
      <c r="A3337" t="e">
        <f t="shared" si="105"/>
        <v>#REF!</v>
      </c>
      <c r="B3337">
        <f>IF(AND('Tracker&amp;Invoice'!A3379&lt;&gt;"",'Tracker&amp;Invoice'!A3379&lt;&gt;"ITEM",'Tracker&amp;Invoice'!A3377="ITEM"),1,0)</f>
        <v>0</v>
      </c>
      <c r="C3337" t="str">
        <f>IF(B3337=1,'Tracker&amp;Invoice'!A3379,C3336)</f>
        <v>BQ-183</v>
      </c>
      <c r="D3337" t="str">
        <f>IF(LEFT(TRIM('Tracker&amp;Invoice'!B3379),9)="INVOICE #","INVOICE",IF(TRIM('Tracker&amp;Invoice'!B3379)="Overall Completion INVOICE","OVERALL",""))</f>
        <v/>
      </c>
      <c r="E3337" t="str">
        <f>IF(D3337="INVOICE",VALUE(MID(TRIM('Tracker&amp;Invoice'!B3379),10,10)),"")</f>
        <v/>
      </c>
      <c r="F3337">
        <f>IF(B3337=1,IFERROR(LOOKUP(2,1/('Tracker&amp;Invoice'!$H3379:$AC3379&lt;&gt;""),COLUMN('Tracker&amp;Invoice'!$H3379:$AC3379)),8),F3336)</f>
        <v>15</v>
      </c>
      <c r="G3337">
        <f>IF(D3337="OVERALL",IFERROR(LOOKUP(2,1/('Tracker&amp;Invoice'!$H3379:$AC3379&lt;&gt;""),COLUMN('Tracker&amp;Invoice'!$H3379:$AC3379)),8),G3338)</f>
        <v>15</v>
      </c>
      <c r="H3337">
        <f t="shared" si="104"/>
        <v>15</v>
      </c>
      <c r="I3337" s="29">
        <f>IF(D3337="INVOICE",SUM('Tracker&amp;Invoice'!$H3379:INDEX('Tracker&amp;Invoice'!$A3379:$AC3379,1,H3337)),0)</f>
        <v>0</v>
      </c>
      <c r="J3337" s="29">
        <f>IF(D3337="OVERALL",SUM('Tracker&amp;Invoice'!$H3379:$AC3379),0)</f>
        <v>0</v>
      </c>
    </row>
    <row r="3338" spans="1:10">
      <c r="A3338" t="e">
        <f t="shared" si="105"/>
        <v>#REF!</v>
      </c>
      <c r="B3338">
        <f>IF(AND('Tracker&amp;Invoice'!A3380&lt;&gt;"",'Tracker&amp;Invoice'!A3380&lt;&gt;"ITEM",'Tracker&amp;Invoice'!A3378="ITEM"),1,0)</f>
        <v>0</v>
      </c>
      <c r="C3338" t="str">
        <f>IF(B3338=1,'Tracker&amp;Invoice'!A3380,C3337)</f>
        <v>BQ-183</v>
      </c>
      <c r="D3338" t="str">
        <f>IF(LEFT(TRIM('Tracker&amp;Invoice'!B3380),9)="INVOICE #","INVOICE",IF(TRIM('Tracker&amp;Invoice'!B3380)="Overall Completion INVOICE","OVERALL",""))</f>
        <v/>
      </c>
      <c r="E3338" t="str">
        <f>IF(D3338="INVOICE",VALUE(MID(TRIM('Tracker&amp;Invoice'!B3380),10,10)),"")</f>
        <v/>
      </c>
      <c r="F3338">
        <f>IF(B3338=1,IFERROR(LOOKUP(2,1/('Tracker&amp;Invoice'!$H3380:$AC3380&lt;&gt;""),COLUMN('Tracker&amp;Invoice'!$H3380:$AC3380)),8),F3337)</f>
        <v>15</v>
      </c>
      <c r="G3338">
        <f>IF(D3338="OVERALL",IFERROR(LOOKUP(2,1/('Tracker&amp;Invoice'!$H3380:$AC3380&lt;&gt;""),COLUMN('Tracker&amp;Invoice'!$H3380:$AC3380)),8),G3339)</f>
        <v>15</v>
      </c>
      <c r="H3338">
        <f t="shared" si="104"/>
        <v>15</v>
      </c>
      <c r="I3338" s="29">
        <f>IF(D3338="INVOICE",SUM('Tracker&amp;Invoice'!$H3380:INDEX('Tracker&amp;Invoice'!$A3380:$AC3380,1,H3338)),0)</f>
        <v>0</v>
      </c>
      <c r="J3338" s="29">
        <f>IF(D3338="OVERALL",SUM('Tracker&amp;Invoice'!$H3380:$AC3380),0)</f>
        <v>0</v>
      </c>
    </row>
    <row r="3339" spans="1:10">
      <c r="A3339" t="e">
        <f t="shared" si="105"/>
        <v>#REF!</v>
      </c>
      <c r="B3339">
        <f>IF(AND('Tracker&amp;Invoice'!A3381&lt;&gt;"",'Tracker&amp;Invoice'!A3381&lt;&gt;"ITEM",'Tracker&amp;Invoice'!A3379="ITEM"),1,0)</f>
        <v>0</v>
      </c>
      <c r="C3339" t="str">
        <f>IF(B3339=1,'Tracker&amp;Invoice'!A3381,C3338)</f>
        <v>BQ-183</v>
      </c>
      <c r="D3339" t="str">
        <f>IF(LEFT(TRIM('Tracker&amp;Invoice'!B3381),9)="INVOICE #","INVOICE",IF(TRIM('Tracker&amp;Invoice'!B3381)="Overall Completion INVOICE","OVERALL",""))</f>
        <v/>
      </c>
      <c r="E3339" t="str">
        <f>IF(D3339="INVOICE",VALUE(MID(TRIM('Tracker&amp;Invoice'!B3381),10,10)),"")</f>
        <v/>
      </c>
      <c r="F3339">
        <f>IF(B3339=1,IFERROR(LOOKUP(2,1/('Tracker&amp;Invoice'!$H3381:$AC3381&lt;&gt;""),COLUMN('Tracker&amp;Invoice'!$H3381:$AC3381)),8),F3338)</f>
        <v>15</v>
      </c>
      <c r="G3339">
        <f>IF(D3339="OVERALL",IFERROR(LOOKUP(2,1/('Tracker&amp;Invoice'!$H3381:$AC3381&lt;&gt;""),COLUMN('Tracker&amp;Invoice'!$H3381:$AC3381)),8),G3340)</f>
        <v>15</v>
      </c>
      <c r="H3339">
        <f t="shared" si="104"/>
        <v>15</v>
      </c>
      <c r="I3339" s="29">
        <f>IF(D3339="INVOICE",SUM('Tracker&amp;Invoice'!$H3381:INDEX('Tracker&amp;Invoice'!$A3381:$AC3381,1,H3339)),0)</f>
        <v>0</v>
      </c>
      <c r="J3339" s="29">
        <f>IF(D3339="OVERALL",SUM('Tracker&amp;Invoice'!$H3381:$AC3381),0)</f>
        <v>0</v>
      </c>
    </row>
    <row r="3340" spans="1:10">
      <c r="A3340" t="e">
        <f t="shared" si="105"/>
        <v>#REF!</v>
      </c>
      <c r="B3340">
        <f>IF(AND('Tracker&amp;Invoice'!A3382&lt;&gt;"",'Tracker&amp;Invoice'!A3382&lt;&gt;"ITEM",'Tracker&amp;Invoice'!A3380="ITEM"),1,0)</f>
        <v>0</v>
      </c>
      <c r="C3340" t="str">
        <f>IF(B3340=1,'Tracker&amp;Invoice'!A3382,C3339)</f>
        <v>BQ-183</v>
      </c>
      <c r="D3340" t="str">
        <f>IF(LEFT(TRIM('Tracker&amp;Invoice'!B3382),9)="INVOICE #","INVOICE",IF(TRIM('Tracker&amp;Invoice'!B3382)="Overall Completion INVOICE","OVERALL",""))</f>
        <v/>
      </c>
      <c r="E3340" t="str">
        <f>IF(D3340="INVOICE",VALUE(MID(TRIM('Tracker&amp;Invoice'!B3382),10,10)),"")</f>
        <v/>
      </c>
      <c r="F3340">
        <f>IF(B3340=1,IFERROR(LOOKUP(2,1/('Tracker&amp;Invoice'!$H3382:$AC3382&lt;&gt;""),COLUMN('Tracker&amp;Invoice'!$H3382:$AC3382)),8),F3339)</f>
        <v>15</v>
      </c>
      <c r="G3340">
        <f>IF(D3340="OVERALL",IFERROR(LOOKUP(2,1/('Tracker&amp;Invoice'!$H3382:$AC3382&lt;&gt;""),COLUMN('Tracker&amp;Invoice'!$H3382:$AC3382)),8),G3341)</f>
        <v>15</v>
      </c>
      <c r="H3340">
        <f t="shared" si="104"/>
        <v>15</v>
      </c>
      <c r="I3340" s="29">
        <f>IF(D3340="INVOICE",SUM('Tracker&amp;Invoice'!$H3382:INDEX('Tracker&amp;Invoice'!$A3382:$AC3382,1,H3340)),0)</f>
        <v>0</v>
      </c>
      <c r="J3340" s="29">
        <f>IF(D3340="OVERALL",SUM('Tracker&amp;Invoice'!$H3382:$AC3382),0)</f>
        <v>0</v>
      </c>
    </row>
    <row r="3341" spans="1:10">
      <c r="A3341" t="e">
        <f t="shared" si="105"/>
        <v>#REF!</v>
      </c>
      <c r="B3341">
        <f>IF(AND('Tracker&amp;Invoice'!A3383&lt;&gt;"",'Tracker&amp;Invoice'!A3383&lt;&gt;"ITEM",'Tracker&amp;Invoice'!A3381="ITEM"),1,0)</f>
        <v>0</v>
      </c>
      <c r="C3341" t="str">
        <f>IF(B3341=1,'Tracker&amp;Invoice'!A3383,C3340)</f>
        <v>BQ-183</v>
      </c>
      <c r="D3341" t="str">
        <f>IF(LEFT(TRIM('Tracker&amp;Invoice'!B3383),9)="INVOICE #","INVOICE",IF(TRIM('Tracker&amp;Invoice'!B3383)="Overall Completion INVOICE","OVERALL",""))</f>
        <v/>
      </c>
      <c r="E3341" t="str">
        <f>IF(D3341="INVOICE",VALUE(MID(TRIM('Tracker&amp;Invoice'!B3383),10,10)),"")</f>
        <v/>
      </c>
      <c r="F3341">
        <f>IF(B3341=1,IFERROR(LOOKUP(2,1/('Tracker&amp;Invoice'!$H3383:$AC3383&lt;&gt;""),COLUMN('Tracker&amp;Invoice'!$H3383:$AC3383)),8),F3340)</f>
        <v>15</v>
      </c>
      <c r="G3341">
        <f>IF(D3341="OVERALL",IFERROR(LOOKUP(2,1/('Tracker&amp;Invoice'!$H3383:$AC3383&lt;&gt;""),COLUMN('Tracker&amp;Invoice'!$H3383:$AC3383)),8),G3342)</f>
        <v>15</v>
      </c>
      <c r="H3341">
        <f t="shared" si="104"/>
        <v>15</v>
      </c>
      <c r="I3341" s="29">
        <f>IF(D3341="INVOICE",SUM('Tracker&amp;Invoice'!$H3383:INDEX('Tracker&amp;Invoice'!$A3383:$AC3383,1,H3341)),0)</f>
        <v>0</v>
      </c>
      <c r="J3341" s="29">
        <f>IF(D3341="OVERALL",SUM('Tracker&amp;Invoice'!$H3383:$AC3383),0)</f>
        <v>0</v>
      </c>
    </row>
    <row r="3342" spans="1:10">
      <c r="A3342" t="e">
        <f t="shared" si="105"/>
        <v>#REF!</v>
      </c>
      <c r="B3342">
        <f>IF(AND('Tracker&amp;Invoice'!A3384&lt;&gt;"",'Tracker&amp;Invoice'!A3384&lt;&gt;"ITEM",'Tracker&amp;Invoice'!A3382="ITEM"),1,0)</f>
        <v>0</v>
      </c>
      <c r="C3342" t="str">
        <f>IF(B3342=1,'Tracker&amp;Invoice'!A3384,C3341)</f>
        <v>BQ-183</v>
      </c>
      <c r="D3342" t="str">
        <f>IF(LEFT(TRIM('Tracker&amp;Invoice'!B3384),9)="INVOICE #","INVOICE",IF(TRIM('Tracker&amp;Invoice'!B3384)="Overall Completion INVOICE","OVERALL",""))</f>
        <v/>
      </c>
      <c r="E3342" t="str">
        <f>IF(D3342="INVOICE",VALUE(MID(TRIM('Tracker&amp;Invoice'!B3384),10,10)),"")</f>
        <v/>
      </c>
      <c r="F3342">
        <f>IF(B3342=1,IFERROR(LOOKUP(2,1/('Tracker&amp;Invoice'!$H3384:$AC3384&lt;&gt;""),COLUMN('Tracker&amp;Invoice'!$H3384:$AC3384)),8),F3341)</f>
        <v>15</v>
      </c>
      <c r="G3342">
        <f>IF(D3342="OVERALL",IFERROR(LOOKUP(2,1/('Tracker&amp;Invoice'!$H3384:$AC3384&lt;&gt;""),COLUMN('Tracker&amp;Invoice'!$H3384:$AC3384)),8),G3343)</f>
        <v>15</v>
      </c>
      <c r="H3342">
        <f t="shared" si="104"/>
        <v>15</v>
      </c>
      <c r="I3342" s="29">
        <f>IF(D3342="INVOICE",SUM('Tracker&amp;Invoice'!$H3384:INDEX('Tracker&amp;Invoice'!$A3384:$AC3384,1,H3342)),0)</f>
        <v>0</v>
      </c>
      <c r="J3342" s="29">
        <f>IF(D3342="OVERALL",SUM('Tracker&amp;Invoice'!$H3384:$AC3384),0)</f>
        <v>0</v>
      </c>
    </row>
    <row r="3343" spans="1:10">
      <c r="A3343" t="e">
        <f t="shared" si="105"/>
        <v>#REF!</v>
      </c>
      <c r="B3343">
        <f>IF(AND('Tracker&amp;Invoice'!A3385&lt;&gt;"",'Tracker&amp;Invoice'!A3385&lt;&gt;"ITEM",'Tracker&amp;Invoice'!A3383="ITEM"),1,0)</f>
        <v>0</v>
      </c>
      <c r="C3343" t="str">
        <f>IF(B3343=1,'Tracker&amp;Invoice'!A3385,C3342)</f>
        <v>BQ-183</v>
      </c>
      <c r="D3343" t="str">
        <f>IF(LEFT(TRIM('Tracker&amp;Invoice'!B3385),9)="INVOICE #","INVOICE",IF(TRIM('Tracker&amp;Invoice'!B3385)="Overall Completion INVOICE","OVERALL",""))</f>
        <v/>
      </c>
      <c r="E3343" t="str">
        <f>IF(D3343="INVOICE",VALUE(MID(TRIM('Tracker&amp;Invoice'!B3385),10,10)),"")</f>
        <v/>
      </c>
      <c r="F3343">
        <f>IF(B3343=1,IFERROR(LOOKUP(2,1/('Tracker&amp;Invoice'!$H3385:$AC3385&lt;&gt;""),COLUMN('Tracker&amp;Invoice'!$H3385:$AC3385)),8),F3342)</f>
        <v>15</v>
      </c>
      <c r="G3343">
        <f>IF(D3343="OVERALL",IFERROR(LOOKUP(2,1/('Tracker&amp;Invoice'!$H3385:$AC3385&lt;&gt;""),COLUMN('Tracker&amp;Invoice'!$H3385:$AC3385)),8),G3344)</f>
        <v>15</v>
      </c>
      <c r="H3343">
        <f t="shared" si="104"/>
        <v>15</v>
      </c>
      <c r="I3343" s="29">
        <f>IF(D3343="INVOICE",SUM('Tracker&amp;Invoice'!$H3385:INDEX('Tracker&amp;Invoice'!$A3385:$AC3385,1,H3343)),0)</f>
        <v>0</v>
      </c>
      <c r="J3343" s="29">
        <f>IF(D3343="OVERALL",SUM('Tracker&amp;Invoice'!$H3385:$AC3385),0)</f>
        <v>0</v>
      </c>
    </row>
    <row r="3344" spans="1:10">
      <c r="A3344" t="e">
        <f t="shared" si="105"/>
        <v>#REF!</v>
      </c>
      <c r="B3344">
        <f>IF(AND('Tracker&amp;Invoice'!A3386&lt;&gt;"",'Tracker&amp;Invoice'!A3386&lt;&gt;"ITEM",'Tracker&amp;Invoice'!A3384="ITEM"),1,0)</f>
        <v>0</v>
      </c>
      <c r="C3344" t="str">
        <f>IF(B3344=1,'Tracker&amp;Invoice'!A3386,C3343)</f>
        <v>BQ-183</v>
      </c>
      <c r="D3344" t="str">
        <f>IF(LEFT(TRIM('Tracker&amp;Invoice'!B3386),9)="INVOICE #","INVOICE",IF(TRIM('Tracker&amp;Invoice'!B3386)="Overall Completion INVOICE","OVERALL",""))</f>
        <v/>
      </c>
      <c r="E3344" t="str">
        <f>IF(D3344="INVOICE",VALUE(MID(TRIM('Tracker&amp;Invoice'!B3386),10,10)),"")</f>
        <v/>
      </c>
      <c r="F3344">
        <f>IF(B3344=1,IFERROR(LOOKUP(2,1/('Tracker&amp;Invoice'!$H3386:$AC3386&lt;&gt;""),COLUMN('Tracker&amp;Invoice'!$H3386:$AC3386)),8),F3343)</f>
        <v>15</v>
      </c>
      <c r="G3344">
        <f>IF(D3344="OVERALL",IFERROR(LOOKUP(2,1/('Tracker&amp;Invoice'!$H3386:$AC3386&lt;&gt;""),COLUMN('Tracker&amp;Invoice'!$H3386:$AC3386)),8),G3345)</f>
        <v>15</v>
      </c>
      <c r="H3344">
        <f t="shared" si="104"/>
        <v>15</v>
      </c>
      <c r="I3344" s="29">
        <f>IF(D3344="INVOICE",SUM('Tracker&amp;Invoice'!$H3386:INDEX('Tracker&amp;Invoice'!$A3386:$AC3386,1,H3344)),0)</f>
        <v>0</v>
      </c>
      <c r="J3344" s="29">
        <f>IF(D3344="OVERALL",SUM('Tracker&amp;Invoice'!$H3386:$AC3386),0)</f>
        <v>0</v>
      </c>
    </row>
    <row r="3345" spans="1:10">
      <c r="A3345" t="e">
        <f t="shared" si="105"/>
        <v>#REF!</v>
      </c>
      <c r="B3345">
        <f>IF(AND('Tracker&amp;Invoice'!A3387&lt;&gt;"",'Tracker&amp;Invoice'!A3387&lt;&gt;"ITEM",'Tracker&amp;Invoice'!A3385="ITEM"),1,0)</f>
        <v>1</v>
      </c>
      <c r="C3345" t="str">
        <f>IF(B3345=1,'Tracker&amp;Invoice'!A3387,C3344)</f>
        <v>BQ-184</v>
      </c>
      <c r="D3345" t="str">
        <f>IF(LEFT(TRIM('Tracker&amp;Invoice'!B3387),9)="INVOICE #","INVOICE",IF(TRIM('Tracker&amp;Invoice'!B3387)="Overall Completion INVOICE","OVERALL",""))</f>
        <v/>
      </c>
      <c r="E3345" t="str">
        <f>IF(D3345="INVOICE",VALUE(MID(TRIM('Tracker&amp;Invoice'!B3387),10,10)),"")</f>
        <v/>
      </c>
      <c r="F3345">
        <f>IF(B3345=1,IFERROR(LOOKUP(2,1/('Tracker&amp;Invoice'!$H3387:$AC3387&lt;&gt;""),COLUMN('Tracker&amp;Invoice'!$H3387:$AC3387)),8),F3344)</f>
        <v>14</v>
      </c>
      <c r="G3345">
        <f>IF(D3345="OVERALL",IFERROR(LOOKUP(2,1/('Tracker&amp;Invoice'!$H3387:$AC3387&lt;&gt;""),COLUMN('Tracker&amp;Invoice'!$H3387:$AC3387)),8),G3346)</f>
        <v>15</v>
      </c>
      <c r="H3345">
        <f t="shared" si="104"/>
        <v>15</v>
      </c>
      <c r="I3345" s="29">
        <f>IF(D3345="INVOICE",SUM('Tracker&amp;Invoice'!$H3387:INDEX('Tracker&amp;Invoice'!$A3387:$AC3387,1,H3345)),0)</f>
        <v>0</v>
      </c>
      <c r="J3345" s="29">
        <f>IF(D3345="OVERALL",SUM('Tracker&amp;Invoice'!$H3387:$AC3387),0)</f>
        <v>0</v>
      </c>
    </row>
    <row r="3346" spans="1:10">
      <c r="A3346" t="e">
        <f t="shared" si="105"/>
        <v>#REF!</v>
      </c>
      <c r="B3346">
        <f>IF(AND('Tracker&amp;Invoice'!A3388&lt;&gt;"",'Tracker&amp;Invoice'!A3388&lt;&gt;"ITEM",'Tracker&amp;Invoice'!A3386="ITEM"),1,0)</f>
        <v>0</v>
      </c>
      <c r="C3346" t="str">
        <f>IF(B3346=1,'Tracker&amp;Invoice'!A3388,C3345)</f>
        <v>BQ-184</v>
      </c>
      <c r="D3346" t="str">
        <f>IF(LEFT(TRIM('Tracker&amp;Invoice'!B3388),9)="INVOICE #","INVOICE",IF(TRIM('Tracker&amp;Invoice'!B3388)="Overall Completion INVOICE","OVERALL",""))</f>
        <v/>
      </c>
      <c r="E3346" t="str">
        <f>IF(D3346="INVOICE",VALUE(MID(TRIM('Tracker&amp;Invoice'!B3388),10,10)),"")</f>
        <v/>
      </c>
      <c r="F3346">
        <f>IF(B3346=1,IFERROR(LOOKUP(2,1/('Tracker&amp;Invoice'!$H3388:$AC3388&lt;&gt;""),COLUMN('Tracker&amp;Invoice'!$H3388:$AC3388)),8),F3345)</f>
        <v>14</v>
      </c>
      <c r="G3346">
        <f>IF(D3346="OVERALL",IFERROR(LOOKUP(2,1/('Tracker&amp;Invoice'!$H3388:$AC3388&lt;&gt;""),COLUMN('Tracker&amp;Invoice'!$H3388:$AC3388)),8),G3347)</f>
        <v>15</v>
      </c>
      <c r="H3346">
        <f t="shared" si="104"/>
        <v>15</v>
      </c>
      <c r="I3346" s="29">
        <f>IF(D3346="INVOICE",SUM('Tracker&amp;Invoice'!$H3388:INDEX('Tracker&amp;Invoice'!$A3388:$AC3388,1,H3346)),0)</f>
        <v>0</v>
      </c>
      <c r="J3346" s="29">
        <f>IF(D3346="OVERALL",SUM('Tracker&amp;Invoice'!$H3388:$AC3388),0)</f>
        <v>0</v>
      </c>
    </row>
    <row r="3347" spans="1:10">
      <c r="A3347" t="e">
        <f t="shared" si="105"/>
        <v>#REF!</v>
      </c>
      <c r="B3347">
        <f>IF(AND('Tracker&amp;Invoice'!A3389&lt;&gt;"",'Tracker&amp;Invoice'!A3389&lt;&gt;"ITEM",'Tracker&amp;Invoice'!A3387="ITEM"),1,0)</f>
        <v>0</v>
      </c>
      <c r="C3347" t="str">
        <f>IF(B3347=1,'Tracker&amp;Invoice'!A3389,C3346)</f>
        <v>BQ-184</v>
      </c>
      <c r="D3347" t="str">
        <f>IF(LEFT(TRIM('Tracker&amp;Invoice'!B3389),9)="INVOICE #","INVOICE",IF(TRIM('Tracker&amp;Invoice'!B3389)="Overall Completion INVOICE","OVERALL",""))</f>
        <v/>
      </c>
      <c r="E3347" t="str">
        <f>IF(D3347="INVOICE",VALUE(MID(TRIM('Tracker&amp;Invoice'!B3389),10,10)),"")</f>
        <v/>
      </c>
      <c r="F3347">
        <f>IF(B3347=1,IFERROR(LOOKUP(2,1/('Tracker&amp;Invoice'!$H3389:$AC3389&lt;&gt;""),COLUMN('Tracker&amp;Invoice'!$H3389:$AC3389)),8),F3346)</f>
        <v>14</v>
      </c>
      <c r="G3347">
        <f>IF(D3347="OVERALL",IFERROR(LOOKUP(2,1/('Tracker&amp;Invoice'!$H3389:$AC3389&lt;&gt;""),COLUMN('Tracker&amp;Invoice'!$H3389:$AC3389)),8),G3348)</f>
        <v>15</v>
      </c>
      <c r="H3347">
        <f t="shared" si="104"/>
        <v>15</v>
      </c>
      <c r="I3347" s="29">
        <f>IF(D3347="INVOICE",SUM('Tracker&amp;Invoice'!$H3389:INDEX('Tracker&amp;Invoice'!$A3389:$AC3389,1,H3347)),0)</f>
        <v>0</v>
      </c>
      <c r="J3347" s="29">
        <f>IF(D3347="OVERALL",SUM('Tracker&amp;Invoice'!$H3389:$AC3389),0)</f>
        <v>0</v>
      </c>
    </row>
    <row r="3348" spans="1:10">
      <c r="A3348" t="e">
        <f t="shared" si="105"/>
        <v>#REF!</v>
      </c>
      <c r="B3348">
        <f>IF(AND('Tracker&amp;Invoice'!A3390&lt;&gt;"",'Tracker&amp;Invoice'!A3390&lt;&gt;"ITEM",'Tracker&amp;Invoice'!A3388="ITEM"),1,0)</f>
        <v>0</v>
      </c>
      <c r="C3348" t="str">
        <f>IF(B3348=1,'Tracker&amp;Invoice'!A3390,C3347)</f>
        <v>BQ-184</v>
      </c>
      <c r="D3348" t="str">
        <f>IF(LEFT(TRIM('Tracker&amp;Invoice'!B3390),9)="INVOICE #","INVOICE",IF(TRIM('Tracker&amp;Invoice'!B3390)="Overall Completion INVOICE","OVERALL",""))</f>
        <v>INVOICE</v>
      </c>
      <c r="E3348">
        <f>IF(D3348="INVOICE",VALUE(MID(TRIM('Tracker&amp;Invoice'!B3390),10,10)),"")</f>
        <v>21</v>
      </c>
      <c r="F3348">
        <f>IF(B3348=1,IFERROR(LOOKUP(2,1/('Tracker&amp;Invoice'!$H3390:$AC3390&lt;&gt;""),COLUMN('Tracker&amp;Invoice'!$H3390:$AC3390)),8),F3347)</f>
        <v>14</v>
      </c>
      <c r="G3348">
        <f>IF(D3348="OVERALL",IFERROR(LOOKUP(2,1/('Tracker&amp;Invoice'!$H3390:$AC3390&lt;&gt;""),COLUMN('Tracker&amp;Invoice'!$H3390:$AC3390)),8),G3349)</f>
        <v>15</v>
      </c>
      <c r="H3348">
        <f t="shared" si="104"/>
        <v>15</v>
      </c>
      <c r="I3348" s="29">
        <f>IF(D3348="INVOICE",SUM('Tracker&amp;Invoice'!$H3390:INDEX('Tracker&amp;Invoice'!$A3390:$AC3390,1,H3348)),0)</f>
        <v>92400</v>
      </c>
      <c r="J3348" s="29">
        <f>IF(D3348="OVERALL",SUM('Tracker&amp;Invoice'!$H3390:$AC3390),0)</f>
        <v>0</v>
      </c>
    </row>
    <row r="3349" spans="1:10">
      <c r="A3349" t="e">
        <f t="shared" si="105"/>
        <v>#REF!</v>
      </c>
      <c r="B3349">
        <f>IF(AND('Tracker&amp;Invoice'!A3391&lt;&gt;"",'Tracker&amp;Invoice'!A3391&lt;&gt;"ITEM",'Tracker&amp;Invoice'!A3389="ITEM"),1,0)</f>
        <v>0</v>
      </c>
      <c r="C3349" t="str">
        <f>IF(B3349=1,'Tracker&amp;Invoice'!A3391,C3348)</f>
        <v>BQ-184</v>
      </c>
      <c r="D3349" t="str">
        <f>IF(LEFT(TRIM('Tracker&amp;Invoice'!B3391),9)="INVOICE #","INVOICE",IF(TRIM('Tracker&amp;Invoice'!B3391)="Overall Completion INVOICE","OVERALL",""))</f>
        <v/>
      </c>
      <c r="E3349" t="str">
        <f>IF(D3349="INVOICE",VALUE(MID(TRIM('Tracker&amp;Invoice'!B3391),10,10)),"")</f>
        <v/>
      </c>
      <c r="F3349">
        <f>IF(B3349=1,IFERROR(LOOKUP(2,1/('Tracker&amp;Invoice'!$H3391:$AC3391&lt;&gt;""),COLUMN('Tracker&amp;Invoice'!$H3391:$AC3391)),8),F3348)</f>
        <v>14</v>
      </c>
      <c r="G3349">
        <f>IF(D3349="OVERALL",IFERROR(LOOKUP(2,1/('Tracker&amp;Invoice'!$H3391:$AC3391&lt;&gt;""),COLUMN('Tracker&amp;Invoice'!$H3391:$AC3391)),8),G3350)</f>
        <v>15</v>
      </c>
      <c r="H3349">
        <f t="shared" si="104"/>
        <v>15</v>
      </c>
      <c r="I3349" s="29">
        <f>IF(D3349="INVOICE",SUM('Tracker&amp;Invoice'!$H3391:INDEX('Tracker&amp;Invoice'!$A3391:$AC3391,1,H3349)),0)</f>
        <v>0</v>
      </c>
      <c r="J3349" s="29">
        <f>IF(D3349="OVERALL",SUM('Tracker&amp;Invoice'!$H3391:$AC3391),0)</f>
        <v>0</v>
      </c>
    </row>
    <row r="3350" spans="1:10">
      <c r="A3350" t="e">
        <f t="shared" si="105"/>
        <v>#REF!</v>
      </c>
      <c r="B3350">
        <f>IF(AND('Tracker&amp;Invoice'!A3392&lt;&gt;"",'Tracker&amp;Invoice'!A3392&lt;&gt;"ITEM",'Tracker&amp;Invoice'!A3390="ITEM"),1,0)</f>
        <v>0</v>
      </c>
      <c r="C3350" t="str">
        <f>IF(B3350=1,'Tracker&amp;Invoice'!A3392,C3349)</f>
        <v>BQ-184</v>
      </c>
      <c r="D3350" t="str">
        <f>IF(LEFT(TRIM('Tracker&amp;Invoice'!B3392),9)="INVOICE #","INVOICE",IF(TRIM('Tracker&amp;Invoice'!B3392)="Overall Completion INVOICE","OVERALL",""))</f>
        <v>INVOICE</v>
      </c>
      <c r="E3350">
        <f>IF(D3350="INVOICE",VALUE(MID(TRIM('Tracker&amp;Invoice'!B3392),10,10)),"")</f>
        <v>31</v>
      </c>
      <c r="F3350">
        <f>IF(B3350=1,IFERROR(LOOKUP(2,1/('Tracker&amp;Invoice'!$H3392:$AC3392&lt;&gt;""),COLUMN('Tracker&amp;Invoice'!$H3392:$AC3392)),8),F3349)</f>
        <v>14</v>
      </c>
      <c r="G3350">
        <f>IF(D3350="OVERALL",IFERROR(LOOKUP(2,1/('Tracker&amp;Invoice'!$H3392:$AC3392&lt;&gt;""),COLUMN('Tracker&amp;Invoice'!$H3392:$AC3392)),8),G3351)</f>
        <v>15</v>
      </c>
      <c r="H3350">
        <f t="shared" si="104"/>
        <v>15</v>
      </c>
      <c r="I3350" s="29">
        <f>IF(D3350="INVOICE",SUM('Tracker&amp;Invoice'!$H3392:INDEX('Tracker&amp;Invoice'!$A3392:$AC3392,1,H3350)),0)</f>
        <v>9240</v>
      </c>
      <c r="J3350" s="29">
        <f>IF(D3350="OVERALL",SUM('Tracker&amp;Invoice'!$H3392:$AC3392),0)</f>
        <v>0</v>
      </c>
    </row>
    <row r="3351" spans="1:10">
      <c r="A3351" t="e">
        <f t="shared" si="105"/>
        <v>#REF!</v>
      </c>
      <c r="B3351">
        <f>IF(AND('Tracker&amp;Invoice'!A3393&lt;&gt;"",'Tracker&amp;Invoice'!A3393&lt;&gt;"ITEM",'Tracker&amp;Invoice'!A3391="ITEM"),1,0)</f>
        <v>0</v>
      </c>
      <c r="C3351" t="str">
        <f>IF(B3351=1,'Tracker&amp;Invoice'!A3393,C3350)</f>
        <v>BQ-184</v>
      </c>
      <c r="D3351" t="str">
        <f>IF(LEFT(TRIM('Tracker&amp;Invoice'!B3393),9)="INVOICE #","INVOICE",IF(TRIM('Tracker&amp;Invoice'!B3393)="Overall Completion INVOICE","OVERALL",""))</f>
        <v/>
      </c>
      <c r="E3351" t="str">
        <f>IF(D3351="INVOICE",VALUE(MID(TRIM('Tracker&amp;Invoice'!B3393),10,10)),"")</f>
        <v/>
      </c>
      <c r="F3351">
        <f>IF(B3351=1,IFERROR(LOOKUP(2,1/('Tracker&amp;Invoice'!$H3393:$AC3393&lt;&gt;""),COLUMN('Tracker&amp;Invoice'!$H3393:$AC3393)),8),F3350)</f>
        <v>14</v>
      </c>
      <c r="G3351">
        <f>IF(D3351="OVERALL",IFERROR(LOOKUP(2,1/('Tracker&amp;Invoice'!$H3393:$AC3393&lt;&gt;""),COLUMN('Tracker&amp;Invoice'!$H3393:$AC3393)),8),G3352)</f>
        <v>15</v>
      </c>
      <c r="H3351">
        <f t="shared" si="104"/>
        <v>15</v>
      </c>
      <c r="I3351" s="29">
        <f>IF(D3351="INVOICE",SUM('Tracker&amp;Invoice'!$H3393:INDEX('Tracker&amp;Invoice'!$A3393:$AC3393,1,H3351)),0)</f>
        <v>0</v>
      </c>
      <c r="J3351" s="29">
        <f>IF(D3351="OVERALL",SUM('Tracker&amp;Invoice'!$H3393:$AC3393),0)</f>
        <v>0</v>
      </c>
    </row>
    <row r="3352" spans="1:10">
      <c r="A3352" t="e">
        <f t="shared" si="105"/>
        <v>#REF!</v>
      </c>
      <c r="B3352">
        <f>IF(AND('Tracker&amp;Invoice'!A3394&lt;&gt;"",'Tracker&amp;Invoice'!A3394&lt;&gt;"ITEM",'Tracker&amp;Invoice'!A3392="ITEM"),1,0)</f>
        <v>0</v>
      </c>
      <c r="C3352" t="str">
        <f>IF(B3352=1,'Tracker&amp;Invoice'!A3394,C3351)</f>
        <v>BQ-184</v>
      </c>
      <c r="D3352" t="str">
        <f>IF(LEFT(TRIM('Tracker&amp;Invoice'!B3394),9)="INVOICE #","INVOICE",IF(TRIM('Tracker&amp;Invoice'!B3394)="Overall Completion INVOICE","OVERALL",""))</f>
        <v/>
      </c>
      <c r="E3352" t="str">
        <f>IF(D3352="INVOICE",VALUE(MID(TRIM('Tracker&amp;Invoice'!B3394),10,10)),"")</f>
        <v/>
      </c>
      <c r="F3352">
        <f>IF(B3352=1,IFERROR(LOOKUP(2,1/('Tracker&amp;Invoice'!$H3394:$AC3394&lt;&gt;""),COLUMN('Tracker&amp;Invoice'!$H3394:$AC3394)),8),F3351)</f>
        <v>14</v>
      </c>
      <c r="G3352">
        <f>IF(D3352="OVERALL",IFERROR(LOOKUP(2,1/('Tracker&amp;Invoice'!$H3394:$AC3394&lt;&gt;""),COLUMN('Tracker&amp;Invoice'!$H3394:$AC3394)),8),G3353)</f>
        <v>15</v>
      </c>
      <c r="H3352">
        <f t="shared" si="104"/>
        <v>15</v>
      </c>
      <c r="I3352" s="29">
        <f>IF(D3352="INVOICE",SUM('Tracker&amp;Invoice'!$H3394:INDEX('Tracker&amp;Invoice'!$A3394:$AC3394,1,H3352)),0)</f>
        <v>0</v>
      </c>
      <c r="J3352" s="29">
        <f>IF(D3352="OVERALL",SUM('Tracker&amp;Invoice'!$H3394:$AC3394),0)</f>
        <v>0</v>
      </c>
    </row>
    <row r="3353" spans="1:10">
      <c r="A3353" t="e">
        <f t="shared" si="105"/>
        <v>#REF!</v>
      </c>
      <c r="B3353">
        <f>IF(AND('Tracker&amp;Invoice'!A3395&lt;&gt;"",'Tracker&amp;Invoice'!A3395&lt;&gt;"ITEM",'Tracker&amp;Invoice'!A3393="ITEM"),1,0)</f>
        <v>0</v>
      </c>
      <c r="C3353" t="str">
        <f>IF(B3353=1,'Tracker&amp;Invoice'!A3395,C3352)</f>
        <v>BQ-184</v>
      </c>
      <c r="D3353" t="str">
        <f>IF(LEFT(TRIM('Tracker&amp;Invoice'!B3395),9)="INVOICE #","INVOICE",IF(TRIM('Tracker&amp;Invoice'!B3395)="Overall Completion INVOICE","OVERALL",""))</f>
        <v/>
      </c>
      <c r="E3353" t="str">
        <f>IF(D3353="INVOICE",VALUE(MID(TRIM('Tracker&amp;Invoice'!B3395),10,10)),"")</f>
        <v/>
      </c>
      <c r="F3353">
        <f>IF(B3353=1,IFERROR(LOOKUP(2,1/('Tracker&amp;Invoice'!$H3395:$AC3395&lt;&gt;""),COLUMN('Tracker&amp;Invoice'!$H3395:$AC3395)),8),F3352)</f>
        <v>14</v>
      </c>
      <c r="G3353">
        <f>IF(D3353="OVERALL",IFERROR(LOOKUP(2,1/('Tracker&amp;Invoice'!$H3395:$AC3395&lt;&gt;""),COLUMN('Tracker&amp;Invoice'!$H3395:$AC3395)),8),G3354)</f>
        <v>15</v>
      </c>
      <c r="H3353">
        <f t="shared" si="104"/>
        <v>15</v>
      </c>
      <c r="I3353" s="29">
        <f>IF(D3353="INVOICE",SUM('Tracker&amp;Invoice'!$H3395:INDEX('Tracker&amp;Invoice'!$A3395:$AC3395,1,H3353)),0)</f>
        <v>0</v>
      </c>
      <c r="J3353" s="29">
        <f>IF(D3353="OVERALL",SUM('Tracker&amp;Invoice'!$H3395:$AC3395),0)</f>
        <v>0</v>
      </c>
    </row>
    <row r="3354" spans="1:10">
      <c r="A3354" t="e">
        <f t="shared" si="105"/>
        <v>#REF!</v>
      </c>
      <c r="B3354">
        <f>IF(AND('Tracker&amp;Invoice'!A3396&lt;&gt;"",'Tracker&amp;Invoice'!A3396&lt;&gt;"ITEM",'Tracker&amp;Invoice'!A3394="ITEM"),1,0)</f>
        <v>0</v>
      </c>
      <c r="C3354" t="str">
        <f>IF(B3354=1,'Tracker&amp;Invoice'!A3396,C3353)</f>
        <v>BQ-184</v>
      </c>
      <c r="D3354" t="str">
        <f>IF(LEFT(TRIM('Tracker&amp;Invoice'!B3396),9)="INVOICE #","INVOICE",IF(TRIM('Tracker&amp;Invoice'!B3396)="Overall Completion INVOICE","OVERALL",""))</f>
        <v/>
      </c>
      <c r="E3354" t="str">
        <f>IF(D3354="INVOICE",VALUE(MID(TRIM('Tracker&amp;Invoice'!B3396),10,10)),"")</f>
        <v/>
      </c>
      <c r="F3354">
        <f>IF(B3354=1,IFERROR(LOOKUP(2,1/('Tracker&amp;Invoice'!$H3396:$AC3396&lt;&gt;""),COLUMN('Tracker&amp;Invoice'!$H3396:$AC3396)),8),F3353)</f>
        <v>14</v>
      </c>
      <c r="G3354">
        <f>IF(D3354="OVERALL",IFERROR(LOOKUP(2,1/('Tracker&amp;Invoice'!$H3396:$AC3396&lt;&gt;""),COLUMN('Tracker&amp;Invoice'!$H3396:$AC3396)),8),G3355)</f>
        <v>15</v>
      </c>
      <c r="H3354">
        <f t="shared" si="104"/>
        <v>15</v>
      </c>
      <c r="I3354" s="29">
        <f>IF(D3354="INVOICE",SUM('Tracker&amp;Invoice'!$H3396:INDEX('Tracker&amp;Invoice'!$A3396:$AC3396,1,H3354)),0)</f>
        <v>0</v>
      </c>
      <c r="J3354" s="29">
        <f>IF(D3354="OVERALL",SUM('Tracker&amp;Invoice'!$H3396:$AC3396),0)</f>
        <v>0</v>
      </c>
    </row>
    <row r="3355" spans="1:10">
      <c r="A3355" t="e">
        <f t="shared" si="105"/>
        <v>#REF!</v>
      </c>
      <c r="B3355">
        <f>IF(AND('Tracker&amp;Invoice'!A3397&lt;&gt;"",'Tracker&amp;Invoice'!A3397&lt;&gt;"ITEM",'Tracker&amp;Invoice'!A3395="ITEM"),1,0)</f>
        <v>0</v>
      </c>
      <c r="C3355" t="str">
        <f>IF(B3355=1,'Tracker&amp;Invoice'!A3397,C3354)</f>
        <v>BQ-184</v>
      </c>
      <c r="D3355" t="str">
        <f>IF(LEFT(TRIM('Tracker&amp;Invoice'!B3397),9)="INVOICE #","INVOICE",IF(TRIM('Tracker&amp;Invoice'!B3397)="Overall Completion INVOICE","OVERALL",""))</f>
        <v/>
      </c>
      <c r="E3355" t="str">
        <f>IF(D3355="INVOICE",VALUE(MID(TRIM('Tracker&amp;Invoice'!B3397),10,10)),"")</f>
        <v/>
      </c>
      <c r="F3355">
        <f>IF(B3355=1,IFERROR(LOOKUP(2,1/('Tracker&amp;Invoice'!$H3397:$AC3397&lt;&gt;""),COLUMN('Tracker&amp;Invoice'!$H3397:$AC3397)),8),F3354)</f>
        <v>14</v>
      </c>
      <c r="G3355">
        <f>IF(D3355="OVERALL",IFERROR(LOOKUP(2,1/('Tracker&amp;Invoice'!$H3397:$AC3397&lt;&gt;""),COLUMN('Tracker&amp;Invoice'!$H3397:$AC3397)),8),G3356)</f>
        <v>15</v>
      </c>
      <c r="H3355">
        <f t="shared" si="104"/>
        <v>15</v>
      </c>
      <c r="I3355" s="29">
        <f>IF(D3355="INVOICE",SUM('Tracker&amp;Invoice'!$H3397:INDEX('Tracker&amp;Invoice'!$A3397:$AC3397,1,H3355)),0)</f>
        <v>0</v>
      </c>
      <c r="J3355" s="29">
        <f>IF(D3355="OVERALL",SUM('Tracker&amp;Invoice'!$H3397:$AC3397),0)</f>
        <v>0</v>
      </c>
    </row>
    <row r="3356" spans="1:10">
      <c r="A3356" t="e">
        <f t="shared" si="105"/>
        <v>#REF!</v>
      </c>
      <c r="B3356">
        <f>IF(AND('Tracker&amp;Invoice'!A3398&lt;&gt;"",'Tracker&amp;Invoice'!A3398&lt;&gt;"ITEM",'Tracker&amp;Invoice'!A3396="ITEM"),1,0)</f>
        <v>0</v>
      </c>
      <c r="C3356" t="str">
        <f>IF(B3356=1,'Tracker&amp;Invoice'!A3398,C3355)</f>
        <v>BQ-184</v>
      </c>
      <c r="D3356" t="str">
        <f>IF(LEFT(TRIM('Tracker&amp;Invoice'!B3398),9)="INVOICE #","INVOICE",IF(TRIM('Tracker&amp;Invoice'!B3398)="Overall Completion INVOICE","OVERALL",""))</f>
        <v/>
      </c>
      <c r="E3356" t="str">
        <f>IF(D3356="INVOICE",VALUE(MID(TRIM('Tracker&amp;Invoice'!B3398),10,10)),"")</f>
        <v/>
      </c>
      <c r="F3356">
        <f>IF(B3356=1,IFERROR(LOOKUP(2,1/('Tracker&amp;Invoice'!$H3398:$AC3398&lt;&gt;""),COLUMN('Tracker&amp;Invoice'!$H3398:$AC3398)),8),F3355)</f>
        <v>14</v>
      </c>
      <c r="G3356">
        <f>IF(D3356="OVERALL",IFERROR(LOOKUP(2,1/('Tracker&amp;Invoice'!$H3398:$AC3398&lt;&gt;""),COLUMN('Tracker&amp;Invoice'!$H3398:$AC3398)),8),G3357)</f>
        <v>15</v>
      </c>
      <c r="H3356">
        <f t="shared" si="104"/>
        <v>15</v>
      </c>
      <c r="I3356" s="29">
        <f>IF(D3356="INVOICE",SUM('Tracker&amp;Invoice'!$H3398:INDEX('Tracker&amp;Invoice'!$A3398:$AC3398,1,H3356)),0)</f>
        <v>0</v>
      </c>
      <c r="J3356" s="29">
        <f>IF(D3356="OVERALL",SUM('Tracker&amp;Invoice'!$H3398:$AC3398),0)</f>
        <v>0</v>
      </c>
    </row>
    <row r="3357" spans="1:10">
      <c r="A3357" t="e">
        <f t="shared" si="105"/>
        <v>#REF!</v>
      </c>
      <c r="B3357">
        <f>IF(AND('Tracker&amp;Invoice'!A3399&lt;&gt;"",'Tracker&amp;Invoice'!A3399&lt;&gt;"ITEM",'Tracker&amp;Invoice'!A3397="ITEM"),1,0)</f>
        <v>0</v>
      </c>
      <c r="C3357" t="str">
        <f>IF(B3357=1,'Tracker&amp;Invoice'!A3399,C3356)</f>
        <v>BQ-184</v>
      </c>
      <c r="D3357" t="str">
        <f>IF(LEFT(TRIM('Tracker&amp;Invoice'!B3399),9)="INVOICE #","INVOICE",IF(TRIM('Tracker&amp;Invoice'!B3399)="Overall Completion INVOICE","OVERALL",""))</f>
        <v/>
      </c>
      <c r="E3357" t="str">
        <f>IF(D3357="INVOICE",VALUE(MID(TRIM('Tracker&amp;Invoice'!B3399),10,10)),"")</f>
        <v/>
      </c>
      <c r="F3357">
        <f>IF(B3357=1,IFERROR(LOOKUP(2,1/('Tracker&amp;Invoice'!$H3399:$AC3399&lt;&gt;""),COLUMN('Tracker&amp;Invoice'!$H3399:$AC3399)),8),F3356)</f>
        <v>14</v>
      </c>
      <c r="G3357">
        <f>IF(D3357="OVERALL",IFERROR(LOOKUP(2,1/('Tracker&amp;Invoice'!$H3399:$AC3399&lt;&gt;""),COLUMN('Tracker&amp;Invoice'!$H3399:$AC3399)),8),G3358)</f>
        <v>15</v>
      </c>
      <c r="H3357">
        <f t="shared" si="104"/>
        <v>15</v>
      </c>
      <c r="I3357" s="29">
        <f>IF(D3357="INVOICE",SUM('Tracker&amp;Invoice'!$H3399:INDEX('Tracker&amp;Invoice'!$A3399:$AC3399,1,H3357)),0)</f>
        <v>0</v>
      </c>
      <c r="J3357" s="29">
        <f>IF(D3357="OVERALL",SUM('Tracker&amp;Invoice'!$H3399:$AC3399),0)</f>
        <v>0</v>
      </c>
    </row>
    <row r="3358" spans="1:10">
      <c r="A3358" t="e">
        <f t="shared" si="105"/>
        <v>#REF!</v>
      </c>
      <c r="B3358">
        <f>IF(AND('Tracker&amp;Invoice'!A3400&lt;&gt;"",'Tracker&amp;Invoice'!A3400&lt;&gt;"ITEM",'Tracker&amp;Invoice'!A3398="ITEM"),1,0)</f>
        <v>0</v>
      </c>
      <c r="C3358" t="str">
        <f>IF(B3358=1,'Tracker&amp;Invoice'!A3400,C3357)</f>
        <v>BQ-184</v>
      </c>
      <c r="D3358" t="str">
        <f>IF(LEFT(TRIM('Tracker&amp;Invoice'!B3400),9)="INVOICE #","INVOICE",IF(TRIM('Tracker&amp;Invoice'!B3400)="Overall Completion INVOICE","OVERALL",""))</f>
        <v>OVERALL</v>
      </c>
      <c r="E3358" t="str">
        <f>IF(D3358="INVOICE",VALUE(MID(TRIM('Tracker&amp;Invoice'!B3400),10,10)),"")</f>
        <v/>
      </c>
      <c r="F3358">
        <f>IF(B3358=1,IFERROR(LOOKUP(2,1/('Tracker&amp;Invoice'!$H3400:$AC3400&lt;&gt;""),COLUMN('Tracker&amp;Invoice'!$H3400:$AC3400)),8),F3357)</f>
        <v>14</v>
      </c>
      <c r="G3358">
        <f>IF(D3358="OVERALL",IFERROR(LOOKUP(2,1/('Tracker&amp;Invoice'!$H3400:$AC3400&lt;&gt;""),COLUMN('Tracker&amp;Invoice'!$H3400:$AC3400)),8),G3359)</f>
        <v>15</v>
      </c>
      <c r="H3358">
        <f t="shared" si="104"/>
        <v>15</v>
      </c>
      <c r="I3358" s="29">
        <f>IF(D3358="INVOICE",SUM('Tracker&amp;Invoice'!$H3400:INDEX('Tracker&amp;Invoice'!$A3400:$AC3400,1,H3358)),0)</f>
        <v>0</v>
      </c>
      <c r="J3358" s="29">
        <f>IF(D3358="OVERALL",SUM('Tracker&amp;Invoice'!$H3400:$AC3400),0)</f>
        <v>101640</v>
      </c>
    </row>
    <row r="3359" spans="1:10">
      <c r="A3359" t="e">
        <f t="shared" si="105"/>
        <v>#REF!</v>
      </c>
      <c r="B3359">
        <f>IF(AND('Tracker&amp;Invoice'!A3401&lt;&gt;"",'Tracker&amp;Invoice'!A3401&lt;&gt;"ITEM",'Tracker&amp;Invoice'!A3399="ITEM"),1,0)</f>
        <v>0</v>
      </c>
      <c r="C3359" t="str">
        <f>IF(B3359=1,'Tracker&amp;Invoice'!A3401,C3358)</f>
        <v>BQ-184</v>
      </c>
      <c r="D3359" t="str">
        <f>IF(LEFT(TRIM('Tracker&amp;Invoice'!B3401),9)="INVOICE #","INVOICE",IF(TRIM('Tracker&amp;Invoice'!B3401)="Overall Completion INVOICE","OVERALL",""))</f>
        <v/>
      </c>
      <c r="E3359" t="str">
        <f>IF(D3359="INVOICE",VALUE(MID(TRIM('Tracker&amp;Invoice'!B3401),10,10)),"")</f>
        <v/>
      </c>
      <c r="F3359">
        <f>IF(B3359=1,IFERROR(LOOKUP(2,1/('Tracker&amp;Invoice'!$H3401:$AC3401&lt;&gt;""),COLUMN('Tracker&amp;Invoice'!$H3401:$AC3401)),8),F3358)</f>
        <v>14</v>
      </c>
      <c r="G3359">
        <f>IF(D3359="OVERALL",IFERROR(LOOKUP(2,1/('Tracker&amp;Invoice'!$H3401:$AC3401&lt;&gt;""),COLUMN('Tracker&amp;Invoice'!$H3401:$AC3401)),8),G3360)</f>
        <v>15</v>
      </c>
      <c r="H3359">
        <f t="shared" si="104"/>
        <v>15</v>
      </c>
      <c r="I3359" s="29">
        <f>IF(D3359="INVOICE",SUM('Tracker&amp;Invoice'!$H3401:INDEX('Tracker&amp;Invoice'!$A3401:$AC3401,1,H3359)),0)</f>
        <v>0</v>
      </c>
      <c r="J3359" s="29">
        <f>IF(D3359="OVERALL",SUM('Tracker&amp;Invoice'!$H3401:$AC3401),0)</f>
        <v>0</v>
      </c>
    </row>
    <row r="3360" spans="1:10">
      <c r="A3360" t="e">
        <f t="shared" si="105"/>
        <v>#REF!</v>
      </c>
      <c r="B3360">
        <f>IF(AND('Tracker&amp;Invoice'!A3402&lt;&gt;"",'Tracker&amp;Invoice'!A3402&lt;&gt;"ITEM",'Tracker&amp;Invoice'!A3400="ITEM"),1,0)</f>
        <v>0</v>
      </c>
      <c r="C3360" t="str">
        <f>IF(B3360=1,'Tracker&amp;Invoice'!A3402,C3359)</f>
        <v>BQ-184</v>
      </c>
      <c r="D3360" t="str">
        <f>IF(LEFT(TRIM('Tracker&amp;Invoice'!B3402),9)="INVOICE #","INVOICE",IF(TRIM('Tracker&amp;Invoice'!B3402)="Overall Completion INVOICE","OVERALL",""))</f>
        <v/>
      </c>
      <c r="E3360" t="str">
        <f>IF(D3360="INVOICE",VALUE(MID(TRIM('Tracker&amp;Invoice'!B3402),10,10)),"")</f>
        <v/>
      </c>
      <c r="F3360">
        <f>IF(B3360=1,IFERROR(LOOKUP(2,1/('Tracker&amp;Invoice'!$H3402:$AC3402&lt;&gt;""),COLUMN('Tracker&amp;Invoice'!$H3402:$AC3402)),8),F3359)</f>
        <v>14</v>
      </c>
      <c r="G3360">
        <f>IF(D3360="OVERALL",IFERROR(LOOKUP(2,1/('Tracker&amp;Invoice'!$H3402:$AC3402&lt;&gt;""),COLUMN('Tracker&amp;Invoice'!$H3402:$AC3402)),8),G3361)</f>
        <v>15</v>
      </c>
      <c r="H3360">
        <f t="shared" si="104"/>
        <v>15</v>
      </c>
      <c r="I3360" s="29">
        <f>IF(D3360="INVOICE",SUM('Tracker&amp;Invoice'!$H3402:INDEX('Tracker&amp;Invoice'!$A3402:$AC3402,1,H3360)),0)</f>
        <v>0</v>
      </c>
      <c r="J3360" s="29">
        <f>IF(D3360="OVERALL",SUM('Tracker&amp;Invoice'!$H3402:$AC3402),0)</f>
        <v>0</v>
      </c>
    </row>
    <row r="3361" spans="1:10">
      <c r="A3361" t="e">
        <f t="shared" si="105"/>
        <v>#REF!</v>
      </c>
      <c r="B3361">
        <f>IF(AND('Tracker&amp;Invoice'!A3403&lt;&gt;"",'Tracker&amp;Invoice'!A3403&lt;&gt;"ITEM",'Tracker&amp;Invoice'!A3401="ITEM"),1,0)</f>
        <v>0</v>
      </c>
      <c r="C3361" t="str">
        <f>IF(B3361=1,'Tracker&amp;Invoice'!A3403,C3360)</f>
        <v>BQ-184</v>
      </c>
      <c r="D3361" t="str">
        <f>IF(LEFT(TRIM('Tracker&amp;Invoice'!B3403),9)="INVOICE #","INVOICE",IF(TRIM('Tracker&amp;Invoice'!B3403)="Overall Completion INVOICE","OVERALL",""))</f>
        <v/>
      </c>
      <c r="E3361" t="str">
        <f>IF(D3361="INVOICE",VALUE(MID(TRIM('Tracker&amp;Invoice'!B3403),10,10)),"")</f>
        <v/>
      </c>
      <c r="F3361">
        <f>IF(B3361=1,IFERROR(LOOKUP(2,1/('Tracker&amp;Invoice'!$H3403:$AC3403&lt;&gt;""),COLUMN('Tracker&amp;Invoice'!$H3403:$AC3403)),8),F3360)</f>
        <v>14</v>
      </c>
      <c r="G3361">
        <f>IF(D3361="OVERALL",IFERROR(LOOKUP(2,1/('Tracker&amp;Invoice'!$H3403:$AC3403&lt;&gt;""),COLUMN('Tracker&amp;Invoice'!$H3403:$AC3403)),8),G3362)</f>
        <v>15</v>
      </c>
      <c r="H3361">
        <f t="shared" si="104"/>
        <v>15</v>
      </c>
      <c r="I3361" s="29">
        <f>IF(D3361="INVOICE",SUM('Tracker&amp;Invoice'!$H3403:INDEX('Tracker&amp;Invoice'!$A3403:$AC3403,1,H3361)),0)</f>
        <v>0</v>
      </c>
      <c r="J3361" s="29">
        <f>IF(D3361="OVERALL",SUM('Tracker&amp;Invoice'!$H3403:$AC3403),0)</f>
        <v>0</v>
      </c>
    </row>
    <row r="3362" spans="1:10">
      <c r="A3362" t="e">
        <f t="shared" si="105"/>
        <v>#REF!</v>
      </c>
      <c r="B3362">
        <f>IF(AND('Tracker&amp;Invoice'!A3404&lt;&gt;"",'Tracker&amp;Invoice'!A3404&lt;&gt;"ITEM",'Tracker&amp;Invoice'!A3402="ITEM"),1,0)</f>
        <v>0</v>
      </c>
      <c r="C3362" t="str">
        <f>IF(B3362=1,'Tracker&amp;Invoice'!A3404,C3361)</f>
        <v>BQ-184</v>
      </c>
      <c r="D3362" t="str">
        <f>IF(LEFT(TRIM('Tracker&amp;Invoice'!B3404),9)="INVOICE #","INVOICE",IF(TRIM('Tracker&amp;Invoice'!B3404)="Overall Completion INVOICE","OVERALL",""))</f>
        <v/>
      </c>
      <c r="E3362" t="str">
        <f>IF(D3362="INVOICE",VALUE(MID(TRIM('Tracker&amp;Invoice'!B3404),10,10)),"")</f>
        <v/>
      </c>
      <c r="F3362">
        <f>IF(B3362=1,IFERROR(LOOKUP(2,1/('Tracker&amp;Invoice'!$H3404:$AC3404&lt;&gt;""),COLUMN('Tracker&amp;Invoice'!$H3404:$AC3404)),8),F3361)</f>
        <v>14</v>
      </c>
      <c r="G3362">
        <f>IF(D3362="OVERALL",IFERROR(LOOKUP(2,1/('Tracker&amp;Invoice'!$H3404:$AC3404&lt;&gt;""),COLUMN('Tracker&amp;Invoice'!$H3404:$AC3404)),8),G3363)</f>
        <v>15</v>
      </c>
      <c r="H3362">
        <f t="shared" si="104"/>
        <v>15</v>
      </c>
      <c r="I3362" s="29">
        <f>IF(D3362="INVOICE",SUM('Tracker&amp;Invoice'!$H3404:INDEX('Tracker&amp;Invoice'!$A3404:$AC3404,1,H3362)),0)</f>
        <v>0</v>
      </c>
      <c r="J3362" s="29">
        <f>IF(D3362="OVERALL",SUM('Tracker&amp;Invoice'!$H3404:$AC3404),0)</f>
        <v>0</v>
      </c>
    </row>
    <row r="3363" spans="1:10">
      <c r="A3363" t="e">
        <f t="shared" si="105"/>
        <v>#REF!</v>
      </c>
      <c r="B3363">
        <f>IF(AND('Tracker&amp;Invoice'!A3405&lt;&gt;"",'Tracker&amp;Invoice'!A3405&lt;&gt;"ITEM",'Tracker&amp;Invoice'!A3403="ITEM"),1,0)</f>
        <v>0</v>
      </c>
      <c r="C3363" t="str">
        <f>IF(B3363=1,'Tracker&amp;Invoice'!A3405,C3362)</f>
        <v>BQ-184</v>
      </c>
      <c r="D3363" t="str">
        <f>IF(LEFT(TRIM('Tracker&amp;Invoice'!B3405),9)="INVOICE #","INVOICE",IF(TRIM('Tracker&amp;Invoice'!B3405)="Overall Completion INVOICE","OVERALL",""))</f>
        <v/>
      </c>
      <c r="E3363" t="str">
        <f>IF(D3363="INVOICE",VALUE(MID(TRIM('Tracker&amp;Invoice'!B3405),10,10)),"")</f>
        <v/>
      </c>
      <c r="F3363">
        <f>IF(B3363=1,IFERROR(LOOKUP(2,1/('Tracker&amp;Invoice'!$H3405:$AC3405&lt;&gt;""),COLUMN('Tracker&amp;Invoice'!$H3405:$AC3405)),8),F3362)</f>
        <v>14</v>
      </c>
      <c r="G3363">
        <f>IF(D3363="OVERALL",IFERROR(LOOKUP(2,1/('Tracker&amp;Invoice'!$H3405:$AC3405&lt;&gt;""),COLUMN('Tracker&amp;Invoice'!$H3405:$AC3405)),8),G3364)</f>
        <v>15</v>
      </c>
      <c r="H3363">
        <f t="shared" si="104"/>
        <v>15</v>
      </c>
      <c r="I3363" s="29">
        <f>IF(D3363="INVOICE",SUM('Tracker&amp;Invoice'!$H3405:INDEX('Tracker&amp;Invoice'!$A3405:$AC3405,1,H3363)),0)</f>
        <v>0</v>
      </c>
      <c r="J3363" s="29">
        <f>IF(D3363="OVERALL",SUM('Tracker&amp;Invoice'!$H3405:$AC3405),0)</f>
        <v>0</v>
      </c>
    </row>
    <row r="3364" spans="1:10">
      <c r="A3364" t="e">
        <f t="shared" si="105"/>
        <v>#REF!</v>
      </c>
      <c r="B3364">
        <f>IF(AND('Tracker&amp;Invoice'!A3406&lt;&gt;"",'Tracker&amp;Invoice'!A3406&lt;&gt;"ITEM",'Tracker&amp;Invoice'!A3404="ITEM"),1,0)</f>
        <v>0</v>
      </c>
      <c r="C3364" t="str">
        <f>IF(B3364=1,'Tracker&amp;Invoice'!A3406,C3363)</f>
        <v>BQ-184</v>
      </c>
      <c r="D3364" t="str">
        <f>IF(LEFT(TRIM('Tracker&amp;Invoice'!B3406),9)="INVOICE #","INVOICE",IF(TRIM('Tracker&amp;Invoice'!B3406)="Overall Completion INVOICE","OVERALL",""))</f>
        <v/>
      </c>
      <c r="E3364" t="str">
        <f>IF(D3364="INVOICE",VALUE(MID(TRIM('Tracker&amp;Invoice'!B3406),10,10)),"")</f>
        <v/>
      </c>
      <c r="F3364">
        <f>IF(B3364=1,IFERROR(LOOKUP(2,1/('Tracker&amp;Invoice'!$H3406:$AC3406&lt;&gt;""),COLUMN('Tracker&amp;Invoice'!$H3406:$AC3406)),8),F3363)</f>
        <v>14</v>
      </c>
      <c r="G3364">
        <f>IF(D3364="OVERALL",IFERROR(LOOKUP(2,1/('Tracker&amp;Invoice'!$H3406:$AC3406&lt;&gt;""),COLUMN('Tracker&amp;Invoice'!$H3406:$AC3406)),8),G3365)</f>
        <v>15</v>
      </c>
      <c r="H3364">
        <f t="shared" si="104"/>
        <v>15</v>
      </c>
      <c r="I3364" s="29">
        <f>IF(D3364="INVOICE",SUM('Tracker&amp;Invoice'!$H3406:INDEX('Tracker&amp;Invoice'!$A3406:$AC3406,1,H3364)),0)</f>
        <v>0</v>
      </c>
      <c r="J3364" s="29">
        <f>IF(D3364="OVERALL",SUM('Tracker&amp;Invoice'!$H3406:$AC3406),0)</f>
        <v>0</v>
      </c>
    </row>
    <row r="3365" spans="1:10">
      <c r="A3365" t="e">
        <f t="shared" si="105"/>
        <v>#REF!</v>
      </c>
      <c r="B3365">
        <f>IF(AND('Tracker&amp;Invoice'!A3407&lt;&gt;"",'Tracker&amp;Invoice'!A3407&lt;&gt;"ITEM",'Tracker&amp;Invoice'!A3405="ITEM"),1,0)</f>
        <v>0</v>
      </c>
      <c r="C3365" t="str">
        <f>IF(B3365=1,'Tracker&amp;Invoice'!A3407,C3364)</f>
        <v>BQ-184</v>
      </c>
      <c r="D3365" t="str">
        <f>IF(LEFT(TRIM('Tracker&amp;Invoice'!B3407),9)="INVOICE #","INVOICE",IF(TRIM('Tracker&amp;Invoice'!B3407)="Overall Completion INVOICE","OVERALL",""))</f>
        <v/>
      </c>
      <c r="E3365" t="str">
        <f>IF(D3365="INVOICE",VALUE(MID(TRIM('Tracker&amp;Invoice'!B3407),10,10)),"")</f>
        <v/>
      </c>
      <c r="F3365">
        <f>IF(B3365=1,IFERROR(LOOKUP(2,1/('Tracker&amp;Invoice'!$H3407:$AC3407&lt;&gt;""),COLUMN('Tracker&amp;Invoice'!$H3407:$AC3407)),8),F3364)</f>
        <v>14</v>
      </c>
      <c r="G3365">
        <f>IF(D3365="OVERALL",IFERROR(LOOKUP(2,1/('Tracker&amp;Invoice'!$H3407:$AC3407&lt;&gt;""),COLUMN('Tracker&amp;Invoice'!$H3407:$AC3407)),8),G3366)</f>
        <v>15</v>
      </c>
      <c r="H3365">
        <f t="shared" si="104"/>
        <v>15</v>
      </c>
      <c r="I3365" s="29">
        <f>IF(D3365="INVOICE",SUM('Tracker&amp;Invoice'!$H3407:INDEX('Tracker&amp;Invoice'!$A3407:$AC3407,1,H3365)),0)</f>
        <v>0</v>
      </c>
      <c r="J3365" s="29">
        <f>IF(D3365="OVERALL",SUM('Tracker&amp;Invoice'!$H3407:$AC3407),0)</f>
        <v>0</v>
      </c>
    </row>
    <row r="3366" spans="1:10">
      <c r="A3366" t="e">
        <f t="shared" si="105"/>
        <v>#REF!</v>
      </c>
      <c r="B3366">
        <f>IF(AND('Tracker&amp;Invoice'!A3408&lt;&gt;"",'Tracker&amp;Invoice'!A3408&lt;&gt;"ITEM",'Tracker&amp;Invoice'!A3406="ITEM"),1,0)</f>
        <v>0</v>
      </c>
      <c r="C3366" t="str">
        <f>IF(B3366=1,'Tracker&amp;Invoice'!A3408,C3365)</f>
        <v>BQ-184</v>
      </c>
      <c r="D3366" t="str">
        <f>IF(LEFT(TRIM('Tracker&amp;Invoice'!B3408),9)="INVOICE #","INVOICE",IF(TRIM('Tracker&amp;Invoice'!B3408)="Overall Completion INVOICE","OVERALL",""))</f>
        <v/>
      </c>
      <c r="E3366" t="str">
        <f>IF(D3366="INVOICE",VALUE(MID(TRIM('Tracker&amp;Invoice'!B3408),10,10)),"")</f>
        <v/>
      </c>
      <c r="F3366">
        <f>IF(B3366=1,IFERROR(LOOKUP(2,1/('Tracker&amp;Invoice'!$H3408:$AC3408&lt;&gt;""),COLUMN('Tracker&amp;Invoice'!$H3408:$AC3408)),8),F3365)</f>
        <v>14</v>
      </c>
      <c r="G3366">
        <f>IF(D3366="OVERALL",IFERROR(LOOKUP(2,1/('Tracker&amp;Invoice'!$H3408:$AC3408&lt;&gt;""),COLUMN('Tracker&amp;Invoice'!$H3408:$AC3408)),8),G3367)</f>
        <v>15</v>
      </c>
      <c r="H3366">
        <f t="shared" si="104"/>
        <v>15</v>
      </c>
      <c r="I3366" s="29">
        <f>IF(D3366="INVOICE",SUM('Tracker&amp;Invoice'!$H3408:INDEX('Tracker&amp;Invoice'!$A3408:$AC3408,1,H3366)),0)</f>
        <v>0</v>
      </c>
      <c r="J3366" s="29">
        <f>IF(D3366="OVERALL",SUM('Tracker&amp;Invoice'!$H3408:$AC3408),0)</f>
        <v>0</v>
      </c>
    </row>
    <row r="3367" spans="1:10">
      <c r="A3367" t="e">
        <f t="shared" si="105"/>
        <v>#REF!</v>
      </c>
      <c r="B3367">
        <f>IF(AND('Tracker&amp;Invoice'!A3409&lt;&gt;"",'Tracker&amp;Invoice'!A3409&lt;&gt;"ITEM",'Tracker&amp;Invoice'!A3407="ITEM"),1,0)</f>
        <v>1</v>
      </c>
      <c r="C3367" t="str">
        <f>IF(B3367=1,'Tracker&amp;Invoice'!A3409,C3366)</f>
        <v>BQ-185</v>
      </c>
      <c r="D3367" t="str">
        <f>IF(LEFT(TRIM('Tracker&amp;Invoice'!B3409),9)="INVOICE #","INVOICE",IF(TRIM('Tracker&amp;Invoice'!B3409)="Overall Completion INVOICE","OVERALL",""))</f>
        <v/>
      </c>
      <c r="E3367" t="str">
        <f>IF(D3367="INVOICE",VALUE(MID(TRIM('Tracker&amp;Invoice'!B3409),10,10)),"")</f>
        <v/>
      </c>
      <c r="F3367">
        <f>IF(B3367=1,IFERROR(LOOKUP(2,1/('Tracker&amp;Invoice'!$H3409:$AC3409&lt;&gt;""),COLUMN('Tracker&amp;Invoice'!$H3409:$AC3409)),8),F3366)</f>
        <v>14</v>
      </c>
      <c r="G3367">
        <f>IF(D3367="OVERALL",IFERROR(LOOKUP(2,1/('Tracker&amp;Invoice'!$H3409:$AC3409&lt;&gt;""),COLUMN('Tracker&amp;Invoice'!$H3409:$AC3409)),8),G3368)</f>
        <v>15</v>
      </c>
      <c r="H3367">
        <f t="shared" si="104"/>
        <v>15</v>
      </c>
      <c r="I3367" s="29">
        <f>IF(D3367="INVOICE",SUM('Tracker&amp;Invoice'!$H3409:INDEX('Tracker&amp;Invoice'!$A3409:$AC3409,1,H3367)),0)</f>
        <v>0</v>
      </c>
      <c r="J3367" s="29">
        <f>IF(D3367="OVERALL",SUM('Tracker&amp;Invoice'!$H3409:$AC3409),0)</f>
        <v>0</v>
      </c>
    </row>
    <row r="3368" spans="1:10">
      <c r="A3368" t="e">
        <f t="shared" si="105"/>
        <v>#REF!</v>
      </c>
      <c r="B3368">
        <f>IF(AND('Tracker&amp;Invoice'!A3410&lt;&gt;"",'Tracker&amp;Invoice'!A3410&lt;&gt;"ITEM",'Tracker&amp;Invoice'!A3408="ITEM"),1,0)</f>
        <v>0</v>
      </c>
      <c r="C3368" t="str">
        <f>IF(B3368=1,'Tracker&amp;Invoice'!A3410,C3367)</f>
        <v>BQ-185</v>
      </c>
      <c r="D3368" t="str">
        <f>IF(LEFT(TRIM('Tracker&amp;Invoice'!B3410),9)="INVOICE #","INVOICE",IF(TRIM('Tracker&amp;Invoice'!B3410)="Overall Completion INVOICE","OVERALL",""))</f>
        <v/>
      </c>
      <c r="E3368" t="str">
        <f>IF(D3368="INVOICE",VALUE(MID(TRIM('Tracker&amp;Invoice'!B3410),10,10)),"")</f>
        <v/>
      </c>
      <c r="F3368">
        <f>IF(B3368=1,IFERROR(LOOKUP(2,1/('Tracker&amp;Invoice'!$H3410:$AC3410&lt;&gt;""),COLUMN('Tracker&amp;Invoice'!$H3410:$AC3410)),8),F3367)</f>
        <v>14</v>
      </c>
      <c r="G3368">
        <f>IF(D3368="OVERALL",IFERROR(LOOKUP(2,1/('Tracker&amp;Invoice'!$H3410:$AC3410&lt;&gt;""),COLUMN('Tracker&amp;Invoice'!$H3410:$AC3410)),8),G3369)</f>
        <v>15</v>
      </c>
      <c r="H3368">
        <f t="shared" si="104"/>
        <v>15</v>
      </c>
      <c r="I3368" s="29">
        <f>IF(D3368="INVOICE",SUM('Tracker&amp;Invoice'!$H3410:INDEX('Tracker&amp;Invoice'!$A3410:$AC3410,1,H3368)),0)</f>
        <v>0</v>
      </c>
      <c r="J3368" s="29">
        <f>IF(D3368="OVERALL",SUM('Tracker&amp;Invoice'!$H3410:$AC3410),0)</f>
        <v>0</v>
      </c>
    </row>
    <row r="3369" spans="1:10">
      <c r="A3369" t="e">
        <f t="shared" si="105"/>
        <v>#REF!</v>
      </c>
      <c r="B3369">
        <f>IF(AND('Tracker&amp;Invoice'!A3411&lt;&gt;"",'Tracker&amp;Invoice'!A3411&lt;&gt;"ITEM",'Tracker&amp;Invoice'!A3409="ITEM"),1,0)</f>
        <v>0</v>
      </c>
      <c r="C3369" t="str">
        <f>IF(B3369=1,'Tracker&amp;Invoice'!A3411,C3368)</f>
        <v>BQ-185</v>
      </c>
      <c r="D3369" t="str">
        <f>IF(LEFT(TRIM('Tracker&amp;Invoice'!B3411),9)="INVOICE #","INVOICE",IF(TRIM('Tracker&amp;Invoice'!B3411)="Overall Completion INVOICE","OVERALL",""))</f>
        <v/>
      </c>
      <c r="E3369" t="str">
        <f>IF(D3369="INVOICE",VALUE(MID(TRIM('Tracker&amp;Invoice'!B3411),10,10)),"")</f>
        <v/>
      </c>
      <c r="F3369">
        <f>IF(B3369=1,IFERROR(LOOKUP(2,1/('Tracker&amp;Invoice'!$H3411:$AC3411&lt;&gt;""),COLUMN('Tracker&amp;Invoice'!$H3411:$AC3411)),8),F3368)</f>
        <v>14</v>
      </c>
      <c r="G3369">
        <f>IF(D3369="OVERALL",IFERROR(LOOKUP(2,1/('Tracker&amp;Invoice'!$H3411:$AC3411&lt;&gt;""),COLUMN('Tracker&amp;Invoice'!$H3411:$AC3411)),8),G3370)</f>
        <v>15</v>
      </c>
      <c r="H3369">
        <f t="shared" si="104"/>
        <v>15</v>
      </c>
      <c r="I3369" s="29">
        <f>IF(D3369="INVOICE",SUM('Tracker&amp;Invoice'!$H3411:INDEX('Tracker&amp;Invoice'!$A3411:$AC3411,1,H3369)),0)</f>
        <v>0</v>
      </c>
      <c r="J3369" s="29">
        <f>IF(D3369="OVERALL",SUM('Tracker&amp;Invoice'!$H3411:$AC3411),0)</f>
        <v>0</v>
      </c>
    </row>
    <row r="3370" spans="1:10">
      <c r="A3370" t="e">
        <f t="shared" si="105"/>
        <v>#REF!</v>
      </c>
      <c r="B3370">
        <f>IF(AND('Tracker&amp;Invoice'!A3412&lt;&gt;"",'Tracker&amp;Invoice'!A3412&lt;&gt;"ITEM",'Tracker&amp;Invoice'!A3410="ITEM"),1,0)</f>
        <v>0</v>
      </c>
      <c r="C3370" t="str">
        <f>IF(B3370=1,'Tracker&amp;Invoice'!A3412,C3369)</f>
        <v>BQ-185</v>
      </c>
      <c r="D3370" t="str">
        <f>IF(LEFT(TRIM('Tracker&amp;Invoice'!B3412),9)="INVOICE #","INVOICE",IF(TRIM('Tracker&amp;Invoice'!B3412)="Overall Completion INVOICE","OVERALL",""))</f>
        <v>INVOICE</v>
      </c>
      <c r="E3370">
        <f>IF(D3370="INVOICE",VALUE(MID(TRIM('Tracker&amp;Invoice'!B3412),10,10)),"")</f>
        <v>14</v>
      </c>
      <c r="F3370">
        <f>IF(B3370=1,IFERROR(LOOKUP(2,1/('Tracker&amp;Invoice'!$H3412:$AC3412&lt;&gt;""),COLUMN('Tracker&amp;Invoice'!$H3412:$AC3412)),8),F3369)</f>
        <v>14</v>
      </c>
      <c r="G3370">
        <f>IF(D3370="OVERALL",IFERROR(LOOKUP(2,1/('Tracker&amp;Invoice'!$H3412:$AC3412&lt;&gt;""),COLUMN('Tracker&amp;Invoice'!$H3412:$AC3412)),8),G3371)</f>
        <v>15</v>
      </c>
      <c r="H3370">
        <f t="shared" si="104"/>
        <v>15</v>
      </c>
      <c r="I3370" s="29">
        <f>IF(D3370="INVOICE",SUM('Tracker&amp;Invoice'!$H3412:INDEX('Tracker&amp;Invoice'!$A3412:$AC3412,1,H3370)),0)</f>
        <v>88</v>
      </c>
      <c r="J3370" s="29">
        <f>IF(D3370="OVERALL",SUM('Tracker&amp;Invoice'!$H3412:$AC3412),0)</f>
        <v>0</v>
      </c>
    </row>
    <row r="3371" spans="1:10">
      <c r="A3371" t="e">
        <f t="shared" si="105"/>
        <v>#REF!</v>
      </c>
      <c r="B3371">
        <f>IF(AND('Tracker&amp;Invoice'!A3413&lt;&gt;"",'Tracker&amp;Invoice'!A3413&lt;&gt;"ITEM",'Tracker&amp;Invoice'!A3411="ITEM"),1,0)</f>
        <v>0</v>
      </c>
      <c r="C3371" t="str">
        <f>IF(B3371=1,'Tracker&amp;Invoice'!A3413,C3370)</f>
        <v>BQ-185</v>
      </c>
      <c r="D3371" t="str">
        <f>IF(LEFT(TRIM('Tracker&amp;Invoice'!B3413),9)="INVOICE #","INVOICE",IF(TRIM('Tracker&amp;Invoice'!B3413)="Overall Completion INVOICE","OVERALL",""))</f>
        <v/>
      </c>
      <c r="E3371" t="str">
        <f>IF(D3371="INVOICE",VALUE(MID(TRIM('Tracker&amp;Invoice'!B3413),10,10)),"")</f>
        <v/>
      </c>
      <c r="F3371">
        <f>IF(B3371=1,IFERROR(LOOKUP(2,1/('Tracker&amp;Invoice'!$H3413:$AC3413&lt;&gt;""),COLUMN('Tracker&amp;Invoice'!$H3413:$AC3413)),8),F3370)</f>
        <v>14</v>
      </c>
      <c r="G3371">
        <f>IF(D3371="OVERALL",IFERROR(LOOKUP(2,1/('Tracker&amp;Invoice'!$H3413:$AC3413&lt;&gt;""),COLUMN('Tracker&amp;Invoice'!$H3413:$AC3413)),8),G3372)</f>
        <v>15</v>
      </c>
      <c r="H3371">
        <f t="shared" si="104"/>
        <v>15</v>
      </c>
      <c r="I3371" s="29">
        <f>IF(D3371="INVOICE",SUM('Tracker&amp;Invoice'!$H3413:INDEX('Tracker&amp;Invoice'!$A3413:$AC3413,1,H3371)),0)</f>
        <v>0</v>
      </c>
      <c r="J3371" s="29">
        <f>IF(D3371="OVERALL",SUM('Tracker&amp;Invoice'!$H3413:$AC3413),0)</f>
        <v>0</v>
      </c>
    </row>
    <row r="3372" spans="1:10">
      <c r="A3372" t="e">
        <f t="shared" si="105"/>
        <v>#REF!</v>
      </c>
      <c r="B3372">
        <f>IF(AND('Tracker&amp;Invoice'!A3414&lt;&gt;"",'Tracker&amp;Invoice'!A3414&lt;&gt;"ITEM",'Tracker&amp;Invoice'!A3412="ITEM"),1,0)</f>
        <v>0</v>
      </c>
      <c r="C3372" t="str">
        <f>IF(B3372=1,'Tracker&amp;Invoice'!A3414,C3371)</f>
        <v>BQ-185</v>
      </c>
      <c r="D3372" t="str">
        <f>IF(LEFT(TRIM('Tracker&amp;Invoice'!B3414),9)="INVOICE #","INVOICE",IF(TRIM('Tracker&amp;Invoice'!B3414)="Overall Completion INVOICE","OVERALL",""))</f>
        <v>INVOICE</v>
      </c>
      <c r="E3372">
        <f>IF(D3372="INVOICE",VALUE(MID(TRIM('Tracker&amp;Invoice'!B3414),10,10)),"")</f>
        <v>27</v>
      </c>
      <c r="F3372">
        <f>IF(B3372=1,IFERROR(LOOKUP(2,1/('Tracker&amp;Invoice'!$H3414:$AC3414&lt;&gt;""),COLUMN('Tracker&amp;Invoice'!$H3414:$AC3414)),8),F3371)</f>
        <v>14</v>
      </c>
      <c r="G3372">
        <f>IF(D3372="OVERALL",IFERROR(LOOKUP(2,1/('Tracker&amp;Invoice'!$H3414:$AC3414&lt;&gt;""),COLUMN('Tracker&amp;Invoice'!$H3414:$AC3414)),8),G3373)</f>
        <v>15</v>
      </c>
      <c r="H3372">
        <f t="shared" si="104"/>
        <v>15</v>
      </c>
      <c r="I3372" s="29">
        <f>IF(D3372="INVOICE",SUM('Tracker&amp;Invoice'!$H3414:INDEX('Tracker&amp;Invoice'!$A3414:$AC3414,1,H3372)),0)</f>
        <v>28</v>
      </c>
      <c r="J3372" s="29">
        <f>IF(D3372="OVERALL",SUM('Tracker&amp;Invoice'!$H3414:$AC3414),0)</f>
        <v>0</v>
      </c>
    </row>
    <row r="3373" spans="1:10">
      <c r="A3373" t="e">
        <f t="shared" si="105"/>
        <v>#REF!</v>
      </c>
      <c r="B3373">
        <f>IF(AND('Tracker&amp;Invoice'!A3415&lt;&gt;"",'Tracker&amp;Invoice'!A3415&lt;&gt;"ITEM",'Tracker&amp;Invoice'!A3413="ITEM"),1,0)</f>
        <v>0</v>
      </c>
      <c r="C3373" t="str">
        <f>IF(B3373=1,'Tracker&amp;Invoice'!A3415,C3372)</f>
        <v>BQ-185</v>
      </c>
      <c r="D3373" t="str">
        <f>IF(LEFT(TRIM('Tracker&amp;Invoice'!B3415),9)="INVOICE #","INVOICE",IF(TRIM('Tracker&amp;Invoice'!B3415)="Overall Completion INVOICE","OVERALL",""))</f>
        <v/>
      </c>
      <c r="E3373" t="str">
        <f>IF(D3373="INVOICE",VALUE(MID(TRIM('Tracker&amp;Invoice'!B3415),10,10)),"")</f>
        <v/>
      </c>
      <c r="F3373">
        <f>IF(B3373=1,IFERROR(LOOKUP(2,1/('Tracker&amp;Invoice'!$H3415:$AC3415&lt;&gt;""),COLUMN('Tracker&amp;Invoice'!$H3415:$AC3415)),8),F3372)</f>
        <v>14</v>
      </c>
      <c r="G3373">
        <f>IF(D3373="OVERALL",IFERROR(LOOKUP(2,1/('Tracker&amp;Invoice'!$H3415:$AC3415&lt;&gt;""),COLUMN('Tracker&amp;Invoice'!$H3415:$AC3415)),8),G3374)</f>
        <v>15</v>
      </c>
      <c r="H3373">
        <f t="shared" si="104"/>
        <v>15</v>
      </c>
      <c r="I3373" s="29">
        <f>IF(D3373="INVOICE",SUM('Tracker&amp;Invoice'!$H3415:INDEX('Tracker&amp;Invoice'!$A3415:$AC3415,1,H3373)),0)</f>
        <v>0</v>
      </c>
      <c r="J3373" s="29">
        <f>IF(D3373="OVERALL",SUM('Tracker&amp;Invoice'!$H3415:$AC3415),0)</f>
        <v>0</v>
      </c>
    </row>
    <row r="3374" spans="1:10">
      <c r="A3374" t="e">
        <f t="shared" si="105"/>
        <v>#REF!</v>
      </c>
      <c r="B3374">
        <f>IF(AND('Tracker&amp;Invoice'!A3416&lt;&gt;"",'Tracker&amp;Invoice'!A3416&lt;&gt;"ITEM",'Tracker&amp;Invoice'!A3414="ITEM"),1,0)</f>
        <v>0</v>
      </c>
      <c r="C3374" t="str">
        <f>IF(B3374=1,'Tracker&amp;Invoice'!A3416,C3373)</f>
        <v>BQ-185</v>
      </c>
      <c r="D3374" t="str">
        <f>IF(LEFT(TRIM('Tracker&amp;Invoice'!B3416),9)="INVOICE #","INVOICE",IF(TRIM('Tracker&amp;Invoice'!B3416)="Overall Completion INVOICE","OVERALL",""))</f>
        <v>INVOICE</v>
      </c>
      <c r="E3374">
        <f>IF(D3374="INVOICE",VALUE(MID(TRIM('Tracker&amp;Invoice'!B3416),10,10)),"")</f>
        <v>31</v>
      </c>
      <c r="F3374">
        <f>IF(B3374=1,IFERROR(LOOKUP(2,1/('Tracker&amp;Invoice'!$H3416:$AC3416&lt;&gt;""),COLUMN('Tracker&amp;Invoice'!$H3416:$AC3416)),8),F3373)</f>
        <v>14</v>
      </c>
      <c r="G3374">
        <f>IF(D3374="OVERALL",IFERROR(LOOKUP(2,1/('Tracker&amp;Invoice'!$H3416:$AC3416&lt;&gt;""),COLUMN('Tracker&amp;Invoice'!$H3416:$AC3416)),8),G3375)</f>
        <v>15</v>
      </c>
      <c r="H3374">
        <f t="shared" si="104"/>
        <v>15</v>
      </c>
      <c r="I3374" s="29">
        <f>IF(D3374="INVOICE",SUM('Tracker&amp;Invoice'!$H3416:INDEX('Tracker&amp;Invoice'!$A3416:$AC3416,1,H3374)),0)</f>
        <v>12</v>
      </c>
      <c r="J3374" s="29">
        <f>IF(D3374="OVERALL",SUM('Tracker&amp;Invoice'!$H3416:$AC3416),0)</f>
        <v>0</v>
      </c>
    </row>
    <row r="3375" spans="1:10">
      <c r="A3375" t="e">
        <f t="shared" si="105"/>
        <v>#REF!</v>
      </c>
      <c r="B3375">
        <f>IF(AND('Tracker&amp;Invoice'!A3417&lt;&gt;"",'Tracker&amp;Invoice'!A3417&lt;&gt;"ITEM",'Tracker&amp;Invoice'!A3415="ITEM"),1,0)</f>
        <v>0</v>
      </c>
      <c r="C3375" t="str">
        <f>IF(B3375=1,'Tracker&amp;Invoice'!A3417,C3374)</f>
        <v>BQ-185</v>
      </c>
      <c r="D3375" t="str">
        <f>IF(LEFT(TRIM('Tracker&amp;Invoice'!B3417),9)="INVOICE #","INVOICE",IF(TRIM('Tracker&amp;Invoice'!B3417)="Overall Completion INVOICE","OVERALL",""))</f>
        <v/>
      </c>
      <c r="E3375" t="str">
        <f>IF(D3375="INVOICE",VALUE(MID(TRIM('Tracker&amp;Invoice'!B3417),10,10)),"")</f>
        <v/>
      </c>
      <c r="F3375">
        <f>IF(B3375=1,IFERROR(LOOKUP(2,1/('Tracker&amp;Invoice'!$H3417:$AC3417&lt;&gt;""),COLUMN('Tracker&amp;Invoice'!$H3417:$AC3417)),8),F3374)</f>
        <v>14</v>
      </c>
      <c r="G3375">
        <f>IF(D3375="OVERALL",IFERROR(LOOKUP(2,1/('Tracker&amp;Invoice'!$H3417:$AC3417&lt;&gt;""),COLUMN('Tracker&amp;Invoice'!$H3417:$AC3417)),8),G3376)</f>
        <v>15</v>
      </c>
      <c r="H3375">
        <f t="shared" si="104"/>
        <v>15</v>
      </c>
      <c r="I3375" s="29">
        <f>IF(D3375="INVOICE",SUM('Tracker&amp;Invoice'!$H3417:INDEX('Tracker&amp;Invoice'!$A3417:$AC3417,1,H3375)),0)</f>
        <v>0</v>
      </c>
      <c r="J3375" s="29">
        <f>IF(D3375="OVERALL",SUM('Tracker&amp;Invoice'!$H3417:$AC3417),0)</f>
        <v>0</v>
      </c>
    </row>
    <row r="3376" spans="1:10">
      <c r="A3376" t="e">
        <f t="shared" si="105"/>
        <v>#REF!</v>
      </c>
      <c r="B3376">
        <f>IF(AND('Tracker&amp;Invoice'!A3418&lt;&gt;"",'Tracker&amp;Invoice'!A3418&lt;&gt;"ITEM",'Tracker&amp;Invoice'!A3416="ITEM"),1,0)</f>
        <v>0</v>
      </c>
      <c r="C3376" t="str">
        <f>IF(B3376=1,'Tracker&amp;Invoice'!A3418,C3375)</f>
        <v>BQ-185</v>
      </c>
      <c r="D3376" t="str">
        <f>IF(LEFT(TRIM('Tracker&amp;Invoice'!B3418),9)="INVOICE #","INVOICE",IF(TRIM('Tracker&amp;Invoice'!B3418)="Overall Completion INVOICE","OVERALL",""))</f>
        <v/>
      </c>
      <c r="E3376" t="str">
        <f>IF(D3376="INVOICE",VALUE(MID(TRIM('Tracker&amp;Invoice'!B3418),10,10)),"")</f>
        <v/>
      </c>
      <c r="F3376">
        <f>IF(B3376=1,IFERROR(LOOKUP(2,1/('Tracker&amp;Invoice'!$H3418:$AC3418&lt;&gt;""),COLUMN('Tracker&amp;Invoice'!$H3418:$AC3418)),8),F3375)</f>
        <v>14</v>
      </c>
      <c r="G3376">
        <f>IF(D3376="OVERALL",IFERROR(LOOKUP(2,1/('Tracker&amp;Invoice'!$H3418:$AC3418&lt;&gt;""),COLUMN('Tracker&amp;Invoice'!$H3418:$AC3418)),8),G3377)</f>
        <v>15</v>
      </c>
      <c r="H3376">
        <f t="shared" si="104"/>
        <v>15</v>
      </c>
      <c r="I3376" s="29">
        <f>IF(D3376="INVOICE",SUM('Tracker&amp;Invoice'!$H3418:INDEX('Tracker&amp;Invoice'!$A3418:$AC3418,1,H3376)),0)</f>
        <v>0</v>
      </c>
      <c r="J3376" s="29">
        <f>IF(D3376="OVERALL",SUM('Tracker&amp;Invoice'!$H3418:$AC3418),0)</f>
        <v>0</v>
      </c>
    </row>
    <row r="3377" spans="1:10">
      <c r="A3377" t="e">
        <f t="shared" si="105"/>
        <v>#REF!</v>
      </c>
      <c r="B3377">
        <f>IF(AND('Tracker&amp;Invoice'!A3419&lt;&gt;"",'Tracker&amp;Invoice'!A3419&lt;&gt;"ITEM",'Tracker&amp;Invoice'!A3417="ITEM"),1,0)</f>
        <v>0</v>
      </c>
      <c r="C3377" t="str">
        <f>IF(B3377=1,'Tracker&amp;Invoice'!A3419,C3376)</f>
        <v>BQ-185</v>
      </c>
      <c r="D3377" t="str">
        <f>IF(LEFT(TRIM('Tracker&amp;Invoice'!B3419),9)="INVOICE #","INVOICE",IF(TRIM('Tracker&amp;Invoice'!B3419)="Overall Completion INVOICE","OVERALL",""))</f>
        <v/>
      </c>
      <c r="E3377" t="str">
        <f>IF(D3377="INVOICE",VALUE(MID(TRIM('Tracker&amp;Invoice'!B3419),10,10)),"")</f>
        <v/>
      </c>
      <c r="F3377">
        <f>IF(B3377=1,IFERROR(LOOKUP(2,1/('Tracker&amp;Invoice'!$H3419:$AC3419&lt;&gt;""),COLUMN('Tracker&amp;Invoice'!$H3419:$AC3419)),8),F3376)</f>
        <v>14</v>
      </c>
      <c r="G3377">
        <f>IF(D3377="OVERALL",IFERROR(LOOKUP(2,1/('Tracker&amp;Invoice'!$H3419:$AC3419&lt;&gt;""),COLUMN('Tracker&amp;Invoice'!$H3419:$AC3419)),8),G3378)</f>
        <v>15</v>
      </c>
      <c r="H3377">
        <f t="shared" si="104"/>
        <v>15</v>
      </c>
      <c r="I3377" s="29">
        <f>IF(D3377="INVOICE",SUM('Tracker&amp;Invoice'!$H3419:INDEX('Tracker&amp;Invoice'!$A3419:$AC3419,1,H3377)),0)</f>
        <v>0</v>
      </c>
      <c r="J3377" s="29">
        <f>IF(D3377="OVERALL",SUM('Tracker&amp;Invoice'!$H3419:$AC3419),0)</f>
        <v>0</v>
      </c>
    </row>
    <row r="3378" spans="1:10">
      <c r="A3378" t="e">
        <f t="shared" si="105"/>
        <v>#REF!</v>
      </c>
      <c r="B3378">
        <f>IF(AND('Tracker&amp;Invoice'!A3420&lt;&gt;"",'Tracker&amp;Invoice'!A3420&lt;&gt;"ITEM",'Tracker&amp;Invoice'!A3418="ITEM"),1,0)</f>
        <v>0</v>
      </c>
      <c r="C3378" t="str">
        <f>IF(B3378=1,'Tracker&amp;Invoice'!A3420,C3377)</f>
        <v>BQ-185</v>
      </c>
      <c r="D3378" t="str">
        <f>IF(LEFT(TRIM('Tracker&amp;Invoice'!B3420),9)="INVOICE #","INVOICE",IF(TRIM('Tracker&amp;Invoice'!B3420)="Overall Completion INVOICE","OVERALL",""))</f>
        <v/>
      </c>
      <c r="E3378" t="str">
        <f>IF(D3378="INVOICE",VALUE(MID(TRIM('Tracker&amp;Invoice'!B3420),10,10)),"")</f>
        <v/>
      </c>
      <c r="F3378">
        <f>IF(B3378=1,IFERROR(LOOKUP(2,1/('Tracker&amp;Invoice'!$H3420:$AC3420&lt;&gt;""),COLUMN('Tracker&amp;Invoice'!$H3420:$AC3420)),8),F3377)</f>
        <v>14</v>
      </c>
      <c r="G3378">
        <f>IF(D3378="OVERALL",IFERROR(LOOKUP(2,1/('Tracker&amp;Invoice'!$H3420:$AC3420&lt;&gt;""),COLUMN('Tracker&amp;Invoice'!$H3420:$AC3420)),8),G3379)</f>
        <v>15</v>
      </c>
      <c r="H3378">
        <f t="shared" si="104"/>
        <v>15</v>
      </c>
      <c r="I3378" s="29">
        <f>IF(D3378="INVOICE",SUM('Tracker&amp;Invoice'!$H3420:INDEX('Tracker&amp;Invoice'!$A3420:$AC3420,1,H3378)),0)</f>
        <v>0</v>
      </c>
      <c r="J3378" s="29">
        <f>IF(D3378="OVERALL",SUM('Tracker&amp;Invoice'!$H3420:$AC3420),0)</f>
        <v>0</v>
      </c>
    </row>
    <row r="3379" spans="1:10">
      <c r="A3379" t="e">
        <f t="shared" si="105"/>
        <v>#REF!</v>
      </c>
      <c r="B3379">
        <f>IF(AND('Tracker&amp;Invoice'!A3421&lt;&gt;"",'Tracker&amp;Invoice'!A3421&lt;&gt;"ITEM",'Tracker&amp;Invoice'!A3419="ITEM"),1,0)</f>
        <v>0</v>
      </c>
      <c r="C3379" t="str">
        <f>IF(B3379=1,'Tracker&amp;Invoice'!A3421,C3378)</f>
        <v>BQ-185</v>
      </c>
      <c r="D3379" t="str">
        <f>IF(LEFT(TRIM('Tracker&amp;Invoice'!B3421),9)="INVOICE #","INVOICE",IF(TRIM('Tracker&amp;Invoice'!B3421)="Overall Completion INVOICE","OVERALL",""))</f>
        <v/>
      </c>
      <c r="E3379" t="str">
        <f>IF(D3379="INVOICE",VALUE(MID(TRIM('Tracker&amp;Invoice'!B3421),10,10)),"")</f>
        <v/>
      </c>
      <c r="F3379">
        <f>IF(B3379=1,IFERROR(LOOKUP(2,1/('Tracker&amp;Invoice'!$H3421:$AC3421&lt;&gt;""),COLUMN('Tracker&amp;Invoice'!$H3421:$AC3421)),8),F3378)</f>
        <v>14</v>
      </c>
      <c r="G3379">
        <f>IF(D3379="OVERALL",IFERROR(LOOKUP(2,1/('Tracker&amp;Invoice'!$H3421:$AC3421&lt;&gt;""),COLUMN('Tracker&amp;Invoice'!$H3421:$AC3421)),8),G3380)</f>
        <v>15</v>
      </c>
      <c r="H3379">
        <f t="shared" si="104"/>
        <v>15</v>
      </c>
      <c r="I3379" s="29">
        <f>IF(D3379="INVOICE",SUM('Tracker&amp;Invoice'!$H3421:INDEX('Tracker&amp;Invoice'!$A3421:$AC3421,1,H3379)),0)</f>
        <v>0</v>
      </c>
      <c r="J3379" s="29">
        <f>IF(D3379="OVERALL",SUM('Tracker&amp;Invoice'!$H3421:$AC3421),0)</f>
        <v>0</v>
      </c>
    </row>
    <row r="3380" spans="1:10">
      <c r="A3380" t="e">
        <f t="shared" si="105"/>
        <v>#REF!</v>
      </c>
      <c r="B3380">
        <f>IF(AND('Tracker&amp;Invoice'!A3422&lt;&gt;"",'Tracker&amp;Invoice'!A3422&lt;&gt;"ITEM",'Tracker&amp;Invoice'!A3420="ITEM"),1,0)</f>
        <v>0</v>
      </c>
      <c r="C3380" t="str">
        <f>IF(B3380=1,'Tracker&amp;Invoice'!A3422,C3379)</f>
        <v>BQ-185</v>
      </c>
      <c r="D3380" t="str">
        <f>IF(LEFT(TRIM('Tracker&amp;Invoice'!B3422),9)="INVOICE #","INVOICE",IF(TRIM('Tracker&amp;Invoice'!B3422)="Overall Completion INVOICE","OVERALL",""))</f>
        <v>OVERALL</v>
      </c>
      <c r="E3380" t="str">
        <f>IF(D3380="INVOICE",VALUE(MID(TRIM('Tracker&amp;Invoice'!B3422),10,10)),"")</f>
        <v/>
      </c>
      <c r="F3380">
        <f>IF(B3380=1,IFERROR(LOOKUP(2,1/('Tracker&amp;Invoice'!$H3422:$AC3422&lt;&gt;""),COLUMN('Tracker&amp;Invoice'!$H3422:$AC3422)),8),F3379)</f>
        <v>14</v>
      </c>
      <c r="G3380">
        <f>IF(D3380="OVERALL",IFERROR(LOOKUP(2,1/('Tracker&amp;Invoice'!$H3422:$AC3422&lt;&gt;""),COLUMN('Tracker&amp;Invoice'!$H3422:$AC3422)),8),G3381)</f>
        <v>15</v>
      </c>
      <c r="H3380">
        <f t="shared" si="104"/>
        <v>15</v>
      </c>
      <c r="I3380" s="29">
        <f>IF(D3380="INVOICE",SUM('Tracker&amp;Invoice'!$H3422:INDEX('Tracker&amp;Invoice'!$A3422:$AC3422,1,H3380)),0)</f>
        <v>0</v>
      </c>
      <c r="J3380" s="29">
        <f>IF(D3380="OVERALL",SUM('Tracker&amp;Invoice'!$H3422:$AC3422),0)</f>
        <v>128</v>
      </c>
    </row>
    <row r="3381" spans="1:10">
      <c r="A3381" t="e">
        <f t="shared" si="105"/>
        <v>#REF!</v>
      </c>
      <c r="B3381">
        <f>IF(AND('Tracker&amp;Invoice'!A3423&lt;&gt;"",'Tracker&amp;Invoice'!A3423&lt;&gt;"ITEM",'Tracker&amp;Invoice'!A3421="ITEM"),1,0)</f>
        <v>0</v>
      </c>
      <c r="C3381" t="str">
        <f>IF(B3381=1,'Tracker&amp;Invoice'!A3423,C3380)</f>
        <v>BQ-185</v>
      </c>
      <c r="D3381" t="str">
        <f>IF(LEFT(TRIM('Tracker&amp;Invoice'!B3423),9)="INVOICE #","INVOICE",IF(TRIM('Tracker&amp;Invoice'!B3423)="Overall Completion INVOICE","OVERALL",""))</f>
        <v/>
      </c>
      <c r="E3381" t="str">
        <f>IF(D3381="INVOICE",VALUE(MID(TRIM('Tracker&amp;Invoice'!B3423),10,10)),"")</f>
        <v/>
      </c>
      <c r="F3381">
        <f>IF(B3381=1,IFERROR(LOOKUP(2,1/('Tracker&amp;Invoice'!$H3423:$AC3423&lt;&gt;""),COLUMN('Tracker&amp;Invoice'!$H3423:$AC3423)),8),F3380)</f>
        <v>14</v>
      </c>
      <c r="G3381">
        <f>IF(D3381="OVERALL",IFERROR(LOOKUP(2,1/('Tracker&amp;Invoice'!$H3423:$AC3423&lt;&gt;""),COLUMN('Tracker&amp;Invoice'!$H3423:$AC3423)),8),G3382)</f>
        <v>15</v>
      </c>
      <c r="H3381">
        <f t="shared" si="104"/>
        <v>15</v>
      </c>
      <c r="I3381" s="29">
        <f>IF(D3381="INVOICE",SUM('Tracker&amp;Invoice'!$H3423:INDEX('Tracker&amp;Invoice'!$A3423:$AC3423,1,H3381)),0)</f>
        <v>0</v>
      </c>
      <c r="J3381" s="29">
        <f>IF(D3381="OVERALL",SUM('Tracker&amp;Invoice'!$H3423:$AC3423),0)</f>
        <v>0</v>
      </c>
    </row>
    <row r="3382" spans="1:10">
      <c r="A3382" t="e">
        <f t="shared" si="105"/>
        <v>#REF!</v>
      </c>
      <c r="B3382">
        <f>IF(AND('Tracker&amp;Invoice'!A3424&lt;&gt;"",'Tracker&amp;Invoice'!A3424&lt;&gt;"ITEM",'Tracker&amp;Invoice'!A3422="ITEM"),1,0)</f>
        <v>0</v>
      </c>
      <c r="C3382" t="str">
        <f>IF(B3382=1,'Tracker&amp;Invoice'!A3424,C3381)</f>
        <v>BQ-185</v>
      </c>
      <c r="D3382" t="str">
        <f>IF(LEFT(TRIM('Tracker&amp;Invoice'!B3424),9)="INVOICE #","INVOICE",IF(TRIM('Tracker&amp;Invoice'!B3424)="Overall Completion INVOICE","OVERALL",""))</f>
        <v/>
      </c>
      <c r="E3382" t="str">
        <f>IF(D3382="INVOICE",VALUE(MID(TRIM('Tracker&amp;Invoice'!B3424),10,10)),"")</f>
        <v/>
      </c>
      <c r="F3382">
        <f>IF(B3382=1,IFERROR(LOOKUP(2,1/('Tracker&amp;Invoice'!$H3424:$AC3424&lt;&gt;""),COLUMN('Tracker&amp;Invoice'!$H3424:$AC3424)),8),F3381)</f>
        <v>14</v>
      </c>
      <c r="G3382">
        <f>IF(D3382="OVERALL",IFERROR(LOOKUP(2,1/('Tracker&amp;Invoice'!$H3424:$AC3424&lt;&gt;""),COLUMN('Tracker&amp;Invoice'!$H3424:$AC3424)),8),G3383)</f>
        <v>15</v>
      </c>
      <c r="H3382">
        <f t="shared" si="104"/>
        <v>15</v>
      </c>
      <c r="I3382" s="29">
        <f>IF(D3382="INVOICE",SUM('Tracker&amp;Invoice'!$H3424:INDEX('Tracker&amp;Invoice'!$A3424:$AC3424,1,H3382)),0)</f>
        <v>0</v>
      </c>
      <c r="J3382" s="29">
        <f>IF(D3382="OVERALL",SUM('Tracker&amp;Invoice'!$H3424:$AC3424),0)</f>
        <v>0</v>
      </c>
    </row>
    <row r="3383" spans="1:10">
      <c r="A3383" t="e">
        <f t="shared" si="105"/>
        <v>#REF!</v>
      </c>
      <c r="B3383">
        <f>IF(AND('Tracker&amp;Invoice'!A3425&lt;&gt;"",'Tracker&amp;Invoice'!A3425&lt;&gt;"ITEM",'Tracker&amp;Invoice'!A3423="ITEM"),1,0)</f>
        <v>0</v>
      </c>
      <c r="C3383" t="str">
        <f>IF(B3383=1,'Tracker&amp;Invoice'!A3425,C3382)</f>
        <v>BQ-185</v>
      </c>
      <c r="D3383" t="str">
        <f>IF(LEFT(TRIM('Tracker&amp;Invoice'!B3425),9)="INVOICE #","INVOICE",IF(TRIM('Tracker&amp;Invoice'!B3425)="Overall Completion INVOICE","OVERALL",""))</f>
        <v/>
      </c>
      <c r="E3383" t="str">
        <f>IF(D3383="INVOICE",VALUE(MID(TRIM('Tracker&amp;Invoice'!B3425),10,10)),"")</f>
        <v/>
      </c>
      <c r="F3383">
        <f>IF(B3383=1,IFERROR(LOOKUP(2,1/('Tracker&amp;Invoice'!$H3425:$AC3425&lt;&gt;""),COLUMN('Tracker&amp;Invoice'!$H3425:$AC3425)),8),F3382)</f>
        <v>14</v>
      </c>
      <c r="G3383">
        <f>IF(D3383="OVERALL",IFERROR(LOOKUP(2,1/('Tracker&amp;Invoice'!$H3425:$AC3425&lt;&gt;""),COLUMN('Tracker&amp;Invoice'!$H3425:$AC3425)),8),G3384)</f>
        <v>15</v>
      </c>
      <c r="H3383">
        <f t="shared" si="104"/>
        <v>15</v>
      </c>
      <c r="I3383" s="29">
        <f>IF(D3383="INVOICE",SUM('Tracker&amp;Invoice'!$H3425:INDEX('Tracker&amp;Invoice'!$A3425:$AC3425,1,H3383)),0)</f>
        <v>0</v>
      </c>
      <c r="J3383" s="29">
        <f>IF(D3383="OVERALL",SUM('Tracker&amp;Invoice'!$H3425:$AC3425),0)</f>
        <v>0</v>
      </c>
    </row>
    <row r="3384" spans="1:10">
      <c r="A3384" t="e">
        <f t="shared" si="105"/>
        <v>#REF!</v>
      </c>
      <c r="B3384">
        <f>IF(AND('Tracker&amp;Invoice'!A3426&lt;&gt;"",'Tracker&amp;Invoice'!A3426&lt;&gt;"ITEM",'Tracker&amp;Invoice'!A3424="ITEM"),1,0)</f>
        <v>0</v>
      </c>
      <c r="C3384" t="str">
        <f>IF(B3384=1,'Tracker&amp;Invoice'!A3426,C3383)</f>
        <v>BQ-185</v>
      </c>
      <c r="D3384" t="str">
        <f>IF(LEFT(TRIM('Tracker&amp;Invoice'!B3426),9)="INVOICE #","INVOICE",IF(TRIM('Tracker&amp;Invoice'!B3426)="Overall Completion INVOICE","OVERALL",""))</f>
        <v/>
      </c>
      <c r="E3384" t="str">
        <f>IF(D3384="INVOICE",VALUE(MID(TRIM('Tracker&amp;Invoice'!B3426),10,10)),"")</f>
        <v/>
      </c>
      <c r="F3384">
        <f>IF(B3384=1,IFERROR(LOOKUP(2,1/('Tracker&amp;Invoice'!$H3426:$AC3426&lt;&gt;""),COLUMN('Tracker&amp;Invoice'!$H3426:$AC3426)),8),F3383)</f>
        <v>14</v>
      </c>
      <c r="G3384">
        <f>IF(D3384="OVERALL",IFERROR(LOOKUP(2,1/('Tracker&amp;Invoice'!$H3426:$AC3426&lt;&gt;""),COLUMN('Tracker&amp;Invoice'!$H3426:$AC3426)),8),G3385)</f>
        <v>15</v>
      </c>
      <c r="H3384">
        <f t="shared" si="104"/>
        <v>15</v>
      </c>
      <c r="I3384" s="29">
        <f>IF(D3384="INVOICE",SUM('Tracker&amp;Invoice'!$H3426:INDEX('Tracker&amp;Invoice'!$A3426:$AC3426,1,H3384)),0)</f>
        <v>0</v>
      </c>
      <c r="J3384" s="29">
        <f>IF(D3384="OVERALL",SUM('Tracker&amp;Invoice'!$H3426:$AC3426),0)</f>
        <v>0</v>
      </c>
    </row>
    <row r="3385" spans="1:10">
      <c r="A3385" t="e">
        <f t="shared" si="105"/>
        <v>#REF!</v>
      </c>
      <c r="B3385">
        <f>IF(AND('Tracker&amp;Invoice'!A3427&lt;&gt;"",'Tracker&amp;Invoice'!A3427&lt;&gt;"ITEM",'Tracker&amp;Invoice'!A3425="ITEM"),1,0)</f>
        <v>0</v>
      </c>
      <c r="C3385" t="str">
        <f>IF(B3385=1,'Tracker&amp;Invoice'!A3427,C3384)</f>
        <v>BQ-185</v>
      </c>
      <c r="D3385" t="str">
        <f>IF(LEFT(TRIM('Tracker&amp;Invoice'!B3427),9)="INVOICE #","INVOICE",IF(TRIM('Tracker&amp;Invoice'!B3427)="Overall Completion INVOICE","OVERALL",""))</f>
        <v/>
      </c>
      <c r="E3385" t="str">
        <f>IF(D3385="INVOICE",VALUE(MID(TRIM('Tracker&amp;Invoice'!B3427),10,10)),"")</f>
        <v/>
      </c>
      <c r="F3385">
        <f>IF(B3385=1,IFERROR(LOOKUP(2,1/('Tracker&amp;Invoice'!$H3427:$AC3427&lt;&gt;""),COLUMN('Tracker&amp;Invoice'!$H3427:$AC3427)),8),F3384)</f>
        <v>14</v>
      </c>
      <c r="G3385">
        <f>IF(D3385="OVERALL",IFERROR(LOOKUP(2,1/('Tracker&amp;Invoice'!$H3427:$AC3427&lt;&gt;""),COLUMN('Tracker&amp;Invoice'!$H3427:$AC3427)),8),G3386)</f>
        <v>15</v>
      </c>
      <c r="H3385">
        <f t="shared" si="104"/>
        <v>15</v>
      </c>
      <c r="I3385" s="29">
        <f>IF(D3385="INVOICE",SUM('Tracker&amp;Invoice'!$H3427:INDEX('Tracker&amp;Invoice'!$A3427:$AC3427,1,H3385)),0)</f>
        <v>0</v>
      </c>
      <c r="J3385" s="29">
        <f>IF(D3385="OVERALL",SUM('Tracker&amp;Invoice'!$H3427:$AC3427),0)</f>
        <v>0</v>
      </c>
    </row>
    <row r="3386" spans="1:10">
      <c r="A3386" t="e">
        <f t="shared" si="105"/>
        <v>#REF!</v>
      </c>
      <c r="B3386">
        <f>IF(AND('Tracker&amp;Invoice'!A3428&lt;&gt;"",'Tracker&amp;Invoice'!A3428&lt;&gt;"ITEM",'Tracker&amp;Invoice'!A3426="ITEM"),1,0)</f>
        <v>0</v>
      </c>
      <c r="C3386" t="str">
        <f>IF(B3386=1,'Tracker&amp;Invoice'!A3428,C3385)</f>
        <v>BQ-185</v>
      </c>
      <c r="D3386" t="str">
        <f>IF(LEFT(TRIM('Tracker&amp;Invoice'!B3428),9)="INVOICE #","INVOICE",IF(TRIM('Tracker&amp;Invoice'!B3428)="Overall Completion INVOICE","OVERALL",""))</f>
        <v/>
      </c>
      <c r="E3386" t="str">
        <f>IF(D3386="INVOICE",VALUE(MID(TRIM('Tracker&amp;Invoice'!B3428),10,10)),"")</f>
        <v/>
      </c>
      <c r="F3386">
        <f>IF(B3386=1,IFERROR(LOOKUP(2,1/('Tracker&amp;Invoice'!$H3428:$AC3428&lt;&gt;""),COLUMN('Tracker&amp;Invoice'!$H3428:$AC3428)),8),F3385)</f>
        <v>14</v>
      </c>
      <c r="G3386">
        <f>IF(D3386="OVERALL",IFERROR(LOOKUP(2,1/('Tracker&amp;Invoice'!$H3428:$AC3428&lt;&gt;""),COLUMN('Tracker&amp;Invoice'!$H3428:$AC3428)),8),G3387)</f>
        <v>15</v>
      </c>
      <c r="H3386">
        <f t="shared" si="104"/>
        <v>15</v>
      </c>
      <c r="I3386" s="29">
        <f>IF(D3386="INVOICE",SUM('Tracker&amp;Invoice'!$H3428:INDEX('Tracker&amp;Invoice'!$A3428:$AC3428,1,H3386)),0)</f>
        <v>0</v>
      </c>
      <c r="J3386" s="29">
        <f>IF(D3386="OVERALL",SUM('Tracker&amp;Invoice'!$H3428:$AC3428),0)</f>
        <v>0</v>
      </c>
    </row>
    <row r="3387" spans="1:10">
      <c r="A3387" t="e">
        <f t="shared" si="105"/>
        <v>#REF!</v>
      </c>
      <c r="B3387">
        <f>IF(AND('Tracker&amp;Invoice'!A3429&lt;&gt;"",'Tracker&amp;Invoice'!A3429&lt;&gt;"ITEM",'Tracker&amp;Invoice'!A3427="ITEM"),1,0)</f>
        <v>0</v>
      </c>
      <c r="C3387" t="str">
        <f>IF(B3387=1,'Tracker&amp;Invoice'!A3429,C3386)</f>
        <v>BQ-185</v>
      </c>
      <c r="D3387" t="str">
        <f>IF(LEFT(TRIM('Tracker&amp;Invoice'!B3429),9)="INVOICE #","INVOICE",IF(TRIM('Tracker&amp;Invoice'!B3429)="Overall Completion INVOICE","OVERALL",""))</f>
        <v/>
      </c>
      <c r="E3387" t="str">
        <f>IF(D3387="INVOICE",VALUE(MID(TRIM('Tracker&amp;Invoice'!B3429),10,10)),"")</f>
        <v/>
      </c>
      <c r="F3387">
        <f>IF(B3387=1,IFERROR(LOOKUP(2,1/('Tracker&amp;Invoice'!$H3429:$AC3429&lt;&gt;""),COLUMN('Tracker&amp;Invoice'!$H3429:$AC3429)),8),F3386)</f>
        <v>14</v>
      </c>
      <c r="G3387">
        <f>IF(D3387="OVERALL",IFERROR(LOOKUP(2,1/('Tracker&amp;Invoice'!$H3429:$AC3429&lt;&gt;""),COLUMN('Tracker&amp;Invoice'!$H3429:$AC3429)),8),G3388)</f>
        <v>15</v>
      </c>
      <c r="H3387">
        <f t="shared" si="104"/>
        <v>15</v>
      </c>
      <c r="I3387" s="29">
        <f>IF(D3387="INVOICE",SUM('Tracker&amp;Invoice'!$H3429:INDEX('Tracker&amp;Invoice'!$A3429:$AC3429,1,H3387)),0)</f>
        <v>0</v>
      </c>
      <c r="J3387" s="29">
        <f>IF(D3387="OVERALL",SUM('Tracker&amp;Invoice'!$H3429:$AC3429),0)</f>
        <v>0</v>
      </c>
    </row>
    <row r="3388" spans="1:10">
      <c r="A3388" t="e">
        <f t="shared" si="105"/>
        <v>#REF!</v>
      </c>
      <c r="B3388">
        <f>IF(AND('Tracker&amp;Invoice'!A3430&lt;&gt;"",'Tracker&amp;Invoice'!A3430&lt;&gt;"ITEM",'Tracker&amp;Invoice'!A3428="ITEM"),1,0)</f>
        <v>0</v>
      </c>
      <c r="C3388" t="str">
        <f>IF(B3388=1,'Tracker&amp;Invoice'!A3430,C3387)</f>
        <v>BQ-185</v>
      </c>
      <c r="D3388" t="str">
        <f>IF(LEFT(TRIM('Tracker&amp;Invoice'!B3430),9)="INVOICE #","INVOICE",IF(TRIM('Tracker&amp;Invoice'!B3430)="Overall Completion INVOICE","OVERALL",""))</f>
        <v/>
      </c>
      <c r="E3388" t="str">
        <f>IF(D3388="INVOICE",VALUE(MID(TRIM('Tracker&amp;Invoice'!B3430),10,10)),"")</f>
        <v/>
      </c>
      <c r="F3388">
        <f>IF(B3388=1,IFERROR(LOOKUP(2,1/('Tracker&amp;Invoice'!$H3430:$AC3430&lt;&gt;""),COLUMN('Tracker&amp;Invoice'!$H3430:$AC3430)),8),F3387)</f>
        <v>14</v>
      </c>
      <c r="G3388">
        <f>IF(D3388="OVERALL",IFERROR(LOOKUP(2,1/('Tracker&amp;Invoice'!$H3430:$AC3430&lt;&gt;""),COLUMN('Tracker&amp;Invoice'!$H3430:$AC3430)),8),G3389)</f>
        <v>15</v>
      </c>
      <c r="H3388">
        <f t="shared" si="104"/>
        <v>15</v>
      </c>
      <c r="I3388" s="29">
        <f>IF(D3388="INVOICE",SUM('Tracker&amp;Invoice'!$H3430:INDEX('Tracker&amp;Invoice'!$A3430:$AC3430,1,H3388)),0)</f>
        <v>0</v>
      </c>
      <c r="J3388" s="29">
        <f>IF(D3388="OVERALL",SUM('Tracker&amp;Invoice'!$H3430:$AC3430),0)</f>
        <v>0</v>
      </c>
    </row>
    <row r="3389" spans="1:10">
      <c r="A3389" t="e">
        <f t="shared" si="105"/>
        <v>#REF!</v>
      </c>
      <c r="B3389">
        <f>IF(AND('Tracker&amp;Invoice'!A3431&lt;&gt;"",'Tracker&amp;Invoice'!A3431&lt;&gt;"ITEM",'Tracker&amp;Invoice'!A3429="ITEM"),1,0)</f>
        <v>1</v>
      </c>
      <c r="C3389" t="str">
        <f>IF(B3389=1,'Tracker&amp;Invoice'!A3431,C3388)</f>
        <v>BQ-186</v>
      </c>
      <c r="D3389" t="str">
        <f>IF(LEFT(TRIM('Tracker&amp;Invoice'!B3431),9)="INVOICE #","INVOICE",IF(TRIM('Tracker&amp;Invoice'!B3431)="Overall Completion INVOICE","OVERALL",""))</f>
        <v/>
      </c>
      <c r="E3389" t="str">
        <f>IF(D3389="INVOICE",VALUE(MID(TRIM('Tracker&amp;Invoice'!B3431),10,10)),"")</f>
        <v/>
      </c>
      <c r="F3389">
        <f>IF(B3389=1,IFERROR(LOOKUP(2,1/('Tracker&amp;Invoice'!$H3431:$AC3431&lt;&gt;""),COLUMN('Tracker&amp;Invoice'!$H3431:$AC3431)),8),F3388)</f>
        <v>14</v>
      </c>
      <c r="G3389">
        <f>IF(D3389="OVERALL",IFERROR(LOOKUP(2,1/('Tracker&amp;Invoice'!$H3431:$AC3431&lt;&gt;""),COLUMN('Tracker&amp;Invoice'!$H3431:$AC3431)),8),G3390)</f>
        <v>15</v>
      </c>
      <c r="H3389">
        <f t="shared" si="104"/>
        <v>15</v>
      </c>
      <c r="I3389" s="29">
        <f>IF(D3389="INVOICE",SUM('Tracker&amp;Invoice'!$H3431:INDEX('Tracker&amp;Invoice'!$A3431:$AC3431,1,H3389)),0)</f>
        <v>0</v>
      </c>
      <c r="J3389" s="29">
        <f>IF(D3389="OVERALL",SUM('Tracker&amp;Invoice'!$H3431:$AC3431),0)</f>
        <v>0</v>
      </c>
    </row>
    <row r="3390" spans="1:10">
      <c r="A3390" t="e">
        <f t="shared" si="105"/>
        <v>#REF!</v>
      </c>
      <c r="B3390">
        <f>IF(AND('Tracker&amp;Invoice'!A3432&lt;&gt;"",'Tracker&amp;Invoice'!A3432&lt;&gt;"ITEM",'Tracker&amp;Invoice'!A3430="ITEM"),1,0)</f>
        <v>0</v>
      </c>
      <c r="C3390" t="str">
        <f>IF(B3390=1,'Tracker&amp;Invoice'!A3432,C3389)</f>
        <v>BQ-186</v>
      </c>
      <c r="D3390" t="str">
        <f>IF(LEFT(TRIM('Tracker&amp;Invoice'!B3432),9)="INVOICE #","INVOICE",IF(TRIM('Tracker&amp;Invoice'!B3432)="Overall Completion INVOICE","OVERALL",""))</f>
        <v/>
      </c>
      <c r="E3390" t="str">
        <f>IF(D3390="INVOICE",VALUE(MID(TRIM('Tracker&amp;Invoice'!B3432),10,10)),"")</f>
        <v/>
      </c>
      <c r="F3390">
        <f>IF(B3390=1,IFERROR(LOOKUP(2,1/('Tracker&amp;Invoice'!$H3432:$AC3432&lt;&gt;""),COLUMN('Tracker&amp;Invoice'!$H3432:$AC3432)),8),F3389)</f>
        <v>14</v>
      </c>
      <c r="G3390">
        <f>IF(D3390="OVERALL",IFERROR(LOOKUP(2,1/('Tracker&amp;Invoice'!$H3432:$AC3432&lt;&gt;""),COLUMN('Tracker&amp;Invoice'!$H3432:$AC3432)),8),G3391)</f>
        <v>15</v>
      </c>
      <c r="H3390">
        <f t="shared" si="104"/>
        <v>15</v>
      </c>
      <c r="I3390" s="29">
        <f>IF(D3390="INVOICE",SUM('Tracker&amp;Invoice'!$H3432:INDEX('Tracker&amp;Invoice'!$A3432:$AC3432,1,H3390)),0)</f>
        <v>0</v>
      </c>
      <c r="J3390" s="29">
        <f>IF(D3390="OVERALL",SUM('Tracker&amp;Invoice'!$H3432:$AC3432),0)</f>
        <v>0</v>
      </c>
    </row>
    <row r="3391" spans="1:10">
      <c r="A3391" t="e">
        <f t="shared" si="105"/>
        <v>#REF!</v>
      </c>
      <c r="B3391">
        <f>IF(AND('Tracker&amp;Invoice'!A3433&lt;&gt;"",'Tracker&amp;Invoice'!A3433&lt;&gt;"ITEM",'Tracker&amp;Invoice'!A3431="ITEM"),1,0)</f>
        <v>0</v>
      </c>
      <c r="C3391" t="str">
        <f>IF(B3391=1,'Tracker&amp;Invoice'!A3433,C3390)</f>
        <v>BQ-186</v>
      </c>
      <c r="D3391" t="str">
        <f>IF(LEFT(TRIM('Tracker&amp;Invoice'!B3433),9)="INVOICE #","INVOICE",IF(TRIM('Tracker&amp;Invoice'!B3433)="Overall Completion INVOICE","OVERALL",""))</f>
        <v/>
      </c>
      <c r="E3391" t="str">
        <f>IF(D3391="INVOICE",VALUE(MID(TRIM('Tracker&amp;Invoice'!B3433),10,10)),"")</f>
        <v/>
      </c>
      <c r="F3391">
        <f>IF(B3391=1,IFERROR(LOOKUP(2,1/('Tracker&amp;Invoice'!$H3433:$AC3433&lt;&gt;""),COLUMN('Tracker&amp;Invoice'!$H3433:$AC3433)),8),F3390)</f>
        <v>14</v>
      </c>
      <c r="G3391">
        <f>IF(D3391="OVERALL",IFERROR(LOOKUP(2,1/('Tracker&amp;Invoice'!$H3433:$AC3433&lt;&gt;""),COLUMN('Tracker&amp;Invoice'!$H3433:$AC3433)),8),G3392)</f>
        <v>15</v>
      </c>
      <c r="H3391">
        <f t="shared" si="104"/>
        <v>15</v>
      </c>
      <c r="I3391" s="29">
        <f>IF(D3391="INVOICE",SUM('Tracker&amp;Invoice'!$H3433:INDEX('Tracker&amp;Invoice'!$A3433:$AC3433,1,H3391)),0)</f>
        <v>0</v>
      </c>
      <c r="J3391" s="29">
        <f>IF(D3391="OVERALL",SUM('Tracker&amp;Invoice'!$H3433:$AC3433),0)</f>
        <v>0</v>
      </c>
    </row>
    <row r="3392" spans="1:10">
      <c r="A3392" t="e">
        <f t="shared" si="105"/>
        <v>#REF!</v>
      </c>
      <c r="B3392">
        <f>IF(AND('Tracker&amp;Invoice'!A3434&lt;&gt;"",'Tracker&amp;Invoice'!A3434&lt;&gt;"ITEM",'Tracker&amp;Invoice'!A3432="ITEM"),1,0)</f>
        <v>0</v>
      </c>
      <c r="C3392" t="str">
        <f>IF(B3392=1,'Tracker&amp;Invoice'!A3434,C3391)</f>
        <v>BQ-186</v>
      </c>
      <c r="D3392" t="str">
        <f>IF(LEFT(TRIM('Tracker&amp;Invoice'!B3434),9)="INVOICE #","INVOICE",IF(TRIM('Tracker&amp;Invoice'!B3434)="Overall Completion INVOICE","OVERALL",""))</f>
        <v>INVOICE</v>
      </c>
      <c r="E3392">
        <f>IF(D3392="INVOICE",VALUE(MID(TRIM('Tracker&amp;Invoice'!B3434),10,10)),"")</f>
        <v>14</v>
      </c>
      <c r="F3392">
        <f>IF(B3392=1,IFERROR(LOOKUP(2,1/('Tracker&amp;Invoice'!$H3434:$AC3434&lt;&gt;""),COLUMN('Tracker&amp;Invoice'!$H3434:$AC3434)),8),F3391)</f>
        <v>14</v>
      </c>
      <c r="G3392">
        <f>IF(D3392="OVERALL",IFERROR(LOOKUP(2,1/('Tracker&amp;Invoice'!$H3434:$AC3434&lt;&gt;""),COLUMN('Tracker&amp;Invoice'!$H3434:$AC3434)),8),G3393)</f>
        <v>15</v>
      </c>
      <c r="H3392">
        <f t="shared" si="104"/>
        <v>15</v>
      </c>
      <c r="I3392" s="29">
        <f>IF(D3392="INVOICE",SUM('Tracker&amp;Invoice'!$H3434:INDEX('Tracker&amp;Invoice'!$A3434:$AC3434,1,H3392)),0)</f>
        <v>660</v>
      </c>
      <c r="J3392" s="29">
        <f>IF(D3392="OVERALL",SUM('Tracker&amp;Invoice'!$H3434:$AC3434),0)</f>
        <v>0</v>
      </c>
    </row>
    <row r="3393" spans="1:10">
      <c r="A3393" t="e">
        <f t="shared" si="105"/>
        <v>#REF!</v>
      </c>
      <c r="B3393">
        <f>IF(AND('Tracker&amp;Invoice'!A3435&lt;&gt;"",'Tracker&amp;Invoice'!A3435&lt;&gt;"ITEM",'Tracker&amp;Invoice'!A3433="ITEM"),1,0)</f>
        <v>0</v>
      </c>
      <c r="C3393" t="str">
        <f>IF(B3393=1,'Tracker&amp;Invoice'!A3435,C3392)</f>
        <v>BQ-186</v>
      </c>
      <c r="D3393" t="str">
        <f>IF(LEFT(TRIM('Tracker&amp;Invoice'!B3435),9)="INVOICE #","INVOICE",IF(TRIM('Tracker&amp;Invoice'!B3435)="Overall Completion INVOICE","OVERALL",""))</f>
        <v/>
      </c>
      <c r="E3393" t="str">
        <f>IF(D3393="INVOICE",VALUE(MID(TRIM('Tracker&amp;Invoice'!B3435),10,10)),"")</f>
        <v/>
      </c>
      <c r="F3393">
        <f>IF(B3393=1,IFERROR(LOOKUP(2,1/('Tracker&amp;Invoice'!$H3435:$AC3435&lt;&gt;""),COLUMN('Tracker&amp;Invoice'!$H3435:$AC3435)),8),F3392)</f>
        <v>14</v>
      </c>
      <c r="G3393">
        <f>IF(D3393="OVERALL",IFERROR(LOOKUP(2,1/('Tracker&amp;Invoice'!$H3435:$AC3435&lt;&gt;""),COLUMN('Tracker&amp;Invoice'!$H3435:$AC3435)),8),G3394)</f>
        <v>15</v>
      </c>
      <c r="H3393">
        <f t="shared" si="104"/>
        <v>15</v>
      </c>
      <c r="I3393" s="29">
        <f>IF(D3393="INVOICE",SUM('Tracker&amp;Invoice'!$H3435:INDEX('Tracker&amp;Invoice'!$A3435:$AC3435,1,H3393)),0)</f>
        <v>0</v>
      </c>
      <c r="J3393" s="29">
        <f>IF(D3393="OVERALL",SUM('Tracker&amp;Invoice'!$H3435:$AC3435),0)</f>
        <v>0</v>
      </c>
    </row>
    <row r="3394" spans="1:10">
      <c r="A3394" t="e">
        <f t="shared" si="105"/>
        <v>#REF!</v>
      </c>
      <c r="B3394">
        <f>IF(AND('Tracker&amp;Invoice'!A3436&lt;&gt;"",'Tracker&amp;Invoice'!A3436&lt;&gt;"ITEM",'Tracker&amp;Invoice'!A3434="ITEM"),1,0)</f>
        <v>0</v>
      </c>
      <c r="C3394" t="str">
        <f>IF(B3394=1,'Tracker&amp;Invoice'!A3436,C3393)</f>
        <v>BQ-186</v>
      </c>
      <c r="D3394" t="str">
        <f>IF(LEFT(TRIM('Tracker&amp;Invoice'!B3436),9)="INVOICE #","INVOICE",IF(TRIM('Tracker&amp;Invoice'!B3436)="Overall Completion INVOICE","OVERALL",""))</f>
        <v>INVOICE</v>
      </c>
      <c r="E3394">
        <f>IF(D3394="INVOICE",VALUE(MID(TRIM('Tracker&amp;Invoice'!B3436),10,10)),"")</f>
        <v>27</v>
      </c>
      <c r="F3394">
        <f>IF(B3394=1,IFERROR(LOOKUP(2,1/('Tracker&amp;Invoice'!$H3436:$AC3436&lt;&gt;""),COLUMN('Tracker&amp;Invoice'!$H3436:$AC3436)),8),F3393)</f>
        <v>14</v>
      </c>
      <c r="G3394">
        <f>IF(D3394="OVERALL",IFERROR(LOOKUP(2,1/('Tracker&amp;Invoice'!$H3436:$AC3436&lt;&gt;""),COLUMN('Tracker&amp;Invoice'!$H3436:$AC3436)),8),G3395)</f>
        <v>15</v>
      </c>
      <c r="H3394">
        <f t="shared" si="104"/>
        <v>15</v>
      </c>
      <c r="I3394" s="29">
        <f>IF(D3394="INVOICE",SUM('Tracker&amp;Invoice'!$H3436:INDEX('Tracker&amp;Invoice'!$A3436:$AC3436,1,H3394)),0)</f>
        <v>210</v>
      </c>
      <c r="J3394" s="29">
        <f>IF(D3394="OVERALL",SUM('Tracker&amp;Invoice'!$H3436:$AC3436),0)</f>
        <v>0</v>
      </c>
    </row>
    <row r="3395" spans="1:10">
      <c r="A3395" t="e">
        <f t="shared" si="105"/>
        <v>#REF!</v>
      </c>
      <c r="B3395">
        <f>IF(AND('Tracker&amp;Invoice'!A3437&lt;&gt;"",'Tracker&amp;Invoice'!A3437&lt;&gt;"ITEM",'Tracker&amp;Invoice'!A3435="ITEM"),1,0)</f>
        <v>0</v>
      </c>
      <c r="C3395" t="str">
        <f>IF(B3395=1,'Tracker&amp;Invoice'!A3437,C3394)</f>
        <v>BQ-186</v>
      </c>
      <c r="D3395" t="str">
        <f>IF(LEFT(TRIM('Tracker&amp;Invoice'!B3437),9)="INVOICE #","INVOICE",IF(TRIM('Tracker&amp;Invoice'!B3437)="Overall Completion INVOICE","OVERALL",""))</f>
        <v/>
      </c>
      <c r="E3395" t="str">
        <f>IF(D3395="INVOICE",VALUE(MID(TRIM('Tracker&amp;Invoice'!B3437),10,10)),"")</f>
        <v/>
      </c>
      <c r="F3395">
        <f>IF(B3395=1,IFERROR(LOOKUP(2,1/('Tracker&amp;Invoice'!$H3437:$AC3437&lt;&gt;""),COLUMN('Tracker&amp;Invoice'!$H3437:$AC3437)),8),F3394)</f>
        <v>14</v>
      </c>
      <c r="G3395">
        <f>IF(D3395="OVERALL",IFERROR(LOOKUP(2,1/('Tracker&amp;Invoice'!$H3437:$AC3437&lt;&gt;""),COLUMN('Tracker&amp;Invoice'!$H3437:$AC3437)),8),G3396)</f>
        <v>15</v>
      </c>
      <c r="H3395">
        <f t="shared" ref="H3395:H3458" si="106">MAX(F3395,G3395)</f>
        <v>15</v>
      </c>
      <c r="I3395" s="29">
        <f>IF(D3395="INVOICE",SUM('Tracker&amp;Invoice'!$H3437:INDEX('Tracker&amp;Invoice'!$A3437:$AC3437,1,H3395)),0)</f>
        <v>0</v>
      </c>
      <c r="J3395" s="29">
        <f>IF(D3395="OVERALL",SUM('Tracker&amp;Invoice'!$H3437:$AC3437),0)</f>
        <v>0</v>
      </c>
    </row>
    <row r="3396" spans="1:10">
      <c r="A3396" t="e">
        <f t="shared" ref="A3396:A3459" si="107">A3395+B3396</f>
        <v>#REF!</v>
      </c>
      <c r="B3396">
        <f>IF(AND('Tracker&amp;Invoice'!A3438&lt;&gt;"",'Tracker&amp;Invoice'!A3438&lt;&gt;"ITEM",'Tracker&amp;Invoice'!A3436="ITEM"),1,0)</f>
        <v>0</v>
      </c>
      <c r="C3396" t="str">
        <f>IF(B3396=1,'Tracker&amp;Invoice'!A3438,C3395)</f>
        <v>BQ-186</v>
      </c>
      <c r="D3396" t="str">
        <f>IF(LEFT(TRIM('Tracker&amp;Invoice'!B3438),9)="INVOICE #","INVOICE",IF(TRIM('Tracker&amp;Invoice'!B3438)="Overall Completion INVOICE","OVERALL",""))</f>
        <v>INVOICE</v>
      </c>
      <c r="E3396">
        <f>IF(D3396="INVOICE",VALUE(MID(TRIM('Tracker&amp;Invoice'!B3438),10,10)),"")</f>
        <v>31</v>
      </c>
      <c r="F3396">
        <f>IF(B3396=1,IFERROR(LOOKUP(2,1/('Tracker&amp;Invoice'!$H3438:$AC3438&lt;&gt;""),COLUMN('Tracker&amp;Invoice'!$H3438:$AC3438)),8),F3395)</f>
        <v>14</v>
      </c>
      <c r="G3396">
        <f>IF(D3396="OVERALL",IFERROR(LOOKUP(2,1/('Tracker&amp;Invoice'!$H3438:$AC3438&lt;&gt;""),COLUMN('Tracker&amp;Invoice'!$H3438:$AC3438)),8),G3397)</f>
        <v>15</v>
      </c>
      <c r="H3396">
        <f t="shared" si="106"/>
        <v>15</v>
      </c>
      <c r="I3396" s="29">
        <f>IF(D3396="INVOICE",SUM('Tracker&amp;Invoice'!$H3438:INDEX('Tracker&amp;Invoice'!$A3438:$AC3438,1,H3396)),0)</f>
        <v>90</v>
      </c>
      <c r="J3396" s="29">
        <f>IF(D3396="OVERALL",SUM('Tracker&amp;Invoice'!$H3438:$AC3438),0)</f>
        <v>0</v>
      </c>
    </row>
    <row r="3397" spans="1:10">
      <c r="A3397" t="e">
        <f t="shared" si="107"/>
        <v>#REF!</v>
      </c>
      <c r="B3397">
        <f>IF(AND('Tracker&amp;Invoice'!A3439&lt;&gt;"",'Tracker&amp;Invoice'!A3439&lt;&gt;"ITEM",'Tracker&amp;Invoice'!A3437="ITEM"),1,0)</f>
        <v>0</v>
      </c>
      <c r="C3397" t="str">
        <f>IF(B3397=1,'Tracker&amp;Invoice'!A3439,C3396)</f>
        <v>BQ-186</v>
      </c>
      <c r="D3397" t="str">
        <f>IF(LEFT(TRIM('Tracker&amp;Invoice'!B3439),9)="INVOICE #","INVOICE",IF(TRIM('Tracker&amp;Invoice'!B3439)="Overall Completion INVOICE","OVERALL",""))</f>
        <v/>
      </c>
      <c r="E3397" t="str">
        <f>IF(D3397="INVOICE",VALUE(MID(TRIM('Tracker&amp;Invoice'!B3439),10,10)),"")</f>
        <v/>
      </c>
      <c r="F3397">
        <f>IF(B3397=1,IFERROR(LOOKUP(2,1/('Tracker&amp;Invoice'!$H3439:$AC3439&lt;&gt;""),COLUMN('Tracker&amp;Invoice'!$H3439:$AC3439)),8),F3396)</f>
        <v>14</v>
      </c>
      <c r="G3397">
        <f>IF(D3397="OVERALL",IFERROR(LOOKUP(2,1/('Tracker&amp;Invoice'!$H3439:$AC3439&lt;&gt;""),COLUMN('Tracker&amp;Invoice'!$H3439:$AC3439)),8),G3398)</f>
        <v>15</v>
      </c>
      <c r="H3397">
        <f t="shared" si="106"/>
        <v>15</v>
      </c>
      <c r="I3397" s="29">
        <f>IF(D3397="INVOICE",SUM('Tracker&amp;Invoice'!$H3439:INDEX('Tracker&amp;Invoice'!$A3439:$AC3439,1,H3397)),0)</f>
        <v>0</v>
      </c>
      <c r="J3397" s="29">
        <f>IF(D3397="OVERALL",SUM('Tracker&amp;Invoice'!$H3439:$AC3439),0)</f>
        <v>0</v>
      </c>
    </row>
    <row r="3398" spans="1:10">
      <c r="A3398" t="e">
        <f t="shared" si="107"/>
        <v>#REF!</v>
      </c>
      <c r="B3398">
        <f>IF(AND('Tracker&amp;Invoice'!A3440&lt;&gt;"",'Tracker&amp;Invoice'!A3440&lt;&gt;"ITEM",'Tracker&amp;Invoice'!A3438="ITEM"),1,0)</f>
        <v>0</v>
      </c>
      <c r="C3398" t="str">
        <f>IF(B3398=1,'Tracker&amp;Invoice'!A3440,C3397)</f>
        <v>BQ-186</v>
      </c>
      <c r="D3398" t="str">
        <f>IF(LEFT(TRIM('Tracker&amp;Invoice'!B3440),9)="INVOICE #","INVOICE",IF(TRIM('Tracker&amp;Invoice'!B3440)="Overall Completion INVOICE","OVERALL",""))</f>
        <v/>
      </c>
      <c r="E3398" t="str">
        <f>IF(D3398="INVOICE",VALUE(MID(TRIM('Tracker&amp;Invoice'!B3440),10,10)),"")</f>
        <v/>
      </c>
      <c r="F3398">
        <f>IF(B3398=1,IFERROR(LOOKUP(2,1/('Tracker&amp;Invoice'!$H3440:$AC3440&lt;&gt;""),COLUMN('Tracker&amp;Invoice'!$H3440:$AC3440)),8),F3397)</f>
        <v>14</v>
      </c>
      <c r="G3398">
        <f>IF(D3398="OVERALL",IFERROR(LOOKUP(2,1/('Tracker&amp;Invoice'!$H3440:$AC3440&lt;&gt;""),COLUMN('Tracker&amp;Invoice'!$H3440:$AC3440)),8),G3399)</f>
        <v>15</v>
      </c>
      <c r="H3398">
        <f t="shared" si="106"/>
        <v>15</v>
      </c>
      <c r="I3398" s="29">
        <f>IF(D3398="INVOICE",SUM('Tracker&amp;Invoice'!$H3440:INDEX('Tracker&amp;Invoice'!$A3440:$AC3440,1,H3398)),0)</f>
        <v>0</v>
      </c>
      <c r="J3398" s="29">
        <f>IF(D3398="OVERALL",SUM('Tracker&amp;Invoice'!$H3440:$AC3440),0)</f>
        <v>0</v>
      </c>
    </row>
    <row r="3399" spans="1:10">
      <c r="A3399" t="e">
        <f t="shared" si="107"/>
        <v>#REF!</v>
      </c>
      <c r="B3399">
        <f>IF(AND('Tracker&amp;Invoice'!A3441&lt;&gt;"",'Tracker&amp;Invoice'!A3441&lt;&gt;"ITEM",'Tracker&amp;Invoice'!A3439="ITEM"),1,0)</f>
        <v>0</v>
      </c>
      <c r="C3399" t="str">
        <f>IF(B3399=1,'Tracker&amp;Invoice'!A3441,C3398)</f>
        <v>BQ-186</v>
      </c>
      <c r="D3399" t="str">
        <f>IF(LEFT(TRIM('Tracker&amp;Invoice'!B3441),9)="INVOICE #","INVOICE",IF(TRIM('Tracker&amp;Invoice'!B3441)="Overall Completion INVOICE","OVERALL",""))</f>
        <v/>
      </c>
      <c r="E3399" t="str">
        <f>IF(D3399="INVOICE",VALUE(MID(TRIM('Tracker&amp;Invoice'!B3441),10,10)),"")</f>
        <v/>
      </c>
      <c r="F3399">
        <f>IF(B3399=1,IFERROR(LOOKUP(2,1/('Tracker&amp;Invoice'!$H3441:$AC3441&lt;&gt;""),COLUMN('Tracker&amp;Invoice'!$H3441:$AC3441)),8),F3398)</f>
        <v>14</v>
      </c>
      <c r="G3399">
        <f>IF(D3399="OVERALL",IFERROR(LOOKUP(2,1/('Tracker&amp;Invoice'!$H3441:$AC3441&lt;&gt;""),COLUMN('Tracker&amp;Invoice'!$H3441:$AC3441)),8),G3400)</f>
        <v>15</v>
      </c>
      <c r="H3399">
        <f t="shared" si="106"/>
        <v>15</v>
      </c>
      <c r="I3399" s="29">
        <f>IF(D3399="INVOICE",SUM('Tracker&amp;Invoice'!$H3441:INDEX('Tracker&amp;Invoice'!$A3441:$AC3441,1,H3399)),0)</f>
        <v>0</v>
      </c>
      <c r="J3399" s="29">
        <f>IF(D3399="OVERALL",SUM('Tracker&amp;Invoice'!$H3441:$AC3441),0)</f>
        <v>0</v>
      </c>
    </row>
    <row r="3400" spans="1:10">
      <c r="A3400" t="e">
        <f t="shared" si="107"/>
        <v>#REF!</v>
      </c>
      <c r="B3400">
        <f>IF(AND('Tracker&amp;Invoice'!A3442&lt;&gt;"",'Tracker&amp;Invoice'!A3442&lt;&gt;"ITEM",'Tracker&amp;Invoice'!A3440="ITEM"),1,0)</f>
        <v>0</v>
      </c>
      <c r="C3400" t="str">
        <f>IF(B3400=1,'Tracker&amp;Invoice'!A3442,C3399)</f>
        <v>BQ-186</v>
      </c>
      <c r="D3400" t="str">
        <f>IF(LEFT(TRIM('Tracker&amp;Invoice'!B3442),9)="INVOICE #","INVOICE",IF(TRIM('Tracker&amp;Invoice'!B3442)="Overall Completion INVOICE","OVERALL",""))</f>
        <v/>
      </c>
      <c r="E3400" t="str">
        <f>IF(D3400="INVOICE",VALUE(MID(TRIM('Tracker&amp;Invoice'!B3442),10,10)),"")</f>
        <v/>
      </c>
      <c r="F3400">
        <f>IF(B3400=1,IFERROR(LOOKUP(2,1/('Tracker&amp;Invoice'!$H3442:$AC3442&lt;&gt;""),COLUMN('Tracker&amp;Invoice'!$H3442:$AC3442)),8),F3399)</f>
        <v>14</v>
      </c>
      <c r="G3400">
        <f>IF(D3400="OVERALL",IFERROR(LOOKUP(2,1/('Tracker&amp;Invoice'!$H3442:$AC3442&lt;&gt;""),COLUMN('Tracker&amp;Invoice'!$H3442:$AC3442)),8),G3401)</f>
        <v>15</v>
      </c>
      <c r="H3400">
        <f t="shared" si="106"/>
        <v>15</v>
      </c>
      <c r="I3400" s="29">
        <f>IF(D3400="INVOICE",SUM('Tracker&amp;Invoice'!$H3442:INDEX('Tracker&amp;Invoice'!$A3442:$AC3442,1,H3400)),0)</f>
        <v>0</v>
      </c>
      <c r="J3400" s="29">
        <f>IF(D3400="OVERALL",SUM('Tracker&amp;Invoice'!$H3442:$AC3442),0)</f>
        <v>0</v>
      </c>
    </row>
    <row r="3401" spans="1:10">
      <c r="A3401" t="e">
        <f t="shared" si="107"/>
        <v>#REF!</v>
      </c>
      <c r="B3401">
        <f>IF(AND('Tracker&amp;Invoice'!A3443&lt;&gt;"",'Tracker&amp;Invoice'!A3443&lt;&gt;"ITEM",'Tracker&amp;Invoice'!A3441="ITEM"),1,0)</f>
        <v>0</v>
      </c>
      <c r="C3401" t="str">
        <f>IF(B3401=1,'Tracker&amp;Invoice'!A3443,C3400)</f>
        <v>BQ-186</v>
      </c>
      <c r="D3401" t="str">
        <f>IF(LEFT(TRIM('Tracker&amp;Invoice'!B3443),9)="INVOICE #","INVOICE",IF(TRIM('Tracker&amp;Invoice'!B3443)="Overall Completion INVOICE","OVERALL",""))</f>
        <v/>
      </c>
      <c r="E3401" t="str">
        <f>IF(D3401="INVOICE",VALUE(MID(TRIM('Tracker&amp;Invoice'!B3443),10,10)),"")</f>
        <v/>
      </c>
      <c r="F3401">
        <f>IF(B3401=1,IFERROR(LOOKUP(2,1/('Tracker&amp;Invoice'!$H3443:$AC3443&lt;&gt;""),COLUMN('Tracker&amp;Invoice'!$H3443:$AC3443)),8),F3400)</f>
        <v>14</v>
      </c>
      <c r="G3401">
        <f>IF(D3401="OVERALL",IFERROR(LOOKUP(2,1/('Tracker&amp;Invoice'!$H3443:$AC3443&lt;&gt;""),COLUMN('Tracker&amp;Invoice'!$H3443:$AC3443)),8),G3402)</f>
        <v>15</v>
      </c>
      <c r="H3401">
        <f t="shared" si="106"/>
        <v>15</v>
      </c>
      <c r="I3401" s="29">
        <f>IF(D3401="INVOICE",SUM('Tracker&amp;Invoice'!$H3443:INDEX('Tracker&amp;Invoice'!$A3443:$AC3443,1,H3401)),0)</f>
        <v>0</v>
      </c>
      <c r="J3401" s="29">
        <f>IF(D3401="OVERALL",SUM('Tracker&amp;Invoice'!$H3443:$AC3443),0)</f>
        <v>0</v>
      </c>
    </row>
    <row r="3402" spans="1:10">
      <c r="A3402" t="e">
        <f t="shared" si="107"/>
        <v>#REF!</v>
      </c>
      <c r="B3402">
        <f>IF(AND('Tracker&amp;Invoice'!A3444&lt;&gt;"",'Tracker&amp;Invoice'!A3444&lt;&gt;"ITEM",'Tracker&amp;Invoice'!A3442="ITEM"),1,0)</f>
        <v>0</v>
      </c>
      <c r="C3402" t="str">
        <f>IF(B3402=1,'Tracker&amp;Invoice'!A3444,C3401)</f>
        <v>BQ-186</v>
      </c>
      <c r="D3402" t="str">
        <f>IF(LEFT(TRIM('Tracker&amp;Invoice'!B3444),9)="INVOICE #","INVOICE",IF(TRIM('Tracker&amp;Invoice'!B3444)="Overall Completion INVOICE","OVERALL",""))</f>
        <v>OVERALL</v>
      </c>
      <c r="E3402" t="str">
        <f>IF(D3402="INVOICE",VALUE(MID(TRIM('Tracker&amp;Invoice'!B3444),10,10)),"")</f>
        <v/>
      </c>
      <c r="F3402">
        <f>IF(B3402=1,IFERROR(LOOKUP(2,1/('Tracker&amp;Invoice'!$H3444:$AC3444&lt;&gt;""),COLUMN('Tracker&amp;Invoice'!$H3444:$AC3444)),8),F3401)</f>
        <v>14</v>
      </c>
      <c r="G3402">
        <f>IF(D3402="OVERALL",IFERROR(LOOKUP(2,1/('Tracker&amp;Invoice'!$H3444:$AC3444&lt;&gt;""),COLUMN('Tracker&amp;Invoice'!$H3444:$AC3444)),8),G3403)</f>
        <v>15</v>
      </c>
      <c r="H3402">
        <f t="shared" si="106"/>
        <v>15</v>
      </c>
      <c r="I3402" s="29">
        <f>IF(D3402="INVOICE",SUM('Tracker&amp;Invoice'!$H3444:INDEX('Tracker&amp;Invoice'!$A3444:$AC3444,1,H3402)),0)</f>
        <v>0</v>
      </c>
      <c r="J3402" s="29">
        <f>IF(D3402="OVERALL",SUM('Tracker&amp;Invoice'!$H3444:$AC3444),0)</f>
        <v>960</v>
      </c>
    </row>
    <row r="3403" spans="1:10">
      <c r="A3403" t="e">
        <f t="shared" si="107"/>
        <v>#REF!</v>
      </c>
      <c r="B3403">
        <f>IF(AND('Tracker&amp;Invoice'!A3445&lt;&gt;"",'Tracker&amp;Invoice'!A3445&lt;&gt;"ITEM",'Tracker&amp;Invoice'!A3443="ITEM"),1,0)</f>
        <v>0</v>
      </c>
      <c r="C3403" t="str">
        <f>IF(B3403=1,'Tracker&amp;Invoice'!A3445,C3402)</f>
        <v>BQ-186</v>
      </c>
      <c r="D3403" t="str">
        <f>IF(LEFT(TRIM('Tracker&amp;Invoice'!B3445),9)="INVOICE #","INVOICE",IF(TRIM('Tracker&amp;Invoice'!B3445)="Overall Completion INVOICE","OVERALL",""))</f>
        <v/>
      </c>
      <c r="E3403" t="str">
        <f>IF(D3403="INVOICE",VALUE(MID(TRIM('Tracker&amp;Invoice'!B3445),10,10)),"")</f>
        <v/>
      </c>
      <c r="F3403">
        <f>IF(B3403=1,IFERROR(LOOKUP(2,1/('Tracker&amp;Invoice'!$H3445:$AC3445&lt;&gt;""),COLUMN('Tracker&amp;Invoice'!$H3445:$AC3445)),8),F3402)</f>
        <v>14</v>
      </c>
      <c r="G3403">
        <f>IF(D3403="OVERALL",IFERROR(LOOKUP(2,1/('Tracker&amp;Invoice'!$H3445:$AC3445&lt;&gt;""),COLUMN('Tracker&amp;Invoice'!$H3445:$AC3445)),8),G3404)</f>
        <v>15</v>
      </c>
      <c r="H3403">
        <f t="shared" si="106"/>
        <v>15</v>
      </c>
      <c r="I3403" s="29">
        <f>IF(D3403="INVOICE",SUM('Tracker&amp;Invoice'!$H3445:INDEX('Tracker&amp;Invoice'!$A3445:$AC3445,1,H3403)),0)</f>
        <v>0</v>
      </c>
      <c r="J3403" s="29">
        <f>IF(D3403="OVERALL",SUM('Tracker&amp;Invoice'!$H3445:$AC3445),0)</f>
        <v>0</v>
      </c>
    </row>
    <row r="3404" spans="1:10">
      <c r="A3404" t="e">
        <f t="shared" si="107"/>
        <v>#REF!</v>
      </c>
      <c r="B3404">
        <f>IF(AND('Tracker&amp;Invoice'!A3446&lt;&gt;"",'Tracker&amp;Invoice'!A3446&lt;&gt;"ITEM",'Tracker&amp;Invoice'!A3444="ITEM"),1,0)</f>
        <v>0</v>
      </c>
      <c r="C3404" t="str">
        <f>IF(B3404=1,'Tracker&amp;Invoice'!A3446,C3403)</f>
        <v>BQ-186</v>
      </c>
      <c r="D3404" t="str">
        <f>IF(LEFT(TRIM('Tracker&amp;Invoice'!B3446),9)="INVOICE #","INVOICE",IF(TRIM('Tracker&amp;Invoice'!B3446)="Overall Completion INVOICE","OVERALL",""))</f>
        <v/>
      </c>
      <c r="E3404" t="str">
        <f>IF(D3404="INVOICE",VALUE(MID(TRIM('Tracker&amp;Invoice'!B3446),10,10)),"")</f>
        <v/>
      </c>
      <c r="F3404">
        <f>IF(B3404=1,IFERROR(LOOKUP(2,1/('Tracker&amp;Invoice'!$H3446:$AC3446&lt;&gt;""),COLUMN('Tracker&amp;Invoice'!$H3446:$AC3446)),8),F3403)</f>
        <v>14</v>
      </c>
      <c r="G3404">
        <f>IF(D3404="OVERALL",IFERROR(LOOKUP(2,1/('Tracker&amp;Invoice'!$H3446:$AC3446&lt;&gt;""),COLUMN('Tracker&amp;Invoice'!$H3446:$AC3446)),8),G3405)</f>
        <v>15</v>
      </c>
      <c r="H3404">
        <f t="shared" si="106"/>
        <v>15</v>
      </c>
      <c r="I3404" s="29">
        <f>IF(D3404="INVOICE",SUM('Tracker&amp;Invoice'!$H3446:INDEX('Tracker&amp;Invoice'!$A3446:$AC3446,1,H3404)),0)</f>
        <v>0</v>
      </c>
      <c r="J3404" s="29">
        <f>IF(D3404="OVERALL",SUM('Tracker&amp;Invoice'!$H3446:$AC3446),0)</f>
        <v>0</v>
      </c>
    </row>
    <row r="3405" spans="1:10">
      <c r="A3405" t="e">
        <f t="shared" si="107"/>
        <v>#REF!</v>
      </c>
      <c r="B3405">
        <f>IF(AND('Tracker&amp;Invoice'!A3447&lt;&gt;"",'Tracker&amp;Invoice'!A3447&lt;&gt;"ITEM",'Tracker&amp;Invoice'!A3445="ITEM"),1,0)</f>
        <v>0</v>
      </c>
      <c r="C3405" t="str">
        <f>IF(B3405=1,'Tracker&amp;Invoice'!A3447,C3404)</f>
        <v>BQ-186</v>
      </c>
      <c r="D3405" t="str">
        <f>IF(LEFT(TRIM('Tracker&amp;Invoice'!B3447),9)="INVOICE #","INVOICE",IF(TRIM('Tracker&amp;Invoice'!B3447)="Overall Completion INVOICE","OVERALL",""))</f>
        <v/>
      </c>
      <c r="E3405" t="str">
        <f>IF(D3405="INVOICE",VALUE(MID(TRIM('Tracker&amp;Invoice'!B3447),10,10)),"")</f>
        <v/>
      </c>
      <c r="F3405">
        <f>IF(B3405=1,IFERROR(LOOKUP(2,1/('Tracker&amp;Invoice'!$H3447:$AC3447&lt;&gt;""),COLUMN('Tracker&amp;Invoice'!$H3447:$AC3447)),8),F3404)</f>
        <v>14</v>
      </c>
      <c r="G3405">
        <f>IF(D3405="OVERALL",IFERROR(LOOKUP(2,1/('Tracker&amp;Invoice'!$H3447:$AC3447&lt;&gt;""),COLUMN('Tracker&amp;Invoice'!$H3447:$AC3447)),8),G3406)</f>
        <v>15</v>
      </c>
      <c r="H3405">
        <f t="shared" si="106"/>
        <v>15</v>
      </c>
      <c r="I3405" s="29">
        <f>IF(D3405="INVOICE",SUM('Tracker&amp;Invoice'!$H3447:INDEX('Tracker&amp;Invoice'!$A3447:$AC3447,1,H3405)),0)</f>
        <v>0</v>
      </c>
      <c r="J3405" s="29">
        <f>IF(D3405="OVERALL",SUM('Tracker&amp;Invoice'!$H3447:$AC3447),0)</f>
        <v>0</v>
      </c>
    </row>
    <row r="3406" spans="1:10">
      <c r="A3406" t="e">
        <f t="shared" si="107"/>
        <v>#REF!</v>
      </c>
      <c r="B3406">
        <f>IF(AND('Tracker&amp;Invoice'!A3448&lt;&gt;"",'Tracker&amp;Invoice'!A3448&lt;&gt;"ITEM",'Tracker&amp;Invoice'!A3446="ITEM"),1,0)</f>
        <v>0</v>
      </c>
      <c r="C3406" t="str">
        <f>IF(B3406=1,'Tracker&amp;Invoice'!A3448,C3405)</f>
        <v>BQ-186</v>
      </c>
      <c r="D3406" t="str">
        <f>IF(LEFT(TRIM('Tracker&amp;Invoice'!B3448),9)="INVOICE #","INVOICE",IF(TRIM('Tracker&amp;Invoice'!B3448)="Overall Completion INVOICE","OVERALL",""))</f>
        <v/>
      </c>
      <c r="E3406" t="str">
        <f>IF(D3406="INVOICE",VALUE(MID(TRIM('Tracker&amp;Invoice'!B3448),10,10)),"")</f>
        <v/>
      </c>
      <c r="F3406">
        <f>IF(B3406=1,IFERROR(LOOKUP(2,1/('Tracker&amp;Invoice'!$H3448:$AC3448&lt;&gt;""),COLUMN('Tracker&amp;Invoice'!$H3448:$AC3448)),8),F3405)</f>
        <v>14</v>
      </c>
      <c r="G3406">
        <f>IF(D3406="OVERALL",IFERROR(LOOKUP(2,1/('Tracker&amp;Invoice'!$H3448:$AC3448&lt;&gt;""),COLUMN('Tracker&amp;Invoice'!$H3448:$AC3448)),8),G3407)</f>
        <v>15</v>
      </c>
      <c r="H3406">
        <f t="shared" si="106"/>
        <v>15</v>
      </c>
      <c r="I3406" s="29">
        <f>IF(D3406="INVOICE",SUM('Tracker&amp;Invoice'!$H3448:INDEX('Tracker&amp;Invoice'!$A3448:$AC3448,1,H3406)),0)</f>
        <v>0</v>
      </c>
      <c r="J3406" s="29">
        <f>IF(D3406="OVERALL",SUM('Tracker&amp;Invoice'!$H3448:$AC3448),0)</f>
        <v>0</v>
      </c>
    </row>
    <row r="3407" spans="1:10">
      <c r="A3407" t="e">
        <f t="shared" si="107"/>
        <v>#REF!</v>
      </c>
      <c r="B3407">
        <f>IF(AND('Tracker&amp;Invoice'!A3449&lt;&gt;"",'Tracker&amp;Invoice'!A3449&lt;&gt;"ITEM",'Tracker&amp;Invoice'!A3447="ITEM"),1,0)</f>
        <v>0</v>
      </c>
      <c r="C3407" t="str">
        <f>IF(B3407=1,'Tracker&amp;Invoice'!A3449,C3406)</f>
        <v>BQ-186</v>
      </c>
      <c r="D3407" t="str">
        <f>IF(LEFT(TRIM('Tracker&amp;Invoice'!B3449),9)="INVOICE #","INVOICE",IF(TRIM('Tracker&amp;Invoice'!B3449)="Overall Completion INVOICE","OVERALL",""))</f>
        <v/>
      </c>
      <c r="E3407" t="str">
        <f>IF(D3407="INVOICE",VALUE(MID(TRIM('Tracker&amp;Invoice'!B3449),10,10)),"")</f>
        <v/>
      </c>
      <c r="F3407">
        <f>IF(B3407=1,IFERROR(LOOKUP(2,1/('Tracker&amp;Invoice'!$H3449:$AC3449&lt;&gt;""),COLUMN('Tracker&amp;Invoice'!$H3449:$AC3449)),8),F3406)</f>
        <v>14</v>
      </c>
      <c r="G3407">
        <f>IF(D3407="OVERALL",IFERROR(LOOKUP(2,1/('Tracker&amp;Invoice'!$H3449:$AC3449&lt;&gt;""),COLUMN('Tracker&amp;Invoice'!$H3449:$AC3449)),8),G3408)</f>
        <v>15</v>
      </c>
      <c r="H3407">
        <f t="shared" si="106"/>
        <v>15</v>
      </c>
      <c r="I3407" s="29">
        <f>IF(D3407="INVOICE",SUM('Tracker&amp;Invoice'!$H3449:INDEX('Tracker&amp;Invoice'!$A3449:$AC3449,1,H3407)),0)</f>
        <v>0</v>
      </c>
      <c r="J3407" s="29">
        <f>IF(D3407="OVERALL",SUM('Tracker&amp;Invoice'!$H3449:$AC3449),0)</f>
        <v>0</v>
      </c>
    </row>
    <row r="3408" spans="1:10">
      <c r="A3408" t="e">
        <f t="shared" si="107"/>
        <v>#REF!</v>
      </c>
      <c r="B3408">
        <f>IF(AND('Tracker&amp;Invoice'!A3450&lt;&gt;"",'Tracker&amp;Invoice'!A3450&lt;&gt;"ITEM",'Tracker&amp;Invoice'!A3448="ITEM"),1,0)</f>
        <v>0</v>
      </c>
      <c r="C3408" t="str">
        <f>IF(B3408=1,'Tracker&amp;Invoice'!A3450,C3407)</f>
        <v>BQ-186</v>
      </c>
      <c r="D3408" t="str">
        <f>IF(LEFT(TRIM('Tracker&amp;Invoice'!B3450),9)="INVOICE #","INVOICE",IF(TRIM('Tracker&amp;Invoice'!B3450)="Overall Completion INVOICE","OVERALL",""))</f>
        <v/>
      </c>
      <c r="E3408" t="str">
        <f>IF(D3408="INVOICE",VALUE(MID(TRIM('Tracker&amp;Invoice'!B3450),10,10)),"")</f>
        <v/>
      </c>
      <c r="F3408">
        <f>IF(B3408=1,IFERROR(LOOKUP(2,1/('Tracker&amp;Invoice'!$H3450:$AC3450&lt;&gt;""),COLUMN('Tracker&amp;Invoice'!$H3450:$AC3450)),8),F3407)</f>
        <v>14</v>
      </c>
      <c r="G3408">
        <f>IF(D3408="OVERALL",IFERROR(LOOKUP(2,1/('Tracker&amp;Invoice'!$H3450:$AC3450&lt;&gt;""),COLUMN('Tracker&amp;Invoice'!$H3450:$AC3450)),8),G3409)</f>
        <v>15</v>
      </c>
      <c r="H3408">
        <f t="shared" si="106"/>
        <v>15</v>
      </c>
      <c r="I3408" s="29">
        <f>IF(D3408="INVOICE",SUM('Tracker&amp;Invoice'!$H3450:INDEX('Tracker&amp;Invoice'!$A3450:$AC3450,1,H3408)),0)</f>
        <v>0</v>
      </c>
      <c r="J3408" s="29">
        <f>IF(D3408="OVERALL",SUM('Tracker&amp;Invoice'!$H3450:$AC3450),0)</f>
        <v>0</v>
      </c>
    </row>
    <row r="3409" spans="1:10">
      <c r="A3409" t="e">
        <f t="shared" si="107"/>
        <v>#REF!</v>
      </c>
      <c r="B3409">
        <f>IF(AND('Tracker&amp;Invoice'!A3451&lt;&gt;"",'Tracker&amp;Invoice'!A3451&lt;&gt;"ITEM",'Tracker&amp;Invoice'!A3449="ITEM"),1,0)</f>
        <v>0</v>
      </c>
      <c r="C3409" t="str">
        <f>IF(B3409=1,'Tracker&amp;Invoice'!A3451,C3408)</f>
        <v>BQ-186</v>
      </c>
      <c r="D3409" t="str">
        <f>IF(LEFT(TRIM('Tracker&amp;Invoice'!B3451),9)="INVOICE #","INVOICE",IF(TRIM('Tracker&amp;Invoice'!B3451)="Overall Completion INVOICE","OVERALL",""))</f>
        <v/>
      </c>
      <c r="E3409" t="str">
        <f>IF(D3409="INVOICE",VALUE(MID(TRIM('Tracker&amp;Invoice'!B3451),10,10)),"")</f>
        <v/>
      </c>
      <c r="F3409">
        <f>IF(B3409=1,IFERROR(LOOKUP(2,1/('Tracker&amp;Invoice'!$H3451:$AC3451&lt;&gt;""),COLUMN('Tracker&amp;Invoice'!$H3451:$AC3451)),8),F3408)</f>
        <v>14</v>
      </c>
      <c r="G3409">
        <f>IF(D3409="OVERALL",IFERROR(LOOKUP(2,1/('Tracker&amp;Invoice'!$H3451:$AC3451&lt;&gt;""),COLUMN('Tracker&amp;Invoice'!$H3451:$AC3451)),8),G3410)</f>
        <v>15</v>
      </c>
      <c r="H3409">
        <f t="shared" si="106"/>
        <v>15</v>
      </c>
      <c r="I3409" s="29">
        <f>IF(D3409="INVOICE",SUM('Tracker&amp;Invoice'!$H3451:INDEX('Tracker&amp;Invoice'!$A3451:$AC3451,1,H3409)),0)</f>
        <v>0</v>
      </c>
      <c r="J3409" s="29">
        <f>IF(D3409="OVERALL",SUM('Tracker&amp;Invoice'!$H3451:$AC3451),0)</f>
        <v>0</v>
      </c>
    </row>
    <row r="3410" spans="1:10">
      <c r="A3410" t="e">
        <f t="shared" si="107"/>
        <v>#REF!</v>
      </c>
      <c r="B3410">
        <f>IF(AND('Tracker&amp;Invoice'!A3452&lt;&gt;"",'Tracker&amp;Invoice'!A3452&lt;&gt;"ITEM",'Tracker&amp;Invoice'!A3450="ITEM"),1,0)</f>
        <v>0</v>
      </c>
      <c r="C3410" t="str">
        <f>IF(B3410=1,'Tracker&amp;Invoice'!A3452,C3409)</f>
        <v>BQ-186</v>
      </c>
      <c r="D3410" t="str">
        <f>IF(LEFT(TRIM('Tracker&amp;Invoice'!B3452),9)="INVOICE #","INVOICE",IF(TRIM('Tracker&amp;Invoice'!B3452)="Overall Completion INVOICE","OVERALL",""))</f>
        <v/>
      </c>
      <c r="E3410" t="str">
        <f>IF(D3410="INVOICE",VALUE(MID(TRIM('Tracker&amp;Invoice'!B3452),10,10)),"")</f>
        <v/>
      </c>
      <c r="F3410">
        <f>IF(B3410=1,IFERROR(LOOKUP(2,1/('Tracker&amp;Invoice'!$H3452:$AC3452&lt;&gt;""),COLUMN('Tracker&amp;Invoice'!$H3452:$AC3452)),8),F3409)</f>
        <v>14</v>
      </c>
      <c r="G3410">
        <f>IF(D3410="OVERALL",IFERROR(LOOKUP(2,1/('Tracker&amp;Invoice'!$H3452:$AC3452&lt;&gt;""),COLUMN('Tracker&amp;Invoice'!$H3452:$AC3452)),8),G3411)</f>
        <v>15</v>
      </c>
      <c r="H3410">
        <f t="shared" si="106"/>
        <v>15</v>
      </c>
      <c r="I3410" s="29">
        <f>IF(D3410="INVOICE",SUM('Tracker&amp;Invoice'!$H3452:INDEX('Tracker&amp;Invoice'!$A3452:$AC3452,1,H3410)),0)</f>
        <v>0</v>
      </c>
      <c r="J3410" s="29">
        <f>IF(D3410="OVERALL",SUM('Tracker&amp;Invoice'!$H3452:$AC3452),0)</f>
        <v>0</v>
      </c>
    </row>
    <row r="3411" spans="1:10">
      <c r="A3411" t="e">
        <f t="shared" si="107"/>
        <v>#REF!</v>
      </c>
      <c r="B3411">
        <f>IF(AND('Tracker&amp;Invoice'!A3453&lt;&gt;"",'Tracker&amp;Invoice'!A3453&lt;&gt;"ITEM",'Tracker&amp;Invoice'!A3451="ITEM"),1,0)</f>
        <v>1</v>
      </c>
      <c r="C3411" t="str">
        <f>IF(B3411=1,'Tracker&amp;Invoice'!A3453,C3410)</f>
        <v>BQ-187</v>
      </c>
      <c r="D3411" t="str">
        <f>IF(LEFT(TRIM('Tracker&amp;Invoice'!B3453),9)="INVOICE #","INVOICE",IF(TRIM('Tracker&amp;Invoice'!B3453)="Overall Completion INVOICE","OVERALL",""))</f>
        <v/>
      </c>
      <c r="E3411" t="str">
        <f>IF(D3411="INVOICE",VALUE(MID(TRIM('Tracker&amp;Invoice'!B3453),10,10)),"")</f>
        <v/>
      </c>
      <c r="F3411">
        <f>IF(B3411=1,IFERROR(LOOKUP(2,1/('Tracker&amp;Invoice'!$H3453:$AC3453&lt;&gt;""),COLUMN('Tracker&amp;Invoice'!$H3453:$AC3453)),8),F3410)</f>
        <v>14</v>
      </c>
      <c r="G3411">
        <f>IF(D3411="OVERALL",IFERROR(LOOKUP(2,1/('Tracker&amp;Invoice'!$H3453:$AC3453&lt;&gt;""),COLUMN('Tracker&amp;Invoice'!$H3453:$AC3453)),8),G3412)</f>
        <v>15</v>
      </c>
      <c r="H3411">
        <f t="shared" si="106"/>
        <v>15</v>
      </c>
      <c r="I3411" s="29">
        <f>IF(D3411="INVOICE",SUM('Tracker&amp;Invoice'!$H3453:INDEX('Tracker&amp;Invoice'!$A3453:$AC3453,1,H3411)),0)</f>
        <v>0</v>
      </c>
      <c r="J3411" s="29">
        <f>IF(D3411="OVERALL",SUM('Tracker&amp;Invoice'!$H3453:$AC3453),0)</f>
        <v>0</v>
      </c>
    </row>
    <row r="3412" spans="1:10">
      <c r="A3412" t="e">
        <f t="shared" si="107"/>
        <v>#REF!</v>
      </c>
      <c r="B3412">
        <f>IF(AND('Tracker&amp;Invoice'!A3454&lt;&gt;"",'Tracker&amp;Invoice'!A3454&lt;&gt;"ITEM",'Tracker&amp;Invoice'!A3452="ITEM"),1,0)</f>
        <v>0</v>
      </c>
      <c r="C3412" t="str">
        <f>IF(B3412=1,'Tracker&amp;Invoice'!A3454,C3411)</f>
        <v>BQ-187</v>
      </c>
      <c r="D3412" t="str">
        <f>IF(LEFT(TRIM('Tracker&amp;Invoice'!B3454),9)="INVOICE #","INVOICE",IF(TRIM('Tracker&amp;Invoice'!B3454)="Overall Completion INVOICE","OVERALL",""))</f>
        <v/>
      </c>
      <c r="E3412" t="str">
        <f>IF(D3412="INVOICE",VALUE(MID(TRIM('Tracker&amp;Invoice'!B3454),10,10)),"")</f>
        <v/>
      </c>
      <c r="F3412">
        <f>IF(B3412=1,IFERROR(LOOKUP(2,1/('Tracker&amp;Invoice'!$H3454:$AC3454&lt;&gt;""),COLUMN('Tracker&amp;Invoice'!$H3454:$AC3454)),8),F3411)</f>
        <v>14</v>
      </c>
      <c r="G3412">
        <f>IF(D3412="OVERALL",IFERROR(LOOKUP(2,1/('Tracker&amp;Invoice'!$H3454:$AC3454&lt;&gt;""),COLUMN('Tracker&amp;Invoice'!$H3454:$AC3454)),8),G3413)</f>
        <v>15</v>
      </c>
      <c r="H3412">
        <f t="shared" si="106"/>
        <v>15</v>
      </c>
      <c r="I3412" s="29">
        <f>IF(D3412="INVOICE",SUM('Tracker&amp;Invoice'!$H3454:INDEX('Tracker&amp;Invoice'!$A3454:$AC3454,1,H3412)),0)</f>
        <v>0</v>
      </c>
      <c r="J3412" s="29">
        <f>IF(D3412="OVERALL",SUM('Tracker&amp;Invoice'!$H3454:$AC3454),0)</f>
        <v>0</v>
      </c>
    </row>
    <row r="3413" spans="1:10">
      <c r="A3413" t="e">
        <f t="shared" si="107"/>
        <v>#REF!</v>
      </c>
      <c r="B3413">
        <f>IF(AND('Tracker&amp;Invoice'!A3455&lt;&gt;"",'Tracker&amp;Invoice'!A3455&lt;&gt;"ITEM",'Tracker&amp;Invoice'!A3453="ITEM"),1,0)</f>
        <v>0</v>
      </c>
      <c r="C3413" t="str">
        <f>IF(B3413=1,'Tracker&amp;Invoice'!A3455,C3412)</f>
        <v>BQ-187</v>
      </c>
      <c r="D3413" t="str">
        <f>IF(LEFT(TRIM('Tracker&amp;Invoice'!B3455),9)="INVOICE #","INVOICE",IF(TRIM('Tracker&amp;Invoice'!B3455)="Overall Completion INVOICE","OVERALL",""))</f>
        <v/>
      </c>
      <c r="E3413" t="str">
        <f>IF(D3413="INVOICE",VALUE(MID(TRIM('Tracker&amp;Invoice'!B3455),10,10)),"")</f>
        <v/>
      </c>
      <c r="F3413">
        <f>IF(B3413=1,IFERROR(LOOKUP(2,1/('Tracker&amp;Invoice'!$H3455:$AC3455&lt;&gt;""),COLUMN('Tracker&amp;Invoice'!$H3455:$AC3455)),8),F3412)</f>
        <v>14</v>
      </c>
      <c r="G3413">
        <f>IF(D3413="OVERALL",IFERROR(LOOKUP(2,1/('Tracker&amp;Invoice'!$H3455:$AC3455&lt;&gt;""),COLUMN('Tracker&amp;Invoice'!$H3455:$AC3455)),8),G3414)</f>
        <v>15</v>
      </c>
      <c r="H3413">
        <f t="shared" si="106"/>
        <v>15</v>
      </c>
      <c r="I3413" s="29">
        <f>IF(D3413="INVOICE",SUM('Tracker&amp;Invoice'!$H3455:INDEX('Tracker&amp;Invoice'!$A3455:$AC3455,1,H3413)),0)</f>
        <v>0</v>
      </c>
      <c r="J3413" s="29">
        <f>IF(D3413="OVERALL",SUM('Tracker&amp;Invoice'!$H3455:$AC3455),0)</f>
        <v>0</v>
      </c>
    </row>
    <row r="3414" spans="1:10">
      <c r="A3414" t="e">
        <f t="shared" si="107"/>
        <v>#REF!</v>
      </c>
      <c r="B3414">
        <f>IF(AND('Tracker&amp;Invoice'!A3456&lt;&gt;"",'Tracker&amp;Invoice'!A3456&lt;&gt;"ITEM",'Tracker&amp;Invoice'!A3454="ITEM"),1,0)</f>
        <v>0</v>
      </c>
      <c r="C3414" t="str">
        <f>IF(B3414=1,'Tracker&amp;Invoice'!A3456,C3413)</f>
        <v>BQ-187</v>
      </c>
      <c r="D3414" t="str">
        <f>IF(LEFT(TRIM('Tracker&amp;Invoice'!B3456),9)="INVOICE #","INVOICE",IF(TRIM('Tracker&amp;Invoice'!B3456)="Overall Completion INVOICE","OVERALL",""))</f>
        <v>INVOICE</v>
      </c>
      <c r="E3414">
        <f>IF(D3414="INVOICE",VALUE(MID(TRIM('Tracker&amp;Invoice'!B3456),10,10)),"")</f>
        <v>14</v>
      </c>
      <c r="F3414">
        <f>IF(B3414=1,IFERROR(LOOKUP(2,1/('Tracker&amp;Invoice'!$H3456:$AC3456&lt;&gt;""),COLUMN('Tracker&amp;Invoice'!$H3456:$AC3456)),8),F3413)</f>
        <v>14</v>
      </c>
      <c r="G3414">
        <f>IF(D3414="OVERALL",IFERROR(LOOKUP(2,1/('Tracker&amp;Invoice'!$H3456:$AC3456&lt;&gt;""),COLUMN('Tracker&amp;Invoice'!$H3456:$AC3456)),8),G3415)</f>
        <v>15</v>
      </c>
      <c r="H3414">
        <f t="shared" si="106"/>
        <v>15</v>
      </c>
      <c r="I3414" s="29">
        <f>IF(D3414="INVOICE",SUM('Tracker&amp;Invoice'!$H3456:INDEX('Tracker&amp;Invoice'!$A3456:$AC3456,1,H3414)),0)</f>
        <v>132</v>
      </c>
      <c r="J3414" s="29">
        <f>IF(D3414="OVERALL",SUM('Tracker&amp;Invoice'!$H3456:$AC3456),0)</f>
        <v>0</v>
      </c>
    </row>
    <row r="3415" spans="1:10">
      <c r="A3415" t="e">
        <f t="shared" si="107"/>
        <v>#REF!</v>
      </c>
      <c r="B3415">
        <f>IF(AND('Tracker&amp;Invoice'!A3457&lt;&gt;"",'Tracker&amp;Invoice'!A3457&lt;&gt;"ITEM",'Tracker&amp;Invoice'!A3455="ITEM"),1,0)</f>
        <v>0</v>
      </c>
      <c r="C3415" t="str">
        <f>IF(B3415=1,'Tracker&amp;Invoice'!A3457,C3414)</f>
        <v>BQ-187</v>
      </c>
      <c r="D3415" t="str">
        <f>IF(LEFT(TRIM('Tracker&amp;Invoice'!B3457),9)="INVOICE #","INVOICE",IF(TRIM('Tracker&amp;Invoice'!B3457)="Overall Completion INVOICE","OVERALL",""))</f>
        <v/>
      </c>
      <c r="E3415" t="str">
        <f>IF(D3415="INVOICE",VALUE(MID(TRIM('Tracker&amp;Invoice'!B3457),10,10)),"")</f>
        <v/>
      </c>
      <c r="F3415">
        <f>IF(B3415=1,IFERROR(LOOKUP(2,1/('Tracker&amp;Invoice'!$H3457:$AC3457&lt;&gt;""),COLUMN('Tracker&amp;Invoice'!$H3457:$AC3457)),8),F3414)</f>
        <v>14</v>
      </c>
      <c r="G3415">
        <f>IF(D3415="OVERALL",IFERROR(LOOKUP(2,1/('Tracker&amp;Invoice'!$H3457:$AC3457&lt;&gt;""),COLUMN('Tracker&amp;Invoice'!$H3457:$AC3457)),8),G3416)</f>
        <v>15</v>
      </c>
      <c r="H3415">
        <f t="shared" si="106"/>
        <v>15</v>
      </c>
      <c r="I3415" s="29">
        <f>IF(D3415="INVOICE",SUM('Tracker&amp;Invoice'!$H3457:INDEX('Tracker&amp;Invoice'!$A3457:$AC3457,1,H3415)),0)</f>
        <v>0</v>
      </c>
      <c r="J3415" s="29">
        <f>IF(D3415="OVERALL",SUM('Tracker&amp;Invoice'!$H3457:$AC3457),0)</f>
        <v>0</v>
      </c>
    </row>
    <row r="3416" spans="1:10">
      <c r="A3416" t="e">
        <f t="shared" si="107"/>
        <v>#REF!</v>
      </c>
      <c r="B3416">
        <f>IF(AND('Tracker&amp;Invoice'!A3458&lt;&gt;"",'Tracker&amp;Invoice'!A3458&lt;&gt;"ITEM",'Tracker&amp;Invoice'!A3456="ITEM"),1,0)</f>
        <v>0</v>
      </c>
      <c r="C3416" t="str">
        <f>IF(B3416=1,'Tracker&amp;Invoice'!A3458,C3415)</f>
        <v>BQ-187</v>
      </c>
      <c r="D3416" t="str">
        <f>IF(LEFT(TRIM('Tracker&amp;Invoice'!B3458),9)="INVOICE #","INVOICE",IF(TRIM('Tracker&amp;Invoice'!B3458)="Overall Completion INVOICE","OVERALL",""))</f>
        <v>INVOICE</v>
      </c>
      <c r="E3416">
        <f>IF(D3416="INVOICE",VALUE(MID(TRIM('Tracker&amp;Invoice'!B3458),10,10)),"")</f>
        <v>31</v>
      </c>
      <c r="F3416">
        <f>IF(B3416=1,IFERROR(LOOKUP(2,1/('Tracker&amp;Invoice'!$H3458:$AC3458&lt;&gt;""),COLUMN('Tracker&amp;Invoice'!$H3458:$AC3458)),8),F3415)</f>
        <v>14</v>
      </c>
      <c r="G3416">
        <f>IF(D3416="OVERALL",IFERROR(LOOKUP(2,1/('Tracker&amp;Invoice'!$H3458:$AC3458&lt;&gt;""),COLUMN('Tracker&amp;Invoice'!$H3458:$AC3458)),8),G3417)</f>
        <v>15</v>
      </c>
      <c r="H3416">
        <f t="shared" si="106"/>
        <v>15</v>
      </c>
      <c r="I3416" s="29">
        <f>IF(D3416="INVOICE",SUM('Tracker&amp;Invoice'!$H3458:INDEX('Tracker&amp;Invoice'!$A3458:$AC3458,1,H3416)),0)</f>
        <v>60</v>
      </c>
      <c r="J3416" s="29">
        <f>IF(D3416="OVERALL",SUM('Tracker&amp;Invoice'!$H3458:$AC3458),0)</f>
        <v>0</v>
      </c>
    </row>
    <row r="3417" spans="1:10">
      <c r="A3417" t="e">
        <f t="shared" si="107"/>
        <v>#REF!</v>
      </c>
      <c r="B3417">
        <f>IF(AND('Tracker&amp;Invoice'!A3459&lt;&gt;"",'Tracker&amp;Invoice'!A3459&lt;&gt;"ITEM",'Tracker&amp;Invoice'!A3457="ITEM"),1,0)</f>
        <v>0</v>
      </c>
      <c r="C3417" t="str">
        <f>IF(B3417=1,'Tracker&amp;Invoice'!A3459,C3416)</f>
        <v>BQ-187</v>
      </c>
      <c r="D3417" t="str">
        <f>IF(LEFT(TRIM('Tracker&amp;Invoice'!B3459),9)="INVOICE #","INVOICE",IF(TRIM('Tracker&amp;Invoice'!B3459)="Overall Completion INVOICE","OVERALL",""))</f>
        <v/>
      </c>
      <c r="E3417" t="str">
        <f>IF(D3417="INVOICE",VALUE(MID(TRIM('Tracker&amp;Invoice'!B3459),10,10)),"")</f>
        <v/>
      </c>
      <c r="F3417">
        <f>IF(B3417=1,IFERROR(LOOKUP(2,1/('Tracker&amp;Invoice'!$H3459:$AC3459&lt;&gt;""),COLUMN('Tracker&amp;Invoice'!$H3459:$AC3459)),8),F3416)</f>
        <v>14</v>
      </c>
      <c r="G3417">
        <f>IF(D3417="OVERALL",IFERROR(LOOKUP(2,1/('Tracker&amp;Invoice'!$H3459:$AC3459&lt;&gt;""),COLUMN('Tracker&amp;Invoice'!$H3459:$AC3459)),8),G3418)</f>
        <v>15</v>
      </c>
      <c r="H3417">
        <f t="shared" si="106"/>
        <v>15</v>
      </c>
      <c r="I3417" s="29">
        <f>IF(D3417="INVOICE",SUM('Tracker&amp;Invoice'!$H3459:INDEX('Tracker&amp;Invoice'!$A3459:$AC3459,1,H3417)),0)</f>
        <v>0</v>
      </c>
      <c r="J3417" s="29">
        <f>IF(D3417="OVERALL",SUM('Tracker&amp;Invoice'!$H3459:$AC3459),0)</f>
        <v>0</v>
      </c>
    </row>
    <row r="3418" spans="1:10">
      <c r="A3418" t="e">
        <f t="shared" si="107"/>
        <v>#REF!</v>
      </c>
      <c r="B3418">
        <f>IF(AND('Tracker&amp;Invoice'!A3460&lt;&gt;"",'Tracker&amp;Invoice'!A3460&lt;&gt;"ITEM",'Tracker&amp;Invoice'!A3458="ITEM"),1,0)</f>
        <v>0</v>
      </c>
      <c r="C3418" t="str">
        <f>IF(B3418=1,'Tracker&amp;Invoice'!A3460,C3417)</f>
        <v>BQ-187</v>
      </c>
      <c r="D3418" t="str">
        <f>IF(LEFT(TRIM('Tracker&amp;Invoice'!B3460),9)="INVOICE #","INVOICE",IF(TRIM('Tracker&amp;Invoice'!B3460)="Overall Completion INVOICE","OVERALL",""))</f>
        <v/>
      </c>
      <c r="E3418" t="str">
        <f>IF(D3418="INVOICE",VALUE(MID(TRIM('Tracker&amp;Invoice'!B3460),10,10)),"")</f>
        <v/>
      </c>
      <c r="F3418">
        <f>IF(B3418=1,IFERROR(LOOKUP(2,1/('Tracker&amp;Invoice'!$H3460:$AC3460&lt;&gt;""),COLUMN('Tracker&amp;Invoice'!$H3460:$AC3460)),8),F3417)</f>
        <v>14</v>
      </c>
      <c r="G3418">
        <f>IF(D3418="OVERALL",IFERROR(LOOKUP(2,1/('Tracker&amp;Invoice'!$H3460:$AC3460&lt;&gt;""),COLUMN('Tracker&amp;Invoice'!$H3460:$AC3460)),8),G3419)</f>
        <v>15</v>
      </c>
      <c r="H3418">
        <f t="shared" si="106"/>
        <v>15</v>
      </c>
      <c r="I3418" s="29">
        <f>IF(D3418="INVOICE",SUM('Tracker&amp;Invoice'!$H3460:INDEX('Tracker&amp;Invoice'!$A3460:$AC3460,1,H3418)),0)</f>
        <v>0</v>
      </c>
      <c r="J3418" s="29">
        <f>IF(D3418="OVERALL",SUM('Tracker&amp;Invoice'!$H3460:$AC3460),0)</f>
        <v>0</v>
      </c>
    </row>
    <row r="3419" spans="1:10">
      <c r="A3419" t="e">
        <f t="shared" si="107"/>
        <v>#REF!</v>
      </c>
      <c r="B3419">
        <f>IF(AND('Tracker&amp;Invoice'!A3461&lt;&gt;"",'Tracker&amp;Invoice'!A3461&lt;&gt;"ITEM",'Tracker&amp;Invoice'!A3459="ITEM"),1,0)</f>
        <v>0</v>
      </c>
      <c r="C3419" t="str">
        <f>IF(B3419=1,'Tracker&amp;Invoice'!A3461,C3418)</f>
        <v>BQ-187</v>
      </c>
      <c r="D3419" t="str">
        <f>IF(LEFT(TRIM('Tracker&amp;Invoice'!B3461),9)="INVOICE #","INVOICE",IF(TRIM('Tracker&amp;Invoice'!B3461)="Overall Completion INVOICE","OVERALL",""))</f>
        <v/>
      </c>
      <c r="E3419" t="str">
        <f>IF(D3419="INVOICE",VALUE(MID(TRIM('Tracker&amp;Invoice'!B3461),10,10)),"")</f>
        <v/>
      </c>
      <c r="F3419">
        <f>IF(B3419=1,IFERROR(LOOKUP(2,1/('Tracker&amp;Invoice'!$H3461:$AC3461&lt;&gt;""),COLUMN('Tracker&amp;Invoice'!$H3461:$AC3461)),8),F3418)</f>
        <v>14</v>
      </c>
      <c r="G3419">
        <f>IF(D3419="OVERALL",IFERROR(LOOKUP(2,1/('Tracker&amp;Invoice'!$H3461:$AC3461&lt;&gt;""),COLUMN('Tracker&amp;Invoice'!$H3461:$AC3461)),8),G3420)</f>
        <v>15</v>
      </c>
      <c r="H3419">
        <f t="shared" si="106"/>
        <v>15</v>
      </c>
      <c r="I3419" s="29">
        <f>IF(D3419="INVOICE",SUM('Tracker&amp;Invoice'!$H3461:INDEX('Tracker&amp;Invoice'!$A3461:$AC3461,1,H3419)),0)</f>
        <v>0</v>
      </c>
      <c r="J3419" s="29">
        <f>IF(D3419="OVERALL",SUM('Tracker&amp;Invoice'!$H3461:$AC3461),0)</f>
        <v>0</v>
      </c>
    </row>
    <row r="3420" spans="1:10">
      <c r="A3420" t="e">
        <f t="shared" si="107"/>
        <v>#REF!</v>
      </c>
      <c r="B3420">
        <f>IF(AND('Tracker&amp;Invoice'!A3462&lt;&gt;"",'Tracker&amp;Invoice'!A3462&lt;&gt;"ITEM",'Tracker&amp;Invoice'!A3460="ITEM"),1,0)</f>
        <v>0</v>
      </c>
      <c r="C3420" t="str">
        <f>IF(B3420=1,'Tracker&amp;Invoice'!A3462,C3419)</f>
        <v>BQ-187</v>
      </c>
      <c r="D3420" t="str">
        <f>IF(LEFT(TRIM('Tracker&amp;Invoice'!B3462),9)="INVOICE #","INVOICE",IF(TRIM('Tracker&amp;Invoice'!B3462)="Overall Completion INVOICE","OVERALL",""))</f>
        <v/>
      </c>
      <c r="E3420" t="str">
        <f>IF(D3420="INVOICE",VALUE(MID(TRIM('Tracker&amp;Invoice'!B3462),10,10)),"")</f>
        <v/>
      </c>
      <c r="F3420">
        <f>IF(B3420=1,IFERROR(LOOKUP(2,1/('Tracker&amp;Invoice'!$H3462:$AC3462&lt;&gt;""),COLUMN('Tracker&amp;Invoice'!$H3462:$AC3462)),8),F3419)</f>
        <v>14</v>
      </c>
      <c r="G3420">
        <f>IF(D3420="OVERALL",IFERROR(LOOKUP(2,1/('Tracker&amp;Invoice'!$H3462:$AC3462&lt;&gt;""),COLUMN('Tracker&amp;Invoice'!$H3462:$AC3462)),8),G3421)</f>
        <v>15</v>
      </c>
      <c r="H3420">
        <f t="shared" si="106"/>
        <v>15</v>
      </c>
      <c r="I3420" s="29">
        <f>IF(D3420="INVOICE",SUM('Tracker&amp;Invoice'!$H3462:INDEX('Tracker&amp;Invoice'!$A3462:$AC3462,1,H3420)),0)</f>
        <v>0</v>
      </c>
      <c r="J3420" s="29">
        <f>IF(D3420="OVERALL",SUM('Tracker&amp;Invoice'!$H3462:$AC3462),0)</f>
        <v>0</v>
      </c>
    </row>
    <row r="3421" spans="1:10">
      <c r="A3421" t="e">
        <f t="shared" si="107"/>
        <v>#REF!</v>
      </c>
      <c r="B3421">
        <f>IF(AND('Tracker&amp;Invoice'!A3463&lt;&gt;"",'Tracker&amp;Invoice'!A3463&lt;&gt;"ITEM",'Tracker&amp;Invoice'!A3461="ITEM"),1,0)</f>
        <v>0</v>
      </c>
      <c r="C3421" t="str">
        <f>IF(B3421=1,'Tracker&amp;Invoice'!A3463,C3420)</f>
        <v>BQ-187</v>
      </c>
      <c r="D3421" t="str">
        <f>IF(LEFT(TRIM('Tracker&amp;Invoice'!B3463),9)="INVOICE #","INVOICE",IF(TRIM('Tracker&amp;Invoice'!B3463)="Overall Completion INVOICE","OVERALL",""))</f>
        <v/>
      </c>
      <c r="E3421" t="str">
        <f>IF(D3421="INVOICE",VALUE(MID(TRIM('Tracker&amp;Invoice'!B3463),10,10)),"")</f>
        <v/>
      </c>
      <c r="F3421">
        <f>IF(B3421=1,IFERROR(LOOKUP(2,1/('Tracker&amp;Invoice'!$H3463:$AC3463&lt;&gt;""),COLUMN('Tracker&amp;Invoice'!$H3463:$AC3463)),8),F3420)</f>
        <v>14</v>
      </c>
      <c r="G3421">
        <f>IF(D3421="OVERALL",IFERROR(LOOKUP(2,1/('Tracker&amp;Invoice'!$H3463:$AC3463&lt;&gt;""),COLUMN('Tracker&amp;Invoice'!$H3463:$AC3463)),8),G3422)</f>
        <v>15</v>
      </c>
      <c r="H3421">
        <f t="shared" si="106"/>
        <v>15</v>
      </c>
      <c r="I3421" s="29">
        <f>IF(D3421="INVOICE",SUM('Tracker&amp;Invoice'!$H3463:INDEX('Tracker&amp;Invoice'!$A3463:$AC3463,1,H3421)),0)</f>
        <v>0</v>
      </c>
      <c r="J3421" s="29">
        <f>IF(D3421="OVERALL",SUM('Tracker&amp;Invoice'!$H3463:$AC3463),0)</f>
        <v>0</v>
      </c>
    </row>
    <row r="3422" spans="1:10">
      <c r="A3422" t="e">
        <f t="shared" si="107"/>
        <v>#REF!</v>
      </c>
      <c r="B3422">
        <f>IF(AND('Tracker&amp;Invoice'!A3464&lt;&gt;"",'Tracker&amp;Invoice'!A3464&lt;&gt;"ITEM",'Tracker&amp;Invoice'!A3462="ITEM"),1,0)</f>
        <v>0</v>
      </c>
      <c r="C3422" t="str">
        <f>IF(B3422=1,'Tracker&amp;Invoice'!A3464,C3421)</f>
        <v>BQ-187</v>
      </c>
      <c r="D3422" t="str">
        <f>IF(LEFT(TRIM('Tracker&amp;Invoice'!B3464),9)="INVOICE #","INVOICE",IF(TRIM('Tracker&amp;Invoice'!B3464)="Overall Completion INVOICE","OVERALL",""))</f>
        <v/>
      </c>
      <c r="E3422" t="str">
        <f>IF(D3422="INVOICE",VALUE(MID(TRIM('Tracker&amp;Invoice'!B3464),10,10)),"")</f>
        <v/>
      </c>
      <c r="F3422">
        <f>IF(B3422=1,IFERROR(LOOKUP(2,1/('Tracker&amp;Invoice'!$H3464:$AC3464&lt;&gt;""),COLUMN('Tracker&amp;Invoice'!$H3464:$AC3464)),8),F3421)</f>
        <v>14</v>
      </c>
      <c r="G3422">
        <f>IF(D3422="OVERALL",IFERROR(LOOKUP(2,1/('Tracker&amp;Invoice'!$H3464:$AC3464&lt;&gt;""),COLUMN('Tracker&amp;Invoice'!$H3464:$AC3464)),8),G3423)</f>
        <v>15</v>
      </c>
      <c r="H3422">
        <f t="shared" si="106"/>
        <v>15</v>
      </c>
      <c r="I3422" s="29">
        <f>IF(D3422="INVOICE",SUM('Tracker&amp;Invoice'!$H3464:INDEX('Tracker&amp;Invoice'!$A3464:$AC3464,1,H3422)),0)</f>
        <v>0</v>
      </c>
      <c r="J3422" s="29">
        <f>IF(D3422="OVERALL",SUM('Tracker&amp;Invoice'!$H3464:$AC3464),0)</f>
        <v>0</v>
      </c>
    </row>
    <row r="3423" spans="1:10">
      <c r="A3423" t="e">
        <f t="shared" si="107"/>
        <v>#REF!</v>
      </c>
      <c r="B3423">
        <f>IF(AND('Tracker&amp;Invoice'!A3465&lt;&gt;"",'Tracker&amp;Invoice'!A3465&lt;&gt;"ITEM",'Tracker&amp;Invoice'!A3463="ITEM"),1,0)</f>
        <v>0</v>
      </c>
      <c r="C3423" t="str">
        <f>IF(B3423=1,'Tracker&amp;Invoice'!A3465,C3422)</f>
        <v>BQ-187</v>
      </c>
      <c r="D3423" t="str">
        <f>IF(LEFT(TRIM('Tracker&amp;Invoice'!B3465),9)="INVOICE #","INVOICE",IF(TRIM('Tracker&amp;Invoice'!B3465)="Overall Completion INVOICE","OVERALL",""))</f>
        <v/>
      </c>
      <c r="E3423" t="str">
        <f>IF(D3423="INVOICE",VALUE(MID(TRIM('Tracker&amp;Invoice'!B3465),10,10)),"")</f>
        <v/>
      </c>
      <c r="F3423">
        <f>IF(B3423=1,IFERROR(LOOKUP(2,1/('Tracker&amp;Invoice'!$H3465:$AC3465&lt;&gt;""),COLUMN('Tracker&amp;Invoice'!$H3465:$AC3465)),8),F3422)</f>
        <v>14</v>
      </c>
      <c r="G3423">
        <f>IF(D3423="OVERALL",IFERROR(LOOKUP(2,1/('Tracker&amp;Invoice'!$H3465:$AC3465&lt;&gt;""),COLUMN('Tracker&amp;Invoice'!$H3465:$AC3465)),8),G3424)</f>
        <v>15</v>
      </c>
      <c r="H3423">
        <f t="shared" si="106"/>
        <v>15</v>
      </c>
      <c r="I3423" s="29">
        <f>IF(D3423="INVOICE",SUM('Tracker&amp;Invoice'!$H3465:INDEX('Tracker&amp;Invoice'!$A3465:$AC3465,1,H3423)),0)</f>
        <v>0</v>
      </c>
      <c r="J3423" s="29">
        <f>IF(D3423="OVERALL",SUM('Tracker&amp;Invoice'!$H3465:$AC3465),0)</f>
        <v>0</v>
      </c>
    </row>
    <row r="3424" spans="1:10">
      <c r="A3424" t="e">
        <f t="shared" si="107"/>
        <v>#REF!</v>
      </c>
      <c r="B3424">
        <f>IF(AND('Tracker&amp;Invoice'!A3466&lt;&gt;"",'Tracker&amp;Invoice'!A3466&lt;&gt;"ITEM",'Tracker&amp;Invoice'!A3464="ITEM"),1,0)</f>
        <v>0</v>
      </c>
      <c r="C3424" t="str">
        <f>IF(B3424=1,'Tracker&amp;Invoice'!A3466,C3423)</f>
        <v>BQ-187</v>
      </c>
      <c r="D3424" t="str">
        <f>IF(LEFT(TRIM('Tracker&amp;Invoice'!B3466),9)="INVOICE #","INVOICE",IF(TRIM('Tracker&amp;Invoice'!B3466)="Overall Completion INVOICE","OVERALL",""))</f>
        <v>OVERALL</v>
      </c>
      <c r="E3424" t="str">
        <f>IF(D3424="INVOICE",VALUE(MID(TRIM('Tracker&amp;Invoice'!B3466),10,10)),"")</f>
        <v/>
      </c>
      <c r="F3424">
        <f>IF(B3424=1,IFERROR(LOOKUP(2,1/('Tracker&amp;Invoice'!$H3466:$AC3466&lt;&gt;""),COLUMN('Tracker&amp;Invoice'!$H3466:$AC3466)),8),F3423)</f>
        <v>14</v>
      </c>
      <c r="G3424">
        <f>IF(D3424="OVERALL",IFERROR(LOOKUP(2,1/('Tracker&amp;Invoice'!$H3466:$AC3466&lt;&gt;""),COLUMN('Tracker&amp;Invoice'!$H3466:$AC3466)),8),G3425)</f>
        <v>15</v>
      </c>
      <c r="H3424">
        <f t="shared" si="106"/>
        <v>15</v>
      </c>
      <c r="I3424" s="29">
        <f>IF(D3424="INVOICE",SUM('Tracker&amp;Invoice'!$H3466:INDEX('Tracker&amp;Invoice'!$A3466:$AC3466,1,H3424)),0)</f>
        <v>0</v>
      </c>
      <c r="J3424" s="29">
        <f>IF(D3424="OVERALL",SUM('Tracker&amp;Invoice'!$H3466:$AC3466),0)</f>
        <v>192</v>
      </c>
    </row>
    <row r="3425" spans="1:10">
      <c r="A3425" t="e">
        <f t="shared" si="107"/>
        <v>#REF!</v>
      </c>
      <c r="B3425">
        <f>IF(AND('Tracker&amp;Invoice'!A3467&lt;&gt;"",'Tracker&amp;Invoice'!A3467&lt;&gt;"ITEM",'Tracker&amp;Invoice'!A3465="ITEM"),1,0)</f>
        <v>0</v>
      </c>
      <c r="C3425" t="str">
        <f>IF(B3425=1,'Tracker&amp;Invoice'!A3467,C3424)</f>
        <v>BQ-187</v>
      </c>
      <c r="D3425" t="str">
        <f>IF(LEFT(TRIM('Tracker&amp;Invoice'!B3467),9)="INVOICE #","INVOICE",IF(TRIM('Tracker&amp;Invoice'!B3467)="Overall Completion INVOICE","OVERALL",""))</f>
        <v/>
      </c>
      <c r="E3425" t="str">
        <f>IF(D3425="INVOICE",VALUE(MID(TRIM('Tracker&amp;Invoice'!B3467),10,10)),"")</f>
        <v/>
      </c>
      <c r="F3425">
        <f>IF(B3425=1,IFERROR(LOOKUP(2,1/('Tracker&amp;Invoice'!$H3467:$AC3467&lt;&gt;""),COLUMN('Tracker&amp;Invoice'!$H3467:$AC3467)),8),F3424)</f>
        <v>14</v>
      </c>
      <c r="G3425">
        <f>IF(D3425="OVERALL",IFERROR(LOOKUP(2,1/('Tracker&amp;Invoice'!$H3467:$AC3467&lt;&gt;""),COLUMN('Tracker&amp;Invoice'!$H3467:$AC3467)),8),G3426)</f>
        <v>15</v>
      </c>
      <c r="H3425">
        <f t="shared" si="106"/>
        <v>15</v>
      </c>
      <c r="I3425" s="29">
        <f>IF(D3425="INVOICE",SUM('Tracker&amp;Invoice'!$H3467:INDEX('Tracker&amp;Invoice'!$A3467:$AC3467,1,H3425)),0)</f>
        <v>0</v>
      </c>
      <c r="J3425" s="29">
        <f>IF(D3425="OVERALL",SUM('Tracker&amp;Invoice'!$H3467:$AC3467),0)</f>
        <v>0</v>
      </c>
    </row>
    <row r="3426" spans="1:10">
      <c r="A3426" t="e">
        <f t="shared" si="107"/>
        <v>#REF!</v>
      </c>
      <c r="B3426">
        <f>IF(AND('Tracker&amp;Invoice'!A3468&lt;&gt;"",'Tracker&amp;Invoice'!A3468&lt;&gt;"ITEM",'Tracker&amp;Invoice'!A3466="ITEM"),1,0)</f>
        <v>0</v>
      </c>
      <c r="C3426" t="str">
        <f>IF(B3426=1,'Tracker&amp;Invoice'!A3468,C3425)</f>
        <v>BQ-187</v>
      </c>
      <c r="D3426" t="str">
        <f>IF(LEFT(TRIM('Tracker&amp;Invoice'!B3468),9)="INVOICE #","INVOICE",IF(TRIM('Tracker&amp;Invoice'!B3468)="Overall Completion INVOICE","OVERALL",""))</f>
        <v/>
      </c>
      <c r="E3426" t="str">
        <f>IF(D3426="INVOICE",VALUE(MID(TRIM('Tracker&amp;Invoice'!B3468),10,10)),"")</f>
        <v/>
      </c>
      <c r="F3426">
        <f>IF(B3426=1,IFERROR(LOOKUP(2,1/('Tracker&amp;Invoice'!$H3468:$AC3468&lt;&gt;""),COLUMN('Tracker&amp;Invoice'!$H3468:$AC3468)),8),F3425)</f>
        <v>14</v>
      </c>
      <c r="G3426">
        <f>IF(D3426="OVERALL",IFERROR(LOOKUP(2,1/('Tracker&amp;Invoice'!$H3468:$AC3468&lt;&gt;""),COLUMN('Tracker&amp;Invoice'!$H3468:$AC3468)),8),G3427)</f>
        <v>15</v>
      </c>
      <c r="H3426">
        <f t="shared" si="106"/>
        <v>15</v>
      </c>
      <c r="I3426" s="29">
        <f>IF(D3426="INVOICE",SUM('Tracker&amp;Invoice'!$H3468:INDEX('Tracker&amp;Invoice'!$A3468:$AC3468,1,H3426)),0)</f>
        <v>0</v>
      </c>
      <c r="J3426" s="29">
        <f>IF(D3426="OVERALL",SUM('Tracker&amp;Invoice'!$H3468:$AC3468),0)</f>
        <v>0</v>
      </c>
    </row>
    <row r="3427" spans="1:10">
      <c r="A3427" t="e">
        <f t="shared" si="107"/>
        <v>#REF!</v>
      </c>
      <c r="B3427">
        <f>IF(AND('Tracker&amp;Invoice'!A3469&lt;&gt;"",'Tracker&amp;Invoice'!A3469&lt;&gt;"ITEM",'Tracker&amp;Invoice'!A3467="ITEM"),1,0)</f>
        <v>0</v>
      </c>
      <c r="C3427" t="str">
        <f>IF(B3427=1,'Tracker&amp;Invoice'!A3469,C3426)</f>
        <v>BQ-187</v>
      </c>
      <c r="D3427" t="str">
        <f>IF(LEFT(TRIM('Tracker&amp;Invoice'!B3469),9)="INVOICE #","INVOICE",IF(TRIM('Tracker&amp;Invoice'!B3469)="Overall Completion INVOICE","OVERALL",""))</f>
        <v/>
      </c>
      <c r="E3427" t="str">
        <f>IF(D3427="INVOICE",VALUE(MID(TRIM('Tracker&amp;Invoice'!B3469),10,10)),"")</f>
        <v/>
      </c>
      <c r="F3427">
        <f>IF(B3427=1,IFERROR(LOOKUP(2,1/('Tracker&amp;Invoice'!$H3469:$AC3469&lt;&gt;""),COLUMN('Tracker&amp;Invoice'!$H3469:$AC3469)),8),F3426)</f>
        <v>14</v>
      </c>
      <c r="G3427">
        <f>IF(D3427="OVERALL",IFERROR(LOOKUP(2,1/('Tracker&amp;Invoice'!$H3469:$AC3469&lt;&gt;""),COLUMN('Tracker&amp;Invoice'!$H3469:$AC3469)),8),G3428)</f>
        <v>15</v>
      </c>
      <c r="H3427">
        <f t="shared" si="106"/>
        <v>15</v>
      </c>
      <c r="I3427" s="29">
        <f>IF(D3427="INVOICE",SUM('Tracker&amp;Invoice'!$H3469:INDEX('Tracker&amp;Invoice'!$A3469:$AC3469,1,H3427)),0)</f>
        <v>0</v>
      </c>
      <c r="J3427" s="29">
        <f>IF(D3427="OVERALL",SUM('Tracker&amp;Invoice'!$H3469:$AC3469),0)</f>
        <v>0</v>
      </c>
    </row>
    <row r="3428" spans="1:10">
      <c r="A3428" t="e">
        <f t="shared" si="107"/>
        <v>#REF!</v>
      </c>
      <c r="B3428">
        <f>IF(AND('Tracker&amp;Invoice'!A3470&lt;&gt;"",'Tracker&amp;Invoice'!A3470&lt;&gt;"ITEM",'Tracker&amp;Invoice'!A3468="ITEM"),1,0)</f>
        <v>0</v>
      </c>
      <c r="C3428" t="str">
        <f>IF(B3428=1,'Tracker&amp;Invoice'!A3470,C3427)</f>
        <v>BQ-187</v>
      </c>
      <c r="D3428" t="str">
        <f>IF(LEFT(TRIM('Tracker&amp;Invoice'!B3470),9)="INVOICE #","INVOICE",IF(TRIM('Tracker&amp;Invoice'!B3470)="Overall Completion INVOICE","OVERALL",""))</f>
        <v/>
      </c>
      <c r="E3428" t="str">
        <f>IF(D3428="INVOICE",VALUE(MID(TRIM('Tracker&amp;Invoice'!B3470),10,10)),"")</f>
        <v/>
      </c>
      <c r="F3428">
        <f>IF(B3428=1,IFERROR(LOOKUP(2,1/('Tracker&amp;Invoice'!$H3470:$AC3470&lt;&gt;""),COLUMN('Tracker&amp;Invoice'!$H3470:$AC3470)),8),F3427)</f>
        <v>14</v>
      </c>
      <c r="G3428">
        <f>IF(D3428="OVERALL",IFERROR(LOOKUP(2,1/('Tracker&amp;Invoice'!$H3470:$AC3470&lt;&gt;""),COLUMN('Tracker&amp;Invoice'!$H3470:$AC3470)),8),G3429)</f>
        <v>15</v>
      </c>
      <c r="H3428">
        <f t="shared" si="106"/>
        <v>15</v>
      </c>
      <c r="I3428" s="29">
        <f>IF(D3428="INVOICE",SUM('Tracker&amp;Invoice'!$H3470:INDEX('Tracker&amp;Invoice'!$A3470:$AC3470,1,H3428)),0)</f>
        <v>0</v>
      </c>
      <c r="J3428" s="29">
        <f>IF(D3428="OVERALL",SUM('Tracker&amp;Invoice'!$H3470:$AC3470),0)</f>
        <v>0</v>
      </c>
    </row>
    <row r="3429" spans="1:10">
      <c r="A3429" t="e">
        <f t="shared" si="107"/>
        <v>#REF!</v>
      </c>
      <c r="B3429">
        <f>IF(AND('Tracker&amp;Invoice'!A3471&lt;&gt;"",'Tracker&amp;Invoice'!A3471&lt;&gt;"ITEM",'Tracker&amp;Invoice'!A3469="ITEM"),1,0)</f>
        <v>0</v>
      </c>
      <c r="C3429" t="str">
        <f>IF(B3429=1,'Tracker&amp;Invoice'!A3471,C3428)</f>
        <v>BQ-187</v>
      </c>
      <c r="D3429" t="str">
        <f>IF(LEFT(TRIM('Tracker&amp;Invoice'!B3471),9)="INVOICE #","INVOICE",IF(TRIM('Tracker&amp;Invoice'!B3471)="Overall Completion INVOICE","OVERALL",""))</f>
        <v/>
      </c>
      <c r="E3429" t="str">
        <f>IF(D3429="INVOICE",VALUE(MID(TRIM('Tracker&amp;Invoice'!B3471),10,10)),"")</f>
        <v/>
      </c>
      <c r="F3429">
        <f>IF(B3429=1,IFERROR(LOOKUP(2,1/('Tracker&amp;Invoice'!$H3471:$AC3471&lt;&gt;""),COLUMN('Tracker&amp;Invoice'!$H3471:$AC3471)),8),F3428)</f>
        <v>14</v>
      </c>
      <c r="G3429">
        <f>IF(D3429="OVERALL",IFERROR(LOOKUP(2,1/('Tracker&amp;Invoice'!$H3471:$AC3471&lt;&gt;""),COLUMN('Tracker&amp;Invoice'!$H3471:$AC3471)),8),G3430)</f>
        <v>15</v>
      </c>
      <c r="H3429">
        <f t="shared" si="106"/>
        <v>15</v>
      </c>
      <c r="I3429" s="29">
        <f>IF(D3429="INVOICE",SUM('Tracker&amp;Invoice'!$H3471:INDEX('Tracker&amp;Invoice'!$A3471:$AC3471,1,H3429)),0)</f>
        <v>0</v>
      </c>
      <c r="J3429" s="29">
        <f>IF(D3429="OVERALL",SUM('Tracker&amp;Invoice'!$H3471:$AC3471),0)</f>
        <v>0</v>
      </c>
    </row>
    <row r="3430" spans="1:10">
      <c r="A3430" t="e">
        <f t="shared" si="107"/>
        <v>#REF!</v>
      </c>
      <c r="B3430">
        <f>IF(AND('Tracker&amp;Invoice'!A3472&lt;&gt;"",'Tracker&amp;Invoice'!A3472&lt;&gt;"ITEM",'Tracker&amp;Invoice'!A3470="ITEM"),1,0)</f>
        <v>0</v>
      </c>
      <c r="C3430" t="str">
        <f>IF(B3430=1,'Tracker&amp;Invoice'!A3472,C3429)</f>
        <v>BQ-187</v>
      </c>
      <c r="D3430" t="str">
        <f>IF(LEFT(TRIM('Tracker&amp;Invoice'!B3472),9)="INVOICE #","INVOICE",IF(TRIM('Tracker&amp;Invoice'!B3472)="Overall Completion INVOICE","OVERALL",""))</f>
        <v/>
      </c>
      <c r="E3430" t="str">
        <f>IF(D3430="INVOICE",VALUE(MID(TRIM('Tracker&amp;Invoice'!B3472),10,10)),"")</f>
        <v/>
      </c>
      <c r="F3430">
        <f>IF(B3430=1,IFERROR(LOOKUP(2,1/('Tracker&amp;Invoice'!$H3472:$AC3472&lt;&gt;""),COLUMN('Tracker&amp;Invoice'!$H3472:$AC3472)),8),F3429)</f>
        <v>14</v>
      </c>
      <c r="G3430">
        <f>IF(D3430="OVERALL",IFERROR(LOOKUP(2,1/('Tracker&amp;Invoice'!$H3472:$AC3472&lt;&gt;""),COLUMN('Tracker&amp;Invoice'!$H3472:$AC3472)),8),G3431)</f>
        <v>15</v>
      </c>
      <c r="H3430">
        <f t="shared" si="106"/>
        <v>15</v>
      </c>
      <c r="I3430" s="29">
        <f>IF(D3430="INVOICE",SUM('Tracker&amp;Invoice'!$H3472:INDEX('Tracker&amp;Invoice'!$A3472:$AC3472,1,H3430)),0)</f>
        <v>0</v>
      </c>
      <c r="J3430" s="29">
        <f>IF(D3430="OVERALL",SUM('Tracker&amp;Invoice'!$H3472:$AC3472),0)</f>
        <v>0</v>
      </c>
    </row>
    <row r="3431" spans="1:10">
      <c r="A3431" t="e">
        <f t="shared" si="107"/>
        <v>#REF!</v>
      </c>
      <c r="B3431">
        <f>IF(AND('Tracker&amp;Invoice'!A3473&lt;&gt;"",'Tracker&amp;Invoice'!A3473&lt;&gt;"ITEM",'Tracker&amp;Invoice'!A3471="ITEM"),1,0)</f>
        <v>0</v>
      </c>
      <c r="C3431" t="str">
        <f>IF(B3431=1,'Tracker&amp;Invoice'!A3473,C3430)</f>
        <v>BQ-187</v>
      </c>
      <c r="D3431" t="str">
        <f>IF(LEFT(TRIM('Tracker&amp;Invoice'!B3473),9)="INVOICE #","INVOICE",IF(TRIM('Tracker&amp;Invoice'!B3473)="Overall Completion INVOICE","OVERALL",""))</f>
        <v/>
      </c>
      <c r="E3431" t="str">
        <f>IF(D3431="INVOICE",VALUE(MID(TRIM('Tracker&amp;Invoice'!B3473),10,10)),"")</f>
        <v/>
      </c>
      <c r="F3431">
        <f>IF(B3431=1,IFERROR(LOOKUP(2,1/('Tracker&amp;Invoice'!$H3473:$AC3473&lt;&gt;""),COLUMN('Tracker&amp;Invoice'!$H3473:$AC3473)),8),F3430)</f>
        <v>14</v>
      </c>
      <c r="G3431">
        <f>IF(D3431="OVERALL",IFERROR(LOOKUP(2,1/('Tracker&amp;Invoice'!$H3473:$AC3473&lt;&gt;""),COLUMN('Tracker&amp;Invoice'!$H3473:$AC3473)),8),G3432)</f>
        <v>15</v>
      </c>
      <c r="H3431">
        <f t="shared" si="106"/>
        <v>15</v>
      </c>
      <c r="I3431" s="29">
        <f>IF(D3431="INVOICE",SUM('Tracker&amp;Invoice'!$H3473:INDEX('Tracker&amp;Invoice'!$A3473:$AC3473,1,H3431)),0)</f>
        <v>0</v>
      </c>
      <c r="J3431" s="29">
        <f>IF(D3431="OVERALL",SUM('Tracker&amp;Invoice'!$H3473:$AC3473),0)</f>
        <v>0</v>
      </c>
    </row>
    <row r="3432" spans="1:10">
      <c r="A3432" t="e">
        <f t="shared" si="107"/>
        <v>#REF!</v>
      </c>
      <c r="B3432">
        <f>IF(AND('Tracker&amp;Invoice'!A3474&lt;&gt;"",'Tracker&amp;Invoice'!A3474&lt;&gt;"ITEM",'Tracker&amp;Invoice'!A3472="ITEM"),1,0)</f>
        <v>0</v>
      </c>
      <c r="C3432" t="str">
        <f>IF(B3432=1,'Tracker&amp;Invoice'!A3474,C3431)</f>
        <v>BQ-187</v>
      </c>
      <c r="D3432" t="str">
        <f>IF(LEFT(TRIM('Tracker&amp;Invoice'!B3474),9)="INVOICE #","INVOICE",IF(TRIM('Tracker&amp;Invoice'!B3474)="Overall Completion INVOICE","OVERALL",""))</f>
        <v/>
      </c>
      <c r="E3432" t="str">
        <f>IF(D3432="INVOICE",VALUE(MID(TRIM('Tracker&amp;Invoice'!B3474),10,10)),"")</f>
        <v/>
      </c>
      <c r="F3432">
        <f>IF(B3432=1,IFERROR(LOOKUP(2,1/('Tracker&amp;Invoice'!$H3474:$AC3474&lt;&gt;""),COLUMN('Tracker&amp;Invoice'!$H3474:$AC3474)),8),F3431)</f>
        <v>14</v>
      </c>
      <c r="G3432">
        <f>IF(D3432="OVERALL",IFERROR(LOOKUP(2,1/('Tracker&amp;Invoice'!$H3474:$AC3474&lt;&gt;""),COLUMN('Tracker&amp;Invoice'!$H3474:$AC3474)),8),G3433)</f>
        <v>15</v>
      </c>
      <c r="H3432">
        <f t="shared" si="106"/>
        <v>15</v>
      </c>
      <c r="I3432" s="29">
        <f>IF(D3432="INVOICE",SUM('Tracker&amp;Invoice'!$H3474:INDEX('Tracker&amp;Invoice'!$A3474:$AC3474,1,H3432)),0)</f>
        <v>0</v>
      </c>
      <c r="J3432" s="29">
        <f>IF(D3432="OVERALL",SUM('Tracker&amp;Invoice'!$H3474:$AC3474),0)</f>
        <v>0</v>
      </c>
    </row>
    <row r="3433" spans="1:10">
      <c r="A3433" t="e">
        <f t="shared" si="107"/>
        <v>#REF!</v>
      </c>
      <c r="B3433">
        <f>IF(AND('Tracker&amp;Invoice'!A3475&lt;&gt;"",'Tracker&amp;Invoice'!A3475&lt;&gt;"ITEM",'Tracker&amp;Invoice'!A3473="ITEM"),1,0)</f>
        <v>1</v>
      </c>
      <c r="C3433" t="str">
        <f>IF(B3433=1,'Tracker&amp;Invoice'!A3475,C3432)</f>
        <v>BQ-188</v>
      </c>
      <c r="D3433" t="str">
        <f>IF(LEFT(TRIM('Tracker&amp;Invoice'!B3475),9)="INVOICE #","INVOICE",IF(TRIM('Tracker&amp;Invoice'!B3475)="Overall Completion INVOICE","OVERALL",""))</f>
        <v/>
      </c>
      <c r="E3433" t="str">
        <f>IF(D3433="INVOICE",VALUE(MID(TRIM('Tracker&amp;Invoice'!B3475),10,10)),"")</f>
        <v/>
      </c>
      <c r="F3433">
        <f>IF(B3433=1,IFERROR(LOOKUP(2,1/('Tracker&amp;Invoice'!$H3475:$AC3475&lt;&gt;""),COLUMN('Tracker&amp;Invoice'!$H3475:$AC3475)),8),F3432)</f>
        <v>14</v>
      </c>
      <c r="G3433">
        <f>IF(D3433="OVERALL",IFERROR(LOOKUP(2,1/('Tracker&amp;Invoice'!$H3475:$AC3475&lt;&gt;""),COLUMN('Tracker&amp;Invoice'!$H3475:$AC3475)),8),G3434)</f>
        <v>15</v>
      </c>
      <c r="H3433">
        <f t="shared" si="106"/>
        <v>15</v>
      </c>
      <c r="I3433" s="29">
        <f>IF(D3433="INVOICE",SUM('Tracker&amp;Invoice'!$H3475:INDEX('Tracker&amp;Invoice'!$A3475:$AC3475,1,H3433)),0)</f>
        <v>0</v>
      </c>
      <c r="J3433" s="29">
        <f>IF(D3433="OVERALL",SUM('Tracker&amp;Invoice'!$H3475:$AC3475),0)</f>
        <v>0</v>
      </c>
    </row>
    <row r="3434" spans="1:10">
      <c r="A3434" t="e">
        <f t="shared" si="107"/>
        <v>#REF!</v>
      </c>
      <c r="B3434">
        <f>IF(AND('Tracker&amp;Invoice'!A3476&lt;&gt;"",'Tracker&amp;Invoice'!A3476&lt;&gt;"ITEM",'Tracker&amp;Invoice'!A3474="ITEM"),1,0)</f>
        <v>0</v>
      </c>
      <c r="C3434" t="str">
        <f>IF(B3434=1,'Tracker&amp;Invoice'!A3476,C3433)</f>
        <v>BQ-188</v>
      </c>
      <c r="D3434" t="str">
        <f>IF(LEFT(TRIM('Tracker&amp;Invoice'!B3476),9)="INVOICE #","INVOICE",IF(TRIM('Tracker&amp;Invoice'!B3476)="Overall Completion INVOICE","OVERALL",""))</f>
        <v/>
      </c>
      <c r="E3434" t="str">
        <f>IF(D3434="INVOICE",VALUE(MID(TRIM('Tracker&amp;Invoice'!B3476),10,10)),"")</f>
        <v/>
      </c>
      <c r="F3434">
        <f>IF(B3434=1,IFERROR(LOOKUP(2,1/('Tracker&amp;Invoice'!$H3476:$AC3476&lt;&gt;""),COLUMN('Tracker&amp;Invoice'!$H3476:$AC3476)),8),F3433)</f>
        <v>14</v>
      </c>
      <c r="G3434">
        <f>IF(D3434="OVERALL",IFERROR(LOOKUP(2,1/('Tracker&amp;Invoice'!$H3476:$AC3476&lt;&gt;""),COLUMN('Tracker&amp;Invoice'!$H3476:$AC3476)),8),G3435)</f>
        <v>15</v>
      </c>
      <c r="H3434">
        <f t="shared" si="106"/>
        <v>15</v>
      </c>
      <c r="I3434" s="29">
        <f>IF(D3434="INVOICE",SUM('Tracker&amp;Invoice'!$H3476:INDEX('Tracker&amp;Invoice'!$A3476:$AC3476,1,H3434)),0)</f>
        <v>0</v>
      </c>
      <c r="J3434" s="29">
        <f>IF(D3434="OVERALL",SUM('Tracker&amp;Invoice'!$H3476:$AC3476),0)</f>
        <v>0</v>
      </c>
    </row>
    <row r="3435" spans="1:10">
      <c r="A3435" t="e">
        <f t="shared" si="107"/>
        <v>#REF!</v>
      </c>
      <c r="B3435">
        <f>IF(AND('Tracker&amp;Invoice'!A3477&lt;&gt;"",'Tracker&amp;Invoice'!A3477&lt;&gt;"ITEM",'Tracker&amp;Invoice'!A3475="ITEM"),1,0)</f>
        <v>0</v>
      </c>
      <c r="C3435" t="str">
        <f>IF(B3435=1,'Tracker&amp;Invoice'!A3477,C3434)</f>
        <v>BQ-188</v>
      </c>
      <c r="D3435" t="str">
        <f>IF(LEFT(TRIM('Tracker&amp;Invoice'!B3477),9)="INVOICE #","INVOICE",IF(TRIM('Tracker&amp;Invoice'!B3477)="Overall Completion INVOICE","OVERALL",""))</f>
        <v/>
      </c>
      <c r="E3435" t="str">
        <f>IF(D3435="INVOICE",VALUE(MID(TRIM('Tracker&amp;Invoice'!B3477),10,10)),"")</f>
        <v/>
      </c>
      <c r="F3435">
        <f>IF(B3435=1,IFERROR(LOOKUP(2,1/('Tracker&amp;Invoice'!$H3477:$AC3477&lt;&gt;""),COLUMN('Tracker&amp;Invoice'!$H3477:$AC3477)),8),F3434)</f>
        <v>14</v>
      </c>
      <c r="G3435">
        <f>IF(D3435="OVERALL",IFERROR(LOOKUP(2,1/('Tracker&amp;Invoice'!$H3477:$AC3477&lt;&gt;""),COLUMN('Tracker&amp;Invoice'!$H3477:$AC3477)),8),G3436)</f>
        <v>15</v>
      </c>
      <c r="H3435">
        <f t="shared" si="106"/>
        <v>15</v>
      </c>
      <c r="I3435" s="29">
        <f>IF(D3435="INVOICE",SUM('Tracker&amp;Invoice'!$H3477:INDEX('Tracker&amp;Invoice'!$A3477:$AC3477,1,H3435)),0)</f>
        <v>0</v>
      </c>
      <c r="J3435" s="29">
        <f>IF(D3435="OVERALL",SUM('Tracker&amp;Invoice'!$H3477:$AC3477),0)</f>
        <v>0</v>
      </c>
    </row>
    <row r="3436" spans="1:10">
      <c r="A3436" t="e">
        <f t="shared" si="107"/>
        <v>#REF!</v>
      </c>
      <c r="B3436">
        <f>IF(AND('Tracker&amp;Invoice'!A3478&lt;&gt;"",'Tracker&amp;Invoice'!A3478&lt;&gt;"ITEM",'Tracker&amp;Invoice'!A3476="ITEM"),1,0)</f>
        <v>0</v>
      </c>
      <c r="C3436" t="str">
        <f>IF(B3436=1,'Tracker&amp;Invoice'!A3478,C3435)</f>
        <v>BQ-188</v>
      </c>
      <c r="D3436" t="str">
        <f>IF(LEFT(TRIM('Tracker&amp;Invoice'!B3478),9)="INVOICE #","INVOICE",IF(TRIM('Tracker&amp;Invoice'!B3478)="Overall Completion INVOICE","OVERALL",""))</f>
        <v>INVOICE</v>
      </c>
      <c r="E3436">
        <f>IF(D3436="INVOICE",VALUE(MID(TRIM('Tracker&amp;Invoice'!B3478),10,10)),"")</f>
        <v>14</v>
      </c>
      <c r="F3436">
        <f>IF(B3436=1,IFERROR(LOOKUP(2,1/('Tracker&amp;Invoice'!$H3478:$AC3478&lt;&gt;""),COLUMN('Tracker&amp;Invoice'!$H3478:$AC3478)),8),F3435)</f>
        <v>14</v>
      </c>
      <c r="G3436">
        <f>IF(D3436="OVERALL",IFERROR(LOOKUP(2,1/('Tracker&amp;Invoice'!$H3478:$AC3478&lt;&gt;""),COLUMN('Tracker&amp;Invoice'!$H3478:$AC3478)),8),G3437)</f>
        <v>15</v>
      </c>
      <c r="H3436">
        <f t="shared" si="106"/>
        <v>15</v>
      </c>
      <c r="I3436" s="29">
        <f>IF(D3436="INVOICE",SUM('Tracker&amp;Invoice'!$H3478:INDEX('Tracker&amp;Invoice'!$A3478:$AC3478,1,H3436)),0)</f>
        <v>104.50000000000001</v>
      </c>
      <c r="J3436" s="29">
        <f>IF(D3436="OVERALL",SUM('Tracker&amp;Invoice'!$H3478:$AC3478),0)</f>
        <v>0</v>
      </c>
    </row>
    <row r="3437" spans="1:10">
      <c r="A3437" t="e">
        <f t="shared" si="107"/>
        <v>#REF!</v>
      </c>
      <c r="B3437">
        <f>IF(AND('Tracker&amp;Invoice'!A3479&lt;&gt;"",'Tracker&amp;Invoice'!A3479&lt;&gt;"ITEM",'Tracker&amp;Invoice'!A3477="ITEM"),1,0)</f>
        <v>0</v>
      </c>
      <c r="C3437" t="str">
        <f>IF(B3437=1,'Tracker&amp;Invoice'!A3479,C3436)</f>
        <v>BQ-188</v>
      </c>
      <c r="D3437" t="str">
        <f>IF(LEFT(TRIM('Tracker&amp;Invoice'!B3479),9)="INVOICE #","INVOICE",IF(TRIM('Tracker&amp;Invoice'!B3479)="Overall Completion INVOICE","OVERALL",""))</f>
        <v/>
      </c>
      <c r="E3437" t="str">
        <f>IF(D3437="INVOICE",VALUE(MID(TRIM('Tracker&amp;Invoice'!B3479),10,10)),"")</f>
        <v/>
      </c>
      <c r="F3437">
        <f>IF(B3437=1,IFERROR(LOOKUP(2,1/('Tracker&amp;Invoice'!$H3479:$AC3479&lt;&gt;""),COLUMN('Tracker&amp;Invoice'!$H3479:$AC3479)),8),F3436)</f>
        <v>14</v>
      </c>
      <c r="G3437">
        <f>IF(D3437="OVERALL",IFERROR(LOOKUP(2,1/('Tracker&amp;Invoice'!$H3479:$AC3479&lt;&gt;""),COLUMN('Tracker&amp;Invoice'!$H3479:$AC3479)),8),G3438)</f>
        <v>15</v>
      </c>
      <c r="H3437">
        <f t="shared" si="106"/>
        <v>15</v>
      </c>
      <c r="I3437" s="29">
        <f>IF(D3437="INVOICE",SUM('Tracker&amp;Invoice'!$H3479:INDEX('Tracker&amp;Invoice'!$A3479:$AC3479,1,H3437)),0)</f>
        <v>0</v>
      </c>
      <c r="J3437" s="29">
        <f>IF(D3437="OVERALL",SUM('Tracker&amp;Invoice'!$H3479:$AC3479),0)</f>
        <v>0</v>
      </c>
    </row>
    <row r="3438" spans="1:10">
      <c r="A3438" t="e">
        <f t="shared" si="107"/>
        <v>#REF!</v>
      </c>
      <c r="B3438">
        <f>IF(AND('Tracker&amp;Invoice'!A3480&lt;&gt;"",'Tracker&amp;Invoice'!A3480&lt;&gt;"ITEM",'Tracker&amp;Invoice'!A3478="ITEM"),1,0)</f>
        <v>0</v>
      </c>
      <c r="C3438" t="str">
        <f>IF(B3438=1,'Tracker&amp;Invoice'!A3480,C3437)</f>
        <v>BQ-188</v>
      </c>
      <c r="D3438" t="str">
        <f>IF(LEFT(TRIM('Tracker&amp;Invoice'!B3480),9)="INVOICE #","INVOICE",IF(TRIM('Tracker&amp;Invoice'!B3480)="Overall Completion INVOICE","OVERALL",""))</f>
        <v>INVOICE</v>
      </c>
      <c r="E3438">
        <f>IF(D3438="INVOICE",VALUE(MID(TRIM('Tracker&amp;Invoice'!B3480),10,10)),"")</f>
        <v>27</v>
      </c>
      <c r="F3438">
        <f>IF(B3438=1,IFERROR(LOOKUP(2,1/('Tracker&amp;Invoice'!$H3480:$AC3480&lt;&gt;""),COLUMN('Tracker&amp;Invoice'!$H3480:$AC3480)),8),F3437)</f>
        <v>14</v>
      </c>
      <c r="G3438">
        <f>IF(D3438="OVERALL",IFERROR(LOOKUP(2,1/('Tracker&amp;Invoice'!$H3480:$AC3480&lt;&gt;""),COLUMN('Tracker&amp;Invoice'!$H3480:$AC3480)),8),G3439)</f>
        <v>15</v>
      </c>
      <c r="H3438">
        <f t="shared" si="106"/>
        <v>15</v>
      </c>
      <c r="I3438" s="29">
        <f>IF(D3438="INVOICE",SUM('Tracker&amp;Invoice'!$H3480:INDEX('Tracker&amp;Invoice'!$A3480:$AC3480,1,H3438)),0)</f>
        <v>33.25</v>
      </c>
      <c r="J3438" s="29">
        <f>IF(D3438="OVERALL",SUM('Tracker&amp;Invoice'!$H3480:$AC3480),0)</f>
        <v>0</v>
      </c>
    </row>
    <row r="3439" spans="1:10">
      <c r="A3439" t="e">
        <f t="shared" si="107"/>
        <v>#REF!</v>
      </c>
      <c r="B3439">
        <f>IF(AND('Tracker&amp;Invoice'!A3481&lt;&gt;"",'Tracker&amp;Invoice'!A3481&lt;&gt;"ITEM",'Tracker&amp;Invoice'!A3479="ITEM"),1,0)</f>
        <v>0</v>
      </c>
      <c r="C3439" t="str">
        <f>IF(B3439=1,'Tracker&amp;Invoice'!A3481,C3438)</f>
        <v>BQ-188</v>
      </c>
      <c r="D3439" t="str">
        <f>IF(LEFT(TRIM('Tracker&amp;Invoice'!B3481),9)="INVOICE #","INVOICE",IF(TRIM('Tracker&amp;Invoice'!B3481)="Overall Completion INVOICE","OVERALL",""))</f>
        <v/>
      </c>
      <c r="E3439" t="str">
        <f>IF(D3439="INVOICE",VALUE(MID(TRIM('Tracker&amp;Invoice'!B3481),10,10)),"")</f>
        <v/>
      </c>
      <c r="F3439">
        <f>IF(B3439=1,IFERROR(LOOKUP(2,1/('Tracker&amp;Invoice'!$H3481:$AC3481&lt;&gt;""),COLUMN('Tracker&amp;Invoice'!$H3481:$AC3481)),8),F3438)</f>
        <v>14</v>
      </c>
      <c r="G3439">
        <f>IF(D3439="OVERALL",IFERROR(LOOKUP(2,1/('Tracker&amp;Invoice'!$H3481:$AC3481&lt;&gt;""),COLUMN('Tracker&amp;Invoice'!$H3481:$AC3481)),8),G3440)</f>
        <v>15</v>
      </c>
      <c r="H3439">
        <f t="shared" si="106"/>
        <v>15</v>
      </c>
      <c r="I3439" s="29">
        <f>IF(D3439="INVOICE",SUM('Tracker&amp;Invoice'!$H3481:INDEX('Tracker&amp;Invoice'!$A3481:$AC3481,1,H3439)),0)</f>
        <v>0</v>
      </c>
      <c r="J3439" s="29">
        <f>IF(D3439="OVERALL",SUM('Tracker&amp;Invoice'!$H3481:$AC3481),0)</f>
        <v>0</v>
      </c>
    </row>
    <row r="3440" spans="1:10">
      <c r="A3440" t="e">
        <f t="shared" si="107"/>
        <v>#REF!</v>
      </c>
      <c r="B3440">
        <f>IF(AND('Tracker&amp;Invoice'!A3482&lt;&gt;"",'Tracker&amp;Invoice'!A3482&lt;&gt;"ITEM",'Tracker&amp;Invoice'!A3480="ITEM"),1,0)</f>
        <v>0</v>
      </c>
      <c r="C3440" t="str">
        <f>IF(B3440=1,'Tracker&amp;Invoice'!A3482,C3439)</f>
        <v>BQ-188</v>
      </c>
      <c r="D3440" t="str">
        <f>IF(LEFT(TRIM('Tracker&amp;Invoice'!B3482),9)="INVOICE #","INVOICE",IF(TRIM('Tracker&amp;Invoice'!B3482)="Overall Completion INVOICE","OVERALL",""))</f>
        <v>INVOICE</v>
      </c>
      <c r="E3440">
        <f>IF(D3440="INVOICE",VALUE(MID(TRIM('Tracker&amp;Invoice'!B3482),10,10)),"")</f>
        <v>31</v>
      </c>
      <c r="F3440">
        <f>IF(B3440=1,IFERROR(LOOKUP(2,1/('Tracker&amp;Invoice'!$H3482:$AC3482&lt;&gt;""),COLUMN('Tracker&amp;Invoice'!$H3482:$AC3482)),8),F3439)</f>
        <v>14</v>
      </c>
      <c r="G3440">
        <f>IF(D3440="OVERALL",IFERROR(LOOKUP(2,1/('Tracker&amp;Invoice'!$H3482:$AC3482&lt;&gt;""),COLUMN('Tracker&amp;Invoice'!$H3482:$AC3482)),8),G3441)</f>
        <v>15</v>
      </c>
      <c r="H3440">
        <f t="shared" si="106"/>
        <v>15</v>
      </c>
      <c r="I3440" s="29">
        <f>IF(D3440="INVOICE",SUM('Tracker&amp;Invoice'!$H3482:INDEX('Tracker&amp;Invoice'!$A3482:$AC3482,1,H3440)),0)</f>
        <v>14.25</v>
      </c>
      <c r="J3440" s="29">
        <f>IF(D3440="OVERALL",SUM('Tracker&amp;Invoice'!$H3482:$AC3482),0)</f>
        <v>0</v>
      </c>
    </row>
    <row r="3441" spans="1:10">
      <c r="A3441" t="e">
        <f t="shared" si="107"/>
        <v>#REF!</v>
      </c>
      <c r="B3441">
        <f>IF(AND('Tracker&amp;Invoice'!A3483&lt;&gt;"",'Tracker&amp;Invoice'!A3483&lt;&gt;"ITEM",'Tracker&amp;Invoice'!A3481="ITEM"),1,0)</f>
        <v>0</v>
      </c>
      <c r="C3441" t="str">
        <f>IF(B3441=1,'Tracker&amp;Invoice'!A3483,C3440)</f>
        <v>BQ-188</v>
      </c>
      <c r="D3441" t="str">
        <f>IF(LEFT(TRIM('Tracker&amp;Invoice'!B3483),9)="INVOICE #","INVOICE",IF(TRIM('Tracker&amp;Invoice'!B3483)="Overall Completion INVOICE","OVERALL",""))</f>
        <v/>
      </c>
      <c r="E3441" t="str">
        <f>IF(D3441="INVOICE",VALUE(MID(TRIM('Tracker&amp;Invoice'!B3483),10,10)),"")</f>
        <v/>
      </c>
      <c r="F3441">
        <f>IF(B3441=1,IFERROR(LOOKUP(2,1/('Tracker&amp;Invoice'!$H3483:$AC3483&lt;&gt;""),COLUMN('Tracker&amp;Invoice'!$H3483:$AC3483)),8),F3440)</f>
        <v>14</v>
      </c>
      <c r="G3441">
        <f>IF(D3441="OVERALL",IFERROR(LOOKUP(2,1/('Tracker&amp;Invoice'!$H3483:$AC3483&lt;&gt;""),COLUMN('Tracker&amp;Invoice'!$H3483:$AC3483)),8),G3442)</f>
        <v>15</v>
      </c>
      <c r="H3441">
        <f t="shared" si="106"/>
        <v>15</v>
      </c>
      <c r="I3441" s="29">
        <f>IF(D3441="INVOICE",SUM('Tracker&amp;Invoice'!$H3483:INDEX('Tracker&amp;Invoice'!$A3483:$AC3483,1,H3441)),0)</f>
        <v>0</v>
      </c>
      <c r="J3441" s="29">
        <f>IF(D3441="OVERALL",SUM('Tracker&amp;Invoice'!$H3483:$AC3483),0)</f>
        <v>0</v>
      </c>
    </row>
    <row r="3442" spans="1:10">
      <c r="A3442" t="e">
        <f t="shared" si="107"/>
        <v>#REF!</v>
      </c>
      <c r="B3442">
        <f>IF(AND('Tracker&amp;Invoice'!A3484&lt;&gt;"",'Tracker&amp;Invoice'!A3484&lt;&gt;"ITEM",'Tracker&amp;Invoice'!A3482="ITEM"),1,0)</f>
        <v>0</v>
      </c>
      <c r="C3442" t="str">
        <f>IF(B3442=1,'Tracker&amp;Invoice'!A3484,C3441)</f>
        <v>BQ-188</v>
      </c>
      <c r="D3442" t="str">
        <f>IF(LEFT(TRIM('Tracker&amp;Invoice'!B3484),9)="INVOICE #","INVOICE",IF(TRIM('Tracker&amp;Invoice'!B3484)="Overall Completion INVOICE","OVERALL",""))</f>
        <v/>
      </c>
      <c r="E3442" t="str">
        <f>IF(D3442="INVOICE",VALUE(MID(TRIM('Tracker&amp;Invoice'!B3484),10,10)),"")</f>
        <v/>
      </c>
      <c r="F3442">
        <f>IF(B3442=1,IFERROR(LOOKUP(2,1/('Tracker&amp;Invoice'!$H3484:$AC3484&lt;&gt;""),COLUMN('Tracker&amp;Invoice'!$H3484:$AC3484)),8),F3441)</f>
        <v>14</v>
      </c>
      <c r="G3442">
        <f>IF(D3442="OVERALL",IFERROR(LOOKUP(2,1/('Tracker&amp;Invoice'!$H3484:$AC3484&lt;&gt;""),COLUMN('Tracker&amp;Invoice'!$H3484:$AC3484)),8),G3443)</f>
        <v>15</v>
      </c>
      <c r="H3442">
        <f t="shared" si="106"/>
        <v>15</v>
      </c>
      <c r="I3442" s="29">
        <f>IF(D3442="INVOICE",SUM('Tracker&amp;Invoice'!$H3484:INDEX('Tracker&amp;Invoice'!$A3484:$AC3484,1,H3442)),0)</f>
        <v>0</v>
      </c>
      <c r="J3442" s="29">
        <f>IF(D3442="OVERALL",SUM('Tracker&amp;Invoice'!$H3484:$AC3484),0)</f>
        <v>0</v>
      </c>
    </row>
    <row r="3443" spans="1:10">
      <c r="A3443" t="e">
        <f t="shared" si="107"/>
        <v>#REF!</v>
      </c>
      <c r="B3443">
        <f>IF(AND('Tracker&amp;Invoice'!A3485&lt;&gt;"",'Tracker&amp;Invoice'!A3485&lt;&gt;"ITEM",'Tracker&amp;Invoice'!A3483="ITEM"),1,0)</f>
        <v>0</v>
      </c>
      <c r="C3443" t="str">
        <f>IF(B3443=1,'Tracker&amp;Invoice'!A3485,C3442)</f>
        <v>BQ-188</v>
      </c>
      <c r="D3443" t="str">
        <f>IF(LEFT(TRIM('Tracker&amp;Invoice'!B3485),9)="INVOICE #","INVOICE",IF(TRIM('Tracker&amp;Invoice'!B3485)="Overall Completion INVOICE","OVERALL",""))</f>
        <v/>
      </c>
      <c r="E3443" t="str">
        <f>IF(D3443="INVOICE",VALUE(MID(TRIM('Tracker&amp;Invoice'!B3485),10,10)),"")</f>
        <v/>
      </c>
      <c r="F3443">
        <f>IF(B3443=1,IFERROR(LOOKUP(2,1/('Tracker&amp;Invoice'!$H3485:$AC3485&lt;&gt;""),COLUMN('Tracker&amp;Invoice'!$H3485:$AC3485)),8),F3442)</f>
        <v>14</v>
      </c>
      <c r="G3443">
        <f>IF(D3443="OVERALL",IFERROR(LOOKUP(2,1/('Tracker&amp;Invoice'!$H3485:$AC3485&lt;&gt;""),COLUMN('Tracker&amp;Invoice'!$H3485:$AC3485)),8),G3444)</f>
        <v>15</v>
      </c>
      <c r="H3443">
        <f t="shared" si="106"/>
        <v>15</v>
      </c>
      <c r="I3443" s="29">
        <f>IF(D3443="INVOICE",SUM('Tracker&amp;Invoice'!$H3485:INDEX('Tracker&amp;Invoice'!$A3485:$AC3485,1,H3443)),0)</f>
        <v>0</v>
      </c>
      <c r="J3443" s="29">
        <f>IF(D3443="OVERALL",SUM('Tracker&amp;Invoice'!$H3485:$AC3485),0)</f>
        <v>0</v>
      </c>
    </row>
    <row r="3444" spans="1:10">
      <c r="A3444" t="e">
        <f t="shared" si="107"/>
        <v>#REF!</v>
      </c>
      <c r="B3444">
        <f>IF(AND('Tracker&amp;Invoice'!A3486&lt;&gt;"",'Tracker&amp;Invoice'!A3486&lt;&gt;"ITEM",'Tracker&amp;Invoice'!A3484="ITEM"),1,0)</f>
        <v>0</v>
      </c>
      <c r="C3444" t="str">
        <f>IF(B3444=1,'Tracker&amp;Invoice'!A3486,C3443)</f>
        <v>BQ-188</v>
      </c>
      <c r="D3444" t="str">
        <f>IF(LEFT(TRIM('Tracker&amp;Invoice'!B3486),9)="INVOICE #","INVOICE",IF(TRIM('Tracker&amp;Invoice'!B3486)="Overall Completion INVOICE","OVERALL",""))</f>
        <v/>
      </c>
      <c r="E3444" t="str">
        <f>IF(D3444="INVOICE",VALUE(MID(TRIM('Tracker&amp;Invoice'!B3486),10,10)),"")</f>
        <v/>
      </c>
      <c r="F3444">
        <f>IF(B3444=1,IFERROR(LOOKUP(2,1/('Tracker&amp;Invoice'!$H3486:$AC3486&lt;&gt;""),COLUMN('Tracker&amp;Invoice'!$H3486:$AC3486)),8),F3443)</f>
        <v>14</v>
      </c>
      <c r="G3444">
        <f>IF(D3444="OVERALL",IFERROR(LOOKUP(2,1/('Tracker&amp;Invoice'!$H3486:$AC3486&lt;&gt;""),COLUMN('Tracker&amp;Invoice'!$H3486:$AC3486)),8),G3445)</f>
        <v>15</v>
      </c>
      <c r="H3444">
        <f t="shared" si="106"/>
        <v>15</v>
      </c>
      <c r="I3444" s="29">
        <f>IF(D3444="INVOICE",SUM('Tracker&amp;Invoice'!$H3486:INDEX('Tracker&amp;Invoice'!$A3486:$AC3486,1,H3444)),0)</f>
        <v>0</v>
      </c>
      <c r="J3444" s="29">
        <f>IF(D3444="OVERALL",SUM('Tracker&amp;Invoice'!$H3486:$AC3486),0)</f>
        <v>0</v>
      </c>
    </row>
    <row r="3445" spans="1:10">
      <c r="A3445" t="e">
        <f t="shared" si="107"/>
        <v>#REF!</v>
      </c>
      <c r="B3445">
        <f>IF(AND('Tracker&amp;Invoice'!A3487&lt;&gt;"",'Tracker&amp;Invoice'!A3487&lt;&gt;"ITEM",'Tracker&amp;Invoice'!A3485="ITEM"),1,0)</f>
        <v>0</v>
      </c>
      <c r="C3445" t="str">
        <f>IF(B3445=1,'Tracker&amp;Invoice'!A3487,C3444)</f>
        <v>BQ-188</v>
      </c>
      <c r="D3445" t="str">
        <f>IF(LEFT(TRIM('Tracker&amp;Invoice'!B3487),9)="INVOICE #","INVOICE",IF(TRIM('Tracker&amp;Invoice'!B3487)="Overall Completion INVOICE","OVERALL",""))</f>
        <v/>
      </c>
      <c r="E3445" t="str">
        <f>IF(D3445="INVOICE",VALUE(MID(TRIM('Tracker&amp;Invoice'!B3487),10,10)),"")</f>
        <v/>
      </c>
      <c r="F3445">
        <f>IF(B3445=1,IFERROR(LOOKUP(2,1/('Tracker&amp;Invoice'!$H3487:$AC3487&lt;&gt;""),COLUMN('Tracker&amp;Invoice'!$H3487:$AC3487)),8),F3444)</f>
        <v>14</v>
      </c>
      <c r="G3445">
        <f>IF(D3445="OVERALL",IFERROR(LOOKUP(2,1/('Tracker&amp;Invoice'!$H3487:$AC3487&lt;&gt;""),COLUMN('Tracker&amp;Invoice'!$H3487:$AC3487)),8),G3446)</f>
        <v>15</v>
      </c>
      <c r="H3445">
        <f t="shared" si="106"/>
        <v>15</v>
      </c>
      <c r="I3445" s="29">
        <f>IF(D3445="INVOICE",SUM('Tracker&amp;Invoice'!$H3487:INDEX('Tracker&amp;Invoice'!$A3487:$AC3487,1,H3445)),0)</f>
        <v>0</v>
      </c>
      <c r="J3445" s="29">
        <f>IF(D3445="OVERALL",SUM('Tracker&amp;Invoice'!$H3487:$AC3487),0)</f>
        <v>0</v>
      </c>
    </row>
    <row r="3446" spans="1:10">
      <c r="A3446" t="e">
        <f t="shared" si="107"/>
        <v>#REF!</v>
      </c>
      <c r="B3446">
        <f>IF(AND('Tracker&amp;Invoice'!A3488&lt;&gt;"",'Tracker&amp;Invoice'!A3488&lt;&gt;"ITEM",'Tracker&amp;Invoice'!A3486="ITEM"),1,0)</f>
        <v>0</v>
      </c>
      <c r="C3446" t="str">
        <f>IF(B3446=1,'Tracker&amp;Invoice'!A3488,C3445)</f>
        <v>BQ-188</v>
      </c>
      <c r="D3446" t="str">
        <f>IF(LEFT(TRIM('Tracker&amp;Invoice'!B3488),9)="INVOICE #","INVOICE",IF(TRIM('Tracker&amp;Invoice'!B3488)="Overall Completion INVOICE","OVERALL",""))</f>
        <v>OVERALL</v>
      </c>
      <c r="E3446" t="str">
        <f>IF(D3446="INVOICE",VALUE(MID(TRIM('Tracker&amp;Invoice'!B3488),10,10)),"")</f>
        <v/>
      </c>
      <c r="F3446">
        <f>IF(B3446=1,IFERROR(LOOKUP(2,1/('Tracker&amp;Invoice'!$H3488:$AC3488&lt;&gt;""),COLUMN('Tracker&amp;Invoice'!$H3488:$AC3488)),8),F3445)</f>
        <v>14</v>
      </c>
      <c r="G3446">
        <f>IF(D3446="OVERALL",IFERROR(LOOKUP(2,1/('Tracker&amp;Invoice'!$H3488:$AC3488&lt;&gt;""),COLUMN('Tracker&amp;Invoice'!$H3488:$AC3488)),8),G3447)</f>
        <v>15</v>
      </c>
      <c r="H3446">
        <f t="shared" si="106"/>
        <v>15</v>
      </c>
      <c r="I3446" s="29">
        <f>IF(D3446="INVOICE",SUM('Tracker&amp;Invoice'!$H3488:INDEX('Tracker&amp;Invoice'!$A3488:$AC3488,1,H3446)),0)</f>
        <v>0</v>
      </c>
      <c r="J3446" s="29">
        <f>IF(D3446="OVERALL",SUM('Tracker&amp;Invoice'!$H3488:$AC3488),0)</f>
        <v>152</v>
      </c>
    </row>
    <row r="3447" spans="1:10">
      <c r="A3447" t="e">
        <f t="shared" si="107"/>
        <v>#REF!</v>
      </c>
      <c r="B3447">
        <f>IF(AND('Tracker&amp;Invoice'!A3489&lt;&gt;"",'Tracker&amp;Invoice'!A3489&lt;&gt;"ITEM",'Tracker&amp;Invoice'!A3487="ITEM"),1,0)</f>
        <v>0</v>
      </c>
      <c r="C3447" t="str">
        <f>IF(B3447=1,'Tracker&amp;Invoice'!A3489,C3446)</f>
        <v>BQ-188</v>
      </c>
      <c r="D3447" t="str">
        <f>IF(LEFT(TRIM('Tracker&amp;Invoice'!B3489),9)="INVOICE #","INVOICE",IF(TRIM('Tracker&amp;Invoice'!B3489)="Overall Completion INVOICE","OVERALL",""))</f>
        <v/>
      </c>
      <c r="E3447" t="str">
        <f>IF(D3447="INVOICE",VALUE(MID(TRIM('Tracker&amp;Invoice'!B3489),10,10)),"")</f>
        <v/>
      </c>
      <c r="F3447">
        <f>IF(B3447=1,IFERROR(LOOKUP(2,1/('Tracker&amp;Invoice'!$H3489:$AC3489&lt;&gt;""),COLUMN('Tracker&amp;Invoice'!$H3489:$AC3489)),8),F3446)</f>
        <v>14</v>
      </c>
      <c r="G3447">
        <f>IF(D3447="OVERALL",IFERROR(LOOKUP(2,1/('Tracker&amp;Invoice'!$H3489:$AC3489&lt;&gt;""),COLUMN('Tracker&amp;Invoice'!$H3489:$AC3489)),8),G3448)</f>
        <v>15</v>
      </c>
      <c r="H3447">
        <f t="shared" si="106"/>
        <v>15</v>
      </c>
      <c r="I3447" s="29">
        <f>IF(D3447="INVOICE",SUM('Tracker&amp;Invoice'!$H3489:INDEX('Tracker&amp;Invoice'!$A3489:$AC3489,1,H3447)),0)</f>
        <v>0</v>
      </c>
      <c r="J3447" s="29">
        <f>IF(D3447="OVERALL",SUM('Tracker&amp;Invoice'!$H3489:$AC3489),0)</f>
        <v>0</v>
      </c>
    </row>
    <row r="3448" spans="1:10">
      <c r="A3448" t="e">
        <f t="shared" si="107"/>
        <v>#REF!</v>
      </c>
      <c r="B3448">
        <f>IF(AND('Tracker&amp;Invoice'!A3490&lt;&gt;"",'Tracker&amp;Invoice'!A3490&lt;&gt;"ITEM",'Tracker&amp;Invoice'!A3488="ITEM"),1,0)</f>
        <v>0</v>
      </c>
      <c r="C3448" t="str">
        <f>IF(B3448=1,'Tracker&amp;Invoice'!A3490,C3447)</f>
        <v>BQ-188</v>
      </c>
      <c r="D3448" t="str">
        <f>IF(LEFT(TRIM('Tracker&amp;Invoice'!B3490),9)="INVOICE #","INVOICE",IF(TRIM('Tracker&amp;Invoice'!B3490)="Overall Completion INVOICE","OVERALL",""))</f>
        <v/>
      </c>
      <c r="E3448" t="str">
        <f>IF(D3448="INVOICE",VALUE(MID(TRIM('Tracker&amp;Invoice'!B3490),10,10)),"")</f>
        <v/>
      </c>
      <c r="F3448">
        <f>IF(B3448=1,IFERROR(LOOKUP(2,1/('Tracker&amp;Invoice'!$H3490:$AC3490&lt;&gt;""),COLUMN('Tracker&amp;Invoice'!$H3490:$AC3490)),8),F3447)</f>
        <v>14</v>
      </c>
      <c r="G3448">
        <f>IF(D3448="OVERALL",IFERROR(LOOKUP(2,1/('Tracker&amp;Invoice'!$H3490:$AC3490&lt;&gt;""),COLUMN('Tracker&amp;Invoice'!$H3490:$AC3490)),8),G3449)</f>
        <v>15</v>
      </c>
      <c r="H3448">
        <f t="shared" si="106"/>
        <v>15</v>
      </c>
      <c r="I3448" s="29">
        <f>IF(D3448="INVOICE",SUM('Tracker&amp;Invoice'!$H3490:INDEX('Tracker&amp;Invoice'!$A3490:$AC3490,1,H3448)),0)</f>
        <v>0</v>
      </c>
      <c r="J3448" s="29">
        <f>IF(D3448="OVERALL",SUM('Tracker&amp;Invoice'!$H3490:$AC3490),0)</f>
        <v>0</v>
      </c>
    </row>
    <row r="3449" spans="1:10">
      <c r="A3449" t="e">
        <f t="shared" si="107"/>
        <v>#REF!</v>
      </c>
      <c r="B3449">
        <f>IF(AND('Tracker&amp;Invoice'!A3491&lt;&gt;"",'Tracker&amp;Invoice'!A3491&lt;&gt;"ITEM",'Tracker&amp;Invoice'!A3489="ITEM"),1,0)</f>
        <v>0</v>
      </c>
      <c r="C3449" t="str">
        <f>IF(B3449=1,'Tracker&amp;Invoice'!A3491,C3448)</f>
        <v>BQ-188</v>
      </c>
      <c r="D3449" t="str">
        <f>IF(LEFT(TRIM('Tracker&amp;Invoice'!B3491),9)="INVOICE #","INVOICE",IF(TRIM('Tracker&amp;Invoice'!B3491)="Overall Completion INVOICE","OVERALL",""))</f>
        <v/>
      </c>
      <c r="E3449" t="str">
        <f>IF(D3449="INVOICE",VALUE(MID(TRIM('Tracker&amp;Invoice'!B3491),10,10)),"")</f>
        <v/>
      </c>
      <c r="F3449">
        <f>IF(B3449=1,IFERROR(LOOKUP(2,1/('Tracker&amp;Invoice'!$H3491:$AC3491&lt;&gt;""),COLUMN('Tracker&amp;Invoice'!$H3491:$AC3491)),8),F3448)</f>
        <v>14</v>
      </c>
      <c r="G3449">
        <f>IF(D3449="OVERALL",IFERROR(LOOKUP(2,1/('Tracker&amp;Invoice'!$H3491:$AC3491&lt;&gt;""),COLUMN('Tracker&amp;Invoice'!$H3491:$AC3491)),8),G3450)</f>
        <v>15</v>
      </c>
      <c r="H3449">
        <f t="shared" si="106"/>
        <v>15</v>
      </c>
      <c r="I3449" s="29">
        <f>IF(D3449="INVOICE",SUM('Tracker&amp;Invoice'!$H3491:INDEX('Tracker&amp;Invoice'!$A3491:$AC3491,1,H3449)),0)</f>
        <v>0</v>
      </c>
      <c r="J3449" s="29">
        <f>IF(D3449="OVERALL",SUM('Tracker&amp;Invoice'!$H3491:$AC3491),0)</f>
        <v>0</v>
      </c>
    </row>
    <row r="3450" spans="1:10">
      <c r="A3450" t="e">
        <f t="shared" si="107"/>
        <v>#REF!</v>
      </c>
      <c r="B3450">
        <f>IF(AND('Tracker&amp;Invoice'!A3492&lt;&gt;"",'Tracker&amp;Invoice'!A3492&lt;&gt;"ITEM",'Tracker&amp;Invoice'!A3490="ITEM"),1,0)</f>
        <v>0</v>
      </c>
      <c r="C3450" t="str">
        <f>IF(B3450=1,'Tracker&amp;Invoice'!A3492,C3449)</f>
        <v>BQ-188</v>
      </c>
      <c r="D3450" t="str">
        <f>IF(LEFT(TRIM('Tracker&amp;Invoice'!B3492),9)="INVOICE #","INVOICE",IF(TRIM('Tracker&amp;Invoice'!B3492)="Overall Completion INVOICE","OVERALL",""))</f>
        <v/>
      </c>
      <c r="E3450" t="str">
        <f>IF(D3450="INVOICE",VALUE(MID(TRIM('Tracker&amp;Invoice'!B3492),10,10)),"")</f>
        <v/>
      </c>
      <c r="F3450">
        <f>IF(B3450=1,IFERROR(LOOKUP(2,1/('Tracker&amp;Invoice'!$H3492:$AC3492&lt;&gt;""),COLUMN('Tracker&amp;Invoice'!$H3492:$AC3492)),8),F3449)</f>
        <v>14</v>
      </c>
      <c r="G3450">
        <f>IF(D3450="OVERALL",IFERROR(LOOKUP(2,1/('Tracker&amp;Invoice'!$H3492:$AC3492&lt;&gt;""),COLUMN('Tracker&amp;Invoice'!$H3492:$AC3492)),8),G3451)</f>
        <v>15</v>
      </c>
      <c r="H3450">
        <f t="shared" si="106"/>
        <v>15</v>
      </c>
      <c r="I3450" s="29">
        <f>IF(D3450="INVOICE",SUM('Tracker&amp;Invoice'!$H3492:INDEX('Tracker&amp;Invoice'!$A3492:$AC3492,1,H3450)),0)</f>
        <v>0</v>
      </c>
      <c r="J3450" s="29">
        <f>IF(D3450="OVERALL",SUM('Tracker&amp;Invoice'!$H3492:$AC3492),0)</f>
        <v>0</v>
      </c>
    </row>
    <row r="3451" spans="1:10">
      <c r="A3451" t="e">
        <f t="shared" si="107"/>
        <v>#REF!</v>
      </c>
      <c r="B3451">
        <f>IF(AND('Tracker&amp;Invoice'!A3493&lt;&gt;"",'Tracker&amp;Invoice'!A3493&lt;&gt;"ITEM",'Tracker&amp;Invoice'!A3491="ITEM"),1,0)</f>
        <v>0</v>
      </c>
      <c r="C3451" t="str">
        <f>IF(B3451=1,'Tracker&amp;Invoice'!A3493,C3450)</f>
        <v>BQ-188</v>
      </c>
      <c r="D3451" t="str">
        <f>IF(LEFT(TRIM('Tracker&amp;Invoice'!B3493),9)="INVOICE #","INVOICE",IF(TRIM('Tracker&amp;Invoice'!B3493)="Overall Completion INVOICE","OVERALL",""))</f>
        <v/>
      </c>
      <c r="E3451" t="str">
        <f>IF(D3451="INVOICE",VALUE(MID(TRIM('Tracker&amp;Invoice'!B3493),10,10)),"")</f>
        <v/>
      </c>
      <c r="F3451">
        <f>IF(B3451=1,IFERROR(LOOKUP(2,1/('Tracker&amp;Invoice'!$H3493:$AC3493&lt;&gt;""),COLUMN('Tracker&amp;Invoice'!$H3493:$AC3493)),8),F3450)</f>
        <v>14</v>
      </c>
      <c r="G3451">
        <f>IF(D3451="OVERALL",IFERROR(LOOKUP(2,1/('Tracker&amp;Invoice'!$H3493:$AC3493&lt;&gt;""),COLUMN('Tracker&amp;Invoice'!$H3493:$AC3493)),8),G3452)</f>
        <v>15</v>
      </c>
      <c r="H3451">
        <f t="shared" si="106"/>
        <v>15</v>
      </c>
      <c r="I3451" s="29">
        <f>IF(D3451="INVOICE",SUM('Tracker&amp;Invoice'!$H3493:INDEX('Tracker&amp;Invoice'!$A3493:$AC3493,1,H3451)),0)</f>
        <v>0</v>
      </c>
      <c r="J3451" s="29">
        <f>IF(D3451="OVERALL",SUM('Tracker&amp;Invoice'!$H3493:$AC3493),0)</f>
        <v>0</v>
      </c>
    </row>
    <row r="3452" spans="1:10">
      <c r="A3452" t="e">
        <f t="shared" si="107"/>
        <v>#REF!</v>
      </c>
      <c r="B3452">
        <f>IF(AND('Tracker&amp;Invoice'!A3494&lt;&gt;"",'Tracker&amp;Invoice'!A3494&lt;&gt;"ITEM",'Tracker&amp;Invoice'!A3492="ITEM"),1,0)</f>
        <v>0</v>
      </c>
      <c r="C3452" t="str">
        <f>IF(B3452=1,'Tracker&amp;Invoice'!A3494,C3451)</f>
        <v>BQ-188</v>
      </c>
      <c r="D3452" t="str">
        <f>IF(LEFT(TRIM('Tracker&amp;Invoice'!B3494),9)="INVOICE #","INVOICE",IF(TRIM('Tracker&amp;Invoice'!B3494)="Overall Completion INVOICE","OVERALL",""))</f>
        <v/>
      </c>
      <c r="E3452" t="str">
        <f>IF(D3452="INVOICE",VALUE(MID(TRIM('Tracker&amp;Invoice'!B3494),10,10)),"")</f>
        <v/>
      </c>
      <c r="F3452">
        <f>IF(B3452=1,IFERROR(LOOKUP(2,1/('Tracker&amp;Invoice'!$H3494:$AC3494&lt;&gt;""),COLUMN('Tracker&amp;Invoice'!$H3494:$AC3494)),8),F3451)</f>
        <v>14</v>
      </c>
      <c r="G3452">
        <f>IF(D3452="OVERALL",IFERROR(LOOKUP(2,1/('Tracker&amp;Invoice'!$H3494:$AC3494&lt;&gt;""),COLUMN('Tracker&amp;Invoice'!$H3494:$AC3494)),8),G3453)</f>
        <v>15</v>
      </c>
      <c r="H3452">
        <f t="shared" si="106"/>
        <v>15</v>
      </c>
      <c r="I3452" s="29">
        <f>IF(D3452="INVOICE",SUM('Tracker&amp;Invoice'!$H3494:INDEX('Tracker&amp;Invoice'!$A3494:$AC3494,1,H3452)),0)</f>
        <v>0</v>
      </c>
      <c r="J3452" s="29">
        <f>IF(D3452="OVERALL",SUM('Tracker&amp;Invoice'!$H3494:$AC3494),0)</f>
        <v>0</v>
      </c>
    </row>
    <row r="3453" spans="1:10">
      <c r="A3453" t="e">
        <f t="shared" si="107"/>
        <v>#REF!</v>
      </c>
      <c r="B3453">
        <f>IF(AND('Tracker&amp;Invoice'!A3495&lt;&gt;"",'Tracker&amp;Invoice'!A3495&lt;&gt;"ITEM",'Tracker&amp;Invoice'!A3493="ITEM"),1,0)</f>
        <v>0</v>
      </c>
      <c r="C3453" t="str">
        <f>IF(B3453=1,'Tracker&amp;Invoice'!A3495,C3452)</f>
        <v>BQ-188</v>
      </c>
      <c r="D3453" t="str">
        <f>IF(LEFT(TRIM('Tracker&amp;Invoice'!B3495),9)="INVOICE #","INVOICE",IF(TRIM('Tracker&amp;Invoice'!B3495)="Overall Completion INVOICE","OVERALL",""))</f>
        <v/>
      </c>
      <c r="E3453" t="str">
        <f>IF(D3453="INVOICE",VALUE(MID(TRIM('Tracker&amp;Invoice'!B3495),10,10)),"")</f>
        <v/>
      </c>
      <c r="F3453">
        <f>IF(B3453=1,IFERROR(LOOKUP(2,1/('Tracker&amp;Invoice'!$H3495:$AC3495&lt;&gt;""),COLUMN('Tracker&amp;Invoice'!$H3495:$AC3495)),8),F3452)</f>
        <v>14</v>
      </c>
      <c r="G3453">
        <f>IF(D3453="OVERALL",IFERROR(LOOKUP(2,1/('Tracker&amp;Invoice'!$H3495:$AC3495&lt;&gt;""),COLUMN('Tracker&amp;Invoice'!$H3495:$AC3495)),8),G3454)</f>
        <v>15</v>
      </c>
      <c r="H3453">
        <f t="shared" si="106"/>
        <v>15</v>
      </c>
      <c r="I3453" s="29">
        <f>IF(D3453="INVOICE",SUM('Tracker&amp;Invoice'!$H3495:INDEX('Tracker&amp;Invoice'!$A3495:$AC3495,1,H3453)),0)</f>
        <v>0</v>
      </c>
      <c r="J3453" s="29">
        <f>IF(D3453="OVERALL",SUM('Tracker&amp;Invoice'!$H3495:$AC3495),0)</f>
        <v>0</v>
      </c>
    </row>
    <row r="3454" spans="1:10">
      <c r="A3454" t="e">
        <f t="shared" si="107"/>
        <v>#REF!</v>
      </c>
      <c r="B3454">
        <f>IF(AND('Tracker&amp;Invoice'!A3496&lt;&gt;"",'Tracker&amp;Invoice'!A3496&lt;&gt;"ITEM",'Tracker&amp;Invoice'!A3494="ITEM"),1,0)</f>
        <v>0</v>
      </c>
      <c r="C3454" t="str">
        <f>IF(B3454=1,'Tracker&amp;Invoice'!A3496,C3453)</f>
        <v>BQ-188</v>
      </c>
      <c r="D3454" t="str">
        <f>IF(LEFT(TRIM('Tracker&amp;Invoice'!B3496),9)="INVOICE #","INVOICE",IF(TRIM('Tracker&amp;Invoice'!B3496)="Overall Completion INVOICE","OVERALL",""))</f>
        <v/>
      </c>
      <c r="E3454" t="str">
        <f>IF(D3454="INVOICE",VALUE(MID(TRIM('Tracker&amp;Invoice'!B3496),10,10)),"")</f>
        <v/>
      </c>
      <c r="F3454">
        <f>IF(B3454=1,IFERROR(LOOKUP(2,1/('Tracker&amp;Invoice'!$H3496:$AC3496&lt;&gt;""),COLUMN('Tracker&amp;Invoice'!$H3496:$AC3496)),8),F3453)</f>
        <v>14</v>
      </c>
      <c r="G3454">
        <f>IF(D3454="OVERALL",IFERROR(LOOKUP(2,1/('Tracker&amp;Invoice'!$H3496:$AC3496&lt;&gt;""),COLUMN('Tracker&amp;Invoice'!$H3496:$AC3496)),8),G3455)</f>
        <v>15</v>
      </c>
      <c r="H3454">
        <f t="shared" si="106"/>
        <v>15</v>
      </c>
      <c r="I3454" s="29">
        <f>IF(D3454="INVOICE",SUM('Tracker&amp;Invoice'!$H3496:INDEX('Tracker&amp;Invoice'!$A3496:$AC3496,1,H3454)),0)</f>
        <v>0</v>
      </c>
      <c r="J3454" s="29">
        <f>IF(D3454="OVERALL",SUM('Tracker&amp;Invoice'!$H3496:$AC3496),0)</f>
        <v>0</v>
      </c>
    </row>
    <row r="3455" spans="1:10">
      <c r="A3455" t="e">
        <f t="shared" si="107"/>
        <v>#REF!</v>
      </c>
      <c r="B3455">
        <f>IF(AND('Tracker&amp;Invoice'!A3497&lt;&gt;"",'Tracker&amp;Invoice'!A3497&lt;&gt;"ITEM",'Tracker&amp;Invoice'!A3495="ITEM"),1,0)</f>
        <v>1</v>
      </c>
      <c r="C3455" t="str">
        <f>IF(B3455=1,'Tracker&amp;Invoice'!A3497,C3454)</f>
        <v>BQ-189</v>
      </c>
      <c r="D3455" t="str">
        <f>IF(LEFT(TRIM('Tracker&amp;Invoice'!B3497),9)="INVOICE #","INVOICE",IF(TRIM('Tracker&amp;Invoice'!B3497)="Overall Completion INVOICE","OVERALL",""))</f>
        <v/>
      </c>
      <c r="E3455" t="str">
        <f>IF(D3455="INVOICE",VALUE(MID(TRIM('Tracker&amp;Invoice'!B3497),10,10)),"")</f>
        <v/>
      </c>
      <c r="F3455">
        <f>IF(B3455=1,IFERROR(LOOKUP(2,1/('Tracker&amp;Invoice'!$H3497:$AC3497&lt;&gt;""),COLUMN('Tracker&amp;Invoice'!$H3497:$AC3497)),8),F3454)</f>
        <v>14</v>
      </c>
      <c r="G3455">
        <f>IF(D3455="OVERALL",IFERROR(LOOKUP(2,1/('Tracker&amp;Invoice'!$H3497:$AC3497&lt;&gt;""),COLUMN('Tracker&amp;Invoice'!$H3497:$AC3497)),8),G3456)</f>
        <v>15</v>
      </c>
      <c r="H3455">
        <f t="shared" si="106"/>
        <v>15</v>
      </c>
      <c r="I3455" s="29">
        <f>IF(D3455="INVOICE",SUM('Tracker&amp;Invoice'!$H3497:INDEX('Tracker&amp;Invoice'!$A3497:$AC3497,1,H3455)),0)</f>
        <v>0</v>
      </c>
      <c r="J3455" s="29">
        <f>IF(D3455="OVERALL",SUM('Tracker&amp;Invoice'!$H3497:$AC3497),0)</f>
        <v>0</v>
      </c>
    </row>
    <row r="3456" spans="1:10">
      <c r="A3456" t="e">
        <f t="shared" si="107"/>
        <v>#REF!</v>
      </c>
      <c r="B3456">
        <f>IF(AND('Tracker&amp;Invoice'!A3498&lt;&gt;"",'Tracker&amp;Invoice'!A3498&lt;&gt;"ITEM",'Tracker&amp;Invoice'!A3496="ITEM"),1,0)</f>
        <v>0</v>
      </c>
      <c r="C3456" t="str">
        <f>IF(B3456=1,'Tracker&amp;Invoice'!A3498,C3455)</f>
        <v>BQ-189</v>
      </c>
      <c r="D3456" t="str">
        <f>IF(LEFT(TRIM('Tracker&amp;Invoice'!B3498),9)="INVOICE #","INVOICE",IF(TRIM('Tracker&amp;Invoice'!B3498)="Overall Completion INVOICE","OVERALL",""))</f>
        <v/>
      </c>
      <c r="E3456" t="str">
        <f>IF(D3456="INVOICE",VALUE(MID(TRIM('Tracker&amp;Invoice'!B3498),10,10)),"")</f>
        <v/>
      </c>
      <c r="F3456">
        <f>IF(B3456=1,IFERROR(LOOKUP(2,1/('Tracker&amp;Invoice'!$H3498:$AC3498&lt;&gt;""),COLUMN('Tracker&amp;Invoice'!$H3498:$AC3498)),8),F3455)</f>
        <v>14</v>
      </c>
      <c r="G3456">
        <f>IF(D3456="OVERALL",IFERROR(LOOKUP(2,1/('Tracker&amp;Invoice'!$H3498:$AC3498&lt;&gt;""),COLUMN('Tracker&amp;Invoice'!$H3498:$AC3498)),8),G3457)</f>
        <v>15</v>
      </c>
      <c r="H3456">
        <f t="shared" si="106"/>
        <v>15</v>
      </c>
      <c r="I3456" s="29">
        <f>IF(D3456="INVOICE",SUM('Tracker&amp;Invoice'!$H3498:INDEX('Tracker&amp;Invoice'!$A3498:$AC3498,1,H3456)),0)</f>
        <v>0</v>
      </c>
      <c r="J3456" s="29">
        <f>IF(D3456="OVERALL",SUM('Tracker&amp;Invoice'!$H3498:$AC3498),0)</f>
        <v>0</v>
      </c>
    </row>
    <row r="3457" spans="1:10">
      <c r="A3457" t="e">
        <f t="shared" si="107"/>
        <v>#REF!</v>
      </c>
      <c r="B3457">
        <f>IF(AND('Tracker&amp;Invoice'!A3499&lt;&gt;"",'Tracker&amp;Invoice'!A3499&lt;&gt;"ITEM",'Tracker&amp;Invoice'!A3497="ITEM"),1,0)</f>
        <v>0</v>
      </c>
      <c r="C3457" t="str">
        <f>IF(B3457=1,'Tracker&amp;Invoice'!A3499,C3456)</f>
        <v>BQ-189</v>
      </c>
      <c r="D3457" t="str">
        <f>IF(LEFT(TRIM('Tracker&amp;Invoice'!B3499),9)="INVOICE #","INVOICE",IF(TRIM('Tracker&amp;Invoice'!B3499)="Overall Completion INVOICE","OVERALL",""))</f>
        <v/>
      </c>
      <c r="E3457" t="str">
        <f>IF(D3457="INVOICE",VALUE(MID(TRIM('Tracker&amp;Invoice'!B3499),10,10)),"")</f>
        <v/>
      </c>
      <c r="F3457">
        <f>IF(B3457=1,IFERROR(LOOKUP(2,1/('Tracker&amp;Invoice'!$H3499:$AC3499&lt;&gt;""),COLUMN('Tracker&amp;Invoice'!$H3499:$AC3499)),8),F3456)</f>
        <v>14</v>
      </c>
      <c r="G3457">
        <f>IF(D3457="OVERALL",IFERROR(LOOKUP(2,1/('Tracker&amp;Invoice'!$H3499:$AC3499&lt;&gt;""),COLUMN('Tracker&amp;Invoice'!$H3499:$AC3499)),8),G3458)</f>
        <v>15</v>
      </c>
      <c r="H3457">
        <f t="shared" si="106"/>
        <v>15</v>
      </c>
      <c r="I3457" s="29">
        <f>IF(D3457="INVOICE",SUM('Tracker&amp;Invoice'!$H3499:INDEX('Tracker&amp;Invoice'!$A3499:$AC3499,1,H3457)),0)</f>
        <v>0</v>
      </c>
      <c r="J3457" s="29">
        <f>IF(D3457="OVERALL",SUM('Tracker&amp;Invoice'!$H3499:$AC3499),0)</f>
        <v>0</v>
      </c>
    </row>
    <row r="3458" spans="1:10">
      <c r="A3458" t="e">
        <f t="shared" si="107"/>
        <v>#REF!</v>
      </c>
      <c r="B3458">
        <f>IF(AND('Tracker&amp;Invoice'!A3500&lt;&gt;"",'Tracker&amp;Invoice'!A3500&lt;&gt;"ITEM",'Tracker&amp;Invoice'!A3498="ITEM"),1,0)</f>
        <v>0</v>
      </c>
      <c r="C3458" t="str">
        <f>IF(B3458=1,'Tracker&amp;Invoice'!A3500,C3457)</f>
        <v>BQ-189</v>
      </c>
      <c r="D3458" t="str">
        <f>IF(LEFT(TRIM('Tracker&amp;Invoice'!B3500),9)="INVOICE #","INVOICE",IF(TRIM('Tracker&amp;Invoice'!B3500)="Overall Completion INVOICE","OVERALL",""))</f>
        <v>INVOICE</v>
      </c>
      <c r="E3458">
        <f>IF(D3458="INVOICE",VALUE(MID(TRIM('Tracker&amp;Invoice'!B3500),10,10)),"")</f>
        <v>27</v>
      </c>
      <c r="F3458">
        <f>IF(B3458=1,IFERROR(LOOKUP(2,1/('Tracker&amp;Invoice'!$H3500:$AC3500&lt;&gt;""),COLUMN('Tracker&amp;Invoice'!$H3500:$AC3500)),8),F3457)</f>
        <v>14</v>
      </c>
      <c r="G3458">
        <f>IF(D3458="OVERALL",IFERROR(LOOKUP(2,1/('Tracker&amp;Invoice'!$H3500:$AC3500&lt;&gt;""),COLUMN('Tracker&amp;Invoice'!$H3500:$AC3500)),8),G3459)</f>
        <v>15</v>
      </c>
      <c r="H3458">
        <f t="shared" si="106"/>
        <v>15</v>
      </c>
      <c r="I3458" s="29">
        <f>IF(D3458="INVOICE",SUM('Tracker&amp;Invoice'!$H3500:INDEX('Tracker&amp;Invoice'!$A3500:$AC3500,1,H3458)),0)</f>
        <v>3312</v>
      </c>
      <c r="J3458" s="29">
        <f>IF(D3458="OVERALL",SUM('Tracker&amp;Invoice'!$H3500:$AC3500),0)</f>
        <v>0</v>
      </c>
    </row>
    <row r="3459" spans="1:10">
      <c r="A3459" t="e">
        <f t="shared" si="107"/>
        <v>#REF!</v>
      </c>
      <c r="B3459">
        <f>IF(AND('Tracker&amp;Invoice'!A3501&lt;&gt;"",'Tracker&amp;Invoice'!A3501&lt;&gt;"ITEM",'Tracker&amp;Invoice'!A3499="ITEM"),1,0)</f>
        <v>0</v>
      </c>
      <c r="C3459" t="str">
        <f>IF(B3459=1,'Tracker&amp;Invoice'!A3501,C3458)</f>
        <v>BQ-189</v>
      </c>
      <c r="D3459" t="str">
        <f>IF(LEFT(TRIM('Tracker&amp;Invoice'!B3501),9)="INVOICE #","INVOICE",IF(TRIM('Tracker&amp;Invoice'!B3501)="Overall Completion INVOICE","OVERALL",""))</f>
        <v/>
      </c>
      <c r="E3459" t="str">
        <f>IF(D3459="INVOICE",VALUE(MID(TRIM('Tracker&amp;Invoice'!B3501),10,10)),"")</f>
        <v/>
      </c>
      <c r="F3459">
        <f>IF(B3459=1,IFERROR(LOOKUP(2,1/('Tracker&amp;Invoice'!$H3501:$AC3501&lt;&gt;""),COLUMN('Tracker&amp;Invoice'!$H3501:$AC3501)),8),F3458)</f>
        <v>14</v>
      </c>
      <c r="G3459">
        <f>IF(D3459="OVERALL",IFERROR(LOOKUP(2,1/('Tracker&amp;Invoice'!$H3501:$AC3501&lt;&gt;""),COLUMN('Tracker&amp;Invoice'!$H3501:$AC3501)),8),G3460)</f>
        <v>15</v>
      </c>
      <c r="H3459">
        <f t="shared" ref="H3459:H3522" si="108">MAX(F3459,G3459)</f>
        <v>15</v>
      </c>
      <c r="I3459" s="29">
        <f>IF(D3459="INVOICE",SUM('Tracker&amp;Invoice'!$H3501:INDEX('Tracker&amp;Invoice'!$A3501:$AC3501,1,H3459)),0)</f>
        <v>0</v>
      </c>
      <c r="J3459" s="29">
        <f>IF(D3459="OVERALL",SUM('Tracker&amp;Invoice'!$H3501:$AC3501),0)</f>
        <v>0</v>
      </c>
    </row>
    <row r="3460" spans="1:10">
      <c r="A3460" t="e">
        <f t="shared" ref="A3460:A3523" si="109">A3459+B3460</f>
        <v>#REF!</v>
      </c>
      <c r="B3460">
        <f>IF(AND('Tracker&amp;Invoice'!A3502&lt;&gt;"",'Tracker&amp;Invoice'!A3502&lt;&gt;"ITEM",'Tracker&amp;Invoice'!A3500="ITEM"),1,0)</f>
        <v>0</v>
      </c>
      <c r="C3460" t="str">
        <f>IF(B3460=1,'Tracker&amp;Invoice'!A3502,C3459)</f>
        <v>BQ-189</v>
      </c>
      <c r="D3460" t="str">
        <f>IF(LEFT(TRIM('Tracker&amp;Invoice'!B3502),9)="INVOICE #","INVOICE",IF(TRIM('Tracker&amp;Invoice'!B3502)="Overall Completion INVOICE","OVERALL",""))</f>
        <v>INVOICE</v>
      </c>
      <c r="E3460">
        <f>IF(D3460="INVOICE",VALUE(MID(TRIM('Tracker&amp;Invoice'!B3502),10,10)),"")</f>
        <v>28</v>
      </c>
      <c r="F3460">
        <f>IF(B3460=1,IFERROR(LOOKUP(2,1/('Tracker&amp;Invoice'!$H3502:$AC3502&lt;&gt;""),COLUMN('Tracker&amp;Invoice'!$H3502:$AC3502)),8),F3459)</f>
        <v>14</v>
      </c>
      <c r="G3460">
        <f>IF(D3460="OVERALL",IFERROR(LOOKUP(2,1/('Tracker&amp;Invoice'!$H3502:$AC3502&lt;&gt;""),COLUMN('Tracker&amp;Invoice'!$H3502:$AC3502)),8),G3461)</f>
        <v>15</v>
      </c>
      <c r="H3460">
        <f t="shared" si="108"/>
        <v>15</v>
      </c>
      <c r="I3460" s="29">
        <f>IF(D3460="INVOICE",SUM('Tracker&amp;Invoice'!$H3502:INDEX('Tracker&amp;Invoice'!$A3502:$AC3502,1,H3460)),0)</f>
        <v>368</v>
      </c>
      <c r="J3460" s="29">
        <f>IF(D3460="OVERALL",SUM('Tracker&amp;Invoice'!$H3502:$AC3502),0)</f>
        <v>0</v>
      </c>
    </row>
    <row r="3461" spans="1:10">
      <c r="A3461" t="e">
        <f t="shared" si="109"/>
        <v>#REF!</v>
      </c>
      <c r="B3461">
        <f>IF(AND('Tracker&amp;Invoice'!A3503&lt;&gt;"",'Tracker&amp;Invoice'!A3503&lt;&gt;"ITEM",'Tracker&amp;Invoice'!A3501="ITEM"),1,0)</f>
        <v>0</v>
      </c>
      <c r="C3461" t="str">
        <f>IF(B3461=1,'Tracker&amp;Invoice'!A3503,C3460)</f>
        <v>BQ-189</v>
      </c>
      <c r="D3461" t="str">
        <f>IF(LEFT(TRIM('Tracker&amp;Invoice'!B3503),9)="INVOICE #","INVOICE",IF(TRIM('Tracker&amp;Invoice'!B3503)="Overall Completion INVOICE","OVERALL",""))</f>
        <v/>
      </c>
      <c r="E3461" t="str">
        <f>IF(D3461="INVOICE",VALUE(MID(TRIM('Tracker&amp;Invoice'!B3503),10,10)),"")</f>
        <v/>
      </c>
      <c r="F3461">
        <f>IF(B3461=1,IFERROR(LOOKUP(2,1/('Tracker&amp;Invoice'!$H3503:$AC3503&lt;&gt;""),COLUMN('Tracker&amp;Invoice'!$H3503:$AC3503)),8),F3460)</f>
        <v>14</v>
      </c>
      <c r="G3461">
        <f>IF(D3461="OVERALL",IFERROR(LOOKUP(2,1/('Tracker&amp;Invoice'!$H3503:$AC3503&lt;&gt;""),COLUMN('Tracker&amp;Invoice'!$H3503:$AC3503)),8),G3462)</f>
        <v>15</v>
      </c>
      <c r="H3461">
        <f t="shared" si="108"/>
        <v>15</v>
      </c>
      <c r="I3461" s="29">
        <f>IF(D3461="INVOICE",SUM('Tracker&amp;Invoice'!$H3503:INDEX('Tracker&amp;Invoice'!$A3503:$AC3503,1,H3461)),0)</f>
        <v>0</v>
      </c>
      <c r="J3461" s="29">
        <f>IF(D3461="OVERALL",SUM('Tracker&amp;Invoice'!$H3503:$AC3503),0)</f>
        <v>0</v>
      </c>
    </row>
    <row r="3462" spans="1:10">
      <c r="A3462" t="e">
        <f t="shared" si="109"/>
        <v>#REF!</v>
      </c>
      <c r="B3462">
        <f>IF(AND('Tracker&amp;Invoice'!A3504&lt;&gt;"",'Tracker&amp;Invoice'!A3504&lt;&gt;"ITEM",'Tracker&amp;Invoice'!A3502="ITEM"),1,0)</f>
        <v>0</v>
      </c>
      <c r="C3462" t="str">
        <f>IF(B3462=1,'Tracker&amp;Invoice'!A3504,C3461)</f>
        <v>BQ-189</v>
      </c>
      <c r="D3462" t="str">
        <f>IF(LEFT(TRIM('Tracker&amp;Invoice'!B3504),9)="INVOICE #","INVOICE",IF(TRIM('Tracker&amp;Invoice'!B3504)="Overall Completion INVOICE","OVERALL",""))</f>
        <v>OVERALL</v>
      </c>
      <c r="E3462" t="str">
        <f>IF(D3462="INVOICE",VALUE(MID(TRIM('Tracker&amp;Invoice'!B3504),10,10)),"")</f>
        <v/>
      </c>
      <c r="F3462">
        <f>IF(B3462=1,IFERROR(LOOKUP(2,1/('Tracker&amp;Invoice'!$H3504:$AC3504&lt;&gt;""),COLUMN('Tracker&amp;Invoice'!$H3504:$AC3504)),8),F3461)</f>
        <v>14</v>
      </c>
      <c r="G3462">
        <f>IF(D3462="OVERALL",IFERROR(LOOKUP(2,1/('Tracker&amp;Invoice'!$H3504:$AC3504&lt;&gt;""),COLUMN('Tracker&amp;Invoice'!$H3504:$AC3504)),8),G3463)</f>
        <v>15</v>
      </c>
      <c r="H3462">
        <f t="shared" si="108"/>
        <v>15</v>
      </c>
      <c r="I3462" s="29">
        <f>IF(D3462="INVOICE",SUM('Tracker&amp;Invoice'!$H3504:INDEX('Tracker&amp;Invoice'!$A3504:$AC3504,1,H3462)),0)</f>
        <v>0</v>
      </c>
      <c r="J3462" s="29">
        <f>IF(D3462="OVERALL",SUM('Tracker&amp;Invoice'!$H3504:$AC3504),0)</f>
        <v>3680</v>
      </c>
    </row>
    <row r="3463" spans="1:10">
      <c r="A3463" t="e">
        <f t="shared" si="109"/>
        <v>#REF!</v>
      </c>
      <c r="B3463">
        <f>IF(AND('Tracker&amp;Invoice'!A3505&lt;&gt;"",'Tracker&amp;Invoice'!A3505&lt;&gt;"ITEM",'Tracker&amp;Invoice'!A3503="ITEM"),1,0)</f>
        <v>0</v>
      </c>
      <c r="C3463" t="str">
        <f>IF(B3463=1,'Tracker&amp;Invoice'!A3505,C3462)</f>
        <v>BQ-189</v>
      </c>
      <c r="D3463" t="str">
        <f>IF(LEFT(TRIM('Tracker&amp;Invoice'!B3505),9)="INVOICE #","INVOICE",IF(TRIM('Tracker&amp;Invoice'!B3505)="Overall Completion INVOICE","OVERALL",""))</f>
        <v/>
      </c>
      <c r="E3463" t="str">
        <f>IF(D3463="INVOICE",VALUE(MID(TRIM('Tracker&amp;Invoice'!B3505),10,10)),"")</f>
        <v/>
      </c>
      <c r="F3463">
        <f>IF(B3463=1,IFERROR(LOOKUP(2,1/('Tracker&amp;Invoice'!$H3505:$AC3505&lt;&gt;""),COLUMN('Tracker&amp;Invoice'!$H3505:$AC3505)),8),F3462)</f>
        <v>14</v>
      </c>
      <c r="G3463">
        <f>IF(D3463="OVERALL",IFERROR(LOOKUP(2,1/('Tracker&amp;Invoice'!$H3505:$AC3505&lt;&gt;""),COLUMN('Tracker&amp;Invoice'!$H3505:$AC3505)),8),G3464)</f>
        <v>15</v>
      </c>
      <c r="H3463">
        <f t="shared" si="108"/>
        <v>15</v>
      </c>
      <c r="I3463" s="29">
        <f>IF(D3463="INVOICE",SUM('Tracker&amp;Invoice'!$H3505:INDEX('Tracker&amp;Invoice'!$A3505:$AC3505,1,H3463)),0)</f>
        <v>0</v>
      </c>
      <c r="J3463" s="29">
        <f>IF(D3463="OVERALL",SUM('Tracker&amp;Invoice'!$H3505:$AC3505),0)</f>
        <v>0</v>
      </c>
    </row>
    <row r="3464" spans="1:10">
      <c r="A3464" t="e">
        <f t="shared" si="109"/>
        <v>#REF!</v>
      </c>
      <c r="B3464">
        <f>IF(AND('Tracker&amp;Invoice'!A3506&lt;&gt;"",'Tracker&amp;Invoice'!A3506&lt;&gt;"ITEM",'Tracker&amp;Invoice'!A3504="ITEM"),1,0)</f>
        <v>0</v>
      </c>
      <c r="C3464" t="str">
        <f>IF(B3464=1,'Tracker&amp;Invoice'!A3506,C3463)</f>
        <v>BQ-189</v>
      </c>
      <c r="D3464" t="str">
        <f>IF(LEFT(TRIM('Tracker&amp;Invoice'!B3506),9)="INVOICE #","INVOICE",IF(TRIM('Tracker&amp;Invoice'!B3506)="Overall Completion INVOICE","OVERALL",""))</f>
        <v/>
      </c>
      <c r="E3464" t="str">
        <f>IF(D3464="INVOICE",VALUE(MID(TRIM('Tracker&amp;Invoice'!B3506),10,10)),"")</f>
        <v/>
      </c>
      <c r="F3464">
        <f>IF(B3464=1,IFERROR(LOOKUP(2,1/('Tracker&amp;Invoice'!$H3506:$AC3506&lt;&gt;""),COLUMN('Tracker&amp;Invoice'!$H3506:$AC3506)),8),F3463)</f>
        <v>14</v>
      </c>
      <c r="G3464">
        <f>IF(D3464="OVERALL",IFERROR(LOOKUP(2,1/('Tracker&amp;Invoice'!$H3506:$AC3506&lt;&gt;""),COLUMN('Tracker&amp;Invoice'!$H3506:$AC3506)),8),G3465)</f>
        <v>15</v>
      </c>
      <c r="H3464">
        <f t="shared" si="108"/>
        <v>15</v>
      </c>
      <c r="I3464" s="29">
        <f>IF(D3464="INVOICE",SUM('Tracker&amp;Invoice'!$H3506:INDEX('Tracker&amp;Invoice'!$A3506:$AC3506,1,H3464)),0)</f>
        <v>0</v>
      </c>
      <c r="J3464" s="29">
        <f>IF(D3464="OVERALL",SUM('Tracker&amp;Invoice'!$H3506:$AC3506),0)</f>
        <v>0</v>
      </c>
    </row>
    <row r="3465" spans="1:10">
      <c r="A3465" t="e">
        <f t="shared" si="109"/>
        <v>#REF!</v>
      </c>
      <c r="B3465">
        <f>IF(AND('Tracker&amp;Invoice'!A3507&lt;&gt;"",'Tracker&amp;Invoice'!A3507&lt;&gt;"ITEM",'Tracker&amp;Invoice'!A3505="ITEM"),1,0)</f>
        <v>0</v>
      </c>
      <c r="C3465" t="str">
        <f>IF(B3465=1,'Tracker&amp;Invoice'!A3507,C3464)</f>
        <v>BQ-189</v>
      </c>
      <c r="D3465" t="str">
        <f>IF(LEFT(TRIM('Tracker&amp;Invoice'!B3507),9)="INVOICE #","INVOICE",IF(TRIM('Tracker&amp;Invoice'!B3507)="Overall Completion INVOICE","OVERALL",""))</f>
        <v/>
      </c>
      <c r="E3465" t="str">
        <f>IF(D3465="INVOICE",VALUE(MID(TRIM('Tracker&amp;Invoice'!B3507),10,10)),"")</f>
        <v/>
      </c>
      <c r="F3465">
        <f>IF(B3465=1,IFERROR(LOOKUP(2,1/('Tracker&amp;Invoice'!$H3507:$AC3507&lt;&gt;""),COLUMN('Tracker&amp;Invoice'!$H3507:$AC3507)),8),F3464)</f>
        <v>14</v>
      </c>
      <c r="G3465">
        <f>IF(D3465="OVERALL",IFERROR(LOOKUP(2,1/('Tracker&amp;Invoice'!$H3507:$AC3507&lt;&gt;""),COLUMN('Tracker&amp;Invoice'!$H3507:$AC3507)),8),G3466)</f>
        <v>15</v>
      </c>
      <c r="H3465">
        <f t="shared" si="108"/>
        <v>15</v>
      </c>
      <c r="I3465" s="29">
        <f>IF(D3465="INVOICE",SUM('Tracker&amp;Invoice'!$H3507:INDEX('Tracker&amp;Invoice'!$A3507:$AC3507,1,H3465)),0)</f>
        <v>0</v>
      </c>
      <c r="J3465" s="29">
        <f>IF(D3465="OVERALL",SUM('Tracker&amp;Invoice'!$H3507:$AC3507),0)</f>
        <v>0</v>
      </c>
    </row>
    <row r="3466" spans="1:10">
      <c r="A3466" t="e">
        <f t="shared" si="109"/>
        <v>#REF!</v>
      </c>
      <c r="B3466">
        <f>IF(AND('Tracker&amp;Invoice'!A3508&lt;&gt;"",'Tracker&amp;Invoice'!A3508&lt;&gt;"ITEM",'Tracker&amp;Invoice'!A3506="ITEM"),1,0)</f>
        <v>0</v>
      </c>
      <c r="C3466" t="str">
        <f>IF(B3466=1,'Tracker&amp;Invoice'!A3508,C3465)</f>
        <v>BQ-189</v>
      </c>
      <c r="D3466" t="str">
        <f>IF(LEFT(TRIM('Tracker&amp;Invoice'!B3508),9)="INVOICE #","INVOICE",IF(TRIM('Tracker&amp;Invoice'!B3508)="Overall Completion INVOICE","OVERALL",""))</f>
        <v/>
      </c>
      <c r="E3466" t="str">
        <f>IF(D3466="INVOICE",VALUE(MID(TRIM('Tracker&amp;Invoice'!B3508),10,10)),"")</f>
        <v/>
      </c>
      <c r="F3466">
        <f>IF(B3466=1,IFERROR(LOOKUP(2,1/('Tracker&amp;Invoice'!$H3508:$AC3508&lt;&gt;""),COLUMN('Tracker&amp;Invoice'!$H3508:$AC3508)),8),F3465)</f>
        <v>14</v>
      </c>
      <c r="G3466">
        <f>IF(D3466="OVERALL",IFERROR(LOOKUP(2,1/('Tracker&amp;Invoice'!$H3508:$AC3508&lt;&gt;""),COLUMN('Tracker&amp;Invoice'!$H3508:$AC3508)),8),G3467)</f>
        <v>15</v>
      </c>
      <c r="H3466">
        <f t="shared" si="108"/>
        <v>15</v>
      </c>
      <c r="I3466" s="29">
        <f>IF(D3466="INVOICE",SUM('Tracker&amp;Invoice'!$H3508:INDEX('Tracker&amp;Invoice'!$A3508:$AC3508,1,H3466)),0)</f>
        <v>0</v>
      </c>
      <c r="J3466" s="29">
        <f>IF(D3466="OVERALL",SUM('Tracker&amp;Invoice'!$H3508:$AC3508),0)</f>
        <v>0</v>
      </c>
    </row>
    <row r="3467" spans="1:10">
      <c r="A3467" t="e">
        <f t="shared" si="109"/>
        <v>#REF!</v>
      </c>
      <c r="B3467">
        <f>IF(AND('Tracker&amp;Invoice'!A3509&lt;&gt;"",'Tracker&amp;Invoice'!A3509&lt;&gt;"ITEM",'Tracker&amp;Invoice'!A3507="ITEM"),1,0)</f>
        <v>0</v>
      </c>
      <c r="C3467" t="str">
        <f>IF(B3467=1,'Tracker&amp;Invoice'!A3509,C3466)</f>
        <v>BQ-189</v>
      </c>
      <c r="D3467" t="str">
        <f>IF(LEFT(TRIM('Tracker&amp;Invoice'!B3509),9)="INVOICE #","INVOICE",IF(TRIM('Tracker&amp;Invoice'!B3509)="Overall Completion INVOICE","OVERALL",""))</f>
        <v/>
      </c>
      <c r="E3467" t="str">
        <f>IF(D3467="INVOICE",VALUE(MID(TRIM('Tracker&amp;Invoice'!B3509),10,10)),"")</f>
        <v/>
      </c>
      <c r="F3467">
        <f>IF(B3467=1,IFERROR(LOOKUP(2,1/('Tracker&amp;Invoice'!$H3509:$AC3509&lt;&gt;""),COLUMN('Tracker&amp;Invoice'!$H3509:$AC3509)),8),F3466)</f>
        <v>14</v>
      </c>
      <c r="G3467">
        <f>IF(D3467="OVERALL",IFERROR(LOOKUP(2,1/('Tracker&amp;Invoice'!$H3509:$AC3509&lt;&gt;""),COLUMN('Tracker&amp;Invoice'!$H3509:$AC3509)),8),G3468)</f>
        <v>15</v>
      </c>
      <c r="H3467">
        <f t="shared" si="108"/>
        <v>15</v>
      </c>
      <c r="I3467" s="29">
        <f>IF(D3467="INVOICE",SUM('Tracker&amp;Invoice'!$H3509:INDEX('Tracker&amp;Invoice'!$A3509:$AC3509,1,H3467)),0)</f>
        <v>0</v>
      </c>
      <c r="J3467" s="29">
        <f>IF(D3467="OVERALL",SUM('Tracker&amp;Invoice'!$H3509:$AC3509),0)</f>
        <v>0</v>
      </c>
    </row>
    <row r="3468" spans="1:10">
      <c r="A3468" t="e">
        <f t="shared" si="109"/>
        <v>#REF!</v>
      </c>
      <c r="B3468">
        <f>IF(AND('Tracker&amp;Invoice'!A3510&lt;&gt;"",'Tracker&amp;Invoice'!A3510&lt;&gt;"ITEM",'Tracker&amp;Invoice'!A3508="ITEM"),1,0)</f>
        <v>0</v>
      </c>
      <c r="C3468" t="str">
        <f>IF(B3468=1,'Tracker&amp;Invoice'!A3510,C3467)</f>
        <v>BQ-189</v>
      </c>
      <c r="D3468" t="str">
        <f>IF(LEFT(TRIM('Tracker&amp;Invoice'!B3510),9)="INVOICE #","INVOICE",IF(TRIM('Tracker&amp;Invoice'!B3510)="Overall Completion INVOICE","OVERALL",""))</f>
        <v/>
      </c>
      <c r="E3468" t="str">
        <f>IF(D3468="INVOICE",VALUE(MID(TRIM('Tracker&amp;Invoice'!B3510),10,10)),"")</f>
        <v/>
      </c>
      <c r="F3468">
        <f>IF(B3468=1,IFERROR(LOOKUP(2,1/('Tracker&amp;Invoice'!$H3510:$AC3510&lt;&gt;""),COLUMN('Tracker&amp;Invoice'!$H3510:$AC3510)),8),F3467)</f>
        <v>14</v>
      </c>
      <c r="G3468">
        <f>IF(D3468="OVERALL",IFERROR(LOOKUP(2,1/('Tracker&amp;Invoice'!$H3510:$AC3510&lt;&gt;""),COLUMN('Tracker&amp;Invoice'!$H3510:$AC3510)),8),G3469)</f>
        <v>15</v>
      </c>
      <c r="H3468">
        <f t="shared" si="108"/>
        <v>15</v>
      </c>
      <c r="I3468" s="29">
        <f>IF(D3468="INVOICE",SUM('Tracker&amp;Invoice'!$H3510:INDEX('Tracker&amp;Invoice'!$A3510:$AC3510,1,H3468)),0)</f>
        <v>0</v>
      </c>
      <c r="J3468" s="29">
        <f>IF(D3468="OVERALL",SUM('Tracker&amp;Invoice'!$H3510:$AC3510),0)</f>
        <v>0</v>
      </c>
    </row>
    <row r="3469" spans="1:10">
      <c r="A3469" t="e">
        <f t="shared" si="109"/>
        <v>#REF!</v>
      </c>
      <c r="B3469">
        <f>IF(AND('Tracker&amp;Invoice'!A3511&lt;&gt;"",'Tracker&amp;Invoice'!A3511&lt;&gt;"ITEM",'Tracker&amp;Invoice'!A3509="ITEM"),1,0)</f>
        <v>0</v>
      </c>
      <c r="C3469" t="str">
        <f>IF(B3469=1,'Tracker&amp;Invoice'!A3511,C3468)</f>
        <v>BQ-189</v>
      </c>
      <c r="D3469" t="str">
        <f>IF(LEFT(TRIM('Tracker&amp;Invoice'!B3511),9)="INVOICE #","INVOICE",IF(TRIM('Tracker&amp;Invoice'!B3511)="Overall Completion INVOICE","OVERALL",""))</f>
        <v/>
      </c>
      <c r="E3469" t="str">
        <f>IF(D3469="INVOICE",VALUE(MID(TRIM('Tracker&amp;Invoice'!B3511),10,10)),"")</f>
        <v/>
      </c>
      <c r="F3469">
        <f>IF(B3469=1,IFERROR(LOOKUP(2,1/('Tracker&amp;Invoice'!$H3511:$AC3511&lt;&gt;""),COLUMN('Tracker&amp;Invoice'!$H3511:$AC3511)),8),F3468)</f>
        <v>14</v>
      </c>
      <c r="G3469">
        <f>IF(D3469="OVERALL",IFERROR(LOOKUP(2,1/('Tracker&amp;Invoice'!$H3511:$AC3511&lt;&gt;""),COLUMN('Tracker&amp;Invoice'!$H3511:$AC3511)),8),G3470)</f>
        <v>15</v>
      </c>
      <c r="H3469">
        <f t="shared" si="108"/>
        <v>15</v>
      </c>
      <c r="I3469" s="29">
        <f>IF(D3469="INVOICE",SUM('Tracker&amp;Invoice'!$H3511:INDEX('Tracker&amp;Invoice'!$A3511:$AC3511,1,H3469)),0)</f>
        <v>0</v>
      </c>
      <c r="J3469" s="29">
        <f>IF(D3469="OVERALL",SUM('Tracker&amp;Invoice'!$H3511:$AC3511),0)</f>
        <v>0</v>
      </c>
    </row>
    <row r="3470" spans="1:10">
      <c r="A3470" t="e">
        <f t="shared" si="109"/>
        <v>#REF!</v>
      </c>
      <c r="B3470">
        <f>IF(AND('Tracker&amp;Invoice'!A3512&lt;&gt;"",'Tracker&amp;Invoice'!A3512&lt;&gt;"ITEM",'Tracker&amp;Invoice'!A3510="ITEM"),1,0)</f>
        <v>0</v>
      </c>
      <c r="C3470" t="str">
        <f>IF(B3470=1,'Tracker&amp;Invoice'!A3512,C3469)</f>
        <v>BQ-189</v>
      </c>
      <c r="D3470" t="str">
        <f>IF(LEFT(TRIM('Tracker&amp;Invoice'!B3512),9)="INVOICE #","INVOICE",IF(TRIM('Tracker&amp;Invoice'!B3512)="Overall Completion INVOICE","OVERALL",""))</f>
        <v/>
      </c>
      <c r="E3470" t="str">
        <f>IF(D3470="INVOICE",VALUE(MID(TRIM('Tracker&amp;Invoice'!B3512),10,10)),"")</f>
        <v/>
      </c>
      <c r="F3470">
        <f>IF(B3470=1,IFERROR(LOOKUP(2,1/('Tracker&amp;Invoice'!$H3512:$AC3512&lt;&gt;""),COLUMN('Tracker&amp;Invoice'!$H3512:$AC3512)),8),F3469)</f>
        <v>14</v>
      </c>
      <c r="G3470">
        <f>IF(D3470="OVERALL",IFERROR(LOOKUP(2,1/('Tracker&amp;Invoice'!$H3512:$AC3512&lt;&gt;""),COLUMN('Tracker&amp;Invoice'!$H3512:$AC3512)),8),G3471)</f>
        <v>15</v>
      </c>
      <c r="H3470">
        <f t="shared" si="108"/>
        <v>15</v>
      </c>
      <c r="I3470" s="29">
        <f>IF(D3470="INVOICE",SUM('Tracker&amp;Invoice'!$H3512:INDEX('Tracker&amp;Invoice'!$A3512:$AC3512,1,H3470)),0)</f>
        <v>0</v>
      </c>
      <c r="J3470" s="29">
        <f>IF(D3470="OVERALL",SUM('Tracker&amp;Invoice'!$H3512:$AC3512),0)</f>
        <v>0</v>
      </c>
    </row>
    <row r="3471" spans="1:10">
      <c r="A3471" t="e">
        <f t="shared" si="109"/>
        <v>#REF!</v>
      </c>
      <c r="B3471">
        <f>IF(AND('Tracker&amp;Invoice'!A3513&lt;&gt;"",'Tracker&amp;Invoice'!A3513&lt;&gt;"ITEM",'Tracker&amp;Invoice'!A3511="ITEM"),1,0)</f>
        <v>1</v>
      </c>
      <c r="C3471" t="str">
        <f>IF(B3471=1,'Tracker&amp;Invoice'!A3513,C3470)</f>
        <v>BQ-190</v>
      </c>
      <c r="D3471" t="str">
        <f>IF(LEFT(TRIM('Tracker&amp;Invoice'!B3513),9)="INVOICE #","INVOICE",IF(TRIM('Tracker&amp;Invoice'!B3513)="Overall Completion INVOICE","OVERALL",""))</f>
        <v/>
      </c>
      <c r="E3471" t="str">
        <f>IF(D3471="INVOICE",VALUE(MID(TRIM('Tracker&amp;Invoice'!B3513),10,10)),"")</f>
        <v/>
      </c>
      <c r="F3471">
        <f>IF(B3471=1,IFERROR(LOOKUP(2,1/('Tracker&amp;Invoice'!$H3513:$AC3513&lt;&gt;""),COLUMN('Tracker&amp;Invoice'!$H3513:$AC3513)),8),F3470)</f>
        <v>14</v>
      </c>
      <c r="G3471">
        <f>IF(D3471="OVERALL",IFERROR(LOOKUP(2,1/('Tracker&amp;Invoice'!$H3513:$AC3513&lt;&gt;""),COLUMN('Tracker&amp;Invoice'!$H3513:$AC3513)),8),G3472)</f>
        <v>15</v>
      </c>
      <c r="H3471">
        <f t="shared" si="108"/>
        <v>15</v>
      </c>
      <c r="I3471" s="29">
        <f>IF(D3471="INVOICE",SUM('Tracker&amp;Invoice'!$H3513:INDEX('Tracker&amp;Invoice'!$A3513:$AC3513,1,H3471)),0)</f>
        <v>0</v>
      </c>
      <c r="J3471" s="29">
        <f>IF(D3471="OVERALL",SUM('Tracker&amp;Invoice'!$H3513:$AC3513),0)</f>
        <v>0</v>
      </c>
    </row>
    <row r="3472" spans="1:10">
      <c r="A3472" t="e">
        <f t="shared" si="109"/>
        <v>#REF!</v>
      </c>
      <c r="B3472">
        <f>IF(AND('Tracker&amp;Invoice'!A3514&lt;&gt;"",'Tracker&amp;Invoice'!A3514&lt;&gt;"ITEM",'Tracker&amp;Invoice'!A3512="ITEM"),1,0)</f>
        <v>0</v>
      </c>
      <c r="C3472" t="str">
        <f>IF(B3472=1,'Tracker&amp;Invoice'!A3514,C3471)</f>
        <v>BQ-190</v>
      </c>
      <c r="D3472" t="str">
        <f>IF(LEFT(TRIM('Tracker&amp;Invoice'!B3514),9)="INVOICE #","INVOICE",IF(TRIM('Tracker&amp;Invoice'!B3514)="Overall Completion INVOICE","OVERALL",""))</f>
        <v/>
      </c>
      <c r="E3472" t="str">
        <f>IF(D3472="INVOICE",VALUE(MID(TRIM('Tracker&amp;Invoice'!B3514),10,10)),"")</f>
        <v/>
      </c>
      <c r="F3472">
        <f>IF(B3472=1,IFERROR(LOOKUP(2,1/('Tracker&amp;Invoice'!$H3514:$AC3514&lt;&gt;""),COLUMN('Tracker&amp;Invoice'!$H3514:$AC3514)),8),F3471)</f>
        <v>14</v>
      </c>
      <c r="G3472">
        <f>IF(D3472="OVERALL",IFERROR(LOOKUP(2,1/('Tracker&amp;Invoice'!$H3514:$AC3514&lt;&gt;""),COLUMN('Tracker&amp;Invoice'!$H3514:$AC3514)),8),G3473)</f>
        <v>15</v>
      </c>
      <c r="H3472">
        <f t="shared" si="108"/>
        <v>15</v>
      </c>
      <c r="I3472" s="29">
        <f>IF(D3472="INVOICE",SUM('Tracker&amp;Invoice'!$H3514:INDEX('Tracker&amp;Invoice'!$A3514:$AC3514,1,H3472)),0)</f>
        <v>0</v>
      </c>
      <c r="J3472" s="29">
        <f>IF(D3472="OVERALL",SUM('Tracker&amp;Invoice'!$H3514:$AC3514),0)</f>
        <v>0</v>
      </c>
    </row>
    <row r="3473" spans="1:10">
      <c r="A3473" t="e">
        <f t="shared" si="109"/>
        <v>#REF!</v>
      </c>
      <c r="B3473">
        <f>IF(AND('Tracker&amp;Invoice'!A3515&lt;&gt;"",'Tracker&amp;Invoice'!A3515&lt;&gt;"ITEM",'Tracker&amp;Invoice'!A3513="ITEM"),1,0)</f>
        <v>0</v>
      </c>
      <c r="C3473" t="str">
        <f>IF(B3473=1,'Tracker&amp;Invoice'!A3515,C3472)</f>
        <v>BQ-190</v>
      </c>
      <c r="D3473" t="str">
        <f>IF(LEFT(TRIM('Tracker&amp;Invoice'!B3515),9)="INVOICE #","INVOICE",IF(TRIM('Tracker&amp;Invoice'!B3515)="Overall Completion INVOICE","OVERALL",""))</f>
        <v/>
      </c>
      <c r="E3473" t="str">
        <f>IF(D3473="INVOICE",VALUE(MID(TRIM('Tracker&amp;Invoice'!B3515),10,10)),"")</f>
        <v/>
      </c>
      <c r="F3473">
        <f>IF(B3473=1,IFERROR(LOOKUP(2,1/('Tracker&amp;Invoice'!$H3515:$AC3515&lt;&gt;""),COLUMN('Tracker&amp;Invoice'!$H3515:$AC3515)),8),F3472)</f>
        <v>14</v>
      </c>
      <c r="G3473">
        <f>IF(D3473="OVERALL",IFERROR(LOOKUP(2,1/('Tracker&amp;Invoice'!$H3515:$AC3515&lt;&gt;""),COLUMN('Tracker&amp;Invoice'!$H3515:$AC3515)),8),G3474)</f>
        <v>15</v>
      </c>
      <c r="H3473">
        <f t="shared" si="108"/>
        <v>15</v>
      </c>
      <c r="I3473" s="29">
        <f>IF(D3473="INVOICE",SUM('Tracker&amp;Invoice'!$H3515:INDEX('Tracker&amp;Invoice'!$A3515:$AC3515,1,H3473)),0)</f>
        <v>0</v>
      </c>
      <c r="J3473" s="29">
        <f>IF(D3473="OVERALL",SUM('Tracker&amp;Invoice'!$H3515:$AC3515),0)</f>
        <v>0</v>
      </c>
    </row>
    <row r="3474" spans="1:10">
      <c r="A3474" t="e">
        <f t="shared" si="109"/>
        <v>#REF!</v>
      </c>
      <c r="B3474">
        <f>IF(AND('Tracker&amp;Invoice'!A3516&lt;&gt;"",'Tracker&amp;Invoice'!A3516&lt;&gt;"ITEM",'Tracker&amp;Invoice'!A3514="ITEM"),1,0)</f>
        <v>0</v>
      </c>
      <c r="C3474" t="str">
        <f>IF(B3474=1,'Tracker&amp;Invoice'!A3516,C3473)</f>
        <v>BQ-190</v>
      </c>
      <c r="D3474" t="str">
        <f>IF(LEFT(TRIM('Tracker&amp;Invoice'!B3516),9)="INVOICE #","INVOICE",IF(TRIM('Tracker&amp;Invoice'!B3516)="Overall Completion INVOICE","OVERALL",""))</f>
        <v>INVOICE</v>
      </c>
      <c r="E3474">
        <f>IF(D3474="INVOICE",VALUE(MID(TRIM('Tracker&amp;Invoice'!B3516),10,10)),"")</f>
        <v>27</v>
      </c>
      <c r="F3474">
        <f>IF(B3474=1,IFERROR(LOOKUP(2,1/('Tracker&amp;Invoice'!$H3516:$AC3516&lt;&gt;""),COLUMN('Tracker&amp;Invoice'!$H3516:$AC3516)),8),F3473)</f>
        <v>14</v>
      </c>
      <c r="G3474">
        <f>IF(D3474="OVERALL",IFERROR(LOOKUP(2,1/('Tracker&amp;Invoice'!$H3516:$AC3516&lt;&gt;""),COLUMN('Tracker&amp;Invoice'!$H3516:$AC3516)),8),G3475)</f>
        <v>15</v>
      </c>
      <c r="H3474">
        <f t="shared" si="108"/>
        <v>15</v>
      </c>
      <c r="I3474" s="29">
        <f>IF(D3474="INVOICE",SUM('Tracker&amp;Invoice'!$H3516:INDEX('Tracker&amp;Invoice'!$A3516:$AC3516,1,H3474)),0)</f>
        <v>1656</v>
      </c>
      <c r="J3474" s="29">
        <f>IF(D3474="OVERALL",SUM('Tracker&amp;Invoice'!$H3516:$AC3516),0)</f>
        <v>0</v>
      </c>
    </row>
    <row r="3475" spans="1:10">
      <c r="A3475" t="e">
        <f t="shared" si="109"/>
        <v>#REF!</v>
      </c>
      <c r="B3475">
        <f>IF(AND('Tracker&amp;Invoice'!A3517&lt;&gt;"",'Tracker&amp;Invoice'!A3517&lt;&gt;"ITEM",'Tracker&amp;Invoice'!A3515="ITEM"),1,0)</f>
        <v>0</v>
      </c>
      <c r="C3475" t="str">
        <f>IF(B3475=1,'Tracker&amp;Invoice'!A3517,C3474)</f>
        <v>BQ-190</v>
      </c>
      <c r="D3475" t="str">
        <f>IF(LEFT(TRIM('Tracker&amp;Invoice'!B3517),9)="INVOICE #","INVOICE",IF(TRIM('Tracker&amp;Invoice'!B3517)="Overall Completion INVOICE","OVERALL",""))</f>
        <v/>
      </c>
      <c r="E3475" t="str">
        <f>IF(D3475="INVOICE",VALUE(MID(TRIM('Tracker&amp;Invoice'!B3517),10,10)),"")</f>
        <v/>
      </c>
      <c r="F3475">
        <f>IF(B3475=1,IFERROR(LOOKUP(2,1/('Tracker&amp;Invoice'!$H3517:$AC3517&lt;&gt;""),COLUMN('Tracker&amp;Invoice'!$H3517:$AC3517)),8),F3474)</f>
        <v>14</v>
      </c>
      <c r="G3475">
        <f>IF(D3475="OVERALL",IFERROR(LOOKUP(2,1/('Tracker&amp;Invoice'!$H3517:$AC3517&lt;&gt;""),COLUMN('Tracker&amp;Invoice'!$H3517:$AC3517)),8),G3476)</f>
        <v>15</v>
      </c>
      <c r="H3475">
        <f t="shared" si="108"/>
        <v>15</v>
      </c>
      <c r="I3475" s="29">
        <f>IF(D3475="INVOICE",SUM('Tracker&amp;Invoice'!$H3517:INDEX('Tracker&amp;Invoice'!$A3517:$AC3517,1,H3475)),0)</f>
        <v>0</v>
      </c>
      <c r="J3475" s="29">
        <f>IF(D3475="OVERALL",SUM('Tracker&amp;Invoice'!$H3517:$AC3517),0)</f>
        <v>0</v>
      </c>
    </row>
    <row r="3476" spans="1:10">
      <c r="A3476" t="e">
        <f t="shared" si="109"/>
        <v>#REF!</v>
      </c>
      <c r="B3476">
        <f>IF(AND('Tracker&amp;Invoice'!A3518&lt;&gt;"",'Tracker&amp;Invoice'!A3518&lt;&gt;"ITEM",'Tracker&amp;Invoice'!A3516="ITEM"),1,0)</f>
        <v>0</v>
      </c>
      <c r="C3476" t="str">
        <f>IF(B3476=1,'Tracker&amp;Invoice'!A3518,C3475)</f>
        <v>BQ-190</v>
      </c>
      <c r="D3476" t="str">
        <f>IF(LEFT(TRIM('Tracker&amp;Invoice'!B3518),9)="INVOICE #","INVOICE",IF(TRIM('Tracker&amp;Invoice'!B3518)="Overall Completion INVOICE","OVERALL",""))</f>
        <v>INVOICE</v>
      </c>
      <c r="E3476">
        <f>IF(D3476="INVOICE",VALUE(MID(TRIM('Tracker&amp;Invoice'!B3518),10,10)),"")</f>
        <v>28</v>
      </c>
      <c r="F3476">
        <f>IF(B3476=1,IFERROR(LOOKUP(2,1/('Tracker&amp;Invoice'!$H3518:$AC3518&lt;&gt;""),COLUMN('Tracker&amp;Invoice'!$H3518:$AC3518)),8),F3475)</f>
        <v>14</v>
      </c>
      <c r="G3476">
        <f>IF(D3476="OVERALL",IFERROR(LOOKUP(2,1/('Tracker&amp;Invoice'!$H3518:$AC3518&lt;&gt;""),COLUMN('Tracker&amp;Invoice'!$H3518:$AC3518)),8),G3477)</f>
        <v>15</v>
      </c>
      <c r="H3476">
        <f t="shared" si="108"/>
        <v>15</v>
      </c>
      <c r="I3476" s="29">
        <f>IF(D3476="INVOICE",SUM('Tracker&amp;Invoice'!$H3518:INDEX('Tracker&amp;Invoice'!$A3518:$AC3518,1,H3476)),0)</f>
        <v>184</v>
      </c>
      <c r="J3476" s="29">
        <f>IF(D3476="OVERALL",SUM('Tracker&amp;Invoice'!$H3518:$AC3518),0)</f>
        <v>0</v>
      </c>
    </row>
    <row r="3477" spans="1:10">
      <c r="A3477" t="e">
        <f t="shared" si="109"/>
        <v>#REF!</v>
      </c>
      <c r="B3477">
        <f>IF(AND('Tracker&amp;Invoice'!A3519&lt;&gt;"",'Tracker&amp;Invoice'!A3519&lt;&gt;"ITEM",'Tracker&amp;Invoice'!A3517="ITEM"),1,0)</f>
        <v>0</v>
      </c>
      <c r="C3477" t="str">
        <f>IF(B3477=1,'Tracker&amp;Invoice'!A3519,C3476)</f>
        <v>BQ-190</v>
      </c>
      <c r="D3477" t="str">
        <f>IF(LEFT(TRIM('Tracker&amp;Invoice'!B3519),9)="INVOICE #","INVOICE",IF(TRIM('Tracker&amp;Invoice'!B3519)="Overall Completion INVOICE","OVERALL",""))</f>
        <v/>
      </c>
      <c r="E3477" t="str">
        <f>IF(D3477="INVOICE",VALUE(MID(TRIM('Tracker&amp;Invoice'!B3519),10,10)),"")</f>
        <v/>
      </c>
      <c r="F3477">
        <f>IF(B3477=1,IFERROR(LOOKUP(2,1/('Tracker&amp;Invoice'!$H3519:$AC3519&lt;&gt;""),COLUMN('Tracker&amp;Invoice'!$H3519:$AC3519)),8),F3476)</f>
        <v>14</v>
      </c>
      <c r="G3477">
        <f>IF(D3477="OVERALL",IFERROR(LOOKUP(2,1/('Tracker&amp;Invoice'!$H3519:$AC3519&lt;&gt;""),COLUMN('Tracker&amp;Invoice'!$H3519:$AC3519)),8),G3478)</f>
        <v>15</v>
      </c>
      <c r="H3477">
        <f t="shared" si="108"/>
        <v>15</v>
      </c>
      <c r="I3477" s="29">
        <f>IF(D3477="INVOICE",SUM('Tracker&amp;Invoice'!$H3519:INDEX('Tracker&amp;Invoice'!$A3519:$AC3519,1,H3477)),0)</f>
        <v>0</v>
      </c>
      <c r="J3477" s="29">
        <f>IF(D3477="OVERALL",SUM('Tracker&amp;Invoice'!$H3519:$AC3519),0)</f>
        <v>0</v>
      </c>
    </row>
    <row r="3478" spans="1:10">
      <c r="A3478" t="e">
        <f t="shared" si="109"/>
        <v>#REF!</v>
      </c>
      <c r="B3478">
        <f>IF(AND('Tracker&amp;Invoice'!A3520&lt;&gt;"",'Tracker&amp;Invoice'!A3520&lt;&gt;"ITEM",'Tracker&amp;Invoice'!A3518="ITEM"),1,0)</f>
        <v>0</v>
      </c>
      <c r="C3478" t="str">
        <f>IF(B3478=1,'Tracker&amp;Invoice'!A3520,C3477)</f>
        <v>BQ-190</v>
      </c>
      <c r="D3478" t="str">
        <f>IF(LEFT(TRIM('Tracker&amp;Invoice'!B3520),9)="INVOICE #","INVOICE",IF(TRIM('Tracker&amp;Invoice'!B3520)="Overall Completion INVOICE","OVERALL",""))</f>
        <v>OVERALL</v>
      </c>
      <c r="E3478" t="str">
        <f>IF(D3478="INVOICE",VALUE(MID(TRIM('Tracker&amp;Invoice'!B3520),10,10)),"")</f>
        <v/>
      </c>
      <c r="F3478">
        <f>IF(B3478=1,IFERROR(LOOKUP(2,1/('Tracker&amp;Invoice'!$H3520:$AC3520&lt;&gt;""),COLUMN('Tracker&amp;Invoice'!$H3520:$AC3520)),8),F3477)</f>
        <v>14</v>
      </c>
      <c r="G3478">
        <f>IF(D3478="OVERALL",IFERROR(LOOKUP(2,1/('Tracker&amp;Invoice'!$H3520:$AC3520&lt;&gt;""),COLUMN('Tracker&amp;Invoice'!$H3520:$AC3520)),8),G3479)</f>
        <v>15</v>
      </c>
      <c r="H3478">
        <f t="shared" si="108"/>
        <v>15</v>
      </c>
      <c r="I3478" s="29">
        <f>IF(D3478="INVOICE",SUM('Tracker&amp;Invoice'!$H3520:INDEX('Tracker&amp;Invoice'!$A3520:$AC3520,1,H3478)),0)</f>
        <v>0</v>
      </c>
      <c r="J3478" s="29">
        <f>IF(D3478="OVERALL",SUM('Tracker&amp;Invoice'!$H3520:$AC3520),0)</f>
        <v>1840</v>
      </c>
    </row>
    <row r="3479" spans="1:10">
      <c r="A3479" t="e">
        <f t="shared" si="109"/>
        <v>#REF!</v>
      </c>
      <c r="B3479">
        <f>IF(AND('Tracker&amp;Invoice'!A3521&lt;&gt;"",'Tracker&amp;Invoice'!A3521&lt;&gt;"ITEM",'Tracker&amp;Invoice'!A3519="ITEM"),1,0)</f>
        <v>0</v>
      </c>
      <c r="C3479" t="str">
        <f>IF(B3479=1,'Tracker&amp;Invoice'!A3521,C3478)</f>
        <v>BQ-190</v>
      </c>
      <c r="D3479" t="str">
        <f>IF(LEFT(TRIM('Tracker&amp;Invoice'!B3521),9)="INVOICE #","INVOICE",IF(TRIM('Tracker&amp;Invoice'!B3521)="Overall Completion INVOICE","OVERALL",""))</f>
        <v/>
      </c>
      <c r="E3479" t="str">
        <f>IF(D3479="INVOICE",VALUE(MID(TRIM('Tracker&amp;Invoice'!B3521),10,10)),"")</f>
        <v/>
      </c>
      <c r="F3479">
        <f>IF(B3479=1,IFERROR(LOOKUP(2,1/('Tracker&amp;Invoice'!$H3521:$AC3521&lt;&gt;""),COLUMN('Tracker&amp;Invoice'!$H3521:$AC3521)),8),F3478)</f>
        <v>14</v>
      </c>
      <c r="G3479">
        <f>IF(D3479="OVERALL",IFERROR(LOOKUP(2,1/('Tracker&amp;Invoice'!$H3521:$AC3521&lt;&gt;""),COLUMN('Tracker&amp;Invoice'!$H3521:$AC3521)),8),G3480)</f>
        <v>15</v>
      </c>
      <c r="H3479">
        <f t="shared" si="108"/>
        <v>15</v>
      </c>
      <c r="I3479" s="29">
        <f>IF(D3479="INVOICE",SUM('Tracker&amp;Invoice'!$H3521:INDEX('Tracker&amp;Invoice'!$A3521:$AC3521,1,H3479)),0)</f>
        <v>0</v>
      </c>
      <c r="J3479" s="29">
        <f>IF(D3479="OVERALL",SUM('Tracker&amp;Invoice'!$H3521:$AC3521),0)</f>
        <v>0</v>
      </c>
    </row>
    <row r="3480" spans="1:10">
      <c r="A3480" t="e">
        <f t="shared" si="109"/>
        <v>#REF!</v>
      </c>
      <c r="B3480">
        <f>IF(AND('Tracker&amp;Invoice'!A3522&lt;&gt;"",'Tracker&amp;Invoice'!A3522&lt;&gt;"ITEM",'Tracker&amp;Invoice'!A3520="ITEM"),1,0)</f>
        <v>0</v>
      </c>
      <c r="C3480" t="str">
        <f>IF(B3480=1,'Tracker&amp;Invoice'!A3522,C3479)</f>
        <v>BQ-190</v>
      </c>
      <c r="D3480" t="str">
        <f>IF(LEFT(TRIM('Tracker&amp;Invoice'!B3522),9)="INVOICE #","INVOICE",IF(TRIM('Tracker&amp;Invoice'!B3522)="Overall Completion INVOICE","OVERALL",""))</f>
        <v/>
      </c>
      <c r="E3480" t="str">
        <f>IF(D3480="INVOICE",VALUE(MID(TRIM('Tracker&amp;Invoice'!B3522),10,10)),"")</f>
        <v/>
      </c>
      <c r="F3480">
        <f>IF(B3480=1,IFERROR(LOOKUP(2,1/('Tracker&amp;Invoice'!$H3522:$AC3522&lt;&gt;""),COLUMN('Tracker&amp;Invoice'!$H3522:$AC3522)),8),F3479)</f>
        <v>14</v>
      </c>
      <c r="G3480">
        <f>IF(D3480="OVERALL",IFERROR(LOOKUP(2,1/('Tracker&amp;Invoice'!$H3522:$AC3522&lt;&gt;""),COLUMN('Tracker&amp;Invoice'!$H3522:$AC3522)),8),G3481)</f>
        <v>15</v>
      </c>
      <c r="H3480">
        <f t="shared" si="108"/>
        <v>15</v>
      </c>
      <c r="I3480" s="29">
        <f>IF(D3480="INVOICE",SUM('Tracker&amp;Invoice'!$H3522:INDEX('Tracker&amp;Invoice'!$A3522:$AC3522,1,H3480)),0)</f>
        <v>0</v>
      </c>
      <c r="J3480" s="29">
        <f>IF(D3480="OVERALL",SUM('Tracker&amp;Invoice'!$H3522:$AC3522),0)</f>
        <v>0</v>
      </c>
    </row>
    <row r="3481" spans="1:10">
      <c r="A3481" t="e">
        <f t="shared" si="109"/>
        <v>#REF!</v>
      </c>
      <c r="B3481">
        <f>IF(AND('Tracker&amp;Invoice'!A3523&lt;&gt;"",'Tracker&amp;Invoice'!A3523&lt;&gt;"ITEM",'Tracker&amp;Invoice'!A3521="ITEM"),1,0)</f>
        <v>0</v>
      </c>
      <c r="C3481" t="str">
        <f>IF(B3481=1,'Tracker&amp;Invoice'!A3523,C3480)</f>
        <v>BQ-190</v>
      </c>
      <c r="D3481" t="str">
        <f>IF(LEFT(TRIM('Tracker&amp;Invoice'!B3523),9)="INVOICE #","INVOICE",IF(TRIM('Tracker&amp;Invoice'!B3523)="Overall Completion INVOICE","OVERALL",""))</f>
        <v/>
      </c>
      <c r="E3481" t="str">
        <f>IF(D3481="INVOICE",VALUE(MID(TRIM('Tracker&amp;Invoice'!B3523),10,10)),"")</f>
        <v/>
      </c>
      <c r="F3481">
        <f>IF(B3481=1,IFERROR(LOOKUP(2,1/('Tracker&amp;Invoice'!$H3523:$AC3523&lt;&gt;""),COLUMN('Tracker&amp;Invoice'!$H3523:$AC3523)),8),F3480)</f>
        <v>14</v>
      </c>
      <c r="G3481">
        <f>IF(D3481="OVERALL",IFERROR(LOOKUP(2,1/('Tracker&amp;Invoice'!$H3523:$AC3523&lt;&gt;""),COLUMN('Tracker&amp;Invoice'!$H3523:$AC3523)),8),G3482)</f>
        <v>15</v>
      </c>
      <c r="H3481">
        <f t="shared" si="108"/>
        <v>15</v>
      </c>
      <c r="I3481" s="29">
        <f>IF(D3481="INVOICE",SUM('Tracker&amp;Invoice'!$H3523:INDEX('Tracker&amp;Invoice'!$A3523:$AC3523,1,H3481)),0)</f>
        <v>0</v>
      </c>
      <c r="J3481" s="29">
        <f>IF(D3481="OVERALL",SUM('Tracker&amp;Invoice'!$H3523:$AC3523),0)</f>
        <v>0</v>
      </c>
    </row>
    <row r="3482" spans="1:10">
      <c r="A3482" t="e">
        <f t="shared" si="109"/>
        <v>#REF!</v>
      </c>
      <c r="B3482">
        <f>IF(AND('Tracker&amp;Invoice'!A3524&lt;&gt;"",'Tracker&amp;Invoice'!A3524&lt;&gt;"ITEM",'Tracker&amp;Invoice'!A3522="ITEM"),1,0)</f>
        <v>0</v>
      </c>
      <c r="C3482" t="str">
        <f>IF(B3482=1,'Tracker&amp;Invoice'!A3524,C3481)</f>
        <v>BQ-190</v>
      </c>
      <c r="D3482" t="str">
        <f>IF(LEFT(TRIM('Tracker&amp;Invoice'!B3524),9)="INVOICE #","INVOICE",IF(TRIM('Tracker&amp;Invoice'!B3524)="Overall Completion INVOICE","OVERALL",""))</f>
        <v/>
      </c>
      <c r="E3482" t="str">
        <f>IF(D3482="INVOICE",VALUE(MID(TRIM('Tracker&amp;Invoice'!B3524),10,10)),"")</f>
        <v/>
      </c>
      <c r="F3482">
        <f>IF(B3482=1,IFERROR(LOOKUP(2,1/('Tracker&amp;Invoice'!$H3524:$AC3524&lt;&gt;""),COLUMN('Tracker&amp;Invoice'!$H3524:$AC3524)),8),F3481)</f>
        <v>14</v>
      </c>
      <c r="G3482">
        <f>IF(D3482="OVERALL",IFERROR(LOOKUP(2,1/('Tracker&amp;Invoice'!$H3524:$AC3524&lt;&gt;""),COLUMN('Tracker&amp;Invoice'!$H3524:$AC3524)),8),G3483)</f>
        <v>15</v>
      </c>
      <c r="H3482">
        <f t="shared" si="108"/>
        <v>15</v>
      </c>
      <c r="I3482" s="29">
        <f>IF(D3482="INVOICE",SUM('Tracker&amp;Invoice'!$H3524:INDEX('Tracker&amp;Invoice'!$A3524:$AC3524,1,H3482)),0)</f>
        <v>0</v>
      </c>
      <c r="J3482" s="29">
        <f>IF(D3482="OVERALL",SUM('Tracker&amp;Invoice'!$H3524:$AC3524),0)</f>
        <v>0</v>
      </c>
    </row>
    <row r="3483" spans="1:10">
      <c r="A3483" t="e">
        <f t="shared" si="109"/>
        <v>#REF!</v>
      </c>
      <c r="B3483">
        <f>IF(AND('Tracker&amp;Invoice'!A3525&lt;&gt;"",'Tracker&amp;Invoice'!A3525&lt;&gt;"ITEM",'Tracker&amp;Invoice'!A3523="ITEM"),1,0)</f>
        <v>0</v>
      </c>
      <c r="C3483" t="str">
        <f>IF(B3483=1,'Tracker&amp;Invoice'!A3525,C3482)</f>
        <v>BQ-190</v>
      </c>
      <c r="D3483" t="str">
        <f>IF(LEFT(TRIM('Tracker&amp;Invoice'!B3525),9)="INVOICE #","INVOICE",IF(TRIM('Tracker&amp;Invoice'!B3525)="Overall Completion INVOICE","OVERALL",""))</f>
        <v/>
      </c>
      <c r="E3483" t="str">
        <f>IF(D3483="INVOICE",VALUE(MID(TRIM('Tracker&amp;Invoice'!B3525),10,10)),"")</f>
        <v/>
      </c>
      <c r="F3483">
        <f>IF(B3483=1,IFERROR(LOOKUP(2,1/('Tracker&amp;Invoice'!$H3525:$AC3525&lt;&gt;""),COLUMN('Tracker&amp;Invoice'!$H3525:$AC3525)),8),F3482)</f>
        <v>14</v>
      </c>
      <c r="G3483">
        <f>IF(D3483="OVERALL",IFERROR(LOOKUP(2,1/('Tracker&amp;Invoice'!$H3525:$AC3525&lt;&gt;""),COLUMN('Tracker&amp;Invoice'!$H3525:$AC3525)),8),G3484)</f>
        <v>15</v>
      </c>
      <c r="H3483">
        <f t="shared" si="108"/>
        <v>15</v>
      </c>
      <c r="I3483" s="29">
        <f>IF(D3483="INVOICE",SUM('Tracker&amp;Invoice'!$H3525:INDEX('Tracker&amp;Invoice'!$A3525:$AC3525,1,H3483)),0)</f>
        <v>0</v>
      </c>
      <c r="J3483" s="29">
        <f>IF(D3483="OVERALL",SUM('Tracker&amp;Invoice'!$H3525:$AC3525),0)</f>
        <v>0</v>
      </c>
    </row>
    <row r="3484" spans="1:10">
      <c r="A3484" t="e">
        <f t="shared" si="109"/>
        <v>#REF!</v>
      </c>
      <c r="B3484">
        <f>IF(AND('Tracker&amp;Invoice'!A3526&lt;&gt;"",'Tracker&amp;Invoice'!A3526&lt;&gt;"ITEM",'Tracker&amp;Invoice'!A3524="ITEM"),1,0)</f>
        <v>0</v>
      </c>
      <c r="C3484" t="str">
        <f>IF(B3484=1,'Tracker&amp;Invoice'!A3526,C3483)</f>
        <v>BQ-190</v>
      </c>
      <c r="D3484" t="str">
        <f>IF(LEFT(TRIM('Tracker&amp;Invoice'!B3526),9)="INVOICE #","INVOICE",IF(TRIM('Tracker&amp;Invoice'!B3526)="Overall Completion INVOICE","OVERALL",""))</f>
        <v/>
      </c>
      <c r="E3484" t="str">
        <f>IF(D3484="INVOICE",VALUE(MID(TRIM('Tracker&amp;Invoice'!B3526),10,10)),"")</f>
        <v/>
      </c>
      <c r="F3484">
        <f>IF(B3484=1,IFERROR(LOOKUP(2,1/('Tracker&amp;Invoice'!$H3526:$AC3526&lt;&gt;""),COLUMN('Tracker&amp;Invoice'!$H3526:$AC3526)),8),F3483)</f>
        <v>14</v>
      </c>
      <c r="G3484">
        <f>IF(D3484="OVERALL",IFERROR(LOOKUP(2,1/('Tracker&amp;Invoice'!$H3526:$AC3526&lt;&gt;""),COLUMN('Tracker&amp;Invoice'!$H3526:$AC3526)),8),G3485)</f>
        <v>15</v>
      </c>
      <c r="H3484">
        <f t="shared" si="108"/>
        <v>15</v>
      </c>
      <c r="I3484" s="29">
        <f>IF(D3484="INVOICE",SUM('Tracker&amp;Invoice'!$H3526:INDEX('Tracker&amp;Invoice'!$A3526:$AC3526,1,H3484)),0)</f>
        <v>0</v>
      </c>
      <c r="J3484" s="29">
        <f>IF(D3484="OVERALL",SUM('Tracker&amp;Invoice'!$H3526:$AC3526),0)</f>
        <v>0</v>
      </c>
    </row>
    <row r="3485" spans="1:10">
      <c r="A3485" t="e">
        <f t="shared" si="109"/>
        <v>#REF!</v>
      </c>
      <c r="B3485">
        <f>IF(AND('Tracker&amp;Invoice'!A3527&lt;&gt;"",'Tracker&amp;Invoice'!A3527&lt;&gt;"ITEM",'Tracker&amp;Invoice'!A3525="ITEM"),1,0)</f>
        <v>0</v>
      </c>
      <c r="C3485" t="str">
        <f>IF(B3485=1,'Tracker&amp;Invoice'!A3527,C3484)</f>
        <v>BQ-190</v>
      </c>
      <c r="D3485" t="str">
        <f>IF(LEFT(TRIM('Tracker&amp;Invoice'!B3527),9)="INVOICE #","INVOICE",IF(TRIM('Tracker&amp;Invoice'!B3527)="Overall Completion INVOICE","OVERALL",""))</f>
        <v/>
      </c>
      <c r="E3485" t="str">
        <f>IF(D3485="INVOICE",VALUE(MID(TRIM('Tracker&amp;Invoice'!B3527),10,10)),"")</f>
        <v/>
      </c>
      <c r="F3485">
        <f>IF(B3485=1,IFERROR(LOOKUP(2,1/('Tracker&amp;Invoice'!$H3527:$AC3527&lt;&gt;""),COLUMN('Tracker&amp;Invoice'!$H3527:$AC3527)),8),F3484)</f>
        <v>14</v>
      </c>
      <c r="G3485">
        <f>IF(D3485="OVERALL",IFERROR(LOOKUP(2,1/('Tracker&amp;Invoice'!$H3527:$AC3527&lt;&gt;""),COLUMN('Tracker&amp;Invoice'!$H3527:$AC3527)),8),G3486)</f>
        <v>15</v>
      </c>
      <c r="H3485">
        <f t="shared" si="108"/>
        <v>15</v>
      </c>
      <c r="I3485" s="29">
        <f>IF(D3485="INVOICE",SUM('Tracker&amp;Invoice'!$H3527:INDEX('Tracker&amp;Invoice'!$A3527:$AC3527,1,H3485)),0)</f>
        <v>0</v>
      </c>
      <c r="J3485" s="29">
        <f>IF(D3485="OVERALL",SUM('Tracker&amp;Invoice'!$H3527:$AC3527),0)</f>
        <v>0</v>
      </c>
    </row>
    <row r="3486" spans="1:10">
      <c r="A3486" t="e">
        <f t="shared" si="109"/>
        <v>#REF!</v>
      </c>
      <c r="B3486">
        <f>IF(AND('Tracker&amp;Invoice'!A3528&lt;&gt;"",'Tracker&amp;Invoice'!A3528&lt;&gt;"ITEM",'Tracker&amp;Invoice'!A3526="ITEM"),1,0)</f>
        <v>0</v>
      </c>
      <c r="C3486" t="str">
        <f>IF(B3486=1,'Tracker&amp;Invoice'!A3528,C3485)</f>
        <v>BQ-190</v>
      </c>
      <c r="D3486" t="str">
        <f>IF(LEFT(TRIM('Tracker&amp;Invoice'!B3528),9)="INVOICE #","INVOICE",IF(TRIM('Tracker&amp;Invoice'!B3528)="Overall Completion INVOICE","OVERALL",""))</f>
        <v/>
      </c>
      <c r="E3486" t="str">
        <f>IF(D3486="INVOICE",VALUE(MID(TRIM('Tracker&amp;Invoice'!B3528),10,10)),"")</f>
        <v/>
      </c>
      <c r="F3486">
        <f>IF(B3486=1,IFERROR(LOOKUP(2,1/('Tracker&amp;Invoice'!$H3528:$AC3528&lt;&gt;""),COLUMN('Tracker&amp;Invoice'!$H3528:$AC3528)),8),F3485)</f>
        <v>14</v>
      </c>
      <c r="G3486">
        <f>IF(D3486="OVERALL",IFERROR(LOOKUP(2,1/('Tracker&amp;Invoice'!$H3528:$AC3528&lt;&gt;""),COLUMN('Tracker&amp;Invoice'!$H3528:$AC3528)),8),G3487)</f>
        <v>15</v>
      </c>
      <c r="H3486">
        <f t="shared" si="108"/>
        <v>15</v>
      </c>
      <c r="I3486" s="29">
        <f>IF(D3486="INVOICE",SUM('Tracker&amp;Invoice'!$H3528:INDEX('Tracker&amp;Invoice'!$A3528:$AC3528,1,H3486)),0)</f>
        <v>0</v>
      </c>
      <c r="J3486" s="29">
        <f>IF(D3486="OVERALL",SUM('Tracker&amp;Invoice'!$H3528:$AC3528),0)</f>
        <v>0</v>
      </c>
    </row>
    <row r="3487" spans="1:10">
      <c r="A3487" t="e">
        <f t="shared" si="109"/>
        <v>#REF!</v>
      </c>
      <c r="B3487">
        <f>IF(AND('Tracker&amp;Invoice'!A3529&lt;&gt;"",'Tracker&amp;Invoice'!A3529&lt;&gt;"ITEM",'Tracker&amp;Invoice'!A3527="ITEM"),1,0)</f>
        <v>1</v>
      </c>
      <c r="C3487" t="str">
        <f>IF(B3487=1,'Tracker&amp;Invoice'!A3529,C3486)</f>
        <v>BQ-191</v>
      </c>
      <c r="D3487" t="str">
        <f>IF(LEFT(TRIM('Tracker&amp;Invoice'!B3529),9)="INVOICE #","INVOICE",IF(TRIM('Tracker&amp;Invoice'!B3529)="Overall Completion INVOICE","OVERALL",""))</f>
        <v/>
      </c>
      <c r="E3487" t="str">
        <f>IF(D3487="INVOICE",VALUE(MID(TRIM('Tracker&amp;Invoice'!B3529),10,10)),"")</f>
        <v/>
      </c>
      <c r="F3487">
        <f>IF(B3487=1,IFERROR(LOOKUP(2,1/('Tracker&amp;Invoice'!$H3529:$AC3529&lt;&gt;""),COLUMN('Tracker&amp;Invoice'!$H3529:$AC3529)),8),F3486)</f>
        <v>14</v>
      </c>
      <c r="G3487">
        <f>IF(D3487="OVERALL",IFERROR(LOOKUP(2,1/('Tracker&amp;Invoice'!$H3529:$AC3529&lt;&gt;""),COLUMN('Tracker&amp;Invoice'!$H3529:$AC3529)),8),G3488)</f>
        <v>15</v>
      </c>
      <c r="H3487">
        <f t="shared" si="108"/>
        <v>15</v>
      </c>
      <c r="I3487" s="29">
        <f>IF(D3487="INVOICE",SUM('Tracker&amp;Invoice'!$H3529:INDEX('Tracker&amp;Invoice'!$A3529:$AC3529,1,H3487)),0)</f>
        <v>0</v>
      </c>
      <c r="J3487" s="29">
        <f>IF(D3487="OVERALL",SUM('Tracker&amp;Invoice'!$H3529:$AC3529),0)</f>
        <v>0</v>
      </c>
    </row>
    <row r="3488" spans="1:10">
      <c r="A3488" t="e">
        <f t="shared" si="109"/>
        <v>#REF!</v>
      </c>
      <c r="B3488">
        <f>IF(AND('Tracker&amp;Invoice'!A3530&lt;&gt;"",'Tracker&amp;Invoice'!A3530&lt;&gt;"ITEM",'Tracker&amp;Invoice'!A3528="ITEM"),1,0)</f>
        <v>0</v>
      </c>
      <c r="C3488" t="str">
        <f>IF(B3488=1,'Tracker&amp;Invoice'!A3530,C3487)</f>
        <v>BQ-191</v>
      </c>
      <c r="D3488" t="str">
        <f>IF(LEFT(TRIM('Tracker&amp;Invoice'!B3530),9)="INVOICE #","INVOICE",IF(TRIM('Tracker&amp;Invoice'!B3530)="Overall Completion INVOICE","OVERALL",""))</f>
        <v/>
      </c>
      <c r="E3488" t="str">
        <f>IF(D3488="INVOICE",VALUE(MID(TRIM('Tracker&amp;Invoice'!B3530),10,10)),"")</f>
        <v/>
      </c>
      <c r="F3488">
        <f>IF(B3488=1,IFERROR(LOOKUP(2,1/('Tracker&amp;Invoice'!$H3530:$AC3530&lt;&gt;""),COLUMN('Tracker&amp;Invoice'!$H3530:$AC3530)),8),F3487)</f>
        <v>14</v>
      </c>
      <c r="G3488">
        <f>IF(D3488="OVERALL",IFERROR(LOOKUP(2,1/('Tracker&amp;Invoice'!$H3530:$AC3530&lt;&gt;""),COLUMN('Tracker&amp;Invoice'!$H3530:$AC3530)),8),G3489)</f>
        <v>15</v>
      </c>
      <c r="H3488">
        <f t="shared" si="108"/>
        <v>15</v>
      </c>
      <c r="I3488" s="29">
        <f>IF(D3488="INVOICE",SUM('Tracker&amp;Invoice'!$H3530:INDEX('Tracker&amp;Invoice'!$A3530:$AC3530,1,H3488)),0)</f>
        <v>0</v>
      </c>
      <c r="J3488" s="29">
        <f>IF(D3488="OVERALL",SUM('Tracker&amp;Invoice'!$H3530:$AC3530),0)</f>
        <v>0</v>
      </c>
    </row>
    <row r="3489" spans="1:10">
      <c r="A3489" t="e">
        <f t="shared" si="109"/>
        <v>#REF!</v>
      </c>
      <c r="B3489">
        <f>IF(AND('Tracker&amp;Invoice'!A3531&lt;&gt;"",'Tracker&amp;Invoice'!A3531&lt;&gt;"ITEM",'Tracker&amp;Invoice'!A3529="ITEM"),1,0)</f>
        <v>0</v>
      </c>
      <c r="C3489" t="str">
        <f>IF(B3489=1,'Tracker&amp;Invoice'!A3531,C3488)</f>
        <v>BQ-191</v>
      </c>
      <c r="D3489" t="str">
        <f>IF(LEFT(TRIM('Tracker&amp;Invoice'!B3531),9)="INVOICE #","INVOICE",IF(TRIM('Tracker&amp;Invoice'!B3531)="Overall Completion INVOICE","OVERALL",""))</f>
        <v/>
      </c>
      <c r="E3489" t="str">
        <f>IF(D3489="INVOICE",VALUE(MID(TRIM('Tracker&amp;Invoice'!B3531),10,10)),"")</f>
        <v/>
      </c>
      <c r="F3489">
        <f>IF(B3489=1,IFERROR(LOOKUP(2,1/('Tracker&amp;Invoice'!$H3531:$AC3531&lt;&gt;""),COLUMN('Tracker&amp;Invoice'!$H3531:$AC3531)),8),F3488)</f>
        <v>14</v>
      </c>
      <c r="G3489">
        <f>IF(D3489="OVERALL",IFERROR(LOOKUP(2,1/('Tracker&amp;Invoice'!$H3531:$AC3531&lt;&gt;""),COLUMN('Tracker&amp;Invoice'!$H3531:$AC3531)),8),G3490)</f>
        <v>15</v>
      </c>
      <c r="H3489">
        <f t="shared" si="108"/>
        <v>15</v>
      </c>
      <c r="I3489" s="29">
        <f>IF(D3489="INVOICE",SUM('Tracker&amp;Invoice'!$H3531:INDEX('Tracker&amp;Invoice'!$A3531:$AC3531,1,H3489)),0)</f>
        <v>0</v>
      </c>
      <c r="J3489" s="29">
        <f>IF(D3489="OVERALL",SUM('Tracker&amp;Invoice'!$H3531:$AC3531),0)</f>
        <v>0</v>
      </c>
    </row>
    <row r="3490" spans="1:10">
      <c r="A3490" t="e">
        <f t="shared" si="109"/>
        <v>#REF!</v>
      </c>
      <c r="B3490">
        <f>IF(AND('Tracker&amp;Invoice'!A3532&lt;&gt;"",'Tracker&amp;Invoice'!A3532&lt;&gt;"ITEM",'Tracker&amp;Invoice'!A3530="ITEM"),1,0)</f>
        <v>0</v>
      </c>
      <c r="C3490" t="str">
        <f>IF(B3490=1,'Tracker&amp;Invoice'!A3532,C3489)</f>
        <v>BQ-191</v>
      </c>
      <c r="D3490" t="str">
        <f>IF(LEFT(TRIM('Tracker&amp;Invoice'!B3532),9)="INVOICE #","INVOICE",IF(TRIM('Tracker&amp;Invoice'!B3532)="Overall Completion INVOICE","OVERALL",""))</f>
        <v/>
      </c>
      <c r="E3490" t="str">
        <f>IF(D3490="INVOICE",VALUE(MID(TRIM('Tracker&amp;Invoice'!B3532),10,10)),"")</f>
        <v/>
      </c>
      <c r="F3490">
        <f>IF(B3490=1,IFERROR(LOOKUP(2,1/('Tracker&amp;Invoice'!$H3532:$AC3532&lt;&gt;""),COLUMN('Tracker&amp;Invoice'!$H3532:$AC3532)),8),F3489)</f>
        <v>14</v>
      </c>
      <c r="G3490">
        <f>IF(D3490="OVERALL",IFERROR(LOOKUP(2,1/('Tracker&amp;Invoice'!$H3532:$AC3532&lt;&gt;""),COLUMN('Tracker&amp;Invoice'!$H3532:$AC3532)),8),G3491)</f>
        <v>15</v>
      </c>
      <c r="H3490">
        <f t="shared" si="108"/>
        <v>15</v>
      </c>
      <c r="I3490" s="29">
        <f>IF(D3490="INVOICE",SUM('Tracker&amp;Invoice'!$H3532:INDEX('Tracker&amp;Invoice'!$A3532:$AC3532,1,H3490)),0)</f>
        <v>0</v>
      </c>
      <c r="J3490" s="29">
        <f>IF(D3490="OVERALL",SUM('Tracker&amp;Invoice'!$H3532:$AC3532),0)</f>
        <v>0</v>
      </c>
    </row>
    <row r="3491" spans="1:10">
      <c r="A3491" t="e">
        <f t="shared" si="109"/>
        <v>#REF!</v>
      </c>
      <c r="B3491">
        <f>IF(AND('Tracker&amp;Invoice'!A3533&lt;&gt;"",'Tracker&amp;Invoice'!A3533&lt;&gt;"ITEM",'Tracker&amp;Invoice'!A3531="ITEM"),1,0)</f>
        <v>0</v>
      </c>
      <c r="C3491" t="str">
        <f>IF(B3491=1,'Tracker&amp;Invoice'!A3533,C3490)</f>
        <v>BQ-191</v>
      </c>
      <c r="D3491" t="str">
        <f>IF(LEFT(TRIM('Tracker&amp;Invoice'!B3533),9)="INVOICE #","INVOICE",IF(TRIM('Tracker&amp;Invoice'!B3533)="Overall Completion INVOICE","OVERALL",""))</f>
        <v/>
      </c>
      <c r="E3491" t="str">
        <f>IF(D3491="INVOICE",VALUE(MID(TRIM('Tracker&amp;Invoice'!B3533),10,10)),"")</f>
        <v/>
      </c>
      <c r="F3491">
        <f>IF(B3491=1,IFERROR(LOOKUP(2,1/('Tracker&amp;Invoice'!$H3533:$AC3533&lt;&gt;""),COLUMN('Tracker&amp;Invoice'!$H3533:$AC3533)),8),F3490)</f>
        <v>14</v>
      </c>
      <c r="G3491">
        <f>IF(D3491="OVERALL",IFERROR(LOOKUP(2,1/('Tracker&amp;Invoice'!$H3533:$AC3533&lt;&gt;""),COLUMN('Tracker&amp;Invoice'!$H3533:$AC3533)),8),G3492)</f>
        <v>15</v>
      </c>
      <c r="H3491">
        <f t="shared" si="108"/>
        <v>15</v>
      </c>
      <c r="I3491" s="29">
        <f>IF(D3491="INVOICE",SUM('Tracker&amp;Invoice'!$H3533:INDEX('Tracker&amp;Invoice'!$A3533:$AC3533,1,H3491)),0)</f>
        <v>0</v>
      </c>
      <c r="J3491" s="29">
        <f>IF(D3491="OVERALL",SUM('Tracker&amp;Invoice'!$H3533:$AC3533),0)</f>
        <v>0</v>
      </c>
    </row>
    <row r="3492" spans="1:10">
      <c r="A3492" t="e">
        <f t="shared" si="109"/>
        <v>#REF!</v>
      </c>
      <c r="B3492">
        <f>IF(AND('Tracker&amp;Invoice'!A3534&lt;&gt;"",'Tracker&amp;Invoice'!A3534&lt;&gt;"ITEM",'Tracker&amp;Invoice'!A3532="ITEM"),1,0)</f>
        <v>0</v>
      </c>
      <c r="C3492" t="str">
        <f>IF(B3492=1,'Tracker&amp;Invoice'!A3534,C3491)</f>
        <v>BQ-191</v>
      </c>
      <c r="D3492" t="str">
        <f>IF(LEFT(TRIM('Tracker&amp;Invoice'!B3534),9)="INVOICE #","INVOICE",IF(TRIM('Tracker&amp;Invoice'!B3534)="Overall Completion INVOICE","OVERALL",""))</f>
        <v/>
      </c>
      <c r="E3492" t="str">
        <f>IF(D3492="INVOICE",VALUE(MID(TRIM('Tracker&amp;Invoice'!B3534),10,10)),"")</f>
        <v/>
      </c>
      <c r="F3492">
        <f>IF(B3492=1,IFERROR(LOOKUP(2,1/('Tracker&amp;Invoice'!$H3534:$AC3534&lt;&gt;""),COLUMN('Tracker&amp;Invoice'!$H3534:$AC3534)),8),F3491)</f>
        <v>14</v>
      </c>
      <c r="G3492">
        <f>IF(D3492="OVERALL",IFERROR(LOOKUP(2,1/('Tracker&amp;Invoice'!$H3534:$AC3534&lt;&gt;""),COLUMN('Tracker&amp;Invoice'!$H3534:$AC3534)),8),G3493)</f>
        <v>15</v>
      </c>
      <c r="H3492">
        <f t="shared" si="108"/>
        <v>15</v>
      </c>
      <c r="I3492" s="29">
        <f>IF(D3492="INVOICE",SUM('Tracker&amp;Invoice'!$H3534:INDEX('Tracker&amp;Invoice'!$A3534:$AC3534,1,H3492)),0)</f>
        <v>0</v>
      </c>
      <c r="J3492" s="29">
        <f>IF(D3492="OVERALL",SUM('Tracker&amp;Invoice'!$H3534:$AC3534),0)</f>
        <v>0</v>
      </c>
    </row>
    <row r="3493" spans="1:10">
      <c r="A3493" t="e">
        <f t="shared" si="109"/>
        <v>#REF!</v>
      </c>
      <c r="B3493">
        <f>IF(AND('Tracker&amp;Invoice'!A3535&lt;&gt;"",'Tracker&amp;Invoice'!A3535&lt;&gt;"ITEM",'Tracker&amp;Invoice'!A3533="ITEM"),1,0)</f>
        <v>0</v>
      </c>
      <c r="C3493" t="str">
        <f>IF(B3493=1,'Tracker&amp;Invoice'!A3535,C3492)</f>
        <v>BQ-191</v>
      </c>
      <c r="D3493" t="str">
        <f>IF(LEFT(TRIM('Tracker&amp;Invoice'!B3535),9)="INVOICE #","INVOICE",IF(TRIM('Tracker&amp;Invoice'!B3535)="Overall Completion INVOICE","OVERALL",""))</f>
        <v/>
      </c>
      <c r="E3493" t="str">
        <f>IF(D3493="INVOICE",VALUE(MID(TRIM('Tracker&amp;Invoice'!B3535),10,10)),"")</f>
        <v/>
      </c>
      <c r="F3493">
        <f>IF(B3493=1,IFERROR(LOOKUP(2,1/('Tracker&amp;Invoice'!$H3535:$AC3535&lt;&gt;""),COLUMN('Tracker&amp;Invoice'!$H3535:$AC3535)),8),F3492)</f>
        <v>14</v>
      </c>
      <c r="G3493">
        <f>IF(D3493="OVERALL",IFERROR(LOOKUP(2,1/('Tracker&amp;Invoice'!$H3535:$AC3535&lt;&gt;""),COLUMN('Tracker&amp;Invoice'!$H3535:$AC3535)),8),G3494)</f>
        <v>15</v>
      </c>
      <c r="H3493">
        <f t="shared" si="108"/>
        <v>15</v>
      </c>
      <c r="I3493" s="29">
        <f>IF(D3493="INVOICE",SUM('Tracker&amp;Invoice'!$H3535:INDEX('Tracker&amp;Invoice'!$A3535:$AC3535,1,H3493)),0)</f>
        <v>0</v>
      </c>
      <c r="J3493" s="29">
        <f>IF(D3493="OVERALL",SUM('Tracker&amp;Invoice'!$H3535:$AC3535),0)</f>
        <v>0</v>
      </c>
    </row>
    <row r="3494" spans="1:10">
      <c r="A3494" t="e">
        <f t="shared" si="109"/>
        <v>#REF!</v>
      </c>
      <c r="B3494">
        <f>IF(AND('Tracker&amp;Invoice'!A3536&lt;&gt;"",'Tracker&amp;Invoice'!A3536&lt;&gt;"ITEM",'Tracker&amp;Invoice'!A3534="ITEM"),1,0)</f>
        <v>0</v>
      </c>
      <c r="C3494" t="str">
        <f>IF(B3494=1,'Tracker&amp;Invoice'!A3536,C3493)</f>
        <v>BQ-191</v>
      </c>
      <c r="D3494" t="str">
        <f>IF(LEFT(TRIM('Tracker&amp;Invoice'!B3536),9)="INVOICE #","INVOICE",IF(TRIM('Tracker&amp;Invoice'!B3536)="Overall Completion INVOICE","OVERALL",""))</f>
        <v>OVERALL</v>
      </c>
      <c r="E3494" t="str">
        <f>IF(D3494="INVOICE",VALUE(MID(TRIM('Tracker&amp;Invoice'!B3536),10,10)),"")</f>
        <v/>
      </c>
      <c r="F3494">
        <f>IF(B3494=1,IFERROR(LOOKUP(2,1/('Tracker&amp;Invoice'!$H3536:$AC3536&lt;&gt;""),COLUMN('Tracker&amp;Invoice'!$H3536:$AC3536)),8),F3493)</f>
        <v>14</v>
      </c>
      <c r="G3494">
        <f>IF(D3494="OVERALL",IFERROR(LOOKUP(2,1/('Tracker&amp;Invoice'!$H3536:$AC3536&lt;&gt;""),COLUMN('Tracker&amp;Invoice'!$H3536:$AC3536)),8),G3495)</f>
        <v>15</v>
      </c>
      <c r="H3494">
        <f t="shared" si="108"/>
        <v>15</v>
      </c>
      <c r="I3494" s="29">
        <f>IF(D3494="INVOICE",SUM('Tracker&amp;Invoice'!$H3536:INDEX('Tracker&amp;Invoice'!$A3536:$AC3536,1,H3494)),0)</f>
        <v>0</v>
      </c>
      <c r="J3494" s="29">
        <f>IF(D3494="OVERALL",SUM('Tracker&amp;Invoice'!$H3536:$AC3536),0)</f>
        <v>0</v>
      </c>
    </row>
    <row r="3495" spans="1:10">
      <c r="A3495" t="e">
        <f t="shared" si="109"/>
        <v>#REF!</v>
      </c>
      <c r="B3495">
        <f>IF(AND('Tracker&amp;Invoice'!A3537&lt;&gt;"",'Tracker&amp;Invoice'!A3537&lt;&gt;"ITEM",'Tracker&amp;Invoice'!A3535="ITEM"),1,0)</f>
        <v>0</v>
      </c>
      <c r="C3495" t="str">
        <f>IF(B3495=1,'Tracker&amp;Invoice'!A3537,C3494)</f>
        <v>BQ-191</v>
      </c>
      <c r="D3495" t="str">
        <f>IF(LEFT(TRIM('Tracker&amp;Invoice'!B3537),9)="INVOICE #","INVOICE",IF(TRIM('Tracker&amp;Invoice'!B3537)="Overall Completion INVOICE","OVERALL",""))</f>
        <v/>
      </c>
      <c r="E3495" t="str">
        <f>IF(D3495="INVOICE",VALUE(MID(TRIM('Tracker&amp;Invoice'!B3537),10,10)),"")</f>
        <v/>
      </c>
      <c r="F3495">
        <f>IF(B3495=1,IFERROR(LOOKUP(2,1/('Tracker&amp;Invoice'!$H3537:$AC3537&lt;&gt;""),COLUMN('Tracker&amp;Invoice'!$H3537:$AC3537)),8),F3494)</f>
        <v>14</v>
      </c>
      <c r="G3495">
        <f>IF(D3495="OVERALL",IFERROR(LOOKUP(2,1/('Tracker&amp;Invoice'!$H3537:$AC3537&lt;&gt;""),COLUMN('Tracker&amp;Invoice'!$H3537:$AC3537)),8),G3496)</f>
        <v>16</v>
      </c>
      <c r="H3495">
        <f t="shared" si="108"/>
        <v>16</v>
      </c>
      <c r="I3495" s="29">
        <f>IF(D3495="INVOICE",SUM('Tracker&amp;Invoice'!$H3537:INDEX('Tracker&amp;Invoice'!$A3537:$AC3537,1,H3495)),0)</f>
        <v>0</v>
      </c>
      <c r="J3495" s="29">
        <f>IF(D3495="OVERALL",SUM('Tracker&amp;Invoice'!$H3537:$AC3537),0)</f>
        <v>0</v>
      </c>
    </row>
    <row r="3496" spans="1:10">
      <c r="A3496" t="e">
        <f t="shared" si="109"/>
        <v>#REF!</v>
      </c>
      <c r="B3496">
        <f>IF(AND('Tracker&amp;Invoice'!A3538&lt;&gt;"",'Tracker&amp;Invoice'!A3538&lt;&gt;"ITEM",'Tracker&amp;Invoice'!A3536="ITEM"),1,0)</f>
        <v>0</v>
      </c>
      <c r="C3496" t="str">
        <f>IF(B3496=1,'Tracker&amp;Invoice'!A3538,C3495)</f>
        <v>BQ-191</v>
      </c>
      <c r="D3496" t="str">
        <f>IF(LEFT(TRIM('Tracker&amp;Invoice'!B3538),9)="INVOICE #","INVOICE",IF(TRIM('Tracker&amp;Invoice'!B3538)="Overall Completion INVOICE","OVERALL",""))</f>
        <v/>
      </c>
      <c r="E3496" t="str">
        <f>IF(D3496="INVOICE",VALUE(MID(TRIM('Tracker&amp;Invoice'!B3538),10,10)),"")</f>
        <v/>
      </c>
      <c r="F3496">
        <f>IF(B3496=1,IFERROR(LOOKUP(2,1/('Tracker&amp;Invoice'!$H3538:$AC3538&lt;&gt;""),COLUMN('Tracker&amp;Invoice'!$H3538:$AC3538)),8),F3495)</f>
        <v>14</v>
      </c>
      <c r="G3496">
        <f>IF(D3496="OVERALL",IFERROR(LOOKUP(2,1/('Tracker&amp;Invoice'!$H3538:$AC3538&lt;&gt;""),COLUMN('Tracker&amp;Invoice'!$H3538:$AC3538)),8),G3497)</f>
        <v>16</v>
      </c>
      <c r="H3496">
        <f t="shared" si="108"/>
        <v>16</v>
      </c>
      <c r="I3496" s="29">
        <f>IF(D3496="INVOICE",SUM('Tracker&amp;Invoice'!$H3538:INDEX('Tracker&amp;Invoice'!$A3538:$AC3538,1,H3496)),0)</f>
        <v>0</v>
      </c>
      <c r="J3496" s="29">
        <f>IF(D3496="OVERALL",SUM('Tracker&amp;Invoice'!$H3538:$AC3538),0)</f>
        <v>0</v>
      </c>
    </row>
    <row r="3497" spans="1:10">
      <c r="A3497" t="e">
        <f t="shared" si="109"/>
        <v>#REF!</v>
      </c>
      <c r="B3497">
        <f>IF(AND('Tracker&amp;Invoice'!A3539&lt;&gt;"",'Tracker&amp;Invoice'!A3539&lt;&gt;"ITEM",'Tracker&amp;Invoice'!A3537="ITEM"),1,0)</f>
        <v>0</v>
      </c>
      <c r="C3497" t="str">
        <f>IF(B3497=1,'Tracker&amp;Invoice'!A3539,C3496)</f>
        <v>BQ-191</v>
      </c>
      <c r="D3497" t="str">
        <f>IF(LEFT(TRIM('Tracker&amp;Invoice'!B3539),9)="INVOICE #","INVOICE",IF(TRIM('Tracker&amp;Invoice'!B3539)="Overall Completion INVOICE","OVERALL",""))</f>
        <v/>
      </c>
      <c r="E3497" t="str">
        <f>IF(D3497="INVOICE",VALUE(MID(TRIM('Tracker&amp;Invoice'!B3539),10,10)),"")</f>
        <v/>
      </c>
      <c r="F3497">
        <f>IF(B3497=1,IFERROR(LOOKUP(2,1/('Tracker&amp;Invoice'!$H3539:$AC3539&lt;&gt;""),COLUMN('Tracker&amp;Invoice'!$H3539:$AC3539)),8),F3496)</f>
        <v>14</v>
      </c>
      <c r="G3497">
        <f>IF(D3497="OVERALL",IFERROR(LOOKUP(2,1/('Tracker&amp;Invoice'!$H3539:$AC3539&lt;&gt;""),COLUMN('Tracker&amp;Invoice'!$H3539:$AC3539)),8),G3498)</f>
        <v>16</v>
      </c>
      <c r="H3497">
        <f t="shared" si="108"/>
        <v>16</v>
      </c>
      <c r="I3497" s="29">
        <f>IF(D3497="INVOICE",SUM('Tracker&amp;Invoice'!$H3539:INDEX('Tracker&amp;Invoice'!$A3539:$AC3539,1,H3497)),0)</f>
        <v>0</v>
      </c>
      <c r="J3497" s="29">
        <f>IF(D3497="OVERALL",SUM('Tracker&amp;Invoice'!$H3539:$AC3539),0)</f>
        <v>0</v>
      </c>
    </row>
    <row r="3498" spans="1:10">
      <c r="A3498" t="e">
        <f t="shared" si="109"/>
        <v>#REF!</v>
      </c>
      <c r="B3498">
        <f>IF(AND('Tracker&amp;Invoice'!A3540&lt;&gt;"",'Tracker&amp;Invoice'!A3540&lt;&gt;"ITEM",'Tracker&amp;Invoice'!A3538="ITEM"),1,0)</f>
        <v>0</v>
      </c>
      <c r="C3498" t="str">
        <f>IF(B3498=1,'Tracker&amp;Invoice'!A3540,C3497)</f>
        <v>BQ-191</v>
      </c>
      <c r="D3498" t="str">
        <f>IF(LEFT(TRIM('Tracker&amp;Invoice'!B3540),9)="INVOICE #","INVOICE",IF(TRIM('Tracker&amp;Invoice'!B3540)="Overall Completion INVOICE","OVERALL",""))</f>
        <v/>
      </c>
      <c r="E3498" t="str">
        <f>IF(D3498="INVOICE",VALUE(MID(TRIM('Tracker&amp;Invoice'!B3540),10,10)),"")</f>
        <v/>
      </c>
      <c r="F3498">
        <f>IF(B3498=1,IFERROR(LOOKUP(2,1/('Tracker&amp;Invoice'!$H3540:$AC3540&lt;&gt;""),COLUMN('Tracker&amp;Invoice'!$H3540:$AC3540)),8),F3497)</f>
        <v>14</v>
      </c>
      <c r="G3498">
        <f>IF(D3498="OVERALL",IFERROR(LOOKUP(2,1/('Tracker&amp;Invoice'!$H3540:$AC3540&lt;&gt;""),COLUMN('Tracker&amp;Invoice'!$H3540:$AC3540)),8),G3499)</f>
        <v>16</v>
      </c>
      <c r="H3498">
        <f t="shared" si="108"/>
        <v>16</v>
      </c>
      <c r="I3498" s="29">
        <f>IF(D3498="INVOICE",SUM('Tracker&amp;Invoice'!$H3540:INDEX('Tracker&amp;Invoice'!$A3540:$AC3540,1,H3498)),0)</f>
        <v>0</v>
      </c>
      <c r="J3498" s="29">
        <f>IF(D3498="OVERALL",SUM('Tracker&amp;Invoice'!$H3540:$AC3540),0)</f>
        <v>0</v>
      </c>
    </row>
    <row r="3499" spans="1:10">
      <c r="A3499" t="e">
        <f t="shared" si="109"/>
        <v>#REF!</v>
      </c>
      <c r="B3499">
        <f>IF(AND('Tracker&amp;Invoice'!A3541&lt;&gt;"",'Tracker&amp;Invoice'!A3541&lt;&gt;"ITEM",'Tracker&amp;Invoice'!A3539="ITEM"),1,0)</f>
        <v>0</v>
      </c>
      <c r="C3499" t="str">
        <f>IF(B3499=1,'Tracker&amp;Invoice'!A3541,C3498)</f>
        <v>BQ-191</v>
      </c>
      <c r="D3499" t="str">
        <f>IF(LEFT(TRIM('Tracker&amp;Invoice'!B3541),9)="INVOICE #","INVOICE",IF(TRIM('Tracker&amp;Invoice'!B3541)="Overall Completion INVOICE","OVERALL",""))</f>
        <v/>
      </c>
      <c r="E3499" t="str">
        <f>IF(D3499="INVOICE",VALUE(MID(TRIM('Tracker&amp;Invoice'!B3541),10,10)),"")</f>
        <v/>
      </c>
      <c r="F3499">
        <f>IF(B3499=1,IFERROR(LOOKUP(2,1/('Tracker&amp;Invoice'!$H3541:$AC3541&lt;&gt;""),COLUMN('Tracker&amp;Invoice'!$H3541:$AC3541)),8),F3498)</f>
        <v>14</v>
      </c>
      <c r="G3499">
        <f>IF(D3499="OVERALL",IFERROR(LOOKUP(2,1/('Tracker&amp;Invoice'!$H3541:$AC3541&lt;&gt;""),COLUMN('Tracker&amp;Invoice'!$H3541:$AC3541)),8),G3500)</f>
        <v>16</v>
      </c>
      <c r="H3499">
        <f t="shared" si="108"/>
        <v>16</v>
      </c>
      <c r="I3499" s="29">
        <f>IF(D3499="INVOICE",SUM('Tracker&amp;Invoice'!$H3541:INDEX('Tracker&amp;Invoice'!$A3541:$AC3541,1,H3499)),0)</f>
        <v>0</v>
      </c>
      <c r="J3499" s="29">
        <f>IF(D3499="OVERALL",SUM('Tracker&amp;Invoice'!$H3541:$AC3541),0)</f>
        <v>0</v>
      </c>
    </row>
    <row r="3500" spans="1:10">
      <c r="A3500" t="e">
        <f t="shared" si="109"/>
        <v>#REF!</v>
      </c>
      <c r="B3500">
        <f>IF(AND('Tracker&amp;Invoice'!A3542&lt;&gt;"",'Tracker&amp;Invoice'!A3542&lt;&gt;"ITEM",'Tracker&amp;Invoice'!A3540="ITEM"),1,0)</f>
        <v>0</v>
      </c>
      <c r="C3500" t="str">
        <f>IF(B3500=1,'Tracker&amp;Invoice'!A3542,C3499)</f>
        <v>BQ-191</v>
      </c>
      <c r="D3500" t="str">
        <f>IF(LEFT(TRIM('Tracker&amp;Invoice'!B3542),9)="INVOICE #","INVOICE",IF(TRIM('Tracker&amp;Invoice'!B3542)="Overall Completion INVOICE","OVERALL",""))</f>
        <v/>
      </c>
      <c r="E3500" t="str">
        <f>IF(D3500="INVOICE",VALUE(MID(TRIM('Tracker&amp;Invoice'!B3542),10,10)),"")</f>
        <v/>
      </c>
      <c r="F3500">
        <f>IF(B3500=1,IFERROR(LOOKUP(2,1/('Tracker&amp;Invoice'!$H3542:$AC3542&lt;&gt;""),COLUMN('Tracker&amp;Invoice'!$H3542:$AC3542)),8),F3499)</f>
        <v>14</v>
      </c>
      <c r="G3500">
        <f>IF(D3500="OVERALL",IFERROR(LOOKUP(2,1/('Tracker&amp;Invoice'!$H3542:$AC3542&lt;&gt;""),COLUMN('Tracker&amp;Invoice'!$H3542:$AC3542)),8),G3501)</f>
        <v>16</v>
      </c>
      <c r="H3500">
        <f t="shared" si="108"/>
        <v>16</v>
      </c>
      <c r="I3500" s="29">
        <f>IF(D3500="INVOICE",SUM('Tracker&amp;Invoice'!$H3542:INDEX('Tracker&amp;Invoice'!$A3542:$AC3542,1,H3500)),0)</f>
        <v>0</v>
      </c>
      <c r="J3500" s="29">
        <f>IF(D3500="OVERALL",SUM('Tracker&amp;Invoice'!$H3542:$AC3542),0)</f>
        <v>0</v>
      </c>
    </row>
    <row r="3501" spans="1:10">
      <c r="A3501" t="e">
        <f t="shared" si="109"/>
        <v>#REF!</v>
      </c>
      <c r="B3501">
        <f>IF(AND('Tracker&amp;Invoice'!A3543&lt;&gt;"",'Tracker&amp;Invoice'!A3543&lt;&gt;"ITEM",'Tracker&amp;Invoice'!A3541="ITEM"),1,0)</f>
        <v>0</v>
      </c>
      <c r="C3501" t="str">
        <f>IF(B3501=1,'Tracker&amp;Invoice'!A3543,C3500)</f>
        <v>BQ-191</v>
      </c>
      <c r="D3501" t="str">
        <f>IF(LEFT(TRIM('Tracker&amp;Invoice'!B3543),9)="INVOICE #","INVOICE",IF(TRIM('Tracker&amp;Invoice'!B3543)="Overall Completion INVOICE","OVERALL",""))</f>
        <v/>
      </c>
      <c r="E3501" t="str">
        <f>IF(D3501="INVOICE",VALUE(MID(TRIM('Tracker&amp;Invoice'!B3543),10,10)),"")</f>
        <v/>
      </c>
      <c r="F3501">
        <f>IF(B3501=1,IFERROR(LOOKUP(2,1/('Tracker&amp;Invoice'!$H3543:$AC3543&lt;&gt;""),COLUMN('Tracker&amp;Invoice'!$H3543:$AC3543)),8),F3500)</f>
        <v>14</v>
      </c>
      <c r="G3501">
        <f>IF(D3501="OVERALL",IFERROR(LOOKUP(2,1/('Tracker&amp;Invoice'!$H3543:$AC3543&lt;&gt;""),COLUMN('Tracker&amp;Invoice'!$H3543:$AC3543)),8),G3502)</f>
        <v>16</v>
      </c>
      <c r="H3501">
        <f t="shared" si="108"/>
        <v>16</v>
      </c>
      <c r="I3501" s="29">
        <f>IF(D3501="INVOICE",SUM('Tracker&amp;Invoice'!$H3543:INDEX('Tracker&amp;Invoice'!$A3543:$AC3543,1,H3501)),0)</f>
        <v>0</v>
      </c>
      <c r="J3501" s="29">
        <f>IF(D3501="OVERALL",SUM('Tracker&amp;Invoice'!$H3543:$AC3543),0)</f>
        <v>0</v>
      </c>
    </row>
    <row r="3502" spans="1:10">
      <c r="A3502" t="e">
        <f t="shared" si="109"/>
        <v>#REF!</v>
      </c>
      <c r="B3502">
        <f>IF(AND('Tracker&amp;Invoice'!A3544&lt;&gt;"",'Tracker&amp;Invoice'!A3544&lt;&gt;"ITEM",'Tracker&amp;Invoice'!A3542="ITEM"),1,0)</f>
        <v>0</v>
      </c>
      <c r="C3502" t="str">
        <f>IF(B3502=1,'Tracker&amp;Invoice'!A3544,C3501)</f>
        <v>BQ-191</v>
      </c>
      <c r="D3502" t="str">
        <f>IF(LEFT(TRIM('Tracker&amp;Invoice'!B3544),9)="INVOICE #","INVOICE",IF(TRIM('Tracker&amp;Invoice'!B3544)="Overall Completion INVOICE","OVERALL",""))</f>
        <v/>
      </c>
      <c r="E3502" t="str">
        <f>IF(D3502="INVOICE",VALUE(MID(TRIM('Tracker&amp;Invoice'!B3544),10,10)),"")</f>
        <v/>
      </c>
      <c r="F3502">
        <f>IF(B3502=1,IFERROR(LOOKUP(2,1/('Tracker&amp;Invoice'!$H3544:$AC3544&lt;&gt;""),COLUMN('Tracker&amp;Invoice'!$H3544:$AC3544)),8),F3501)</f>
        <v>14</v>
      </c>
      <c r="G3502">
        <f>IF(D3502="OVERALL",IFERROR(LOOKUP(2,1/('Tracker&amp;Invoice'!$H3544:$AC3544&lt;&gt;""),COLUMN('Tracker&amp;Invoice'!$H3544:$AC3544)),8),G3503)</f>
        <v>16</v>
      </c>
      <c r="H3502">
        <f t="shared" si="108"/>
        <v>16</v>
      </c>
      <c r="I3502" s="29">
        <f>IF(D3502="INVOICE",SUM('Tracker&amp;Invoice'!$H3544:INDEX('Tracker&amp;Invoice'!$A3544:$AC3544,1,H3502)),0)</f>
        <v>0</v>
      </c>
      <c r="J3502" s="29">
        <f>IF(D3502="OVERALL",SUM('Tracker&amp;Invoice'!$H3544:$AC3544),0)</f>
        <v>0</v>
      </c>
    </row>
    <row r="3503" spans="1:10">
      <c r="A3503" t="e">
        <f t="shared" si="109"/>
        <v>#REF!</v>
      </c>
      <c r="B3503">
        <f>IF(AND('Tracker&amp;Invoice'!A3545&lt;&gt;"",'Tracker&amp;Invoice'!A3545&lt;&gt;"ITEM",'Tracker&amp;Invoice'!A3543="ITEM"),1,0)</f>
        <v>1</v>
      </c>
      <c r="C3503" t="str">
        <f>IF(B3503=1,'Tracker&amp;Invoice'!A3545,C3502)</f>
        <v>BQ-192</v>
      </c>
      <c r="D3503" t="str">
        <f>IF(LEFT(TRIM('Tracker&amp;Invoice'!B3545),9)="INVOICE #","INVOICE",IF(TRIM('Tracker&amp;Invoice'!B3545)="Overall Completion INVOICE","OVERALL",""))</f>
        <v/>
      </c>
      <c r="E3503" t="str">
        <f>IF(D3503="INVOICE",VALUE(MID(TRIM('Tracker&amp;Invoice'!B3545),10,10)),"")</f>
        <v/>
      </c>
      <c r="F3503">
        <f>IF(B3503=1,IFERROR(LOOKUP(2,1/('Tracker&amp;Invoice'!$H3545:$AC3545&lt;&gt;""),COLUMN('Tracker&amp;Invoice'!$H3545:$AC3545)),8),F3502)</f>
        <v>15</v>
      </c>
      <c r="G3503">
        <f>IF(D3503="OVERALL",IFERROR(LOOKUP(2,1/('Tracker&amp;Invoice'!$H3545:$AC3545&lt;&gt;""),COLUMN('Tracker&amp;Invoice'!$H3545:$AC3545)),8),G3504)</f>
        <v>16</v>
      </c>
      <c r="H3503">
        <f t="shared" si="108"/>
        <v>16</v>
      </c>
      <c r="I3503" s="29">
        <f>IF(D3503="INVOICE",SUM('Tracker&amp;Invoice'!$H3545:INDEX('Tracker&amp;Invoice'!$A3545:$AC3545,1,H3503)),0)</f>
        <v>0</v>
      </c>
      <c r="J3503" s="29">
        <f>IF(D3503="OVERALL",SUM('Tracker&amp;Invoice'!$H3545:$AC3545),0)</f>
        <v>0</v>
      </c>
    </row>
    <row r="3504" spans="1:10">
      <c r="A3504" t="e">
        <f t="shared" si="109"/>
        <v>#REF!</v>
      </c>
      <c r="B3504">
        <f>IF(AND('Tracker&amp;Invoice'!A3546&lt;&gt;"",'Tracker&amp;Invoice'!A3546&lt;&gt;"ITEM",'Tracker&amp;Invoice'!A3544="ITEM"),1,0)</f>
        <v>0</v>
      </c>
      <c r="C3504" t="str">
        <f>IF(B3504=1,'Tracker&amp;Invoice'!A3546,C3503)</f>
        <v>BQ-192</v>
      </c>
      <c r="D3504" t="str">
        <f>IF(LEFT(TRIM('Tracker&amp;Invoice'!B3546),9)="INVOICE #","INVOICE",IF(TRIM('Tracker&amp;Invoice'!B3546)="Overall Completion INVOICE","OVERALL",""))</f>
        <v/>
      </c>
      <c r="E3504" t="str">
        <f>IF(D3504="INVOICE",VALUE(MID(TRIM('Tracker&amp;Invoice'!B3546),10,10)),"")</f>
        <v/>
      </c>
      <c r="F3504">
        <f>IF(B3504=1,IFERROR(LOOKUP(2,1/('Tracker&amp;Invoice'!$H3546:$AC3546&lt;&gt;""),COLUMN('Tracker&amp;Invoice'!$H3546:$AC3546)),8),F3503)</f>
        <v>15</v>
      </c>
      <c r="G3504">
        <f>IF(D3504="OVERALL",IFERROR(LOOKUP(2,1/('Tracker&amp;Invoice'!$H3546:$AC3546&lt;&gt;""),COLUMN('Tracker&amp;Invoice'!$H3546:$AC3546)),8),G3505)</f>
        <v>16</v>
      </c>
      <c r="H3504">
        <f t="shared" si="108"/>
        <v>16</v>
      </c>
      <c r="I3504" s="29">
        <f>IF(D3504="INVOICE",SUM('Tracker&amp;Invoice'!$H3546:INDEX('Tracker&amp;Invoice'!$A3546:$AC3546,1,H3504)),0)</f>
        <v>0</v>
      </c>
      <c r="J3504" s="29">
        <f>IF(D3504="OVERALL",SUM('Tracker&amp;Invoice'!$H3546:$AC3546),0)</f>
        <v>0</v>
      </c>
    </row>
    <row r="3505" spans="1:10">
      <c r="A3505" t="e">
        <f t="shared" si="109"/>
        <v>#REF!</v>
      </c>
      <c r="B3505">
        <f>IF(AND('Tracker&amp;Invoice'!A3547&lt;&gt;"",'Tracker&amp;Invoice'!A3547&lt;&gt;"ITEM",'Tracker&amp;Invoice'!A3545="ITEM"),1,0)</f>
        <v>0</v>
      </c>
      <c r="C3505" t="str">
        <f>IF(B3505=1,'Tracker&amp;Invoice'!A3547,C3504)</f>
        <v>BQ-192</v>
      </c>
      <c r="D3505" t="str">
        <f>IF(LEFT(TRIM('Tracker&amp;Invoice'!B3547),9)="INVOICE #","INVOICE",IF(TRIM('Tracker&amp;Invoice'!B3547)="Overall Completion INVOICE","OVERALL",""))</f>
        <v/>
      </c>
      <c r="E3505" t="str">
        <f>IF(D3505="INVOICE",VALUE(MID(TRIM('Tracker&amp;Invoice'!B3547),10,10)),"")</f>
        <v/>
      </c>
      <c r="F3505">
        <f>IF(B3505=1,IFERROR(LOOKUP(2,1/('Tracker&amp;Invoice'!$H3547:$AC3547&lt;&gt;""),COLUMN('Tracker&amp;Invoice'!$H3547:$AC3547)),8),F3504)</f>
        <v>15</v>
      </c>
      <c r="G3505">
        <f>IF(D3505="OVERALL",IFERROR(LOOKUP(2,1/('Tracker&amp;Invoice'!$H3547:$AC3547&lt;&gt;""),COLUMN('Tracker&amp;Invoice'!$H3547:$AC3547)),8),G3506)</f>
        <v>16</v>
      </c>
      <c r="H3505">
        <f t="shared" si="108"/>
        <v>16</v>
      </c>
      <c r="I3505" s="29">
        <f>IF(D3505="INVOICE",SUM('Tracker&amp;Invoice'!$H3547:INDEX('Tracker&amp;Invoice'!$A3547:$AC3547,1,H3505)),0)</f>
        <v>0</v>
      </c>
      <c r="J3505" s="29">
        <f>IF(D3505="OVERALL",SUM('Tracker&amp;Invoice'!$H3547:$AC3547),0)</f>
        <v>0</v>
      </c>
    </row>
    <row r="3506" spans="1:10">
      <c r="A3506" t="e">
        <f t="shared" si="109"/>
        <v>#REF!</v>
      </c>
      <c r="B3506">
        <f>IF(AND('Tracker&amp;Invoice'!A3548&lt;&gt;"",'Tracker&amp;Invoice'!A3548&lt;&gt;"ITEM",'Tracker&amp;Invoice'!A3546="ITEM"),1,0)</f>
        <v>0</v>
      </c>
      <c r="C3506" t="str">
        <f>IF(B3506=1,'Tracker&amp;Invoice'!A3548,C3505)</f>
        <v>BQ-192</v>
      </c>
      <c r="D3506" t="str">
        <f>IF(LEFT(TRIM('Tracker&amp;Invoice'!B3548),9)="INVOICE #","INVOICE",IF(TRIM('Tracker&amp;Invoice'!B3548)="Overall Completion INVOICE","OVERALL",""))</f>
        <v>INVOICE</v>
      </c>
      <c r="E3506">
        <f>IF(D3506="INVOICE",VALUE(MID(TRIM('Tracker&amp;Invoice'!B3548),10,10)),"")</f>
        <v>13</v>
      </c>
      <c r="F3506">
        <f>IF(B3506=1,IFERROR(LOOKUP(2,1/('Tracker&amp;Invoice'!$H3548:$AC3548&lt;&gt;""),COLUMN('Tracker&amp;Invoice'!$H3548:$AC3548)),8),F3505)</f>
        <v>15</v>
      </c>
      <c r="G3506">
        <f>IF(D3506="OVERALL",IFERROR(LOOKUP(2,1/('Tracker&amp;Invoice'!$H3548:$AC3548&lt;&gt;""),COLUMN('Tracker&amp;Invoice'!$H3548:$AC3548)),8),G3507)</f>
        <v>16</v>
      </c>
      <c r="H3506">
        <f t="shared" si="108"/>
        <v>16</v>
      </c>
      <c r="I3506" s="29">
        <f>IF(D3506="INVOICE",SUM('Tracker&amp;Invoice'!$H3548:INDEX('Tracker&amp;Invoice'!$A3548:$AC3548,1,H3506)),0)</f>
        <v>1430.0000000000002</v>
      </c>
      <c r="J3506" s="29">
        <f>IF(D3506="OVERALL",SUM('Tracker&amp;Invoice'!$H3548:$AC3548),0)</f>
        <v>0</v>
      </c>
    </row>
    <row r="3507" spans="1:10">
      <c r="A3507" t="e">
        <f t="shared" si="109"/>
        <v>#REF!</v>
      </c>
      <c r="B3507">
        <f>IF(AND('Tracker&amp;Invoice'!A3549&lt;&gt;"",'Tracker&amp;Invoice'!A3549&lt;&gt;"ITEM",'Tracker&amp;Invoice'!A3547="ITEM"),1,0)</f>
        <v>0</v>
      </c>
      <c r="C3507" t="str">
        <f>IF(B3507=1,'Tracker&amp;Invoice'!A3549,C3506)</f>
        <v>BQ-192</v>
      </c>
      <c r="D3507" t="str">
        <f>IF(LEFT(TRIM('Tracker&amp;Invoice'!B3549),9)="INVOICE #","INVOICE",IF(TRIM('Tracker&amp;Invoice'!B3549)="Overall Completion INVOICE","OVERALL",""))</f>
        <v/>
      </c>
      <c r="E3507" t="str">
        <f>IF(D3507="INVOICE",VALUE(MID(TRIM('Tracker&amp;Invoice'!B3549),10,10)),"")</f>
        <v/>
      </c>
      <c r="F3507">
        <f>IF(B3507=1,IFERROR(LOOKUP(2,1/('Tracker&amp;Invoice'!$H3549:$AC3549&lt;&gt;""),COLUMN('Tracker&amp;Invoice'!$H3549:$AC3549)),8),F3506)</f>
        <v>15</v>
      </c>
      <c r="G3507">
        <f>IF(D3507="OVERALL",IFERROR(LOOKUP(2,1/('Tracker&amp;Invoice'!$H3549:$AC3549&lt;&gt;""),COLUMN('Tracker&amp;Invoice'!$H3549:$AC3549)),8),G3508)</f>
        <v>16</v>
      </c>
      <c r="H3507">
        <f t="shared" si="108"/>
        <v>16</v>
      </c>
      <c r="I3507" s="29">
        <f>IF(D3507="INVOICE",SUM('Tracker&amp;Invoice'!$H3549:INDEX('Tracker&amp;Invoice'!$A3549:$AC3549,1,H3507)),0)</f>
        <v>0</v>
      </c>
      <c r="J3507" s="29">
        <f>IF(D3507="OVERALL",SUM('Tracker&amp;Invoice'!$H3549:$AC3549),0)</f>
        <v>0</v>
      </c>
    </row>
    <row r="3508" spans="1:10">
      <c r="A3508" t="e">
        <f t="shared" si="109"/>
        <v>#REF!</v>
      </c>
      <c r="B3508">
        <f>IF(AND('Tracker&amp;Invoice'!A3550&lt;&gt;"",'Tracker&amp;Invoice'!A3550&lt;&gt;"ITEM",'Tracker&amp;Invoice'!A3548="ITEM"),1,0)</f>
        <v>0</v>
      </c>
      <c r="C3508" t="str">
        <f>IF(B3508=1,'Tracker&amp;Invoice'!A3550,C3507)</f>
        <v>BQ-192</v>
      </c>
      <c r="D3508" t="str">
        <f>IF(LEFT(TRIM('Tracker&amp;Invoice'!B3550),9)="INVOICE #","INVOICE",IF(TRIM('Tracker&amp;Invoice'!B3550)="Overall Completion INVOICE","OVERALL",""))</f>
        <v>INVOICE</v>
      </c>
      <c r="E3508">
        <f>IF(D3508="INVOICE",VALUE(MID(TRIM('Tracker&amp;Invoice'!B3550),10,10)),"")</f>
        <v>27</v>
      </c>
      <c r="F3508">
        <f>IF(B3508=1,IFERROR(LOOKUP(2,1/('Tracker&amp;Invoice'!$H3550:$AC3550&lt;&gt;""),COLUMN('Tracker&amp;Invoice'!$H3550:$AC3550)),8),F3507)</f>
        <v>15</v>
      </c>
      <c r="G3508">
        <f>IF(D3508="OVERALL",IFERROR(LOOKUP(2,1/('Tracker&amp;Invoice'!$H3550:$AC3550&lt;&gt;""),COLUMN('Tracker&amp;Invoice'!$H3550:$AC3550)),8),G3509)</f>
        <v>16</v>
      </c>
      <c r="H3508">
        <f t="shared" si="108"/>
        <v>16</v>
      </c>
      <c r="I3508" s="29">
        <f>IF(D3508="INVOICE",SUM('Tracker&amp;Invoice'!$H3550:INDEX('Tracker&amp;Invoice'!$A3550:$AC3550,1,H3508)),0)</f>
        <v>455</v>
      </c>
      <c r="J3508" s="29">
        <f>IF(D3508="OVERALL",SUM('Tracker&amp;Invoice'!$H3550:$AC3550),0)</f>
        <v>0</v>
      </c>
    </row>
    <row r="3509" spans="1:10">
      <c r="A3509" t="e">
        <f t="shared" si="109"/>
        <v>#REF!</v>
      </c>
      <c r="B3509">
        <f>IF(AND('Tracker&amp;Invoice'!A3551&lt;&gt;"",'Tracker&amp;Invoice'!A3551&lt;&gt;"ITEM",'Tracker&amp;Invoice'!A3549="ITEM"),1,0)</f>
        <v>0</v>
      </c>
      <c r="C3509" t="str">
        <f>IF(B3509=1,'Tracker&amp;Invoice'!A3551,C3508)</f>
        <v>BQ-192</v>
      </c>
      <c r="D3509" t="str">
        <f>IF(LEFT(TRIM('Tracker&amp;Invoice'!B3551),9)="INVOICE #","INVOICE",IF(TRIM('Tracker&amp;Invoice'!B3551)="Overall Completion INVOICE","OVERALL",""))</f>
        <v/>
      </c>
      <c r="E3509" t="str">
        <f>IF(D3509="INVOICE",VALUE(MID(TRIM('Tracker&amp;Invoice'!B3551),10,10)),"")</f>
        <v/>
      </c>
      <c r="F3509">
        <f>IF(B3509=1,IFERROR(LOOKUP(2,1/('Tracker&amp;Invoice'!$H3551:$AC3551&lt;&gt;""),COLUMN('Tracker&amp;Invoice'!$H3551:$AC3551)),8),F3508)</f>
        <v>15</v>
      </c>
      <c r="G3509">
        <f>IF(D3509="OVERALL",IFERROR(LOOKUP(2,1/('Tracker&amp;Invoice'!$H3551:$AC3551&lt;&gt;""),COLUMN('Tracker&amp;Invoice'!$H3551:$AC3551)),8),G3510)</f>
        <v>16</v>
      </c>
      <c r="H3509">
        <f t="shared" si="108"/>
        <v>16</v>
      </c>
      <c r="I3509" s="29">
        <f>IF(D3509="INVOICE",SUM('Tracker&amp;Invoice'!$H3551:INDEX('Tracker&amp;Invoice'!$A3551:$AC3551,1,H3509)),0)</f>
        <v>0</v>
      </c>
      <c r="J3509" s="29">
        <f>IF(D3509="OVERALL",SUM('Tracker&amp;Invoice'!$H3551:$AC3551),0)</f>
        <v>0</v>
      </c>
    </row>
    <row r="3510" spans="1:10">
      <c r="A3510" t="e">
        <f t="shared" si="109"/>
        <v>#REF!</v>
      </c>
      <c r="B3510">
        <f>IF(AND('Tracker&amp;Invoice'!A3552&lt;&gt;"",'Tracker&amp;Invoice'!A3552&lt;&gt;"ITEM",'Tracker&amp;Invoice'!A3550="ITEM"),1,0)</f>
        <v>0</v>
      </c>
      <c r="C3510" t="str">
        <f>IF(B3510=1,'Tracker&amp;Invoice'!A3552,C3509)</f>
        <v>BQ-192</v>
      </c>
      <c r="D3510" t="str">
        <f>IF(LEFT(TRIM('Tracker&amp;Invoice'!B3552),9)="INVOICE #","INVOICE",IF(TRIM('Tracker&amp;Invoice'!B3552)="Overall Completion INVOICE","OVERALL",""))</f>
        <v>INVOICE</v>
      </c>
      <c r="E3510">
        <f>IF(D3510="INVOICE",VALUE(MID(TRIM('Tracker&amp;Invoice'!B3552),10,10)),"")</f>
        <v>28</v>
      </c>
      <c r="F3510">
        <f>IF(B3510=1,IFERROR(LOOKUP(2,1/('Tracker&amp;Invoice'!$H3552:$AC3552&lt;&gt;""),COLUMN('Tracker&amp;Invoice'!$H3552:$AC3552)),8),F3509)</f>
        <v>15</v>
      </c>
      <c r="G3510">
        <f>IF(D3510="OVERALL",IFERROR(LOOKUP(2,1/('Tracker&amp;Invoice'!$H3552:$AC3552&lt;&gt;""),COLUMN('Tracker&amp;Invoice'!$H3552:$AC3552)),8),G3511)</f>
        <v>16</v>
      </c>
      <c r="H3510">
        <f t="shared" si="108"/>
        <v>16</v>
      </c>
      <c r="I3510" s="29">
        <f>IF(D3510="INVOICE",SUM('Tracker&amp;Invoice'!$H3552:INDEX('Tracker&amp;Invoice'!$A3552:$AC3552,1,H3510)),0)</f>
        <v>260</v>
      </c>
      <c r="J3510" s="29">
        <f>IF(D3510="OVERALL",SUM('Tracker&amp;Invoice'!$H3552:$AC3552),0)</f>
        <v>0</v>
      </c>
    </row>
    <row r="3511" spans="1:10">
      <c r="A3511" t="e">
        <f t="shared" si="109"/>
        <v>#REF!</v>
      </c>
      <c r="B3511">
        <f>IF(AND('Tracker&amp;Invoice'!A3553&lt;&gt;"",'Tracker&amp;Invoice'!A3553&lt;&gt;"ITEM",'Tracker&amp;Invoice'!A3551="ITEM"),1,0)</f>
        <v>0</v>
      </c>
      <c r="C3511" t="str">
        <f>IF(B3511=1,'Tracker&amp;Invoice'!A3553,C3510)</f>
        <v>BQ-192</v>
      </c>
      <c r="D3511" t="str">
        <f>IF(LEFT(TRIM('Tracker&amp;Invoice'!B3553),9)="INVOICE #","INVOICE",IF(TRIM('Tracker&amp;Invoice'!B3553)="Overall Completion INVOICE","OVERALL",""))</f>
        <v/>
      </c>
      <c r="E3511" t="str">
        <f>IF(D3511="INVOICE",VALUE(MID(TRIM('Tracker&amp;Invoice'!B3553),10,10)),"")</f>
        <v/>
      </c>
      <c r="F3511">
        <f>IF(B3511=1,IFERROR(LOOKUP(2,1/('Tracker&amp;Invoice'!$H3553:$AC3553&lt;&gt;""),COLUMN('Tracker&amp;Invoice'!$H3553:$AC3553)),8),F3510)</f>
        <v>15</v>
      </c>
      <c r="G3511">
        <f>IF(D3511="OVERALL",IFERROR(LOOKUP(2,1/('Tracker&amp;Invoice'!$H3553:$AC3553&lt;&gt;""),COLUMN('Tracker&amp;Invoice'!$H3553:$AC3553)),8),G3512)</f>
        <v>16</v>
      </c>
      <c r="H3511">
        <f t="shared" si="108"/>
        <v>16</v>
      </c>
      <c r="I3511" s="29">
        <f>IF(D3511="INVOICE",SUM('Tracker&amp;Invoice'!$H3553:INDEX('Tracker&amp;Invoice'!$A3553:$AC3553,1,H3511)),0)</f>
        <v>0</v>
      </c>
      <c r="J3511" s="29">
        <f>IF(D3511="OVERALL",SUM('Tracker&amp;Invoice'!$H3553:$AC3553),0)</f>
        <v>0</v>
      </c>
    </row>
    <row r="3512" spans="1:10">
      <c r="A3512" t="e">
        <f t="shared" si="109"/>
        <v>#REF!</v>
      </c>
      <c r="B3512">
        <f>IF(AND('Tracker&amp;Invoice'!A3554&lt;&gt;"",'Tracker&amp;Invoice'!A3554&lt;&gt;"ITEM",'Tracker&amp;Invoice'!A3552="ITEM"),1,0)</f>
        <v>0</v>
      </c>
      <c r="C3512" t="str">
        <f>IF(B3512=1,'Tracker&amp;Invoice'!A3554,C3511)</f>
        <v>BQ-192</v>
      </c>
      <c r="D3512" t="str">
        <f>IF(LEFT(TRIM('Tracker&amp;Invoice'!B3554),9)="INVOICE #","INVOICE",IF(TRIM('Tracker&amp;Invoice'!B3554)="Overall Completion INVOICE","OVERALL",""))</f>
        <v>INVOICE</v>
      </c>
      <c r="E3512">
        <f>IF(D3512="INVOICE",VALUE(MID(TRIM('Tracker&amp;Invoice'!B3554),10,10)),"")</f>
        <v>31</v>
      </c>
      <c r="F3512">
        <f>IF(B3512=1,IFERROR(LOOKUP(2,1/('Tracker&amp;Invoice'!$H3554:$AC3554&lt;&gt;""),COLUMN('Tracker&amp;Invoice'!$H3554:$AC3554)),8),F3511)</f>
        <v>15</v>
      </c>
      <c r="G3512">
        <f>IF(D3512="OVERALL",IFERROR(LOOKUP(2,1/('Tracker&amp;Invoice'!$H3554:$AC3554&lt;&gt;""),COLUMN('Tracker&amp;Invoice'!$H3554:$AC3554)),8),G3513)</f>
        <v>16</v>
      </c>
      <c r="H3512">
        <f t="shared" si="108"/>
        <v>16</v>
      </c>
      <c r="I3512" s="29">
        <f>IF(D3512="INVOICE",SUM('Tracker&amp;Invoice'!$H3554:INDEX('Tracker&amp;Invoice'!$A3554:$AC3554,1,H3512)),0)</f>
        <v>-65</v>
      </c>
      <c r="J3512" s="29">
        <f>IF(D3512="OVERALL",SUM('Tracker&amp;Invoice'!$H3554:$AC3554),0)</f>
        <v>0</v>
      </c>
    </row>
    <row r="3513" spans="1:10">
      <c r="A3513" t="e">
        <f t="shared" si="109"/>
        <v>#REF!</v>
      </c>
      <c r="B3513">
        <f>IF(AND('Tracker&amp;Invoice'!A3555&lt;&gt;"",'Tracker&amp;Invoice'!A3555&lt;&gt;"ITEM",'Tracker&amp;Invoice'!A3553="ITEM"),1,0)</f>
        <v>0</v>
      </c>
      <c r="C3513" t="str">
        <f>IF(B3513=1,'Tracker&amp;Invoice'!A3555,C3512)</f>
        <v>BQ-192</v>
      </c>
      <c r="D3513" t="str">
        <f>IF(LEFT(TRIM('Tracker&amp;Invoice'!B3555),9)="INVOICE #","INVOICE",IF(TRIM('Tracker&amp;Invoice'!B3555)="Overall Completion INVOICE","OVERALL",""))</f>
        <v/>
      </c>
      <c r="E3513" t="str">
        <f>IF(D3513="INVOICE",VALUE(MID(TRIM('Tracker&amp;Invoice'!B3555),10,10)),"")</f>
        <v/>
      </c>
      <c r="F3513">
        <f>IF(B3513=1,IFERROR(LOOKUP(2,1/('Tracker&amp;Invoice'!$H3555:$AC3555&lt;&gt;""),COLUMN('Tracker&amp;Invoice'!$H3555:$AC3555)),8),F3512)</f>
        <v>15</v>
      </c>
      <c r="G3513">
        <f>IF(D3513="OVERALL",IFERROR(LOOKUP(2,1/('Tracker&amp;Invoice'!$H3555:$AC3555&lt;&gt;""),COLUMN('Tracker&amp;Invoice'!$H3555:$AC3555)),8),G3514)</f>
        <v>16</v>
      </c>
      <c r="H3513">
        <f t="shared" si="108"/>
        <v>16</v>
      </c>
      <c r="I3513" s="29">
        <f>IF(D3513="INVOICE",SUM('Tracker&amp;Invoice'!$H3555:INDEX('Tracker&amp;Invoice'!$A3555:$AC3555,1,H3513)),0)</f>
        <v>0</v>
      </c>
      <c r="J3513" s="29">
        <f>IF(D3513="OVERALL",SUM('Tracker&amp;Invoice'!$H3555:$AC3555),0)</f>
        <v>0</v>
      </c>
    </row>
    <row r="3514" spans="1:10">
      <c r="A3514" t="e">
        <f t="shared" si="109"/>
        <v>#REF!</v>
      </c>
      <c r="B3514">
        <f>IF(AND('Tracker&amp;Invoice'!A3556&lt;&gt;"",'Tracker&amp;Invoice'!A3556&lt;&gt;"ITEM",'Tracker&amp;Invoice'!A3554="ITEM"),1,0)</f>
        <v>0</v>
      </c>
      <c r="C3514" t="str">
        <f>IF(B3514=1,'Tracker&amp;Invoice'!A3556,C3513)</f>
        <v>BQ-192</v>
      </c>
      <c r="D3514" t="str">
        <f>IF(LEFT(TRIM('Tracker&amp;Invoice'!B3556),9)="INVOICE #","INVOICE",IF(TRIM('Tracker&amp;Invoice'!B3556)="Overall Completion INVOICE","OVERALL",""))</f>
        <v/>
      </c>
      <c r="E3514" t="str">
        <f>IF(D3514="INVOICE",VALUE(MID(TRIM('Tracker&amp;Invoice'!B3556),10,10)),"")</f>
        <v/>
      </c>
      <c r="F3514">
        <f>IF(B3514=1,IFERROR(LOOKUP(2,1/('Tracker&amp;Invoice'!$H3556:$AC3556&lt;&gt;""),COLUMN('Tracker&amp;Invoice'!$H3556:$AC3556)),8),F3513)</f>
        <v>15</v>
      </c>
      <c r="G3514">
        <f>IF(D3514="OVERALL",IFERROR(LOOKUP(2,1/('Tracker&amp;Invoice'!$H3556:$AC3556&lt;&gt;""),COLUMN('Tracker&amp;Invoice'!$H3556:$AC3556)),8),G3515)</f>
        <v>16</v>
      </c>
      <c r="H3514">
        <f t="shared" si="108"/>
        <v>16</v>
      </c>
      <c r="I3514" s="29">
        <f>IF(D3514="INVOICE",SUM('Tracker&amp;Invoice'!$H3556:INDEX('Tracker&amp;Invoice'!$A3556:$AC3556,1,H3514)),0)</f>
        <v>0</v>
      </c>
      <c r="J3514" s="29">
        <f>IF(D3514="OVERALL",SUM('Tracker&amp;Invoice'!$H3556:$AC3556),0)</f>
        <v>0</v>
      </c>
    </row>
    <row r="3515" spans="1:10">
      <c r="A3515" t="e">
        <f t="shared" si="109"/>
        <v>#REF!</v>
      </c>
      <c r="B3515">
        <f>IF(AND('Tracker&amp;Invoice'!A3557&lt;&gt;"",'Tracker&amp;Invoice'!A3557&lt;&gt;"ITEM",'Tracker&amp;Invoice'!A3555="ITEM"),1,0)</f>
        <v>0</v>
      </c>
      <c r="C3515" t="str">
        <f>IF(B3515=1,'Tracker&amp;Invoice'!A3557,C3514)</f>
        <v>BQ-192</v>
      </c>
      <c r="D3515" t="str">
        <f>IF(LEFT(TRIM('Tracker&amp;Invoice'!B3557),9)="INVOICE #","INVOICE",IF(TRIM('Tracker&amp;Invoice'!B3557)="Overall Completion INVOICE","OVERALL",""))</f>
        <v/>
      </c>
      <c r="E3515" t="str">
        <f>IF(D3515="INVOICE",VALUE(MID(TRIM('Tracker&amp;Invoice'!B3557),10,10)),"")</f>
        <v/>
      </c>
      <c r="F3515">
        <f>IF(B3515=1,IFERROR(LOOKUP(2,1/('Tracker&amp;Invoice'!$H3557:$AC3557&lt;&gt;""),COLUMN('Tracker&amp;Invoice'!$H3557:$AC3557)),8),F3514)</f>
        <v>15</v>
      </c>
      <c r="G3515">
        <f>IF(D3515="OVERALL",IFERROR(LOOKUP(2,1/('Tracker&amp;Invoice'!$H3557:$AC3557&lt;&gt;""),COLUMN('Tracker&amp;Invoice'!$H3557:$AC3557)),8),G3516)</f>
        <v>16</v>
      </c>
      <c r="H3515">
        <f t="shared" si="108"/>
        <v>16</v>
      </c>
      <c r="I3515" s="29">
        <f>IF(D3515="INVOICE",SUM('Tracker&amp;Invoice'!$H3557:INDEX('Tracker&amp;Invoice'!$A3557:$AC3557,1,H3515)),0)</f>
        <v>0</v>
      </c>
      <c r="J3515" s="29">
        <f>IF(D3515="OVERALL",SUM('Tracker&amp;Invoice'!$H3557:$AC3557),0)</f>
        <v>0</v>
      </c>
    </row>
    <row r="3516" spans="1:10">
      <c r="A3516" t="e">
        <f t="shared" si="109"/>
        <v>#REF!</v>
      </c>
      <c r="B3516">
        <f>IF(AND('Tracker&amp;Invoice'!A3558&lt;&gt;"",'Tracker&amp;Invoice'!A3558&lt;&gt;"ITEM",'Tracker&amp;Invoice'!A3556="ITEM"),1,0)</f>
        <v>0</v>
      </c>
      <c r="C3516" t="str">
        <f>IF(B3516=1,'Tracker&amp;Invoice'!A3558,C3515)</f>
        <v>BQ-192</v>
      </c>
      <c r="D3516" t="str">
        <f>IF(LEFT(TRIM('Tracker&amp;Invoice'!B3558),9)="INVOICE #","INVOICE",IF(TRIM('Tracker&amp;Invoice'!B3558)="Overall Completion INVOICE","OVERALL",""))</f>
        <v>OVERALL</v>
      </c>
      <c r="E3516" t="str">
        <f>IF(D3516="INVOICE",VALUE(MID(TRIM('Tracker&amp;Invoice'!B3558),10,10)),"")</f>
        <v/>
      </c>
      <c r="F3516">
        <f>IF(B3516=1,IFERROR(LOOKUP(2,1/('Tracker&amp;Invoice'!$H3558:$AC3558&lt;&gt;""),COLUMN('Tracker&amp;Invoice'!$H3558:$AC3558)),8),F3515)</f>
        <v>15</v>
      </c>
      <c r="G3516">
        <f>IF(D3516="OVERALL",IFERROR(LOOKUP(2,1/('Tracker&amp;Invoice'!$H3558:$AC3558&lt;&gt;""),COLUMN('Tracker&amp;Invoice'!$H3558:$AC3558)),8),G3517)</f>
        <v>16</v>
      </c>
      <c r="H3516">
        <f t="shared" si="108"/>
        <v>16</v>
      </c>
      <c r="I3516" s="29">
        <f>IF(D3516="INVOICE",SUM('Tracker&amp;Invoice'!$H3558:INDEX('Tracker&amp;Invoice'!$A3558:$AC3558,1,H3516)),0)</f>
        <v>0</v>
      </c>
      <c r="J3516" s="29">
        <f>IF(D3516="OVERALL",SUM('Tracker&amp;Invoice'!$H3558:$AC3558),0)</f>
        <v>2080</v>
      </c>
    </row>
    <row r="3517" spans="1:10">
      <c r="A3517" t="e">
        <f t="shared" si="109"/>
        <v>#REF!</v>
      </c>
      <c r="B3517">
        <f>IF(AND('Tracker&amp;Invoice'!A3559&lt;&gt;"",'Tracker&amp;Invoice'!A3559&lt;&gt;"ITEM",'Tracker&amp;Invoice'!A3557="ITEM"),1,0)</f>
        <v>0</v>
      </c>
      <c r="C3517" t="str">
        <f>IF(B3517=1,'Tracker&amp;Invoice'!A3559,C3516)</f>
        <v>BQ-192</v>
      </c>
      <c r="D3517" t="str">
        <f>IF(LEFT(TRIM('Tracker&amp;Invoice'!B3559),9)="INVOICE #","INVOICE",IF(TRIM('Tracker&amp;Invoice'!B3559)="Overall Completion INVOICE","OVERALL",""))</f>
        <v/>
      </c>
      <c r="E3517" t="str">
        <f>IF(D3517="INVOICE",VALUE(MID(TRIM('Tracker&amp;Invoice'!B3559),10,10)),"")</f>
        <v/>
      </c>
      <c r="F3517">
        <f>IF(B3517=1,IFERROR(LOOKUP(2,1/('Tracker&amp;Invoice'!$H3559:$AC3559&lt;&gt;""),COLUMN('Tracker&amp;Invoice'!$H3559:$AC3559)),8),F3516)</f>
        <v>15</v>
      </c>
      <c r="G3517">
        <f>IF(D3517="OVERALL",IFERROR(LOOKUP(2,1/('Tracker&amp;Invoice'!$H3559:$AC3559&lt;&gt;""),COLUMN('Tracker&amp;Invoice'!$H3559:$AC3559)),8),G3518)</f>
        <v>16</v>
      </c>
      <c r="H3517">
        <f t="shared" si="108"/>
        <v>16</v>
      </c>
      <c r="I3517" s="29">
        <f>IF(D3517="INVOICE",SUM('Tracker&amp;Invoice'!$H3559:INDEX('Tracker&amp;Invoice'!$A3559:$AC3559,1,H3517)),0)</f>
        <v>0</v>
      </c>
      <c r="J3517" s="29">
        <f>IF(D3517="OVERALL",SUM('Tracker&amp;Invoice'!$H3559:$AC3559),0)</f>
        <v>0</v>
      </c>
    </row>
    <row r="3518" spans="1:10">
      <c r="A3518" t="e">
        <f t="shared" si="109"/>
        <v>#REF!</v>
      </c>
      <c r="B3518">
        <f>IF(AND('Tracker&amp;Invoice'!A3560&lt;&gt;"",'Tracker&amp;Invoice'!A3560&lt;&gt;"ITEM",'Tracker&amp;Invoice'!A3558="ITEM"),1,0)</f>
        <v>0</v>
      </c>
      <c r="C3518" t="str">
        <f>IF(B3518=1,'Tracker&amp;Invoice'!A3560,C3517)</f>
        <v>BQ-192</v>
      </c>
      <c r="D3518" t="str">
        <f>IF(LEFT(TRIM('Tracker&amp;Invoice'!B3560),9)="INVOICE #","INVOICE",IF(TRIM('Tracker&amp;Invoice'!B3560)="Overall Completion INVOICE","OVERALL",""))</f>
        <v/>
      </c>
      <c r="E3518" t="str">
        <f>IF(D3518="INVOICE",VALUE(MID(TRIM('Tracker&amp;Invoice'!B3560),10,10)),"")</f>
        <v/>
      </c>
      <c r="F3518">
        <f>IF(B3518=1,IFERROR(LOOKUP(2,1/('Tracker&amp;Invoice'!$H3560:$AC3560&lt;&gt;""),COLUMN('Tracker&amp;Invoice'!$H3560:$AC3560)),8),F3517)</f>
        <v>15</v>
      </c>
      <c r="G3518">
        <f>IF(D3518="OVERALL",IFERROR(LOOKUP(2,1/('Tracker&amp;Invoice'!$H3560:$AC3560&lt;&gt;""),COLUMN('Tracker&amp;Invoice'!$H3560:$AC3560)),8),G3519)</f>
        <v>16</v>
      </c>
      <c r="H3518">
        <f t="shared" si="108"/>
        <v>16</v>
      </c>
      <c r="I3518" s="29">
        <f>IF(D3518="INVOICE",SUM('Tracker&amp;Invoice'!$H3560:INDEX('Tracker&amp;Invoice'!$A3560:$AC3560,1,H3518)),0)</f>
        <v>0</v>
      </c>
      <c r="J3518" s="29">
        <f>IF(D3518="OVERALL",SUM('Tracker&amp;Invoice'!$H3560:$AC3560),0)</f>
        <v>0</v>
      </c>
    </row>
    <row r="3519" spans="1:10">
      <c r="A3519" t="e">
        <f t="shared" si="109"/>
        <v>#REF!</v>
      </c>
      <c r="B3519">
        <f>IF(AND('Tracker&amp;Invoice'!A3561&lt;&gt;"",'Tracker&amp;Invoice'!A3561&lt;&gt;"ITEM",'Tracker&amp;Invoice'!A3559="ITEM"),1,0)</f>
        <v>0</v>
      </c>
      <c r="C3519" t="str">
        <f>IF(B3519=1,'Tracker&amp;Invoice'!A3561,C3518)</f>
        <v>BQ-192</v>
      </c>
      <c r="D3519" t="str">
        <f>IF(LEFT(TRIM('Tracker&amp;Invoice'!B3561),9)="INVOICE #","INVOICE",IF(TRIM('Tracker&amp;Invoice'!B3561)="Overall Completion INVOICE","OVERALL",""))</f>
        <v/>
      </c>
      <c r="E3519" t="str">
        <f>IF(D3519="INVOICE",VALUE(MID(TRIM('Tracker&amp;Invoice'!B3561),10,10)),"")</f>
        <v/>
      </c>
      <c r="F3519">
        <f>IF(B3519=1,IFERROR(LOOKUP(2,1/('Tracker&amp;Invoice'!$H3561:$AC3561&lt;&gt;""),COLUMN('Tracker&amp;Invoice'!$H3561:$AC3561)),8),F3518)</f>
        <v>15</v>
      </c>
      <c r="G3519">
        <f>IF(D3519="OVERALL",IFERROR(LOOKUP(2,1/('Tracker&amp;Invoice'!$H3561:$AC3561&lt;&gt;""),COLUMN('Tracker&amp;Invoice'!$H3561:$AC3561)),8),G3520)</f>
        <v>16</v>
      </c>
      <c r="H3519">
        <f t="shared" si="108"/>
        <v>16</v>
      </c>
      <c r="I3519" s="29">
        <f>IF(D3519="INVOICE",SUM('Tracker&amp;Invoice'!$H3561:INDEX('Tracker&amp;Invoice'!$A3561:$AC3561,1,H3519)),0)</f>
        <v>0</v>
      </c>
      <c r="J3519" s="29">
        <f>IF(D3519="OVERALL",SUM('Tracker&amp;Invoice'!$H3561:$AC3561),0)</f>
        <v>0</v>
      </c>
    </row>
    <row r="3520" spans="1:10">
      <c r="A3520" t="e">
        <f t="shared" si="109"/>
        <v>#REF!</v>
      </c>
      <c r="B3520">
        <f>IF(AND('Tracker&amp;Invoice'!A3562&lt;&gt;"",'Tracker&amp;Invoice'!A3562&lt;&gt;"ITEM",'Tracker&amp;Invoice'!A3560="ITEM"),1,0)</f>
        <v>0</v>
      </c>
      <c r="C3520" t="str">
        <f>IF(B3520=1,'Tracker&amp;Invoice'!A3562,C3519)</f>
        <v>BQ-192</v>
      </c>
      <c r="D3520" t="str">
        <f>IF(LEFT(TRIM('Tracker&amp;Invoice'!B3562),9)="INVOICE #","INVOICE",IF(TRIM('Tracker&amp;Invoice'!B3562)="Overall Completion INVOICE","OVERALL",""))</f>
        <v/>
      </c>
      <c r="E3520" t="str">
        <f>IF(D3520="INVOICE",VALUE(MID(TRIM('Tracker&amp;Invoice'!B3562),10,10)),"")</f>
        <v/>
      </c>
      <c r="F3520">
        <f>IF(B3520=1,IFERROR(LOOKUP(2,1/('Tracker&amp;Invoice'!$H3562:$AC3562&lt;&gt;""),COLUMN('Tracker&amp;Invoice'!$H3562:$AC3562)),8),F3519)</f>
        <v>15</v>
      </c>
      <c r="G3520">
        <f>IF(D3520="OVERALL",IFERROR(LOOKUP(2,1/('Tracker&amp;Invoice'!$H3562:$AC3562&lt;&gt;""),COLUMN('Tracker&amp;Invoice'!$H3562:$AC3562)),8),G3521)</f>
        <v>16</v>
      </c>
      <c r="H3520">
        <f t="shared" si="108"/>
        <v>16</v>
      </c>
      <c r="I3520" s="29">
        <f>IF(D3520="INVOICE",SUM('Tracker&amp;Invoice'!$H3562:INDEX('Tracker&amp;Invoice'!$A3562:$AC3562,1,H3520)),0)</f>
        <v>0</v>
      </c>
      <c r="J3520" s="29">
        <f>IF(D3520="OVERALL",SUM('Tracker&amp;Invoice'!$H3562:$AC3562),0)</f>
        <v>0</v>
      </c>
    </row>
    <row r="3521" spans="1:10">
      <c r="A3521" t="e">
        <f t="shared" si="109"/>
        <v>#REF!</v>
      </c>
      <c r="B3521">
        <f>IF(AND('Tracker&amp;Invoice'!A3563&lt;&gt;"",'Tracker&amp;Invoice'!A3563&lt;&gt;"ITEM",'Tracker&amp;Invoice'!A3561="ITEM"),1,0)</f>
        <v>0</v>
      </c>
      <c r="C3521" t="str">
        <f>IF(B3521=1,'Tracker&amp;Invoice'!A3563,C3520)</f>
        <v>BQ-192</v>
      </c>
      <c r="D3521" t="str">
        <f>IF(LEFT(TRIM('Tracker&amp;Invoice'!B3563),9)="INVOICE #","INVOICE",IF(TRIM('Tracker&amp;Invoice'!B3563)="Overall Completion INVOICE","OVERALL",""))</f>
        <v/>
      </c>
      <c r="E3521" t="str">
        <f>IF(D3521="INVOICE",VALUE(MID(TRIM('Tracker&amp;Invoice'!B3563),10,10)),"")</f>
        <v/>
      </c>
      <c r="F3521">
        <f>IF(B3521=1,IFERROR(LOOKUP(2,1/('Tracker&amp;Invoice'!$H3563:$AC3563&lt;&gt;""),COLUMN('Tracker&amp;Invoice'!$H3563:$AC3563)),8),F3520)</f>
        <v>15</v>
      </c>
      <c r="G3521">
        <f>IF(D3521="OVERALL",IFERROR(LOOKUP(2,1/('Tracker&amp;Invoice'!$H3563:$AC3563&lt;&gt;""),COLUMN('Tracker&amp;Invoice'!$H3563:$AC3563)),8),G3522)</f>
        <v>16</v>
      </c>
      <c r="H3521">
        <f t="shared" si="108"/>
        <v>16</v>
      </c>
      <c r="I3521" s="29">
        <f>IF(D3521="INVOICE",SUM('Tracker&amp;Invoice'!$H3563:INDEX('Tracker&amp;Invoice'!$A3563:$AC3563,1,H3521)),0)</f>
        <v>0</v>
      </c>
      <c r="J3521" s="29">
        <f>IF(D3521="OVERALL",SUM('Tracker&amp;Invoice'!$H3563:$AC3563),0)</f>
        <v>0</v>
      </c>
    </row>
    <row r="3522" spans="1:10">
      <c r="A3522" t="e">
        <f t="shared" si="109"/>
        <v>#REF!</v>
      </c>
      <c r="B3522">
        <f>IF(AND('Tracker&amp;Invoice'!A3564&lt;&gt;"",'Tracker&amp;Invoice'!A3564&lt;&gt;"ITEM",'Tracker&amp;Invoice'!A3562="ITEM"),1,0)</f>
        <v>0</v>
      </c>
      <c r="C3522" t="str">
        <f>IF(B3522=1,'Tracker&amp;Invoice'!A3564,C3521)</f>
        <v>BQ-192</v>
      </c>
      <c r="D3522" t="str">
        <f>IF(LEFT(TRIM('Tracker&amp;Invoice'!B3564),9)="INVOICE #","INVOICE",IF(TRIM('Tracker&amp;Invoice'!B3564)="Overall Completion INVOICE","OVERALL",""))</f>
        <v/>
      </c>
      <c r="E3522" t="str">
        <f>IF(D3522="INVOICE",VALUE(MID(TRIM('Tracker&amp;Invoice'!B3564),10,10)),"")</f>
        <v/>
      </c>
      <c r="F3522">
        <f>IF(B3522=1,IFERROR(LOOKUP(2,1/('Tracker&amp;Invoice'!$H3564:$AC3564&lt;&gt;""),COLUMN('Tracker&amp;Invoice'!$H3564:$AC3564)),8),F3521)</f>
        <v>15</v>
      </c>
      <c r="G3522">
        <f>IF(D3522="OVERALL",IFERROR(LOOKUP(2,1/('Tracker&amp;Invoice'!$H3564:$AC3564&lt;&gt;""),COLUMN('Tracker&amp;Invoice'!$H3564:$AC3564)),8),G3523)</f>
        <v>16</v>
      </c>
      <c r="H3522">
        <f t="shared" si="108"/>
        <v>16</v>
      </c>
      <c r="I3522" s="29">
        <f>IF(D3522="INVOICE",SUM('Tracker&amp;Invoice'!$H3564:INDEX('Tracker&amp;Invoice'!$A3564:$AC3564,1,H3522)),0)</f>
        <v>0</v>
      </c>
      <c r="J3522" s="29">
        <f>IF(D3522="OVERALL",SUM('Tracker&amp;Invoice'!$H3564:$AC3564),0)</f>
        <v>0</v>
      </c>
    </row>
    <row r="3523" spans="1:10">
      <c r="A3523" t="e">
        <f t="shared" si="109"/>
        <v>#REF!</v>
      </c>
      <c r="B3523">
        <f>IF(AND('Tracker&amp;Invoice'!A3565&lt;&gt;"",'Tracker&amp;Invoice'!A3565&lt;&gt;"ITEM",'Tracker&amp;Invoice'!A3563="ITEM"),1,0)</f>
        <v>0</v>
      </c>
      <c r="C3523" t="str">
        <f>IF(B3523=1,'Tracker&amp;Invoice'!A3565,C3522)</f>
        <v>BQ-192</v>
      </c>
      <c r="D3523" t="str">
        <f>IF(LEFT(TRIM('Tracker&amp;Invoice'!B3565),9)="INVOICE #","INVOICE",IF(TRIM('Tracker&amp;Invoice'!B3565)="Overall Completion INVOICE","OVERALL",""))</f>
        <v/>
      </c>
      <c r="E3523" t="str">
        <f>IF(D3523="INVOICE",VALUE(MID(TRIM('Tracker&amp;Invoice'!B3565),10,10)),"")</f>
        <v/>
      </c>
      <c r="F3523">
        <f>IF(B3523=1,IFERROR(LOOKUP(2,1/('Tracker&amp;Invoice'!$H3565:$AC3565&lt;&gt;""),COLUMN('Tracker&amp;Invoice'!$H3565:$AC3565)),8),F3522)</f>
        <v>15</v>
      </c>
      <c r="G3523">
        <f>IF(D3523="OVERALL",IFERROR(LOOKUP(2,1/('Tracker&amp;Invoice'!$H3565:$AC3565&lt;&gt;""),COLUMN('Tracker&amp;Invoice'!$H3565:$AC3565)),8),G3524)</f>
        <v>16</v>
      </c>
      <c r="H3523">
        <f t="shared" ref="H3523:H3586" si="110">MAX(F3523,G3523)</f>
        <v>16</v>
      </c>
      <c r="I3523" s="29">
        <f>IF(D3523="INVOICE",SUM('Tracker&amp;Invoice'!$H3565:INDEX('Tracker&amp;Invoice'!$A3565:$AC3565,1,H3523)),0)</f>
        <v>0</v>
      </c>
      <c r="J3523" s="29">
        <f>IF(D3523="OVERALL",SUM('Tracker&amp;Invoice'!$H3565:$AC3565),0)</f>
        <v>0</v>
      </c>
    </row>
    <row r="3524" spans="1:10">
      <c r="A3524" t="e">
        <f t="shared" ref="A3524:A3587" si="111">A3523+B3524</f>
        <v>#REF!</v>
      </c>
      <c r="B3524">
        <f>IF(AND('Tracker&amp;Invoice'!A3566&lt;&gt;"",'Tracker&amp;Invoice'!A3566&lt;&gt;"ITEM",'Tracker&amp;Invoice'!A3564="ITEM"),1,0)</f>
        <v>0</v>
      </c>
      <c r="C3524" t="str">
        <f>IF(B3524=1,'Tracker&amp;Invoice'!A3566,C3523)</f>
        <v>BQ-192</v>
      </c>
      <c r="D3524" t="str">
        <f>IF(LEFT(TRIM('Tracker&amp;Invoice'!B3566),9)="INVOICE #","INVOICE",IF(TRIM('Tracker&amp;Invoice'!B3566)="Overall Completion INVOICE","OVERALL",""))</f>
        <v/>
      </c>
      <c r="E3524" t="str">
        <f>IF(D3524="INVOICE",VALUE(MID(TRIM('Tracker&amp;Invoice'!B3566),10,10)),"")</f>
        <v/>
      </c>
      <c r="F3524">
        <f>IF(B3524=1,IFERROR(LOOKUP(2,1/('Tracker&amp;Invoice'!$H3566:$AC3566&lt;&gt;""),COLUMN('Tracker&amp;Invoice'!$H3566:$AC3566)),8),F3523)</f>
        <v>15</v>
      </c>
      <c r="G3524">
        <f>IF(D3524="OVERALL",IFERROR(LOOKUP(2,1/('Tracker&amp;Invoice'!$H3566:$AC3566&lt;&gt;""),COLUMN('Tracker&amp;Invoice'!$H3566:$AC3566)),8),G3525)</f>
        <v>16</v>
      </c>
      <c r="H3524">
        <f t="shared" si="110"/>
        <v>16</v>
      </c>
      <c r="I3524" s="29">
        <f>IF(D3524="INVOICE",SUM('Tracker&amp;Invoice'!$H3566:INDEX('Tracker&amp;Invoice'!$A3566:$AC3566,1,H3524)),0)</f>
        <v>0</v>
      </c>
      <c r="J3524" s="29">
        <f>IF(D3524="OVERALL",SUM('Tracker&amp;Invoice'!$H3566:$AC3566),0)</f>
        <v>0</v>
      </c>
    </row>
    <row r="3525" spans="1:10">
      <c r="A3525" t="e">
        <f t="shared" si="111"/>
        <v>#REF!</v>
      </c>
      <c r="B3525">
        <f>IF(AND('Tracker&amp;Invoice'!A3567&lt;&gt;"",'Tracker&amp;Invoice'!A3567&lt;&gt;"ITEM",'Tracker&amp;Invoice'!A3565="ITEM"),1,0)</f>
        <v>1</v>
      </c>
      <c r="C3525" t="str">
        <f>IF(B3525=1,'Tracker&amp;Invoice'!A3567,C3524)</f>
        <v>BQ-193</v>
      </c>
      <c r="D3525" t="str">
        <f>IF(LEFT(TRIM('Tracker&amp;Invoice'!B3567),9)="INVOICE #","INVOICE",IF(TRIM('Tracker&amp;Invoice'!B3567)="Overall Completion INVOICE","OVERALL",""))</f>
        <v/>
      </c>
      <c r="E3525" t="str">
        <f>IF(D3525="INVOICE",VALUE(MID(TRIM('Tracker&amp;Invoice'!B3567),10,10)),"")</f>
        <v/>
      </c>
      <c r="F3525">
        <f>IF(B3525=1,IFERROR(LOOKUP(2,1/('Tracker&amp;Invoice'!$H3567:$AC3567&lt;&gt;""),COLUMN('Tracker&amp;Invoice'!$H3567:$AC3567)),8),F3524)</f>
        <v>15</v>
      </c>
      <c r="G3525">
        <f>IF(D3525="OVERALL",IFERROR(LOOKUP(2,1/('Tracker&amp;Invoice'!$H3567:$AC3567&lt;&gt;""),COLUMN('Tracker&amp;Invoice'!$H3567:$AC3567)),8),G3526)</f>
        <v>16</v>
      </c>
      <c r="H3525">
        <f t="shared" si="110"/>
        <v>16</v>
      </c>
      <c r="I3525" s="29">
        <f>IF(D3525="INVOICE",SUM('Tracker&amp;Invoice'!$H3567:INDEX('Tracker&amp;Invoice'!$A3567:$AC3567,1,H3525)),0)</f>
        <v>0</v>
      </c>
      <c r="J3525" s="29">
        <f>IF(D3525="OVERALL",SUM('Tracker&amp;Invoice'!$H3567:$AC3567),0)</f>
        <v>0</v>
      </c>
    </row>
    <row r="3526" spans="1:10">
      <c r="A3526" t="e">
        <f t="shared" si="111"/>
        <v>#REF!</v>
      </c>
      <c r="B3526">
        <f>IF(AND('Tracker&amp;Invoice'!A3568&lt;&gt;"",'Tracker&amp;Invoice'!A3568&lt;&gt;"ITEM",'Tracker&amp;Invoice'!A3566="ITEM"),1,0)</f>
        <v>0</v>
      </c>
      <c r="C3526" t="str">
        <f>IF(B3526=1,'Tracker&amp;Invoice'!A3568,C3525)</f>
        <v>BQ-193</v>
      </c>
      <c r="D3526" t="str">
        <f>IF(LEFT(TRIM('Tracker&amp;Invoice'!B3568),9)="INVOICE #","INVOICE",IF(TRIM('Tracker&amp;Invoice'!B3568)="Overall Completion INVOICE","OVERALL",""))</f>
        <v/>
      </c>
      <c r="E3526" t="str">
        <f>IF(D3526="INVOICE",VALUE(MID(TRIM('Tracker&amp;Invoice'!B3568),10,10)),"")</f>
        <v/>
      </c>
      <c r="F3526">
        <f>IF(B3526=1,IFERROR(LOOKUP(2,1/('Tracker&amp;Invoice'!$H3568:$AC3568&lt;&gt;""),COLUMN('Tracker&amp;Invoice'!$H3568:$AC3568)),8),F3525)</f>
        <v>15</v>
      </c>
      <c r="G3526">
        <f>IF(D3526="OVERALL",IFERROR(LOOKUP(2,1/('Tracker&amp;Invoice'!$H3568:$AC3568&lt;&gt;""),COLUMN('Tracker&amp;Invoice'!$H3568:$AC3568)),8),G3527)</f>
        <v>16</v>
      </c>
      <c r="H3526">
        <f t="shared" si="110"/>
        <v>16</v>
      </c>
      <c r="I3526" s="29">
        <f>IF(D3526="INVOICE",SUM('Tracker&amp;Invoice'!$H3568:INDEX('Tracker&amp;Invoice'!$A3568:$AC3568,1,H3526)),0)</f>
        <v>0</v>
      </c>
      <c r="J3526" s="29">
        <f>IF(D3526="OVERALL",SUM('Tracker&amp;Invoice'!$H3568:$AC3568),0)</f>
        <v>0</v>
      </c>
    </row>
    <row r="3527" spans="1:10">
      <c r="A3527" t="e">
        <f t="shared" si="111"/>
        <v>#REF!</v>
      </c>
      <c r="B3527">
        <f>IF(AND('Tracker&amp;Invoice'!A3569&lt;&gt;"",'Tracker&amp;Invoice'!A3569&lt;&gt;"ITEM",'Tracker&amp;Invoice'!A3567="ITEM"),1,0)</f>
        <v>0</v>
      </c>
      <c r="C3527" t="str">
        <f>IF(B3527=1,'Tracker&amp;Invoice'!A3569,C3526)</f>
        <v>BQ-193</v>
      </c>
      <c r="D3527" t="str">
        <f>IF(LEFT(TRIM('Tracker&amp;Invoice'!B3569),9)="INVOICE #","INVOICE",IF(TRIM('Tracker&amp;Invoice'!B3569)="Overall Completion INVOICE","OVERALL",""))</f>
        <v/>
      </c>
      <c r="E3527" t="str">
        <f>IF(D3527="INVOICE",VALUE(MID(TRIM('Tracker&amp;Invoice'!B3569),10,10)),"")</f>
        <v/>
      </c>
      <c r="F3527">
        <f>IF(B3527=1,IFERROR(LOOKUP(2,1/('Tracker&amp;Invoice'!$H3569:$AC3569&lt;&gt;""),COLUMN('Tracker&amp;Invoice'!$H3569:$AC3569)),8),F3526)</f>
        <v>15</v>
      </c>
      <c r="G3527">
        <f>IF(D3527="OVERALL",IFERROR(LOOKUP(2,1/('Tracker&amp;Invoice'!$H3569:$AC3569&lt;&gt;""),COLUMN('Tracker&amp;Invoice'!$H3569:$AC3569)),8),G3528)</f>
        <v>16</v>
      </c>
      <c r="H3527">
        <f t="shared" si="110"/>
        <v>16</v>
      </c>
      <c r="I3527" s="29">
        <f>IF(D3527="INVOICE",SUM('Tracker&amp;Invoice'!$H3569:INDEX('Tracker&amp;Invoice'!$A3569:$AC3569,1,H3527)),0)</f>
        <v>0</v>
      </c>
      <c r="J3527" s="29">
        <f>IF(D3527="OVERALL",SUM('Tracker&amp;Invoice'!$H3569:$AC3569),0)</f>
        <v>0</v>
      </c>
    </row>
    <row r="3528" spans="1:10">
      <c r="A3528" t="e">
        <f t="shared" si="111"/>
        <v>#REF!</v>
      </c>
      <c r="B3528">
        <f>IF(AND('Tracker&amp;Invoice'!A3570&lt;&gt;"",'Tracker&amp;Invoice'!A3570&lt;&gt;"ITEM",'Tracker&amp;Invoice'!A3568="ITEM"),1,0)</f>
        <v>0</v>
      </c>
      <c r="C3528" t="str">
        <f>IF(B3528=1,'Tracker&amp;Invoice'!A3570,C3527)</f>
        <v>BQ-193</v>
      </c>
      <c r="D3528" t="str">
        <f>IF(LEFT(TRIM('Tracker&amp;Invoice'!B3570),9)="INVOICE #","INVOICE",IF(TRIM('Tracker&amp;Invoice'!B3570)="Overall Completion INVOICE","OVERALL",""))</f>
        <v>INVOICE</v>
      </c>
      <c r="E3528">
        <f>IF(D3528="INVOICE",VALUE(MID(TRIM('Tracker&amp;Invoice'!B3570),10,10)),"")</f>
        <v>15</v>
      </c>
      <c r="F3528">
        <f>IF(B3528=1,IFERROR(LOOKUP(2,1/('Tracker&amp;Invoice'!$H3570:$AC3570&lt;&gt;""),COLUMN('Tracker&amp;Invoice'!$H3570:$AC3570)),8),F3527)</f>
        <v>15</v>
      </c>
      <c r="G3528">
        <f>IF(D3528="OVERALL",IFERROR(LOOKUP(2,1/('Tracker&amp;Invoice'!$H3570:$AC3570&lt;&gt;""),COLUMN('Tracker&amp;Invoice'!$H3570:$AC3570)),8),G3529)</f>
        <v>16</v>
      </c>
      <c r="H3528">
        <f t="shared" si="110"/>
        <v>16</v>
      </c>
      <c r="I3528" s="29">
        <f>IF(D3528="INVOICE",SUM('Tracker&amp;Invoice'!$H3570:INDEX('Tracker&amp;Invoice'!$A3570:$AC3570,1,H3528)),0)</f>
        <v>61820.000000000007</v>
      </c>
      <c r="J3528" s="29">
        <f>IF(D3528="OVERALL",SUM('Tracker&amp;Invoice'!$H3570:$AC3570),0)</f>
        <v>0</v>
      </c>
    </row>
    <row r="3529" spans="1:10">
      <c r="A3529" t="e">
        <f t="shared" si="111"/>
        <v>#REF!</v>
      </c>
      <c r="B3529">
        <f>IF(AND('Tracker&amp;Invoice'!A3571&lt;&gt;"",'Tracker&amp;Invoice'!A3571&lt;&gt;"ITEM",'Tracker&amp;Invoice'!A3569="ITEM"),1,0)</f>
        <v>0</v>
      </c>
      <c r="C3529" t="str">
        <f>IF(B3529=1,'Tracker&amp;Invoice'!A3571,C3528)</f>
        <v>BQ-193</v>
      </c>
      <c r="D3529" t="str">
        <f>IF(LEFT(TRIM('Tracker&amp;Invoice'!B3571),9)="INVOICE #","INVOICE",IF(TRIM('Tracker&amp;Invoice'!B3571)="Overall Completion INVOICE","OVERALL",""))</f>
        <v/>
      </c>
      <c r="E3529" t="str">
        <f>IF(D3529="INVOICE",VALUE(MID(TRIM('Tracker&amp;Invoice'!B3571),10,10)),"")</f>
        <v/>
      </c>
      <c r="F3529">
        <f>IF(B3529=1,IFERROR(LOOKUP(2,1/('Tracker&amp;Invoice'!$H3571:$AC3571&lt;&gt;""),COLUMN('Tracker&amp;Invoice'!$H3571:$AC3571)),8),F3528)</f>
        <v>15</v>
      </c>
      <c r="G3529">
        <f>IF(D3529="OVERALL",IFERROR(LOOKUP(2,1/('Tracker&amp;Invoice'!$H3571:$AC3571&lt;&gt;""),COLUMN('Tracker&amp;Invoice'!$H3571:$AC3571)),8),G3530)</f>
        <v>16</v>
      </c>
      <c r="H3529">
        <f t="shared" si="110"/>
        <v>16</v>
      </c>
      <c r="I3529" s="29">
        <f>IF(D3529="INVOICE",SUM('Tracker&amp;Invoice'!$H3571:INDEX('Tracker&amp;Invoice'!$A3571:$AC3571,1,H3529)),0)</f>
        <v>0</v>
      </c>
      <c r="J3529" s="29">
        <f>IF(D3529="OVERALL",SUM('Tracker&amp;Invoice'!$H3571:$AC3571),0)</f>
        <v>0</v>
      </c>
    </row>
    <row r="3530" spans="1:10">
      <c r="A3530" t="e">
        <f t="shared" si="111"/>
        <v>#REF!</v>
      </c>
      <c r="B3530">
        <f>IF(AND('Tracker&amp;Invoice'!A3572&lt;&gt;"",'Tracker&amp;Invoice'!A3572&lt;&gt;"ITEM",'Tracker&amp;Invoice'!A3570="ITEM"),1,0)</f>
        <v>0</v>
      </c>
      <c r="C3530" t="str">
        <f>IF(B3530=1,'Tracker&amp;Invoice'!A3572,C3529)</f>
        <v>BQ-193</v>
      </c>
      <c r="D3530" t="str">
        <f>IF(LEFT(TRIM('Tracker&amp;Invoice'!B3572),9)="INVOICE #","INVOICE",IF(TRIM('Tracker&amp;Invoice'!B3572)="Overall Completion INVOICE","OVERALL",""))</f>
        <v>INVOICE</v>
      </c>
      <c r="E3530">
        <f>IF(D3530="INVOICE",VALUE(MID(TRIM('Tracker&amp;Invoice'!B3572),10,10)),"")</f>
        <v>27</v>
      </c>
      <c r="F3530">
        <f>IF(B3530=1,IFERROR(LOOKUP(2,1/('Tracker&amp;Invoice'!$H3572:$AC3572&lt;&gt;""),COLUMN('Tracker&amp;Invoice'!$H3572:$AC3572)),8),F3529)</f>
        <v>15</v>
      </c>
      <c r="G3530">
        <f>IF(D3530="OVERALL",IFERROR(LOOKUP(2,1/('Tracker&amp;Invoice'!$H3572:$AC3572&lt;&gt;""),COLUMN('Tracker&amp;Invoice'!$H3572:$AC3572)),8),G3531)</f>
        <v>16</v>
      </c>
      <c r="H3530">
        <f t="shared" si="110"/>
        <v>16</v>
      </c>
      <c r="I3530" s="29">
        <f>IF(D3530="INVOICE",SUM('Tracker&amp;Invoice'!$H3572:INDEX('Tracker&amp;Invoice'!$A3572:$AC3572,1,H3530)),0)</f>
        <v>60415</v>
      </c>
      <c r="J3530" s="29">
        <f>IF(D3530="OVERALL",SUM('Tracker&amp;Invoice'!$H3572:$AC3572),0)</f>
        <v>0</v>
      </c>
    </row>
    <row r="3531" spans="1:10">
      <c r="A3531" t="e">
        <f t="shared" si="111"/>
        <v>#REF!</v>
      </c>
      <c r="B3531">
        <f>IF(AND('Tracker&amp;Invoice'!A3573&lt;&gt;"",'Tracker&amp;Invoice'!A3573&lt;&gt;"ITEM",'Tracker&amp;Invoice'!A3571="ITEM"),1,0)</f>
        <v>0</v>
      </c>
      <c r="C3531" t="str">
        <f>IF(B3531=1,'Tracker&amp;Invoice'!A3573,C3530)</f>
        <v>BQ-193</v>
      </c>
      <c r="D3531" t="str">
        <f>IF(LEFT(TRIM('Tracker&amp;Invoice'!B3573),9)="INVOICE #","INVOICE",IF(TRIM('Tracker&amp;Invoice'!B3573)="Overall Completion INVOICE","OVERALL",""))</f>
        <v/>
      </c>
      <c r="E3531" t="str">
        <f>IF(D3531="INVOICE",VALUE(MID(TRIM('Tracker&amp;Invoice'!B3573),10,10)),"")</f>
        <v/>
      </c>
      <c r="F3531">
        <f>IF(B3531=1,IFERROR(LOOKUP(2,1/('Tracker&amp;Invoice'!$H3573:$AC3573&lt;&gt;""),COLUMN('Tracker&amp;Invoice'!$H3573:$AC3573)),8),F3530)</f>
        <v>15</v>
      </c>
      <c r="G3531">
        <f>IF(D3531="OVERALL",IFERROR(LOOKUP(2,1/('Tracker&amp;Invoice'!$H3573:$AC3573&lt;&gt;""),COLUMN('Tracker&amp;Invoice'!$H3573:$AC3573)),8),G3532)</f>
        <v>16</v>
      </c>
      <c r="H3531">
        <f t="shared" si="110"/>
        <v>16</v>
      </c>
      <c r="I3531" s="29">
        <f>IF(D3531="INVOICE",SUM('Tracker&amp;Invoice'!$H3573:INDEX('Tracker&amp;Invoice'!$A3573:$AC3573,1,H3531)),0)</f>
        <v>0</v>
      </c>
      <c r="J3531" s="29">
        <f>IF(D3531="OVERALL",SUM('Tracker&amp;Invoice'!$H3573:$AC3573),0)</f>
        <v>0</v>
      </c>
    </row>
    <row r="3532" spans="1:10">
      <c r="A3532" t="e">
        <f t="shared" si="111"/>
        <v>#REF!</v>
      </c>
      <c r="B3532">
        <f>IF(AND('Tracker&amp;Invoice'!A3574&lt;&gt;"",'Tracker&amp;Invoice'!A3574&lt;&gt;"ITEM",'Tracker&amp;Invoice'!A3572="ITEM"),1,0)</f>
        <v>0</v>
      </c>
      <c r="C3532" t="str">
        <f>IF(B3532=1,'Tracker&amp;Invoice'!A3574,C3531)</f>
        <v>BQ-193</v>
      </c>
      <c r="D3532" t="str">
        <f>IF(LEFT(TRIM('Tracker&amp;Invoice'!B3574),9)="INVOICE #","INVOICE",IF(TRIM('Tracker&amp;Invoice'!B3574)="Overall Completion INVOICE","OVERALL",""))</f>
        <v>INVOICE</v>
      </c>
      <c r="E3532">
        <f>IF(D3532="INVOICE",VALUE(MID(TRIM('Tracker&amp;Invoice'!B3574),10,10)),"")</f>
        <v>28</v>
      </c>
      <c r="F3532">
        <f>IF(B3532=1,IFERROR(LOOKUP(2,1/('Tracker&amp;Invoice'!$H3574:$AC3574&lt;&gt;""),COLUMN('Tracker&amp;Invoice'!$H3574:$AC3574)),8),F3531)</f>
        <v>15</v>
      </c>
      <c r="G3532">
        <f>IF(D3532="OVERALL",IFERROR(LOOKUP(2,1/('Tracker&amp;Invoice'!$H3574:$AC3574&lt;&gt;""),COLUMN('Tracker&amp;Invoice'!$H3574:$AC3574)),8),G3533)</f>
        <v>16</v>
      </c>
      <c r="H3532">
        <f t="shared" si="110"/>
        <v>16</v>
      </c>
      <c r="I3532" s="29">
        <f>IF(D3532="INVOICE",SUM('Tracker&amp;Invoice'!$H3574:INDEX('Tracker&amp;Invoice'!$A3574:$AC3574,1,H3532)),0)</f>
        <v>4215</v>
      </c>
      <c r="J3532" s="29">
        <f>IF(D3532="OVERALL",SUM('Tracker&amp;Invoice'!$H3574:$AC3574),0)</f>
        <v>0</v>
      </c>
    </row>
    <row r="3533" spans="1:10">
      <c r="A3533" t="e">
        <f t="shared" si="111"/>
        <v>#REF!</v>
      </c>
      <c r="B3533">
        <f>IF(AND('Tracker&amp;Invoice'!A3575&lt;&gt;"",'Tracker&amp;Invoice'!A3575&lt;&gt;"ITEM",'Tracker&amp;Invoice'!A3573="ITEM"),1,0)</f>
        <v>0</v>
      </c>
      <c r="C3533" t="str">
        <f>IF(B3533=1,'Tracker&amp;Invoice'!A3575,C3532)</f>
        <v>BQ-193</v>
      </c>
      <c r="D3533" t="str">
        <f>IF(LEFT(TRIM('Tracker&amp;Invoice'!B3575),9)="INVOICE #","INVOICE",IF(TRIM('Tracker&amp;Invoice'!B3575)="Overall Completion INVOICE","OVERALL",""))</f>
        <v/>
      </c>
      <c r="E3533" t="str">
        <f>IF(D3533="INVOICE",VALUE(MID(TRIM('Tracker&amp;Invoice'!B3575),10,10)),"")</f>
        <v/>
      </c>
      <c r="F3533">
        <f>IF(B3533=1,IFERROR(LOOKUP(2,1/('Tracker&amp;Invoice'!$H3575:$AC3575&lt;&gt;""),COLUMN('Tracker&amp;Invoice'!$H3575:$AC3575)),8),F3532)</f>
        <v>15</v>
      </c>
      <c r="G3533">
        <f>IF(D3533="OVERALL",IFERROR(LOOKUP(2,1/('Tracker&amp;Invoice'!$H3575:$AC3575&lt;&gt;""),COLUMN('Tracker&amp;Invoice'!$H3575:$AC3575)),8),G3534)</f>
        <v>16</v>
      </c>
      <c r="H3533">
        <f t="shared" si="110"/>
        <v>16</v>
      </c>
      <c r="I3533" s="29">
        <f>IF(D3533="INVOICE",SUM('Tracker&amp;Invoice'!$H3575:INDEX('Tracker&amp;Invoice'!$A3575:$AC3575,1,H3533)),0)</f>
        <v>0</v>
      </c>
      <c r="J3533" s="29">
        <f>IF(D3533="OVERALL",SUM('Tracker&amp;Invoice'!$H3575:$AC3575),0)</f>
        <v>0</v>
      </c>
    </row>
    <row r="3534" spans="1:10">
      <c r="A3534" t="e">
        <f t="shared" si="111"/>
        <v>#REF!</v>
      </c>
      <c r="B3534">
        <f>IF(AND('Tracker&amp;Invoice'!A3576&lt;&gt;"",'Tracker&amp;Invoice'!A3576&lt;&gt;"ITEM",'Tracker&amp;Invoice'!A3574="ITEM"),1,0)</f>
        <v>0</v>
      </c>
      <c r="C3534" t="str">
        <f>IF(B3534=1,'Tracker&amp;Invoice'!A3576,C3533)</f>
        <v>BQ-193</v>
      </c>
      <c r="D3534" t="str">
        <f>IF(LEFT(TRIM('Tracker&amp;Invoice'!B3576),9)="INVOICE #","INVOICE",IF(TRIM('Tracker&amp;Invoice'!B3576)="Overall Completion INVOICE","OVERALL",""))</f>
        <v>INVOICE</v>
      </c>
      <c r="E3534">
        <f>IF(D3534="INVOICE",VALUE(MID(TRIM('Tracker&amp;Invoice'!B3576),10,10)),"")</f>
        <v>29</v>
      </c>
      <c r="F3534">
        <f>IF(B3534=1,IFERROR(LOOKUP(2,1/('Tracker&amp;Invoice'!$H3576:$AC3576&lt;&gt;""),COLUMN('Tracker&amp;Invoice'!$H3576:$AC3576)),8),F3533)</f>
        <v>15</v>
      </c>
      <c r="G3534">
        <f>IF(D3534="OVERALL",IFERROR(LOOKUP(2,1/('Tracker&amp;Invoice'!$H3576:$AC3576&lt;&gt;""),COLUMN('Tracker&amp;Invoice'!$H3576:$AC3576)),8),G3535)</f>
        <v>16</v>
      </c>
      <c r="H3534">
        <f t="shared" si="110"/>
        <v>16</v>
      </c>
      <c r="I3534" s="29">
        <f>IF(D3534="INVOICE",SUM('Tracker&amp;Invoice'!$H3576:INDEX('Tracker&amp;Invoice'!$A3576:$AC3576,1,H3534)),0)</f>
        <v>-4215</v>
      </c>
      <c r="J3534" s="29">
        <f>IF(D3534="OVERALL",SUM('Tracker&amp;Invoice'!$H3576:$AC3576),0)</f>
        <v>0</v>
      </c>
    </row>
    <row r="3535" spans="1:10">
      <c r="A3535" t="e">
        <f t="shared" si="111"/>
        <v>#REF!</v>
      </c>
      <c r="B3535">
        <f>IF(AND('Tracker&amp;Invoice'!A3577&lt;&gt;"",'Tracker&amp;Invoice'!A3577&lt;&gt;"ITEM",'Tracker&amp;Invoice'!A3575="ITEM"),1,0)</f>
        <v>0</v>
      </c>
      <c r="C3535" t="str">
        <f>IF(B3535=1,'Tracker&amp;Invoice'!A3577,C3534)</f>
        <v>BQ-193</v>
      </c>
      <c r="D3535" t="str">
        <f>IF(LEFT(TRIM('Tracker&amp;Invoice'!B3577),9)="INVOICE #","INVOICE",IF(TRIM('Tracker&amp;Invoice'!B3577)="Overall Completion INVOICE","OVERALL",""))</f>
        <v/>
      </c>
      <c r="E3535" t="str">
        <f>IF(D3535="INVOICE",VALUE(MID(TRIM('Tracker&amp;Invoice'!B3577),10,10)),"")</f>
        <v/>
      </c>
      <c r="F3535">
        <f>IF(B3535=1,IFERROR(LOOKUP(2,1/('Tracker&amp;Invoice'!$H3577:$AC3577&lt;&gt;""),COLUMN('Tracker&amp;Invoice'!$H3577:$AC3577)),8),F3534)</f>
        <v>15</v>
      </c>
      <c r="G3535">
        <f>IF(D3535="OVERALL",IFERROR(LOOKUP(2,1/('Tracker&amp;Invoice'!$H3577:$AC3577&lt;&gt;""),COLUMN('Tracker&amp;Invoice'!$H3577:$AC3577)),8),G3536)</f>
        <v>16</v>
      </c>
      <c r="H3535">
        <f t="shared" si="110"/>
        <v>16</v>
      </c>
      <c r="I3535" s="29">
        <f>IF(D3535="INVOICE",SUM('Tracker&amp;Invoice'!$H3577:INDEX('Tracker&amp;Invoice'!$A3577:$AC3577,1,H3535)),0)</f>
        <v>0</v>
      </c>
      <c r="J3535" s="29">
        <f>IF(D3535="OVERALL",SUM('Tracker&amp;Invoice'!$H3577:$AC3577),0)</f>
        <v>0</v>
      </c>
    </row>
    <row r="3536" spans="1:10">
      <c r="A3536" t="e">
        <f t="shared" si="111"/>
        <v>#REF!</v>
      </c>
      <c r="B3536">
        <f>IF(AND('Tracker&amp;Invoice'!A3578&lt;&gt;"",'Tracker&amp;Invoice'!A3578&lt;&gt;"ITEM",'Tracker&amp;Invoice'!A3576="ITEM"),1,0)</f>
        <v>0</v>
      </c>
      <c r="C3536" t="str">
        <f>IF(B3536=1,'Tracker&amp;Invoice'!A3578,C3535)</f>
        <v>BQ-193</v>
      </c>
      <c r="D3536" t="str">
        <f>IF(LEFT(TRIM('Tracker&amp;Invoice'!B3578),9)="INVOICE #","INVOICE",IF(TRIM('Tracker&amp;Invoice'!B3578)="Overall Completion INVOICE","OVERALL",""))</f>
        <v/>
      </c>
      <c r="E3536" t="str">
        <f>IF(D3536="INVOICE",VALUE(MID(TRIM('Tracker&amp;Invoice'!B3578),10,10)),"")</f>
        <v/>
      </c>
      <c r="F3536">
        <f>IF(B3536=1,IFERROR(LOOKUP(2,1/('Tracker&amp;Invoice'!$H3578:$AC3578&lt;&gt;""),COLUMN('Tracker&amp;Invoice'!$H3578:$AC3578)),8),F3535)</f>
        <v>15</v>
      </c>
      <c r="G3536">
        <f>IF(D3536="OVERALL",IFERROR(LOOKUP(2,1/('Tracker&amp;Invoice'!$H3578:$AC3578&lt;&gt;""),COLUMN('Tracker&amp;Invoice'!$H3578:$AC3578)),8),G3537)</f>
        <v>16</v>
      </c>
      <c r="H3536">
        <f t="shared" si="110"/>
        <v>16</v>
      </c>
      <c r="I3536" s="29">
        <f>IF(D3536="INVOICE",SUM('Tracker&amp;Invoice'!$H3578:INDEX('Tracker&amp;Invoice'!$A3578:$AC3578,1,H3536)),0)</f>
        <v>0</v>
      </c>
      <c r="J3536" s="29">
        <f>IF(D3536="OVERALL",SUM('Tracker&amp;Invoice'!$H3578:$AC3578),0)</f>
        <v>0</v>
      </c>
    </row>
    <row r="3537" spans="1:10">
      <c r="A3537" t="e">
        <f t="shared" si="111"/>
        <v>#REF!</v>
      </c>
      <c r="B3537">
        <f>IF(AND('Tracker&amp;Invoice'!A3579&lt;&gt;"",'Tracker&amp;Invoice'!A3579&lt;&gt;"ITEM",'Tracker&amp;Invoice'!A3577="ITEM"),1,0)</f>
        <v>0</v>
      </c>
      <c r="C3537" t="str">
        <f>IF(B3537=1,'Tracker&amp;Invoice'!A3579,C3536)</f>
        <v>BQ-193</v>
      </c>
      <c r="D3537" t="str">
        <f>IF(LEFT(TRIM('Tracker&amp;Invoice'!B3579),9)="INVOICE #","INVOICE",IF(TRIM('Tracker&amp;Invoice'!B3579)="Overall Completion INVOICE","OVERALL",""))</f>
        <v/>
      </c>
      <c r="E3537" t="str">
        <f>IF(D3537="INVOICE",VALUE(MID(TRIM('Tracker&amp;Invoice'!B3579),10,10)),"")</f>
        <v/>
      </c>
      <c r="F3537">
        <f>IF(B3537=1,IFERROR(LOOKUP(2,1/('Tracker&amp;Invoice'!$H3579:$AC3579&lt;&gt;""),COLUMN('Tracker&amp;Invoice'!$H3579:$AC3579)),8),F3536)</f>
        <v>15</v>
      </c>
      <c r="G3537">
        <f>IF(D3537="OVERALL",IFERROR(LOOKUP(2,1/('Tracker&amp;Invoice'!$H3579:$AC3579&lt;&gt;""),COLUMN('Tracker&amp;Invoice'!$H3579:$AC3579)),8),G3538)</f>
        <v>16</v>
      </c>
      <c r="H3537">
        <f t="shared" si="110"/>
        <v>16</v>
      </c>
      <c r="I3537" s="29">
        <f>IF(D3537="INVOICE",SUM('Tracker&amp;Invoice'!$H3579:INDEX('Tracker&amp;Invoice'!$A3579:$AC3579,1,H3537)),0)</f>
        <v>0</v>
      </c>
      <c r="J3537" s="29">
        <f>IF(D3537="OVERALL",SUM('Tracker&amp;Invoice'!$H3579:$AC3579),0)</f>
        <v>0</v>
      </c>
    </row>
    <row r="3538" spans="1:10">
      <c r="A3538" t="e">
        <f t="shared" si="111"/>
        <v>#REF!</v>
      </c>
      <c r="B3538">
        <f>IF(AND('Tracker&amp;Invoice'!A3580&lt;&gt;"",'Tracker&amp;Invoice'!A3580&lt;&gt;"ITEM",'Tracker&amp;Invoice'!A3578="ITEM"),1,0)</f>
        <v>0</v>
      </c>
      <c r="C3538" t="str">
        <f>IF(B3538=1,'Tracker&amp;Invoice'!A3580,C3537)</f>
        <v>BQ-193</v>
      </c>
      <c r="D3538" t="str">
        <f>IF(LEFT(TRIM('Tracker&amp;Invoice'!B3580),9)="INVOICE #","INVOICE",IF(TRIM('Tracker&amp;Invoice'!B3580)="Overall Completion INVOICE","OVERALL",""))</f>
        <v>OVERALL</v>
      </c>
      <c r="E3538" t="str">
        <f>IF(D3538="INVOICE",VALUE(MID(TRIM('Tracker&amp;Invoice'!B3580),10,10)),"")</f>
        <v/>
      </c>
      <c r="F3538">
        <f>IF(B3538=1,IFERROR(LOOKUP(2,1/('Tracker&amp;Invoice'!$H3580:$AC3580&lt;&gt;""),COLUMN('Tracker&amp;Invoice'!$H3580:$AC3580)),8),F3537)</f>
        <v>15</v>
      </c>
      <c r="G3538">
        <f>IF(D3538="OVERALL",IFERROR(LOOKUP(2,1/('Tracker&amp;Invoice'!$H3580:$AC3580&lt;&gt;""),COLUMN('Tracker&amp;Invoice'!$H3580:$AC3580)),8),G3539)</f>
        <v>16</v>
      </c>
      <c r="H3538">
        <f t="shared" si="110"/>
        <v>16</v>
      </c>
      <c r="I3538" s="29">
        <f>IF(D3538="INVOICE",SUM('Tracker&amp;Invoice'!$H3580:INDEX('Tracker&amp;Invoice'!$A3580:$AC3580,1,H3538)),0)</f>
        <v>0</v>
      </c>
      <c r="J3538" s="29">
        <f>IF(D3538="OVERALL",SUM('Tracker&amp;Invoice'!$H3580:$AC3580),0)</f>
        <v>122235.00000000001</v>
      </c>
    </row>
    <row r="3539" spans="1:10">
      <c r="A3539" t="e">
        <f t="shared" si="111"/>
        <v>#REF!</v>
      </c>
      <c r="B3539">
        <f>IF(AND('Tracker&amp;Invoice'!A3581&lt;&gt;"",'Tracker&amp;Invoice'!A3581&lt;&gt;"ITEM",'Tracker&amp;Invoice'!A3579="ITEM"),1,0)</f>
        <v>0</v>
      </c>
      <c r="C3539" t="str">
        <f>IF(B3539=1,'Tracker&amp;Invoice'!A3581,C3538)</f>
        <v>BQ-193</v>
      </c>
      <c r="D3539" t="str">
        <f>IF(LEFT(TRIM('Tracker&amp;Invoice'!B3581),9)="INVOICE #","INVOICE",IF(TRIM('Tracker&amp;Invoice'!B3581)="Overall Completion INVOICE","OVERALL",""))</f>
        <v/>
      </c>
      <c r="E3539" t="str">
        <f>IF(D3539="INVOICE",VALUE(MID(TRIM('Tracker&amp;Invoice'!B3581),10,10)),"")</f>
        <v/>
      </c>
      <c r="F3539">
        <f>IF(B3539=1,IFERROR(LOOKUP(2,1/('Tracker&amp;Invoice'!$H3581:$AC3581&lt;&gt;""),COLUMN('Tracker&amp;Invoice'!$H3581:$AC3581)),8),F3538)</f>
        <v>15</v>
      </c>
      <c r="G3539">
        <f>IF(D3539="OVERALL",IFERROR(LOOKUP(2,1/('Tracker&amp;Invoice'!$H3581:$AC3581&lt;&gt;""),COLUMN('Tracker&amp;Invoice'!$H3581:$AC3581)),8),G3540)</f>
        <v>15</v>
      </c>
      <c r="H3539">
        <f t="shared" si="110"/>
        <v>15</v>
      </c>
      <c r="I3539" s="29">
        <f>IF(D3539="INVOICE",SUM('Tracker&amp;Invoice'!$H3581:INDEX('Tracker&amp;Invoice'!$A3581:$AC3581,1,H3539)),0)</f>
        <v>0</v>
      </c>
      <c r="J3539" s="29">
        <f>IF(D3539="OVERALL",SUM('Tracker&amp;Invoice'!$H3581:$AC3581),0)</f>
        <v>0</v>
      </c>
    </row>
    <row r="3540" spans="1:10">
      <c r="A3540" t="e">
        <f t="shared" si="111"/>
        <v>#REF!</v>
      </c>
      <c r="B3540">
        <f>IF(AND('Tracker&amp;Invoice'!A3582&lt;&gt;"",'Tracker&amp;Invoice'!A3582&lt;&gt;"ITEM",'Tracker&amp;Invoice'!A3580="ITEM"),1,0)</f>
        <v>0</v>
      </c>
      <c r="C3540" t="str">
        <f>IF(B3540=1,'Tracker&amp;Invoice'!A3582,C3539)</f>
        <v>BQ-193</v>
      </c>
      <c r="D3540" t="str">
        <f>IF(LEFT(TRIM('Tracker&amp;Invoice'!B3582),9)="INVOICE #","INVOICE",IF(TRIM('Tracker&amp;Invoice'!B3582)="Overall Completion INVOICE","OVERALL",""))</f>
        <v/>
      </c>
      <c r="E3540" t="str">
        <f>IF(D3540="INVOICE",VALUE(MID(TRIM('Tracker&amp;Invoice'!B3582),10,10)),"")</f>
        <v/>
      </c>
      <c r="F3540">
        <f>IF(B3540=1,IFERROR(LOOKUP(2,1/('Tracker&amp;Invoice'!$H3582:$AC3582&lt;&gt;""),COLUMN('Tracker&amp;Invoice'!$H3582:$AC3582)),8),F3539)</f>
        <v>15</v>
      </c>
      <c r="G3540">
        <f>IF(D3540="OVERALL",IFERROR(LOOKUP(2,1/('Tracker&amp;Invoice'!$H3582:$AC3582&lt;&gt;""),COLUMN('Tracker&amp;Invoice'!$H3582:$AC3582)),8),G3541)</f>
        <v>15</v>
      </c>
      <c r="H3540">
        <f t="shared" si="110"/>
        <v>15</v>
      </c>
      <c r="I3540" s="29">
        <f>IF(D3540="INVOICE",SUM('Tracker&amp;Invoice'!$H3582:INDEX('Tracker&amp;Invoice'!$A3582:$AC3582,1,H3540)),0)</f>
        <v>0</v>
      </c>
      <c r="J3540" s="29">
        <f>IF(D3540="OVERALL",SUM('Tracker&amp;Invoice'!$H3582:$AC3582),0)</f>
        <v>0</v>
      </c>
    </row>
    <row r="3541" spans="1:10">
      <c r="A3541" t="e">
        <f t="shared" si="111"/>
        <v>#REF!</v>
      </c>
      <c r="B3541">
        <f>IF(AND('Tracker&amp;Invoice'!A3583&lt;&gt;"",'Tracker&amp;Invoice'!A3583&lt;&gt;"ITEM",'Tracker&amp;Invoice'!A3581="ITEM"),1,0)</f>
        <v>0</v>
      </c>
      <c r="C3541" t="str">
        <f>IF(B3541=1,'Tracker&amp;Invoice'!A3583,C3540)</f>
        <v>BQ-193</v>
      </c>
      <c r="D3541" t="str">
        <f>IF(LEFT(TRIM('Tracker&amp;Invoice'!B3583),9)="INVOICE #","INVOICE",IF(TRIM('Tracker&amp;Invoice'!B3583)="Overall Completion INVOICE","OVERALL",""))</f>
        <v/>
      </c>
      <c r="E3541" t="str">
        <f>IF(D3541="INVOICE",VALUE(MID(TRIM('Tracker&amp;Invoice'!B3583),10,10)),"")</f>
        <v/>
      </c>
      <c r="F3541">
        <f>IF(B3541=1,IFERROR(LOOKUP(2,1/('Tracker&amp;Invoice'!$H3583:$AC3583&lt;&gt;""),COLUMN('Tracker&amp;Invoice'!$H3583:$AC3583)),8),F3540)</f>
        <v>15</v>
      </c>
      <c r="G3541">
        <f>IF(D3541="OVERALL",IFERROR(LOOKUP(2,1/('Tracker&amp;Invoice'!$H3583:$AC3583&lt;&gt;""),COLUMN('Tracker&amp;Invoice'!$H3583:$AC3583)),8),G3542)</f>
        <v>15</v>
      </c>
      <c r="H3541">
        <f t="shared" si="110"/>
        <v>15</v>
      </c>
      <c r="I3541" s="29">
        <f>IF(D3541="INVOICE",SUM('Tracker&amp;Invoice'!$H3583:INDEX('Tracker&amp;Invoice'!$A3583:$AC3583,1,H3541)),0)</f>
        <v>0</v>
      </c>
      <c r="J3541" s="29">
        <f>IF(D3541="OVERALL",SUM('Tracker&amp;Invoice'!$H3583:$AC3583),0)</f>
        <v>0</v>
      </c>
    </row>
    <row r="3542" spans="1:10">
      <c r="A3542" t="e">
        <f t="shared" si="111"/>
        <v>#REF!</v>
      </c>
      <c r="B3542">
        <f>IF(AND('Tracker&amp;Invoice'!A3584&lt;&gt;"",'Tracker&amp;Invoice'!A3584&lt;&gt;"ITEM",'Tracker&amp;Invoice'!A3582="ITEM"),1,0)</f>
        <v>0</v>
      </c>
      <c r="C3542" t="str">
        <f>IF(B3542=1,'Tracker&amp;Invoice'!A3584,C3541)</f>
        <v>BQ-193</v>
      </c>
      <c r="D3542" t="str">
        <f>IF(LEFT(TRIM('Tracker&amp;Invoice'!B3584),9)="INVOICE #","INVOICE",IF(TRIM('Tracker&amp;Invoice'!B3584)="Overall Completion INVOICE","OVERALL",""))</f>
        <v/>
      </c>
      <c r="E3542" t="str">
        <f>IF(D3542="INVOICE",VALUE(MID(TRIM('Tracker&amp;Invoice'!B3584),10,10)),"")</f>
        <v/>
      </c>
      <c r="F3542">
        <f>IF(B3542=1,IFERROR(LOOKUP(2,1/('Tracker&amp;Invoice'!$H3584:$AC3584&lt;&gt;""),COLUMN('Tracker&amp;Invoice'!$H3584:$AC3584)),8),F3541)</f>
        <v>15</v>
      </c>
      <c r="G3542">
        <f>IF(D3542="OVERALL",IFERROR(LOOKUP(2,1/('Tracker&amp;Invoice'!$H3584:$AC3584&lt;&gt;""),COLUMN('Tracker&amp;Invoice'!$H3584:$AC3584)),8),G3543)</f>
        <v>15</v>
      </c>
      <c r="H3542">
        <f t="shared" si="110"/>
        <v>15</v>
      </c>
      <c r="I3542" s="29">
        <f>IF(D3542="INVOICE",SUM('Tracker&amp;Invoice'!$H3584:INDEX('Tracker&amp;Invoice'!$A3584:$AC3584,1,H3542)),0)</f>
        <v>0</v>
      </c>
      <c r="J3542" s="29">
        <f>IF(D3542="OVERALL",SUM('Tracker&amp;Invoice'!$H3584:$AC3584),0)</f>
        <v>0</v>
      </c>
    </row>
    <row r="3543" spans="1:10">
      <c r="A3543" t="e">
        <f t="shared" si="111"/>
        <v>#REF!</v>
      </c>
      <c r="B3543">
        <f>IF(AND('Tracker&amp;Invoice'!A3585&lt;&gt;"",'Tracker&amp;Invoice'!A3585&lt;&gt;"ITEM",'Tracker&amp;Invoice'!A3583="ITEM"),1,0)</f>
        <v>0</v>
      </c>
      <c r="C3543" t="str">
        <f>IF(B3543=1,'Tracker&amp;Invoice'!A3585,C3542)</f>
        <v>BQ-193</v>
      </c>
      <c r="D3543" t="str">
        <f>IF(LEFT(TRIM('Tracker&amp;Invoice'!B3585),9)="INVOICE #","INVOICE",IF(TRIM('Tracker&amp;Invoice'!B3585)="Overall Completion INVOICE","OVERALL",""))</f>
        <v/>
      </c>
      <c r="E3543" t="str">
        <f>IF(D3543="INVOICE",VALUE(MID(TRIM('Tracker&amp;Invoice'!B3585),10,10)),"")</f>
        <v/>
      </c>
      <c r="F3543">
        <f>IF(B3543=1,IFERROR(LOOKUP(2,1/('Tracker&amp;Invoice'!$H3585:$AC3585&lt;&gt;""),COLUMN('Tracker&amp;Invoice'!$H3585:$AC3585)),8),F3542)</f>
        <v>15</v>
      </c>
      <c r="G3543">
        <f>IF(D3543="OVERALL",IFERROR(LOOKUP(2,1/('Tracker&amp;Invoice'!$H3585:$AC3585&lt;&gt;""),COLUMN('Tracker&amp;Invoice'!$H3585:$AC3585)),8),G3544)</f>
        <v>15</v>
      </c>
      <c r="H3543">
        <f t="shared" si="110"/>
        <v>15</v>
      </c>
      <c r="I3543" s="29">
        <f>IF(D3543="INVOICE",SUM('Tracker&amp;Invoice'!$H3585:INDEX('Tracker&amp;Invoice'!$A3585:$AC3585,1,H3543)),0)</f>
        <v>0</v>
      </c>
      <c r="J3543" s="29">
        <f>IF(D3543="OVERALL",SUM('Tracker&amp;Invoice'!$H3585:$AC3585),0)</f>
        <v>0</v>
      </c>
    </row>
    <row r="3544" spans="1:10">
      <c r="A3544" t="e">
        <f t="shared" si="111"/>
        <v>#REF!</v>
      </c>
      <c r="B3544">
        <f>IF(AND('Tracker&amp;Invoice'!A3586&lt;&gt;"",'Tracker&amp;Invoice'!A3586&lt;&gt;"ITEM",'Tracker&amp;Invoice'!A3584="ITEM"),1,0)</f>
        <v>0</v>
      </c>
      <c r="C3544" t="str">
        <f>IF(B3544=1,'Tracker&amp;Invoice'!A3586,C3543)</f>
        <v>BQ-193</v>
      </c>
      <c r="D3544" t="str">
        <f>IF(LEFT(TRIM('Tracker&amp;Invoice'!B3586),9)="INVOICE #","INVOICE",IF(TRIM('Tracker&amp;Invoice'!B3586)="Overall Completion INVOICE","OVERALL",""))</f>
        <v/>
      </c>
      <c r="E3544" t="str">
        <f>IF(D3544="INVOICE",VALUE(MID(TRIM('Tracker&amp;Invoice'!B3586),10,10)),"")</f>
        <v/>
      </c>
      <c r="F3544">
        <f>IF(B3544=1,IFERROR(LOOKUP(2,1/('Tracker&amp;Invoice'!$H3586:$AC3586&lt;&gt;""),COLUMN('Tracker&amp;Invoice'!$H3586:$AC3586)),8),F3543)</f>
        <v>15</v>
      </c>
      <c r="G3544">
        <f>IF(D3544="OVERALL",IFERROR(LOOKUP(2,1/('Tracker&amp;Invoice'!$H3586:$AC3586&lt;&gt;""),COLUMN('Tracker&amp;Invoice'!$H3586:$AC3586)),8),G3545)</f>
        <v>15</v>
      </c>
      <c r="H3544">
        <f t="shared" si="110"/>
        <v>15</v>
      </c>
      <c r="I3544" s="29">
        <f>IF(D3544="INVOICE",SUM('Tracker&amp;Invoice'!$H3586:INDEX('Tracker&amp;Invoice'!$A3586:$AC3586,1,H3544)),0)</f>
        <v>0</v>
      </c>
      <c r="J3544" s="29">
        <f>IF(D3544="OVERALL",SUM('Tracker&amp;Invoice'!$H3586:$AC3586),0)</f>
        <v>0</v>
      </c>
    </row>
    <row r="3545" spans="1:10">
      <c r="A3545" t="e">
        <f t="shared" si="111"/>
        <v>#REF!</v>
      </c>
      <c r="B3545">
        <f>IF(AND('Tracker&amp;Invoice'!A3587&lt;&gt;"",'Tracker&amp;Invoice'!A3587&lt;&gt;"ITEM",'Tracker&amp;Invoice'!A3585="ITEM"),1,0)</f>
        <v>0</v>
      </c>
      <c r="C3545" t="str">
        <f>IF(B3545=1,'Tracker&amp;Invoice'!A3587,C3544)</f>
        <v>BQ-193</v>
      </c>
      <c r="D3545" t="str">
        <f>IF(LEFT(TRIM('Tracker&amp;Invoice'!B3587),9)="INVOICE #","INVOICE",IF(TRIM('Tracker&amp;Invoice'!B3587)="Overall Completion INVOICE","OVERALL",""))</f>
        <v/>
      </c>
      <c r="E3545" t="str">
        <f>IF(D3545="INVOICE",VALUE(MID(TRIM('Tracker&amp;Invoice'!B3587),10,10)),"")</f>
        <v/>
      </c>
      <c r="F3545">
        <f>IF(B3545=1,IFERROR(LOOKUP(2,1/('Tracker&amp;Invoice'!$H3587:$AC3587&lt;&gt;""),COLUMN('Tracker&amp;Invoice'!$H3587:$AC3587)),8),F3544)</f>
        <v>15</v>
      </c>
      <c r="G3545">
        <f>IF(D3545="OVERALL",IFERROR(LOOKUP(2,1/('Tracker&amp;Invoice'!$H3587:$AC3587&lt;&gt;""),COLUMN('Tracker&amp;Invoice'!$H3587:$AC3587)),8),G3546)</f>
        <v>15</v>
      </c>
      <c r="H3545">
        <f t="shared" si="110"/>
        <v>15</v>
      </c>
      <c r="I3545" s="29">
        <f>IF(D3545="INVOICE",SUM('Tracker&amp;Invoice'!$H3587:INDEX('Tracker&amp;Invoice'!$A3587:$AC3587,1,H3545)),0)</f>
        <v>0</v>
      </c>
      <c r="J3545" s="29">
        <f>IF(D3545="OVERALL",SUM('Tracker&amp;Invoice'!$H3587:$AC3587),0)</f>
        <v>0</v>
      </c>
    </row>
    <row r="3546" spans="1:10">
      <c r="A3546" t="e">
        <f t="shared" si="111"/>
        <v>#REF!</v>
      </c>
      <c r="B3546">
        <f>IF(AND('Tracker&amp;Invoice'!A3588&lt;&gt;"",'Tracker&amp;Invoice'!A3588&lt;&gt;"ITEM",'Tracker&amp;Invoice'!A3586="ITEM"),1,0)</f>
        <v>0</v>
      </c>
      <c r="C3546" t="str">
        <f>IF(B3546=1,'Tracker&amp;Invoice'!A3588,C3545)</f>
        <v>BQ-193</v>
      </c>
      <c r="D3546" t="str">
        <f>IF(LEFT(TRIM('Tracker&amp;Invoice'!B3588),9)="INVOICE #","INVOICE",IF(TRIM('Tracker&amp;Invoice'!B3588)="Overall Completion INVOICE","OVERALL",""))</f>
        <v/>
      </c>
      <c r="E3546" t="str">
        <f>IF(D3546="INVOICE",VALUE(MID(TRIM('Tracker&amp;Invoice'!B3588),10,10)),"")</f>
        <v/>
      </c>
      <c r="F3546">
        <f>IF(B3546=1,IFERROR(LOOKUP(2,1/('Tracker&amp;Invoice'!$H3588:$AC3588&lt;&gt;""),COLUMN('Tracker&amp;Invoice'!$H3588:$AC3588)),8),F3545)</f>
        <v>15</v>
      </c>
      <c r="G3546">
        <f>IF(D3546="OVERALL",IFERROR(LOOKUP(2,1/('Tracker&amp;Invoice'!$H3588:$AC3588&lt;&gt;""),COLUMN('Tracker&amp;Invoice'!$H3588:$AC3588)),8),G3547)</f>
        <v>15</v>
      </c>
      <c r="H3546">
        <f t="shared" si="110"/>
        <v>15</v>
      </c>
      <c r="I3546" s="29">
        <f>IF(D3546="INVOICE",SUM('Tracker&amp;Invoice'!$H3588:INDEX('Tracker&amp;Invoice'!$A3588:$AC3588,1,H3546)),0)</f>
        <v>0</v>
      </c>
      <c r="J3546" s="29">
        <f>IF(D3546="OVERALL",SUM('Tracker&amp;Invoice'!$H3588:$AC3588),0)</f>
        <v>0</v>
      </c>
    </row>
    <row r="3547" spans="1:10">
      <c r="A3547" t="e">
        <f t="shared" si="111"/>
        <v>#REF!</v>
      </c>
      <c r="B3547">
        <f>IF(AND('Tracker&amp;Invoice'!A3589&lt;&gt;"",'Tracker&amp;Invoice'!A3589&lt;&gt;"ITEM",'Tracker&amp;Invoice'!A3587="ITEM"),1,0)</f>
        <v>1</v>
      </c>
      <c r="C3547" t="str">
        <f>IF(B3547=1,'Tracker&amp;Invoice'!A3589,C3546)</f>
        <v>BQ-194</v>
      </c>
      <c r="D3547" t="str">
        <f>IF(LEFT(TRIM('Tracker&amp;Invoice'!B3589),9)="INVOICE #","INVOICE",IF(TRIM('Tracker&amp;Invoice'!B3589)="Overall Completion INVOICE","OVERALL",""))</f>
        <v/>
      </c>
      <c r="E3547" t="str">
        <f>IF(D3547="INVOICE",VALUE(MID(TRIM('Tracker&amp;Invoice'!B3589),10,10)),"")</f>
        <v/>
      </c>
      <c r="F3547">
        <f>IF(B3547=1,IFERROR(LOOKUP(2,1/('Tracker&amp;Invoice'!$H3589:$AC3589&lt;&gt;""),COLUMN('Tracker&amp;Invoice'!$H3589:$AC3589)),8),F3546)</f>
        <v>14</v>
      </c>
      <c r="G3547">
        <f>IF(D3547="OVERALL",IFERROR(LOOKUP(2,1/('Tracker&amp;Invoice'!$H3589:$AC3589&lt;&gt;""),COLUMN('Tracker&amp;Invoice'!$H3589:$AC3589)),8),G3548)</f>
        <v>15</v>
      </c>
      <c r="H3547">
        <f t="shared" si="110"/>
        <v>15</v>
      </c>
      <c r="I3547" s="29">
        <f>IF(D3547="INVOICE",SUM('Tracker&amp;Invoice'!$H3589:INDEX('Tracker&amp;Invoice'!$A3589:$AC3589,1,H3547)),0)</f>
        <v>0</v>
      </c>
      <c r="J3547" s="29">
        <f>IF(D3547="OVERALL",SUM('Tracker&amp;Invoice'!$H3589:$AC3589),0)</f>
        <v>0</v>
      </c>
    </row>
    <row r="3548" spans="1:10">
      <c r="A3548" t="e">
        <f t="shared" si="111"/>
        <v>#REF!</v>
      </c>
      <c r="B3548">
        <f>IF(AND('Tracker&amp;Invoice'!A3590&lt;&gt;"",'Tracker&amp;Invoice'!A3590&lt;&gt;"ITEM",'Tracker&amp;Invoice'!A3588="ITEM"),1,0)</f>
        <v>0</v>
      </c>
      <c r="C3548" t="str">
        <f>IF(B3548=1,'Tracker&amp;Invoice'!A3590,C3547)</f>
        <v>BQ-194</v>
      </c>
      <c r="D3548" t="str">
        <f>IF(LEFT(TRIM('Tracker&amp;Invoice'!B3590),9)="INVOICE #","INVOICE",IF(TRIM('Tracker&amp;Invoice'!B3590)="Overall Completion INVOICE","OVERALL",""))</f>
        <v/>
      </c>
      <c r="E3548" t="str">
        <f>IF(D3548="INVOICE",VALUE(MID(TRIM('Tracker&amp;Invoice'!B3590),10,10)),"")</f>
        <v/>
      </c>
      <c r="F3548">
        <f>IF(B3548=1,IFERROR(LOOKUP(2,1/('Tracker&amp;Invoice'!$H3590:$AC3590&lt;&gt;""),COLUMN('Tracker&amp;Invoice'!$H3590:$AC3590)),8),F3547)</f>
        <v>14</v>
      </c>
      <c r="G3548">
        <f>IF(D3548="OVERALL",IFERROR(LOOKUP(2,1/('Tracker&amp;Invoice'!$H3590:$AC3590&lt;&gt;""),COLUMN('Tracker&amp;Invoice'!$H3590:$AC3590)),8),G3549)</f>
        <v>15</v>
      </c>
      <c r="H3548">
        <f t="shared" si="110"/>
        <v>15</v>
      </c>
      <c r="I3548" s="29">
        <f>IF(D3548="INVOICE",SUM('Tracker&amp;Invoice'!$H3590:INDEX('Tracker&amp;Invoice'!$A3590:$AC3590,1,H3548)),0)</f>
        <v>0</v>
      </c>
      <c r="J3548" s="29">
        <f>IF(D3548="OVERALL",SUM('Tracker&amp;Invoice'!$H3590:$AC3590),0)</f>
        <v>0</v>
      </c>
    </row>
    <row r="3549" spans="1:10">
      <c r="A3549" t="e">
        <f t="shared" si="111"/>
        <v>#REF!</v>
      </c>
      <c r="B3549">
        <f>IF(AND('Tracker&amp;Invoice'!A3591&lt;&gt;"",'Tracker&amp;Invoice'!A3591&lt;&gt;"ITEM",'Tracker&amp;Invoice'!A3589="ITEM"),1,0)</f>
        <v>0</v>
      </c>
      <c r="C3549" t="str">
        <f>IF(B3549=1,'Tracker&amp;Invoice'!A3591,C3548)</f>
        <v>BQ-194</v>
      </c>
      <c r="D3549" t="str">
        <f>IF(LEFT(TRIM('Tracker&amp;Invoice'!B3591),9)="INVOICE #","INVOICE",IF(TRIM('Tracker&amp;Invoice'!B3591)="Overall Completion INVOICE","OVERALL",""))</f>
        <v/>
      </c>
      <c r="E3549" t="str">
        <f>IF(D3549="INVOICE",VALUE(MID(TRIM('Tracker&amp;Invoice'!B3591),10,10)),"")</f>
        <v/>
      </c>
      <c r="F3549">
        <f>IF(B3549=1,IFERROR(LOOKUP(2,1/('Tracker&amp;Invoice'!$H3591:$AC3591&lt;&gt;""),COLUMN('Tracker&amp;Invoice'!$H3591:$AC3591)),8),F3548)</f>
        <v>14</v>
      </c>
      <c r="G3549">
        <f>IF(D3549="OVERALL",IFERROR(LOOKUP(2,1/('Tracker&amp;Invoice'!$H3591:$AC3591&lt;&gt;""),COLUMN('Tracker&amp;Invoice'!$H3591:$AC3591)),8),G3550)</f>
        <v>15</v>
      </c>
      <c r="H3549">
        <f t="shared" si="110"/>
        <v>15</v>
      </c>
      <c r="I3549" s="29">
        <f>IF(D3549="INVOICE",SUM('Tracker&amp;Invoice'!$H3591:INDEX('Tracker&amp;Invoice'!$A3591:$AC3591,1,H3549)),0)</f>
        <v>0</v>
      </c>
      <c r="J3549" s="29">
        <f>IF(D3549="OVERALL",SUM('Tracker&amp;Invoice'!$H3591:$AC3591),0)</f>
        <v>0</v>
      </c>
    </row>
    <row r="3550" spans="1:10">
      <c r="A3550" t="e">
        <f t="shared" si="111"/>
        <v>#REF!</v>
      </c>
      <c r="B3550">
        <f>IF(AND('Tracker&amp;Invoice'!A3592&lt;&gt;"",'Tracker&amp;Invoice'!A3592&lt;&gt;"ITEM",'Tracker&amp;Invoice'!A3590="ITEM"),1,0)</f>
        <v>0</v>
      </c>
      <c r="C3550" t="str">
        <f>IF(B3550=1,'Tracker&amp;Invoice'!A3592,C3549)</f>
        <v>BQ-194</v>
      </c>
      <c r="D3550" t="str">
        <f>IF(LEFT(TRIM('Tracker&amp;Invoice'!B3592),9)="INVOICE #","INVOICE",IF(TRIM('Tracker&amp;Invoice'!B3592)="Overall Completion INVOICE","OVERALL",""))</f>
        <v>INVOICE</v>
      </c>
      <c r="E3550">
        <f>IF(D3550="INVOICE",VALUE(MID(TRIM('Tracker&amp;Invoice'!B3592),10,10)),"")</f>
        <v>26</v>
      </c>
      <c r="F3550">
        <f>IF(B3550=1,IFERROR(LOOKUP(2,1/('Tracker&amp;Invoice'!$H3592:$AC3592&lt;&gt;""),COLUMN('Tracker&amp;Invoice'!$H3592:$AC3592)),8),F3549)</f>
        <v>14</v>
      </c>
      <c r="G3550">
        <f>IF(D3550="OVERALL",IFERROR(LOOKUP(2,1/('Tracker&amp;Invoice'!$H3592:$AC3592&lt;&gt;""),COLUMN('Tracker&amp;Invoice'!$H3592:$AC3592)),8),G3551)</f>
        <v>15</v>
      </c>
      <c r="H3550">
        <f t="shared" si="110"/>
        <v>15</v>
      </c>
      <c r="I3550" s="29">
        <f>IF(D3550="INVOICE",SUM('Tracker&amp;Invoice'!$H3592:INDEX('Tracker&amp;Invoice'!$A3592:$AC3592,1,H3550)),0)</f>
        <v>2310</v>
      </c>
      <c r="J3550" s="29">
        <f>IF(D3550="OVERALL",SUM('Tracker&amp;Invoice'!$H3592:$AC3592),0)</f>
        <v>0</v>
      </c>
    </row>
    <row r="3551" spans="1:10">
      <c r="A3551" t="e">
        <f t="shared" si="111"/>
        <v>#REF!</v>
      </c>
      <c r="B3551">
        <f>IF(AND('Tracker&amp;Invoice'!A3593&lt;&gt;"",'Tracker&amp;Invoice'!A3593&lt;&gt;"ITEM",'Tracker&amp;Invoice'!A3591="ITEM"),1,0)</f>
        <v>0</v>
      </c>
      <c r="C3551" t="str">
        <f>IF(B3551=1,'Tracker&amp;Invoice'!A3593,C3550)</f>
        <v>BQ-194</v>
      </c>
      <c r="D3551" t="str">
        <f>IF(LEFT(TRIM('Tracker&amp;Invoice'!B3593),9)="INVOICE #","INVOICE",IF(TRIM('Tracker&amp;Invoice'!B3593)="Overall Completion INVOICE","OVERALL",""))</f>
        <v/>
      </c>
      <c r="E3551" t="str">
        <f>IF(D3551="INVOICE",VALUE(MID(TRIM('Tracker&amp;Invoice'!B3593),10,10)),"")</f>
        <v/>
      </c>
      <c r="F3551">
        <f>IF(B3551=1,IFERROR(LOOKUP(2,1/('Tracker&amp;Invoice'!$H3593:$AC3593&lt;&gt;""),COLUMN('Tracker&amp;Invoice'!$H3593:$AC3593)),8),F3550)</f>
        <v>14</v>
      </c>
      <c r="G3551">
        <f>IF(D3551="OVERALL",IFERROR(LOOKUP(2,1/('Tracker&amp;Invoice'!$H3593:$AC3593&lt;&gt;""),COLUMN('Tracker&amp;Invoice'!$H3593:$AC3593)),8),G3552)</f>
        <v>15</v>
      </c>
      <c r="H3551">
        <f t="shared" si="110"/>
        <v>15</v>
      </c>
      <c r="I3551" s="29">
        <f>IF(D3551="INVOICE",SUM('Tracker&amp;Invoice'!$H3593:INDEX('Tracker&amp;Invoice'!$A3593:$AC3593,1,H3551)),0)</f>
        <v>0</v>
      </c>
      <c r="J3551" s="29">
        <f>IF(D3551="OVERALL",SUM('Tracker&amp;Invoice'!$H3593:$AC3593),0)</f>
        <v>0</v>
      </c>
    </row>
    <row r="3552" spans="1:10">
      <c r="A3552" t="e">
        <f t="shared" si="111"/>
        <v>#REF!</v>
      </c>
      <c r="B3552">
        <f>IF(AND('Tracker&amp;Invoice'!A3594&lt;&gt;"",'Tracker&amp;Invoice'!A3594&lt;&gt;"ITEM",'Tracker&amp;Invoice'!A3592="ITEM"),1,0)</f>
        <v>0</v>
      </c>
      <c r="C3552" t="str">
        <f>IF(B3552=1,'Tracker&amp;Invoice'!A3594,C3551)</f>
        <v>BQ-194</v>
      </c>
      <c r="D3552" t="str">
        <f>IF(LEFT(TRIM('Tracker&amp;Invoice'!B3594),9)="INVOICE #","INVOICE",IF(TRIM('Tracker&amp;Invoice'!B3594)="Overall Completion INVOICE","OVERALL",""))</f>
        <v/>
      </c>
      <c r="E3552" t="str">
        <f>IF(D3552="INVOICE",VALUE(MID(TRIM('Tracker&amp;Invoice'!B3594),10,10)),"")</f>
        <v/>
      </c>
      <c r="F3552">
        <f>IF(B3552=1,IFERROR(LOOKUP(2,1/('Tracker&amp;Invoice'!$H3594:$AC3594&lt;&gt;""),COLUMN('Tracker&amp;Invoice'!$H3594:$AC3594)),8),F3551)</f>
        <v>14</v>
      </c>
      <c r="G3552">
        <f>IF(D3552="OVERALL",IFERROR(LOOKUP(2,1/('Tracker&amp;Invoice'!$H3594:$AC3594&lt;&gt;""),COLUMN('Tracker&amp;Invoice'!$H3594:$AC3594)),8),G3553)</f>
        <v>15</v>
      </c>
      <c r="H3552">
        <f t="shared" si="110"/>
        <v>15</v>
      </c>
      <c r="I3552" s="29">
        <f>IF(D3552="INVOICE",SUM('Tracker&amp;Invoice'!$H3594:INDEX('Tracker&amp;Invoice'!$A3594:$AC3594,1,H3552)),0)</f>
        <v>0</v>
      </c>
      <c r="J3552" s="29">
        <f>IF(D3552="OVERALL",SUM('Tracker&amp;Invoice'!$H3594:$AC3594),0)</f>
        <v>0</v>
      </c>
    </row>
    <row r="3553" spans="1:10">
      <c r="A3553" t="e">
        <f t="shared" si="111"/>
        <v>#REF!</v>
      </c>
      <c r="B3553">
        <f>IF(AND('Tracker&amp;Invoice'!A3595&lt;&gt;"",'Tracker&amp;Invoice'!A3595&lt;&gt;"ITEM",'Tracker&amp;Invoice'!A3593="ITEM"),1,0)</f>
        <v>0</v>
      </c>
      <c r="C3553" t="str">
        <f>IF(B3553=1,'Tracker&amp;Invoice'!A3595,C3552)</f>
        <v>BQ-194</v>
      </c>
      <c r="D3553" t="str">
        <f>IF(LEFT(TRIM('Tracker&amp;Invoice'!B3595),9)="INVOICE #","INVOICE",IF(TRIM('Tracker&amp;Invoice'!B3595)="Overall Completion INVOICE","OVERALL",""))</f>
        <v/>
      </c>
      <c r="E3553" t="str">
        <f>IF(D3553="INVOICE",VALUE(MID(TRIM('Tracker&amp;Invoice'!B3595),10,10)),"")</f>
        <v/>
      </c>
      <c r="F3553">
        <f>IF(B3553=1,IFERROR(LOOKUP(2,1/('Tracker&amp;Invoice'!$H3595:$AC3595&lt;&gt;""),COLUMN('Tracker&amp;Invoice'!$H3595:$AC3595)),8),F3552)</f>
        <v>14</v>
      </c>
      <c r="G3553">
        <f>IF(D3553="OVERALL",IFERROR(LOOKUP(2,1/('Tracker&amp;Invoice'!$H3595:$AC3595&lt;&gt;""),COLUMN('Tracker&amp;Invoice'!$H3595:$AC3595)),8),G3554)</f>
        <v>15</v>
      </c>
      <c r="H3553">
        <f t="shared" si="110"/>
        <v>15</v>
      </c>
      <c r="I3553" s="29">
        <f>IF(D3553="INVOICE",SUM('Tracker&amp;Invoice'!$H3595:INDEX('Tracker&amp;Invoice'!$A3595:$AC3595,1,H3553)),0)</f>
        <v>0</v>
      </c>
      <c r="J3553" s="29">
        <f>IF(D3553="OVERALL",SUM('Tracker&amp;Invoice'!$H3595:$AC3595),0)</f>
        <v>0</v>
      </c>
    </row>
    <row r="3554" spans="1:10">
      <c r="A3554" t="e">
        <f t="shared" si="111"/>
        <v>#REF!</v>
      </c>
      <c r="B3554">
        <f>IF(AND('Tracker&amp;Invoice'!A3596&lt;&gt;"",'Tracker&amp;Invoice'!A3596&lt;&gt;"ITEM",'Tracker&amp;Invoice'!A3594="ITEM"),1,0)</f>
        <v>0</v>
      </c>
      <c r="C3554" t="str">
        <f>IF(B3554=1,'Tracker&amp;Invoice'!A3596,C3553)</f>
        <v>BQ-194</v>
      </c>
      <c r="D3554" t="str">
        <f>IF(LEFT(TRIM('Tracker&amp;Invoice'!B3596),9)="INVOICE #","INVOICE",IF(TRIM('Tracker&amp;Invoice'!B3596)="Overall Completion INVOICE","OVERALL",""))</f>
        <v/>
      </c>
      <c r="E3554" t="str">
        <f>IF(D3554="INVOICE",VALUE(MID(TRIM('Tracker&amp;Invoice'!B3596),10,10)),"")</f>
        <v/>
      </c>
      <c r="F3554">
        <f>IF(B3554=1,IFERROR(LOOKUP(2,1/('Tracker&amp;Invoice'!$H3596:$AC3596&lt;&gt;""),COLUMN('Tracker&amp;Invoice'!$H3596:$AC3596)),8),F3553)</f>
        <v>14</v>
      </c>
      <c r="G3554">
        <f>IF(D3554="OVERALL",IFERROR(LOOKUP(2,1/('Tracker&amp;Invoice'!$H3596:$AC3596&lt;&gt;""),COLUMN('Tracker&amp;Invoice'!$H3596:$AC3596)),8),G3555)</f>
        <v>15</v>
      </c>
      <c r="H3554">
        <f t="shared" si="110"/>
        <v>15</v>
      </c>
      <c r="I3554" s="29">
        <f>IF(D3554="INVOICE",SUM('Tracker&amp;Invoice'!$H3596:INDEX('Tracker&amp;Invoice'!$A3596:$AC3596,1,H3554)),0)</f>
        <v>0</v>
      </c>
      <c r="J3554" s="29">
        <f>IF(D3554="OVERALL",SUM('Tracker&amp;Invoice'!$H3596:$AC3596),0)</f>
        <v>0</v>
      </c>
    </row>
    <row r="3555" spans="1:10">
      <c r="A3555" t="e">
        <f t="shared" si="111"/>
        <v>#REF!</v>
      </c>
      <c r="B3555">
        <f>IF(AND('Tracker&amp;Invoice'!A3597&lt;&gt;"",'Tracker&amp;Invoice'!A3597&lt;&gt;"ITEM",'Tracker&amp;Invoice'!A3595="ITEM"),1,0)</f>
        <v>0</v>
      </c>
      <c r="C3555" t="str">
        <f>IF(B3555=1,'Tracker&amp;Invoice'!A3597,C3554)</f>
        <v>BQ-194</v>
      </c>
      <c r="D3555" t="str">
        <f>IF(LEFT(TRIM('Tracker&amp;Invoice'!B3597),9)="INVOICE #","INVOICE",IF(TRIM('Tracker&amp;Invoice'!B3597)="Overall Completion INVOICE","OVERALL",""))</f>
        <v/>
      </c>
      <c r="E3555" t="str">
        <f>IF(D3555="INVOICE",VALUE(MID(TRIM('Tracker&amp;Invoice'!B3597),10,10)),"")</f>
        <v/>
      </c>
      <c r="F3555">
        <f>IF(B3555=1,IFERROR(LOOKUP(2,1/('Tracker&amp;Invoice'!$H3597:$AC3597&lt;&gt;""),COLUMN('Tracker&amp;Invoice'!$H3597:$AC3597)),8),F3554)</f>
        <v>14</v>
      </c>
      <c r="G3555">
        <f>IF(D3555="OVERALL",IFERROR(LOOKUP(2,1/('Tracker&amp;Invoice'!$H3597:$AC3597&lt;&gt;""),COLUMN('Tracker&amp;Invoice'!$H3597:$AC3597)),8),G3556)</f>
        <v>15</v>
      </c>
      <c r="H3555">
        <f t="shared" si="110"/>
        <v>15</v>
      </c>
      <c r="I3555" s="29">
        <f>IF(D3555="INVOICE",SUM('Tracker&amp;Invoice'!$H3597:INDEX('Tracker&amp;Invoice'!$A3597:$AC3597,1,H3555)),0)</f>
        <v>0</v>
      </c>
      <c r="J3555" s="29">
        <f>IF(D3555="OVERALL",SUM('Tracker&amp;Invoice'!$H3597:$AC3597),0)</f>
        <v>0</v>
      </c>
    </row>
    <row r="3556" spans="1:10">
      <c r="A3556" t="e">
        <f t="shared" si="111"/>
        <v>#REF!</v>
      </c>
      <c r="B3556">
        <f>IF(AND('Tracker&amp;Invoice'!A3598&lt;&gt;"",'Tracker&amp;Invoice'!A3598&lt;&gt;"ITEM",'Tracker&amp;Invoice'!A3596="ITEM"),1,0)</f>
        <v>0</v>
      </c>
      <c r="C3556" t="str">
        <f>IF(B3556=1,'Tracker&amp;Invoice'!A3598,C3555)</f>
        <v>BQ-194</v>
      </c>
      <c r="D3556" t="str">
        <f>IF(LEFT(TRIM('Tracker&amp;Invoice'!B3598),9)="INVOICE #","INVOICE",IF(TRIM('Tracker&amp;Invoice'!B3598)="Overall Completion INVOICE","OVERALL",""))</f>
        <v/>
      </c>
      <c r="E3556" t="str">
        <f>IF(D3556="INVOICE",VALUE(MID(TRIM('Tracker&amp;Invoice'!B3598),10,10)),"")</f>
        <v/>
      </c>
      <c r="F3556">
        <f>IF(B3556=1,IFERROR(LOOKUP(2,1/('Tracker&amp;Invoice'!$H3598:$AC3598&lt;&gt;""),COLUMN('Tracker&amp;Invoice'!$H3598:$AC3598)),8),F3555)</f>
        <v>14</v>
      </c>
      <c r="G3556">
        <f>IF(D3556="OVERALL",IFERROR(LOOKUP(2,1/('Tracker&amp;Invoice'!$H3598:$AC3598&lt;&gt;""),COLUMN('Tracker&amp;Invoice'!$H3598:$AC3598)),8),G3557)</f>
        <v>15</v>
      </c>
      <c r="H3556">
        <f t="shared" si="110"/>
        <v>15</v>
      </c>
      <c r="I3556" s="29">
        <f>IF(D3556="INVOICE",SUM('Tracker&amp;Invoice'!$H3598:INDEX('Tracker&amp;Invoice'!$A3598:$AC3598,1,H3556)),0)</f>
        <v>0</v>
      </c>
      <c r="J3556" s="29">
        <f>IF(D3556="OVERALL",SUM('Tracker&amp;Invoice'!$H3598:$AC3598),0)</f>
        <v>0</v>
      </c>
    </row>
    <row r="3557" spans="1:10">
      <c r="A3557" t="e">
        <f t="shared" si="111"/>
        <v>#REF!</v>
      </c>
      <c r="B3557">
        <f>IF(AND('Tracker&amp;Invoice'!A3599&lt;&gt;"",'Tracker&amp;Invoice'!A3599&lt;&gt;"ITEM",'Tracker&amp;Invoice'!A3597="ITEM"),1,0)</f>
        <v>0</v>
      </c>
      <c r="C3557" t="str">
        <f>IF(B3557=1,'Tracker&amp;Invoice'!A3599,C3556)</f>
        <v>BQ-194</v>
      </c>
      <c r="D3557" t="str">
        <f>IF(LEFT(TRIM('Tracker&amp;Invoice'!B3599),9)="INVOICE #","INVOICE",IF(TRIM('Tracker&amp;Invoice'!B3599)="Overall Completion INVOICE","OVERALL",""))</f>
        <v/>
      </c>
      <c r="E3557" t="str">
        <f>IF(D3557="INVOICE",VALUE(MID(TRIM('Tracker&amp;Invoice'!B3599),10,10)),"")</f>
        <v/>
      </c>
      <c r="F3557">
        <f>IF(B3557=1,IFERROR(LOOKUP(2,1/('Tracker&amp;Invoice'!$H3599:$AC3599&lt;&gt;""),COLUMN('Tracker&amp;Invoice'!$H3599:$AC3599)),8),F3556)</f>
        <v>14</v>
      </c>
      <c r="G3557">
        <f>IF(D3557="OVERALL",IFERROR(LOOKUP(2,1/('Tracker&amp;Invoice'!$H3599:$AC3599&lt;&gt;""),COLUMN('Tracker&amp;Invoice'!$H3599:$AC3599)),8),G3558)</f>
        <v>15</v>
      </c>
      <c r="H3557">
        <f t="shared" si="110"/>
        <v>15</v>
      </c>
      <c r="I3557" s="29">
        <f>IF(D3557="INVOICE",SUM('Tracker&amp;Invoice'!$H3599:INDEX('Tracker&amp;Invoice'!$A3599:$AC3599,1,H3557)),0)</f>
        <v>0</v>
      </c>
      <c r="J3557" s="29">
        <f>IF(D3557="OVERALL",SUM('Tracker&amp;Invoice'!$H3599:$AC3599),0)</f>
        <v>0</v>
      </c>
    </row>
    <row r="3558" spans="1:10">
      <c r="A3558" t="e">
        <f t="shared" si="111"/>
        <v>#REF!</v>
      </c>
      <c r="B3558">
        <f>IF(AND('Tracker&amp;Invoice'!A3600&lt;&gt;"",'Tracker&amp;Invoice'!A3600&lt;&gt;"ITEM",'Tracker&amp;Invoice'!A3598="ITEM"),1,0)</f>
        <v>0</v>
      </c>
      <c r="C3558" t="str">
        <f>IF(B3558=1,'Tracker&amp;Invoice'!A3600,C3557)</f>
        <v>BQ-194</v>
      </c>
      <c r="D3558" t="str">
        <f>IF(LEFT(TRIM('Tracker&amp;Invoice'!B3600),9)="INVOICE #","INVOICE",IF(TRIM('Tracker&amp;Invoice'!B3600)="Overall Completion INVOICE","OVERALL",""))</f>
        <v/>
      </c>
      <c r="E3558" t="str">
        <f>IF(D3558="INVOICE",VALUE(MID(TRIM('Tracker&amp;Invoice'!B3600),10,10)),"")</f>
        <v/>
      </c>
      <c r="F3558">
        <f>IF(B3558=1,IFERROR(LOOKUP(2,1/('Tracker&amp;Invoice'!$H3600:$AC3600&lt;&gt;""),COLUMN('Tracker&amp;Invoice'!$H3600:$AC3600)),8),F3557)</f>
        <v>14</v>
      </c>
      <c r="G3558">
        <f>IF(D3558="OVERALL",IFERROR(LOOKUP(2,1/('Tracker&amp;Invoice'!$H3600:$AC3600&lt;&gt;""),COLUMN('Tracker&amp;Invoice'!$H3600:$AC3600)),8),G3559)</f>
        <v>15</v>
      </c>
      <c r="H3558">
        <f t="shared" si="110"/>
        <v>15</v>
      </c>
      <c r="I3558" s="29">
        <f>IF(D3558="INVOICE",SUM('Tracker&amp;Invoice'!$H3600:INDEX('Tracker&amp;Invoice'!$A3600:$AC3600,1,H3558)),0)</f>
        <v>0</v>
      </c>
      <c r="J3558" s="29">
        <f>IF(D3558="OVERALL",SUM('Tracker&amp;Invoice'!$H3600:$AC3600),0)</f>
        <v>0</v>
      </c>
    </row>
    <row r="3559" spans="1:10">
      <c r="A3559" t="e">
        <f t="shared" si="111"/>
        <v>#REF!</v>
      </c>
      <c r="B3559">
        <f>IF(AND('Tracker&amp;Invoice'!A3601&lt;&gt;"",'Tracker&amp;Invoice'!A3601&lt;&gt;"ITEM",'Tracker&amp;Invoice'!A3599="ITEM"),1,0)</f>
        <v>0</v>
      </c>
      <c r="C3559" t="str">
        <f>IF(B3559=1,'Tracker&amp;Invoice'!A3601,C3558)</f>
        <v>BQ-194</v>
      </c>
      <c r="D3559" t="str">
        <f>IF(LEFT(TRIM('Tracker&amp;Invoice'!B3601),9)="INVOICE #","INVOICE",IF(TRIM('Tracker&amp;Invoice'!B3601)="Overall Completion INVOICE","OVERALL",""))</f>
        <v/>
      </c>
      <c r="E3559" t="str">
        <f>IF(D3559="INVOICE",VALUE(MID(TRIM('Tracker&amp;Invoice'!B3601),10,10)),"")</f>
        <v/>
      </c>
      <c r="F3559">
        <f>IF(B3559=1,IFERROR(LOOKUP(2,1/('Tracker&amp;Invoice'!$H3601:$AC3601&lt;&gt;""),COLUMN('Tracker&amp;Invoice'!$H3601:$AC3601)),8),F3558)</f>
        <v>14</v>
      </c>
      <c r="G3559">
        <f>IF(D3559="OVERALL",IFERROR(LOOKUP(2,1/('Tracker&amp;Invoice'!$H3601:$AC3601&lt;&gt;""),COLUMN('Tracker&amp;Invoice'!$H3601:$AC3601)),8),G3560)</f>
        <v>15</v>
      </c>
      <c r="H3559">
        <f t="shared" si="110"/>
        <v>15</v>
      </c>
      <c r="I3559" s="29">
        <f>IF(D3559="INVOICE",SUM('Tracker&amp;Invoice'!$H3601:INDEX('Tracker&amp;Invoice'!$A3601:$AC3601,1,H3559)),0)</f>
        <v>0</v>
      </c>
      <c r="J3559" s="29">
        <f>IF(D3559="OVERALL",SUM('Tracker&amp;Invoice'!$H3601:$AC3601),0)</f>
        <v>0</v>
      </c>
    </row>
    <row r="3560" spans="1:10">
      <c r="A3560" t="e">
        <f t="shared" si="111"/>
        <v>#REF!</v>
      </c>
      <c r="B3560">
        <f>IF(AND('Tracker&amp;Invoice'!A3602&lt;&gt;"",'Tracker&amp;Invoice'!A3602&lt;&gt;"ITEM",'Tracker&amp;Invoice'!A3600="ITEM"),1,0)</f>
        <v>0</v>
      </c>
      <c r="C3560" t="str">
        <f>IF(B3560=1,'Tracker&amp;Invoice'!A3602,C3559)</f>
        <v>BQ-194</v>
      </c>
      <c r="D3560" t="str">
        <f>IF(LEFT(TRIM('Tracker&amp;Invoice'!B3602),9)="INVOICE #","INVOICE",IF(TRIM('Tracker&amp;Invoice'!B3602)="Overall Completion INVOICE","OVERALL",""))</f>
        <v>OVERALL</v>
      </c>
      <c r="E3560" t="str">
        <f>IF(D3560="INVOICE",VALUE(MID(TRIM('Tracker&amp;Invoice'!B3602),10,10)),"")</f>
        <v/>
      </c>
      <c r="F3560">
        <f>IF(B3560=1,IFERROR(LOOKUP(2,1/('Tracker&amp;Invoice'!$H3602:$AC3602&lt;&gt;""),COLUMN('Tracker&amp;Invoice'!$H3602:$AC3602)),8),F3559)</f>
        <v>14</v>
      </c>
      <c r="G3560">
        <f>IF(D3560="OVERALL",IFERROR(LOOKUP(2,1/('Tracker&amp;Invoice'!$H3602:$AC3602&lt;&gt;""),COLUMN('Tracker&amp;Invoice'!$H3602:$AC3602)),8),G3561)</f>
        <v>15</v>
      </c>
      <c r="H3560">
        <f t="shared" si="110"/>
        <v>15</v>
      </c>
      <c r="I3560" s="29">
        <f>IF(D3560="INVOICE",SUM('Tracker&amp;Invoice'!$H3602:INDEX('Tracker&amp;Invoice'!$A3602:$AC3602,1,H3560)),0)</f>
        <v>0</v>
      </c>
      <c r="J3560" s="29">
        <f>IF(D3560="OVERALL",SUM('Tracker&amp;Invoice'!$H3602:$AC3602),0)</f>
        <v>2310</v>
      </c>
    </row>
    <row r="3561" spans="1:10">
      <c r="A3561" t="e">
        <f t="shared" si="111"/>
        <v>#REF!</v>
      </c>
      <c r="B3561">
        <f>IF(AND('Tracker&amp;Invoice'!A3603&lt;&gt;"",'Tracker&amp;Invoice'!A3603&lt;&gt;"ITEM",'Tracker&amp;Invoice'!A3601="ITEM"),1,0)</f>
        <v>0</v>
      </c>
      <c r="C3561" t="str">
        <f>IF(B3561=1,'Tracker&amp;Invoice'!A3603,C3560)</f>
        <v>BQ-194</v>
      </c>
      <c r="D3561" t="str">
        <f>IF(LEFT(TRIM('Tracker&amp;Invoice'!B3603),9)="INVOICE #","INVOICE",IF(TRIM('Tracker&amp;Invoice'!B3603)="Overall Completion INVOICE","OVERALL",""))</f>
        <v/>
      </c>
      <c r="E3561" t="str">
        <f>IF(D3561="INVOICE",VALUE(MID(TRIM('Tracker&amp;Invoice'!B3603),10,10)),"")</f>
        <v/>
      </c>
      <c r="F3561">
        <f>IF(B3561=1,IFERROR(LOOKUP(2,1/('Tracker&amp;Invoice'!$H3603:$AC3603&lt;&gt;""),COLUMN('Tracker&amp;Invoice'!$H3603:$AC3603)),8),F3560)</f>
        <v>14</v>
      </c>
      <c r="G3561">
        <f>IF(D3561="OVERALL",IFERROR(LOOKUP(2,1/('Tracker&amp;Invoice'!$H3603:$AC3603&lt;&gt;""),COLUMN('Tracker&amp;Invoice'!$H3603:$AC3603)),8),G3562)</f>
        <v>15</v>
      </c>
      <c r="H3561">
        <f t="shared" si="110"/>
        <v>15</v>
      </c>
      <c r="I3561" s="29">
        <f>IF(D3561="INVOICE",SUM('Tracker&amp;Invoice'!$H3603:INDEX('Tracker&amp;Invoice'!$A3603:$AC3603,1,H3561)),0)</f>
        <v>0</v>
      </c>
      <c r="J3561" s="29">
        <f>IF(D3561="OVERALL",SUM('Tracker&amp;Invoice'!$H3603:$AC3603),0)</f>
        <v>0</v>
      </c>
    </row>
    <row r="3562" spans="1:10">
      <c r="A3562" t="e">
        <f t="shared" si="111"/>
        <v>#REF!</v>
      </c>
      <c r="B3562">
        <f>IF(AND('Tracker&amp;Invoice'!A3604&lt;&gt;"",'Tracker&amp;Invoice'!A3604&lt;&gt;"ITEM",'Tracker&amp;Invoice'!A3602="ITEM"),1,0)</f>
        <v>0</v>
      </c>
      <c r="C3562" t="str">
        <f>IF(B3562=1,'Tracker&amp;Invoice'!A3604,C3561)</f>
        <v>BQ-194</v>
      </c>
      <c r="D3562" t="str">
        <f>IF(LEFT(TRIM('Tracker&amp;Invoice'!B3604),9)="INVOICE #","INVOICE",IF(TRIM('Tracker&amp;Invoice'!B3604)="Overall Completion INVOICE","OVERALL",""))</f>
        <v/>
      </c>
      <c r="E3562" t="str">
        <f>IF(D3562="INVOICE",VALUE(MID(TRIM('Tracker&amp;Invoice'!B3604),10,10)),"")</f>
        <v/>
      </c>
      <c r="F3562">
        <f>IF(B3562=1,IFERROR(LOOKUP(2,1/('Tracker&amp;Invoice'!$H3604:$AC3604&lt;&gt;""),COLUMN('Tracker&amp;Invoice'!$H3604:$AC3604)),8),F3561)</f>
        <v>14</v>
      </c>
      <c r="G3562">
        <f>IF(D3562="OVERALL",IFERROR(LOOKUP(2,1/('Tracker&amp;Invoice'!$H3604:$AC3604&lt;&gt;""),COLUMN('Tracker&amp;Invoice'!$H3604:$AC3604)),8),G3563)</f>
        <v>15</v>
      </c>
      <c r="H3562">
        <f t="shared" si="110"/>
        <v>15</v>
      </c>
      <c r="I3562" s="29">
        <f>IF(D3562="INVOICE",SUM('Tracker&amp;Invoice'!$H3604:INDEX('Tracker&amp;Invoice'!$A3604:$AC3604,1,H3562)),0)</f>
        <v>0</v>
      </c>
      <c r="J3562" s="29">
        <f>IF(D3562="OVERALL",SUM('Tracker&amp;Invoice'!$H3604:$AC3604),0)</f>
        <v>0</v>
      </c>
    </row>
    <row r="3563" spans="1:10">
      <c r="A3563" t="e">
        <f t="shared" si="111"/>
        <v>#REF!</v>
      </c>
      <c r="B3563">
        <f>IF(AND('Tracker&amp;Invoice'!A3605&lt;&gt;"",'Tracker&amp;Invoice'!A3605&lt;&gt;"ITEM",'Tracker&amp;Invoice'!A3603="ITEM"),1,0)</f>
        <v>0</v>
      </c>
      <c r="C3563" t="str">
        <f>IF(B3563=1,'Tracker&amp;Invoice'!A3605,C3562)</f>
        <v>BQ-194</v>
      </c>
      <c r="D3563" t="str">
        <f>IF(LEFT(TRIM('Tracker&amp;Invoice'!B3605),9)="INVOICE #","INVOICE",IF(TRIM('Tracker&amp;Invoice'!B3605)="Overall Completion INVOICE","OVERALL",""))</f>
        <v/>
      </c>
      <c r="E3563" t="str">
        <f>IF(D3563="INVOICE",VALUE(MID(TRIM('Tracker&amp;Invoice'!B3605),10,10)),"")</f>
        <v/>
      </c>
      <c r="F3563">
        <f>IF(B3563=1,IFERROR(LOOKUP(2,1/('Tracker&amp;Invoice'!$H3605:$AC3605&lt;&gt;""),COLUMN('Tracker&amp;Invoice'!$H3605:$AC3605)),8),F3562)</f>
        <v>14</v>
      </c>
      <c r="G3563">
        <f>IF(D3563="OVERALL",IFERROR(LOOKUP(2,1/('Tracker&amp;Invoice'!$H3605:$AC3605&lt;&gt;""),COLUMN('Tracker&amp;Invoice'!$H3605:$AC3605)),8),G3564)</f>
        <v>15</v>
      </c>
      <c r="H3563">
        <f t="shared" si="110"/>
        <v>15</v>
      </c>
      <c r="I3563" s="29">
        <f>IF(D3563="INVOICE",SUM('Tracker&amp;Invoice'!$H3605:INDEX('Tracker&amp;Invoice'!$A3605:$AC3605,1,H3563)),0)</f>
        <v>0</v>
      </c>
      <c r="J3563" s="29">
        <f>IF(D3563="OVERALL",SUM('Tracker&amp;Invoice'!$H3605:$AC3605),0)</f>
        <v>0</v>
      </c>
    </row>
    <row r="3564" spans="1:10">
      <c r="A3564" t="e">
        <f t="shared" si="111"/>
        <v>#REF!</v>
      </c>
      <c r="B3564">
        <f>IF(AND('Tracker&amp;Invoice'!A3606&lt;&gt;"",'Tracker&amp;Invoice'!A3606&lt;&gt;"ITEM",'Tracker&amp;Invoice'!A3604="ITEM"),1,0)</f>
        <v>0</v>
      </c>
      <c r="C3564" t="str">
        <f>IF(B3564=1,'Tracker&amp;Invoice'!A3606,C3563)</f>
        <v>BQ-194</v>
      </c>
      <c r="D3564" t="str">
        <f>IF(LEFT(TRIM('Tracker&amp;Invoice'!B3606),9)="INVOICE #","INVOICE",IF(TRIM('Tracker&amp;Invoice'!B3606)="Overall Completion INVOICE","OVERALL",""))</f>
        <v/>
      </c>
      <c r="E3564" t="str">
        <f>IF(D3564="INVOICE",VALUE(MID(TRIM('Tracker&amp;Invoice'!B3606),10,10)),"")</f>
        <v/>
      </c>
      <c r="F3564">
        <f>IF(B3564=1,IFERROR(LOOKUP(2,1/('Tracker&amp;Invoice'!$H3606:$AC3606&lt;&gt;""),COLUMN('Tracker&amp;Invoice'!$H3606:$AC3606)),8),F3563)</f>
        <v>14</v>
      </c>
      <c r="G3564">
        <f>IF(D3564="OVERALL",IFERROR(LOOKUP(2,1/('Tracker&amp;Invoice'!$H3606:$AC3606&lt;&gt;""),COLUMN('Tracker&amp;Invoice'!$H3606:$AC3606)),8),G3565)</f>
        <v>15</v>
      </c>
      <c r="H3564">
        <f t="shared" si="110"/>
        <v>15</v>
      </c>
      <c r="I3564" s="29">
        <f>IF(D3564="INVOICE",SUM('Tracker&amp;Invoice'!$H3606:INDEX('Tracker&amp;Invoice'!$A3606:$AC3606,1,H3564)),0)</f>
        <v>0</v>
      </c>
      <c r="J3564" s="29">
        <f>IF(D3564="OVERALL",SUM('Tracker&amp;Invoice'!$H3606:$AC3606),0)</f>
        <v>0</v>
      </c>
    </row>
    <row r="3565" spans="1:10">
      <c r="A3565" t="e">
        <f t="shared" si="111"/>
        <v>#REF!</v>
      </c>
      <c r="B3565">
        <f>IF(AND('Tracker&amp;Invoice'!A3607&lt;&gt;"",'Tracker&amp;Invoice'!A3607&lt;&gt;"ITEM",'Tracker&amp;Invoice'!A3605="ITEM"),1,0)</f>
        <v>0</v>
      </c>
      <c r="C3565" t="str">
        <f>IF(B3565=1,'Tracker&amp;Invoice'!A3607,C3564)</f>
        <v>BQ-194</v>
      </c>
      <c r="D3565" t="str">
        <f>IF(LEFT(TRIM('Tracker&amp;Invoice'!B3607),9)="INVOICE #","INVOICE",IF(TRIM('Tracker&amp;Invoice'!B3607)="Overall Completion INVOICE","OVERALL",""))</f>
        <v/>
      </c>
      <c r="E3565" t="str">
        <f>IF(D3565="INVOICE",VALUE(MID(TRIM('Tracker&amp;Invoice'!B3607),10,10)),"")</f>
        <v/>
      </c>
      <c r="F3565">
        <f>IF(B3565=1,IFERROR(LOOKUP(2,1/('Tracker&amp;Invoice'!$H3607:$AC3607&lt;&gt;""),COLUMN('Tracker&amp;Invoice'!$H3607:$AC3607)),8),F3564)</f>
        <v>14</v>
      </c>
      <c r="G3565">
        <f>IF(D3565="OVERALL",IFERROR(LOOKUP(2,1/('Tracker&amp;Invoice'!$H3607:$AC3607&lt;&gt;""),COLUMN('Tracker&amp;Invoice'!$H3607:$AC3607)),8),G3566)</f>
        <v>15</v>
      </c>
      <c r="H3565">
        <f t="shared" si="110"/>
        <v>15</v>
      </c>
      <c r="I3565" s="29">
        <f>IF(D3565="INVOICE",SUM('Tracker&amp;Invoice'!$H3607:INDEX('Tracker&amp;Invoice'!$A3607:$AC3607,1,H3565)),0)</f>
        <v>0</v>
      </c>
      <c r="J3565" s="29">
        <f>IF(D3565="OVERALL",SUM('Tracker&amp;Invoice'!$H3607:$AC3607),0)</f>
        <v>0</v>
      </c>
    </row>
    <row r="3566" spans="1:10">
      <c r="A3566" t="e">
        <f t="shared" si="111"/>
        <v>#REF!</v>
      </c>
      <c r="B3566">
        <f>IF(AND('Tracker&amp;Invoice'!A3608&lt;&gt;"",'Tracker&amp;Invoice'!A3608&lt;&gt;"ITEM",'Tracker&amp;Invoice'!A3606="ITEM"),1,0)</f>
        <v>0</v>
      </c>
      <c r="C3566" t="str">
        <f>IF(B3566=1,'Tracker&amp;Invoice'!A3608,C3565)</f>
        <v>BQ-194</v>
      </c>
      <c r="D3566" t="str">
        <f>IF(LEFT(TRIM('Tracker&amp;Invoice'!B3608),9)="INVOICE #","INVOICE",IF(TRIM('Tracker&amp;Invoice'!B3608)="Overall Completion INVOICE","OVERALL",""))</f>
        <v/>
      </c>
      <c r="E3566" t="str">
        <f>IF(D3566="INVOICE",VALUE(MID(TRIM('Tracker&amp;Invoice'!B3608),10,10)),"")</f>
        <v/>
      </c>
      <c r="F3566">
        <f>IF(B3566=1,IFERROR(LOOKUP(2,1/('Tracker&amp;Invoice'!$H3608:$AC3608&lt;&gt;""),COLUMN('Tracker&amp;Invoice'!$H3608:$AC3608)),8),F3565)</f>
        <v>14</v>
      </c>
      <c r="G3566">
        <f>IF(D3566="OVERALL",IFERROR(LOOKUP(2,1/('Tracker&amp;Invoice'!$H3608:$AC3608&lt;&gt;""),COLUMN('Tracker&amp;Invoice'!$H3608:$AC3608)),8),G3567)</f>
        <v>15</v>
      </c>
      <c r="H3566">
        <f t="shared" si="110"/>
        <v>15</v>
      </c>
      <c r="I3566" s="29">
        <f>IF(D3566="INVOICE",SUM('Tracker&amp;Invoice'!$H3608:INDEX('Tracker&amp;Invoice'!$A3608:$AC3608,1,H3566)),0)</f>
        <v>0</v>
      </c>
      <c r="J3566" s="29">
        <f>IF(D3566="OVERALL",SUM('Tracker&amp;Invoice'!$H3608:$AC3608),0)</f>
        <v>0</v>
      </c>
    </row>
    <row r="3567" spans="1:10">
      <c r="A3567" t="e">
        <f t="shared" si="111"/>
        <v>#REF!</v>
      </c>
      <c r="B3567">
        <f>IF(AND('Tracker&amp;Invoice'!A3609&lt;&gt;"",'Tracker&amp;Invoice'!A3609&lt;&gt;"ITEM",'Tracker&amp;Invoice'!A3607="ITEM"),1,0)</f>
        <v>0</v>
      </c>
      <c r="C3567" t="str">
        <f>IF(B3567=1,'Tracker&amp;Invoice'!A3609,C3566)</f>
        <v>BQ-194</v>
      </c>
      <c r="D3567" t="str">
        <f>IF(LEFT(TRIM('Tracker&amp;Invoice'!B3609),9)="INVOICE #","INVOICE",IF(TRIM('Tracker&amp;Invoice'!B3609)="Overall Completion INVOICE","OVERALL",""))</f>
        <v/>
      </c>
      <c r="E3567" t="str">
        <f>IF(D3567="INVOICE",VALUE(MID(TRIM('Tracker&amp;Invoice'!B3609),10,10)),"")</f>
        <v/>
      </c>
      <c r="F3567">
        <f>IF(B3567=1,IFERROR(LOOKUP(2,1/('Tracker&amp;Invoice'!$H3609:$AC3609&lt;&gt;""),COLUMN('Tracker&amp;Invoice'!$H3609:$AC3609)),8),F3566)</f>
        <v>14</v>
      </c>
      <c r="G3567">
        <f>IF(D3567="OVERALL",IFERROR(LOOKUP(2,1/('Tracker&amp;Invoice'!$H3609:$AC3609&lt;&gt;""),COLUMN('Tracker&amp;Invoice'!$H3609:$AC3609)),8),G3568)</f>
        <v>15</v>
      </c>
      <c r="H3567">
        <f t="shared" si="110"/>
        <v>15</v>
      </c>
      <c r="I3567" s="29">
        <f>IF(D3567="INVOICE",SUM('Tracker&amp;Invoice'!$H3609:INDEX('Tracker&amp;Invoice'!$A3609:$AC3609,1,H3567)),0)</f>
        <v>0</v>
      </c>
      <c r="J3567" s="29">
        <f>IF(D3567="OVERALL",SUM('Tracker&amp;Invoice'!$H3609:$AC3609),0)</f>
        <v>0</v>
      </c>
    </row>
    <row r="3568" spans="1:10">
      <c r="A3568" t="e">
        <f t="shared" si="111"/>
        <v>#REF!</v>
      </c>
      <c r="B3568">
        <f>IF(AND('Tracker&amp;Invoice'!A3610&lt;&gt;"",'Tracker&amp;Invoice'!A3610&lt;&gt;"ITEM",'Tracker&amp;Invoice'!A3608="ITEM"),1,0)</f>
        <v>0</v>
      </c>
      <c r="C3568" t="str">
        <f>IF(B3568=1,'Tracker&amp;Invoice'!A3610,C3567)</f>
        <v>BQ-194</v>
      </c>
      <c r="D3568" t="str">
        <f>IF(LEFT(TRIM('Tracker&amp;Invoice'!B3610),9)="INVOICE #","INVOICE",IF(TRIM('Tracker&amp;Invoice'!B3610)="Overall Completion INVOICE","OVERALL",""))</f>
        <v/>
      </c>
      <c r="E3568" t="str">
        <f>IF(D3568="INVOICE",VALUE(MID(TRIM('Tracker&amp;Invoice'!B3610),10,10)),"")</f>
        <v/>
      </c>
      <c r="F3568">
        <f>IF(B3568=1,IFERROR(LOOKUP(2,1/('Tracker&amp;Invoice'!$H3610:$AC3610&lt;&gt;""),COLUMN('Tracker&amp;Invoice'!$H3610:$AC3610)),8),F3567)</f>
        <v>14</v>
      </c>
      <c r="G3568">
        <f>IF(D3568="OVERALL",IFERROR(LOOKUP(2,1/('Tracker&amp;Invoice'!$H3610:$AC3610&lt;&gt;""),COLUMN('Tracker&amp;Invoice'!$H3610:$AC3610)),8),G3569)</f>
        <v>15</v>
      </c>
      <c r="H3568">
        <f t="shared" si="110"/>
        <v>15</v>
      </c>
      <c r="I3568" s="29">
        <f>IF(D3568="INVOICE",SUM('Tracker&amp;Invoice'!$H3610:INDEX('Tracker&amp;Invoice'!$A3610:$AC3610,1,H3568)),0)</f>
        <v>0</v>
      </c>
      <c r="J3568" s="29">
        <f>IF(D3568="OVERALL",SUM('Tracker&amp;Invoice'!$H3610:$AC3610),0)</f>
        <v>0</v>
      </c>
    </row>
    <row r="3569" spans="1:10">
      <c r="A3569" t="e">
        <f t="shared" si="111"/>
        <v>#REF!</v>
      </c>
      <c r="B3569">
        <f>IF(AND('Tracker&amp;Invoice'!A3611&lt;&gt;"",'Tracker&amp;Invoice'!A3611&lt;&gt;"ITEM",'Tracker&amp;Invoice'!A3609="ITEM"),1,0)</f>
        <v>1</v>
      </c>
      <c r="C3569" t="str">
        <f>IF(B3569=1,'Tracker&amp;Invoice'!A3611,C3568)</f>
        <v>BQ-195</v>
      </c>
      <c r="D3569" t="str">
        <f>IF(LEFT(TRIM('Tracker&amp;Invoice'!B3611),9)="INVOICE #","INVOICE",IF(TRIM('Tracker&amp;Invoice'!B3611)="Overall Completion INVOICE","OVERALL",""))</f>
        <v/>
      </c>
      <c r="E3569" t="str">
        <f>IF(D3569="INVOICE",VALUE(MID(TRIM('Tracker&amp;Invoice'!B3611),10,10)),"")</f>
        <v/>
      </c>
      <c r="F3569">
        <f>IF(B3569=1,IFERROR(LOOKUP(2,1/('Tracker&amp;Invoice'!$H3611:$AC3611&lt;&gt;""),COLUMN('Tracker&amp;Invoice'!$H3611:$AC3611)),8),F3568)</f>
        <v>14</v>
      </c>
      <c r="G3569">
        <f>IF(D3569="OVERALL",IFERROR(LOOKUP(2,1/('Tracker&amp;Invoice'!$H3611:$AC3611&lt;&gt;""),COLUMN('Tracker&amp;Invoice'!$H3611:$AC3611)),8),G3570)</f>
        <v>15</v>
      </c>
      <c r="H3569">
        <f t="shared" si="110"/>
        <v>15</v>
      </c>
      <c r="I3569" s="29">
        <f>IF(D3569="INVOICE",SUM('Tracker&amp;Invoice'!$H3611:INDEX('Tracker&amp;Invoice'!$A3611:$AC3611,1,H3569)),0)</f>
        <v>0</v>
      </c>
      <c r="J3569" s="29">
        <f>IF(D3569="OVERALL",SUM('Tracker&amp;Invoice'!$H3611:$AC3611),0)</f>
        <v>0</v>
      </c>
    </row>
    <row r="3570" spans="1:10">
      <c r="A3570" t="e">
        <f t="shared" si="111"/>
        <v>#REF!</v>
      </c>
      <c r="B3570">
        <f>IF(AND('Tracker&amp;Invoice'!A3612&lt;&gt;"",'Tracker&amp;Invoice'!A3612&lt;&gt;"ITEM",'Tracker&amp;Invoice'!A3610="ITEM"),1,0)</f>
        <v>0</v>
      </c>
      <c r="C3570" t="str">
        <f>IF(B3570=1,'Tracker&amp;Invoice'!A3612,C3569)</f>
        <v>BQ-195</v>
      </c>
      <c r="D3570" t="str">
        <f>IF(LEFT(TRIM('Tracker&amp;Invoice'!B3612),9)="INVOICE #","INVOICE",IF(TRIM('Tracker&amp;Invoice'!B3612)="Overall Completion INVOICE","OVERALL",""))</f>
        <v/>
      </c>
      <c r="E3570" t="str">
        <f>IF(D3570="INVOICE",VALUE(MID(TRIM('Tracker&amp;Invoice'!B3612),10,10)),"")</f>
        <v/>
      </c>
      <c r="F3570">
        <f>IF(B3570=1,IFERROR(LOOKUP(2,1/('Tracker&amp;Invoice'!$H3612:$AC3612&lt;&gt;""),COLUMN('Tracker&amp;Invoice'!$H3612:$AC3612)),8),F3569)</f>
        <v>14</v>
      </c>
      <c r="G3570">
        <f>IF(D3570="OVERALL",IFERROR(LOOKUP(2,1/('Tracker&amp;Invoice'!$H3612:$AC3612&lt;&gt;""),COLUMN('Tracker&amp;Invoice'!$H3612:$AC3612)),8),G3571)</f>
        <v>15</v>
      </c>
      <c r="H3570">
        <f t="shared" si="110"/>
        <v>15</v>
      </c>
      <c r="I3570" s="29">
        <f>IF(D3570="INVOICE",SUM('Tracker&amp;Invoice'!$H3612:INDEX('Tracker&amp;Invoice'!$A3612:$AC3612,1,H3570)),0)</f>
        <v>0</v>
      </c>
      <c r="J3570" s="29">
        <f>IF(D3570="OVERALL",SUM('Tracker&amp;Invoice'!$H3612:$AC3612),0)</f>
        <v>0</v>
      </c>
    </row>
    <row r="3571" spans="1:10">
      <c r="A3571" t="e">
        <f t="shared" si="111"/>
        <v>#REF!</v>
      </c>
      <c r="B3571">
        <f>IF(AND('Tracker&amp;Invoice'!A3613&lt;&gt;"",'Tracker&amp;Invoice'!A3613&lt;&gt;"ITEM",'Tracker&amp;Invoice'!A3611="ITEM"),1,0)</f>
        <v>0</v>
      </c>
      <c r="C3571" t="str">
        <f>IF(B3571=1,'Tracker&amp;Invoice'!A3613,C3570)</f>
        <v>BQ-195</v>
      </c>
      <c r="D3571" t="str">
        <f>IF(LEFT(TRIM('Tracker&amp;Invoice'!B3613),9)="INVOICE #","INVOICE",IF(TRIM('Tracker&amp;Invoice'!B3613)="Overall Completion INVOICE","OVERALL",""))</f>
        <v/>
      </c>
      <c r="E3571" t="str">
        <f>IF(D3571="INVOICE",VALUE(MID(TRIM('Tracker&amp;Invoice'!B3613),10,10)),"")</f>
        <v/>
      </c>
      <c r="F3571">
        <f>IF(B3571=1,IFERROR(LOOKUP(2,1/('Tracker&amp;Invoice'!$H3613:$AC3613&lt;&gt;""),COLUMN('Tracker&amp;Invoice'!$H3613:$AC3613)),8),F3570)</f>
        <v>14</v>
      </c>
      <c r="G3571">
        <f>IF(D3571="OVERALL",IFERROR(LOOKUP(2,1/('Tracker&amp;Invoice'!$H3613:$AC3613&lt;&gt;""),COLUMN('Tracker&amp;Invoice'!$H3613:$AC3613)),8),G3572)</f>
        <v>15</v>
      </c>
      <c r="H3571">
        <f t="shared" si="110"/>
        <v>15</v>
      </c>
      <c r="I3571" s="29">
        <f>IF(D3571="INVOICE",SUM('Tracker&amp;Invoice'!$H3613:INDEX('Tracker&amp;Invoice'!$A3613:$AC3613,1,H3571)),0)</f>
        <v>0</v>
      </c>
      <c r="J3571" s="29">
        <f>IF(D3571="OVERALL",SUM('Tracker&amp;Invoice'!$H3613:$AC3613),0)</f>
        <v>0</v>
      </c>
    </row>
    <row r="3572" spans="1:10">
      <c r="A3572" t="e">
        <f t="shared" si="111"/>
        <v>#REF!</v>
      </c>
      <c r="B3572">
        <f>IF(AND('Tracker&amp;Invoice'!A3614&lt;&gt;"",'Tracker&amp;Invoice'!A3614&lt;&gt;"ITEM",'Tracker&amp;Invoice'!A3612="ITEM"),1,0)</f>
        <v>0</v>
      </c>
      <c r="C3572" t="str">
        <f>IF(B3572=1,'Tracker&amp;Invoice'!A3614,C3571)</f>
        <v>BQ-195</v>
      </c>
      <c r="D3572" t="str">
        <f>IF(LEFT(TRIM('Tracker&amp;Invoice'!B3614),9)="INVOICE #","INVOICE",IF(TRIM('Tracker&amp;Invoice'!B3614)="Overall Completion INVOICE","OVERALL",""))</f>
        <v/>
      </c>
      <c r="E3572" t="str">
        <f>IF(D3572="INVOICE",VALUE(MID(TRIM('Tracker&amp;Invoice'!B3614),10,10)),"")</f>
        <v/>
      </c>
      <c r="F3572">
        <f>IF(B3572=1,IFERROR(LOOKUP(2,1/('Tracker&amp;Invoice'!$H3614:$AC3614&lt;&gt;""),COLUMN('Tracker&amp;Invoice'!$H3614:$AC3614)),8),F3571)</f>
        <v>14</v>
      </c>
      <c r="G3572">
        <f>IF(D3572="OVERALL",IFERROR(LOOKUP(2,1/('Tracker&amp;Invoice'!$H3614:$AC3614&lt;&gt;""),COLUMN('Tracker&amp;Invoice'!$H3614:$AC3614)),8),G3573)</f>
        <v>15</v>
      </c>
      <c r="H3572">
        <f t="shared" si="110"/>
        <v>15</v>
      </c>
      <c r="I3572" s="29">
        <f>IF(D3572="INVOICE",SUM('Tracker&amp;Invoice'!$H3614:INDEX('Tracker&amp;Invoice'!$A3614:$AC3614,1,H3572)),0)</f>
        <v>0</v>
      </c>
      <c r="J3572" s="29">
        <f>IF(D3572="OVERALL",SUM('Tracker&amp;Invoice'!$H3614:$AC3614),0)</f>
        <v>0</v>
      </c>
    </row>
    <row r="3573" spans="1:10">
      <c r="A3573" t="e">
        <f t="shared" si="111"/>
        <v>#REF!</v>
      </c>
      <c r="B3573">
        <f>IF(AND('Tracker&amp;Invoice'!A3615&lt;&gt;"",'Tracker&amp;Invoice'!A3615&lt;&gt;"ITEM",'Tracker&amp;Invoice'!A3613="ITEM"),1,0)</f>
        <v>0</v>
      </c>
      <c r="C3573" t="str">
        <f>IF(B3573=1,'Tracker&amp;Invoice'!A3615,C3572)</f>
        <v>BQ-195</v>
      </c>
      <c r="D3573" t="str">
        <f>IF(LEFT(TRIM('Tracker&amp;Invoice'!B3615),9)="INVOICE #","INVOICE",IF(TRIM('Tracker&amp;Invoice'!B3615)="Overall Completion INVOICE","OVERALL",""))</f>
        <v/>
      </c>
      <c r="E3573" t="str">
        <f>IF(D3573="INVOICE",VALUE(MID(TRIM('Tracker&amp;Invoice'!B3615),10,10)),"")</f>
        <v/>
      </c>
      <c r="F3573">
        <f>IF(B3573=1,IFERROR(LOOKUP(2,1/('Tracker&amp;Invoice'!$H3615:$AC3615&lt;&gt;""),COLUMN('Tracker&amp;Invoice'!$H3615:$AC3615)),8),F3572)</f>
        <v>14</v>
      </c>
      <c r="G3573">
        <f>IF(D3573="OVERALL",IFERROR(LOOKUP(2,1/('Tracker&amp;Invoice'!$H3615:$AC3615&lt;&gt;""),COLUMN('Tracker&amp;Invoice'!$H3615:$AC3615)),8),G3574)</f>
        <v>15</v>
      </c>
      <c r="H3573">
        <f t="shared" si="110"/>
        <v>15</v>
      </c>
      <c r="I3573" s="29">
        <f>IF(D3573="INVOICE",SUM('Tracker&amp;Invoice'!$H3615:INDEX('Tracker&amp;Invoice'!$A3615:$AC3615,1,H3573)),0)</f>
        <v>0</v>
      </c>
      <c r="J3573" s="29">
        <f>IF(D3573="OVERALL",SUM('Tracker&amp;Invoice'!$H3615:$AC3615),0)</f>
        <v>0</v>
      </c>
    </row>
    <row r="3574" spans="1:10">
      <c r="A3574" t="e">
        <f t="shared" si="111"/>
        <v>#REF!</v>
      </c>
      <c r="B3574">
        <f>IF(AND('Tracker&amp;Invoice'!A3616&lt;&gt;"",'Tracker&amp;Invoice'!A3616&lt;&gt;"ITEM",'Tracker&amp;Invoice'!A3614="ITEM"),1,0)</f>
        <v>0</v>
      </c>
      <c r="C3574" t="str">
        <f>IF(B3574=1,'Tracker&amp;Invoice'!A3616,C3573)</f>
        <v>BQ-195</v>
      </c>
      <c r="D3574" t="str">
        <f>IF(LEFT(TRIM('Tracker&amp;Invoice'!B3616),9)="INVOICE #","INVOICE",IF(TRIM('Tracker&amp;Invoice'!B3616)="Overall Completion INVOICE","OVERALL",""))</f>
        <v/>
      </c>
      <c r="E3574" t="str">
        <f>IF(D3574="INVOICE",VALUE(MID(TRIM('Tracker&amp;Invoice'!B3616),10,10)),"")</f>
        <v/>
      </c>
      <c r="F3574">
        <f>IF(B3574=1,IFERROR(LOOKUP(2,1/('Tracker&amp;Invoice'!$H3616:$AC3616&lt;&gt;""),COLUMN('Tracker&amp;Invoice'!$H3616:$AC3616)),8),F3573)</f>
        <v>14</v>
      </c>
      <c r="G3574">
        <f>IF(D3574="OVERALL",IFERROR(LOOKUP(2,1/('Tracker&amp;Invoice'!$H3616:$AC3616&lt;&gt;""),COLUMN('Tracker&amp;Invoice'!$H3616:$AC3616)),8),G3575)</f>
        <v>15</v>
      </c>
      <c r="H3574">
        <f t="shared" si="110"/>
        <v>15</v>
      </c>
      <c r="I3574" s="29">
        <f>IF(D3574="INVOICE",SUM('Tracker&amp;Invoice'!$H3616:INDEX('Tracker&amp;Invoice'!$A3616:$AC3616,1,H3574)),0)</f>
        <v>0</v>
      </c>
      <c r="J3574" s="29">
        <f>IF(D3574="OVERALL",SUM('Tracker&amp;Invoice'!$H3616:$AC3616),0)</f>
        <v>0</v>
      </c>
    </row>
    <row r="3575" spans="1:10">
      <c r="A3575" t="e">
        <f t="shared" si="111"/>
        <v>#REF!</v>
      </c>
      <c r="B3575">
        <f>IF(AND('Tracker&amp;Invoice'!A3617&lt;&gt;"",'Tracker&amp;Invoice'!A3617&lt;&gt;"ITEM",'Tracker&amp;Invoice'!A3615="ITEM"),1,0)</f>
        <v>0</v>
      </c>
      <c r="C3575" t="str">
        <f>IF(B3575=1,'Tracker&amp;Invoice'!A3617,C3574)</f>
        <v>BQ-195</v>
      </c>
      <c r="D3575" t="str">
        <f>IF(LEFT(TRIM('Tracker&amp;Invoice'!B3617),9)="INVOICE #","INVOICE",IF(TRIM('Tracker&amp;Invoice'!B3617)="Overall Completion INVOICE","OVERALL",""))</f>
        <v/>
      </c>
      <c r="E3575" t="str">
        <f>IF(D3575="INVOICE",VALUE(MID(TRIM('Tracker&amp;Invoice'!B3617),10,10)),"")</f>
        <v/>
      </c>
      <c r="F3575">
        <f>IF(B3575=1,IFERROR(LOOKUP(2,1/('Tracker&amp;Invoice'!$H3617:$AC3617&lt;&gt;""),COLUMN('Tracker&amp;Invoice'!$H3617:$AC3617)),8),F3574)</f>
        <v>14</v>
      </c>
      <c r="G3575">
        <f>IF(D3575="OVERALL",IFERROR(LOOKUP(2,1/('Tracker&amp;Invoice'!$H3617:$AC3617&lt;&gt;""),COLUMN('Tracker&amp;Invoice'!$H3617:$AC3617)),8),G3576)</f>
        <v>15</v>
      </c>
      <c r="H3575">
        <f t="shared" si="110"/>
        <v>15</v>
      </c>
      <c r="I3575" s="29">
        <f>IF(D3575="INVOICE",SUM('Tracker&amp;Invoice'!$H3617:INDEX('Tracker&amp;Invoice'!$A3617:$AC3617,1,H3575)),0)</f>
        <v>0</v>
      </c>
      <c r="J3575" s="29">
        <f>IF(D3575="OVERALL",SUM('Tracker&amp;Invoice'!$H3617:$AC3617),0)</f>
        <v>0</v>
      </c>
    </row>
    <row r="3576" spans="1:10">
      <c r="A3576" t="e">
        <f t="shared" si="111"/>
        <v>#REF!</v>
      </c>
      <c r="B3576">
        <f>IF(AND('Tracker&amp;Invoice'!A3618&lt;&gt;"",'Tracker&amp;Invoice'!A3618&lt;&gt;"ITEM",'Tracker&amp;Invoice'!A3616="ITEM"),1,0)</f>
        <v>0</v>
      </c>
      <c r="C3576" t="str">
        <f>IF(B3576=1,'Tracker&amp;Invoice'!A3618,C3575)</f>
        <v>BQ-195</v>
      </c>
      <c r="D3576" t="str">
        <f>IF(LEFT(TRIM('Tracker&amp;Invoice'!B3618),9)="INVOICE #","INVOICE",IF(TRIM('Tracker&amp;Invoice'!B3618)="Overall Completion INVOICE","OVERALL",""))</f>
        <v>OVERALL</v>
      </c>
      <c r="E3576" t="str">
        <f>IF(D3576="INVOICE",VALUE(MID(TRIM('Tracker&amp;Invoice'!B3618),10,10)),"")</f>
        <v/>
      </c>
      <c r="F3576">
        <f>IF(B3576=1,IFERROR(LOOKUP(2,1/('Tracker&amp;Invoice'!$H3618:$AC3618&lt;&gt;""),COLUMN('Tracker&amp;Invoice'!$H3618:$AC3618)),8),F3575)</f>
        <v>14</v>
      </c>
      <c r="G3576">
        <f>IF(D3576="OVERALL",IFERROR(LOOKUP(2,1/('Tracker&amp;Invoice'!$H3618:$AC3618&lt;&gt;""),COLUMN('Tracker&amp;Invoice'!$H3618:$AC3618)),8),G3577)</f>
        <v>15</v>
      </c>
      <c r="H3576">
        <f t="shared" si="110"/>
        <v>15</v>
      </c>
      <c r="I3576" s="29">
        <f>IF(D3576="INVOICE",SUM('Tracker&amp;Invoice'!$H3618:INDEX('Tracker&amp;Invoice'!$A3618:$AC3618,1,H3576)),0)</f>
        <v>0</v>
      </c>
      <c r="J3576" s="29">
        <f>IF(D3576="OVERALL",SUM('Tracker&amp;Invoice'!$H3618:$AC3618),0)</f>
        <v>0</v>
      </c>
    </row>
    <row r="3577" spans="1:10">
      <c r="A3577" t="e">
        <f t="shared" si="111"/>
        <v>#REF!</v>
      </c>
      <c r="B3577">
        <f>IF(AND('Tracker&amp;Invoice'!A3619&lt;&gt;"",'Tracker&amp;Invoice'!A3619&lt;&gt;"ITEM",'Tracker&amp;Invoice'!A3617="ITEM"),1,0)</f>
        <v>0</v>
      </c>
      <c r="C3577" t="str">
        <f>IF(B3577=1,'Tracker&amp;Invoice'!A3619,C3576)</f>
        <v>BQ-195</v>
      </c>
      <c r="D3577" t="str">
        <f>IF(LEFT(TRIM('Tracker&amp;Invoice'!B3619),9)="INVOICE #","INVOICE",IF(TRIM('Tracker&amp;Invoice'!B3619)="Overall Completion INVOICE","OVERALL",""))</f>
        <v/>
      </c>
      <c r="E3577" t="str">
        <f>IF(D3577="INVOICE",VALUE(MID(TRIM('Tracker&amp;Invoice'!B3619),10,10)),"")</f>
        <v/>
      </c>
      <c r="F3577">
        <f>IF(B3577=1,IFERROR(LOOKUP(2,1/('Tracker&amp;Invoice'!$H3619:$AC3619&lt;&gt;""),COLUMN('Tracker&amp;Invoice'!$H3619:$AC3619)),8),F3576)</f>
        <v>14</v>
      </c>
      <c r="G3577">
        <f>IF(D3577="OVERALL",IFERROR(LOOKUP(2,1/('Tracker&amp;Invoice'!$H3619:$AC3619&lt;&gt;""),COLUMN('Tracker&amp;Invoice'!$H3619:$AC3619)),8),G3578)</f>
        <v>15</v>
      </c>
      <c r="H3577">
        <f t="shared" si="110"/>
        <v>15</v>
      </c>
      <c r="I3577" s="29">
        <f>IF(D3577="INVOICE",SUM('Tracker&amp;Invoice'!$H3619:INDEX('Tracker&amp;Invoice'!$A3619:$AC3619,1,H3577)),0)</f>
        <v>0</v>
      </c>
      <c r="J3577" s="29">
        <f>IF(D3577="OVERALL",SUM('Tracker&amp;Invoice'!$H3619:$AC3619),0)</f>
        <v>0</v>
      </c>
    </row>
    <row r="3578" spans="1:10">
      <c r="A3578" t="e">
        <f t="shared" si="111"/>
        <v>#REF!</v>
      </c>
      <c r="B3578">
        <f>IF(AND('Tracker&amp;Invoice'!A3620&lt;&gt;"",'Tracker&amp;Invoice'!A3620&lt;&gt;"ITEM",'Tracker&amp;Invoice'!A3618="ITEM"),1,0)</f>
        <v>0</v>
      </c>
      <c r="C3578" t="str">
        <f>IF(B3578=1,'Tracker&amp;Invoice'!A3620,C3577)</f>
        <v>BQ-195</v>
      </c>
      <c r="D3578" t="str">
        <f>IF(LEFT(TRIM('Tracker&amp;Invoice'!B3620),9)="INVOICE #","INVOICE",IF(TRIM('Tracker&amp;Invoice'!B3620)="Overall Completion INVOICE","OVERALL",""))</f>
        <v/>
      </c>
      <c r="E3578" t="str">
        <f>IF(D3578="INVOICE",VALUE(MID(TRIM('Tracker&amp;Invoice'!B3620),10,10)),"")</f>
        <v/>
      </c>
      <c r="F3578">
        <f>IF(B3578=1,IFERROR(LOOKUP(2,1/('Tracker&amp;Invoice'!$H3620:$AC3620&lt;&gt;""),COLUMN('Tracker&amp;Invoice'!$H3620:$AC3620)),8),F3577)</f>
        <v>14</v>
      </c>
      <c r="G3578">
        <f>IF(D3578="OVERALL",IFERROR(LOOKUP(2,1/('Tracker&amp;Invoice'!$H3620:$AC3620&lt;&gt;""),COLUMN('Tracker&amp;Invoice'!$H3620:$AC3620)),8),G3579)</f>
        <v>15</v>
      </c>
      <c r="H3578">
        <f t="shared" si="110"/>
        <v>15</v>
      </c>
      <c r="I3578" s="29">
        <f>IF(D3578="INVOICE",SUM('Tracker&amp;Invoice'!$H3620:INDEX('Tracker&amp;Invoice'!$A3620:$AC3620,1,H3578)),0)</f>
        <v>0</v>
      </c>
      <c r="J3578" s="29">
        <f>IF(D3578="OVERALL",SUM('Tracker&amp;Invoice'!$H3620:$AC3620),0)</f>
        <v>0</v>
      </c>
    </row>
    <row r="3579" spans="1:10">
      <c r="A3579" t="e">
        <f t="shared" si="111"/>
        <v>#REF!</v>
      </c>
      <c r="B3579">
        <f>IF(AND('Tracker&amp;Invoice'!A3621&lt;&gt;"",'Tracker&amp;Invoice'!A3621&lt;&gt;"ITEM",'Tracker&amp;Invoice'!A3619="ITEM"),1,0)</f>
        <v>0</v>
      </c>
      <c r="C3579" t="str">
        <f>IF(B3579=1,'Tracker&amp;Invoice'!A3621,C3578)</f>
        <v>BQ-195</v>
      </c>
      <c r="D3579" t="str">
        <f>IF(LEFT(TRIM('Tracker&amp;Invoice'!B3621),9)="INVOICE #","INVOICE",IF(TRIM('Tracker&amp;Invoice'!B3621)="Overall Completion INVOICE","OVERALL",""))</f>
        <v/>
      </c>
      <c r="E3579" t="str">
        <f>IF(D3579="INVOICE",VALUE(MID(TRIM('Tracker&amp;Invoice'!B3621),10,10)),"")</f>
        <v/>
      </c>
      <c r="F3579">
        <f>IF(B3579=1,IFERROR(LOOKUP(2,1/('Tracker&amp;Invoice'!$H3621:$AC3621&lt;&gt;""),COLUMN('Tracker&amp;Invoice'!$H3621:$AC3621)),8),F3578)</f>
        <v>14</v>
      </c>
      <c r="G3579">
        <f>IF(D3579="OVERALL",IFERROR(LOOKUP(2,1/('Tracker&amp;Invoice'!$H3621:$AC3621&lt;&gt;""),COLUMN('Tracker&amp;Invoice'!$H3621:$AC3621)),8),G3580)</f>
        <v>15</v>
      </c>
      <c r="H3579">
        <f t="shared" si="110"/>
        <v>15</v>
      </c>
      <c r="I3579" s="29">
        <f>IF(D3579="INVOICE",SUM('Tracker&amp;Invoice'!$H3621:INDEX('Tracker&amp;Invoice'!$A3621:$AC3621,1,H3579)),0)</f>
        <v>0</v>
      </c>
      <c r="J3579" s="29">
        <f>IF(D3579="OVERALL",SUM('Tracker&amp;Invoice'!$H3621:$AC3621),0)</f>
        <v>0</v>
      </c>
    </row>
    <row r="3580" spans="1:10">
      <c r="A3580" t="e">
        <f t="shared" si="111"/>
        <v>#REF!</v>
      </c>
      <c r="B3580">
        <f>IF(AND('Tracker&amp;Invoice'!A3622&lt;&gt;"",'Tracker&amp;Invoice'!A3622&lt;&gt;"ITEM",'Tracker&amp;Invoice'!A3620="ITEM"),1,0)</f>
        <v>0</v>
      </c>
      <c r="C3580" t="str">
        <f>IF(B3580=1,'Tracker&amp;Invoice'!A3622,C3579)</f>
        <v>BQ-195</v>
      </c>
      <c r="D3580" t="str">
        <f>IF(LEFT(TRIM('Tracker&amp;Invoice'!B3622),9)="INVOICE #","INVOICE",IF(TRIM('Tracker&amp;Invoice'!B3622)="Overall Completion INVOICE","OVERALL",""))</f>
        <v/>
      </c>
      <c r="E3580" t="str">
        <f>IF(D3580="INVOICE",VALUE(MID(TRIM('Tracker&amp;Invoice'!B3622),10,10)),"")</f>
        <v/>
      </c>
      <c r="F3580">
        <f>IF(B3580=1,IFERROR(LOOKUP(2,1/('Tracker&amp;Invoice'!$H3622:$AC3622&lt;&gt;""),COLUMN('Tracker&amp;Invoice'!$H3622:$AC3622)),8),F3579)</f>
        <v>14</v>
      </c>
      <c r="G3580">
        <f>IF(D3580="OVERALL",IFERROR(LOOKUP(2,1/('Tracker&amp;Invoice'!$H3622:$AC3622&lt;&gt;""),COLUMN('Tracker&amp;Invoice'!$H3622:$AC3622)),8),G3581)</f>
        <v>15</v>
      </c>
      <c r="H3580">
        <f t="shared" si="110"/>
        <v>15</v>
      </c>
      <c r="I3580" s="29">
        <f>IF(D3580="INVOICE",SUM('Tracker&amp;Invoice'!$H3622:INDEX('Tracker&amp;Invoice'!$A3622:$AC3622,1,H3580)),0)</f>
        <v>0</v>
      </c>
      <c r="J3580" s="29">
        <f>IF(D3580="OVERALL",SUM('Tracker&amp;Invoice'!$H3622:$AC3622),0)</f>
        <v>0</v>
      </c>
    </row>
    <row r="3581" spans="1:10">
      <c r="A3581" t="e">
        <f t="shared" si="111"/>
        <v>#REF!</v>
      </c>
      <c r="B3581">
        <f>IF(AND('Tracker&amp;Invoice'!A3623&lt;&gt;"",'Tracker&amp;Invoice'!A3623&lt;&gt;"ITEM",'Tracker&amp;Invoice'!A3621="ITEM"),1,0)</f>
        <v>0</v>
      </c>
      <c r="C3581" t="str">
        <f>IF(B3581=1,'Tracker&amp;Invoice'!A3623,C3580)</f>
        <v>BQ-195</v>
      </c>
      <c r="D3581" t="str">
        <f>IF(LEFT(TRIM('Tracker&amp;Invoice'!B3623),9)="INVOICE #","INVOICE",IF(TRIM('Tracker&amp;Invoice'!B3623)="Overall Completion INVOICE","OVERALL",""))</f>
        <v/>
      </c>
      <c r="E3581" t="str">
        <f>IF(D3581="INVOICE",VALUE(MID(TRIM('Tracker&amp;Invoice'!B3623),10,10)),"")</f>
        <v/>
      </c>
      <c r="F3581">
        <f>IF(B3581=1,IFERROR(LOOKUP(2,1/('Tracker&amp;Invoice'!$H3623:$AC3623&lt;&gt;""),COLUMN('Tracker&amp;Invoice'!$H3623:$AC3623)),8),F3580)</f>
        <v>14</v>
      </c>
      <c r="G3581">
        <f>IF(D3581="OVERALL",IFERROR(LOOKUP(2,1/('Tracker&amp;Invoice'!$H3623:$AC3623&lt;&gt;""),COLUMN('Tracker&amp;Invoice'!$H3623:$AC3623)),8),G3582)</f>
        <v>15</v>
      </c>
      <c r="H3581">
        <f t="shared" si="110"/>
        <v>15</v>
      </c>
      <c r="I3581" s="29">
        <f>IF(D3581="INVOICE",SUM('Tracker&amp;Invoice'!$H3623:INDEX('Tracker&amp;Invoice'!$A3623:$AC3623,1,H3581)),0)</f>
        <v>0</v>
      </c>
      <c r="J3581" s="29">
        <f>IF(D3581="OVERALL",SUM('Tracker&amp;Invoice'!$H3623:$AC3623),0)</f>
        <v>0</v>
      </c>
    </row>
    <row r="3582" spans="1:10">
      <c r="A3582" t="e">
        <f t="shared" si="111"/>
        <v>#REF!</v>
      </c>
      <c r="B3582">
        <f>IF(AND('Tracker&amp;Invoice'!A3624&lt;&gt;"",'Tracker&amp;Invoice'!A3624&lt;&gt;"ITEM",'Tracker&amp;Invoice'!A3622="ITEM"),1,0)</f>
        <v>0</v>
      </c>
      <c r="C3582" t="str">
        <f>IF(B3582=1,'Tracker&amp;Invoice'!A3624,C3581)</f>
        <v>BQ-195</v>
      </c>
      <c r="D3582" t="str">
        <f>IF(LEFT(TRIM('Tracker&amp;Invoice'!B3624),9)="INVOICE #","INVOICE",IF(TRIM('Tracker&amp;Invoice'!B3624)="Overall Completion INVOICE","OVERALL",""))</f>
        <v/>
      </c>
      <c r="E3582" t="str">
        <f>IF(D3582="INVOICE",VALUE(MID(TRIM('Tracker&amp;Invoice'!B3624),10,10)),"")</f>
        <v/>
      </c>
      <c r="F3582">
        <f>IF(B3582=1,IFERROR(LOOKUP(2,1/('Tracker&amp;Invoice'!$H3624:$AC3624&lt;&gt;""),COLUMN('Tracker&amp;Invoice'!$H3624:$AC3624)),8),F3581)</f>
        <v>14</v>
      </c>
      <c r="G3582">
        <f>IF(D3582="OVERALL",IFERROR(LOOKUP(2,1/('Tracker&amp;Invoice'!$H3624:$AC3624&lt;&gt;""),COLUMN('Tracker&amp;Invoice'!$H3624:$AC3624)),8),G3583)</f>
        <v>15</v>
      </c>
      <c r="H3582">
        <f t="shared" si="110"/>
        <v>15</v>
      </c>
      <c r="I3582" s="29">
        <f>IF(D3582="INVOICE",SUM('Tracker&amp;Invoice'!$H3624:INDEX('Tracker&amp;Invoice'!$A3624:$AC3624,1,H3582)),0)</f>
        <v>0</v>
      </c>
      <c r="J3582" s="29">
        <f>IF(D3582="OVERALL",SUM('Tracker&amp;Invoice'!$H3624:$AC3624),0)</f>
        <v>0</v>
      </c>
    </row>
    <row r="3583" spans="1:10">
      <c r="A3583" t="e">
        <f t="shared" si="111"/>
        <v>#REF!</v>
      </c>
      <c r="B3583">
        <f>IF(AND('Tracker&amp;Invoice'!A3625&lt;&gt;"",'Tracker&amp;Invoice'!A3625&lt;&gt;"ITEM",'Tracker&amp;Invoice'!A3623="ITEM"),1,0)</f>
        <v>0</v>
      </c>
      <c r="C3583" t="str">
        <f>IF(B3583=1,'Tracker&amp;Invoice'!A3625,C3582)</f>
        <v>BQ-195</v>
      </c>
      <c r="D3583" t="str">
        <f>IF(LEFT(TRIM('Tracker&amp;Invoice'!B3625),9)="INVOICE #","INVOICE",IF(TRIM('Tracker&amp;Invoice'!B3625)="Overall Completion INVOICE","OVERALL",""))</f>
        <v/>
      </c>
      <c r="E3583" t="str">
        <f>IF(D3583="INVOICE",VALUE(MID(TRIM('Tracker&amp;Invoice'!B3625),10,10)),"")</f>
        <v/>
      </c>
      <c r="F3583">
        <f>IF(B3583=1,IFERROR(LOOKUP(2,1/('Tracker&amp;Invoice'!$H3625:$AC3625&lt;&gt;""),COLUMN('Tracker&amp;Invoice'!$H3625:$AC3625)),8),F3582)</f>
        <v>14</v>
      </c>
      <c r="G3583">
        <f>IF(D3583="OVERALL",IFERROR(LOOKUP(2,1/('Tracker&amp;Invoice'!$H3625:$AC3625&lt;&gt;""),COLUMN('Tracker&amp;Invoice'!$H3625:$AC3625)),8),G3584)</f>
        <v>15</v>
      </c>
      <c r="H3583">
        <f t="shared" si="110"/>
        <v>15</v>
      </c>
      <c r="I3583" s="29">
        <f>IF(D3583="INVOICE",SUM('Tracker&amp;Invoice'!$H3625:INDEX('Tracker&amp;Invoice'!$A3625:$AC3625,1,H3583)),0)</f>
        <v>0</v>
      </c>
      <c r="J3583" s="29">
        <f>IF(D3583="OVERALL",SUM('Tracker&amp;Invoice'!$H3625:$AC3625),0)</f>
        <v>0</v>
      </c>
    </row>
    <row r="3584" spans="1:10">
      <c r="A3584" t="e">
        <f t="shared" si="111"/>
        <v>#REF!</v>
      </c>
      <c r="B3584">
        <f>IF(AND('Tracker&amp;Invoice'!A3626&lt;&gt;"",'Tracker&amp;Invoice'!A3626&lt;&gt;"ITEM",'Tracker&amp;Invoice'!A3624="ITEM"),1,0)</f>
        <v>0</v>
      </c>
      <c r="C3584" t="str">
        <f>IF(B3584=1,'Tracker&amp;Invoice'!A3626,C3583)</f>
        <v>BQ-195</v>
      </c>
      <c r="D3584" t="str">
        <f>IF(LEFT(TRIM('Tracker&amp;Invoice'!B3626),9)="INVOICE #","INVOICE",IF(TRIM('Tracker&amp;Invoice'!B3626)="Overall Completion INVOICE","OVERALL",""))</f>
        <v/>
      </c>
      <c r="E3584" t="str">
        <f>IF(D3584="INVOICE",VALUE(MID(TRIM('Tracker&amp;Invoice'!B3626),10,10)),"")</f>
        <v/>
      </c>
      <c r="F3584">
        <f>IF(B3584=1,IFERROR(LOOKUP(2,1/('Tracker&amp;Invoice'!$H3626:$AC3626&lt;&gt;""),COLUMN('Tracker&amp;Invoice'!$H3626:$AC3626)),8),F3583)</f>
        <v>14</v>
      </c>
      <c r="G3584">
        <f>IF(D3584="OVERALL",IFERROR(LOOKUP(2,1/('Tracker&amp;Invoice'!$H3626:$AC3626&lt;&gt;""),COLUMN('Tracker&amp;Invoice'!$H3626:$AC3626)),8),G3585)</f>
        <v>15</v>
      </c>
      <c r="H3584">
        <f t="shared" si="110"/>
        <v>15</v>
      </c>
      <c r="I3584" s="29">
        <f>IF(D3584="INVOICE",SUM('Tracker&amp;Invoice'!$H3626:INDEX('Tracker&amp;Invoice'!$A3626:$AC3626,1,H3584)),0)</f>
        <v>0</v>
      </c>
      <c r="J3584" s="29">
        <f>IF(D3584="OVERALL",SUM('Tracker&amp;Invoice'!$H3626:$AC3626),0)</f>
        <v>0</v>
      </c>
    </row>
    <row r="3585" spans="1:10">
      <c r="A3585" t="e">
        <f t="shared" si="111"/>
        <v>#REF!</v>
      </c>
      <c r="B3585">
        <f>IF(AND('Tracker&amp;Invoice'!A3627&lt;&gt;"",'Tracker&amp;Invoice'!A3627&lt;&gt;"ITEM",'Tracker&amp;Invoice'!A3625="ITEM"),1,0)</f>
        <v>1</v>
      </c>
      <c r="C3585" t="str">
        <f>IF(B3585=1,'Tracker&amp;Invoice'!A3627,C3584)</f>
        <v>BQ-196</v>
      </c>
      <c r="D3585" t="str">
        <f>IF(LEFT(TRIM('Tracker&amp;Invoice'!B3627),9)="INVOICE #","INVOICE",IF(TRIM('Tracker&amp;Invoice'!B3627)="Overall Completion INVOICE","OVERALL",""))</f>
        <v/>
      </c>
      <c r="E3585" t="str">
        <f>IF(D3585="INVOICE",VALUE(MID(TRIM('Tracker&amp;Invoice'!B3627),10,10)),"")</f>
        <v/>
      </c>
      <c r="F3585">
        <f>IF(B3585=1,IFERROR(LOOKUP(2,1/('Tracker&amp;Invoice'!$H3627:$AC3627&lt;&gt;""),COLUMN('Tracker&amp;Invoice'!$H3627:$AC3627)),8),F3584)</f>
        <v>14</v>
      </c>
      <c r="G3585">
        <f>IF(D3585="OVERALL",IFERROR(LOOKUP(2,1/('Tracker&amp;Invoice'!$H3627:$AC3627&lt;&gt;""),COLUMN('Tracker&amp;Invoice'!$H3627:$AC3627)),8),G3586)</f>
        <v>15</v>
      </c>
      <c r="H3585">
        <f t="shared" si="110"/>
        <v>15</v>
      </c>
      <c r="I3585" s="29">
        <f>IF(D3585="INVOICE",SUM('Tracker&amp;Invoice'!$H3627:INDEX('Tracker&amp;Invoice'!$A3627:$AC3627,1,H3585)),0)</f>
        <v>0</v>
      </c>
      <c r="J3585" s="29">
        <f>IF(D3585="OVERALL",SUM('Tracker&amp;Invoice'!$H3627:$AC3627),0)</f>
        <v>0</v>
      </c>
    </row>
    <row r="3586" spans="1:10">
      <c r="A3586" t="e">
        <f t="shared" si="111"/>
        <v>#REF!</v>
      </c>
      <c r="B3586">
        <f>IF(AND('Tracker&amp;Invoice'!A3628&lt;&gt;"",'Tracker&amp;Invoice'!A3628&lt;&gt;"ITEM",'Tracker&amp;Invoice'!A3626="ITEM"),1,0)</f>
        <v>0</v>
      </c>
      <c r="C3586" t="str">
        <f>IF(B3586=1,'Tracker&amp;Invoice'!A3628,C3585)</f>
        <v>BQ-196</v>
      </c>
      <c r="D3586" t="str">
        <f>IF(LEFT(TRIM('Tracker&amp;Invoice'!B3628),9)="INVOICE #","INVOICE",IF(TRIM('Tracker&amp;Invoice'!B3628)="Overall Completion INVOICE","OVERALL",""))</f>
        <v/>
      </c>
      <c r="E3586" t="str">
        <f>IF(D3586="INVOICE",VALUE(MID(TRIM('Tracker&amp;Invoice'!B3628),10,10)),"")</f>
        <v/>
      </c>
      <c r="F3586">
        <f>IF(B3586=1,IFERROR(LOOKUP(2,1/('Tracker&amp;Invoice'!$H3628:$AC3628&lt;&gt;""),COLUMN('Tracker&amp;Invoice'!$H3628:$AC3628)),8),F3585)</f>
        <v>14</v>
      </c>
      <c r="G3586">
        <f>IF(D3586="OVERALL",IFERROR(LOOKUP(2,1/('Tracker&amp;Invoice'!$H3628:$AC3628&lt;&gt;""),COLUMN('Tracker&amp;Invoice'!$H3628:$AC3628)),8),G3587)</f>
        <v>15</v>
      </c>
      <c r="H3586">
        <f t="shared" si="110"/>
        <v>15</v>
      </c>
      <c r="I3586" s="29">
        <f>IF(D3586="INVOICE",SUM('Tracker&amp;Invoice'!$H3628:INDEX('Tracker&amp;Invoice'!$A3628:$AC3628,1,H3586)),0)</f>
        <v>0</v>
      </c>
      <c r="J3586" s="29">
        <f>IF(D3586="OVERALL",SUM('Tracker&amp;Invoice'!$H3628:$AC3628),0)</f>
        <v>0</v>
      </c>
    </row>
    <row r="3587" spans="1:10">
      <c r="A3587" t="e">
        <f t="shared" si="111"/>
        <v>#REF!</v>
      </c>
      <c r="B3587">
        <f>IF(AND('Tracker&amp;Invoice'!A3629&lt;&gt;"",'Tracker&amp;Invoice'!A3629&lt;&gt;"ITEM",'Tracker&amp;Invoice'!A3627="ITEM"),1,0)</f>
        <v>0</v>
      </c>
      <c r="C3587" t="str">
        <f>IF(B3587=1,'Tracker&amp;Invoice'!A3629,C3586)</f>
        <v>BQ-196</v>
      </c>
      <c r="D3587" t="str">
        <f>IF(LEFT(TRIM('Tracker&amp;Invoice'!B3629),9)="INVOICE #","INVOICE",IF(TRIM('Tracker&amp;Invoice'!B3629)="Overall Completion INVOICE","OVERALL",""))</f>
        <v/>
      </c>
      <c r="E3587" t="str">
        <f>IF(D3587="INVOICE",VALUE(MID(TRIM('Tracker&amp;Invoice'!B3629),10,10)),"")</f>
        <v/>
      </c>
      <c r="F3587">
        <f>IF(B3587=1,IFERROR(LOOKUP(2,1/('Tracker&amp;Invoice'!$H3629:$AC3629&lt;&gt;""),COLUMN('Tracker&amp;Invoice'!$H3629:$AC3629)),8),F3586)</f>
        <v>14</v>
      </c>
      <c r="G3587">
        <f>IF(D3587="OVERALL",IFERROR(LOOKUP(2,1/('Tracker&amp;Invoice'!$H3629:$AC3629&lt;&gt;""),COLUMN('Tracker&amp;Invoice'!$H3629:$AC3629)),8),G3588)</f>
        <v>15</v>
      </c>
      <c r="H3587">
        <f t="shared" ref="H3587:H3650" si="112">MAX(F3587,G3587)</f>
        <v>15</v>
      </c>
      <c r="I3587" s="29">
        <f>IF(D3587="INVOICE",SUM('Tracker&amp;Invoice'!$H3629:INDEX('Tracker&amp;Invoice'!$A3629:$AC3629,1,H3587)),0)</f>
        <v>0</v>
      </c>
      <c r="J3587" s="29">
        <f>IF(D3587="OVERALL",SUM('Tracker&amp;Invoice'!$H3629:$AC3629),0)</f>
        <v>0</v>
      </c>
    </row>
    <row r="3588" spans="1:10">
      <c r="A3588" t="e">
        <f t="shared" ref="A3588:A3651" si="113">A3587+B3588</f>
        <v>#REF!</v>
      </c>
      <c r="B3588">
        <f>IF(AND('Tracker&amp;Invoice'!A3630&lt;&gt;"",'Tracker&amp;Invoice'!A3630&lt;&gt;"ITEM",'Tracker&amp;Invoice'!A3628="ITEM"),1,0)</f>
        <v>0</v>
      </c>
      <c r="C3588" t="str">
        <f>IF(B3588=1,'Tracker&amp;Invoice'!A3630,C3587)</f>
        <v>BQ-196</v>
      </c>
      <c r="D3588" t="str">
        <f>IF(LEFT(TRIM('Tracker&amp;Invoice'!B3630),9)="INVOICE #","INVOICE",IF(TRIM('Tracker&amp;Invoice'!B3630)="Overall Completion INVOICE","OVERALL",""))</f>
        <v>INVOICE</v>
      </c>
      <c r="E3588">
        <f>IF(D3588="INVOICE",VALUE(MID(TRIM('Tracker&amp;Invoice'!B3630),10,10)),"")</f>
        <v>15</v>
      </c>
      <c r="F3588">
        <f>IF(B3588=1,IFERROR(LOOKUP(2,1/('Tracker&amp;Invoice'!$H3630:$AC3630&lt;&gt;""),COLUMN('Tracker&amp;Invoice'!$H3630:$AC3630)),8),F3587)</f>
        <v>14</v>
      </c>
      <c r="G3588">
        <f>IF(D3588="OVERALL",IFERROR(LOOKUP(2,1/('Tracker&amp;Invoice'!$H3630:$AC3630&lt;&gt;""),COLUMN('Tracker&amp;Invoice'!$H3630:$AC3630)),8),G3589)</f>
        <v>15</v>
      </c>
      <c r="H3588">
        <f t="shared" si="112"/>
        <v>15</v>
      </c>
      <c r="I3588" s="29">
        <f>IF(D3588="INVOICE",SUM('Tracker&amp;Invoice'!$H3630:INDEX('Tracker&amp;Invoice'!$A3630:$AC3630,1,H3588)),0)</f>
        <v>1980.0000000000002</v>
      </c>
      <c r="J3588" s="29">
        <f>IF(D3588="OVERALL",SUM('Tracker&amp;Invoice'!$H3630:$AC3630),0)</f>
        <v>0</v>
      </c>
    </row>
    <row r="3589" spans="1:10">
      <c r="A3589" t="e">
        <f t="shared" si="113"/>
        <v>#REF!</v>
      </c>
      <c r="B3589">
        <f>IF(AND('Tracker&amp;Invoice'!A3631&lt;&gt;"",'Tracker&amp;Invoice'!A3631&lt;&gt;"ITEM",'Tracker&amp;Invoice'!A3629="ITEM"),1,0)</f>
        <v>0</v>
      </c>
      <c r="C3589" t="str">
        <f>IF(B3589=1,'Tracker&amp;Invoice'!A3631,C3588)</f>
        <v>BQ-196</v>
      </c>
      <c r="D3589" t="str">
        <f>IF(LEFT(TRIM('Tracker&amp;Invoice'!B3631),9)="INVOICE #","INVOICE",IF(TRIM('Tracker&amp;Invoice'!B3631)="Overall Completion INVOICE","OVERALL",""))</f>
        <v/>
      </c>
      <c r="E3589" t="str">
        <f>IF(D3589="INVOICE",VALUE(MID(TRIM('Tracker&amp;Invoice'!B3631),10,10)),"")</f>
        <v/>
      </c>
      <c r="F3589">
        <f>IF(B3589=1,IFERROR(LOOKUP(2,1/('Tracker&amp;Invoice'!$H3631:$AC3631&lt;&gt;""),COLUMN('Tracker&amp;Invoice'!$H3631:$AC3631)),8),F3588)</f>
        <v>14</v>
      </c>
      <c r="G3589">
        <f>IF(D3589="OVERALL",IFERROR(LOOKUP(2,1/('Tracker&amp;Invoice'!$H3631:$AC3631&lt;&gt;""),COLUMN('Tracker&amp;Invoice'!$H3631:$AC3631)),8),G3590)</f>
        <v>15</v>
      </c>
      <c r="H3589">
        <f t="shared" si="112"/>
        <v>15</v>
      </c>
      <c r="I3589" s="29">
        <f>IF(D3589="INVOICE",SUM('Tracker&amp;Invoice'!$H3631:INDEX('Tracker&amp;Invoice'!$A3631:$AC3631,1,H3589)),0)</f>
        <v>0</v>
      </c>
      <c r="J3589" s="29">
        <f>IF(D3589="OVERALL",SUM('Tracker&amp;Invoice'!$H3631:$AC3631),0)</f>
        <v>0</v>
      </c>
    </row>
    <row r="3590" spans="1:10">
      <c r="A3590" t="e">
        <f t="shared" si="113"/>
        <v>#REF!</v>
      </c>
      <c r="B3590">
        <f>IF(AND('Tracker&amp;Invoice'!A3632&lt;&gt;"",'Tracker&amp;Invoice'!A3632&lt;&gt;"ITEM",'Tracker&amp;Invoice'!A3630="ITEM"),1,0)</f>
        <v>0</v>
      </c>
      <c r="C3590" t="str">
        <f>IF(B3590=1,'Tracker&amp;Invoice'!A3632,C3589)</f>
        <v>BQ-196</v>
      </c>
      <c r="D3590" t="str">
        <f>IF(LEFT(TRIM('Tracker&amp;Invoice'!B3632),9)="INVOICE #","INVOICE",IF(TRIM('Tracker&amp;Invoice'!B3632)="Overall Completion INVOICE","OVERALL",""))</f>
        <v>INVOICE</v>
      </c>
      <c r="E3590">
        <f>IF(D3590="INVOICE",VALUE(MID(TRIM('Tracker&amp;Invoice'!B3632),10,10)),"")</f>
        <v>28</v>
      </c>
      <c r="F3590">
        <f>IF(B3590=1,IFERROR(LOOKUP(2,1/('Tracker&amp;Invoice'!$H3632:$AC3632&lt;&gt;""),COLUMN('Tracker&amp;Invoice'!$H3632:$AC3632)),8),F3589)</f>
        <v>14</v>
      </c>
      <c r="G3590">
        <f>IF(D3590="OVERALL",IFERROR(LOOKUP(2,1/('Tracker&amp;Invoice'!$H3632:$AC3632&lt;&gt;""),COLUMN('Tracker&amp;Invoice'!$H3632:$AC3632)),8),G3591)</f>
        <v>15</v>
      </c>
      <c r="H3590">
        <f t="shared" si="112"/>
        <v>15</v>
      </c>
      <c r="I3590" s="29">
        <f>IF(D3590="INVOICE",SUM('Tracker&amp;Invoice'!$H3632:INDEX('Tracker&amp;Invoice'!$A3632:$AC3632,1,H3590)),0)</f>
        <v>990.00000000000011</v>
      </c>
      <c r="J3590" s="29">
        <f>IF(D3590="OVERALL",SUM('Tracker&amp;Invoice'!$H3632:$AC3632),0)</f>
        <v>0</v>
      </c>
    </row>
    <row r="3591" spans="1:10">
      <c r="A3591" t="e">
        <f t="shared" si="113"/>
        <v>#REF!</v>
      </c>
      <c r="B3591">
        <f>IF(AND('Tracker&amp;Invoice'!A3633&lt;&gt;"",'Tracker&amp;Invoice'!A3633&lt;&gt;"ITEM",'Tracker&amp;Invoice'!A3631="ITEM"),1,0)</f>
        <v>0</v>
      </c>
      <c r="C3591" t="str">
        <f>IF(B3591=1,'Tracker&amp;Invoice'!A3633,C3590)</f>
        <v>BQ-196</v>
      </c>
      <c r="D3591" t="str">
        <f>IF(LEFT(TRIM('Tracker&amp;Invoice'!B3633),9)="INVOICE #","INVOICE",IF(TRIM('Tracker&amp;Invoice'!B3633)="Overall Completion INVOICE","OVERALL",""))</f>
        <v/>
      </c>
      <c r="E3591" t="str">
        <f>IF(D3591="INVOICE",VALUE(MID(TRIM('Tracker&amp;Invoice'!B3633),10,10)),"")</f>
        <v/>
      </c>
      <c r="F3591">
        <f>IF(B3591=1,IFERROR(LOOKUP(2,1/('Tracker&amp;Invoice'!$H3633:$AC3633&lt;&gt;""),COLUMN('Tracker&amp;Invoice'!$H3633:$AC3633)),8),F3590)</f>
        <v>14</v>
      </c>
      <c r="G3591">
        <f>IF(D3591="OVERALL",IFERROR(LOOKUP(2,1/('Tracker&amp;Invoice'!$H3633:$AC3633&lt;&gt;""),COLUMN('Tracker&amp;Invoice'!$H3633:$AC3633)),8),G3592)</f>
        <v>15</v>
      </c>
      <c r="H3591">
        <f t="shared" si="112"/>
        <v>15</v>
      </c>
      <c r="I3591" s="29">
        <f>IF(D3591="INVOICE",SUM('Tracker&amp;Invoice'!$H3633:INDEX('Tracker&amp;Invoice'!$A3633:$AC3633,1,H3591)),0)</f>
        <v>0</v>
      </c>
      <c r="J3591" s="29">
        <f>IF(D3591="OVERALL",SUM('Tracker&amp;Invoice'!$H3633:$AC3633),0)</f>
        <v>0</v>
      </c>
    </row>
    <row r="3592" spans="1:10">
      <c r="A3592" t="e">
        <f t="shared" si="113"/>
        <v>#REF!</v>
      </c>
      <c r="B3592">
        <f>IF(AND('Tracker&amp;Invoice'!A3634&lt;&gt;"",'Tracker&amp;Invoice'!A3634&lt;&gt;"ITEM",'Tracker&amp;Invoice'!A3632="ITEM"),1,0)</f>
        <v>0</v>
      </c>
      <c r="C3592" t="str">
        <f>IF(B3592=1,'Tracker&amp;Invoice'!A3634,C3591)</f>
        <v>BQ-196</v>
      </c>
      <c r="D3592" t="str">
        <f>IF(LEFT(TRIM('Tracker&amp;Invoice'!B3634),9)="INVOICE #","INVOICE",IF(TRIM('Tracker&amp;Invoice'!B3634)="Overall Completion INVOICE","OVERALL",""))</f>
        <v/>
      </c>
      <c r="E3592" t="str">
        <f>IF(D3592="INVOICE",VALUE(MID(TRIM('Tracker&amp;Invoice'!B3634),10,10)),"")</f>
        <v/>
      </c>
      <c r="F3592">
        <f>IF(B3592=1,IFERROR(LOOKUP(2,1/('Tracker&amp;Invoice'!$H3634:$AC3634&lt;&gt;""),COLUMN('Tracker&amp;Invoice'!$H3634:$AC3634)),8),F3591)</f>
        <v>14</v>
      </c>
      <c r="G3592">
        <f>IF(D3592="OVERALL",IFERROR(LOOKUP(2,1/('Tracker&amp;Invoice'!$H3634:$AC3634&lt;&gt;""),COLUMN('Tracker&amp;Invoice'!$H3634:$AC3634)),8),G3593)</f>
        <v>15</v>
      </c>
      <c r="H3592">
        <f t="shared" si="112"/>
        <v>15</v>
      </c>
      <c r="I3592" s="29">
        <f>IF(D3592="INVOICE",SUM('Tracker&amp;Invoice'!$H3634:INDEX('Tracker&amp;Invoice'!$A3634:$AC3634,1,H3592)),0)</f>
        <v>0</v>
      </c>
      <c r="J3592" s="29">
        <f>IF(D3592="OVERALL",SUM('Tracker&amp;Invoice'!$H3634:$AC3634),0)</f>
        <v>0</v>
      </c>
    </row>
    <row r="3593" spans="1:10">
      <c r="A3593" t="e">
        <f t="shared" si="113"/>
        <v>#REF!</v>
      </c>
      <c r="B3593">
        <f>IF(AND('Tracker&amp;Invoice'!A3635&lt;&gt;"",'Tracker&amp;Invoice'!A3635&lt;&gt;"ITEM",'Tracker&amp;Invoice'!A3633="ITEM"),1,0)</f>
        <v>0</v>
      </c>
      <c r="C3593" t="str">
        <f>IF(B3593=1,'Tracker&amp;Invoice'!A3635,C3592)</f>
        <v>BQ-196</v>
      </c>
      <c r="D3593" t="str">
        <f>IF(LEFT(TRIM('Tracker&amp;Invoice'!B3635),9)="INVOICE #","INVOICE",IF(TRIM('Tracker&amp;Invoice'!B3635)="Overall Completion INVOICE","OVERALL",""))</f>
        <v/>
      </c>
      <c r="E3593" t="str">
        <f>IF(D3593="INVOICE",VALUE(MID(TRIM('Tracker&amp;Invoice'!B3635),10,10)),"")</f>
        <v/>
      </c>
      <c r="F3593">
        <f>IF(B3593=1,IFERROR(LOOKUP(2,1/('Tracker&amp;Invoice'!$H3635:$AC3635&lt;&gt;""),COLUMN('Tracker&amp;Invoice'!$H3635:$AC3635)),8),F3592)</f>
        <v>14</v>
      </c>
      <c r="G3593">
        <f>IF(D3593="OVERALL",IFERROR(LOOKUP(2,1/('Tracker&amp;Invoice'!$H3635:$AC3635&lt;&gt;""),COLUMN('Tracker&amp;Invoice'!$H3635:$AC3635)),8),G3594)</f>
        <v>15</v>
      </c>
      <c r="H3593">
        <f t="shared" si="112"/>
        <v>15</v>
      </c>
      <c r="I3593" s="29">
        <f>IF(D3593="INVOICE",SUM('Tracker&amp;Invoice'!$H3635:INDEX('Tracker&amp;Invoice'!$A3635:$AC3635,1,H3593)),0)</f>
        <v>0</v>
      </c>
      <c r="J3593" s="29">
        <f>IF(D3593="OVERALL",SUM('Tracker&amp;Invoice'!$H3635:$AC3635),0)</f>
        <v>0</v>
      </c>
    </row>
    <row r="3594" spans="1:10">
      <c r="A3594" t="e">
        <f t="shared" si="113"/>
        <v>#REF!</v>
      </c>
      <c r="B3594">
        <f>IF(AND('Tracker&amp;Invoice'!A3636&lt;&gt;"",'Tracker&amp;Invoice'!A3636&lt;&gt;"ITEM",'Tracker&amp;Invoice'!A3634="ITEM"),1,0)</f>
        <v>0</v>
      </c>
      <c r="C3594" t="str">
        <f>IF(B3594=1,'Tracker&amp;Invoice'!A3636,C3593)</f>
        <v>BQ-196</v>
      </c>
      <c r="D3594" t="str">
        <f>IF(LEFT(TRIM('Tracker&amp;Invoice'!B3636),9)="INVOICE #","INVOICE",IF(TRIM('Tracker&amp;Invoice'!B3636)="Overall Completion INVOICE","OVERALL",""))</f>
        <v/>
      </c>
      <c r="E3594" t="str">
        <f>IF(D3594="INVOICE",VALUE(MID(TRIM('Tracker&amp;Invoice'!B3636),10,10)),"")</f>
        <v/>
      </c>
      <c r="F3594">
        <f>IF(B3594=1,IFERROR(LOOKUP(2,1/('Tracker&amp;Invoice'!$H3636:$AC3636&lt;&gt;""),COLUMN('Tracker&amp;Invoice'!$H3636:$AC3636)),8),F3593)</f>
        <v>14</v>
      </c>
      <c r="G3594">
        <f>IF(D3594="OVERALL",IFERROR(LOOKUP(2,1/('Tracker&amp;Invoice'!$H3636:$AC3636&lt;&gt;""),COLUMN('Tracker&amp;Invoice'!$H3636:$AC3636)),8),G3595)</f>
        <v>15</v>
      </c>
      <c r="H3594">
        <f t="shared" si="112"/>
        <v>15</v>
      </c>
      <c r="I3594" s="29">
        <f>IF(D3594="INVOICE",SUM('Tracker&amp;Invoice'!$H3636:INDEX('Tracker&amp;Invoice'!$A3636:$AC3636,1,H3594)),0)</f>
        <v>0</v>
      </c>
      <c r="J3594" s="29">
        <f>IF(D3594="OVERALL",SUM('Tracker&amp;Invoice'!$H3636:$AC3636),0)</f>
        <v>0</v>
      </c>
    </row>
    <row r="3595" spans="1:10">
      <c r="A3595" t="e">
        <f t="shared" si="113"/>
        <v>#REF!</v>
      </c>
      <c r="B3595">
        <f>IF(AND('Tracker&amp;Invoice'!A3637&lt;&gt;"",'Tracker&amp;Invoice'!A3637&lt;&gt;"ITEM",'Tracker&amp;Invoice'!A3635="ITEM"),1,0)</f>
        <v>0</v>
      </c>
      <c r="C3595" t="str">
        <f>IF(B3595=1,'Tracker&amp;Invoice'!A3637,C3594)</f>
        <v>BQ-196</v>
      </c>
      <c r="D3595" t="str">
        <f>IF(LEFT(TRIM('Tracker&amp;Invoice'!B3637),9)="INVOICE #","INVOICE",IF(TRIM('Tracker&amp;Invoice'!B3637)="Overall Completion INVOICE","OVERALL",""))</f>
        <v/>
      </c>
      <c r="E3595" t="str">
        <f>IF(D3595="INVOICE",VALUE(MID(TRIM('Tracker&amp;Invoice'!B3637),10,10)),"")</f>
        <v/>
      </c>
      <c r="F3595">
        <f>IF(B3595=1,IFERROR(LOOKUP(2,1/('Tracker&amp;Invoice'!$H3637:$AC3637&lt;&gt;""),COLUMN('Tracker&amp;Invoice'!$H3637:$AC3637)),8),F3594)</f>
        <v>14</v>
      </c>
      <c r="G3595">
        <f>IF(D3595="OVERALL",IFERROR(LOOKUP(2,1/('Tracker&amp;Invoice'!$H3637:$AC3637&lt;&gt;""),COLUMN('Tracker&amp;Invoice'!$H3637:$AC3637)),8),G3596)</f>
        <v>15</v>
      </c>
      <c r="H3595">
        <f t="shared" si="112"/>
        <v>15</v>
      </c>
      <c r="I3595" s="29">
        <f>IF(D3595="INVOICE",SUM('Tracker&amp;Invoice'!$H3637:INDEX('Tracker&amp;Invoice'!$A3637:$AC3637,1,H3595)),0)</f>
        <v>0</v>
      </c>
      <c r="J3595" s="29">
        <f>IF(D3595="OVERALL",SUM('Tracker&amp;Invoice'!$H3637:$AC3637),0)</f>
        <v>0</v>
      </c>
    </row>
    <row r="3596" spans="1:10">
      <c r="A3596" t="e">
        <f t="shared" si="113"/>
        <v>#REF!</v>
      </c>
      <c r="B3596">
        <f>IF(AND('Tracker&amp;Invoice'!A3638&lt;&gt;"",'Tracker&amp;Invoice'!A3638&lt;&gt;"ITEM",'Tracker&amp;Invoice'!A3636="ITEM"),1,0)</f>
        <v>0</v>
      </c>
      <c r="C3596" t="str">
        <f>IF(B3596=1,'Tracker&amp;Invoice'!A3638,C3595)</f>
        <v>BQ-196</v>
      </c>
      <c r="D3596" t="str">
        <f>IF(LEFT(TRIM('Tracker&amp;Invoice'!B3638),9)="INVOICE #","INVOICE",IF(TRIM('Tracker&amp;Invoice'!B3638)="Overall Completion INVOICE","OVERALL",""))</f>
        <v/>
      </c>
      <c r="E3596" t="str">
        <f>IF(D3596="INVOICE",VALUE(MID(TRIM('Tracker&amp;Invoice'!B3638),10,10)),"")</f>
        <v/>
      </c>
      <c r="F3596">
        <f>IF(B3596=1,IFERROR(LOOKUP(2,1/('Tracker&amp;Invoice'!$H3638:$AC3638&lt;&gt;""),COLUMN('Tracker&amp;Invoice'!$H3638:$AC3638)),8),F3595)</f>
        <v>14</v>
      </c>
      <c r="G3596">
        <f>IF(D3596="OVERALL",IFERROR(LOOKUP(2,1/('Tracker&amp;Invoice'!$H3638:$AC3638&lt;&gt;""),COLUMN('Tracker&amp;Invoice'!$H3638:$AC3638)),8),G3597)</f>
        <v>15</v>
      </c>
      <c r="H3596">
        <f t="shared" si="112"/>
        <v>15</v>
      </c>
      <c r="I3596" s="29">
        <f>IF(D3596="INVOICE",SUM('Tracker&amp;Invoice'!$H3638:INDEX('Tracker&amp;Invoice'!$A3638:$AC3638,1,H3596)),0)</f>
        <v>0</v>
      </c>
      <c r="J3596" s="29">
        <f>IF(D3596="OVERALL",SUM('Tracker&amp;Invoice'!$H3638:$AC3638),0)</f>
        <v>0</v>
      </c>
    </row>
    <row r="3597" spans="1:10">
      <c r="A3597" t="e">
        <f t="shared" si="113"/>
        <v>#REF!</v>
      </c>
      <c r="B3597">
        <f>IF(AND('Tracker&amp;Invoice'!A3639&lt;&gt;"",'Tracker&amp;Invoice'!A3639&lt;&gt;"ITEM",'Tracker&amp;Invoice'!A3637="ITEM"),1,0)</f>
        <v>0</v>
      </c>
      <c r="C3597" t="str">
        <f>IF(B3597=1,'Tracker&amp;Invoice'!A3639,C3596)</f>
        <v>BQ-196</v>
      </c>
      <c r="D3597" t="str">
        <f>IF(LEFT(TRIM('Tracker&amp;Invoice'!B3639),9)="INVOICE #","INVOICE",IF(TRIM('Tracker&amp;Invoice'!B3639)="Overall Completion INVOICE","OVERALL",""))</f>
        <v/>
      </c>
      <c r="E3597" t="str">
        <f>IF(D3597="INVOICE",VALUE(MID(TRIM('Tracker&amp;Invoice'!B3639),10,10)),"")</f>
        <v/>
      </c>
      <c r="F3597">
        <f>IF(B3597=1,IFERROR(LOOKUP(2,1/('Tracker&amp;Invoice'!$H3639:$AC3639&lt;&gt;""),COLUMN('Tracker&amp;Invoice'!$H3639:$AC3639)),8),F3596)</f>
        <v>14</v>
      </c>
      <c r="G3597">
        <f>IF(D3597="OVERALL",IFERROR(LOOKUP(2,1/('Tracker&amp;Invoice'!$H3639:$AC3639&lt;&gt;""),COLUMN('Tracker&amp;Invoice'!$H3639:$AC3639)),8),G3598)</f>
        <v>15</v>
      </c>
      <c r="H3597">
        <f t="shared" si="112"/>
        <v>15</v>
      </c>
      <c r="I3597" s="29">
        <f>IF(D3597="INVOICE",SUM('Tracker&amp;Invoice'!$H3639:INDEX('Tracker&amp;Invoice'!$A3639:$AC3639,1,H3597)),0)</f>
        <v>0</v>
      </c>
      <c r="J3597" s="29">
        <f>IF(D3597="OVERALL",SUM('Tracker&amp;Invoice'!$H3639:$AC3639),0)</f>
        <v>0</v>
      </c>
    </row>
    <row r="3598" spans="1:10">
      <c r="A3598" t="e">
        <f t="shared" si="113"/>
        <v>#REF!</v>
      </c>
      <c r="B3598">
        <f>IF(AND('Tracker&amp;Invoice'!A3640&lt;&gt;"",'Tracker&amp;Invoice'!A3640&lt;&gt;"ITEM",'Tracker&amp;Invoice'!A3638="ITEM"),1,0)</f>
        <v>0</v>
      </c>
      <c r="C3598" t="str">
        <f>IF(B3598=1,'Tracker&amp;Invoice'!A3640,C3597)</f>
        <v>BQ-196</v>
      </c>
      <c r="D3598" t="str">
        <f>IF(LEFT(TRIM('Tracker&amp;Invoice'!B3640),9)="INVOICE #","INVOICE",IF(TRIM('Tracker&amp;Invoice'!B3640)="Overall Completion INVOICE","OVERALL",""))</f>
        <v>OVERALL</v>
      </c>
      <c r="E3598" t="str">
        <f>IF(D3598="INVOICE",VALUE(MID(TRIM('Tracker&amp;Invoice'!B3640),10,10)),"")</f>
        <v/>
      </c>
      <c r="F3598">
        <f>IF(B3598=1,IFERROR(LOOKUP(2,1/('Tracker&amp;Invoice'!$H3640:$AC3640&lt;&gt;""),COLUMN('Tracker&amp;Invoice'!$H3640:$AC3640)),8),F3597)</f>
        <v>14</v>
      </c>
      <c r="G3598">
        <f>IF(D3598="OVERALL",IFERROR(LOOKUP(2,1/('Tracker&amp;Invoice'!$H3640:$AC3640&lt;&gt;""),COLUMN('Tracker&amp;Invoice'!$H3640:$AC3640)),8),G3599)</f>
        <v>15</v>
      </c>
      <c r="H3598">
        <f t="shared" si="112"/>
        <v>15</v>
      </c>
      <c r="I3598" s="29">
        <f>IF(D3598="INVOICE",SUM('Tracker&amp;Invoice'!$H3640:INDEX('Tracker&amp;Invoice'!$A3640:$AC3640,1,H3598)),0)</f>
        <v>0</v>
      </c>
      <c r="J3598" s="29">
        <f>IF(D3598="OVERALL",SUM('Tracker&amp;Invoice'!$H3640:$AC3640),0)</f>
        <v>2970.0000000000005</v>
      </c>
    </row>
    <row r="3599" spans="1:10">
      <c r="A3599" t="e">
        <f t="shared" si="113"/>
        <v>#REF!</v>
      </c>
      <c r="B3599">
        <f>IF(AND('Tracker&amp;Invoice'!A3641&lt;&gt;"",'Tracker&amp;Invoice'!A3641&lt;&gt;"ITEM",'Tracker&amp;Invoice'!A3639="ITEM"),1,0)</f>
        <v>0</v>
      </c>
      <c r="C3599" t="str">
        <f>IF(B3599=1,'Tracker&amp;Invoice'!A3641,C3598)</f>
        <v>BQ-196</v>
      </c>
      <c r="D3599" t="str">
        <f>IF(LEFT(TRIM('Tracker&amp;Invoice'!B3641),9)="INVOICE #","INVOICE",IF(TRIM('Tracker&amp;Invoice'!B3641)="Overall Completion INVOICE","OVERALL",""))</f>
        <v/>
      </c>
      <c r="E3599" t="str">
        <f>IF(D3599="INVOICE",VALUE(MID(TRIM('Tracker&amp;Invoice'!B3641),10,10)),"")</f>
        <v/>
      </c>
      <c r="F3599">
        <f>IF(B3599=1,IFERROR(LOOKUP(2,1/('Tracker&amp;Invoice'!$H3641:$AC3641&lt;&gt;""),COLUMN('Tracker&amp;Invoice'!$H3641:$AC3641)),8),F3598)</f>
        <v>14</v>
      </c>
      <c r="G3599">
        <f>IF(D3599="OVERALL",IFERROR(LOOKUP(2,1/('Tracker&amp;Invoice'!$H3641:$AC3641&lt;&gt;""),COLUMN('Tracker&amp;Invoice'!$H3641:$AC3641)),8),G3600)</f>
        <v>16</v>
      </c>
      <c r="H3599">
        <f t="shared" si="112"/>
        <v>16</v>
      </c>
      <c r="I3599" s="29">
        <f>IF(D3599="INVOICE",SUM('Tracker&amp;Invoice'!$H3641:INDEX('Tracker&amp;Invoice'!$A3641:$AC3641,1,H3599)),0)</f>
        <v>0</v>
      </c>
      <c r="J3599" s="29">
        <f>IF(D3599="OVERALL",SUM('Tracker&amp;Invoice'!$H3641:$AC3641),0)</f>
        <v>0</v>
      </c>
    </row>
    <row r="3600" spans="1:10">
      <c r="A3600" t="e">
        <f t="shared" si="113"/>
        <v>#REF!</v>
      </c>
      <c r="B3600">
        <f>IF(AND('Tracker&amp;Invoice'!A3642&lt;&gt;"",'Tracker&amp;Invoice'!A3642&lt;&gt;"ITEM",'Tracker&amp;Invoice'!A3640="ITEM"),1,0)</f>
        <v>0</v>
      </c>
      <c r="C3600" t="str">
        <f>IF(B3600=1,'Tracker&amp;Invoice'!A3642,C3599)</f>
        <v>BQ-196</v>
      </c>
      <c r="D3600" t="str">
        <f>IF(LEFT(TRIM('Tracker&amp;Invoice'!B3642),9)="INVOICE #","INVOICE",IF(TRIM('Tracker&amp;Invoice'!B3642)="Overall Completion INVOICE","OVERALL",""))</f>
        <v/>
      </c>
      <c r="E3600" t="str">
        <f>IF(D3600="INVOICE",VALUE(MID(TRIM('Tracker&amp;Invoice'!B3642),10,10)),"")</f>
        <v/>
      </c>
      <c r="F3600">
        <f>IF(B3600=1,IFERROR(LOOKUP(2,1/('Tracker&amp;Invoice'!$H3642:$AC3642&lt;&gt;""),COLUMN('Tracker&amp;Invoice'!$H3642:$AC3642)),8),F3599)</f>
        <v>14</v>
      </c>
      <c r="G3600">
        <f>IF(D3600="OVERALL",IFERROR(LOOKUP(2,1/('Tracker&amp;Invoice'!$H3642:$AC3642&lt;&gt;""),COLUMN('Tracker&amp;Invoice'!$H3642:$AC3642)),8),G3601)</f>
        <v>16</v>
      </c>
      <c r="H3600">
        <f t="shared" si="112"/>
        <v>16</v>
      </c>
      <c r="I3600" s="29">
        <f>IF(D3600="INVOICE",SUM('Tracker&amp;Invoice'!$H3642:INDEX('Tracker&amp;Invoice'!$A3642:$AC3642,1,H3600)),0)</f>
        <v>0</v>
      </c>
      <c r="J3600" s="29">
        <f>IF(D3600="OVERALL",SUM('Tracker&amp;Invoice'!$H3642:$AC3642),0)</f>
        <v>0</v>
      </c>
    </row>
    <row r="3601" spans="1:10">
      <c r="A3601" t="e">
        <f t="shared" si="113"/>
        <v>#REF!</v>
      </c>
      <c r="B3601">
        <f>IF(AND('Tracker&amp;Invoice'!A3643&lt;&gt;"",'Tracker&amp;Invoice'!A3643&lt;&gt;"ITEM",'Tracker&amp;Invoice'!A3641="ITEM"),1,0)</f>
        <v>0</v>
      </c>
      <c r="C3601" t="str">
        <f>IF(B3601=1,'Tracker&amp;Invoice'!A3643,C3600)</f>
        <v>BQ-196</v>
      </c>
      <c r="D3601" t="str">
        <f>IF(LEFT(TRIM('Tracker&amp;Invoice'!B3643),9)="INVOICE #","INVOICE",IF(TRIM('Tracker&amp;Invoice'!B3643)="Overall Completion INVOICE","OVERALL",""))</f>
        <v/>
      </c>
      <c r="E3601" t="str">
        <f>IF(D3601="INVOICE",VALUE(MID(TRIM('Tracker&amp;Invoice'!B3643),10,10)),"")</f>
        <v/>
      </c>
      <c r="F3601">
        <f>IF(B3601=1,IFERROR(LOOKUP(2,1/('Tracker&amp;Invoice'!$H3643:$AC3643&lt;&gt;""),COLUMN('Tracker&amp;Invoice'!$H3643:$AC3643)),8),F3600)</f>
        <v>14</v>
      </c>
      <c r="G3601">
        <f>IF(D3601="OVERALL",IFERROR(LOOKUP(2,1/('Tracker&amp;Invoice'!$H3643:$AC3643&lt;&gt;""),COLUMN('Tracker&amp;Invoice'!$H3643:$AC3643)),8),G3602)</f>
        <v>16</v>
      </c>
      <c r="H3601">
        <f t="shared" si="112"/>
        <v>16</v>
      </c>
      <c r="I3601" s="29">
        <f>IF(D3601="INVOICE",SUM('Tracker&amp;Invoice'!$H3643:INDEX('Tracker&amp;Invoice'!$A3643:$AC3643,1,H3601)),0)</f>
        <v>0</v>
      </c>
      <c r="J3601" s="29">
        <f>IF(D3601="OVERALL",SUM('Tracker&amp;Invoice'!$H3643:$AC3643),0)</f>
        <v>0</v>
      </c>
    </row>
    <row r="3602" spans="1:10">
      <c r="A3602" t="e">
        <f t="shared" si="113"/>
        <v>#REF!</v>
      </c>
      <c r="B3602">
        <f>IF(AND('Tracker&amp;Invoice'!A3644&lt;&gt;"",'Tracker&amp;Invoice'!A3644&lt;&gt;"ITEM",'Tracker&amp;Invoice'!A3642="ITEM"),1,0)</f>
        <v>0</v>
      </c>
      <c r="C3602" t="str">
        <f>IF(B3602=1,'Tracker&amp;Invoice'!A3644,C3601)</f>
        <v>BQ-196</v>
      </c>
      <c r="D3602" t="str">
        <f>IF(LEFT(TRIM('Tracker&amp;Invoice'!B3644),9)="INVOICE #","INVOICE",IF(TRIM('Tracker&amp;Invoice'!B3644)="Overall Completion INVOICE","OVERALL",""))</f>
        <v/>
      </c>
      <c r="E3602" t="str">
        <f>IF(D3602="INVOICE",VALUE(MID(TRIM('Tracker&amp;Invoice'!B3644),10,10)),"")</f>
        <v/>
      </c>
      <c r="F3602">
        <f>IF(B3602=1,IFERROR(LOOKUP(2,1/('Tracker&amp;Invoice'!$H3644:$AC3644&lt;&gt;""),COLUMN('Tracker&amp;Invoice'!$H3644:$AC3644)),8),F3601)</f>
        <v>14</v>
      </c>
      <c r="G3602">
        <f>IF(D3602="OVERALL",IFERROR(LOOKUP(2,1/('Tracker&amp;Invoice'!$H3644:$AC3644&lt;&gt;""),COLUMN('Tracker&amp;Invoice'!$H3644:$AC3644)),8),G3603)</f>
        <v>16</v>
      </c>
      <c r="H3602">
        <f t="shared" si="112"/>
        <v>16</v>
      </c>
      <c r="I3602" s="29">
        <f>IF(D3602="INVOICE",SUM('Tracker&amp;Invoice'!$H3644:INDEX('Tracker&amp;Invoice'!$A3644:$AC3644,1,H3602)),0)</f>
        <v>0</v>
      </c>
      <c r="J3602" s="29">
        <f>IF(D3602="OVERALL",SUM('Tracker&amp;Invoice'!$H3644:$AC3644),0)</f>
        <v>0</v>
      </c>
    </row>
    <row r="3603" spans="1:10">
      <c r="A3603" t="e">
        <f t="shared" si="113"/>
        <v>#REF!</v>
      </c>
      <c r="B3603">
        <f>IF(AND('Tracker&amp;Invoice'!A3645&lt;&gt;"",'Tracker&amp;Invoice'!A3645&lt;&gt;"ITEM",'Tracker&amp;Invoice'!A3643="ITEM"),1,0)</f>
        <v>0</v>
      </c>
      <c r="C3603" t="str">
        <f>IF(B3603=1,'Tracker&amp;Invoice'!A3645,C3602)</f>
        <v>BQ-196</v>
      </c>
      <c r="D3603" t="str">
        <f>IF(LEFT(TRIM('Tracker&amp;Invoice'!B3645),9)="INVOICE #","INVOICE",IF(TRIM('Tracker&amp;Invoice'!B3645)="Overall Completion INVOICE","OVERALL",""))</f>
        <v/>
      </c>
      <c r="E3603" t="str">
        <f>IF(D3603="INVOICE",VALUE(MID(TRIM('Tracker&amp;Invoice'!B3645),10,10)),"")</f>
        <v/>
      </c>
      <c r="F3603">
        <f>IF(B3603=1,IFERROR(LOOKUP(2,1/('Tracker&amp;Invoice'!$H3645:$AC3645&lt;&gt;""),COLUMN('Tracker&amp;Invoice'!$H3645:$AC3645)),8),F3602)</f>
        <v>14</v>
      </c>
      <c r="G3603">
        <f>IF(D3603="OVERALL",IFERROR(LOOKUP(2,1/('Tracker&amp;Invoice'!$H3645:$AC3645&lt;&gt;""),COLUMN('Tracker&amp;Invoice'!$H3645:$AC3645)),8),G3604)</f>
        <v>16</v>
      </c>
      <c r="H3603">
        <f t="shared" si="112"/>
        <v>16</v>
      </c>
      <c r="I3603" s="29">
        <f>IF(D3603="INVOICE",SUM('Tracker&amp;Invoice'!$H3645:INDEX('Tracker&amp;Invoice'!$A3645:$AC3645,1,H3603)),0)</f>
        <v>0</v>
      </c>
      <c r="J3603" s="29">
        <f>IF(D3603="OVERALL",SUM('Tracker&amp;Invoice'!$H3645:$AC3645),0)</f>
        <v>0</v>
      </c>
    </row>
    <row r="3604" spans="1:10">
      <c r="A3604" t="e">
        <f t="shared" si="113"/>
        <v>#REF!</v>
      </c>
      <c r="B3604">
        <f>IF(AND('Tracker&amp;Invoice'!A3646&lt;&gt;"",'Tracker&amp;Invoice'!A3646&lt;&gt;"ITEM",'Tracker&amp;Invoice'!A3644="ITEM"),1,0)</f>
        <v>0</v>
      </c>
      <c r="C3604" t="str">
        <f>IF(B3604=1,'Tracker&amp;Invoice'!A3646,C3603)</f>
        <v>BQ-196</v>
      </c>
      <c r="D3604" t="str">
        <f>IF(LEFT(TRIM('Tracker&amp;Invoice'!B3646),9)="INVOICE #","INVOICE",IF(TRIM('Tracker&amp;Invoice'!B3646)="Overall Completion INVOICE","OVERALL",""))</f>
        <v/>
      </c>
      <c r="E3604" t="str">
        <f>IF(D3604="INVOICE",VALUE(MID(TRIM('Tracker&amp;Invoice'!B3646),10,10)),"")</f>
        <v/>
      </c>
      <c r="F3604">
        <f>IF(B3604=1,IFERROR(LOOKUP(2,1/('Tracker&amp;Invoice'!$H3646:$AC3646&lt;&gt;""),COLUMN('Tracker&amp;Invoice'!$H3646:$AC3646)),8),F3603)</f>
        <v>14</v>
      </c>
      <c r="G3604">
        <f>IF(D3604="OVERALL",IFERROR(LOOKUP(2,1/('Tracker&amp;Invoice'!$H3646:$AC3646&lt;&gt;""),COLUMN('Tracker&amp;Invoice'!$H3646:$AC3646)),8),G3605)</f>
        <v>16</v>
      </c>
      <c r="H3604">
        <f t="shared" si="112"/>
        <v>16</v>
      </c>
      <c r="I3604" s="29">
        <f>IF(D3604="INVOICE",SUM('Tracker&amp;Invoice'!$H3646:INDEX('Tracker&amp;Invoice'!$A3646:$AC3646,1,H3604)),0)</f>
        <v>0</v>
      </c>
      <c r="J3604" s="29">
        <f>IF(D3604="OVERALL",SUM('Tracker&amp;Invoice'!$H3646:$AC3646),0)</f>
        <v>0</v>
      </c>
    </row>
    <row r="3605" spans="1:10">
      <c r="A3605" t="e">
        <f t="shared" si="113"/>
        <v>#REF!</v>
      </c>
      <c r="B3605">
        <f>IF(AND('Tracker&amp;Invoice'!A3647&lt;&gt;"",'Tracker&amp;Invoice'!A3647&lt;&gt;"ITEM",'Tracker&amp;Invoice'!A3645="ITEM"),1,0)</f>
        <v>0</v>
      </c>
      <c r="C3605" t="str">
        <f>IF(B3605=1,'Tracker&amp;Invoice'!A3647,C3604)</f>
        <v>BQ-196</v>
      </c>
      <c r="D3605" t="str">
        <f>IF(LEFT(TRIM('Tracker&amp;Invoice'!B3647),9)="INVOICE #","INVOICE",IF(TRIM('Tracker&amp;Invoice'!B3647)="Overall Completion INVOICE","OVERALL",""))</f>
        <v/>
      </c>
      <c r="E3605" t="str">
        <f>IF(D3605="INVOICE",VALUE(MID(TRIM('Tracker&amp;Invoice'!B3647),10,10)),"")</f>
        <v/>
      </c>
      <c r="F3605">
        <f>IF(B3605=1,IFERROR(LOOKUP(2,1/('Tracker&amp;Invoice'!$H3647:$AC3647&lt;&gt;""),COLUMN('Tracker&amp;Invoice'!$H3647:$AC3647)),8),F3604)</f>
        <v>14</v>
      </c>
      <c r="G3605">
        <f>IF(D3605="OVERALL",IFERROR(LOOKUP(2,1/('Tracker&amp;Invoice'!$H3647:$AC3647&lt;&gt;""),COLUMN('Tracker&amp;Invoice'!$H3647:$AC3647)),8),G3606)</f>
        <v>16</v>
      </c>
      <c r="H3605">
        <f t="shared" si="112"/>
        <v>16</v>
      </c>
      <c r="I3605" s="29">
        <f>IF(D3605="INVOICE",SUM('Tracker&amp;Invoice'!$H3647:INDEX('Tracker&amp;Invoice'!$A3647:$AC3647,1,H3605)),0)</f>
        <v>0</v>
      </c>
      <c r="J3605" s="29">
        <f>IF(D3605="OVERALL",SUM('Tracker&amp;Invoice'!$H3647:$AC3647),0)</f>
        <v>0</v>
      </c>
    </row>
    <row r="3606" spans="1:10">
      <c r="A3606" t="e">
        <f t="shared" si="113"/>
        <v>#REF!</v>
      </c>
      <c r="B3606">
        <f>IF(AND('Tracker&amp;Invoice'!A3648&lt;&gt;"",'Tracker&amp;Invoice'!A3648&lt;&gt;"ITEM",'Tracker&amp;Invoice'!A3646="ITEM"),1,0)</f>
        <v>0</v>
      </c>
      <c r="C3606" t="str">
        <f>IF(B3606=1,'Tracker&amp;Invoice'!A3648,C3605)</f>
        <v>BQ-196</v>
      </c>
      <c r="D3606" t="str">
        <f>IF(LEFT(TRIM('Tracker&amp;Invoice'!B3648),9)="INVOICE #","INVOICE",IF(TRIM('Tracker&amp;Invoice'!B3648)="Overall Completion INVOICE","OVERALL",""))</f>
        <v/>
      </c>
      <c r="E3606" t="str">
        <f>IF(D3606="INVOICE",VALUE(MID(TRIM('Tracker&amp;Invoice'!B3648),10,10)),"")</f>
        <v/>
      </c>
      <c r="F3606">
        <f>IF(B3606=1,IFERROR(LOOKUP(2,1/('Tracker&amp;Invoice'!$H3648:$AC3648&lt;&gt;""),COLUMN('Tracker&amp;Invoice'!$H3648:$AC3648)),8),F3605)</f>
        <v>14</v>
      </c>
      <c r="G3606">
        <f>IF(D3606="OVERALL",IFERROR(LOOKUP(2,1/('Tracker&amp;Invoice'!$H3648:$AC3648&lt;&gt;""),COLUMN('Tracker&amp;Invoice'!$H3648:$AC3648)),8),G3607)</f>
        <v>16</v>
      </c>
      <c r="H3606">
        <f t="shared" si="112"/>
        <v>16</v>
      </c>
      <c r="I3606" s="29">
        <f>IF(D3606="INVOICE",SUM('Tracker&amp;Invoice'!$H3648:INDEX('Tracker&amp;Invoice'!$A3648:$AC3648,1,H3606)),0)</f>
        <v>0</v>
      </c>
      <c r="J3606" s="29">
        <f>IF(D3606="OVERALL",SUM('Tracker&amp;Invoice'!$H3648:$AC3648),0)</f>
        <v>0</v>
      </c>
    </row>
    <row r="3607" spans="1:10">
      <c r="A3607" t="e">
        <f t="shared" si="113"/>
        <v>#REF!</v>
      </c>
      <c r="B3607">
        <f>IF(AND('Tracker&amp;Invoice'!A3649&lt;&gt;"",'Tracker&amp;Invoice'!A3649&lt;&gt;"ITEM",'Tracker&amp;Invoice'!A3647="ITEM"),1,0)</f>
        <v>1</v>
      </c>
      <c r="C3607" t="str">
        <f>IF(B3607=1,'Tracker&amp;Invoice'!A3649,C3606)</f>
        <v>BQ-197</v>
      </c>
      <c r="D3607" t="str">
        <f>IF(LEFT(TRIM('Tracker&amp;Invoice'!B3649),9)="INVOICE #","INVOICE",IF(TRIM('Tracker&amp;Invoice'!B3649)="Overall Completion INVOICE","OVERALL",""))</f>
        <v/>
      </c>
      <c r="E3607" t="str">
        <f>IF(D3607="INVOICE",VALUE(MID(TRIM('Tracker&amp;Invoice'!B3649),10,10)),"")</f>
        <v/>
      </c>
      <c r="F3607">
        <f>IF(B3607=1,IFERROR(LOOKUP(2,1/('Tracker&amp;Invoice'!$H3649:$AC3649&lt;&gt;""),COLUMN('Tracker&amp;Invoice'!$H3649:$AC3649)),8),F3606)</f>
        <v>15</v>
      </c>
      <c r="G3607">
        <f>IF(D3607="OVERALL",IFERROR(LOOKUP(2,1/('Tracker&amp;Invoice'!$H3649:$AC3649&lt;&gt;""),COLUMN('Tracker&amp;Invoice'!$H3649:$AC3649)),8),G3608)</f>
        <v>16</v>
      </c>
      <c r="H3607">
        <f t="shared" si="112"/>
        <v>16</v>
      </c>
      <c r="I3607" s="29">
        <f>IF(D3607="INVOICE",SUM('Tracker&amp;Invoice'!$H3649:INDEX('Tracker&amp;Invoice'!$A3649:$AC3649,1,H3607)),0)</f>
        <v>0</v>
      </c>
      <c r="J3607" s="29">
        <f>IF(D3607="OVERALL",SUM('Tracker&amp;Invoice'!$H3649:$AC3649),0)</f>
        <v>0</v>
      </c>
    </row>
    <row r="3608" spans="1:10">
      <c r="A3608" t="e">
        <f t="shared" si="113"/>
        <v>#REF!</v>
      </c>
      <c r="B3608">
        <f>IF(AND('Tracker&amp;Invoice'!A3650&lt;&gt;"",'Tracker&amp;Invoice'!A3650&lt;&gt;"ITEM",'Tracker&amp;Invoice'!A3648="ITEM"),1,0)</f>
        <v>0</v>
      </c>
      <c r="C3608" t="str">
        <f>IF(B3608=1,'Tracker&amp;Invoice'!A3650,C3607)</f>
        <v>BQ-197</v>
      </c>
      <c r="D3608" t="str">
        <f>IF(LEFT(TRIM('Tracker&amp;Invoice'!B3650),9)="INVOICE #","INVOICE",IF(TRIM('Tracker&amp;Invoice'!B3650)="Overall Completion INVOICE","OVERALL",""))</f>
        <v/>
      </c>
      <c r="E3608" t="str">
        <f>IF(D3608="INVOICE",VALUE(MID(TRIM('Tracker&amp;Invoice'!B3650),10,10)),"")</f>
        <v/>
      </c>
      <c r="F3608">
        <f>IF(B3608=1,IFERROR(LOOKUP(2,1/('Tracker&amp;Invoice'!$H3650:$AC3650&lt;&gt;""),COLUMN('Tracker&amp;Invoice'!$H3650:$AC3650)),8),F3607)</f>
        <v>15</v>
      </c>
      <c r="G3608">
        <f>IF(D3608="OVERALL",IFERROR(LOOKUP(2,1/('Tracker&amp;Invoice'!$H3650:$AC3650&lt;&gt;""),COLUMN('Tracker&amp;Invoice'!$H3650:$AC3650)),8),G3609)</f>
        <v>16</v>
      </c>
      <c r="H3608">
        <f t="shared" si="112"/>
        <v>16</v>
      </c>
      <c r="I3608" s="29">
        <f>IF(D3608="INVOICE",SUM('Tracker&amp;Invoice'!$H3650:INDEX('Tracker&amp;Invoice'!$A3650:$AC3650,1,H3608)),0)</f>
        <v>0</v>
      </c>
      <c r="J3608" s="29">
        <f>IF(D3608="OVERALL",SUM('Tracker&amp;Invoice'!$H3650:$AC3650),0)</f>
        <v>0</v>
      </c>
    </row>
    <row r="3609" spans="1:10">
      <c r="A3609" t="e">
        <f t="shared" si="113"/>
        <v>#REF!</v>
      </c>
      <c r="B3609">
        <f>IF(AND('Tracker&amp;Invoice'!A3651&lt;&gt;"",'Tracker&amp;Invoice'!A3651&lt;&gt;"ITEM",'Tracker&amp;Invoice'!A3649="ITEM"),1,0)</f>
        <v>0</v>
      </c>
      <c r="C3609" t="str">
        <f>IF(B3609=1,'Tracker&amp;Invoice'!A3651,C3608)</f>
        <v>BQ-197</v>
      </c>
      <c r="D3609" t="str">
        <f>IF(LEFT(TRIM('Tracker&amp;Invoice'!B3651),9)="INVOICE #","INVOICE",IF(TRIM('Tracker&amp;Invoice'!B3651)="Overall Completion INVOICE","OVERALL",""))</f>
        <v/>
      </c>
      <c r="E3609" t="str">
        <f>IF(D3609="INVOICE",VALUE(MID(TRIM('Tracker&amp;Invoice'!B3651),10,10)),"")</f>
        <v/>
      </c>
      <c r="F3609">
        <f>IF(B3609=1,IFERROR(LOOKUP(2,1/('Tracker&amp;Invoice'!$H3651:$AC3651&lt;&gt;""),COLUMN('Tracker&amp;Invoice'!$H3651:$AC3651)),8),F3608)</f>
        <v>15</v>
      </c>
      <c r="G3609">
        <f>IF(D3609="OVERALL",IFERROR(LOOKUP(2,1/('Tracker&amp;Invoice'!$H3651:$AC3651&lt;&gt;""),COLUMN('Tracker&amp;Invoice'!$H3651:$AC3651)),8),G3610)</f>
        <v>16</v>
      </c>
      <c r="H3609">
        <f t="shared" si="112"/>
        <v>16</v>
      </c>
      <c r="I3609" s="29">
        <f>IF(D3609="INVOICE",SUM('Tracker&amp;Invoice'!$H3651:INDEX('Tracker&amp;Invoice'!$A3651:$AC3651,1,H3609)),0)</f>
        <v>0</v>
      </c>
      <c r="J3609" s="29">
        <f>IF(D3609="OVERALL",SUM('Tracker&amp;Invoice'!$H3651:$AC3651),0)</f>
        <v>0</v>
      </c>
    </row>
    <row r="3610" spans="1:10">
      <c r="A3610" t="e">
        <f t="shared" si="113"/>
        <v>#REF!</v>
      </c>
      <c r="B3610">
        <f>IF(AND('Tracker&amp;Invoice'!A3652&lt;&gt;"",'Tracker&amp;Invoice'!A3652&lt;&gt;"ITEM",'Tracker&amp;Invoice'!A3650="ITEM"),1,0)</f>
        <v>0</v>
      </c>
      <c r="C3610" t="str">
        <f>IF(B3610=1,'Tracker&amp;Invoice'!A3652,C3609)</f>
        <v>BQ-197</v>
      </c>
      <c r="D3610" t="str">
        <f>IF(LEFT(TRIM('Tracker&amp;Invoice'!B3652),9)="INVOICE #","INVOICE",IF(TRIM('Tracker&amp;Invoice'!B3652)="Overall Completion INVOICE","OVERALL",""))</f>
        <v>INVOICE</v>
      </c>
      <c r="E3610">
        <f>IF(D3610="INVOICE",VALUE(MID(TRIM('Tracker&amp;Invoice'!B3652),10,10)),"")</f>
        <v>12</v>
      </c>
      <c r="F3610">
        <f>IF(B3610=1,IFERROR(LOOKUP(2,1/('Tracker&amp;Invoice'!$H3652:$AC3652&lt;&gt;""),COLUMN('Tracker&amp;Invoice'!$H3652:$AC3652)),8),F3609)</f>
        <v>15</v>
      </c>
      <c r="G3610">
        <f>IF(D3610="OVERALL",IFERROR(LOOKUP(2,1/('Tracker&amp;Invoice'!$H3652:$AC3652&lt;&gt;""),COLUMN('Tracker&amp;Invoice'!$H3652:$AC3652)),8),G3611)</f>
        <v>16</v>
      </c>
      <c r="H3610">
        <f t="shared" si="112"/>
        <v>16</v>
      </c>
      <c r="I3610" s="29">
        <f>IF(D3610="INVOICE",SUM('Tracker&amp;Invoice'!$H3652:INDEX('Tracker&amp;Invoice'!$A3652:$AC3652,1,H3610)),0)</f>
        <v>1595.0000000000002</v>
      </c>
      <c r="J3610" s="29">
        <f>IF(D3610="OVERALL",SUM('Tracker&amp;Invoice'!$H3652:$AC3652),0)</f>
        <v>0</v>
      </c>
    </row>
    <row r="3611" spans="1:10">
      <c r="A3611" t="e">
        <f t="shared" si="113"/>
        <v>#REF!</v>
      </c>
      <c r="B3611">
        <f>IF(AND('Tracker&amp;Invoice'!A3653&lt;&gt;"",'Tracker&amp;Invoice'!A3653&lt;&gt;"ITEM",'Tracker&amp;Invoice'!A3651="ITEM"),1,0)</f>
        <v>0</v>
      </c>
      <c r="C3611" t="str">
        <f>IF(B3611=1,'Tracker&amp;Invoice'!A3653,C3610)</f>
        <v>BQ-197</v>
      </c>
      <c r="D3611" t="str">
        <f>IF(LEFT(TRIM('Tracker&amp;Invoice'!B3653),9)="INVOICE #","INVOICE",IF(TRIM('Tracker&amp;Invoice'!B3653)="Overall Completion INVOICE","OVERALL",""))</f>
        <v/>
      </c>
      <c r="E3611" t="str">
        <f>IF(D3611="INVOICE",VALUE(MID(TRIM('Tracker&amp;Invoice'!B3653),10,10)),"")</f>
        <v/>
      </c>
      <c r="F3611">
        <f>IF(B3611=1,IFERROR(LOOKUP(2,1/('Tracker&amp;Invoice'!$H3653:$AC3653&lt;&gt;""),COLUMN('Tracker&amp;Invoice'!$H3653:$AC3653)),8),F3610)</f>
        <v>15</v>
      </c>
      <c r="G3611">
        <f>IF(D3611="OVERALL",IFERROR(LOOKUP(2,1/('Tracker&amp;Invoice'!$H3653:$AC3653&lt;&gt;""),COLUMN('Tracker&amp;Invoice'!$H3653:$AC3653)),8),G3612)</f>
        <v>16</v>
      </c>
      <c r="H3611">
        <f t="shared" si="112"/>
        <v>16</v>
      </c>
      <c r="I3611" s="29">
        <f>IF(D3611="INVOICE",SUM('Tracker&amp;Invoice'!$H3653:INDEX('Tracker&amp;Invoice'!$A3653:$AC3653,1,H3611)),0)</f>
        <v>0</v>
      </c>
      <c r="J3611" s="29">
        <f>IF(D3611="OVERALL",SUM('Tracker&amp;Invoice'!$H3653:$AC3653),0)</f>
        <v>0</v>
      </c>
    </row>
    <row r="3612" spans="1:10">
      <c r="A3612" t="e">
        <f t="shared" si="113"/>
        <v>#REF!</v>
      </c>
      <c r="B3612">
        <f>IF(AND('Tracker&amp;Invoice'!A3654&lt;&gt;"",'Tracker&amp;Invoice'!A3654&lt;&gt;"ITEM",'Tracker&amp;Invoice'!A3652="ITEM"),1,0)</f>
        <v>0</v>
      </c>
      <c r="C3612" t="str">
        <f>IF(B3612=1,'Tracker&amp;Invoice'!A3654,C3611)</f>
        <v>BQ-197</v>
      </c>
      <c r="D3612" t="str">
        <f>IF(LEFT(TRIM('Tracker&amp;Invoice'!B3654),9)="INVOICE #","INVOICE",IF(TRIM('Tracker&amp;Invoice'!B3654)="Overall Completion INVOICE","OVERALL",""))</f>
        <v>INVOICE</v>
      </c>
      <c r="E3612">
        <f>IF(D3612="INVOICE",VALUE(MID(TRIM('Tracker&amp;Invoice'!B3654),10,10)),"")</f>
        <v>27</v>
      </c>
      <c r="F3612">
        <f>IF(B3612=1,IFERROR(LOOKUP(2,1/('Tracker&amp;Invoice'!$H3654:$AC3654&lt;&gt;""),COLUMN('Tracker&amp;Invoice'!$H3654:$AC3654)),8),F3611)</f>
        <v>15</v>
      </c>
      <c r="G3612">
        <f>IF(D3612="OVERALL",IFERROR(LOOKUP(2,1/('Tracker&amp;Invoice'!$H3654:$AC3654&lt;&gt;""),COLUMN('Tracker&amp;Invoice'!$H3654:$AC3654)),8),G3613)</f>
        <v>16</v>
      </c>
      <c r="H3612">
        <f t="shared" si="112"/>
        <v>16</v>
      </c>
      <c r="I3612" s="29">
        <f>IF(D3612="INVOICE",SUM('Tracker&amp;Invoice'!$H3654:INDEX('Tracker&amp;Invoice'!$A3654:$AC3654,1,H3612)),0)</f>
        <v>6887.5000000000009</v>
      </c>
      <c r="J3612" s="29">
        <f>IF(D3612="OVERALL",SUM('Tracker&amp;Invoice'!$H3654:$AC3654),0)</f>
        <v>0</v>
      </c>
    </row>
    <row r="3613" spans="1:10">
      <c r="A3613" t="e">
        <f t="shared" si="113"/>
        <v>#REF!</v>
      </c>
      <c r="B3613">
        <f>IF(AND('Tracker&amp;Invoice'!A3655&lt;&gt;"",'Tracker&amp;Invoice'!A3655&lt;&gt;"ITEM",'Tracker&amp;Invoice'!A3653="ITEM"),1,0)</f>
        <v>0</v>
      </c>
      <c r="C3613" t="str">
        <f>IF(B3613=1,'Tracker&amp;Invoice'!A3655,C3612)</f>
        <v>BQ-197</v>
      </c>
      <c r="D3613" t="str">
        <f>IF(LEFT(TRIM('Tracker&amp;Invoice'!B3655),9)="INVOICE #","INVOICE",IF(TRIM('Tracker&amp;Invoice'!B3655)="Overall Completion INVOICE","OVERALL",""))</f>
        <v/>
      </c>
      <c r="E3613" t="str">
        <f>IF(D3613="INVOICE",VALUE(MID(TRIM('Tracker&amp;Invoice'!B3655),10,10)),"")</f>
        <v/>
      </c>
      <c r="F3613">
        <f>IF(B3613=1,IFERROR(LOOKUP(2,1/('Tracker&amp;Invoice'!$H3655:$AC3655&lt;&gt;""),COLUMN('Tracker&amp;Invoice'!$H3655:$AC3655)),8),F3612)</f>
        <v>15</v>
      </c>
      <c r="G3613">
        <f>IF(D3613="OVERALL",IFERROR(LOOKUP(2,1/('Tracker&amp;Invoice'!$H3655:$AC3655&lt;&gt;""),COLUMN('Tracker&amp;Invoice'!$H3655:$AC3655)),8),G3614)</f>
        <v>16</v>
      </c>
      <c r="H3613">
        <f t="shared" si="112"/>
        <v>16</v>
      </c>
      <c r="I3613" s="29">
        <f>IF(D3613="INVOICE",SUM('Tracker&amp;Invoice'!$H3655:INDEX('Tracker&amp;Invoice'!$A3655:$AC3655,1,H3613)),0)</f>
        <v>0</v>
      </c>
      <c r="J3613" s="29">
        <f>IF(D3613="OVERALL",SUM('Tracker&amp;Invoice'!$H3655:$AC3655),0)</f>
        <v>0</v>
      </c>
    </row>
    <row r="3614" spans="1:10">
      <c r="A3614" t="e">
        <f t="shared" si="113"/>
        <v>#REF!</v>
      </c>
      <c r="B3614">
        <f>IF(AND('Tracker&amp;Invoice'!A3656&lt;&gt;"",'Tracker&amp;Invoice'!A3656&lt;&gt;"ITEM",'Tracker&amp;Invoice'!A3654="ITEM"),1,0)</f>
        <v>0</v>
      </c>
      <c r="C3614" t="str">
        <f>IF(B3614=1,'Tracker&amp;Invoice'!A3656,C3613)</f>
        <v>BQ-197</v>
      </c>
      <c r="D3614" t="str">
        <f>IF(LEFT(TRIM('Tracker&amp;Invoice'!B3656),9)="INVOICE #","INVOICE",IF(TRIM('Tracker&amp;Invoice'!B3656)="Overall Completion INVOICE","OVERALL",""))</f>
        <v>INVOICE</v>
      </c>
      <c r="E3614">
        <f>IF(D3614="INVOICE",VALUE(MID(TRIM('Tracker&amp;Invoice'!B3656),10,10)),"")</f>
        <v>28</v>
      </c>
      <c r="F3614">
        <f>IF(B3614=1,IFERROR(LOOKUP(2,1/('Tracker&amp;Invoice'!$H3656:$AC3656&lt;&gt;""),COLUMN('Tracker&amp;Invoice'!$H3656:$AC3656)),8),F3613)</f>
        <v>15</v>
      </c>
      <c r="G3614">
        <f>IF(D3614="OVERALL",IFERROR(LOOKUP(2,1/('Tracker&amp;Invoice'!$H3656:$AC3656&lt;&gt;""),COLUMN('Tracker&amp;Invoice'!$H3656:$AC3656)),8),G3615)</f>
        <v>16</v>
      </c>
      <c r="H3614">
        <f t="shared" si="112"/>
        <v>16</v>
      </c>
      <c r="I3614" s="29">
        <f>IF(D3614="INVOICE",SUM('Tracker&amp;Invoice'!$H3656:INDEX('Tracker&amp;Invoice'!$A3656:$AC3656,1,H3614)),0)</f>
        <v>217.5</v>
      </c>
      <c r="J3614" s="29">
        <f>IF(D3614="OVERALL",SUM('Tracker&amp;Invoice'!$H3656:$AC3656),0)</f>
        <v>0</v>
      </c>
    </row>
    <row r="3615" spans="1:10">
      <c r="A3615" t="e">
        <f t="shared" si="113"/>
        <v>#REF!</v>
      </c>
      <c r="B3615">
        <f>IF(AND('Tracker&amp;Invoice'!A3657&lt;&gt;"",'Tracker&amp;Invoice'!A3657&lt;&gt;"ITEM",'Tracker&amp;Invoice'!A3655="ITEM"),1,0)</f>
        <v>0</v>
      </c>
      <c r="C3615" t="str">
        <f>IF(B3615=1,'Tracker&amp;Invoice'!A3657,C3614)</f>
        <v>BQ-197</v>
      </c>
      <c r="D3615" t="str">
        <f>IF(LEFT(TRIM('Tracker&amp;Invoice'!B3657),9)="INVOICE #","INVOICE",IF(TRIM('Tracker&amp;Invoice'!B3657)="Overall Completion INVOICE","OVERALL",""))</f>
        <v/>
      </c>
      <c r="E3615" t="str">
        <f>IF(D3615="INVOICE",VALUE(MID(TRIM('Tracker&amp;Invoice'!B3657),10,10)),"")</f>
        <v/>
      </c>
      <c r="F3615">
        <f>IF(B3615=1,IFERROR(LOOKUP(2,1/('Tracker&amp;Invoice'!$H3657:$AC3657&lt;&gt;""),COLUMN('Tracker&amp;Invoice'!$H3657:$AC3657)),8),F3614)</f>
        <v>15</v>
      </c>
      <c r="G3615">
        <f>IF(D3615="OVERALL",IFERROR(LOOKUP(2,1/('Tracker&amp;Invoice'!$H3657:$AC3657&lt;&gt;""),COLUMN('Tracker&amp;Invoice'!$H3657:$AC3657)),8),G3616)</f>
        <v>16</v>
      </c>
      <c r="H3615">
        <f t="shared" si="112"/>
        <v>16</v>
      </c>
      <c r="I3615" s="29">
        <f>IF(D3615="INVOICE",SUM('Tracker&amp;Invoice'!$H3657:INDEX('Tracker&amp;Invoice'!$A3657:$AC3657,1,H3615)),0)</f>
        <v>0</v>
      </c>
      <c r="J3615" s="29">
        <f>IF(D3615="OVERALL",SUM('Tracker&amp;Invoice'!$H3657:$AC3657),0)</f>
        <v>0</v>
      </c>
    </row>
    <row r="3616" spans="1:10">
      <c r="A3616" t="e">
        <f t="shared" si="113"/>
        <v>#REF!</v>
      </c>
      <c r="B3616">
        <f>IF(AND('Tracker&amp;Invoice'!A3658&lt;&gt;"",'Tracker&amp;Invoice'!A3658&lt;&gt;"ITEM",'Tracker&amp;Invoice'!A3656="ITEM"),1,0)</f>
        <v>0</v>
      </c>
      <c r="C3616" t="str">
        <f>IF(B3616=1,'Tracker&amp;Invoice'!A3658,C3615)</f>
        <v>BQ-197</v>
      </c>
      <c r="D3616" t="str">
        <f>IF(LEFT(TRIM('Tracker&amp;Invoice'!B3658),9)="INVOICE #","INVOICE",IF(TRIM('Tracker&amp;Invoice'!B3658)="Overall Completion INVOICE","OVERALL",""))</f>
        <v/>
      </c>
      <c r="E3616" t="str">
        <f>IF(D3616="INVOICE",VALUE(MID(TRIM('Tracker&amp;Invoice'!B3658),10,10)),"")</f>
        <v/>
      </c>
      <c r="F3616">
        <f>IF(B3616=1,IFERROR(LOOKUP(2,1/('Tracker&amp;Invoice'!$H3658:$AC3658&lt;&gt;""),COLUMN('Tracker&amp;Invoice'!$H3658:$AC3658)),8),F3615)</f>
        <v>15</v>
      </c>
      <c r="G3616">
        <f>IF(D3616="OVERALL",IFERROR(LOOKUP(2,1/('Tracker&amp;Invoice'!$H3658:$AC3658&lt;&gt;""),COLUMN('Tracker&amp;Invoice'!$H3658:$AC3658)),8),G3617)</f>
        <v>16</v>
      </c>
      <c r="H3616">
        <f t="shared" si="112"/>
        <v>16</v>
      </c>
      <c r="I3616" s="29">
        <f>IF(D3616="INVOICE",SUM('Tracker&amp;Invoice'!$H3658:INDEX('Tracker&amp;Invoice'!$A3658:$AC3658,1,H3616)),0)</f>
        <v>0</v>
      </c>
      <c r="J3616" s="29">
        <f>IF(D3616="OVERALL",SUM('Tracker&amp;Invoice'!$H3658:$AC3658),0)</f>
        <v>0</v>
      </c>
    </row>
    <row r="3617" spans="1:10">
      <c r="A3617" t="e">
        <f t="shared" si="113"/>
        <v>#REF!</v>
      </c>
      <c r="B3617">
        <f>IF(AND('Tracker&amp;Invoice'!A3659&lt;&gt;"",'Tracker&amp;Invoice'!A3659&lt;&gt;"ITEM",'Tracker&amp;Invoice'!A3657="ITEM"),1,0)</f>
        <v>0</v>
      </c>
      <c r="C3617" t="str">
        <f>IF(B3617=1,'Tracker&amp;Invoice'!A3659,C3616)</f>
        <v>BQ-197</v>
      </c>
      <c r="D3617" t="str">
        <f>IF(LEFT(TRIM('Tracker&amp;Invoice'!B3659),9)="INVOICE #","INVOICE",IF(TRIM('Tracker&amp;Invoice'!B3659)="Overall Completion INVOICE","OVERALL",""))</f>
        <v/>
      </c>
      <c r="E3617" t="str">
        <f>IF(D3617="INVOICE",VALUE(MID(TRIM('Tracker&amp;Invoice'!B3659),10,10)),"")</f>
        <v/>
      </c>
      <c r="F3617">
        <f>IF(B3617=1,IFERROR(LOOKUP(2,1/('Tracker&amp;Invoice'!$H3659:$AC3659&lt;&gt;""),COLUMN('Tracker&amp;Invoice'!$H3659:$AC3659)),8),F3616)</f>
        <v>15</v>
      </c>
      <c r="G3617">
        <f>IF(D3617="OVERALL",IFERROR(LOOKUP(2,1/('Tracker&amp;Invoice'!$H3659:$AC3659&lt;&gt;""),COLUMN('Tracker&amp;Invoice'!$H3659:$AC3659)),8),G3618)</f>
        <v>16</v>
      </c>
      <c r="H3617">
        <f t="shared" si="112"/>
        <v>16</v>
      </c>
      <c r="I3617" s="29">
        <f>IF(D3617="INVOICE",SUM('Tracker&amp;Invoice'!$H3659:INDEX('Tracker&amp;Invoice'!$A3659:$AC3659,1,H3617)),0)</f>
        <v>0</v>
      </c>
      <c r="J3617" s="29">
        <f>IF(D3617="OVERALL",SUM('Tracker&amp;Invoice'!$H3659:$AC3659),0)</f>
        <v>0</v>
      </c>
    </row>
    <row r="3618" spans="1:10">
      <c r="A3618" t="e">
        <f t="shared" si="113"/>
        <v>#REF!</v>
      </c>
      <c r="B3618">
        <f>IF(AND('Tracker&amp;Invoice'!A3660&lt;&gt;"",'Tracker&amp;Invoice'!A3660&lt;&gt;"ITEM",'Tracker&amp;Invoice'!A3658="ITEM"),1,0)</f>
        <v>0</v>
      </c>
      <c r="C3618" t="str">
        <f>IF(B3618=1,'Tracker&amp;Invoice'!A3660,C3617)</f>
        <v>BQ-197</v>
      </c>
      <c r="D3618" t="str">
        <f>IF(LEFT(TRIM('Tracker&amp;Invoice'!B3660),9)="INVOICE #","INVOICE",IF(TRIM('Tracker&amp;Invoice'!B3660)="Overall Completion INVOICE","OVERALL",""))</f>
        <v/>
      </c>
      <c r="E3618" t="str">
        <f>IF(D3618="INVOICE",VALUE(MID(TRIM('Tracker&amp;Invoice'!B3660),10,10)),"")</f>
        <v/>
      </c>
      <c r="F3618">
        <f>IF(B3618=1,IFERROR(LOOKUP(2,1/('Tracker&amp;Invoice'!$H3660:$AC3660&lt;&gt;""),COLUMN('Tracker&amp;Invoice'!$H3660:$AC3660)),8),F3617)</f>
        <v>15</v>
      </c>
      <c r="G3618">
        <f>IF(D3618="OVERALL",IFERROR(LOOKUP(2,1/('Tracker&amp;Invoice'!$H3660:$AC3660&lt;&gt;""),COLUMN('Tracker&amp;Invoice'!$H3660:$AC3660)),8),G3619)</f>
        <v>16</v>
      </c>
      <c r="H3618">
        <f t="shared" si="112"/>
        <v>16</v>
      </c>
      <c r="I3618" s="29">
        <f>IF(D3618="INVOICE",SUM('Tracker&amp;Invoice'!$H3660:INDEX('Tracker&amp;Invoice'!$A3660:$AC3660,1,H3618)),0)</f>
        <v>0</v>
      </c>
      <c r="J3618" s="29">
        <f>IF(D3618="OVERALL",SUM('Tracker&amp;Invoice'!$H3660:$AC3660),0)</f>
        <v>0</v>
      </c>
    </row>
    <row r="3619" spans="1:10">
      <c r="A3619" t="e">
        <f t="shared" si="113"/>
        <v>#REF!</v>
      </c>
      <c r="B3619">
        <f>IF(AND('Tracker&amp;Invoice'!A3661&lt;&gt;"",'Tracker&amp;Invoice'!A3661&lt;&gt;"ITEM",'Tracker&amp;Invoice'!A3659="ITEM"),1,0)</f>
        <v>0</v>
      </c>
      <c r="C3619" t="str">
        <f>IF(B3619=1,'Tracker&amp;Invoice'!A3661,C3618)</f>
        <v>BQ-197</v>
      </c>
      <c r="D3619" t="str">
        <f>IF(LEFT(TRIM('Tracker&amp;Invoice'!B3661),9)="INVOICE #","INVOICE",IF(TRIM('Tracker&amp;Invoice'!B3661)="Overall Completion INVOICE","OVERALL",""))</f>
        <v/>
      </c>
      <c r="E3619" t="str">
        <f>IF(D3619="INVOICE",VALUE(MID(TRIM('Tracker&amp;Invoice'!B3661),10,10)),"")</f>
        <v/>
      </c>
      <c r="F3619">
        <f>IF(B3619=1,IFERROR(LOOKUP(2,1/('Tracker&amp;Invoice'!$H3661:$AC3661&lt;&gt;""),COLUMN('Tracker&amp;Invoice'!$H3661:$AC3661)),8),F3618)</f>
        <v>15</v>
      </c>
      <c r="G3619">
        <f>IF(D3619="OVERALL",IFERROR(LOOKUP(2,1/('Tracker&amp;Invoice'!$H3661:$AC3661&lt;&gt;""),COLUMN('Tracker&amp;Invoice'!$H3661:$AC3661)),8),G3620)</f>
        <v>16</v>
      </c>
      <c r="H3619">
        <f t="shared" si="112"/>
        <v>16</v>
      </c>
      <c r="I3619" s="29">
        <f>IF(D3619="INVOICE",SUM('Tracker&amp;Invoice'!$H3661:INDEX('Tracker&amp;Invoice'!$A3661:$AC3661,1,H3619)),0)</f>
        <v>0</v>
      </c>
      <c r="J3619" s="29">
        <f>IF(D3619="OVERALL",SUM('Tracker&amp;Invoice'!$H3661:$AC3661),0)</f>
        <v>0</v>
      </c>
    </row>
    <row r="3620" spans="1:10">
      <c r="A3620" t="e">
        <f t="shared" si="113"/>
        <v>#REF!</v>
      </c>
      <c r="B3620">
        <f>IF(AND('Tracker&amp;Invoice'!A3662&lt;&gt;"",'Tracker&amp;Invoice'!A3662&lt;&gt;"ITEM",'Tracker&amp;Invoice'!A3660="ITEM"),1,0)</f>
        <v>0</v>
      </c>
      <c r="C3620" t="str">
        <f>IF(B3620=1,'Tracker&amp;Invoice'!A3662,C3619)</f>
        <v>BQ-197</v>
      </c>
      <c r="D3620" t="str">
        <f>IF(LEFT(TRIM('Tracker&amp;Invoice'!B3662),9)="INVOICE #","INVOICE",IF(TRIM('Tracker&amp;Invoice'!B3662)="Overall Completion INVOICE","OVERALL",""))</f>
        <v>OVERALL</v>
      </c>
      <c r="E3620" t="str">
        <f>IF(D3620="INVOICE",VALUE(MID(TRIM('Tracker&amp;Invoice'!B3662),10,10)),"")</f>
        <v/>
      </c>
      <c r="F3620">
        <f>IF(B3620=1,IFERROR(LOOKUP(2,1/('Tracker&amp;Invoice'!$H3662:$AC3662&lt;&gt;""),COLUMN('Tracker&amp;Invoice'!$H3662:$AC3662)),8),F3619)</f>
        <v>15</v>
      </c>
      <c r="G3620">
        <f>IF(D3620="OVERALL",IFERROR(LOOKUP(2,1/('Tracker&amp;Invoice'!$H3662:$AC3662&lt;&gt;""),COLUMN('Tracker&amp;Invoice'!$H3662:$AC3662)),8),G3621)</f>
        <v>16</v>
      </c>
      <c r="H3620">
        <f t="shared" si="112"/>
        <v>16</v>
      </c>
      <c r="I3620" s="29">
        <f>IF(D3620="INVOICE",SUM('Tracker&amp;Invoice'!$H3662:INDEX('Tracker&amp;Invoice'!$A3662:$AC3662,1,H3620)),0)</f>
        <v>0</v>
      </c>
      <c r="J3620" s="29">
        <f>IF(D3620="OVERALL",SUM('Tracker&amp;Invoice'!$H3662:$AC3662),0)</f>
        <v>8700</v>
      </c>
    </row>
    <row r="3621" spans="1:10">
      <c r="A3621" t="e">
        <f t="shared" si="113"/>
        <v>#REF!</v>
      </c>
      <c r="B3621">
        <f>IF(AND('Tracker&amp;Invoice'!A3663&lt;&gt;"",'Tracker&amp;Invoice'!A3663&lt;&gt;"ITEM",'Tracker&amp;Invoice'!A3661="ITEM"),1,0)</f>
        <v>0</v>
      </c>
      <c r="C3621" t="str">
        <f>IF(B3621=1,'Tracker&amp;Invoice'!A3663,C3620)</f>
        <v>BQ-197</v>
      </c>
      <c r="D3621" t="str">
        <f>IF(LEFT(TRIM('Tracker&amp;Invoice'!B3663),9)="INVOICE #","INVOICE",IF(TRIM('Tracker&amp;Invoice'!B3663)="Overall Completion INVOICE","OVERALL",""))</f>
        <v/>
      </c>
      <c r="E3621" t="str">
        <f>IF(D3621="INVOICE",VALUE(MID(TRIM('Tracker&amp;Invoice'!B3663),10,10)),"")</f>
        <v/>
      </c>
      <c r="F3621">
        <f>IF(B3621=1,IFERROR(LOOKUP(2,1/('Tracker&amp;Invoice'!$H3663:$AC3663&lt;&gt;""),COLUMN('Tracker&amp;Invoice'!$H3663:$AC3663)),8),F3620)</f>
        <v>15</v>
      </c>
      <c r="G3621">
        <f>IF(D3621="OVERALL",IFERROR(LOOKUP(2,1/('Tracker&amp;Invoice'!$H3663:$AC3663&lt;&gt;""),COLUMN('Tracker&amp;Invoice'!$H3663:$AC3663)),8),G3622)</f>
        <v>15</v>
      </c>
      <c r="H3621">
        <f t="shared" si="112"/>
        <v>15</v>
      </c>
      <c r="I3621" s="29">
        <f>IF(D3621="INVOICE",SUM('Tracker&amp;Invoice'!$H3663:INDEX('Tracker&amp;Invoice'!$A3663:$AC3663,1,H3621)),0)</f>
        <v>0</v>
      </c>
      <c r="J3621" s="29">
        <f>IF(D3621="OVERALL",SUM('Tracker&amp;Invoice'!$H3663:$AC3663),0)</f>
        <v>0</v>
      </c>
    </row>
    <row r="3622" spans="1:10">
      <c r="A3622" t="e">
        <f t="shared" si="113"/>
        <v>#REF!</v>
      </c>
      <c r="B3622">
        <f>IF(AND('Tracker&amp;Invoice'!A3664&lt;&gt;"",'Tracker&amp;Invoice'!A3664&lt;&gt;"ITEM",'Tracker&amp;Invoice'!A3662="ITEM"),1,0)</f>
        <v>0</v>
      </c>
      <c r="C3622" t="str">
        <f>IF(B3622=1,'Tracker&amp;Invoice'!A3664,C3621)</f>
        <v>BQ-197</v>
      </c>
      <c r="D3622" t="str">
        <f>IF(LEFT(TRIM('Tracker&amp;Invoice'!B3664),9)="INVOICE #","INVOICE",IF(TRIM('Tracker&amp;Invoice'!B3664)="Overall Completion INVOICE","OVERALL",""))</f>
        <v/>
      </c>
      <c r="E3622" t="str">
        <f>IF(D3622="INVOICE",VALUE(MID(TRIM('Tracker&amp;Invoice'!B3664),10,10)),"")</f>
        <v/>
      </c>
      <c r="F3622">
        <f>IF(B3622=1,IFERROR(LOOKUP(2,1/('Tracker&amp;Invoice'!$H3664:$AC3664&lt;&gt;""),COLUMN('Tracker&amp;Invoice'!$H3664:$AC3664)),8),F3621)</f>
        <v>15</v>
      </c>
      <c r="G3622">
        <f>IF(D3622="OVERALL",IFERROR(LOOKUP(2,1/('Tracker&amp;Invoice'!$H3664:$AC3664&lt;&gt;""),COLUMN('Tracker&amp;Invoice'!$H3664:$AC3664)),8),G3623)</f>
        <v>15</v>
      </c>
      <c r="H3622">
        <f t="shared" si="112"/>
        <v>15</v>
      </c>
      <c r="I3622" s="29">
        <f>IF(D3622="INVOICE",SUM('Tracker&amp;Invoice'!$H3664:INDEX('Tracker&amp;Invoice'!$A3664:$AC3664,1,H3622)),0)</f>
        <v>0</v>
      </c>
      <c r="J3622" s="29">
        <f>IF(D3622="OVERALL",SUM('Tracker&amp;Invoice'!$H3664:$AC3664),0)</f>
        <v>0</v>
      </c>
    </row>
    <row r="3623" spans="1:10">
      <c r="A3623" t="e">
        <f t="shared" si="113"/>
        <v>#REF!</v>
      </c>
      <c r="B3623">
        <f>IF(AND('Tracker&amp;Invoice'!A3665&lt;&gt;"",'Tracker&amp;Invoice'!A3665&lt;&gt;"ITEM",'Tracker&amp;Invoice'!A3663="ITEM"),1,0)</f>
        <v>0</v>
      </c>
      <c r="C3623" t="str">
        <f>IF(B3623=1,'Tracker&amp;Invoice'!A3665,C3622)</f>
        <v>BQ-197</v>
      </c>
      <c r="D3623" t="str">
        <f>IF(LEFT(TRIM('Tracker&amp;Invoice'!B3665),9)="INVOICE #","INVOICE",IF(TRIM('Tracker&amp;Invoice'!B3665)="Overall Completion INVOICE","OVERALL",""))</f>
        <v/>
      </c>
      <c r="E3623" t="str">
        <f>IF(D3623="INVOICE",VALUE(MID(TRIM('Tracker&amp;Invoice'!B3665),10,10)),"")</f>
        <v/>
      </c>
      <c r="F3623">
        <f>IF(B3623=1,IFERROR(LOOKUP(2,1/('Tracker&amp;Invoice'!$H3665:$AC3665&lt;&gt;""),COLUMN('Tracker&amp;Invoice'!$H3665:$AC3665)),8),F3622)</f>
        <v>15</v>
      </c>
      <c r="G3623">
        <f>IF(D3623="OVERALL",IFERROR(LOOKUP(2,1/('Tracker&amp;Invoice'!$H3665:$AC3665&lt;&gt;""),COLUMN('Tracker&amp;Invoice'!$H3665:$AC3665)),8),G3624)</f>
        <v>15</v>
      </c>
      <c r="H3623">
        <f t="shared" si="112"/>
        <v>15</v>
      </c>
      <c r="I3623" s="29">
        <f>IF(D3623="INVOICE",SUM('Tracker&amp;Invoice'!$H3665:INDEX('Tracker&amp;Invoice'!$A3665:$AC3665,1,H3623)),0)</f>
        <v>0</v>
      </c>
      <c r="J3623" s="29">
        <f>IF(D3623="OVERALL",SUM('Tracker&amp;Invoice'!$H3665:$AC3665),0)</f>
        <v>0</v>
      </c>
    </row>
    <row r="3624" spans="1:10">
      <c r="A3624" t="e">
        <f t="shared" si="113"/>
        <v>#REF!</v>
      </c>
      <c r="B3624">
        <f>IF(AND('Tracker&amp;Invoice'!A3666&lt;&gt;"",'Tracker&amp;Invoice'!A3666&lt;&gt;"ITEM",'Tracker&amp;Invoice'!A3664="ITEM"),1,0)</f>
        <v>0</v>
      </c>
      <c r="C3624" t="str">
        <f>IF(B3624=1,'Tracker&amp;Invoice'!A3666,C3623)</f>
        <v>BQ-197</v>
      </c>
      <c r="D3624" t="str">
        <f>IF(LEFT(TRIM('Tracker&amp;Invoice'!B3666),9)="INVOICE #","INVOICE",IF(TRIM('Tracker&amp;Invoice'!B3666)="Overall Completion INVOICE","OVERALL",""))</f>
        <v/>
      </c>
      <c r="E3624" t="str">
        <f>IF(D3624="INVOICE",VALUE(MID(TRIM('Tracker&amp;Invoice'!B3666),10,10)),"")</f>
        <v/>
      </c>
      <c r="F3624">
        <f>IF(B3624=1,IFERROR(LOOKUP(2,1/('Tracker&amp;Invoice'!$H3666:$AC3666&lt;&gt;""),COLUMN('Tracker&amp;Invoice'!$H3666:$AC3666)),8),F3623)</f>
        <v>15</v>
      </c>
      <c r="G3624">
        <f>IF(D3624="OVERALL",IFERROR(LOOKUP(2,1/('Tracker&amp;Invoice'!$H3666:$AC3666&lt;&gt;""),COLUMN('Tracker&amp;Invoice'!$H3666:$AC3666)),8),G3625)</f>
        <v>15</v>
      </c>
      <c r="H3624">
        <f t="shared" si="112"/>
        <v>15</v>
      </c>
      <c r="I3624" s="29">
        <f>IF(D3624="INVOICE",SUM('Tracker&amp;Invoice'!$H3666:INDEX('Tracker&amp;Invoice'!$A3666:$AC3666,1,H3624)),0)</f>
        <v>0</v>
      </c>
      <c r="J3624" s="29">
        <f>IF(D3624="OVERALL",SUM('Tracker&amp;Invoice'!$H3666:$AC3666),0)</f>
        <v>0</v>
      </c>
    </row>
    <row r="3625" spans="1:10">
      <c r="A3625" t="e">
        <f t="shared" si="113"/>
        <v>#REF!</v>
      </c>
      <c r="B3625">
        <f>IF(AND('Tracker&amp;Invoice'!A3667&lt;&gt;"",'Tracker&amp;Invoice'!A3667&lt;&gt;"ITEM",'Tracker&amp;Invoice'!A3665="ITEM"),1,0)</f>
        <v>0</v>
      </c>
      <c r="C3625" t="str">
        <f>IF(B3625=1,'Tracker&amp;Invoice'!A3667,C3624)</f>
        <v>BQ-197</v>
      </c>
      <c r="D3625" t="str">
        <f>IF(LEFT(TRIM('Tracker&amp;Invoice'!B3667),9)="INVOICE #","INVOICE",IF(TRIM('Tracker&amp;Invoice'!B3667)="Overall Completion INVOICE","OVERALL",""))</f>
        <v/>
      </c>
      <c r="E3625" t="str">
        <f>IF(D3625="INVOICE",VALUE(MID(TRIM('Tracker&amp;Invoice'!B3667),10,10)),"")</f>
        <v/>
      </c>
      <c r="F3625">
        <f>IF(B3625=1,IFERROR(LOOKUP(2,1/('Tracker&amp;Invoice'!$H3667:$AC3667&lt;&gt;""),COLUMN('Tracker&amp;Invoice'!$H3667:$AC3667)),8),F3624)</f>
        <v>15</v>
      </c>
      <c r="G3625">
        <f>IF(D3625="OVERALL",IFERROR(LOOKUP(2,1/('Tracker&amp;Invoice'!$H3667:$AC3667&lt;&gt;""),COLUMN('Tracker&amp;Invoice'!$H3667:$AC3667)),8),G3626)</f>
        <v>15</v>
      </c>
      <c r="H3625">
        <f t="shared" si="112"/>
        <v>15</v>
      </c>
      <c r="I3625" s="29">
        <f>IF(D3625="INVOICE",SUM('Tracker&amp;Invoice'!$H3667:INDEX('Tracker&amp;Invoice'!$A3667:$AC3667,1,H3625)),0)</f>
        <v>0</v>
      </c>
      <c r="J3625" s="29">
        <f>IF(D3625="OVERALL",SUM('Tracker&amp;Invoice'!$H3667:$AC3667),0)</f>
        <v>0</v>
      </c>
    </row>
    <row r="3626" spans="1:10">
      <c r="A3626" t="e">
        <f t="shared" si="113"/>
        <v>#REF!</v>
      </c>
      <c r="B3626">
        <f>IF(AND('Tracker&amp;Invoice'!A3668&lt;&gt;"",'Tracker&amp;Invoice'!A3668&lt;&gt;"ITEM",'Tracker&amp;Invoice'!A3666="ITEM"),1,0)</f>
        <v>0</v>
      </c>
      <c r="C3626" t="str">
        <f>IF(B3626=1,'Tracker&amp;Invoice'!A3668,C3625)</f>
        <v>BQ-197</v>
      </c>
      <c r="D3626" t="str">
        <f>IF(LEFT(TRIM('Tracker&amp;Invoice'!B3668),9)="INVOICE #","INVOICE",IF(TRIM('Tracker&amp;Invoice'!B3668)="Overall Completion INVOICE","OVERALL",""))</f>
        <v/>
      </c>
      <c r="E3626" t="str">
        <f>IF(D3626="INVOICE",VALUE(MID(TRIM('Tracker&amp;Invoice'!B3668),10,10)),"")</f>
        <v/>
      </c>
      <c r="F3626">
        <f>IF(B3626=1,IFERROR(LOOKUP(2,1/('Tracker&amp;Invoice'!$H3668:$AC3668&lt;&gt;""),COLUMN('Tracker&amp;Invoice'!$H3668:$AC3668)),8),F3625)</f>
        <v>15</v>
      </c>
      <c r="G3626">
        <f>IF(D3626="OVERALL",IFERROR(LOOKUP(2,1/('Tracker&amp;Invoice'!$H3668:$AC3668&lt;&gt;""),COLUMN('Tracker&amp;Invoice'!$H3668:$AC3668)),8),G3627)</f>
        <v>15</v>
      </c>
      <c r="H3626">
        <f t="shared" si="112"/>
        <v>15</v>
      </c>
      <c r="I3626" s="29">
        <f>IF(D3626="INVOICE",SUM('Tracker&amp;Invoice'!$H3668:INDEX('Tracker&amp;Invoice'!$A3668:$AC3668,1,H3626)),0)</f>
        <v>0</v>
      </c>
      <c r="J3626" s="29">
        <f>IF(D3626="OVERALL",SUM('Tracker&amp;Invoice'!$H3668:$AC3668),0)</f>
        <v>0</v>
      </c>
    </row>
    <row r="3627" spans="1:10">
      <c r="A3627" t="e">
        <f t="shared" si="113"/>
        <v>#REF!</v>
      </c>
      <c r="B3627">
        <f>IF(AND('Tracker&amp;Invoice'!A3669&lt;&gt;"",'Tracker&amp;Invoice'!A3669&lt;&gt;"ITEM",'Tracker&amp;Invoice'!A3667="ITEM"),1,0)</f>
        <v>0</v>
      </c>
      <c r="C3627" t="str">
        <f>IF(B3627=1,'Tracker&amp;Invoice'!A3669,C3626)</f>
        <v>BQ-197</v>
      </c>
      <c r="D3627" t="str">
        <f>IF(LEFT(TRIM('Tracker&amp;Invoice'!B3669),9)="INVOICE #","INVOICE",IF(TRIM('Tracker&amp;Invoice'!B3669)="Overall Completion INVOICE","OVERALL",""))</f>
        <v/>
      </c>
      <c r="E3627" t="str">
        <f>IF(D3627="INVOICE",VALUE(MID(TRIM('Tracker&amp;Invoice'!B3669),10,10)),"")</f>
        <v/>
      </c>
      <c r="F3627">
        <f>IF(B3627=1,IFERROR(LOOKUP(2,1/('Tracker&amp;Invoice'!$H3669:$AC3669&lt;&gt;""),COLUMN('Tracker&amp;Invoice'!$H3669:$AC3669)),8),F3626)</f>
        <v>15</v>
      </c>
      <c r="G3627">
        <f>IF(D3627="OVERALL",IFERROR(LOOKUP(2,1/('Tracker&amp;Invoice'!$H3669:$AC3669&lt;&gt;""),COLUMN('Tracker&amp;Invoice'!$H3669:$AC3669)),8),G3628)</f>
        <v>15</v>
      </c>
      <c r="H3627">
        <f t="shared" si="112"/>
        <v>15</v>
      </c>
      <c r="I3627" s="29">
        <f>IF(D3627="INVOICE",SUM('Tracker&amp;Invoice'!$H3669:INDEX('Tracker&amp;Invoice'!$A3669:$AC3669,1,H3627)),0)</f>
        <v>0</v>
      </c>
      <c r="J3627" s="29">
        <f>IF(D3627="OVERALL",SUM('Tracker&amp;Invoice'!$H3669:$AC3669),0)</f>
        <v>0</v>
      </c>
    </row>
    <row r="3628" spans="1:10">
      <c r="A3628" t="e">
        <f t="shared" si="113"/>
        <v>#REF!</v>
      </c>
      <c r="B3628">
        <f>IF(AND('Tracker&amp;Invoice'!A3670&lt;&gt;"",'Tracker&amp;Invoice'!A3670&lt;&gt;"ITEM",'Tracker&amp;Invoice'!A3668="ITEM"),1,0)</f>
        <v>0</v>
      </c>
      <c r="C3628" t="str">
        <f>IF(B3628=1,'Tracker&amp;Invoice'!A3670,C3627)</f>
        <v>BQ-197</v>
      </c>
      <c r="D3628" t="str">
        <f>IF(LEFT(TRIM('Tracker&amp;Invoice'!B3670),9)="INVOICE #","INVOICE",IF(TRIM('Tracker&amp;Invoice'!B3670)="Overall Completion INVOICE","OVERALL",""))</f>
        <v/>
      </c>
      <c r="E3628" t="str">
        <f>IF(D3628="INVOICE",VALUE(MID(TRIM('Tracker&amp;Invoice'!B3670),10,10)),"")</f>
        <v/>
      </c>
      <c r="F3628">
        <f>IF(B3628=1,IFERROR(LOOKUP(2,1/('Tracker&amp;Invoice'!$H3670:$AC3670&lt;&gt;""),COLUMN('Tracker&amp;Invoice'!$H3670:$AC3670)),8),F3627)</f>
        <v>15</v>
      </c>
      <c r="G3628">
        <f>IF(D3628="OVERALL",IFERROR(LOOKUP(2,1/('Tracker&amp;Invoice'!$H3670:$AC3670&lt;&gt;""),COLUMN('Tracker&amp;Invoice'!$H3670:$AC3670)),8),G3629)</f>
        <v>15</v>
      </c>
      <c r="H3628">
        <f t="shared" si="112"/>
        <v>15</v>
      </c>
      <c r="I3628" s="29">
        <f>IF(D3628="INVOICE",SUM('Tracker&amp;Invoice'!$H3670:INDEX('Tracker&amp;Invoice'!$A3670:$AC3670,1,H3628)),0)</f>
        <v>0</v>
      </c>
      <c r="J3628" s="29">
        <f>IF(D3628="OVERALL",SUM('Tracker&amp;Invoice'!$H3670:$AC3670),0)</f>
        <v>0</v>
      </c>
    </row>
    <row r="3629" spans="1:10">
      <c r="A3629" t="e">
        <f t="shared" si="113"/>
        <v>#REF!</v>
      </c>
      <c r="B3629">
        <f>IF(AND('Tracker&amp;Invoice'!A3671&lt;&gt;"",'Tracker&amp;Invoice'!A3671&lt;&gt;"ITEM",'Tracker&amp;Invoice'!A3669="ITEM"),1,0)</f>
        <v>1</v>
      </c>
      <c r="C3629" t="str">
        <f>IF(B3629=1,'Tracker&amp;Invoice'!A3671,C3628)</f>
        <v>BQ-198</v>
      </c>
      <c r="D3629" t="str">
        <f>IF(LEFT(TRIM('Tracker&amp;Invoice'!B3671),9)="INVOICE #","INVOICE",IF(TRIM('Tracker&amp;Invoice'!B3671)="Overall Completion INVOICE","OVERALL",""))</f>
        <v/>
      </c>
      <c r="E3629" t="str">
        <f>IF(D3629="INVOICE",VALUE(MID(TRIM('Tracker&amp;Invoice'!B3671),10,10)),"")</f>
        <v/>
      </c>
      <c r="F3629">
        <f>IF(B3629=1,IFERROR(LOOKUP(2,1/('Tracker&amp;Invoice'!$H3671:$AC3671&lt;&gt;""),COLUMN('Tracker&amp;Invoice'!$H3671:$AC3671)),8),F3628)</f>
        <v>14</v>
      </c>
      <c r="G3629">
        <f>IF(D3629="OVERALL",IFERROR(LOOKUP(2,1/('Tracker&amp;Invoice'!$H3671:$AC3671&lt;&gt;""),COLUMN('Tracker&amp;Invoice'!$H3671:$AC3671)),8),G3630)</f>
        <v>15</v>
      </c>
      <c r="H3629">
        <f t="shared" si="112"/>
        <v>15</v>
      </c>
      <c r="I3629" s="29">
        <f>IF(D3629="INVOICE",SUM('Tracker&amp;Invoice'!$H3671:INDEX('Tracker&amp;Invoice'!$A3671:$AC3671,1,H3629)),0)</f>
        <v>0</v>
      </c>
      <c r="J3629" s="29">
        <f>IF(D3629="OVERALL",SUM('Tracker&amp;Invoice'!$H3671:$AC3671),0)</f>
        <v>0</v>
      </c>
    </row>
    <row r="3630" spans="1:10">
      <c r="A3630" t="e">
        <f t="shared" si="113"/>
        <v>#REF!</v>
      </c>
      <c r="B3630">
        <f>IF(AND('Tracker&amp;Invoice'!A3672&lt;&gt;"",'Tracker&amp;Invoice'!A3672&lt;&gt;"ITEM",'Tracker&amp;Invoice'!A3670="ITEM"),1,0)</f>
        <v>0</v>
      </c>
      <c r="C3630" t="str">
        <f>IF(B3630=1,'Tracker&amp;Invoice'!A3672,C3629)</f>
        <v>BQ-198</v>
      </c>
      <c r="D3630" t="str">
        <f>IF(LEFT(TRIM('Tracker&amp;Invoice'!B3672),9)="INVOICE #","INVOICE",IF(TRIM('Tracker&amp;Invoice'!B3672)="Overall Completion INVOICE","OVERALL",""))</f>
        <v/>
      </c>
      <c r="E3630" t="str">
        <f>IF(D3630="INVOICE",VALUE(MID(TRIM('Tracker&amp;Invoice'!B3672),10,10)),"")</f>
        <v/>
      </c>
      <c r="F3630">
        <f>IF(B3630=1,IFERROR(LOOKUP(2,1/('Tracker&amp;Invoice'!$H3672:$AC3672&lt;&gt;""),COLUMN('Tracker&amp;Invoice'!$H3672:$AC3672)),8),F3629)</f>
        <v>14</v>
      </c>
      <c r="G3630">
        <f>IF(D3630="OVERALL",IFERROR(LOOKUP(2,1/('Tracker&amp;Invoice'!$H3672:$AC3672&lt;&gt;""),COLUMN('Tracker&amp;Invoice'!$H3672:$AC3672)),8),G3631)</f>
        <v>15</v>
      </c>
      <c r="H3630">
        <f t="shared" si="112"/>
        <v>15</v>
      </c>
      <c r="I3630" s="29">
        <f>IF(D3630="INVOICE",SUM('Tracker&amp;Invoice'!$H3672:INDEX('Tracker&amp;Invoice'!$A3672:$AC3672,1,H3630)),0)</f>
        <v>0</v>
      </c>
      <c r="J3630" s="29">
        <f>IF(D3630="OVERALL",SUM('Tracker&amp;Invoice'!$H3672:$AC3672),0)</f>
        <v>0</v>
      </c>
    </row>
    <row r="3631" spans="1:10">
      <c r="A3631" t="e">
        <f t="shared" si="113"/>
        <v>#REF!</v>
      </c>
      <c r="B3631">
        <f>IF(AND('Tracker&amp;Invoice'!A3673&lt;&gt;"",'Tracker&amp;Invoice'!A3673&lt;&gt;"ITEM",'Tracker&amp;Invoice'!A3671="ITEM"),1,0)</f>
        <v>0</v>
      </c>
      <c r="C3631" t="str">
        <f>IF(B3631=1,'Tracker&amp;Invoice'!A3673,C3630)</f>
        <v>BQ-198</v>
      </c>
      <c r="D3631" t="str">
        <f>IF(LEFT(TRIM('Tracker&amp;Invoice'!B3673),9)="INVOICE #","INVOICE",IF(TRIM('Tracker&amp;Invoice'!B3673)="Overall Completion INVOICE","OVERALL",""))</f>
        <v/>
      </c>
      <c r="E3631" t="str">
        <f>IF(D3631="INVOICE",VALUE(MID(TRIM('Tracker&amp;Invoice'!B3673),10,10)),"")</f>
        <v/>
      </c>
      <c r="F3631">
        <f>IF(B3631=1,IFERROR(LOOKUP(2,1/('Tracker&amp;Invoice'!$H3673:$AC3673&lt;&gt;""),COLUMN('Tracker&amp;Invoice'!$H3673:$AC3673)),8),F3630)</f>
        <v>14</v>
      </c>
      <c r="G3631">
        <f>IF(D3631="OVERALL",IFERROR(LOOKUP(2,1/('Tracker&amp;Invoice'!$H3673:$AC3673&lt;&gt;""),COLUMN('Tracker&amp;Invoice'!$H3673:$AC3673)),8),G3632)</f>
        <v>15</v>
      </c>
      <c r="H3631">
        <f t="shared" si="112"/>
        <v>15</v>
      </c>
      <c r="I3631" s="29">
        <f>IF(D3631="INVOICE",SUM('Tracker&amp;Invoice'!$H3673:INDEX('Tracker&amp;Invoice'!$A3673:$AC3673,1,H3631)),0)</f>
        <v>0</v>
      </c>
      <c r="J3631" s="29">
        <f>IF(D3631="OVERALL",SUM('Tracker&amp;Invoice'!$H3673:$AC3673),0)</f>
        <v>0</v>
      </c>
    </row>
    <row r="3632" spans="1:10">
      <c r="A3632" t="e">
        <f t="shared" si="113"/>
        <v>#REF!</v>
      </c>
      <c r="B3632">
        <f>IF(AND('Tracker&amp;Invoice'!A3674&lt;&gt;"",'Tracker&amp;Invoice'!A3674&lt;&gt;"ITEM",'Tracker&amp;Invoice'!A3672="ITEM"),1,0)</f>
        <v>0</v>
      </c>
      <c r="C3632" t="str">
        <f>IF(B3632=1,'Tracker&amp;Invoice'!A3674,C3631)</f>
        <v>BQ-198</v>
      </c>
      <c r="D3632" t="str">
        <f>IF(LEFT(TRIM('Tracker&amp;Invoice'!B3674),9)="INVOICE #","INVOICE",IF(TRIM('Tracker&amp;Invoice'!B3674)="Overall Completion INVOICE","OVERALL",""))</f>
        <v>INVOICE</v>
      </c>
      <c r="E3632">
        <f>IF(D3632="INVOICE",VALUE(MID(TRIM('Tracker&amp;Invoice'!B3674),10,10)),"")</f>
        <v>27</v>
      </c>
      <c r="F3632">
        <f>IF(B3632=1,IFERROR(LOOKUP(2,1/('Tracker&amp;Invoice'!$H3674:$AC3674&lt;&gt;""),COLUMN('Tracker&amp;Invoice'!$H3674:$AC3674)),8),F3631)</f>
        <v>14</v>
      </c>
      <c r="G3632">
        <f>IF(D3632="OVERALL",IFERROR(LOOKUP(2,1/('Tracker&amp;Invoice'!$H3674:$AC3674&lt;&gt;""),COLUMN('Tracker&amp;Invoice'!$H3674:$AC3674)),8),G3633)</f>
        <v>15</v>
      </c>
      <c r="H3632">
        <f t="shared" si="112"/>
        <v>15</v>
      </c>
      <c r="I3632" s="29">
        <f>IF(D3632="INVOICE",SUM('Tracker&amp;Invoice'!$H3674:INDEX('Tracker&amp;Invoice'!$A3674:$AC3674,1,H3632)),0)</f>
        <v>6090</v>
      </c>
      <c r="J3632" s="29">
        <f>IF(D3632="OVERALL",SUM('Tracker&amp;Invoice'!$H3674:$AC3674),0)</f>
        <v>0</v>
      </c>
    </row>
    <row r="3633" spans="1:10">
      <c r="A3633" t="e">
        <f t="shared" si="113"/>
        <v>#REF!</v>
      </c>
      <c r="B3633">
        <f>IF(AND('Tracker&amp;Invoice'!A3675&lt;&gt;"",'Tracker&amp;Invoice'!A3675&lt;&gt;"ITEM",'Tracker&amp;Invoice'!A3673="ITEM"),1,0)</f>
        <v>0</v>
      </c>
      <c r="C3633" t="str">
        <f>IF(B3633=1,'Tracker&amp;Invoice'!A3675,C3632)</f>
        <v>BQ-198</v>
      </c>
      <c r="D3633" t="str">
        <f>IF(LEFT(TRIM('Tracker&amp;Invoice'!B3675),9)="INVOICE #","INVOICE",IF(TRIM('Tracker&amp;Invoice'!B3675)="Overall Completion INVOICE","OVERALL",""))</f>
        <v/>
      </c>
      <c r="E3633" t="str">
        <f>IF(D3633="INVOICE",VALUE(MID(TRIM('Tracker&amp;Invoice'!B3675),10,10)),"")</f>
        <v/>
      </c>
      <c r="F3633">
        <f>IF(B3633=1,IFERROR(LOOKUP(2,1/('Tracker&amp;Invoice'!$H3675:$AC3675&lt;&gt;""),COLUMN('Tracker&amp;Invoice'!$H3675:$AC3675)),8),F3632)</f>
        <v>14</v>
      </c>
      <c r="G3633">
        <f>IF(D3633="OVERALL",IFERROR(LOOKUP(2,1/('Tracker&amp;Invoice'!$H3675:$AC3675&lt;&gt;""),COLUMN('Tracker&amp;Invoice'!$H3675:$AC3675)),8),G3634)</f>
        <v>15</v>
      </c>
      <c r="H3633">
        <f t="shared" si="112"/>
        <v>15</v>
      </c>
      <c r="I3633" s="29">
        <f>IF(D3633="INVOICE",SUM('Tracker&amp;Invoice'!$H3675:INDEX('Tracker&amp;Invoice'!$A3675:$AC3675,1,H3633)),0)</f>
        <v>0</v>
      </c>
      <c r="J3633" s="29">
        <f>IF(D3633="OVERALL",SUM('Tracker&amp;Invoice'!$H3675:$AC3675),0)</f>
        <v>0</v>
      </c>
    </row>
    <row r="3634" spans="1:10">
      <c r="A3634" t="e">
        <f t="shared" si="113"/>
        <v>#REF!</v>
      </c>
      <c r="B3634">
        <f>IF(AND('Tracker&amp;Invoice'!A3676&lt;&gt;"",'Tracker&amp;Invoice'!A3676&lt;&gt;"ITEM",'Tracker&amp;Invoice'!A3674="ITEM"),1,0)</f>
        <v>0</v>
      </c>
      <c r="C3634" t="str">
        <f>IF(B3634=1,'Tracker&amp;Invoice'!A3676,C3633)</f>
        <v>BQ-198</v>
      </c>
      <c r="D3634" t="str">
        <f>IF(LEFT(TRIM('Tracker&amp;Invoice'!B3676),9)="INVOICE #","INVOICE",IF(TRIM('Tracker&amp;Invoice'!B3676)="Overall Completion INVOICE","OVERALL",""))</f>
        <v>INVOICE</v>
      </c>
      <c r="E3634">
        <f>IF(D3634="INVOICE",VALUE(MID(TRIM('Tracker&amp;Invoice'!B3676),10,10)),"")</f>
        <v>31</v>
      </c>
      <c r="F3634">
        <f>IF(B3634=1,IFERROR(LOOKUP(2,1/('Tracker&amp;Invoice'!$H3676:$AC3676&lt;&gt;""),COLUMN('Tracker&amp;Invoice'!$H3676:$AC3676)),8),F3633)</f>
        <v>14</v>
      </c>
      <c r="G3634">
        <f>IF(D3634="OVERALL",IFERROR(LOOKUP(2,1/('Tracker&amp;Invoice'!$H3676:$AC3676&lt;&gt;""),COLUMN('Tracker&amp;Invoice'!$H3676:$AC3676)),8),G3635)</f>
        <v>15</v>
      </c>
      <c r="H3634">
        <f t="shared" si="112"/>
        <v>15</v>
      </c>
      <c r="I3634" s="29">
        <f>IF(D3634="INVOICE",SUM('Tracker&amp;Invoice'!$H3676:INDEX('Tracker&amp;Invoice'!$A3676:$AC3676,1,H3634)),0)</f>
        <v>630</v>
      </c>
      <c r="J3634" s="29">
        <f>IF(D3634="OVERALL",SUM('Tracker&amp;Invoice'!$H3676:$AC3676),0)</f>
        <v>0</v>
      </c>
    </row>
    <row r="3635" spans="1:10">
      <c r="A3635" t="e">
        <f t="shared" si="113"/>
        <v>#REF!</v>
      </c>
      <c r="B3635">
        <f>IF(AND('Tracker&amp;Invoice'!A3677&lt;&gt;"",'Tracker&amp;Invoice'!A3677&lt;&gt;"ITEM",'Tracker&amp;Invoice'!A3675="ITEM"),1,0)</f>
        <v>0</v>
      </c>
      <c r="C3635" t="str">
        <f>IF(B3635=1,'Tracker&amp;Invoice'!A3677,C3634)</f>
        <v>BQ-198</v>
      </c>
      <c r="D3635" t="str">
        <f>IF(LEFT(TRIM('Tracker&amp;Invoice'!B3677),9)="INVOICE #","INVOICE",IF(TRIM('Tracker&amp;Invoice'!B3677)="Overall Completion INVOICE","OVERALL",""))</f>
        <v/>
      </c>
      <c r="E3635" t="str">
        <f>IF(D3635="INVOICE",VALUE(MID(TRIM('Tracker&amp;Invoice'!B3677),10,10)),"")</f>
        <v/>
      </c>
      <c r="F3635">
        <f>IF(B3635=1,IFERROR(LOOKUP(2,1/('Tracker&amp;Invoice'!$H3677:$AC3677&lt;&gt;""),COLUMN('Tracker&amp;Invoice'!$H3677:$AC3677)),8),F3634)</f>
        <v>14</v>
      </c>
      <c r="G3635">
        <f>IF(D3635="OVERALL",IFERROR(LOOKUP(2,1/('Tracker&amp;Invoice'!$H3677:$AC3677&lt;&gt;""),COLUMN('Tracker&amp;Invoice'!$H3677:$AC3677)),8),G3636)</f>
        <v>15</v>
      </c>
      <c r="H3635">
        <f t="shared" si="112"/>
        <v>15</v>
      </c>
      <c r="I3635" s="29">
        <f>IF(D3635="INVOICE",SUM('Tracker&amp;Invoice'!$H3677:INDEX('Tracker&amp;Invoice'!$A3677:$AC3677,1,H3635)),0)</f>
        <v>0</v>
      </c>
      <c r="J3635" s="29">
        <f>IF(D3635="OVERALL",SUM('Tracker&amp;Invoice'!$H3677:$AC3677),0)</f>
        <v>0</v>
      </c>
    </row>
    <row r="3636" spans="1:10">
      <c r="A3636" t="e">
        <f t="shared" si="113"/>
        <v>#REF!</v>
      </c>
      <c r="B3636">
        <f>IF(AND('Tracker&amp;Invoice'!A3678&lt;&gt;"",'Tracker&amp;Invoice'!A3678&lt;&gt;"ITEM",'Tracker&amp;Invoice'!A3676="ITEM"),1,0)</f>
        <v>0</v>
      </c>
      <c r="C3636" t="str">
        <f>IF(B3636=1,'Tracker&amp;Invoice'!A3678,C3635)</f>
        <v>BQ-198</v>
      </c>
      <c r="D3636" t="str">
        <f>IF(LEFT(TRIM('Tracker&amp;Invoice'!B3678),9)="INVOICE #","INVOICE",IF(TRIM('Tracker&amp;Invoice'!B3678)="Overall Completion INVOICE","OVERALL",""))</f>
        <v>OVERALL</v>
      </c>
      <c r="E3636" t="str">
        <f>IF(D3636="INVOICE",VALUE(MID(TRIM('Tracker&amp;Invoice'!B3678),10,10)),"")</f>
        <v/>
      </c>
      <c r="F3636">
        <f>IF(B3636=1,IFERROR(LOOKUP(2,1/('Tracker&amp;Invoice'!$H3678:$AC3678&lt;&gt;""),COLUMN('Tracker&amp;Invoice'!$H3678:$AC3678)),8),F3635)</f>
        <v>14</v>
      </c>
      <c r="G3636">
        <f>IF(D3636="OVERALL",IFERROR(LOOKUP(2,1/('Tracker&amp;Invoice'!$H3678:$AC3678&lt;&gt;""),COLUMN('Tracker&amp;Invoice'!$H3678:$AC3678)),8),G3637)</f>
        <v>15</v>
      </c>
      <c r="H3636">
        <f t="shared" si="112"/>
        <v>15</v>
      </c>
      <c r="I3636" s="29">
        <f>IF(D3636="INVOICE",SUM('Tracker&amp;Invoice'!$H3678:INDEX('Tracker&amp;Invoice'!$A3678:$AC3678,1,H3636)),0)</f>
        <v>0</v>
      </c>
      <c r="J3636" s="29">
        <f>IF(D3636="OVERALL",SUM('Tracker&amp;Invoice'!$H3678:$AC3678),0)</f>
        <v>6720</v>
      </c>
    </row>
    <row r="3637" spans="1:10">
      <c r="A3637" t="e">
        <f t="shared" si="113"/>
        <v>#REF!</v>
      </c>
      <c r="B3637">
        <f>IF(AND('Tracker&amp;Invoice'!A3679&lt;&gt;"",'Tracker&amp;Invoice'!A3679&lt;&gt;"ITEM",'Tracker&amp;Invoice'!A3677="ITEM"),1,0)</f>
        <v>0</v>
      </c>
      <c r="C3637" t="str">
        <f>IF(B3637=1,'Tracker&amp;Invoice'!A3679,C3636)</f>
        <v>BQ-198</v>
      </c>
      <c r="D3637" t="str">
        <f>IF(LEFT(TRIM('Tracker&amp;Invoice'!B3679),9)="INVOICE #","INVOICE",IF(TRIM('Tracker&amp;Invoice'!B3679)="Overall Completion INVOICE","OVERALL",""))</f>
        <v/>
      </c>
      <c r="E3637" t="str">
        <f>IF(D3637="INVOICE",VALUE(MID(TRIM('Tracker&amp;Invoice'!B3679),10,10)),"")</f>
        <v/>
      </c>
      <c r="F3637">
        <f>IF(B3637=1,IFERROR(LOOKUP(2,1/('Tracker&amp;Invoice'!$H3679:$AC3679&lt;&gt;""),COLUMN('Tracker&amp;Invoice'!$H3679:$AC3679)),8),F3636)</f>
        <v>14</v>
      </c>
      <c r="G3637">
        <f>IF(D3637="OVERALL",IFERROR(LOOKUP(2,1/('Tracker&amp;Invoice'!$H3679:$AC3679&lt;&gt;""),COLUMN('Tracker&amp;Invoice'!$H3679:$AC3679)),8),G3638)</f>
        <v>15</v>
      </c>
      <c r="H3637">
        <f t="shared" si="112"/>
        <v>15</v>
      </c>
      <c r="I3637" s="29">
        <f>IF(D3637="INVOICE",SUM('Tracker&amp;Invoice'!$H3679:INDEX('Tracker&amp;Invoice'!$A3679:$AC3679,1,H3637)),0)</f>
        <v>0</v>
      </c>
      <c r="J3637" s="29">
        <f>IF(D3637="OVERALL",SUM('Tracker&amp;Invoice'!$H3679:$AC3679),0)</f>
        <v>0</v>
      </c>
    </row>
    <row r="3638" spans="1:10">
      <c r="A3638" t="e">
        <f t="shared" si="113"/>
        <v>#REF!</v>
      </c>
      <c r="B3638">
        <f>IF(AND('Tracker&amp;Invoice'!A3680&lt;&gt;"",'Tracker&amp;Invoice'!A3680&lt;&gt;"ITEM",'Tracker&amp;Invoice'!A3678="ITEM"),1,0)</f>
        <v>0</v>
      </c>
      <c r="C3638" t="str">
        <f>IF(B3638=1,'Tracker&amp;Invoice'!A3680,C3637)</f>
        <v>BQ-198</v>
      </c>
      <c r="D3638" t="str">
        <f>IF(LEFT(TRIM('Tracker&amp;Invoice'!B3680),9)="INVOICE #","INVOICE",IF(TRIM('Tracker&amp;Invoice'!B3680)="Overall Completion INVOICE","OVERALL",""))</f>
        <v/>
      </c>
      <c r="E3638" t="str">
        <f>IF(D3638="INVOICE",VALUE(MID(TRIM('Tracker&amp;Invoice'!B3680),10,10)),"")</f>
        <v/>
      </c>
      <c r="F3638">
        <f>IF(B3638=1,IFERROR(LOOKUP(2,1/('Tracker&amp;Invoice'!$H3680:$AC3680&lt;&gt;""),COLUMN('Tracker&amp;Invoice'!$H3680:$AC3680)),8),F3637)</f>
        <v>14</v>
      </c>
      <c r="G3638">
        <f>IF(D3638="OVERALL",IFERROR(LOOKUP(2,1/('Tracker&amp;Invoice'!$H3680:$AC3680&lt;&gt;""),COLUMN('Tracker&amp;Invoice'!$H3680:$AC3680)),8),G3639)</f>
        <v>15</v>
      </c>
      <c r="H3638">
        <f t="shared" si="112"/>
        <v>15</v>
      </c>
      <c r="I3638" s="29">
        <f>IF(D3638="INVOICE",SUM('Tracker&amp;Invoice'!$H3680:INDEX('Tracker&amp;Invoice'!$A3680:$AC3680,1,H3638)),0)</f>
        <v>0</v>
      </c>
      <c r="J3638" s="29">
        <f>IF(D3638="OVERALL",SUM('Tracker&amp;Invoice'!$H3680:$AC3680),0)</f>
        <v>0</v>
      </c>
    </row>
    <row r="3639" spans="1:10">
      <c r="A3639" t="e">
        <f t="shared" si="113"/>
        <v>#REF!</v>
      </c>
      <c r="B3639">
        <f>IF(AND('Tracker&amp;Invoice'!A3681&lt;&gt;"",'Tracker&amp;Invoice'!A3681&lt;&gt;"ITEM",'Tracker&amp;Invoice'!A3679="ITEM"),1,0)</f>
        <v>0</v>
      </c>
      <c r="C3639" t="str">
        <f>IF(B3639=1,'Tracker&amp;Invoice'!A3681,C3638)</f>
        <v>BQ-198</v>
      </c>
      <c r="D3639" t="str">
        <f>IF(LEFT(TRIM('Tracker&amp;Invoice'!B3681),9)="INVOICE #","INVOICE",IF(TRIM('Tracker&amp;Invoice'!B3681)="Overall Completion INVOICE","OVERALL",""))</f>
        <v/>
      </c>
      <c r="E3639" t="str">
        <f>IF(D3639="INVOICE",VALUE(MID(TRIM('Tracker&amp;Invoice'!B3681),10,10)),"")</f>
        <v/>
      </c>
      <c r="F3639">
        <f>IF(B3639=1,IFERROR(LOOKUP(2,1/('Tracker&amp;Invoice'!$H3681:$AC3681&lt;&gt;""),COLUMN('Tracker&amp;Invoice'!$H3681:$AC3681)),8),F3638)</f>
        <v>14</v>
      </c>
      <c r="G3639">
        <f>IF(D3639="OVERALL",IFERROR(LOOKUP(2,1/('Tracker&amp;Invoice'!$H3681:$AC3681&lt;&gt;""),COLUMN('Tracker&amp;Invoice'!$H3681:$AC3681)),8),G3640)</f>
        <v>15</v>
      </c>
      <c r="H3639">
        <f t="shared" si="112"/>
        <v>15</v>
      </c>
      <c r="I3639" s="29">
        <f>IF(D3639="INVOICE",SUM('Tracker&amp;Invoice'!$H3681:INDEX('Tracker&amp;Invoice'!$A3681:$AC3681,1,H3639)),0)</f>
        <v>0</v>
      </c>
      <c r="J3639" s="29">
        <f>IF(D3639="OVERALL",SUM('Tracker&amp;Invoice'!$H3681:$AC3681),0)</f>
        <v>0</v>
      </c>
    </row>
    <row r="3640" spans="1:10">
      <c r="A3640" t="e">
        <f t="shared" si="113"/>
        <v>#REF!</v>
      </c>
      <c r="B3640">
        <f>IF(AND('Tracker&amp;Invoice'!A3682&lt;&gt;"",'Tracker&amp;Invoice'!A3682&lt;&gt;"ITEM",'Tracker&amp;Invoice'!A3680="ITEM"),1,0)</f>
        <v>0</v>
      </c>
      <c r="C3640" t="str">
        <f>IF(B3640=1,'Tracker&amp;Invoice'!A3682,C3639)</f>
        <v>BQ-198</v>
      </c>
      <c r="D3640" t="str">
        <f>IF(LEFT(TRIM('Tracker&amp;Invoice'!B3682),9)="INVOICE #","INVOICE",IF(TRIM('Tracker&amp;Invoice'!B3682)="Overall Completion INVOICE","OVERALL",""))</f>
        <v/>
      </c>
      <c r="E3640" t="str">
        <f>IF(D3640="INVOICE",VALUE(MID(TRIM('Tracker&amp;Invoice'!B3682),10,10)),"")</f>
        <v/>
      </c>
      <c r="F3640">
        <f>IF(B3640=1,IFERROR(LOOKUP(2,1/('Tracker&amp;Invoice'!$H3682:$AC3682&lt;&gt;""),COLUMN('Tracker&amp;Invoice'!$H3682:$AC3682)),8),F3639)</f>
        <v>14</v>
      </c>
      <c r="G3640">
        <f>IF(D3640="OVERALL",IFERROR(LOOKUP(2,1/('Tracker&amp;Invoice'!$H3682:$AC3682&lt;&gt;""),COLUMN('Tracker&amp;Invoice'!$H3682:$AC3682)),8),G3641)</f>
        <v>15</v>
      </c>
      <c r="H3640">
        <f t="shared" si="112"/>
        <v>15</v>
      </c>
      <c r="I3640" s="29">
        <f>IF(D3640="INVOICE",SUM('Tracker&amp;Invoice'!$H3682:INDEX('Tracker&amp;Invoice'!$A3682:$AC3682,1,H3640)),0)</f>
        <v>0</v>
      </c>
      <c r="J3640" s="29">
        <f>IF(D3640="OVERALL",SUM('Tracker&amp;Invoice'!$H3682:$AC3682),0)</f>
        <v>0</v>
      </c>
    </row>
    <row r="3641" spans="1:10">
      <c r="A3641" t="e">
        <f t="shared" si="113"/>
        <v>#REF!</v>
      </c>
      <c r="B3641">
        <f>IF(AND('Tracker&amp;Invoice'!A3683&lt;&gt;"",'Tracker&amp;Invoice'!A3683&lt;&gt;"ITEM",'Tracker&amp;Invoice'!A3681="ITEM"),1,0)</f>
        <v>0</v>
      </c>
      <c r="C3641" t="str">
        <f>IF(B3641=1,'Tracker&amp;Invoice'!A3683,C3640)</f>
        <v>BQ-198</v>
      </c>
      <c r="D3641" t="str">
        <f>IF(LEFT(TRIM('Tracker&amp;Invoice'!B3683),9)="INVOICE #","INVOICE",IF(TRIM('Tracker&amp;Invoice'!B3683)="Overall Completion INVOICE","OVERALL",""))</f>
        <v/>
      </c>
      <c r="E3641" t="str">
        <f>IF(D3641="INVOICE",VALUE(MID(TRIM('Tracker&amp;Invoice'!B3683),10,10)),"")</f>
        <v/>
      </c>
      <c r="F3641">
        <f>IF(B3641=1,IFERROR(LOOKUP(2,1/('Tracker&amp;Invoice'!$H3683:$AC3683&lt;&gt;""),COLUMN('Tracker&amp;Invoice'!$H3683:$AC3683)),8),F3640)</f>
        <v>14</v>
      </c>
      <c r="G3641">
        <f>IF(D3641="OVERALL",IFERROR(LOOKUP(2,1/('Tracker&amp;Invoice'!$H3683:$AC3683&lt;&gt;""),COLUMN('Tracker&amp;Invoice'!$H3683:$AC3683)),8),G3642)</f>
        <v>15</v>
      </c>
      <c r="H3641">
        <f t="shared" si="112"/>
        <v>15</v>
      </c>
      <c r="I3641" s="29">
        <f>IF(D3641="INVOICE",SUM('Tracker&amp;Invoice'!$H3683:INDEX('Tracker&amp;Invoice'!$A3683:$AC3683,1,H3641)),0)</f>
        <v>0</v>
      </c>
      <c r="J3641" s="29">
        <f>IF(D3641="OVERALL",SUM('Tracker&amp;Invoice'!$H3683:$AC3683),0)</f>
        <v>0</v>
      </c>
    </row>
    <row r="3642" spans="1:10">
      <c r="A3642" t="e">
        <f t="shared" si="113"/>
        <v>#REF!</v>
      </c>
      <c r="B3642">
        <f>IF(AND('Tracker&amp;Invoice'!A3684&lt;&gt;"",'Tracker&amp;Invoice'!A3684&lt;&gt;"ITEM",'Tracker&amp;Invoice'!A3682="ITEM"),1,0)</f>
        <v>0</v>
      </c>
      <c r="C3642" t="str">
        <f>IF(B3642=1,'Tracker&amp;Invoice'!A3684,C3641)</f>
        <v>BQ-198</v>
      </c>
      <c r="D3642" t="str">
        <f>IF(LEFT(TRIM('Tracker&amp;Invoice'!B3684),9)="INVOICE #","INVOICE",IF(TRIM('Tracker&amp;Invoice'!B3684)="Overall Completion INVOICE","OVERALL",""))</f>
        <v/>
      </c>
      <c r="E3642" t="str">
        <f>IF(D3642="INVOICE",VALUE(MID(TRIM('Tracker&amp;Invoice'!B3684),10,10)),"")</f>
        <v/>
      </c>
      <c r="F3642">
        <f>IF(B3642=1,IFERROR(LOOKUP(2,1/('Tracker&amp;Invoice'!$H3684:$AC3684&lt;&gt;""),COLUMN('Tracker&amp;Invoice'!$H3684:$AC3684)),8),F3641)</f>
        <v>14</v>
      </c>
      <c r="G3642">
        <f>IF(D3642="OVERALL",IFERROR(LOOKUP(2,1/('Tracker&amp;Invoice'!$H3684:$AC3684&lt;&gt;""),COLUMN('Tracker&amp;Invoice'!$H3684:$AC3684)),8),G3643)</f>
        <v>15</v>
      </c>
      <c r="H3642">
        <f t="shared" si="112"/>
        <v>15</v>
      </c>
      <c r="I3642" s="29">
        <f>IF(D3642="INVOICE",SUM('Tracker&amp;Invoice'!$H3684:INDEX('Tracker&amp;Invoice'!$A3684:$AC3684,1,H3642)),0)</f>
        <v>0</v>
      </c>
      <c r="J3642" s="29">
        <f>IF(D3642="OVERALL",SUM('Tracker&amp;Invoice'!$H3684:$AC3684),0)</f>
        <v>0</v>
      </c>
    </row>
    <row r="3643" spans="1:10">
      <c r="A3643" t="e">
        <f t="shared" si="113"/>
        <v>#REF!</v>
      </c>
      <c r="B3643">
        <f>IF(AND('Tracker&amp;Invoice'!A3685&lt;&gt;"",'Tracker&amp;Invoice'!A3685&lt;&gt;"ITEM",'Tracker&amp;Invoice'!A3683="ITEM"),1,0)</f>
        <v>0</v>
      </c>
      <c r="C3643" t="str">
        <f>IF(B3643=1,'Tracker&amp;Invoice'!A3685,C3642)</f>
        <v>BQ-198</v>
      </c>
      <c r="D3643" t="str">
        <f>IF(LEFT(TRIM('Tracker&amp;Invoice'!B3685),9)="INVOICE #","INVOICE",IF(TRIM('Tracker&amp;Invoice'!B3685)="Overall Completion INVOICE","OVERALL",""))</f>
        <v/>
      </c>
      <c r="E3643" t="str">
        <f>IF(D3643="INVOICE",VALUE(MID(TRIM('Tracker&amp;Invoice'!B3685),10,10)),"")</f>
        <v/>
      </c>
      <c r="F3643">
        <f>IF(B3643=1,IFERROR(LOOKUP(2,1/('Tracker&amp;Invoice'!$H3685:$AC3685&lt;&gt;""),COLUMN('Tracker&amp;Invoice'!$H3685:$AC3685)),8),F3642)</f>
        <v>14</v>
      </c>
      <c r="G3643">
        <f>IF(D3643="OVERALL",IFERROR(LOOKUP(2,1/('Tracker&amp;Invoice'!$H3685:$AC3685&lt;&gt;""),COLUMN('Tracker&amp;Invoice'!$H3685:$AC3685)),8),G3644)</f>
        <v>15</v>
      </c>
      <c r="H3643">
        <f t="shared" si="112"/>
        <v>15</v>
      </c>
      <c r="I3643" s="29">
        <f>IF(D3643="INVOICE",SUM('Tracker&amp;Invoice'!$H3685:INDEX('Tracker&amp;Invoice'!$A3685:$AC3685,1,H3643)),0)</f>
        <v>0</v>
      </c>
      <c r="J3643" s="29">
        <f>IF(D3643="OVERALL",SUM('Tracker&amp;Invoice'!$H3685:$AC3685),0)</f>
        <v>0</v>
      </c>
    </row>
    <row r="3644" spans="1:10">
      <c r="A3644" t="e">
        <f t="shared" si="113"/>
        <v>#REF!</v>
      </c>
      <c r="B3644">
        <f>IF(AND('Tracker&amp;Invoice'!A3686&lt;&gt;"",'Tracker&amp;Invoice'!A3686&lt;&gt;"ITEM",'Tracker&amp;Invoice'!A3684="ITEM"),1,0)</f>
        <v>0</v>
      </c>
      <c r="C3644" t="str">
        <f>IF(B3644=1,'Tracker&amp;Invoice'!A3686,C3643)</f>
        <v>BQ-198</v>
      </c>
      <c r="D3644" t="str">
        <f>IF(LEFT(TRIM('Tracker&amp;Invoice'!B3686),9)="INVOICE #","INVOICE",IF(TRIM('Tracker&amp;Invoice'!B3686)="Overall Completion INVOICE","OVERALL",""))</f>
        <v/>
      </c>
      <c r="E3644" t="str">
        <f>IF(D3644="INVOICE",VALUE(MID(TRIM('Tracker&amp;Invoice'!B3686),10,10)),"")</f>
        <v/>
      </c>
      <c r="F3644">
        <f>IF(B3644=1,IFERROR(LOOKUP(2,1/('Tracker&amp;Invoice'!$H3686:$AC3686&lt;&gt;""),COLUMN('Tracker&amp;Invoice'!$H3686:$AC3686)),8),F3643)</f>
        <v>14</v>
      </c>
      <c r="G3644">
        <f>IF(D3644="OVERALL",IFERROR(LOOKUP(2,1/('Tracker&amp;Invoice'!$H3686:$AC3686&lt;&gt;""),COLUMN('Tracker&amp;Invoice'!$H3686:$AC3686)),8),G3645)</f>
        <v>15</v>
      </c>
      <c r="H3644">
        <f t="shared" si="112"/>
        <v>15</v>
      </c>
      <c r="I3644" s="29">
        <f>IF(D3644="INVOICE",SUM('Tracker&amp;Invoice'!$H3686:INDEX('Tracker&amp;Invoice'!$A3686:$AC3686,1,H3644)),0)</f>
        <v>0</v>
      </c>
      <c r="J3644" s="29">
        <f>IF(D3644="OVERALL",SUM('Tracker&amp;Invoice'!$H3686:$AC3686),0)</f>
        <v>0</v>
      </c>
    </row>
    <row r="3645" spans="1:10">
      <c r="A3645" t="e">
        <f t="shared" si="113"/>
        <v>#REF!</v>
      </c>
      <c r="B3645">
        <f>IF(AND('Tracker&amp;Invoice'!A3687&lt;&gt;"",'Tracker&amp;Invoice'!A3687&lt;&gt;"ITEM",'Tracker&amp;Invoice'!A3685="ITEM"),1,0)</f>
        <v>1</v>
      </c>
      <c r="C3645" t="str">
        <f>IF(B3645=1,'Tracker&amp;Invoice'!A3687,C3644)</f>
        <v>BQ-199</v>
      </c>
      <c r="D3645" t="str">
        <f>IF(LEFT(TRIM('Tracker&amp;Invoice'!B3687),9)="INVOICE #","INVOICE",IF(TRIM('Tracker&amp;Invoice'!B3687)="Overall Completion INVOICE","OVERALL",""))</f>
        <v/>
      </c>
      <c r="E3645" t="str">
        <f>IF(D3645="INVOICE",VALUE(MID(TRIM('Tracker&amp;Invoice'!B3687),10,10)),"")</f>
        <v/>
      </c>
      <c r="F3645">
        <f>IF(B3645=1,IFERROR(LOOKUP(2,1/('Tracker&amp;Invoice'!$H3687:$AC3687&lt;&gt;""),COLUMN('Tracker&amp;Invoice'!$H3687:$AC3687)),8),F3644)</f>
        <v>14</v>
      </c>
      <c r="G3645">
        <f>IF(D3645="OVERALL",IFERROR(LOOKUP(2,1/('Tracker&amp;Invoice'!$H3687:$AC3687&lt;&gt;""),COLUMN('Tracker&amp;Invoice'!$H3687:$AC3687)),8),G3646)</f>
        <v>15</v>
      </c>
      <c r="H3645">
        <f t="shared" si="112"/>
        <v>15</v>
      </c>
      <c r="I3645" s="29">
        <f>IF(D3645="INVOICE",SUM('Tracker&amp;Invoice'!$H3687:INDEX('Tracker&amp;Invoice'!$A3687:$AC3687,1,H3645)),0)</f>
        <v>0</v>
      </c>
      <c r="J3645" s="29">
        <f>IF(D3645="OVERALL",SUM('Tracker&amp;Invoice'!$H3687:$AC3687),0)</f>
        <v>0</v>
      </c>
    </row>
    <row r="3646" spans="1:10">
      <c r="A3646" t="e">
        <f t="shared" si="113"/>
        <v>#REF!</v>
      </c>
      <c r="B3646">
        <f>IF(AND('Tracker&amp;Invoice'!A3688&lt;&gt;"",'Tracker&amp;Invoice'!A3688&lt;&gt;"ITEM",'Tracker&amp;Invoice'!A3686="ITEM"),1,0)</f>
        <v>0</v>
      </c>
      <c r="C3646" t="str">
        <f>IF(B3646=1,'Tracker&amp;Invoice'!A3688,C3645)</f>
        <v>BQ-199</v>
      </c>
      <c r="D3646" t="str">
        <f>IF(LEFT(TRIM('Tracker&amp;Invoice'!B3688),9)="INVOICE #","INVOICE",IF(TRIM('Tracker&amp;Invoice'!B3688)="Overall Completion INVOICE","OVERALL",""))</f>
        <v/>
      </c>
      <c r="E3646" t="str">
        <f>IF(D3646="INVOICE",VALUE(MID(TRIM('Tracker&amp;Invoice'!B3688),10,10)),"")</f>
        <v/>
      </c>
      <c r="F3646">
        <f>IF(B3646=1,IFERROR(LOOKUP(2,1/('Tracker&amp;Invoice'!$H3688:$AC3688&lt;&gt;""),COLUMN('Tracker&amp;Invoice'!$H3688:$AC3688)),8),F3645)</f>
        <v>14</v>
      </c>
      <c r="G3646">
        <f>IF(D3646="OVERALL",IFERROR(LOOKUP(2,1/('Tracker&amp;Invoice'!$H3688:$AC3688&lt;&gt;""),COLUMN('Tracker&amp;Invoice'!$H3688:$AC3688)),8),G3647)</f>
        <v>15</v>
      </c>
      <c r="H3646">
        <f t="shared" si="112"/>
        <v>15</v>
      </c>
      <c r="I3646" s="29">
        <f>IF(D3646="INVOICE",SUM('Tracker&amp;Invoice'!$H3688:INDEX('Tracker&amp;Invoice'!$A3688:$AC3688,1,H3646)),0)</f>
        <v>0</v>
      </c>
      <c r="J3646" s="29">
        <f>IF(D3646="OVERALL",SUM('Tracker&amp;Invoice'!$H3688:$AC3688),0)</f>
        <v>0</v>
      </c>
    </row>
    <row r="3647" spans="1:10">
      <c r="A3647" t="e">
        <f t="shared" si="113"/>
        <v>#REF!</v>
      </c>
      <c r="B3647">
        <f>IF(AND('Tracker&amp;Invoice'!A3689&lt;&gt;"",'Tracker&amp;Invoice'!A3689&lt;&gt;"ITEM",'Tracker&amp;Invoice'!A3687="ITEM"),1,0)</f>
        <v>0</v>
      </c>
      <c r="C3647" t="str">
        <f>IF(B3647=1,'Tracker&amp;Invoice'!A3689,C3646)</f>
        <v>BQ-199</v>
      </c>
      <c r="D3647" t="str">
        <f>IF(LEFT(TRIM('Tracker&amp;Invoice'!B3689),9)="INVOICE #","INVOICE",IF(TRIM('Tracker&amp;Invoice'!B3689)="Overall Completion INVOICE","OVERALL",""))</f>
        <v/>
      </c>
      <c r="E3647" t="str">
        <f>IF(D3647="INVOICE",VALUE(MID(TRIM('Tracker&amp;Invoice'!B3689),10,10)),"")</f>
        <v/>
      </c>
      <c r="F3647">
        <f>IF(B3647=1,IFERROR(LOOKUP(2,1/('Tracker&amp;Invoice'!$H3689:$AC3689&lt;&gt;""),COLUMN('Tracker&amp;Invoice'!$H3689:$AC3689)),8),F3646)</f>
        <v>14</v>
      </c>
      <c r="G3647">
        <f>IF(D3647="OVERALL",IFERROR(LOOKUP(2,1/('Tracker&amp;Invoice'!$H3689:$AC3689&lt;&gt;""),COLUMN('Tracker&amp;Invoice'!$H3689:$AC3689)),8),G3648)</f>
        <v>15</v>
      </c>
      <c r="H3647">
        <f t="shared" si="112"/>
        <v>15</v>
      </c>
      <c r="I3647" s="29">
        <f>IF(D3647="INVOICE",SUM('Tracker&amp;Invoice'!$H3689:INDEX('Tracker&amp;Invoice'!$A3689:$AC3689,1,H3647)),0)</f>
        <v>0</v>
      </c>
      <c r="J3647" s="29">
        <f>IF(D3647="OVERALL",SUM('Tracker&amp;Invoice'!$H3689:$AC3689),0)</f>
        <v>0</v>
      </c>
    </row>
    <row r="3648" spans="1:10">
      <c r="A3648" t="e">
        <f t="shared" si="113"/>
        <v>#REF!</v>
      </c>
      <c r="B3648">
        <f>IF(AND('Tracker&amp;Invoice'!A3690&lt;&gt;"",'Tracker&amp;Invoice'!A3690&lt;&gt;"ITEM",'Tracker&amp;Invoice'!A3688="ITEM"),1,0)</f>
        <v>0</v>
      </c>
      <c r="C3648" t="str">
        <f>IF(B3648=1,'Tracker&amp;Invoice'!A3690,C3647)</f>
        <v>BQ-199</v>
      </c>
      <c r="D3648" t="str">
        <f>IF(LEFT(TRIM('Tracker&amp;Invoice'!B3690),9)="INVOICE #","INVOICE",IF(TRIM('Tracker&amp;Invoice'!B3690)="Overall Completion INVOICE","OVERALL",""))</f>
        <v>INVOICE</v>
      </c>
      <c r="E3648">
        <f>IF(D3648="INVOICE",VALUE(MID(TRIM('Tracker&amp;Invoice'!B3690),10,10)),"")</f>
        <v>27</v>
      </c>
      <c r="F3648">
        <f>IF(B3648=1,IFERROR(LOOKUP(2,1/('Tracker&amp;Invoice'!$H3690:$AC3690&lt;&gt;""),COLUMN('Tracker&amp;Invoice'!$H3690:$AC3690)),8),F3647)</f>
        <v>14</v>
      </c>
      <c r="G3648">
        <f>IF(D3648="OVERALL",IFERROR(LOOKUP(2,1/('Tracker&amp;Invoice'!$H3690:$AC3690&lt;&gt;""),COLUMN('Tracker&amp;Invoice'!$H3690:$AC3690)),8),G3649)</f>
        <v>15</v>
      </c>
      <c r="H3648">
        <f t="shared" si="112"/>
        <v>15</v>
      </c>
      <c r="I3648" s="29">
        <f>IF(D3648="INVOICE",SUM('Tracker&amp;Invoice'!$H3690:INDEX('Tracker&amp;Invoice'!$A3690:$AC3690,1,H3648)),0)</f>
        <v>6090</v>
      </c>
      <c r="J3648" s="29">
        <f>IF(D3648="OVERALL",SUM('Tracker&amp;Invoice'!$H3690:$AC3690),0)</f>
        <v>0</v>
      </c>
    </row>
    <row r="3649" spans="1:10">
      <c r="A3649" t="e">
        <f t="shared" si="113"/>
        <v>#REF!</v>
      </c>
      <c r="B3649">
        <f>IF(AND('Tracker&amp;Invoice'!A3691&lt;&gt;"",'Tracker&amp;Invoice'!A3691&lt;&gt;"ITEM",'Tracker&amp;Invoice'!A3689="ITEM"),1,0)</f>
        <v>0</v>
      </c>
      <c r="C3649" t="str">
        <f>IF(B3649=1,'Tracker&amp;Invoice'!A3691,C3648)</f>
        <v>BQ-199</v>
      </c>
      <c r="D3649" t="str">
        <f>IF(LEFT(TRIM('Tracker&amp;Invoice'!B3691),9)="INVOICE #","INVOICE",IF(TRIM('Tracker&amp;Invoice'!B3691)="Overall Completion INVOICE","OVERALL",""))</f>
        <v/>
      </c>
      <c r="E3649" t="str">
        <f>IF(D3649="INVOICE",VALUE(MID(TRIM('Tracker&amp;Invoice'!B3691),10,10)),"")</f>
        <v/>
      </c>
      <c r="F3649">
        <f>IF(B3649=1,IFERROR(LOOKUP(2,1/('Tracker&amp;Invoice'!$H3691:$AC3691&lt;&gt;""),COLUMN('Tracker&amp;Invoice'!$H3691:$AC3691)),8),F3648)</f>
        <v>14</v>
      </c>
      <c r="G3649">
        <f>IF(D3649="OVERALL",IFERROR(LOOKUP(2,1/('Tracker&amp;Invoice'!$H3691:$AC3691&lt;&gt;""),COLUMN('Tracker&amp;Invoice'!$H3691:$AC3691)),8),G3650)</f>
        <v>15</v>
      </c>
      <c r="H3649">
        <f t="shared" si="112"/>
        <v>15</v>
      </c>
      <c r="I3649" s="29">
        <f>IF(D3649="INVOICE",SUM('Tracker&amp;Invoice'!$H3691:INDEX('Tracker&amp;Invoice'!$A3691:$AC3691,1,H3649)),0)</f>
        <v>0</v>
      </c>
      <c r="J3649" s="29">
        <f>IF(D3649="OVERALL",SUM('Tracker&amp;Invoice'!$H3691:$AC3691),0)</f>
        <v>0</v>
      </c>
    </row>
    <row r="3650" spans="1:10">
      <c r="A3650" t="e">
        <f t="shared" si="113"/>
        <v>#REF!</v>
      </c>
      <c r="B3650">
        <f>IF(AND('Tracker&amp;Invoice'!A3692&lt;&gt;"",'Tracker&amp;Invoice'!A3692&lt;&gt;"ITEM",'Tracker&amp;Invoice'!A3690="ITEM"),1,0)</f>
        <v>0</v>
      </c>
      <c r="C3650" t="str">
        <f>IF(B3650=1,'Tracker&amp;Invoice'!A3692,C3649)</f>
        <v>BQ-199</v>
      </c>
      <c r="D3650" t="str">
        <f>IF(LEFT(TRIM('Tracker&amp;Invoice'!B3692),9)="INVOICE #","INVOICE",IF(TRIM('Tracker&amp;Invoice'!B3692)="Overall Completion INVOICE","OVERALL",""))</f>
        <v/>
      </c>
      <c r="E3650" t="str">
        <f>IF(D3650="INVOICE",VALUE(MID(TRIM('Tracker&amp;Invoice'!B3692),10,10)),"")</f>
        <v/>
      </c>
      <c r="F3650">
        <f>IF(B3650=1,IFERROR(LOOKUP(2,1/('Tracker&amp;Invoice'!$H3692:$AC3692&lt;&gt;""),COLUMN('Tracker&amp;Invoice'!$H3692:$AC3692)),8),F3649)</f>
        <v>14</v>
      </c>
      <c r="G3650">
        <f>IF(D3650="OVERALL",IFERROR(LOOKUP(2,1/('Tracker&amp;Invoice'!$H3692:$AC3692&lt;&gt;""),COLUMN('Tracker&amp;Invoice'!$H3692:$AC3692)),8),G3651)</f>
        <v>15</v>
      </c>
      <c r="H3650">
        <f t="shared" si="112"/>
        <v>15</v>
      </c>
      <c r="I3650" s="29">
        <f>IF(D3650="INVOICE",SUM('Tracker&amp;Invoice'!$H3692:INDEX('Tracker&amp;Invoice'!$A3692:$AC3692,1,H3650)),0)</f>
        <v>0</v>
      </c>
      <c r="J3650" s="29">
        <f>IF(D3650="OVERALL",SUM('Tracker&amp;Invoice'!$H3692:$AC3692),0)</f>
        <v>0</v>
      </c>
    </row>
    <row r="3651" spans="1:10">
      <c r="A3651" t="e">
        <f t="shared" si="113"/>
        <v>#REF!</v>
      </c>
      <c r="B3651">
        <f>IF(AND('Tracker&amp;Invoice'!A3693&lt;&gt;"",'Tracker&amp;Invoice'!A3693&lt;&gt;"ITEM",'Tracker&amp;Invoice'!A3691="ITEM"),1,0)</f>
        <v>0</v>
      </c>
      <c r="C3651" t="str">
        <f>IF(B3651=1,'Tracker&amp;Invoice'!A3693,C3650)</f>
        <v>BQ-199</v>
      </c>
      <c r="D3651" t="str">
        <f>IF(LEFT(TRIM('Tracker&amp;Invoice'!B3693),9)="INVOICE #","INVOICE",IF(TRIM('Tracker&amp;Invoice'!B3693)="Overall Completion INVOICE","OVERALL",""))</f>
        <v/>
      </c>
      <c r="E3651" t="str">
        <f>IF(D3651="INVOICE",VALUE(MID(TRIM('Tracker&amp;Invoice'!B3693),10,10)),"")</f>
        <v/>
      </c>
      <c r="F3651">
        <f>IF(B3651=1,IFERROR(LOOKUP(2,1/('Tracker&amp;Invoice'!$H3693:$AC3693&lt;&gt;""),COLUMN('Tracker&amp;Invoice'!$H3693:$AC3693)),8),F3650)</f>
        <v>14</v>
      </c>
      <c r="G3651">
        <f>IF(D3651="OVERALL",IFERROR(LOOKUP(2,1/('Tracker&amp;Invoice'!$H3693:$AC3693&lt;&gt;""),COLUMN('Tracker&amp;Invoice'!$H3693:$AC3693)),8),G3652)</f>
        <v>15</v>
      </c>
      <c r="H3651">
        <f t="shared" ref="H3651:H3714" si="114">MAX(F3651,G3651)</f>
        <v>15</v>
      </c>
      <c r="I3651" s="29">
        <f>IF(D3651="INVOICE",SUM('Tracker&amp;Invoice'!$H3693:INDEX('Tracker&amp;Invoice'!$A3693:$AC3693,1,H3651)),0)</f>
        <v>0</v>
      </c>
      <c r="J3651" s="29">
        <f>IF(D3651="OVERALL",SUM('Tracker&amp;Invoice'!$H3693:$AC3693),0)</f>
        <v>0</v>
      </c>
    </row>
    <row r="3652" spans="1:10">
      <c r="A3652" t="e">
        <f t="shared" ref="A3652:A3715" si="115">A3651+B3652</f>
        <v>#REF!</v>
      </c>
      <c r="B3652">
        <f>IF(AND('Tracker&amp;Invoice'!A3694&lt;&gt;"",'Tracker&amp;Invoice'!A3694&lt;&gt;"ITEM",'Tracker&amp;Invoice'!A3692="ITEM"),1,0)</f>
        <v>0</v>
      </c>
      <c r="C3652" t="str">
        <f>IF(B3652=1,'Tracker&amp;Invoice'!A3694,C3651)</f>
        <v>BQ-199</v>
      </c>
      <c r="D3652" t="str">
        <f>IF(LEFT(TRIM('Tracker&amp;Invoice'!B3694),9)="INVOICE #","INVOICE",IF(TRIM('Tracker&amp;Invoice'!B3694)="Overall Completion INVOICE","OVERALL",""))</f>
        <v>OVERALL</v>
      </c>
      <c r="E3652" t="str">
        <f>IF(D3652="INVOICE",VALUE(MID(TRIM('Tracker&amp;Invoice'!B3694),10,10)),"")</f>
        <v/>
      </c>
      <c r="F3652">
        <f>IF(B3652=1,IFERROR(LOOKUP(2,1/('Tracker&amp;Invoice'!$H3694:$AC3694&lt;&gt;""),COLUMN('Tracker&amp;Invoice'!$H3694:$AC3694)),8),F3651)</f>
        <v>14</v>
      </c>
      <c r="G3652">
        <f>IF(D3652="OVERALL",IFERROR(LOOKUP(2,1/('Tracker&amp;Invoice'!$H3694:$AC3694&lt;&gt;""),COLUMN('Tracker&amp;Invoice'!$H3694:$AC3694)),8),G3653)</f>
        <v>15</v>
      </c>
      <c r="H3652">
        <f t="shared" si="114"/>
        <v>15</v>
      </c>
      <c r="I3652" s="29">
        <f>IF(D3652="INVOICE",SUM('Tracker&amp;Invoice'!$H3694:INDEX('Tracker&amp;Invoice'!$A3694:$AC3694,1,H3652)),0)</f>
        <v>0</v>
      </c>
      <c r="J3652" s="29">
        <f>IF(D3652="OVERALL",SUM('Tracker&amp;Invoice'!$H3694:$AC3694),0)</f>
        <v>6090</v>
      </c>
    </row>
    <row r="3653" spans="1:10">
      <c r="A3653" t="e">
        <f t="shared" si="115"/>
        <v>#REF!</v>
      </c>
      <c r="B3653">
        <f>IF(AND('Tracker&amp;Invoice'!A3695&lt;&gt;"",'Tracker&amp;Invoice'!A3695&lt;&gt;"ITEM",'Tracker&amp;Invoice'!A3693="ITEM"),1,0)</f>
        <v>0</v>
      </c>
      <c r="C3653" t="str">
        <f>IF(B3653=1,'Tracker&amp;Invoice'!A3695,C3652)</f>
        <v>BQ-199</v>
      </c>
      <c r="D3653" t="str">
        <f>IF(LEFT(TRIM('Tracker&amp;Invoice'!B3695),9)="INVOICE #","INVOICE",IF(TRIM('Tracker&amp;Invoice'!B3695)="Overall Completion INVOICE","OVERALL",""))</f>
        <v/>
      </c>
      <c r="E3653" t="str">
        <f>IF(D3653="INVOICE",VALUE(MID(TRIM('Tracker&amp;Invoice'!B3695),10,10)),"")</f>
        <v/>
      </c>
      <c r="F3653">
        <f>IF(B3653=1,IFERROR(LOOKUP(2,1/('Tracker&amp;Invoice'!$H3695:$AC3695&lt;&gt;""),COLUMN('Tracker&amp;Invoice'!$H3695:$AC3695)),8),F3652)</f>
        <v>14</v>
      </c>
      <c r="G3653">
        <f>IF(D3653="OVERALL",IFERROR(LOOKUP(2,1/('Tracker&amp;Invoice'!$H3695:$AC3695&lt;&gt;""),COLUMN('Tracker&amp;Invoice'!$H3695:$AC3695)),8),G3654)</f>
        <v>17</v>
      </c>
      <c r="H3653">
        <f t="shared" si="114"/>
        <v>17</v>
      </c>
      <c r="I3653" s="29">
        <f>IF(D3653="INVOICE",SUM('Tracker&amp;Invoice'!$H3695:INDEX('Tracker&amp;Invoice'!$A3695:$AC3695,1,H3653)),0)</f>
        <v>0</v>
      </c>
      <c r="J3653" s="29">
        <f>IF(D3653="OVERALL",SUM('Tracker&amp;Invoice'!$H3695:$AC3695),0)</f>
        <v>0</v>
      </c>
    </row>
    <row r="3654" spans="1:10">
      <c r="A3654" t="e">
        <f t="shared" si="115"/>
        <v>#REF!</v>
      </c>
      <c r="B3654">
        <f>IF(AND('Tracker&amp;Invoice'!A3696&lt;&gt;"",'Tracker&amp;Invoice'!A3696&lt;&gt;"ITEM",'Tracker&amp;Invoice'!A3694="ITEM"),1,0)</f>
        <v>0</v>
      </c>
      <c r="C3654" t="str">
        <f>IF(B3654=1,'Tracker&amp;Invoice'!A3696,C3653)</f>
        <v>BQ-199</v>
      </c>
      <c r="D3654" t="str">
        <f>IF(LEFT(TRIM('Tracker&amp;Invoice'!B3696),9)="INVOICE #","INVOICE",IF(TRIM('Tracker&amp;Invoice'!B3696)="Overall Completion INVOICE","OVERALL",""))</f>
        <v/>
      </c>
      <c r="E3654" t="str">
        <f>IF(D3654="INVOICE",VALUE(MID(TRIM('Tracker&amp;Invoice'!B3696),10,10)),"")</f>
        <v/>
      </c>
      <c r="F3654">
        <f>IF(B3654=1,IFERROR(LOOKUP(2,1/('Tracker&amp;Invoice'!$H3696:$AC3696&lt;&gt;""),COLUMN('Tracker&amp;Invoice'!$H3696:$AC3696)),8),F3653)</f>
        <v>14</v>
      </c>
      <c r="G3654">
        <f>IF(D3654="OVERALL",IFERROR(LOOKUP(2,1/('Tracker&amp;Invoice'!$H3696:$AC3696&lt;&gt;""),COLUMN('Tracker&amp;Invoice'!$H3696:$AC3696)),8),G3655)</f>
        <v>17</v>
      </c>
      <c r="H3654">
        <f t="shared" si="114"/>
        <v>17</v>
      </c>
      <c r="I3654" s="29">
        <f>IF(D3654="INVOICE",SUM('Tracker&amp;Invoice'!$H3696:INDEX('Tracker&amp;Invoice'!$A3696:$AC3696,1,H3654)),0)</f>
        <v>0</v>
      </c>
      <c r="J3654" s="29">
        <f>IF(D3654="OVERALL",SUM('Tracker&amp;Invoice'!$H3696:$AC3696),0)</f>
        <v>0</v>
      </c>
    </row>
    <row r="3655" spans="1:10">
      <c r="A3655" t="e">
        <f t="shared" si="115"/>
        <v>#REF!</v>
      </c>
      <c r="B3655">
        <f>IF(AND('Tracker&amp;Invoice'!A3697&lt;&gt;"",'Tracker&amp;Invoice'!A3697&lt;&gt;"ITEM",'Tracker&amp;Invoice'!A3695="ITEM"),1,0)</f>
        <v>0</v>
      </c>
      <c r="C3655" t="str">
        <f>IF(B3655=1,'Tracker&amp;Invoice'!A3697,C3654)</f>
        <v>BQ-199</v>
      </c>
      <c r="D3655" t="str">
        <f>IF(LEFT(TRIM('Tracker&amp;Invoice'!B3697),9)="INVOICE #","INVOICE",IF(TRIM('Tracker&amp;Invoice'!B3697)="Overall Completion INVOICE","OVERALL",""))</f>
        <v/>
      </c>
      <c r="E3655" t="str">
        <f>IF(D3655="INVOICE",VALUE(MID(TRIM('Tracker&amp;Invoice'!B3697),10,10)),"")</f>
        <v/>
      </c>
      <c r="F3655">
        <f>IF(B3655=1,IFERROR(LOOKUP(2,1/('Tracker&amp;Invoice'!$H3697:$AC3697&lt;&gt;""),COLUMN('Tracker&amp;Invoice'!$H3697:$AC3697)),8),F3654)</f>
        <v>14</v>
      </c>
      <c r="G3655">
        <f>IF(D3655="OVERALL",IFERROR(LOOKUP(2,1/('Tracker&amp;Invoice'!$H3697:$AC3697&lt;&gt;""),COLUMN('Tracker&amp;Invoice'!$H3697:$AC3697)),8),G3656)</f>
        <v>17</v>
      </c>
      <c r="H3655">
        <f t="shared" si="114"/>
        <v>17</v>
      </c>
      <c r="I3655" s="29">
        <f>IF(D3655="INVOICE",SUM('Tracker&amp;Invoice'!$H3697:INDEX('Tracker&amp;Invoice'!$A3697:$AC3697,1,H3655)),0)</f>
        <v>0</v>
      </c>
      <c r="J3655" s="29">
        <f>IF(D3655="OVERALL",SUM('Tracker&amp;Invoice'!$H3697:$AC3697),0)</f>
        <v>0</v>
      </c>
    </row>
    <row r="3656" spans="1:10">
      <c r="A3656" t="e">
        <f t="shared" si="115"/>
        <v>#REF!</v>
      </c>
      <c r="B3656">
        <f>IF(AND('Tracker&amp;Invoice'!A3698&lt;&gt;"",'Tracker&amp;Invoice'!A3698&lt;&gt;"ITEM",'Tracker&amp;Invoice'!A3696="ITEM"),1,0)</f>
        <v>0</v>
      </c>
      <c r="C3656" t="str">
        <f>IF(B3656=1,'Tracker&amp;Invoice'!A3698,C3655)</f>
        <v>BQ-199</v>
      </c>
      <c r="D3656" t="str">
        <f>IF(LEFT(TRIM('Tracker&amp;Invoice'!B3698),9)="INVOICE #","INVOICE",IF(TRIM('Tracker&amp;Invoice'!B3698)="Overall Completion INVOICE","OVERALL",""))</f>
        <v/>
      </c>
      <c r="E3656" t="str">
        <f>IF(D3656="INVOICE",VALUE(MID(TRIM('Tracker&amp;Invoice'!B3698),10,10)),"")</f>
        <v/>
      </c>
      <c r="F3656">
        <f>IF(B3656=1,IFERROR(LOOKUP(2,1/('Tracker&amp;Invoice'!$H3698:$AC3698&lt;&gt;""),COLUMN('Tracker&amp;Invoice'!$H3698:$AC3698)),8),F3655)</f>
        <v>14</v>
      </c>
      <c r="G3656">
        <f>IF(D3656="OVERALL",IFERROR(LOOKUP(2,1/('Tracker&amp;Invoice'!$H3698:$AC3698&lt;&gt;""),COLUMN('Tracker&amp;Invoice'!$H3698:$AC3698)),8),G3657)</f>
        <v>17</v>
      </c>
      <c r="H3656">
        <f t="shared" si="114"/>
        <v>17</v>
      </c>
      <c r="I3656" s="29">
        <f>IF(D3656="INVOICE",SUM('Tracker&amp;Invoice'!$H3698:INDEX('Tracker&amp;Invoice'!$A3698:$AC3698,1,H3656)),0)</f>
        <v>0</v>
      </c>
      <c r="J3656" s="29">
        <f>IF(D3656="OVERALL",SUM('Tracker&amp;Invoice'!$H3698:$AC3698),0)</f>
        <v>0</v>
      </c>
    </row>
    <row r="3657" spans="1:10">
      <c r="A3657" t="e">
        <f t="shared" si="115"/>
        <v>#REF!</v>
      </c>
      <c r="B3657">
        <f>IF(AND('Tracker&amp;Invoice'!A3699&lt;&gt;"",'Tracker&amp;Invoice'!A3699&lt;&gt;"ITEM",'Tracker&amp;Invoice'!A3697="ITEM"),1,0)</f>
        <v>0</v>
      </c>
      <c r="C3657" t="str">
        <f>IF(B3657=1,'Tracker&amp;Invoice'!A3699,C3656)</f>
        <v>BQ-199</v>
      </c>
      <c r="D3657" t="str">
        <f>IF(LEFT(TRIM('Tracker&amp;Invoice'!B3699),9)="INVOICE #","INVOICE",IF(TRIM('Tracker&amp;Invoice'!B3699)="Overall Completion INVOICE","OVERALL",""))</f>
        <v/>
      </c>
      <c r="E3657" t="str">
        <f>IF(D3657="INVOICE",VALUE(MID(TRIM('Tracker&amp;Invoice'!B3699),10,10)),"")</f>
        <v/>
      </c>
      <c r="F3657">
        <f>IF(B3657=1,IFERROR(LOOKUP(2,1/('Tracker&amp;Invoice'!$H3699:$AC3699&lt;&gt;""),COLUMN('Tracker&amp;Invoice'!$H3699:$AC3699)),8),F3656)</f>
        <v>14</v>
      </c>
      <c r="G3657">
        <f>IF(D3657="OVERALL",IFERROR(LOOKUP(2,1/('Tracker&amp;Invoice'!$H3699:$AC3699&lt;&gt;""),COLUMN('Tracker&amp;Invoice'!$H3699:$AC3699)),8),G3658)</f>
        <v>17</v>
      </c>
      <c r="H3657">
        <f t="shared" si="114"/>
        <v>17</v>
      </c>
      <c r="I3657" s="29">
        <f>IF(D3657="INVOICE",SUM('Tracker&amp;Invoice'!$H3699:INDEX('Tracker&amp;Invoice'!$A3699:$AC3699,1,H3657)),0)</f>
        <v>0</v>
      </c>
      <c r="J3657" s="29">
        <f>IF(D3657="OVERALL",SUM('Tracker&amp;Invoice'!$H3699:$AC3699),0)</f>
        <v>0</v>
      </c>
    </row>
    <row r="3658" spans="1:10">
      <c r="A3658" t="e">
        <f t="shared" si="115"/>
        <v>#REF!</v>
      </c>
      <c r="B3658">
        <f>IF(AND('Tracker&amp;Invoice'!A3700&lt;&gt;"",'Tracker&amp;Invoice'!A3700&lt;&gt;"ITEM",'Tracker&amp;Invoice'!A3698="ITEM"),1,0)</f>
        <v>0</v>
      </c>
      <c r="C3658" t="str">
        <f>IF(B3658=1,'Tracker&amp;Invoice'!A3700,C3657)</f>
        <v>BQ-199</v>
      </c>
      <c r="D3658" t="str">
        <f>IF(LEFT(TRIM('Tracker&amp;Invoice'!B3700),9)="INVOICE #","INVOICE",IF(TRIM('Tracker&amp;Invoice'!B3700)="Overall Completion INVOICE","OVERALL",""))</f>
        <v/>
      </c>
      <c r="E3658" t="str">
        <f>IF(D3658="INVOICE",VALUE(MID(TRIM('Tracker&amp;Invoice'!B3700),10,10)),"")</f>
        <v/>
      </c>
      <c r="F3658">
        <f>IF(B3658=1,IFERROR(LOOKUP(2,1/('Tracker&amp;Invoice'!$H3700:$AC3700&lt;&gt;""),COLUMN('Tracker&amp;Invoice'!$H3700:$AC3700)),8),F3657)</f>
        <v>14</v>
      </c>
      <c r="G3658">
        <f>IF(D3658="OVERALL",IFERROR(LOOKUP(2,1/('Tracker&amp;Invoice'!$H3700:$AC3700&lt;&gt;""),COLUMN('Tracker&amp;Invoice'!$H3700:$AC3700)),8),G3659)</f>
        <v>17</v>
      </c>
      <c r="H3658">
        <f t="shared" si="114"/>
        <v>17</v>
      </c>
      <c r="I3658" s="29">
        <f>IF(D3658="INVOICE",SUM('Tracker&amp;Invoice'!$H3700:INDEX('Tracker&amp;Invoice'!$A3700:$AC3700,1,H3658)),0)</f>
        <v>0</v>
      </c>
      <c r="J3658" s="29">
        <f>IF(D3658="OVERALL",SUM('Tracker&amp;Invoice'!$H3700:$AC3700),0)</f>
        <v>0</v>
      </c>
    </row>
    <row r="3659" spans="1:10">
      <c r="A3659" t="e">
        <f t="shared" si="115"/>
        <v>#REF!</v>
      </c>
      <c r="B3659">
        <f>IF(AND('Tracker&amp;Invoice'!A3701&lt;&gt;"",'Tracker&amp;Invoice'!A3701&lt;&gt;"ITEM",'Tracker&amp;Invoice'!A3699="ITEM"),1,0)</f>
        <v>0</v>
      </c>
      <c r="C3659" t="str">
        <f>IF(B3659=1,'Tracker&amp;Invoice'!A3701,C3658)</f>
        <v>BQ-199</v>
      </c>
      <c r="D3659" t="str">
        <f>IF(LEFT(TRIM('Tracker&amp;Invoice'!B3701),9)="INVOICE #","INVOICE",IF(TRIM('Tracker&amp;Invoice'!B3701)="Overall Completion INVOICE","OVERALL",""))</f>
        <v/>
      </c>
      <c r="E3659" t="str">
        <f>IF(D3659="INVOICE",VALUE(MID(TRIM('Tracker&amp;Invoice'!B3701),10,10)),"")</f>
        <v/>
      </c>
      <c r="F3659">
        <f>IF(B3659=1,IFERROR(LOOKUP(2,1/('Tracker&amp;Invoice'!$H3701:$AC3701&lt;&gt;""),COLUMN('Tracker&amp;Invoice'!$H3701:$AC3701)),8),F3658)</f>
        <v>14</v>
      </c>
      <c r="G3659">
        <f>IF(D3659="OVERALL",IFERROR(LOOKUP(2,1/('Tracker&amp;Invoice'!$H3701:$AC3701&lt;&gt;""),COLUMN('Tracker&amp;Invoice'!$H3701:$AC3701)),8),G3660)</f>
        <v>17</v>
      </c>
      <c r="H3659">
        <f t="shared" si="114"/>
        <v>17</v>
      </c>
      <c r="I3659" s="29">
        <f>IF(D3659="INVOICE",SUM('Tracker&amp;Invoice'!$H3701:INDEX('Tracker&amp;Invoice'!$A3701:$AC3701,1,H3659)),0)</f>
        <v>0</v>
      </c>
      <c r="J3659" s="29">
        <f>IF(D3659="OVERALL",SUM('Tracker&amp;Invoice'!$H3701:$AC3701),0)</f>
        <v>0</v>
      </c>
    </row>
    <row r="3660" spans="1:10">
      <c r="A3660" t="e">
        <f t="shared" si="115"/>
        <v>#REF!</v>
      </c>
      <c r="B3660">
        <f>IF(AND('Tracker&amp;Invoice'!A3702&lt;&gt;"",'Tracker&amp;Invoice'!A3702&lt;&gt;"ITEM",'Tracker&amp;Invoice'!A3700="ITEM"),1,0)</f>
        <v>0</v>
      </c>
      <c r="C3660" t="str">
        <f>IF(B3660=1,'Tracker&amp;Invoice'!A3702,C3659)</f>
        <v>BQ-199</v>
      </c>
      <c r="D3660" t="str">
        <f>IF(LEFT(TRIM('Tracker&amp;Invoice'!B3702),9)="INVOICE #","INVOICE",IF(TRIM('Tracker&amp;Invoice'!B3702)="Overall Completion INVOICE","OVERALL",""))</f>
        <v/>
      </c>
      <c r="E3660" t="str">
        <f>IF(D3660="INVOICE",VALUE(MID(TRIM('Tracker&amp;Invoice'!B3702),10,10)),"")</f>
        <v/>
      </c>
      <c r="F3660">
        <f>IF(B3660=1,IFERROR(LOOKUP(2,1/('Tracker&amp;Invoice'!$H3702:$AC3702&lt;&gt;""),COLUMN('Tracker&amp;Invoice'!$H3702:$AC3702)),8),F3659)</f>
        <v>14</v>
      </c>
      <c r="G3660">
        <f>IF(D3660="OVERALL",IFERROR(LOOKUP(2,1/('Tracker&amp;Invoice'!$H3702:$AC3702&lt;&gt;""),COLUMN('Tracker&amp;Invoice'!$H3702:$AC3702)),8),G3661)</f>
        <v>17</v>
      </c>
      <c r="H3660">
        <f t="shared" si="114"/>
        <v>17</v>
      </c>
      <c r="I3660" s="29">
        <f>IF(D3660="INVOICE",SUM('Tracker&amp;Invoice'!$H3702:INDEX('Tracker&amp;Invoice'!$A3702:$AC3702,1,H3660)),0)</f>
        <v>0</v>
      </c>
      <c r="J3660" s="29">
        <f>IF(D3660="OVERALL",SUM('Tracker&amp;Invoice'!$H3702:$AC3702),0)</f>
        <v>0</v>
      </c>
    </row>
    <row r="3661" spans="1:10">
      <c r="A3661" t="e">
        <f t="shared" si="115"/>
        <v>#REF!</v>
      </c>
      <c r="B3661">
        <f>IF(AND('Tracker&amp;Invoice'!A3703&lt;&gt;"",'Tracker&amp;Invoice'!A3703&lt;&gt;"ITEM",'Tracker&amp;Invoice'!A3701="ITEM"),1,0)</f>
        <v>1</v>
      </c>
      <c r="C3661" t="str">
        <f>IF(B3661=1,'Tracker&amp;Invoice'!A3703,C3660)</f>
        <v>BQ-200</v>
      </c>
      <c r="D3661" t="str">
        <f>IF(LEFT(TRIM('Tracker&amp;Invoice'!B3703),9)="INVOICE #","INVOICE",IF(TRIM('Tracker&amp;Invoice'!B3703)="Overall Completion INVOICE","OVERALL",""))</f>
        <v/>
      </c>
      <c r="E3661" t="str">
        <f>IF(D3661="INVOICE",VALUE(MID(TRIM('Tracker&amp;Invoice'!B3703),10,10)),"")</f>
        <v/>
      </c>
      <c r="F3661">
        <f>IF(B3661=1,IFERROR(LOOKUP(2,1/('Tracker&amp;Invoice'!$H3703:$AC3703&lt;&gt;""),COLUMN('Tracker&amp;Invoice'!$H3703:$AC3703)),8),F3660)</f>
        <v>16</v>
      </c>
      <c r="G3661">
        <f>IF(D3661="OVERALL",IFERROR(LOOKUP(2,1/('Tracker&amp;Invoice'!$H3703:$AC3703&lt;&gt;""),COLUMN('Tracker&amp;Invoice'!$H3703:$AC3703)),8),G3662)</f>
        <v>17</v>
      </c>
      <c r="H3661">
        <f t="shared" si="114"/>
        <v>17</v>
      </c>
      <c r="I3661" s="29">
        <f>IF(D3661="INVOICE",SUM('Tracker&amp;Invoice'!$H3703:INDEX('Tracker&amp;Invoice'!$A3703:$AC3703,1,H3661)),0)</f>
        <v>0</v>
      </c>
      <c r="J3661" s="29">
        <f>IF(D3661="OVERALL",SUM('Tracker&amp;Invoice'!$H3703:$AC3703),0)</f>
        <v>0</v>
      </c>
    </row>
    <row r="3662" spans="1:10">
      <c r="A3662" t="e">
        <f t="shared" si="115"/>
        <v>#REF!</v>
      </c>
      <c r="B3662">
        <f>IF(AND('Tracker&amp;Invoice'!A3704&lt;&gt;"",'Tracker&amp;Invoice'!A3704&lt;&gt;"ITEM",'Tracker&amp;Invoice'!A3702="ITEM"),1,0)</f>
        <v>0</v>
      </c>
      <c r="C3662" t="str">
        <f>IF(B3662=1,'Tracker&amp;Invoice'!A3704,C3661)</f>
        <v>BQ-200</v>
      </c>
      <c r="D3662" t="str">
        <f>IF(LEFT(TRIM('Tracker&amp;Invoice'!B3704),9)="INVOICE #","INVOICE",IF(TRIM('Tracker&amp;Invoice'!B3704)="Overall Completion INVOICE","OVERALL",""))</f>
        <v/>
      </c>
      <c r="E3662" t="str">
        <f>IF(D3662="INVOICE",VALUE(MID(TRIM('Tracker&amp;Invoice'!B3704),10,10)),"")</f>
        <v/>
      </c>
      <c r="F3662">
        <f>IF(B3662=1,IFERROR(LOOKUP(2,1/('Tracker&amp;Invoice'!$H3704:$AC3704&lt;&gt;""),COLUMN('Tracker&amp;Invoice'!$H3704:$AC3704)),8),F3661)</f>
        <v>16</v>
      </c>
      <c r="G3662">
        <f>IF(D3662="OVERALL",IFERROR(LOOKUP(2,1/('Tracker&amp;Invoice'!$H3704:$AC3704&lt;&gt;""),COLUMN('Tracker&amp;Invoice'!$H3704:$AC3704)),8),G3663)</f>
        <v>17</v>
      </c>
      <c r="H3662">
        <f t="shared" si="114"/>
        <v>17</v>
      </c>
      <c r="I3662" s="29">
        <f>IF(D3662="INVOICE",SUM('Tracker&amp;Invoice'!$H3704:INDEX('Tracker&amp;Invoice'!$A3704:$AC3704,1,H3662)),0)</f>
        <v>0</v>
      </c>
      <c r="J3662" s="29">
        <f>IF(D3662="OVERALL",SUM('Tracker&amp;Invoice'!$H3704:$AC3704),0)</f>
        <v>0</v>
      </c>
    </row>
    <row r="3663" spans="1:10">
      <c r="A3663" t="e">
        <f t="shared" si="115"/>
        <v>#REF!</v>
      </c>
      <c r="B3663">
        <f>IF(AND('Tracker&amp;Invoice'!A3705&lt;&gt;"",'Tracker&amp;Invoice'!A3705&lt;&gt;"ITEM",'Tracker&amp;Invoice'!A3703="ITEM"),1,0)</f>
        <v>0</v>
      </c>
      <c r="C3663" t="str">
        <f>IF(B3663=1,'Tracker&amp;Invoice'!A3705,C3662)</f>
        <v>BQ-200</v>
      </c>
      <c r="D3663" t="str">
        <f>IF(LEFT(TRIM('Tracker&amp;Invoice'!B3705),9)="INVOICE #","INVOICE",IF(TRIM('Tracker&amp;Invoice'!B3705)="Overall Completion INVOICE","OVERALL",""))</f>
        <v/>
      </c>
      <c r="E3663" t="str">
        <f>IF(D3663="INVOICE",VALUE(MID(TRIM('Tracker&amp;Invoice'!B3705),10,10)),"")</f>
        <v/>
      </c>
      <c r="F3663">
        <f>IF(B3663=1,IFERROR(LOOKUP(2,1/('Tracker&amp;Invoice'!$H3705:$AC3705&lt;&gt;""),COLUMN('Tracker&amp;Invoice'!$H3705:$AC3705)),8),F3662)</f>
        <v>16</v>
      </c>
      <c r="G3663">
        <f>IF(D3663="OVERALL",IFERROR(LOOKUP(2,1/('Tracker&amp;Invoice'!$H3705:$AC3705&lt;&gt;""),COLUMN('Tracker&amp;Invoice'!$H3705:$AC3705)),8),G3664)</f>
        <v>17</v>
      </c>
      <c r="H3663">
        <f t="shared" si="114"/>
        <v>17</v>
      </c>
      <c r="I3663" s="29">
        <f>IF(D3663="INVOICE",SUM('Tracker&amp;Invoice'!$H3705:INDEX('Tracker&amp;Invoice'!$A3705:$AC3705,1,H3663)),0)</f>
        <v>0</v>
      </c>
      <c r="J3663" s="29">
        <f>IF(D3663="OVERALL",SUM('Tracker&amp;Invoice'!$H3705:$AC3705),0)</f>
        <v>0</v>
      </c>
    </row>
    <row r="3664" spans="1:10">
      <c r="A3664" t="e">
        <f t="shared" si="115"/>
        <v>#REF!</v>
      </c>
      <c r="B3664">
        <f>IF(AND('Tracker&amp;Invoice'!A3706&lt;&gt;"",'Tracker&amp;Invoice'!A3706&lt;&gt;"ITEM",'Tracker&amp;Invoice'!A3704="ITEM"),1,0)</f>
        <v>0</v>
      </c>
      <c r="C3664" t="str">
        <f>IF(B3664=1,'Tracker&amp;Invoice'!A3706,C3663)</f>
        <v>BQ-200</v>
      </c>
      <c r="D3664" t="str">
        <f>IF(LEFT(TRIM('Tracker&amp;Invoice'!B3706),9)="INVOICE #","INVOICE",IF(TRIM('Tracker&amp;Invoice'!B3706)="Overall Completion INVOICE","OVERALL",""))</f>
        <v>INVOICE</v>
      </c>
      <c r="E3664">
        <f>IF(D3664="INVOICE",VALUE(MID(TRIM('Tracker&amp;Invoice'!B3706),10,10)),"")</f>
        <v>15</v>
      </c>
      <c r="F3664">
        <f>IF(B3664=1,IFERROR(LOOKUP(2,1/('Tracker&amp;Invoice'!$H3706:$AC3706&lt;&gt;""),COLUMN('Tracker&amp;Invoice'!$H3706:$AC3706)),8),F3663)</f>
        <v>16</v>
      </c>
      <c r="G3664">
        <f>IF(D3664="OVERALL",IFERROR(LOOKUP(2,1/('Tracker&amp;Invoice'!$H3706:$AC3706&lt;&gt;""),COLUMN('Tracker&amp;Invoice'!$H3706:$AC3706)),8),G3665)</f>
        <v>17</v>
      </c>
      <c r="H3664">
        <f t="shared" si="114"/>
        <v>17</v>
      </c>
      <c r="I3664" s="29">
        <f>IF(D3664="INVOICE",SUM('Tracker&amp;Invoice'!$H3706:INDEX('Tracker&amp;Invoice'!$A3706:$AC3706,1,H3664)),0)</f>
        <v>3552</v>
      </c>
      <c r="J3664" s="29">
        <f>IF(D3664="OVERALL",SUM('Tracker&amp;Invoice'!$H3706:$AC3706),0)</f>
        <v>0</v>
      </c>
    </row>
    <row r="3665" spans="1:10">
      <c r="A3665" t="e">
        <f t="shared" si="115"/>
        <v>#REF!</v>
      </c>
      <c r="B3665">
        <f>IF(AND('Tracker&amp;Invoice'!A3707&lt;&gt;"",'Tracker&amp;Invoice'!A3707&lt;&gt;"ITEM",'Tracker&amp;Invoice'!A3705="ITEM"),1,0)</f>
        <v>0</v>
      </c>
      <c r="C3665" t="str">
        <f>IF(B3665=1,'Tracker&amp;Invoice'!A3707,C3664)</f>
        <v>BQ-200</v>
      </c>
      <c r="D3665" t="str">
        <f>IF(LEFT(TRIM('Tracker&amp;Invoice'!B3707),9)="INVOICE #","INVOICE",IF(TRIM('Tracker&amp;Invoice'!B3707)="Overall Completion INVOICE","OVERALL",""))</f>
        <v/>
      </c>
      <c r="E3665" t="str">
        <f>IF(D3665="INVOICE",VALUE(MID(TRIM('Tracker&amp;Invoice'!B3707),10,10)),"")</f>
        <v/>
      </c>
      <c r="F3665">
        <f>IF(B3665=1,IFERROR(LOOKUP(2,1/('Tracker&amp;Invoice'!$H3707:$AC3707&lt;&gt;""),COLUMN('Tracker&amp;Invoice'!$H3707:$AC3707)),8),F3664)</f>
        <v>16</v>
      </c>
      <c r="G3665">
        <f>IF(D3665="OVERALL",IFERROR(LOOKUP(2,1/('Tracker&amp;Invoice'!$H3707:$AC3707&lt;&gt;""),COLUMN('Tracker&amp;Invoice'!$H3707:$AC3707)),8),G3666)</f>
        <v>17</v>
      </c>
      <c r="H3665">
        <f t="shared" si="114"/>
        <v>17</v>
      </c>
      <c r="I3665" s="29">
        <f>IF(D3665="INVOICE",SUM('Tracker&amp;Invoice'!$H3707:INDEX('Tracker&amp;Invoice'!$A3707:$AC3707,1,H3665)),0)</f>
        <v>0</v>
      </c>
      <c r="J3665" s="29">
        <f>IF(D3665="OVERALL",SUM('Tracker&amp;Invoice'!$H3707:$AC3707),0)</f>
        <v>0</v>
      </c>
    </row>
    <row r="3666" spans="1:10">
      <c r="A3666" t="e">
        <f t="shared" si="115"/>
        <v>#REF!</v>
      </c>
      <c r="B3666">
        <f>IF(AND('Tracker&amp;Invoice'!A3708&lt;&gt;"",'Tracker&amp;Invoice'!A3708&lt;&gt;"ITEM",'Tracker&amp;Invoice'!A3706="ITEM"),1,0)</f>
        <v>0</v>
      </c>
      <c r="C3666" t="str">
        <f>IF(B3666=1,'Tracker&amp;Invoice'!A3708,C3665)</f>
        <v>BQ-200</v>
      </c>
      <c r="D3666" t="str">
        <f>IF(LEFT(TRIM('Tracker&amp;Invoice'!B3708),9)="INVOICE #","INVOICE",IF(TRIM('Tracker&amp;Invoice'!B3708)="Overall Completion INVOICE","OVERALL",""))</f>
        <v>INVOICE</v>
      </c>
      <c r="E3666">
        <f>IF(D3666="INVOICE",VALUE(MID(TRIM('Tracker&amp;Invoice'!B3708),10,10)),"")</f>
        <v>27</v>
      </c>
      <c r="F3666">
        <f>IF(B3666=1,IFERROR(LOOKUP(2,1/('Tracker&amp;Invoice'!$H3708:$AC3708&lt;&gt;""),COLUMN('Tracker&amp;Invoice'!$H3708:$AC3708)),8),F3665)</f>
        <v>16</v>
      </c>
      <c r="G3666">
        <f>IF(D3666="OVERALL",IFERROR(LOOKUP(2,1/('Tracker&amp;Invoice'!$H3708:$AC3708&lt;&gt;""),COLUMN('Tracker&amp;Invoice'!$H3708:$AC3708)),8),G3667)</f>
        <v>17</v>
      </c>
      <c r="H3666">
        <f t="shared" si="114"/>
        <v>17</v>
      </c>
      <c r="I3666" s="29">
        <f>IF(D3666="INVOICE",SUM('Tracker&amp;Invoice'!$H3708:INDEX('Tracker&amp;Invoice'!$A3708:$AC3708,1,H3666)),0)</f>
        <v>-1776</v>
      </c>
      <c r="J3666" s="29">
        <f>IF(D3666="OVERALL",SUM('Tracker&amp;Invoice'!$H3708:$AC3708),0)</f>
        <v>0</v>
      </c>
    </row>
    <row r="3667" spans="1:10">
      <c r="A3667" t="e">
        <f t="shared" si="115"/>
        <v>#REF!</v>
      </c>
      <c r="B3667">
        <f>IF(AND('Tracker&amp;Invoice'!A3709&lt;&gt;"",'Tracker&amp;Invoice'!A3709&lt;&gt;"ITEM",'Tracker&amp;Invoice'!A3707="ITEM"),1,0)</f>
        <v>0</v>
      </c>
      <c r="C3667" t="str">
        <f>IF(B3667=1,'Tracker&amp;Invoice'!A3709,C3666)</f>
        <v>BQ-200</v>
      </c>
      <c r="D3667" t="str">
        <f>IF(LEFT(TRIM('Tracker&amp;Invoice'!B3709),9)="INVOICE #","INVOICE",IF(TRIM('Tracker&amp;Invoice'!B3709)="Overall Completion INVOICE","OVERALL",""))</f>
        <v/>
      </c>
      <c r="E3667" t="str">
        <f>IF(D3667="INVOICE",VALUE(MID(TRIM('Tracker&amp;Invoice'!B3709),10,10)),"")</f>
        <v/>
      </c>
      <c r="F3667">
        <f>IF(B3667=1,IFERROR(LOOKUP(2,1/('Tracker&amp;Invoice'!$H3709:$AC3709&lt;&gt;""),COLUMN('Tracker&amp;Invoice'!$H3709:$AC3709)),8),F3666)</f>
        <v>16</v>
      </c>
      <c r="G3667">
        <f>IF(D3667="OVERALL",IFERROR(LOOKUP(2,1/('Tracker&amp;Invoice'!$H3709:$AC3709&lt;&gt;""),COLUMN('Tracker&amp;Invoice'!$H3709:$AC3709)),8),G3668)</f>
        <v>17</v>
      </c>
      <c r="H3667">
        <f t="shared" si="114"/>
        <v>17</v>
      </c>
      <c r="I3667" s="29">
        <f>IF(D3667="INVOICE",SUM('Tracker&amp;Invoice'!$H3709:INDEX('Tracker&amp;Invoice'!$A3709:$AC3709,1,H3667)),0)</f>
        <v>0</v>
      </c>
      <c r="J3667" s="29">
        <f>IF(D3667="OVERALL",SUM('Tracker&amp;Invoice'!$H3709:$AC3709),0)</f>
        <v>0</v>
      </c>
    </row>
    <row r="3668" spans="1:10">
      <c r="A3668" t="e">
        <f t="shared" si="115"/>
        <v>#REF!</v>
      </c>
      <c r="B3668">
        <f>IF(AND('Tracker&amp;Invoice'!A3710&lt;&gt;"",'Tracker&amp;Invoice'!A3710&lt;&gt;"ITEM",'Tracker&amp;Invoice'!A3708="ITEM"),1,0)</f>
        <v>0</v>
      </c>
      <c r="C3668" t="str">
        <f>IF(B3668=1,'Tracker&amp;Invoice'!A3710,C3667)</f>
        <v>BQ-200</v>
      </c>
      <c r="D3668" t="str">
        <f>IF(LEFT(TRIM('Tracker&amp;Invoice'!B3710),9)="INVOICE #","INVOICE",IF(TRIM('Tracker&amp;Invoice'!B3710)="Overall Completion INVOICE","OVERALL",""))</f>
        <v>INVOICE</v>
      </c>
      <c r="E3668">
        <f>IF(D3668="INVOICE",VALUE(MID(TRIM('Tracker&amp;Invoice'!B3710),10,10)),"")</f>
        <v>31</v>
      </c>
      <c r="F3668">
        <f>IF(B3668=1,IFERROR(LOOKUP(2,1/('Tracker&amp;Invoice'!$H3710:$AC3710&lt;&gt;""),COLUMN('Tracker&amp;Invoice'!$H3710:$AC3710)),8),F3667)</f>
        <v>16</v>
      </c>
      <c r="G3668">
        <f>IF(D3668="OVERALL",IFERROR(LOOKUP(2,1/('Tracker&amp;Invoice'!$H3710:$AC3710&lt;&gt;""),COLUMN('Tracker&amp;Invoice'!$H3710:$AC3710)),8),G3669)</f>
        <v>17</v>
      </c>
      <c r="H3668">
        <f t="shared" si="114"/>
        <v>17</v>
      </c>
      <c r="I3668" s="29">
        <f>IF(D3668="INVOICE",SUM('Tracker&amp;Invoice'!$H3710:INDEX('Tracker&amp;Invoice'!$A3710:$AC3710,1,H3668)),0)</f>
        <v>532.80000000000007</v>
      </c>
      <c r="J3668" s="29">
        <f>IF(D3668="OVERALL",SUM('Tracker&amp;Invoice'!$H3710:$AC3710),0)</f>
        <v>0</v>
      </c>
    </row>
    <row r="3669" spans="1:10">
      <c r="A3669" t="e">
        <f t="shared" si="115"/>
        <v>#REF!</v>
      </c>
      <c r="B3669">
        <f>IF(AND('Tracker&amp;Invoice'!A3711&lt;&gt;"",'Tracker&amp;Invoice'!A3711&lt;&gt;"ITEM",'Tracker&amp;Invoice'!A3709="ITEM"),1,0)</f>
        <v>0</v>
      </c>
      <c r="C3669" t="str">
        <f>IF(B3669=1,'Tracker&amp;Invoice'!A3711,C3668)</f>
        <v>BQ-200</v>
      </c>
      <c r="D3669" t="str">
        <f>IF(LEFT(TRIM('Tracker&amp;Invoice'!B3711),9)="INVOICE #","INVOICE",IF(TRIM('Tracker&amp;Invoice'!B3711)="Overall Completion INVOICE","OVERALL",""))</f>
        <v/>
      </c>
      <c r="E3669" t="str">
        <f>IF(D3669="INVOICE",VALUE(MID(TRIM('Tracker&amp;Invoice'!B3711),10,10)),"")</f>
        <v/>
      </c>
      <c r="F3669">
        <f>IF(B3669=1,IFERROR(LOOKUP(2,1/('Tracker&amp;Invoice'!$H3711:$AC3711&lt;&gt;""),COLUMN('Tracker&amp;Invoice'!$H3711:$AC3711)),8),F3668)</f>
        <v>16</v>
      </c>
      <c r="G3669">
        <f>IF(D3669="OVERALL",IFERROR(LOOKUP(2,1/('Tracker&amp;Invoice'!$H3711:$AC3711&lt;&gt;""),COLUMN('Tracker&amp;Invoice'!$H3711:$AC3711)),8),G3670)</f>
        <v>17</v>
      </c>
      <c r="H3669">
        <f t="shared" si="114"/>
        <v>17</v>
      </c>
      <c r="I3669" s="29">
        <f>IF(D3669="INVOICE",SUM('Tracker&amp;Invoice'!$H3711:INDEX('Tracker&amp;Invoice'!$A3711:$AC3711,1,H3669)),0)</f>
        <v>0</v>
      </c>
      <c r="J3669" s="29">
        <f>IF(D3669="OVERALL",SUM('Tracker&amp;Invoice'!$H3711:$AC3711),0)</f>
        <v>0</v>
      </c>
    </row>
    <row r="3670" spans="1:10">
      <c r="A3670" t="e">
        <f t="shared" si="115"/>
        <v>#REF!</v>
      </c>
      <c r="B3670">
        <f>IF(AND('Tracker&amp;Invoice'!A3712&lt;&gt;"",'Tracker&amp;Invoice'!A3712&lt;&gt;"ITEM",'Tracker&amp;Invoice'!A3710="ITEM"),1,0)</f>
        <v>0</v>
      </c>
      <c r="C3670" t="str">
        <f>IF(B3670=1,'Tracker&amp;Invoice'!A3712,C3669)</f>
        <v>BQ-200</v>
      </c>
      <c r="D3670" t="str">
        <f>IF(LEFT(TRIM('Tracker&amp;Invoice'!B3712),9)="INVOICE #","INVOICE",IF(TRIM('Tracker&amp;Invoice'!B3712)="Overall Completion INVOICE","OVERALL",""))</f>
        <v>INVOICE</v>
      </c>
      <c r="E3670">
        <f>IF(D3670="INVOICE",VALUE(MID(TRIM('Tracker&amp;Invoice'!B3712),10,10)),"")</f>
        <v>32</v>
      </c>
      <c r="F3670">
        <f>IF(B3670=1,IFERROR(LOOKUP(2,1/('Tracker&amp;Invoice'!$H3712:$AC3712&lt;&gt;""),COLUMN('Tracker&amp;Invoice'!$H3712:$AC3712)),8),F3669)</f>
        <v>16</v>
      </c>
      <c r="G3670">
        <f>IF(D3670="OVERALL",IFERROR(LOOKUP(2,1/('Tracker&amp;Invoice'!$H3712:$AC3712&lt;&gt;""),COLUMN('Tracker&amp;Invoice'!$H3712:$AC3712)),8),G3671)</f>
        <v>17</v>
      </c>
      <c r="H3670">
        <f t="shared" si="114"/>
        <v>17</v>
      </c>
      <c r="I3670" s="29">
        <f>IF(D3670="INVOICE",SUM('Tracker&amp;Invoice'!$H3712:INDEX('Tracker&amp;Invoice'!$A3712:$AC3712,1,H3670)),0)</f>
        <v>888</v>
      </c>
      <c r="J3670" s="29">
        <f>IF(D3670="OVERALL",SUM('Tracker&amp;Invoice'!$H3712:$AC3712),0)</f>
        <v>0</v>
      </c>
    </row>
    <row r="3671" spans="1:10">
      <c r="A3671" t="e">
        <f t="shared" si="115"/>
        <v>#REF!</v>
      </c>
      <c r="B3671">
        <f>IF(AND('Tracker&amp;Invoice'!A3713&lt;&gt;"",'Tracker&amp;Invoice'!A3713&lt;&gt;"ITEM",'Tracker&amp;Invoice'!A3711="ITEM"),1,0)</f>
        <v>0</v>
      </c>
      <c r="C3671" t="str">
        <f>IF(B3671=1,'Tracker&amp;Invoice'!A3713,C3670)</f>
        <v>BQ-200</v>
      </c>
      <c r="D3671" t="str">
        <f>IF(LEFT(TRIM('Tracker&amp;Invoice'!B3713),9)="INVOICE #","INVOICE",IF(TRIM('Tracker&amp;Invoice'!B3713)="Overall Completion INVOICE","OVERALL",""))</f>
        <v/>
      </c>
      <c r="E3671" t="str">
        <f>IF(D3671="INVOICE",VALUE(MID(TRIM('Tracker&amp;Invoice'!B3713),10,10)),"")</f>
        <v/>
      </c>
      <c r="F3671">
        <f>IF(B3671=1,IFERROR(LOOKUP(2,1/('Tracker&amp;Invoice'!$H3713:$AC3713&lt;&gt;""),COLUMN('Tracker&amp;Invoice'!$H3713:$AC3713)),8),F3670)</f>
        <v>16</v>
      </c>
      <c r="G3671">
        <f>IF(D3671="OVERALL",IFERROR(LOOKUP(2,1/('Tracker&amp;Invoice'!$H3713:$AC3713&lt;&gt;""),COLUMN('Tracker&amp;Invoice'!$H3713:$AC3713)),8),G3672)</f>
        <v>17</v>
      </c>
      <c r="H3671">
        <f t="shared" si="114"/>
        <v>17</v>
      </c>
      <c r="I3671" s="29">
        <f>IF(D3671="INVOICE",SUM('Tracker&amp;Invoice'!$H3713:INDEX('Tracker&amp;Invoice'!$A3713:$AC3713,1,H3671)),0)</f>
        <v>0</v>
      </c>
      <c r="J3671" s="29">
        <f>IF(D3671="OVERALL",SUM('Tracker&amp;Invoice'!$H3713:$AC3713),0)</f>
        <v>0</v>
      </c>
    </row>
    <row r="3672" spans="1:10">
      <c r="A3672" t="e">
        <f t="shared" si="115"/>
        <v>#REF!</v>
      </c>
      <c r="B3672">
        <f>IF(AND('Tracker&amp;Invoice'!A3714&lt;&gt;"",'Tracker&amp;Invoice'!A3714&lt;&gt;"ITEM",'Tracker&amp;Invoice'!A3712="ITEM"),1,0)</f>
        <v>0</v>
      </c>
      <c r="C3672" t="str">
        <f>IF(B3672=1,'Tracker&amp;Invoice'!A3714,C3671)</f>
        <v>BQ-200</v>
      </c>
      <c r="D3672" t="str">
        <f>IF(LEFT(TRIM('Tracker&amp;Invoice'!B3714),9)="INVOICE #","INVOICE",IF(TRIM('Tracker&amp;Invoice'!B3714)="Overall Completion INVOICE","OVERALL",""))</f>
        <v/>
      </c>
      <c r="E3672" t="str">
        <f>IF(D3672="INVOICE",VALUE(MID(TRIM('Tracker&amp;Invoice'!B3714),10,10)),"")</f>
        <v/>
      </c>
      <c r="F3672">
        <f>IF(B3672=1,IFERROR(LOOKUP(2,1/('Tracker&amp;Invoice'!$H3714:$AC3714&lt;&gt;""),COLUMN('Tracker&amp;Invoice'!$H3714:$AC3714)),8),F3671)</f>
        <v>16</v>
      </c>
      <c r="G3672">
        <f>IF(D3672="OVERALL",IFERROR(LOOKUP(2,1/('Tracker&amp;Invoice'!$H3714:$AC3714&lt;&gt;""),COLUMN('Tracker&amp;Invoice'!$H3714:$AC3714)),8),G3673)</f>
        <v>17</v>
      </c>
      <c r="H3672">
        <f t="shared" si="114"/>
        <v>17</v>
      </c>
      <c r="I3672" s="29">
        <f>IF(D3672="INVOICE",SUM('Tracker&amp;Invoice'!$H3714:INDEX('Tracker&amp;Invoice'!$A3714:$AC3714,1,H3672)),0)</f>
        <v>0</v>
      </c>
      <c r="J3672" s="29">
        <f>IF(D3672="OVERALL",SUM('Tracker&amp;Invoice'!$H3714:$AC3714),0)</f>
        <v>0</v>
      </c>
    </row>
    <row r="3673" spans="1:10">
      <c r="A3673" t="e">
        <f t="shared" si="115"/>
        <v>#REF!</v>
      </c>
      <c r="B3673">
        <f>IF(AND('Tracker&amp;Invoice'!A3715&lt;&gt;"",'Tracker&amp;Invoice'!A3715&lt;&gt;"ITEM",'Tracker&amp;Invoice'!A3713="ITEM"),1,0)</f>
        <v>0</v>
      </c>
      <c r="C3673" t="str">
        <f>IF(B3673=1,'Tracker&amp;Invoice'!A3715,C3672)</f>
        <v>BQ-200</v>
      </c>
      <c r="D3673" t="str">
        <f>IF(LEFT(TRIM('Tracker&amp;Invoice'!B3715),9)="INVOICE #","INVOICE",IF(TRIM('Tracker&amp;Invoice'!B3715)="Overall Completion INVOICE","OVERALL",""))</f>
        <v/>
      </c>
      <c r="E3673" t="str">
        <f>IF(D3673="INVOICE",VALUE(MID(TRIM('Tracker&amp;Invoice'!B3715),10,10)),"")</f>
        <v/>
      </c>
      <c r="F3673">
        <f>IF(B3673=1,IFERROR(LOOKUP(2,1/('Tracker&amp;Invoice'!$H3715:$AC3715&lt;&gt;""),COLUMN('Tracker&amp;Invoice'!$H3715:$AC3715)),8),F3672)</f>
        <v>16</v>
      </c>
      <c r="G3673">
        <f>IF(D3673="OVERALL",IFERROR(LOOKUP(2,1/('Tracker&amp;Invoice'!$H3715:$AC3715&lt;&gt;""),COLUMN('Tracker&amp;Invoice'!$H3715:$AC3715)),8),G3674)</f>
        <v>17</v>
      </c>
      <c r="H3673">
        <f t="shared" si="114"/>
        <v>17</v>
      </c>
      <c r="I3673" s="29">
        <f>IF(D3673="INVOICE",SUM('Tracker&amp;Invoice'!$H3715:INDEX('Tracker&amp;Invoice'!$A3715:$AC3715,1,H3673)),0)</f>
        <v>0</v>
      </c>
      <c r="J3673" s="29">
        <f>IF(D3673="OVERALL",SUM('Tracker&amp;Invoice'!$H3715:$AC3715),0)</f>
        <v>0</v>
      </c>
    </row>
    <row r="3674" spans="1:10">
      <c r="A3674" t="e">
        <f t="shared" si="115"/>
        <v>#REF!</v>
      </c>
      <c r="B3674">
        <f>IF(AND('Tracker&amp;Invoice'!A3716&lt;&gt;"",'Tracker&amp;Invoice'!A3716&lt;&gt;"ITEM",'Tracker&amp;Invoice'!A3714="ITEM"),1,0)</f>
        <v>0</v>
      </c>
      <c r="C3674" t="str">
        <f>IF(B3674=1,'Tracker&amp;Invoice'!A3716,C3673)</f>
        <v>BQ-200</v>
      </c>
      <c r="D3674" t="str">
        <f>IF(LEFT(TRIM('Tracker&amp;Invoice'!B3716),9)="INVOICE #","INVOICE",IF(TRIM('Tracker&amp;Invoice'!B3716)="Overall Completion INVOICE","OVERALL",""))</f>
        <v>OVERALL</v>
      </c>
      <c r="E3674" t="str">
        <f>IF(D3674="INVOICE",VALUE(MID(TRIM('Tracker&amp;Invoice'!B3716),10,10)),"")</f>
        <v/>
      </c>
      <c r="F3674">
        <f>IF(B3674=1,IFERROR(LOOKUP(2,1/('Tracker&amp;Invoice'!$H3716:$AC3716&lt;&gt;""),COLUMN('Tracker&amp;Invoice'!$H3716:$AC3716)),8),F3673)</f>
        <v>16</v>
      </c>
      <c r="G3674">
        <f>IF(D3674="OVERALL",IFERROR(LOOKUP(2,1/('Tracker&amp;Invoice'!$H3716:$AC3716&lt;&gt;""),COLUMN('Tracker&amp;Invoice'!$H3716:$AC3716)),8),G3675)</f>
        <v>17</v>
      </c>
      <c r="H3674">
        <f t="shared" si="114"/>
        <v>17</v>
      </c>
      <c r="I3674" s="29">
        <f>IF(D3674="INVOICE",SUM('Tracker&amp;Invoice'!$H3716:INDEX('Tracker&amp;Invoice'!$A3716:$AC3716,1,H3674)),0)</f>
        <v>0</v>
      </c>
      <c r="J3674" s="29">
        <f>IF(D3674="OVERALL",SUM('Tracker&amp;Invoice'!$H3716:$AC3716),0)</f>
        <v>3196.7999999999993</v>
      </c>
    </row>
    <row r="3675" spans="1:10">
      <c r="A3675" t="e">
        <f t="shared" si="115"/>
        <v>#REF!</v>
      </c>
      <c r="B3675">
        <f>IF(AND('Tracker&amp;Invoice'!A3717&lt;&gt;"",'Tracker&amp;Invoice'!A3717&lt;&gt;"ITEM",'Tracker&amp;Invoice'!A3715="ITEM"),1,0)</f>
        <v>0</v>
      </c>
      <c r="C3675" t="str">
        <f>IF(B3675=1,'Tracker&amp;Invoice'!A3717,C3674)</f>
        <v>BQ-200</v>
      </c>
      <c r="D3675" t="str">
        <f>IF(LEFT(TRIM('Tracker&amp;Invoice'!B3717),9)="INVOICE #","INVOICE",IF(TRIM('Tracker&amp;Invoice'!B3717)="Overall Completion INVOICE","OVERALL",""))</f>
        <v/>
      </c>
      <c r="E3675" t="str">
        <f>IF(D3675="INVOICE",VALUE(MID(TRIM('Tracker&amp;Invoice'!B3717),10,10)),"")</f>
        <v/>
      </c>
      <c r="F3675">
        <f>IF(B3675=1,IFERROR(LOOKUP(2,1/('Tracker&amp;Invoice'!$H3717:$AC3717&lt;&gt;""),COLUMN('Tracker&amp;Invoice'!$H3717:$AC3717)),8),F3674)</f>
        <v>16</v>
      </c>
      <c r="G3675">
        <f>IF(D3675="OVERALL",IFERROR(LOOKUP(2,1/('Tracker&amp;Invoice'!$H3717:$AC3717&lt;&gt;""),COLUMN('Tracker&amp;Invoice'!$H3717:$AC3717)),8),G3676)</f>
        <v>15</v>
      </c>
      <c r="H3675">
        <f t="shared" si="114"/>
        <v>16</v>
      </c>
      <c r="I3675" s="29">
        <f>IF(D3675="INVOICE",SUM('Tracker&amp;Invoice'!$H3717:INDEX('Tracker&amp;Invoice'!$A3717:$AC3717,1,H3675)),0)</f>
        <v>0</v>
      </c>
      <c r="J3675" s="29">
        <f>IF(D3675="OVERALL",SUM('Tracker&amp;Invoice'!$H3717:$AC3717),0)</f>
        <v>0</v>
      </c>
    </row>
    <row r="3676" spans="1:10">
      <c r="A3676" t="e">
        <f t="shared" si="115"/>
        <v>#REF!</v>
      </c>
      <c r="B3676">
        <f>IF(AND('Tracker&amp;Invoice'!A3718&lt;&gt;"",'Tracker&amp;Invoice'!A3718&lt;&gt;"ITEM",'Tracker&amp;Invoice'!A3716="ITEM"),1,0)</f>
        <v>0</v>
      </c>
      <c r="C3676" t="str">
        <f>IF(B3676=1,'Tracker&amp;Invoice'!A3718,C3675)</f>
        <v>BQ-200</v>
      </c>
      <c r="D3676" t="str">
        <f>IF(LEFT(TRIM('Tracker&amp;Invoice'!B3718),9)="INVOICE #","INVOICE",IF(TRIM('Tracker&amp;Invoice'!B3718)="Overall Completion INVOICE","OVERALL",""))</f>
        <v/>
      </c>
      <c r="E3676" t="str">
        <f>IF(D3676="INVOICE",VALUE(MID(TRIM('Tracker&amp;Invoice'!B3718),10,10)),"")</f>
        <v/>
      </c>
      <c r="F3676">
        <f>IF(B3676=1,IFERROR(LOOKUP(2,1/('Tracker&amp;Invoice'!$H3718:$AC3718&lt;&gt;""),COLUMN('Tracker&amp;Invoice'!$H3718:$AC3718)),8),F3675)</f>
        <v>16</v>
      </c>
      <c r="G3676">
        <f>IF(D3676="OVERALL",IFERROR(LOOKUP(2,1/('Tracker&amp;Invoice'!$H3718:$AC3718&lt;&gt;""),COLUMN('Tracker&amp;Invoice'!$H3718:$AC3718)),8),G3677)</f>
        <v>15</v>
      </c>
      <c r="H3676">
        <f t="shared" si="114"/>
        <v>16</v>
      </c>
      <c r="I3676" s="29">
        <f>IF(D3676="INVOICE",SUM('Tracker&amp;Invoice'!$H3718:INDEX('Tracker&amp;Invoice'!$A3718:$AC3718,1,H3676)),0)</f>
        <v>0</v>
      </c>
      <c r="J3676" s="29">
        <f>IF(D3676="OVERALL",SUM('Tracker&amp;Invoice'!$H3718:$AC3718),0)</f>
        <v>0</v>
      </c>
    </row>
    <row r="3677" spans="1:10">
      <c r="A3677" t="e">
        <f t="shared" si="115"/>
        <v>#REF!</v>
      </c>
      <c r="B3677">
        <f>IF(AND('Tracker&amp;Invoice'!A3719&lt;&gt;"",'Tracker&amp;Invoice'!A3719&lt;&gt;"ITEM",'Tracker&amp;Invoice'!A3717="ITEM"),1,0)</f>
        <v>0</v>
      </c>
      <c r="C3677" t="str">
        <f>IF(B3677=1,'Tracker&amp;Invoice'!A3719,C3676)</f>
        <v>BQ-200</v>
      </c>
      <c r="D3677" t="str">
        <f>IF(LEFT(TRIM('Tracker&amp;Invoice'!B3719),9)="INVOICE #","INVOICE",IF(TRIM('Tracker&amp;Invoice'!B3719)="Overall Completion INVOICE","OVERALL",""))</f>
        <v/>
      </c>
      <c r="E3677" t="str">
        <f>IF(D3677="INVOICE",VALUE(MID(TRIM('Tracker&amp;Invoice'!B3719),10,10)),"")</f>
        <v/>
      </c>
      <c r="F3677">
        <f>IF(B3677=1,IFERROR(LOOKUP(2,1/('Tracker&amp;Invoice'!$H3719:$AC3719&lt;&gt;""),COLUMN('Tracker&amp;Invoice'!$H3719:$AC3719)),8),F3676)</f>
        <v>16</v>
      </c>
      <c r="G3677">
        <f>IF(D3677="OVERALL",IFERROR(LOOKUP(2,1/('Tracker&amp;Invoice'!$H3719:$AC3719&lt;&gt;""),COLUMN('Tracker&amp;Invoice'!$H3719:$AC3719)),8),G3678)</f>
        <v>15</v>
      </c>
      <c r="H3677">
        <f t="shared" si="114"/>
        <v>16</v>
      </c>
      <c r="I3677" s="29">
        <f>IF(D3677="INVOICE",SUM('Tracker&amp;Invoice'!$H3719:INDEX('Tracker&amp;Invoice'!$A3719:$AC3719,1,H3677)),0)</f>
        <v>0</v>
      </c>
      <c r="J3677" s="29">
        <f>IF(D3677="OVERALL",SUM('Tracker&amp;Invoice'!$H3719:$AC3719),0)</f>
        <v>0</v>
      </c>
    </row>
    <row r="3678" spans="1:10">
      <c r="A3678" t="e">
        <f t="shared" si="115"/>
        <v>#REF!</v>
      </c>
      <c r="B3678">
        <f>IF(AND('Tracker&amp;Invoice'!A3720&lt;&gt;"",'Tracker&amp;Invoice'!A3720&lt;&gt;"ITEM",'Tracker&amp;Invoice'!A3718="ITEM"),1,0)</f>
        <v>0</v>
      </c>
      <c r="C3678" t="str">
        <f>IF(B3678=1,'Tracker&amp;Invoice'!A3720,C3677)</f>
        <v>BQ-200</v>
      </c>
      <c r="D3678" t="str">
        <f>IF(LEFT(TRIM('Tracker&amp;Invoice'!B3720),9)="INVOICE #","INVOICE",IF(TRIM('Tracker&amp;Invoice'!B3720)="Overall Completion INVOICE","OVERALL",""))</f>
        <v/>
      </c>
      <c r="E3678" t="str">
        <f>IF(D3678="INVOICE",VALUE(MID(TRIM('Tracker&amp;Invoice'!B3720),10,10)),"")</f>
        <v/>
      </c>
      <c r="F3678">
        <f>IF(B3678=1,IFERROR(LOOKUP(2,1/('Tracker&amp;Invoice'!$H3720:$AC3720&lt;&gt;""),COLUMN('Tracker&amp;Invoice'!$H3720:$AC3720)),8),F3677)</f>
        <v>16</v>
      </c>
      <c r="G3678">
        <f>IF(D3678="OVERALL",IFERROR(LOOKUP(2,1/('Tracker&amp;Invoice'!$H3720:$AC3720&lt;&gt;""),COLUMN('Tracker&amp;Invoice'!$H3720:$AC3720)),8),G3679)</f>
        <v>15</v>
      </c>
      <c r="H3678">
        <f t="shared" si="114"/>
        <v>16</v>
      </c>
      <c r="I3678" s="29">
        <f>IF(D3678="INVOICE",SUM('Tracker&amp;Invoice'!$H3720:INDEX('Tracker&amp;Invoice'!$A3720:$AC3720,1,H3678)),0)</f>
        <v>0</v>
      </c>
      <c r="J3678" s="29">
        <f>IF(D3678="OVERALL",SUM('Tracker&amp;Invoice'!$H3720:$AC3720),0)</f>
        <v>0</v>
      </c>
    </row>
    <row r="3679" spans="1:10">
      <c r="A3679" t="e">
        <f t="shared" si="115"/>
        <v>#REF!</v>
      </c>
      <c r="B3679">
        <f>IF(AND('Tracker&amp;Invoice'!A3721&lt;&gt;"",'Tracker&amp;Invoice'!A3721&lt;&gt;"ITEM",'Tracker&amp;Invoice'!A3719="ITEM"),1,0)</f>
        <v>0</v>
      </c>
      <c r="C3679" t="str">
        <f>IF(B3679=1,'Tracker&amp;Invoice'!A3721,C3678)</f>
        <v>BQ-200</v>
      </c>
      <c r="D3679" t="str">
        <f>IF(LEFT(TRIM('Tracker&amp;Invoice'!B3721),9)="INVOICE #","INVOICE",IF(TRIM('Tracker&amp;Invoice'!B3721)="Overall Completion INVOICE","OVERALL",""))</f>
        <v/>
      </c>
      <c r="E3679" t="str">
        <f>IF(D3679="INVOICE",VALUE(MID(TRIM('Tracker&amp;Invoice'!B3721),10,10)),"")</f>
        <v/>
      </c>
      <c r="F3679">
        <f>IF(B3679=1,IFERROR(LOOKUP(2,1/('Tracker&amp;Invoice'!$H3721:$AC3721&lt;&gt;""),COLUMN('Tracker&amp;Invoice'!$H3721:$AC3721)),8),F3678)</f>
        <v>16</v>
      </c>
      <c r="G3679">
        <f>IF(D3679="OVERALL",IFERROR(LOOKUP(2,1/('Tracker&amp;Invoice'!$H3721:$AC3721&lt;&gt;""),COLUMN('Tracker&amp;Invoice'!$H3721:$AC3721)),8),G3680)</f>
        <v>15</v>
      </c>
      <c r="H3679">
        <f t="shared" si="114"/>
        <v>16</v>
      </c>
      <c r="I3679" s="29">
        <f>IF(D3679="INVOICE",SUM('Tracker&amp;Invoice'!$H3721:INDEX('Tracker&amp;Invoice'!$A3721:$AC3721,1,H3679)),0)</f>
        <v>0</v>
      </c>
      <c r="J3679" s="29">
        <f>IF(D3679="OVERALL",SUM('Tracker&amp;Invoice'!$H3721:$AC3721),0)</f>
        <v>0</v>
      </c>
    </row>
    <row r="3680" spans="1:10">
      <c r="A3680" t="e">
        <f t="shared" si="115"/>
        <v>#REF!</v>
      </c>
      <c r="B3680">
        <f>IF(AND('Tracker&amp;Invoice'!A3722&lt;&gt;"",'Tracker&amp;Invoice'!A3722&lt;&gt;"ITEM",'Tracker&amp;Invoice'!A3720="ITEM"),1,0)</f>
        <v>0</v>
      </c>
      <c r="C3680" t="str">
        <f>IF(B3680=1,'Tracker&amp;Invoice'!A3722,C3679)</f>
        <v>BQ-200</v>
      </c>
      <c r="D3680" t="str">
        <f>IF(LEFT(TRIM('Tracker&amp;Invoice'!B3722),9)="INVOICE #","INVOICE",IF(TRIM('Tracker&amp;Invoice'!B3722)="Overall Completion INVOICE","OVERALL",""))</f>
        <v/>
      </c>
      <c r="E3680" t="str">
        <f>IF(D3680="INVOICE",VALUE(MID(TRIM('Tracker&amp;Invoice'!B3722),10,10)),"")</f>
        <v/>
      </c>
      <c r="F3680">
        <f>IF(B3680=1,IFERROR(LOOKUP(2,1/('Tracker&amp;Invoice'!$H3722:$AC3722&lt;&gt;""),COLUMN('Tracker&amp;Invoice'!$H3722:$AC3722)),8),F3679)</f>
        <v>16</v>
      </c>
      <c r="G3680">
        <f>IF(D3680="OVERALL",IFERROR(LOOKUP(2,1/('Tracker&amp;Invoice'!$H3722:$AC3722&lt;&gt;""),COLUMN('Tracker&amp;Invoice'!$H3722:$AC3722)),8),G3681)</f>
        <v>15</v>
      </c>
      <c r="H3680">
        <f t="shared" si="114"/>
        <v>16</v>
      </c>
      <c r="I3680" s="29">
        <f>IF(D3680="INVOICE",SUM('Tracker&amp;Invoice'!$H3722:INDEX('Tracker&amp;Invoice'!$A3722:$AC3722,1,H3680)),0)</f>
        <v>0</v>
      </c>
      <c r="J3680" s="29">
        <f>IF(D3680="OVERALL",SUM('Tracker&amp;Invoice'!$H3722:$AC3722),0)</f>
        <v>0</v>
      </c>
    </row>
    <row r="3681" spans="1:10">
      <c r="A3681" t="e">
        <f t="shared" si="115"/>
        <v>#REF!</v>
      </c>
      <c r="B3681">
        <f>IF(AND('Tracker&amp;Invoice'!A3723&lt;&gt;"",'Tracker&amp;Invoice'!A3723&lt;&gt;"ITEM",'Tracker&amp;Invoice'!A3721="ITEM"),1,0)</f>
        <v>0</v>
      </c>
      <c r="C3681" t="str">
        <f>IF(B3681=1,'Tracker&amp;Invoice'!A3723,C3680)</f>
        <v>BQ-200</v>
      </c>
      <c r="D3681" t="str">
        <f>IF(LEFT(TRIM('Tracker&amp;Invoice'!B3723),9)="INVOICE #","INVOICE",IF(TRIM('Tracker&amp;Invoice'!B3723)="Overall Completion INVOICE","OVERALL",""))</f>
        <v/>
      </c>
      <c r="E3681" t="str">
        <f>IF(D3681="INVOICE",VALUE(MID(TRIM('Tracker&amp;Invoice'!B3723),10,10)),"")</f>
        <v/>
      </c>
      <c r="F3681">
        <f>IF(B3681=1,IFERROR(LOOKUP(2,1/('Tracker&amp;Invoice'!$H3723:$AC3723&lt;&gt;""),COLUMN('Tracker&amp;Invoice'!$H3723:$AC3723)),8),F3680)</f>
        <v>16</v>
      </c>
      <c r="G3681">
        <f>IF(D3681="OVERALL",IFERROR(LOOKUP(2,1/('Tracker&amp;Invoice'!$H3723:$AC3723&lt;&gt;""),COLUMN('Tracker&amp;Invoice'!$H3723:$AC3723)),8),G3682)</f>
        <v>15</v>
      </c>
      <c r="H3681">
        <f t="shared" si="114"/>
        <v>16</v>
      </c>
      <c r="I3681" s="29">
        <f>IF(D3681="INVOICE",SUM('Tracker&amp;Invoice'!$H3723:INDEX('Tracker&amp;Invoice'!$A3723:$AC3723,1,H3681)),0)</f>
        <v>0</v>
      </c>
      <c r="J3681" s="29">
        <f>IF(D3681="OVERALL",SUM('Tracker&amp;Invoice'!$H3723:$AC3723),0)</f>
        <v>0</v>
      </c>
    </row>
    <row r="3682" spans="1:10">
      <c r="A3682" t="e">
        <f t="shared" si="115"/>
        <v>#REF!</v>
      </c>
      <c r="B3682">
        <f>IF(AND('Tracker&amp;Invoice'!A3724&lt;&gt;"",'Tracker&amp;Invoice'!A3724&lt;&gt;"ITEM",'Tracker&amp;Invoice'!A3722="ITEM"),1,0)</f>
        <v>0</v>
      </c>
      <c r="C3682" t="str">
        <f>IF(B3682=1,'Tracker&amp;Invoice'!A3724,C3681)</f>
        <v>BQ-200</v>
      </c>
      <c r="D3682" t="str">
        <f>IF(LEFT(TRIM('Tracker&amp;Invoice'!B3724),9)="INVOICE #","INVOICE",IF(TRIM('Tracker&amp;Invoice'!B3724)="Overall Completion INVOICE","OVERALL",""))</f>
        <v/>
      </c>
      <c r="E3682" t="str">
        <f>IF(D3682="INVOICE",VALUE(MID(TRIM('Tracker&amp;Invoice'!B3724),10,10)),"")</f>
        <v/>
      </c>
      <c r="F3682">
        <f>IF(B3682=1,IFERROR(LOOKUP(2,1/('Tracker&amp;Invoice'!$H3724:$AC3724&lt;&gt;""),COLUMN('Tracker&amp;Invoice'!$H3724:$AC3724)),8),F3681)</f>
        <v>16</v>
      </c>
      <c r="G3682">
        <f>IF(D3682="OVERALL",IFERROR(LOOKUP(2,1/('Tracker&amp;Invoice'!$H3724:$AC3724&lt;&gt;""),COLUMN('Tracker&amp;Invoice'!$H3724:$AC3724)),8),G3683)</f>
        <v>15</v>
      </c>
      <c r="H3682">
        <f t="shared" si="114"/>
        <v>16</v>
      </c>
      <c r="I3682" s="29">
        <f>IF(D3682="INVOICE",SUM('Tracker&amp;Invoice'!$H3724:INDEX('Tracker&amp;Invoice'!$A3724:$AC3724,1,H3682)),0)</f>
        <v>0</v>
      </c>
      <c r="J3682" s="29">
        <f>IF(D3682="OVERALL",SUM('Tracker&amp;Invoice'!$H3724:$AC3724),0)</f>
        <v>0</v>
      </c>
    </row>
    <row r="3683" spans="1:10">
      <c r="A3683" t="e">
        <f t="shared" si="115"/>
        <v>#REF!</v>
      </c>
      <c r="B3683">
        <f>IF(AND('Tracker&amp;Invoice'!A3725&lt;&gt;"",'Tracker&amp;Invoice'!A3725&lt;&gt;"ITEM",'Tracker&amp;Invoice'!A3723="ITEM"),1,0)</f>
        <v>1</v>
      </c>
      <c r="C3683" t="str">
        <f>IF(B3683=1,'Tracker&amp;Invoice'!A3725,C3682)</f>
        <v>BQ-201</v>
      </c>
      <c r="D3683" t="str">
        <f>IF(LEFT(TRIM('Tracker&amp;Invoice'!B3725),9)="INVOICE #","INVOICE",IF(TRIM('Tracker&amp;Invoice'!B3725)="Overall Completion INVOICE","OVERALL",""))</f>
        <v/>
      </c>
      <c r="E3683" t="str">
        <f>IF(D3683="INVOICE",VALUE(MID(TRIM('Tracker&amp;Invoice'!B3725),10,10)),"")</f>
        <v/>
      </c>
      <c r="F3683">
        <f>IF(B3683=1,IFERROR(LOOKUP(2,1/('Tracker&amp;Invoice'!$H3725:$AC3725&lt;&gt;""),COLUMN('Tracker&amp;Invoice'!$H3725:$AC3725)),8),F3682)</f>
        <v>14</v>
      </c>
      <c r="G3683">
        <f>IF(D3683="OVERALL",IFERROR(LOOKUP(2,1/('Tracker&amp;Invoice'!$H3725:$AC3725&lt;&gt;""),COLUMN('Tracker&amp;Invoice'!$H3725:$AC3725)),8),G3684)</f>
        <v>15</v>
      </c>
      <c r="H3683">
        <f t="shared" si="114"/>
        <v>15</v>
      </c>
      <c r="I3683" s="29">
        <f>IF(D3683="INVOICE",SUM('Tracker&amp;Invoice'!$H3725:INDEX('Tracker&amp;Invoice'!$A3725:$AC3725,1,H3683)),0)</f>
        <v>0</v>
      </c>
      <c r="J3683" s="29">
        <f>IF(D3683="OVERALL",SUM('Tracker&amp;Invoice'!$H3725:$AC3725),0)</f>
        <v>0</v>
      </c>
    </row>
    <row r="3684" spans="1:10">
      <c r="A3684" t="e">
        <f t="shared" si="115"/>
        <v>#REF!</v>
      </c>
      <c r="B3684">
        <f>IF(AND('Tracker&amp;Invoice'!A3726&lt;&gt;"",'Tracker&amp;Invoice'!A3726&lt;&gt;"ITEM",'Tracker&amp;Invoice'!A3724="ITEM"),1,0)</f>
        <v>0</v>
      </c>
      <c r="C3684" t="str">
        <f>IF(B3684=1,'Tracker&amp;Invoice'!A3726,C3683)</f>
        <v>BQ-201</v>
      </c>
      <c r="D3684" t="str">
        <f>IF(LEFT(TRIM('Tracker&amp;Invoice'!B3726),9)="INVOICE #","INVOICE",IF(TRIM('Tracker&amp;Invoice'!B3726)="Overall Completion INVOICE","OVERALL",""))</f>
        <v/>
      </c>
      <c r="E3684" t="str">
        <f>IF(D3684="INVOICE",VALUE(MID(TRIM('Tracker&amp;Invoice'!B3726),10,10)),"")</f>
        <v/>
      </c>
      <c r="F3684">
        <f>IF(B3684=1,IFERROR(LOOKUP(2,1/('Tracker&amp;Invoice'!$H3726:$AC3726&lt;&gt;""),COLUMN('Tracker&amp;Invoice'!$H3726:$AC3726)),8),F3683)</f>
        <v>14</v>
      </c>
      <c r="G3684">
        <f>IF(D3684="OVERALL",IFERROR(LOOKUP(2,1/('Tracker&amp;Invoice'!$H3726:$AC3726&lt;&gt;""),COLUMN('Tracker&amp;Invoice'!$H3726:$AC3726)),8),G3685)</f>
        <v>15</v>
      </c>
      <c r="H3684">
        <f t="shared" si="114"/>
        <v>15</v>
      </c>
      <c r="I3684" s="29">
        <f>IF(D3684="INVOICE",SUM('Tracker&amp;Invoice'!$H3726:INDEX('Tracker&amp;Invoice'!$A3726:$AC3726,1,H3684)),0)</f>
        <v>0</v>
      </c>
      <c r="J3684" s="29">
        <f>IF(D3684="OVERALL",SUM('Tracker&amp;Invoice'!$H3726:$AC3726),0)</f>
        <v>0</v>
      </c>
    </row>
    <row r="3685" spans="1:10">
      <c r="A3685" t="e">
        <f t="shared" si="115"/>
        <v>#REF!</v>
      </c>
      <c r="B3685">
        <f>IF(AND('Tracker&amp;Invoice'!A3727&lt;&gt;"",'Tracker&amp;Invoice'!A3727&lt;&gt;"ITEM",'Tracker&amp;Invoice'!A3725="ITEM"),1,0)</f>
        <v>0</v>
      </c>
      <c r="C3685" t="str">
        <f>IF(B3685=1,'Tracker&amp;Invoice'!A3727,C3684)</f>
        <v>BQ-201</v>
      </c>
      <c r="D3685" t="str">
        <f>IF(LEFT(TRIM('Tracker&amp;Invoice'!B3727),9)="INVOICE #","INVOICE",IF(TRIM('Tracker&amp;Invoice'!B3727)="Overall Completion INVOICE","OVERALL",""))</f>
        <v/>
      </c>
      <c r="E3685" t="str">
        <f>IF(D3685="INVOICE",VALUE(MID(TRIM('Tracker&amp;Invoice'!B3727),10,10)),"")</f>
        <v/>
      </c>
      <c r="F3685">
        <f>IF(B3685=1,IFERROR(LOOKUP(2,1/('Tracker&amp;Invoice'!$H3727:$AC3727&lt;&gt;""),COLUMN('Tracker&amp;Invoice'!$H3727:$AC3727)),8),F3684)</f>
        <v>14</v>
      </c>
      <c r="G3685">
        <f>IF(D3685="OVERALL",IFERROR(LOOKUP(2,1/('Tracker&amp;Invoice'!$H3727:$AC3727&lt;&gt;""),COLUMN('Tracker&amp;Invoice'!$H3727:$AC3727)),8),G3686)</f>
        <v>15</v>
      </c>
      <c r="H3685">
        <f t="shared" si="114"/>
        <v>15</v>
      </c>
      <c r="I3685" s="29">
        <f>IF(D3685="INVOICE",SUM('Tracker&amp;Invoice'!$H3727:INDEX('Tracker&amp;Invoice'!$A3727:$AC3727,1,H3685)),0)</f>
        <v>0</v>
      </c>
      <c r="J3685" s="29">
        <f>IF(D3685="OVERALL",SUM('Tracker&amp;Invoice'!$H3727:$AC3727),0)</f>
        <v>0</v>
      </c>
    </row>
    <row r="3686" spans="1:10">
      <c r="A3686" t="e">
        <f t="shared" si="115"/>
        <v>#REF!</v>
      </c>
      <c r="B3686">
        <f>IF(AND('Tracker&amp;Invoice'!A3728&lt;&gt;"",'Tracker&amp;Invoice'!A3728&lt;&gt;"ITEM",'Tracker&amp;Invoice'!A3726="ITEM"),1,0)</f>
        <v>0</v>
      </c>
      <c r="C3686" t="str">
        <f>IF(B3686=1,'Tracker&amp;Invoice'!A3728,C3685)</f>
        <v>BQ-201</v>
      </c>
      <c r="D3686" t="str">
        <f>IF(LEFT(TRIM('Tracker&amp;Invoice'!B3728),9)="INVOICE #","INVOICE",IF(TRIM('Tracker&amp;Invoice'!B3728)="Overall Completion INVOICE","OVERALL",""))</f>
        <v>INVOICE</v>
      </c>
      <c r="E3686">
        <f>IF(D3686="INVOICE",VALUE(MID(TRIM('Tracker&amp;Invoice'!B3728),10,10)),"")</f>
        <v>18</v>
      </c>
      <c r="F3686">
        <f>IF(B3686=1,IFERROR(LOOKUP(2,1/('Tracker&amp;Invoice'!$H3728:$AC3728&lt;&gt;""),COLUMN('Tracker&amp;Invoice'!$H3728:$AC3728)),8),F3685)</f>
        <v>14</v>
      </c>
      <c r="G3686">
        <f>IF(D3686="OVERALL",IFERROR(LOOKUP(2,1/('Tracker&amp;Invoice'!$H3728:$AC3728&lt;&gt;""),COLUMN('Tracker&amp;Invoice'!$H3728:$AC3728)),8),G3687)</f>
        <v>15</v>
      </c>
      <c r="H3686">
        <f t="shared" si="114"/>
        <v>15</v>
      </c>
      <c r="I3686" s="29">
        <f>IF(D3686="INVOICE",SUM('Tracker&amp;Invoice'!$H3728:INDEX('Tracker&amp;Invoice'!$A3728:$AC3728,1,H3686)),0)</f>
        <v>266090</v>
      </c>
      <c r="J3686" s="29">
        <f>IF(D3686="OVERALL",SUM('Tracker&amp;Invoice'!$H3728:$AC3728),0)</f>
        <v>0</v>
      </c>
    </row>
    <row r="3687" spans="1:10">
      <c r="A3687" t="e">
        <f t="shared" si="115"/>
        <v>#REF!</v>
      </c>
      <c r="B3687">
        <f>IF(AND('Tracker&amp;Invoice'!A3729&lt;&gt;"",'Tracker&amp;Invoice'!A3729&lt;&gt;"ITEM",'Tracker&amp;Invoice'!A3727="ITEM"),1,0)</f>
        <v>0</v>
      </c>
      <c r="C3687" t="str">
        <f>IF(B3687=1,'Tracker&amp;Invoice'!A3729,C3686)</f>
        <v>BQ-201</v>
      </c>
      <c r="D3687" t="str">
        <f>IF(LEFT(TRIM('Tracker&amp;Invoice'!B3729),9)="INVOICE #","INVOICE",IF(TRIM('Tracker&amp;Invoice'!B3729)="Overall Completion INVOICE","OVERALL",""))</f>
        <v/>
      </c>
      <c r="E3687" t="str">
        <f>IF(D3687="INVOICE",VALUE(MID(TRIM('Tracker&amp;Invoice'!B3729),10,10)),"")</f>
        <v/>
      </c>
      <c r="F3687">
        <f>IF(B3687=1,IFERROR(LOOKUP(2,1/('Tracker&amp;Invoice'!$H3729:$AC3729&lt;&gt;""),COLUMN('Tracker&amp;Invoice'!$H3729:$AC3729)),8),F3686)</f>
        <v>14</v>
      </c>
      <c r="G3687">
        <f>IF(D3687="OVERALL",IFERROR(LOOKUP(2,1/('Tracker&amp;Invoice'!$H3729:$AC3729&lt;&gt;""),COLUMN('Tracker&amp;Invoice'!$H3729:$AC3729)),8),G3688)</f>
        <v>15</v>
      </c>
      <c r="H3687">
        <f t="shared" si="114"/>
        <v>15</v>
      </c>
      <c r="I3687" s="29">
        <f>IF(D3687="INVOICE",SUM('Tracker&amp;Invoice'!$H3729:INDEX('Tracker&amp;Invoice'!$A3729:$AC3729,1,H3687)),0)</f>
        <v>0</v>
      </c>
      <c r="J3687" s="29">
        <f>IF(D3687="OVERALL",SUM('Tracker&amp;Invoice'!$H3729:$AC3729),0)</f>
        <v>0</v>
      </c>
    </row>
    <row r="3688" spans="1:10">
      <c r="A3688" t="e">
        <f t="shared" si="115"/>
        <v>#REF!</v>
      </c>
      <c r="B3688">
        <f>IF(AND('Tracker&amp;Invoice'!A3730&lt;&gt;"",'Tracker&amp;Invoice'!A3730&lt;&gt;"ITEM",'Tracker&amp;Invoice'!A3728="ITEM"),1,0)</f>
        <v>0</v>
      </c>
      <c r="C3688" t="str">
        <f>IF(B3688=1,'Tracker&amp;Invoice'!A3730,C3687)</f>
        <v>BQ-201</v>
      </c>
      <c r="D3688" t="str">
        <f>IF(LEFT(TRIM('Tracker&amp;Invoice'!B3730),9)="INVOICE #","INVOICE",IF(TRIM('Tracker&amp;Invoice'!B3730)="Overall Completion INVOICE","OVERALL",""))</f>
        <v>INVOICE</v>
      </c>
      <c r="E3688">
        <f>IF(D3688="INVOICE",VALUE(MID(TRIM('Tracker&amp;Invoice'!B3730),10,10)),"")</f>
        <v>24</v>
      </c>
      <c r="F3688">
        <f>IF(B3688=1,IFERROR(LOOKUP(2,1/('Tracker&amp;Invoice'!$H3730:$AC3730&lt;&gt;""),COLUMN('Tracker&amp;Invoice'!$H3730:$AC3730)),8),F3687)</f>
        <v>14</v>
      </c>
      <c r="G3688">
        <f>IF(D3688="OVERALL",IFERROR(LOOKUP(2,1/('Tracker&amp;Invoice'!$H3730:$AC3730&lt;&gt;""),COLUMN('Tracker&amp;Invoice'!$H3730:$AC3730)),8),G3689)</f>
        <v>15</v>
      </c>
      <c r="H3688">
        <f t="shared" si="114"/>
        <v>15</v>
      </c>
      <c r="I3688" s="29">
        <f>IF(D3688="INVOICE",SUM('Tracker&amp;Invoice'!$H3730:INDEX('Tracker&amp;Invoice'!$A3730:$AC3730,1,H3688)),0)</f>
        <v>144402.5</v>
      </c>
      <c r="J3688" s="29">
        <f>IF(D3688="OVERALL",SUM('Tracker&amp;Invoice'!$H3730:$AC3730),0)</f>
        <v>0</v>
      </c>
    </row>
    <row r="3689" spans="1:10">
      <c r="A3689" t="e">
        <f t="shared" si="115"/>
        <v>#REF!</v>
      </c>
      <c r="B3689">
        <f>IF(AND('Tracker&amp;Invoice'!A3731&lt;&gt;"",'Tracker&amp;Invoice'!A3731&lt;&gt;"ITEM",'Tracker&amp;Invoice'!A3729="ITEM"),1,0)</f>
        <v>0</v>
      </c>
      <c r="C3689" t="str">
        <f>IF(B3689=1,'Tracker&amp;Invoice'!A3731,C3688)</f>
        <v>BQ-201</v>
      </c>
      <c r="D3689" t="str">
        <f>IF(LEFT(TRIM('Tracker&amp;Invoice'!B3731),9)="INVOICE #","INVOICE",IF(TRIM('Tracker&amp;Invoice'!B3731)="Overall Completion INVOICE","OVERALL",""))</f>
        <v/>
      </c>
      <c r="E3689" t="str">
        <f>IF(D3689="INVOICE",VALUE(MID(TRIM('Tracker&amp;Invoice'!B3731),10,10)),"")</f>
        <v/>
      </c>
      <c r="F3689">
        <f>IF(B3689=1,IFERROR(LOOKUP(2,1/('Tracker&amp;Invoice'!$H3731:$AC3731&lt;&gt;""),COLUMN('Tracker&amp;Invoice'!$H3731:$AC3731)),8),F3688)</f>
        <v>14</v>
      </c>
      <c r="G3689">
        <f>IF(D3689="OVERALL",IFERROR(LOOKUP(2,1/('Tracker&amp;Invoice'!$H3731:$AC3731&lt;&gt;""),COLUMN('Tracker&amp;Invoice'!$H3731:$AC3731)),8),G3690)</f>
        <v>15</v>
      </c>
      <c r="H3689">
        <f t="shared" si="114"/>
        <v>15</v>
      </c>
      <c r="I3689" s="29">
        <f>IF(D3689="INVOICE",SUM('Tracker&amp;Invoice'!$H3731:INDEX('Tracker&amp;Invoice'!$A3731:$AC3731,1,H3689)),0)</f>
        <v>0</v>
      </c>
      <c r="J3689" s="29">
        <f>IF(D3689="OVERALL",SUM('Tracker&amp;Invoice'!$H3731:$AC3731),0)</f>
        <v>0</v>
      </c>
    </row>
    <row r="3690" spans="1:10">
      <c r="A3690" t="e">
        <f t="shared" si="115"/>
        <v>#REF!</v>
      </c>
      <c r="B3690">
        <f>IF(AND('Tracker&amp;Invoice'!A3732&lt;&gt;"",'Tracker&amp;Invoice'!A3732&lt;&gt;"ITEM",'Tracker&amp;Invoice'!A3730="ITEM"),1,0)</f>
        <v>0</v>
      </c>
      <c r="C3690" t="str">
        <f>IF(B3690=1,'Tracker&amp;Invoice'!A3732,C3689)</f>
        <v>BQ-201</v>
      </c>
      <c r="D3690" t="str">
        <f>IF(LEFT(TRIM('Tracker&amp;Invoice'!B3732),9)="INVOICE #","INVOICE",IF(TRIM('Tracker&amp;Invoice'!B3732)="Overall Completion INVOICE","OVERALL",""))</f>
        <v>INVOICE</v>
      </c>
      <c r="E3690">
        <f>IF(D3690="INVOICE",VALUE(MID(TRIM('Tracker&amp;Invoice'!B3732),10,10)),"")</f>
        <v>27</v>
      </c>
      <c r="F3690">
        <f>IF(B3690=1,IFERROR(LOOKUP(2,1/('Tracker&amp;Invoice'!$H3732:$AC3732&lt;&gt;""),COLUMN('Tracker&amp;Invoice'!$H3732:$AC3732)),8),F3689)</f>
        <v>14</v>
      </c>
      <c r="G3690">
        <f>IF(D3690="OVERALL",IFERROR(LOOKUP(2,1/('Tracker&amp;Invoice'!$H3732:$AC3732&lt;&gt;""),COLUMN('Tracker&amp;Invoice'!$H3732:$AC3732)),8),G3691)</f>
        <v>15</v>
      </c>
      <c r="H3690">
        <f t="shared" si="114"/>
        <v>15</v>
      </c>
      <c r="I3690" s="29">
        <f>IF(D3690="INVOICE",SUM('Tracker&amp;Invoice'!$H3732:INDEX('Tracker&amp;Invoice'!$A3732:$AC3732,1,H3690)),0)</f>
        <v>19617.5</v>
      </c>
      <c r="J3690" s="29">
        <f>IF(D3690="OVERALL",SUM('Tracker&amp;Invoice'!$H3732:$AC3732),0)</f>
        <v>0</v>
      </c>
    </row>
    <row r="3691" spans="1:10">
      <c r="A3691" t="e">
        <f t="shared" si="115"/>
        <v>#REF!</v>
      </c>
      <c r="B3691">
        <f>IF(AND('Tracker&amp;Invoice'!A3733&lt;&gt;"",'Tracker&amp;Invoice'!A3733&lt;&gt;"ITEM",'Tracker&amp;Invoice'!A3731="ITEM"),1,0)</f>
        <v>0</v>
      </c>
      <c r="C3691" t="str">
        <f>IF(B3691=1,'Tracker&amp;Invoice'!A3733,C3690)</f>
        <v>BQ-201</v>
      </c>
      <c r="D3691" t="str">
        <f>IF(LEFT(TRIM('Tracker&amp;Invoice'!B3733),9)="INVOICE #","INVOICE",IF(TRIM('Tracker&amp;Invoice'!B3733)="Overall Completion INVOICE","OVERALL",""))</f>
        <v/>
      </c>
      <c r="E3691" t="str">
        <f>IF(D3691="INVOICE",VALUE(MID(TRIM('Tracker&amp;Invoice'!B3733),10,10)),"")</f>
        <v/>
      </c>
      <c r="F3691">
        <f>IF(B3691=1,IFERROR(LOOKUP(2,1/('Tracker&amp;Invoice'!$H3733:$AC3733&lt;&gt;""),COLUMN('Tracker&amp;Invoice'!$H3733:$AC3733)),8),F3690)</f>
        <v>14</v>
      </c>
      <c r="G3691">
        <f>IF(D3691="OVERALL",IFERROR(LOOKUP(2,1/('Tracker&amp;Invoice'!$H3733:$AC3733&lt;&gt;""),COLUMN('Tracker&amp;Invoice'!$H3733:$AC3733)),8),G3692)</f>
        <v>15</v>
      </c>
      <c r="H3691">
        <f t="shared" si="114"/>
        <v>15</v>
      </c>
      <c r="I3691" s="29">
        <f>IF(D3691="INVOICE",SUM('Tracker&amp;Invoice'!$H3733:INDEX('Tracker&amp;Invoice'!$A3733:$AC3733,1,H3691)),0)</f>
        <v>0</v>
      </c>
      <c r="J3691" s="29">
        <f>IF(D3691="OVERALL",SUM('Tracker&amp;Invoice'!$H3733:$AC3733),0)</f>
        <v>0</v>
      </c>
    </row>
    <row r="3692" spans="1:10">
      <c r="A3692" t="e">
        <f t="shared" si="115"/>
        <v>#REF!</v>
      </c>
      <c r="B3692">
        <f>IF(AND('Tracker&amp;Invoice'!A3734&lt;&gt;"",'Tracker&amp;Invoice'!A3734&lt;&gt;"ITEM",'Tracker&amp;Invoice'!A3732="ITEM"),1,0)</f>
        <v>0</v>
      </c>
      <c r="C3692" t="str">
        <f>IF(B3692=1,'Tracker&amp;Invoice'!A3734,C3691)</f>
        <v>BQ-201</v>
      </c>
      <c r="D3692" t="str">
        <f>IF(LEFT(TRIM('Tracker&amp;Invoice'!B3734),9)="INVOICE #","INVOICE",IF(TRIM('Tracker&amp;Invoice'!B3734)="Overall Completion INVOICE","OVERALL",""))</f>
        <v>INVOICE</v>
      </c>
      <c r="E3692">
        <f>IF(D3692="INVOICE",VALUE(MID(TRIM('Tracker&amp;Invoice'!B3734),10,10)),"")</f>
        <v>30</v>
      </c>
      <c r="F3692">
        <f>IF(B3692=1,IFERROR(LOOKUP(2,1/('Tracker&amp;Invoice'!$H3734:$AC3734&lt;&gt;""),COLUMN('Tracker&amp;Invoice'!$H3734:$AC3734)),8),F3691)</f>
        <v>14</v>
      </c>
      <c r="G3692">
        <f>IF(D3692="OVERALL",IFERROR(LOOKUP(2,1/('Tracker&amp;Invoice'!$H3734:$AC3734&lt;&gt;""),COLUMN('Tracker&amp;Invoice'!$H3734:$AC3734)),8),G3693)</f>
        <v>15</v>
      </c>
      <c r="H3692">
        <f t="shared" si="114"/>
        <v>15</v>
      </c>
      <c r="I3692" s="29">
        <f>IF(D3692="INVOICE",SUM('Tracker&amp;Invoice'!$H3734:INDEX('Tracker&amp;Invoice'!$A3734:$AC3734,1,H3692)),0)</f>
        <v>47790</v>
      </c>
      <c r="J3692" s="29">
        <f>IF(D3692="OVERALL",SUM('Tracker&amp;Invoice'!$H3734:$AC3734),0)</f>
        <v>0</v>
      </c>
    </row>
    <row r="3693" spans="1:10">
      <c r="A3693" t="e">
        <f t="shared" si="115"/>
        <v>#REF!</v>
      </c>
      <c r="B3693">
        <f>IF(AND('Tracker&amp;Invoice'!A3735&lt;&gt;"",'Tracker&amp;Invoice'!A3735&lt;&gt;"ITEM",'Tracker&amp;Invoice'!A3733="ITEM"),1,0)</f>
        <v>0</v>
      </c>
      <c r="C3693" t="str">
        <f>IF(B3693=1,'Tracker&amp;Invoice'!A3735,C3692)</f>
        <v>BQ-201</v>
      </c>
      <c r="D3693" t="str">
        <f>IF(LEFT(TRIM('Tracker&amp;Invoice'!B3735),9)="INVOICE #","INVOICE",IF(TRIM('Tracker&amp;Invoice'!B3735)="Overall Completion INVOICE","OVERALL",""))</f>
        <v/>
      </c>
      <c r="E3693" t="str">
        <f>IF(D3693="INVOICE",VALUE(MID(TRIM('Tracker&amp;Invoice'!B3735),10,10)),"")</f>
        <v/>
      </c>
      <c r="F3693">
        <f>IF(B3693=1,IFERROR(LOOKUP(2,1/('Tracker&amp;Invoice'!$H3735:$AC3735&lt;&gt;""),COLUMN('Tracker&amp;Invoice'!$H3735:$AC3735)),8),F3692)</f>
        <v>14</v>
      </c>
      <c r="G3693">
        <f>IF(D3693="OVERALL",IFERROR(LOOKUP(2,1/('Tracker&amp;Invoice'!$H3735:$AC3735&lt;&gt;""),COLUMN('Tracker&amp;Invoice'!$H3735:$AC3735)),8),G3694)</f>
        <v>15</v>
      </c>
      <c r="H3693">
        <f t="shared" si="114"/>
        <v>15</v>
      </c>
      <c r="I3693" s="29">
        <f>IF(D3693="INVOICE",SUM('Tracker&amp;Invoice'!$H3735:INDEX('Tracker&amp;Invoice'!$A3735:$AC3735,1,H3693)),0)</f>
        <v>0</v>
      </c>
      <c r="J3693" s="29">
        <f>IF(D3693="OVERALL",SUM('Tracker&amp;Invoice'!$H3735:$AC3735),0)</f>
        <v>0</v>
      </c>
    </row>
    <row r="3694" spans="1:10">
      <c r="A3694" t="e">
        <f t="shared" si="115"/>
        <v>#REF!</v>
      </c>
      <c r="B3694">
        <f>IF(AND('Tracker&amp;Invoice'!A3736&lt;&gt;"",'Tracker&amp;Invoice'!A3736&lt;&gt;"ITEM",'Tracker&amp;Invoice'!A3734="ITEM"),1,0)</f>
        <v>0</v>
      </c>
      <c r="C3694" t="str">
        <f>IF(B3694=1,'Tracker&amp;Invoice'!A3736,C3693)</f>
        <v>BQ-201</v>
      </c>
      <c r="D3694" t="str">
        <f>IF(LEFT(TRIM('Tracker&amp;Invoice'!B3736),9)="INVOICE #","INVOICE",IF(TRIM('Tracker&amp;Invoice'!B3736)="Overall Completion INVOICE","OVERALL",""))</f>
        <v/>
      </c>
      <c r="E3694" t="str">
        <f>IF(D3694="INVOICE",VALUE(MID(TRIM('Tracker&amp;Invoice'!B3736),10,10)),"")</f>
        <v/>
      </c>
      <c r="F3694">
        <f>IF(B3694=1,IFERROR(LOOKUP(2,1/('Tracker&amp;Invoice'!$H3736:$AC3736&lt;&gt;""),COLUMN('Tracker&amp;Invoice'!$H3736:$AC3736)),8),F3693)</f>
        <v>14</v>
      </c>
      <c r="G3694">
        <f>IF(D3694="OVERALL",IFERROR(LOOKUP(2,1/('Tracker&amp;Invoice'!$H3736:$AC3736&lt;&gt;""),COLUMN('Tracker&amp;Invoice'!$H3736:$AC3736)),8),G3695)</f>
        <v>15</v>
      </c>
      <c r="H3694">
        <f t="shared" si="114"/>
        <v>15</v>
      </c>
      <c r="I3694" s="29">
        <f>IF(D3694="INVOICE",SUM('Tracker&amp;Invoice'!$H3736:INDEX('Tracker&amp;Invoice'!$A3736:$AC3736,1,H3694)),0)</f>
        <v>0</v>
      </c>
      <c r="J3694" s="29">
        <f>IF(D3694="OVERALL",SUM('Tracker&amp;Invoice'!$H3736:$AC3736),0)</f>
        <v>0</v>
      </c>
    </row>
    <row r="3695" spans="1:10">
      <c r="A3695" t="e">
        <f t="shared" si="115"/>
        <v>#REF!</v>
      </c>
      <c r="B3695">
        <f>IF(AND('Tracker&amp;Invoice'!A3737&lt;&gt;"",'Tracker&amp;Invoice'!A3737&lt;&gt;"ITEM",'Tracker&amp;Invoice'!A3735="ITEM"),1,0)</f>
        <v>0</v>
      </c>
      <c r="C3695" t="str">
        <f>IF(B3695=1,'Tracker&amp;Invoice'!A3737,C3694)</f>
        <v>BQ-201</v>
      </c>
      <c r="D3695" t="str">
        <f>IF(LEFT(TRIM('Tracker&amp;Invoice'!B3737),9)="INVOICE #","INVOICE",IF(TRIM('Tracker&amp;Invoice'!B3737)="Overall Completion INVOICE","OVERALL",""))</f>
        <v/>
      </c>
      <c r="E3695" t="str">
        <f>IF(D3695="INVOICE",VALUE(MID(TRIM('Tracker&amp;Invoice'!B3737),10,10)),"")</f>
        <v/>
      </c>
      <c r="F3695">
        <f>IF(B3695=1,IFERROR(LOOKUP(2,1/('Tracker&amp;Invoice'!$H3737:$AC3737&lt;&gt;""),COLUMN('Tracker&amp;Invoice'!$H3737:$AC3737)),8),F3694)</f>
        <v>14</v>
      </c>
      <c r="G3695">
        <f>IF(D3695="OVERALL",IFERROR(LOOKUP(2,1/('Tracker&amp;Invoice'!$H3737:$AC3737&lt;&gt;""),COLUMN('Tracker&amp;Invoice'!$H3737:$AC3737)),8),G3696)</f>
        <v>15</v>
      </c>
      <c r="H3695">
        <f t="shared" si="114"/>
        <v>15</v>
      </c>
      <c r="I3695" s="29">
        <f>IF(D3695="INVOICE",SUM('Tracker&amp;Invoice'!$H3737:INDEX('Tracker&amp;Invoice'!$A3737:$AC3737,1,H3695)),0)</f>
        <v>0</v>
      </c>
      <c r="J3695" s="29">
        <f>IF(D3695="OVERALL",SUM('Tracker&amp;Invoice'!$H3737:$AC3737),0)</f>
        <v>0</v>
      </c>
    </row>
    <row r="3696" spans="1:10">
      <c r="A3696" t="e">
        <f t="shared" si="115"/>
        <v>#REF!</v>
      </c>
      <c r="B3696">
        <f>IF(AND('Tracker&amp;Invoice'!A3738&lt;&gt;"",'Tracker&amp;Invoice'!A3738&lt;&gt;"ITEM",'Tracker&amp;Invoice'!A3736="ITEM"),1,0)</f>
        <v>0</v>
      </c>
      <c r="C3696" t="str">
        <f>IF(B3696=1,'Tracker&amp;Invoice'!A3738,C3695)</f>
        <v>BQ-201</v>
      </c>
      <c r="D3696" t="str">
        <f>IF(LEFT(TRIM('Tracker&amp;Invoice'!B3738),9)="INVOICE #","INVOICE",IF(TRIM('Tracker&amp;Invoice'!B3738)="Overall Completion INVOICE","OVERALL",""))</f>
        <v>OVERALL</v>
      </c>
      <c r="E3696" t="str">
        <f>IF(D3696="INVOICE",VALUE(MID(TRIM('Tracker&amp;Invoice'!B3738),10,10)),"")</f>
        <v/>
      </c>
      <c r="F3696">
        <f>IF(B3696=1,IFERROR(LOOKUP(2,1/('Tracker&amp;Invoice'!$H3738:$AC3738&lt;&gt;""),COLUMN('Tracker&amp;Invoice'!$H3738:$AC3738)),8),F3695)</f>
        <v>14</v>
      </c>
      <c r="G3696">
        <f>IF(D3696="OVERALL",IFERROR(LOOKUP(2,1/('Tracker&amp;Invoice'!$H3738:$AC3738&lt;&gt;""),COLUMN('Tracker&amp;Invoice'!$H3738:$AC3738)),8),G3697)</f>
        <v>15</v>
      </c>
      <c r="H3696">
        <f t="shared" si="114"/>
        <v>15</v>
      </c>
      <c r="I3696" s="29">
        <f>IF(D3696="INVOICE",SUM('Tracker&amp;Invoice'!$H3738:INDEX('Tracker&amp;Invoice'!$A3738:$AC3738,1,H3696)),0)</f>
        <v>0</v>
      </c>
      <c r="J3696" s="29">
        <f>IF(D3696="OVERALL",SUM('Tracker&amp;Invoice'!$H3738:$AC3738),0)</f>
        <v>477900</v>
      </c>
    </row>
    <row r="3697" spans="1:10">
      <c r="A3697" t="e">
        <f t="shared" si="115"/>
        <v>#REF!</v>
      </c>
      <c r="B3697">
        <f>IF(AND('Tracker&amp;Invoice'!A3739&lt;&gt;"",'Tracker&amp;Invoice'!A3739&lt;&gt;"ITEM",'Tracker&amp;Invoice'!A3737="ITEM"),1,0)</f>
        <v>0</v>
      </c>
      <c r="C3697" t="str">
        <f>IF(B3697=1,'Tracker&amp;Invoice'!A3739,C3696)</f>
        <v>BQ-201</v>
      </c>
      <c r="D3697" t="str">
        <f>IF(LEFT(TRIM('Tracker&amp;Invoice'!B3739),9)="INVOICE #","INVOICE",IF(TRIM('Tracker&amp;Invoice'!B3739)="Overall Completion INVOICE","OVERALL",""))</f>
        <v/>
      </c>
      <c r="E3697" t="str">
        <f>IF(D3697="INVOICE",VALUE(MID(TRIM('Tracker&amp;Invoice'!B3739),10,10)),"")</f>
        <v/>
      </c>
      <c r="F3697">
        <f>IF(B3697=1,IFERROR(LOOKUP(2,1/('Tracker&amp;Invoice'!$H3739:$AC3739&lt;&gt;""),COLUMN('Tracker&amp;Invoice'!$H3739:$AC3739)),8),F3696)</f>
        <v>14</v>
      </c>
      <c r="G3697">
        <f>IF(D3697="OVERALL",IFERROR(LOOKUP(2,1/('Tracker&amp;Invoice'!$H3739:$AC3739&lt;&gt;""),COLUMN('Tracker&amp;Invoice'!$H3739:$AC3739)),8),G3698)</f>
        <v>25</v>
      </c>
      <c r="H3697">
        <f t="shared" si="114"/>
        <v>25</v>
      </c>
      <c r="I3697" s="29">
        <f>IF(D3697="INVOICE",SUM('Tracker&amp;Invoice'!$H3739:INDEX('Tracker&amp;Invoice'!$A3739:$AC3739,1,H3697)),0)</f>
        <v>0</v>
      </c>
      <c r="J3697" s="29">
        <f>IF(D3697="OVERALL",SUM('Tracker&amp;Invoice'!$H3739:$AC3739),0)</f>
        <v>0</v>
      </c>
    </row>
    <row r="3698" spans="1:10">
      <c r="A3698" t="e">
        <f t="shared" si="115"/>
        <v>#REF!</v>
      </c>
      <c r="B3698">
        <f>IF(AND('Tracker&amp;Invoice'!A3740&lt;&gt;"",'Tracker&amp;Invoice'!A3740&lt;&gt;"ITEM",'Tracker&amp;Invoice'!A3738="ITEM"),1,0)</f>
        <v>0</v>
      </c>
      <c r="C3698" t="str">
        <f>IF(B3698=1,'Tracker&amp;Invoice'!A3740,C3697)</f>
        <v>BQ-201</v>
      </c>
      <c r="D3698" t="str">
        <f>IF(LEFT(TRIM('Tracker&amp;Invoice'!B3740),9)="INVOICE #","INVOICE",IF(TRIM('Tracker&amp;Invoice'!B3740)="Overall Completion INVOICE","OVERALL",""))</f>
        <v/>
      </c>
      <c r="E3698" t="str">
        <f>IF(D3698="INVOICE",VALUE(MID(TRIM('Tracker&amp;Invoice'!B3740),10,10)),"")</f>
        <v/>
      </c>
      <c r="F3698">
        <f>IF(B3698=1,IFERROR(LOOKUP(2,1/('Tracker&amp;Invoice'!$H3740:$AC3740&lt;&gt;""),COLUMN('Tracker&amp;Invoice'!$H3740:$AC3740)),8),F3697)</f>
        <v>14</v>
      </c>
      <c r="G3698">
        <f>IF(D3698="OVERALL",IFERROR(LOOKUP(2,1/('Tracker&amp;Invoice'!$H3740:$AC3740&lt;&gt;""),COLUMN('Tracker&amp;Invoice'!$H3740:$AC3740)),8),G3699)</f>
        <v>25</v>
      </c>
      <c r="H3698">
        <f t="shared" si="114"/>
        <v>25</v>
      </c>
      <c r="I3698" s="29">
        <f>IF(D3698="INVOICE",SUM('Tracker&amp;Invoice'!$H3740:INDEX('Tracker&amp;Invoice'!$A3740:$AC3740,1,H3698)),0)</f>
        <v>0</v>
      </c>
      <c r="J3698" s="29">
        <f>IF(D3698="OVERALL",SUM('Tracker&amp;Invoice'!$H3740:$AC3740),0)</f>
        <v>0</v>
      </c>
    </row>
    <row r="3699" spans="1:10">
      <c r="A3699" t="e">
        <f t="shared" si="115"/>
        <v>#REF!</v>
      </c>
      <c r="B3699">
        <f>IF(AND('Tracker&amp;Invoice'!A3741&lt;&gt;"",'Tracker&amp;Invoice'!A3741&lt;&gt;"ITEM",'Tracker&amp;Invoice'!A3739="ITEM"),1,0)</f>
        <v>0</v>
      </c>
      <c r="C3699" t="str">
        <f>IF(B3699=1,'Tracker&amp;Invoice'!A3741,C3698)</f>
        <v>BQ-201</v>
      </c>
      <c r="D3699" t="str">
        <f>IF(LEFT(TRIM('Tracker&amp;Invoice'!B3741),9)="INVOICE #","INVOICE",IF(TRIM('Tracker&amp;Invoice'!B3741)="Overall Completion INVOICE","OVERALL",""))</f>
        <v/>
      </c>
      <c r="E3699" t="str">
        <f>IF(D3699="INVOICE",VALUE(MID(TRIM('Tracker&amp;Invoice'!B3741),10,10)),"")</f>
        <v/>
      </c>
      <c r="F3699">
        <f>IF(B3699=1,IFERROR(LOOKUP(2,1/('Tracker&amp;Invoice'!$H3741:$AC3741&lt;&gt;""),COLUMN('Tracker&amp;Invoice'!$H3741:$AC3741)),8),F3698)</f>
        <v>14</v>
      </c>
      <c r="G3699">
        <f>IF(D3699="OVERALL",IFERROR(LOOKUP(2,1/('Tracker&amp;Invoice'!$H3741:$AC3741&lt;&gt;""),COLUMN('Tracker&amp;Invoice'!$H3741:$AC3741)),8),G3700)</f>
        <v>25</v>
      </c>
      <c r="H3699">
        <f t="shared" si="114"/>
        <v>25</v>
      </c>
      <c r="I3699" s="29">
        <f>IF(D3699="INVOICE",SUM('Tracker&amp;Invoice'!$H3741:INDEX('Tracker&amp;Invoice'!$A3741:$AC3741,1,H3699)),0)</f>
        <v>0</v>
      </c>
      <c r="J3699" s="29">
        <f>IF(D3699="OVERALL",SUM('Tracker&amp;Invoice'!$H3741:$AC3741),0)</f>
        <v>0</v>
      </c>
    </row>
    <row r="3700" spans="1:10">
      <c r="A3700" t="e">
        <f t="shared" si="115"/>
        <v>#REF!</v>
      </c>
      <c r="B3700">
        <f>IF(AND('Tracker&amp;Invoice'!A3742&lt;&gt;"",'Tracker&amp;Invoice'!A3742&lt;&gt;"ITEM",'Tracker&amp;Invoice'!A3740="ITEM"),1,0)</f>
        <v>0</v>
      </c>
      <c r="C3700" t="str">
        <f>IF(B3700=1,'Tracker&amp;Invoice'!A3742,C3699)</f>
        <v>BQ-201</v>
      </c>
      <c r="D3700" t="str">
        <f>IF(LEFT(TRIM('Tracker&amp;Invoice'!B3742),9)="INVOICE #","INVOICE",IF(TRIM('Tracker&amp;Invoice'!B3742)="Overall Completion INVOICE","OVERALL",""))</f>
        <v/>
      </c>
      <c r="E3700" t="str">
        <f>IF(D3700="INVOICE",VALUE(MID(TRIM('Tracker&amp;Invoice'!B3742),10,10)),"")</f>
        <v/>
      </c>
      <c r="F3700">
        <f>IF(B3700=1,IFERROR(LOOKUP(2,1/('Tracker&amp;Invoice'!$H3742:$AC3742&lt;&gt;""),COLUMN('Tracker&amp;Invoice'!$H3742:$AC3742)),8),F3699)</f>
        <v>14</v>
      </c>
      <c r="G3700">
        <f>IF(D3700="OVERALL",IFERROR(LOOKUP(2,1/('Tracker&amp;Invoice'!$H3742:$AC3742&lt;&gt;""),COLUMN('Tracker&amp;Invoice'!$H3742:$AC3742)),8),G3701)</f>
        <v>25</v>
      </c>
      <c r="H3700">
        <f t="shared" si="114"/>
        <v>25</v>
      </c>
      <c r="I3700" s="29">
        <f>IF(D3700="INVOICE",SUM('Tracker&amp;Invoice'!$H3742:INDEX('Tracker&amp;Invoice'!$A3742:$AC3742,1,H3700)),0)</f>
        <v>0</v>
      </c>
      <c r="J3700" s="29">
        <f>IF(D3700="OVERALL",SUM('Tracker&amp;Invoice'!$H3742:$AC3742),0)</f>
        <v>0</v>
      </c>
    </row>
    <row r="3701" spans="1:10">
      <c r="A3701" t="e">
        <f t="shared" si="115"/>
        <v>#REF!</v>
      </c>
      <c r="B3701">
        <f>IF(AND('Tracker&amp;Invoice'!A3743&lt;&gt;"",'Tracker&amp;Invoice'!A3743&lt;&gt;"ITEM",'Tracker&amp;Invoice'!A3741="ITEM"),1,0)</f>
        <v>0</v>
      </c>
      <c r="C3701" t="str">
        <f>IF(B3701=1,'Tracker&amp;Invoice'!A3743,C3700)</f>
        <v>BQ-201</v>
      </c>
      <c r="D3701" t="str">
        <f>IF(LEFT(TRIM('Tracker&amp;Invoice'!B3743),9)="INVOICE #","INVOICE",IF(TRIM('Tracker&amp;Invoice'!B3743)="Overall Completion INVOICE","OVERALL",""))</f>
        <v/>
      </c>
      <c r="E3701" t="str">
        <f>IF(D3701="INVOICE",VALUE(MID(TRIM('Tracker&amp;Invoice'!B3743),10,10)),"")</f>
        <v/>
      </c>
      <c r="F3701">
        <f>IF(B3701=1,IFERROR(LOOKUP(2,1/('Tracker&amp;Invoice'!$H3743:$AC3743&lt;&gt;""),COLUMN('Tracker&amp;Invoice'!$H3743:$AC3743)),8),F3700)</f>
        <v>14</v>
      </c>
      <c r="G3701">
        <f>IF(D3701="OVERALL",IFERROR(LOOKUP(2,1/('Tracker&amp;Invoice'!$H3743:$AC3743&lt;&gt;""),COLUMN('Tracker&amp;Invoice'!$H3743:$AC3743)),8),G3702)</f>
        <v>25</v>
      </c>
      <c r="H3701">
        <f t="shared" si="114"/>
        <v>25</v>
      </c>
      <c r="I3701" s="29">
        <f>IF(D3701="INVOICE",SUM('Tracker&amp;Invoice'!$H3743:INDEX('Tracker&amp;Invoice'!$A3743:$AC3743,1,H3701)),0)</f>
        <v>0</v>
      </c>
      <c r="J3701" s="29">
        <f>IF(D3701="OVERALL",SUM('Tracker&amp;Invoice'!$H3743:$AC3743),0)</f>
        <v>0</v>
      </c>
    </row>
    <row r="3702" spans="1:10">
      <c r="A3702" t="e">
        <f t="shared" si="115"/>
        <v>#REF!</v>
      </c>
      <c r="B3702">
        <f>IF(AND('Tracker&amp;Invoice'!A3744&lt;&gt;"",'Tracker&amp;Invoice'!A3744&lt;&gt;"ITEM",'Tracker&amp;Invoice'!A3742="ITEM"),1,0)</f>
        <v>0</v>
      </c>
      <c r="C3702" t="str">
        <f>IF(B3702=1,'Tracker&amp;Invoice'!A3744,C3701)</f>
        <v>BQ-201</v>
      </c>
      <c r="D3702" t="str">
        <f>IF(LEFT(TRIM('Tracker&amp;Invoice'!B3744),9)="INVOICE #","INVOICE",IF(TRIM('Tracker&amp;Invoice'!B3744)="Overall Completion INVOICE","OVERALL",""))</f>
        <v/>
      </c>
      <c r="E3702" t="str">
        <f>IF(D3702="INVOICE",VALUE(MID(TRIM('Tracker&amp;Invoice'!B3744),10,10)),"")</f>
        <v/>
      </c>
      <c r="F3702">
        <f>IF(B3702=1,IFERROR(LOOKUP(2,1/('Tracker&amp;Invoice'!$H3744:$AC3744&lt;&gt;""),COLUMN('Tracker&amp;Invoice'!$H3744:$AC3744)),8),F3701)</f>
        <v>14</v>
      </c>
      <c r="G3702">
        <f>IF(D3702="OVERALL",IFERROR(LOOKUP(2,1/('Tracker&amp;Invoice'!$H3744:$AC3744&lt;&gt;""),COLUMN('Tracker&amp;Invoice'!$H3744:$AC3744)),8),G3703)</f>
        <v>25</v>
      </c>
      <c r="H3702">
        <f t="shared" si="114"/>
        <v>25</v>
      </c>
      <c r="I3702" s="29">
        <f>IF(D3702="INVOICE",SUM('Tracker&amp;Invoice'!$H3744:INDEX('Tracker&amp;Invoice'!$A3744:$AC3744,1,H3702)),0)</f>
        <v>0</v>
      </c>
      <c r="J3702" s="29">
        <f>IF(D3702="OVERALL",SUM('Tracker&amp;Invoice'!$H3744:$AC3744),0)</f>
        <v>0</v>
      </c>
    </row>
    <row r="3703" spans="1:10">
      <c r="A3703" t="e">
        <f t="shared" si="115"/>
        <v>#REF!</v>
      </c>
      <c r="B3703">
        <f>IF(AND('Tracker&amp;Invoice'!A3745&lt;&gt;"",'Tracker&amp;Invoice'!A3745&lt;&gt;"ITEM",'Tracker&amp;Invoice'!A3743="ITEM"),1,0)</f>
        <v>0</v>
      </c>
      <c r="C3703" t="str">
        <f>IF(B3703=1,'Tracker&amp;Invoice'!A3745,C3702)</f>
        <v>BQ-201</v>
      </c>
      <c r="D3703" t="str">
        <f>IF(LEFT(TRIM('Tracker&amp;Invoice'!B3745),9)="INVOICE #","INVOICE",IF(TRIM('Tracker&amp;Invoice'!B3745)="Overall Completion INVOICE","OVERALL",""))</f>
        <v/>
      </c>
      <c r="E3703" t="str">
        <f>IF(D3703="INVOICE",VALUE(MID(TRIM('Tracker&amp;Invoice'!B3745),10,10)),"")</f>
        <v/>
      </c>
      <c r="F3703">
        <f>IF(B3703=1,IFERROR(LOOKUP(2,1/('Tracker&amp;Invoice'!$H3745:$AC3745&lt;&gt;""),COLUMN('Tracker&amp;Invoice'!$H3745:$AC3745)),8),F3702)</f>
        <v>14</v>
      </c>
      <c r="G3703">
        <f>IF(D3703="OVERALL",IFERROR(LOOKUP(2,1/('Tracker&amp;Invoice'!$H3745:$AC3745&lt;&gt;""),COLUMN('Tracker&amp;Invoice'!$H3745:$AC3745)),8),G3704)</f>
        <v>25</v>
      </c>
      <c r="H3703">
        <f t="shared" si="114"/>
        <v>25</v>
      </c>
      <c r="I3703" s="29">
        <f>IF(D3703="INVOICE",SUM('Tracker&amp;Invoice'!$H3745:INDEX('Tracker&amp;Invoice'!$A3745:$AC3745,1,H3703)),0)</f>
        <v>0</v>
      </c>
      <c r="J3703" s="29">
        <f>IF(D3703="OVERALL",SUM('Tracker&amp;Invoice'!$H3745:$AC3745),0)</f>
        <v>0</v>
      </c>
    </row>
    <row r="3704" spans="1:10">
      <c r="A3704" t="e">
        <f t="shared" si="115"/>
        <v>#REF!</v>
      </c>
      <c r="B3704">
        <f>IF(AND('Tracker&amp;Invoice'!A3746&lt;&gt;"",'Tracker&amp;Invoice'!A3746&lt;&gt;"ITEM",'Tracker&amp;Invoice'!A3744="ITEM"),1,0)</f>
        <v>0</v>
      </c>
      <c r="C3704" t="str">
        <f>IF(B3704=1,'Tracker&amp;Invoice'!A3746,C3703)</f>
        <v>BQ-201</v>
      </c>
      <c r="D3704" t="str">
        <f>IF(LEFT(TRIM('Tracker&amp;Invoice'!B3746),9)="INVOICE #","INVOICE",IF(TRIM('Tracker&amp;Invoice'!B3746)="Overall Completion INVOICE","OVERALL",""))</f>
        <v/>
      </c>
      <c r="E3704" t="str">
        <f>IF(D3704="INVOICE",VALUE(MID(TRIM('Tracker&amp;Invoice'!B3746),10,10)),"")</f>
        <v/>
      </c>
      <c r="F3704">
        <f>IF(B3704=1,IFERROR(LOOKUP(2,1/('Tracker&amp;Invoice'!$H3746:$AC3746&lt;&gt;""),COLUMN('Tracker&amp;Invoice'!$H3746:$AC3746)),8),F3703)</f>
        <v>14</v>
      </c>
      <c r="G3704">
        <f>IF(D3704="OVERALL",IFERROR(LOOKUP(2,1/('Tracker&amp;Invoice'!$H3746:$AC3746&lt;&gt;""),COLUMN('Tracker&amp;Invoice'!$H3746:$AC3746)),8),G3705)</f>
        <v>25</v>
      </c>
      <c r="H3704">
        <f t="shared" si="114"/>
        <v>25</v>
      </c>
      <c r="I3704" s="29">
        <f>IF(D3704="INVOICE",SUM('Tracker&amp;Invoice'!$H3746:INDEX('Tracker&amp;Invoice'!$A3746:$AC3746,1,H3704)),0)</f>
        <v>0</v>
      </c>
      <c r="J3704" s="29">
        <f>IF(D3704="OVERALL",SUM('Tracker&amp;Invoice'!$H3746:$AC3746),0)</f>
        <v>0</v>
      </c>
    </row>
    <row r="3705" spans="1:10">
      <c r="A3705" t="e">
        <f t="shared" si="115"/>
        <v>#REF!</v>
      </c>
      <c r="B3705">
        <f>IF(AND('Tracker&amp;Invoice'!A3747&lt;&gt;"",'Tracker&amp;Invoice'!A3747&lt;&gt;"ITEM",'Tracker&amp;Invoice'!A3745="ITEM"),1,0)</f>
        <v>1</v>
      </c>
      <c r="C3705" t="str">
        <f>IF(B3705=1,'Tracker&amp;Invoice'!A3747,C3704)</f>
        <v>BQ-202</v>
      </c>
      <c r="D3705" t="str">
        <f>IF(LEFT(TRIM('Tracker&amp;Invoice'!B3747),9)="INVOICE #","INVOICE",IF(TRIM('Tracker&amp;Invoice'!B3747)="Overall Completion INVOICE","OVERALL",""))</f>
        <v/>
      </c>
      <c r="E3705" t="str">
        <f>IF(D3705="INVOICE",VALUE(MID(TRIM('Tracker&amp;Invoice'!B3747),10,10)),"")</f>
        <v/>
      </c>
      <c r="F3705">
        <f>IF(B3705=1,IFERROR(LOOKUP(2,1/('Tracker&amp;Invoice'!$H3747:$AC3747&lt;&gt;""),COLUMN('Tracker&amp;Invoice'!$H3747:$AC3747)),8),F3704)</f>
        <v>24</v>
      </c>
      <c r="G3705">
        <f>IF(D3705="OVERALL",IFERROR(LOOKUP(2,1/('Tracker&amp;Invoice'!$H3747:$AC3747&lt;&gt;""),COLUMN('Tracker&amp;Invoice'!$H3747:$AC3747)),8),G3706)</f>
        <v>25</v>
      </c>
      <c r="H3705">
        <f t="shared" si="114"/>
        <v>25</v>
      </c>
      <c r="I3705" s="29">
        <f>IF(D3705="INVOICE",SUM('Tracker&amp;Invoice'!$H3747:INDEX('Tracker&amp;Invoice'!$A3747:$AC3747,1,H3705)),0)</f>
        <v>0</v>
      </c>
      <c r="J3705" s="29">
        <f>IF(D3705="OVERALL",SUM('Tracker&amp;Invoice'!$H3747:$AC3747),0)</f>
        <v>0</v>
      </c>
    </row>
    <row r="3706" spans="1:10">
      <c r="A3706" t="e">
        <f t="shared" si="115"/>
        <v>#REF!</v>
      </c>
      <c r="B3706">
        <f>IF(AND('Tracker&amp;Invoice'!A3748&lt;&gt;"",'Tracker&amp;Invoice'!A3748&lt;&gt;"ITEM",'Tracker&amp;Invoice'!A3746="ITEM"),1,0)</f>
        <v>0</v>
      </c>
      <c r="C3706" t="str">
        <f>IF(B3706=1,'Tracker&amp;Invoice'!A3748,C3705)</f>
        <v>BQ-202</v>
      </c>
      <c r="D3706" t="str">
        <f>IF(LEFT(TRIM('Tracker&amp;Invoice'!B3748),9)="INVOICE #","INVOICE",IF(TRIM('Tracker&amp;Invoice'!B3748)="Overall Completion INVOICE","OVERALL",""))</f>
        <v/>
      </c>
      <c r="E3706" t="str">
        <f>IF(D3706="INVOICE",VALUE(MID(TRIM('Tracker&amp;Invoice'!B3748),10,10)),"")</f>
        <v/>
      </c>
      <c r="F3706">
        <f>IF(B3706=1,IFERROR(LOOKUP(2,1/('Tracker&amp;Invoice'!$H3748:$AC3748&lt;&gt;""),COLUMN('Tracker&amp;Invoice'!$H3748:$AC3748)),8),F3705)</f>
        <v>24</v>
      </c>
      <c r="G3706">
        <f>IF(D3706="OVERALL",IFERROR(LOOKUP(2,1/('Tracker&amp;Invoice'!$H3748:$AC3748&lt;&gt;""),COLUMN('Tracker&amp;Invoice'!$H3748:$AC3748)),8),G3707)</f>
        <v>25</v>
      </c>
      <c r="H3706">
        <f t="shared" si="114"/>
        <v>25</v>
      </c>
      <c r="I3706" s="29">
        <f>IF(D3706="INVOICE",SUM('Tracker&amp;Invoice'!$H3748:INDEX('Tracker&amp;Invoice'!$A3748:$AC3748,1,H3706)),0)</f>
        <v>0</v>
      </c>
      <c r="J3706" s="29">
        <f>IF(D3706="OVERALL",SUM('Tracker&amp;Invoice'!$H3748:$AC3748),0)</f>
        <v>0</v>
      </c>
    </row>
    <row r="3707" spans="1:10">
      <c r="A3707" t="e">
        <f t="shared" si="115"/>
        <v>#REF!</v>
      </c>
      <c r="B3707">
        <f>IF(AND('Tracker&amp;Invoice'!A3749&lt;&gt;"",'Tracker&amp;Invoice'!A3749&lt;&gt;"ITEM",'Tracker&amp;Invoice'!A3747="ITEM"),1,0)</f>
        <v>0</v>
      </c>
      <c r="C3707" t="str">
        <f>IF(B3707=1,'Tracker&amp;Invoice'!A3749,C3706)</f>
        <v>BQ-202</v>
      </c>
      <c r="D3707" t="str">
        <f>IF(LEFT(TRIM('Tracker&amp;Invoice'!B3749),9)="INVOICE #","INVOICE",IF(TRIM('Tracker&amp;Invoice'!B3749)="Overall Completion INVOICE","OVERALL",""))</f>
        <v/>
      </c>
      <c r="E3707" t="str">
        <f>IF(D3707="INVOICE",VALUE(MID(TRIM('Tracker&amp;Invoice'!B3749),10,10)),"")</f>
        <v/>
      </c>
      <c r="F3707">
        <f>IF(B3707=1,IFERROR(LOOKUP(2,1/('Tracker&amp;Invoice'!$H3749:$AC3749&lt;&gt;""),COLUMN('Tracker&amp;Invoice'!$H3749:$AC3749)),8),F3706)</f>
        <v>24</v>
      </c>
      <c r="G3707">
        <f>IF(D3707="OVERALL",IFERROR(LOOKUP(2,1/('Tracker&amp;Invoice'!$H3749:$AC3749&lt;&gt;""),COLUMN('Tracker&amp;Invoice'!$H3749:$AC3749)),8),G3708)</f>
        <v>25</v>
      </c>
      <c r="H3707">
        <f t="shared" si="114"/>
        <v>25</v>
      </c>
      <c r="I3707" s="29">
        <f>IF(D3707="INVOICE",SUM('Tracker&amp;Invoice'!$H3749:INDEX('Tracker&amp;Invoice'!$A3749:$AC3749,1,H3707)),0)</f>
        <v>0</v>
      </c>
      <c r="J3707" s="29">
        <f>IF(D3707="OVERALL",SUM('Tracker&amp;Invoice'!$H3749:$AC3749),0)</f>
        <v>0</v>
      </c>
    </row>
    <row r="3708" spans="1:10">
      <c r="A3708" t="e">
        <f t="shared" si="115"/>
        <v>#REF!</v>
      </c>
      <c r="B3708">
        <f>IF(AND('Tracker&amp;Invoice'!A3750&lt;&gt;"",'Tracker&amp;Invoice'!A3750&lt;&gt;"ITEM",'Tracker&amp;Invoice'!A3748="ITEM"),1,0)</f>
        <v>0</v>
      </c>
      <c r="C3708" t="str">
        <f>IF(B3708=1,'Tracker&amp;Invoice'!A3750,C3707)</f>
        <v>BQ-202</v>
      </c>
      <c r="D3708" t="str">
        <f>IF(LEFT(TRIM('Tracker&amp;Invoice'!B3750),9)="INVOICE #","INVOICE",IF(TRIM('Tracker&amp;Invoice'!B3750)="Overall Completion INVOICE","OVERALL",""))</f>
        <v/>
      </c>
      <c r="E3708" t="str">
        <f>IF(D3708="INVOICE",VALUE(MID(TRIM('Tracker&amp;Invoice'!B3750),10,10)),"")</f>
        <v/>
      </c>
      <c r="F3708">
        <f>IF(B3708=1,IFERROR(LOOKUP(2,1/('Tracker&amp;Invoice'!$H3750:$AC3750&lt;&gt;""),COLUMN('Tracker&amp;Invoice'!$H3750:$AC3750)),8),F3707)</f>
        <v>24</v>
      </c>
      <c r="G3708">
        <f>IF(D3708="OVERALL",IFERROR(LOOKUP(2,1/('Tracker&amp;Invoice'!$H3750:$AC3750&lt;&gt;""),COLUMN('Tracker&amp;Invoice'!$H3750:$AC3750)),8),G3709)</f>
        <v>25</v>
      </c>
      <c r="H3708">
        <f t="shared" si="114"/>
        <v>25</v>
      </c>
      <c r="I3708" s="29">
        <f>IF(D3708="INVOICE",SUM('Tracker&amp;Invoice'!$H3750:INDEX('Tracker&amp;Invoice'!$A3750:$AC3750,1,H3708)),0)</f>
        <v>0</v>
      </c>
      <c r="J3708" s="29">
        <f>IF(D3708="OVERALL",SUM('Tracker&amp;Invoice'!$H3750:$AC3750),0)</f>
        <v>0</v>
      </c>
    </row>
    <row r="3709" spans="1:10">
      <c r="A3709" t="e">
        <f t="shared" si="115"/>
        <v>#REF!</v>
      </c>
      <c r="B3709">
        <f>IF(AND('Tracker&amp;Invoice'!A3751&lt;&gt;"",'Tracker&amp;Invoice'!A3751&lt;&gt;"ITEM",'Tracker&amp;Invoice'!A3749="ITEM"),1,0)</f>
        <v>0</v>
      </c>
      <c r="C3709" t="str">
        <f>IF(B3709=1,'Tracker&amp;Invoice'!A3751,C3708)</f>
        <v>BQ-202</v>
      </c>
      <c r="D3709" t="str">
        <f>IF(LEFT(TRIM('Tracker&amp;Invoice'!B3751),9)="INVOICE #","INVOICE",IF(TRIM('Tracker&amp;Invoice'!B3751)="Overall Completion INVOICE","OVERALL",""))</f>
        <v>INVOICE</v>
      </c>
      <c r="E3709">
        <f>IF(D3709="INVOICE",VALUE(MID(TRIM('Tracker&amp;Invoice'!B3751),10,10)),"")</f>
        <v>21</v>
      </c>
      <c r="F3709">
        <f>IF(B3709=1,IFERROR(LOOKUP(2,1/('Tracker&amp;Invoice'!$H3751:$AC3751&lt;&gt;""),COLUMN('Tracker&amp;Invoice'!$H3751:$AC3751)),8),F3708)</f>
        <v>24</v>
      </c>
      <c r="G3709">
        <f>IF(D3709="OVERALL",IFERROR(LOOKUP(2,1/('Tracker&amp;Invoice'!$H3751:$AC3751&lt;&gt;""),COLUMN('Tracker&amp;Invoice'!$H3751:$AC3751)),8),G3710)</f>
        <v>25</v>
      </c>
      <c r="H3709">
        <f t="shared" si="114"/>
        <v>25</v>
      </c>
      <c r="I3709" s="29">
        <f>IF(D3709="INVOICE",SUM('Tracker&amp;Invoice'!$H3751:INDEX('Tracker&amp;Invoice'!$A3751:$AC3751,1,H3709)),0)</f>
        <v>279136</v>
      </c>
      <c r="J3709" s="29">
        <f>IF(D3709="OVERALL",SUM('Tracker&amp;Invoice'!$H3751:$AC3751),0)</f>
        <v>0</v>
      </c>
    </row>
    <row r="3710" spans="1:10">
      <c r="A3710" t="e">
        <f t="shared" si="115"/>
        <v>#REF!</v>
      </c>
      <c r="B3710">
        <f>IF(AND('Tracker&amp;Invoice'!A3752&lt;&gt;"",'Tracker&amp;Invoice'!A3752&lt;&gt;"ITEM",'Tracker&amp;Invoice'!A3750="ITEM"),1,0)</f>
        <v>0</v>
      </c>
      <c r="C3710" t="str">
        <f>IF(B3710=1,'Tracker&amp;Invoice'!A3752,C3709)</f>
        <v>BQ-202</v>
      </c>
      <c r="D3710" t="str">
        <f>IF(LEFT(TRIM('Tracker&amp;Invoice'!B3752),9)="INVOICE #","INVOICE",IF(TRIM('Tracker&amp;Invoice'!B3752)="Overall Completion INVOICE","OVERALL",""))</f>
        <v/>
      </c>
      <c r="E3710" t="str">
        <f>IF(D3710="INVOICE",VALUE(MID(TRIM('Tracker&amp;Invoice'!B3752),10,10)),"")</f>
        <v/>
      </c>
      <c r="F3710">
        <f>IF(B3710=1,IFERROR(LOOKUP(2,1/('Tracker&amp;Invoice'!$H3752:$AC3752&lt;&gt;""),COLUMN('Tracker&amp;Invoice'!$H3752:$AC3752)),8),F3709)</f>
        <v>24</v>
      </c>
      <c r="G3710">
        <f>IF(D3710="OVERALL",IFERROR(LOOKUP(2,1/('Tracker&amp;Invoice'!$H3752:$AC3752&lt;&gt;""),COLUMN('Tracker&amp;Invoice'!$H3752:$AC3752)),8),G3711)</f>
        <v>25</v>
      </c>
      <c r="H3710">
        <f t="shared" si="114"/>
        <v>25</v>
      </c>
      <c r="I3710" s="29">
        <f>IF(D3710="INVOICE",SUM('Tracker&amp;Invoice'!$H3752:INDEX('Tracker&amp;Invoice'!$A3752:$AC3752,1,H3710)),0)</f>
        <v>0</v>
      </c>
      <c r="J3710" s="29">
        <f>IF(D3710="OVERALL",SUM('Tracker&amp;Invoice'!$H3752:$AC3752),0)</f>
        <v>0</v>
      </c>
    </row>
    <row r="3711" spans="1:10">
      <c r="A3711" t="e">
        <f t="shared" si="115"/>
        <v>#REF!</v>
      </c>
      <c r="B3711">
        <f>IF(AND('Tracker&amp;Invoice'!A3753&lt;&gt;"",'Tracker&amp;Invoice'!A3753&lt;&gt;"ITEM",'Tracker&amp;Invoice'!A3751="ITEM"),1,0)</f>
        <v>0</v>
      </c>
      <c r="C3711" t="str">
        <f>IF(B3711=1,'Tracker&amp;Invoice'!A3753,C3710)</f>
        <v>BQ-202</v>
      </c>
      <c r="D3711" t="str">
        <f>IF(LEFT(TRIM('Tracker&amp;Invoice'!B3753),9)="INVOICE #","INVOICE",IF(TRIM('Tracker&amp;Invoice'!B3753)="Overall Completion INVOICE","OVERALL",""))</f>
        <v>INVOICE</v>
      </c>
      <c r="E3711">
        <f>IF(D3711="INVOICE",VALUE(MID(TRIM('Tracker&amp;Invoice'!B3753),10,10)),"")</f>
        <v>22</v>
      </c>
      <c r="F3711">
        <f>IF(B3711=1,IFERROR(LOOKUP(2,1/('Tracker&amp;Invoice'!$H3753:$AC3753&lt;&gt;""),COLUMN('Tracker&amp;Invoice'!$H3753:$AC3753)),8),F3710)</f>
        <v>24</v>
      </c>
      <c r="G3711">
        <f>IF(D3711="OVERALL",IFERROR(LOOKUP(2,1/('Tracker&amp;Invoice'!$H3753:$AC3753&lt;&gt;""),COLUMN('Tracker&amp;Invoice'!$H3753:$AC3753)),8),G3712)</f>
        <v>25</v>
      </c>
      <c r="H3711">
        <f t="shared" si="114"/>
        <v>25</v>
      </c>
      <c r="I3711" s="29">
        <f>IF(D3711="INVOICE",SUM('Tracker&amp;Invoice'!$H3753:INDEX('Tracker&amp;Invoice'!$A3753:$AC3753,1,H3711)),0)</f>
        <v>116688</v>
      </c>
      <c r="J3711" s="29">
        <f>IF(D3711="OVERALL",SUM('Tracker&amp;Invoice'!$H3753:$AC3753),0)</f>
        <v>0</v>
      </c>
    </row>
    <row r="3712" spans="1:10">
      <c r="A3712" t="e">
        <f t="shared" si="115"/>
        <v>#REF!</v>
      </c>
      <c r="B3712">
        <f>IF(AND('Tracker&amp;Invoice'!A3754&lt;&gt;"",'Tracker&amp;Invoice'!A3754&lt;&gt;"ITEM",'Tracker&amp;Invoice'!A3752="ITEM"),1,0)</f>
        <v>0</v>
      </c>
      <c r="C3712" t="str">
        <f>IF(B3712=1,'Tracker&amp;Invoice'!A3754,C3711)</f>
        <v>BQ-202</v>
      </c>
      <c r="D3712" t="str">
        <f>IF(LEFT(TRIM('Tracker&amp;Invoice'!B3754),9)="INVOICE #","INVOICE",IF(TRIM('Tracker&amp;Invoice'!B3754)="Overall Completion INVOICE","OVERALL",""))</f>
        <v/>
      </c>
      <c r="E3712" t="str">
        <f>IF(D3712="INVOICE",VALUE(MID(TRIM('Tracker&amp;Invoice'!B3754),10,10)),"")</f>
        <v/>
      </c>
      <c r="F3712">
        <f>IF(B3712=1,IFERROR(LOOKUP(2,1/('Tracker&amp;Invoice'!$H3754:$AC3754&lt;&gt;""),COLUMN('Tracker&amp;Invoice'!$H3754:$AC3754)),8),F3711)</f>
        <v>24</v>
      </c>
      <c r="G3712">
        <f>IF(D3712="OVERALL",IFERROR(LOOKUP(2,1/('Tracker&amp;Invoice'!$H3754:$AC3754&lt;&gt;""),COLUMN('Tracker&amp;Invoice'!$H3754:$AC3754)),8),G3713)</f>
        <v>25</v>
      </c>
      <c r="H3712">
        <f t="shared" si="114"/>
        <v>25</v>
      </c>
      <c r="I3712" s="29">
        <f>IF(D3712="INVOICE",SUM('Tracker&amp;Invoice'!$H3754:INDEX('Tracker&amp;Invoice'!$A3754:$AC3754,1,H3712)),0)</f>
        <v>0</v>
      </c>
      <c r="J3712" s="29">
        <f>IF(D3712="OVERALL",SUM('Tracker&amp;Invoice'!$H3754:$AC3754),0)</f>
        <v>0</v>
      </c>
    </row>
    <row r="3713" spans="1:10">
      <c r="A3713" t="e">
        <f t="shared" si="115"/>
        <v>#REF!</v>
      </c>
      <c r="B3713">
        <f>IF(AND('Tracker&amp;Invoice'!A3755&lt;&gt;"",'Tracker&amp;Invoice'!A3755&lt;&gt;"ITEM",'Tracker&amp;Invoice'!A3753="ITEM"),1,0)</f>
        <v>0</v>
      </c>
      <c r="C3713" t="str">
        <f>IF(B3713=1,'Tracker&amp;Invoice'!A3755,C3712)</f>
        <v>BQ-202</v>
      </c>
      <c r="D3713" t="str">
        <f>IF(LEFT(TRIM('Tracker&amp;Invoice'!B3755),9)="INVOICE #","INVOICE",IF(TRIM('Tracker&amp;Invoice'!B3755)="Overall Completion INVOICE","OVERALL",""))</f>
        <v>INVOICE</v>
      </c>
      <c r="E3713">
        <f>IF(D3713="INVOICE",VALUE(MID(TRIM('Tracker&amp;Invoice'!B3755),10,10)),"")</f>
        <v>23</v>
      </c>
      <c r="F3713">
        <f>IF(B3713=1,IFERROR(LOOKUP(2,1/('Tracker&amp;Invoice'!$H3755:$AC3755&lt;&gt;""),COLUMN('Tracker&amp;Invoice'!$H3755:$AC3755)),8),F3712)</f>
        <v>24</v>
      </c>
      <c r="G3713">
        <f>IF(D3713="OVERALL",IFERROR(LOOKUP(2,1/('Tracker&amp;Invoice'!$H3755:$AC3755&lt;&gt;""),COLUMN('Tracker&amp;Invoice'!$H3755:$AC3755)),8),G3714)</f>
        <v>25</v>
      </c>
      <c r="H3713">
        <f t="shared" si="114"/>
        <v>25</v>
      </c>
      <c r="I3713" s="29">
        <f>IF(D3713="INVOICE",SUM('Tracker&amp;Invoice'!$H3755:INDEX('Tracker&amp;Invoice'!$A3755:$AC3755,1,H3713)),0)</f>
        <v>51480</v>
      </c>
      <c r="J3713" s="29">
        <f>IF(D3713="OVERALL",SUM('Tracker&amp;Invoice'!$H3755:$AC3755),0)</f>
        <v>0</v>
      </c>
    </row>
    <row r="3714" spans="1:10">
      <c r="A3714" t="e">
        <f t="shared" si="115"/>
        <v>#REF!</v>
      </c>
      <c r="B3714">
        <f>IF(AND('Tracker&amp;Invoice'!A3756&lt;&gt;"",'Tracker&amp;Invoice'!A3756&lt;&gt;"ITEM",'Tracker&amp;Invoice'!A3754="ITEM"),1,0)</f>
        <v>0</v>
      </c>
      <c r="C3714" t="str">
        <f>IF(B3714=1,'Tracker&amp;Invoice'!A3756,C3713)</f>
        <v>BQ-202</v>
      </c>
      <c r="D3714" t="str">
        <f>IF(LEFT(TRIM('Tracker&amp;Invoice'!B3756),9)="INVOICE #","INVOICE",IF(TRIM('Tracker&amp;Invoice'!B3756)="Overall Completion INVOICE","OVERALL",""))</f>
        <v/>
      </c>
      <c r="E3714" t="str">
        <f>IF(D3714="INVOICE",VALUE(MID(TRIM('Tracker&amp;Invoice'!B3756),10,10)),"")</f>
        <v/>
      </c>
      <c r="F3714">
        <f>IF(B3714=1,IFERROR(LOOKUP(2,1/('Tracker&amp;Invoice'!$H3756:$AC3756&lt;&gt;""),COLUMN('Tracker&amp;Invoice'!$H3756:$AC3756)),8),F3713)</f>
        <v>24</v>
      </c>
      <c r="G3714">
        <f>IF(D3714="OVERALL",IFERROR(LOOKUP(2,1/('Tracker&amp;Invoice'!$H3756:$AC3756&lt;&gt;""),COLUMN('Tracker&amp;Invoice'!$H3756:$AC3756)),8),G3715)</f>
        <v>25</v>
      </c>
      <c r="H3714">
        <f t="shared" si="114"/>
        <v>25</v>
      </c>
      <c r="I3714" s="29">
        <f>IF(D3714="INVOICE",SUM('Tracker&amp;Invoice'!$H3756:INDEX('Tracker&amp;Invoice'!$A3756:$AC3756,1,H3714)),0)</f>
        <v>0</v>
      </c>
      <c r="J3714" s="29">
        <f>IF(D3714="OVERALL",SUM('Tracker&amp;Invoice'!$H3756:$AC3756),0)</f>
        <v>0</v>
      </c>
    </row>
    <row r="3715" spans="1:10">
      <c r="A3715" t="e">
        <f t="shared" si="115"/>
        <v>#REF!</v>
      </c>
      <c r="B3715">
        <f>IF(AND('Tracker&amp;Invoice'!A3757&lt;&gt;"",'Tracker&amp;Invoice'!A3757&lt;&gt;"ITEM",'Tracker&amp;Invoice'!A3755="ITEM"),1,0)</f>
        <v>0</v>
      </c>
      <c r="C3715" t="str">
        <f>IF(B3715=1,'Tracker&amp;Invoice'!A3757,C3714)</f>
        <v>BQ-202</v>
      </c>
      <c r="D3715" t="str">
        <f>IF(LEFT(TRIM('Tracker&amp;Invoice'!B3757),9)="INVOICE #","INVOICE",IF(TRIM('Tracker&amp;Invoice'!B3757)="Overall Completion INVOICE","OVERALL",""))</f>
        <v>INVOICE</v>
      </c>
      <c r="E3715">
        <f>IF(D3715="INVOICE",VALUE(MID(TRIM('Tracker&amp;Invoice'!B3757),10,10)),"")</f>
        <v>24</v>
      </c>
      <c r="F3715">
        <f>IF(B3715=1,IFERROR(LOOKUP(2,1/('Tracker&amp;Invoice'!$H3757:$AC3757&lt;&gt;""),COLUMN('Tracker&amp;Invoice'!$H3757:$AC3757)),8),F3714)</f>
        <v>24</v>
      </c>
      <c r="G3715">
        <f>IF(D3715="OVERALL",IFERROR(LOOKUP(2,1/('Tracker&amp;Invoice'!$H3757:$AC3757&lt;&gt;""),COLUMN('Tracker&amp;Invoice'!$H3757:$AC3757)),8),G3716)</f>
        <v>25</v>
      </c>
      <c r="H3715">
        <f t="shared" ref="H3715:H3778" si="116">MAX(F3715,G3715)</f>
        <v>25</v>
      </c>
      <c r="I3715" s="29">
        <f>IF(D3715="INVOICE",SUM('Tracker&amp;Invoice'!$H3757:INDEX('Tracker&amp;Invoice'!$A3757:$AC3757,1,H3715)),0)</f>
        <v>41184</v>
      </c>
      <c r="J3715" s="29">
        <f>IF(D3715="OVERALL",SUM('Tracker&amp;Invoice'!$H3757:$AC3757),0)</f>
        <v>0</v>
      </c>
    </row>
    <row r="3716" spans="1:10">
      <c r="A3716" t="e">
        <f t="shared" ref="A3716:A3779" si="117">A3715+B3716</f>
        <v>#REF!</v>
      </c>
      <c r="B3716">
        <f>IF(AND('Tracker&amp;Invoice'!A3758&lt;&gt;"",'Tracker&amp;Invoice'!A3758&lt;&gt;"ITEM",'Tracker&amp;Invoice'!A3756="ITEM"),1,0)</f>
        <v>0</v>
      </c>
      <c r="C3716" t="str">
        <f>IF(B3716=1,'Tracker&amp;Invoice'!A3758,C3715)</f>
        <v>BQ-202</v>
      </c>
      <c r="D3716" t="str">
        <f>IF(LEFT(TRIM('Tracker&amp;Invoice'!B3758),9)="INVOICE #","INVOICE",IF(TRIM('Tracker&amp;Invoice'!B3758)="Overall Completion INVOICE","OVERALL",""))</f>
        <v/>
      </c>
      <c r="E3716" t="str">
        <f>IF(D3716="INVOICE",VALUE(MID(TRIM('Tracker&amp;Invoice'!B3758),10,10)),"")</f>
        <v/>
      </c>
      <c r="F3716">
        <f>IF(B3716=1,IFERROR(LOOKUP(2,1/('Tracker&amp;Invoice'!$H3758:$AC3758&lt;&gt;""),COLUMN('Tracker&amp;Invoice'!$H3758:$AC3758)),8),F3715)</f>
        <v>24</v>
      </c>
      <c r="G3716">
        <f>IF(D3716="OVERALL",IFERROR(LOOKUP(2,1/('Tracker&amp;Invoice'!$H3758:$AC3758&lt;&gt;""),COLUMN('Tracker&amp;Invoice'!$H3758:$AC3758)),8),G3717)</f>
        <v>25</v>
      </c>
      <c r="H3716">
        <f t="shared" si="116"/>
        <v>25</v>
      </c>
      <c r="I3716" s="29">
        <f>IF(D3716="INVOICE",SUM('Tracker&amp;Invoice'!$H3758:INDEX('Tracker&amp;Invoice'!$A3758:$AC3758,1,H3716)),0)</f>
        <v>0</v>
      </c>
      <c r="J3716" s="29">
        <f>IF(D3716="OVERALL",SUM('Tracker&amp;Invoice'!$H3758:$AC3758),0)</f>
        <v>0</v>
      </c>
    </row>
    <row r="3717" spans="1:10">
      <c r="A3717" t="e">
        <f t="shared" si="117"/>
        <v>#REF!</v>
      </c>
      <c r="B3717">
        <f>IF(AND('Tracker&amp;Invoice'!A3759&lt;&gt;"",'Tracker&amp;Invoice'!A3759&lt;&gt;"ITEM",'Tracker&amp;Invoice'!A3757="ITEM"),1,0)</f>
        <v>0</v>
      </c>
      <c r="C3717" t="str">
        <f>IF(B3717=1,'Tracker&amp;Invoice'!A3759,C3716)</f>
        <v>BQ-202</v>
      </c>
      <c r="D3717" t="str">
        <f>IF(LEFT(TRIM('Tracker&amp;Invoice'!B3759),9)="INVOICE #","INVOICE",IF(TRIM('Tracker&amp;Invoice'!B3759)="Overall Completion INVOICE","OVERALL",""))</f>
        <v>INVOICE</v>
      </c>
      <c r="E3717">
        <f>IF(D3717="INVOICE",VALUE(MID(TRIM('Tracker&amp;Invoice'!B3759),10,10)),"")</f>
        <v>25</v>
      </c>
      <c r="F3717">
        <f>IF(B3717=1,IFERROR(LOOKUP(2,1/('Tracker&amp;Invoice'!$H3759:$AC3759&lt;&gt;""),COLUMN('Tracker&amp;Invoice'!$H3759:$AC3759)),8),F3716)</f>
        <v>24</v>
      </c>
      <c r="G3717">
        <f>IF(D3717="OVERALL",IFERROR(LOOKUP(2,1/('Tracker&amp;Invoice'!$H3759:$AC3759&lt;&gt;""),COLUMN('Tracker&amp;Invoice'!$H3759:$AC3759)),8),G3718)</f>
        <v>25</v>
      </c>
      <c r="H3717">
        <f t="shared" si="116"/>
        <v>25</v>
      </c>
      <c r="I3717" s="29">
        <f>IF(D3717="INVOICE",SUM('Tracker&amp;Invoice'!$H3759:INDEX('Tracker&amp;Invoice'!$A3759:$AC3759,1,H3717)),0)</f>
        <v>307758</v>
      </c>
      <c r="J3717" s="29">
        <f>IF(D3717="OVERALL",SUM('Tracker&amp;Invoice'!$H3759:$AC3759),0)</f>
        <v>0</v>
      </c>
    </row>
    <row r="3718" spans="1:10">
      <c r="A3718" t="e">
        <f t="shared" si="117"/>
        <v>#REF!</v>
      </c>
      <c r="B3718">
        <f>IF(AND('Tracker&amp;Invoice'!A3760&lt;&gt;"",'Tracker&amp;Invoice'!A3760&lt;&gt;"ITEM",'Tracker&amp;Invoice'!A3758="ITEM"),1,0)</f>
        <v>0</v>
      </c>
      <c r="C3718" t="str">
        <f>IF(B3718=1,'Tracker&amp;Invoice'!A3760,C3717)</f>
        <v>BQ-202</v>
      </c>
      <c r="D3718" t="str">
        <f>IF(LEFT(TRIM('Tracker&amp;Invoice'!B3760),9)="INVOICE #","INVOICE",IF(TRIM('Tracker&amp;Invoice'!B3760)="Overall Completion INVOICE","OVERALL",""))</f>
        <v/>
      </c>
      <c r="E3718" t="str">
        <f>IF(D3718="INVOICE",VALUE(MID(TRIM('Tracker&amp;Invoice'!B3760),10,10)),"")</f>
        <v/>
      </c>
      <c r="F3718">
        <f>IF(B3718=1,IFERROR(LOOKUP(2,1/('Tracker&amp;Invoice'!$H3760:$AC3760&lt;&gt;""),COLUMN('Tracker&amp;Invoice'!$H3760:$AC3760)),8),F3717)</f>
        <v>24</v>
      </c>
      <c r="G3718">
        <f>IF(D3718="OVERALL",IFERROR(LOOKUP(2,1/('Tracker&amp;Invoice'!$H3760:$AC3760&lt;&gt;""),COLUMN('Tracker&amp;Invoice'!$H3760:$AC3760)),8),G3719)</f>
        <v>25</v>
      </c>
      <c r="H3718">
        <f t="shared" si="116"/>
        <v>25</v>
      </c>
      <c r="I3718" s="29">
        <f>IF(D3718="INVOICE",SUM('Tracker&amp;Invoice'!$H3760:INDEX('Tracker&amp;Invoice'!$A3760:$AC3760,1,H3718)),0)</f>
        <v>0</v>
      </c>
      <c r="J3718" s="29">
        <f>IF(D3718="OVERALL",SUM('Tracker&amp;Invoice'!$H3760:$AC3760),0)</f>
        <v>0</v>
      </c>
    </row>
    <row r="3719" spans="1:10">
      <c r="A3719" t="e">
        <f t="shared" si="117"/>
        <v>#REF!</v>
      </c>
      <c r="B3719">
        <f>IF(AND('Tracker&amp;Invoice'!A3761&lt;&gt;"",'Tracker&amp;Invoice'!A3761&lt;&gt;"ITEM",'Tracker&amp;Invoice'!A3759="ITEM"),1,0)</f>
        <v>0</v>
      </c>
      <c r="C3719" t="str">
        <f>IF(B3719=1,'Tracker&amp;Invoice'!A3761,C3718)</f>
        <v>BQ-202</v>
      </c>
      <c r="D3719" t="str">
        <f>IF(LEFT(TRIM('Tracker&amp;Invoice'!B3761),9)="INVOICE #","INVOICE",IF(TRIM('Tracker&amp;Invoice'!B3761)="Overall Completion INVOICE","OVERALL",""))</f>
        <v>INVOICE</v>
      </c>
      <c r="E3719">
        <f>IF(D3719="INVOICE",VALUE(MID(TRIM('Tracker&amp;Invoice'!B3761),10,10)),"")</f>
        <v>26</v>
      </c>
      <c r="F3719">
        <f>IF(B3719=1,IFERROR(LOOKUP(2,1/('Tracker&amp;Invoice'!$H3761:$AC3761&lt;&gt;""),COLUMN('Tracker&amp;Invoice'!$H3761:$AC3761)),8),F3718)</f>
        <v>24</v>
      </c>
      <c r="G3719">
        <f>IF(D3719="OVERALL",IFERROR(LOOKUP(2,1/('Tracker&amp;Invoice'!$H3761:$AC3761&lt;&gt;""),COLUMN('Tracker&amp;Invoice'!$H3761:$AC3761)),8),G3720)</f>
        <v>25</v>
      </c>
      <c r="H3719">
        <f t="shared" si="116"/>
        <v>25</v>
      </c>
      <c r="I3719" s="29">
        <f>IF(D3719="INVOICE",SUM('Tracker&amp;Invoice'!$H3761:INDEX('Tracker&amp;Invoice'!$A3761:$AC3761,1,H3719)),0)</f>
        <v>39897</v>
      </c>
      <c r="J3719" s="29">
        <f>IF(D3719="OVERALL",SUM('Tracker&amp;Invoice'!$H3761:$AC3761),0)</f>
        <v>0</v>
      </c>
    </row>
    <row r="3720" spans="1:10">
      <c r="A3720" t="e">
        <f t="shared" si="117"/>
        <v>#REF!</v>
      </c>
      <c r="B3720">
        <f>IF(AND('Tracker&amp;Invoice'!A3762&lt;&gt;"",'Tracker&amp;Invoice'!A3762&lt;&gt;"ITEM",'Tracker&amp;Invoice'!A3760="ITEM"),1,0)</f>
        <v>0</v>
      </c>
      <c r="C3720" t="str">
        <f>IF(B3720=1,'Tracker&amp;Invoice'!A3762,C3719)</f>
        <v>BQ-202</v>
      </c>
      <c r="D3720" t="str">
        <f>IF(LEFT(TRIM('Tracker&amp;Invoice'!B3762),9)="INVOICE #","INVOICE",IF(TRIM('Tracker&amp;Invoice'!B3762)="Overall Completion INVOICE","OVERALL",""))</f>
        <v/>
      </c>
      <c r="E3720" t="str">
        <f>IF(D3720="INVOICE",VALUE(MID(TRIM('Tracker&amp;Invoice'!B3762),10,10)),"")</f>
        <v/>
      </c>
      <c r="F3720">
        <f>IF(B3720=1,IFERROR(LOOKUP(2,1/('Tracker&amp;Invoice'!$H3762:$AC3762&lt;&gt;""),COLUMN('Tracker&amp;Invoice'!$H3762:$AC3762)),8),F3719)</f>
        <v>24</v>
      </c>
      <c r="G3720">
        <f>IF(D3720="OVERALL",IFERROR(LOOKUP(2,1/('Tracker&amp;Invoice'!$H3762:$AC3762&lt;&gt;""),COLUMN('Tracker&amp;Invoice'!$H3762:$AC3762)),8),G3721)</f>
        <v>25</v>
      </c>
      <c r="H3720">
        <f t="shared" si="116"/>
        <v>25</v>
      </c>
      <c r="I3720" s="29">
        <f>IF(D3720="INVOICE",SUM('Tracker&amp;Invoice'!$H3762:INDEX('Tracker&amp;Invoice'!$A3762:$AC3762,1,H3720)),0)</f>
        <v>0</v>
      </c>
      <c r="J3720" s="29">
        <f>IF(D3720="OVERALL",SUM('Tracker&amp;Invoice'!$H3762:$AC3762),0)</f>
        <v>0</v>
      </c>
    </row>
    <row r="3721" spans="1:10">
      <c r="A3721" t="e">
        <f t="shared" si="117"/>
        <v>#REF!</v>
      </c>
      <c r="B3721">
        <f>IF(AND('Tracker&amp;Invoice'!A3763&lt;&gt;"",'Tracker&amp;Invoice'!A3763&lt;&gt;"ITEM",'Tracker&amp;Invoice'!A3761="ITEM"),1,0)</f>
        <v>0</v>
      </c>
      <c r="C3721" t="str">
        <f>IF(B3721=1,'Tracker&amp;Invoice'!A3763,C3720)</f>
        <v>BQ-202</v>
      </c>
      <c r="D3721" t="str">
        <f>IF(LEFT(TRIM('Tracker&amp;Invoice'!B3763),9)="INVOICE #","INVOICE",IF(TRIM('Tracker&amp;Invoice'!B3763)="Overall Completion INVOICE","OVERALL",""))</f>
        <v>INVOICE</v>
      </c>
      <c r="E3721">
        <f>IF(D3721="INVOICE",VALUE(MID(TRIM('Tracker&amp;Invoice'!B3763),10,10)),"")</f>
        <v>27</v>
      </c>
      <c r="F3721">
        <f>IF(B3721=1,IFERROR(LOOKUP(2,1/('Tracker&amp;Invoice'!$H3763:$AC3763&lt;&gt;""),COLUMN('Tracker&amp;Invoice'!$H3763:$AC3763)),8),F3720)</f>
        <v>24</v>
      </c>
      <c r="G3721">
        <f>IF(D3721="OVERALL",IFERROR(LOOKUP(2,1/('Tracker&amp;Invoice'!$H3763:$AC3763&lt;&gt;""),COLUMN('Tracker&amp;Invoice'!$H3763:$AC3763)),8),G3722)</f>
        <v>25</v>
      </c>
      <c r="H3721">
        <f t="shared" si="116"/>
        <v>25</v>
      </c>
      <c r="I3721" s="29">
        <f>IF(D3721="INVOICE",SUM('Tracker&amp;Invoice'!$H3763:INDEX('Tracker&amp;Invoice'!$A3763:$AC3763,1,H3721)),0)</f>
        <v>210837</v>
      </c>
      <c r="J3721" s="29">
        <f>IF(D3721="OVERALL",SUM('Tracker&amp;Invoice'!$H3763:$AC3763),0)</f>
        <v>0</v>
      </c>
    </row>
    <row r="3722" spans="1:10">
      <c r="A3722" t="e">
        <f t="shared" si="117"/>
        <v>#REF!</v>
      </c>
      <c r="B3722">
        <f>IF(AND('Tracker&amp;Invoice'!A3764&lt;&gt;"",'Tracker&amp;Invoice'!A3764&lt;&gt;"ITEM",'Tracker&amp;Invoice'!A3762="ITEM"),1,0)</f>
        <v>0</v>
      </c>
      <c r="C3722" t="str">
        <f>IF(B3722=1,'Tracker&amp;Invoice'!A3764,C3721)</f>
        <v>BQ-202</v>
      </c>
      <c r="D3722" t="str">
        <f>IF(LEFT(TRIM('Tracker&amp;Invoice'!B3764),9)="INVOICE #","INVOICE",IF(TRIM('Tracker&amp;Invoice'!B3764)="Overall Completion INVOICE","OVERALL",""))</f>
        <v/>
      </c>
      <c r="E3722" t="str">
        <f>IF(D3722="INVOICE",VALUE(MID(TRIM('Tracker&amp;Invoice'!B3764),10,10)),"")</f>
        <v/>
      </c>
      <c r="F3722">
        <f>IF(B3722=1,IFERROR(LOOKUP(2,1/('Tracker&amp;Invoice'!$H3764:$AC3764&lt;&gt;""),COLUMN('Tracker&amp;Invoice'!$H3764:$AC3764)),8),F3721)</f>
        <v>24</v>
      </c>
      <c r="G3722">
        <f>IF(D3722="OVERALL",IFERROR(LOOKUP(2,1/('Tracker&amp;Invoice'!$H3764:$AC3764&lt;&gt;""),COLUMN('Tracker&amp;Invoice'!$H3764:$AC3764)),8),G3723)</f>
        <v>25</v>
      </c>
      <c r="H3722">
        <f t="shared" si="116"/>
        <v>25</v>
      </c>
      <c r="I3722" s="29">
        <f>IF(D3722="INVOICE",SUM('Tracker&amp;Invoice'!$H3764:INDEX('Tracker&amp;Invoice'!$A3764:$AC3764,1,H3722)),0)</f>
        <v>0</v>
      </c>
      <c r="J3722" s="29">
        <f>IF(D3722="OVERALL",SUM('Tracker&amp;Invoice'!$H3764:$AC3764),0)</f>
        <v>0</v>
      </c>
    </row>
    <row r="3723" spans="1:10">
      <c r="A3723" t="e">
        <f t="shared" si="117"/>
        <v>#REF!</v>
      </c>
      <c r="B3723">
        <f>IF(AND('Tracker&amp;Invoice'!A3765&lt;&gt;"",'Tracker&amp;Invoice'!A3765&lt;&gt;"ITEM",'Tracker&amp;Invoice'!A3763="ITEM"),1,0)</f>
        <v>0</v>
      </c>
      <c r="C3723" t="str">
        <f>IF(B3723=1,'Tracker&amp;Invoice'!A3765,C3722)</f>
        <v>BQ-202</v>
      </c>
      <c r="D3723" t="str">
        <f>IF(LEFT(TRIM('Tracker&amp;Invoice'!B3765),9)="INVOICE #","INVOICE",IF(TRIM('Tracker&amp;Invoice'!B3765)="Overall Completion INVOICE","OVERALL",""))</f>
        <v>INVOICE</v>
      </c>
      <c r="E3723">
        <f>IF(D3723="INVOICE",VALUE(MID(TRIM('Tracker&amp;Invoice'!B3765),10,10)),"")</f>
        <v>28</v>
      </c>
      <c r="F3723">
        <f>IF(B3723=1,IFERROR(LOOKUP(2,1/('Tracker&amp;Invoice'!$H3765:$AC3765&lt;&gt;""),COLUMN('Tracker&amp;Invoice'!$H3765:$AC3765)),8),F3722)</f>
        <v>24</v>
      </c>
      <c r="G3723">
        <f>IF(D3723="OVERALL",IFERROR(LOOKUP(2,1/('Tracker&amp;Invoice'!$H3765:$AC3765&lt;&gt;""),COLUMN('Tracker&amp;Invoice'!$H3765:$AC3765)),8),G3724)</f>
        <v>25</v>
      </c>
      <c r="H3723">
        <f t="shared" si="116"/>
        <v>25</v>
      </c>
      <c r="I3723" s="29">
        <f>IF(D3723="INVOICE",SUM('Tracker&amp;Invoice'!$H3765:INDEX('Tracker&amp;Invoice'!$A3765:$AC3765,1,H3723)),0)</f>
        <v>243540</v>
      </c>
      <c r="J3723" s="29">
        <f>IF(D3723="OVERALL",SUM('Tracker&amp;Invoice'!$H3765:$AC3765),0)</f>
        <v>0</v>
      </c>
    </row>
    <row r="3724" spans="1:10">
      <c r="A3724" t="e">
        <f t="shared" si="117"/>
        <v>#REF!</v>
      </c>
      <c r="B3724">
        <f>IF(AND('Tracker&amp;Invoice'!A3766&lt;&gt;"",'Tracker&amp;Invoice'!A3766&lt;&gt;"ITEM",'Tracker&amp;Invoice'!A3764="ITEM"),1,0)</f>
        <v>0</v>
      </c>
      <c r="C3724" t="str">
        <f>IF(B3724=1,'Tracker&amp;Invoice'!A3766,C3723)</f>
        <v>BQ-202</v>
      </c>
      <c r="D3724" t="str">
        <f>IF(LEFT(TRIM('Tracker&amp;Invoice'!B3766),9)="INVOICE #","INVOICE",IF(TRIM('Tracker&amp;Invoice'!B3766)="Overall Completion INVOICE","OVERALL",""))</f>
        <v/>
      </c>
      <c r="E3724" t="str">
        <f>IF(D3724="INVOICE",VALUE(MID(TRIM('Tracker&amp;Invoice'!B3766),10,10)),"")</f>
        <v/>
      </c>
      <c r="F3724">
        <f>IF(B3724=1,IFERROR(LOOKUP(2,1/('Tracker&amp;Invoice'!$H3766:$AC3766&lt;&gt;""),COLUMN('Tracker&amp;Invoice'!$H3766:$AC3766)),8),F3723)</f>
        <v>24</v>
      </c>
      <c r="G3724">
        <f>IF(D3724="OVERALL",IFERROR(LOOKUP(2,1/('Tracker&amp;Invoice'!$H3766:$AC3766&lt;&gt;""),COLUMN('Tracker&amp;Invoice'!$H3766:$AC3766)),8),G3725)</f>
        <v>25</v>
      </c>
      <c r="H3724">
        <f t="shared" si="116"/>
        <v>25</v>
      </c>
      <c r="I3724" s="29">
        <f>IF(D3724="INVOICE",SUM('Tracker&amp;Invoice'!$H3766:INDEX('Tracker&amp;Invoice'!$A3766:$AC3766,1,H3724)),0)</f>
        <v>0</v>
      </c>
      <c r="J3724" s="29">
        <f>IF(D3724="OVERALL",SUM('Tracker&amp;Invoice'!$H3766:$AC3766),0)</f>
        <v>0</v>
      </c>
    </row>
    <row r="3725" spans="1:10">
      <c r="A3725" t="e">
        <f t="shared" si="117"/>
        <v>#REF!</v>
      </c>
      <c r="B3725">
        <f>IF(AND('Tracker&amp;Invoice'!A3767&lt;&gt;"",'Tracker&amp;Invoice'!A3767&lt;&gt;"ITEM",'Tracker&amp;Invoice'!A3765="ITEM"),1,0)</f>
        <v>0</v>
      </c>
      <c r="C3725" t="str">
        <f>IF(B3725=1,'Tracker&amp;Invoice'!A3767,C3724)</f>
        <v>BQ-202</v>
      </c>
      <c r="D3725" t="str">
        <f>IF(LEFT(TRIM('Tracker&amp;Invoice'!B3767),9)="INVOICE #","INVOICE",IF(TRIM('Tracker&amp;Invoice'!B3767)="Overall Completion INVOICE","OVERALL",""))</f>
        <v>INVOICE</v>
      </c>
      <c r="E3725">
        <f>IF(D3725="INVOICE",VALUE(MID(TRIM('Tracker&amp;Invoice'!B3767),10,10)),"")</f>
        <v>29</v>
      </c>
      <c r="F3725">
        <f>IF(B3725=1,IFERROR(LOOKUP(2,1/('Tracker&amp;Invoice'!$H3767:$AC3767&lt;&gt;""),COLUMN('Tracker&amp;Invoice'!$H3767:$AC3767)),8),F3724)</f>
        <v>24</v>
      </c>
      <c r="G3725">
        <f>IF(D3725="OVERALL",IFERROR(LOOKUP(2,1/('Tracker&amp;Invoice'!$H3767:$AC3767&lt;&gt;""),COLUMN('Tracker&amp;Invoice'!$H3767:$AC3767)),8),G3726)</f>
        <v>25</v>
      </c>
      <c r="H3725">
        <f t="shared" si="116"/>
        <v>25</v>
      </c>
      <c r="I3725" s="29">
        <f>IF(D3725="INVOICE",SUM('Tracker&amp;Invoice'!$H3767:INDEX('Tracker&amp;Invoice'!$A3767:$AC3767,1,H3725)),0)</f>
        <v>21340</v>
      </c>
      <c r="J3725" s="29">
        <f>IF(D3725="OVERALL",SUM('Tracker&amp;Invoice'!$H3767:$AC3767),0)</f>
        <v>0</v>
      </c>
    </row>
    <row r="3726" spans="1:10">
      <c r="A3726" t="e">
        <f t="shared" si="117"/>
        <v>#REF!</v>
      </c>
      <c r="B3726">
        <f>IF(AND('Tracker&amp;Invoice'!A3768&lt;&gt;"",'Tracker&amp;Invoice'!A3768&lt;&gt;"ITEM",'Tracker&amp;Invoice'!A3766="ITEM"),1,0)</f>
        <v>0</v>
      </c>
      <c r="C3726" t="str">
        <f>IF(B3726=1,'Tracker&amp;Invoice'!A3768,C3725)</f>
        <v>BQ-202</v>
      </c>
      <c r="D3726" t="str">
        <f>IF(LEFT(TRIM('Tracker&amp;Invoice'!B3768),9)="INVOICE #","INVOICE",IF(TRIM('Tracker&amp;Invoice'!B3768)="Overall Completion INVOICE","OVERALL",""))</f>
        <v/>
      </c>
      <c r="E3726" t="str">
        <f>IF(D3726="INVOICE",VALUE(MID(TRIM('Tracker&amp;Invoice'!B3768),10,10)),"")</f>
        <v/>
      </c>
      <c r="F3726">
        <f>IF(B3726=1,IFERROR(LOOKUP(2,1/('Tracker&amp;Invoice'!$H3768:$AC3768&lt;&gt;""),COLUMN('Tracker&amp;Invoice'!$H3768:$AC3768)),8),F3725)</f>
        <v>24</v>
      </c>
      <c r="G3726">
        <f>IF(D3726="OVERALL",IFERROR(LOOKUP(2,1/('Tracker&amp;Invoice'!$H3768:$AC3768&lt;&gt;""),COLUMN('Tracker&amp;Invoice'!$H3768:$AC3768)),8),G3727)</f>
        <v>25</v>
      </c>
      <c r="H3726">
        <f t="shared" si="116"/>
        <v>25</v>
      </c>
      <c r="I3726" s="29">
        <f>IF(D3726="INVOICE",SUM('Tracker&amp;Invoice'!$H3768:INDEX('Tracker&amp;Invoice'!$A3768:$AC3768,1,H3726)),0)</f>
        <v>0</v>
      </c>
      <c r="J3726" s="29">
        <f>IF(D3726="OVERALL",SUM('Tracker&amp;Invoice'!$H3768:$AC3768),0)</f>
        <v>0</v>
      </c>
    </row>
    <row r="3727" spans="1:10">
      <c r="A3727" t="e">
        <f t="shared" si="117"/>
        <v>#REF!</v>
      </c>
      <c r="B3727">
        <f>IF(AND('Tracker&amp;Invoice'!A3769&lt;&gt;"",'Tracker&amp;Invoice'!A3769&lt;&gt;"ITEM",'Tracker&amp;Invoice'!A3767="ITEM"),1,0)</f>
        <v>0</v>
      </c>
      <c r="C3727" t="str">
        <f>IF(B3727=1,'Tracker&amp;Invoice'!A3769,C3726)</f>
        <v>BQ-202</v>
      </c>
      <c r="D3727" t="str">
        <f>IF(LEFT(TRIM('Tracker&amp;Invoice'!B3769),9)="INVOICE #","INVOICE",IF(TRIM('Tracker&amp;Invoice'!B3769)="Overall Completion INVOICE","OVERALL",""))</f>
        <v>INVOICE</v>
      </c>
      <c r="E3727">
        <f>IF(D3727="INVOICE",VALUE(MID(TRIM('Tracker&amp;Invoice'!B3769),10,10)),"")</f>
        <v>31</v>
      </c>
      <c r="F3727">
        <f>IF(B3727=1,IFERROR(LOOKUP(2,1/('Tracker&amp;Invoice'!$H3769:$AC3769&lt;&gt;""),COLUMN('Tracker&amp;Invoice'!$H3769:$AC3769)),8),F3726)</f>
        <v>24</v>
      </c>
      <c r="G3727">
        <f>IF(D3727="OVERALL",IFERROR(LOOKUP(2,1/('Tracker&amp;Invoice'!$H3769:$AC3769&lt;&gt;""),COLUMN('Tracker&amp;Invoice'!$H3769:$AC3769)),8),G3728)</f>
        <v>25</v>
      </c>
      <c r="H3727">
        <f t="shared" si="116"/>
        <v>25</v>
      </c>
      <c r="I3727" s="29">
        <f>IF(D3727="INVOICE",SUM('Tracker&amp;Invoice'!$H3769:INDEX('Tracker&amp;Invoice'!$A3769:$AC3769,1,H3727)),0)</f>
        <v>172700</v>
      </c>
      <c r="J3727" s="29">
        <f>IF(D3727="OVERALL",SUM('Tracker&amp;Invoice'!$H3769:$AC3769),0)</f>
        <v>0</v>
      </c>
    </row>
    <row r="3728" spans="1:10">
      <c r="A3728" t="e">
        <f t="shared" si="117"/>
        <v>#REF!</v>
      </c>
      <c r="B3728">
        <f>IF(AND('Tracker&amp;Invoice'!A3770&lt;&gt;"",'Tracker&amp;Invoice'!A3770&lt;&gt;"ITEM",'Tracker&amp;Invoice'!A3768="ITEM"),1,0)</f>
        <v>0</v>
      </c>
      <c r="C3728" t="str">
        <f>IF(B3728=1,'Tracker&amp;Invoice'!A3770,C3727)</f>
        <v>BQ-202</v>
      </c>
      <c r="D3728" t="str">
        <f>IF(LEFT(TRIM('Tracker&amp;Invoice'!B3770),9)="INVOICE #","INVOICE",IF(TRIM('Tracker&amp;Invoice'!B3770)="Overall Completion INVOICE","OVERALL",""))</f>
        <v/>
      </c>
      <c r="E3728" t="str">
        <f>IF(D3728="INVOICE",VALUE(MID(TRIM('Tracker&amp;Invoice'!B3770),10,10)),"")</f>
        <v/>
      </c>
      <c r="F3728">
        <f>IF(B3728=1,IFERROR(LOOKUP(2,1/('Tracker&amp;Invoice'!$H3770:$AC3770&lt;&gt;""),COLUMN('Tracker&amp;Invoice'!$H3770:$AC3770)),8),F3727)</f>
        <v>24</v>
      </c>
      <c r="G3728">
        <f>IF(D3728="OVERALL",IFERROR(LOOKUP(2,1/('Tracker&amp;Invoice'!$H3770:$AC3770&lt;&gt;""),COLUMN('Tracker&amp;Invoice'!$H3770:$AC3770)),8),G3729)</f>
        <v>25</v>
      </c>
      <c r="H3728">
        <f t="shared" si="116"/>
        <v>25</v>
      </c>
      <c r="I3728" s="29">
        <f>IF(D3728="INVOICE",SUM('Tracker&amp;Invoice'!$H3770:INDEX('Tracker&amp;Invoice'!$A3770:$AC3770,1,H3728)),0)</f>
        <v>0</v>
      </c>
      <c r="J3728" s="29">
        <f>IF(D3728="OVERALL",SUM('Tracker&amp;Invoice'!$H3770:$AC3770),0)</f>
        <v>0</v>
      </c>
    </row>
    <row r="3729" spans="1:10">
      <c r="A3729" t="e">
        <f t="shared" si="117"/>
        <v>#REF!</v>
      </c>
      <c r="B3729">
        <f>IF(AND('Tracker&amp;Invoice'!A3771&lt;&gt;"",'Tracker&amp;Invoice'!A3771&lt;&gt;"ITEM",'Tracker&amp;Invoice'!A3769="ITEM"),1,0)</f>
        <v>0</v>
      </c>
      <c r="C3729" t="str">
        <f>IF(B3729=1,'Tracker&amp;Invoice'!A3771,C3728)</f>
        <v>BQ-202</v>
      </c>
      <c r="D3729" t="str">
        <f>IF(LEFT(TRIM('Tracker&amp;Invoice'!B3771),9)="INVOICE #","INVOICE",IF(TRIM('Tracker&amp;Invoice'!B3771)="Overall Completion INVOICE","OVERALL",""))</f>
        <v>INVOICE</v>
      </c>
      <c r="E3729">
        <f>IF(D3729="INVOICE",VALUE(MID(TRIM('Tracker&amp;Invoice'!B3771),10,10)),"")</f>
        <v>32</v>
      </c>
      <c r="F3729">
        <f>IF(B3729=1,IFERROR(LOOKUP(2,1/('Tracker&amp;Invoice'!$H3771:$AC3771&lt;&gt;""),COLUMN('Tracker&amp;Invoice'!$H3771:$AC3771)),8),F3728)</f>
        <v>24</v>
      </c>
      <c r="G3729">
        <f>IF(D3729="OVERALL",IFERROR(LOOKUP(2,1/('Tracker&amp;Invoice'!$H3771:$AC3771&lt;&gt;""),COLUMN('Tracker&amp;Invoice'!$H3771:$AC3771)),8),G3730)</f>
        <v>25</v>
      </c>
      <c r="H3729">
        <f t="shared" si="116"/>
        <v>25</v>
      </c>
      <c r="I3729" s="29">
        <f>IF(D3729="INVOICE",SUM('Tracker&amp;Invoice'!$H3771:INDEX('Tracker&amp;Invoice'!$A3771:$AC3771,1,H3729)),0)</f>
        <v>240240</v>
      </c>
      <c r="J3729" s="29">
        <f>IF(D3729="OVERALL",SUM('Tracker&amp;Invoice'!$H3771:$AC3771),0)</f>
        <v>0</v>
      </c>
    </row>
    <row r="3730" spans="1:10">
      <c r="A3730" t="e">
        <f t="shared" si="117"/>
        <v>#REF!</v>
      </c>
      <c r="B3730">
        <f>IF(AND('Tracker&amp;Invoice'!A3774&lt;&gt;"",'Tracker&amp;Invoice'!A3774&lt;&gt;"ITEM",'Tracker&amp;Invoice'!A3770="ITEM"),1,0)</f>
        <v>0</v>
      </c>
      <c r="C3730" t="str">
        <f>IF(B3730=1,'Tracker&amp;Invoice'!A3774,C3729)</f>
        <v>BQ-202</v>
      </c>
      <c r="D3730" t="str">
        <f>IF(LEFT(TRIM('Tracker&amp;Invoice'!B3774),9)="INVOICE #","INVOICE",IF(TRIM('Tracker&amp;Invoice'!B3774)="Overall Completion INVOICE","OVERALL",""))</f>
        <v/>
      </c>
      <c r="E3730" t="str">
        <f>IF(D3730="INVOICE",VALUE(MID(TRIM('Tracker&amp;Invoice'!B3774),10,10)),"")</f>
        <v/>
      </c>
      <c r="F3730">
        <f>IF(B3730=1,IFERROR(LOOKUP(2,1/('Tracker&amp;Invoice'!$H3774:$AC3774&lt;&gt;""),COLUMN('Tracker&amp;Invoice'!$H3774:$AC3774)),8),F3729)</f>
        <v>24</v>
      </c>
      <c r="G3730">
        <f>IF(D3730="OVERALL",IFERROR(LOOKUP(2,1/('Tracker&amp;Invoice'!$H3774:$AC3774&lt;&gt;""),COLUMN('Tracker&amp;Invoice'!$H3774:$AC3774)),8),G3731)</f>
        <v>25</v>
      </c>
      <c r="H3730">
        <f t="shared" si="116"/>
        <v>25</v>
      </c>
      <c r="I3730" s="29">
        <f>IF(D3730="INVOICE",SUM('Tracker&amp;Invoice'!$H3774:INDEX('Tracker&amp;Invoice'!$A3774:$AC3774,1,H3730)),0)</f>
        <v>0</v>
      </c>
      <c r="J3730" s="29">
        <f>IF(D3730="OVERALL",SUM('Tracker&amp;Invoice'!$H3774:$AC3774),0)</f>
        <v>0</v>
      </c>
    </row>
    <row r="3731" spans="1:10">
      <c r="A3731" t="e">
        <f t="shared" si="117"/>
        <v>#REF!</v>
      </c>
      <c r="B3731">
        <f>IF(AND('Tracker&amp;Invoice'!A3775&lt;&gt;"",'Tracker&amp;Invoice'!A3775&lt;&gt;"ITEM",'Tracker&amp;Invoice'!A3771="ITEM"),1,0)</f>
        <v>0</v>
      </c>
      <c r="C3731" t="str">
        <f>IF(B3731=1,'Tracker&amp;Invoice'!A3775,C3730)</f>
        <v>BQ-202</v>
      </c>
      <c r="D3731" t="str">
        <f>IF(LEFT(TRIM('Tracker&amp;Invoice'!B3775),9)="INVOICE #","INVOICE",IF(TRIM('Tracker&amp;Invoice'!B3775)="Overall Completion INVOICE","OVERALL",""))</f>
        <v>OVERALL</v>
      </c>
      <c r="E3731" t="str">
        <f>IF(D3731="INVOICE",VALUE(MID(TRIM('Tracker&amp;Invoice'!B3775),10,10)),"")</f>
        <v/>
      </c>
      <c r="F3731">
        <f>IF(B3731=1,IFERROR(LOOKUP(2,1/('Tracker&amp;Invoice'!$H3775:$AC3775&lt;&gt;""),COLUMN('Tracker&amp;Invoice'!$H3775:$AC3775)),8),F3730)</f>
        <v>24</v>
      </c>
      <c r="G3731">
        <f>IF(D3731="OVERALL",IFERROR(LOOKUP(2,1/('Tracker&amp;Invoice'!$H3775:$AC3775&lt;&gt;""),COLUMN('Tracker&amp;Invoice'!$H3775:$AC3775)),8),G3732)</f>
        <v>25</v>
      </c>
      <c r="H3731">
        <f t="shared" si="116"/>
        <v>25</v>
      </c>
      <c r="I3731" s="29">
        <f>IF(D3731="INVOICE",SUM('Tracker&amp;Invoice'!$H3775:INDEX('Tracker&amp;Invoice'!$A3775:$AC3775,1,H3731)),0)</f>
        <v>0</v>
      </c>
      <c r="J3731" s="29">
        <f>IF(D3731="OVERALL",SUM('Tracker&amp;Invoice'!$H3775:$AC3775),0)</f>
        <v>1742400</v>
      </c>
    </row>
    <row r="3732" spans="1:10">
      <c r="A3732" t="e">
        <f t="shared" si="117"/>
        <v>#REF!</v>
      </c>
      <c r="B3732">
        <f>IF(AND('Tracker&amp;Invoice'!A3776&lt;&gt;"",'Tracker&amp;Invoice'!A3776&lt;&gt;"ITEM",'Tracker&amp;Invoice'!A3774="ITEM"),1,0)</f>
        <v>0</v>
      </c>
      <c r="C3732" t="str">
        <f>IF(B3732=1,'Tracker&amp;Invoice'!A3776,C3731)</f>
        <v>BQ-202</v>
      </c>
      <c r="D3732" t="str">
        <f>IF(LEFT(TRIM('Tracker&amp;Invoice'!B3776),9)="INVOICE #","INVOICE",IF(TRIM('Tracker&amp;Invoice'!B3776)="Overall Completion INVOICE","OVERALL",""))</f>
        <v/>
      </c>
      <c r="E3732" t="str">
        <f>IF(D3732="INVOICE",VALUE(MID(TRIM('Tracker&amp;Invoice'!B3776),10,10)),"")</f>
        <v/>
      </c>
      <c r="F3732">
        <f>IF(B3732=1,IFERROR(LOOKUP(2,1/('Tracker&amp;Invoice'!$H3776:$AC3776&lt;&gt;""),COLUMN('Tracker&amp;Invoice'!$H3776:$AC3776)),8),F3731)</f>
        <v>24</v>
      </c>
      <c r="G3732">
        <f>IF(D3732="OVERALL",IFERROR(LOOKUP(2,1/('Tracker&amp;Invoice'!$H3776:$AC3776&lt;&gt;""),COLUMN('Tracker&amp;Invoice'!$H3776:$AC3776)),8),G3733)</f>
        <v>15</v>
      </c>
      <c r="H3732">
        <f t="shared" si="116"/>
        <v>24</v>
      </c>
      <c r="I3732" s="29">
        <f>IF(D3732="INVOICE",SUM('Tracker&amp;Invoice'!$H3776:INDEX('Tracker&amp;Invoice'!$A3776:$AC3776,1,H3732)),0)</f>
        <v>0</v>
      </c>
      <c r="J3732" s="29">
        <f>IF(D3732="OVERALL",SUM('Tracker&amp;Invoice'!$H3776:$AC3776),0)</f>
        <v>0</v>
      </c>
    </row>
    <row r="3733" spans="1:10">
      <c r="A3733" t="e">
        <f t="shared" si="117"/>
        <v>#REF!</v>
      </c>
      <c r="B3733">
        <f>IF(AND('Tracker&amp;Invoice'!A3777&lt;&gt;"",'Tracker&amp;Invoice'!A3777&lt;&gt;"ITEM",'Tracker&amp;Invoice'!A3775="ITEM"),1,0)</f>
        <v>0</v>
      </c>
      <c r="C3733" t="str">
        <f>IF(B3733=1,'Tracker&amp;Invoice'!A3777,C3732)</f>
        <v>BQ-202</v>
      </c>
      <c r="D3733" t="str">
        <f>IF(LEFT(TRIM('Tracker&amp;Invoice'!B3777),9)="INVOICE #","INVOICE",IF(TRIM('Tracker&amp;Invoice'!B3777)="Overall Completion INVOICE","OVERALL",""))</f>
        <v/>
      </c>
      <c r="E3733" t="str">
        <f>IF(D3733="INVOICE",VALUE(MID(TRIM('Tracker&amp;Invoice'!B3777),10,10)),"")</f>
        <v/>
      </c>
      <c r="F3733">
        <f>IF(B3733=1,IFERROR(LOOKUP(2,1/('Tracker&amp;Invoice'!$H3777:$AC3777&lt;&gt;""),COLUMN('Tracker&amp;Invoice'!$H3777:$AC3777)),8),F3732)</f>
        <v>24</v>
      </c>
      <c r="G3733">
        <f>IF(D3733="OVERALL",IFERROR(LOOKUP(2,1/('Tracker&amp;Invoice'!$H3777:$AC3777&lt;&gt;""),COLUMN('Tracker&amp;Invoice'!$H3777:$AC3777)),8),G3734)</f>
        <v>15</v>
      </c>
      <c r="H3733">
        <f t="shared" si="116"/>
        <v>24</v>
      </c>
      <c r="I3733" s="29">
        <f>IF(D3733="INVOICE",SUM('Tracker&amp;Invoice'!$H3777:INDEX('Tracker&amp;Invoice'!$A3777:$AC3777,1,H3733)),0)</f>
        <v>0</v>
      </c>
      <c r="J3733" s="29">
        <f>IF(D3733="OVERALL",SUM('Tracker&amp;Invoice'!$H3777:$AC3777),0)</f>
        <v>0</v>
      </c>
    </row>
    <row r="3734" spans="1:10">
      <c r="A3734" t="e">
        <f t="shared" si="117"/>
        <v>#REF!</v>
      </c>
      <c r="B3734">
        <f>IF(AND('Tracker&amp;Invoice'!A3778&lt;&gt;"",'Tracker&amp;Invoice'!A3778&lt;&gt;"ITEM",'Tracker&amp;Invoice'!A3776="ITEM"),1,0)</f>
        <v>0</v>
      </c>
      <c r="C3734" t="str">
        <f>IF(B3734=1,'Tracker&amp;Invoice'!A3778,C3733)</f>
        <v>BQ-202</v>
      </c>
      <c r="D3734" t="str">
        <f>IF(LEFT(TRIM('Tracker&amp;Invoice'!B3778),9)="INVOICE #","INVOICE",IF(TRIM('Tracker&amp;Invoice'!B3778)="Overall Completion INVOICE","OVERALL",""))</f>
        <v/>
      </c>
      <c r="E3734" t="str">
        <f>IF(D3734="INVOICE",VALUE(MID(TRIM('Tracker&amp;Invoice'!B3778),10,10)),"")</f>
        <v/>
      </c>
      <c r="F3734">
        <f>IF(B3734=1,IFERROR(LOOKUP(2,1/('Tracker&amp;Invoice'!$H3778:$AC3778&lt;&gt;""),COLUMN('Tracker&amp;Invoice'!$H3778:$AC3778)),8),F3733)</f>
        <v>24</v>
      </c>
      <c r="G3734">
        <f>IF(D3734="OVERALL",IFERROR(LOOKUP(2,1/('Tracker&amp;Invoice'!$H3778:$AC3778&lt;&gt;""),COLUMN('Tracker&amp;Invoice'!$H3778:$AC3778)),8),G3735)</f>
        <v>15</v>
      </c>
      <c r="H3734">
        <f t="shared" si="116"/>
        <v>24</v>
      </c>
      <c r="I3734" s="29">
        <f>IF(D3734="INVOICE",SUM('Tracker&amp;Invoice'!$H3778:INDEX('Tracker&amp;Invoice'!$A3778:$AC3778,1,H3734)),0)</f>
        <v>0</v>
      </c>
      <c r="J3734" s="29">
        <f>IF(D3734="OVERALL",SUM('Tracker&amp;Invoice'!$H3778:$AC3778),0)</f>
        <v>0</v>
      </c>
    </row>
    <row r="3735" spans="1:10">
      <c r="A3735" t="e">
        <f t="shared" si="117"/>
        <v>#REF!</v>
      </c>
      <c r="B3735">
        <f>IF(AND('Tracker&amp;Invoice'!A3779&lt;&gt;"",'Tracker&amp;Invoice'!A3779&lt;&gt;"ITEM",'Tracker&amp;Invoice'!A3777="ITEM"),1,0)</f>
        <v>0</v>
      </c>
      <c r="C3735" t="str">
        <f>IF(B3735=1,'Tracker&amp;Invoice'!A3779,C3734)</f>
        <v>BQ-202</v>
      </c>
      <c r="D3735" t="str">
        <f>IF(LEFT(TRIM('Tracker&amp;Invoice'!B3779),9)="INVOICE #","INVOICE",IF(TRIM('Tracker&amp;Invoice'!B3779)="Overall Completion INVOICE","OVERALL",""))</f>
        <v/>
      </c>
      <c r="E3735" t="str">
        <f>IF(D3735="INVOICE",VALUE(MID(TRIM('Tracker&amp;Invoice'!B3779),10,10)),"")</f>
        <v/>
      </c>
      <c r="F3735">
        <f>IF(B3735=1,IFERROR(LOOKUP(2,1/('Tracker&amp;Invoice'!$H3779:$AC3779&lt;&gt;""),COLUMN('Tracker&amp;Invoice'!$H3779:$AC3779)),8),F3734)</f>
        <v>24</v>
      </c>
      <c r="G3735">
        <f>IF(D3735="OVERALL",IFERROR(LOOKUP(2,1/('Tracker&amp;Invoice'!$H3779:$AC3779&lt;&gt;""),COLUMN('Tracker&amp;Invoice'!$H3779:$AC3779)),8),G3736)</f>
        <v>15</v>
      </c>
      <c r="H3735">
        <f t="shared" si="116"/>
        <v>24</v>
      </c>
      <c r="I3735" s="29">
        <f>IF(D3735="INVOICE",SUM('Tracker&amp;Invoice'!$H3779:INDEX('Tracker&amp;Invoice'!$A3779:$AC3779,1,H3735)),0)</f>
        <v>0</v>
      </c>
      <c r="J3735" s="29">
        <f>IF(D3735="OVERALL",SUM('Tracker&amp;Invoice'!$H3779:$AC3779),0)</f>
        <v>0</v>
      </c>
    </row>
    <row r="3736" spans="1:10">
      <c r="A3736" t="e">
        <f t="shared" si="117"/>
        <v>#REF!</v>
      </c>
      <c r="B3736">
        <f>IF(AND('Tracker&amp;Invoice'!A3780&lt;&gt;"",'Tracker&amp;Invoice'!A3780&lt;&gt;"ITEM",'Tracker&amp;Invoice'!A3778="ITEM"),1,0)</f>
        <v>0</v>
      </c>
      <c r="C3736" t="str">
        <f>IF(B3736=1,'Tracker&amp;Invoice'!A3780,C3735)</f>
        <v>BQ-202</v>
      </c>
      <c r="D3736" t="str">
        <f>IF(LEFT(TRIM('Tracker&amp;Invoice'!B3780),9)="INVOICE #","INVOICE",IF(TRIM('Tracker&amp;Invoice'!B3780)="Overall Completion INVOICE","OVERALL",""))</f>
        <v/>
      </c>
      <c r="E3736" t="str">
        <f>IF(D3736="INVOICE",VALUE(MID(TRIM('Tracker&amp;Invoice'!B3780),10,10)),"")</f>
        <v/>
      </c>
      <c r="F3736">
        <f>IF(B3736=1,IFERROR(LOOKUP(2,1/('Tracker&amp;Invoice'!$H3780:$AC3780&lt;&gt;""),COLUMN('Tracker&amp;Invoice'!$H3780:$AC3780)),8),F3735)</f>
        <v>24</v>
      </c>
      <c r="G3736">
        <f>IF(D3736="OVERALL",IFERROR(LOOKUP(2,1/('Tracker&amp;Invoice'!$H3780:$AC3780&lt;&gt;""),COLUMN('Tracker&amp;Invoice'!$H3780:$AC3780)),8),G3737)</f>
        <v>15</v>
      </c>
      <c r="H3736">
        <f t="shared" si="116"/>
        <v>24</v>
      </c>
      <c r="I3736" s="29">
        <f>IF(D3736="INVOICE",SUM('Tracker&amp;Invoice'!$H3780:INDEX('Tracker&amp;Invoice'!$A3780:$AC3780,1,H3736)),0)</f>
        <v>0</v>
      </c>
      <c r="J3736" s="29">
        <f>IF(D3736="OVERALL",SUM('Tracker&amp;Invoice'!$H3780:$AC3780),0)</f>
        <v>0</v>
      </c>
    </row>
    <row r="3737" spans="1:10">
      <c r="A3737" t="e">
        <f t="shared" si="117"/>
        <v>#REF!</v>
      </c>
      <c r="B3737">
        <f>IF(AND('Tracker&amp;Invoice'!A3781&lt;&gt;"",'Tracker&amp;Invoice'!A3781&lt;&gt;"ITEM",'Tracker&amp;Invoice'!A3779="ITEM"),1,0)</f>
        <v>0</v>
      </c>
      <c r="C3737" t="str">
        <f>IF(B3737=1,'Tracker&amp;Invoice'!A3781,C3736)</f>
        <v>BQ-202</v>
      </c>
      <c r="D3737" t="str">
        <f>IF(LEFT(TRIM('Tracker&amp;Invoice'!B3781),9)="INVOICE #","INVOICE",IF(TRIM('Tracker&amp;Invoice'!B3781)="Overall Completion INVOICE","OVERALL",""))</f>
        <v/>
      </c>
      <c r="E3737" t="str">
        <f>IF(D3737="INVOICE",VALUE(MID(TRIM('Tracker&amp;Invoice'!B3781),10,10)),"")</f>
        <v/>
      </c>
      <c r="F3737">
        <f>IF(B3737=1,IFERROR(LOOKUP(2,1/('Tracker&amp;Invoice'!$H3781:$AC3781&lt;&gt;""),COLUMN('Tracker&amp;Invoice'!$H3781:$AC3781)),8),F3736)</f>
        <v>24</v>
      </c>
      <c r="G3737">
        <f>IF(D3737="OVERALL",IFERROR(LOOKUP(2,1/('Tracker&amp;Invoice'!$H3781:$AC3781&lt;&gt;""),COLUMN('Tracker&amp;Invoice'!$H3781:$AC3781)),8),G3738)</f>
        <v>15</v>
      </c>
      <c r="H3737">
        <f t="shared" si="116"/>
        <v>24</v>
      </c>
      <c r="I3737" s="29">
        <f>IF(D3737="INVOICE",SUM('Tracker&amp;Invoice'!$H3781:INDEX('Tracker&amp;Invoice'!$A3781:$AC3781,1,H3737)),0)</f>
        <v>0</v>
      </c>
      <c r="J3737" s="29">
        <f>IF(D3737="OVERALL",SUM('Tracker&amp;Invoice'!$H3781:$AC3781),0)</f>
        <v>0</v>
      </c>
    </row>
    <row r="3738" spans="1:10">
      <c r="A3738" t="e">
        <f t="shared" si="117"/>
        <v>#REF!</v>
      </c>
      <c r="B3738">
        <f>IF(AND('Tracker&amp;Invoice'!A3782&lt;&gt;"",'Tracker&amp;Invoice'!A3782&lt;&gt;"ITEM",'Tracker&amp;Invoice'!A3780="ITEM"),1,0)</f>
        <v>0</v>
      </c>
      <c r="C3738" t="str">
        <f>IF(B3738=1,'Tracker&amp;Invoice'!A3782,C3737)</f>
        <v>BQ-202</v>
      </c>
      <c r="D3738" t="str">
        <f>IF(LEFT(TRIM('Tracker&amp;Invoice'!B3782),9)="INVOICE #","INVOICE",IF(TRIM('Tracker&amp;Invoice'!B3782)="Overall Completion INVOICE","OVERALL",""))</f>
        <v/>
      </c>
      <c r="E3738" t="str">
        <f>IF(D3738="INVOICE",VALUE(MID(TRIM('Tracker&amp;Invoice'!B3782),10,10)),"")</f>
        <v/>
      </c>
      <c r="F3738">
        <f>IF(B3738=1,IFERROR(LOOKUP(2,1/('Tracker&amp;Invoice'!$H3782:$AC3782&lt;&gt;""),COLUMN('Tracker&amp;Invoice'!$H3782:$AC3782)),8),F3737)</f>
        <v>24</v>
      </c>
      <c r="G3738">
        <f>IF(D3738="OVERALL",IFERROR(LOOKUP(2,1/('Tracker&amp;Invoice'!$H3782:$AC3782&lt;&gt;""),COLUMN('Tracker&amp;Invoice'!$H3782:$AC3782)),8),G3739)</f>
        <v>15</v>
      </c>
      <c r="H3738">
        <f t="shared" si="116"/>
        <v>24</v>
      </c>
      <c r="I3738" s="29">
        <f>IF(D3738="INVOICE",SUM('Tracker&amp;Invoice'!$H3782:INDEX('Tracker&amp;Invoice'!$A3782:$AC3782,1,H3738)),0)</f>
        <v>0</v>
      </c>
      <c r="J3738" s="29">
        <f>IF(D3738="OVERALL",SUM('Tracker&amp;Invoice'!$H3782:$AC3782),0)</f>
        <v>0</v>
      </c>
    </row>
    <row r="3739" spans="1:10">
      <c r="A3739" t="e">
        <f t="shared" si="117"/>
        <v>#REF!</v>
      </c>
      <c r="B3739">
        <f>IF(AND('Tracker&amp;Invoice'!A3783&lt;&gt;"",'Tracker&amp;Invoice'!A3783&lt;&gt;"ITEM",'Tracker&amp;Invoice'!A3781="ITEM"),1,0)</f>
        <v>0</v>
      </c>
      <c r="C3739" t="str">
        <f>IF(B3739=1,'Tracker&amp;Invoice'!A3783,C3738)</f>
        <v>BQ-202</v>
      </c>
      <c r="D3739" t="str">
        <f>IF(LEFT(TRIM('Tracker&amp;Invoice'!B3783),9)="INVOICE #","INVOICE",IF(TRIM('Tracker&amp;Invoice'!B3783)="Overall Completion INVOICE","OVERALL",""))</f>
        <v/>
      </c>
      <c r="E3739" t="str">
        <f>IF(D3739="INVOICE",VALUE(MID(TRIM('Tracker&amp;Invoice'!B3783),10,10)),"")</f>
        <v/>
      </c>
      <c r="F3739">
        <f>IF(B3739=1,IFERROR(LOOKUP(2,1/('Tracker&amp;Invoice'!$H3783:$AC3783&lt;&gt;""),COLUMN('Tracker&amp;Invoice'!$H3783:$AC3783)),8),F3738)</f>
        <v>24</v>
      </c>
      <c r="G3739">
        <f>IF(D3739="OVERALL",IFERROR(LOOKUP(2,1/('Tracker&amp;Invoice'!$H3783:$AC3783&lt;&gt;""),COLUMN('Tracker&amp;Invoice'!$H3783:$AC3783)),8),G3740)</f>
        <v>15</v>
      </c>
      <c r="H3739">
        <f t="shared" si="116"/>
        <v>24</v>
      </c>
      <c r="I3739" s="29">
        <f>IF(D3739="INVOICE",SUM('Tracker&amp;Invoice'!$H3783:INDEX('Tracker&amp;Invoice'!$A3783:$AC3783,1,H3739)),0)</f>
        <v>0</v>
      </c>
      <c r="J3739" s="29">
        <f>IF(D3739="OVERALL",SUM('Tracker&amp;Invoice'!$H3783:$AC3783),0)</f>
        <v>0</v>
      </c>
    </row>
    <row r="3740" spans="1:10">
      <c r="A3740" t="e">
        <f t="shared" si="117"/>
        <v>#REF!</v>
      </c>
      <c r="B3740">
        <f>IF(AND('Tracker&amp;Invoice'!A3784&lt;&gt;"",'Tracker&amp;Invoice'!A3784&lt;&gt;"ITEM",'Tracker&amp;Invoice'!A3782="ITEM"),1,0)</f>
        <v>0</v>
      </c>
      <c r="C3740" t="str">
        <f>IF(B3740=1,'Tracker&amp;Invoice'!A3784,C3739)</f>
        <v>BQ-202</v>
      </c>
      <c r="D3740" t="str">
        <f>IF(LEFT(TRIM('Tracker&amp;Invoice'!B3784),9)="INVOICE #","INVOICE",IF(TRIM('Tracker&amp;Invoice'!B3784)="Overall Completion INVOICE","OVERALL",""))</f>
        <v/>
      </c>
      <c r="E3740" t="str">
        <f>IF(D3740="INVOICE",VALUE(MID(TRIM('Tracker&amp;Invoice'!B3784),10,10)),"")</f>
        <v/>
      </c>
      <c r="F3740">
        <f>IF(B3740=1,IFERROR(LOOKUP(2,1/('Tracker&amp;Invoice'!$H3784:$AC3784&lt;&gt;""),COLUMN('Tracker&amp;Invoice'!$H3784:$AC3784)),8),F3739)</f>
        <v>24</v>
      </c>
      <c r="G3740">
        <f>IF(D3740="OVERALL",IFERROR(LOOKUP(2,1/('Tracker&amp;Invoice'!$H3784:$AC3784&lt;&gt;""),COLUMN('Tracker&amp;Invoice'!$H3784:$AC3784)),8),G3741)</f>
        <v>15</v>
      </c>
      <c r="H3740">
        <f t="shared" si="116"/>
        <v>24</v>
      </c>
      <c r="I3740" s="29">
        <f>IF(D3740="INVOICE",SUM('Tracker&amp;Invoice'!$H3784:INDEX('Tracker&amp;Invoice'!$A3784:$AC3784,1,H3740)),0)</f>
        <v>0</v>
      </c>
      <c r="J3740" s="29">
        <f>IF(D3740="OVERALL",SUM('Tracker&amp;Invoice'!$H3784:$AC3784),0)</f>
        <v>0</v>
      </c>
    </row>
    <row r="3741" spans="1:10">
      <c r="A3741" t="e">
        <f t="shared" si="117"/>
        <v>#REF!</v>
      </c>
      <c r="B3741">
        <f>IF(AND('Tracker&amp;Invoice'!A3785&lt;&gt;"",'Tracker&amp;Invoice'!A3785&lt;&gt;"ITEM",'Tracker&amp;Invoice'!A3783="ITEM"),1,0)</f>
        <v>0</v>
      </c>
      <c r="C3741" t="str">
        <f>IF(B3741=1,'Tracker&amp;Invoice'!A3785,C3740)</f>
        <v>BQ-202</v>
      </c>
      <c r="D3741" t="str">
        <f>IF(LEFT(TRIM('Tracker&amp;Invoice'!B3785),9)="INVOICE #","INVOICE",IF(TRIM('Tracker&amp;Invoice'!B3785)="Overall Completion INVOICE","OVERALL",""))</f>
        <v/>
      </c>
      <c r="E3741" t="str">
        <f>IF(D3741="INVOICE",VALUE(MID(TRIM('Tracker&amp;Invoice'!B3785),10,10)),"")</f>
        <v/>
      </c>
      <c r="F3741">
        <f>IF(B3741=1,IFERROR(LOOKUP(2,1/('Tracker&amp;Invoice'!$H3785:$AC3785&lt;&gt;""),COLUMN('Tracker&amp;Invoice'!$H3785:$AC3785)),8),F3740)</f>
        <v>24</v>
      </c>
      <c r="G3741">
        <f>IF(D3741="OVERALL",IFERROR(LOOKUP(2,1/('Tracker&amp;Invoice'!$H3785:$AC3785&lt;&gt;""),COLUMN('Tracker&amp;Invoice'!$H3785:$AC3785)),8),G3742)</f>
        <v>15</v>
      </c>
      <c r="H3741">
        <f t="shared" si="116"/>
        <v>24</v>
      </c>
      <c r="I3741" s="29">
        <f>IF(D3741="INVOICE",SUM('Tracker&amp;Invoice'!$H3785:INDEX('Tracker&amp;Invoice'!$A3785:$AC3785,1,H3741)),0)</f>
        <v>0</v>
      </c>
      <c r="J3741" s="29">
        <f>IF(D3741="OVERALL",SUM('Tracker&amp;Invoice'!$H3785:$AC3785),0)</f>
        <v>0</v>
      </c>
    </row>
    <row r="3742" spans="1:10">
      <c r="A3742" t="e">
        <f t="shared" si="117"/>
        <v>#REF!</v>
      </c>
      <c r="B3742">
        <f>IF(AND('Tracker&amp;Invoice'!A3786&lt;&gt;"",'Tracker&amp;Invoice'!A3786&lt;&gt;"ITEM",'Tracker&amp;Invoice'!A3784="ITEM"),1,0)</f>
        <v>0</v>
      </c>
      <c r="C3742" t="str">
        <f>IF(B3742=1,'Tracker&amp;Invoice'!A3786,C3741)</f>
        <v>BQ-202</v>
      </c>
      <c r="D3742" t="str">
        <f>IF(LEFT(TRIM('Tracker&amp;Invoice'!B3786),9)="INVOICE #","INVOICE",IF(TRIM('Tracker&amp;Invoice'!B3786)="Overall Completion INVOICE","OVERALL",""))</f>
        <v/>
      </c>
      <c r="E3742" t="str">
        <f>IF(D3742="INVOICE",VALUE(MID(TRIM('Tracker&amp;Invoice'!B3786),10,10)),"")</f>
        <v/>
      </c>
      <c r="F3742">
        <f>IF(B3742=1,IFERROR(LOOKUP(2,1/('Tracker&amp;Invoice'!$H3786:$AC3786&lt;&gt;""),COLUMN('Tracker&amp;Invoice'!$H3786:$AC3786)),8),F3741)</f>
        <v>24</v>
      </c>
      <c r="G3742">
        <f>IF(D3742="OVERALL",IFERROR(LOOKUP(2,1/('Tracker&amp;Invoice'!$H3786:$AC3786&lt;&gt;""),COLUMN('Tracker&amp;Invoice'!$H3786:$AC3786)),8),G3743)</f>
        <v>15</v>
      </c>
      <c r="H3742">
        <f t="shared" si="116"/>
        <v>24</v>
      </c>
      <c r="I3742" s="29">
        <f>IF(D3742="INVOICE",SUM('Tracker&amp;Invoice'!$H3786:INDEX('Tracker&amp;Invoice'!$A3786:$AC3786,1,H3742)),0)</f>
        <v>0</v>
      </c>
      <c r="J3742" s="29">
        <f>IF(D3742="OVERALL",SUM('Tracker&amp;Invoice'!$H3786:$AC3786),0)</f>
        <v>0</v>
      </c>
    </row>
    <row r="3743" spans="1:10">
      <c r="A3743" t="e">
        <f t="shared" si="117"/>
        <v>#REF!</v>
      </c>
      <c r="B3743">
        <f>IF(AND('Tracker&amp;Invoice'!A3787&lt;&gt;"",'Tracker&amp;Invoice'!A3787&lt;&gt;"ITEM",'Tracker&amp;Invoice'!A3785="ITEM"),1,0)</f>
        <v>0</v>
      </c>
      <c r="C3743" t="str">
        <f>IF(B3743=1,'Tracker&amp;Invoice'!A3787,C3742)</f>
        <v>BQ-202</v>
      </c>
      <c r="D3743" t="str">
        <f>IF(LEFT(TRIM('Tracker&amp;Invoice'!B3787),9)="INVOICE #","INVOICE",IF(TRIM('Tracker&amp;Invoice'!B3787)="Overall Completion INVOICE","OVERALL",""))</f>
        <v/>
      </c>
      <c r="E3743" t="str">
        <f>IF(D3743="INVOICE",VALUE(MID(TRIM('Tracker&amp;Invoice'!B3787),10,10)),"")</f>
        <v/>
      </c>
      <c r="F3743">
        <f>IF(B3743=1,IFERROR(LOOKUP(2,1/('Tracker&amp;Invoice'!$H3787:$AC3787&lt;&gt;""),COLUMN('Tracker&amp;Invoice'!$H3787:$AC3787)),8),F3742)</f>
        <v>24</v>
      </c>
      <c r="G3743">
        <f>IF(D3743="OVERALL",IFERROR(LOOKUP(2,1/('Tracker&amp;Invoice'!$H3787:$AC3787&lt;&gt;""),COLUMN('Tracker&amp;Invoice'!$H3787:$AC3787)),8),G3744)</f>
        <v>15</v>
      </c>
      <c r="H3743">
        <f t="shared" si="116"/>
        <v>24</v>
      </c>
      <c r="I3743" s="29">
        <f>IF(D3743="INVOICE",SUM('Tracker&amp;Invoice'!$H3787:INDEX('Tracker&amp;Invoice'!$A3787:$AC3787,1,H3743)),0)</f>
        <v>0</v>
      </c>
      <c r="J3743" s="29">
        <f>IF(D3743="OVERALL",SUM('Tracker&amp;Invoice'!$H3787:$AC3787),0)</f>
        <v>0</v>
      </c>
    </row>
    <row r="3744" spans="1:10">
      <c r="A3744" t="e">
        <f t="shared" si="117"/>
        <v>#REF!</v>
      </c>
      <c r="B3744">
        <f>IF(AND('Tracker&amp;Invoice'!A3788&lt;&gt;"",'Tracker&amp;Invoice'!A3788&lt;&gt;"ITEM",'Tracker&amp;Invoice'!A3786="ITEM"),1,0)</f>
        <v>0</v>
      </c>
      <c r="C3744" t="str">
        <f>IF(B3744=1,'Tracker&amp;Invoice'!A3788,C3743)</f>
        <v>BQ-202</v>
      </c>
      <c r="D3744" t="str">
        <f>IF(LEFT(TRIM('Tracker&amp;Invoice'!B3788),9)="INVOICE #","INVOICE",IF(TRIM('Tracker&amp;Invoice'!B3788)="Overall Completion INVOICE","OVERALL",""))</f>
        <v/>
      </c>
      <c r="E3744" t="str">
        <f>IF(D3744="INVOICE",VALUE(MID(TRIM('Tracker&amp;Invoice'!B3788),10,10)),"")</f>
        <v/>
      </c>
      <c r="F3744">
        <f>IF(B3744=1,IFERROR(LOOKUP(2,1/('Tracker&amp;Invoice'!$H3788:$AC3788&lt;&gt;""),COLUMN('Tracker&amp;Invoice'!$H3788:$AC3788)),8),F3743)</f>
        <v>24</v>
      </c>
      <c r="G3744">
        <f>IF(D3744="OVERALL",IFERROR(LOOKUP(2,1/('Tracker&amp;Invoice'!$H3788:$AC3788&lt;&gt;""),COLUMN('Tracker&amp;Invoice'!$H3788:$AC3788)),8),G3745)</f>
        <v>15</v>
      </c>
      <c r="H3744">
        <f t="shared" si="116"/>
        <v>24</v>
      </c>
      <c r="I3744" s="29">
        <f>IF(D3744="INVOICE",SUM('Tracker&amp;Invoice'!$H3788:INDEX('Tracker&amp;Invoice'!$A3788:$AC3788,1,H3744)),0)</f>
        <v>0</v>
      </c>
      <c r="J3744" s="29">
        <f>IF(D3744="OVERALL",SUM('Tracker&amp;Invoice'!$H3788:$AC3788),0)</f>
        <v>0</v>
      </c>
    </row>
    <row r="3745" spans="1:10">
      <c r="A3745" t="e">
        <f t="shared" si="117"/>
        <v>#REF!</v>
      </c>
      <c r="B3745">
        <f>IF(AND('Tracker&amp;Invoice'!A3789&lt;&gt;"",'Tracker&amp;Invoice'!A3789&lt;&gt;"ITEM",'Tracker&amp;Invoice'!A3787="ITEM"),1,0)</f>
        <v>0</v>
      </c>
      <c r="C3745" t="str">
        <f>IF(B3745=1,'Tracker&amp;Invoice'!A3789,C3744)</f>
        <v>BQ-202</v>
      </c>
      <c r="D3745" t="str">
        <f>IF(LEFT(TRIM('Tracker&amp;Invoice'!B3789),9)="INVOICE #","INVOICE",IF(TRIM('Tracker&amp;Invoice'!B3789)="Overall Completion INVOICE","OVERALL",""))</f>
        <v/>
      </c>
      <c r="E3745" t="str">
        <f>IF(D3745="INVOICE",VALUE(MID(TRIM('Tracker&amp;Invoice'!B3789),10,10)),"")</f>
        <v/>
      </c>
      <c r="F3745">
        <f>IF(B3745=1,IFERROR(LOOKUP(2,1/('Tracker&amp;Invoice'!$H3789:$AC3789&lt;&gt;""),COLUMN('Tracker&amp;Invoice'!$H3789:$AC3789)),8),F3744)</f>
        <v>24</v>
      </c>
      <c r="G3745">
        <f>IF(D3745="OVERALL",IFERROR(LOOKUP(2,1/('Tracker&amp;Invoice'!$H3789:$AC3789&lt;&gt;""),COLUMN('Tracker&amp;Invoice'!$H3789:$AC3789)),8),G3746)</f>
        <v>15</v>
      </c>
      <c r="H3745">
        <f t="shared" si="116"/>
        <v>24</v>
      </c>
      <c r="I3745" s="29">
        <f>IF(D3745="INVOICE",SUM('Tracker&amp;Invoice'!$H3789:INDEX('Tracker&amp;Invoice'!$A3789:$AC3789,1,H3745)),0)</f>
        <v>0</v>
      </c>
      <c r="J3745" s="29">
        <f>IF(D3745="OVERALL",SUM('Tracker&amp;Invoice'!$H3789:$AC3789),0)</f>
        <v>0</v>
      </c>
    </row>
    <row r="3746" spans="1:10">
      <c r="A3746" t="e">
        <f t="shared" si="117"/>
        <v>#REF!</v>
      </c>
      <c r="B3746">
        <f>IF(AND('Tracker&amp;Invoice'!A3790&lt;&gt;"",'Tracker&amp;Invoice'!A3790&lt;&gt;"ITEM",'Tracker&amp;Invoice'!A3788="ITEM"),1,0)</f>
        <v>0</v>
      </c>
      <c r="C3746" t="str">
        <f>IF(B3746=1,'Tracker&amp;Invoice'!A3790,C3745)</f>
        <v>BQ-202</v>
      </c>
      <c r="D3746" t="str">
        <f>IF(LEFT(TRIM('Tracker&amp;Invoice'!B3790),9)="INVOICE #","INVOICE",IF(TRIM('Tracker&amp;Invoice'!B3790)="Overall Completion INVOICE","OVERALL",""))</f>
        <v/>
      </c>
      <c r="E3746" t="str">
        <f>IF(D3746="INVOICE",VALUE(MID(TRIM('Tracker&amp;Invoice'!B3790),10,10)),"")</f>
        <v/>
      </c>
      <c r="F3746">
        <f>IF(B3746=1,IFERROR(LOOKUP(2,1/('Tracker&amp;Invoice'!$H3790:$AC3790&lt;&gt;""),COLUMN('Tracker&amp;Invoice'!$H3790:$AC3790)),8),F3745)</f>
        <v>24</v>
      </c>
      <c r="G3746">
        <f>IF(D3746="OVERALL",IFERROR(LOOKUP(2,1/('Tracker&amp;Invoice'!$H3790:$AC3790&lt;&gt;""),COLUMN('Tracker&amp;Invoice'!$H3790:$AC3790)),8),G3747)</f>
        <v>15</v>
      </c>
      <c r="H3746">
        <f t="shared" si="116"/>
        <v>24</v>
      </c>
      <c r="I3746" s="29">
        <f>IF(D3746="INVOICE",SUM('Tracker&amp;Invoice'!$H3790:INDEX('Tracker&amp;Invoice'!$A3790:$AC3790,1,H3746)),0)</f>
        <v>0</v>
      </c>
      <c r="J3746" s="29">
        <f>IF(D3746="OVERALL",SUM('Tracker&amp;Invoice'!$H3790:$AC3790),0)</f>
        <v>0</v>
      </c>
    </row>
    <row r="3747" spans="1:10">
      <c r="A3747" t="e">
        <f t="shared" si="117"/>
        <v>#REF!</v>
      </c>
      <c r="B3747">
        <f>IF(AND('Tracker&amp;Invoice'!A3791&lt;&gt;"",'Tracker&amp;Invoice'!A3791&lt;&gt;"ITEM",'Tracker&amp;Invoice'!A3789="ITEM"),1,0)</f>
        <v>0</v>
      </c>
      <c r="C3747" t="str">
        <f>IF(B3747=1,'Tracker&amp;Invoice'!A3791,C3746)</f>
        <v>BQ-202</v>
      </c>
      <c r="D3747" t="str">
        <f>IF(LEFT(TRIM('Tracker&amp;Invoice'!B3791),9)="INVOICE #","INVOICE",IF(TRIM('Tracker&amp;Invoice'!B3791)="Overall Completion INVOICE","OVERALL",""))</f>
        <v/>
      </c>
      <c r="E3747" t="str">
        <f>IF(D3747="INVOICE",VALUE(MID(TRIM('Tracker&amp;Invoice'!B3791),10,10)),"")</f>
        <v/>
      </c>
      <c r="F3747">
        <f>IF(B3747=1,IFERROR(LOOKUP(2,1/('Tracker&amp;Invoice'!$H3791:$AC3791&lt;&gt;""),COLUMN('Tracker&amp;Invoice'!$H3791:$AC3791)),8),F3746)</f>
        <v>24</v>
      </c>
      <c r="G3747">
        <f>IF(D3747="OVERALL",IFERROR(LOOKUP(2,1/('Tracker&amp;Invoice'!$H3791:$AC3791&lt;&gt;""),COLUMN('Tracker&amp;Invoice'!$H3791:$AC3791)),8),G3748)</f>
        <v>15</v>
      </c>
      <c r="H3747">
        <f t="shared" si="116"/>
        <v>24</v>
      </c>
      <c r="I3747" s="29">
        <f>IF(D3747="INVOICE",SUM('Tracker&amp;Invoice'!$H3791:INDEX('Tracker&amp;Invoice'!$A3791:$AC3791,1,H3747)),0)</f>
        <v>0</v>
      </c>
      <c r="J3747" s="29">
        <f>IF(D3747="OVERALL",SUM('Tracker&amp;Invoice'!$H3791:$AC3791),0)</f>
        <v>0</v>
      </c>
    </row>
    <row r="3748" spans="1:10">
      <c r="A3748" t="e">
        <f t="shared" si="117"/>
        <v>#REF!</v>
      </c>
      <c r="B3748">
        <f>IF(AND('Tracker&amp;Invoice'!A3792&lt;&gt;"",'Tracker&amp;Invoice'!A3792&lt;&gt;"ITEM",'Tracker&amp;Invoice'!A3790="ITEM"),1,0)</f>
        <v>0</v>
      </c>
      <c r="C3748" t="str">
        <f>IF(B3748=1,'Tracker&amp;Invoice'!A3792,C3747)</f>
        <v>BQ-202</v>
      </c>
      <c r="D3748" t="str">
        <f>IF(LEFT(TRIM('Tracker&amp;Invoice'!B3792),9)="INVOICE #","INVOICE",IF(TRIM('Tracker&amp;Invoice'!B3792)="Overall Completion INVOICE","OVERALL",""))</f>
        <v/>
      </c>
      <c r="E3748" t="str">
        <f>IF(D3748="INVOICE",VALUE(MID(TRIM('Tracker&amp;Invoice'!B3792),10,10)),"")</f>
        <v/>
      </c>
      <c r="F3748">
        <f>IF(B3748=1,IFERROR(LOOKUP(2,1/('Tracker&amp;Invoice'!$H3792:$AC3792&lt;&gt;""),COLUMN('Tracker&amp;Invoice'!$H3792:$AC3792)),8),F3747)</f>
        <v>24</v>
      </c>
      <c r="G3748">
        <f>IF(D3748="OVERALL",IFERROR(LOOKUP(2,1/('Tracker&amp;Invoice'!$H3792:$AC3792&lt;&gt;""),COLUMN('Tracker&amp;Invoice'!$H3792:$AC3792)),8),G3749)</f>
        <v>15</v>
      </c>
      <c r="H3748">
        <f t="shared" si="116"/>
        <v>24</v>
      </c>
      <c r="I3748" s="29">
        <f>IF(D3748="INVOICE",SUM('Tracker&amp;Invoice'!$H3792:INDEX('Tracker&amp;Invoice'!$A3792:$AC3792,1,H3748)),0)</f>
        <v>0</v>
      </c>
      <c r="J3748" s="29">
        <f>IF(D3748="OVERALL",SUM('Tracker&amp;Invoice'!$H3792:$AC3792),0)</f>
        <v>0</v>
      </c>
    </row>
    <row r="3749" spans="1:10">
      <c r="A3749" t="e">
        <f t="shared" si="117"/>
        <v>#REF!</v>
      </c>
      <c r="B3749">
        <f>IF(AND('Tracker&amp;Invoice'!A3793&lt;&gt;"",'Tracker&amp;Invoice'!A3793&lt;&gt;"ITEM",'Tracker&amp;Invoice'!A3791="ITEM"),1,0)</f>
        <v>0</v>
      </c>
      <c r="C3749" t="str">
        <f>IF(B3749=1,'Tracker&amp;Invoice'!A3793,C3748)</f>
        <v>BQ-202</v>
      </c>
      <c r="D3749" t="str">
        <f>IF(LEFT(TRIM('Tracker&amp;Invoice'!B3793),9)="INVOICE #","INVOICE",IF(TRIM('Tracker&amp;Invoice'!B3793)="Overall Completion INVOICE","OVERALL",""))</f>
        <v/>
      </c>
      <c r="E3749" t="str">
        <f>IF(D3749="INVOICE",VALUE(MID(TRIM('Tracker&amp;Invoice'!B3793),10,10)),"")</f>
        <v/>
      </c>
      <c r="F3749">
        <f>IF(B3749=1,IFERROR(LOOKUP(2,1/('Tracker&amp;Invoice'!$H3793:$AC3793&lt;&gt;""),COLUMN('Tracker&amp;Invoice'!$H3793:$AC3793)),8),F3748)</f>
        <v>24</v>
      </c>
      <c r="G3749">
        <f>IF(D3749="OVERALL",IFERROR(LOOKUP(2,1/('Tracker&amp;Invoice'!$H3793:$AC3793&lt;&gt;""),COLUMN('Tracker&amp;Invoice'!$H3793:$AC3793)),8),G3750)</f>
        <v>15</v>
      </c>
      <c r="H3749">
        <f t="shared" si="116"/>
        <v>24</v>
      </c>
      <c r="I3749" s="29">
        <f>IF(D3749="INVOICE",SUM('Tracker&amp;Invoice'!$H3793:INDEX('Tracker&amp;Invoice'!$A3793:$AC3793,1,H3749)),0)</f>
        <v>0</v>
      </c>
      <c r="J3749" s="29">
        <f>IF(D3749="OVERALL",SUM('Tracker&amp;Invoice'!$H3793:$AC3793),0)</f>
        <v>0</v>
      </c>
    </row>
    <row r="3750" spans="1:10">
      <c r="A3750" t="e">
        <f t="shared" si="117"/>
        <v>#REF!</v>
      </c>
      <c r="B3750">
        <f>IF(AND('Tracker&amp;Invoice'!A3794&lt;&gt;"",'Tracker&amp;Invoice'!A3794&lt;&gt;"ITEM",'Tracker&amp;Invoice'!A3792="ITEM"),1,0)</f>
        <v>0</v>
      </c>
      <c r="C3750" t="str">
        <f>IF(B3750=1,'Tracker&amp;Invoice'!A3794,C3749)</f>
        <v>BQ-202</v>
      </c>
      <c r="D3750" t="str">
        <f>IF(LEFT(TRIM('Tracker&amp;Invoice'!B3794),9)="INVOICE #","INVOICE",IF(TRIM('Tracker&amp;Invoice'!B3794)="Overall Completion INVOICE","OVERALL",""))</f>
        <v/>
      </c>
      <c r="E3750" t="str">
        <f>IF(D3750="INVOICE",VALUE(MID(TRIM('Tracker&amp;Invoice'!B3794),10,10)),"")</f>
        <v/>
      </c>
      <c r="F3750">
        <f>IF(B3750=1,IFERROR(LOOKUP(2,1/('Tracker&amp;Invoice'!$H3794:$AC3794&lt;&gt;""),COLUMN('Tracker&amp;Invoice'!$H3794:$AC3794)),8),F3749)</f>
        <v>24</v>
      </c>
      <c r="G3750">
        <f>IF(D3750="OVERALL",IFERROR(LOOKUP(2,1/('Tracker&amp;Invoice'!$H3794:$AC3794&lt;&gt;""),COLUMN('Tracker&amp;Invoice'!$H3794:$AC3794)),8),G3751)</f>
        <v>15</v>
      </c>
      <c r="H3750">
        <f t="shared" si="116"/>
        <v>24</v>
      </c>
      <c r="I3750" s="29">
        <f>IF(D3750="INVOICE",SUM('Tracker&amp;Invoice'!$H3794:INDEX('Tracker&amp;Invoice'!$A3794:$AC3794,1,H3750)),0)</f>
        <v>0</v>
      </c>
      <c r="J3750" s="29">
        <f>IF(D3750="OVERALL",SUM('Tracker&amp;Invoice'!$H3794:$AC3794),0)</f>
        <v>0</v>
      </c>
    </row>
    <row r="3751" spans="1:10">
      <c r="A3751" t="e">
        <f t="shared" si="117"/>
        <v>#REF!</v>
      </c>
      <c r="B3751">
        <f>IF(AND('Tracker&amp;Invoice'!A3795&lt;&gt;"",'Tracker&amp;Invoice'!A3795&lt;&gt;"ITEM",'Tracker&amp;Invoice'!A3793="ITEM"),1,0)</f>
        <v>0</v>
      </c>
      <c r="C3751" t="str">
        <f>IF(B3751=1,'Tracker&amp;Invoice'!A3795,C3750)</f>
        <v>BQ-202</v>
      </c>
      <c r="D3751" t="str">
        <f>IF(LEFT(TRIM('Tracker&amp;Invoice'!B3795),9)="INVOICE #","INVOICE",IF(TRIM('Tracker&amp;Invoice'!B3795)="Overall Completion INVOICE","OVERALL",""))</f>
        <v/>
      </c>
      <c r="E3751" t="str">
        <f>IF(D3751="INVOICE",VALUE(MID(TRIM('Tracker&amp;Invoice'!B3795),10,10)),"")</f>
        <v/>
      </c>
      <c r="F3751">
        <f>IF(B3751=1,IFERROR(LOOKUP(2,1/('Tracker&amp;Invoice'!$H3795:$AC3795&lt;&gt;""),COLUMN('Tracker&amp;Invoice'!$H3795:$AC3795)),8),F3750)</f>
        <v>24</v>
      </c>
      <c r="G3751">
        <f>IF(D3751="OVERALL",IFERROR(LOOKUP(2,1/('Tracker&amp;Invoice'!$H3795:$AC3795&lt;&gt;""),COLUMN('Tracker&amp;Invoice'!$H3795:$AC3795)),8),G3752)</f>
        <v>15</v>
      </c>
      <c r="H3751">
        <f t="shared" si="116"/>
        <v>24</v>
      </c>
      <c r="I3751" s="29">
        <f>IF(D3751="INVOICE",SUM('Tracker&amp;Invoice'!$H3795:INDEX('Tracker&amp;Invoice'!$A3795:$AC3795,1,H3751)),0)</f>
        <v>0</v>
      </c>
      <c r="J3751" s="29">
        <f>IF(D3751="OVERALL",SUM('Tracker&amp;Invoice'!$H3795:$AC3795),0)</f>
        <v>0</v>
      </c>
    </row>
    <row r="3752" spans="1:10">
      <c r="A3752" t="e">
        <f t="shared" si="117"/>
        <v>#REF!</v>
      </c>
      <c r="B3752">
        <f>IF(AND('Tracker&amp;Invoice'!A3796&lt;&gt;"",'Tracker&amp;Invoice'!A3796&lt;&gt;"ITEM",'Tracker&amp;Invoice'!A3794="ITEM"),1,0)</f>
        <v>0</v>
      </c>
      <c r="C3752" t="str">
        <f>IF(B3752=1,'Tracker&amp;Invoice'!A3796,C3751)</f>
        <v>BQ-202</v>
      </c>
      <c r="D3752" t="str">
        <f>IF(LEFT(TRIM('Tracker&amp;Invoice'!B3796),9)="INVOICE #","INVOICE",IF(TRIM('Tracker&amp;Invoice'!B3796)="Overall Completion INVOICE","OVERALL",""))</f>
        <v/>
      </c>
      <c r="E3752" t="str">
        <f>IF(D3752="INVOICE",VALUE(MID(TRIM('Tracker&amp;Invoice'!B3796),10,10)),"")</f>
        <v/>
      </c>
      <c r="F3752">
        <f>IF(B3752=1,IFERROR(LOOKUP(2,1/('Tracker&amp;Invoice'!$H3796:$AC3796&lt;&gt;""),COLUMN('Tracker&amp;Invoice'!$H3796:$AC3796)),8),F3751)</f>
        <v>24</v>
      </c>
      <c r="G3752">
        <f>IF(D3752="OVERALL",IFERROR(LOOKUP(2,1/('Tracker&amp;Invoice'!$H3796:$AC3796&lt;&gt;""),COLUMN('Tracker&amp;Invoice'!$H3796:$AC3796)),8),G3753)</f>
        <v>15</v>
      </c>
      <c r="H3752">
        <f t="shared" si="116"/>
        <v>24</v>
      </c>
      <c r="I3752" s="29">
        <f>IF(D3752="INVOICE",SUM('Tracker&amp;Invoice'!$H3796:INDEX('Tracker&amp;Invoice'!$A3796:$AC3796,1,H3752)),0)</f>
        <v>0</v>
      </c>
      <c r="J3752" s="29">
        <f>IF(D3752="OVERALL",SUM('Tracker&amp;Invoice'!$H3796:$AC3796),0)</f>
        <v>0</v>
      </c>
    </row>
    <row r="3753" spans="1:10">
      <c r="A3753" t="e">
        <f t="shared" si="117"/>
        <v>#REF!</v>
      </c>
      <c r="B3753">
        <f>IF(AND('Tracker&amp;Invoice'!A3797&lt;&gt;"",'Tracker&amp;Invoice'!A3797&lt;&gt;"ITEM",'Tracker&amp;Invoice'!A3795="ITEM"),1,0)</f>
        <v>0</v>
      </c>
      <c r="C3753" t="str">
        <f>IF(B3753=1,'Tracker&amp;Invoice'!A3797,C3752)</f>
        <v>BQ-202</v>
      </c>
      <c r="D3753" t="str">
        <f>IF(LEFT(TRIM('Tracker&amp;Invoice'!B3797),9)="INVOICE #","INVOICE",IF(TRIM('Tracker&amp;Invoice'!B3797)="Overall Completion INVOICE","OVERALL",""))</f>
        <v/>
      </c>
      <c r="E3753" t="str">
        <f>IF(D3753="INVOICE",VALUE(MID(TRIM('Tracker&amp;Invoice'!B3797),10,10)),"")</f>
        <v/>
      </c>
      <c r="F3753">
        <f>IF(B3753=1,IFERROR(LOOKUP(2,1/('Tracker&amp;Invoice'!$H3797:$AC3797&lt;&gt;""),COLUMN('Tracker&amp;Invoice'!$H3797:$AC3797)),8),F3752)</f>
        <v>24</v>
      </c>
      <c r="G3753">
        <f>IF(D3753="OVERALL",IFERROR(LOOKUP(2,1/('Tracker&amp;Invoice'!$H3797:$AC3797&lt;&gt;""),COLUMN('Tracker&amp;Invoice'!$H3797:$AC3797)),8),G3754)</f>
        <v>15</v>
      </c>
      <c r="H3753">
        <f t="shared" si="116"/>
        <v>24</v>
      </c>
      <c r="I3753" s="29">
        <f>IF(D3753="INVOICE",SUM('Tracker&amp;Invoice'!$H3797:INDEX('Tracker&amp;Invoice'!$A3797:$AC3797,1,H3753)),0)</f>
        <v>0</v>
      </c>
      <c r="J3753" s="29">
        <f>IF(D3753="OVERALL",SUM('Tracker&amp;Invoice'!$H3797:$AC3797),0)</f>
        <v>0</v>
      </c>
    </row>
    <row r="3754" spans="1:10">
      <c r="A3754" t="e">
        <f t="shared" si="117"/>
        <v>#REF!</v>
      </c>
      <c r="B3754">
        <f>IF(AND('Tracker&amp;Invoice'!A3798&lt;&gt;"",'Tracker&amp;Invoice'!A3798&lt;&gt;"ITEM",'Tracker&amp;Invoice'!A3796="ITEM"),1,0)</f>
        <v>0</v>
      </c>
      <c r="C3754" t="str">
        <f>IF(B3754=1,'Tracker&amp;Invoice'!A3798,C3753)</f>
        <v>BQ-202</v>
      </c>
      <c r="D3754" t="str">
        <f>IF(LEFT(TRIM('Tracker&amp;Invoice'!B3798),9)="INVOICE #","INVOICE",IF(TRIM('Tracker&amp;Invoice'!B3798)="Overall Completion INVOICE","OVERALL",""))</f>
        <v/>
      </c>
      <c r="E3754" t="str">
        <f>IF(D3754="INVOICE",VALUE(MID(TRIM('Tracker&amp;Invoice'!B3798),10,10)),"")</f>
        <v/>
      </c>
      <c r="F3754">
        <f>IF(B3754=1,IFERROR(LOOKUP(2,1/('Tracker&amp;Invoice'!$H3798:$AC3798&lt;&gt;""),COLUMN('Tracker&amp;Invoice'!$H3798:$AC3798)),8),F3753)</f>
        <v>24</v>
      </c>
      <c r="G3754">
        <f>IF(D3754="OVERALL",IFERROR(LOOKUP(2,1/('Tracker&amp;Invoice'!$H3798:$AC3798&lt;&gt;""),COLUMN('Tracker&amp;Invoice'!$H3798:$AC3798)),8),G3755)</f>
        <v>15</v>
      </c>
      <c r="H3754">
        <f t="shared" si="116"/>
        <v>24</v>
      </c>
      <c r="I3754" s="29">
        <f>IF(D3754="INVOICE",SUM('Tracker&amp;Invoice'!$H3798:INDEX('Tracker&amp;Invoice'!$A3798:$AC3798,1,H3754)),0)</f>
        <v>0</v>
      </c>
      <c r="J3754" s="29">
        <f>IF(D3754="OVERALL",SUM('Tracker&amp;Invoice'!$H3798:$AC3798),0)</f>
        <v>0</v>
      </c>
    </row>
    <row r="3755" spans="1:10">
      <c r="A3755" t="e">
        <f t="shared" si="117"/>
        <v>#REF!</v>
      </c>
      <c r="B3755">
        <f>IF(AND('Tracker&amp;Invoice'!A3799&lt;&gt;"",'Tracker&amp;Invoice'!A3799&lt;&gt;"ITEM",'Tracker&amp;Invoice'!A3797="ITEM"),1,0)</f>
        <v>0</v>
      </c>
      <c r="C3755" t="str">
        <f>IF(B3755=1,'Tracker&amp;Invoice'!A3799,C3754)</f>
        <v>BQ-202</v>
      </c>
      <c r="D3755" t="str">
        <f>IF(LEFT(TRIM('Tracker&amp;Invoice'!B3799),9)="INVOICE #","INVOICE",IF(TRIM('Tracker&amp;Invoice'!B3799)="Overall Completion INVOICE","OVERALL",""))</f>
        <v/>
      </c>
      <c r="E3755" t="str">
        <f>IF(D3755="INVOICE",VALUE(MID(TRIM('Tracker&amp;Invoice'!B3799),10,10)),"")</f>
        <v/>
      </c>
      <c r="F3755">
        <f>IF(B3755=1,IFERROR(LOOKUP(2,1/('Tracker&amp;Invoice'!$H3799:$AC3799&lt;&gt;""),COLUMN('Tracker&amp;Invoice'!$H3799:$AC3799)),8),F3754)</f>
        <v>24</v>
      </c>
      <c r="G3755">
        <f>IF(D3755="OVERALL",IFERROR(LOOKUP(2,1/('Tracker&amp;Invoice'!$H3799:$AC3799&lt;&gt;""),COLUMN('Tracker&amp;Invoice'!$H3799:$AC3799)),8),G3756)</f>
        <v>15</v>
      </c>
      <c r="H3755">
        <f t="shared" si="116"/>
        <v>24</v>
      </c>
      <c r="I3755" s="29">
        <f>IF(D3755="INVOICE",SUM('Tracker&amp;Invoice'!$H3799:INDEX('Tracker&amp;Invoice'!$A3799:$AC3799,1,H3755)),0)</f>
        <v>0</v>
      </c>
      <c r="J3755" s="29">
        <f>IF(D3755="OVERALL",SUM('Tracker&amp;Invoice'!$H3799:$AC3799),0)</f>
        <v>0</v>
      </c>
    </row>
    <row r="3756" spans="1:10">
      <c r="A3756" t="e">
        <f t="shared" si="117"/>
        <v>#REF!</v>
      </c>
      <c r="B3756">
        <f>IF(AND('Tracker&amp;Invoice'!A3800&lt;&gt;"",'Tracker&amp;Invoice'!A3800&lt;&gt;"ITEM",'Tracker&amp;Invoice'!A3798="ITEM"),1,0)</f>
        <v>0</v>
      </c>
      <c r="C3756" t="str">
        <f>IF(B3756=1,'Tracker&amp;Invoice'!A3800,C3755)</f>
        <v>BQ-202</v>
      </c>
      <c r="D3756" t="str">
        <f>IF(LEFT(TRIM('Tracker&amp;Invoice'!B3800),9)="INVOICE #","INVOICE",IF(TRIM('Tracker&amp;Invoice'!B3800)="Overall Completion INVOICE","OVERALL",""))</f>
        <v/>
      </c>
      <c r="E3756" t="str">
        <f>IF(D3756="INVOICE",VALUE(MID(TRIM('Tracker&amp;Invoice'!B3800),10,10)),"")</f>
        <v/>
      </c>
      <c r="F3756">
        <f>IF(B3756=1,IFERROR(LOOKUP(2,1/('Tracker&amp;Invoice'!$H3800:$AC3800&lt;&gt;""),COLUMN('Tracker&amp;Invoice'!$H3800:$AC3800)),8),F3755)</f>
        <v>24</v>
      </c>
      <c r="G3756">
        <f>IF(D3756="OVERALL",IFERROR(LOOKUP(2,1/('Tracker&amp;Invoice'!$H3800:$AC3800&lt;&gt;""),COLUMN('Tracker&amp;Invoice'!$H3800:$AC3800)),8),G3757)</f>
        <v>15</v>
      </c>
      <c r="H3756">
        <f t="shared" si="116"/>
        <v>24</v>
      </c>
      <c r="I3756" s="29">
        <f>IF(D3756="INVOICE",SUM('Tracker&amp;Invoice'!$H3800:INDEX('Tracker&amp;Invoice'!$A3800:$AC3800,1,H3756)),0)</f>
        <v>0</v>
      </c>
      <c r="J3756" s="29">
        <f>IF(D3756="OVERALL",SUM('Tracker&amp;Invoice'!$H3800:$AC3800),0)</f>
        <v>0</v>
      </c>
    </row>
    <row r="3757" spans="1:10">
      <c r="A3757" t="e">
        <f t="shared" si="117"/>
        <v>#REF!</v>
      </c>
      <c r="B3757">
        <f>IF(AND('Tracker&amp;Invoice'!A3801&lt;&gt;"",'Tracker&amp;Invoice'!A3801&lt;&gt;"ITEM",'Tracker&amp;Invoice'!A3799="ITEM"),1,0)</f>
        <v>0</v>
      </c>
      <c r="C3757" t="str">
        <f>IF(B3757=1,'Tracker&amp;Invoice'!A3801,C3756)</f>
        <v>BQ-202</v>
      </c>
      <c r="D3757" t="str">
        <f>IF(LEFT(TRIM('Tracker&amp;Invoice'!B3801),9)="INVOICE #","INVOICE",IF(TRIM('Tracker&amp;Invoice'!B3801)="Overall Completion INVOICE","OVERALL",""))</f>
        <v/>
      </c>
      <c r="E3757" t="str">
        <f>IF(D3757="INVOICE",VALUE(MID(TRIM('Tracker&amp;Invoice'!B3801),10,10)),"")</f>
        <v/>
      </c>
      <c r="F3757">
        <f>IF(B3757=1,IFERROR(LOOKUP(2,1/('Tracker&amp;Invoice'!$H3801:$AC3801&lt;&gt;""),COLUMN('Tracker&amp;Invoice'!$H3801:$AC3801)),8),F3756)</f>
        <v>24</v>
      </c>
      <c r="G3757">
        <f>IF(D3757="OVERALL",IFERROR(LOOKUP(2,1/('Tracker&amp;Invoice'!$H3801:$AC3801&lt;&gt;""),COLUMN('Tracker&amp;Invoice'!$H3801:$AC3801)),8),G3758)</f>
        <v>15</v>
      </c>
      <c r="H3757">
        <f t="shared" si="116"/>
        <v>24</v>
      </c>
      <c r="I3757" s="29">
        <f>IF(D3757="INVOICE",SUM('Tracker&amp;Invoice'!$H3801:INDEX('Tracker&amp;Invoice'!$A3801:$AC3801,1,H3757)),0)</f>
        <v>0</v>
      </c>
      <c r="J3757" s="29">
        <f>IF(D3757="OVERALL",SUM('Tracker&amp;Invoice'!$H3801:$AC3801),0)</f>
        <v>0</v>
      </c>
    </row>
    <row r="3758" spans="1:10">
      <c r="A3758" t="e">
        <f t="shared" si="117"/>
        <v>#REF!</v>
      </c>
      <c r="B3758">
        <f>IF(AND('Tracker&amp;Invoice'!A3802&lt;&gt;"",'Tracker&amp;Invoice'!A3802&lt;&gt;"ITEM",'Tracker&amp;Invoice'!A3800="ITEM"),1,0)</f>
        <v>0</v>
      </c>
      <c r="C3758" t="str">
        <f>IF(B3758=1,'Tracker&amp;Invoice'!A3802,C3757)</f>
        <v>BQ-202</v>
      </c>
      <c r="D3758" t="str">
        <f>IF(LEFT(TRIM('Tracker&amp;Invoice'!B3802),9)="INVOICE #","INVOICE",IF(TRIM('Tracker&amp;Invoice'!B3802)="Overall Completion INVOICE","OVERALL",""))</f>
        <v/>
      </c>
      <c r="E3758" t="str">
        <f>IF(D3758="INVOICE",VALUE(MID(TRIM('Tracker&amp;Invoice'!B3802),10,10)),"")</f>
        <v/>
      </c>
      <c r="F3758">
        <f>IF(B3758=1,IFERROR(LOOKUP(2,1/('Tracker&amp;Invoice'!$H3802:$AC3802&lt;&gt;""),COLUMN('Tracker&amp;Invoice'!$H3802:$AC3802)),8),F3757)</f>
        <v>24</v>
      </c>
      <c r="G3758">
        <f>IF(D3758="OVERALL",IFERROR(LOOKUP(2,1/('Tracker&amp;Invoice'!$H3802:$AC3802&lt;&gt;""),COLUMN('Tracker&amp;Invoice'!$H3802:$AC3802)),8),G3759)</f>
        <v>15</v>
      </c>
      <c r="H3758">
        <f t="shared" si="116"/>
        <v>24</v>
      </c>
      <c r="I3758" s="29">
        <f>IF(D3758="INVOICE",SUM('Tracker&amp;Invoice'!$H3802:INDEX('Tracker&amp;Invoice'!$A3802:$AC3802,1,H3758)),0)</f>
        <v>0</v>
      </c>
      <c r="J3758" s="29">
        <f>IF(D3758="OVERALL",SUM('Tracker&amp;Invoice'!$H3802:$AC3802),0)</f>
        <v>0</v>
      </c>
    </row>
    <row r="3759" spans="1:10">
      <c r="A3759" t="e">
        <f t="shared" si="117"/>
        <v>#REF!</v>
      </c>
      <c r="B3759">
        <f>IF(AND('Tracker&amp;Invoice'!A3803&lt;&gt;"",'Tracker&amp;Invoice'!A3803&lt;&gt;"ITEM",'Tracker&amp;Invoice'!A3801="ITEM"),1,0)</f>
        <v>0</v>
      </c>
      <c r="C3759" t="str">
        <f>IF(B3759=1,'Tracker&amp;Invoice'!A3803,C3758)</f>
        <v>BQ-202</v>
      </c>
      <c r="D3759" t="str">
        <f>IF(LEFT(TRIM('Tracker&amp;Invoice'!B3803),9)="INVOICE #","INVOICE",IF(TRIM('Tracker&amp;Invoice'!B3803)="Overall Completion INVOICE","OVERALL",""))</f>
        <v/>
      </c>
      <c r="E3759" t="str">
        <f>IF(D3759="INVOICE",VALUE(MID(TRIM('Tracker&amp;Invoice'!B3803),10,10)),"")</f>
        <v/>
      </c>
      <c r="F3759">
        <f>IF(B3759=1,IFERROR(LOOKUP(2,1/('Tracker&amp;Invoice'!$H3803:$AC3803&lt;&gt;""),COLUMN('Tracker&amp;Invoice'!$H3803:$AC3803)),8),F3758)</f>
        <v>24</v>
      </c>
      <c r="G3759">
        <f>IF(D3759="OVERALL",IFERROR(LOOKUP(2,1/('Tracker&amp;Invoice'!$H3803:$AC3803&lt;&gt;""),COLUMN('Tracker&amp;Invoice'!$H3803:$AC3803)),8),G3760)</f>
        <v>15</v>
      </c>
      <c r="H3759">
        <f t="shared" si="116"/>
        <v>24</v>
      </c>
      <c r="I3759" s="29">
        <f>IF(D3759="INVOICE",SUM('Tracker&amp;Invoice'!$H3803:INDEX('Tracker&amp;Invoice'!$A3803:$AC3803,1,H3759)),0)</f>
        <v>0</v>
      </c>
      <c r="J3759" s="29">
        <f>IF(D3759="OVERALL",SUM('Tracker&amp;Invoice'!$H3803:$AC3803),0)</f>
        <v>0</v>
      </c>
    </row>
    <row r="3760" spans="1:10">
      <c r="A3760" t="e">
        <f t="shared" si="117"/>
        <v>#REF!</v>
      </c>
      <c r="B3760">
        <f>IF(AND('Tracker&amp;Invoice'!A3804&lt;&gt;"",'Tracker&amp;Invoice'!A3804&lt;&gt;"ITEM",'Tracker&amp;Invoice'!A3802="ITEM"),1,0)</f>
        <v>0</v>
      </c>
      <c r="C3760" t="str">
        <f>IF(B3760=1,'Tracker&amp;Invoice'!A3804,C3759)</f>
        <v>BQ-202</v>
      </c>
      <c r="D3760" t="str">
        <f>IF(LEFT(TRIM('Tracker&amp;Invoice'!B3804),9)="INVOICE #","INVOICE",IF(TRIM('Tracker&amp;Invoice'!B3804)="Overall Completion INVOICE","OVERALL",""))</f>
        <v/>
      </c>
      <c r="E3760" t="str">
        <f>IF(D3760="INVOICE",VALUE(MID(TRIM('Tracker&amp;Invoice'!B3804),10,10)),"")</f>
        <v/>
      </c>
      <c r="F3760">
        <f>IF(B3760=1,IFERROR(LOOKUP(2,1/('Tracker&amp;Invoice'!$H3804:$AC3804&lt;&gt;""),COLUMN('Tracker&amp;Invoice'!$H3804:$AC3804)),8),F3759)</f>
        <v>24</v>
      </c>
      <c r="G3760">
        <f>IF(D3760="OVERALL",IFERROR(LOOKUP(2,1/('Tracker&amp;Invoice'!$H3804:$AC3804&lt;&gt;""),COLUMN('Tracker&amp;Invoice'!$H3804:$AC3804)),8),G3761)</f>
        <v>15</v>
      </c>
      <c r="H3760">
        <f t="shared" si="116"/>
        <v>24</v>
      </c>
      <c r="I3760" s="29">
        <f>IF(D3760="INVOICE",SUM('Tracker&amp;Invoice'!$H3804:INDEX('Tracker&amp;Invoice'!$A3804:$AC3804,1,H3760)),0)</f>
        <v>0</v>
      </c>
      <c r="J3760" s="29">
        <f>IF(D3760="OVERALL",SUM('Tracker&amp;Invoice'!$H3804:$AC3804),0)</f>
        <v>0</v>
      </c>
    </row>
    <row r="3761" spans="1:10">
      <c r="A3761" t="e">
        <f t="shared" si="117"/>
        <v>#REF!</v>
      </c>
      <c r="B3761">
        <f>IF(AND('Tracker&amp;Invoice'!A3805&lt;&gt;"",'Tracker&amp;Invoice'!A3805&lt;&gt;"ITEM",'Tracker&amp;Invoice'!A3803="ITEM"),1,0)</f>
        <v>0</v>
      </c>
      <c r="C3761" t="str">
        <f>IF(B3761=1,'Tracker&amp;Invoice'!A3805,C3760)</f>
        <v>BQ-202</v>
      </c>
      <c r="D3761" t="str">
        <f>IF(LEFT(TRIM('Tracker&amp;Invoice'!B3805),9)="INVOICE #","INVOICE",IF(TRIM('Tracker&amp;Invoice'!B3805)="Overall Completion INVOICE","OVERALL",""))</f>
        <v/>
      </c>
      <c r="E3761" t="str">
        <f>IF(D3761="INVOICE",VALUE(MID(TRIM('Tracker&amp;Invoice'!B3805),10,10)),"")</f>
        <v/>
      </c>
      <c r="F3761">
        <f>IF(B3761=1,IFERROR(LOOKUP(2,1/('Tracker&amp;Invoice'!$H3805:$AC3805&lt;&gt;""),COLUMN('Tracker&amp;Invoice'!$H3805:$AC3805)),8),F3760)</f>
        <v>24</v>
      </c>
      <c r="G3761">
        <f>IF(D3761="OVERALL",IFERROR(LOOKUP(2,1/('Tracker&amp;Invoice'!$H3805:$AC3805&lt;&gt;""),COLUMN('Tracker&amp;Invoice'!$H3805:$AC3805)),8),G3762)</f>
        <v>15</v>
      </c>
      <c r="H3761">
        <f t="shared" si="116"/>
        <v>24</v>
      </c>
      <c r="I3761" s="29">
        <f>IF(D3761="INVOICE",SUM('Tracker&amp;Invoice'!$H3805:INDEX('Tracker&amp;Invoice'!$A3805:$AC3805,1,H3761)),0)</f>
        <v>0</v>
      </c>
      <c r="J3761" s="29">
        <f>IF(D3761="OVERALL",SUM('Tracker&amp;Invoice'!$H3805:$AC3805),0)</f>
        <v>0</v>
      </c>
    </row>
    <row r="3762" spans="1:10">
      <c r="A3762" t="e">
        <f t="shared" si="117"/>
        <v>#REF!</v>
      </c>
      <c r="B3762">
        <f>IF(AND('Tracker&amp;Invoice'!A3806&lt;&gt;"",'Tracker&amp;Invoice'!A3806&lt;&gt;"ITEM",'Tracker&amp;Invoice'!A3804="ITEM"),1,0)</f>
        <v>0</v>
      </c>
      <c r="C3762" t="str">
        <f>IF(B3762=1,'Tracker&amp;Invoice'!A3806,C3761)</f>
        <v>BQ-202</v>
      </c>
      <c r="D3762" t="str">
        <f>IF(LEFT(TRIM('Tracker&amp;Invoice'!B3806),9)="INVOICE #","INVOICE",IF(TRIM('Tracker&amp;Invoice'!B3806)="Overall Completion INVOICE","OVERALL",""))</f>
        <v/>
      </c>
      <c r="E3762" t="str">
        <f>IF(D3762="INVOICE",VALUE(MID(TRIM('Tracker&amp;Invoice'!B3806),10,10)),"")</f>
        <v/>
      </c>
      <c r="F3762">
        <f>IF(B3762=1,IFERROR(LOOKUP(2,1/('Tracker&amp;Invoice'!$H3806:$AC3806&lt;&gt;""),COLUMN('Tracker&amp;Invoice'!$H3806:$AC3806)),8),F3761)</f>
        <v>24</v>
      </c>
      <c r="G3762">
        <f>IF(D3762="OVERALL",IFERROR(LOOKUP(2,1/('Tracker&amp;Invoice'!$H3806:$AC3806&lt;&gt;""),COLUMN('Tracker&amp;Invoice'!$H3806:$AC3806)),8),G3763)</f>
        <v>15</v>
      </c>
      <c r="H3762">
        <f t="shared" si="116"/>
        <v>24</v>
      </c>
      <c r="I3762" s="29">
        <f>IF(D3762="INVOICE",SUM('Tracker&amp;Invoice'!$H3806:INDEX('Tracker&amp;Invoice'!$A3806:$AC3806,1,H3762)),0)</f>
        <v>0</v>
      </c>
      <c r="J3762" s="29">
        <f>IF(D3762="OVERALL",SUM('Tracker&amp;Invoice'!$H3806:$AC3806),0)</f>
        <v>0</v>
      </c>
    </row>
    <row r="3763" spans="1:10">
      <c r="A3763" t="e">
        <f t="shared" si="117"/>
        <v>#REF!</v>
      </c>
      <c r="B3763">
        <f>IF(AND('Tracker&amp;Invoice'!A3807&lt;&gt;"",'Tracker&amp;Invoice'!A3807&lt;&gt;"ITEM",'Tracker&amp;Invoice'!A3805="ITEM"),1,0)</f>
        <v>1</v>
      </c>
      <c r="C3763" t="str">
        <f>IF(B3763=1,'Tracker&amp;Invoice'!A3807,C3762)</f>
        <v>NBQ-023</v>
      </c>
      <c r="D3763" t="str">
        <f>IF(LEFT(TRIM('Tracker&amp;Invoice'!B3807),9)="INVOICE #","INVOICE",IF(TRIM('Tracker&amp;Invoice'!B3807)="Overall Completion INVOICE","OVERALL",""))</f>
        <v/>
      </c>
      <c r="E3763" t="str">
        <f>IF(D3763="INVOICE",VALUE(MID(TRIM('Tracker&amp;Invoice'!B3807),10,10)),"")</f>
        <v/>
      </c>
      <c r="F3763">
        <f>IF(B3763=1,IFERROR(LOOKUP(2,1/('Tracker&amp;Invoice'!$H3807:$AC3807&lt;&gt;""),COLUMN('Tracker&amp;Invoice'!$H3807:$AC3807)),8),F3762)</f>
        <v>14</v>
      </c>
      <c r="G3763">
        <f>IF(D3763="OVERALL",IFERROR(LOOKUP(2,1/('Tracker&amp;Invoice'!$H3807:$AC3807&lt;&gt;""),COLUMN('Tracker&amp;Invoice'!$H3807:$AC3807)),8),G3764)</f>
        <v>15</v>
      </c>
      <c r="H3763">
        <f t="shared" si="116"/>
        <v>15</v>
      </c>
      <c r="I3763" s="29">
        <f>IF(D3763="INVOICE",SUM('Tracker&amp;Invoice'!$H3807:INDEX('Tracker&amp;Invoice'!$A3807:$AC3807,1,H3763)),0)</f>
        <v>0</v>
      </c>
      <c r="J3763" s="29">
        <f>IF(D3763="OVERALL",SUM('Tracker&amp;Invoice'!$H3807:$AC3807),0)</f>
        <v>0</v>
      </c>
    </row>
    <row r="3764" spans="1:10">
      <c r="A3764" t="e">
        <f t="shared" si="117"/>
        <v>#REF!</v>
      </c>
      <c r="B3764">
        <f>IF(AND('Tracker&amp;Invoice'!A3808&lt;&gt;"",'Tracker&amp;Invoice'!A3808&lt;&gt;"ITEM",'Tracker&amp;Invoice'!A3806="ITEM"),1,0)</f>
        <v>0</v>
      </c>
      <c r="C3764" t="str">
        <f>IF(B3764=1,'Tracker&amp;Invoice'!A3808,C3763)</f>
        <v>NBQ-023</v>
      </c>
      <c r="D3764" t="str">
        <f>IF(LEFT(TRIM('Tracker&amp;Invoice'!B3808),9)="INVOICE #","INVOICE",IF(TRIM('Tracker&amp;Invoice'!B3808)="Overall Completion INVOICE","OVERALL",""))</f>
        <v/>
      </c>
      <c r="E3764" t="str">
        <f>IF(D3764="INVOICE",VALUE(MID(TRIM('Tracker&amp;Invoice'!B3808),10,10)),"")</f>
        <v/>
      </c>
      <c r="F3764">
        <f>IF(B3764=1,IFERROR(LOOKUP(2,1/('Tracker&amp;Invoice'!$H3808:$AC3808&lt;&gt;""),COLUMN('Tracker&amp;Invoice'!$H3808:$AC3808)),8),F3763)</f>
        <v>14</v>
      </c>
      <c r="G3764">
        <f>IF(D3764="OVERALL",IFERROR(LOOKUP(2,1/('Tracker&amp;Invoice'!$H3808:$AC3808&lt;&gt;""),COLUMN('Tracker&amp;Invoice'!$H3808:$AC3808)),8),G3765)</f>
        <v>15</v>
      </c>
      <c r="H3764">
        <f t="shared" si="116"/>
        <v>15</v>
      </c>
      <c r="I3764" s="29">
        <f>IF(D3764="INVOICE",SUM('Tracker&amp;Invoice'!$H3808:INDEX('Tracker&amp;Invoice'!$A3808:$AC3808,1,H3764)),0)</f>
        <v>0</v>
      </c>
      <c r="J3764" s="29">
        <f>IF(D3764="OVERALL",SUM('Tracker&amp;Invoice'!$H3808:$AC3808),0)</f>
        <v>0</v>
      </c>
    </row>
    <row r="3765" spans="1:10">
      <c r="A3765" t="e">
        <f t="shared" si="117"/>
        <v>#REF!</v>
      </c>
      <c r="B3765">
        <f>IF(AND('Tracker&amp;Invoice'!A3809&lt;&gt;"",'Tracker&amp;Invoice'!A3809&lt;&gt;"ITEM",'Tracker&amp;Invoice'!A3807="ITEM"),1,0)</f>
        <v>0</v>
      </c>
      <c r="C3765" t="str">
        <f>IF(B3765=1,'Tracker&amp;Invoice'!A3809,C3764)</f>
        <v>NBQ-023</v>
      </c>
      <c r="D3765" t="str">
        <f>IF(LEFT(TRIM('Tracker&amp;Invoice'!B3809),9)="INVOICE #","INVOICE",IF(TRIM('Tracker&amp;Invoice'!B3809)="Overall Completion INVOICE","OVERALL",""))</f>
        <v/>
      </c>
      <c r="E3765" t="str">
        <f>IF(D3765="INVOICE",VALUE(MID(TRIM('Tracker&amp;Invoice'!B3809),10,10)),"")</f>
        <v/>
      </c>
      <c r="F3765">
        <f>IF(B3765=1,IFERROR(LOOKUP(2,1/('Tracker&amp;Invoice'!$H3809:$AC3809&lt;&gt;""),COLUMN('Tracker&amp;Invoice'!$H3809:$AC3809)),8),F3764)</f>
        <v>14</v>
      </c>
      <c r="G3765">
        <f>IF(D3765="OVERALL",IFERROR(LOOKUP(2,1/('Tracker&amp;Invoice'!$H3809:$AC3809&lt;&gt;""),COLUMN('Tracker&amp;Invoice'!$H3809:$AC3809)),8),G3766)</f>
        <v>15</v>
      </c>
      <c r="H3765">
        <f t="shared" si="116"/>
        <v>15</v>
      </c>
      <c r="I3765" s="29">
        <f>IF(D3765="INVOICE",SUM('Tracker&amp;Invoice'!$H3809:INDEX('Tracker&amp;Invoice'!$A3809:$AC3809,1,H3765)),0)</f>
        <v>0</v>
      </c>
      <c r="J3765" s="29">
        <f>IF(D3765="OVERALL",SUM('Tracker&amp;Invoice'!$H3809:$AC3809),0)</f>
        <v>0</v>
      </c>
    </row>
    <row r="3766" spans="1:10">
      <c r="A3766" t="e">
        <f t="shared" si="117"/>
        <v>#REF!</v>
      </c>
      <c r="B3766">
        <f>IF(AND('Tracker&amp;Invoice'!A3810&lt;&gt;"",'Tracker&amp;Invoice'!A3810&lt;&gt;"ITEM",'Tracker&amp;Invoice'!A3808="ITEM"),1,0)</f>
        <v>0</v>
      </c>
      <c r="C3766" t="str">
        <f>IF(B3766=1,'Tracker&amp;Invoice'!A3810,C3765)</f>
        <v>NBQ-023</v>
      </c>
      <c r="D3766" t="str">
        <f>IF(LEFT(TRIM('Tracker&amp;Invoice'!B3810),9)="INVOICE #","INVOICE",IF(TRIM('Tracker&amp;Invoice'!B3810)="Overall Completion INVOICE","OVERALL",""))</f>
        <v>INVOICE</v>
      </c>
      <c r="E3766">
        <f>IF(D3766="INVOICE",VALUE(MID(TRIM('Tracker&amp;Invoice'!B3810),10,10)),"")</f>
        <v>28</v>
      </c>
      <c r="F3766">
        <f>IF(B3766=1,IFERROR(LOOKUP(2,1/('Tracker&amp;Invoice'!$H3810:$AC3810&lt;&gt;""),COLUMN('Tracker&amp;Invoice'!$H3810:$AC3810)),8),F3765)</f>
        <v>14</v>
      </c>
      <c r="G3766">
        <f>IF(D3766="OVERALL",IFERROR(LOOKUP(2,1/('Tracker&amp;Invoice'!$H3810:$AC3810&lt;&gt;""),COLUMN('Tracker&amp;Invoice'!$H3810:$AC3810)),8),G3767)</f>
        <v>15</v>
      </c>
      <c r="H3766">
        <f t="shared" si="116"/>
        <v>15</v>
      </c>
      <c r="I3766" s="29">
        <f>IF(D3766="INVOICE",SUM('Tracker&amp;Invoice'!$H3810:INDEX('Tracker&amp;Invoice'!$A3810:$AC3810,1,H3766)),0)</f>
        <v>4495</v>
      </c>
      <c r="J3766" s="29">
        <f>IF(D3766="OVERALL",SUM('Tracker&amp;Invoice'!$H3810:$AC3810),0)</f>
        <v>0</v>
      </c>
    </row>
    <row r="3767" spans="1:10">
      <c r="A3767" t="e">
        <f t="shared" si="117"/>
        <v>#REF!</v>
      </c>
      <c r="B3767">
        <f>IF(AND('Tracker&amp;Invoice'!A3811&lt;&gt;"",'Tracker&amp;Invoice'!A3811&lt;&gt;"ITEM",'Tracker&amp;Invoice'!A3809="ITEM"),1,0)</f>
        <v>0</v>
      </c>
      <c r="C3767" t="str">
        <f>IF(B3767=1,'Tracker&amp;Invoice'!A3811,C3766)</f>
        <v>NBQ-023</v>
      </c>
      <c r="D3767" t="str">
        <f>IF(LEFT(TRIM('Tracker&amp;Invoice'!B3811),9)="INVOICE #","INVOICE",IF(TRIM('Tracker&amp;Invoice'!B3811)="Overall Completion INVOICE","OVERALL",""))</f>
        <v/>
      </c>
      <c r="E3767" t="str">
        <f>IF(D3767="INVOICE",VALUE(MID(TRIM('Tracker&amp;Invoice'!B3811),10,10)),"")</f>
        <v/>
      </c>
      <c r="F3767">
        <f>IF(B3767=1,IFERROR(LOOKUP(2,1/('Tracker&amp;Invoice'!$H3811:$AC3811&lt;&gt;""),COLUMN('Tracker&amp;Invoice'!$H3811:$AC3811)),8),F3766)</f>
        <v>14</v>
      </c>
      <c r="G3767">
        <f>IF(D3767="OVERALL",IFERROR(LOOKUP(2,1/('Tracker&amp;Invoice'!$H3811:$AC3811&lt;&gt;""),COLUMN('Tracker&amp;Invoice'!$H3811:$AC3811)),8),G3768)</f>
        <v>15</v>
      </c>
      <c r="H3767">
        <f t="shared" si="116"/>
        <v>15</v>
      </c>
      <c r="I3767" s="29">
        <f>IF(D3767="INVOICE",SUM('Tracker&amp;Invoice'!$H3811:INDEX('Tracker&amp;Invoice'!$A3811:$AC3811,1,H3767)),0)</f>
        <v>0</v>
      </c>
      <c r="J3767" s="29">
        <f>IF(D3767="OVERALL",SUM('Tracker&amp;Invoice'!$H3811:$AC3811),0)</f>
        <v>0</v>
      </c>
    </row>
    <row r="3768" spans="1:10">
      <c r="A3768" t="e">
        <f t="shared" si="117"/>
        <v>#REF!</v>
      </c>
      <c r="B3768">
        <f>IF(AND('Tracker&amp;Invoice'!A3812&lt;&gt;"",'Tracker&amp;Invoice'!A3812&lt;&gt;"ITEM",'Tracker&amp;Invoice'!A3810="ITEM"),1,0)</f>
        <v>0</v>
      </c>
      <c r="C3768" t="str">
        <f>IF(B3768=1,'Tracker&amp;Invoice'!A3812,C3767)</f>
        <v>NBQ-023</v>
      </c>
      <c r="D3768" t="str">
        <f>IF(LEFT(TRIM('Tracker&amp;Invoice'!B3812),9)="INVOICE #","INVOICE",IF(TRIM('Tracker&amp;Invoice'!B3812)="Overall Completion INVOICE","OVERALL",""))</f>
        <v/>
      </c>
      <c r="E3768" t="str">
        <f>IF(D3768="INVOICE",VALUE(MID(TRIM('Tracker&amp;Invoice'!B3812),10,10)),"")</f>
        <v/>
      </c>
      <c r="F3768">
        <f>IF(B3768=1,IFERROR(LOOKUP(2,1/('Tracker&amp;Invoice'!$H3812:$AC3812&lt;&gt;""),COLUMN('Tracker&amp;Invoice'!$H3812:$AC3812)),8),F3767)</f>
        <v>14</v>
      </c>
      <c r="G3768">
        <f>IF(D3768="OVERALL",IFERROR(LOOKUP(2,1/('Tracker&amp;Invoice'!$H3812:$AC3812&lt;&gt;""),COLUMN('Tracker&amp;Invoice'!$H3812:$AC3812)),8),G3769)</f>
        <v>15</v>
      </c>
      <c r="H3768">
        <f t="shared" si="116"/>
        <v>15</v>
      </c>
      <c r="I3768" s="29">
        <f>IF(D3768="INVOICE",SUM('Tracker&amp;Invoice'!$H3812:INDEX('Tracker&amp;Invoice'!$A3812:$AC3812,1,H3768)),0)</f>
        <v>0</v>
      </c>
      <c r="J3768" s="29">
        <f>IF(D3768="OVERALL",SUM('Tracker&amp;Invoice'!$H3812:$AC3812),0)</f>
        <v>0</v>
      </c>
    </row>
    <row r="3769" spans="1:10">
      <c r="A3769" t="e">
        <f t="shared" si="117"/>
        <v>#REF!</v>
      </c>
      <c r="B3769">
        <f>IF(AND('Tracker&amp;Invoice'!A3813&lt;&gt;"",'Tracker&amp;Invoice'!A3813&lt;&gt;"ITEM",'Tracker&amp;Invoice'!A3811="ITEM"),1,0)</f>
        <v>0</v>
      </c>
      <c r="C3769" t="str">
        <f>IF(B3769=1,'Tracker&amp;Invoice'!A3813,C3768)</f>
        <v>NBQ-023</v>
      </c>
      <c r="D3769" t="str">
        <f>IF(LEFT(TRIM('Tracker&amp;Invoice'!B3813),9)="INVOICE #","INVOICE",IF(TRIM('Tracker&amp;Invoice'!B3813)="Overall Completion INVOICE","OVERALL",""))</f>
        <v/>
      </c>
      <c r="E3769" t="str">
        <f>IF(D3769="INVOICE",VALUE(MID(TRIM('Tracker&amp;Invoice'!B3813),10,10)),"")</f>
        <v/>
      </c>
      <c r="F3769">
        <f>IF(B3769=1,IFERROR(LOOKUP(2,1/('Tracker&amp;Invoice'!$H3813:$AC3813&lt;&gt;""),COLUMN('Tracker&amp;Invoice'!$H3813:$AC3813)),8),F3768)</f>
        <v>14</v>
      </c>
      <c r="G3769">
        <f>IF(D3769="OVERALL",IFERROR(LOOKUP(2,1/('Tracker&amp;Invoice'!$H3813:$AC3813&lt;&gt;""),COLUMN('Tracker&amp;Invoice'!$H3813:$AC3813)),8),G3770)</f>
        <v>15</v>
      </c>
      <c r="H3769">
        <f t="shared" si="116"/>
        <v>15</v>
      </c>
      <c r="I3769" s="29">
        <f>IF(D3769="INVOICE",SUM('Tracker&amp;Invoice'!$H3813:INDEX('Tracker&amp;Invoice'!$A3813:$AC3813,1,H3769)),0)</f>
        <v>0</v>
      </c>
      <c r="J3769" s="29">
        <f>IF(D3769="OVERALL",SUM('Tracker&amp;Invoice'!$H3813:$AC3813),0)</f>
        <v>0</v>
      </c>
    </row>
    <row r="3770" spans="1:10">
      <c r="A3770" t="e">
        <f t="shared" si="117"/>
        <v>#REF!</v>
      </c>
      <c r="B3770">
        <f>IF(AND('Tracker&amp;Invoice'!A3814&lt;&gt;"",'Tracker&amp;Invoice'!A3814&lt;&gt;"ITEM",'Tracker&amp;Invoice'!A3812="ITEM"),1,0)</f>
        <v>0</v>
      </c>
      <c r="C3770" t="str">
        <f>IF(B3770=1,'Tracker&amp;Invoice'!A3814,C3769)</f>
        <v>NBQ-023</v>
      </c>
      <c r="D3770" t="str">
        <f>IF(LEFT(TRIM('Tracker&amp;Invoice'!B3814),9)="INVOICE #","INVOICE",IF(TRIM('Tracker&amp;Invoice'!B3814)="Overall Completion INVOICE","OVERALL",""))</f>
        <v/>
      </c>
      <c r="E3770" t="str">
        <f>IF(D3770="INVOICE",VALUE(MID(TRIM('Tracker&amp;Invoice'!B3814),10,10)),"")</f>
        <v/>
      </c>
      <c r="F3770">
        <f>IF(B3770=1,IFERROR(LOOKUP(2,1/('Tracker&amp;Invoice'!$H3814:$AC3814&lt;&gt;""),COLUMN('Tracker&amp;Invoice'!$H3814:$AC3814)),8),F3769)</f>
        <v>14</v>
      </c>
      <c r="G3770">
        <f>IF(D3770="OVERALL",IFERROR(LOOKUP(2,1/('Tracker&amp;Invoice'!$H3814:$AC3814&lt;&gt;""),COLUMN('Tracker&amp;Invoice'!$H3814:$AC3814)),8),G3771)</f>
        <v>15</v>
      </c>
      <c r="H3770">
        <f t="shared" si="116"/>
        <v>15</v>
      </c>
      <c r="I3770" s="29">
        <f>IF(D3770="INVOICE",SUM('Tracker&amp;Invoice'!$H3814:INDEX('Tracker&amp;Invoice'!$A3814:$AC3814,1,H3770)),0)</f>
        <v>0</v>
      </c>
      <c r="J3770" s="29">
        <f>IF(D3770="OVERALL",SUM('Tracker&amp;Invoice'!$H3814:$AC3814),0)</f>
        <v>0</v>
      </c>
    </row>
    <row r="3771" spans="1:10">
      <c r="A3771" t="e">
        <f t="shared" si="117"/>
        <v>#REF!</v>
      </c>
      <c r="B3771">
        <f>IF(AND('Tracker&amp;Invoice'!A3815&lt;&gt;"",'Tracker&amp;Invoice'!A3815&lt;&gt;"ITEM",'Tracker&amp;Invoice'!A3813="ITEM"),1,0)</f>
        <v>0</v>
      </c>
      <c r="C3771" t="str">
        <f>IF(B3771=1,'Tracker&amp;Invoice'!A3815,C3770)</f>
        <v>NBQ-023</v>
      </c>
      <c r="D3771" t="str">
        <f>IF(LEFT(TRIM('Tracker&amp;Invoice'!B3815),9)="INVOICE #","INVOICE",IF(TRIM('Tracker&amp;Invoice'!B3815)="Overall Completion INVOICE","OVERALL",""))</f>
        <v/>
      </c>
      <c r="E3771" t="str">
        <f>IF(D3771="INVOICE",VALUE(MID(TRIM('Tracker&amp;Invoice'!B3815),10,10)),"")</f>
        <v/>
      </c>
      <c r="F3771">
        <f>IF(B3771=1,IFERROR(LOOKUP(2,1/('Tracker&amp;Invoice'!$H3815:$AC3815&lt;&gt;""),COLUMN('Tracker&amp;Invoice'!$H3815:$AC3815)),8),F3770)</f>
        <v>14</v>
      </c>
      <c r="G3771">
        <f>IF(D3771="OVERALL",IFERROR(LOOKUP(2,1/('Tracker&amp;Invoice'!$H3815:$AC3815&lt;&gt;""),COLUMN('Tracker&amp;Invoice'!$H3815:$AC3815)),8),G3772)</f>
        <v>15</v>
      </c>
      <c r="H3771">
        <f t="shared" si="116"/>
        <v>15</v>
      </c>
      <c r="I3771" s="29">
        <f>IF(D3771="INVOICE",SUM('Tracker&amp;Invoice'!$H3815:INDEX('Tracker&amp;Invoice'!$A3815:$AC3815,1,H3771)),0)</f>
        <v>0</v>
      </c>
      <c r="J3771" s="29">
        <f>IF(D3771="OVERALL",SUM('Tracker&amp;Invoice'!$H3815:$AC3815),0)</f>
        <v>0</v>
      </c>
    </row>
    <row r="3772" spans="1:10">
      <c r="A3772" t="e">
        <f t="shared" si="117"/>
        <v>#REF!</v>
      </c>
      <c r="B3772">
        <f>IF(AND('Tracker&amp;Invoice'!A3816&lt;&gt;"",'Tracker&amp;Invoice'!A3816&lt;&gt;"ITEM",'Tracker&amp;Invoice'!A3814="ITEM"),1,0)</f>
        <v>0</v>
      </c>
      <c r="C3772" t="str">
        <f>IF(B3772=1,'Tracker&amp;Invoice'!A3816,C3771)</f>
        <v>NBQ-023</v>
      </c>
      <c r="D3772" t="str">
        <f>IF(LEFT(TRIM('Tracker&amp;Invoice'!B3816),9)="INVOICE #","INVOICE",IF(TRIM('Tracker&amp;Invoice'!B3816)="Overall Completion INVOICE","OVERALL",""))</f>
        <v/>
      </c>
      <c r="E3772" t="str">
        <f>IF(D3772="INVOICE",VALUE(MID(TRIM('Tracker&amp;Invoice'!B3816),10,10)),"")</f>
        <v/>
      </c>
      <c r="F3772">
        <f>IF(B3772=1,IFERROR(LOOKUP(2,1/('Tracker&amp;Invoice'!$H3816:$AC3816&lt;&gt;""),COLUMN('Tracker&amp;Invoice'!$H3816:$AC3816)),8),F3771)</f>
        <v>14</v>
      </c>
      <c r="G3772">
        <f>IF(D3772="OVERALL",IFERROR(LOOKUP(2,1/('Tracker&amp;Invoice'!$H3816:$AC3816&lt;&gt;""),COLUMN('Tracker&amp;Invoice'!$H3816:$AC3816)),8),G3773)</f>
        <v>15</v>
      </c>
      <c r="H3772">
        <f t="shared" si="116"/>
        <v>15</v>
      </c>
      <c r="I3772" s="29">
        <f>IF(D3772="INVOICE",SUM('Tracker&amp;Invoice'!$H3816:INDEX('Tracker&amp;Invoice'!$A3816:$AC3816,1,H3772)),0)</f>
        <v>0</v>
      </c>
      <c r="J3772" s="29">
        <f>IF(D3772="OVERALL",SUM('Tracker&amp;Invoice'!$H3816:$AC3816),0)</f>
        <v>0</v>
      </c>
    </row>
    <row r="3773" spans="1:10">
      <c r="A3773" t="e">
        <f t="shared" si="117"/>
        <v>#REF!</v>
      </c>
      <c r="B3773">
        <f>IF(AND('Tracker&amp;Invoice'!A3817&lt;&gt;"",'Tracker&amp;Invoice'!A3817&lt;&gt;"ITEM",'Tracker&amp;Invoice'!A3815="ITEM"),1,0)</f>
        <v>0</v>
      </c>
      <c r="C3773" t="str">
        <f>IF(B3773=1,'Tracker&amp;Invoice'!A3817,C3772)</f>
        <v>NBQ-023</v>
      </c>
      <c r="D3773" t="str">
        <f>IF(LEFT(TRIM('Tracker&amp;Invoice'!B3817),9)="INVOICE #","INVOICE",IF(TRIM('Tracker&amp;Invoice'!B3817)="Overall Completion INVOICE","OVERALL",""))</f>
        <v/>
      </c>
      <c r="E3773" t="str">
        <f>IF(D3773="INVOICE",VALUE(MID(TRIM('Tracker&amp;Invoice'!B3817),10,10)),"")</f>
        <v/>
      </c>
      <c r="F3773">
        <f>IF(B3773=1,IFERROR(LOOKUP(2,1/('Tracker&amp;Invoice'!$H3817:$AC3817&lt;&gt;""),COLUMN('Tracker&amp;Invoice'!$H3817:$AC3817)),8),F3772)</f>
        <v>14</v>
      </c>
      <c r="G3773">
        <f>IF(D3773="OVERALL",IFERROR(LOOKUP(2,1/('Tracker&amp;Invoice'!$H3817:$AC3817&lt;&gt;""),COLUMN('Tracker&amp;Invoice'!$H3817:$AC3817)),8),G3774)</f>
        <v>15</v>
      </c>
      <c r="H3773">
        <f t="shared" si="116"/>
        <v>15</v>
      </c>
      <c r="I3773" s="29">
        <f>IF(D3773="INVOICE",SUM('Tracker&amp;Invoice'!$H3817:INDEX('Tracker&amp;Invoice'!$A3817:$AC3817,1,H3773)),0)</f>
        <v>0</v>
      </c>
      <c r="J3773" s="29">
        <f>IF(D3773="OVERALL",SUM('Tracker&amp;Invoice'!$H3817:$AC3817),0)</f>
        <v>0</v>
      </c>
    </row>
    <row r="3774" spans="1:10">
      <c r="A3774" t="e">
        <f t="shared" si="117"/>
        <v>#REF!</v>
      </c>
      <c r="B3774">
        <f>IF(AND('Tracker&amp;Invoice'!A3818&lt;&gt;"",'Tracker&amp;Invoice'!A3818&lt;&gt;"ITEM",'Tracker&amp;Invoice'!A3816="ITEM"),1,0)</f>
        <v>0</v>
      </c>
      <c r="C3774" t="str">
        <f>IF(B3774=1,'Tracker&amp;Invoice'!A3818,C3773)</f>
        <v>NBQ-023</v>
      </c>
      <c r="D3774" t="str">
        <f>IF(LEFT(TRIM('Tracker&amp;Invoice'!B3818),9)="INVOICE #","INVOICE",IF(TRIM('Tracker&amp;Invoice'!B3818)="Overall Completion INVOICE","OVERALL",""))</f>
        <v/>
      </c>
      <c r="E3774" t="str">
        <f>IF(D3774="INVOICE",VALUE(MID(TRIM('Tracker&amp;Invoice'!B3818),10,10)),"")</f>
        <v/>
      </c>
      <c r="F3774">
        <f>IF(B3774=1,IFERROR(LOOKUP(2,1/('Tracker&amp;Invoice'!$H3818:$AC3818&lt;&gt;""),COLUMN('Tracker&amp;Invoice'!$H3818:$AC3818)),8),F3773)</f>
        <v>14</v>
      </c>
      <c r="G3774">
        <f>IF(D3774="OVERALL",IFERROR(LOOKUP(2,1/('Tracker&amp;Invoice'!$H3818:$AC3818&lt;&gt;""),COLUMN('Tracker&amp;Invoice'!$H3818:$AC3818)),8),G3775)</f>
        <v>15</v>
      </c>
      <c r="H3774">
        <f t="shared" si="116"/>
        <v>15</v>
      </c>
      <c r="I3774" s="29">
        <f>IF(D3774="INVOICE",SUM('Tracker&amp;Invoice'!$H3818:INDEX('Tracker&amp;Invoice'!$A3818:$AC3818,1,H3774)),0)</f>
        <v>0</v>
      </c>
      <c r="J3774" s="29">
        <f>IF(D3774="OVERALL",SUM('Tracker&amp;Invoice'!$H3818:$AC3818),0)</f>
        <v>0</v>
      </c>
    </row>
    <row r="3775" spans="1:10">
      <c r="A3775" t="e">
        <f t="shared" si="117"/>
        <v>#REF!</v>
      </c>
      <c r="B3775">
        <f>IF(AND('Tracker&amp;Invoice'!A3819&lt;&gt;"",'Tracker&amp;Invoice'!A3819&lt;&gt;"ITEM",'Tracker&amp;Invoice'!A3817="ITEM"),1,0)</f>
        <v>0</v>
      </c>
      <c r="C3775" t="str">
        <f>IF(B3775=1,'Tracker&amp;Invoice'!A3819,C3774)</f>
        <v>NBQ-023</v>
      </c>
      <c r="D3775" t="str">
        <f>IF(LEFT(TRIM('Tracker&amp;Invoice'!B3819),9)="INVOICE #","INVOICE",IF(TRIM('Tracker&amp;Invoice'!B3819)="Overall Completion INVOICE","OVERALL",""))</f>
        <v/>
      </c>
      <c r="E3775" t="str">
        <f>IF(D3775="INVOICE",VALUE(MID(TRIM('Tracker&amp;Invoice'!B3819),10,10)),"")</f>
        <v/>
      </c>
      <c r="F3775">
        <f>IF(B3775=1,IFERROR(LOOKUP(2,1/('Tracker&amp;Invoice'!$H3819:$AC3819&lt;&gt;""),COLUMN('Tracker&amp;Invoice'!$H3819:$AC3819)),8),F3774)</f>
        <v>14</v>
      </c>
      <c r="G3775">
        <f>IF(D3775="OVERALL",IFERROR(LOOKUP(2,1/('Tracker&amp;Invoice'!$H3819:$AC3819&lt;&gt;""),COLUMN('Tracker&amp;Invoice'!$H3819:$AC3819)),8),G3776)</f>
        <v>15</v>
      </c>
      <c r="H3775">
        <f t="shared" si="116"/>
        <v>15</v>
      </c>
      <c r="I3775" s="29">
        <f>IF(D3775="INVOICE",SUM('Tracker&amp;Invoice'!$H3819:INDEX('Tracker&amp;Invoice'!$A3819:$AC3819,1,H3775)),0)</f>
        <v>0</v>
      </c>
      <c r="J3775" s="29">
        <f>IF(D3775="OVERALL",SUM('Tracker&amp;Invoice'!$H3819:$AC3819),0)</f>
        <v>0</v>
      </c>
    </row>
    <row r="3776" spans="1:10">
      <c r="A3776" t="e">
        <f t="shared" si="117"/>
        <v>#REF!</v>
      </c>
      <c r="B3776">
        <f>IF(AND('Tracker&amp;Invoice'!A3820&lt;&gt;"",'Tracker&amp;Invoice'!A3820&lt;&gt;"ITEM",'Tracker&amp;Invoice'!A3818="ITEM"),1,0)</f>
        <v>0</v>
      </c>
      <c r="C3776" t="str">
        <f>IF(B3776=1,'Tracker&amp;Invoice'!A3820,C3775)</f>
        <v>NBQ-023</v>
      </c>
      <c r="D3776" t="str">
        <f>IF(LEFT(TRIM('Tracker&amp;Invoice'!B3820),9)="INVOICE #","INVOICE",IF(TRIM('Tracker&amp;Invoice'!B3820)="Overall Completion INVOICE","OVERALL",""))</f>
        <v>OVERALL</v>
      </c>
      <c r="E3776" t="str">
        <f>IF(D3776="INVOICE",VALUE(MID(TRIM('Tracker&amp;Invoice'!B3820),10,10)),"")</f>
        <v/>
      </c>
      <c r="F3776">
        <f>IF(B3776=1,IFERROR(LOOKUP(2,1/('Tracker&amp;Invoice'!$H3820:$AC3820&lt;&gt;""),COLUMN('Tracker&amp;Invoice'!$H3820:$AC3820)),8),F3775)</f>
        <v>14</v>
      </c>
      <c r="G3776">
        <f>IF(D3776="OVERALL",IFERROR(LOOKUP(2,1/('Tracker&amp;Invoice'!$H3820:$AC3820&lt;&gt;""),COLUMN('Tracker&amp;Invoice'!$H3820:$AC3820)),8),G3777)</f>
        <v>15</v>
      </c>
      <c r="H3776">
        <f t="shared" si="116"/>
        <v>15</v>
      </c>
      <c r="I3776" s="29">
        <f>IF(D3776="INVOICE",SUM('Tracker&amp;Invoice'!$H3820:INDEX('Tracker&amp;Invoice'!$A3820:$AC3820,1,H3776)),0)</f>
        <v>0</v>
      </c>
      <c r="J3776" s="29">
        <f>IF(D3776="OVERALL",SUM('Tracker&amp;Invoice'!$H3820:$AC3820),0)</f>
        <v>4495</v>
      </c>
    </row>
    <row r="3777" spans="1:10">
      <c r="A3777" t="e">
        <f t="shared" si="117"/>
        <v>#REF!</v>
      </c>
      <c r="B3777">
        <f>IF(AND('Tracker&amp;Invoice'!A3821&lt;&gt;"",'Tracker&amp;Invoice'!A3821&lt;&gt;"ITEM",'Tracker&amp;Invoice'!A3819="ITEM"),1,0)</f>
        <v>0</v>
      </c>
      <c r="C3777" t="str">
        <f>IF(B3777=1,'Tracker&amp;Invoice'!A3821,C3776)</f>
        <v>NBQ-023</v>
      </c>
      <c r="D3777" t="str">
        <f>IF(LEFT(TRIM('Tracker&amp;Invoice'!B3821),9)="INVOICE #","INVOICE",IF(TRIM('Tracker&amp;Invoice'!B3821)="Overall Completion INVOICE","OVERALL",""))</f>
        <v/>
      </c>
      <c r="E3777" t="str">
        <f>IF(D3777="INVOICE",VALUE(MID(TRIM('Tracker&amp;Invoice'!B3821),10,10)),"")</f>
        <v/>
      </c>
      <c r="F3777">
        <f>IF(B3777=1,IFERROR(LOOKUP(2,1/('Tracker&amp;Invoice'!$H3821:$AC3821&lt;&gt;""),COLUMN('Tracker&amp;Invoice'!$H3821:$AC3821)),8),F3776)</f>
        <v>14</v>
      </c>
      <c r="G3777">
        <f>IF(D3777="OVERALL",IFERROR(LOOKUP(2,1/('Tracker&amp;Invoice'!$H3821:$AC3821&lt;&gt;""),COLUMN('Tracker&amp;Invoice'!$H3821:$AC3821)),8),G3778)</f>
        <v>15</v>
      </c>
      <c r="H3777">
        <f t="shared" si="116"/>
        <v>15</v>
      </c>
      <c r="I3777" s="29">
        <f>IF(D3777="INVOICE",SUM('Tracker&amp;Invoice'!$H3821:INDEX('Tracker&amp;Invoice'!$A3821:$AC3821,1,H3777)),0)</f>
        <v>0</v>
      </c>
      <c r="J3777" s="29">
        <f>IF(D3777="OVERALL",SUM('Tracker&amp;Invoice'!$H3821:$AC3821),0)</f>
        <v>0</v>
      </c>
    </row>
    <row r="3778" spans="1:10">
      <c r="A3778" t="e">
        <f t="shared" si="117"/>
        <v>#REF!</v>
      </c>
      <c r="B3778">
        <f>IF(AND('Tracker&amp;Invoice'!A3822&lt;&gt;"",'Tracker&amp;Invoice'!A3822&lt;&gt;"ITEM",'Tracker&amp;Invoice'!A3820="ITEM"),1,0)</f>
        <v>0</v>
      </c>
      <c r="C3778" t="str">
        <f>IF(B3778=1,'Tracker&amp;Invoice'!A3822,C3777)</f>
        <v>NBQ-023</v>
      </c>
      <c r="D3778" t="str">
        <f>IF(LEFT(TRIM('Tracker&amp;Invoice'!B3822),9)="INVOICE #","INVOICE",IF(TRIM('Tracker&amp;Invoice'!B3822)="Overall Completion INVOICE","OVERALL",""))</f>
        <v/>
      </c>
      <c r="E3778" t="str">
        <f>IF(D3778="INVOICE",VALUE(MID(TRIM('Tracker&amp;Invoice'!B3822),10,10)),"")</f>
        <v/>
      </c>
      <c r="F3778">
        <f>IF(B3778=1,IFERROR(LOOKUP(2,1/('Tracker&amp;Invoice'!$H3822:$AC3822&lt;&gt;""),COLUMN('Tracker&amp;Invoice'!$H3822:$AC3822)),8),F3777)</f>
        <v>14</v>
      </c>
      <c r="G3778">
        <f>IF(D3778="OVERALL",IFERROR(LOOKUP(2,1/('Tracker&amp;Invoice'!$H3822:$AC3822&lt;&gt;""),COLUMN('Tracker&amp;Invoice'!$H3822:$AC3822)),8),G3779)</f>
        <v>15</v>
      </c>
      <c r="H3778">
        <f t="shared" si="116"/>
        <v>15</v>
      </c>
      <c r="I3778" s="29">
        <f>IF(D3778="INVOICE",SUM('Tracker&amp;Invoice'!$H3822:INDEX('Tracker&amp;Invoice'!$A3822:$AC3822,1,H3778)),0)</f>
        <v>0</v>
      </c>
      <c r="J3778" s="29">
        <f>IF(D3778="OVERALL",SUM('Tracker&amp;Invoice'!$H3822:$AC3822),0)</f>
        <v>0</v>
      </c>
    </row>
    <row r="3779" spans="1:10">
      <c r="A3779" t="e">
        <f t="shared" si="117"/>
        <v>#REF!</v>
      </c>
      <c r="B3779">
        <f>IF(AND('Tracker&amp;Invoice'!A3823&lt;&gt;"",'Tracker&amp;Invoice'!A3823&lt;&gt;"ITEM",'Tracker&amp;Invoice'!A3821="ITEM"),1,0)</f>
        <v>0</v>
      </c>
      <c r="C3779" t="str">
        <f>IF(B3779=1,'Tracker&amp;Invoice'!A3823,C3778)</f>
        <v>NBQ-023</v>
      </c>
      <c r="D3779" t="str">
        <f>IF(LEFT(TRIM('Tracker&amp;Invoice'!B3823),9)="INVOICE #","INVOICE",IF(TRIM('Tracker&amp;Invoice'!B3823)="Overall Completion INVOICE","OVERALL",""))</f>
        <v/>
      </c>
      <c r="E3779" t="str">
        <f>IF(D3779="INVOICE",VALUE(MID(TRIM('Tracker&amp;Invoice'!B3823),10,10)),"")</f>
        <v/>
      </c>
      <c r="F3779">
        <f>IF(B3779=1,IFERROR(LOOKUP(2,1/('Tracker&amp;Invoice'!$H3823:$AC3823&lt;&gt;""),COLUMN('Tracker&amp;Invoice'!$H3823:$AC3823)),8),F3778)</f>
        <v>14</v>
      </c>
      <c r="G3779">
        <f>IF(D3779="OVERALL",IFERROR(LOOKUP(2,1/('Tracker&amp;Invoice'!$H3823:$AC3823&lt;&gt;""),COLUMN('Tracker&amp;Invoice'!$H3823:$AC3823)),8),G3780)</f>
        <v>15</v>
      </c>
      <c r="H3779">
        <f t="shared" ref="H3779:H3842" si="118">MAX(F3779,G3779)</f>
        <v>15</v>
      </c>
      <c r="I3779" s="29">
        <f>IF(D3779="INVOICE",SUM('Tracker&amp;Invoice'!$H3823:INDEX('Tracker&amp;Invoice'!$A3823:$AC3823,1,H3779)),0)</f>
        <v>0</v>
      </c>
      <c r="J3779" s="29">
        <f>IF(D3779="OVERALL",SUM('Tracker&amp;Invoice'!$H3823:$AC3823),0)</f>
        <v>0</v>
      </c>
    </row>
    <row r="3780" spans="1:10">
      <c r="A3780" t="e">
        <f t="shared" ref="A3780:A3843" si="119">A3779+B3780</f>
        <v>#REF!</v>
      </c>
      <c r="B3780">
        <f>IF(AND('Tracker&amp;Invoice'!A3824&lt;&gt;"",'Tracker&amp;Invoice'!A3824&lt;&gt;"ITEM",'Tracker&amp;Invoice'!A3822="ITEM"),1,0)</f>
        <v>0</v>
      </c>
      <c r="C3780" t="str">
        <f>IF(B3780=1,'Tracker&amp;Invoice'!A3824,C3779)</f>
        <v>NBQ-023</v>
      </c>
      <c r="D3780" t="str">
        <f>IF(LEFT(TRIM('Tracker&amp;Invoice'!B3824),9)="INVOICE #","INVOICE",IF(TRIM('Tracker&amp;Invoice'!B3824)="Overall Completion INVOICE","OVERALL",""))</f>
        <v/>
      </c>
      <c r="E3780" t="str">
        <f>IF(D3780="INVOICE",VALUE(MID(TRIM('Tracker&amp;Invoice'!B3824),10,10)),"")</f>
        <v/>
      </c>
      <c r="F3780">
        <f>IF(B3780=1,IFERROR(LOOKUP(2,1/('Tracker&amp;Invoice'!$H3824:$AC3824&lt;&gt;""),COLUMN('Tracker&amp;Invoice'!$H3824:$AC3824)),8),F3779)</f>
        <v>14</v>
      </c>
      <c r="G3780">
        <f>IF(D3780="OVERALL",IFERROR(LOOKUP(2,1/('Tracker&amp;Invoice'!$H3824:$AC3824&lt;&gt;""),COLUMN('Tracker&amp;Invoice'!$H3824:$AC3824)),8),G3781)</f>
        <v>15</v>
      </c>
      <c r="H3780">
        <f t="shared" si="118"/>
        <v>15</v>
      </c>
      <c r="I3780" s="29">
        <f>IF(D3780="INVOICE",SUM('Tracker&amp;Invoice'!$H3824:INDEX('Tracker&amp;Invoice'!$A3824:$AC3824,1,H3780)),0)</f>
        <v>0</v>
      </c>
      <c r="J3780" s="29">
        <f>IF(D3780="OVERALL",SUM('Tracker&amp;Invoice'!$H3824:$AC3824),0)</f>
        <v>0</v>
      </c>
    </row>
    <row r="3781" spans="1:10">
      <c r="A3781" t="e">
        <f t="shared" si="119"/>
        <v>#REF!</v>
      </c>
      <c r="B3781">
        <f>IF(AND('Tracker&amp;Invoice'!A3825&lt;&gt;"",'Tracker&amp;Invoice'!A3825&lt;&gt;"ITEM",'Tracker&amp;Invoice'!A3823="ITEM"),1,0)</f>
        <v>0</v>
      </c>
      <c r="C3781" t="str">
        <f>IF(B3781=1,'Tracker&amp;Invoice'!A3825,C3780)</f>
        <v>NBQ-023</v>
      </c>
      <c r="D3781" t="str">
        <f>IF(LEFT(TRIM('Tracker&amp;Invoice'!B3825),9)="INVOICE #","INVOICE",IF(TRIM('Tracker&amp;Invoice'!B3825)="Overall Completion INVOICE","OVERALL",""))</f>
        <v/>
      </c>
      <c r="E3781" t="str">
        <f>IF(D3781="INVOICE",VALUE(MID(TRIM('Tracker&amp;Invoice'!B3825),10,10)),"")</f>
        <v/>
      </c>
      <c r="F3781">
        <f>IF(B3781=1,IFERROR(LOOKUP(2,1/('Tracker&amp;Invoice'!$H3825:$AC3825&lt;&gt;""),COLUMN('Tracker&amp;Invoice'!$H3825:$AC3825)),8),F3780)</f>
        <v>14</v>
      </c>
      <c r="G3781">
        <f>IF(D3781="OVERALL",IFERROR(LOOKUP(2,1/('Tracker&amp;Invoice'!$H3825:$AC3825&lt;&gt;""),COLUMN('Tracker&amp;Invoice'!$H3825:$AC3825)),8),G3782)</f>
        <v>15</v>
      </c>
      <c r="H3781">
        <f t="shared" si="118"/>
        <v>15</v>
      </c>
      <c r="I3781" s="29">
        <f>IF(D3781="INVOICE",SUM('Tracker&amp;Invoice'!$H3825:INDEX('Tracker&amp;Invoice'!$A3825:$AC3825,1,H3781)),0)</f>
        <v>0</v>
      </c>
      <c r="J3781" s="29">
        <f>IF(D3781="OVERALL",SUM('Tracker&amp;Invoice'!$H3825:$AC3825),0)</f>
        <v>0</v>
      </c>
    </row>
    <row r="3782" spans="1:10">
      <c r="A3782" t="e">
        <f t="shared" si="119"/>
        <v>#REF!</v>
      </c>
      <c r="B3782">
        <f>IF(AND('Tracker&amp;Invoice'!A3826&lt;&gt;"",'Tracker&amp;Invoice'!A3826&lt;&gt;"ITEM",'Tracker&amp;Invoice'!A3824="ITEM"),1,0)</f>
        <v>0</v>
      </c>
      <c r="C3782" t="str">
        <f>IF(B3782=1,'Tracker&amp;Invoice'!A3826,C3781)</f>
        <v>NBQ-023</v>
      </c>
      <c r="D3782" t="str">
        <f>IF(LEFT(TRIM('Tracker&amp;Invoice'!B3826),9)="INVOICE #","INVOICE",IF(TRIM('Tracker&amp;Invoice'!B3826)="Overall Completion INVOICE","OVERALL",""))</f>
        <v/>
      </c>
      <c r="E3782" t="str">
        <f>IF(D3782="INVOICE",VALUE(MID(TRIM('Tracker&amp;Invoice'!B3826),10,10)),"")</f>
        <v/>
      </c>
      <c r="F3782">
        <f>IF(B3782=1,IFERROR(LOOKUP(2,1/('Tracker&amp;Invoice'!$H3826:$AC3826&lt;&gt;""),COLUMN('Tracker&amp;Invoice'!$H3826:$AC3826)),8),F3781)</f>
        <v>14</v>
      </c>
      <c r="G3782">
        <f>IF(D3782="OVERALL",IFERROR(LOOKUP(2,1/('Tracker&amp;Invoice'!$H3826:$AC3826&lt;&gt;""),COLUMN('Tracker&amp;Invoice'!$H3826:$AC3826)),8),G3783)</f>
        <v>15</v>
      </c>
      <c r="H3782">
        <f t="shared" si="118"/>
        <v>15</v>
      </c>
      <c r="I3782" s="29">
        <f>IF(D3782="INVOICE",SUM('Tracker&amp;Invoice'!$H3826:INDEX('Tracker&amp;Invoice'!$A3826:$AC3826,1,H3782)),0)</f>
        <v>0</v>
      </c>
      <c r="J3782" s="29">
        <f>IF(D3782="OVERALL",SUM('Tracker&amp;Invoice'!$H3826:$AC3826),0)</f>
        <v>0</v>
      </c>
    </row>
    <row r="3783" spans="1:10">
      <c r="A3783" t="e">
        <f t="shared" si="119"/>
        <v>#REF!</v>
      </c>
      <c r="B3783">
        <f>IF(AND('Tracker&amp;Invoice'!A3827&lt;&gt;"",'Tracker&amp;Invoice'!A3827&lt;&gt;"ITEM",'Tracker&amp;Invoice'!A3825="ITEM"),1,0)</f>
        <v>0</v>
      </c>
      <c r="C3783" t="str">
        <f>IF(B3783=1,'Tracker&amp;Invoice'!A3827,C3782)</f>
        <v>NBQ-023</v>
      </c>
      <c r="D3783" t="str">
        <f>IF(LEFT(TRIM('Tracker&amp;Invoice'!B3827),9)="INVOICE #","INVOICE",IF(TRIM('Tracker&amp;Invoice'!B3827)="Overall Completion INVOICE","OVERALL",""))</f>
        <v/>
      </c>
      <c r="E3783" t="str">
        <f>IF(D3783="INVOICE",VALUE(MID(TRIM('Tracker&amp;Invoice'!B3827),10,10)),"")</f>
        <v/>
      </c>
      <c r="F3783">
        <f>IF(B3783=1,IFERROR(LOOKUP(2,1/('Tracker&amp;Invoice'!$H3827:$AC3827&lt;&gt;""),COLUMN('Tracker&amp;Invoice'!$H3827:$AC3827)),8),F3782)</f>
        <v>14</v>
      </c>
      <c r="G3783">
        <f>IF(D3783="OVERALL",IFERROR(LOOKUP(2,1/('Tracker&amp;Invoice'!$H3827:$AC3827&lt;&gt;""),COLUMN('Tracker&amp;Invoice'!$H3827:$AC3827)),8),G3784)</f>
        <v>15</v>
      </c>
      <c r="H3783">
        <f t="shared" si="118"/>
        <v>15</v>
      </c>
      <c r="I3783" s="29">
        <f>IF(D3783="INVOICE",SUM('Tracker&amp;Invoice'!$H3827:INDEX('Tracker&amp;Invoice'!$A3827:$AC3827,1,H3783)),0)</f>
        <v>0</v>
      </c>
      <c r="J3783" s="29">
        <f>IF(D3783="OVERALL",SUM('Tracker&amp;Invoice'!$H3827:$AC3827),0)</f>
        <v>0</v>
      </c>
    </row>
    <row r="3784" spans="1:10">
      <c r="A3784" t="e">
        <f t="shared" si="119"/>
        <v>#REF!</v>
      </c>
      <c r="B3784">
        <f>IF(AND('Tracker&amp;Invoice'!A3828&lt;&gt;"",'Tracker&amp;Invoice'!A3828&lt;&gt;"ITEM",'Tracker&amp;Invoice'!A3826="ITEM"),1,0)</f>
        <v>0</v>
      </c>
      <c r="C3784" t="str">
        <f>IF(B3784=1,'Tracker&amp;Invoice'!A3828,C3783)</f>
        <v>NBQ-023</v>
      </c>
      <c r="D3784" t="str">
        <f>IF(LEFT(TRIM('Tracker&amp;Invoice'!B3828),9)="INVOICE #","INVOICE",IF(TRIM('Tracker&amp;Invoice'!B3828)="Overall Completion INVOICE","OVERALL",""))</f>
        <v/>
      </c>
      <c r="E3784" t="str">
        <f>IF(D3784="INVOICE",VALUE(MID(TRIM('Tracker&amp;Invoice'!B3828),10,10)),"")</f>
        <v/>
      </c>
      <c r="F3784">
        <f>IF(B3784=1,IFERROR(LOOKUP(2,1/('Tracker&amp;Invoice'!$H3828:$AC3828&lt;&gt;""),COLUMN('Tracker&amp;Invoice'!$H3828:$AC3828)),8),F3783)</f>
        <v>14</v>
      </c>
      <c r="G3784">
        <f>IF(D3784="OVERALL",IFERROR(LOOKUP(2,1/('Tracker&amp;Invoice'!$H3828:$AC3828&lt;&gt;""),COLUMN('Tracker&amp;Invoice'!$H3828:$AC3828)),8),G3785)</f>
        <v>15</v>
      </c>
      <c r="H3784">
        <f t="shared" si="118"/>
        <v>15</v>
      </c>
      <c r="I3784" s="29">
        <f>IF(D3784="INVOICE",SUM('Tracker&amp;Invoice'!$H3828:INDEX('Tracker&amp;Invoice'!$A3828:$AC3828,1,H3784)),0)</f>
        <v>0</v>
      </c>
      <c r="J3784" s="29">
        <f>IF(D3784="OVERALL",SUM('Tracker&amp;Invoice'!$H3828:$AC3828),0)</f>
        <v>0</v>
      </c>
    </row>
    <row r="3785" spans="1:10">
      <c r="A3785" t="e">
        <f t="shared" si="119"/>
        <v>#REF!</v>
      </c>
      <c r="B3785">
        <f>IF(AND('Tracker&amp;Invoice'!A3829&lt;&gt;"",'Tracker&amp;Invoice'!A3829&lt;&gt;"ITEM",'Tracker&amp;Invoice'!A3827="ITEM"),1,0)</f>
        <v>1</v>
      </c>
      <c r="C3785" t="str">
        <f>IF(B3785=1,'Tracker&amp;Invoice'!A3829,C3784)</f>
        <v>NBQ-024</v>
      </c>
      <c r="D3785" t="str">
        <f>IF(LEFT(TRIM('Tracker&amp;Invoice'!B3829),9)="INVOICE #","INVOICE",IF(TRIM('Tracker&amp;Invoice'!B3829)="Overall Completion INVOICE","OVERALL",""))</f>
        <v/>
      </c>
      <c r="E3785" t="str">
        <f>IF(D3785="INVOICE",VALUE(MID(TRIM('Tracker&amp;Invoice'!B3829),10,10)),"")</f>
        <v/>
      </c>
      <c r="F3785">
        <f>IF(B3785=1,IFERROR(LOOKUP(2,1/('Tracker&amp;Invoice'!$H3829:$AC3829&lt;&gt;""),COLUMN('Tracker&amp;Invoice'!$H3829:$AC3829)),8),F3784)</f>
        <v>14</v>
      </c>
      <c r="G3785">
        <f>IF(D3785="OVERALL",IFERROR(LOOKUP(2,1/('Tracker&amp;Invoice'!$H3829:$AC3829&lt;&gt;""),COLUMN('Tracker&amp;Invoice'!$H3829:$AC3829)),8),G3786)</f>
        <v>15</v>
      </c>
      <c r="H3785">
        <f t="shared" si="118"/>
        <v>15</v>
      </c>
      <c r="I3785" s="29">
        <f>IF(D3785="INVOICE",SUM('Tracker&amp;Invoice'!$H3829:INDEX('Tracker&amp;Invoice'!$A3829:$AC3829,1,H3785)),0)</f>
        <v>0</v>
      </c>
      <c r="J3785" s="29">
        <f>IF(D3785="OVERALL",SUM('Tracker&amp;Invoice'!$H3829:$AC3829),0)</f>
        <v>0</v>
      </c>
    </row>
    <row r="3786" spans="1:10">
      <c r="A3786" t="e">
        <f t="shared" si="119"/>
        <v>#REF!</v>
      </c>
      <c r="B3786">
        <f>IF(AND('Tracker&amp;Invoice'!A3830&lt;&gt;"",'Tracker&amp;Invoice'!A3830&lt;&gt;"ITEM",'Tracker&amp;Invoice'!A3828="ITEM"),1,0)</f>
        <v>0</v>
      </c>
      <c r="C3786" t="str">
        <f>IF(B3786=1,'Tracker&amp;Invoice'!A3830,C3785)</f>
        <v>NBQ-024</v>
      </c>
      <c r="D3786" t="str">
        <f>IF(LEFT(TRIM('Tracker&amp;Invoice'!B3830),9)="INVOICE #","INVOICE",IF(TRIM('Tracker&amp;Invoice'!B3830)="Overall Completion INVOICE","OVERALL",""))</f>
        <v/>
      </c>
      <c r="E3786" t="str">
        <f>IF(D3786="INVOICE",VALUE(MID(TRIM('Tracker&amp;Invoice'!B3830),10,10)),"")</f>
        <v/>
      </c>
      <c r="F3786">
        <f>IF(B3786=1,IFERROR(LOOKUP(2,1/('Tracker&amp;Invoice'!$H3830:$AC3830&lt;&gt;""),COLUMN('Tracker&amp;Invoice'!$H3830:$AC3830)),8),F3785)</f>
        <v>14</v>
      </c>
      <c r="G3786">
        <f>IF(D3786="OVERALL",IFERROR(LOOKUP(2,1/('Tracker&amp;Invoice'!$H3830:$AC3830&lt;&gt;""),COLUMN('Tracker&amp;Invoice'!$H3830:$AC3830)),8),G3787)</f>
        <v>15</v>
      </c>
      <c r="H3786">
        <f t="shared" si="118"/>
        <v>15</v>
      </c>
      <c r="I3786" s="29">
        <f>IF(D3786="INVOICE",SUM('Tracker&amp;Invoice'!$H3830:INDEX('Tracker&amp;Invoice'!$A3830:$AC3830,1,H3786)),0)</f>
        <v>0</v>
      </c>
      <c r="J3786" s="29">
        <f>IF(D3786="OVERALL",SUM('Tracker&amp;Invoice'!$H3830:$AC3830),0)</f>
        <v>0</v>
      </c>
    </row>
    <row r="3787" spans="1:10">
      <c r="A3787" t="e">
        <f t="shared" si="119"/>
        <v>#REF!</v>
      </c>
      <c r="B3787">
        <f>IF(AND('Tracker&amp;Invoice'!A3831&lt;&gt;"",'Tracker&amp;Invoice'!A3831&lt;&gt;"ITEM",'Tracker&amp;Invoice'!A3829="ITEM"),1,0)</f>
        <v>0</v>
      </c>
      <c r="C3787" t="str">
        <f>IF(B3787=1,'Tracker&amp;Invoice'!A3831,C3786)</f>
        <v>NBQ-024</v>
      </c>
      <c r="D3787" t="str">
        <f>IF(LEFT(TRIM('Tracker&amp;Invoice'!B3831),9)="INVOICE #","INVOICE",IF(TRIM('Tracker&amp;Invoice'!B3831)="Overall Completion INVOICE","OVERALL",""))</f>
        <v/>
      </c>
      <c r="E3787" t="str">
        <f>IF(D3787="INVOICE",VALUE(MID(TRIM('Tracker&amp;Invoice'!B3831),10,10)),"")</f>
        <v/>
      </c>
      <c r="F3787">
        <f>IF(B3787=1,IFERROR(LOOKUP(2,1/('Tracker&amp;Invoice'!$H3831:$AC3831&lt;&gt;""),COLUMN('Tracker&amp;Invoice'!$H3831:$AC3831)),8),F3786)</f>
        <v>14</v>
      </c>
      <c r="G3787">
        <f>IF(D3787="OVERALL",IFERROR(LOOKUP(2,1/('Tracker&amp;Invoice'!$H3831:$AC3831&lt;&gt;""),COLUMN('Tracker&amp;Invoice'!$H3831:$AC3831)),8),G3788)</f>
        <v>15</v>
      </c>
      <c r="H3787">
        <f t="shared" si="118"/>
        <v>15</v>
      </c>
      <c r="I3787" s="29">
        <f>IF(D3787="INVOICE",SUM('Tracker&amp;Invoice'!$H3831:INDEX('Tracker&amp;Invoice'!$A3831:$AC3831,1,H3787)),0)</f>
        <v>0</v>
      </c>
      <c r="J3787" s="29">
        <f>IF(D3787="OVERALL",SUM('Tracker&amp;Invoice'!$H3831:$AC3831),0)</f>
        <v>0</v>
      </c>
    </row>
    <row r="3788" spans="1:10">
      <c r="A3788" t="e">
        <f t="shared" si="119"/>
        <v>#REF!</v>
      </c>
      <c r="B3788">
        <f>IF(AND('Tracker&amp;Invoice'!A3832&lt;&gt;"",'Tracker&amp;Invoice'!A3832&lt;&gt;"ITEM",'Tracker&amp;Invoice'!A3830="ITEM"),1,0)</f>
        <v>0</v>
      </c>
      <c r="C3788" t="str">
        <f>IF(B3788=1,'Tracker&amp;Invoice'!A3832,C3787)</f>
        <v>NBQ-024</v>
      </c>
      <c r="D3788" t="str">
        <f>IF(LEFT(TRIM('Tracker&amp;Invoice'!B3832),9)="INVOICE #","INVOICE",IF(TRIM('Tracker&amp;Invoice'!B3832)="Overall Completion INVOICE","OVERALL",""))</f>
        <v/>
      </c>
      <c r="E3788" t="str">
        <f>IF(D3788="INVOICE",VALUE(MID(TRIM('Tracker&amp;Invoice'!B3832),10,10)),"")</f>
        <v/>
      </c>
      <c r="F3788">
        <f>IF(B3788=1,IFERROR(LOOKUP(2,1/('Tracker&amp;Invoice'!$H3832:$AC3832&lt;&gt;""),COLUMN('Tracker&amp;Invoice'!$H3832:$AC3832)),8),F3787)</f>
        <v>14</v>
      </c>
      <c r="G3788">
        <f>IF(D3788="OVERALL",IFERROR(LOOKUP(2,1/('Tracker&amp;Invoice'!$H3832:$AC3832&lt;&gt;""),COLUMN('Tracker&amp;Invoice'!$H3832:$AC3832)),8),G3789)</f>
        <v>15</v>
      </c>
      <c r="H3788">
        <f t="shared" si="118"/>
        <v>15</v>
      </c>
      <c r="I3788" s="29">
        <f>IF(D3788="INVOICE",SUM('Tracker&amp;Invoice'!$H3832:INDEX('Tracker&amp;Invoice'!$A3832:$AC3832,1,H3788)),0)</f>
        <v>0</v>
      </c>
      <c r="J3788" s="29">
        <f>IF(D3788="OVERALL",SUM('Tracker&amp;Invoice'!$H3832:$AC3832),0)</f>
        <v>0</v>
      </c>
    </row>
    <row r="3789" spans="1:10">
      <c r="A3789" t="e">
        <f t="shared" si="119"/>
        <v>#REF!</v>
      </c>
      <c r="B3789">
        <f>IF(AND('Tracker&amp;Invoice'!A3833&lt;&gt;"",'Tracker&amp;Invoice'!A3833&lt;&gt;"ITEM",'Tracker&amp;Invoice'!A3831="ITEM"),1,0)</f>
        <v>0</v>
      </c>
      <c r="C3789" t="str">
        <f>IF(B3789=1,'Tracker&amp;Invoice'!A3833,C3788)</f>
        <v>NBQ-024</v>
      </c>
      <c r="D3789" t="str">
        <f>IF(LEFT(TRIM('Tracker&amp;Invoice'!B3833),9)="INVOICE #","INVOICE",IF(TRIM('Tracker&amp;Invoice'!B3833)="Overall Completion INVOICE","OVERALL",""))</f>
        <v/>
      </c>
      <c r="E3789" t="str">
        <f>IF(D3789="INVOICE",VALUE(MID(TRIM('Tracker&amp;Invoice'!B3833),10,10)),"")</f>
        <v/>
      </c>
      <c r="F3789">
        <f>IF(B3789=1,IFERROR(LOOKUP(2,1/('Tracker&amp;Invoice'!$H3833:$AC3833&lt;&gt;""),COLUMN('Tracker&amp;Invoice'!$H3833:$AC3833)),8),F3788)</f>
        <v>14</v>
      </c>
      <c r="G3789">
        <f>IF(D3789="OVERALL",IFERROR(LOOKUP(2,1/('Tracker&amp;Invoice'!$H3833:$AC3833&lt;&gt;""),COLUMN('Tracker&amp;Invoice'!$H3833:$AC3833)),8),G3790)</f>
        <v>15</v>
      </c>
      <c r="H3789">
        <f t="shared" si="118"/>
        <v>15</v>
      </c>
      <c r="I3789" s="29">
        <f>IF(D3789="INVOICE",SUM('Tracker&amp;Invoice'!$H3833:INDEX('Tracker&amp;Invoice'!$A3833:$AC3833,1,H3789)),0)</f>
        <v>0</v>
      </c>
      <c r="J3789" s="29">
        <f>IF(D3789="OVERALL",SUM('Tracker&amp;Invoice'!$H3833:$AC3833),0)</f>
        <v>0</v>
      </c>
    </row>
    <row r="3790" spans="1:10">
      <c r="A3790" t="e">
        <f t="shared" si="119"/>
        <v>#REF!</v>
      </c>
      <c r="B3790">
        <f>IF(AND('Tracker&amp;Invoice'!A3834&lt;&gt;"",'Tracker&amp;Invoice'!A3834&lt;&gt;"ITEM",'Tracker&amp;Invoice'!A3832="ITEM"),1,0)</f>
        <v>0</v>
      </c>
      <c r="C3790" t="str">
        <f>IF(B3790=1,'Tracker&amp;Invoice'!A3834,C3789)</f>
        <v>NBQ-024</v>
      </c>
      <c r="D3790" t="str">
        <f>IF(LEFT(TRIM('Tracker&amp;Invoice'!B3834),9)="INVOICE #","INVOICE",IF(TRIM('Tracker&amp;Invoice'!B3834)="Overall Completion INVOICE","OVERALL",""))</f>
        <v/>
      </c>
      <c r="E3790" t="str">
        <f>IF(D3790="INVOICE",VALUE(MID(TRIM('Tracker&amp;Invoice'!B3834),10,10)),"")</f>
        <v/>
      </c>
      <c r="F3790">
        <f>IF(B3790=1,IFERROR(LOOKUP(2,1/('Tracker&amp;Invoice'!$H3834:$AC3834&lt;&gt;""),COLUMN('Tracker&amp;Invoice'!$H3834:$AC3834)),8),F3789)</f>
        <v>14</v>
      </c>
      <c r="G3790">
        <f>IF(D3790="OVERALL",IFERROR(LOOKUP(2,1/('Tracker&amp;Invoice'!$H3834:$AC3834&lt;&gt;""),COLUMN('Tracker&amp;Invoice'!$H3834:$AC3834)),8),G3791)</f>
        <v>15</v>
      </c>
      <c r="H3790">
        <f t="shared" si="118"/>
        <v>15</v>
      </c>
      <c r="I3790" s="29">
        <f>IF(D3790="INVOICE",SUM('Tracker&amp;Invoice'!$H3834:INDEX('Tracker&amp;Invoice'!$A3834:$AC3834,1,H3790)),0)</f>
        <v>0</v>
      </c>
      <c r="J3790" s="29">
        <f>IF(D3790="OVERALL",SUM('Tracker&amp;Invoice'!$H3834:$AC3834),0)</f>
        <v>0</v>
      </c>
    </row>
    <row r="3791" spans="1:10">
      <c r="A3791" t="e">
        <f t="shared" si="119"/>
        <v>#REF!</v>
      </c>
      <c r="B3791">
        <f>IF(AND('Tracker&amp;Invoice'!A3835&lt;&gt;"",'Tracker&amp;Invoice'!A3835&lt;&gt;"ITEM",'Tracker&amp;Invoice'!A3833="ITEM"),1,0)</f>
        <v>0</v>
      </c>
      <c r="C3791" t="str">
        <f>IF(B3791=1,'Tracker&amp;Invoice'!A3835,C3790)</f>
        <v>NBQ-024</v>
      </c>
      <c r="D3791" t="str">
        <f>IF(LEFT(TRIM('Tracker&amp;Invoice'!B3835),9)="INVOICE #","INVOICE",IF(TRIM('Tracker&amp;Invoice'!B3835)="Overall Completion INVOICE","OVERALL",""))</f>
        <v/>
      </c>
      <c r="E3791" t="str">
        <f>IF(D3791="INVOICE",VALUE(MID(TRIM('Tracker&amp;Invoice'!B3835),10,10)),"")</f>
        <v/>
      </c>
      <c r="F3791">
        <f>IF(B3791=1,IFERROR(LOOKUP(2,1/('Tracker&amp;Invoice'!$H3835:$AC3835&lt;&gt;""),COLUMN('Tracker&amp;Invoice'!$H3835:$AC3835)),8),F3790)</f>
        <v>14</v>
      </c>
      <c r="G3791">
        <f>IF(D3791="OVERALL",IFERROR(LOOKUP(2,1/('Tracker&amp;Invoice'!$H3835:$AC3835&lt;&gt;""),COLUMN('Tracker&amp;Invoice'!$H3835:$AC3835)),8),G3792)</f>
        <v>15</v>
      </c>
      <c r="H3791">
        <f t="shared" si="118"/>
        <v>15</v>
      </c>
      <c r="I3791" s="29">
        <f>IF(D3791="INVOICE",SUM('Tracker&amp;Invoice'!$H3835:INDEX('Tracker&amp;Invoice'!$A3835:$AC3835,1,H3791)),0)</f>
        <v>0</v>
      </c>
      <c r="J3791" s="29">
        <f>IF(D3791="OVERALL",SUM('Tracker&amp;Invoice'!$H3835:$AC3835),0)</f>
        <v>0</v>
      </c>
    </row>
    <row r="3792" spans="1:10">
      <c r="A3792" t="e">
        <f t="shared" si="119"/>
        <v>#REF!</v>
      </c>
      <c r="B3792">
        <f>IF(AND('Tracker&amp;Invoice'!A3836&lt;&gt;"",'Tracker&amp;Invoice'!A3836&lt;&gt;"ITEM",'Tracker&amp;Invoice'!A3834="ITEM"),1,0)</f>
        <v>0</v>
      </c>
      <c r="C3792" t="str">
        <f>IF(B3792=1,'Tracker&amp;Invoice'!A3836,C3791)</f>
        <v>NBQ-024</v>
      </c>
      <c r="D3792" t="str">
        <f>IF(LEFT(TRIM('Tracker&amp;Invoice'!B3836),9)="INVOICE #","INVOICE",IF(TRIM('Tracker&amp;Invoice'!B3836)="Overall Completion INVOICE","OVERALL",""))</f>
        <v/>
      </c>
      <c r="E3792" t="str">
        <f>IF(D3792="INVOICE",VALUE(MID(TRIM('Tracker&amp;Invoice'!B3836),10,10)),"")</f>
        <v/>
      </c>
      <c r="F3792">
        <f>IF(B3792=1,IFERROR(LOOKUP(2,1/('Tracker&amp;Invoice'!$H3836:$AC3836&lt;&gt;""),COLUMN('Tracker&amp;Invoice'!$H3836:$AC3836)),8),F3791)</f>
        <v>14</v>
      </c>
      <c r="G3792">
        <f>IF(D3792="OVERALL",IFERROR(LOOKUP(2,1/('Tracker&amp;Invoice'!$H3836:$AC3836&lt;&gt;""),COLUMN('Tracker&amp;Invoice'!$H3836:$AC3836)),8),G3793)</f>
        <v>15</v>
      </c>
      <c r="H3792">
        <f t="shared" si="118"/>
        <v>15</v>
      </c>
      <c r="I3792" s="29">
        <f>IF(D3792="INVOICE",SUM('Tracker&amp;Invoice'!$H3836:INDEX('Tracker&amp;Invoice'!$A3836:$AC3836,1,H3792)),0)</f>
        <v>0</v>
      </c>
      <c r="J3792" s="29">
        <f>IF(D3792="OVERALL",SUM('Tracker&amp;Invoice'!$H3836:$AC3836),0)</f>
        <v>0</v>
      </c>
    </row>
    <row r="3793" spans="1:10">
      <c r="A3793" t="e">
        <f t="shared" si="119"/>
        <v>#REF!</v>
      </c>
      <c r="B3793">
        <f>IF(AND('Tracker&amp;Invoice'!A3837&lt;&gt;"",'Tracker&amp;Invoice'!A3837&lt;&gt;"ITEM",'Tracker&amp;Invoice'!A3835="ITEM"),1,0)</f>
        <v>0</v>
      </c>
      <c r="C3793" t="str">
        <f>IF(B3793=1,'Tracker&amp;Invoice'!A3837,C3792)</f>
        <v>NBQ-024</v>
      </c>
      <c r="D3793" t="str">
        <f>IF(LEFT(TRIM('Tracker&amp;Invoice'!B3837),9)="INVOICE #","INVOICE",IF(TRIM('Tracker&amp;Invoice'!B3837)="Overall Completion INVOICE","OVERALL",""))</f>
        <v/>
      </c>
      <c r="E3793" t="str">
        <f>IF(D3793="INVOICE",VALUE(MID(TRIM('Tracker&amp;Invoice'!B3837),10,10)),"")</f>
        <v/>
      </c>
      <c r="F3793">
        <f>IF(B3793=1,IFERROR(LOOKUP(2,1/('Tracker&amp;Invoice'!$H3837:$AC3837&lt;&gt;""),COLUMN('Tracker&amp;Invoice'!$H3837:$AC3837)),8),F3792)</f>
        <v>14</v>
      </c>
      <c r="G3793">
        <f>IF(D3793="OVERALL",IFERROR(LOOKUP(2,1/('Tracker&amp;Invoice'!$H3837:$AC3837&lt;&gt;""),COLUMN('Tracker&amp;Invoice'!$H3837:$AC3837)),8),G3794)</f>
        <v>15</v>
      </c>
      <c r="H3793">
        <f t="shared" si="118"/>
        <v>15</v>
      </c>
      <c r="I3793" s="29">
        <f>IF(D3793="INVOICE",SUM('Tracker&amp;Invoice'!$H3837:INDEX('Tracker&amp;Invoice'!$A3837:$AC3837,1,H3793)),0)</f>
        <v>0</v>
      </c>
      <c r="J3793" s="29">
        <f>IF(D3793="OVERALL",SUM('Tracker&amp;Invoice'!$H3837:$AC3837),0)</f>
        <v>0</v>
      </c>
    </row>
    <row r="3794" spans="1:10">
      <c r="A3794" t="e">
        <f t="shared" si="119"/>
        <v>#REF!</v>
      </c>
      <c r="B3794">
        <f>IF(AND('Tracker&amp;Invoice'!A3838&lt;&gt;"",'Tracker&amp;Invoice'!A3838&lt;&gt;"ITEM",'Tracker&amp;Invoice'!A3836="ITEM"),1,0)</f>
        <v>0</v>
      </c>
      <c r="C3794" t="str">
        <f>IF(B3794=1,'Tracker&amp;Invoice'!A3838,C3793)</f>
        <v>NBQ-024</v>
      </c>
      <c r="D3794" t="str">
        <f>IF(LEFT(TRIM('Tracker&amp;Invoice'!B3838),9)="INVOICE #","INVOICE",IF(TRIM('Tracker&amp;Invoice'!B3838)="Overall Completion INVOICE","OVERALL",""))</f>
        <v/>
      </c>
      <c r="E3794" t="str">
        <f>IF(D3794="INVOICE",VALUE(MID(TRIM('Tracker&amp;Invoice'!B3838),10,10)),"")</f>
        <v/>
      </c>
      <c r="F3794">
        <f>IF(B3794=1,IFERROR(LOOKUP(2,1/('Tracker&amp;Invoice'!$H3838:$AC3838&lt;&gt;""),COLUMN('Tracker&amp;Invoice'!$H3838:$AC3838)),8),F3793)</f>
        <v>14</v>
      </c>
      <c r="G3794">
        <f>IF(D3794="OVERALL",IFERROR(LOOKUP(2,1/('Tracker&amp;Invoice'!$H3838:$AC3838&lt;&gt;""),COLUMN('Tracker&amp;Invoice'!$H3838:$AC3838)),8),G3795)</f>
        <v>15</v>
      </c>
      <c r="H3794">
        <f t="shared" si="118"/>
        <v>15</v>
      </c>
      <c r="I3794" s="29">
        <f>IF(D3794="INVOICE",SUM('Tracker&amp;Invoice'!$H3838:INDEX('Tracker&amp;Invoice'!$A3838:$AC3838,1,H3794)),0)</f>
        <v>0</v>
      </c>
      <c r="J3794" s="29">
        <f>IF(D3794="OVERALL",SUM('Tracker&amp;Invoice'!$H3838:$AC3838),0)</f>
        <v>0</v>
      </c>
    </row>
    <row r="3795" spans="1:10">
      <c r="A3795" t="e">
        <f t="shared" si="119"/>
        <v>#REF!</v>
      </c>
      <c r="B3795">
        <f>IF(AND('Tracker&amp;Invoice'!A3839&lt;&gt;"",'Tracker&amp;Invoice'!A3839&lt;&gt;"ITEM",'Tracker&amp;Invoice'!A3837="ITEM"),1,0)</f>
        <v>0</v>
      </c>
      <c r="C3795" t="str">
        <f>IF(B3795=1,'Tracker&amp;Invoice'!A3839,C3794)</f>
        <v>NBQ-024</v>
      </c>
      <c r="D3795" t="str">
        <f>IF(LEFT(TRIM('Tracker&amp;Invoice'!B3839),9)="INVOICE #","INVOICE",IF(TRIM('Tracker&amp;Invoice'!B3839)="Overall Completion INVOICE","OVERALL",""))</f>
        <v/>
      </c>
      <c r="E3795" t="str">
        <f>IF(D3795="INVOICE",VALUE(MID(TRIM('Tracker&amp;Invoice'!B3839),10,10)),"")</f>
        <v/>
      </c>
      <c r="F3795">
        <f>IF(B3795=1,IFERROR(LOOKUP(2,1/('Tracker&amp;Invoice'!$H3839:$AC3839&lt;&gt;""),COLUMN('Tracker&amp;Invoice'!$H3839:$AC3839)),8),F3794)</f>
        <v>14</v>
      </c>
      <c r="G3795">
        <f>IF(D3795="OVERALL",IFERROR(LOOKUP(2,1/('Tracker&amp;Invoice'!$H3839:$AC3839&lt;&gt;""),COLUMN('Tracker&amp;Invoice'!$H3839:$AC3839)),8),G3796)</f>
        <v>15</v>
      </c>
      <c r="H3795">
        <f t="shared" si="118"/>
        <v>15</v>
      </c>
      <c r="I3795" s="29">
        <f>IF(D3795="INVOICE",SUM('Tracker&amp;Invoice'!$H3839:INDEX('Tracker&amp;Invoice'!$A3839:$AC3839,1,H3795)),0)</f>
        <v>0</v>
      </c>
      <c r="J3795" s="29">
        <f>IF(D3795="OVERALL",SUM('Tracker&amp;Invoice'!$H3839:$AC3839),0)</f>
        <v>0</v>
      </c>
    </row>
    <row r="3796" spans="1:10">
      <c r="A3796" t="e">
        <f t="shared" si="119"/>
        <v>#REF!</v>
      </c>
      <c r="B3796">
        <f>IF(AND('Tracker&amp;Invoice'!A3840&lt;&gt;"",'Tracker&amp;Invoice'!A3840&lt;&gt;"ITEM",'Tracker&amp;Invoice'!A3838="ITEM"),1,0)</f>
        <v>0</v>
      </c>
      <c r="C3796" t="str">
        <f>IF(B3796=1,'Tracker&amp;Invoice'!A3840,C3795)</f>
        <v>NBQ-024</v>
      </c>
      <c r="D3796" t="str">
        <f>IF(LEFT(TRIM('Tracker&amp;Invoice'!B3840),9)="INVOICE #","INVOICE",IF(TRIM('Tracker&amp;Invoice'!B3840)="Overall Completion INVOICE","OVERALL",""))</f>
        <v/>
      </c>
      <c r="E3796" t="str">
        <f>IF(D3796="INVOICE",VALUE(MID(TRIM('Tracker&amp;Invoice'!B3840),10,10)),"")</f>
        <v/>
      </c>
      <c r="F3796">
        <f>IF(B3796=1,IFERROR(LOOKUP(2,1/('Tracker&amp;Invoice'!$H3840:$AC3840&lt;&gt;""),COLUMN('Tracker&amp;Invoice'!$H3840:$AC3840)),8),F3795)</f>
        <v>14</v>
      </c>
      <c r="G3796">
        <f>IF(D3796="OVERALL",IFERROR(LOOKUP(2,1/('Tracker&amp;Invoice'!$H3840:$AC3840&lt;&gt;""),COLUMN('Tracker&amp;Invoice'!$H3840:$AC3840)),8),G3797)</f>
        <v>15</v>
      </c>
      <c r="H3796">
        <f t="shared" si="118"/>
        <v>15</v>
      </c>
      <c r="I3796" s="29">
        <f>IF(D3796="INVOICE",SUM('Tracker&amp;Invoice'!$H3840:INDEX('Tracker&amp;Invoice'!$A3840:$AC3840,1,H3796)),0)</f>
        <v>0</v>
      </c>
      <c r="J3796" s="29">
        <f>IF(D3796="OVERALL",SUM('Tracker&amp;Invoice'!$H3840:$AC3840),0)</f>
        <v>0</v>
      </c>
    </row>
    <row r="3797" spans="1:10">
      <c r="A3797" t="e">
        <f t="shared" si="119"/>
        <v>#REF!</v>
      </c>
      <c r="B3797">
        <f>IF(AND('Tracker&amp;Invoice'!A3841&lt;&gt;"",'Tracker&amp;Invoice'!A3841&lt;&gt;"ITEM",'Tracker&amp;Invoice'!A3839="ITEM"),1,0)</f>
        <v>0</v>
      </c>
      <c r="C3797" t="str">
        <f>IF(B3797=1,'Tracker&amp;Invoice'!A3841,C3796)</f>
        <v>NBQ-024</v>
      </c>
      <c r="D3797" t="str">
        <f>IF(LEFT(TRIM('Tracker&amp;Invoice'!B3841),9)="INVOICE #","INVOICE",IF(TRIM('Tracker&amp;Invoice'!B3841)="Overall Completion INVOICE","OVERALL",""))</f>
        <v/>
      </c>
      <c r="E3797" t="str">
        <f>IF(D3797="INVOICE",VALUE(MID(TRIM('Tracker&amp;Invoice'!B3841),10,10)),"")</f>
        <v/>
      </c>
      <c r="F3797">
        <f>IF(B3797=1,IFERROR(LOOKUP(2,1/('Tracker&amp;Invoice'!$H3841:$AC3841&lt;&gt;""),COLUMN('Tracker&amp;Invoice'!$H3841:$AC3841)),8),F3796)</f>
        <v>14</v>
      </c>
      <c r="G3797">
        <f>IF(D3797="OVERALL",IFERROR(LOOKUP(2,1/('Tracker&amp;Invoice'!$H3841:$AC3841&lt;&gt;""),COLUMN('Tracker&amp;Invoice'!$H3841:$AC3841)),8),G3798)</f>
        <v>15</v>
      </c>
      <c r="H3797">
        <f t="shared" si="118"/>
        <v>15</v>
      </c>
      <c r="I3797" s="29">
        <f>IF(D3797="INVOICE",SUM('Tracker&amp;Invoice'!$H3841:INDEX('Tracker&amp;Invoice'!$A3841:$AC3841,1,H3797)),0)</f>
        <v>0</v>
      </c>
      <c r="J3797" s="29">
        <f>IF(D3797="OVERALL",SUM('Tracker&amp;Invoice'!$H3841:$AC3841),0)</f>
        <v>0</v>
      </c>
    </row>
    <row r="3798" spans="1:10">
      <c r="A3798" t="e">
        <f t="shared" si="119"/>
        <v>#REF!</v>
      </c>
      <c r="B3798">
        <f>IF(AND('Tracker&amp;Invoice'!A3842&lt;&gt;"",'Tracker&amp;Invoice'!A3842&lt;&gt;"ITEM",'Tracker&amp;Invoice'!A3840="ITEM"),1,0)</f>
        <v>0</v>
      </c>
      <c r="C3798" t="str">
        <f>IF(B3798=1,'Tracker&amp;Invoice'!A3842,C3797)</f>
        <v>NBQ-024</v>
      </c>
      <c r="D3798" t="str">
        <f>IF(LEFT(TRIM('Tracker&amp;Invoice'!B3842),9)="INVOICE #","INVOICE",IF(TRIM('Tracker&amp;Invoice'!B3842)="Overall Completion INVOICE","OVERALL",""))</f>
        <v>OVERALL</v>
      </c>
      <c r="E3798" t="str">
        <f>IF(D3798="INVOICE",VALUE(MID(TRIM('Tracker&amp;Invoice'!B3842),10,10)),"")</f>
        <v/>
      </c>
      <c r="F3798">
        <f>IF(B3798=1,IFERROR(LOOKUP(2,1/('Tracker&amp;Invoice'!$H3842:$AC3842&lt;&gt;""),COLUMN('Tracker&amp;Invoice'!$H3842:$AC3842)),8),F3797)</f>
        <v>14</v>
      </c>
      <c r="G3798">
        <f>IF(D3798="OVERALL",IFERROR(LOOKUP(2,1/('Tracker&amp;Invoice'!$H3842:$AC3842&lt;&gt;""),COLUMN('Tracker&amp;Invoice'!$H3842:$AC3842)),8),G3799)</f>
        <v>15</v>
      </c>
      <c r="H3798">
        <f t="shared" si="118"/>
        <v>15</v>
      </c>
      <c r="I3798" s="29">
        <f>IF(D3798="INVOICE",SUM('Tracker&amp;Invoice'!$H3842:INDEX('Tracker&amp;Invoice'!$A3842:$AC3842,1,H3798)),0)</f>
        <v>0</v>
      </c>
      <c r="J3798" s="29">
        <f>IF(D3798="OVERALL",SUM('Tracker&amp;Invoice'!$H3842:$AC3842),0)</f>
        <v>0</v>
      </c>
    </row>
    <row r="3799" spans="1:10">
      <c r="A3799" t="e">
        <f t="shared" si="119"/>
        <v>#REF!</v>
      </c>
      <c r="B3799">
        <f>IF(AND('Tracker&amp;Invoice'!A3843&lt;&gt;"",'Tracker&amp;Invoice'!A3843&lt;&gt;"ITEM",'Tracker&amp;Invoice'!A3841="ITEM"),1,0)</f>
        <v>0</v>
      </c>
      <c r="C3799" t="str">
        <f>IF(B3799=1,'Tracker&amp;Invoice'!A3843,C3798)</f>
        <v>NBQ-024</v>
      </c>
      <c r="D3799" t="str">
        <f>IF(LEFT(TRIM('Tracker&amp;Invoice'!B3843),9)="INVOICE #","INVOICE",IF(TRIM('Tracker&amp;Invoice'!B3843)="Overall Completion INVOICE","OVERALL",""))</f>
        <v/>
      </c>
      <c r="E3799" t="str">
        <f>IF(D3799="INVOICE",VALUE(MID(TRIM('Tracker&amp;Invoice'!B3843),10,10)),"")</f>
        <v/>
      </c>
      <c r="F3799">
        <f>IF(B3799=1,IFERROR(LOOKUP(2,1/('Tracker&amp;Invoice'!$H3843:$AC3843&lt;&gt;""),COLUMN('Tracker&amp;Invoice'!$H3843:$AC3843)),8),F3798)</f>
        <v>14</v>
      </c>
      <c r="G3799">
        <f>IF(D3799="OVERALL",IFERROR(LOOKUP(2,1/('Tracker&amp;Invoice'!$H3843:$AC3843&lt;&gt;""),COLUMN('Tracker&amp;Invoice'!$H3843:$AC3843)),8),G3800)</f>
        <v>15</v>
      </c>
      <c r="H3799">
        <f t="shared" si="118"/>
        <v>15</v>
      </c>
      <c r="I3799" s="29">
        <f>IF(D3799="INVOICE",SUM('Tracker&amp;Invoice'!$H3843:INDEX('Tracker&amp;Invoice'!$A3843:$AC3843,1,H3799)),0)</f>
        <v>0</v>
      </c>
      <c r="J3799" s="29">
        <f>IF(D3799="OVERALL",SUM('Tracker&amp;Invoice'!$H3843:$AC3843),0)</f>
        <v>0</v>
      </c>
    </row>
    <row r="3800" spans="1:10">
      <c r="A3800" t="e">
        <f t="shared" si="119"/>
        <v>#REF!</v>
      </c>
      <c r="B3800">
        <f>IF(AND('Tracker&amp;Invoice'!A3844&lt;&gt;"",'Tracker&amp;Invoice'!A3844&lt;&gt;"ITEM",'Tracker&amp;Invoice'!A3842="ITEM"),1,0)</f>
        <v>0</v>
      </c>
      <c r="C3800" t="str">
        <f>IF(B3800=1,'Tracker&amp;Invoice'!A3844,C3799)</f>
        <v>NBQ-024</v>
      </c>
      <c r="D3800" t="str">
        <f>IF(LEFT(TRIM('Tracker&amp;Invoice'!B3844),9)="INVOICE #","INVOICE",IF(TRIM('Tracker&amp;Invoice'!B3844)="Overall Completion INVOICE","OVERALL",""))</f>
        <v/>
      </c>
      <c r="E3800" t="str">
        <f>IF(D3800="INVOICE",VALUE(MID(TRIM('Tracker&amp;Invoice'!B3844),10,10)),"")</f>
        <v/>
      </c>
      <c r="F3800">
        <f>IF(B3800=1,IFERROR(LOOKUP(2,1/('Tracker&amp;Invoice'!$H3844:$AC3844&lt;&gt;""),COLUMN('Tracker&amp;Invoice'!$H3844:$AC3844)),8),F3799)</f>
        <v>14</v>
      </c>
      <c r="G3800">
        <f>IF(D3800="OVERALL",IFERROR(LOOKUP(2,1/('Tracker&amp;Invoice'!$H3844:$AC3844&lt;&gt;""),COLUMN('Tracker&amp;Invoice'!$H3844:$AC3844)),8),G3801)</f>
        <v>15</v>
      </c>
      <c r="H3800">
        <f t="shared" si="118"/>
        <v>15</v>
      </c>
      <c r="I3800" s="29">
        <f>IF(D3800="INVOICE",SUM('Tracker&amp;Invoice'!$H3844:INDEX('Tracker&amp;Invoice'!$A3844:$AC3844,1,H3800)),0)</f>
        <v>0</v>
      </c>
      <c r="J3800" s="29">
        <f>IF(D3800="OVERALL",SUM('Tracker&amp;Invoice'!$H3844:$AC3844),0)</f>
        <v>0</v>
      </c>
    </row>
    <row r="3801" spans="1:10">
      <c r="A3801" t="e">
        <f t="shared" si="119"/>
        <v>#REF!</v>
      </c>
      <c r="B3801">
        <f>IF(AND('Tracker&amp;Invoice'!A3845&lt;&gt;"",'Tracker&amp;Invoice'!A3845&lt;&gt;"ITEM",'Tracker&amp;Invoice'!A3843="ITEM"),1,0)</f>
        <v>0</v>
      </c>
      <c r="C3801" t="str">
        <f>IF(B3801=1,'Tracker&amp;Invoice'!A3845,C3800)</f>
        <v>NBQ-024</v>
      </c>
      <c r="D3801" t="str">
        <f>IF(LEFT(TRIM('Tracker&amp;Invoice'!B3845),9)="INVOICE #","INVOICE",IF(TRIM('Tracker&amp;Invoice'!B3845)="Overall Completion INVOICE","OVERALL",""))</f>
        <v/>
      </c>
      <c r="E3801" t="str">
        <f>IF(D3801="INVOICE",VALUE(MID(TRIM('Tracker&amp;Invoice'!B3845),10,10)),"")</f>
        <v/>
      </c>
      <c r="F3801">
        <f>IF(B3801=1,IFERROR(LOOKUP(2,1/('Tracker&amp;Invoice'!$H3845:$AC3845&lt;&gt;""),COLUMN('Tracker&amp;Invoice'!$H3845:$AC3845)),8),F3800)</f>
        <v>14</v>
      </c>
      <c r="G3801">
        <f>IF(D3801="OVERALL",IFERROR(LOOKUP(2,1/('Tracker&amp;Invoice'!$H3845:$AC3845&lt;&gt;""),COLUMN('Tracker&amp;Invoice'!$H3845:$AC3845)),8),G3802)</f>
        <v>15</v>
      </c>
      <c r="H3801">
        <f t="shared" si="118"/>
        <v>15</v>
      </c>
      <c r="I3801" s="29">
        <f>IF(D3801="INVOICE",SUM('Tracker&amp;Invoice'!$H3845:INDEX('Tracker&amp;Invoice'!$A3845:$AC3845,1,H3801)),0)</f>
        <v>0</v>
      </c>
      <c r="J3801" s="29">
        <f>IF(D3801="OVERALL",SUM('Tracker&amp;Invoice'!$H3845:$AC3845),0)</f>
        <v>0</v>
      </c>
    </row>
    <row r="3802" spans="1:10">
      <c r="A3802" t="e">
        <f t="shared" si="119"/>
        <v>#REF!</v>
      </c>
      <c r="B3802">
        <f>IF(AND('Tracker&amp;Invoice'!A3846&lt;&gt;"",'Tracker&amp;Invoice'!A3846&lt;&gt;"ITEM",'Tracker&amp;Invoice'!A3844="ITEM"),1,0)</f>
        <v>0</v>
      </c>
      <c r="C3802" t="str">
        <f>IF(B3802=1,'Tracker&amp;Invoice'!A3846,C3801)</f>
        <v>NBQ-024</v>
      </c>
      <c r="D3802" t="str">
        <f>IF(LEFT(TRIM('Tracker&amp;Invoice'!B3846),9)="INVOICE #","INVOICE",IF(TRIM('Tracker&amp;Invoice'!B3846)="Overall Completion INVOICE","OVERALL",""))</f>
        <v/>
      </c>
      <c r="E3802" t="str">
        <f>IF(D3802="INVOICE",VALUE(MID(TRIM('Tracker&amp;Invoice'!B3846),10,10)),"")</f>
        <v/>
      </c>
      <c r="F3802">
        <f>IF(B3802=1,IFERROR(LOOKUP(2,1/('Tracker&amp;Invoice'!$H3846:$AC3846&lt;&gt;""),COLUMN('Tracker&amp;Invoice'!$H3846:$AC3846)),8),F3801)</f>
        <v>14</v>
      </c>
      <c r="G3802">
        <f>IF(D3802="OVERALL",IFERROR(LOOKUP(2,1/('Tracker&amp;Invoice'!$H3846:$AC3846&lt;&gt;""),COLUMN('Tracker&amp;Invoice'!$H3846:$AC3846)),8),G3803)</f>
        <v>15</v>
      </c>
      <c r="H3802">
        <f t="shared" si="118"/>
        <v>15</v>
      </c>
      <c r="I3802" s="29">
        <f>IF(D3802="INVOICE",SUM('Tracker&amp;Invoice'!$H3846:INDEX('Tracker&amp;Invoice'!$A3846:$AC3846,1,H3802)),0)</f>
        <v>0</v>
      </c>
      <c r="J3802" s="29">
        <f>IF(D3802="OVERALL",SUM('Tracker&amp;Invoice'!$H3846:$AC3846),0)</f>
        <v>0</v>
      </c>
    </row>
    <row r="3803" spans="1:10">
      <c r="A3803" t="e">
        <f t="shared" si="119"/>
        <v>#REF!</v>
      </c>
      <c r="B3803">
        <f>IF(AND('Tracker&amp;Invoice'!A3847&lt;&gt;"",'Tracker&amp;Invoice'!A3847&lt;&gt;"ITEM",'Tracker&amp;Invoice'!A3845="ITEM"),1,0)</f>
        <v>0</v>
      </c>
      <c r="C3803" t="str">
        <f>IF(B3803=1,'Tracker&amp;Invoice'!A3847,C3802)</f>
        <v>NBQ-024</v>
      </c>
      <c r="D3803" t="str">
        <f>IF(LEFT(TRIM('Tracker&amp;Invoice'!B3847),9)="INVOICE #","INVOICE",IF(TRIM('Tracker&amp;Invoice'!B3847)="Overall Completion INVOICE","OVERALL",""))</f>
        <v/>
      </c>
      <c r="E3803" t="str">
        <f>IF(D3803="INVOICE",VALUE(MID(TRIM('Tracker&amp;Invoice'!B3847),10,10)),"")</f>
        <v/>
      </c>
      <c r="F3803">
        <f>IF(B3803=1,IFERROR(LOOKUP(2,1/('Tracker&amp;Invoice'!$H3847:$AC3847&lt;&gt;""),COLUMN('Tracker&amp;Invoice'!$H3847:$AC3847)),8),F3802)</f>
        <v>14</v>
      </c>
      <c r="G3803">
        <f>IF(D3803="OVERALL",IFERROR(LOOKUP(2,1/('Tracker&amp;Invoice'!$H3847:$AC3847&lt;&gt;""),COLUMN('Tracker&amp;Invoice'!$H3847:$AC3847)),8),G3804)</f>
        <v>15</v>
      </c>
      <c r="H3803">
        <f t="shared" si="118"/>
        <v>15</v>
      </c>
      <c r="I3803" s="29">
        <f>IF(D3803="INVOICE",SUM('Tracker&amp;Invoice'!$H3847:INDEX('Tracker&amp;Invoice'!$A3847:$AC3847,1,H3803)),0)</f>
        <v>0</v>
      </c>
      <c r="J3803" s="29">
        <f>IF(D3803="OVERALL",SUM('Tracker&amp;Invoice'!$H3847:$AC3847),0)</f>
        <v>0</v>
      </c>
    </row>
    <row r="3804" spans="1:10">
      <c r="A3804" t="e">
        <f t="shared" si="119"/>
        <v>#REF!</v>
      </c>
      <c r="B3804">
        <f>IF(AND('Tracker&amp;Invoice'!A3848&lt;&gt;"",'Tracker&amp;Invoice'!A3848&lt;&gt;"ITEM",'Tracker&amp;Invoice'!A3846="ITEM"),1,0)</f>
        <v>0</v>
      </c>
      <c r="C3804" t="str">
        <f>IF(B3804=1,'Tracker&amp;Invoice'!A3848,C3803)</f>
        <v>NBQ-024</v>
      </c>
      <c r="D3804" t="str">
        <f>IF(LEFT(TRIM('Tracker&amp;Invoice'!B3848),9)="INVOICE #","INVOICE",IF(TRIM('Tracker&amp;Invoice'!B3848)="Overall Completion INVOICE","OVERALL",""))</f>
        <v/>
      </c>
      <c r="E3804" t="str">
        <f>IF(D3804="INVOICE",VALUE(MID(TRIM('Tracker&amp;Invoice'!B3848),10,10)),"")</f>
        <v/>
      </c>
      <c r="F3804">
        <f>IF(B3804=1,IFERROR(LOOKUP(2,1/('Tracker&amp;Invoice'!$H3848:$AC3848&lt;&gt;""),COLUMN('Tracker&amp;Invoice'!$H3848:$AC3848)),8),F3803)</f>
        <v>14</v>
      </c>
      <c r="G3804">
        <f>IF(D3804="OVERALL",IFERROR(LOOKUP(2,1/('Tracker&amp;Invoice'!$H3848:$AC3848&lt;&gt;""),COLUMN('Tracker&amp;Invoice'!$H3848:$AC3848)),8),G3805)</f>
        <v>15</v>
      </c>
      <c r="H3804">
        <f t="shared" si="118"/>
        <v>15</v>
      </c>
      <c r="I3804" s="29">
        <f>IF(D3804="INVOICE",SUM('Tracker&amp;Invoice'!$H3848:INDEX('Tracker&amp;Invoice'!$A3848:$AC3848,1,H3804)),0)</f>
        <v>0</v>
      </c>
      <c r="J3804" s="29">
        <f>IF(D3804="OVERALL",SUM('Tracker&amp;Invoice'!$H3848:$AC3848),0)</f>
        <v>0</v>
      </c>
    </row>
    <row r="3805" spans="1:10">
      <c r="A3805" t="e">
        <f t="shared" si="119"/>
        <v>#REF!</v>
      </c>
      <c r="B3805">
        <f>IF(AND('Tracker&amp;Invoice'!A3849&lt;&gt;"",'Tracker&amp;Invoice'!A3849&lt;&gt;"ITEM",'Tracker&amp;Invoice'!A3847="ITEM"),1,0)</f>
        <v>0</v>
      </c>
      <c r="C3805" t="str">
        <f>IF(B3805=1,'Tracker&amp;Invoice'!A3849,C3804)</f>
        <v>NBQ-024</v>
      </c>
      <c r="D3805" t="str">
        <f>IF(LEFT(TRIM('Tracker&amp;Invoice'!B3849),9)="INVOICE #","INVOICE",IF(TRIM('Tracker&amp;Invoice'!B3849)="Overall Completion INVOICE","OVERALL",""))</f>
        <v/>
      </c>
      <c r="E3805" t="str">
        <f>IF(D3805="INVOICE",VALUE(MID(TRIM('Tracker&amp;Invoice'!B3849),10,10)),"")</f>
        <v/>
      </c>
      <c r="F3805">
        <f>IF(B3805=1,IFERROR(LOOKUP(2,1/('Tracker&amp;Invoice'!$H3849:$AC3849&lt;&gt;""),COLUMN('Tracker&amp;Invoice'!$H3849:$AC3849)),8),F3804)</f>
        <v>14</v>
      </c>
      <c r="G3805">
        <f>IF(D3805="OVERALL",IFERROR(LOOKUP(2,1/('Tracker&amp;Invoice'!$H3849:$AC3849&lt;&gt;""),COLUMN('Tracker&amp;Invoice'!$H3849:$AC3849)),8),G3806)</f>
        <v>15</v>
      </c>
      <c r="H3805">
        <f t="shared" si="118"/>
        <v>15</v>
      </c>
      <c r="I3805" s="29">
        <f>IF(D3805="INVOICE",SUM('Tracker&amp;Invoice'!$H3849:INDEX('Tracker&amp;Invoice'!$A3849:$AC3849,1,H3805)),0)</f>
        <v>0</v>
      </c>
      <c r="J3805" s="29">
        <f>IF(D3805="OVERALL",SUM('Tracker&amp;Invoice'!$H3849:$AC3849),0)</f>
        <v>0</v>
      </c>
    </row>
    <row r="3806" spans="1:10">
      <c r="A3806" t="e">
        <f t="shared" si="119"/>
        <v>#REF!</v>
      </c>
      <c r="B3806">
        <f>IF(AND('Tracker&amp;Invoice'!A3850&lt;&gt;"",'Tracker&amp;Invoice'!A3850&lt;&gt;"ITEM",'Tracker&amp;Invoice'!A3848="ITEM"),1,0)</f>
        <v>0</v>
      </c>
      <c r="C3806" t="str">
        <f>IF(B3806=1,'Tracker&amp;Invoice'!A3850,C3805)</f>
        <v>NBQ-024</v>
      </c>
      <c r="D3806" t="str">
        <f>IF(LEFT(TRIM('Tracker&amp;Invoice'!B3850),9)="INVOICE #","INVOICE",IF(TRIM('Tracker&amp;Invoice'!B3850)="Overall Completion INVOICE","OVERALL",""))</f>
        <v/>
      </c>
      <c r="E3806" t="str">
        <f>IF(D3806="INVOICE",VALUE(MID(TRIM('Tracker&amp;Invoice'!B3850),10,10)),"")</f>
        <v/>
      </c>
      <c r="F3806">
        <f>IF(B3806=1,IFERROR(LOOKUP(2,1/('Tracker&amp;Invoice'!$H3850:$AC3850&lt;&gt;""),COLUMN('Tracker&amp;Invoice'!$H3850:$AC3850)),8),F3805)</f>
        <v>14</v>
      </c>
      <c r="G3806">
        <f>IF(D3806="OVERALL",IFERROR(LOOKUP(2,1/('Tracker&amp;Invoice'!$H3850:$AC3850&lt;&gt;""),COLUMN('Tracker&amp;Invoice'!$H3850:$AC3850)),8),G3807)</f>
        <v>15</v>
      </c>
      <c r="H3806">
        <f t="shared" si="118"/>
        <v>15</v>
      </c>
      <c r="I3806" s="29">
        <f>IF(D3806="INVOICE",SUM('Tracker&amp;Invoice'!$H3850:INDEX('Tracker&amp;Invoice'!$A3850:$AC3850,1,H3806)),0)</f>
        <v>0</v>
      </c>
      <c r="J3806" s="29">
        <f>IF(D3806="OVERALL",SUM('Tracker&amp;Invoice'!$H3850:$AC3850),0)</f>
        <v>0</v>
      </c>
    </row>
    <row r="3807" spans="1:10">
      <c r="A3807" t="e">
        <f t="shared" si="119"/>
        <v>#REF!</v>
      </c>
      <c r="B3807">
        <f>IF(AND('Tracker&amp;Invoice'!A3851&lt;&gt;"",'Tracker&amp;Invoice'!A3851&lt;&gt;"ITEM",'Tracker&amp;Invoice'!A3849="ITEM"),1,0)</f>
        <v>1</v>
      </c>
      <c r="C3807" t="str">
        <f>IF(B3807=1,'Tracker&amp;Invoice'!A3851,C3806)</f>
        <v>NBQ-025</v>
      </c>
      <c r="D3807" t="str">
        <f>IF(LEFT(TRIM('Tracker&amp;Invoice'!B3851),9)="INVOICE #","INVOICE",IF(TRIM('Tracker&amp;Invoice'!B3851)="Overall Completion INVOICE","OVERALL",""))</f>
        <v/>
      </c>
      <c r="E3807" t="str">
        <f>IF(D3807="INVOICE",VALUE(MID(TRIM('Tracker&amp;Invoice'!B3851),10,10)),"")</f>
        <v/>
      </c>
      <c r="F3807">
        <f>IF(B3807=1,IFERROR(LOOKUP(2,1/('Tracker&amp;Invoice'!$H3851:$AC3851&lt;&gt;""),COLUMN('Tracker&amp;Invoice'!$H3851:$AC3851)),8),F3806)</f>
        <v>14</v>
      </c>
      <c r="G3807">
        <f>IF(D3807="OVERALL",IFERROR(LOOKUP(2,1/('Tracker&amp;Invoice'!$H3851:$AC3851&lt;&gt;""),COLUMN('Tracker&amp;Invoice'!$H3851:$AC3851)),8),G3808)</f>
        <v>15</v>
      </c>
      <c r="H3807">
        <f t="shared" si="118"/>
        <v>15</v>
      </c>
      <c r="I3807" s="29">
        <f>IF(D3807="INVOICE",SUM('Tracker&amp;Invoice'!$H3851:INDEX('Tracker&amp;Invoice'!$A3851:$AC3851,1,H3807)),0)</f>
        <v>0</v>
      </c>
      <c r="J3807" s="29">
        <f>IF(D3807="OVERALL",SUM('Tracker&amp;Invoice'!$H3851:$AC3851),0)</f>
        <v>0</v>
      </c>
    </row>
    <row r="3808" spans="1:10">
      <c r="A3808" t="e">
        <f t="shared" si="119"/>
        <v>#REF!</v>
      </c>
      <c r="B3808">
        <f>IF(AND('Tracker&amp;Invoice'!A3852&lt;&gt;"",'Tracker&amp;Invoice'!A3852&lt;&gt;"ITEM",'Tracker&amp;Invoice'!A3850="ITEM"),1,0)</f>
        <v>0</v>
      </c>
      <c r="C3808" t="str">
        <f>IF(B3808=1,'Tracker&amp;Invoice'!A3852,C3807)</f>
        <v>NBQ-025</v>
      </c>
      <c r="D3808" t="str">
        <f>IF(LEFT(TRIM('Tracker&amp;Invoice'!B3852),9)="INVOICE #","INVOICE",IF(TRIM('Tracker&amp;Invoice'!B3852)="Overall Completion INVOICE","OVERALL",""))</f>
        <v/>
      </c>
      <c r="E3808" t="str">
        <f>IF(D3808="INVOICE",VALUE(MID(TRIM('Tracker&amp;Invoice'!B3852),10,10)),"")</f>
        <v/>
      </c>
      <c r="F3808">
        <f>IF(B3808=1,IFERROR(LOOKUP(2,1/('Tracker&amp;Invoice'!$H3852:$AC3852&lt;&gt;""),COLUMN('Tracker&amp;Invoice'!$H3852:$AC3852)),8),F3807)</f>
        <v>14</v>
      </c>
      <c r="G3808">
        <f>IF(D3808="OVERALL",IFERROR(LOOKUP(2,1/('Tracker&amp;Invoice'!$H3852:$AC3852&lt;&gt;""),COLUMN('Tracker&amp;Invoice'!$H3852:$AC3852)),8),G3809)</f>
        <v>15</v>
      </c>
      <c r="H3808">
        <f t="shared" si="118"/>
        <v>15</v>
      </c>
      <c r="I3808" s="29">
        <f>IF(D3808="INVOICE",SUM('Tracker&amp;Invoice'!$H3852:INDEX('Tracker&amp;Invoice'!$A3852:$AC3852,1,H3808)),0)</f>
        <v>0</v>
      </c>
      <c r="J3808" s="29">
        <f>IF(D3808="OVERALL",SUM('Tracker&amp;Invoice'!$H3852:$AC3852),0)</f>
        <v>0</v>
      </c>
    </row>
    <row r="3809" spans="1:10">
      <c r="A3809" t="e">
        <f t="shared" si="119"/>
        <v>#REF!</v>
      </c>
      <c r="B3809">
        <f>IF(AND('Tracker&amp;Invoice'!A3853&lt;&gt;"",'Tracker&amp;Invoice'!A3853&lt;&gt;"ITEM",'Tracker&amp;Invoice'!A3851="ITEM"),1,0)</f>
        <v>0</v>
      </c>
      <c r="C3809" t="str">
        <f>IF(B3809=1,'Tracker&amp;Invoice'!A3853,C3808)</f>
        <v>NBQ-025</v>
      </c>
      <c r="D3809" t="str">
        <f>IF(LEFT(TRIM('Tracker&amp;Invoice'!B3853),9)="INVOICE #","INVOICE",IF(TRIM('Tracker&amp;Invoice'!B3853)="Overall Completion INVOICE","OVERALL",""))</f>
        <v/>
      </c>
      <c r="E3809" t="str">
        <f>IF(D3809="INVOICE",VALUE(MID(TRIM('Tracker&amp;Invoice'!B3853),10,10)),"")</f>
        <v/>
      </c>
      <c r="F3809">
        <f>IF(B3809=1,IFERROR(LOOKUP(2,1/('Tracker&amp;Invoice'!$H3853:$AC3853&lt;&gt;""),COLUMN('Tracker&amp;Invoice'!$H3853:$AC3853)),8),F3808)</f>
        <v>14</v>
      </c>
      <c r="G3809">
        <f>IF(D3809="OVERALL",IFERROR(LOOKUP(2,1/('Tracker&amp;Invoice'!$H3853:$AC3853&lt;&gt;""),COLUMN('Tracker&amp;Invoice'!$H3853:$AC3853)),8),G3810)</f>
        <v>15</v>
      </c>
      <c r="H3809">
        <f t="shared" si="118"/>
        <v>15</v>
      </c>
      <c r="I3809" s="29">
        <f>IF(D3809="INVOICE",SUM('Tracker&amp;Invoice'!$H3853:INDEX('Tracker&amp;Invoice'!$A3853:$AC3853,1,H3809)),0)</f>
        <v>0</v>
      </c>
      <c r="J3809" s="29">
        <f>IF(D3809="OVERALL",SUM('Tracker&amp;Invoice'!$H3853:$AC3853),0)</f>
        <v>0</v>
      </c>
    </row>
    <row r="3810" spans="1:10">
      <c r="A3810" t="e">
        <f t="shared" si="119"/>
        <v>#REF!</v>
      </c>
      <c r="B3810">
        <f>IF(AND('Tracker&amp;Invoice'!A3854&lt;&gt;"",'Tracker&amp;Invoice'!A3854&lt;&gt;"ITEM",'Tracker&amp;Invoice'!A3852="ITEM"),1,0)</f>
        <v>0</v>
      </c>
      <c r="C3810" t="str">
        <f>IF(B3810=1,'Tracker&amp;Invoice'!A3854,C3809)</f>
        <v>NBQ-025</v>
      </c>
      <c r="D3810" t="str">
        <f>IF(LEFT(TRIM('Tracker&amp;Invoice'!B3854),9)="INVOICE #","INVOICE",IF(TRIM('Tracker&amp;Invoice'!B3854)="Overall Completion INVOICE","OVERALL",""))</f>
        <v>INVOICE</v>
      </c>
      <c r="E3810">
        <f>IF(D3810="INVOICE",VALUE(MID(TRIM('Tracker&amp;Invoice'!B3854),10,10)),"")</f>
        <v>27</v>
      </c>
      <c r="F3810">
        <f>IF(B3810=1,IFERROR(LOOKUP(2,1/('Tracker&amp;Invoice'!$H3854:$AC3854&lt;&gt;""),COLUMN('Tracker&amp;Invoice'!$H3854:$AC3854)),8),F3809)</f>
        <v>14</v>
      </c>
      <c r="G3810">
        <f>IF(D3810="OVERALL",IFERROR(LOOKUP(2,1/('Tracker&amp;Invoice'!$H3854:$AC3854&lt;&gt;""),COLUMN('Tracker&amp;Invoice'!$H3854:$AC3854)),8),G3811)</f>
        <v>15</v>
      </c>
      <c r="H3810">
        <f t="shared" si="118"/>
        <v>15</v>
      </c>
      <c r="I3810" s="29">
        <f>IF(D3810="INVOICE",SUM('Tracker&amp;Invoice'!$H3854:INDEX('Tracker&amp;Invoice'!$A3854:$AC3854,1,H3810)),0)</f>
        <v>18850</v>
      </c>
      <c r="J3810" s="29">
        <f>IF(D3810="OVERALL",SUM('Tracker&amp;Invoice'!$H3854:$AC3854),0)</f>
        <v>0</v>
      </c>
    </row>
    <row r="3811" spans="1:10">
      <c r="A3811" t="e">
        <f t="shared" si="119"/>
        <v>#REF!</v>
      </c>
      <c r="B3811">
        <f>IF(AND('Tracker&amp;Invoice'!A3855&lt;&gt;"",'Tracker&amp;Invoice'!A3855&lt;&gt;"ITEM",'Tracker&amp;Invoice'!A3853="ITEM"),1,0)</f>
        <v>0</v>
      </c>
      <c r="C3811" t="str">
        <f>IF(B3811=1,'Tracker&amp;Invoice'!A3855,C3810)</f>
        <v>NBQ-025</v>
      </c>
      <c r="D3811" t="str">
        <f>IF(LEFT(TRIM('Tracker&amp;Invoice'!B3855),9)="INVOICE #","INVOICE",IF(TRIM('Tracker&amp;Invoice'!B3855)="Overall Completion INVOICE","OVERALL",""))</f>
        <v/>
      </c>
      <c r="E3811" t="str">
        <f>IF(D3811="INVOICE",VALUE(MID(TRIM('Tracker&amp;Invoice'!B3855),10,10)),"")</f>
        <v/>
      </c>
      <c r="F3811">
        <f>IF(B3811=1,IFERROR(LOOKUP(2,1/('Tracker&amp;Invoice'!$H3855:$AC3855&lt;&gt;""),COLUMN('Tracker&amp;Invoice'!$H3855:$AC3855)),8),F3810)</f>
        <v>14</v>
      </c>
      <c r="G3811">
        <f>IF(D3811="OVERALL",IFERROR(LOOKUP(2,1/('Tracker&amp;Invoice'!$H3855:$AC3855&lt;&gt;""),COLUMN('Tracker&amp;Invoice'!$H3855:$AC3855)),8),G3812)</f>
        <v>15</v>
      </c>
      <c r="H3811">
        <f t="shared" si="118"/>
        <v>15</v>
      </c>
      <c r="I3811" s="29">
        <f>IF(D3811="INVOICE",SUM('Tracker&amp;Invoice'!$H3855:INDEX('Tracker&amp;Invoice'!$A3855:$AC3855,1,H3811)),0)</f>
        <v>0</v>
      </c>
      <c r="J3811" s="29">
        <f>IF(D3811="OVERALL",SUM('Tracker&amp;Invoice'!$H3855:$AC3855),0)</f>
        <v>0</v>
      </c>
    </row>
    <row r="3812" spans="1:10">
      <c r="A3812" t="e">
        <f t="shared" si="119"/>
        <v>#REF!</v>
      </c>
      <c r="B3812">
        <f>IF(AND('Tracker&amp;Invoice'!A3856&lt;&gt;"",'Tracker&amp;Invoice'!A3856&lt;&gt;"ITEM",'Tracker&amp;Invoice'!A3854="ITEM"),1,0)</f>
        <v>0</v>
      </c>
      <c r="C3812" t="str">
        <f>IF(B3812=1,'Tracker&amp;Invoice'!A3856,C3811)</f>
        <v>NBQ-025</v>
      </c>
      <c r="D3812" t="str">
        <f>IF(LEFT(TRIM('Tracker&amp;Invoice'!B3856),9)="INVOICE #","INVOICE",IF(TRIM('Tracker&amp;Invoice'!B3856)="Overall Completion INVOICE","OVERALL",""))</f>
        <v>INVOICE</v>
      </c>
      <c r="E3812">
        <f>IF(D3812="INVOICE",VALUE(MID(TRIM('Tracker&amp;Invoice'!B3856),10,10)),"")</f>
        <v>29</v>
      </c>
      <c r="F3812">
        <f>IF(B3812=1,IFERROR(LOOKUP(2,1/('Tracker&amp;Invoice'!$H3856:$AC3856&lt;&gt;""),COLUMN('Tracker&amp;Invoice'!$H3856:$AC3856)),8),F3811)</f>
        <v>14</v>
      </c>
      <c r="G3812">
        <f>IF(D3812="OVERALL",IFERROR(LOOKUP(2,1/('Tracker&amp;Invoice'!$H3856:$AC3856&lt;&gt;""),COLUMN('Tracker&amp;Invoice'!$H3856:$AC3856)),8),G3813)</f>
        <v>15</v>
      </c>
      <c r="H3812">
        <f t="shared" si="118"/>
        <v>15</v>
      </c>
      <c r="I3812" s="29">
        <f>IF(D3812="INVOICE",SUM('Tracker&amp;Invoice'!$H3856:INDEX('Tracker&amp;Invoice'!$A3856:$AC3856,1,H3812)),0)</f>
        <v>72500</v>
      </c>
      <c r="J3812" s="29">
        <f>IF(D3812="OVERALL",SUM('Tracker&amp;Invoice'!$H3856:$AC3856),0)</f>
        <v>0</v>
      </c>
    </row>
    <row r="3813" spans="1:10">
      <c r="A3813" t="e">
        <f t="shared" si="119"/>
        <v>#REF!</v>
      </c>
      <c r="B3813">
        <f>IF(AND('Tracker&amp;Invoice'!A3857&lt;&gt;"",'Tracker&amp;Invoice'!A3857&lt;&gt;"ITEM",'Tracker&amp;Invoice'!A3855="ITEM"),1,0)</f>
        <v>0</v>
      </c>
      <c r="C3813" t="str">
        <f>IF(B3813=1,'Tracker&amp;Invoice'!A3857,C3812)</f>
        <v>NBQ-025</v>
      </c>
      <c r="D3813" t="str">
        <f>IF(LEFT(TRIM('Tracker&amp;Invoice'!B3857),9)="INVOICE #","INVOICE",IF(TRIM('Tracker&amp;Invoice'!B3857)="Overall Completion INVOICE","OVERALL",""))</f>
        <v/>
      </c>
      <c r="E3813" t="str">
        <f>IF(D3813="INVOICE",VALUE(MID(TRIM('Tracker&amp;Invoice'!B3857),10,10)),"")</f>
        <v/>
      </c>
      <c r="F3813">
        <f>IF(B3813=1,IFERROR(LOOKUP(2,1/('Tracker&amp;Invoice'!$H3857:$AC3857&lt;&gt;""),COLUMN('Tracker&amp;Invoice'!$H3857:$AC3857)),8),F3812)</f>
        <v>14</v>
      </c>
      <c r="G3813">
        <f>IF(D3813="OVERALL",IFERROR(LOOKUP(2,1/('Tracker&amp;Invoice'!$H3857:$AC3857&lt;&gt;""),COLUMN('Tracker&amp;Invoice'!$H3857:$AC3857)),8),G3814)</f>
        <v>15</v>
      </c>
      <c r="H3813">
        <f t="shared" si="118"/>
        <v>15</v>
      </c>
      <c r="I3813" s="29">
        <f>IF(D3813="INVOICE",SUM('Tracker&amp;Invoice'!$H3857:INDEX('Tracker&amp;Invoice'!$A3857:$AC3857,1,H3813)),0)</f>
        <v>0</v>
      </c>
      <c r="J3813" s="29">
        <f>IF(D3813="OVERALL",SUM('Tracker&amp;Invoice'!$H3857:$AC3857),0)</f>
        <v>0</v>
      </c>
    </row>
    <row r="3814" spans="1:10">
      <c r="A3814" t="e">
        <f t="shared" si="119"/>
        <v>#REF!</v>
      </c>
      <c r="B3814">
        <f>IF(AND('Tracker&amp;Invoice'!A3858&lt;&gt;"",'Tracker&amp;Invoice'!A3858&lt;&gt;"ITEM",'Tracker&amp;Invoice'!A3856="ITEM"),1,0)</f>
        <v>0</v>
      </c>
      <c r="C3814" t="str">
        <f>IF(B3814=1,'Tracker&amp;Invoice'!A3858,C3813)</f>
        <v>NBQ-025</v>
      </c>
      <c r="D3814" t="str">
        <f>IF(LEFT(TRIM('Tracker&amp;Invoice'!B3858),9)="INVOICE #","INVOICE",IF(TRIM('Tracker&amp;Invoice'!B3858)="Overall Completion INVOICE","OVERALL",""))</f>
        <v>INVOICE</v>
      </c>
      <c r="E3814">
        <f>IF(D3814="INVOICE",VALUE(MID(TRIM('Tracker&amp;Invoice'!B3858),10,10)),"")</f>
        <v>32</v>
      </c>
      <c r="F3814">
        <f>IF(B3814=1,IFERROR(LOOKUP(2,1/('Tracker&amp;Invoice'!$H3858:$AC3858&lt;&gt;""),COLUMN('Tracker&amp;Invoice'!$H3858:$AC3858)),8),F3813)</f>
        <v>14</v>
      </c>
      <c r="G3814">
        <f>IF(D3814="OVERALL",IFERROR(LOOKUP(2,1/('Tracker&amp;Invoice'!$H3858:$AC3858&lt;&gt;""),COLUMN('Tracker&amp;Invoice'!$H3858:$AC3858)),8),G3815)</f>
        <v>15</v>
      </c>
      <c r="H3814">
        <f t="shared" si="118"/>
        <v>15</v>
      </c>
      <c r="I3814" s="29">
        <f>IF(D3814="INVOICE",SUM('Tracker&amp;Invoice'!$H3858:INDEX('Tracker&amp;Invoice'!$A3858:$AC3858,1,H3814)),0)</f>
        <v>13050</v>
      </c>
      <c r="J3814" s="29">
        <f>IF(D3814="OVERALL",SUM('Tracker&amp;Invoice'!$H3858:$AC3858),0)</f>
        <v>0</v>
      </c>
    </row>
    <row r="3815" spans="1:10">
      <c r="A3815" t="e">
        <f t="shared" si="119"/>
        <v>#REF!</v>
      </c>
      <c r="B3815">
        <f>IF(AND('Tracker&amp;Invoice'!A3859&lt;&gt;"",'Tracker&amp;Invoice'!A3859&lt;&gt;"ITEM",'Tracker&amp;Invoice'!A3857="ITEM"),1,0)</f>
        <v>0</v>
      </c>
      <c r="C3815" t="str">
        <f>IF(B3815=1,'Tracker&amp;Invoice'!A3859,C3814)</f>
        <v>NBQ-025</v>
      </c>
      <c r="D3815" t="str">
        <f>IF(LEFT(TRIM('Tracker&amp;Invoice'!B3859),9)="INVOICE #","INVOICE",IF(TRIM('Tracker&amp;Invoice'!B3859)="Overall Completion INVOICE","OVERALL",""))</f>
        <v/>
      </c>
      <c r="E3815" t="str">
        <f>IF(D3815="INVOICE",VALUE(MID(TRIM('Tracker&amp;Invoice'!B3859),10,10)),"")</f>
        <v/>
      </c>
      <c r="F3815">
        <f>IF(B3815=1,IFERROR(LOOKUP(2,1/('Tracker&amp;Invoice'!$H3859:$AC3859&lt;&gt;""),COLUMN('Tracker&amp;Invoice'!$H3859:$AC3859)),8),F3814)</f>
        <v>14</v>
      </c>
      <c r="G3815">
        <f>IF(D3815="OVERALL",IFERROR(LOOKUP(2,1/('Tracker&amp;Invoice'!$H3859:$AC3859&lt;&gt;""),COLUMN('Tracker&amp;Invoice'!$H3859:$AC3859)),8),G3816)</f>
        <v>15</v>
      </c>
      <c r="H3815">
        <f t="shared" si="118"/>
        <v>15</v>
      </c>
      <c r="I3815" s="29">
        <f>IF(D3815="INVOICE",SUM('Tracker&amp;Invoice'!$H3859:INDEX('Tracker&amp;Invoice'!$A3859:$AC3859,1,H3815)),0)</f>
        <v>0</v>
      </c>
      <c r="J3815" s="29">
        <f>IF(D3815="OVERALL",SUM('Tracker&amp;Invoice'!$H3859:$AC3859),0)</f>
        <v>0</v>
      </c>
    </row>
    <row r="3816" spans="1:10">
      <c r="A3816" t="e">
        <f t="shared" si="119"/>
        <v>#REF!</v>
      </c>
      <c r="B3816">
        <f>IF(AND('Tracker&amp;Invoice'!A3860&lt;&gt;"",'Tracker&amp;Invoice'!A3860&lt;&gt;"ITEM",'Tracker&amp;Invoice'!A3858="ITEM"),1,0)</f>
        <v>0</v>
      </c>
      <c r="C3816" t="str">
        <f>IF(B3816=1,'Tracker&amp;Invoice'!A3860,C3815)</f>
        <v>NBQ-025</v>
      </c>
      <c r="D3816" t="str">
        <f>IF(LEFT(TRIM('Tracker&amp;Invoice'!B3860),9)="INVOICE #","INVOICE",IF(TRIM('Tracker&amp;Invoice'!B3860)="Overall Completion INVOICE","OVERALL",""))</f>
        <v>OVERALL</v>
      </c>
      <c r="E3816" t="str">
        <f>IF(D3816="INVOICE",VALUE(MID(TRIM('Tracker&amp;Invoice'!B3860),10,10)),"")</f>
        <v/>
      </c>
      <c r="F3816">
        <f>IF(B3816=1,IFERROR(LOOKUP(2,1/('Tracker&amp;Invoice'!$H3860:$AC3860&lt;&gt;""),COLUMN('Tracker&amp;Invoice'!$H3860:$AC3860)),8),F3815)</f>
        <v>14</v>
      </c>
      <c r="G3816">
        <f>IF(D3816="OVERALL",IFERROR(LOOKUP(2,1/('Tracker&amp;Invoice'!$H3860:$AC3860&lt;&gt;""),COLUMN('Tracker&amp;Invoice'!$H3860:$AC3860)),8),G3817)</f>
        <v>15</v>
      </c>
      <c r="H3816">
        <f t="shared" si="118"/>
        <v>15</v>
      </c>
      <c r="I3816" s="29">
        <f>IF(D3816="INVOICE",SUM('Tracker&amp;Invoice'!$H3860:INDEX('Tracker&amp;Invoice'!$A3860:$AC3860,1,H3816)),0)</f>
        <v>0</v>
      </c>
      <c r="J3816" s="29">
        <f>IF(D3816="OVERALL",SUM('Tracker&amp;Invoice'!$H3860:$AC3860),0)</f>
        <v>104400</v>
      </c>
    </row>
    <row r="3817" spans="1:10">
      <c r="A3817" t="e">
        <f t="shared" si="119"/>
        <v>#REF!</v>
      </c>
      <c r="B3817">
        <f>IF(AND('Tracker&amp;Invoice'!A3861&lt;&gt;"",'Tracker&amp;Invoice'!A3861&lt;&gt;"ITEM",'Tracker&amp;Invoice'!A3859="ITEM"),1,0)</f>
        <v>0</v>
      </c>
      <c r="C3817" t="str">
        <f>IF(B3817=1,'Tracker&amp;Invoice'!A3861,C3816)</f>
        <v>NBQ-025</v>
      </c>
      <c r="D3817" t="str">
        <f>IF(LEFT(TRIM('Tracker&amp;Invoice'!B3861),9)="INVOICE #","INVOICE",IF(TRIM('Tracker&amp;Invoice'!B3861)="Overall Completion INVOICE","OVERALL",""))</f>
        <v/>
      </c>
      <c r="E3817" t="str">
        <f>IF(D3817="INVOICE",VALUE(MID(TRIM('Tracker&amp;Invoice'!B3861),10,10)),"")</f>
        <v/>
      </c>
      <c r="F3817">
        <f>IF(B3817=1,IFERROR(LOOKUP(2,1/('Tracker&amp;Invoice'!$H3861:$AC3861&lt;&gt;""),COLUMN('Tracker&amp;Invoice'!$H3861:$AC3861)),8),F3816)</f>
        <v>14</v>
      </c>
      <c r="G3817">
        <f>IF(D3817="OVERALL",IFERROR(LOOKUP(2,1/('Tracker&amp;Invoice'!$H3861:$AC3861&lt;&gt;""),COLUMN('Tracker&amp;Invoice'!$H3861:$AC3861)),8),G3818)</f>
        <v>15</v>
      </c>
      <c r="H3817">
        <f t="shared" si="118"/>
        <v>15</v>
      </c>
      <c r="I3817" s="29">
        <f>IF(D3817="INVOICE",SUM('Tracker&amp;Invoice'!$H3861:INDEX('Tracker&amp;Invoice'!$A3861:$AC3861,1,H3817)),0)</f>
        <v>0</v>
      </c>
      <c r="J3817" s="29">
        <f>IF(D3817="OVERALL",SUM('Tracker&amp;Invoice'!$H3861:$AC3861),0)</f>
        <v>0</v>
      </c>
    </row>
    <row r="3818" spans="1:10">
      <c r="A3818" t="e">
        <f t="shared" si="119"/>
        <v>#REF!</v>
      </c>
      <c r="B3818">
        <f>IF(AND('Tracker&amp;Invoice'!A3862&lt;&gt;"",'Tracker&amp;Invoice'!A3862&lt;&gt;"ITEM",'Tracker&amp;Invoice'!A3860="ITEM"),1,0)</f>
        <v>0</v>
      </c>
      <c r="C3818" t="str">
        <f>IF(B3818=1,'Tracker&amp;Invoice'!A3862,C3817)</f>
        <v>NBQ-025</v>
      </c>
      <c r="D3818" t="str">
        <f>IF(LEFT(TRIM('Tracker&amp;Invoice'!B3862),9)="INVOICE #","INVOICE",IF(TRIM('Tracker&amp;Invoice'!B3862)="Overall Completion INVOICE","OVERALL",""))</f>
        <v/>
      </c>
      <c r="E3818" t="str">
        <f>IF(D3818="INVOICE",VALUE(MID(TRIM('Tracker&amp;Invoice'!B3862),10,10)),"")</f>
        <v/>
      </c>
      <c r="F3818">
        <f>IF(B3818=1,IFERROR(LOOKUP(2,1/('Tracker&amp;Invoice'!$H3862:$AC3862&lt;&gt;""),COLUMN('Tracker&amp;Invoice'!$H3862:$AC3862)),8),F3817)</f>
        <v>14</v>
      </c>
      <c r="G3818">
        <f>IF(D3818="OVERALL",IFERROR(LOOKUP(2,1/('Tracker&amp;Invoice'!$H3862:$AC3862&lt;&gt;""),COLUMN('Tracker&amp;Invoice'!$H3862:$AC3862)),8),G3819)</f>
        <v>15</v>
      </c>
      <c r="H3818">
        <f t="shared" si="118"/>
        <v>15</v>
      </c>
      <c r="I3818" s="29">
        <f>IF(D3818="INVOICE",SUM('Tracker&amp;Invoice'!$H3862:INDEX('Tracker&amp;Invoice'!$A3862:$AC3862,1,H3818)),0)</f>
        <v>0</v>
      </c>
      <c r="J3818" s="29">
        <f>IF(D3818="OVERALL",SUM('Tracker&amp;Invoice'!$H3862:$AC3862),0)</f>
        <v>0</v>
      </c>
    </row>
    <row r="3819" spans="1:10">
      <c r="A3819" t="e">
        <f t="shared" si="119"/>
        <v>#REF!</v>
      </c>
      <c r="B3819">
        <f>IF(AND('Tracker&amp;Invoice'!A3863&lt;&gt;"",'Tracker&amp;Invoice'!A3863&lt;&gt;"ITEM",'Tracker&amp;Invoice'!A3861="ITEM"),1,0)</f>
        <v>0</v>
      </c>
      <c r="C3819" t="str">
        <f>IF(B3819=1,'Tracker&amp;Invoice'!A3863,C3818)</f>
        <v>NBQ-025</v>
      </c>
      <c r="D3819" t="str">
        <f>IF(LEFT(TRIM('Tracker&amp;Invoice'!B3863),9)="INVOICE #","INVOICE",IF(TRIM('Tracker&amp;Invoice'!B3863)="Overall Completion INVOICE","OVERALL",""))</f>
        <v/>
      </c>
      <c r="E3819" t="str">
        <f>IF(D3819="INVOICE",VALUE(MID(TRIM('Tracker&amp;Invoice'!B3863),10,10)),"")</f>
        <v/>
      </c>
      <c r="F3819">
        <f>IF(B3819=1,IFERROR(LOOKUP(2,1/('Tracker&amp;Invoice'!$H3863:$AC3863&lt;&gt;""),COLUMN('Tracker&amp;Invoice'!$H3863:$AC3863)),8),F3818)</f>
        <v>14</v>
      </c>
      <c r="G3819">
        <f>IF(D3819="OVERALL",IFERROR(LOOKUP(2,1/('Tracker&amp;Invoice'!$H3863:$AC3863&lt;&gt;""),COLUMN('Tracker&amp;Invoice'!$H3863:$AC3863)),8),G3820)</f>
        <v>15</v>
      </c>
      <c r="H3819">
        <f t="shared" si="118"/>
        <v>15</v>
      </c>
      <c r="I3819" s="29">
        <f>IF(D3819="INVOICE",SUM('Tracker&amp;Invoice'!$H3863:INDEX('Tracker&amp;Invoice'!$A3863:$AC3863,1,H3819)),0)</f>
        <v>0</v>
      </c>
      <c r="J3819" s="29">
        <f>IF(D3819="OVERALL",SUM('Tracker&amp;Invoice'!$H3863:$AC3863),0)</f>
        <v>0</v>
      </c>
    </row>
    <row r="3820" spans="1:10">
      <c r="A3820" t="e">
        <f t="shared" si="119"/>
        <v>#REF!</v>
      </c>
      <c r="B3820">
        <f>IF(AND('Tracker&amp;Invoice'!A3864&lt;&gt;"",'Tracker&amp;Invoice'!A3864&lt;&gt;"ITEM",'Tracker&amp;Invoice'!A3862="ITEM"),1,0)</f>
        <v>0</v>
      </c>
      <c r="C3820" t="str">
        <f>IF(B3820=1,'Tracker&amp;Invoice'!A3864,C3819)</f>
        <v>NBQ-025</v>
      </c>
      <c r="D3820" t="str">
        <f>IF(LEFT(TRIM('Tracker&amp;Invoice'!B3864),9)="INVOICE #","INVOICE",IF(TRIM('Tracker&amp;Invoice'!B3864)="Overall Completion INVOICE","OVERALL",""))</f>
        <v/>
      </c>
      <c r="E3820" t="str">
        <f>IF(D3820="INVOICE",VALUE(MID(TRIM('Tracker&amp;Invoice'!B3864),10,10)),"")</f>
        <v/>
      </c>
      <c r="F3820">
        <f>IF(B3820=1,IFERROR(LOOKUP(2,1/('Tracker&amp;Invoice'!$H3864:$AC3864&lt;&gt;""),COLUMN('Tracker&amp;Invoice'!$H3864:$AC3864)),8),F3819)</f>
        <v>14</v>
      </c>
      <c r="G3820">
        <f>IF(D3820="OVERALL",IFERROR(LOOKUP(2,1/('Tracker&amp;Invoice'!$H3864:$AC3864&lt;&gt;""),COLUMN('Tracker&amp;Invoice'!$H3864:$AC3864)),8),G3821)</f>
        <v>15</v>
      </c>
      <c r="H3820">
        <f t="shared" si="118"/>
        <v>15</v>
      </c>
      <c r="I3820" s="29">
        <f>IF(D3820="INVOICE",SUM('Tracker&amp;Invoice'!$H3864:INDEX('Tracker&amp;Invoice'!$A3864:$AC3864,1,H3820)),0)</f>
        <v>0</v>
      </c>
      <c r="J3820" s="29">
        <f>IF(D3820="OVERALL",SUM('Tracker&amp;Invoice'!$H3864:$AC3864),0)</f>
        <v>0</v>
      </c>
    </row>
    <row r="3821" spans="1:10">
      <c r="A3821" t="e">
        <f t="shared" si="119"/>
        <v>#REF!</v>
      </c>
      <c r="B3821">
        <f>IF(AND('Tracker&amp;Invoice'!A3865&lt;&gt;"",'Tracker&amp;Invoice'!A3865&lt;&gt;"ITEM",'Tracker&amp;Invoice'!A3863="ITEM"),1,0)</f>
        <v>0</v>
      </c>
      <c r="C3821" t="str">
        <f>IF(B3821=1,'Tracker&amp;Invoice'!A3865,C3820)</f>
        <v>NBQ-025</v>
      </c>
      <c r="D3821" t="str">
        <f>IF(LEFT(TRIM('Tracker&amp;Invoice'!B3865),9)="INVOICE #","INVOICE",IF(TRIM('Tracker&amp;Invoice'!B3865)="Overall Completion INVOICE","OVERALL",""))</f>
        <v/>
      </c>
      <c r="E3821" t="str">
        <f>IF(D3821="INVOICE",VALUE(MID(TRIM('Tracker&amp;Invoice'!B3865),10,10)),"")</f>
        <v/>
      </c>
      <c r="F3821">
        <f>IF(B3821=1,IFERROR(LOOKUP(2,1/('Tracker&amp;Invoice'!$H3865:$AC3865&lt;&gt;""),COLUMN('Tracker&amp;Invoice'!$H3865:$AC3865)),8),F3820)</f>
        <v>14</v>
      </c>
      <c r="G3821">
        <f>IF(D3821="OVERALL",IFERROR(LOOKUP(2,1/('Tracker&amp;Invoice'!$H3865:$AC3865&lt;&gt;""),COLUMN('Tracker&amp;Invoice'!$H3865:$AC3865)),8),G3822)</f>
        <v>15</v>
      </c>
      <c r="H3821">
        <f t="shared" si="118"/>
        <v>15</v>
      </c>
      <c r="I3821" s="29">
        <f>IF(D3821="INVOICE",SUM('Tracker&amp;Invoice'!$H3865:INDEX('Tracker&amp;Invoice'!$A3865:$AC3865,1,H3821)),0)</f>
        <v>0</v>
      </c>
      <c r="J3821" s="29">
        <f>IF(D3821="OVERALL",SUM('Tracker&amp;Invoice'!$H3865:$AC3865),0)</f>
        <v>0</v>
      </c>
    </row>
    <row r="3822" spans="1:10">
      <c r="A3822" t="e">
        <f t="shared" si="119"/>
        <v>#REF!</v>
      </c>
      <c r="B3822">
        <f>IF(AND('Tracker&amp;Invoice'!A3866&lt;&gt;"",'Tracker&amp;Invoice'!A3866&lt;&gt;"ITEM",'Tracker&amp;Invoice'!A3864="ITEM"),1,0)</f>
        <v>0</v>
      </c>
      <c r="C3822" t="str">
        <f>IF(B3822=1,'Tracker&amp;Invoice'!A3866,C3821)</f>
        <v>NBQ-025</v>
      </c>
      <c r="D3822" t="str">
        <f>IF(LEFT(TRIM('Tracker&amp;Invoice'!B3866),9)="INVOICE #","INVOICE",IF(TRIM('Tracker&amp;Invoice'!B3866)="Overall Completion INVOICE","OVERALL",""))</f>
        <v/>
      </c>
      <c r="E3822" t="str">
        <f>IF(D3822="INVOICE",VALUE(MID(TRIM('Tracker&amp;Invoice'!B3866),10,10)),"")</f>
        <v/>
      </c>
      <c r="F3822">
        <f>IF(B3822=1,IFERROR(LOOKUP(2,1/('Tracker&amp;Invoice'!$H3866:$AC3866&lt;&gt;""),COLUMN('Tracker&amp;Invoice'!$H3866:$AC3866)),8),F3821)</f>
        <v>14</v>
      </c>
      <c r="G3822">
        <f>IF(D3822="OVERALL",IFERROR(LOOKUP(2,1/('Tracker&amp;Invoice'!$H3866:$AC3866&lt;&gt;""),COLUMN('Tracker&amp;Invoice'!$H3866:$AC3866)),8),G3823)</f>
        <v>15</v>
      </c>
      <c r="H3822">
        <f t="shared" si="118"/>
        <v>15</v>
      </c>
      <c r="I3822" s="29">
        <f>IF(D3822="INVOICE",SUM('Tracker&amp;Invoice'!$H3866:INDEX('Tracker&amp;Invoice'!$A3866:$AC3866,1,H3822)),0)</f>
        <v>0</v>
      </c>
      <c r="J3822" s="29">
        <f>IF(D3822="OVERALL",SUM('Tracker&amp;Invoice'!$H3866:$AC3866),0)</f>
        <v>0</v>
      </c>
    </row>
    <row r="3823" spans="1:10">
      <c r="A3823" t="e">
        <f t="shared" si="119"/>
        <v>#REF!</v>
      </c>
      <c r="B3823">
        <f>IF(AND('Tracker&amp;Invoice'!A3867&lt;&gt;"",'Tracker&amp;Invoice'!A3867&lt;&gt;"ITEM",'Tracker&amp;Invoice'!A3865="ITEM"),1,0)</f>
        <v>0</v>
      </c>
      <c r="C3823" t="str">
        <f>IF(B3823=1,'Tracker&amp;Invoice'!A3867,C3822)</f>
        <v>NBQ-025</v>
      </c>
      <c r="D3823" t="str">
        <f>IF(LEFT(TRIM('Tracker&amp;Invoice'!B3867),9)="INVOICE #","INVOICE",IF(TRIM('Tracker&amp;Invoice'!B3867)="Overall Completion INVOICE","OVERALL",""))</f>
        <v/>
      </c>
      <c r="E3823" t="str">
        <f>IF(D3823="INVOICE",VALUE(MID(TRIM('Tracker&amp;Invoice'!B3867),10,10)),"")</f>
        <v/>
      </c>
      <c r="F3823">
        <f>IF(B3823=1,IFERROR(LOOKUP(2,1/('Tracker&amp;Invoice'!$H3867:$AC3867&lt;&gt;""),COLUMN('Tracker&amp;Invoice'!$H3867:$AC3867)),8),F3822)</f>
        <v>14</v>
      </c>
      <c r="G3823">
        <f>IF(D3823="OVERALL",IFERROR(LOOKUP(2,1/('Tracker&amp;Invoice'!$H3867:$AC3867&lt;&gt;""),COLUMN('Tracker&amp;Invoice'!$H3867:$AC3867)),8),G3824)</f>
        <v>15</v>
      </c>
      <c r="H3823">
        <f t="shared" si="118"/>
        <v>15</v>
      </c>
      <c r="I3823" s="29">
        <f>IF(D3823="INVOICE",SUM('Tracker&amp;Invoice'!$H3867:INDEX('Tracker&amp;Invoice'!$A3867:$AC3867,1,H3823)),0)</f>
        <v>0</v>
      </c>
      <c r="J3823" s="29">
        <f>IF(D3823="OVERALL",SUM('Tracker&amp;Invoice'!$H3867:$AC3867),0)</f>
        <v>0</v>
      </c>
    </row>
    <row r="3824" spans="1:10">
      <c r="A3824" t="e">
        <f t="shared" si="119"/>
        <v>#REF!</v>
      </c>
      <c r="B3824">
        <f>IF(AND('Tracker&amp;Invoice'!A3868&lt;&gt;"",'Tracker&amp;Invoice'!A3868&lt;&gt;"ITEM",'Tracker&amp;Invoice'!A3866="ITEM"),1,0)</f>
        <v>0</v>
      </c>
      <c r="C3824" t="str">
        <f>IF(B3824=1,'Tracker&amp;Invoice'!A3868,C3823)</f>
        <v>NBQ-025</v>
      </c>
      <c r="D3824" t="str">
        <f>IF(LEFT(TRIM('Tracker&amp;Invoice'!B3868),9)="INVOICE #","INVOICE",IF(TRIM('Tracker&amp;Invoice'!B3868)="Overall Completion INVOICE","OVERALL",""))</f>
        <v/>
      </c>
      <c r="E3824" t="str">
        <f>IF(D3824="INVOICE",VALUE(MID(TRIM('Tracker&amp;Invoice'!B3868),10,10)),"")</f>
        <v/>
      </c>
      <c r="F3824">
        <f>IF(B3824=1,IFERROR(LOOKUP(2,1/('Tracker&amp;Invoice'!$H3868:$AC3868&lt;&gt;""),COLUMN('Tracker&amp;Invoice'!$H3868:$AC3868)),8),F3823)</f>
        <v>14</v>
      </c>
      <c r="G3824">
        <f>IF(D3824="OVERALL",IFERROR(LOOKUP(2,1/('Tracker&amp;Invoice'!$H3868:$AC3868&lt;&gt;""),COLUMN('Tracker&amp;Invoice'!$H3868:$AC3868)),8),G3825)</f>
        <v>15</v>
      </c>
      <c r="H3824">
        <f t="shared" si="118"/>
        <v>15</v>
      </c>
      <c r="I3824" s="29">
        <f>IF(D3824="INVOICE",SUM('Tracker&amp;Invoice'!$H3868:INDEX('Tracker&amp;Invoice'!$A3868:$AC3868,1,H3824)),0)</f>
        <v>0</v>
      </c>
      <c r="J3824" s="29">
        <f>IF(D3824="OVERALL",SUM('Tracker&amp;Invoice'!$H3868:$AC3868),0)</f>
        <v>0</v>
      </c>
    </row>
    <row r="3825" spans="1:10">
      <c r="A3825" t="e">
        <f t="shared" si="119"/>
        <v>#REF!</v>
      </c>
      <c r="B3825">
        <f>IF(AND('Tracker&amp;Invoice'!A3869&lt;&gt;"",'Tracker&amp;Invoice'!A3869&lt;&gt;"ITEM",'Tracker&amp;Invoice'!A3867="ITEM"),1,0)</f>
        <v>1</v>
      </c>
      <c r="C3825" t="str">
        <f>IF(B3825=1,'Tracker&amp;Invoice'!A3869,C3824)</f>
        <v>CR1-026</v>
      </c>
      <c r="D3825" t="str">
        <f>IF(LEFT(TRIM('Tracker&amp;Invoice'!B3869),9)="INVOICE #","INVOICE",IF(TRIM('Tracker&amp;Invoice'!B3869)="Overall Completion INVOICE","OVERALL",""))</f>
        <v/>
      </c>
      <c r="E3825" t="str">
        <f>IF(D3825="INVOICE",VALUE(MID(TRIM('Tracker&amp;Invoice'!B3869),10,10)),"")</f>
        <v/>
      </c>
      <c r="F3825">
        <f>IF(B3825=1,IFERROR(LOOKUP(2,1/('Tracker&amp;Invoice'!$H3869:$AC3869&lt;&gt;""),COLUMN('Tracker&amp;Invoice'!$H3869:$AC3869)),8),F3824)</f>
        <v>14</v>
      </c>
      <c r="G3825">
        <f>IF(D3825="OVERALL",IFERROR(LOOKUP(2,1/('Tracker&amp;Invoice'!$H3869:$AC3869&lt;&gt;""),COLUMN('Tracker&amp;Invoice'!$H3869:$AC3869)),8),G3826)</f>
        <v>15</v>
      </c>
      <c r="H3825">
        <f t="shared" si="118"/>
        <v>15</v>
      </c>
      <c r="I3825" s="29">
        <f>IF(D3825="INVOICE",SUM('Tracker&amp;Invoice'!$H3869:INDEX('Tracker&amp;Invoice'!$A3869:$AC3869,1,H3825)),0)</f>
        <v>0</v>
      </c>
      <c r="J3825" s="29">
        <f>IF(D3825="OVERALL",SUM('Tracker&amp;Invoice'!$H3869:$AC3869),0)</f>
        <v>0</v>
      </c>
    </row>
    <row r="3826" spans="1:10">
      <c r="A3826" t="e">
        <f t="shared" si="119"/>
        <v>#REF!</v>
      </c>
      <c r="B3826">
        <f>IF(AND('Tracker&amp;Invoice'!A3870&lt;&gt;"",'Tracker&amp;Invoice'!A3870&lt;&gt;"ITEM",'Tracker&amp;Invoice'!A3868="ITEM"),1,0)</f>
        <v>0</v>
      </c>
      <c r="C3826" t="str">
        <f>IF(B3826=1,'Tracker&amp;Invoice'!A3870,C3825)</f>
        <v>CR1-026</v>
      </c>
      <c r="D3826" t="str">
        <f>IF(LEFT(TRIM('Tracker&amp;Invoice'!B3870),9)="INVOICE #","INVOICE",IF(TRIM('Tracker&amp;Invoice'!B3870)="Overall Completion INVOICE","OVERALL",""))</f>
        <v/>
      </c>
      <c r="E3826" t="str">
        <f>IF(D3826="INVOICE",VALUE(MID(TRIM('Tracker&amp;Invoice'!B3870),10,10)),"")</f>
        <v/>
      </c>
      <c r="F3826">
        <f>IF(B3826=1,IFERROR(LOOKUP(2,1/('Tracker&amp;Invoice'!$H3870:$AC3870&lt;&gt;""),COLUMN('Tracker&amp;Invoice'!$H3870:$AC3870)),8),F3825)</f>
        <v>14</v>
      </c>
      <c r="G3826">
        <f>IF(D3826="OVERALL",IFERROR(LOOKUP(2,1/('Tracker&amp;Invoice'!$H3870:$AC3870&lt;&gt;""),COLUMN('Tracker&amp;Invoice'!$H3870:$AC3870)),8),G3827)</f>
        <v>15</v>
      </c>
      <c r="H3826">
        <f t="shared" si="118"/>
        <v>15</v>
      </c>
      <c r="I3826" s="29">
        <f>IF(D3826="INVOICE",SUM('Tracker&amp;Invoice'!$H3870:INDEX('Tracker&amp;Invoice'!$A3870:$AC3870,1,H3826)),0)</f>
        <v>0</v>
      </c>
      <c r="J3826" s="29">
        <f>IF(D3826="OVERALL",SUM('Tracker&amp;Invoice'!$H3870:$AC3870),0)</f>
        <v>0</v>
      </c>
    </row>
    <row r="3827" spans="1:10">
      <c r="A3827" t="e">
        <f t="shared" si="119"/>
        <v>#REF!</v>
      </c>
      <c r="B3827">
        <f>IF(AND('Tracker&amp;Invoice'!A3871&lt;&gt;"",'Tracker&amp;Invoice'!A3871&lt;&gt;"ITEM",'Tracker&amp;Invoice'!A3869="ITEM"),1,0)</f>
        <v>0</v>
      </c>
      <c r="C3827" t="str">
        <f>IF(B3827=1,'Tracker&amp;Invoice'!A3871,C3826)</f>
        <v>CR1-026</v>
      </c>
      <c r="D3827" t="str">
        <f>IF(LEFT(TRIM('Tracker&amp;Invoice'!B3871),9)="INVOICE #","INVOICE",IF(TRIM('Tracker&amp;Invoice'!B3871)="Overall Completion INVOICE","OVERALL",""))</f>
        <v/>
      </c>
      <c r="E3827" t="str">
        <f>IF(D3827="INVOICE",VALUE(MID(TRIM('Tracker&amp;Invoice'!B3871),10,10)),"")</f>
        <v/>
      </c>
      <c r="F3827">
        <f>IF(B3827=1,IFERROR(LOOKUP(2,1/('Tracker&amp;Invoice'!$H3871:$AC3871&lt;&gt;""),COLUMN('Tracker&amp;Invoice'!$H3871:$AC3871)),8),F3826)</f>
        <v>14</v>
      </c>
      <c r="G3827">
        <f>IF(D3827="OVERALL",IFERROR(LOOKUP(2,1/('Tracker&amp;Invoice'!$H3871:$AC3871&lt;&gt;""),COLUMN('Tracker&amp;Invoice'!$H3871:$AC3871)),8),G3828)</f>
        <v>15</v>
      </c>
      <c r="H3827">
        <f t="shared" si="118"/>
        <v>15</v>
      </c>
      <c r="I3827" s="29">
        <f>IF(D3827="INVOICE",SUM('Tracker&amp;Invoice'!$H3871:INDEX('Tracker&amp;Invoice'!$A3871:$AC3871,1,H3827)),0)</f>
        <v>0</v>
      </c>
      <c r="J3827" s="29">
        <f>IF(D3827="OVERALL",SUM('Tracker&amp;Invoice'!$H3871:$AC3871),0)</f>
        <v>0</v>
      </c>
    </row>
    <row r="3828" spans="1:10">
      <c r="A3828" t="e">
        <f t="shared" si="119"/>
        <v>#REF!</v>
      </c>
      <c r="B3828">
        <f>IF(AND('Tracker&amp;Invoice'!A3872&lt;&gt;"",'Tracker&amp;Invoice'!A3872&lt;&gt;"ITEM",'Tracker&amp;Invoice'!A3870="ITEM"),1,0)</f>
        <v>0</v>
      </c>
      <c r="C3828" t="str">
        <f>IF(B3828=1,'Tracker&amp;Invoice'!A3872,C3827)</f>
        <v>CR1-026</v>
      </c>
      <c r="D3828" t="str">
        <f>IF(LEFT(TRIM('Tracker&amp;Invoice'!B3872),9)="INVOICE #","INVOICE",IF(TRIM('Tracker&amp;Invoice'!B3872)="Overall Completion INVOICE","OVERALL",""))</f>
        <v>INVOICE</v>
      </c>
      <c r="E3828">
        <f>IF(D3828="INVOICE",VALUE(MID(TRIM('Tracker&amp;Invoice'!B3872),10,10)),"")</f>
        <v>27</v>
      </c>
      <c r="F3828">
        <f>IF(B3828=1,IFERROR(LOOKUP(2,1/('Tracker&amp;Invoice'!$H3872:$AC3872&lt;&gt;""),COLUMN('Tracker&amp;Invoice'!$H3872:$AC3872)),8),F3827)</f>
        <v>14</v>
      </c>
      <c r="G3828">
        <f>IF(D3828="OVERALL",IFERROR(LOOKUP(2,1/('Tracker&amp;Invoice'!$H3872:$AC3872&lt;&gt;""),COLUMN('Tracker&amp;Invoice'!$H3872:$AC3872)),8),G3829)</f>
        <v>15</v>
      </c>
      <c r="H3828">
        <f t="shared" si="118"/>
        <v>15</v>
      </c>
      <c r="I3828" s="29">
        <f>IF(D3828="INVOICE",SUM('Tracker&amp;Invoice'!$H3872:INDEX('Tracker&amp;Invoice'!$A3872:$AC3872,1,H3828)),0)</f>
        <v>292500</v>
      </c>
      <c r="J3828" s="29">
        <f>IF(D3828="OVERALL",SUM('Tracker&amp;Invoice'!$H3872:$AC3872),0)</f>
        <v>0</v>
      </c>
    </row>
    <row r="3829" spans="1:10">
      <c r="A3829" t="e">
        <f t="shared" si="119"/>
        <v>#REF!</v>
      </c>
      <c r="B3829">
        <f>IF(AND('Tracker&amp;Invoice'!A3873&lt;&gt;"",'Tracker&amp;Invoice'!A3873&lt;&gt;"ITEM",'Tracker&amp;Invoice'!A3871="ITEM"),1,0)</f>
        <v>0</v>
      </c>
      <c r="C3829" t="str">
        <f>IF(B3829=1,'Tracker&amp;Invoice'!A3873,C3828)</f>
        <v>CR1-026</v>
      </c>
      <c r="D3829" t="str">
        <f>IF(LEFT(TRIM('Tracker&amp;Invoice'!B3873),9)="INVOICE #","INVOICE",IF(TRIM('Tracker&amp;Invoice'!B3873)="Overall Completion INVOICE","OVERALL",""))</f>
        <v/>
      </c>
      <c r="E3829" t="str">
        <f>IF(D3829="INVOICE",VALUE(MID(TRIM('Tracker&amp;Invoice'!B3873),10,10)),"")</f>
        <v/>
      </c>
      <c r="F3829">
        <f>IF(B3829=1,IFERROR(LOOKUP(2,1/('Tracker&amp;Invoice'!$H3873:$AC3873&lt;&gt;""),COLUMN('Tracker&amp;Invoice'!$H3873:$AC3873)),8),F3828)</f>
        <v>14</v>
      </c>
      <c r="G3829">
        <f>IF(D3829="OVERALL",IFERROR(LOOKUP(2,1/('Tracker&amp;Invoice'!$H3873:$AC3873&lt;&gt;""),COLUMN('Tracker&amp;Invoice'!$H3873:$AC3873)),8),G3830)</f>
        <v>15</v>
      </c>
      <c r="H3829">
        <f t="shared" si="118"/>
        <v>15</v>
      </c>
      <c r="I3829" s="29">
        <f>IF(D3829="INVOICE",SUM('Tracker&amp;Invoice'!$H3873:INDEX('Tracker&amp;Invoice'!$A3873:$AC3873,1,H3829)),0)</f>
        <v>0</v>
      </c>
      <c r="J3829" s="29">
        <f>IF(D3829="OVERALL",SUM('Tracker&amp;Invoice'!$H3873:$AC3873),0)</f>
        <v>0</v>
      </c>
    </row>
    <row r="3830" spans="1:10">
      <c r="A3830" t="e">
        <f t="shared" si="119"/>
        <v>#REF!</v>
      </c>
      <c r="B3830">
        <f>IF(AND('Tracker&amp;Invoice'!A3874&lt;&gt;"",'Tracker&amp;Invoice'!A3874&lt;&gt;"ITEM",'Tracker&amp;Invoice'!A3872="ITEM"),1,0)</f>
        <v>0</v>
      </c>
      <c r="C3830" t="str">
        <f>IF(B3830=1,'Tracker&amp;Invoice'!A3874,C3829)</f>
        <v>CR1-026</v>
      </c>
      <c r="D3830" t="str">
        <f>IF(LEFT(TRIM('Tracker&amp;Invoice'!B3874),9)="INVOICE #","INVOICE",IF(TRIM('Tracker&amp;Invoice'!B3874)="Overall Completion INVOICE","OVERALL",""))</f>
        <v>INVOICE</v>
      </c>
      <c r="E3830">
        <f>IF(D3830="INVOICE",VALUE(MID(TRIM('Tracker&amp;Invoice'!B3874),10,10)),"")</f>
        <v>28</v>
      </c>
      <c r="F3830">
        <f>IF(B3830=1,IFERROR(LOOKUP(2,1/('Tracker&amp;Invoice'!$H3874:$AC3874&lt;&gt;""),COLUMN('Tracker&amp;Invoice'!$H3874:$AC3874)),8),F3829)</f>
        <v>14</v>
      </c>
      <c r="G3830">
        <f>IF(D3830="OVERALL",IFERROR(LOOKUP(2,1/('Tracker&amp;Invoice'!$H3874:$AC3874&lt;&gt;""),COLUMN('Tracker&amp;Invoice'!$H3874:$AC3874)),8),G3831)</f>
        <v>15</v>
      </c>
      <c r="H3830">
        <f t="shared" si="118"/>
        <v>15</v>
      </c>
      <c r="I3830" s="29">
        <f>IF(D3830="INVOICE",SUM('Tracker&amp;Invoice'!$H3874:INDEX('Tracker&amp;Invoice'!$A3874:$AC3874,1,H3830)),0)</f>
        <v>47500</v>
      </c>
      <c r="J3830" s="29">
        <f>IF(D3830="OVERALL",SUM('Tracker&amp;Invoice'!$H3874:$AC3874),0)</f>
        <v>0</v>
      </c>
    </row>
    <row r="3831" spans="1:10">
      <c r="A3831" t="e">
        <f t="shared" si="119"/>
        <v>#REF!</v>
      </c>
      <c r="B3831">
        <f>IF(AND('Tracker&amp;Invoice'!A3875&lt;&gt;"",'Tracker&amp;Invoice'!A3875&lt;&gt;"ITEM",'Tracker&amp;Invoice'!A3873="ITEM"),1,0)</f>
        <v>0</v>
      </c>
      <c r="C3831" t="str">
        <f>IF(B3831=1,'Tracker&amp;Invoice'!A3875,C3830)</f>
        <v>CR1-026</v>
      </c>
      <c r="D3831" t="str">
        <f>IF(LEFT(TRIM('Tracker&amp;Invoice'!B3875),9)="INVOICE #","INVOICE",IF(TRIM('Tracker&amp;Invoice'!B3875)="Overall Completion INVOICE","OVERALL",""))</f>
        <v/>
      </c>
      <c r="E3831" t="str">
        <f>IF(D3831="INVOICE",VALUE(MID(TRIM('Tracker&amp;Invoice'!B3875),10,10)),"")</f>
        <v/>
      </c>
      <c r="F3831">
        <f>IF(B3831=1,IFERROR(LOOKUP(2,1/('Tracker&amp;Invoice'!$H3875:$AC3875&lt;&gt;""),COLUMN('Tracker&amp;Invoice'!$H3875:$AC3875)),8),F3830)</f>
        <v>14</v>
      </c>
      <c r="G3831">
        <f>IF(D3831="OVERALL",IFERROR(LOOKUP(2,1/('Tracker&amp;Invoice'!$H3875:$AC3875&lt;&gt;""),COLUMN('Tracker&amp;Invoice'!$H3875:$AC3875)),8),G3832)</f>
        <v>15</v>
      </c>
      <c r="H3831">
        <f t="shared" si="118"/>
        <v>15</v>
      </c>
      <c r="I3831" s="29">
        <f>IF(D3831="INVOICE",SUM('Tracker&amp;Invoice'!$H3875:INDEX('Tracker&amp;Invoice'!$A3875:$AC3875,1,H3831)),0)</f>
        <v>0</v>
      </c>
      <c r="J3831" s="29">
        <f>IF(D3831="OVERALL",SUM('Tracker&amp;Invoice'!$H3875:$AC3875),0)</f>
        <v>0</v>
      </c>
    </row>
    <row r="3832" spans="1:10">
      <c r="A3832" t="e">
        <f t="shared" si="119"/>
        <v>#REF!</v>
      </c>
      <c r="B3832">
        <f>IF(AND('Tracker&amp;Invoice'!A3876&lt;&gt;"",'Tracker&amp;Invoice'!A3876&lt;&gt;"ITEM",'Tracker&amp;Invoice'!A3874="ITEM"),1,0)</f>
        <v>0</v>
      </c>
      <c r="C3832" t="str">
        <f>IF(B3832=1,'Tracker&amp;Invoice'!A3876,C3831)</f>
        <v>CR1-026</v>
      </c>
      <c r="D3832" t="str">
        <f>IF(LEFT(TRIM('Tracker&amp;Invoice'!B3876),9)="INVOICE #","INVOICE",IF(TRIM('Tracker&amp;Invoice'!B3876)="Overall Completion INVOICE","OVERALL",""))</f>
        <v>INVOICE</v>
      </c>
      <c r="E3832">
        <f>IF(D3832="INVOICE",VALUE(MID(TRIM('Tracker&amp;Invoice'!B3876),10,10)),"")</f>
        <v>29</v>
      </c>
      <c r="F3832">
        <f>IF(B3832=1,IFERROR(LOOKUP(2,1/('Tracker&amp;Invoice'!$H3876:$AC3876&lt;&gt;""),COLUMN('Tracker&amp;Invoice'!$H3876:$AC3876)),8),F3831)</f>
        <v>14</v>
      </c>
      <c r="G3832">
        <f>IF(D3832="OVERALL",IFERROR(LOOKUP(2,1/('Tracker&amp;Invoice'!$H3876:$AC3876&lt;&gt;""),COLUMN('Tracker&amp;Invoice'!$H3876:$AC3876)),8),G3833)</f>
        <v>15</v>
      </c>
      <c r="H3832">
        <f t="shared" si="118"/>
        <v>15</v>
      </c>
      <c r="I3832" s="29">
        <f>IF(D3832="INVOICE",SUM('Tracker&amp;Invoice'!$H3876:INDEX('Tracker&amp;Invoice'!$A3876:$AC3876,1,H3832)),0)</f>
        <v>-47500</v>
      </c>
      <c r="J3832" s="29">
        <f>IF(D3832="OVERALL",SUM('Tracker&amp;Invoice'!$H3876:$AC3876),0)</f>
        <v>0</v>
      </c>
    </row>
    <row r="3833" spans="1:10">
      <c r="A3833" t="e">
        <f t="shared" si="119"/>
        <v>#REF!</v>
      </c>
      <c r="B3833">
        <f>IF(AND('Tracker&amp;Invoice'!A3877&lt;&gt;"",'Tracker&amp;Invoice'!A3877&lt;&gt;"ITEM",'Tracker&amp;Invoice'!A3875="ITEM"),1,0)</f>
        <v>0</v>
      </c>
      <c r="C3833" t="str">
        <f>IF(B3833=1,'Tracker&amp;Invoice'!A3877,C3832)</f>
        <v>CR1-026</v>
      </c>
      <c r="D3833" t="str">
        <f>IF(LEFT(TRIM('Tracker&amp;Invoice'!B3877),9)="INVOICE #","INVOICE",IF(TRIM('Tracker&amp;Invoice'!B3877)="Overall Completion INVOICE","OVERALL",""))</f>
        <v/>
      </c>
      <c r="E3833" t="str">
        <f>IF(D3833="INVOICE",VALUE(MID(TRIM('Tracker&amp;Invoice'!B3877),10,10)),"")</f>
        <v/>
      </c>
      <c r="F3833">
        <f>IF(B3833=1,IFERROR(LOOKUP(2,1/('Tracker&amp;Invoice'!$H3877:$AC3877&lt;&gt;""),COLUMN('Tracker&amp;Invoice'!$H3877:$AC3877)),8),F3832)</f>
        <v>14</v>
      </c>
      <c r="G3833">
        <f>IF(D3833="OVERALL",IFERROR(LOOKUP(2,1/('Tracker&amp;Invoice'!$H3877:$AC3877&lt;&gt;""),COLUMN('Tracker&amp;Invoice'!$H3877:$AC3877)),8),G3834)</f>
        <v>15</v>
      </c>
      <c r="H3833">
        <f t="shared" si="118"/>
        <v>15</v>
      </c>
      <c r="I3833" s="29">
        <f>IF(D3833="INVOICE",SUM('Tracker&amp;Invoice'!$H3877:INDEX('Tracker&amp;Invoice'!$A3877:$AC3877,1,H3833)),0)</f>
        <v>0</v>
      </c>
      <c r="J3833" s="29">
        <f>IF(D3833="OVERALL",SUM('Tracker&amp;Invoice'!$H3877:$AC3877),0)</f>
        <v>0</v>
      </c>
    </row>
    <row r="3834" spans="1:10">
      <c r="A3834" t="e">
        <f t="shared" si="119"/>
        <v>#REF!</v>
      </c>
      <c r="B3834">
        <f>IF(AND('Tracker&amp;Invoice'!A3878&lt;&gt;"",'Tracker&amp;Invoice'!A3878&lt;&gt;"ITEM",'Tracker&amp;Invoice'!A3876="ITEM"),1,0)</f>
        <v>0</v>
      </c>
      <c r="C3834" t="str">
        <f>IF(B3834=1,'Tracker&amp;Invoice'!A3878,C3833)</f>
        <v>CR1-026</v>
      </c>
      <c r="D3834" t="str">
        <f>IF(LEFT(TRIM('Tracker&amp;Invoice'!B3878),9)="INVOICE #","INVOICE",IF(TRIM('Tracker&amp;Invoice'!B3878)="Overall Completion INVOICE","OVERALL",""))</f>
        <v>INVOICE</v>
      </c>
      <c r="E3834">
        <f>IF(D3834="INVOICE",VALUE(MID(TRIM('Tracker&amp;Invoice'!B3878),10,10)),"")</f>
        <v>30</v>
      </c>
      <c r="F3834">
        <f>IF(B3834=1,IFERROR(LOOKUP(2,1/('Tracker&amp;Invoice'!$H3878:$AC3878&lt;&gt;""),COLUMN('Tracker&amp;Invoice'!$H3878:$AC3878)),8),F3833)</f>
        <v>14</v>
      </c>
      <c r="G3834">
        <f>IF(D3834="OVERALL",IFERROR(LOOKUP(2,1/('Tracker&amp;Invoice'!$H3878:$AC3878&lt;&gt;""),COLUMN('Tracker&amp;Invoice'!$H3878:$AC3878)),8),G3835)</f>
        <v>15</v>
      </c>
      <c r="H3834">
        <f t="shared" si="118"/>
        <v>15</v>
      </c>
      <c r="I3834" s="29">
        <f>IF(D3834="INVOICE",SUM('Tracker&amp;Invoice'!$H3878:INDEX('Tracker&amp;Invoice'!$A3878:$AC3878,1,H3834)),0)</f>
        <v>0</v>
      </c>
      <c r="J3834" s="29">
        <f>IF(D3834="OVERALL",SUM('Tracker&amp;Invoice'!$H3878:$AC3878),0)</f>
        <v>0</v>
      </c>
    </row>
    <row r="3835" spans="1:10">
      <c r="A3835" t="e">
        <f t="shared" si="119"/>
        <v>#REF!</v>
      </c>
      <c r="B3835">
        <f>IF(AND('Tracker&amp;Invoice'!A3881&lt;&gt;"",'Tracker&amp;Invoice'!A3881&lt;&gt;"ITEM",'Tracker&amp;Invoice'!A3877="ITEM"),1,0)</f>
        <v>0</v>
      </c>
      <c r="C3835" t="str">
        <f>IF(B3835=1,'Tracker&amp;Invoice'!A3881,C3834)</f>
        <v>CR1-026</v>
      </c>
      <c r="D3835" t="str">
        <f>IF(LEFT(TRIM('Tracker&amp;Invoice'!B3881),9)="INVOICE #","INVOICE",IF(TRIM('Tracker&amp;Invoice'!B3881)="Overall Completion INVOICE","OVERALL",""))</f>
        <v/>
      </c>
      <c r="E3835" t="str">
        <f>IF(D3835="INVOICE",VALUE(MID(TRIM('Tracker&amp;Invoice'!B3881),10,10)),"")</f>
        <v/>
      </c>
      <c r="F3835">
        <f>IF(B3835=1,IFERROR(LOOKUP(2,1/('Tracker&amp;Invoice'!$H3881:$AC3881&lt;&gt;""),COLUMN('Tracker&amp;Invoice'!$H3881:$AC3881)),8),F3834)</f>
        <v>14</v>
      </c>
      <c r="G3835">
        <f>IF(D3835="OVERALL",IFERROR(LOOKUP(2,1/('Tracker&amp;Invoice'!$H3881:$AC3881&lt;&gt;""),COLUMN('Tracker&amp;Invoice'!$H3881:$AC3881)),8),G3836)</f>
        <v>15</v>
      </c>
      <c r="H3835">
        <f t="shared" si="118"/>
        <v>15</v>
      </c>
      <c r="I3835" s="29">
        <f>IF(D3835="INVOICE",SUM('Tracker&amp;Invoice'!$H3881:INDEX('Tracker&amp;Invoice'!$A3881:$AC3881,1,H3835)),0)</f>
        <v>0</v>
      </c>
      <c r="J3835" s="29">
        <f>IF(D3835="OVERALL",SUM('Tracker&amp;Invoice'!$H3881:$AC3881),0)</f>
        <v>0</v>
      </c>
    </row>
    <row r="3836" spans="1:10">
      <c r="A3836" t="e">
        <f t="shared" si="119"/>
        <v>#REF!</v>
      </c>
      <c r="B3836">
        <f>IF(AND('Tracker&amp;Invoice'!A3882&lt;&gt;"",'Tracker&amp;Invoice'!A3882&lt;&gt;"ITEM",'Tracker&amp;Invoice'!A3878="ITEM"),1,0)</f>
        <v>0</v>
      </c>
      <c r="C3836" t="str">
        <f>IF(B3836=1,'Tracker&amp;Invoice'!A3882,C3835)</f>
        <v>CR1-026</v>
      </c>
      <c r="D3836" t="str">
        <f>IF(LEFT(TRIM('Tracker&amp;Invoice'!B3882),9)="INVOICE #","INVOICE",IF(TRIM('Tracker&amp;Invoice'!B3882)="Overall Completion INVOICE","OVERALL",""))</f>
        <v>OVERALL</v>
      </c>
      <c r="E3836" t="str">
        <f>IF(D3836="INVOICE",VALUE(MID(TRIM('Tracker&amp;Invoice'!B3882),10,10)),"")</f>
        <v/>
      </c>
      <c r="F3836">
        <f>IF(B3836=1,IFERROR(LOOKUP(2,1/('Tracker&amp;Invoice'!$H3882:$AC3882&lt;&gt;""),COLUMN('Tracker&amp;Invoice'!$H3882:$AC3882)),8),F3835)</f>
        <v>14</v>
      </c>
      <c r="G3836">
        <f>IF(D3836="OVERALL",IFERROR(LOOKUP(2,1/('Tracker&amp;Invoice'!$H3882:$AC3882&lt;&gt;""),COLUMN('Tracker&amp;Invoice'!$H3882:$AC3882)),8),G3837)</f>
        <v>15</v>
      </c>
      <c r="H3836">
        <f t="shared" si="118"/>
        <v>15</v>
      </c>
      <c r="I3836" s="29">
        <f>IF(D3836="INVOICE",SUM('Tracker&amp;Invoice'!$H3882:INDEX('Tracker&amp;Invoice'!$A3882:$AC3882,1,H3836)),0)</f>
        <v>0</v>
      </c>
      <c r="J3836" s="29">
        <f>IF(D3836="OVERALL",SUM('Tracker&amp;Invoice'!$H3882:$AC3882),0)</f>
        <v>360000</v>
      </c>
    </row>
    <row r="3837" spans="1:10">
      <c r="A3837" t="e">
        <f t="shared" si="119"/>
        <v>#REF!</v>
      </c>
      <c r="B3837">
        <f>IF(AND('Tracker&amp;Invoice'!A3883&lt;&gt;"",'Tracker&amp;Invoice'!A3883&lt;&gt;"ITEM",'Tracker&amp;Invoice'!A3881="ITEM"),1,0)</f>
        <v>0</v>
      </c>
      <c r="C3837" t="str">
        <f>IF(B3837=1,'Tracker&amp;Invoice'!A3883,C3836)</f>
        <v>CR1-026</v>
      </c>
      <c r="D3837" t="str">
        <f>IF(LEFT(TRIM('Tracker&amp;Invoice'!B3883),9)="INVOICE #","INVOICE",IF(TRIM('Tracker&amp;Invoice'!B3883)="Overall Completion INVOICE","OVERALL",""))</f>
        <v/>
      </c>
      <c r="E3837" t="str">
        <f>IF(D3837="INVOICE",VALUE(MID(TRIM('Tracker&amp;Invoice'!B3883),10,10)),"")</f>
        <v/>
      </c>
      <c r="F3837">
        <f>IF(B3837=1,IFERROR(LOOKUP(2,1/('Tracker&amp;Invoice'!$H3883:$AC3883&lt;&gt;""),COLUMN('Tracker&amp;Invoice'!$H3883:$AC3883)),8),F3836)</f>
        <v>14</v>
      </c>
      <c r="G3837">
        <f>IF(D3837="OVERALL",IFERROR(LOOKUP(2,1/('Tracker&amp;Invoice'!$H3883:$AC3883&lt;&gt;""),COLUMN('Tracker&amp;Invoice'!$H3883:$AC3883)),8),G3838)</f>
        <v>13</v>
      </c>
      <c r="H3837">
        <f t="shared" si="118"/>
        <v>14</v>
      </c>
      <c r="I3837" s="29">
        <f>IF(D3837="INVOICE",SUM('Tracker&amp;Invoice'!$H3883:INDEX('Tracker&amp;Invoice'!$A3883:$AC3883,1,H3837)),0)</f>
        <v>0</v>
      </c>
      <c r="J3837" s="29">
        <f>IF(D3837="OVERALL",SUM('Tracker&amp;Invoice'!$H3883:$AC3883),0)</f>
        <v>0</v>
      </c>
    </row>
    <row r="3838" spans="1:10">
      <c r="A3838" t="e">
        <f t="shared" si="119"/>
        <v>#REF!</v>
      </c>
      <c r="B3838">
        <f>IF(AND('Tracker&amp;Invoice'!A3884&lt;&gt;"",'Tracker&amp;Invoice'!A3884&lt;&gt;"ITEM",'Tracker&amp;Invoice'!A3882="ITEM"),1,0)</f>
        <v>0</v>
      </c>
      <c r="C3838" t="str">
        <f>IF(B3838=1,'Tracker&amp;Invoice'!A3884,C3837)</f>
        <v>CR1-026</v>
      </c>
      <c r="D3838" t="str">
        <f>IF(LEFT(TRIM('Tracker&amp;Invoice'!B3884),9)="INVOICE #","INVOICE",IF(TRIM('Tracker&amp;Invoice'!B3884)="Overall Completion INVOICE","OVERALL",""))</f>
        <v/>
      </c>
      <c r="E3838" t="str">
        <f>IF(D3838="INVOICE",VALUE(MID(TRIM('Tracker&amp;Invoice'!B3884),10,10)),"")</f>
        <v/>
      </c>
      <c r="F3838">
        <f>IF(B3838=1,IFERROR(LOOKUP(2,1/('Tracker&amp;Invoice'!$H3884:$AC3884&lt;&gt;""),COLUMN('Tracker&amp;Invoice'!$H3884:$AC3884)),8),F3837)</f>
        <v>14</v>
      </c>
      <c r="G3838">
        <f>IF(D3838="OVERALL",IFERROR(LOOKUP(2,1/('Tracker&amp;Invoice'!$H3884:$AC3884&lt;&gt;""),COLUMN('Tracker&amp;Invoice'!$H3884:$AC3884)),8),G3839)</f>
        <v>13</v>
      </c>
      <c r="H3838">
        <f t="shared" si="118"/>
        <v>14</v>
      </c>
      <c r="I3838" s="29">
        <f>IF(D3838="INVOICE",SUM('Tracker&amp;Invoice'!$H3884:INDEX('Tracker&amp;Invoice'!$A3884:$AC3884,1,H3838)),0)</f>
        <v>0</v>
      </c>
      <c r="J3838" s="29">
        <f>IF(D3838="OVERALL",SUM('Tracker&amp;Invoice'!$H3884:$AC3884),0)</f>
        <v>0</v>
      </c>
    </row>
    <row r="3839" spans="1:10">
      <c r="A3839" t="e">
        <f t="shared" si="119"/>
        <v>#REF!</v>
      </c>
      <c r="B3839">
        <f>IF(AND('Tracker&amp;Invoice'!A3885&lt;&gt;"",'Tracker&amp;Invoice'!A3885&lt;&gt;"ITEM",'Tracker&amp;Invoice'!A3883="ITEM"),1,0)</f>
        <v>0</v>
      </c>
      <c r="C3839" t="str">
        <f>IF(B3839=1,'Tracker&amp;Invoice'!A3885,C3838)</f>
        <v>CR1-026</v>
      </c>
      <c r="D3839" t="str">
        <f>IF(LEFT(TRIM('Tracker&amp;Invoice'!B3885),9)="INVOICE #","INVOICE",IF(TRIM('Tracker&amp;Invoice'!B3885)="Overall Completion INVOICE","OVERALL",""))</f>
        <v/>
      </c>
      <c r="E3839" t="str">
        <f>IF(D3839="INVOICE",VALUE(MID(TRIM('Tracker&amp;Invoice'!B3885),10,10)),"")</f>
        <v/>
      </c>
      <c r="F3839">
        <f>IF(B3839=1,IFERROR(LOOKUP(2,1/('Tracker&amp;Invoice'!$H3885:$AC3885&lt;&gt;""),COLUMN('Tracker&amp;Invoice'!$H3885:$AC3885)),8),F3838)</f>
        <v>14</v>
      </c>
      <c r="G3839">
        <f>IF(D3839="OVERALL",IFERROR(LOOKUP(2,1/('Tracker&amp;Invoice'!$H3885:$AC3885&lt;&gt;""),COLUMN('Tracker&amp;Invoice'!$H3885:$AC3885)),8),G3840)</f>
        <v>13</v>
      </c>
      <c r="H3839">
        <f t="shared" si="118"/>
        <v>14</v>
      </c>
      <c r="I3839" s="29">
        <f>IF(D3839="INVOICE",SUM('Tracker&amp;Invoice'!$H3885:INDEX('Tracker&amp;Invoice'!$A3885:$AC3885,1,H3839)),0)</f>
        <v>0</v>
      </c>
      <c r="J3839" s="29">
        <f>IF(D3839="OVERALL",SUM('Tracker&amp;Invoice'!$H3885:$AC3885),0)</f>
        <v>0</v>
      </c>
    </row>
    <row r="3840" spans="1:10">
      <c r="A3840" t="e">
        <f t="shared" si="119"/>
        <v>#REF!</v>
      </c>
      <c r="B3840">
        <f>IF(AND('Tracker&amp;Invoice'!A3886&lt;&gt;"",'Tracker&amp;Invoice'!A3886&lt;&gt;"ITEM",'Tracker&amp;Invoice'!A3884="ITEM"),1,0)</f>
        <v>0</v>
      </c>
      <c r="C3840" t="str">
        <f>IF(B3840=1,'Tracker&amp;Invoice'!A3886,C3839)</f>
        <v>CR1-026</v>
      </c>
      <c r="D3840" t="str">
        <f>IF(LEFT(TRIM('Tracker&amp;Invoice'!B3886),9)="INVOICE #","INVOICE",IF(TRIM('Tracker&amp;Invoice'!B3886)="Overall Completion INVOICE","OVERALL",""))</f>
        <v/>
      </c>
      <c r="E3840" t="str">
        <f>IF(D3840="INVOICE",VALUE(MID(TRIM('Tracker&amp;Invoice'!B3886),10,10)),"")</f>
        <v/>
      </c>
      <c r="F3840">
        <f>IF(B3840=1,IFERROR(LOOKUP(2,1/('Tracker&amp;Invoice'!$H3886:$AC3886&lt;&gt;""),COLUMN('Tracker&amp;Invoice'!$H3886:$AC3886)),8),F3839)</f>
        <v>14</v>
      </c>
      <c r="G3840">
        <f>IF(D3840="OVERALL",IFERROR(LOOKUP(2,1/('Tracker&amp;Invoice'!$H3886:$AC3886&lt;&gt;""),COLUMN('Tracker&amp;Invoice'!$H3886:$AC3886)),8),G3841)</f>
        <v>13</v>
      </c>
      <c r="H3840">
        <f t="shared" si="118"/>
        <v>14</v>
      </c>
      <c r="I3840" s="29">
        <f>IF(D3840="INVOICE",SUM('Tracker&amp;Invoice'!$H3886:INDEX('Tracker&amp;Invoice'!$A3886:$AC3886,1,H3840)),0)</f>
        <v>0</v>
      </c>
      <c r="J3840" s="29">
        <f>IF(D3840="OVERALL",SUM('Tracker&amp;Invoice'!$H3886:$AC3886),0)</f>
        <v>0</v>
      </c>
    </row>
    <row r="3841" spans="1:10">
      <c r="A3841" t="e">
        <f t="shared" si="119"/>
        <v>#REF!</v>
      </c>
      <c r="B3841">
        <f>IF(AND('Tracker&amp;Invoice'!A3887&lt;&gt;"",'Tracker&amp;Invoice'!A3887&lt;&gt;"ITEM",'Tracker&amp;Invoice'!A3885="ITEM"),1,0)</f>
        <v>0</v>
      </c>
      <c r="C3841" t="str">
        <f>IF(B3841=1,'Tracker&amp;Invoice'!A3887,C3840)</f>
        <v>CR1-026</v>
      </c>
      <c r="D3841" t="str">
        <f>IF(LEFT(TRIM('Tracker&amp;Invoice'!B3887),9)="INVOICE #","INVOICE",IF(TRIM('Tracker&amp;Invoice'!B3887)="Overall Completion INVOICE","OVERALL",""))</f>
        <v/>
      </c>
      <c r="E3841" t="str">
        <f>IF(D3841="INVOICE",VALUE(MID(TRIM('Tracker&amp;Invoice'!B3887),10,10)),"")</f>
        <v/>
      </c>
      <c r="F3841">
        <f>IF(B3841=1,IFERROR(LOOKUP(2,1/('Tracker&amp;Invoice'!$H3887:$AC3887&lt;&gt;""),COLUMN('Tracker&amp;Invoice'!$H3887:$AC3887)),8),F3840)</f>
        <v>14</v>
      </c>
      <c r="G3841">
        <f>IF(D3841="OVERALL",IFERROR(LOOKUP(2,1/('Tracker&amp;Invoice'!$H3887:$AC3887&lt;&gt;""),COLUMN('Tracker&amp;Invoice'!$H3887:$AC3887)),8),G3842)</f>
        <v>13</v>
      </c>
      <c r="H3841">
        <f t="shared" si="118"/>
        <v>14</v>
      </c>
      <c r="I3841" s="29">
        <f>IF(D3841="INVOICE",SUM('Tracker&amp;Invoice'!$H3887:INDEX('Tracker&amp;Invoice'!$A3887:$AC3887,1,H3841)),0)</f>
        <v>0</v>
      </c>
      <c r="J3841" s="29">
        <f>IF(D3841="OVERALL",SUM('Tracker&amp;Invoice'!$H3887:$AC3887),0)</f>
        <v>0</v>
      </c>
    </row>
    <row r="3842" spans="1:10">
      <c r="A3842" t="e">
        <f t="shared" si="119"/>
        <v>#REF!</v>
      </c>
      <c r="B3842">
        <f>IF(AND('Tracker&amp;Invoice'!A3888&lt;&gt;"",'Tracker&amp;Invoice'!A3888&lt;&gt;"ITEM",'Tracker&amp;Invoice'!A3886="ITEM"),1,0)</f>
        <v>0</v>
      </c>
      <c r="C3842" t="str">
        <f>IF(B3842=1,'Tracker&amp;Invoice'!A3888,C3841)</f>
        <v>CR1-026</v>
      </c>
      <c r="D3842" t="str">
        <f>IF(LEFT(TRIM('Tracker&amp;Invoice'!B3888),9)="INVOICE #","INVOICE",IF(TRIM('Tracker&amp;Invoice'!B3888)="Overall Completion INVOICE","OVERALL",""))</f>
        <v/>
      </c>
      <c r="E3842" t="str">
        <f>IF(D3842="INVOICE",VALUE(MID(TRIM('Tracker&amp;Invoice'!B3888),10,10)),"")</f>
        <v/>
      </c>
      <c r="F3842">
        <f>IF(B3842=1,IFERROR(LOOKUP(2,1/('Tracker&amp;Invoice'!$H3888:$AC3888&lt;&gt;""),COLUMN('Tracker&amp;Invoice'!$H3888:$AC3888)),8),F3841)</f>
        <v>14</v>
      </c>
      <c r="G3842">
        <f>IF(D3842="OVERALL",IFERROR(LOOKUP(2,1/('Tracker&amp;Invoice'!$H3888:$AC3888&lt;&gt;""),COLUMN('Tracker&amp;Invoice'!$H3888:$AC3888)),8),G3843)</f>
        <v>13</v>
      </c>
      <c r="H3842">
        <f t="shared" si="118"/>
        <v>14</v>
      </c>
      <c r="I3842" s="29">
        <f>IF(D3842="INVOICE",SUM('Tracker&amp;Invoice'!$H3888:INDEX('Tracker&amp;Invoice'!$A3888:$AC3888,1,H3842)),0)</f>
        <v>0</v>
      </c>
      <c r="J3842" s="29">
        <f>IF(D3842="OVERALL",SUM('Tracker&amp;Invoice'!$H3888:$AC3888),0)</f>
        <v>0</v>
      </c>
    </row>
    <row r="3843" spans="1:10">
      <c r="A3843" t="e">
        <f t="shared" si="119"/>
        <v>#REF!</v>
      </c>
      <c r="B3843">
        <f>IF(AND('Tracker&amp;Invoice'!A3889&lt;&gt;"",'Tracker&amp;Invoice'!A3889&lt;&gt;"ITEM",'Tracker&amp;Invoice'!A3887="ITEM"),1,0)</f>
        <v>0</v>
      </c>
      <c r="C3843" t="str">
        <f>IF(B3843=1,'Tracker&amp;Invoice'!A3889,C3842)</f>
        <v>CR1-026</v>
      </c>
      <c r="D3843" t="str">
        <f>IF(LEFT(TRIM('Tracker&amp;Invoice'!B3889),9)="INVOICE #","INVOICE",IF(TRIM('Tracker&amp;Invoice'!B3889)="Overall Completion INVOICE","OVERALL",""))</f>
        <v/>
      </c>
      <c r="E3843" t="str">
        <f>IF(D3843="INVOICE",VALUE(MID(TRIM('Tracker&amp;Invoice'!B3889),10,10)),"")</f>
        <v/>
      </c>
      <c r="F3843">
        <f>IF(B3843=1,IFERROR(LOOKUP(2,1/('Tracker&amp;Invoice'!$H3889:$AC3889&lt;&gt;""),COLUMN('Tracker&amp;Invoice'!$H3889:$AC3889)),8),F3842)</f>
        <v>14</v>
      </c>
      <c r="G3843">
        <f>IF(D3843="OVERALL",IFERROR(LOOKUP(2,1/('Tracker&amp;Invoice'!$H3889:$AC3889&lt;&gt;""),COLUMN('Tracker&amp;Invoice'!$H3889:$AC3889)),8),G3844)</f>
        <v>13</v>
      </c>
      <c r="H3843">
        <f t="shared" ref="H3843:H3906" si="120">MAX(F3843,G3843)</f>
        <v>14</v>
      </c>
      <c r="I3843" s="29">
        <f>IF(D3843="INVOICE",SUM('Tracker&amp;Invoice'!$H3889:INDEX('Tracker&amp;Invoice'!$A3889:$AC3889,1,H3843)),0)</f>
        <v>0</v>
      </c>
      <c r="J3843" s="29">
        <f>IF(D3843="OVERALL",SUM('Tracker&amp;Invoice'!$H3889:$AC3889),0)</f>
        <v>0</v>
      </c>
    </row>
    <row r="3844" spans="1:10">
      <c r="A3844" t="e">
        <f t="shared" ref="A3844:A3907" si="121">A3843+B3844</f>
        <v>#REF!</v>
      </c>
      <c r="B3844">
        <f>IF(AND('Tracker&amp;Invoice'!A3890&lt;&gt;"",'Tracker&amp;Invoice'!A3890&lt;&gt;"ITEM",'Tracker&amp;Invoice'!A3888="ITEM"),1,0)</f>
        <v>0</v>
      </c>
      <c r="C3844" t="str">
        <f>IF(B3844=1,'Tracker&amp;Invoice'!A3890,C3843)</f>
        <v>CR1-026</v>
      </c>
      <c r="D3844" t="str">
        <f>IF(LEFT(TRIM('Tracker&amp;Invoice'!B3890),9)="INVOICE #","INVOICE",IF(TRIM('Tracker&amp;Invoice'!B3890)="Overall Completion INVOICE","OVERALL",""))</f>
        <v/>
      </c>
      <c r="E3844" t="str">
        <f>IF(D3844="INVOICE",VALUE(MID(TRIM('Tracker&amp;Invoice'!B3890),10,10)),"")</f>
        <v/>
      </c>
      <c r="F3844">
        <f>IF(B3844=1,IFERROR(LOOKUP(2,1/('Tracker&amp;Invoice'!$H3890:$AC3890&lt;&gt;""),COLUMN('Tracker&amp;Invoice'!$H3890:$AC3890)),8),F3843)</f>
        <v>14</v>
      </c>
      <c r="G3844">
        <f>IF(D3844="OVERALL",IFERROR(LOOKUP(2,1/('Tracker&amp;Invoice'!$H3890:$AC3890&lt;&gt;""),COLUMN('Tracker&amp;Invoice'!$H3890:$AC3890)),8),G3845)</f>
        <v>13</v>
      </c>
      <c r="H3844">
        <f t="shared" si="120"/>
        <v>14</v>
      </c>
      <c r="I3844" s="29">
        <f>IF(D3844="INVOICE",SUM('Tracker&amp;Invoice'!$H3890:INDEX('Tracker&amp;Invoice'!$A3890:$AC3890,1,H3844)),0)</f>
        <v>0</v>
      </c>
      <c r="J3844" s="29">
        <f>IF(D3844="OVERALL",SUM('Tracker&amp;Invoice'!$H3890:$AC3890),0)</f>
        <v>0</v>
      </c>
    </row>
    <row r="3845" spans="1:10">
      <c r="A3845" t="e">
        <f t="shared" si="121"/>
        <v>#REF!</v>
      </c>
      <c r="B3845">
        <f>IF(AND('Tracker&amp;Invoice'!A3891&lt;&gt;"",'Tracker&amp;Invoice'!A3891&lt;&gt;"ITEM",'Tracker&amp;Invoice'!A3889="ITEM"),1,0)</f>
        <v>1</v>
      </c>
      <c r="C3845" t="str">
        <f>IF(B3845=1,'Tracker&amp;Invoice'!A3891,C3844)</f>
        <v>CR1-027</v>
      </c>
      <c r="D3845" t="str">
        <f>IF(LEFT(TRIM('Tracker&amp;Invoice'!B3891),9)="INVOICE #","INVOICE",IF(TRIM('Tracker&amp;Invoice'!B3891)="Overall Completion INVOICE","OVERALL",""))</f>
        <v/>
      </c>
      <c r="E3845" t="str">
        <f>IF(D3845="INVOICE",VALUE(MID(TRIM('Tracker&amp;Invoice'!B3891),10,10)),"")</f>
        <v/>
      </c>
      <c r="F3845">
        <f>IF(B3845=1,IFERROR(LOOKUP(2,1/('Tracker&amp;Invoice'!$H3891:$AC3891&lt;&gt;""),COLUMN('Tracker&amp;Invoice'!$H3891:$AC3891)),8),F3844)</f>
        <v>12</v>
      </c>
      <c r="G3845">
        <f>IF(D3845="OVERALL",IFERROR(LOOKUP(2,1/('Tracker&amp;Invoice'!$H3891:$AC3891&lt;&gt;""),COLUMN('Tracker&amp;Invoice'!$H3891:$AC3891)),8),G3846)</f>
        <v>13</v>
      </c>
      <c r="H3845">
        <f t="shared" si="120"/>
        <v>13</v>
      </c>
      <c r="I3845" s="29">
        <f>IF(D3845="INVOICE",SUM('Tracker&amp;Invoice'!$H3891:INDEX('Tracker&amp;Invoice'!$A3891:$AC3891,1,H3845)),0)</f>
        <v>0</v>
      </c>
      <c r="J3845" s="29">
        <f>IF(D3845="OVERALL",SUM('Tracker&amp;Invoice'!$H3891:$AC3891),0)</f>
        <v>0</v>
      </c>
    </row>
    <row r="3846" spans="1:10">
      <c r="A3846" t="e">
        <f t="shared" si="121"/>
        <v>#REF!</v>
      </c>
      <c r="B3846">
        <f>IF(AND('Tracker&amp;Invoice'!A3892&lt;&gt;"",'Tracker&amp;Invoice'!A3892&lt;&gt;"ITEM",'Tracker&amp;Invoice'!A3890="ITEM"),1,0)</f>
        <v>0</v>
      </c>
      <c r="C3846" t="str">
        <f>IF(B3846=1,'Tracker&amp;Invoice'!A3892,C3845)</f>
        <v>CR1-027</v>
      </c>
      <c r="D3846" t="str">
        <f>IF(LEFT(TRIM('Tracker&amp;Invoice'!B3892),9)="INVOICE #","INVOICE",IF(TRIM('Tracker&amp;Invoice'!B3892)="Overall Completion INVOICE","OVERALL",""))</f>
        <v/>
      </c>
      <c r="E3846" t="str">
        <f>IF(D3846="INVOICE",VALUE(MID(TRIM('Tracker&amp;Invoice'!B3892),10,10)),"")</f>
        <v/>
      </c>
      <c r="F3846">
        <f>IF(B3846=1,IFERROR(LOOKUP(2,1/('Tracker&amp;Invoice'!$H3892:$AC3892&lt;&gt;""),COLUMN('Tracker&amp;Invoice'!$H3892:$AC3892)),8),F3845)</f>
        <v>12</v>
      </c>
      <c r="G3846">
        <f>IF(D3846="OVERALL",IFERROR(LOOKUP(2,1/('Tracker&amp;Invoice'!$H3892:$AC3892&lt;&gt;""),COLUMN('Tracker&amp;Invoice'!$H3892:$AC3892)),8),G3847)</f>
        <v>13</v>
      </c>
      <c r="H3846">
        <f t="shared" si="120"/>
        <v>13</v>
      </c>
      <c r="I3846" s="29">
        <f>IF(D3846="INVOICE",SUM('Tracker&amp;Invoice'!$H3892:INDEX('Tracker&amp;Invoice'!$A3892:$AC3892,1,H3846)),0)</f>
        <v>0</v>
      </c>
      <c r="J3846" s="29">
        <f>IF(D3846="OVERALL",SUM('Tracker&amp;Invoice'!$H3892:$AC3892),0)</f>
        <v>0</v>
      </c>
    </row>
    <row r="3847" spans="1:10">
      <c r="A3847" t="e">
        <f t="shared" si="121"/>
        <v>#REF!</v>
      </c>
      <c r="B3847">
        <f>IF(AND('Tracker&amp;Invoice'!A3893&lt;&gt;"",'Tracker&amp;Invoice'!A3893&lt;&gt;"ITEM",'Tracker&amp;Invoice'!A3891="ITEM"),1,0)</f>
        <v>0</v>
      </c>
      <c r="C3847" t="str">
        <f>IF(B3847=1,'Tracker&amp;Invoice'!A3893,C3846)</f>
        <v>CR1-027</v>
      </c>
      <c r="D3847" t="str">
        <f>IF(LEFT(TRIM('Tracker&amp;Invoice'!B3893),9)="INVOICE #","INVOICE",IF(TRIM('Tracker&amp;Invoice'!B3893)="Overall Completion INVOICE","OVERALL",""))</f>
        <v/>
      </c>
      <c r="E3847" t="str">
        <f>IF(D3847="INVOICE",VALUE(MID(TRIM('Tracker&amp;Invoice'!B3893),10,10)),"")</f>
        <v/>
      </c>
      <c r="F3847">
        <f>IF(B3847=1,IFERROR(LOOKUP(2,1/('Tracker&amp;Invoice'!$H3893:$AC3893&lt;&gt;""),COLUMN('Tracker&amp;Invoice'!$H3893:$AC3893)),8),F3846)</f>
        <v>12</v>
      </c>
      <c r="G3847">
        <f>IF(D3847="OVERALL",IFERROR(LOOKUP(2,1/('Tracker&amp;Invoice'!$H3893:$AC3893&lt;&gt;""),COLUMN('Tracker&amp;Invoice'!$H3893:$AC3893)),8),G3848)</f>
        <v>13</v>
      </c>
      <c r="H3847">
        <f t="shared" si="120"/>
        <v>13</v>
      </c>
      <c r="I3847" s="29">
        <f>IF(D3847="INVOICE",SUM('Tracker&amp;Invoice'!$H3893:INDEX('Tracker&amp;Invoice'!$A3893:$AC3893,1,H3847)),0)</f>
        <v>0</v>
      </c>
      <c r="J3847" s="29">
        <f>IF(D3847="OVERALL",SUM('Tracker&amp;Invoice'!$H3893:$AC3893),0)</f>
        <v>0</v>
      </c>
    </row>
    <row r="3848" spans="1:10">
      <c r="A3848" t="e">
        <f t="shared" si="121"/>
        <v>#REF!</v>
      </c>
      <c r="B3848">
        <f>IF(AND('Tracker&amp;Invoice'!A3894&lt;&gt;"",'Tracker&amp;Invoice'!A3894&lt;&gt;"ITEM",'Tracker&amp;Invoice'!A3892="ITEM"),1,0)</f>
        <v>0</v>
      </c>
      <c r="C3848" t="str">
        <f>IF(B3848=1,'Tracker&amp;Invoice'!A3894,C3847)</f>
        <v>CR1-027</v>
      </c>
      <c r="D3848" t="str">
        <f>IF(LEFT(TRIM('Tracker&amp;Invoice'!B3894),9)="INVOICE #","INVOICE",IF(TRIM('Tracker&amp;Invoice'!B3894)="Overall Completion INVOICE","OVERALL",""))</f>
        <v>INVOICE</v>
      </c>
      <c r="E3848">
        <f>IF(D3848="INVOICE",VALUE(MID(TRIM('Tracker&amp;Invoice'!B3894),10,10)),"")</f>
        <v>30</v>
      </c>
      <c r="F3848">
        <f>IF(B3848=1,IFERROR(LOOKUP(2,1/('Tracker&amp;Invoice'!$H3894:$AC3894&lt;&gt;""),COLUMN('Tracker&amp;Invoice'!$H3894:$AC3894)),8),F3847)</f>
        <v>12</v>
      </c>
      <c r="G3848">
        <f>IF(D3848="OVERALL",IFERROR(LOOKUP(2,1/('Tracker&amp;Invoice'!$H3894:$AC3894&lt;&gt;""),COLUMN('Tracker&amp;Invoice'!$H3894:$AC3894)),8),G3849)</f>
        <v>13</v>
      </c>
      <c r="H3848">
        <f t="shared" si="120"/>
        <v>13</v>
      </c>
      <c r="I3848" s="29">
        <f>IF(D3848="INVOICE",SUM('Tracker&amp;Invoice'!$H3894:INDEX('Tracker&amp;Invoice'!$A3894:$AC3894,1,H3848)),0)</f>
        <v>0</v>
      </c>
      <c r="J3848" s="29">
        <f>IF(D3848="OVERALL",SUM('Tracker&amp;Invoice'!$H3894:$AC3894),0)</f>
        <v>0</v>
      </c>
    </row>
    <row r="3849" spans="1:10">
      <c r="A3849" t="e">
        <f t="shared" si="121"/>
        <v>#REF!</v>
      </c>
      <c r="B3849">
        <f>IF(AND('Tracker&amp;Invoice'!A3895&lt;&gt;"",'Tracker&amp;Invoice'!A3895&lt;&gt;"ITEM",'Tracker&amp;Invoice'!A3893="ITEM"),1,0)</f>
        <v>0</v>
      </c>
      <c r="C3849" t="str">
        <f>IF(B3849=1,'Tracker&amp;Invoice'!A3895,C3848)</f>
        <v>CR1-027</v>
      </c>
      <c r="D3849" t="str">
        <f>IF(LEFT(TRIM('Tracker&amp;Invoice'!B3895),9)="INVOICE #","INVOICE",IF(TRIM('Tracker&amp;Invoice'!B3895)="Overall Completion INVOICE","OVERALL",""))</f>
        <v/>
      </c>
      <c r="E3849" t="str">
        <f>IF(D3849="INVOICE",VALUE(MID(TRIM('Tracker&amp;Invoice'!B3895),10,10)),"")</f>
        <v/>
      </c>
      <c r="F3849">
        <f>IF(B3849=1,IFERROR(LOOKUP(2,1/('Tracker&amp;Invoice'!$H3895:$AC3895&lt;&gt;""),COLUMN('Tracker&amp;Invoice'!$H3895:$AC3895)),8),F3848)</f>
        <v>12</v>
      </c>
      <c r="G3849">
        <f>IF(D3849="OVERALL",IFERROR(LOOKUP(2,1/('Tracker&amp;Invoice'!$H3895:$AC3895&lt;&gt;""),COLUMN('Tracker&amp;Invoice'!$H3895:$AC3895)),8),G3850)</f>
        <v>13</v>
      </c>
      <c r="H3849">
        <f t="shared" si="120"/>
        <v>13</v>
      </c>
      <c r="I3849" s="29">
        <f>IF(D3849="INVOICE",SUM('Tracker&amp;Invoice'!$H3895:INDEX('Tracker&amp;Invoice'!$A3895:$AC3895,1,H3849)),0)</f>
        <v>0</v>
      </c>
      <c r="J3849" s="29">
        <f>IF(D3849="OVERALL",SUM('Tracker&amp;Invoice'!$H3895:$AC3895),0)</f>
        <v>0</v>
      </c>
    </row>
    <row r="3850" spans="1:10">
      <c r="A3850" t="e">
        <f t="shared" si="121"/>
        <v>#REF!</v>
      </c>
      <c r="B3850">
        <f>IF(AND('Tracker&amp;Invoice'!A3896&lt;&gt;"",'Tracker&amp;Invoice'!A3896&lt;&gt;"ITEM",'Tracker&amp;Invoice'!A3894="ITEM"),1,0)</f>
        <v>0</v>
      </c>
      <c r="C3850" t="str">
        <f>IF(B3850=1,'Tracker&amp;Invoice'!A3896,C3849)</f>
        <v>CR1-027</v>
      </c>
      <c r="D3850" t="str">
        <f>IF(LEFT(TRIM('Tracker&amp;Invoice'!B3896),9)="INVOICE #","INVOICE",IF(TRIM('Tracker&amp;Invoice'!B3896)="Overall Completion INVOICE","OVERALL",""))</f>
        <v>OVERALL</v>
      </c>
      <c r="E3850" t="str">
        <f>IF(D3850="INVOICE",VALUE(MID(TRIM('Tracker&amp;Invoice'!B3896),10,10)),"")</f>
        <v/>
      </c>
      <c r="F3850">
        <f>IF(B3850=1,IFERROR(LOOKUP(2,1/('Tracker&amp;Invoice'!$H3896:$AC3896&lt;&gt;""),COLUMN('Tracker&amp;Invoice'!$H3896:$AC3896)),8),F3849)</f>
        <v>12</v>
      </c>
      <c r="G3850">
        <f>IF(D3850="OVERALL",IFERROR(LOOKUP(2,1/('Tracker&amp;Invoice'!$H3896:$AC3896&lt;&gt;""),COLUMN('Tracker&amp;Invoice'!$H3896:$AC3896)),8),G3851)</f>
        <v>13</v>
      </c>
      <c r="H3850">
        <f t="shared" si="120"/>
        <v>13</v>
      </c>
      <c r="I3850" s="29">
        <f>IF(D3850="INVOICE",SUM('Tracker&amp;Invoice'!$H3896:INDEX('Tracker&amp;Invoice'!$A3896:$AC3896,1,H3850)),0)</f>
        <v>0</v>
      </c>
      <c r="J3850" s="29">
        <f>IF(D3850="OVERALL",SUM('Tracker&amp;Invoice'!$H3896:$AC3896),0)</f>
        <v>0</v>
      </c>
    </row>
    <row r="3851" spans="1:10">
      <c r="A3851" t="e">
        <f t="shared" si="121"/>
        <v>#REF!</v>
      </c>
      <c r="B3851">
        <f>IF(AND('Tracker&amp;Invoice'!A3897&lt;&gt;"",'Tracker&amp;Invoice'!A3897&lt;&gt;"ITEM",'Tracker&amp;Invoice'!A3895="ITEM"),1,0)</f>
        <v>0</v>
      </c>
      <c r="C3851" t="str">
        <f>IF(B3851=1,'Tracker&amp;Invoice'!A3897,C3850)</f>
        <v>CR1-027</v>
      </c>
      <c r="D3851" t="str">
        <f>IF(LEFT(TRIM('Tracker&amp;Invoice'!B3897),9)="INVOICE #","INVOICE",IF(TRIM('Tracker&amp;Invoice'!B3897)="Overall Completion INVOICE","OVERALL",""))</f>
        <v/>
      </c>
      <c r="E3851" t="str">
        <f>IF(D3851="INVOICE",VALUE(MID(TRIM('Tracker&amp;Invoice'!B3897),10,10)),"")</f>
        <v/>
      </c>
      <c r="F3851">
        <f>IF(B3851=1,IFERROR(LOOKUP(2,1/('Tracker&amp;Invoice'!$H3897:$AC3897&lt;&gt;""),COLUMN('Tracker&amp;Invoice'!$H3897:$AC3897)),8),F3850)</f>
        <v>12</v>
      </c>
      <c r="G3851">
        <f>IF(D3851="OVERALL",IFERROR(LOOKUP(2,1/('Tracker&amp;Invoice'!$H3897:$AC3897&lt;&gt;""),COLUMN('Tracker&amp;Invoice'!$H3897:$AC3897)),8),G3852)</f>
        <v>15</v>
      </c>
      <c r="H3851">
        <f t="shared" si="120"/>
        <v>15</v>
      </c>
      <c r="I3851" s="29">
        <f>IF(D3851="INVOICE",SUM('Tracker&amp;Invoice'!$H3897:INDEX('Tracker&amp;Invoice'!$A3897:$AC3897,1,H3851)),0)</f>
        <v>0</v>
      </c>
      <c r="J3851" s="29">
        <f>IF(D3851="OVERALL",SUM('Tracker&amp;Invoice'!$H3897:$AC3897),0)</f>
        <v>0</v>
      </c>
    </row>
    <row r="3852" spans="1:10">
      <c r="A3852" t="e">
        <f t="shared" si="121"/>
        <v>#REF!</v>
      </c>
      <c r="B3852">
        <f>IF(AND('Tracker&amp;Invoice'!A3898&lt;&gt;"",'Tracker&amp;Invoice'!A3898&lt;&gt;"ITEM",'Tracker&amp;Invoice'!A3896="ITEM"),1,0)</f>
        <v>0</v>
      </c>
      <c r="C3852" t="str">
        <f>IF(B3852=1,'Tracker&amp;Invoice'!A3898,C3851)</f>
        <v>CR1-027</v>
      </c>
      <c r="D3852" t="str">
        <f>IF(LEFT(TRIM('Tracker&amp;Invoice'!B3898),9)="INVOICE #","INVOICE",IF(TRIM('Tracker&amp;Invoice'!B3898)="Overall Completion INVOICE","OVERALL",""))</f>
        <v/>
      </c>
      <c r="E3852" t="str">
        <f>IF(D3852="INVOICE",VALUE(MID(TRIM('Tracker&amp;Invoice'!B3898),10,10)),"")</f>
        <v/>
      </c>
      <c r="F3852">
        <f>IF(B3852=1,IFERROR(LOOKUP(2,1/('Tracker&amp;Invoice'!$H3898:$AC3898&lt;&gt;""),COLUMN('Tracker&amp;Invoice'!$H3898:$AC3898)),8),F3851)</f>
        <v>12</v>
      </c>
      <c r="G3852">
        <f>IF(D3852="OVERALL",IFERROR(LOOKUP(2,1/('Tracker&amp;Invoice'!$H3898:$AC3898&lt;&gt;""),COLUMN('Tracker&amp;Invoice'!$H3898:$AC3898)),8),G3853)</f>
        <v>15</v>
      </c>
      <c r="H3852">
        <f t="shared" si="120"/>
        <v>15</v>
      </c>
      <c r="I3852" s="29">
        <f>IF(D3852="INVOICE",SUM('Tracker&amp;Invoice'!$H3898:INDEX('Tracker&amp;Invoice'!$A3898:$AC3898,1,H3852)),0)</f>
        <v>0</v>
      </c>
      <c r="J3852" s="29">
        <f>IF(D3852="OVERALL",SUM('Tracker&amp;Invoice'!$H3898:$AC3898),0)</f>
        <v>0</v>
      </c>
    </row>
    <row r="3853" spans="1:10">
      <c r="A3853" t="e">
        <f t="shared" si="121"/>
        <v>#REF!</v>
      </c>
      <c r="B3853">
        <f>IF(AND('Tracker&amp;Invoice'!A3899&lt;&gt;"",'Tracker&amp;Invoice'!A3899&lt;&gt;"ITEM",'Tracker&amp;Invoice'!A3897="ITEM"),1,0)</f>
        <v>0</v>
      </c>
      <c r="C3853" t="str">
        <f>IF(B3853=1,'Tracker&amp;Invoice'!A3899,C3852)</f>
        <v>CR1-027</v>
      </c>
      <c r="D3853" t="str">
        <f>IF(LEFT(TRIM('Tracker&amp;Invoice'!B3899),9)="INVOICE #","INVOICE",IF(TRIM('Tracker&amp;Invoice'!B3899)="Overall Completion INVOICE","OVERALL",""))</f>
        <v/>
      </c>
      <c r="E3853" t="str">
        <f>IF(D3853="INVOICE",VALUE(MID(TRIM('Tracker&amp;Invoice'!B3899),10,10)),"")</f>
        <v/>
      </c>
      <c r="F3853">
        <f>IF(B3853=1,IFERROR(LOOKUP(2,1/('Tracker&amp;Invoice'!$H3899:$AC3899&lt;&gt;""),COLUMN('Tracker&amp;Invoice'!$H3899:$AC3899)),8),F3852)</f>
        <v>12</v>
      </c>
      <c r="G3853">
        <f>IF(D3853="OVERALL",IFERROR(LOOKUP(2,1/('Tracker&amp;Invoice'!$H3899:$AC3899&lt;&gt;""),COLUMN('Tracker&amp;Invoice'!$H3899:$AC3899)),8),G3854)</f>
        <v>15</v>
      </c>
      <c r="H3853">
        <f t="shared" si="120"/>
        <v>15</v>
      </c>
      <c r="I3853" s="29">
        <f>IF(D3853="INVOICE",SUM('Tracker&amp;Invoice'!$H3899:INDEX('Tracker&amp;Invoice'!$A3899:$AC3899,1,H3853)),0)</f>
        <v>0</v>
      </c>
      <c r="J3853" s="29">
        <f>IF(D3853="OVERALL",SUM('Tracker&amp;Invoice'!$H3899:$AC3899),0)</f>
        <v>0</v>
      </c>
    </row>
    <row r="3854" spans="1:10">
      <c r="A3854" t="e">
        <f t="shared" si="121"/>
        <v>#REF!</v>
      </c>
      <c r="B3854">
        <f>IF(AND('Tracker&amp;Invoice'!A3900&lt;&gt;"",'Tracker&amp;Invoice'!A3900&lt;&gt;"ITEM",'Tracker&amp;Invoice'!A3898="ITEM"),1,0)</f>
        <v>0</v>
      </c>
      <c r="C3854" t="str">
        <f>IF(B3854=1,'Tracker&amp;Invoice'!A3900,C3853)</f>
        <v>CR1-027</v>
      </c>
      <c r="D3854" t="str">
        <f>IF(LEFT(TRIM('Tracker&amp;Invoice'!B3900),9)="INVOICE #","INVOICE",IF(TRIM('Tracker&amp;Invoice'!B3900)="Overall Completion INVOICE","OVERALL",""))</f>
        <v/>
      </c>
      <c r="E3854" t="str">
        <f>IF(D3854="INVOICE",VALUE(MID(TRIM('Tracker&amp;Invoice'!B3900),10,10)),"")</f>
        <v/>
      </c>
      <c r="F3854">
        <f>IF(B3854=1,IFERROR(LOOKUP(2,1/('Tracker&amp;Invoice'!$H3900:$AC3900&lt;&gt;""),COLUMN('Tracker&amp;Invoice'!$H3900:$AC3900)),8),F3853)</f>
        <v>12</v>
      </c>
      <c r="G3854">
        <f>IF(D3854="OVERALL",IFERROR(LOOKUP(2,1/('Tracker&amp;Invoice'!$H3900:$AC3900&lt;&gt;""),COLUMN('Tracker&amp;Invoice'!$H3900:$AC3900)),8),G3855)</f>
        <v>15</v>
      </c>
      <c r="H3854">
        <f t="shared" si="120"/>
        <v>15</v>
      </c>
      <c r="I3854" s="29">
        <f>IF(D3854="INVOICE",SUM('Tracker&amp;Invoice'!$H3900:INDEX('Tracker&amp;Invoice'!$A3900:$AC3900,1,H3854)),0)</f>
        <v>0</v>
      </c>
      <c r="J3854" s="29">
        <f>IF(D3854="OVERALL",SUM('Tracker&amp;Invoice'!$H3900:$AC3900),0)</f>
        <v>0</v>
      </c>
    </row>
    <row r="3855" spans="1:10">
      <c r="A3855" t="e">
        <f t="shared" si="121"/>
        <v>#REF!</v>
      </c>
      <c r="B3855">
        <f>IF(AND('Tracker&amp;Invoice'!A3901&lt;&gt;"",'Tracker&amp;Invoice'!A3901&lt;&gt;"ITEM",'Tracker&amp;Invoice'!A3899="ITEM"),1,0)</f>
        <v>0</v>
      </c>
      <c r="C3855" t="str">
        <f>IF(B3855=1,'Tracker&amp;Invoice'!A3901,C3854)</f>
        <v>CR1-027</v>
      </c>
      <c r="D3855" t="str">
        <f>IF(LEFT(TRIM('Tracker&amp;Invoice'!B3901),9)="INVOICE #","INVOICE",IF(TRIM('Tracker&amp;Invoice'!B3901)="Overall Completion INVOICE","OVERALL",""))</f>
        <v/>
      </c>
      <c r="E3855" t="str">
        <f>IF(D3855="INVOICE",VALUE(MID(TRIM('Tracker&amp;Invoice'!B3901),10,10)),"")</f>
        <v/>
      </c>
      <c r="F3855">
        <f>IF(B3855=1,IFERROR(LOOKUP(2,1/('Tracker&amp;Invoice'!$H3901:$AC3901&lt;&gt;""),COLUMN('Tracker&amp;Invoice'!$H3901:$AC3901)),8),F3854)</f>
        <v>12</v>
      </c>
      <c r="G3855">
        <f>IF(D3855="OVERALL",IFERROR(LOOKUP(2,1/('Tracker&amp;Invoice'!$H3901:$AC3901&lt;&gt;""),COLUMN('Tracker&amp;Invoice'!$H3901:$AC3901)),8),G3856)</f>
        <v>15</v>
      </c>
      <c r="H3855">
        <f t="shared" si="120"/>
        <v>15</v>
      </c>
      <c r="I3855" s="29">
        <f>IF(D3855="INVOICE",SUM('Tracker&amp;Invoice'!$H3901:INDEX('Tracker&amp;Invoice'!$A3901:$AC3901,1,H3855)),0)</f>
        <v>0</v>
      </c>
      <c r="J3855" s="29">
        <f>IF(D3855="OVERALL",SUM('Tracker&amp;Invoice'!$H3901:$AC3901),0)</f>
        <v>0</v>
      </c>
    </row>
    <row r="3856" spans="1:10">
      <c r="A3856" t="e">
        <f t="shared" si="121"/>
        <v>#REF!</v>
      </c>
      <c r="B3856">
        <f>IF(AND('Tracker&amp;Invoice'!A3902&lt;&gt;"",'Tracker&amp;Invoice'!A3902&lt;&gt;"ITEM",'Tracker&amp;Invoice'!A3900="ITEM"),1,0)</f>
        <v>0</v>
      </c>
      <c r="C3856" t="str">
        <f>IF(B3856=1,'Tracker&amp;Invoice'!A3902,C3855)</f>
        <v>CR1-027</v>
      </c>
      <c r="D3856" t="str">
        <f>IF(LEFT(TRIM('Tracker&amp;Invoice'!B3902),9)="INVOICE #","INVOICE",IF(TRIM('Tracker&amp;Invoice'!B3902)="Overall Completion INVOICE","OVERALL",""))</f>
        <v/>
      </c>
      <c r="E3856" t="str">
        <f>IF(D3856="INVOICE",VALUE(MID(TRIM('Tracker&amp;Invoice'!B3902),10,10)),"")</f>
        <v/>
      </c>
      <c r="F3856">
        <f>IF(B3856=1,IFERROR(LOOKUP(2,1/('Tracker&amp;Invoice'!$H3902:$AC3902&lt;&gt;""),COLUMN('Tracker&amp;Invoice'!$H3902:$AC3902)),8),F3855)</f>
        <v>12</v>
      </c>
      <c r="G3856">
        <f>IF(D3856="OVERALL",IFERROR(LOOKUP(2,1/('Tracker&amp;Invoice'!$H3902:$AC3902&lt;&gt;""),COLUMN('Tracker&amp;Invoice'!$H3902:$AC3902)),8),G3857)</f>
        <v>15</v>
      </c>
      <c r="H3856">
        <f t="shared" si="120"/>
        <v>15</v>
      </c>
      <c r="I3856" s="29">
        <f>IF(D3856="INVOICE",SUM('Tracker&amp;Invoice'!$H3902:INDEX('Tracker&amp;Invoice'!$A3902:$AC3902,1,H3856)),0)</f>
        <v>0</v>
      </c>
      <c r="J3856" s="29">
        <f>IF(D3856="OVERALL",SUM('Tracker&amp;Invoice'!$H3902:$AC3902),0)</f>
        <v>0</v>
      </c>
    </row>
    <row r="3857" spans="1:10">
      <c r="A3857" t="e">
        <f t="shared" si="121"/>
        <v>#REF!</v>
      </c>
      <c r="B3857">
        <f>IF(AND('Tracker&amp;Invoice'!A3903&lt;&gt;"",'Tracker&amp;Invoice'!A3903&lt;&gt;"ITEM",'Tracker&amp;Invoice'!A3901="ITEM"),1,0)</f>
        <v>0</v>
      </c>
      <c r="C3857" t="str">
        <f>IF(B3857=1,'Tracker&amp;Invoice'!A3903,C3856)</f>
        <v>CR1-027</v>
      </c>
      <c r="D3857" t="str">
        <f>IF(LEFT(TRIM('Tracker&amp;Invoice'!B3903),9)="INVOICE #","INVOICE",IF(TRIM('Tracker&amp;Invoice'!B3903)="Overall Completion INVOICE","OVERALL",""))</f>
        <v/>
      </c>
      <c r="E3857" t="str">
        <f>IF(D3857="INVOICE",VALUE(MID(TRIM('Tracker&amp;Invoice'!B3903),10,10)),"")</f>
        <v/>
      </c>
      <c r="F3857">
        <f>IF(B3857=1,IFERROR(LOOKUP(2,1/('Tracker&amp;Invoice'!$H3903:$AC3903&lt;&gt;""),COLUMN('Tracker&amp;Invoice'!$H3903:$AC3903)),8),F3856)</f>
        <v>12</v>
      </c>
      <c r="G3857">
        <f>IF(D3857="OVERALL",IFERROR(LOOKUP(2,1/('Tracker&amp;Invoice'!$H3903:$AC3903&lt;&gt;""),COLUMN('Tracker&amp;Invoice'!$H3903:$AC3903)),8),G3858)</f>
        <v>15</v>
      </c>
      <c r="H3857">
        <f t="shared" si="120"/>
        <v>15</v>
      </c>
      <c r="I3857" s="29">
        <f>IF(D3857="INVOICE",SUM('Tracker&amp;Invoice'!$H3903:INDEX('Tracker&amp;Invoice'!$A3903:$AC3903,1,H3857)),0)</f>
        <v>0</v>
      </c>
      <c r="J3857" s="29">
        <f>IF(D3857="OVERALL",SUM('Tracker&amp;Invoice'!$H3903:$AC3903),0)</f>
        <v>0</v>
      </c>
    </row>
    <row r="3858" spans="1:10">
      <c r="A3858" t="e">
        <f t="shared" si="121"/>
        <v>#REF!</v>
      </c>
      <c r="B3858">
        <f>IF(AND('Tracker&amp;Invoice'!A3904&lt;&gt;"",'Tracker&amp;Invoice'!A3904&lt;&gt;"ITEM",'Tracker&amp;Invoice'!A3902="ITEM"),1,0)</f>
        <v>0</v>
      </c>
      <c r="C3858" t="str">
        <f>IF(B3858=1,'Tracker&amp;Invoice'!A3904,C3857)</f>
        <v>CR1-027</v>
      </c>
      <c r="D3858" t="str">
        <f>IF(LEFT(TRIM('Tracker&amp;Invoice'!B3904),9)="INVOICE #","INVOICE",IF(TRIM('Tracker&amp;Invoice'!B3904)="Overall Completion INVOICE","OVERALL",""))</f>
        <v/>
      </c>
      <c r="E3858" t="str">
        <f>IF(D3858="INVOICE",VALUE(MID(TRIM('Tracker&amp;Invoice'!B3904),10,10)),"")</f>
        <v/>
      </c>
      <c r="F3858">
        <f>IF(B3858=1,IFERROR(LOOKUP(2,1/('Tracker&amp;Invoice'!$H3904:$AC3904&lt;&gt;""),COLUMN('Tracker&amp;Invoice'!$H3904:$AC3904)),8),F3857)</f>
        <v>12</v>
      </c>
      <c r="G3858">
        <f>IF(D3858="OVERALL",IFERROR(LOOKUP(2,1/('Tracker&amp;Invoice'!$H3904:$AC3904&lt;&gt;""),COLUMN('Tracker&amp;Invoice'!$H3904:$AC3904)),8),G3859)</f>
        <v>15</v>
      </c>
      <c r="H3858">
        <f t="shared" si="120"/>
        <v>15</v>
      </c>
      <c r="I3858" s="29">
        <f>IF(D3858="INVOICE",SUM('Tracker&amp;Invoice'!$H3904:INDEX('Tracker&amp;Invoice'!$A3904:$AC3904,1,H3858)),0)</f>
        <v>0</v>
      </c>
      <c r="J3858" s="29">
        <f>IF(D3858="OVERALL",SUM('Tracker&amp;Invoice'!$H3904:$AC3904),0)</f>
        <v>0</v>
      </c>
    </row>
    <row r="3859" spans="1:10">
      <c r="A3859" t="e">
        <f t="shared" si="121"/>
        <v>#REF!</v>
      </c>
      <c r="B3859">
        <f>IF(AND('Tracker&amp;Invoice'!A3905&lt;&gt;"",'Tracker&amp;Invoice'!A3905&lt;&gt;"ITEM",'Tracker&amp;Invoice'!A3903="ITEM"),1,0)</f>
        <v>1</v>
      </c>
      <c r="C3859" t="str">
        <f>IF(B3859=1,'Tracker&amp;Invoice'!A3905,C3858)</f>
        <v>CR1-028</v>
      </c>
      <c r="D3859" t="str">
        <f>IF(LEFT(TRIM('Tracker&amp;Invoice'!B3905),9)="INVOICE #","INVOICE",IF(TRIM('Tracker&amp;Invoice'!B3905)="Overall Completion INVOICE","OVERALL",""))</f>
        <v/>
      </c>
      <c r="E3859" t="str">
        <f>IF(D3859="INVOICE",VALUE(MID(TRIM('Tracker&amp;Invoice'!B3905),10,10)),"")</f>
        <v/>
      </c>
      <c r="F3859">
        <f>IF(B3859=1,IFERROR(LOOKUP(2,1/('Tracker&amp;Invoice'!$H3905:$AC3905&lt;&gt;""),COLUMN('Tracker&amp;Invoice'!$H3905:$AC3905)),8),F3858)</f>
        <v>14</v>
      </c>
      <c r="G3859">
        <f>IF(D3859="OVERALL",IFERROR(LOOKUP(2,1/('Tracker&amp;Invoice'!$H3905:$AC3905&lt;&gt;""),COLUMN('Tracker&amp;Invoice'!$H3905:$AC3905)),8),G3860)</f>
        <v>15</v>
      </c>
      <c r="H3859">
        <f t="shared" si="120"/>
        <v>15</v>
      </c>
      <c r="I3859" s="29">
        <f>IF(D3859="INVOICE",SUM('Tracker&amp;Invoice'!$H3905:INDEX('Tracker&amp;Invoice'!$A3905:$AC3905,1,H3859)),0)</f>
        <v>0</v>
      </c>
      <c r="J3859" s="29">
        <f>IF(D3859="OVERALL",SUM('Tracker&amp;Invoice'!$H3905:$AC3905),0)</f>
        <v>0</v>
      </c>
    </row>
    <row r="3860" spans="1:10">
      <c r="A3860" t="e">
        <f t="shared" si="121"/>
        <v>#REF!</v>
      </c>
      <c r="B3860">
        <f>IF(AND('Tracker&amp;Invoice'!A3906&lt;&gt;"",'Tracker&amp;Invoice'!A3906&lt;&gt;"ITEM",'Tracker&amp;Invoice'!A3904="ITEM"),1,0)</f>
        <v>0</v>
      </c>
      <c r="C3860" t="str">
        <f>IF(B3860=1,'Tracker&amp;Invoice'!A3906,C3859)</f>
        <v>CR1-028</v>
      </c>
      <c r="D3860" t="str">
        <f>IF(LEFT(TRIM('Tracker&amp;Invoice'!B3906),9)="INVOICE #","INVOICE",IF(TRIM('Tracker&amp;Invoice'!B3906)="Overall Completion INVOICE","OVERALL",""))</f>
        <v/>
      </c>
      <c r="E3860" t="str">
        <f>IF(D3860="INVOICE",VALUE(MID(TRIM('Tracker&amp;Invoice'!B3906),10,10)),"")</f>
        <v/>
      </c>
      <c r="F3860">
        <f>IF(B3860=1,IFERROR(LOOKUP(2,1/('Tracker&amp;Invoice'!$H3906:$AC3906&lt;&gt;""),COLUMN('Tracker&amp;Invoice'!$H3906:$AC3906)),8),F3859)</f>
        <v>14</v>
      </c>
      <c r="G3860">
        <f>IF(D3860="OVERALL",IFERROR(LOOKUP(2,1/('Tracker&amp;Invoice'!$H3906:$AC3906&lt;&gt;""),COLUMN('Tracker&amp;Invoice'!$H3906:$AC3906)),8),G3861)</f>
        <v>15</v>
      </c>
      <c r="H3860">
        <f t="shared" si="120"/>
        <v>15</v>
      </c>
      <c r="I3860" s="29">
        <f>IF(D3860="INVOICE",SUM('Tracker&amp;Invoice'!$H3906:INDEX('Tracker&amp;Invoice'!$A3906:$AC3906,1,H3860)),0)</f>
        <v>0</v>
      </c>
      <c r="J3860" s="29">
        <f>IF(D3860="OVERALL",SUM('Tracker&amp;Invoice'!$H3906:$AC3906),0)</f>
        <v>0</v>
      </c>
    </row>
    <row r="3861" spans="1:10">
      <c r="A3861" t="e">
        <f t="shared" si="121"/>
        <v>#REF!</v>
      </c>
      <c r="B3861">
        <f>IF(AND('Tracker&amp;Invoice'!A3907&lt;&gt;"",'Tracker&amp;Invoice'!A3907&lt;&gt;"ITEM",'Tracker&amp;Invoice'!A3905="ITEM"),1,0)</f>
        <v>0</v>
      </c>
      <c r="C3861" t="str">
        <f>IF(B3861=1,'Tracker&amp;Invoice'!A3907,C3860)</f>
        <v>CR1-028</v>
      </c>
      <c r="D3861" t="str">
        <f>IF(LEFT(TRIM('Tracker&amp;Invoice'!B3907),9)="INVOICE #","INVOICE",IF(TRIM('Tracker&amp;Invoice'!B3907)="Overall Completion INVOICE","OVERALL",""))</f>
        <v/>
      </c>
      <c r="E3861" t="str">
        <f>IF(D3861="INVOICE",VALUE(MID(TRIM('Tracker&amp;Invoice'!B3907),10,10)),"")</f>
        <v/>
      </c>
      <c r="F3861">
        <f>IF(B3861=1,IFERROR(LOOKUP(2,1/('Tracker&amp;Invoice'!$H3907:$AC3907&lt;&gt;""),COLUMN('Tracker&amp;Invoice'!$H3907:$AC3907)),8),F3860)</f>
        <v>14</v>
      </c>
      <c r="G3861">
        <f>IF(D3861="OVERALL",IFERROR(LOOKUP(2,1/('Tracker&amp;Invoice'!$H3907:$AC3907&lt;&gt;""),COLUMN('Tracker&amp;Invoice'!$H3907:$AC3907)),8),G3862)</f>
        <v>15</v>
      </c>
      <c r="H3861">
        <f t="shared" si="120"/>
        <v>15</v>
      </c>
      <c r="I3861" s="29">
        <f>IF(D3861="INVOICE",SUM('Tracker&amp;Invoice'!$H3907:INDEX('Tracker&amp;Invoice'!$A3907:$AC3907,1,H3861)),0)</f>
        <v>0</v>
      </c>
      <c r="J3861" s="29">
        <f>IF(D3861="OVERALL",SUM('Tracker&amp;Invoice'!$H3907:$AC3907),0)</f>
        <v>0</v>
      </c>
    </row>
    <row r="3862" spans="1:10">
      <c r="A3862" t="e">
        <f t="shared" si="121"/>
        <v>#REF!</v>
      </c>
      <c r="B3862">
        <f>IF(AND('Tracker&amp;Invoice'!A3908&lt;&gt;"",'Tracker&amp;Invoice'!A3908&lt;&gt;"ITEM",'Tracker&amp;Invoice'!A3906="ITEM"),1,0)</f>
        <v>0</v>
      </c>
      <c r="C3862" t="str">
        <f>IF(B3862=1,'Tracker&amp;Invoice'!A3908,C3861)</f>
        <v>CR1-028</v>
      </c>
      <c r="D3862" t="str">
        <f>IF(LEFT(TRIM('Tracker&amp;Invoice'!B3908),9)="INVOICE #","INVOICE",IF(TRIM('Tracker&amp;Invoice'!B3908)="Overall Completion INVOICE","OVERALL",""))</f>
        <v/>
      </c>
      <c r="E3862" t="str">
        <f>IF(D3862="INVOICE",VALUE(MID(TRIM('Tracker&amp;Invoice'!B3908),10,10)),"")</f>
        <v/>
      </c>
      <c r="F3862">
        <f>IF(B3862=1,IFERROR(LOOKUP(2,1/('Tracker&amp;Invoice'!$H3908:$AC3908&lt;&gt;""),COLUMN('Tracker&amp;Invoice'!$H3908:$AC3908)),8),F3861)</f>
        <v>14</v>
      </c>
      <c r="G3862">
        <f>IF(D3862="OVERALL",IFERROR(LOOKUP(2,1/('Tracker&amp;Invoice'!$H3908:$AC3908&lt;&gt;""),COLUMN('Tracker&amp;Invoice'!$H3908:$AC3908)),8),G3863)</f>
        <v>15</v>
      </c>
      <c r="H3862">
        <f t="shared" si="120"/>
        <v>15</v>
      </c>
      <c r="I3862" s="29">
        <f>IF(D3862="INVOICE",SUM('Tracker&amp;Invoice'!$H3908:INDEX('Tracker&amp;Invoice'!$A3908:$AC3908,1,H3862)),0)</f>
        <v>0</v>
      </c>
      <c r="J3862" s="29">
        <f>IF(D3862="OVERALL",SUM('Tracker&amp;Invoice'!$H3908:$AC3908),0)</f>
        <v>0</v>
      </c>
    </row>
    <row r="3863" spans="1:10">
      <c r="A3863" t="e">
        <f t="shared" si="121"/>
        <v>#REF!</v>
      </c>
      <c r="B3863">
        <f>IF(AND('Tracker&amp;Invoice'!A3909&lt;&gt;"",'Tracker&amp;Invoice'!A3909&lt;&gt;"ITEM",'Tracker&amp;Invoice'!A3907="ITEM"),1,0)</f>
        <v>0</v>
      </c>
      <c r="C3863" t="str">
        <f>IF(B3863=1,'Tracker&amp;Invoice'!A3909,C3862)</f>
        <v>CR1-028</v>
      </c>
      <c r="D3863" t="str">
        <f>IF(LEFT(TRIM('Tracker&amp;Invoice'!B3909),9)="INVOICE #","INVOICE",IF(TRIM('Tracker&amp;Invoice'!B3909)="Overall Completion INVOICE","OVERALL",""))</f>
        <v/>
      </c>
      <c r="E3863" t="str">
        <f>IF(D3863="INVOICE",VALUE(MID(TRIM('Tracker&amp;Invoice'!B3909),10,10)),"")</f>
        <v/>
      </c>
      <c r="F3863">
        <f>IF(B3863=1,IFERROR(LOOKUP(2,1/('Tracker&amp;Invoice'!$H3909:$AC3909&lt;&gt;""),COLUMN('Tracker&amp;Invoice'!$H3909:$AC3909)),8),F3862)</f>
        <v>14</v>
      </c>
      <c r="G3863">
        <f>IF(D3863="OVERALL",IFERROR(LOOKUP(2,1/('Tracker&amp;Invoice'!$H3909:$AC3909&lt;&gt;""),COLUMN('Tracker&amp;Invoice'!$H3909:$AC3909)),8),G3864)</f>
        <v>15</v>
      </c>
      <c r="H3863">
        <f t="shared" si="120"/>
        <v>15</v>
      </c>
      <c r="I3863" s="29">
        <f>IF(D3863="INVOICE",SUM('Tracker&amp;Invoice'!$H3909:INDEX('Tracker&amp;Invoice'!$A3909:$AC3909,1,H3863)),0)</f>
        <v>0</v>
      </c>
      <c r="J3863" s="29">
        <f>IF(D3863="OVERALL",SUM('Tracker&amp;Invoice'!$H3909:$AC3909),0)</f>
        <v>0</v>
      </c>
    </row>
    <row r="3864" spans="1:10">
      <c r="A3864" t="e">
        <f t="shared" si="121"/>
        <v>#REF!</v>
      </c>
      <c r="B3864">
        <f>IF(AND('Tracker&amp;Invoice'!A3910&lt;&gt;"",'Tracker&amp;Invoice'!A3910&lt;&gt;"ITEM",'Tracker&amp;Invoice'!A3908="ITEM"),1,0)</f>
        <v>0</v>
      </c>
      <c r="C3864" t="str">
        <f>IF(B3864=1,'Tracker&amp;Invoice'!A3910,C3863)</f>
        <v>CR1-028</v>
      </c>
      <c r="D3864" t="str">
        <f>IF(LEFT(TRIM('Tracker&amp;Invoice'!B3910),9)="INVOICE #","INVOICE",IF(TRIM('Tracker&amp;Invoice'!B3910)="Overall Completion INVOICE","OVERALL",""))</f>
        <v>OVERALL</v>
      </c>
      <c r="E3864" t="str">
        <f>IF(D3864="INVOICE",VALUE(MID(TRIM('Tracker&amp;Invoice'!B3910),10,10)),"")</f>
        <v/>
      </c>
      <c r="F3864">
        <f>IF(B3864=1,IFERROR(LOOKUP(2,1/('Tracker&amp;Invoice'!$H3910:$AC3910&lt;&gt;""),COLUMN('Tracker&amp;Invoice'!$H3910:$AC3910)),8),F3863)</f>
        <v>14</v>
      </c>
      <c r="G3864">
        <f>IF(D3864="OVERALL",IFERROR(LOOKUP(2,1/('Tracker&amp;Invoice'!$H3910:$AC3910&lt;&gt;""),COLUMN('Tracker&amp;Invoice'!$H3910:$AC3910)),8),G3865)</f>
        <v>15</v>
      </c>
      <c r="H3864">
        <f t="shared" si="120"/>
        <v>15</v>
      </c>
      <c r="I3864" s="29">
        <f>IF(D3864="INVOICE",SUM('Tracker&amp;Invoice'!$H3910:INDEX('Tracker&amp;Invoice'!$A3910:$AC3910,1,H3864)),0)</f>
        <v>0</v>
      </c>
      <c r="J3864" s="29">
        <f>IF(D3864="OVERALL",SUM('Tracker&amp;Invoice'!$H3910:$AC3910),0)</f>
        <v>0</v>
      </c>
    </row>
    <row r="3865" spans="1:10">
      <c r="A3865" t="e">
        <f t="shared" si="121"/>
        <v>#REF!</v>
      </c>
      <c r="B3865">
        <f>IF(AND('Tracker&amp;Invoice'!A3911&lt;&gt;"",'Tracker&amp;Invoice'!A3911&lt;&gt;"ITEM",'Tracker&amp;Invoice'!A3909="ITEM"),1,0)</f>
        <v>0</v>
      </c>
      <c r="C3865" t="str">
        <f>IF(B3865=1,'Tracker&amp;Invoice'!A3911,C3864)</f>
        <v>CR1-028</v>
      </c>
      <c r="D3865" t="str">
        <f>IF(LEFT(TRIM('Tracker&amp;Invoice'!B3911),9)="INVOICE #","INVOICE",IF(TRIM('Tracker&amp;Invoice'!B3911)="Overall Completion INVOICE","OVERALL",""))</f>
        <v/>
      </c>
      <c r="E3865" t="str">
        <f>IF(D3865="INVOICE",VALUE(MID(TRIM('Tracker&amp;Invoice'!B3911),10,10)),"")</f>
        <v/>
      </c>
      <c r="F3865">
        <f>IF(B3865=1,IFERROR(LOOKUP(2,1/('Tracker&amp;Invoice'!$H3911:$AC3911&lt;&gt;""),COLUMN('Tracker&amp;Invoice'!$H3911:$AC3911)),8),F3864)</f>
        <v>14</v>
      </c>
      <c r="G3865">
        <f>IF(D3865="OVERALL",IFERROR(LOOKUP(2,1/('Tracker&amp;Invoice'!$H3911:$AC3911&lt;&gt;""),COLUMN('Tracker&amp;Invoice'!$H3911:$AC3911)),8),G3866)</f>
        <v>17</v>
      </c>
      <c r="H3865">
        <f t="shared" si="120"/>
        <v>17</v>
      </c>
      <c r="I3865" s="29">
        <f>IF(D3865="INVOICE",SUM('Tracker&amp;Invoice'!$H3911:INDEX('Tracker&amp;Invoice'!$A3911:$AC3911,1,H3865)),0)</f>
        <v>0</v>
      </c>
      <c r="J3865" s="29">
        <f>IF(D3865="OVERALL",SUM('Tracker&amp;Invoice'!$H3911:$AC3911),0)</f>
        <v>0</v>
      </c>
    </row>
    <row r="3866" spans="1:10">
      <c r="A3866" t="e">
        <f t="shared" si="121"/>
        <v>#REF!</v>
      </c>
      <c r="B3866">
        <f>IF(AND('Tracker&amp;Invoice'!A3912&lt;&gt;"",'Tracker&amp;Invoice'!A3912&lt;&gt;"ITEM",'Tracker&amp;Invoice'!A3910="ITEM"),1,0)</f>
        <v>0</v>
      </c>
      <c r="C3866" t="str">
        <f>IF(B3866=1,'Tracker&amp;Invoice'!A3912,C3865)</f>
        <v>CR1-028</v>
      </c>
      <c r="D3866" t="str">
        <f>IF(LEFT(TRIM('Tracker&amp;Invoice'!B3912),9)="INVOICE #","INVOICE",IF(TRIM('Tracker&amp;Invoice'!B3912)="Overall Completion INVOICE","OVERALL",""))</f>
        <v/>
      </c>
      <c r="E3866" t="str">
        <f>IF(D3866="INVOICE",VALUE(MID(TRIM('Tracker&amp;Invoice'!B3912),10,10)),"")</f>
        <v/>
      </c>
      <c r="F3866">
        <f>IF(B3866=1,IFERROR(LOOKUP(2,1/('Tracker&amp;Invoice'!$H3912:$AC3912&lt;&gt;""),COLUMN('Tracker&amp;Invoice'!$H3912:$AC3912)),8),F3865)</f>
        <v>14</v>
      </c>
      <c r="G3866">
        <f>IF(D3866="OVERALL",IFERROR(LOOKUP(2,1/('Tracker&amp;Invoice'!$H3912:$AC3912&lt;&gt;""),COLUMN('Tracker&amp;Invoice'!$H3912:$AC3912)),8),G3867)</f>
        <v>17</v>
      </c>
      <c r="H3866">
        <f t="shared" si="120"/>
        <v>17</v>
      </c>
      <c r="I3866" s="29">
        <f>IF(D3866="INVOICE",SUM('Tracker&amp;Invoice'!$H3912:INDEX('Tracker&amp;Invoice'!$A3912:$AC3912,1,H3866)),0)</f>
        <v>0</v>
      </c>
      <c r="J3866" s="29">
        <f>IF(D3866="OVERALL",SUM('Tracker&amp;Invoice'!$H3912:$AC3912),0)</f>
        <v>0</v>
      </c>
    </row>
    <row r="3867" spans="1:10">
      <c r="A3867" t="e">
        <f t="shared" si="121"/>
        <v>#REF!</v>
      </c>
      <c r="B3867">
        <f>IF(AND('Tracker&amp;Invoice'!A3913&lt;&gt;"",'Tracker&amp;Invoice'!A3913&lt;&gt;"ITEM",'Tracker&amp;Invoice'!A3911="ITEM"),1,0)</f>
        <v>0</v>
      </c>
      <c r="C3867" t="str">
        <f>IF(B3867=1,'Tracker&amp;Invoice'!A3913,C3866)</f>
        <v>CR1-028</v>
      </c>
      <c r="D3867" t="str">
        <f>IF(LEFT(TRIM('Tracker&amp;Invoice'!B3913),9)="INVOICE #","INVOICE",IF(TRIM('Tracker&amp;Invoice'!B3913)="Overall Completion INVOICE","OVERALL",""))</f>
        <v/>
      </c>
      <c r="E3867" t="str">
        <f>IF(D3867="INVOICE",VALUE(MID(TRIM('Tracker&amp;Invoice'!B3913),10,10)),"")</f>
        <v/>
      </c>
      <c r="F3867">
        <f>IF(B3867=1,IFERROR(LOOKUP(2,1/('Tracker&amp;Invoice'!$H3913:$AC3913&lt;&gt;""),COLUMN('Tracker&amp;Invoice'!$H3913:$AC3913)),8),F3866)</f>
        <v>14</v>
      </c>
      <c r="G3867">
        <f>IF(D3867="OVERALL",IFERROR(LOOKUP(2,1/('Tracker&amp;Invoice'!$H3913:$AC3913&lt;&gt;""),COLUMN('Tracker&amp;Invoice'!$H3913:$AC3913)),8),G3868)</f>
        <v>17</v>
      </c>
      <c r="H3867">
        <f t="shared" si="120"/>
        <v>17</v>
      </c>
      <c r="I3867" s="29">
        <f>IF(D3867="INVOICE",SUM('Tracker&amp;Invoice'!$H3913:INDEX('Tracker&amp;Invoice'!$A3913:$AC3913,1,H3867)),0)</f>
        <v>0</v>
      </c>
      <c r="J3867" s="29">
        <f>IF(D3867="OVERALL",SUM('Tracker&amp;Invoice'!$H3913:$AC3913),0)</f>
        <v>0</v>
      </c>
    </row>
    <row r="3868" spans="1:10">
      <c r="A3868" t="e">
        <f t="shared" si="121"/>
        <v>#REF!</v>
      </c>
      <c r="B3868">
        <f>IF(AND('Tracker&amp;Invoice'!A3914&lt;&gt;"",'Tracker&amp;Invoice'!A3914&lt;&gt;"ITEM",'Tracker&amp;Invoice'!A3912="ITEM"),1,0)</f>
        <v>0</v>
      </c>
      <c r="C3868" t="str">
        <f>IF(B3868=1,'Tracker&amp;Invoice'!A3914,C3867)</f>
        <v>CR1-028</v>
      </c>
      <c r="D3868" t="str">
        <f>IF(LEFT(TRIM('Tracker&amp;Invoice'!B3914),9)="INVOICE #","INVOICE",IF(TRIM('Tracker&amp;Invoice'!B3914)="Overall Completion INVOICE","OVERALL",""))</f>
        <v/>
      </c>
      <c r="E3868" t="str">
        <f>IF(D3868="INVOICE",VALUE(MID(TRIM('Tracker&amp;Invoice'!B3914),10,10)),"")</f>
        <v/>
      </c>
      <c r="F3868">
        <f>IF(B3868=1,IFERROR(LOOKUP(2,1/('Tracker&amp;Invoice'!$H3914:$AC3914&lt;&gt;""),COLUMN('Tracker&amp;Invoice'!$H3914:$AC3914)),8),F3867)</f>
        <v>14</v>
      </c>
      <c r="G3868">
        <f>IF(D3868="OVERALL",IFERROR(LOOKUP(2,1/('Tracker&amp;Invoice'!$H3914:$AC3914&lt;&gt;""),COLUMN('Tracker&amp;Invoice'!$H3914:$AC3914)),8),G3869)</f>
        <v>17</v>
      </c>
      <c r="H3868">
        <f t="shared" si="120"/>
        <v>17</v>
      </c>
      <c r="I3868" s="29">
        <f>IF(D3868="INVOICE",SUM('Tracker&amp;Invoice'!$H3914:INDEX('Tracker&amp;Invoice'!$A3914:$AC3914,1,H3868)),0)</f>
        <v>0</v>
      </c>
      <c r="J3868" s="29">
        <f>IF(D3868="OVERALL",SUM('Tracker&amp;Invoice'!$H3914:$AC3914),0)</f>
        <v>0</v>
      </c>
    </row>
    <row r="3869" spans="1:10">
      <c r="A3869" t="e">
        <f t="shared" si="121"/>
        <v>#REF!</v>
      </c>
      <c r="B3869">
        <f>IF(AND('Tracker&amp;Invoice'!A3915&lt;&gt;"",'Tracker&amp;Invoice'!A3915&lt;&gt;"ITEM",'Tracker&amp;Invoice'!A3913="ITEM"),1,0)</f>
        <v>0</v>
      </c>
      <c r="C3869" t="str">
        <f>IF(B3869=1,'Tracker&amp;Invoice'!A3915,C3868)</f>
        <v>CR1-028</v>
      </c>
      <c r="D3869" t="str">
        <f>IF(LEFT(TRIM('Tracker&amp;Invoice'!B3915),9)="INVOICE #","INVOICE",IF(TRIM('Tracker&amp;Invoice'!B3915)="Overall Completion INVOICE","OVERALL",""))</f>
        <v/>
      </c>
      <c r="E3869" t="str">
        <f>IF(D3869="INVOICE",VALUE(MID(TRIM('Tracker&amp;Invoice'!B3915),10,10)),"")</f>
        <v/>
      </c>
      <c r="F3869">
        <f>IF(B3869=1,IFERROR(LOOKUP(2,1/('Tracker&amp;Invoice'!$H3915:$AC3915&lt;&gt;""),COLUMN('Tracker&amp;Invoice'!$H3915:$AC3915)),8),F3868)</f>
        <v>14</v>
      </c>
      <c r="G3869">
        <f>IF(D3869="OVERALL",IFERROR(LOOKUP(2,1/('Tracker&amp;Invoice'!$H3915:$AC3915&lt;&gt;""),COLUMN('Tracker&amp;Invoice'!$H3915:$AC3915)),8),G3870)</f>
        <v>17</v>
      </c>
      <c r="H3869">
        <f t="shared" si="120"/>
        <v>17</v>
      </c>
      <c r="I3869" s="29">
        <f>IF(D3869="INVOICE",SUM('Tracker&amp;Invoice'!$H3915:INDEX('Tracker&amp;Invoice'!$A3915:$AC3915,1,H3869)),0)</f>
        <v>0</v>
      </c>
      <c r="J3869" s="29">
        <f>IF(D3869="OVERALL",SUM('Tracker&amp;Invoice'!$H3915:$AC3915),0)</f>
        <v>0</v>
      </c>
    </row>
    <row r="3870" spans="1:10">
      <c r="A3870" t="e">
        <f t="shared" si="121"/>
        <v>#REF!</v>
      </c>
      <c r="B3870">
        <f>IF(AND('Tracker&amp;Invoice'!A3916&lt;&gt;"",'Tracker&amp;Invoice'!A3916&lt;&gt;"ITEM",'Tracker&amp;Invoice'!A3914="ITEM"),1,0)</f>
        <v>0</v>
      </c>
      <c r="C3870" t="str">
        <f>IF(B3870=1,'Tracker&amp;Invoice'!A3916,C3869)</f>
        <v>CR1-028</v>
      </c>
      <c r="D3870" t="str">
        <f>IF(LEFT(TRIM('Tracker&amp;Invoice'!B3916),9)="INVOICE #","INVOICE",IF(TRIM('Tracker&amp;Invoice'!B3916)="Overall Completion INVOICE","OVERALL",""))</f>
        <v/>
      </c>
      <c r="E3870" t="str">
        <f>IF(D3870="INVOICE",VALUE(MID(TRIM('Tracker&amp;Invoice'!B3916),10,10)),"")</f>
        <v/>
      </c>
      <c r="F3870">
        <f>IF(B3870=1,IFERROR(LOOKUP(2,1/('Tracker&amp;Invoice'!$H3916:$AC3916&lt;&gt;""),COLUMN('Tracker&amp;Invoice'!$H3916:$AC3916)),8),F3869)</f>
        <v>14</v>
      </c>
      <c r="G3870">
        <f>IF(D3870="OVERALL",IFERROR(LOOKUP(2,1/('Tracker&amp;Invoice'!$H3916:$AC3916&lt;&gt;""),COLUMN('Tracker&amp;Invoice'!$H3916:$AC3916)),8),G3871)</f>
        <v>17</v>
      </c>
      <c r="H3870">
        <f t="shared" si="120"/>
        <v>17</v>
      </c>
      <c r="I3870" s="29">
        <f>IF(D3870="INVOICE",SUM('Tracker&amp;Invoice'!$H3916:INDEX('Tracker&amp;Invoice'!$A3916:$AC3916,1,H3870)),0)</f>
        <v>0</v>
      </c>
      <c r="J3870" s="29">
        <f>IF(D3870="OVERALL",SUM('Tracker&amp;Invoice'!$H3916:$AC3916),0)</f>
        <v>0</v>
      </c>
    </row>
    <row r="3871" spans="1:10">
      <c r="A3871" t="e">
        <f t="shared" si="121"/>
        <v>#REF!</v>
      </c>
      <c r="B3871">
        <f>IF(AND('Tracker&amp;Invoice'!A3917&lt;&gt;"",'Tracker&amp;Invoice'!A3917&lt;&gt;"ITEM",'Tracker&amp;Invoice'!A3915="ITEM"),1,0)</f>
        <v>0</v>
      </c>
      <c r="C3871" t="str">
        <f>IF(B3871=1,'Tracker&amp;Invoice'!A3917,C3870)</f>
        <v>CR1-028</v>
      </c>
      <c r="D3871" t="str">
        <f>IF(LEFT(TRIM('Tracker&amp;Invoice'!B3917),9)="INVOICE #","INVOICE",IF(TRIM('Tracker&amp;Invoice'!B3917)="Overall Completion INVOICE","OVERALL",""))</f>
        <v/>
      </c>
      <c r="E3871" t="str">
        <f>IF(D3871="INVOICE",VALUE(MID(TRIM('Tracker&amp;Invoice'!B3917),10,10)),"")</f>
        <v/>
      </c>
      <c r="F3871">
        <f>IF(B3871=1,IFERROR(LOOKUP(2,1/('Tracker&amp;Invoice'!$H3917:$AC3917&lt;&gt;""),COLUMN('Tracker&amp;Invoice'!$H3917:$AC3917)),8),F3870)</f>
        <v>14</v>
      </c>
      <c r="G3871">
        <f>IF(D3871="OVERALL",IFERROR(LOOKUP(2,1/('Tracker&amp;Invoice'!$H3917:$AC3917&lt;&gt;""),COLUMN('Tracker&amp;Invoice'!$H3917:$AC3917)),8),G3872)</f>
        <v>17</v>
      </c>
      <c r="H3871">
        <f t="shared" si="120"/>
        <v>17</v>
      </c>
      <c r="I3871" s="29">
        <f>IF(D3871="INVOICE",SUM('Tracker&amp;Invoice'!$H3917:INDEX('Tracker&amp;Invoice'!$A3917:$AC3917,1,H3871)),0)</f>
        <v>0</v>
      </c>
      <c r="J3871" s="29">
        <f>IF(D3871="OVERALL",SUM('Tracker&amp;Invoice'!$H3917:$AC3917),0)</f>
        <v>0</v>
      </c>
    </row>
    <row r="3872" spans="1:10">
      <c r="A3872" t="e">
        <f t="shared" si="121"/>
        <v>#REF!</v>
      </c>
      <c r="B3872">
        <f>IF(AND('Tracker&amp;Invoice'!A3918&lt;&gt;"",'Tracker&amp;Invoice'!A3918&lt;&gt;"ITEM",'Tracker&amp;Invoice'!A3916="ITEM"),1,0)</f>
        <v>0</v>
      </c>
      <c r="C3872" t="str">
        <f>IF(B3872=1,'Tracker&amp;Invoice'!A3918,C3871)</f>
        <v>CR1-028</v>
      </c>
      <c r="D3872" t="str">
        <f>IF(LEFT(TRIM('Tracker&amp;Invoice'!B3918),9)="INVOICE #","INVOICE",IF(TRIM('Tracker&amp;Invoice'!B3918)="Overall Completion INVOICE","OVERALL",""))</f>
        <v/>
      </c>
      <c r="E3872" t="str">
        <f>IF(D3872="INVOICE",VALUE(MID(TRIM('Tracker&amp;Invoice'!B3918),10,10)),"")</f>
        <v/>
      </c>
      <c r="F3872">
        <f>IF(B3872=1,IFERROR(LOOKUP(2,1/('Tracker&amp;Invoice'!$H3918:$AC3918&lt;&gt;""),COLUMN('Tracker&amp;Invoice'!$H3918:$AC3918)),8),F3871)</f>
        <v>14</v>
      </c>
      <c r="G3872">
        <f>IF(D3872="OVERALL",IFERROR(LOOKUP(2,1/('Tracker&amp;Invoice'!$H3918:$AC3918&lt;&gt;""),COLUMN('Tracker&amp;Invoice'!$H3918:$AC3918)),8),G3873)</f>
        <v>17</v>
      </c>
      <c r="H3872">
        <f t="shared" si="120"/>
        <v>17</v>
      </c>
      <c r="I3872" s="29">
        <f>IF(D3872="INVOICE",SUM('Tracker&amp;Invoice'!$H3918:INDEX('Tracker&amp;Invoice'!$A3918:$AC3918,1,H3872)),0)</f>
        <v>0</v>
      </c>
      <c r="J3872" s="29">
        <f>IF(D3872="OVERALL",SUM('Tracker&amp;Invoice'!$H3918:$AC3918),0)</f>
        <v>0</v>
      </c>
    </row>
    <row r="3873" spans="1:10">
      <c r="A3873" t="e">
        <f t="shared" si="121"/>
        <v>#REF!</v>
      </c>
      <c r="B3873">
        <f>IF(AND('Tracker&amp;Invoice'!A3919&lt;&gt;"",'Tracker&amp;Invoice'!A3919&lt;&gt;"ITEM",'Tracker&amp;Invoice'!A3917="ITEM"),1,0)</f>
        <v>1</v>
      </c>
      <c r="C3873" t="str">
        <f>IF(B3873=1,'Tracker&amp;Invoice'!A3919,C3872)</f>
        <v>CR1-029</v>
      </c>
      <c r="D3873" t="str">
        <f>IF(LEFT(TRIM('Tracker&amp;Invoice'!B3919),9)="INVOICE #","INVOICE",IF(TRIM('Tracker&amp;Invoice'!B3919)="Overall Completion INVOICE","OVERALL",""))</f>
        <v/>
      </c>
      <c r="E3873" t="str">
        <f>IF(D3873="INVOICE",VALUE(MID(TRIM('Tracker&amp;Invoice'!B3919),10,10)),"")</f>
        <v/>
      </c>
      <c r="F3873">
        <f>IF(B3873=1,IFERROR(LOOKUP(2,1/('Tracker&amp;Invoice'!$H3919:$AC3919&lt;&gt;""),COLUMN('Tracker&amp;Invoice'!$H3919:$AC3919)),8),F3872)</f>
        <v>16</v>
      </c>
      <c r="G3873">
        <f>IF(D3873="OVERALL",IFERROR(LOOKUP(2,1/('Tracker&amp;Invoice'!$H3919:$AC3919&lt;&gt;""),COLUMN('Tracker&amp;Invoice'!$H3919:$AC3919)),8),G3874)</f>
        <v>17</v>
      </c>
      <c r="H3873">
        <f t="shared" si="120"/>
        <v>17</v>
      </c>
      <c r="I3873" s="29">
        <f>IF(D3873="INVOICE",SUM('Tracker&amp;Invoice'!$H3919:INDEX('Tracker&amp;Invoice'!$A3919:$AC3919,1,H3873)),0)</f>
        <v>0</v>
      </c>
      <c r="J3873" s="29">
        <f>IF(D3873="OVERALL",SUM('Tracker&amp;Invoice'!$H3919:$AC3919),0)</f>
        <v>0</v>
      </c>
    </row>
    <row r="3874" spans="1:10">
      <c r="A3874" t="e">
        <f t="shared" si="121"/>
        <v>#REF!</v>
      </c>
      <c r="B3874">
        <f>IF(AND('Tracker&amp;Invoice'!A3920&lt;&gt;"",'Tracker&amp;Invoice'!A3920&lt;&gt;"ITEM",'Tracker&amp;Invoice'!A3918="ITEM"),1,0)</f>
        <v>0</v>
      </c>
      <c r="C3874" t="str">
        <f>IF(B3874=1,'Tracker&amp;Invoice'!A3920,C3873)</f>
        <v>CR1-029</v>
      </c>
      <c r="D3874" t="str">
        <f>IF(LEFT(TRIM('Tracker&amp;Invoice'!B3920),9)="INVOICE #","INVOICE",IF(TRIM('Tracker&amp;Invoice'!B3920)="Overall Completion INVOICE","OVERALL",""))</f>
        <v/>
      </c>
      <c r="E3874" t="str">
        <f>IF(D3874="INVOICE",VALUE(MID(TRIM('Tracker&amp;Invoice'!B3920),10,10)),"")</f>
        <v/>
      </c>
      <c r="F3874">
        <f>IF(B3874=1,IFERROR(LOOKUP(2,1/('Tracker&amp;Invoice'!$H3920:$AC3920&lt;&gt;""),COLUMN('Tracker&amp;Invoice'!$H3920:$AC3920)),8),F3873)</f>
        <v>16</v>
      </c>
      <c r="G3874">
        <f>IF(D3874="OVERALL",IFERROR(LOOKUP(2,1/('Tracker&amp;Invoice'!$H3920:$AC3920&lt;&gt;""),COLUMN('Tracker&amp;Invoice'!$H3920:$AC3920)),8),G3875)</f>
        <v>17</v>
      </c>
      <c r="H3874">
        <f t="shared" si="120"/>
        <v>17</v>
      </c>
      <c r="I3874" s="29">
        <f>IF(D3874="INVOICE",SUM('Tracker&amp;Invoice'!$H3920:INDEX('Tracker&amp;Invoice'!$A3920:$AC3920,1,H3874)),0)</f>
        <v>0</v>
      </c>
      <c r="J3874" s="29">
        <f>IF(D3874="OVERALL",SUM('Tracker&amp;Invoice'!$H3920:$AC3920),0)</f>
        <v>0</v>
      </c>
    </row>
    <row r="3875" spans="1:10">
      <c r="A3875" t="e">
        <f t="shared" si="121"/>
        <v>#REF!</v>
      </c>
      <c r="B3875">
        <f>IF(AND('Tracker&amp;Invoice'!A3921&lt;&gt;"",'Tracker&amp;Invoice'!A3921&lt;&gt;"ITEM",'Tracker&amp;Invoice'!A3919="ITEM"),1,0)</f>
        <v>0</v>
      </c>
      <c r="C3875" t="str">
        <f>IF(B3875=1,'Tracker&amp;Invoice'!A3921,C3874)</f>
        <v>CR1-029</v>
      </c>
      <c r="D3875" t="str">
        <f>IF(LEFT(TRIM('Tracker&amp;Invoice'!B3921),9)="INVOICE #","INVOICE",IF(TRIM('Tracker&amp;Invoice'!B3921)="Overall Completion INVOICE","OVERALL",""))</f>
        <v/>
      </c>
      <c r="E3875" t="str">
        <f>IF(D3875="INVOICE",VALUE(MID(TRIM('Tracker&amp;Invoice'!B3921),10,10)),"")</f>
        <v/>
      </c>
      <c r="F3875">
        <f>IF(B3875=1,IFERROR(LOOKUP(2,1/('Tracker&amp;Invoice'!$H3921:$AC3921&lt;&gt;""),COLUMN('Tracker&amp;Invoice'!$H3921:$AC3921)),8),F3874)</f>
        <v>16</v>
      </c>
      <c r="G3875">
        <f>IF(D3875="OVERALL",IFERROR(LOOKUP(2,1/('Tracker&amp;Invoice'!$H3921:$AC3921&lt;&gt;""),COLUMN('Tracker&amp;Invoice'!$H3921:$AC3921)),8),G3876)</f>
        <v>17</v>
      </c>
      <c r="H3875">
        <f t="shared" si="120"/>
        <v>17</v>
      </c>
      <c r="I3875" s="29">
        <f>IF(D3875="INVOICE",SUM('Tracker&amp;Invoice'!$H3921:INDEX('Tracker&amp;Invoice'!$A3921:$AC3921,1,H3875)),0)</f>
        <v>0</v>
      </c>
      <c r="J3875" s="29">
        <f>IF(D3875="OVERALL",SUM('Tracker&amp;Invoice'!$H3921:$AC3921),0)</f>
        <v>0</v>
      </c>
    </row>
    <row r="3876" spans="1:10">
      <c r="A3876" t="e">
        <f t="shared" si="121"/>
        <v>#REF!</v>
      </c>
      <c r="B3876">
        <f>IF(AND('Tracker&amp;Invoice'!A3922&lt;&gt;"",'Tracker&amp;Invoice'!A3922&lt;&gt;"ITEM",'Tracker&amp;Invoice'!A3920="ITEM"),1,0)</f>
        <v>0</v>
      </c>
      <c r="C3876" t="str">
        <f>IF(B3876=1,'Tracker&amp;Invoice'!A3922,C3875)</f>
        <v>CR1-029</v>
      </c>
      <c r="D3876" t="str">
        <f>IF(LEFT(TRIM('Tracker&amp;Invoice'!B3922),9)="INVOICE #","INVOICE",IF(TRIM('Tracker&amp;Invoice'!B3922)="Overall Completion INVOICE","OVERALL",""))</f>
        <v>INVOICE</v>
      </c>
      <c r="E3876">
        <f>IF(D3876="INVOICE",VALUE(MID(TRIM('Tracker&amp;Invoice'!B3922),10,10)),"")</f>
        <v>27</v>
      </c>
      <c r="F3876">
        <f>IF(B3876=1,IFERROR(LOOKUP(2,1/('Tracker&amp;Invoice'!$H3922:$AC3922&lt;&gt;""),COLUMN('Tracker&amp;Invoice'!$H3922:$AC3922)),8),F3875)</f>
        <v>16</v>
      </c>
      <c r="G3876">
        <f>IF(D3876="OVERALL",IFERROR(LOOKUP(2,1/('Tracker&amp;Invoice'!$H3922:$AC3922&lt;&gt;""),COLUMN('Tracker&amp;Invoice'!$H3922:$AC3922)),8),G3877)</f>
        <v>17</v>
      </c>
      <c r="H3876">
        <f t="shared" si="120"/>
        <v>17</v>
      </c>
      <c r="I3876" s="29">
        <f>IF(D3876="INVOICE",SUM('Tracker&amp;Invoice'!$H3922:INDEX('Tracker&amp;Invoice'!$A3922:$AC3922,1,H3876)),0)</f>
        <v>532597.80000000005</v>
      </c>
      <c r="J3876" s="29">
        <f>IF(D3876="OVERALL",SUM('Tracker&amp;Invoice'!$H3922:$AC3922),0)</f>
        <v>0</v>
      </c>
    </row>
    <row r="3877" spans="1:10">
      <c r="A3877" t="e">
        <f t="shared" si="121"/>
        <v>#REF!</v>
      </c>
      <c r="B3877">
        <f>IF(AND('Tracker&amp;Invoice'!A3923&lt;&gt;"",'Tracker&amp;Invoice'!A3923&lt;&gt;"ITEM",'Tracker&amp;Invoice'!A3921="ITEM"),1,0)</f>
        <v>0</v>
      </c>
      <c r="C3877" t="str">
        <f>IF(B3877=1,'Tracker&amp;Invoice'!A3923,C3876)</f>
        <v>CR1-029</v>
      </c>
      <c r="D3877" t="str">
        <f>IF(LEFT(TRIM('Tracker&amp;Invoice'!B3923),9)="INVOICE #","INVOICE",IF(TRIM('Tracker&amp;Invoice'!B3923)="Overall Completion INVOICE","OVERALL",""))</f>
        <v/>
      </c>
      <c r="E3877" t="str">
        <f>IF(D3877="INVOICE",VALUE(MID(TRIM('Tracker&amp;Invoice'!B3923),10,10)),"")</f>
        <v/>
      </c>
      <c r="F3877">
        <f>IF(B3877=1,IFERROR(LOOKUP(2,1/('Tracker&amp;Invoice'!$H3923:$AC3923&lt;&gt;""),COLUMN('Tracker&amp;Invoice'!$H3923:$AC3923)),8),F3876)</f>
        <v>16</v>
      </c>
      <c r="G3877">
        <f>IF(D3877="OVERALL",IFERROR(LOOKUP(2,1/('Tracker&amp;Invoice'!$H3923:$AC3923&lt;&gt;""),COLUMN('Tracker&amp;Invoice'!$H3923:$AC3923)),8),G3878)</f>
        <v>17</v>
      </c>
      <c r="H3877">
        <f t="shared" si="120"/>
        <v>17</v>
      </c>
      <c r="I3877" s="29">
        <f>IF(D3877="INVOICE",SUM('Tracker&amp;Invoice'!$H3923:INDEX('Tracker&amp;Invoice'!$A3923:$AC3923,1,H3877)),0)</f>
        <v>0</v>
      </c>
      <c r="J3877" s="29">
        <f>IF(D3877="OVERALL",SUM('Tracker&amp;Invoice'!$H3923:$AC3923),0)</f>
        <v>0</v>
      </c>
    </row>
    <row r="3878" spans="1:10">
      <c r="A3878" t="e">
        <f t="shared" si="121"/>
        <v>#REF!</v>
      </c>
      <c r="B3878">
        <f>IF(AND('Tracker&amp;Invoice'!A3924&lt;&gt;"",'Tracker&amp;Invoice'!A3924&lt;&gt;"ITEM",'Tracker&amp;Invoice'!A3922="ITEM"),1,0)</f>
        <v>0</v>
      </c>
      <c r="C3878" t="str">
        <f>IF(B3878=1,'Tracker&amp;Invoice'!A3924,C3877)</f>
        <v>CR1-029</v>
      </c>
      <c r="D3878" t="str">
        <f>IF(LEFT(TRIM('Tracker&amp;Invoice'!B3924),9)="INVOICE #","INVOICE",IF(TRIM('Tracker&amp;Invoice'!B3924)="Overall Completion INVOICE","OVERALL",""))</f>
        <v>INVOICE</v>
      </c>
      <c r="E3878">
        <f>IF(D3878="INVOICE",VALUE(MID(TRIM('Tracker&amp;Invoice'!B3924),10,10)),"")</f>
        <v>29</v>
      </c>
      <c r="F3878">
        <f>IF(B3878=1,IFERROR(LOOKUP(2,1/('Tracker&amp;Invoice'!$H3924:$AC3924&lt;&gt;""),COLUMN('Tracker&amp;Invoice'!$H3924:$AC3924)),8),F3877)</f>
        <v>16</v>
      </c>
      <c r="G3878">
        <f>IF(D3878="OVERALL",IFERROR(LOOKUP(2,1/('Tracker&amp;Invoice'!$H3924:$AC3924&lt;&gt;""),COLUMN('Tracker&amp;Invoice'!$H3924:$AC3924)),8),G3879)</f>
        <v>17</v>
      </c>
      <c r="H3878">
        <f t="shared" si="120"/>
        <v>17</v>
      </c>
      <c r="I3878" s="29">
        <f>IF(D3878="INVOICE",SUM('Tracker&amp;Invoice'!$H3924:INDEX('Tracker&amp;Invoice'!$A3924:$AC3924,1,H3878)),0)</f>
        <v>6157.2000000000007</v>
      </c>
      <c r="J3878" s="29">
        <f>IF(D3878="OVERALL",SUM('Tracker&amp;Invoice'!$H3924:$AC3924),0)</f>
        <v>0</v>
      </c>
    </row>
    <row r="3879" spans="1:10">
      <c r="A3879" t="e">
        <f t="shared" si="121"/>
        <v>#REF!</v>
      </c>
      <c r="B3879">
        <f>IF(AND('Tracker&amp;Invoice'!A3925&lt;&gt;"",'Tracker&amp;Invoice'!A3925&lt;&gt;"ITEM",'Tracker&amp;Invoice'!A3923="ITEM"),1,0)</f>
        <v>0</v>
      </c>
      <c r="C3879" t="str">
        <f>IF(B3879=1,'Tracker&amp;Invoice'!A3925,C3878)</f>
        <v>CR1-029</v>
      </c>
      <c r="D3879" t="str">
        <f>IF(LEFT(TRIM('Tracker&amp;Invoice'!B3925),9)="INVOICE #","INVOICE",IF(TRIM('Tracker&amp;Invoice'!B3925)="Overall Completion INVOICE","OVERALL",""))</f>
        <v/>
      </c>
      <c r="E3879" t="str">
        <f>IF(D3879="INVOICE",VALUE(MID(TRIM('Tracker&amp;Invoice'!B3925),10,10)),"")</f>
        <v/>
      </c>
      <c r="F3879">
        <f>IF(B3879=1,IFERROR(LOOKUP(2,1/('Tracker&amp;Invoice'!$H3925:$AC3925&lt;&gt;""),COLUMN('Tracker&amp;Invoice'!$H3925:$AC3925)),8),F3878)</f>
        <v>16</v>
      </c>
      <c r="G3879">
        <f>IF(D3879="OVERALL",IFERROR(LOOKUP(2,1/('Tracker&amp;Invoice'!$H3925:$AC3925&lt;&gt;""),COLUMN('Tracker&amp;Invoice'!$H3925:$AC3925)),8),G3880)</f>
        <v>17</v>
      </c>
      <c r="H3879">
        <f t="shared" si="120"/>
        <v>17</v>
      </c>
      <c r="I3879" s="29">
        <f>IF(D3879="INVOICE",SUM('Tracker&amp;Invoice'!$H3925:INDEX('Tracker&amp;Invoice'!$A3925:$AC3925,1,H3879)),0)</f>
        <v>0</v>
      </c>
      <c r="J3879" s="29">
        <f>IF(D3879="OVERALL",SUM('Tracker&amp;Invoice'!$H3925:$AC3925),0)</f>
        <v>0</v>
      </c>
    </row>
    <row r="3880" spans="1:10">
      <c r="A3880" t="e">
        <f t="shared" si="121"/>
        <v>#REF!</v>
      </c>
      <c r="B3880">
        <f>IF(AND('Tracker&amp;Invoice'!A3926&lt;&gt;"",'Tracker&amp;Invoice'!A3926&lt;&gt;"ITEM",'Tracker&amp;Invoice'!A3924="ITEM"),1,0)</f>
        <v>0</v>
      </c>
      <c r="C3880" t="str">
        <f>IF(B3880=1,'Tracker&amp;Invoice'!A3926,C3879)</f>
        <v>CR1-029</v>
      </c>
      <c r="D3880" t="str">
        <f>IF(LEFT(TRIM('Tracker&amp;Invoice'!B3926),9)="INVOICE #","INVOICE",IF(TRIM('Tracker&amp;Invoice'!B3926)="Overall Completion INVOICE","OVERALL",""))</f>
        <v>INVOICE</v>
      </c>
      <c r="E3880">
        <f>IF(D3880="INVOICE",VALUE(MID(TRIM('Tracker&amp;Invoice'!B3926),10,10)),"")</f>
        <v>30</v>
      </c>
      <c r="F3880">
        <f>IF(B3880=1,IFERROR(LOOKUP(2,1/('Tracker&amp;Invoice'!$H3926:$AC3926&lt;&gt;""),COLUMN('Tracker&amp;Invoice'!$H3926:$AC3926)),8),F3879)</f>
        <v>16</v>
      </c>
      <c r="G3880">
        <f>IF(D3880="OVERALL",IFERROR(LOOKUP(2,1/('Tracker&amp;Invoice'!$H3926:$AC3926&lt;&gt;""),COLUMN('Tracker&amp;Invoice'!$H3926:$AC3926)),8),G3881)</f>
        <v>17</v>
      </c>
      <c r="H3880">
        <f t="shared" si="120"/>
        <v>17</v>
      </c>
      <c r="I3880" s="29">
        <f>IF(D3880="INVOICE",SUM('Tracker&amp;Invoice'!$H3926:INDEX('Tracker&amp;Invoice'!$A3926:$AC3926,1,H3880)),0)</f>
        <v>61572</v>
      </c>
      <c r="J3880" s="29">
        <f>IF(D3880="OVERALL",SUM('Tracker&amp;Invoice'!$H3926:$AC3926),0)</f>
        <v>0</v>
      </c>
    </row>
    <row r="3881" spans="1:10">
      <c r="A3881" t="e">
        <f t="shared" si="121"/>
        <v>#REF!</v>
      </c>
      <c r="B3881">
        <f>IF(AND('Tracker&amp;Invoice'!A3927&lt;&gt;"",'Tracker&amp;Invoice'!A3927&lt;&gt;"ITEM",'Tracker&amp;Invoice'!A3925="ITEM"),1,0)</f>
        <v>0</v>
      </c>
      <c r="C3881" t="str">
        <f>IF(B3881=1,'Tracker&amp;Invoice'!A3927,C3880)</f>
        <v>CR1-029</v>
      </c>
      <c r="D3881" t="str">
        <f>IF(LEFT(TRIM('Tracker&amp;Invoice'!B3927),9)="INVOICE #","INVOICE",IF(TRIM('Tracker&amp;Invoice'!B3927)="Overall Completion INVOICE","OVERALL",""))</f>
        <v/>
      </c>
      <c r="E3881" t="str">
        <f>IF(D3881="INVOICE",VALUE(MID(TRIM('Tracker&amp;Invoice'!B3927),10,10)),"")</f>
        <v/>
      </c>
      <c r="F3881">
        <f>IF(B3881=1,IFERROR(LOOKUP(2,1/('Tracker&amp;Invoice'!$H3927:$AC3927&lt;&gt;""),COLUMN('Tracker&amp;Invoice'!$H3927:$AC3927)),8),F3880)</f>
        <v>16</v>
      </c>
      <c r="G3881">
        <f>IF(D3881="OVERALL",IFERROR(LOOKUP(2,1/('Tracker&amp;Invoice'!$H3927:$AC3927&lt;&gt;""),COLUMN('Tracker&amp;Invoice'!$H3927:$AC3927)),8),G3882)</f>
        <v>17</v>
      </c>
      <c r="H3881">
        <f t="shared" si="120"/>
        <v>17</v>
      </c>
      <c r="I3881" s="29">
        <f>IF(D3881="INVOICE",SUM('Tracker&amp;Invoice'!$H3927:INDEX('Tracker&amp;Invoice'!$A3927:$AC3927,1,H3881)),0)</f>
        <v>0</v>
      </c>
      <c r="J3881" s="29">
        <f>IF(D3881="OVERALL",SUM('Tracker&amp;Invoice'!$H3927:$AC3927),0)</f>
        <v>0</v>
      </c>
    </row>
    <row r="3882" spans="1:10">
      <c r="A3882" t="e">
        <f t="shared" si="121"/>
        <v>#REF!</v>
      </c>
      <c r="B3882">
        <f>IF(AND('Tracker&amp;Invoice'!A3928&lt;&gt;"",'Tracker&amp;Invoice'!A3928&lt;&gt;"ITEM",'Tracker&amp;Invoice'!A3926="ITEM"),1,0)</f>
        <v>0</v>
      </c>
      <c r="C3882" t="str">
        <f>IF(B3882=1,'Tracker&amp;Invoice'!A3928,C3881)</f>
        <v>CR1-029</v>
      </c>
      <c r="D3882" t="str">
        <f>IF(LEFT(TRIM('Tracker&amp;Invoice'!B3928),9)="INVOICE #","INVOICE",IF(TRIM('Tracker&amp;Invoice'!B3928)="Overall Completion INVOICE","OVERALL",""))</f>
        <v>OVERALL</v>
      </c>
      <c r="E3882" t="str">
        <f>IF(D3882="INVOICE",VALUE(MID(TRIM('Tracker&amp;Invoice'!B3928),10,10)),"")</f>
        <v/>
      </c>
      <c r="F3882">
        <f>IF(B3882=1,IFERROR(LOOKUP(2,1/('Tracker&amp;Invoice'!$H3928:$AC3928&lt;&gt;""),COLUMN('Tracker&amp;Invoice'!$H3928:$AC3928)),8),F3881)</f>
        <v>16</v>
      </c>
      <c r="G3882">
        <f>IF(D3882="OVERALL",IFERROR(LOOKUP(2,1/('Tracker&amp;Invoice'!$H3928:$AC3928&lt;&gt;""),COLUMN('Tracker&amp;Invoice'!$H3928:$AC3928)),8),G3883)</f>
        <v>17</v>
      </c>
      <c r="H3882">
        <f t="shared" si="120"/>
        <v>17</v>
      </c>
      <c r="I3882" s="29">
        <f>IF(D3882="INVOICE",SUM('Tracker&amp;Invoice'!$H3928:INDEX('Tracker&amp;Invoice'!$A3928:$AC3928,1,H3882)),0)</f>
        <v>0</v>
      </c>
      <c r="J3882" s="29">
        <f>IF(D3882="OVERALL",SUM('Tracker&amp;Invoice'!$H3928:$AC3928),0)</f>
        <v>600327</v>
      </c>
    </row>
    <row r="3883" spans="1:10">
      <c r="A3883" t="e">
        <f t="shared" si="121"/>
        <v>#REF!</v>
      </c>
      <c r="B3883">
        <f>IF(AND('Tracker&amp;Invoice'!A3929&lt;&gt;"",'Tracker&amp;Invoice'!A3929&lt;&gt;"ITEM",'Tracker&amp;Invoice'!A3927="ITEM"),1,0)</f>
        <v>0</v>
      </c>
      <c r="C3883" t="str">
        <f>IF(B3883=1,'Tracker&amp;Invoice'!A3929,C3882)</f>
        <v>CR1-029</v>
      </c>
      <c r="D3883" t="str">
        <f>IF(LEFT(TRIM('Tracker&amp;Invoice'!B3929),9)="INVOICE #","INVOICE",IF(TRIM('Tracker&amp;Invoice'!B3929)="Overall Completion INVOICE","OVERALL",""))</f>
        <v/>
      </c>
      <c r="E3883" t="str">
        <f>IF(D3883="INVOICE",VALUE(MID(TRIM('Tracker&amp;Invoice'!B3929),10,10)),"")</f>
        <v/>
      </c>
      <c r="F3883">
        <f>IF(B3883=1,IFERROR(LOOKUP(2,1/('Tracker&amp;Invoice'!$H3929:$AC3929&lt;&gt;""),COLUMN('Tracker&amp;Invoice'!$H3929:$AC3929)),8),F3882)</f>
        <v>16</v>
      </c>
      <c r="G3883">
        <f>IF(D3883="OVERALL",IFERROR(LOOKUP(2,1/('Tracker&amp;Invoice'!$H3929:$AC3929&lt;&gt;""),COLUMN('Tracker&amp;Invoice'!$H3929:$AC3929)),8),G3884)</f>
        <v>15</v>
      </c>
      <c r="H3883">
        <f t="shared" si="120"/>
        <v>16</v>
      </c>
      <c r="I3883" s="29">
        <f>IF(D3883="INVOICE",SUM('Tracker&amp;Invoice'!$H3929:INDEX('Tracker&amp;Invoice'!$A3929:$AC3929,1,H3883)),0)</f>
        <v>0</v>
      </c>
      <c r="J3883" s="29">
        <f>IF(D3883="OVERALL",SUM('Tracker&amp;Invoice'!$H3929:$AC3929),0)</f>
        <v>0</v>
      </c>
    </row>
    <row r="3884" spans="1:10">
      <c r="A3884" t="e">
        <f t="shared" si="121"/>
        <v>#REF!</v>
      </c>
      <c r="B3884">
        <f>IF(AND('Tracker&amp;Invoice'!A3930&lt;&gt;"",'Tracker&amp;Invoice'!A3930&lt;&gt;"ITEM",'Tracker&amp;Invoice'!A3928="ITEM"),1,0)</f>
        <v>0</v>
      </c>
      <c r="C3884" t="str">
        <f>IF(B3884=1,'Tracker&amp;Invoice'!A3930,C3883)</f>
        <v>CR1-029</v>
      </c>
      <c r="D3884" t="str">
        <f>IF(LEFT(TRIM('Tracker&amp;Invoice'!B3930),9)="INVOICE #","INVOICE",IF(TRIM('Tracker&amp;Invoice'!B3930)="Overall Completion INVOICE","OVERALL",""))</f>
        <v/>
      </c>
      <c r="E3884" t="str">
        <f>IF(D3884="INVOICE",VALUE(MID(TRIM('Tracker&amp;Invoice'!B3930),10,10)),"")</f>
        <v/>
      </c>
      <c r="F3884">
        <f>IF(B3884=1,IFERROR(LOOKUP(2,1/('Tracker&amp;Invoice'!$H3930:$AC3930&lt;&gt;""),COLUMN('Tracker&amp;Invoice'!$H3930:$AC3930)),8),F3883)</f>
        <v>16</v>
      </c>
      <c r="G3884">
        <f>IF(D3884="OVERALL",IFERROR(LOOKUP(2,1/('Tracker&amp;Invoice'!$H3930:$AC3930&lt;&gt;""),COLUMN('Tracker&amp;Invoice'!$H3930:$AC3930)),8),G3885)</f>
        <v>15</v>
      </c>
      <c r="H3884">
        <f t="shared" si="120"/>
        <v>16</v>
      </c>
      <c r="I3884" s="29">
        <f>IF(D3884="INVOICE",SUM('Tracker&amp;Invoice'!$H3930:INDEX('Tracker&amp;Invoice'!$A3930:$AC3930,1,H3884)),0)</f>
        <v>0</v>
      </c>
      <c r="J3884" s="29">
        <f>IF(D3884="OVERALL",SUM('Tracker&amp;Invoice'!$H3930:$AC3930),0)</f>
        <v>0</v>
      </c>
    </row>
    <row r="3885" spans="1:10">
      <c r="A3885" t="e">
        <f t="shared" si="121"/>
        <v>#REF!</v>
      </c>
      <c r="B3885">
        <f>IF(AND('Tracker&amp;Invoice'!A3931&lt;&gt;"",'Tracker&amp;Invoice'!A3931&lt;&gt;"ITEM",'Tracker&amp;Invoice'!A3929="ITEM"),1,0)</f>
        <v>0</v>
      </c>
      <c r="C3885" t="str">
        <f>IF(B3885=1,'Tracker&amp;Invoice'!A3931,C3884)</f>
        <v>CR1-029</v>
      </c>
      <c r="D3885" t="str">
        <f>IF(LEFT(TRIM('Tracker&amp;Invoice'!B3931),9)="INVOICE #","INVOICE",IF(TRIM('Tracker&amp;Invoice'!B3931)="Overall Completion INVOICE","OVERALL",""))</f>
        <v/>
      </c>
      <c r="E3885" t="str">
        <f>IF(D3885="INVOICE",VALUE(MID(TRIM('Tracker&amp;Invoice'!B3931),10,10)),"")</f>
        <v/>
      </c>
      <c r="F3885">
        <f>IF(B3885=1,IFERROR(LOOKUP(2,1/('Tracker&amp;Invoice'!$H3931:$AC3931&lt;&gt;""),COLUMN('Tracker&amp;Invoice'!$H3931:$AC3931)),8),F3884)</f>
        <v>16</v>
      </c>
      <c r="G3885">
        <f>IF(D3885="OVERALL",IFERROR(LOOKUP(2,1/('Tracker&amp;Invoice'!$H3931:$AC3931&lt;&gt;""),COLUMN('Tracker&amp;Invoice'!$H3931:$AC3931)),8),G3886)</f>
        <v>15</v>
      </c>
      <c r="H3885">
        <f t="shared" si="120"/>
        <v>16</v>
      </c>
      <c r="I3885" s="29">
        <f>IF(D3885="INVOICE",SUM('Tracker&amp;Invoice'!$H3931:INDEX('Tracker&amp;Invoice'!$A3931:$AC3931,1,H3885)),0)</f>
        <v>0</v>
      </c>
      <c r="J3885" s="29">
        <f>IF(D3885="OVERALL",SUM('Tracker&amp;Invoice'!$H3931:$AC3931),0)</f>
        <v>0</v>
      </c>
    </row>
    <row r="3886" spans="1:10">
      <c r="A3886" t="e">
        <f t="shared" si="121"/>
        <v>#REF!</v>
      </c>
      <c r="B3886">
        <f>IF(AND('Tracker&amp;Invoice'!A3932&lt;&gt;"",'Tracker&amp;Invoice'!A3932&lt;&gt;"ITEM",'Tracker&amp;Invoice'!A3930="ITEM"),1,0)</f>
        <v>0</v>
      </c>
      <c r="C3886" t="str">
        <f>IF(B3886=1,'Tracker&amp;Invoice'!A3932,C3885)</f>
        <v>CR1-029</v>
      </c>
      <c r="D3886" t="str">
        <f>IF(LEFT(TRIM('Tracker&amp;Invoice'!B3932),9)="INVOICE #","INVOICE",IF(TRIM('Tracker&amp;Invoice'!B3932)="Overall Completion INVOICE","OVERALL",""))</f>
        <v/>
      </c>
      <c r="E3886" t="str">
        <f>IF(D3886="INVOICE",VALUE(MID(TRIM('Tracker&amp;Invoice'!B3932),10,10)),"")</f>
        <v/>
      </c>
      <c r="F3886">
        <f>IF(B3886=1,IFERROR(LOOKUP(2,1/('Tracker&amp;Invoice'!$H3932:$AC3932&lt;&gt;""),COLUMN('Tracker&amp;Invoice'!$H3932:$AC3932)),8),F3885)</f>
        <v>16</v>
      </c>
      <c r="G3886">
        <f>IF(D3886="OVERALL",IFERROR(LOOKUP(2,1/('Tracker&amp;Invoice'!$H3932:$AC3932&lt;&gt;""),COLUMN('Tracker&amp;Invoice'!$H3932:$AC3932)),8),G3887)</f>
        <v>15</v>
      </c>
      <c r="H3886">
        <f t="shared" si="120"/>
        <v>16</v>
      </c>
      <c r="I3886" s="29">
        <f>IF(D3886="INVOICE",SUM('Tracker&amp;Invoice'!$H3932:INDEX('Tracker&amp;Invoice'!$A3932:$AC3932,1,H3886)),0)</f>
        <v>0</v>
      </c>
      <c r="J3886" s="29">
        <f>IF(D3886="OVERALL",SUM('Tracker&amp;Invoice'!$H3932:$AC3932),0)</f>
        <v>0</v>
      </c>
    </row>
    <row r="3887" spans="1:10">
      <c r="A3887" t="e">
        <f t="shared" si="121"/>
        <v>#REF!</v>
      </c>
      <c r="B3887">
        <f>IF(AND('Tracker&amp;Invoice'!A3933&lt;&gt;"",'Tracker&amp;Invoice'!A3933&lt;&gt;"ITEM",'Tracker&amp;Invoice'!A3931="ITEM"),1,0)</f>
        <v>0</v>
      </c>
      <c r="C3887" t="str">
        <f>IF(B3887=1,'Tracker&amp;Invoice'!A3933,C3886)</f>
        <v>CR1-029</v>
      </c>
      <c r="D3887" t="str">
        <f>IF(LEFT(TRIM('Tracker&amp;Invoice'!B3933),9)="INVOICE #","INVOICE",IF(TRIM('Tracker&amp;Invoice'!B3933)="Overall Completion INVOICE","OVERALL",""))</f>
        <v/>
      </c>
      <c r="E3887" t="str">
        <f>IF(D3887="INVOICE",VALUE(MID(TRIM('Tracker&amp;Invoice'!B3933),10,10)),"")</f>
        <v/>
      </c>
      <c r="F3887">
        <f>IF(B3887=1,IFERROR(LOOKUP(2,1/('Tracker&amp;Invoice'!$H3933:$AC3933&lt;&gt;""),COLUMN('Tracker&amp;Invoice'!$H3933:$AC3933)),8),F3886)</f>
        <v>16</v>
      </c>
      <c r="G3887">
        <f>IF(D3887="OVERALL",IFERROR(LOOKUP(2,1/('Tracker&amp;Invoice'!$H3933:$AC3933&lt;&gt;""),COLUMN('Tracker&amp;Invoice'!$H3933:$AC3933)),8),G3888)</f>
        <v>15</v>
      </c>
      <c r="H3887">
        <f t="shared" si="120"/>
        <v>16</v>
      </c>
      <c r="I3887" s="29">
        <f>IF(D3887="INVOICE",SUM('Tracker&amp;Invoice'!$H3933:INDEX('Tracker&amp;Invoice'!$A3933:$AC3933,1,H3887)),0)</f>
        <v>0</v>
      </c>
      <c r="J3887" s="29">
        <f>IF(D3887="OVERALL",SUM('Tracker&amp;Invoice'!$H3933:$AC3933),0)</f>
        <v>0</v>
      </c>
    </row>
    <row r="3888" spans="1:10">
      <c r="A3888" t="e">
        <f t="shared" si="121"/>
        <v>#REF!</v>
      </c>
      <c r="B3888">
        <f>IF(AND('Tracker&amp;Invoice'!A3934&lt;&gt;"",'Tracker&amp;Invoice'!A3934&lt;&gt;"ITEM",'Tracker&amp;Invoice'!A3932="ITEM"),1,0)</f>
        <v>0</v>
      </c>
      <c r="C3888" t="str">
        <f>IF(B3888=1,'Tracker&amp;Invoice'!A3934,C3887)</f>
        <v>CR1-029</v>
      </c>
      <c r="D3888" t="str">
        <f>IF(LEFT(TRIM('Tracker&amp;Invoice'!B3934),9)="INVOICE #","INVOICE",IF(TRIM('Tracker&amp;Invoice'!B3934)="Overall Completion INVOICE","OVERALL",""))</f>
        <v/>
      </c>
      <c r="E3888" t="str">
        <f>IF(D3888="INVOICE",VALUE(MID(TRIM('Tracker&amp;Invoice'!B3934),10,10)),"")</f>
        <v/>
      </c>
      <c r="F3888">
        <f>IF(B3888=1,IFERROR(LOOKUP(2,1/('Tracker&amp;Invoice'!$H3934:$AC3934&lt;&gt;""),COLUMN('Tracker&amp;Invoice'!$H3934:$AC3934)),8),F3887)</f>
        <v>16</v>
      </c>
      <c r="G3888">
        <f>IF(D3888="OVERALL",IFERROR(LOOKUP(2,1/('Tracker&amp;Invoice'!$H3934:$AC3934&lt;&gt;""),COLUMN('Tracker&amp;Invoice'!$H3934:$AC3934)),8),G3889)</f>
        <v>15</v>
      </c>
      <c r="H3888">
        <f t="shared" si="120"/>
        <v>16</v>
      </c>
      <c r="I3888" s="29">
        <f>IF(D3888="INVOICE",SUM('Tracker&amp;Invoice'!$H3934:INDEX('Tracker&amp;Invoice'!$A3934:$AC3934,1,H3888)),0)</f>
        <v>0</v>
      </c>
      <c r="J3888" s="29">
        <f>IF(D3888="OVERALL",SUM('Tracker&amp;Invoice'!$H3934:$AC3934),0)</f>
        <v>0</v>
      </c>
    </row>
    <row r="3889" spans="1:10">
      <c r="A3889" t="e">
        <f t="shared" si="121"/>
        <v>#REF!</v>
      </c>
      <c r="B3889">
        <f>IF(AND('Tracker&amp;Invoice'!A3935&lt;&gt;"",'Tracker&amp;Invoice'!A3935&lt;&gt;"ITEM",'Tracker&amp;Invoice'!A3933="ITEM"),1,0)</f>
        <v>0</v>
      </c>
      <c r="C3889" t="str">
        <f>IF(B3889=1,'Tracker&amp;Invoice'!A3935,C3888)</f>
        <v>CR1-029</v>
      </c>
      <c r="D3889" t="str">
        <f>IF(LEFT(TRIM('Tracker&amp;Invoice'!B3935),9)="INVOICE #","INVOICE",IF(TRIM('Tracker&amp;Invoice'!B3935)="Overall Completion INVOICE","OVERALL",""))</f>
        <v/>
      </c>
      <c r="E3889" t="str">
        <f>IF(D3889="INVOICE",VALUE(MID(TRIM('Tracker&amp;Invoice'!B3935),10,10)),"")</f>
        <v/>
      </c>
      <c r="F3889">
        <f>IF(B3889=1,IFERROR(LOOKUP(2,1/('Tracker&amp;Invoice'!$H3935:$AC3935&lt;&gt;""),COLUMN('Tracker&amp;Invoice'!$H3935:$AC3935)),8),F3888)</f>
        <v>16</v>
      </c>
      <c r="G3889">
        <f>IF(D3889="OVERALL",IFERROR(LOOKUP(2,1/('Tracker&amp;Invoice'!$H3935:$AC3935&lt;&gt;""),COLUMN('Tracker&amp;Invoice'!$H3935:$AC3935)),8),G3890)</f>
        <v>15</v>
      </c>
      <c r="H3889">
        <f t="shared" si="120"/>
        <v>16</v>
      </c>
      <c r="I3889" s="29">
        <f>IF(D3889="INVOICE",SUM('Tracker&amp;Invoice'!$H3935:INDEX('Tracker&amp;Invoice'!$A3935:$AC3935,1,H3889)),0)</f>
        <v>0</v>
      </c>
      <c r="J3889" s="29">
        <f>IF(D3889="OVERALL",SUM('Tracker&amp;Invoice'!$H3935:$AC3935),0)</f>
        <v>0</v>
      </c>
    </row>
    <row r="3890" spans="1:10">
      <c r="A3890" t="e">
        <f t="shared" si="121"/>
        <v>#REF!</v>
      </c>
      <c r="B3890">
        <f>IF(AND('Tracker&amp;Invoice'!A3936&lt;&gt;"",'Tracker&amp;Invoice'!A3936&lt;&gt;"ITEM",'Tracker&amp;Invoice'!A3934="ITEM"),1,0)</f>
        <v>0</v>
      </c>
      <c r="C3890" t="str">
        <f>IF(B3890=1,'Tracker&amp;Invoice'!A3936,C3889)</f>
        <v>CR1-029</v>
      </c>
      <c r="D3890" t="str">
        <f>IF(LEFT(TRIM('Tracker&amp;Invoice'!B3936),9)="INVOICE #","INVOICE",IF(TRIM('Tracker&amp;Invoice'!B3936)="Overall Completion INVOICE","OVERALL",""))</f>
        <v/>
      </c>
      <c r="E3890" t="str">
        <f>IF(D3890="INVOICE",VALUE(MID(TRIM('Tracker&amp;Invoice'!B3936),10,10)),"")</f>
        <v/>
      </c>
      <c r="F3890">
        <f>IF(B3890=1,IFERROR(LOOKUP(2,1/('Tracker&amp;Invoice'!$H3936:$AC3936&lt;&gt;""),COLUMN('Tracker&amp;Invoice'!$H3936:$AC3936)),8),F3889)</f>
        <v>16</v>
      </c>
      <c r="G3890">
        <f>IF(D3890="OVERALL",IFERROR(LOOKUP(2,1/('Tracker&amp;Invoice'!$H3936:$AC3936&lt;&gt;""),COLUMN('Tracker&amp;Invoice'!$H3936:$AC3936)),8),G3891)</f>
        <v>15</v>
      </c>
      <c r="H3890">
        <f t="shared" si="120"/>
        <v>16</v>
      </c>
      <c r="I3890" s="29">
        <f>IF(D3890="INVOICE",SUM('Tracker&amp;Invoice'!$H3936:INDEX('Tracker&amp;Invoice'!$A3936:$AC3936,1,H3890)),0)</f>
        <v>0</v>
      </c>
      <c r="J3890" s="29">
        <f>IF(D3890="OVERALL",SUM('Tracker&amp;Invoice'!$H3936:$AC3936),0)</f>
        <v>0</v>
      </c>
    </row>
    <row r="3891" spans="1:10">
      <c r="A3891" t="e">
        <f t="shared" si="121"/>
        <v>#REF!</v>
      </c>
      <c r="B3891">
        <f>IF(AND('Tracker&amp;Invoice'!A3937&lt;&gt;"",'Tracker&amp;Invoice'!A3937&lt;&gt;"ITEM",'Tracker&amp;Invoice'!A3935="ITEM"),1,0)</f>
        <v>1</v>
      </c>
      <c r="C3891" t="str">
        <f>IF(B3891=1,'Tracker&amp;Invoice'!A3937,C3890)</f>
        <v>CR1-030</v>
      </c>
      <c r="D3891" t="str">
        <f>IF(LEFT(TRIM('Tracker&amp;Invoice'!B3937),9)="INVOICE #","INVOICE",IF(TRIM('Tracker&amp;Invoice'!B3937)="Overall Completion INVOICE","OVERALL",""))</f>
        <v/>
      </c>
      <c r="E3891" t="str">
        <f>IF(D3891="INVOICE",VALUE(MID(TRIM('Tracker&amp;Invoice'!B3937),10,10)),"")</f>
        <v/>
      </c>
      <c r="F3891">
        <f>IF(B3891=1,IFERROR(LOOKUP(2,1/('Tracker&amp;Invoice'!$H3937:$AC3937&lt;&gt;""),COLUMN('Tracker&amp;Invoice'!$H3937:$AC3937)),8),F3890)</f>
        <v>14</v>
      </c>
      <c r="G3891">
        <f>IF(D3891="OVERALL",IFERROR(LOOKUP(2,1/('Tracker&amp;Invoice'!$H3937:$AC3937&lt;&gt;""),COLUMN('Tracker&amp;Invoice'!$H3937:$AC3937)),8),G3892)</f>
        <v>15</v>
      </c>
      <c r="H3891">
        <f t="shared" si="120"/>
        <v>15</v>
      </c>
      <c r="I3891" s="29">
        <f>IF(D3891="INVOICE",SUM('Tracker&amp;Invoice'!$H3937:INDEX('Tracker&amp;Invoice'!$A3937:$AC3937,1,H3891)),0)</f>
        <v>0</v>
      </c>
      <c r="J3891" s="29">
        <f>IF(D3891="OVERALL",SUM('Tracker&amp;Invoice'!$H3937:$AC3937),0)</f>
        <v>0</v>
      </c>
    </row>
    <row r="3892" spans="1:10">
      <c r="A3892" t="e">
        <f t="shared" si="121"/>
        <v>#REF!</v>
      </c>
      <c r="B3892">
        <f>IF(AND('Tracker&amp;Invoice'!A3938&lt;&gt;"",'Tracker&amp;Invoice'!A3938&lt;&gt;"ITEM",'Tracker&amp;Invoice'!A3936="ITEM"),1,0)</f>
        <v>0</v>
      </c>
      <c r="C3892" t="str">
        <f>IF(B3892=1,'Tracker&amp;Invoice'!A3938,C3891)</f>
        <v>CR1-030</v>
      </c>
      <c r="D3892" t="str">
        <f>IF(LEFT(TRIM('Tracker&amp;Invoice'!B3938),9)="INVOICE #","INVOICE",IF(TRIM('Tracker&amp;Invoice'!B3938)="Overall Completion INVOICE","OVERALL",""))</f>
        <v/>
      </c>
      <c r="E3892" t="str">
        <f>IF(D3892="INVOICE",VALUE(MID(TRIM('Tracker&amp;Invoice'!B3938),10,10)),"")</f>
        <v/>
      </c>
      <c r="F3892">
        <f>IF(B3892=1,IFERROR(LOOKUP(2,1/('Tracker&amp;Invoice'!$H3938:$AC3938&lt;&gt;""),COLUMN('Tracker&amp;Invoice'!$H3938:$AC3938)),8),F3891)</f>
        <v>14</v>
      </c>
      <c r="G3892">
        <f>IF(D3892="OVERALL",IFERROR(LOOKUP(2,1/('Tracker&amp;Invoice'!$H3938:$AC3938&lt;&gt;""),COLUMN('Tracker&amp;Invoice'!$H3938:$AC3938)),8),G3893)</f>
        <v>15</v>
      </c>
      <c r="H3892">
        <f t="shared" si="120"/>
        <v>15</v>
      </c>
      <c r="I3892" s="29">
        <f>IF(D3892="INVOICE",SUM('Tracker&amp;Invoice'!$H3938:INDEX('Tracker&amp;Invoice'!$A3938:$AC3938,1,H3892)),0)</f>
        <v>0</v>
      </c>
      <c r="J3892" s="29">
        <f>IF(D3892="OVERALL",SUM('Tracker&amp;Invoice'!$H3938:$AC3938),0)</f>
        <v>0</v>
      </c>
    </row>
    <row r="3893" spans="1:10">
      <c r="A3893" t="e">
        <f t="shared" si="121"/>
        <v>#REF!</v>
      </c>
      <c r="B3893">
        <f>IF(AND('Tracker&amp;Invoice'!A3939&lt;&gt;"",'Tracker&amp;Invoice'!A3939&lt;&gt;"ITEM",'Tracker&amp;Invoice'!A3937="ITEM"),1,0)</f>
        <v>0</v>
      </c>
      <c r="C3893" t="str">
        <f>IF(B3893=1,'Tracker&amp;Invoice'!A3939,C3892)</f>
        <v>CR1-030</v>
      </c>
      <c r="D3893" t="str">
        <f>IF(LEFT(TRIM('Tracker&amp;Invoice'!B3939),9)="INVOICE #","INVOICE",IF(TRIM('Tracker&amp;Invoice'!B3939)="Overall Completion INVOICE","OVERALL",""))</f>
        <v/>
      </c>
      <c r="E3893" t="str">
        <f>IF(D3893="INVOICE",VALUE(MID(TRIM('Tracker&amp;Invoice'!B3939),10,10)),"")</f>
        <v/>
      </c>
      <c r="F3893">
        <f>IF(B3893=1,IFERROR(LOOKUP(2,1/('Tracker&amp;Invoice'!$H3939:$AC3939&lt;&gt;""),COLUMN('Tracker&amp;Invoice'!$H3939:$AC3939)),8),F3892)</f>
        <v>14</v>
      </c>
      <c r="G3893">
        <f>IF(D3893="OVERALL",IFERROR(LOOKUP(2,1/('Tracker&amp;Invoice'!$H3939:$AC3939&lt;&gt;""),COLUMN('Tracker&amp;Invoice'!$H3939:$AC3939)),8),G3894)</f>
        <v>15</v>
      </c>
      <c r="H3893">
        <f t="shared" si="120"/>
        <v>15</v>
      </c>
      <c r="I3893" s="29">
        <f>IF(D3893="INVOICE",SUM('Tracker&amp;Invoice'!$H3939:INDEX('Tracker&amp;Invoice'!$A3939:$AC3939,1,H3893)),0)</f>
        <v>0</v>
      </c>
      <c r="J3893" s="29">
        <f>IF(D3893="OVERALL",SUM('Tracker&amp;Invoice'!$H3939:$AC3939),0)</f>
        <v>0</v>
      </c>
    </row>
    <row r="3894" spans="1:10">
      <c r="A3894" t="e">
        <f t="shared" si="121"/>
        <v>#REF!</v>
      </c>
      <c r="B3894">
        <f>IF(AND('Tracker&amp;Invoice'!A3940&lt;&gt;"",'Tracker&amp;Invoice'!A3940&lt;&gt;"ITEM",'Tracker&amp;Invoice'!A3938="ITEM"),1,0)</f>
        <v>0</v>
      </c>
      <c r="C3894" t="str">
        <f>IF(B3894=1,'Tracker&amp;Invoice'!A3940,C3893)</f>
        <v>CR1-030</v>
      </c>
      <c r="D3894" t="str">
        <f>IF(LEFT(TRIM('Tracker&amp;Invoice'!B3940),9)="INVOICE #","INVOICE",IF(TRIM('Tracker&amp;Invoice'!B3940)="Overall Completion INVOICE","OVERALL",""))</f>
        <v>INVOICE</v>
      </c>
      <c r="E3894">
        <f>IF(D3894="INVOICE",VALUE(MID(TRIM('Tracker&amp;Invoice'!B3940),10,10)),"")</f>
        <v>31</v>
      </c>
      <c r="F3894">
        <f>IF(B3894=1,IFERROR(LOOKUP(2,1/('Tracker&amp;Invoice'!$H3940:$AC3940&lt;&gt;""),COLUMN('Tracker&amp;Invoice'!$H3940:$AC3940)),8),F3893)</f>
        <v>14</v>
      </c>
      <c r="G3894">
        <f>IF(D3894="OVERALL",IFERROR(LOOKUP(2,1/('Tracker&amp;Invoice'!$H3940:$AC3940&lt;&gt;""),COLUMN('Tracker&amp;Invoice'!$H3940:$AC3940)),8),G3895)</f>
        <v>15</v>
      </c>
      <c r="H3894">
        <f t="shared" si="120"/>
        <v>15</v>
      </c>
      <c r="I3894" s="29">
        <f>IF(D3894="INVOICE",SUM('Tracker&amp;Invoice'!$H3940:INDEX('Tracker&amp;Invoice'!$A3940:$AC3940,1,H3894)),0)</f>
        <v>49800</v>
      </c>
      <c r="J3894" s="29">
        <f>IF(D3894="OVERALL",SUM('Tracker&amp;Invoice'!$H3940:$AC3940),0)</f>
        <v>0</v>
      </c>
    </row>
    <row r="3895" spans="1:10">
      <c r="A3895" t="e">
        <f t="shared" si="121"/>
        <v>#REF!</v>
      </c>
      <c r="B3895">
        <f>IF(AND('Tracker&amp;Invoice'!A3941&lt;&gt;"",'Tracker&amp;Invoice'!A3941&lt;&gt;"ITEM",'Tracker&amp;Invoice'!A3939="ITEM"),1,0)</f>
        <v>0</v>
      </c>
      <c r="C3895" t="str">
        <f>IF(B3895=1,'Tracker&amp;Invoice'!A3941,C3894)</f>
        <v>CR1-030</v>
      </c>
      <c r="D3895" t="str">
        <f>IF(LEFT(TRIM('Tracker&amp;Invoice'!B3941),9)="INVOICE #","INVOICE",IF(TRIM('Tracker&amp;Invoice'!B3941)="Overall Completion INVOICE","OVERALL",""))</f>
        <v/>
      </c>
      <c r="E3895" t="str">
        <f>IF(D3895="INVOICE",VALUE(MID(TRIM('Tracker&amp;Invoice'!B3941),10,10)),"")</f>
        <v/>
      </c>
      <c r="F3895">
        <f>IF(B3895=1,IFERROR(LOOKUP(2,1/('Tracker&amp;Invoice'!$H3941:$AC3941&lt;&gt;""),COLUMN('Tracker&amp;Invoice'!$H3941:$AC3941)),8),F3894)</f>
        <v>14</v>
      </c>
      <c r="G3895">
        <f>IF(D3895="OVERALL",IFERROR(LOOKUP(2,1/('Tracker&amp;Invoice'!$H3941:$AC3941&lt;&gt;""),COLUMN('Tracker&amp;Invoice'!$H3941:$AC3941)),8),G3896)</f>
        <v>15</v>
      </c>
      <c r="H3895">
        <f t="shared" si="120"/>
        <v>15</v>
      </c>
      <c r="I3895" s="29">
        <f>IF(D3895="INVOICE",SUM('Tracker&amp;Invoice'!$H3941:INDEX('Tracker&amp;Invoice'!$A3941:$AC3941,1,H3895)),0)</f>
        <v>0</v>
      </c>
      <c r="J3895" s="29">
        <f>IF(D3895="OVERALL",SUM('Tracker&amp;Invoice'!$H3941:$AC3941),0)</f>
        <v>0</v>
      </c>
    </row>
    <row r="3896" spans="1:10">
      <c r="A3896" t="e">
        <f t="shared" si="121"/>
        <v>#REF!</v>
      </c>
      <c r="B3896">
        <f>IF(AND('Tracker&amp;Invoice'!A3942&lt;&gt;"",'Tracker&amp;Invoice'!A3942&lt;&gt;"ITEM",'Tracker&amp;Invoice'!A3940="ITEM"),1,0)</f>
        <v>0</v>
      </c>
      <c r="C3896" t="str">
        <f>IF(B3896=1,'Tracker&amp;Invoice'!A3942,C3895)</f>
        <v>CR1-030</v>
      </c>
      <c r="D3896" t="str">
        <f>IF(LEFT(TRIM('Tracker&amp;Invoice'!B3942),9)="INVOICE #","INVOICE",IF(TRIM('Tracker&amp;Invoice'!B3942)="Overall Completion INVOICE","OVERALL",""))</f>
        <v>OVERALL</v>
      </c>
      <c r="E3896" t="str">
        <f>IF(D3896="INVOICE",VALUE(MID(TRIM('Tracker&amp;Invoice'!B3942),10,10)),"")</f>
        <v/>
      </c>
      <c r="F3896">
        <f>IF(B3896=1,IFERROR(LOOKUP(2,1/('Tracker&amp;Invoice'!$H3942:$AC3942&lt;&gt;""),COLUMN('Tracker&amp;Invoice'!$H3942:$AC3942)),8),F3895)</f>
        <v>14</v>
      </c>
      <c r="G3896">
        <f>IF(D3896="OVERALL",IFERROR(LOOKUP(2,1/('Tracker&amp;Invoice'!$H3942:$AC3942&lt;&gt;""),COLUMN('Tracker&amp;Invoice'!$H3942:$AC3942)),8),G3897)</f>
        <v>15</v>
      </c>
      <c r="H3896">
        <f t="shared" si="120"/>
        <v>15</v>
      </c>
      <c r="I3896" s="29">
        <f>IF(D3896="INVOICE",SUM('Tracker&amp;Invoice'!$H3942:INDEX('Tracker&amp;Invoice'!$A3942:$AC3942,1,H3896)),0)</f>
        <v>0</v>
      </c>
      <c r="J3896" s="29">
        <f>IF(D3896="OVERALL",SUM('Tracker&amp;Invoice'!$H3942:$AC3942),0)</f>
        <v>49800</v>
      </c>
    </row>
    <row r="3897" spans="1:10">
      <c r="A3897" t="e">
        <f t="shared" si="121"/>
        <v>#REF!</v>
      </c>
      <c r="B3897">
        <f>IF(AND('Tracker&amp;Invoice'!A3943&lt;&gt;"",'Tracker&amp;Invoice'!A3943&lt;&gt;"ITEM",'Tracker&amp;Invoice'!A3941="ITEM"),1,0)</f>
        <v>0</v>
      </c>
      <c r="C3897" t="str">
        <f>IF(B3897=1,'Tracker&amp;Invoice'!A3943,C3896)</f>
        <v>CR1-030</v>
      </c>
      <c r="D3897" t="str">
        <f>IF(LEFT(TRIM('Tracker&amp;Invoice'!B3943),9)="INVOICE #","INVOICE",IF(TRIM('Tracker&amp;Invoice'!B3943)="Overall Completion INVOICE","OVERALL",""))</f>
        <v/>
      </c>
      <c r="E3897" t="str">
        <f>IF(D3897="INVOICE",VALUE(MID(TRIM('Tracker&amp;Invoice'!B3943),10,10)),"")</f>
        <v/>
      </c>
      <c r="F3897">
        <f>IF(B3897=1,IFERROR(LOOKUP(2,1/('Tracker&amp;Invoice'!$H3943:$AC3943&lt;&gt;""),COLUMN('Tracker&amp;Invoice'!$H3943:$AC3943)),8),F3896)</f>
        <v>14</v>
      </c>
      <c r="G3897">
        <f>IF(D3897="OVERALL",IFERROR(LOOKUP(2,1/('Tracker&amp;Invoice'!$H3943:$AC3943&lt;&gt;""),COLUMN('Tracker&amp;Invoice'!$H3943:$AC3943)),8),G3898)</f>
        <v>13</v>
      </c>
      <c r="H3897">
        <f t="shared" si="120"/>
        <v>14</v>
      </c>
      <c r="I3897" s="29">
        <f>IF(D3897="INVOICE",SUM('Tracker&amp;Invoice'!$H3943:INDEX('Tracker&amp;Invoice'!$A3943:$AC3943,1,H3897)),0)</f>
        <v>0</v>
      </c>
      <c r="J3897" s="29">
        <f>IF(D3897="OVERALL",SUM('Tracker&amp;Invoice'!$H3943:$AC3943),0)</f>
        <v>0</v>
      </c>
    </row>
    <row r="3898" spans="1:10">
      <c r="A3898" t="e">
        <f t="shared" si="121"/>
        <v>#REF!</v>
      </c>
      <c r="B3898">
        <f>IF(AND('Tracker&amp;Invoice'!A3944&lt;&gt;"",'Tracker&amp;Invoice'!A3944&lt;&gt;"ITEM",'Tracker&amp;Invoice'!A3942="ITEM"),1,0)</f>
        <v>0</v>
      </c>
      <c r="C3898" t="str">
        <f>IF(B3898=1,'Tracker&amp;Invoice'!A3944,C3897)</f>
        <v>CR1-030</v>
      </c>
      <c r="D3898" t="str">
        <f>IF(LEFT(TRIM('Tracker&amp;Invoice'!B3944),9)="INVOICE #","INVOICE",IF(TRIM('Tracker&amp;Invoice'!B3944)="Overall Completion INVOICE","OVERALL",""))</f>
        <v/>
      </c>
      <c r="E3898" t="str">
        <f>IF(D3898="INVOICE",VALUE(MID(TRIM('Tracker&amp;Invoice'!B3944),10,10)),"")</f>
        <v/>
      </c>
      <c r="F3898">
        <f>IF(B3898=1,IFERROR(LOOKUP(2,1/('Tracker&amp;Invoice'!$H3944:$AC3944&lt;&gt;""),COLUMN('Tracker&amp;Invoice'!$H3944:$AC3944)),8),F3897)</f>
        <v>14</v>
      </c>
      <c r="G3898">
        <f>IF(D3898="OVERALL",IFERROR(LOOKUP(2,1/('Tracker&amp;Invoice'!$H3944:$AC3944&lt;&gt;""),COLUMN('Tracker&amp;Invoice'!$H3944:$AC3944)),8),G3899)</f>
        <v>13</v>
      </c>
      <c r="H3898">
        <f t="shared" si="120"/>
        <v>14</v>
      </c>
      <c r="I3898" s="29">
        <f>IF(D3898="INVOICE",SUM('Tracker&amp;Invoice'!$H3944:INDEX('Tracker&amp;Invoice'!$A3944:$AC3944,1,H3898)),0)</f>
        <v>0</v>
      </c>
      <c r="J3898" s="29">
        <f>IF(D3898="OVERALL",SUM('Tracker&amp;Invoice'!$H3944:$AC3944),0)</f>
        <v>0</v>
      </c>
    </row>
    <row r="3899" spans="1:10">
      <c r="A3899" t="e">
        <f t="shared" si="121"/>
        <v>#REF!</v>
      </c>
      <c r="B3899">
        <f>IF(AND('Tracker&amp;Invoice'!A3945&lt;&gt;"",'Tracker&amp;Invoice'!A3945&lt;&gt;"ITEM",'Tracker&amp;Invoice'!A3943="ITEM"),1,0)</f>
        <v>0</v>
      </c>
      <c r="C3899" t="str">
        <f>IF(B3899=1,'Tracker&amp;Invoice'!A3945,C3898)</f>
        <v>CR1-030</v>
      </c>
      <c r="D3899" t="str">
        <f>IF(LEFT(TRIM('Tracker&amp;Invoice'!B3945),9)="INVOICE #","INVOICE",IF(TRIM('Tracker&amp;Invoice'!B3945)="Overall Completion INVOICE","OVERALL",""))</f>
        <v/>
      </c>
      <c r="E3899" t="str">
        <f>IF(D3899="INVOICE",VALUE(MID(TRIM('Tracker&amp;Invoice'!B3945),10,10)),"")</f>
        <v/>
      </c>
      <c r="F3899">
        <f>IF(B3899=1,IFERROR(LOOKUP(2,1/('Tracker&amp;Invoice'!$H3945:$AC3945&lt;&gt;""),COLUMN('Tracker&amp;Invoice'!$H3945:$AC3945)),8),F3898)</f>
        <v>14</v>
      </c>
      <c r="G3899">
        <f>IF(D3899="OVERALL",IFERROR(LOOKUP(2,1/('Tracker&amp;Invoice'!$H3945:$AC3945&lt;&gt;""),COLUMN('Tracker&amp;Invoice'!$H3945:$AC3945)),8),G3900)</f>
        <v>13</v>
      </c>
      <c r="H3899">
        <f t="shared" si="120"/>
        <v>14</v>
      </c>
      <c r="I3899" s="29">
        <f>IF(D3899="INVOICE",SUM('Tracker&amp;Invoice'!$H3945:INDEX('Tracker&amp;Invoice'!$A3945:$AC3945,1,H3899)),0)</f>
        <v>0</v>
      </c>
      <c r="J3899" s="29">
        <f>IF(D3899="OVERALL",SUM('Tracker&amp;Invoice'!$H3945:$AC3945),0)</f>
        <v>0</v>
      </c>
    </row>
    <row r="3900" spans="1:10">
      <c r="A3900" t="e">
        <f t="shared" si="121"/>
        <v>#REF!</v>
      </c>
      <c r="B3900">
        <f>IF(AND('Tracker&amp;Invoice'!A3946&lt;&gt;"",'Tracker&amp;Invoice'!A3946&lt;&gt;"ITEM",'Tracker&amp;Invoice'!A3944="ITEM"),1,0)</f>
        <v>0</v>
      </c>
      <c r="C3900" t="str">
        <f>IF(B3900=1,'Tracker&amp;Invoice'!A3946,C3899)</f>
        <v>CR1-030</v>
      </c>
      <c r="D3900" t="str">
        <f>IF(LEFT(TRIM('Tracker&amp;Invoice'!B3946),9)="INVOICE #","INVOICE",IF(TRIM('Tracker&amp;Invoice'!B3946)="Overall Completion INVOICE","OVERALL",""))</f>
        <v/>
      </c>
      <c r="E3900" t="str">
        <f>IF(D3900="INVOICE",VALUE(MID(TRIM('Tracker&amp;Invoice'!B3946),10,10)),"")</f>
        <v/>
      </c>
      <c r="F3900">
        <f>IF(B3900=1,IFERROR(LOOKUP(2,1/('Tracker&amp;Invoice'!$H3946:$AC3946&lt;&gt;""),COLUMN('Tracker&amp;Invoice'!$H3946:$AC3946)),8),F3899)</f>
        <v>14</v>
      </c>
      <c r="G3900">
        <f>IF(D3900="OVERALL",IFERROR(LOOKUP(2,1/('Tracker&amp;Invoice'!$H3946:$AC3946&lt;&gt;""),COLUMN('Tracker&amp;Invoice'!$H3946:$AC3946)),8),G3901)</f>
        <v>13</v>
      </c>
      <c r="H3900">
        <f t="shared" si="120"/>
        <v>14</v>
      </c>
      <c r="I3900" s="29">
        <f>IF(D3900="INVOICE",SUM('Tracker&amp;Invoice'!$H3946:INDEX('Tracker&amp;Invoice'!$A3946:$AC3946,1,H3900)),0)</f>
        <v>0</v>
      </c>
      <c r="J3900" s="29">
        <f>IF(D3900="OVERALL",SUM('Tracker&amp;Invoice'!$H3946:$AC3946),0)</f>
        <v>0</v>
      </c>
    </row>
    <row r="3901" spans="1:10">
      <c r="A3901" t="e">
        <f t="shared" si="121"/>
        <v>#REF!</v>
      </c>
      <c r="B3901">
        <f>IF(AND('Tracker&amp;Invoice'!A3947&lt;&gt;"",'Tracker&amp;Invoice'!A3947&lt;&gt;"ITEM",'Tracker&amp;Invoice'!A3945="ITEM"),1,0)</f>
        <v>0</v>
      </c>
      <c r="C3901" t="str">
        <f>IF(B3901=1,'Tracker&amp;Invoice'!A3947,C3900)</f>
        <v>CR1-030</v>
      </c>
      <c r="D3901" t="str">
        <f>IF(LEFT(TRIM('Tracker&amp;Invoice'!B3947),9)="INVOICE #","INVOICE",IF(TRIM('Tracker&amp;Invoice'!B3947)="Overall Completion INVOICE","OVERALL",""))</f>
        <v/>
      </c>
      <c r="E3901" t="str">
        <f>IF(D3901="INVOICE",VALUE(MID(TRIM('Tracker&amp;Invoice'!B3947),10,10)),"")</f>
        <v/>
      </c>
      <c r="F3901">
        <f>IF(B3901=1,IFERROR(LOOKUP(2,1/('Tracker&amp;Invoice'!$H3947:$AC3947&lt;&gt;""),COLUMN('Tracker&amp;Invoice'!$H3947:$AC3947)),8),F3900)</f>
        <v>14</v>
      </c>
      <c r="G3901">
        <f>IF(D3901="OVERALL",IFERROR(LOOKUP(2,1/('Tracker&amp;Invoice'!$H3947:$AC3947&lt;&gt;""),COLUMN('Tracker&amp;Invoice'!$H3947:$AC3947)),8),G3902)</f>
        <v>13</v>
      </c>
      <c r="H3901">
        <f t="shared" si="120"/>
        <v>14</v>
      </c>
      <c r="I3901" s="29">
        <f>IF(D3901="INVOICE",SUM('Tracker&amp;Invoice'!$H3947:INDEX('Tracker&amp;Invoice'!$A3947:$AC3947,1,H3901)),0)</f>
        <v>0</v>
      </c>
      <c r="J3901" s="29">
        <f>IF(D3901="OVERALL",SUM('Tracker&amp;Invoice'!$H3947:$AC3947),0)</f>
        <v>0</v>
      </c>
    </row>
    <row r="3902" spans="1:10">
      <c r="A3902" t="e">
        <f t="shared" si="121"/>
        <v>#REF!</v>
      </c>
      <c r="B3902">
        <f>IF(AND('Tracker&amp;Invoice'!A3948&lt;&gt;"",'Tracker&amp;Invoice'!A3948&lt;&gt;"ITEM",'Tracker&amp;Invoice'!A3946="ITEM"),1,0)</f>
        <v>0</v>
      </c>
      <c r="C3902" t="str">
        <f>IF(B3902=1,'Tracker&amp;Invoice'!A3948,C3901)</f>
        <v>CR1-030</v>
      </c>
      <c r="D3902" t="str">
        <f>IF(LEFT(TRIM('Tracker&amp;Invoice'!B3948),9)="INVOICE #","INVOICE",IF(TRIM('Tracker&amp;Invoice'!B3948)="Overall Completion INVOICE","OVERALL",""))</f>
        <v/>
      </c>
      <c r="E3902" t="str">
        <f>IF(D3902="INVOICE",VALUE(MID(TRIM('Tracker&amp;Invoice'!B3948),10,10)),"")</f>
        <v/>
      </c>
      <c r="F3902">
        <f>IF(B3902=1,IFERROR(LOOKUP(2,1/('Tracker&amp;Invoice'!$H3948:$AC3948&lt;&gt;""),COLUMN('Tracker&amp;Invoice'!$H3948:$AC3948)),8),F3901)</f>
        <v>14</v>
      </c>
      <c r="G3902">
        <f>IF(D3902="OVERALL",IFERROR(LOOKUP(2,1/('Tracker&amp;Invoice'!$H3948:$AC3948&lt;&gt;""),COLUMN('Tracker&amp;Invoice'!$H3948:$AC3948)),8),G3903)</f>
        <v>13</v>
      </c>
      <c r="H3902">
        <f t="shared" si="120"/>
        <v>14</v>
      </c>
      <c r="I3902" s="29">
        <f>IF(D3902="INVOICE",SUM('Tracker&amp;Invoice'!$H3948:INDEX('Tracker&amp;Invoice'!$A3948:$AC3948,1,H3902)),0)</f>
        <v>0</v>
      </c>
      <c r="J3902" s="29">
        <f>IF(D3902="OVERALL",SUM('Tracker&amp;Invoice'!$H3948:$AC3948),0)</f>
        <v>0</v>
      </c>
    </row>
    <row r="3903" spans="1:10">
      <c r="A3903" t="e">
        <f t="shared" si="121"/>
        <v>#REF!</v>
      </c>
      <c r="B3903">
        <f>IF(AND('Tracker&amp;Invoice'!A3949&lt;&gt;"",'Tracker&amp;Invoice'!A3949&lt;&gt;"ITEM",'Tracker&amp;Invoice'!A3947="ITEM"),1,0)</f>
        <v>0</v>
      </c>
      <c r="C3903" t="str">
        <f>IF(B3903=1,'Tracker&amp;Invoice'!A3949,C3902)</f>
        <v>CR1-030</v>
      </c>
      <c r="D3903" t="str">
        <f>IF(LEFT(TRIM('Tracker&amp;Invoice'!B3949),9)="INVOICE #","INVOICE",IF(TRIM('Tracker&amp;Invoice'!B3949)="Overall Completion INVOICE","OVERALL",""))</f>
        <v/>
      </c>
      <c r="E3903" t="str">
        <f>IF(D3903="INVOICE",VALUE(MID(TRIM('Tracker&amp;Invoice'!B3949),10,10)),"")</f>
        <v/>
      </c>
      <c r="F3903">
        <f>IF(B3903=1,IFERROR(LOOKUP(2,1/('Tracker&amp;Invoice'!$H3949:$AC3949&lt;&gt;""),COLUMN('Tracker&amp;Invoice'!$H3949:$AC3949)),8),F3902)</f>
        <v>14</v>
      </c>
      <c r="G3903">
        <f>IF(D3903="OVERALL",IFERROR(LOOKUP(2,1/('Tracker&amp;Invoice'!$H3949:$AC3949&lt;&gt;""),COLUMN('Tracker&amp;Invoice'!$H3949:$AC3949)),8),G3904)</f>
        <v>13</v>
      </c>
      <c r="H3903">
        <f t="shared" si="120"/>
        <v>14</v>
      </c>
      <c r="I3903" s="29">
        <f>IF(D3903="INVOICE",SUM('Tracker&amp;Invoice'!$H3949:INDEX('Tracker&amp;Invoice'!$A3949:$AC3949,1,H3903)),0)</f>
        <v>0</v>
      </c>
      <c r="J3903" s="29">
        <f>IF(D3903="OVERALL",SUM('Tracker&amp;Invoice'!$H3949:$AC3949),0)</f>
        <v>0</v>
      </c>
    </row>
    <row r="3904" spans="1:10">
      <c r="A3904" t="e">
        <f t="shared" si="121"/>
        <v>#REF!</v>
      </c>
      <c r="B3904">
        <f>IF(AND('Tracker&amp;Invoice'!A3950&lt;&gt;"",'Tracker&amp;Invoice'!A3950&lt;&gt;"ITEM",'Tracker&amp;Invoice'!A3948="ITEM"),1,0)</f>
        <v>0</v>
      </c>
      <c r="C3904" t="str">
        <f>IF(B3904=1,'Tracker&amp;Invoice'!A3950,C3903)</f>
        <v>CR1-030</v>
      </c>
      <c r="D3904" t="str">
        <f>IF(LEFT(TRIM('Tracker&amp;Invoice'!B3950),9)="INVOICE #","INVOICE",IF(TRIM('Tracker&amp;Invoice'!B3950)="Overall Completion INVOICE","OVERALL",""))</f>
        <v/>
      </c>
      <c r="E3904" t="str">
        <f>IF(D3904="INVOICE",VALUE(MID(TRIM('Tracker&amp;Invoice'!B3950),10,10)),"")</f>
        <v/>
      </c>
      <c r="F3904">
        <f>IF(B3904=1,IFERROR(LOOKUP(2,1/('Tracker&amp;Invoice'!$H3950:$AC3950&lt;&gt;""),COLUMN('Tracker&amp;Invoice'!$H3950:$AC3950)),8),F3903)</f>
        <v>14</v>
      </c>
      <c r="G3904">
        <f>IF(D3904="OVERALL",IFERROR(LOOKUP(2,1/('Tracker&amp;Invoice'!$H3950:$AC3950&lt;&gt;""),COLUMN('Tracker&amp;Invoice'!$H3950:$AC3950)),8),G3905)</f>
        <v>13</v>
      </c>
      <c r="H3904">
        <f t="shared" si="120"/>
        <v>14</v>
      </c>
      <c r="I3904" s="29">
        <f>IF(D3904="INVOICE",SUM('Tracker&amp;Invoice'!$H3950:INDEX('Tracker&amp;Invoice'!$A3950:$AC3950,1,H3904)),0)</f>
        <v>0</v>
      </c>
      <c r="J3904" s="29">
        <f>IF(D3904="OVERALL",SUM('Tracker&amp;Invoice'!$H3950:$AC3950),0)</f>
        <v>0</v>
      </c>
    </row>
    <row r="3905" spans="1:10">
      <c r="A3905" t="e">
        <f t="shared" si="121"/>
        <v>#REF!</v>
      </c>
      <c r="B3905">
        <f>IF(AND('Tracker&amp;Invoice'!A3951&lt;&gt;"",'Tracker&amp;Invoice'!A3951&lt;&gt;"ITEM",'Tracker&amp;Invoice'!A3949="ITEM"),1,0)</f>
        <v>1</v>
      </c>
      <c r="C3905" t="str">
        <f>IF(B3905=1,'Tracker&amp;Invoice'!A3951,C3904)</f>
        <v>CR1-031</v>
      </c>
      <c r="D3905" t="str">
        <f>IF(LEFT(TRIM('Tracker&amp;Invoice'!B3951),9)="INVOICE #","INVOICE",IF(TRIM('Tracker&amp;Invoice'!B3951)="Overall Completion INVOICE","OVERALL",""))</f>
        <v/>
      </c>
      <c r="E3905" t="str">
        <f>IF(D3905="INVOICE",VALUE(MID(TRIM('Tracker&amp;Invoice'!B3951),10,10)),"")</f>
        <v/>
      </c>
      <c r="F3905">
        <f>IF(B3905=1,IFERROR(LOOKUP(2,1/('Tracker&amp;Invoice'!$H3951:$AC3951&lt;&gt;""),COLUMN('Tracker&amp;Invoice'!$H3951:$AC3951)),8),F3904)</f>
        <v>12</v>
      </c>
      <c r="G3905">
        <f>IF(D3905="OVERALL",IFERROR(LOOKUP(2,1/('Tracker&amp;Invoice'!$H3951:$AC3951&lt;&gt;""),COLUMN('Tracker&amp;Invoice'!$H3951:$AC3951)),8),G3906)</f>
        <v>13</v>
      </c>
      <c r="H3905">
        <f t="shared" si="120"/>
        <v>13</v>
      </c>
      <c r="I3905" s="29">
        <f>IF(D3905="INVOICE",SUM('Tracker&amp;Invoice'!$H3951:INDEX('Tracker&amp;Invoice'!$A3951:$AC3951,1,H3905)),0)</f>
        <v>0</v>
      </c>
      <c r="J3905" s="29">
        <f>IF(D3905="OVERALL",SUM('Tracker&amp;Invoice'!$H3951:$AC3951),0)</f>
        <v>0</v>
      </c>
    </row>
    <row r="3906" spans="1:10">
      <c r="A3906" t="e">
        <f t="shared" si="121"/>
        <v>#REF!</v>
      </c>
      <c r="B3906">
        <f>IF(AND('Tracker&amp;Invoice'!A3952&lt;&gt;"",'Tracker&amp;Invoice'!A3952&lt;&gt;"ITEM",'Tracker&amp;Invoice'!A3950="ITEM"),1,0)</f>
        <v>0</v>
      </c>
      <c r="C3906" t="str">
        <f>IF(B3906=1,'Tracker&amp;Invoice'!A3952,C3905)</f>
        <v>CR1-031</v>
      </c>
      <c r="D3906" t="str">
        <f>IF(LEFT(TRIM('Tracker&amp;Invoice'!B3952),9)="INVOICE #","INVOICE",IF(TRIM('Tracker&amp;Invoice'!B3952)="Overall Completion INVOICE","OVERALL",""))</f>
        <v/>
      </c>
      <c r="E3906" t="str">
        <f>IF(D3906="INVOICE",VALUE(MID(TRIM('Tracker&amp;Invoice'!B3952),10,10)),"")</f>
        <v/>
      </c>
      <c r="F3906">
        <f>IF(B3906=1,IFERROR(LOOKUP(2,1/('Tracker&amp;Invoice'!$H3952:$AC3952&lt;&gt;""),COLUMN('Tracker&amp;Invoice'!$H3952:$AC3952)),8),F3905)</f>
        <v>12</v>
      </c>
      <c r="G3906">
        <f>IF(D3906="OVERALL",IFERROR(LOOKUP(2,1/('Tracker&amp;Invoice'!$H3952:$AC3952&lt;&gt;""),COLUMN('Tracker&amp;Invoice'!$H3952:$AC3952)),8),G3907)</f>
        <v>13</v>
      </c>
      <c r="H3906">
        <f t="shared" si="120"/>
        <v>13</v>
      </c>
      <c r="I3906" s="29">
        <f>IF(D3906="INVOICE",SUM('Tracker&amp;Invoice'!$H3952:INDEX('Tracker&amp;Invoice'!$A3952:$AC3952,1,H3906)),0)</f>
        <v>0</v>
      </c>
      <c r="J3906" s="29">
        <f>IF(D3906="OVERALL",SUM('Tracker&amp;Invoice'!$H3952:$AC3952),0)</f>
        <v>0</v>
      </c>
    </row>
    <row r="3907" spans="1:10">
      <c r="A3907" t="e">
        <f t="shared" si="121"/>
        <v>#REF!</v>
      </c>
      <c r="B3907">
        <f>IF(AND('Tracker&amp;Invoice'!A3953&lt;&gt;"",'Tracker&amp;Invoice'!A3953&lt;&gt;"ITEM",'Tracker&amp;Invoice'!A3951="ITEM"),1,0)</f>
        <v>0</v>
      </c>
      <c r="C3907" t="str">
        <f>IF(B3907=1,'Tracker&amp;Invoice'!A3953,C3906)</f>
        <v>CR1-031</v>
      </c>
      <c r="D3907" t="str">
        <f>IF(LEFT(TRIM('Tracker&amp;Invoice'!B3953),9)="INVOICE #","INVOICE",IF(TRIM('Tracker&amp;Invoice'!B3953)="Overall Completion INVOICE","OVERALL",""))</f>
        <v/>
      </c>
      <c r="E3907" t="str">
        <f>IF(D3907="INVOICE",VALUE(MID(TRIM('Tracker&amp;Invoice'!B3953),10,10)),"")</f>
        <v/>
      </c>
      <c r="F3907">
        <f>IF(B3907=1,IFERROR(LOOKUP(2,1/('Tracker&amp;Invoice'!$H3953:$AC3953&lt;&gt;""),COLUMN('Tracker&amp;Invoice'!$H3953:$AC3953)),8),F3906)</f>
        <v>12</v>
      </c>
      <c r="G3907">
        <f>IF(D3907="OVERALL",IFERROR(LOOKUP(2,1/('Tracker&amp;Invoice'!$H3953:$AC3953&lt;&gt;""),COLUMN('Tracker&amp;Invoice'!$H3953:$AC3953)),8),G3908)</f>
        <v>13</v>
      </c>
      <c r="H3907">
        <f t="shared" ref="H3907:H3970" si="122">MAX(F3907,G3907)</f>
        <v>13</v>
      </c>
      <c r="I3907" s="29">
        <f>IF(D3907="INVOICE",SUM('Tracker&amp;Invoice'!$H3953:INDEX('Tracker&amp;Invoice'!$A3953:$AC3953,1,H3907)),0)</f>
        <v>0</v>
      </c>
      <c r="J3907" s="29">
        <f>IF(D3907="OVERALL",SUM('Tracker&amp;Invoice'!$H3953:$AC3953),0)</f>
        <v>0</v>
      </c>
    </row>
    <row r="3908" spans="1:10">
      <c r="A3908" t="e">
        <f t="shared" ref="A3908:A3971" si="123">A3907+B3908</f>
        <v>#REF!</v>
      </c>
      <c r="B3908">
        <f>IF(AND('Tracker&amp;Invoice'!A3954&lt;&gt;"",'Tracker&amp;Invoice'!A3954&lt;&gt;"ITEM",'Tracker&amp;Invoice'!A3952="ITEM"),1,0)</f>
        <v>0</v>
      </c>
      <c r="C3908" t="str">
        <f>IF(B3908=1,'Tracker&amp;Invoice'!A3954,C3907)</f>
        <v>CR1-031</v>
      </c>
      <c r="D3908" t="str">
        <f>IF(LEFT(TRIM('Tracker&amp;Invoice'!B3954),9)="INVOICE #","INVOICE",IF(TRIM('Tracker&amp;Invoice'!B3954)="Overall Completion INVOICE","OVERALL",""))</f>
        <v>INVOICE</v>
      </c>
      <c r="E3908">
        <f>IF(D3908="INVOICE",VALUE(MID(TRIM('Tracker&amp;Invoice'!B3954),10,10)),"")</f>
        <v>27</v>
      </c>
      <c r="F3908">
        <f>IF(B3908=1,IFERROR(LOOKUP(2,1/('Tracker&amp;Invoice'!$H3954:$AC3954&lt;&gt;""),COLUMN('Tracker&amp;Invoice'!$H3954:$AC3954)),8),F3907)</f>
        <v>12</v>
      </c>
      <c r="G3908">
        <f>IF(D3908="OVERALL",IFERROR(LOOKUP(2,1/('Tracker&amp;Invoice'!$H3954:$AC3954&lt;&gt;""),COLUMN('Tracker&amp;Invoice'!$H3954:$AC3954)),8),G3909)</f>
        <v>13</v>
      </c>
      <c r="H3908">
        <f t="shared" si="122"/>
        <v>13</v>
      </c>
      <c r="I3908" s="29">
        <f>IF(D3908="INVOICE",SUM('Tracker&amp;Invoice'!$H3954:INDEX('Tracker&amp;Invoice'!$A3954:$AC3954,1,H3908)),0)</f>
        <v>675000</v>
      </c>
      <c r="J3908" s="29">
        <f>IF(D3908="OVERALL",SUM('Tracker&amp;Invoice'!$H3954:$AC3954),0)</f>
        <v>0</v>
      </c>
    </row>
    <row r="3909" spans="1:10">
      <c r="A3909" t="e">
        <f t="shared" si="123"/>
        <v>#REF!</v>
      </c>
      <c r="B3909">
        <f>IF(AND('Tracker&amp;Invoice'!A3955&lt;&gt;"",'Tracker&amp;Invoice'!A3955&lt;&gt;"ITEM",'Tracker&amp;Invoice'!A3953="ITEM"),1,0)</f>
        <v>0</v>
      </c>
      <c r="C3909" t="str">
        <f>IF(B3909=1,'Tracker&amp;Invoice'!A3955,C3908)</f>
        <v>CR1-031</v>
      </c>
      <c r="D3909" t="str">
        <f>IF(LEFT(TRIM('Tracker&amp;Invoice'!B3955),9)="INVOICE #","INVOICE",IF(TRIM('Tracker&amp;Invoice'!B3955)="Overall Completion INVOICE","OVERALL",""))</f>
        <v/>
      </c>
      <c r="E3909" t="str">
        <f>IF(D3909="INVOICE",VALUE(MID(TRIM('Tracker&amp;Invoice'!B3955),10,10)),"")</f>
        <v/>
      </c>
      <c r="F3909">
        <f>IF(B3909=1,IFERROR(LOOKUP(2,1/('Tracker&amp;Invoice'!$H3955:$AC3955&lt;&gt;""),COLUMN('Tracker&amp;Invoice'!$H3955:$AC3955)),8),F3908)</f>
        <v>12</v>
      </c>
      <c r="G3909">
        <f>IF(D3909="OVERALL",IFERROR(LOOKUP(2,1/('Tracker&amp;Invoice'!$H3955:$AC3955&lt;&gt;""),COLUMN('Tracker&amp;Invoice'!$H3955:$AC3955)),8),G3910)</f>
        <v>13</v>
      </c>
      <c r="H3909">
        <f t="shared" si="122"/>
        <v>13</v>
      </c>
      <c r="I3909" s="29">
        <f>IF(D3909="INVOICE",SUM('Tracker&amp;Invoice'!$H3955:INDEX('Tracker&amp;Invoice'!$A3955:$AC3955,1,H3909)),0)</f>
        <v>0</v>
      </c>
      <c r="J3909" s="29">
        <f>IF(D3909="OVERALL",SUM('Tracker&amp;Invoice'!$H3955:$AC3955),0)</f>
        <v>0</v>
      </c>
    </row>
    <row r="3910" spans="1:10">
      <c r="A3910" t="e">
        <f t="shared" si="123"/>
        <v>#REF!</v>
      </c>
      <c r="B3910">
        <f>IF(AND('Tracker&amp;Invoice'!A3956&lt;&gt;"",'Tracker&amp;Invoice'!A3956&lt;&gt;"ITEM",'Tracker&amp;Invoice'!A3954="ITEM"),1,0)</f>
        <v>0</v>
      </c>
      <c r="C3910" t="str">
        <f>IF(B3910=1,'Tracker&amp;Invoice'!A3956,C3909)</f>
        <v>CR1-031</v>
      </c>
      <c r="D3910" t="str">
        <f>IF(LEFT(TRIM('Tracker&amp;Invoice'!B3956),9)="INVOICE #","INVOICE",IF(TRIM('Tracker&amp;Invoice'!B3956)="Overall Completion INVOICE","OVERALL",""))</f>
        <v>INVOICE</v>
      </c>
      <c r="E3910">
        <f>IF(D3910="INVOICE",VALUE(MID(TRIM('Tracker&amp;Invoice'!B3956),10,10)),"")</f>
        <v>28</v>
      </c>
      <c r="F3910">
        <f>IF(B3910=1,IFERROR(LOOKUP(2,1/('Tracker&amp;Invoice'!$H3956:$AC3956&lt;&gt;""),COLUMN('Tracker&amp;Invoice'!$H3956:$AC3956)),8),F3909)</f>
        <v>12</v>
      </c>
      <c r="G3910">
        <f>IF(D3910="OVERALL",IFERROR(LOOKUP(2,1/('Tracker&amp;Invoice'!$H3956:$AC3956&lt;&gt;""),COLUMN('Tracker&amp;Invoice'!$H3956:$AC3956)),8),G3911)</f>
        <v>13</v>
      </c>
      <c r="H3910">
        <f t="shared" si="122"/>
        <v>13</v>
      </c>
      <c r="I3910" s="29">
        <f>IF(D3910="INVOICE",SUM('Tracker&amp;Invoice'!$H3956:INDEX('Tracker&amp;Invoice'!$A3956:$AC3956,1,H3910)),0)</f>
        <v>191643.75</v>
      </c>
      <c r="J3910" s="29">
        <f>IF(D3910="OVERALL",SUM('Tracker&amp;Invoice'!$H3956:$AC3956),0)</f>
        <v>0</v>
      </c>
    </row>
    <row r="3911" spans="1:10">
      <c r="A3911" t="e">
        <f t="shared" si="123"/>
        <v>#REF!</v>
      </c>
      <c r="B3911">
        <f>IF(AND('Tracker&amp;Invoice'!A3957&lt;&gt;"",'Tracker&amp;Invoice'!A3957&lt;&gt;"ITEM",'Tracker&amp;Invoice'!A3955="ITEM"),1,0)</f>
        <v>0</v>
      </c>
      <c r="C3911" t="str">
        <f>IF(B3911=1,'Tracker&amp;Invoice'!A3957,C3910)</f>
        <v>CR1-031</v>
      </c>
      <c r="D3911" t="str">
        <f>IF(LEFT(TRIM('Tracker&amp;Invoice'!B3957),9)="INVOICE #","INVOICE",IF(TRIM('Tracker&amp;Invoice'!B3957)="Overall Completion INVOICE","OVERALL",""))</f>
        <v/>
      </c>
      <c r="E3911" t="str">
        <f>IF(D3911="INVOICE",VALUE(MID(TRIM('Tracker&amp;Invoice'!B3957),10,10)),"")</f>
        <v/>
      </c>
      <c r="F3911">
        <f>IF(B3911=1,IFERROR(LOOKUP(2,1/('Tracker&amp;Invoice'!$H3957:$AC3957&lt;&gt;""),COLUMN('Tracker&amp;Invoice'!$H3957:$AC3957)),8),F3910)</f>
        <v>12</v>
      </c>
      <c r="G3911">
        <f>IF(D3911="OVERALL",IFERROR(LOOKUP(2,1/('Tracker&amp;Invoice'!$H3957:$AC3957&lt;&gt;""),COLUMN('Tracker&amp;Invoice'!$H3957:$AC3957)),8),G3912)</f>
        <v>13</v>
      </c>
      <c r="H3911">
        <f t="shared" si="122"/>
        <v>13</v>
      </c>
      <c r="I3911" s="29">
        <f>IF(D3911="INVOICE",SUM('Tracker&amp;Invoice'!$H3957:INDEX('Tracker&amp;Invoice'!$A3957:$AC3957,1,H3911)),0)</f>
        <v>0</v>
      </c>
      <c r="J3911" s="29">
        <f>IF(D3911="OVERALL",SUM('Tracker&amp;Invoice'!$H3957:$AC3957),0)</f>
        <v>0</v>
      </c>
    </row>
    <row r="3912" spans="1:10">
      <c r="A3912" t="e">
        <f t="shared" si="123"/>
        <v>#REF!</v>
      </c>
      <c r="B3912">
        <f>IF(AND('Tracker&amp;Invoice'!A3958&lt;&gt;"",'Tracker&amp;Invoice'!A3958&lt;&gt;"ITEM",'Tracker&amp;Invoice'!A3956="ITEM"),1,0)</f>
        <v>0</v>
      </c>
      <c r="C3912" t="str">
        <f>IF(B3912=1,'Tracker&amp;Invoice'!A3958,C3911)</f>
        <v>CR1-031</v>
      </c>
      <c r="D3912" t="str">
        <f>IF(LEFT(TRIM('Tracker&amp;Invoice'!B3958),9)="INVOICE #","INVOICE",IF(TRIM('Tracker&amp;Invoice'!B3958)="Overall Completion INVOICE","OVERALL",""))</f>
        <v>INVOICE</v>
      </c>
      <c r="E3912">
        <f>IF(D3912="INVOICE",VALUE(MID(TRIM('Tracker&amp;Invoice'!B3958),10,10)),"")</f>
        <v>30</v>
      </c>
      <c r="F3912">
        <f>IF(B3912=1,IFERROR(LOOKUP(2,1/('Tracker&amp;Invoice'!$H3958:$AC3958&lt;&gt;""),COLUMN('Tracker&amp;Invoice'!$H3958:$AC3958)),8),F3911)</f>
        <v>12</v>
      </c>
      <c r="G3912">
        <f>IF(D3912="OVERALL",IFERROR(LOOKUP(2,1/('Tracker&amp;Invoice'!$H3958:$AC3958&lt;&gt;""),COLUMN('Tracker&amp;Invoice'!$H3958:$AC3958)),8),G3913)</f>
        <v>13</v>
      </c>
      <c r="H3912">
        <f t="shared" si="122"/>
        <v>13</v>
      </c>
      <c r="I3912" s="29">
        <f>IF(D3912="INVOICE",SUM('Tracker&amp;Invoice'!$H3958:INDEX('Tracker&amp;Invoice'!$A3958:$AC3958,1,H3912)),0)</f>
        <v>96293.75</v>
      </c>
      <c r="J3912" s="29">
        <f>IF(D3912="OVERALL",SUM('Tracker&amp;Invoice'!$H3958:$AC3958),0)</f>
        <v>0</v>
      </c>
    </row>
    <row r="3913" spans="1:10">
      <c r="A3913" t="e">
        <f t="shared" si="123"/>
        <v>#REF!</v>
      </c>
      <c r="B3913">
        <f>IF(AND('Tracker&amp;Invoice'!A3959&lt;&gt;"",'Tracker&amp;Invoice'!A3959&lt;&gt;"ITEM",'Tracker&amp;Invoice'!A3957="ITEM"),1,0)</f>
        <v>0</v>
      </c>
      <c r="C3913" t="str">
        <f>IF(B3913=1,'Tracker&amp;Invoice'!A3959,C3912)</f>
        <v>CR1-031</v>
      </c>
      <c r="D3913" t="str">
        <f>IF(LEFT(TRIM('Tracker&amp;Invoice'!B3959),9)="INVOICE #","INVOICE",IF(TRIM('Tracker&amp;Invoice'!B3959)="Overall Completion INVOICE","OVERALL",""))</f>
        <v/>
      </c>
      <c r="E3913" t="str">
        <f>IF(D3913="INVOICE",VALUE(MID(TRIM('Tracker&amp;Invoice'!B3959),10,10)),"")</f>
        <v/>
      </c>
      <c r="F3913">
        <f>IF(B3913=1,IFERROR(LOOKUP(2,1/('Tracker&amp;Invoice'!$H3959:$AC3959&lt;&gt;""),COLUMN('Tracker&amp;Invoice'!$H3959:$AC3959)),8),F3912)</f>
        <v>12</v>
      </c>
      <c r="G3913">
        <f>IF(D3913="OVERALL",IFERROR(LOOKUP(2,1/('Tracker&amp;Invoice'!$H3959:$AC3959&lt;&gt;""),COLUMN('Tracker&amp;Invoice'!$H3959:$AC3959)),8),G3914)</f>
        <v>13</v>
      </c>
      <c r="H3913">
        <f t="shared" si="122"/>
        <v>13</v>
      </c>
      <c r="I3913" s="29">
        <f>IF(D3913="INVOICE",SUM('Tracker&amp;Invoice'!$H3959:INDEX('Tracker&amp;Invoice'!$A3959:$AC3959,1,H3913)),0)</f>
        <v>0</v>
      </c>
      <c r="J3913" s="29">
        <f>IF(D3913="OVERALL",SUM('Tracker&amp;Invoice'!$H3959:$AC3959),0)</f>
        <v>0</v>
      </c>
    </row>
    <row r="3914" spans="1:10">
      <c r="A3914" t="e">
        <f t="shared" si="123"/>
        <v>#REF!</v>
      </c>
      <c r="B3914">
        <f>IF(AND('Tracker&amp;Invoice'!A3960&lt;&gt;"",'Tracker&amp;Invoice'!A3960&lt;&gt;"ITEM",'Tracker&amp;Invoice'!A3958="ITEM"),1,0)</f>
        <v>0</v>
      </c>
      <c r="C3914" t="str">
        <f>IF(B3914=1,'Tracker&amp;Invoice'!A3960,C3913)</f>
        <v>CR1-031</v>
      </c>
      <c r="D3914" t="str">
        <f>IF(LEFT(TRIM('Tracker&amp;Invoice'!B3960),9)="INVOICE #","INVOICE",IF(TRIM('Tracker&amp;Invoice'!B3960)="Overall Completion INVOICE","OVERALL",""))</f>
        <v>INVOICE</v>
      </c>
      <c r="E3914">
        <f>IF(D3914="INVOICE",VALUE(MID(TRIM('Tracker&amp;Invoice'!B3960),10,10)),"")</f>
        <v>31</v>
      </c>
      <c r="F3914">
        <f>IF(B3914=1,IFERROR(LOOKUP(2,1/('Tracker&amp;Invoice'!$H3960:$AC3960&lt;&gt;""),COLUMN('Tracker&amp;Invoice'!$H3960:$AC3960)),8),F3913)</f>
        <v>12</v>
      </c>
      <c r="G3914">
        <f>IF(D3914="OVERALL",IFERROR(LOOKUP(2,1/('Tracker&amp;Invoice'!$H3960:$AC3960&lt;&gt;""),COLUMN('Tracker&amp;Invoice'!$H3960:$AC3960)),8),G3915)</f>
        <v>13</v>
      </c>
      <c r="H3914">
        <f t="shared" si="122"/>
        <v>13</v>
      </c>
      <c r="I3914" s="29">
        <f>IF(D3914="INVOICE",SUM('Tracker&amp;Invoice'!$H3960:INDEX('Tracker&amp;Invoice'!$A3960:$AC3960,1,H3914)),0)</f>
        <v>30250</v>
      </c>
      <c r="J3914" s="29">
        <f>IF(D3914="OVERALL",SUM('Tracker&amp;Invoice'!$H3960:$AC3960),0)</f>
        <v>0</v>
      </c>
    </row>
    <row r="3915" spans="1:10">
      <c r="A3915" t="e">
        <f t="shared" si="123"/>
        <v>#REF!</v>
      </c>
      <c r="B3915">
        <f>IF(AND('Tracker&amp;Invoice'!A3961&lt;&gt;"",'Tracker&amp;Invoice'!A3961&lt;&gt;"ITEM",'Tracker&amp;Invoice'!A3959="ITEM"),1,0)</f>
        <v>0</v>
      </c>
      <c r="C3915" t="str">
        <f>IF(B3915=1,'Tracker&amp;Invoice'!A3961,C3914)</f>
        <v>CR1-031</v>
      </c>
      <c r="D3915" t="str">
        <f>IF(LEFT(TRIM('Tracker&amp;Invoice'!B3961),9)="INVOICE #","INVOICE",IF(TRIM('Tracker&amp;Invoice'!B3961)="Overall Completion INVOICE","OVERALL",""))</f>
        <v/>
      </c>
      <c r="E3915" t="str">
        <f>IF(D3915="INVOICE",VALUE(MID(TRIM('Tracker&amp;Invoice'!B3961),10,10)),"")</f>
        <v/>
      </c>
      <c r="F3915">
        <f>IF(B3915=1,IFERROR(LOOKUP(2,1/('Tracker&amp;Invoice'!$H3961:$AC3961&lt;&gt;""),COLUMN('Tracker&amp;Invoice'!$H3961:$AC3961)),8),F3914)</f>
        <v>12</v>
      </c>
      <c r="G3915">
        <f>IF(D3915="OVERALL",IFERROR(LOOKUP(2,1/('Tracker&amp;Invoice'!$H3961:$AC3961&lt;&gt;""),COLUMN('Tracker&amp;Invoice'!$H3961:$AC3961)),8),G3916)</f>
        <v>13</v>
      </c>
      <c r="H3915">
        <f t="shared" si="122"/>
        <v>13</v>
      </c>
      <c r="I3915" s="29">
        <f>IF(D3915="INVOICE",SUM('Tracker&amp;Invoice'!$H3961:INDEX('Tracker&amp;Invoice'!$A3961:$AC3961,1,H3915)),0)</f>
        <v>0</v>
      </c>
      <c r="J3915" s="29">
        <f>IF(D3915="OVERALL",SUM('Tracker&amp;Invoice'!$H3961:$AC3961),0)</f>
        <v>0</v>
      </c>
    </row>
    <row r="3916" spans="1:10">
      <c r="A3916" t="e">
        <f t="shared" si="123"/>
        <v>#REF!</v>
      </c>
      <c r="B3916">
        <f>IF(AND('Tracker&amp;Invoice'!A3962&lt;&gt;"",'Tracker&amp;Invoice'!A3962&lt;&gt;"ITEM",'Tracker&amp;Invoice'!A3960="ITEM"),1,0)</f>
        <v>0</v>
      </c>
      <c r="C3916" t="str">
        <f>IF(B3916=1,'Tracker&amp;Invoice'!A3962,C3915)</f>
        <v>CR1-031</v>
      </c>
      <c r="D3916" t="str">
        <f>IF(LEFT(TRIM('Tracker&amp;Invoice'!B3962),9)="INVOICE #","INVOICE",IF(TRIM('Tracker&amp;Invoice'!B3962)="Overall Completion INVOICE","OVERALL",""))</f>
        <v>OVERALL</v>
      </c>
      <c r="E3916" t="str">
        <f>IF(D3916="INVOICE",VALUE(MID(TRIM('Tracker&amp;Invoice'!B3962),10,10)),"")</f>
        <v/>
      </c>
      <c r="F3916">
        <f>IF(B3916=1,IFERROR(LOOKUP(2,1/('Tracker&amp;Invoice'!$H3962:$AC3962&lt;&gt;""),COLUMN('Tracker&amp;Invoice'!$H3962:$AC3962)),8),F3915)</f>
        <v>12</v>
      </c>
      <c r="G3916">
        <f>IF(D3916="OVERALL",IFERROR(LOOKUP(2,1/('Tracker&amp;Invoice'!$H3962:$AC3962&lt;&gt;""),COLUMN('Tracker&amp;Invoice'!$H3962:$AC3962)),8),G3917)</f>
        <v>13</v>
      </c>
      <c r="H3916">
        <f t="shared" si="122"/>
        <v>13</v>
      </c>
      <c r="I3916" s="29">
        <f>IF(D3916="INVOICE",SUM('Tracker&amp;Invoice'!$H3962:INDEX('Tracker&amp;Invoice'!$A3962:$AC3962,1,H3916)),0)</f>
        <v>0</v>
      </c>
      <c r="J3916" s="29">
        <f>IF(D3916="OVERALL",SUM('Tracker&amp;Invoice'!$H3962:$AC3962),0)</f>
        <v>993187.5</v>
      </c>
    </row>
    <row r="3917" spans="1:10">
      <c r="A3917" t="e">
        <f t="shared" si="123"/>
        <v>#REF!</v>
      </c>
      <c r="B3917">
        <f>IF(AND('Tracker&amp;Invoice'!A3963&lt;&gt;"",'Tracker&amp;Invoice'!A3963&lt;&gt;"ITEM",'Tracker&amp;Invoice'!A3961="ITEM"),1,0)</f>
        <v>0</v>
      </c>
      <c r="C3917" t="str">
        <f>IF(B3917=1,'Tracker&amp;Invoice'!A3963,C3916)</f>
        <v>CR1-031</v>
      </c>
      <c r="D3917" t="str">
        <f>IF(LEFT(TRIM('Tracker&amp;Invoice'!B3963),9)="INVOICE #","INVOICE",IF(TRIM('Tracker&amp;Invoice'!B3963)="Overall Completion INVOICE","OVERALL",""))</f>
        <v/>
      </c>
      <c r="E3917" t="str">
        <f>IF(D3917="INVOICE",VALUE(MID(TRIM('Tracker&amp;Invoice'!B3963),10,10)),"")</f>
        <v/>
      </c>
      <c r="F3917">
        <f>IF(B3917=1,IFERROR(LOOKUP(2,1/('Tracker&amp;Invoice'!$H3963:$AC3963&lt;&gt;""),COLUMN('Tracker&amp;Invoice'!$H3963:$AC3963)),8),F3916)</f>
        <v>12</v>
      </c>
      <c r="G3917">
        <f>IF(D3917="OVERALL",IFERROR(LOOKUP(2,1/('Tracker&amp;Invoice'!$H3963:$AC3963&lt;&gt;""),COLUMN('Tracker&amp;Invoice'!$H3963:$AC3963)),8),G3918)</f>
        <v>15</v>
      </c>
      <c r="H3917">
        <f t="shared" si="122"/>
        <v>15</v>
      </c>
      <c r="I3917" s="29">
        <f>IF(D3917="INVOICE",SUM('Tracker&amp;Invoice'!$H3963:INDEX('Tracker&amp;Invoice'!$A3963:$AC3963,1,H3917)),0)</f>
        <v>0</v>
      </c>
      <c r="J3917" s="29">
        <f>IF(D3917="OVERALL",SUM('Tracker&amp;Invoice'!$H3963:$AC3963),0)</f>
        <v>0</v>
      </c>
    </row>
    <row r="3918" spans="1:10">
      <c r="A3918" t="e">
        <f t="shared" si="123"/>
        <v>#REF!</v>
      </c>
      <c r="B3918">
        <f>IF(AND('Tracker&amp;Invoice'!A3964&lt;&gt;"",'Tracker&amp;Invoice'!A3964&lt;&gt;"ITEM",'Tracker&amp;Invoice'!A3962="ITEM"),1,0)</f>
        <v>0</v>
      </c>
      <c r="C3918" t="str">
        <f>IF(B3918=1,'Tracker&amp;Invoice'!A3964,C3917)</f>
        <v>CR1-031</v>
      </c>
      <c r="D3918" t="str">
        <f>IF(LEFT(TRIM('Tracker&amp;Invoice'!B3964),9)="INVOICE #","INVOICE",IF(TRIM('Tracker&amp;Invoice'!B3964)="Overall Completion INVOICE","OVERALL",""))</f>
        <v/>
      </c>
      <c r="E3918" t="str">
        <f>IF(D3918="INVOICE",VALUE(MID(TRIM('Tracker&amp;Invoice'!B3964),10,10)),"")</f>
        <v/>
      </c>
      <c r="F3918">
        <f>IF(B3918=1,IFERROR(LOOKUP(2,1/('Tracker&amp;Invoice'!$H3964:$AC3964&lt;&gt;""),COLUMN('Tracker&amp;Invoice'!$H3964:$AC3964)),8),F3917)</f>
        <v>12</v>
      </c>
      <c r="G3918">
        <f>IF(D3918="OVERALL",IFERROR(LOOKUP(2,1/('Tracker&amp;Invoice'!$H3964:$AC3964&lt;&gt;""),COLUMN('Tracker&amp;Invoice'!$H3964:$AC3964)),8),G3919)</f>
        <v>15</v>
      </c>
      <c r="H3918">
        <f t="shared" si="122"/>
        <v>15</v>
      </c>
      <c r="I3918" s="29">
        <f>IF(D3918="INVOICE",SUM('Tracker&amp;Invoice'!$H3964:INDEX('Tracker&amp;Invoice'!$A3964:$AC3964,1,H3918)),0)</f>
        <v>0</v>
      </c>
      <c r="J3918" s="29">
        <f>IF(D3918="OVERALL",SUM('Tracker&amp;Invoice'!$H3964:$AC3964),0)</f>
        <v>0</v>
      </c>
    </row>
    <row r="3919" spans="1:10">
      <c r="A3919" t="e">
        <f t="shared" si="123"/>
        <v>#REF!</v>
      </c>
      <c r="B3919">
        <f>IF(AND('Tracker&amp;Invoice'!A3965&lt;&gt;"",'Tracker&amp;Invoice'!A3965&lt;&gt;"ITEM",'Tracker&amp;Invoice'!A3963="ITEM"),1,0)</f>
        <v>0</v>
      </c>
      <c r="C3919" t="str">
        <f>IF(B3919=1,'Tracker&amp;Invoice'!A3965,C3918)</f>
        <v>CR1-031</v>
      </c>
      <c r="D3919" t="str">
        <f>IF(LEFT(TRIM('Tracker&amp;Invoice'!B3965),9)="INVOICE #","INVOICE",IF(TRIM('Tracker&amp;Invoice'!B3965)="Overall Completion INVOICE","OVERALL",""))</f>
        <v/>
      </c>
      <c r="E3919" t="str">
        <f>IF(D3919="INVOICE",VALUE(MID(TRIM('Tracker&amp;Invoice'!B3965),10,10)),"")</f>
        <v/>
      </c>
      <c r="F3919">
        <f>IF(B3919=1,IFERROR(LOOKUP(2,1/('Tracker&amp;Invoice'!$H3965:$AC3965&lt;&gt;""),COLUMN('Tracker&amp;Invoice'!$H3965:$AC3965)),8),F3918)</f>
        <v>12</v>
      </c>
      <c r="G3919">
        <f>IF(D3919="OVERALL",IFERROR(LOOKUP(2,1/('Tracker&amp;Invoice'!$H3965:$AC3965&lt;&gt;""),COLUMN('Tracker&amp;Invoice'!$H3965:$AC3965)),8),G3920)</f>
        <v>15</v>
      </c>
      <c r="H3919">
        <f t="shared" si="122"/>
        <v>15</v>
      </c>
      <c r="I3919" s="29">
        <f>IF(D3919="INVOICE",SUM('Tracker&amp;Invoice'!$H3965:INDEX('Tracker&amp;Invoice'!$A3965:$AC3965,1,H3919)),0)</f>
        <v>0</v>
      </c>
      <c r="J3919" s="29">
        <f>IF(D3919="OVERALL",SUM('Tracker&amp;Invoice'!$H3965:$AC3965),0)</f>
        <v>0</v>
      </c>
    </row>
    <row r="3920" spans="1:10">
      <c r="A3920" t="e">
        <f t="shared" si="123"/>
        <v>#REF!</v>
      </c>
      <c r="B3920">
        <f>IF(AND('Tracker&amp;Invoice'!A3966&lt;&gt;"",'Tracker&amp;Invoice'!A3966&lt;&gt;"ITEM",'Tracker&amp;Invoice'!A3964="ITEM"),1,0)</f>
        <v>0</v>
      </c>
      <c r="C3920" t="str">
        <f>IF(B3920=1,'Tracker&amp;Invoice'!A3966,C3919)</f>
        <v>CR1-031</v>
      </c>
      <c r="D3920" t="str">
        <f>IF(LEFT(TRIM('Tracker&amp;Invoice'!B3966),9)="INVOICE #","INVOICE",IF(TRIM('Tracker&amp;Invoice'!B3966)="Overall Completion INVOICE","OVERALL",""))</f>
        <v/>
      </c>
      <c r="E3920" t="str">
        <f>IF(D3920="INVOICE",VALUE(MID(TRIM('Tracker&amp;Invoice'!B3966),10,10)),"")</f>
        <v/>
      </c>
      <c r="F3920">
        <f>IF(B3920=1,IFERROR(LOOKUP(2,1/('Tracker&amp;Invoice'!$H3966:$AC3966&lt;&gt;""),COLUMN('Tracker&amp;Invoice'!$H3966:$AC3966)),8),F3919)</f>
        <v>12</v>
      </c>
      <c r="G3920">
        <f>IF(D3920="OVERALL",IFERROR(LOOKUP(2,1/('Tracker&amp;Invoice'!$H3966:$AC3966&lt;&gt;""),COLUMN('Tracker&amp;Invoice'!$H3966:$AC3966)),8),G3921)</f>
        <v>15</v>
      </c>
      <c r="H3920">
        <f t="shared" si="122"/>
        <v>15</v>
      </c>
      <c r="I3920" s="29">
        <f>IF(D3920="INVOICE",SUM('Tracker&amp;Invoice'!$H3966:INDEX('Tracker&amp;Invoice'!$A3966:$AC3966,1,H3920)),0)</f>
        <v>0</v>
      </c>
      <c r="J3920" s="29">
        <f>IF(D3920="OVERALL",SUM('Tracker&amp;Invoice'!$H3966:$AC3966),0)</f>
        <v>0</v>
      </c>
    </row>
    <row r="3921" spans="1:10">
      <c r="A3921" t="e">
        <f t="shared" si="123"/>
        <v>#REF!</v>
      </c>
      <c r="B3921">
        <f>IF(AND('Tracker&amp;Invoice'!A3967&lt;&gt;"",'Tracker&amp;Invoice'!A3967&lt;&gt;"ITEM",'Tracker&amp;Invoice'!A3965="ITEM"),1,0)</f>
        <v>0</v>
      </c>
      <c r="C3921" t="str">
        <f>IF(B3921=1,'Tracker&amp;Invoice'!A3967,C3920)</f>
        <v>CR1-031</v>
      </c>
      <c r="D3921" t="str">
        <f>IF(LEFT(TRIM('Tracker&amp;Invoice'!B3967),9)="INVOICE #","INVOICE",IF(TRIM('Tracker&amp;Invoice'!B3967)="Overall Completion INVOICE","OVERALL",""))</f>
        <v/>
      </c>
      <c r="E3921" t="str">
        <f>IF(D3921="INVOICE",VALUE(MID(TRIM('Tracker&amp;Invoice'!B3967),10,10)),"")</f>
        <v/>
      </c>
      <c r="F3921">
        <f>IF(B3921=1,IFERROR(LOOKUP(2,1/('Tracker&amp;Invoice'!$H3967:$AC3967&lt;&gt;""),COLUMN('Tracker&amp;Invoice'!$H3967:$AC3967)),8),F3920)</f>
        <v>12</v>
      </c>
      <c r="G3921">
        <f>IF(D3921="OVERALL",IFERROR(LOOKUP(2,1/('Tracker&amp;Invoice'!$H3967:$AC3967&lt;&gt;""),COLUMN('Tracker&amp;Invoice'!$H3967:$AC3967)),8),G3922)</f>
        <v>15</v>
      </c>
      <c r="H3921">
        <f t="shared" si="122"/>
        <v>15</v>
      </c>
      <c r="I3921" s="29">
        <f>IF(D3921="INVOICE",SUM('Tracker&amp;Invoice'!$H3967:INDEX('Tracker&amp;Invoice'!$A3967:$AC3967,1,H3921)),0)</f>
        <v>0</v>
      </c>
      <c r="J3921" s="29">
        <f>IF(D3921="OVERALL",SUM('Tracker&amp;Invoice'!$H3967:$AC3967),0)</f>
        <v>0</v>
      </c>
    </row>
    <row r="3922" spans="1:10">
      <c r="A3922" t="e">
        <f t="shared" si="123"/>
        <v>#REF!</v>
      </c>
      <c r="B3922">
        <f>IF(AND('Tracker&amp;Invoice'!A3968&lt;&gt;"",'Tracker&amp;Invoice'!A3968&lt;&gt;"ITEM",'Tracker&amp;Invoice'!A3966="ITEM"),1,0)</f>
        <v>0</v>
      </c>
      <c r="C3922" t="str">
        <f>IF(B3922=1,'Tracker&amp;Invoice'!A3968,C3921)</f>
        <v>CR1-031</v>
      </c>
      <c r="D3922" t="str">
        <f>IF(LEFT(TRIM('Tracker&amp;Invoice'!B3968),9)="INVOICE #","INVOICE",IF(TRIM('Tracker&amp;Invoice'!B3968)="Overall Completion INVOICE","OVERALL",""))</f>
        <v/>
      </c>
      <c r="E3922" t="str">
        <f>IF(D3922="INVOICE",VALUE(MID(TRIM('Tracker&amp;Invoice'!B3968),10,10)),"")</f>
        <v/>
      </c>
      <c r="F3922">
        <f>IF(B3922=1,IFERROR(LOOKUP(2,1/('Tracker&amp;Invoice'!$H3968:$AC3968&lt;&gt;""),COLUMN('Tracker&amp;Invoice'!$H3968:$AC3968)),8),F3921)</f>
        <v>12</v>
      </c>
      <c r="G3922">
        <f>IF(D3922="OVERALL",IFERROR(LOOKUP(2,1/('Tracker&amp;Invoice'!$H3968:$AC3968&lt;&gt;""),COLUMN('Tracker&amp;Invoice'!$H3968:$AC3968)),8),G3923)</f>
        <v>15</v>
      </c>
      <c r="H3922">
        <f t="shared" si="122"/>
        <v>15</v>
      </c>
      <c r="I3922" s="29">
        <f>IF(D3922="INVOICE",SUM('Tracker&amp;Invoice'!$H3968:INDEX('Tracker&amp;Invoice'!$A3968:$AC3968,1,H3922)),0)</f>
        <v>0</v>
      </c>
      <c r="J3922" s="29">
        <f>IF(D3922="OVERALL",SUM('Tracker&amp;Invoice'!$H3968:$AC3968),0)</f>
        <v>0</v>
      </c>
    </row>
    <row r="3923" spans="1:10">
      <c r="A3923" t="e">
        <f t="shared" si="123"/>
        <v>#REF!</v>
      </c>
      <c r="B3923">
        <f>IF(AND('Tracker&amp;Invoice'!A3969&lt;&gt;"",'Tracker&amp;Invoice'!A3969&lt;&gt;"ITEM",'Tracker&amp;Invoice'!A3967="ITEM"),1,0)</f>
        <v>0</v>
      </c>
      <c r="C3923" t="str">
        <f>IF(B3923=1,'Tracker&amp;Invoice'!A3969,C3922)</f>
        <v>CR1-031</v>
      </c>
      <c r="D3923" t="str">
        <f>IF(LEFT(TRIM('Tracker&amp;Invoice'!B3969),9)="INVOICE #","INVOICE",IF(TRIM('Tracker&amp;Invoice'!B3969)="Overall Completion INVOICE","OVERALL",""))</f>
        <v/>
      </c>
      <c r="E3923" t="str">
        <f>IF(D3923="INVOICE",VALUE(MID(TRIM('Tracker&amp;Invoice'!B3969),10,10)),"")</f>
        <v/>
      </c>
      <c r="F3923">
        <f>IF(B3923=1,IFERROR(LOOKUP(2,1/('Tracker&amp;Invoice'!$H3969:$AC3969&lt;&gt;""),COLUMN('Tracker&amp;Invoice'!$H3969:$AC3969)),8),F3922)</f>
        <v>12</v>
      </c>
      <c r="G3923">
        <f>IF(D3923="OVERALL",IFERROR(LOOKUP(2,1/('Tracker&amp;Invoice'!$H3969:$AC3969&lt;&gt;""),COLUMN('Tracker&amp;Invoice'!$H3969:$AC3969)),8),G3924)</f>
        <v>15</v>
      </c>
      <c r="H3923">
        <f t="shared" si="122"/>
        <v>15</v>
      </c>
      <c r="I3923" s="29">
        <f>IF(D3923="INVOICE",SUM('Tracker&amp;Invoice'!$H3969:INDEX('Tracker&amp;Invoice'!$A3969:$AC3969,1,H3923)),0)</f>
        <v>0</v>
      </c>
      <c r="J3923" s="29">
        <f>IF(D3923="OVERALL",SUM('Tracker&amp;Invoice'!$H3969:$AC3969),0)</f>
        <v>0</v>
      </c>
    </row>
    <row r="3924" spans="1:10">
      <c r="A3924" t="e">
        <f t="shared" si="123"/>
        <v>#REF!</v>
      </c>
      <c r="B3924">
        <f>IF(AND('Tracker&amp;Invoice'!A3970&lt;&gt;"",'Tracker&amp;Invoice'!A3970&lt;&gt;"ITEM",'Tracker&amp;Invoice'!A3968="ITEM"),1,0)</f>
        <v>0</v>
      </c>
      <c r="C3924" t="str">
        <f>IF(B3924=1,'Tracker&amp;Invoice'!A3970,C3923)</f>
        <v>CR1-031</v>
      </c>
      <c r="D3924" t="str">
        <f>IF(LEFT(TRIM('Tracker&amp;Invoice'!B3970),9)="INVOICE #","INVOICE",IF(TRIM('Tracker&amp;Invoice'!B3970)="Overall Completion INVOICE","OVERALL",""))</f>
        <v/>
      </c>
      <c r="E3924" t="str">
        <f>IF(D3924="INVOICE",VALUE(MID(TRIM('Tracker&amp;Invoice'!B3970),10,10)),"")</f>
        <v/>
      </c>
      <c r="F3924">
        <f>IF(B3924=1,IFERROR(LOOKUP(2,1/('Tracker&amp;Invoice'!$H3970:$AC3970&lt;&gt;""),COLUMN('Tracker&amp;Invoice'!$H3970:$AC3970)),8),F3923)</f>
        <v>12</v>
      </c>
      <c r="G3924">
        <f>IF(D3924="OVERALL",IFERROR(LOOKUP(2,1/('Tracker&amp;Invoice'!$H3970:$AC3970&lt;&gt;""),COLUMN('Tracker&amp;Invoice'!$H3970:$AC3970)),8),G3925)</f>
        <v>15</v>
      </c>
      <c r="H3924">
        <f t="shared" si="122"/>
        <v>15</v>
      </c>
      <c r="I3924" s="29">
        <f>IF(D3924="INVOICE",SUM('Tracker&amp;Invoice'!$H3970:INDEX('Tracker&amp;Invoice'!$A3970:$AC3970,1,H3924)),0)</f>
        <v>0</v>
      </c>
      <c r="J3924" s="29">
        <f>IF(D3924="OVERALL",SUM('Tracker&amp;Invoice'!$H3970:$AC3970),0)</f>
        <v>0</v>
      </c>
    </row>
    <row r="3925" spans="1:10">
      <c r="A3925" t="e">
        <f t="shared" si="123"/>
        <v>#REF!</v>
      </c>
      <c r="B3925">
        <f>IF(AND('Tracker&amp;Invoice'!A3971&lt;&gt;"",'Tracker&amp;Invoice'!A3971&lt;&gt;"ITEM",'Tracker&amp;Invoice'!A3969="ITEM"),1,0)</f>
        <v>1</v>
      </c>
      <c r="C3925" t="str">
        <f>IF(B3925=1,'Tracker&amp;Invoice'!A3971,C3924)</f>
        <v>CR1-032</v>
      </c>
      <c r="D3925" t="str">
        <f>IF(LEFT(TRIM('Tracker&amp;Invoice'!B3971),9)="INVOICE #","INVOICE",IF(TRIM('Tracker&amp;Invoice'!B3971)="Overall Completion INVOICE","OVERALL",""))</f>
        <v/>
      </c>
      <c r="E3925" t="str">
        <f>IF(D3925="INVOICE",VALUE(MID(TRIM('Tracker&amp;Invoice'!B3971),10,10)),"")</f>
        <v/>
      </c>
      <c r="F3925">
        <f>IF(B3925=1,IFERROR(LOOKUP(2,1/('Tracker&amp;Invoice'!$H3971:$AC3971&lt;&gt;""),COLUMN('Tracker&amp;Invoice'!$H3971:$AC3971)),8),F3924)</f>
        <v>14</v>
      </c>
      <c r="G3925">
        <f>IF(D3925="OVERALL",IFERROR(LOOKUP(2,1/('Tracker&amp;Invoice'!$H3971:$AC3971&lt;&gt;""),COLUMN('Tracker&amp;Invoice'!$H3971:$AC3971)),8),G3926)</f>
        <v>15</v>
      </c>
      <c r="H3925">
        <f t="shared" si="122"/>
        <v>15</v>
      </c>
      <c r="I3925" s="29">
        <f>IF(D3925="INVOICE",SUM('Tracker&amp;Invoice'!$H3971:INDEX('Tracker&amp;Invoice'!$A3971:$AC3971,1,H3925)),0)</f>
        <v>0</v>
      </c>
      <c r="J3925" s="29">
        <f>IF(D3925="OVERALL",SUM('Tracker&amp;Invoice'!$H3971:$AC3971),0)</f>
        <v>0</v>
      </c>
    </row>
    <row r="3926" spans="1:10">
      <c r="A3926" t="e">
        <f t="shared" si="123"/>
        <v>#REF!</v>
      </c>
      <c r="B3926">
        <f>IF(AND('Tracker&amp;Invoice'!A3972&lt;&gt;"",'Tracker&amp;Invoice'!A3972&lt;&gt;"ITEM",'Tracker&amp;Invoice'!A3970="ITEM"),1,0)</f>
        <v>0</v>
      </c>
      <c r="C3926" t="str">
        <f>IF(B3926=1,'Tracker&amp;Invoice'!A3972,C3925)</f>
        <v>CR1-032</v>
      </c>
      <c r="D3926" t="str">
        <f>IF(LEFT(TRIM('Tracker&amp;Invoice'!B3972),9)="INVOICE #","INVOICE",IF(TRIM('Tracker&amp;Invoice'!B3972)="Overall Completion INVOICE","OVERALL",""))</f>
        <v/>
      </c>
      <c r="E3926" t="str">
        <f>IF(D3926="INVOICE",VALUE(MID(TRIM('Tracker&amp;Invoice'!B3972),10,10)),"")</f>
        <v/>
      </c>
      <c r="F3926">
        <f>IF(B3926=1,IFERROR(LOOKUP(2,1/('Tracker&amp;Invoice'!$H3972:$AC3972&lt;&gt;""),COLUMN('Tracker&amp;Invoice'!$H3972:$AC3972)),8),F3925)</f>
        <v>14</v>
      </c>
      <c r="G3926">
        <f>IF(D3926="OVERALL",IFERROR(LOOKUP(2,1/('Tracker&amp;Invoice'!$H3972:$AC3972&lt;&gt;""),COLUMN('Tracker&amp;Invoice'!$H3972:$AC3972)),8),G3927)</f>
        <v>15</v>
      </c>
      <c r="H3926">
        <f t="shared" si="122"/>
        <v>15</v>
      </c>
      <c r="I3926" s="29">
        <f>IF(D3926="INVOICE",SUM('Tracker&amp;Invoice'!$H3972:INDEX('Tracker&amp;Invoice'!$A3972:$AC3972,1,H3926)),0)</f>
        <v>0</v>
      </c>
      <c r="J3926" s="29">
        <f>IF(D3926="OVERALL",SUM('Tracker&amp;Invoice'!$H3972:$AC3972),0)</f>
        <v>0</v>
      </c>
    </row>
    <row r="3927" spans="1:10">
      <c r="A3927" t="e">
        <f t="shared" si="123"/>
        <v>#REF!</v>
      </c>
      <c r="B3927">
        <f>IF(AND('Tracker&amp;Invoice'!A3973&lt;&gt;"",'Tracker&amp;Invoice'!A3973&lt;&gt;"ITEM",'Tracker&amp;Invoice'!A3971="ITEM"),1,0)</f>
        <v>0</v>
      </c>
      <c r="C3927" t="str">
        <f>IF(B3927=1,'Tracker&amp;Invoice'!A3973,C3926)</f>
        <v>CR1-032</v>
      </c>
      <c r="D3927" t="str">
        <f>IF(LEFT(TRIM('Tracker&amp;Invoice'!B3973),9)="INVOICE #","INVOICE",IF(TRIM('Tracker&amp;Invoice'!B3973)="Overall Completion INVOICE","OVERALL",""))</f>
        <v/>
      </c>
      <c r="E3927" t="str">
        <f>IF(D3927="INVOICE",VALUE(MID(TRIM('Tracker&amp;Invoice'!B3973),10,10)),"")</f>
        <v/>
      </c>
      <c r="F3927">
        <f>IF(B3927=1,IFERROR(LOOKUP(2,1/('Tracker&amp;Invoice'!$H3973:$AC3973&lt;&gt;""),COLUMN('Tracker&amp;Invoice'!$H3973:$AC3973)),8),F3926)</f>
        <v>14</v>
      </c>
      <c r="G3927">
        <f>IF(D3927="OVERALL",IFERROR(LOOKUP(2,1/('Tracker&amp;Invoice'!$H3973:$AC3973&lt;&gt;""),COLUMN('Tracker&amp;Invoice'!$H3973:$AC3973)),8),G3928)</f>
        <v>15</v>
      </c>
      <c r="H3927">
        <f t="shared" si="122"/>
        <v>15</v>
      </c>
      <c r="I3927" s="29">
        <f>IF(D3927="INVOICE",SUM('Tracker&amp;Invoice'!$H3973:INDEX('Tracker&amp;Invoice'!$A3973:$AC3973,1,H3927)),0)</f>
        <v>0</v>
      </c>
      <c r="J3927" s="29">
        <f>IF(D3927="OVERALL",SUM('Tracker&amp;Invoice'!$H3973:$AC3973),0)</f>
        <v>0</v>
      </c>
    </row>
    <row r="3928" spans="1:10">
      <c r="A3928" t="e">
        <f t="shared" si="123"/>
        <v>#REF!</v>
      </c>
      <c r="B3928">
        <f>IF(AND('Tracker&amp;Invoice'!A3974&lt;&gt;"",'Tracker&amp;Invoice'!A3974&lt;&gt;"ITEM",'Tracker&amp;Invoice'!A3972="ITEM"),1,0)</f>
        <v>0</v>
      </c>
      <c r="C3928" t="str">
        <f>IF(B3928=1,'Tracker&amp;Invoice'!A3974,C3927)</f>
        <v>CR1-032</v>
      </c>
      <c r="D3928" t="str">
        <f>IF(LEFT(TRIM('Tracker&amp;Invoice'!B3974),9)="INVOICE #","INVOICE",IF(TRIM('Tracker&amp;Invoice'!B3974)="Overall Completion INVOICE","OVERALL",""))</f>
        <v>INVOICE</v>
      </c>
      <c r="E3928">
        <f>IF(D3928="INVOICE",VALUE(MID(TRIM('Tracker&amp;Invoice'!B3974),10,10)),"")</f>
        <v>29</v>
      </c>
      <c r="F3928">
        <f>IF(B3928=1,IFERROR(LOOKUP(2,1/('Tracker&amp;Invoice'!$H3974:$AC3974&lt;&gt;""),COLUMN('Tracker&amp;Invoice'!$H3974:$AC3974)),8),F3927)</f>
        <v>14</v>
      </c>
      <c r="G3928">
        <f>IF(D3928="OVERALL",IFERROR(LOOKUP(2,1/('Tracker&amp;Invoice'!$H3974:$AC3974&lt;&gt;""),COLUMN('Tracker&amp;Invoice'!$H3974:$AC3974)),8),G3929)</f>
        <v>15</v>
      </c>
      <c r="H3928">
        <f t="shared" si="122"/>
        <v>15</v>
      </c>
      <c r="I3928" s="29">
        <f>IF(D3928="INVOICE",SUM('Tracker&amp;Invoice'!$H3974:INDEX('Tracker&amp;Invoice'!$A3974:$AC3974,1,H3928)),0)</f>
        <v>259056</v>
      </c>
      <c r="J3928" s="29">
        <f>IF(D3928="OVERALL",SUM('Tracker&amp;Invoice'!$H3974:$AC3974),0)</f>
        <v>0</v>
      </c>
    </row>
    <row r="3929" spans="1:10">
      <c r="A3929" t="e">
        <f t="shared" si="123"/>
        <v>#REF!</v>
      </c>
      <c r="B3929">
        <f>IF(AND('Tracker&amp;Invoice'!A3975&lt;&gt;"",'Tracker&amp;Invoice'!A3975&lt;&gt;"ITEM",'Tracker&amp;Invoice'!A3973="ITEM"),1,0)</f>
        <v>0</v>
      </c>
      <c r="C3929" t="str">
        <f>IF(B3929=1,'Tracker&amp;Invoice'!A3975,C3928)</f>
        <v>CR1-032</v>
      </c>
      <c r="D3929" t="str">
        <f>IF(LEFT(TRIM('Tracker&amp;Invoice'!B3975),9)="INVOICE #","INVOICE",IF(TRIM('Tracker&amp;Invoice'!B3975)="Overall Completion INVOICE","OVERALL",""))</f>
        <v/>
      </c>
      <c r="E3929" t="str">
        <f>IF(D3929="INVOICE",VALUE(MID(TRIM('Tracker&amp;Invoice'!B3975),10,10)),"")</f>
        <v/>
      </c>
      <c r="F3929">
        <f>IF(B3929=1,IFERROR(LOOKUP(2,1/('Tracker&amp;Invoice'!$H3975:$AC3975&lt;&gt;""),COLUMN('Tracker&amp;Invoice'!$H3975:$AC3975)),8),F3928)</f>
        <v>14</v>
      </c>
      <c r="G3929">
        <f>IF(D3929="OVERALL",IFERROR(LOOKUP(2,1/('Tracker&amp;Invoice'!$H3975:$AC3975&lt;&gt;""),COLUMN('Tracker&amp;Invoice'!$H3975:$AC3975)),8),G3930)</f>
        <v>15</v>
      </c>
      <c r="H3929">
        <f t="shared" si="122"/>
        <v>15</v>
      </c>
      <c r="I3929" s="29">
        <f>IF(D3929="INVOICE",SUM('Tracker&amp;Invoice'!$H3975:INDEX('Tracker&amp;Invoice'!$A3975:$AC3975,1,H3929)),0)</f>
        <v>0</v>
      </c>
      <c r="J3929" s="29">
        <f>IF(D3929="OVERALL",SUM('Tracker&amp;Invoice'!$H3975:$AC3975),0)</f>
        <v>0</v>
      </c>
    </row>
    <row r="3930" spans="1:10">
      <c r="A3930" t="e">
        <f t="shared" si="123"/>
        <v>#REF!</v>
      </c>
      <c r="B3930">
        <f>IF(AND('Tracker&amp;Invoice'!A3976&lt;&gt;"",'Tracker&amp;Invoice'!A3976&lt;&gt;"ITEM",'Tracker&amp;Invoice'!A3974="ITEM"),1,0)</f>
        <v>0</v>
      </c>
      <c r="C3930" t="str">
        <f>IF(B3930=1,'Tracker&amp;Invoice'!A3976,C3929)</f>
        <v>CR1-032</v>
      </c>
      <c r="D3930" t="str">
        <f>IF(LEFT(TRIM('Tracker&amp;Invoice'!B3976),9)="INVOICE #","INVOICE",IF(TRIM('Tracker&amp;Invoice'!B3976)="Overall Completion INVOICE","OVERALL",""))</f>
        <v>INVOICE</v>
      </c>
      <c r="E3930">
        <f>IF(D3930="INVOICE",VALUE(MID(TRIM('Tracker&amp;Invoice'!B3976),10,10)),"")</f>
        <v>32</v>
      </c>
      <c r="F3930">
        <f>IF(B3930=1,IFERROR(LOOKUP(2,1/('Tracker&amp;Invoice'!$H3976:$AC3976&lt;&gt;""),COLUMN('Tracker&amp;Invoice'!$H3976:$AC3976)),8),F3929)</f>
        <v>14</v>
      </c>
      <c r="G3930">
        <f>IF(D3930="OVERALL",IFERROR(LOOKUP(2,1/('Tracker&amp;Invoice'!$H3976:$AC3976&lt;&gt;""),COLUMN('Tracker&amp;Invoice'!$H3976:$AC3976)),8),G3931)</f>
        <v>15</v>
      </c>
      <c r="H3930">
        <f t="shared" si="122"/>
        <v>15</v>
      </c>
      <c r="I3930" s="29">
        <f>IF(D3930="INVOICE",SUM('Tracker&amp;Invoice'!$H3976:INDEX('Tracker&amp;Invoice'!$A3976:$AC3976,1,H3930)),0)</f>
        <v>8784.0000000000018</v>
      </c>
      <c r="J3930" s="29">
        <f>IF(D3930="OVERALL",SUM('Tracker&amp;Invoice'!$H3976:$AC3976),0)</f>
        <v>0</v>
      </c>
    </row>
    <row r="3931" spans="1:10">
      <c r="A3931" t="e">
        <f t="shared" si="123"/>
        <v>#REF!</v>
      </c>
      <c r="B3931">
        <f>IF(AND('Tracker&amp;Invoice'!A3977&lt;&gt;"",'Tracker&amp;Invoice'!A3977&lt;&gt;"ITEM",'Tracker&amp;Invoice'!A3975="ITEM"),1,0)</f>
        <v>0</v>
      </c>
      <c r="C3931" t="str">
        <f>IF(B3931=1,'Tracker&amp;Invoice'!A3977,C3930)</f>
        <v>CR1-032</v>
      </c>
      <c r="D3931" t="str">
        <f>IF(LEFT(TRIM('Tracker&amp;Invoice'!B3977),9)="INVOICE #","INVOICE",IF(TRIM('Tracker&amp;Invoice'!B3977)="Overall Completion INVOICE","OVERALL",""))</f>
        <v/>
      </c>
      <c r="E3931" t="str">
        <f>IF(D3931="INVOICE",VALUE(MID(TRIM('Tracker&amp;Invoice'!B3977),10,10)),"")</f>
        <v/>
      </c>
      <c r="F3931">
        <f>IF(B3931=1,IFERROR(LOOKUP(2,1/('Tracker&amp;Invoice'!$H3977:$AC3977&lt;&gt;""),COLUMN('Tracker&amp;Invoice'!$H3977:$AC3977)),8),F3930)</f>
        <v>14</v>
      </c>
      <c r="G3931">
        <f>IF(D3931="OVERALL",IFERROR(LOOKUP(2,1/('Tracker&amp;Invoice'!$H3977:$AC3977&lt;&gt;""),COLUMN('Tracker&amp;Invoice'!$H3977:$AC3977)),8),G3932)</f>
        <v>15</v>
      </c>
      <c r="H3931">
        <f t="shared" si="122"/>
        <v>15</v>
      </c>
      <c r="I3931" s="29">
        <f>IF(D3931="INVOICE",SUM('Tracker&amp;Invoice'!$H3977:INDEX('Tracker&amp;Invoice'!$A3977:$AC3977,1,H3931)),0)</f>
        <v>0</v>
      </c>
      <c r="J3931" s="29">
        <f>IF(D3931="OVERALL",SUM('Tracker&amp;Invoice'!$H3977:$AC3977),0)</f>
        <v>0</v>
      </c>
    </row>
    <row r="3932" spans="1:10">
      <c r="A3932" t="e">
        <f t="shared" si="123"/>
        <v>#REF!</v>
      </c>
      <c r="B3932">
        <f>IF(AND('Tracker&amp;Invoice'!A3978&lt;&gt;"",'Tracker&amp;Invoice'!A3978&lt;&gt;"ITEM",'Tracker&amp;Invoice'!A3976="ITEM"),1,0)</f>
        <v>0</v>
      </c>
      <c r="C3932" t="str">
        <f>IF(B3932=1,'Tracker&amp;Invoice'!A3978,C3931)</f>
        <v>CR1-032</v>
      </c>
      <c r="D3932" t="str">
        <f>IF(LEFT(TRIM('Tracker&amp;Invoice'!B3978),9)="INVOICE #","INVOICE",IF(TRIM('Tracker&amp;Invoice'!B3978)="Overall Completion INVOICE","OVERALL",""))</f>
        <v>OVERALL</v>
      </c>
      <c r="E3932" t="str">
        <f>IF(D3932="INVOICE",VALUE(MID(TRIM('Tracker&amp;Invoice'!B3978),10,10)),"")</f>
        <v/>
      </c>
      <c r="F3932">
        <f>IF(B3932=1,IFERROR(LOOKUP(2,1/('Tracker&amp;Invoice'!$H3978:$AC3978&lt;&gt;""),COLUMN('Tracker&amp;Invoice'!$H3978:$AC3978)),8),F3931)</f>
        <v>14</v>
      </c>
      <c r="G3932">
        <f>IF(D3932="OVERALL",IFERROR(LOOKUP(2,1/('Tracker&amp;Invoice'!$H3978:$AC3978&lt;&gt;""),COLUMN('Tracker&amp;Invoice'!$H3978:$AC3978)),8),G3933)</f>
        <v>15</v>
      </c>
      <c r="H3932">
        <f t="shared" si="122"/>
        <v>15</v>
      </c>
      <c r="I3932" s="29">
        <f>IF(D3932="INVOICE",SUM('Tracker&amp;Invoice'!$H3978:INDEX('Tracker&amp;Invoice'!$A3978:$AC3978,1,H3932)),0)</f>
        <v>0</v>
      </c>
      <c r="J3932" s="29">
        <f>IF(D3932="OVERALL",SUM('Tracker&amp;Invoice'!$H3978:$AC3978),0)</f>
        <v>267840</v>
      </c>
    </row>
    <row r="3933" spans="1:10">
      <c r="A3933" t="e">
        <f t="shared" si="123"/>
        <v>#REF!</v>
      </c>
      <c r="B3933">
        <f>IF(AND('Tracker&amp;Invoice'!A3979&lt;&gt;"",'Tracker&amp;Invoice'!A3979&lt;&gt;"ITEM",'Tracker&amp;Invoice'!A3977="ITEM"),1,0)</f>
        <v>0</v>
      </c>
      <c r="C3933" t="str">
        <f>IF(B3933=1,'Tracker&amp;Invoice'!A3979,C3932)</f>
        <v>CR1-032</v>
      </c>
      <c r="D3933" t="str">
        <f>IF(LEFT(TRIM('Tracker&amp;Invoice'!B3979),9)="INVOICE #","INVOICE",IF(TRIM('Tracker&amp;Invoice'!B3979)="Overall Completion INVOICE","OVERALL",""))</f>
        <v/>
      </c>
      <c r="E3933" t="str">
        <f>IF(D3933="INVOICE",VALUE(MID(TRIM('Tracker&amp;Invoice'!B3979),10,10)),"")</f>
        <v/>
      </c>
      <c r="F3933">
        <f>IF(B3933=1,IFERROR(LOOKUP(2,1/('Tracker&amp;Invoice'!$H3979:$AC3979&lt;&gt;""),COLUMN('Tracker&amp;Invoice'!$H3979:$AC3979)),8),F3932)</f>
        <v>14</v>
      </c>
      <c r="G3933">
        <f>IF(D3933="OVERALL",IFERROR(LOOKUP(2,1/('Tracker&amp;Invoice'!$H3979:$AC3979&lt;&gt;""),COLUMN('Tracker&amp;Invoice'!$H3979:$AC3979)),8),G3934)</f>
        <v>16</v>
      </c>
      <c r="H3933">
        <f t="shared" si="122"/>
        <v>16</v>
      </c>
      <c r="I3933" s="29">
        <f>IF(D3933="INVOICE",SUM('Tracker&amp;Invoice'!$H3979:INDEX('Tracker&amp;Invoice'!$A3979:$AC3979,1,H3933)),0)</f>
        <v>0</v>
      </c>
      <c r="J3933" s="29">
        <f>IF(D3933="OVERALL",SUM('Tracker&amp;Invoice'!$H3979:$AC3979),0)</f>
        <v>0</v>
      </c>
    </row>
    <row r="3934" spans="1:10">
      <c r="A3934" t="e">
        <f t="shared" si="123"/>
        <v>#REF!</v>
      </c>
      <c r="B3934">
        <f>IF(AND('Tracker&amp;Invoice'!A3980&lt;&gt;"",'Tracker&amp;Invoice'!A3980&lt;&gt;"ITEM",'Tracker&amp;Invoice'!A3978="ITEM"),1,0)</f>
        <v>0</v>
      </c>
      <c r="C3934" t="str">
        <f>IF(B3934=1,'Tracker&amp;Invoice'!A3980,C3933)</f>
        <v>CR1-032</v>
      </c>
      <c r="D3934" t="str">
        <f>IF(LEFT(TRIM('Tracker&amp;Invoice'!B3980),9)="INVOICE #","INVOICE",IF(TRIM('Tracker&amp;Invoice'!B3980)="Overall Completion INVOICE","OVERALL",""))</f>
        <v/>
      </c>
      <c r="E3934" t="str">
        <f>IF(D3934="INVOICE",VALUE(MID(TRIM('Tracker&amp;Invoice'!B3980),10,10)),"")</f>
        <v/>
      </c>
      <c r="F3934">
        <f>IF(B3934=1,IFERROR(LOOKUP(2,1/('Tracker&amp;Invoice'!$H3980:$AC3980&lt;&gt;""),COLUMN('Tracker&amp;Invoice'!$H3980:$AC3980)),8),F3933)</f>
        <v>14</v>
      </c>
      <c r="G3934">
        <f>IF(D3934="OVERALL",IFERROR(LOOKUP(2,1/('Tracker&amp;Invoice'!$H3980:$AC3980&lt;&gt;""),COLUMN('Tracker&amp;Invoice'!$H3980:$AC3980)),8),G3935)</f>
        <v>16</v>
      </c>
      <c r="H3934">
        <f t="shared" si="122"/>
        <v>16</v>
      </c>
      <c r="I3934" s="29">
        <f>IF(D3934="INVOICE",SUM('Tracker&amp;Invoice'!$H3980:INDEX('Tracker&amp;Invoice'!$A3980:$AC3980,1,H3934)),0)</f>
        <v>0</v>
      </c>
      <c r="J3934" s="29">
        <f>IF(D3934="OVERALL",SUM('Tracker&amp;Invoice'!$H3980:$AC3980),0)</f>
        <v>0</v>
      </c>
    </row>
    <row r="3935" spans="1:10">
      <c r="A3935" t="e">
        <f t="shared" si="123"/>
        <v>#REF!</v>
      </c>
      <c r="B3935">
        <f>IF(AND('Tracker&amp;Invoice'!A3981&lt;&gt;"",'Tracker&amp;Invoice'!A3981&lt;&gt;"ITEM",'Tracker&amp;Invoice'!A3979="ITEM"),1,0)</f>
        <v>0</v>
      </c>
      <c r="C3935" t="str">
        <f>IF(B3935=1,'Tracker&amp;Invoice'!A3981,C3934)</f>
        <v>CR1-032</v>
      </c>
      <c r="D3935" t="str">
        <f>IF(LEFT(TRIM('Tracker&amp;Invoice'!B3981),9)="INVOICE #","INVOICE",IF(TRIM('Tracker&amp;Invoice'!B3981)="Overall Completion INVOICE","OVERALL",""))</f>
        <v/>
      </c>
      <c r="E3935" t="str">
        <f>IF(D3935="INVOICE",VALUE(MID(TRIM('Tracker&amp;Invoice'!B3981),10,10)),"")</f>
        <v/>
      </c>
      <c r="F3935">
        <f>IF(B3935=1,IFERROR(LOOKUP(2,1/('Tracker&amp;Invoice'!$H3981:$AC3981&lt;&gt;""),COLUMN('Tracker&amp;Invoice'!$H3981:$AC3981)),8),F3934)</f>
        <v>14</v>
      </c>
      <c r="G3935">
        <f>IF(D3935="OVERALL",IFERROR(LOOKUP(2,1/('Tracker&amp;Invoice'!$H3981:$AC3981&lt;&gt;""),COLUMN('Tracker&amp;Invoice'!$H3981:$AC3981)),8),G3936)</f>
        <v>16</v>
      </c>
      <c r="H3935">
        <f t="shared" si="122"/>
        <v>16</v>
      </c>
      <c r="I3935" s="29">
        <f>IF(D3935="INVOICE",SUM('Tracker&amp;Invoice'!$H3981:INDEX('Tracker&amp;Invoice'!$A3981:$AC3981,1,H3935)),0)</f>
        <v>0</v>
      </c>
      <c r="J3935" s="29">
        <f>IF(D3935="OVERALL",SUM('Tracker&amp;Invoice'!$H3981:$AC3981),0)</f>
        <v>0</v>
      </c>
    </row>
    <row r="3936" spans="1:10">
      <c r="A3936" t="e">
        <f t="shared" si="123"/>
        <v>#REF!</v>
      </c>
      <c r="B3936">
        <f>IF(AND('Tracker&amp;Invoice'!A3982&lt;&gt;"",'Tracker&amp;Invoice'!A3982&lt;&gt;"ITEM",'Tracker&amp;Invoice'!A3980="ITEM"),1,0)</f>
        <v>0</v>
      </c>
      <c r="C3936" t="str">
        <f>IF(B3936=1,'Tracker&amp;Invoice'!A3982,C3935)</f>
        <v>CR1-032</v>
      </c>
      <c r="D3936" t="str">
        <f>IF(LEFT(TRIM('Tracker&amp;Invoice'!B3982),9)="INVOICE #","INVOICE",IF(TRIM('Tracker&amp;Invoice'!B3982)="Overall Completion INVOICE","OVERALL",""))</f>
        <v/>
      </c>
      <c r="E3936" t="str">
        <f>IF(D3936="INVOICE",VALUE(MID(TRIM('Tracker&amp;Invoice'!B3982),10,10)),"")</f>
        <v/>
      </c>
      <c r="F3936">
        <f>IF(B3936=1,IFERROR(LOOKUP(2,1/('Tracker&amp;Invoice'!$H3982:$AC3982&lt;&gt;""),COLUMN('Tracker&amp;Invoice'!$H3982:$AC3982)),8),F3935)</f>
        <v>14</v>
      </c>
      <c r="G3936">
        <f>IF(D3936="OVERALL",IFERROR(LOOKUP(2,1/('Tracker&amp;Invoice'!$H3982:$AC3982&lt;&gt;""),COLUMN('Tracker&amp;Invoice'!$H3982:$AC3982)),8),G3937)</f>
        <v>16</v>
      </c>
      <c r="H3936">
        <f t="shared" si="122"/>
        <v>16</v>
      </c>
      <c r="I3936" s="29">
        <f>IF(D3936="INVOICE",SUM('Tracker&amp;Invoice'!$H3982:INDEX('Tracker&amp;Invoice'!$A3982:$AC3982,1,H3936)),0)</f>
        <v>0</v>
      </c>
      <c r="J3936" s="29">
        <f>IF(D3936="OVERALL",SUM('Tracker&amp;Invoice'!$H3982:$AC3982),0)</f>
        <v>0</v>
      </c>
    </row>
    <row r="3937" spans="1:10">
      <c r="A3937" t="e">
        <f t="shared" si="123"/>
        <v>#REF!</v>
      </c>
      <c r="B3937">
        <f>IF(AND('Tracker&amp;Invoice'!A3983&lt;&gt;"",'Tracker&amp;Invoice'!A3983&lt;&gt;"ITEM",'Tracker&amp;Invoice'!A3981="ITEM"),1,0)</f>
        <v>0</v>
      </c>
      <c r="C3937" t="str">
        <f>IF(B3937=1,'Tracker&amp;Invoice'!A3983,C3936)</f>
        <v>CR1-032</v>
      </c>
      <c r="D3937" t="str">
        <f>IF(LEFT(TRIM('Tracker&amp;Invoice'!B3983),9)="INVOICE #","INVOICE",IF(TRIM('Tracker&amp;Invoice'!B3983)="Overall Completion INVOICE","OVERALL",""))</f>
        <v/>
      </c>
      <c r="E3937" t="str">
        <f>IF(D3937="INVOICE",VALUE(MID(TRIM('Tracker&amp;Invoice'!B3983),10,10)),"")</f>
        <v/>
      </c>
      <c r="F3937">
        <f>IF(B3937=1,IFERROR(LOOKUP(2,1/('Tracker&amp;Invoice'!$H3983:$AC3983&lt;&gt;""),COLUMN('Tracker&amp;Invoice'!$H3983:$AC3983)),8),F3936)</f>
        <v>14</v>
      </c>
      <c r="G3937">
        <f>IF(D3937="OVERALL",IFERROR(LOOKUP(2,1/('Tracker&amp;Invoice'!$H3983:$AC3983&lt;&gt;""),COLUMN('Tracker&amp;Invoice'!$H3983:$AC3983)),8),G3938)</f>
        <v>16</v>
      </c>
      <c r="H3937">
        <f t="shared" si="122"/>
        <v>16</v>
      </c>
      <c r="I3937" s="29">
        <f>IF(D3937="INVOICE",SUM('Tracker&amp;Invoice'!$H3983:INDEX('Tracker&amp;Invoice'!$A3983:$AC3983,1,H3937)),0)</f>
        <v>0</v>
      </c>
      <c r="J3937" s="29">
        <f>IF(D3937="OVERALL",SUM('Tracker&amp;Invoice'!$H3983:$AC3983),0)</f>
        <v>0</v>
      </c>
    </row>
    <row r="3938" spans="1:10">
      <c r="A3938" t="e">
        <f t="shared" si="123"/>
        <v>#REF!</v>
      </c>
      <c r="B3938">
        <f>IF(AND('Tracker&amp;Invoice'!A3984&lt;&gt;"",'Tracker&amp;Invoice'!A3984&lt;&gt;"ITEM",'Tracker&amp;Invoice'!A3982="ITEM"),1,0)</f>
        <v>0</v>
      </c>
      <c r="C3938" t="str">
        <f>IF(B3938=1,'Tracker&amp;Invoice'!A3984,C3937)</f>
        <v>CR1-032</v>
      </c>
      <c r="D3938" t="str">
        <f>IF(LEFT(TRIM('Tracker&amp;Invoice'!B3984),9)="INVOICE #","INVOICE",IF(TRIM('Tracker&amp;Invoice'!B3984)="Overall Completion INVOICE","OVERALL",""))</f>
        <v/>
      </c>
      <c r="E3938" t="str">
        <f>IF(D3938="INVOICE",VALUE(MID(TRIM('Tracker&amp;Invoice'!B3984),10,10)),"")</f>
        <v/>
      </c>
      <c r="F3938">
        <f>IF(B3938=1,IFERROR(LOOKUP(2,1/('Tracker&amp;Invoice'!$H3984:$AC3984&lt;&gt;""),COLUMN('Tracker&amp;Invoice'!$H3984:$AC3984)),8),F3937)</f>
        <v>14</v>
      </c>
      <c r="G3938">
        <f>IF(D3938="OVERALL",IFERROR(LOOKUP(2,1/('Tracker&amp;Invoice'!$H3984:$AC3984&lt;&gt;""),COLUMN('Tracker&amp;Invoice'!$H3984:$AC3984)),8),G3939)</f>
        <v>16</v>
      </c>
      <c r="H3938">
        <f t="shared" si="122"/>
        <v>16</v>
      </c>
      <c r="I3938" s="29">
        <f>IF(D3938="INVOICE",SUM('Tracker&amp;Invoice'!$H3984:INDEX('Tracker&amp;Invoice'!$A3984:$AC3984,1,H3938)),0)</f>
        <v>0</v>
      </c>
      <c r="J3938" s="29">
        <f>IF(D3938="OVERALL",SUM('Tracker&amp;Invoice'!$H3984:$AC3984),0)</f>
        <v>0</v>
      </c>
    </row>
    <row r="3939" spans="1:10">
      <c r="A3939" t="e">
        <f t="shared" si="123"/>
        <v>#REF!</v>
      </c>
      <c r="B3939">
        <f>IF(AND('Tracker&amp;Invoice'!A3985&lt;&gt;"",'Tracker&amp;Invoice'!A3985&lt;&gt;"ITEM",'Tracker&amp;Invoice'!A3983="ITEM"),1,0)</f>
        <v>0</v>
      </c>
      <c r="C3939" t="str">
        <f>IF(B3939=1,'Tracker&amp;Invoice'!A3985,C3938)</f>
        <v>CR1-032</v>
      </c>
      <c r="D3939" t="str">
        <f>IF(LEFT(TRIM('Tracker&amp;Invoice'!B3985),9)="INVOICE #","INVOICE",IF(TRIM('Tracker&amp;Invoice'!B3985)="Overall Completion INVOICE","OVERALL",""))</f>
        <v/>
      </c>
      <c r="E3939" t="str">
        <f>IF(D3939="INVOICE",VALUE(MID(TRIM('Tracker&amp;Invoice'!B3985),10,10)),"")</f>
        <v/>
      </c>
      <c r="F3939">
        <f>IF(B3939=1,IFERROR(LOOKUP(2,1/('Tracker&amp;Invoice'!$H3985:$AC3985&lt;&gt;""),COLUMN('Tracker&amp;Invoice'!$H3985:$AC3985)),8),F3938)</f>
        <v>14</v>
      </c>
      <c r="G3939">
        <f>IF(D3939="OVERALL",IFERROR(LOOKUP(2,1/('Tracker&amp;Invoice'!$H3985:$AC3985&lt;&gt;""),COLUMN('Tracker&amp;Invoice'!$H3985:$AC3985)),8),G3940)</f>
        <v>16</v>
      </c>
      <c r="H3939">
        <f t="shared" si="122"/>
        <v>16</v>
      </c>
      <c r="I3939" s="29">
        <f>IF(D3939="INVOICE",SUM('Tracker&amp;Invoice'!$H3985:INDEX('Tracker&amp;Invoice'!$A3985:$AC3985,1,H3939)),0)</f>
        <v>0</v>
      </c>
      <c r="J3939" s="29">
        <f>IF(D3939="OVERALL",SUM('Tracker&amp;Invoice'!$H3985:$AC3985),0)</f>
        <v>0</v>
      </c>
    </row>
    <row r="3940" spans="1:10">
      <c r="A3940" t="e">
        <f t="shared" si="123"/>
        <v>#REF!</v>
      </c>
      <c r="B3940">
        <f>IF(AND('Tracker&amp;Invoice'!A3986&lt;&gt;"",'Tracker&amp;Invoice'!A3986&lt;&gt;"ITEM",'Tracker&amp;Invoice'!A3984="ITEM"),1,0)</f>
        <v>0</v>
      </c>
      <c r="C3940" t="str">
        <f>IF(B3940=1,'Tracker&amp;Invoice'!A3986,C3939)</f>
        <v>CR1-032</v>
      </c>
      <c r="D3940" t="str">
        <f>IF(LEFT(TRIM('Tracker&amp;Invoice'!B3986),9)="INVOICE #","INVOICE",IF(TRIM('Tracker&amp;Invoice'!B3986)="Overall Completion INVOICE","OVERALL",""))</f>
        <v/>
      </c>
      <c r="E3940" t="str">
        <f>IF(D3940="INVOICE",VALUE(MID(TRIM('Tracker&amp;Invoice'!B3986),10,10)),"")</f>
        <v/>
      </c>
      <c r="F3940">
        <f>IF(B3940=1,IFERROR(LOOKUP(2,1/('Tracker&amp;Invoice'!$H3986:$AC3986&lt;&gt;""),COLUMN('Tracker&amp;Invoice'!$H3986:$AC3986)),8),F3939)</f>
        <v>14</v>
      </c>
      <c r="G3940">
        <f>IF(D3940="OVERALL",IFERROR(LOOKUP(2,1/('Tracker&amp;Invoice'!$H3986:$AC3986&lt;&gt;""),COLUMN('Tracker&amp;Invoice'!$H3986:$AC3986)),8),G3941)</f>
        <v>16</v>
      </c>
      <c r="H3940">
        <f t="shared" si="122"/>
        <v>16</v>
      </c>
      <c r="I3940" s="29">
        <f>IF(D3940="INVOICE",SUM('Tracker&amp;Invoice'!$H3986:INDEX('Tracker&amp;Invoice'!$A3986:$AC3986,1,H3940)),0)</f>
        <v>0</v>
      </c>
      <c r="J3940" s="29">
        <f>IF(D3940="OVERALL",SUM('Tracker&amp;Invoice'!$H3986:$AC3986),0)</f>
        <v>0</v>
      </c>
    </row>
    <row r="3941" spans="1:10">
      <c r="A3941" t="e">
        <f t="shared" si="123"/>
        <v>#REF!</v>
      </c>
      <c r="B3941">
        <f>IF(AND('Tracker&amp;Invoice'!A3987&lt;&gt;"",'Tracker&amp;Invoice'!A3987&lt;&gt;"ITEM",'Tracker&amp;Invoice'!A3985="ITEM"),1,0)</f>
        <v>1</v>
      </c>
      <c r="C3941" t="str">
        <f>IF(B3941=1,'Tracker&amp;Invoice'!A3987,C3940)</f>
        <v>BQ-203</v>
      </c>
      <c r="D3941" t="str">
        <f>IF(LEFT(TRIM('Tracker&amp;Invoice'!B3987),9)="INVOICE #","INVOICE",IF(TRIM('Tracker&amp;Invoice'!B3987)="Overall Completion INVOICE","OVERALL",""))</f>
        <v/>
      </c>
      <c r="E3941" t="str">
        <f>IF(D3941="INVOICE",VALUE(MID(TRIM('Tracker&amp;Invoice'!B3987),10,10)),"")</f>
        <v/>
      </c>
      <c r="F3941">
        <f>IF(B3941=1,IFERROR(LOOKUP(2,1/('Tracker&amp;Invoice'!$H3987:$AC3987&lt;&gt;""),COLUMN('Tracker&amp;Invoice'!$H3987:$AC3987)),8),F3940)</f>
        <v>15</v>
      </c>
      <c r="G3941">
        <f>IF(D3941="OVERALL",IFERROR(LOOKUP(2,1/('Tracker&amp;Invoice'!$H3987:$AC3987&lt;&gt;""),COLUMN('Tracker&amp;Invoice'!$H3987:$AC3987)),8),G3942)</f>
        <v>16</v>
      </c>
      <c r="H3941">
        <f t="shared" si="122"/>
        <v>16</v>
      </c>
      <c r="I3941" s="29">
        <f>IF(D3941="INVOICE",SUM('Tracker&amp;Invoice'!$H3987:INDEX('Tracker&amp;Invoice'!$A3987:$AC3987,1,H3941)),0)</f>
        <v>0</v>
      </c>
      <c r="J3941" s="29">
        <f>IF(D3941="OVERALL",SUM('Tracker&amp;Invoice'!$H3987:$AC3987),0)</f>
        <v>0</v>
      </c>
    </row>
    <row r="3942" spans="1:10">
      <c r="A3942" t="e">
        <f t="shared" si="123"/>
        <v>#REF!</v>
      </c>
      <c r="B3942">
        <f>IF(AND('Tracker&amp;Invoice'!A3988&lt;&gt;"",'Tracker&amp;Invoice'!A3988&lt;&gt;"ITEM",'Tracker&amp;Invoice'!A3986="ITEM"),1,0)</f>
        <v>0</v>
      </c>
      <c r="C3942" t="str">
        <f>IF(B3942=1,'Tracker&amp;Invoice'!A3988,C3941)</f>
        <v>BQ-203</v>
      </c>
      <c r="D3942" t="str">
        <f>IF(LEFT(TRIM('Tracker&amp;Invoice'!B3988),9)="INVOICE #","INVOICE",IF(TRIM('Tracker&amp;Invoice'!B3988)="Overall Completion INVOICE","OVERALL",""))</f>
        <v/>
      </c>
      <c r="E3942" t="str">
        <f>IF(D3942="INVOICE",VALUE(MID(TRIM('Tracker&amp;Invoice'!B3988),10,10)),"")</f>
        <v/>
      </c>
      <c r="F3942">
        <f>IF(B3942=1,IFERROR(LOOKUP(2,1/('Tracker&amp;Invoice'!$H3988:$AC3988&lt;&gt;""),COLUMN('Tracker&amp;Invoice'!$H3988:$AC3988)),8),F3941)</f>
        <v>15</v>
      </c>
      <c r="G3942">
        <f>IF(D3942="OVERALL",IFERROR(LOOKUP(2,1/('Tracker&amp;Invoice'!$H3988:$AC3988&lt;&gt;""),COLUMN('Tracker&amp;Invoice'!$H3988:$AC3988)),8),G3943)</f>
        <v>16</v>
      </c>
      <c r="H3942">
        <f t="shared" si="122"/>
        <v>16</v>
      </c>
      <c r="I3942" s="29">
        <f>IF(D3942="INVOICE",SUM('Tracker&amp;Invoice'!$H3988:INDEX('Tracker&amp;Invoice'!$A3988:$AC3988,1,H3942)),0)</f>
        <v>0</v>
      </c>
      <c r="J3942" s="29">
        <f>IF(D3942="OVERALL",SUM('Tracker&amp;Invoice'!$H3988:$AC3988),0)</f>
        <v>0</v>
      </c>
    </row>
    <row r="3943" spans="1:10">
      <c r="A3943" t="e">
        <f t="shared" si="123"/>
        <v>#REF!</v>
      </c>
      <c r="B3943">
        <f>IF(AND('Tracker&amp;Invoice'!A3989&lt;&gt;"",'Tracker&amp;Invoice'!A3989&lt;&gt;"ITEM",'Tracker&amp;Invoice'!A3987="ITEM"),1,0)</f>
        <v>0</v>
      </c>
      <c r="C3943" t="str">
        <f>IF(B3943=1,'Tracker&amp;Invoice'!A3989,C3942)</f>
        <v>BQ-203</v>
      </c>
      <c r="D3943" t="str">
        <f>IF(LEFT(TRIM('Tracker&amp;Invoice'!B3989),9)="INVOICE #","INVOICE",IF(TRIM('Tracker&amp;Invoice'!B3989)="Overall Completion INVOICE","OVERALL",""))</f>
        <v/>
      </c>
      <c r="E3943" t="str">
        <f>IF(D3943="INVOICE",VALUE(MID(TRIM('Tracker&amp;Invoice'!B3989),10,10)),"")</f>
        <v/>
      </c>
      <c r="F3943">
        <f>IF(B3943=1,IFERROR(LOOKUP(2,1/('Tracker&amp;Invoice'!$H3989:$AC3989&lt;&gt;""),COLUMN('Tracker&amp;Invoice'!$H3989:$AC3989)),8),F3942)</f>
        <v>15</v>
      </c>
      <c r="G3943">
        <f>IF(D3943="OVERALL",IFERROR(LOOKUP(2,1/('Tracker&amp;Invoice'!$H3989:$AC3989&lt;&gt;""),COLUMN('Tracker&amp;Invoice'!$H3989:$AC3989)),8),G3944)</f>
        <v>16</v>
      </c>
      <c r="H3943">
        <f t="shared" si="122"/>
        <v>16</v>
      </c>
      <c r="I3943" s="29">
        <f>IF(D3943="INVOICE",SUM('Tracker&amp;Invoice'!$H3989:INDEX('Tracker&amp;Invoice'!$A3989:$AC3989,1,H3943)),0)</f>
        <v>0</v>
      </c>
      <c r="J3943" s="29">
        <f>IF(D3943="OVERALL",SUM('Tracker&amp;Invoice'!$H3989:$AC3989),0)</f>
        <v>0</v>
      </c>
    </row>
    <row r="3944" spans="1:10">
      <c r="A3944" t="e">
        <f t="shared" si="123"/>
        <v>#REF!</v>
      </c>
      <c r="B3944">
        <f>IF(AND('Tracker&amp;Invoice'!A3990&lt;&gt;"",'Tracker&amp;Invoice'!A3990&lt;&gt;"ITEM",'Tracker&amp;Invoice'!A3988="ITEM"),1,0)</f>
        <v>0</v>
      </c>
      <c r="C3944" t="str">
        <f>IF(B3944=1,'Tracker&amp;Invoice'!A3990,C3943)</f>
        <v>BQ-203</v>
      </c>
      <c r="D3944" t="str">
        <f>IF(LEFT(TRIM('Tracker&amp;Invoice'!B3990),9)="INVOICE #","INVOICE",IF(TRIM('Tracker&amp;Invoice'!B3990)="Overall Completion INVOICE","OVERALL",""))</f>
        <v>INVOICE</v>
      </c>
      <c r="E3944">
        <f>IF(D3944="INVOICE",VALUE(MID(TRIM('Tracker&amp;Invoice'!B3990),10,10)),"")</f>
        <v>13</v>
      </c>
      <c r="F3944">
        <f>IF(B3944=1,IFERROR(LOOKUP(2,1/('Tracker&amp;Invoice'!$H3990:$AC3990&lt;&gt;""),COLUMN('Tracker&amp;Invoice'!$H3990:$AC3990)),8),F3943)</f>
        <v>15</v>
      </c>
      <c r="G3944">
        <f>IF(D3944="OVERALL",IFERROR(LOOKUP(2,1/('Tracker&amp;Invoice'!$H3990:$AC3990&lt;&gt;""),COLUMN('Tracker&amp;Invoice'!$H3990:$AC3990)),8),G3945)</f>
        <v>16</v>
      </c>
      <c r="H3944">
        <f t="shared" si="122"/>
        <v>16</v>
      </c>
      <c r="I3944" s="29">
        <f>IF(D3944="INVOICE",SUM('Tracker&amp;Invoice'!$H3990:INDEX('Tracker&amp;Invoice'!$A3990:$AC3990,1,H3944)),0)</f>
        <v>8580</v>
      </c>
      <c r="J3944" s="29">
        <f>IF(D3944="OVERALL",SUM('Tracker&amp;Invoice'!$H3990:$AC3990),0)</f>
        <v>0</v>
      </c>
    </row>
    <row r="3945" spans="1:10">
      <c r="A3945" t="e">
        <f t="shared" si="123"/>
        <v>#REF!</v>
      </c>
      <c r="B3945">
        <f>IF(AND('Tracker&amp;Invoice'!A3991&lt;&gt;"",'Tracker&amp;Invoice'!A3991&lt;&gt;"ITEM",'Tracker&amp;Invoice'!A3989="ITEM"),1,0)</f>
        <v>0</v>
      </c>
      <c r="C3945" t="str">
        <f>IF(B3945=1,'Tracker&amp;Invoice'!A3991,C3944)</f>
        <v>BQ-203</v>
      </c>
      <c r="D3945" t="str">
        <f>IF(LEFT(TRIM('Tracker&amp;Invoice'!B3991),9)="INVOICE #","INVOICE",IF(TRIM('Tracker&amp;Invoice'!B3991)="Overall Completion INVOICE","OVERALL",""))</f>
        <v/>
      </c>
      <c r="E3945" t="str">
        <f>IF(D3945="INVOICE",VALUE(MID(TRIM('Tracker&amp;Invoice'!B3991),10,10)),"")</f>
        <v/>
      </c>
      <c r="F3945">
        <f>IF(B3945=1,IFERROR(LOOKUP(2,1/('Tracker&amp;Invoice'!$H3991:$AC3991&lt;&gt;""),COLUMN('Tracker&amp;Invoice'!$H3991:$AC3991)),8),F3944)</f>
        <v>15</v>
      </c>
      <c r="G3945">
        <f>IF(D3945="OVERALL",IFERROR(LOOKUP(2,1/('Tracker&amp;Invoice'!$H3991:$AC3991&lt;&gt;""),COLUMN('Tracker&amp;Invoice'!$H3991:$AC3991)),8),G3946)</f>
        <v>16</v>
      </c>
      <c r="H3945">
        <f t="shared" si="122"/>
        <v>16</v>
      </c>
      <c r="I3945" s="29">
        <f>IF(D3945="INVOICE",SUM('Tracker&amp;Invoice'!$H3991:INDEX('Tracker&amp;Invoice'!$A3991:$AC3991,1,H3945)),0)</f>
        <v>0</v>
      </c>
      <c r="J3945" s="29">
        <f>IF(D3945="OVERALL",SUM('Tracker&amp;Invoice'!$H3991:$AC3991),0)</f>
        <v>0</v>
      </c>
    </row>
    <row r="3946" spans="1:10">
      <c r="A3946" t="e">
        <f t="shared" si="123"/>
        <v>#REF!</v>
      </c>
      <c r="B3946">
        <f>IF(AND('Tracker&amp;Invoice'!A3992&lt;&gt;"",'Tracker&amp;Invoice'!A3992&lt;&gt;"ITEM",'Tracker&amp;Invoice'!A3990="ITEM"),1,0)</f>
        <v>0</v>
      </c>
      <c r="C3946" t="str">
        <f>IF(B3946=1,'Tracker&amp;Invoice'!A3992,C3945)</f>
        <v>BQ-203</v>
      </c>
      <c r="D3946" t="str">
        <f>IF(LEFT(TRIM('Tracker&amp;Invoice'!B3992),9)="INVOICE #","INVOICE",IF(TRIM('Tracker&amp;Invoice'!B3992)="Overall Completion INVOICE","OVERALL",""))</f>
        <v>INVOICE</v>
      </c>
      <c r="E3946">
        <f>IF(D3946="INVOICE",VALUE(MID(TRIM('Tracker&amp;Invoice'!B3992),10,10)),"")</f>
        <v>27</v>
      </c>
      <c r="F3946">
        <f>IF(B3946=1,IFERROR(LOOKUP(2,1/('Tracker&amp;Invoice'!$H3992:$AC3992&lt;&gt;""),COLUMN('Tracker&amp;Invoice'!$H3992:$AC3992)),8),F3945)</f>
        <v>15</v>
      </c>
      <c r="G3946">
        <f>IF(D3946="OVERALL",IFERROR(LOOKUP(2,1/('Tracker&amp;Invoice'!$H3992:$AC3992&lt;&gt;""),COLUMN('Tracker&amp;Invoice'!$H3992:$AC3992)),8),G3947)</f>
        <v>16</v>
      </c>
      <c r="H3946">
        <f t="shared" si="122"/>
        <v>16</v>
      </c>
      <c r="I3946" s="29">
        <f>IF(D3946="INVOICE",SUM('Tracker&amp;Invoice'!$H3992:INDEX('Tracker&amp;Invoice'!$A3992:$AC3992,1,H3946)),0)</f>
        <v>2730</v>
      </c>
      <c r="J3946" s="29">
        <f>IF(D3946="OVERALL",SUM('Tracker&amp;Invoice'!$H3992:$AC3992),0)</f>
        <v>0</v>
      </c>
    </row>
    <row r="3947" spans="1:10">
      <c r="A3947" t="e">
        <f t="shared" si="123"/>
        <v>#REF!</v>
      </c>
      <c r="B3947">
        <f>IF(AND('Tracker&amp;Invoice'!A3993&lt;&gt;"",'Tracker&amp;Invoice'!A3993&lt;&gt;"ITEM",'Tracker&amp;Invoice'!A3991="ITEM"),1,0)</f>
        <v>0</v>
      </c>
      <c r="C3947" t="str">
        <f>IF(B3947=1,'Tracker&amp;Invoice'!A3993,C3946)</f>
        <v>BQ-203</v>
      </c>
      <c r="D3947" t="str">
        <f>IF(LEFT(TRIM('Tracker&amp;Invoice'!B3993),9)="INVOICE #","INVOICE",IF(TRIM('Tracker&amp;Invoice'!B3993)="Overall Completion INVOICE","OVERALL",""))</f>
        <v/>
      </c>
      <c r="E3947" t="str">
        <f>IF(D3947="INVOICE",VALUE(MID(TRIM('Tracker&amp;Invoice'!B3993),10,10)),"")</f>
        <v/>
      </c>
      <c r="F3947">
        <f>IF(B3947=1,IFERROR(LOOKUP(2,1/('Tracker&amp;Invoice'!$H3993:$AC3993&lt;&gt;""),COLUMN('Tracker&amp;Invoice'!$H3993:$AC3993)),8),F3946)</f>
        <v>15</v>
      </c>
      <c r="G3947">
        <f>IF(D3947="OVERALL",IFERROR(LOOKUP(2,1/('Tracker&amp;Invoice'!$H3993:$AC3993&lt;&gt;""),COLUMN('Tracker&amp;Invoice'!$H3993:$AC3993)),8),G3948)</f>
        <v>16</v>
      </c>
      <c r="H3947">
        <f t="shared" si="122"/>
        <v>16</v>
      </c>
      <c r="I3947" s="29">
        <f>IF(D3947="INVOICE",SUM('Tracker&amp;Invoice'!$H3993:INDEX('Tracker&amp;Invoice'!$A3993:$AC3993,1,H3947)),0)</f>
        <v>0</v>
      </c>
      <c r="J3947" s="29">
        <f>IF(D3947="OVERALL",SUM('Tracker&amp;Invoice'!$H3993:$AC3993),0)</f>
        <v>0</v>
      </c>
    </row>
    <row r="3948" spans="1:10">
      <c r="A3948" t="e">
        <f t="shared" si="123"/>
        <v>#REF!</v>
      </c>
      <c r="B3948">
        <f>IF(AND('Tracker&amp;Invoice'!A3994&lt;&gt;"",'Tracker&amp;Invoice'!A3994&lt;&gt;"ITEM",'Tracker&amp;Invoice'!A3992="ITEM"),1,0)</f>
        <v>0</v>
      </c>
      <c r="C3948" t="str">
        <f>IF(B3948=1,'Tracker&amp;Invoice'!A3994,C3947)</f>
        <v>BQ-203</v>
      </c>
      <c r="D3948" t="str">
        <f>IF(LEFT(TRIM('Tracker&amp;Invoice'!B3994),9)="INVOICE #","INVOICE",IF(TRIM('Tracker&amp;Invoice'!B3994)="Overall Completion INVOICE","OVERALL",""))</f>
        <v>INVOICE</v>
      </c>
      <c r="E3948">
        <f>IF(D3948="INVOICE",VALUE(MID(TRIM('Tracker&amp;Invoice'!B3994),10,10)),"")</f>
        <v>28</v>
      </c>
      <c r="F3948">
        <f>IF(B3948=1,IFERROR(LOOKUP(2,1/('Tracker&amp;Invoice'!$H3994:$AC3994&lt;&gt;""),COLUMN('Tracker&amp;Invoice'!$H3994:$AC3994)),8),F3947)</f>
        <v>15</v>
      </c>
      <c r="G3948">
        <f>IF(D3948="OVERALL",IFERROR(LOOKUP(2,1/('Tracker&amp;Invoice'!$H3994:$AC3994&lt;&gt;""),COLUMN('Tracker&amp;Invoice'!$H3994:$AC3994)),8),G3949)</f>
        <v>16</v>
      </c>
      <c r="H3948">
        <f t="shared" si="122"/>
        <v>16</v>
      </c>
      <c r="I3948" s="29">
        <f>IF(D3948="INVOICE",SUM('Tracker&amp;Invoice'!$H3994:INDEX('Tracker&amp;Invoice'!$A3994:$AC3994,1,H3948)),0)</f>
        <v>1170</v>
      </c>
      <c r="J3948" s="29">
        <f>IF(D3948="OVERALL",SUM('Tracker&amp;Invoice'!$H3994:$AC3994),0)</f>
        <v>0</v>
      </c>
    </row>
    <row r="3949" spans="1:10">
      <c r="A3949" t="e">
        <f t="shared" si="123"/>
        <v>#REF!</v>
      </c>
      <c r="B3949">
        <f>IF(AND('Tracker&amp;Invoice'!A3995&lt;&gt;"",'Tracker&amp;Invoice'!A3995&lt;&gt;"ITEM",'Tracker&amp;Invoice'!A3993="ITEM"),1,0)</f>
        <v>0</v>
      </c>
      <c r="C3949" t="str">
        <f>IF(B3949=1,'Tracker&amp;Invoice'!A3995,C3948)</f>
        <v>BQ-203</v>
      </c>
      <c r="D3949" t="str">
        <f>IF(LEFT(TRIM('Tracker&amp;Invoice'!B3995),9)="INVOICE #","INVOICE",IF(TRIM('Tracker&amp;Invoice'!B3995)="Overall Completion INVOICE","OVERALL",""))</f>
        <v/>
      </c>
      <c r="E3949" t="str">
        <f>IF(D3949="INVOICE",VALUE(MID(TRIM('Tracker&amp;Invoice'!B3995),10,10)),"")</f>
        <v/>
      </c>
      <c r="F3949">
        <f>IF(B3949=1,IFERROR(LOOKUP(2,1/('Tracker&amp;Invoice'!$H3995:$AC3995&lt;&gt;""),COLUMN('Tracker&amp;Invoice'!$H3995:$AC3995)),8),F3948)</f>
        <v>15</v>
      </c>
      <c r="G3949">
        <f>IF(D3949="OVERALL",IFERROR(LOOKUP(2,1/('Tracker&amp;Invoice'!$H3995:$AC3995&lt;&gt;""),COLUMN('Tracker&amp;Invoice'!$H3995:$AC3995)),8),G3950)</f>
        <v>16</v>
      </c>
      <c r="H3949">
        <f t="shared" si="122"/>
        <v>16</v>
      </c>
      <c r="I3949" s="29">
        <f>IF(D3949="INVOICE",SUM('Tracker&amp;Invoice'!$H3995:INDEX('Tracker&amp;Invoice'!$A3995:$AC3995,1,H3949)),0)</f>
        <v>0</v>
      </c>
      <c r="J3949" s="29">
        <f>IF(D3949="OVERALL",SUM('Tracker&amp;Invoice'!$H3995:$AC3995),0)</f>
        <v>0</v>
      </c>
    </row>
    <row r="3950" spans="1:10">
      <c r="A3950" t="e">
        <f t="shared" si="123"/>
        <v>#REF!</v>
      </c>
      <c r="B3950">
        <f>IF(AND('Tracker&amp;Invoice'!A3996&lt;&gt;"",'Tracker&amp;Invoice'!A3996&lt;&gt;"ITEM",'Tracker&amp;Invoice'!A3994="ITEM"),1,0)</f>
        <v>0</v>
      </c>
      <c r="C3950" t="str">
        <f>IF(B3950=1,'Tracker&amp;Invoice'!A3996,C3949)</f>
        <v>BQ-203</v>
      </c>
      <c r="D3950" t="str">
        <f>IF(LEFT(TRIM('Tracker&amp;Invoice'!B3996),9)="INVOICE #","INVOICE",IF(TRIM('Tracker&amp;Invoice'!B3996)="Overall Completion INVOICE","OVERALL",""))</f>
        <v/>
      </c>
      <c r="E3950" t="str">
        <f>IF(D3950="INVOICE",VALUE(MID(TRIM('Tracker&amp;Invoice'!B3996),10,10)),"")</f>
        <v/>
      </c>
      <c r="F3950">
        <f>IF(B3950=1,IFERROR(LOOKUP(2,1/('Tracker&amp;Invoice'!$H3996:$AC3996&lt;&gt;""),COLUMN('Tracker&amp;Invoice'!$H3996:$AC3996)),8),F3949)</f>
        <v>15</v>
      </c>
      <c r="G3950">
        <f>IF(D3950="OVERALL",IFERROR(LOOKUP(2,1/('Tracker&amp;Invoice'!$H3996:$AC3996&lt;&gt;""),COLUMN('Tracker&amp;Invoice'!$H3996:$AC3996)),8),G3951)</f>
        <v>16</v>
      </c>
      <c r="H3950">
        <f t="shared" si="122"/>
        <v>16</v>
      </c>
      <c r="I3950" s="29">
        <f>IF(D3950="INVOICE",SUM('Tracker&amp;Invoice'!$H3996:INDEX('Tracker&amp;Invoice'!$A3996:$AC3996,1,H3950)),0)</f>
        <v>0</v>
      </c>
      <c r="J3950" s="29">
        <f>IF(D3950="OVERALL",SUM('Tracker&amp;Invoice'!$H3996:$AC3996),0)</f>
        <v>0</v>
      </c>
    </row>
    <row r="3951" spans="1:10">
      <c r="A3951" t="e">
        <f t="shared" si="123"/>
        <v>#REF!</v>
      </c>
      <c r="B3951">
        <f>IF(AND('Tracker&amp;Invoice'!A3997&lt;&gt;"",'Tracker&amp;Invoice'!A3997&lt;&gt;"ITEM",'Tracker&amp;Invoice'!A3995="ITEM"),1,0)</f>
        <v>0</v>
      </c>
      <c r="C3951" t="str">
        <f>IF(B3951=1,'Tracker&amp;Invoice'!A3997,C3950)</f>
        <v>BQ-203</v>
      </c>
      <c r="D3951" t="str">
        <f>IF(LEFT(TRIM('Tracker&amp;Invoice'!B3997),9)="INVOICE #","INVOICE",IF(TRIM('Tracker&amp;Invoice'!B3997)="Overall Completion INVOICE","OVERALL",""))</f>
        <v/>
      </c>
      <c r="E3951" t="str">
        <f>IF(D3951="INVOICE",VALUE(MID(TRIM('Tracker&amp;Invoice'!B3997),10,10)),"")</f>
        <v/>
      </c>
      <c r="F3951">
        <f>IF(B3951=1,IFERROR(LOOKUP(2,1/('Tracker&amp;Invoice'!$H3997:$AC3997&lt;&gt;""),COLUMN('Tracker&amp;Invoice'!$H3997:$AC3997)),8),F3950)</f>
        <v>15</v>
      </c>
      <c r="G3951">
        <f>IF(D3951="OVERALL",IFERROR(LOOKUP(2,1/('Tracker&amp;Invoice'!$H3997:$AC3997&lt;&gt;""),COLUMN('Tracker&amp;Invoice'!$H3997:$AC3997)),8),G3952)</f>
        <v>16</v>
      </c>
      <c r="H3951">
        <f t="shared" si="122"/>
        <v>16</v>
      </c>
      <c r="I3951" s="29">
        <f>IF(D3951="INVOICE",SUM('Tracker&amp;Invoice'!$H3997:INDEX('Tracker&amp;Invoice'!$A3997:$AC3997,1,H3951)),0)</f>
        <v>0</v>
      </c>
      <c r="J3951" s="29">
        <f>IF(D3951="OVERALL",SUM('Tracker&amp;Invoice'!$H3997:$AC3997),0)</f>
        <v>0</v>
      </c>
    </row>
    <row r="3952" spans="1:10">
      <c r="A3952" t="e">
        <f t="shared" si="123"/>
        <v>#REF!</v>
      </c>
      <c r="B3952">
        <f>IF(AND('Tracker&amp;Invoice'!A3998&lt;&gt;"",'Tracker&amp;Invoice'!A3998&lt;&gt;"ITEM",'Tracker&amp;Invoice'!A3996="ITEM"),1,0)</f>
        <v>0</v>
      </c>
      <c r="C3952" t="str">
        <f>IF(B3952=1,'Tracker&amp;Invoice'!A3998,C3951)</f>
        <v>BQ-203</v>
      </c>
      <c r="D3952" t="str">
        <f>IF(LEFT(TRIM('Tracker&amp;Invoice'!B3998),9)="INVOICE #","INVOICE",IF(TRIM('Tracker&amp;Invoice'!B3998)="Overall Completion INVOICE","OVERALL",""))</f>
        <v/>
      </c>
      <c r="E3952" t="str">
        <f>IF(D3952="INVOICE",VALUE(MID(TRIM('Tracker&amp;Invoice'!B3998),10,10)),"")</f>
        <v/>
      </c>
      <c r="F3952">
        <f>IF(B3952=1,IFERROR(LOOKUP(2,1/('Tracker&amp;Invoice'!$H3998:$AC3998&lt;&gt;""),COLUMN('Tracker&amp;Invoice'!$H3998:$AC3998)),8),F3951)</f>
        <v>15</v>
      </c>
      <c r="G3952">
        <f>IF(D3952="OVERALL",IFERROR(LOOKUP(2,1/('Tracker&amp;Invoice'!$H3998:$AC3998&lt;&gt;""),COLUMN('Tracker&amp;Invoice'!$H3998:$AC3998)),8),G3953)</f>
        <v>16</v>
      </c>
      <c r="H3952">
        <f t="shared" si="122"/>
        <v>16</v>
      </c>
      <c r="I3952" s="29">
        <f>IF(D3952="INVOICE",SUM('Tracker&amp;Invoice'!$H3998:INDEX('Tracker&amp;Invoice'!$A3998:$AC3998,1,H3952)),0)</f>
        <v>0</v>
      </c>
      <c r="J3952" s="29">
        <f>IF(D3952="OVERALL",SUM('Tracker&amp;Invoice'!$H3998:$AC3998),0)</f>
        <v>0</v>
      </c>
    </row>
    <row r="3953" spans="1:10">
      <c r="A3953" t="e">
        <f t="shared" si="123"/>
        <v>#REF!</v>
      </c>
      <c r="B3953">
        <f>IF(AND('Tracker&amp;Invoice'!A3999&lt;&gt;"",'Tracker&amp;Invoice'!A3999&lt;&gt;"ITEM",'Tracker&amp;Invoice'!A3997="ITEM"),1,0)</f>
        <v>0</v>
      </c>
      <c r="C3953" t="str">
        <f>IF(B3953=1,'Tracker&amp;Invoice'!A3999,C3952)</f>
        <v>BQ-203</v>
      </c>
      <c r="D3953" t="str">
        <f>IF(LEFT(TRIM('Tracker&amp;Invoice'!B3999),9)="INVOICE #","INVOICE",IF(TRIM('Tracker&amp;Invoice'!B3999)="Overall Completion INVOICE","OVERALL",""))</f>
        <v/>
      </c>
      <c r="E3953" t="str">
        <f>IF(D3953="INVOICE",VALUE(MID(TRIM('Tracker&amp;Invoice'!B3999),10,10)),"")</f>
        <v/>
      </c>
      <c r="F3953">
        <f>IF(B3953=1,IFERROR(LOOKUP(2,1/('Tracker&amp;Invoice'!$H3999:$AC3999&lt;&gt;""),COLUMN('Tracker&amp;Invoice'!$H3999:$AC3999)),8),F3952)</f>
        <v>15</v>
      </c>
      <c r="G3953">
        <f>IF(D3953="OVERALL",IFERROR(LOOKUP(2,1/('Tracker&amp;Invoice'!$H3999:$AC3999&lt;&gt;""),COLUMN('Tracker&amp;Invoice'!$H3999:$AC3999)),8),G3954)</f>
        <v>16</v>
      </c>
      <c r="H3953">
        <f t="shared" si="122"/>
        <v>16</v>
      </c>
      <c r="I3953" s="29">
        <f>IF(D3953="INVOICE",SUM('Tracker&amp;Invoice'!$H3999:INDEX('Tracker&amp;Invoice'!$A3999:$AC3999,1,H3953)),0)</f>
        <v>0</v>
      </c>
      <c r="J3953" s="29">
        <f>IF(D3953="OVERALL",SUM('Tracker&amp;Invoice'!$H3999:$AC3999),0)</f>
        <v>0</v>
      </c>
    </row>
    <row r="3954" spans="1:10">
      <c r="A3954" t="e">
        <f t="shared" si="123"/>
        <v>#REF!</v>
      </c>
      <c r="B3954">
        <f>IF(AND('Tracker&amp;Invoice'!A4000&lt;&gt;"",'Tracker&amp;Invoice'!A4000&lt;&gt;"ITEM",'Tracker&amp;Invoice'!A3998="ITEM"),1,0)</f>
        <v>0</v>
      </c>
      <c r="C3954" t="str">
        <f>IF(B3954=1,'Tracker&amp;Invoice'!A4000,C3953)</f>
        <v>BQ-203</v>
      </c>
      <c r="D3954" t="str">
        <f>IF(LEFT(TRIM('Tracker&amp;Invoice'!B4000),9)="INVOICE #","INVOICE",IF(TRIM('Tracker&amp;Invoice'!B4000)="Overall Completion INVOICE","OVERALL",""))</f>
        <v>OVERALL</v>
      </c>
      <c r="E3954" t="str">
        <f>IF(D3954="INVOICE",VALUE(MID(TRIM('Tracker&amp;Invoice'!B4000),10,10)),"")</f>
        <v/>
      </c>
      <c r="F3954">
        <f>IF(B3954=1,IFERROR(LOOKUP(2,1/('Tracker&amp;Invoice'!$H4000:$AC4000&lt;&gt;""),COLUMN('Tracker&amp;Invoice'!$H4000:$AC4000)),8),F3953)</f>
        <v>15</v>
      </c>
      <c r="G3954">
        <f>IF(D3954="OVERALL",IFERROR(LOOKUP(2,1/('Tracker&amp;Invoice'!$H4000:$AC4000&lt;&gt;""),COLUMN('Tracker&amp;Invoice'!$H4000:$AC4000)),8),G3955)</f>
        <v>16</v>
      </c>
      <c r="H3954">
        <f t="shared" si="122"/>
        <v>16</v>
      </c>
      <c r="I3954" s="29">
        <f>IF(D3954="INVOICE",SUM('Tracker&amp;Invoice'!$H4000:INDEX('Tracker&amp;Invoice'!$A4000:$AC4000,1,H3954)),0)</f>
        <v>0</v>
      </c>
      <c r="J3954" s="29">
        <f>IF(D3954="OVERALL",SUM('Tracker&amp;Invoice'!$H4000:$AC4000),0)</f>
        <v>12480</v>
      </c>
    </row>
    <row r="3955" spans="1:10">
      <c r="A3955" t="e">
        <f t="shared" si="123"/>
        <v>#REF!</v>
      </c>
      <c r="B3955">
        <f>IF(AND('Tracker&amp;Invoice'!A4001&lt;&gt;"",'Tracker&amp;Invoice'!A4001&lt;&gt;"ITEM",'Tracker&amp;Invoice'!A3999="ITEM"),1,0)</f>
        <v>0</v>
      </c>
      <c r="C3955" t="str">
        <f>IF(B3955=1,'Tracker&amp;Invoice'!A4001,C3954)</f>
        <v>BQ-203</v>
      </c>
      <c r="D3955" t="str">
        <f>IF(LEFT(TRIM('Tracker&amp;Invoice'!B4001),9)="INVOICE #","INVOICE",IF(TRIM('Tracker&amp;Invoice'!B4001)="Overall Completion INVOICE","OVERALL",""))</f>
        <v/>
      </c>
      <c r="E3955" t="str">
        <f>IF(D3955="INVOICE",VALUE(MID(TRIM('Tracker&amp;Invoice'!B4001),10,10)),"")</f>
        <v/>
      </c>
      <c r="F3955">
        <f>IF(B3955=1,IFERROR(LOOKUP(2,1/('Tracker&amp;Invoice'!$H4001:$AC4001&lt;&gt;""),COLUMN('Tracker&amp;Invoice'!$H4001:$AC4001)),8),F3954)</f>
        <v>15</v>
      </c>
      <c r="G3955">
        <f>IF(D3955="OVERALL",IFERROR(LOOKUP(2,1/('Tracker&amp;Invoice'!$H4001:$AC4001&lt;&gt;""),COLUMN('Tracker&amp;Invoice'!$H4001:$AC4001)),8),G3956)</f>
        <v>16</v>
      </c>
      <c r="H3955">
        <f t="shared" si="122"/>
        <v>16</v>
      </c>
      <c r="I3955" s="29">
        <f>IF(D3955="INVOICE",SUM('Tracker&amp;Invoice'!$H4001:INDEX('Tracker&amp;Invoice'!$A4001:$AC4001,1,H3955)),0)</f>
        <v>0</v>
      </c>
      <c r="J3955" s="29">
        <f>IF(D3955="OVERALL",SUM('Tracker&amp;Invoice'!$H4001:$AC4001),0)</f>
        <v>0</v>
      </c>
    </row>
    <row r="3956" spans="1:10">
      <c r="A3956" t="e">
        <f t="shared" si="123"/>
        <v>#REF!</v>
      </c>
      <c r="B3956">
        <f>IF(AND('Tracker&amp;Invoice'!A4002&lt;&gt;"",'Tracker&amp;Invoice'!A4002&lt;&gt;"ITEM",'Tracker&amp;Invoice'!A4000="ITEM"),1,0)</f>
        <v>0</v>
      </c>
      <c r="C3956" t="str">
        <f>IF(B3956=1,'Tracker&amp;Invoice'!A4002,C3955)</f>
        <v>BQ-203</v>
      </c>
      <c r="D3956" t="str">
        <f>IF(LEFT(TRIM('Tracker&amp;Invoice'!B4002),9)="INVOICE #","INVOICE",IF(TRIM('Tracker&amp;Invoice'!B4002)="Overall Completion INVOICE","OVERALL",""))</f>
        <v/>
      </c>
      <c r="E3956" t="str">
        <f>IF(D3956="INVOICE",VALUE(MID(TRIM('Tracker&amp;Invoice'!B4002),10,10)),"")</f>
        <v/>
      </c>
      <c r="F3956">
        <f>IF(B3956=1,IFERROR(LOOKUP(2,1/('Tracker&amp;Invoice'!$H4002:$AC4002&lt;&gt;""),COLUMN('Tracker&amp;Invoice'!$H4002:$AC4002)),8),F3955)</f>
        <v>15</v>
      </c>
      <c r="G3956">
        <f>IF(D3956="OVERALL",IFERROR(LOOKUP(2,1/('Tracker&amp;Invoice'!$H4002:$AC4002&lt;&gt;""),COLUMN('Tracker&amp;Invoice'!$H4002:$AC4002)),8),G3957)</f>
        <v>16</v>
      </c>
      <c r="H3956">
        <f t="shared" si="122"/>
        <v>16</v>
      </c>
      <c r="I3956" s="29">
        <f>IF(D3956="INVOICE",SUM('Tracker&amp;Invoice'!$H4002:INDEX('Tracker&amp;Invoice'!$A4002:$AC4002,1,H3956)),0)</f>
        <v>0</v>
      </c>
      <c r="J3956" s="29">
        <f>IF(D3956="OVERALL",SUM('Tracker&amp;Invoice'!$H4002:$AC4002),0)</f>
        <v>0</v>
      </c>
    </row>
    <row r="3957" spans="1:10">
      <c r="A3957" t="e">
        <f t="shared" si="123"/>
        <v>#REF!</v>
      </c>
      <c r="B3957">
        <f>IF(AND('Tracker&amp;Invoice'!A4003&lt;&gt;"",'Tracker&amp;Invoice'!A4003&lt;&gt;"ITEM",'Tracker&amp;Invoice'!A4001="ITEM"),1,0)</f>
        <v>0</v>
      </c>
      <c r="C3957" t="str">
        <f>IF(B3957=1,'Tracker&amp;Invoice'!A4003,C3956)</f>
        <v>BQ-203</v>
      </c>
      <c r="D3957" t="str">
        <f>IF(LEFT(TRIM('Tracker&amp;Invoice'!B4003),9)="INVOICE #","INVOICE",IF(TRIM('Tracker&amp;Invoice'!B4003)="Overall Completion INVOICE","OVERALL",""))</f>
        <v/>
      </c>
      <c r="E3957" t="str">
        <f>IF(D3957="INVOICE",VALUE(MID(TRIM('Tracker&amp;Invoice'!B4003),10,10)),"")</f>
        <v/>
      </c>
      <c r="F3957">
        <f>IF(B3957=1,IFERROR(LOOKUP(2,1/('Tracker&amp;Invoice'!$H4003:$AC4003&lt;&gt;""),COLUMN('Tracker&amp;Invoice'!$H4003:$AC4003)),8),F3956)</f>
        <v>15</v>
      </c>
      <c r="G3957">
        <f>IF(D3957="OVERALL",IFERROR(LOOKUP(2,1/('Tracker&amp;Invoice'!$H4003:$AC4003&lt;&gt;""),COLUMN('Tracker&amp;Invoice'!$H4003:$AC4003)),8),G3958)</f>
        <v>16</v>
      </c>
      <c r="H3957">
        <f t="shared" si="122"/>
        <v>16</v>
      </c>
      <c r="I3957" s="29">
        <f>IF(D3957="INVOICE",SUM('Tracker&amp;Invoice'!$H4003:INDEX('Tracker&amp;Invoice'!$A4003:$AC4003,1,H3957)),0)</f>
        <v>0</v>
      </c>
      <c r="J3957" s="29">
        <f>IF(D3957="OVERALL",SUM('Tracker&amp;Invoice'!$H4003:$AC4003),0)</f>
        <v>0</v>
      </c>
    </row>
    <row r="3958" spans="1:10">
      <c r="A3958" t="e">
        <f t="shared" si="123"/>
        <v>#REF!</v>
      </c>
      <c r="B3958">
        <f>IF(AND('Tracker&amp;Invoice'!A4004&lt;&gt;"",'Tracker&amp;Invoice'!A4004&lt;&gt;"ITEM",'Tracker&amp;Invoice'!A4002="ITEM"),1,0)</f>
        <v>0</v>
      </c>
      <c r="C3958" t="str">
        <f>IF(B3958=1,'Tracker&amp;Invoice'!A4004,C3957)</f>
        <v>BQ-203</v>
      </c>
      <c r="D3958" t="str">
        <f>IF(LEFT(TRIM('Tracker&amp;Invoice'!B4004),9)="INVOICE #","INVOICE",IF(TRIM('Tracker&amp;Invoice'!B4004)="Overall Completion INVOICE","OVERALL",""))</f>
        <v/>
      </c>
      <c r="E3958" t="str">
        <f>IF(D3958="INVOICE",VALUE(MID(TRIM('Tracker&amp;Invoice'!B4004),10,10)),"")</f>
        <v/>
      </c>
      <c r="F3958">
        <f>IF(B3958=1,IFERROR(LOOKUP(2,1/('Tracker&amp;Invoice'!$H4004:$AC4004&lt;&gt;""),COLUMN('Tracker&amp;Invoice'!$H4004:$AC4004)),8),F3957)</f>
        <v>15</v>
      </c>
      <c r="G3958">
        <f>IF(D3958="OVERALL",IFERROR(LOOKUP(2,1/('Tracker&amp;Invoice'!$H4004:$AC4004&lt;&gt;""),COLUMN('Tracker&amp;Invoice'!$H4004:$AC4004)),8),G3959)</f>
        <v>16</v>
      </c>
      <c r="H3958">
        <f t="shared" si="122"/>
        <v>16</v>
      </c>
      <c r="I3958" s="29">
        <f>IF(D3958="INVOICE",SUM('Tracker&amp;Invoice'!$H4004:INDEX('Tracker&amp;Invoice'!$A4004:$AC4004,1,H3958)),0)</f>
        <v>0</v>
      </c>
      <c r="J3958" s="29">
        <f>IF(D3958="OVERALL",SUM('Tracker&amp;Invoice'!$H4004:$AC4004),0)</f>
        <v>0</v>
      </c>
    </row>
    <row r="3959" spans="1:10">
      <c r="A3959" t="e">
        <f t="shared" si="123"/>
        <v>#REF!</v>
      </c>
      <c r="B3959">
        <f>IF(AND('Tracker&amp;Invoice'!A4005&lt;&gt;"",'Tracker&amp;Invoice'!A4005&lt;&gt;"ITEM",'Tracker&amp;Invoice'!A4003="ITEM"),1,0)</f>
        <v>0</v>
      </c>
      <c r="C3959" t="str">
        <f>IF(B3959=1,'Tracker&amp;Invoice'!A4005,C3958)</f>
        <v>BQ-203</v>
      </c>
      <c r="D3959" t="str">
        <f>IF(LEFT(TRIM('Tracker&amp;Invoice'!B4005),9)="INVOICE #","INVOICE",IF(TRIM('Tracker&amp;Invoice'!B4005)="Overall Completion INVOICE","OVERALL",""))</f>
        <v/>
      </c>
      <c r="E3959" t="str">
        <f>IF(D3959="INVOICE",VALUE(MID(TRIM('Tracker&amp;Invoice'!B4005),10,10)),"")</f>
        <v/>
      </c>
      <c r="F3959">
        <f>IF(B3959=1,IFERROR(LOOKUP(2,1/('Tracker&amp;Invoice'!$H4005:$AC4005&lt;&gt;""),COLUMN('Tracker&amp;Invoice'!$H4005:$AC4005)),8),F3958)</f>
        <v>15</v>
      </c>
      <c r="G3959">
        <f>IF(D3959="OVERALL",IFERROR(LOOKUP(2,1/('Tracker&amp;Invoice'!$H4005:$AC4005&lt;&gt;""),COLUMN('Tracker&amp;Invoice'!$H4005:$AC4005)),8),G3960)</f>
        <v>16</v>
      </c>
      <c r="H3959">
        <f t="shared" si="122"/>
        <v>16</v>
      </c>
      <c r="I3959" s="29">
        <f>IF(D3959="INVOICE",SUM('Tracker&amp;Invoice'!$H4005:INDEX('Tracker&amp;Invoice'!$A4005:$AC4005,1,H3959)),0)</f>
        <v>0</v>
      </c>
      <c r="J3959" s="29">
        <f>IF(D3959="OVERALL",SUM('Tracker&amp;Invoice'!$H4005:$AC4005),0)</f>
        <v>0</v>
      </c>
    </row>
    <row r="3960" spans="1:10">
      <c r="A3960" t="e">
        <f t="shared" si="123"/>
        <v>#REF!</v>
      </c>
      <c r="B3960">
        <f>IF(AND('Tracker&amp;Invoice'!A4006&lt;&gt;"",'Tracker&amp;Invoice'!A4006&lt;&gt;"ITEM",'Tracker&amp;Invoice'!A4004="ITEM"),1,0)</f>
        <v>0</v>
      </c>
      <c r="C3960" t="str">
        <f>IF(B3960=1,'Tracker&amp;Invoice'!A4006,C3959)</f>
        <v>BQ-203</v>
      </c>
      <c r="D3960" t="str">
        <f>IF(LEFT(TRIM('Tracker&amp;Invoice'!B4006),9)="INVOICE #","INVOICE",IF(TRIM('Tracker&amp;Invoice'!B4006)="Overall Completion INVOICE","OVERALL",""))</f>
        <v/>
      </c>
      <c r="E3960" t="str">
        <f>IF(D3960="INVOICE",VALUE(MID(TRIM('Tracker&amp;Invoice'!B4006),10,10)),"")</f>
        <v/>
      </c>
      <c r="F3960">
        <f>IF(B3960=1,IFERROR(LOOKUP(2,1/('Tracker&amp;Invoice'!$H4006:$AC4006&lt;&gt;""),COLUMN('Tracker&amp;Invoice'!$H4006:$AC4006)),8),F3959)</f>
        <v>15</v>
      </c>
      <c r="G3960">
        <f>IF(D3960="OVERALL",IFERROR(LOOKUP(2,1/('Tracker&amp;Invoice'!$H4006:$AC4006&lt;&gt;""),COLUMN('Tracker&amp;Invoice'!$H4006:$AC4006)),8),G3961)</f>
        <v>16</v>
      </c>
      <c r="H3960">
        <f t="shared" si="122"/>
        <v>16</v>
      </c>
      <c r="I3960" s="29">
        <f>IF(D3960="INVOICE",SUM('Tracker&amp;Invoice'!$H4006:INDEX('Tracker&amp;Invoice'!$A4006:$AC4006,1,H3960)),0)</f>
        <v>0</v>
      </c>
      <c r="J3960" s="29">
        <f>IF(D3960="OVERALL",SUM('Tracker&amp;Invoice'!$H4006:$AC4006),0)</f>
        <v>0</v>
      </c>
    </row>
    <row r="3961" spans="1:10">
      <c r="A3961" t="e">
        <f t="shared" si="123"/>
        <v>#REF!</v>
      </c>
      <c r="B3961">
        <f>IF(AND('Tracker&amp;Invoice'!A4007&lt;&gt;"",'Tracker&amp;Invoice'!A4007&lt;&gt;"ITEM",'Tracker&amp;Invoice'!A4005="ITEM"),1,0)</f>
        <v>0</v>
      </c>
      <c r="C3961" t="str">
        <f>IF(B3961=1,'Tracker&amp;Invoice'!A4007,C3960)</f>
        <v>BQ-203</v>
      </c>
      <c r="D3961" t="str">
        <f>IF(LEFT(TRIM('Tracker&amp;Invoice'!B4007),9)="INVOICE #","INVOICE",IF(TRIM('Tracker&amp;Invoice'!B4007)="Overall Completion INVOICE","OVERALL",""))</f>
        <v/>
      </c>
      <c r="E3961" t="str">
        <f>IF(D3961="INVOICE",VALUE(MID(TRIM('Tracker&amp;Invoice'!B4007),10,10)),"")</f>
        <v/>
      </c>
      <c r="F3961">
        <f>IF(B3961=1,IFERROR(LOOKUP(2,1/('Tracker&amp;Invoice'!$H4007:$AC4007&lt;&gt;""),COLUMN('Tracker&amp;Invoice'!$H4007:$AC4007)),8),F3960)</f>
        <v>15</v>
      </c>
      <c r="G3961">
        <f>IF(D3961="OVERALL",IFERROR(LOOKUP(2,1/('Tracker&amp;Invoice'!$H4007:$AC4007&lt;&gt;""),COLUMN('Tracker&amp;Invoice'!$H4007:$AC4007)),8),G3962)</f>
        <v>16</v>
      </c>
      <c r="H3961">
        <f t="shared" si="122"/>
        <v>16</v>
      </c>
      <c r="I3961" s="29">
        <f>IF(D3961="INVOICE",SUM('Tracker&amp;Invoice'!$H4007:INDEX('Tracker&amp;Invoice'!$A4007:$AC4007,1,H3961)),0)</f>
        <v>0</v>
      </c>
      <c r="J3961" s="29">
        <f>IF(D3961="OVERALL",SUM('Tracker&amp;Invoice'!$H4007:$AC4007),0)</f>
        <v>0</v>
      </c>
    </row>
    <row r="3962" spans="1:10">
      <c r="A3962" t="e">
        <f t="shared" si="123"/>
        <v>#REF!</v>
      </c>
      <c r="B3962">
        <f>IF(AND('Tracker&amp;Invoice'!A4008&lt;&gt;"",'Tracker&amp;Invoice'!A4008&lt;&gt;"ITEM",'Tracker&amp;Invoice'!A4006="ITEM"),1,0)</f>
        <v>0</v>
      </c>
      <c r="C3962" t="str">
        <f>IF(B3962=1,'Tracker&amp;Invoice'!A4008,C3961)</f>
        <v>BQ-203</v>
      </c>
      <c r="D3962" t="str">
        <f>IF(LEFT(TRIM('Tracker&amp;Invoice'!B4008),9)="INVOICE #","INVOICE",IF(TRIM('Tracker&amp;Invoice'!B4008)="Overall Completion INVOICE","OVERALL",""))</f>
        <v/>
      </c>
      <c r="E3962" t="str">
        <f>IF(D3962="INVOICE",VALUE(MID(TRIM('Tracker&amp;Invoice'!B4008),10,10)),"")</f>
        <v/>
      </c>
      <c r="F3962">
        <f>IF(B3962=1,IFERROR(LOOKUP(2,1/('Tracker&amp;Invoice'!$H4008:$AC4008&lt;&gt;""),COLUMN('Tracker&amp;Invoice'!$H4008:$AC4008)),8),F3961)</f>
        <v>15</v>
      </c>
      <c r="G3962">
        <f>IF(D3962="OVERALL",IFERROR(LOOKUP(2,1/('Tracker&amp;Invoice'!$H4008:$AC4008&lt;&gt;""),COLUMN('Tracker&amp;Invoice'!$H4008:$AC4008)),8),G3963)</f>
        <v>16</v>
      </c>
      <c r="H3962">
        <f t="shared" si="122"/>
        <v>16</v>
      </c>
      <c r="I3962" s="29">
        <f>IF(D3962="INVOICE",SUM('Tracker&amp;Invoice'!$H4008:INDEX('Tracker&amp;Invoice'!$A4008:$AC4008,1,H3962)),0)</f>
        <v>0</v>
      </c>
      <c r="J3962" s="29">
        <f>IF(D3962="OVERALL",SUM('Tracker&amp;Invoice'!$H4008:$AC4008),0)</f>
        <v>0</v>
      </c>
    </row>
    <row r="3963" spans="1:10">
      <c r="A3963" t="e">
        <f t="shared" si="123"/>
        <v>#REF!</v>
      </c>
      <c r="B3963">
        <f>IF(AND('Tracker&amp;Invoice'!A4009&lt;&gt;"",'Tracker&amp;Invoice'!A4009&lt;&gt;"ITEM",'Tracker&amp;Invoice'!A4007="ITEM"),1,0)</f>
        <v>1</v>
      </c>
      <c r="C3963" t="str">
        <f>IF(B3963=1,'Tracker&amp;Invoice'!A4009,C3962)</f>
        <v>BQ-204</v>
      </c>
      <c r="D3963" t="str">
        <f>IF(LEFT(TRIM('Tracker&amp;Invoice'!B4009),9)="INVOICE #","INVOICE",IF(TRIM('Tracker&amp;Invoice'!B4009)="Overall Completion INVOICE","OVERALL",""))</f>
        <v/>
      </c>
      <c r="E3963" t="str">
        <f>IF(D3963="INVOICE",VALUE(MID(TRIM('Tracker&amp;Invoice'!B4009),10,10)),"")</f>
        <v/>
      </c>
      <c r="F3963">
        <f>IF(B3963=1,IFERROR(LOOKUP(2,1/('Tracker&amp;Invoice'!$H4009:$AC4009&lt;&gt;""),COLUMN('Tracker&amp;Invoice'!$H4009:$AC4009)),8),F3962)</f>
        <v>15</v>
      </c>
      <c r="G3963">
        <f>IF(D3963="OVERALL",IFERROR(LOOKUP(2,1/('Tracker&amp;Invoice'!$H4009:$AC4009&lt;&gt;""),COLUMN('Tracker&amp;Invoice'!$H4009:$AC4009)),8),G3964)</f>
        <v>16</v>
      </c>
      <c r="H3963">
        <f t="shared" si="122"/>
        <v>16</v>
      </c>
      <c r="I3963" s="29">
        <f>IF(D3963="INVOICE",SUM('Tracker&amp;Invoice'!$H4009:INDEX('Tracker&amp;Invoice'!$A4009:$AC4009,1,H3963)),0)</f>
        <v>0</v>
      </c>
      <c r="J3963" s="29">
        <f>IF(D3963="OVERALL",SUM('Tracker&amp;Invoice'!$H4009:$AC4009),0)</f>
        <v>0</v>
      </c>
    </row>
    <row r="3964" spans="1:10">
      <c r="A3964" t="e">
        <f t="shared" si="123"/>
        <v>#REF!</v>
      </c>
      <c r="B3964">
        <f>IF(AND('Tracker&amp;Invoice'!A4010&lt;&gt;"",'Tracker&amp;Invoice'!A4010&lt;&gt;"ITEM",'Tracker&amp;Invoice'!A4008="ITEM"),1,0)</f>
        <v>0</v>
      </c>
      <c r="C3964" t="str">
        <f>IF(B3964=1,'Tracker&amp;Invoice'!A4010,C3963)</f>
        <v>BQ-204</v>
      </c>
      <c r="D3964" t="str">
        <f>IF(LEFT(TRIM('Tracker&amp;Invoice'!B4010),9)="INVOICE #","INVOICE",IF(TRIM('Tracker&amp;Invoice'!B4010)="Overall Completion INVOICE","OVERALL",""))</f>
        <v/>
      </c>
      <c r="E3964" t="str">
        <f>IF(D3964="INVOICE",VALUE(MID(TRIM('Tracker&amp;Invoice'!B4010),10,10)),"")</f>
        <v/>
      </c>
      <c r="F3964">
        <f>IF(B3964=1,IFERROR(LOOKUP(2,1/('Tracker&amp;Invoice'!$H4010:$AC4010&lt;&gt;""),COLUMN('Tracker&amp;Invoice'!$H4010:$AC4010)),8),F3963)</f>
        <v>15</v>
      </c>
      <c r="G3964">
        <f>IF(D3964="OVERALL",IFERROR(LOOKUP(2,1/('Tracker&amp;Invoice'!$H4010:$AC4010&lt;&gt;""),COLUMN('Tracker&amp;Invoice'!$H4010:$AC4010)),8),G3965)</f>
        <v>16</v>
      </c>
      <c r="H3964">
        <f t="shared" si="122"/>
        <v>16</v>
      </c>
      <c r="I3964" s="29">
        <f>IF(D3964="INVOICE",SUM('Tracker&amp;Invoice'!$H4010:INDEX('Tracker&amp;Invoice'!$A4010:$AC4010,1,H3964)),0)</f>
        <v>0</v>
      </c>
      <c r="J3964" s="29">
        <f>IF(D3964="OVERALL",SUM('Tracker&amp;Invoice'!$H4010:$AC4010),0)</f>
        <v>0</v>
      </c>
    </row>
    <row r="3965" spans="1:10">
      <c r="A3965" t="e">
        <f t="shared" si="123"/>
        <v>#REF!</v>
      </c>
      <c r="B3965">
        <f>IF(AND('Tracker&amp;Invoice'!A4011&lt;&gt;"",'Tracker&amp;Invoice'!A4011&lt;&gt;"ITEM",'Tracker&amp;Invoice'!A4009="ITEM"),1,0)</f>
        <v>0</v>
      </c>
      <c r="C3965" t="str">
        <f>IF(B3965=1,'Tracker&amp;Invoice'!A4011,C3964)</f>
        <v>BQ-204</v>
      </c>
      <c r="D3965" t="str">
        <f>IF(LEFT(TRIM('Tracker&amp;Invoice'!B4011),9)="INVOICE #","INVOICE",IF(TRIM('Tracker&amp;Invoice'!B4011)="Overall Completion INVOICE","OVERALL",""))</f>
        <v/>
      </c>
      <c r="E3965" t="str">
        <f>IF(D3965="INVOICE",VALUE(MID(TRIM('Tracker&amp;Invoice'!B4011),10,10)),"")</f>
        <v/>
      </c>
      <c r="F3965">
        <f>IF(B3965=1,IFERROR(LOOKUP(2,1/('Tracker&amp;Invoice'!$H4011:$AC4011&lt;&gt;""),COLUMN('Tracker&amp;Invoice'!$H4011:$AC4011)),8),F3964)</f>
        <v>15</v>
      </c>
      <c r="G3965">
        <f>IF(D3965="OVERALL",IFERROR(LOOKUP(2,1/('Tracker&amp;Invoice'!$H4011:$AC4011&lt;&gt;""),COLUMN('Tracker&amp;Invoice'!$H4011:$AC4011)),8),G3966)</f>
        <v>16</v>
      </c>
      <c r="H3965">
        <f t="shared" si="122"/>
        <v>16</v>
      </c>
      <c r="I3965" s="29">
        <f>IF(D3965="INVOICE",SUM('Tracker&amp;Invoice'!$H4011:INDEX('Tracker&amp;Invoice'!$A4011:$AC4011,1,H3965)),0)</f>
        <v>0</v>
      </c>
      <c r="J3965" s="29">
        <f>IF(D3965="OVERALL",SUM('Tracker&amp;Invoice'!$H4011:$AC4011),0)</f>
        <v>0</v>
      </c>
    </row>
    <row r="3966" spans="1:10">
      <c r="A3966" t="e">
        <f t="shared" si="123"/>
        <v>#REF!</v>
      </c>
      <c r="B3966">
        <f>IF(AND('Tracker&amp;Invoice'!A4012&lt;&gt;"",'Tracker&amp;Invoice'!A4012&lt;&gt;"ITEM",'Tracker&amp;Invoice'!A4010="ITEM"),1,0)</f>
        <v>0</v>
      </c>
      <c r="C3966" t="str">
        <f>IF(B3966=1,'Tracker&amp;Invoice'!A4012,C3965)</f>
        <v>BQ-204</v>
      </c>
      <c r="D3966" t="str">
        <f>IF(LEFT(TRIM('Tracker&amp;Invoice'!B4012),9)="INVOICE #","INVOICE",IF(TRIM('Tracker&amp;Invoice'!B4012)="Overall Completion INVOICE","OVERALL",""))</f>
        <v>INVOICE</v>
      </c>
      <c r="E3966">
        <f>IF(D3966="INVOICE",VALUE(MID(TRIM('Tracker&amp;Invoice'!B4012),10,10)),"")</f>
        <v>13</v>
      </c>
      <c r="F3966">
        <f>IF(B3966=1,IFERROR(LOOKUP(2,1/('Tracker&amp;Invoice'!$H4012:$AC4012&lt;&gt;""),COLUMN('Tracker&amp;Invoice'!$H4012:$AC4012)),8),F3965)</f>
        <v>15</v>
      </c>
      <c r="G3966">
        <f>IF(D3966="OVERALL",IFERROR(LOOKUP(2,1/('Tracker&amp;Invoice'!$H4012:$AC4012&lt;&gt;""),COLUMN('Tracker&amp;Invoice'!$H4012:$AC4012)),8),G3967)</f>
        <v>16</v>
      </c>
      <c r="H3966">
        <f t="shared" si="122"/>
        <v>16</v>
      </c>
      <c r="I3966" s="29">
        <f>IF(D3966="INVOICE",SUM('Tracker&amp;Invoice'!$H4012:INDEX('Tracker&amp;Invoice'!$A4012:$AC4012,1,H3966)),0)</f>
        <v>5280</v>
      </c>
      <c r="J3966" s="29">
        <f>IF(D3966="OVERALL",SUM('Tracker&amp;Invoice'!$H4012:$AC4012),0)</f>
        <v>0</v>
      </c>
    </row>
    <row r="3967" spans="1:10">
      <c r="A3967" t="e">
        <f t="shared" si="123"/>
        <v>#REF!</v>
      </c>
      <c r="B3967">
        <f>IF(AND('Tracker&amp;Invoice'!A4013&lt;&gt;"",'Tracker&amp;Invoice'!A4013&lt;&gt;"ITEM",'Tracker&amp;Invoice'!A4011="ITEM"),1,0)</f>
        <v>0</v>
      </c>
      <c r="C3967" t="str">
        <f>IF(B3967=1,'Tracker&amp;Invoice'!A4013,C3966)</f>
        <v>BQ-204</v>
      </c>
      <c r="D3967" t="str">
        <f>IF(LEFT(TRIM('Tracker&amp;Invoice'!B4013),9)="INVOICE #","INVOICE",IF(TRIM('Tracker&amp;Invoice'!B4013)="Overall Completion INVOICE","OVERALL",""))</f>
        <v/>
      </c>
      <c r="E3967" t="str">
        <f>IF(D3967="INVOICE",VALUE(MID(TRIM('Tracker&amp;Invoice'!B4013),10,10)),"")</f>
        <v/>
      </c>
      <c r="F3967">
        <f>IF(B3967=1,IFERROR(LOOKUP(2,1/('Tracker&amp;Invoice'!$H4013:$AC4013&lt;&gt;""),COLUMN('Tracker&amp;Invoice'!$H4013:$AC4013)),8),F3966)</f>
        <v>15</v>
      </c>
      <c r="G3967">
        <f>IF(D3967="OVERALL",IFERROR(LOOKUP(2,1/('Tracker&amp;Invoice'!$H4013:$AC4013&lt;&gt;""),COLUMN('Tracker&amp;Invoice'!$H4013:$AC4013)),8),G3968)</f>
        <v>16</v>
      </c>
      <c r="H3967">
        <f t="shared" si="122"/>
        <v>16</v>
      </c>
      <c r="I3967" s="29">
        <f>IF(D3967="INVOICE",SUM('Tracker&amp;Invoice'!$H4013:INDEX('Tracker&amp;Invoice'!$A4013:$AC4013,1,H3967)),0)</f>
        <v>0</v>
      </c>
      <c r="J3967" s="29">
        <f>IF(D3967="OVERALL",SUM('Tracker&amp;Invoice'!$H4013:$AC4013),0)</f>
        <v>0</v>
      </c>
    </row>
    <row r="3968" spans="1:10">
      <c r="A3968" t="e">
        <f t="shared" si="123"/>
        <v>#REF!</v>
      </c>
      <c r="B3968">
        <f>IF(AND('Tracker&amp;Invoice'!A4014&lt;&gt;"",'Tracker&amp;Invoice'!A4014&lt;&gt;"ITEM",'Tracker&amp;Invoice'!A4012="ITEM"),1,0)</f>
        <v>0</v>
      </c>
      <c r="C3968" t="str">
        <f>IF(B3968=1,'Tracker&amp;Invoice'!A4014,C3967)</f>
        <v>BQ-204</v>
      </c>
      <c r="D3968" t="str">
        <f>IF(LEFT(TRIM('Tracker&amp;Invoice'!B4014),9)="INVOICE #","INVOICE",IF(TRIM('Tracker&amp;Invoice'!B4014)="Overall Completion INVOICE","OVERALL",""))</f>
        <v>INVOICE</v>
      </c>
      <c r="E3968">
        <f>IF(D3968="INVOICE",VALUE(MID(TRIM('Tracker&amp;Invoice'!B4014),10,10)),"")</f>
        <v>27</v>
      </c>
      <c r="F3968">
        <f>IF(B3968=1,IFERROR(LOOKUP(2,1/('Tracker&amp;Invoice'!$H4014:$AC4014&lt;&gt;""),COLUMN('Tracker&amp;Invoice'!$H4014:$AC4014)),8),F3967)</f>
        <v>15</v>
      </c>
      <c r="G3968">
        <f>IF(D3968="OVERALL",IFERROR(LOOKUP(2,1/('Tracker&amp;Invoice'!$H4014:$AC4014&lt;&gt;""),COLUMN('Tracker&amp;Invoice'!$H4014:$AC4014)),8),G3969)</f>
        <v>16</v>
      </c>
      <c r="H3968">
        <f t="shared" si="122"/>
        <v>16</v>
      </c>
      <c r="I3968" s="29">
        <f>IF(D3968="INVOICE",SUM('Tracker&amp;Invoice'!$H4014:INDEX('Tracker&amp;Invoice'!$A4014:$AC4014,1,H3968)),0)</f>
        <v>1680</v>
      </c>
      <c r="J3968" s="29">
        <f>IF(D3968="OVERALL",SUM('Tracker&amp;Invoice'!$H4014:$AC4014),0)</f>
        <v>0</v>
      </c>
    </row>
    <row r="3969" spans="1:10">
      <c r="A3969" t="e">
        <f t="shared" si="123"/>
        <v>#REF!</v>
      </c>
      <c r="B3969">
        <f>IF(AND('Tracker&amp;Invoice'!A4015&lt;&gt;"",'Tracker&amp;Invoice'!A4015&lt;&gt;"ITEM",'Tracker&amp;Invoice'!A4013="ITEM"),1,0)</f>
        <v>0</v>
      </c>
      <c r="C3969" t="str">
        <f>IF(B3969=1,'Tracker&amp;Invoice'!A4015,C3968)</f>
        <v>BQ-204</v>
      </c>
      <c r="D3969" t="str">
        <f>IF(LEFT(TRIM('Tracker&amp;Invoice'!B4015),9)="INVOICE #","INVOICE",IF(TRIM('Tracker&amp;Invoice'!B4015)="Overall Completion INVOICE","OVERALL",""))</f>
        <v/>
      </c>
      <c r="E3969" t="str">
        <f>IF(D3969="INVOICE",VALUE(MID(TRIM('Tracker&amp;Invoice'!B4015),10,10)),"")</f>
        <v/>
      </c>
      <c r="F3969">
        <f>IF(B3969=1,IFERROR(LOOKUP(2,1/('Tracker&amp;Invoice'!$H4015:$AC4015&lt;&gt;""),COLUMN('Tracker&amp;Invoice'!$H4015:$AC4015)),8),F3968)</f>
        <v>15</v>
      </c>
      <c r="G3969">
        <f>IF(D3969="OVERALL",IFERROR(LOOKUP(2,1/('Tracker&amp;Invoice'!$H4015:$AC4015&lt;&gt;""),COLUMN('Tracker&amp;Invoice'!$H4015:$AC4015)),8),G3970)</f>
        <v>16</v>
      </c>
      <c r="H3969">
        <f t="shared" si="122"/>
        <v>16</v>
      </c>
      <c r="I3969" s="29">
        <f>IF(D3969="INVOICE",SUM('Tracker&amp;Invoice'!$H4015:INDEX('Tracker&amp;Invoice'!$A4015:$AC4015,1,H3969)),0)</f>
        <v>0</v>
      </c>
      <c r="J3969" s="29">
        <f>IF(D3969="OVERALL",SUM('Tracker&amp;Invoice'!$H4015:$AC4015),0)</f>
        <v>0</v>
      </c>
    </row>
    <row r="3970" spans="1:10">
      <c r="A3970" t="e">
        <f t="shared" si="123"/>
        <v>#REF!</v>
      </c>
      <c r="B3970">
        <f>IF(AND('Tracker&amp;Invoice'!A4016&lt;&gt;"",'Tracker&amp;Invoice'!A4016&lt;&gt;"ITEM",'Tracker&amp;Invoice'!A4014="ITEM"),1,0)</f>
        <v>0</v>
      </c>
      <c r="C3970" t="str">
        <f>IF(B3970=1,'Tracker&amp;Invoice'!A4016,C3969)</f>
        <v>BQ-204</v>
      </c>
      <c r="D3970" t="str">
        <f>IF(LEFT(TRIM('Tracker&amp;Invoice'!B4016),9)="INVOICE #","INVOICE",IF(TRIM('Tracker&amp;Invoice'!B4016)="Overall Completion INVOICE","OVERALL",""))</f>
        <v>INVOICE</v>
      </c>
      <c r="E3970">
        <f>IF(D3970="INVOICE",VALUE(MID(TRIM('Tracker&amp;Invoice'!B4016),10,10)),"")</f>
        <v>28</v>
      </c>
      <c r="F3970">
        <f>IF(B3970=1,IFERROR(LOOKUP(2,1/('Tracker&amp;Invoice'!$H4016:$AC4016&lt;&gt;""),COLUMN('Tracker&amp;Invoice'!$H4016:$AC4016)),8),F3969)</f>
        <v>15</v>
      </c>
      <c r="G3970">
        <f>IF(D3970="OVERALL",IFERROR(LOOKUP(2,1/('Tracker&amp;Invoice'!$H4016:$AC4016&lt;&gt;""),COLUMN('Tracker&amp;Invoice'!$H4016:$AC4016)),8),G3971)</f>
        <v>16</v>
      </c>
      <c r="H3970">
        <f t="shared" si="122"/>
        <v>16</v>
      </c>
      <c r="I3970" s="29">
        <f>IF(D3970="INVOICE",SUM('Tracker&amp;Invoice'!$H4016:INDEX('Tracker&amp;Invoice'!$A4016:$AC4016,1,H3970)),0)</f>
        <v>720</v>
      </c>
      <c r="J3970" s="29">
        <f>IF(D3970="OVERALL",SUM('Tracker&amp;Invoice'!$H4016:$AC4016),0)</f>
        <v>0</v>
      </c>
    </row>
    <row r="3971" spans="1:10">
      <c r="A3971" t="e">
        <f t="shared" si="123"/>
        <v>#REF!</v>
      </c>
      <c r="B3971">
        <f>IF(AND('Tracker&amp;Invoice'!A4017&lt;&gt;"",'Tracker&amp;Invoice'!A4017&lt;&gt;"ITEM",'Tracker&amp;Invoice'!A4015="ITEM"),1,0)</f>
        <v>0</v>
      </c>
      <c r="C3971" t="str">
        <f>IF(B3971=1,'Tracker&amp;Invoice'!A4017,C3970)</f>
        <v>BQ-204</v>
      </c>
      <c r="D3971" t="str">
        <f>IF(LEFT(TRIM('Tracker&amp;Invoice'!B4017),9)="INVOICE #","INVOICE",IF(TRIM('Tracker&amp;Invoice'!B4017)="Overall Completion INVOICE","OVERALL",""))</f>
        <v/>
      </c>
      <c r="E3971" t="str">
        <f>IF(D3971="INVOICE",VALUE(MID(TRIM('Tracker&amp;Invoice'!B4017),10,10)),"")</f>
        <v/>
      </c>
      <c r="F3971">
        <f>IF(B3971=1,IFERROR(LOOKUP(2,1/('Tracker&amp;Invoice'!$H4017:$AC4017&lt;&gt;""),COLUMN('Tracker&amp;Invoice'!$H4017:$AC4017)),8),F3970)</f>
        <v>15</v>
      </c>
      <c r="G3971">
        <f>IF(D3971="OVERALL",IFERROR(LOOKUP(2,1/('Tracker&amp;Invoice'!$H4017:$AC4017&lt;&gt;""),COLUMN('Tracker&amp;Invoice'!$H4017:$AC4017)),8),G3972)</f>
        <v>16</v>
      </c>
      <c r="H3971">
        <f t="shared" ref="H3971:H4034" si="124">MAX(F3971,G3971)</f>
        <v>16</v>
      </c>
      <c r="I3971" s="29">
        <f>IF(D3971="INVOICE",SUM('Tracker&amp;Invoice'!$H4017:INDEX('Tracker&amp;Invoice'!$A4017:$AC4017,1,H3971)),0)</f>
        <v>0</v>
      </c>
      <c r="J3971" s="29">
        <f>IF(D3971="OVERALL",SUM('Tracker&amp;Invoice'!$H4017:$AC4017),0)</f>
        <v>0</v>
      </c>
    </row>
    <row r="3972" spans="1:10">
      <c r="A3972" t="e">
        <f t="shared" ref="A3972:A4035" si="125">A3971+B3972</f>
        <v>#REF!</v>
      </c>
      <c r="B3972">
        <f>IF(AND('Tracker&amp;Invoice'!A4018&lt;&gt;"",'Tracker&amp;Invoice'!A4018&lt;&gt;"ITEM",'Tracker&amp;Invoice'!A4016="ITEM"),1,0)</f>
        <v>0</v>
      </c>
      <c r="C3972" t="str">
        <f>IF(B3972=1,'Tracker&amp;Invoice'!A4018,C3971)</f>
        <v>BQ-204</v>
      </c>
      <c r="D3972" t="str">
        <f>IF(LEFT(TRIM('Tracker&amp;Invoice'!B4018),9)="INVOICE #","INVOICE",IF(TRIM('Tracker&amp;Invoice'!B4018)="Overall Completion INVOICE","OVERALL",""))</f>
        <v/>
      </c>
      <c r="E3972" t="str">
        <f>IF(D3972="INVOICE",VALUE(MID(TRIM('Tracker&amp;Invoice'!B4018),10,10)),"")</f>
        <v/>
      </c>
      <c r="F3972">
        <f>IF(B3972=1,IFERROR(LOOKUP(2,1/('Tracker&amp;Invoice'!$H4018:$AC4018&lt;&gt;""),COLUMN('Tracker&amp;Invoice'!$H4018:$AC4018)),8),F3971)</f>
        <v>15</v>
      </c>
      <c r="G3972">
        <f>IF(D3972="OVERALL",IFERROR(LOOKUP(2,1/('Tracker&amp;Invoice'!$H4018:$AC4018&lt;&gt;""),COLUMN('Tracker&amp;Invoice'!$H4018:$AC4018)),8),G3973)</f>
        <v>16</v>
      </c>
      <c r="H3972">
        <f t="shared" si="124"/>
        <v>16</v>
      </c>
      <c r="I3972" s="29">
        <f>IF(D3972="INVOICE",SUM('Tracker&amp;Invoice'!$H4018:INDEX('Tracker&amp;Invoice'!$A4018:$AC4018,1,H3972)),0)</f>
        <v>0</v>
      </c>
      <c r="J3972" s="29">
        <f>IF(D3972="OVERALL",SUM('Tracker&amp;Invoice'!$H4018:$AC4018),0)</f>
        <v>0</v>
      </c>
    </row>
    <row r="3973" spans="1:10">
      <c r="A3973" t="e">
        <f t="shared" si="125"/>
        <v>#REF!</v>
      </c>
      <c r="B3973">
        <f>IF(AND('Tracker&amp;Invoice'!A4019&lt;&gt;"",'Tracker&amp;Invoice'!A4019&lt;&gt;"ITEM",'Tracker&amp;Invoice'!A4017="ITEM"),1,0)</f>
        <v>0</v>
      </c>
      <c r="C3973" t="str">
        <f>IF(B3973=1,'Tracker&amp;Invoice'!A4019,C3972)</f>
        <v>BQ-204</v>
      </c>
      <c r="D3973" t="str">
        <f>IF(LEFT(TRIM('Tracker&amp;Invoice'!B4019),9)="INVOICE #","INVOICE",IF(TRIM('Tracker&amp;Invoice'!B4019)="Overall Completion INVOICE","OVERALL",""))</f>
        <v/>
      </c>
      <c r="E3973" t="str">
        <f>IF(D3973="INVOICE",VALUE(MID(TRIM('Tracker&amp;Invoice'!B4019),10,10)),"")</f>
        <v/>
      </c>
      <c r="F3973">
        <f>IF(B3973=1,IFERROR(LOOKUP(2,1/('Tracker&amp;Invoice'!$H4019:$AC4019&lt;&gt;""),COLUMN('Tracker&amp;Invoice'!$H4019:$AC4019)),8),F3972)</f>
        <v>15</v>
      </c>
      <c r="G3973">
        <f>IF(D3973="OVERALL",IFERROR(LOOKUP(2,1/('Tracker&amp;Invoice'!$H4019:$AC4019&lt;&gt;""),COLUMN('Tracker&amp;Invoice'!$H4019:$AC4019)),8),G3974)</f>
        <v>16</v>
      </c>
      <c r="H3973">
        <f t="shared" si="124"/>
        <v>16</v>
      </c>
      <c r="I3973" s="29">
        <f>IF(D3973="INVOICE",SUM('Tracker&amp;Invoice'!$H4019:INDEX('Tracker&amp;Invoice'!$A4019:$AC4019,1,H3973)),0)</f>
        <v>0</v>
      </c>
      <c r="J3973" s="29">
        <f>IF(D3973="OVERALL",SUM('Tracker&amp;Invoice'!$H4019:$AC4019),0)</f>
        <v>0</v>
      </c>
    </row>
    <row r="3974" spans="1:10">
      <c r="A3974" t="e">
        <f t="shared" si="125"/>
        <v>#REF!</v>
      </c>
      <c r="B3974">
        <f>IF(AND('Tracker&amp;Invoice'!A4020&lt;&gt;"",'Tracker&amp;Invoice'!A4020&lt;&gt;"ITEM",'Tracker&amp;Invoice'!A4018="ITEM"),1,0)</f>
        <v>0</v>
      </c>
      <c r="C3974" t="str">
        <f>IF(B3974=1,'Tracker&amp;Invoice'!A4020,C3973)</f>
        <v>BQ-204</v>
      </c>
      <c r="D3974" t="str">
        <f>IF(LEFT(TRIM('Tracker&amp;Invoice'!B4020),9)="INVOICE #","INVOICE",IF(TRIM('Tracker&amp;Invoice'!B4020)="Overall Completion INVOICE","OVERALL",""))</f>
        <v/>
      </c>
      <c r="E3974" t="str">
        <f>IF(D3974="INVOICE",VALUE(MID(TRIM('Tracker&amp;Invoice'!B4020),10,10)),"")</f>
        <v/>
      </c>
      <c r="F3974">
        <f>IF(B3974=1,IFERROR(LOOKUP(2,1/('Tracker&amp;Invoice'!$H4020:$AC4020&lt;&gt;""),COLUMN('Tracker&amp;Invoice'!$H4020:$AC4020)),8),F3973)</f>
        <v>15</v>
      </c>
      <c r="G3974">
        <f>IF(D3974="OVERALL",IFERROR(LOOKUP(2,1/('Tracker&amp;Invoice'!$H4020:$AC4020&lt;&gt;""),COLUMN('Tracker&amp;Invoice'!$H4020:$AC4020)),8),G3975)</f>
        <v>16</v>
      </c>
      <c r="H3974">
        <f t="shared" si="124"/>
        <v>16</v>
      </c>
      <c r="I3974" s="29">
        <f>IF(D3974="INVOICE",SUM('Tracker&amp;Invoice'!$H4020:INDEX('Tracker&amp;Invoice'!$A4020:$AC4020,1,H3974)),0)</f>
        <v>0</v>
      </c>
      <c r="J3974" s="29">
        <f>IF(D3974="OVERALL",SUM('Tracker&amp;Invoice'!$H4020:$AC4020),0)</f>
        <v>0</v>
      </c>
    </row>
    <row r="3975" spans="1:10">
      <c r="A3975" t="e">
        <f t="shared" si="125"/>
        <v>#REF!</v>
      </c>
      <c r="B3975">
        <f>IF(AND('Tracker&amp;Invoice'!A4021&lt;&gt;"",'Tracker&amp;Invoice'!A4021&lt;&gt;"ITEM",'Tracker&amp;Invoice'!A4019="ITEM"),1,0)</f>
        <v>0</v>
      </c>
      <c r="C3975" t="str">
        <f>IF(B3975=1,'Tracker&amp;Invoice'!A4021,C3974)</f>
        <v>BQ-204</v>
      </c>
      <c r="D3975" t="str">
        <f>IF(LEFT(TRIM('Tracker&amp;Invoice'!B4021),9)="INVOICE #","INVOICE",IF(TRIM('Tracker&amp;Invoice'!B4021)="Overall Completion INVOICE","OVERALL",""))</f>
        <v/>
      </c>
      <c r="E3975" t="str">
        <f>IF(D3975="INVOICE",VALUE(MID(TRIM('Tracker&amp;Invoice'!B4021),10,10)),"")</f>
        <v/>
      </c>
      <c r="F3975">
        <f>IF(B3975=1,IFERROR(LOOKUP(2,1/('Tracker&amp;Invoice'!$H4021:$AC4021&lt;&gt;""),COLUMN('Tracker&amp;Invoice'!$H4021:$AC4021)),8),F3974)</f>
        <v>15</v>
      </c>
      <c r="G3975">
        <f>IF(D3975="OVERALL",IFERROR(LOOKUP(2,1/('Tracker&amp;Invoice'!$H4021:$AC4021&lt;&gt;""),COLUMN('Tracker&amp;Invoice'!$H4021:$AC4021)),8),G3976)</f>
        <v>16</v>
      </c>
      <c r="H3975">
        <f t="shared" si="124"/>
        <v>16</v>
      </c>
      <c r="I3975" s="29">
        <f>IF(D3975="INVOICE",SUM('Tracker&amp;Invoice'!$H4021:INDEX('Tracker&amp;Invoice'!$A4021:$AC4021,1,H3975)),0)</f>
        <v>0</v>
      </c>
      <c r="J3975" s="29">
        <f>IF(D3975="OVERALL",SUM('Tracker&amp;Invoice'!$H4021:$AC4021),0)</f>
        <v>0</v>
      </c>
    </row>
    <row r="3976" spans="1:10">
      <c r="A3976" t="e">
        <f t="shared" si="125"/>
        <v>#REF!</v>
      </c>
      <c r="B3976">
        <f>IF(AND('Tracker&amp;Invoice'!A4022&lt;&gt;"",'Tracker&amp;Invoice'!A4022&lt;&gt;"ITEM",'Tracker&amp;Invoice'!A4020="ITEM"),1,0)</f>
        <v>0</v>
      </c>
      <c r="C3976" t="str">
        <f>IF(B3976=1,'Tracker&amp;Invoice'!A4022,C3975)</f>
        <v>BQ-204</v>
      </c>
      <c r="D3976" t="str">
        <f>IF(LEFT(TRIM('Tracker&amp;Invoice'!B4022),9)="INVOICE #","INVOICE",IF(TRIM('Tracker&amp;Invoice'!B4022)="Overall Completion INVOICE","OVERALL",""))</f>
        <v>OVERALL</v>
      </c>
      <c r="E3976" t="str">
        <f>IF(D3976="INVOICE",VALUE(MID(TRIM('Tracker&amp;Invoice'!B4022),10,10)),"")</f>
        <v/>
      </c>
      <c r="F3976">
        <f>IF(B3976=1,IFERROR(LOOKUP(2,1/('Tracker&amp;Invoice'!$H4022:$AC4022&lt;&gt;""),COLUMN('Tracker&amp;Invoice'!$H4022:$AC4022)),8),F3975)</f>
        <v>15</v>
      </c>
      <c r="G3976">
        <f>IF(D3976="OVERALL",IFERROR(LOOKUP(2,1/('Tracker&amp;Invoice'!$H4022:$AC4022&lt;&gt;""),COLUMN('Tracker&amp;Invoice'!$H4022:$AC4022)),8),G3977)</f>
        <v>16</v>
      </c>
      <c r="H3976">
        <f t="shared" si="124"/>
        <v>16</v>
      </c>
      <c r="I3976" s="29">
        <f>IF(D3976="INVOICE",SUM('Tracker&amp;Invoice'!$H4022:INDEX('Tracker&amp;Invoice'!$A4022:$AC4022,1,H3976)),0)</f>
        <v>0</v>
      </c>
      <c r="J3976" s="29">
        <f>IF(D3976="OVERALL",SUM('Tracker&amp;Invoice'!$H4022:$AC4022),0)</f>
        <v>7680</v>
      </c>
    </row>
    <row r="3977" spans="1:10">
      <c r="A3977" t="e">
        <f t="shared" si="125"/>
        <v>#REF!</v>
      </c>
      <c r="B3977">
        <f>IF(AND('Tracker&amp;Invoice'!A4023&lt;&gt;"",'Tracker&amp;Invoice'!A4023&lt;&gt;"ITEM",'Tracker&amp;Invoice'!A4021="ITEM"),1,0)</f>
        <v>0</v>
      </c>
      <c r="C3977" t="str">
        <f>IF(B3977=1,'Tracker&amp;Invoice'!A4023,C3976)</f>
        <v>BQ-204</v>
      </c>
      <c r="D3977" t="str">
        <f>IF(LEFT(TRIM('Tracker&amp;Invoice'!B4023),9)="INVOICE #","INVOICE",IF(TRIM('Tracker&amp;Invoice'!B4023)="Overall Completion INVOICE","OVERALL",""))</f>
        <v/>
      </c>
      <c r="E3977" t="str">
        <f>IF(D3977="INVOICE",VALUE(MID(TRIM('Tracker&amp;Invoice'!B4023),10,10)),"")</f>
        <v/>
      </c>
      <c r="F3977">
        <f>IF(B3977=1,IFERROR(LOOKUP(2,1/('Tracker&amp;Invoice'!$H4023:$AC4023&lt;&gt;""),COLUMN('Tracker&amp;Invoice'!$H4023:$AC4023)),8),F3976)</f>
        <v>15</v>
      </c>
      <c r="G3977">
        <f>IF(D3977="OVERALL",IFERROR(LOOKUP(2,1/('Tracker&amp;Invoice'!$H4023:$AC4023&lt;&gt;""),COLUMN('Tracker&amp;Invoice'!$H4023:$AC4023)),8),G3978)</f>
        <v>18</v>
      </c>
      <c r="H3977">
        <f t="shared" si="124"/>
        <v>18</v>
      </c>
      <c r="I3977" s="29">
        <f>IF(D3977="INVOICE",SUM('Tracker&amp;Invoice'!$H4023:INDEX('Tracker&amp;Invoice'!$A4023:$AC4023,1,H3977)),0)</f>
        <v>0</v>
      </c>
      <c r="J3977" s="29">
        <f>IF(D3977="OVERALL",SUM('Tracker&amp;Invoice'!$H4023:$AC4023),0)</f>
        <v>0</v>
      </c>
    </row>
    <row r="3978" spans="1:10">
      <c r="A3978" t="e">
        <f t="shared" si="125"/>
        <v>#REF!</v>
      </c>
      <c r="B3978">
        <f>IF(AND('Tracker&amp;Invoice'!A4024&lt;&gt;"",'Tracker&amp;Invoice'!A4024&lt;&gt;"ITEM",'Tracker&amp;Invoice'!A4022="ITEM"),1,0)</f>
        <v>0</v>
      </c>
      <c r="C3978" t="str">
        <f>IF(B3978=1,'Tracker&amp;Invoice'!A4024,C3977)</f>
        <v>BQ-204</v>
      </c>
      <c r="D3978" t="str">
        <f>IF(LEFT(TRIM('Tracker&amp;Invoice'!B4024),9)="INVOICE #","INVOICE",IF(TRIM('Tracker&amp;Invoice'!B4024)="Overall Completion INVOICE","OVERALL",""))</f>
        <v/>
      </c>
      <c r="E3978" t="str">
        <f>IF(D3978="INVOICE",VALUE(MID(TRIM('Tracker&amp;Invoice'!B4024),10,10)),"")</f>
        <v/>
      </c>
      <c r="F3978">
        <f>IF(B3978=1,IFERROR(LOOKUP(2,1/('Tracker&amp;Invoice'!$H4024:$AC4024&lt;&gt;""),COLUMN('Tracker&amp;Invoice'!$H4024:$AC4024)),8),F3977)</f>
        <v>15</v>
      </c>
      <c r="G3978">
        <f>IF(D3978="OVERALL",IFERROR(LOOKUP(2,1/('Tracker&amp;Invoice'!$H4024:$AC4024&lt;&gt;""),COLUMN('Tracker&amp;Invoice'!$H4024:$AC4024)),8),G3979)</f>
        <v>18</v>
      </c>
      <c r="H3978">
        <f t="shared" si="124"/>
        <v>18</v>
      </c>
      <c r="I3978" s="29">
        <f>IF(D3978="INVOICE",SUM('Tracker&amp;Invoice'!$H4024:INDEX('Tracker&amp;Invoice'!$A4024:$AC4024,1,H3978)),0)</f>
        <v>0</v>
      </c>
      <c r="J3978" s="29">
        <f>IF(D3978="OVERALL",SUM('Tracker&amp;Invoice'!$H4024:$AC4024),0)</f>
        <v>0</v>
      </c>
    </row>
    <row r="3979" spans="1:10">
      <c r="A3979" t="e">
        <f t="shared" si="125"/>
        <v>#REF!</v>
      </c>
      <c r="B3979">
        <f>IF(AND('Tracker&amp;Invoice'!A4025&lt;&gt;"",'Tracker&amp;Invoice'!A4025&lt;&gt;"ITEM",'Tracker&amp;Invoice'!A4023="ITEM"),1,0)</f>
        <v>0</v>
      </c>
      <c r="C3979" t="str">
        <f>IF(B3979=1,'Tracker&amp;Invoice'!A4025,C3978)</f>
        <v>BQ-204</v>
      </c>
      <c r="D3979" t="str">
        <f>IF(LEFT(TRIM('Tracker&amp;Invoice'!B4025),9)="INVOICE #","INVOICE",IF(TRIM('Tracker&amp;Invoice'!B4025)="Overall Completion INVOICE","OVERALL",""))</f>
        <v/>
      </c>
      <c r="E3979" t="str">
        <f>IF(D3979="INVOICE",VALUE(MID(TRIM('Tracker&amp;Invoice'!B4025),10,10)),"")</f>
        <v/>
      </c>
      <c r="F3979">
        <f>IF(B3979=1,IFERROR(LOOKUP(2,1/('Tracker&amp;Invoice'!$H4025:$AC4025&lt;&gt;""),COLUMN('Tracker&amp;Invoice'!$H4025:$AC4025)),8),F3978)</f>
        <v>15</v>
      </c>
      <c r="G3979">
        <f>IF(D3979="OVERALL",IFERROR(LOOKUP(2,1/('Tracker&amp;Invoice'!$H4025:$AC4025&lt;&gt;""),COLUMN('Tracker&amp;Invoice'!$H4025:$AC4025)),8),G3980)</f>
        <v>18</v>
      </c>
      <c r="H3979">
        <f t="shared" si="124"/>
        <v>18</v>
      </c>
      <c r="I3979" s="29">
        <f>IF(D3979="INVOICE",SUM('Tracker&amp;Invoice'!$H4025:INDEX('Tracker&amp;Invoice'!$A4025:$AC4025,1,H3979)),0)</f>
        <v>0</v>
      </c>
      <c r="J3979" s="29">
        <f>IF(D3979="OVERALL",SUM('Tracker&amp;Invoice'!$H4025:$AC4025),0)</f>
        <v>0</v>
      </c>
    </row>
    <row r="3980" spans="1:10">
      <c r="A3980" t="e">
        <f t="shared" si="125"/>
        <v>#REF!</v>
      </c>
      <c r="B3980">
        <f>IF(AND('Tracker&amp;Invoice'!A4026&lt;&gt;"",'Tracker&amp;Invoice'!A4026&lt;&gt;"ITEM",'Tracker&amp;Invoice'!A4024="ITEM"),1,0)</f>
        <v>0</v>
      </c>
      <c r="C3980" t="str">
        <f>IF(B3980=1,'Tracker&amp;Invoice'!A4026,C3979)</f>
        <v>BQ-204</v>
      </c>
      <c r="D3980" t="str">
        <f>IF(LEFT(TRIM('Tracker&amp;Invoice'!B4026),9)="INVOICE #","INVOICE",IF(TRIM('Tracker&amp;Invoice'!B4026)="Overall Completion INVOICE","OVERALL",""))</f>
        <v/>
      </c>
      <c r="E3980" t="str">
        <f>IF(D3980="INVOICE",VALUE(MID(TRIM('Tracker&amp;Invoice'!B4026),10,10)),"")</f>
        <v/>
      </c>
      <c r="F3980">
        <f>IF(B3980=1,IFERROR(LOOKUP(2,1/('Tracker&amp;Invoice'!$H4026:$AC4026&lt;&gt;""),COLUMN('Tracker&amp;Invoice'!$H4026:$AC4026)),8),F3979)</f>
        <v>15</v>
      </c>
      <c r="G3980">
        <f>IF(D3980="OVERALL",IFERROR(LOOKUP(2,1/('Tracker&amp;Invoice'!$H4026:$AC4026&lt;&gt;""),COLUMN('Tracker&amp;Invoice'!$H4026:$AC4026)),8),G3981)</f>
        <v>18</v>
      </c>
      <c r="H3980">
        <f t="shared" si="124"/>
        <v>18</v>
      </c>
      <c r="I3980" s="29">
        <f>IF(D3980="INVOICE",SUM('Tracker&amp;Invoice'!$H4026:INDEX('Tracker&amp;Invoice'!$A4026:$AC4026,1,H3980)),0)</f>
        <v>0</v>
      </c>
      <c r="J3980" s="29">
        <f>IF(D3980="OVERALL",SUM('Tracker&amp;Invoice'!$H4026:$AC4026),0)</f>
        <v>0</v>
      </c>
    </row>
    <row r="3981" spans="1:10">
      <c r="A3981" t="e">
        <f t="shared" si="125"/>
        <v>#REF!</v>
      </c>
      <c r="B3981">
        <f>IF(AND('Tracker&amp;Invoice'!A4027&lt;&gt;"",'Tracker&amp;Invoice'!A4027&lt;&gt;"ITEM",'Tracker&amp;Invoice'!A4025="ITEM"),1,0)</f>
        <v>0</v>
      </c>
      <c r="C3981" t="str">
        <f>IF(B3981=1,'Tracker&amp;Invoice'!A4027,C3980)</f>
        <v>BQ-204</v>
      </c>
      <c r="D3981" t="str">
        <f>IF(LEFT(TRIM('Tracker&amp;Invoice'!B4027),9)="INVOICE #","INVOICE",IF(TRIM('Tracker&amp;Invoice'!B4027)="Overall Completion INVOICE","OVERALL",""))</f>
        <v/>
      </c>
      <c r="E3981" t="str">
        <f>IF(D3981="INVOICE",VALUE(MID(TRIM('Tracker&amp;Invoice'!B4027),10,10)),"")</f>
        <v/>
      </c>
      <c r="F3981">
        <f>IF(B3981=1,IFERROR(LOOKUP(2,1/('Tracker&amp;Invoice'!$H4027:$AC4027&lt;&gt;""),COLUMN('Tracker&amp;Invoice'!$H4027:$AC4027)),8),F3980)</f>
        <v>15</v>
      </c>
      <c r="G3981">
        <f>IF(D3981="OVERALL",IFERROR(LOOKUP(2,1/('Tracker&amp;Invoice'!$H4027:$AC4027&lt;&gt;""),COLUMN('Tracker&amp;Invoice'!$H4027:$AC4027)),8),G3982)</f>
        <v>18</v>
      </c>
      <c r="H3981">
        <f t="shared" si="124"/>
        <v>18</v>
      </c>
      <c r="I3981" s="29">
        <f>IF(D3981="INVOICE",SUM('Tracker&amp;Invoice'!$H4027:INDEX('Tracker&amp;Invoice'!$A4027:$AC4027,1,H3981)),0)</f>
        <v>0</v>
      </c>
      <c r="J3981" s="29">
        <f>IF(D3981="OVERALL",SUM('Tracker&amp;Invoice'!$H4027:$AC4027),0)</f>
        <v>0</v>
      </c>
    </row>
    <row r="3982" spans="1:10">
      <c r="A3982" t="e">
        <f t="shared" si="125"/>
        <v>#REF!</v>
      </c>
      <c r="B3982">
        <f>IF(AND('Tracker&amp;Invoice'!A4028&lt;&gt;"",'Tracker&amp;Invoice'!A4028&lt;&gt;"ITEM",'Tracker&amp;Invoice'!A4026="ITEM"),1,0)</f>
        <v>0</v>
      </c>
      <c r="C3982" t="str">
        <f>IF(B3982=1,'Tracker&amp;Invoice'!A4028,C3981)</f>
        <v>BQ-204</v>
      </c>
      <c r="D3982" t="str">
        <f>IF(LEFT(TRIM('Tracker&amp;Invoice'!B4028),9)="INVOICE #","INVOICE",IF(TRIM('Tracker&amp;Invoice'!B4028)="Overall Completion INVOICE","OVERALL",""))</f>
        <v/>
      </c>
      <c r="E3982" t="str">
        <f>IF(D3982="INVOICE",VALUE(MID(TRIM('Tracker&amp;Invoice'!B4028),10,10)),"")</f>
        <v/>
      </c>
      <c r="F3982">
        <f>IF(B3982=1,IFERROR(LOOKUP(2,1/('Tracker&amp;Invoice'!$H4028:$AC4028&lt;&gt;""),COLUMN('Tracker&amp;Invoice'!$H4028:$AC4028)),8),F3981)</f>
        <v>15</v>
      </c>
      <c r="G3982">
        <f>IF(D3982="OVERALL",IFERROR(LOOKUP(2,1/('Tracker&amp;Invoice'!$H4028:$AC4028&lt;&gt;""),COLUMN('Tracker&amp;Invoice'!$H4028:$AC4028)),8),G3983)</f>
        <v>18</v>
      </c>
      <c r="H3982">
        <f t="shared" si="124"/>
        <v>18</v>
      </c>
      <c r="I3982" s="29">
        <f>IF(D3982="INVOICE",SUM('Tracker&amp;Invoice'!$H4028:INDEX('Tracker&amp;Invoice'!$A4028:$AC4028,1,H3982)),0)</f>
        <v>0</v>
      </c>
      <c r="J3982" s="29">
        <f>IF(D3982="OVERALL",SUM('Tracker&amp;Invoice'!$H4028:$AC4028),0)</f>
        <v>0</v>
      </c>
    </row>
    <row r="3983" spans="1:10">
      <c r="A3983" t="e">
        <f t="shared" si="125"/>
        <v>#REF!</v>
      </c>
      <c r="B3983">
        <f>IF(AND('Tracker&amp;Invoice'!A4029&lt;&gt;"",'Tracker&amp;Invoice'!A4029&lt;&gt;"ITEM",'Tracker&amp;Invoice'!A4027="ITEM"),1,0)</f>
        <v>0</v>
      </c>
      <c r="C3983" t="str">
        <f>IF(B3983=1,'Tracker&amp;Invoice'!A4029,C3982)</f>
        <v>BQ-204</v>
      </c>
      <c r="D3983" t="str">
        <f>IF(LEFT(TRIM('Tracker&amp;Invoice'!B4029),9)="INVOICE #","INVOICE",IF(TRIM('Tracker&amp;Invoice'!B4029)="Overall Completion INVOICE","OVERALL",""))</f>
        <v/>
      </c>
      <c r="E3983" t="str">
        <f>IF(D3983="INVOICE",VALUE(MID(TRIM('Tracker&amp;Invoice'!B4029),10,10)),"")</f>
        <v/>
      </c>
      <c r="F3983">
        <f>IF(B3983=1,IFERROR(LOOKUP(2,1/('Tracker&amp;Invoice'!$H4029:$AC4029&lt;&gt;""),COLUMN('Tracker&amp;Invoice'!$H4029:$AC4029)),8),F3982)</f>
        <v>15</v>
      </c>
      <c r="G3983">
        <f>IF(D3983="OVERALL",IFERROR(LOOKUP(2,1/('Tracker&amp;Invoice'!$H4029:$AC4029&lt;&gt;""),COLUMN('Tracker&amp;Invoice'!$H4029:$AC4029)),8),G3984)</f>
        <v>18</v>
      </c>
      <c r="H3983">
        <f t="shared" si="124"/>
        <v>18</v>
      </c>
      <c r="I3983" s="29">
        <f>IF(D3983="INVOICE",SUM('Tracker&amp;Invoice'!$H4029:INDEX('Tracker&amp;Invoice'!$A4029:$AC4029,1,H3983)),0)</f>
        <v>0</v>
      </c>
      <c r="J3983" s="29">
        <f>IF(D3983="OVERALL",SUM('Tracker&amp;Invoice'!$H4029:$AC4029),0)</f>
        <v>0</v>
      </c>
    </row>
    <row r="3984" spans="1:10">
      <c r="A3984" t="e">
        <f t="shared" si="125"/>
        <v>#REF!</v>
      </c>
      <c r="B3984">
        <f>IF(AND('Tracker&amp;Invoice'!A4030&lt;&gt;"",'Tracker&amp;Invoice'!A4030&lt;&gt;"ITEM",'Tracker&amp;Invoice'!A4028="ITEM"),1,0)</f>
        <v>0</v>
      </c>
      <c r="C3984" t="str">
        <f>IF(B3984=1,'Tracker&amp;Invoice'!A4030,C3983)</f>
        <v>BQ-204</v>
      </c>
      <c r="D3984" t="str">
        <f>IF(LEFT(TRIM('Tracker&amp;Invoice'!B4030),9)="INVOICE #","INVOICE",IF(TRIM('Tracker&amp;Invoice'!B4030)="Overall Completion INVOICE","OVERALL",""))</f>
        <v/>
      </c>
      <c r="E3984" t="str">
        <f>IF(D3984="INVOICE",VALUE(MID(TRIM('Tracker&amp;Invoice'!B4030),10,10)),"")</f>
        <v/>
      </c>
      <c r="F3984">
        <f>IF(B3984=1,IFERROR(LOOKUP(2,1/('Tracker&amp;Invoice'!$H4030:$AC4030&lt;&gt;""),COLUMN('Tracker&amp;Invoice'!$H4030:$AC4030)),8),F3983)</f>
        <v>15</v>
      </c>
      <c r="G3984">
        <f>IF(D3984="OVERALL",IFERROR(LOOKUP(2,1/('Tracker&amp;Invoice'!$H4030:$AC4030&lt;&gt;""),COLUMN('Tracker&amp;Invoice'!$H4030:$AC4030)),8),G3985)</f>
        <v>18</v>
      </c>
      <c r="H3984">
        <f t="shared" si="124"/>
        <v>18</v>
      </c>
      <c r="I3984" s="29">
        <f>IF(D3984="INVOICE",SUM('Tracker&amp;Invoice'!$H4030:INDEX('Tracker&amp;Invoice'!$A4030:$AC4030,1,H3984)),0)</f>
        <v>0</v>
      </c>
      <c r="J3984" s="29">
        <f>IF(D3984="OVERALL",SUM('Tracker&amp;Invoice'!$H4030:$AC4030),0)</f>
        <v>0</v>
      </c>
    </row>
    <row r="3985" spans="1:10">
      <c r="A3985" t="e">
        <f t="shared" si="125"/>
        <v>#REF!</v>
      </c>
      <c r="B3985">
        <f>IF(AND('Tracker&amp;Invoice'!A4031&lt;&gt;"",'Tracker&amp;Invoice'!A4031&lt;&gt;"ITEM",'Tracker&amp;Invoice'!A4029="ITEM"),1,0)</f>
        <v>1</v>
      </c>
      <c r="C3985" t="str">
        <f>IF(B3985=1,'Tracker&amp;Invoice'!A4031,C3984)</f>
        <v>BQ-205</v>
      </c>
      <c r="D3985" t="str">
        <f>IF(LEFT(TRIM('Tracker&amp;Invoice'!B4031),9)="INVOICE #","INVOICE",IF(TRIM('Tracker&amp;Invoice'!B4031)="Overall Completion INVOICE","OVERALL",""))</f>
        <v/>
      </c>
      <c r="E3985" t="str">
        <f>IF(D3985="INVOICE",VALUE(MID(TRIM('Tracker&amp;Invoice'!B4031),10,10)),"")</f>
        <v/>
      </c>
      <c r="F3985">
        <f>IF(B3985=1,IFERROR(LOOKUP(2,1/('Tracker&amp;Invoice'!$H4031:$AC4031&lt;&gt;""),COLUMN('Tracker&amp;Invoice'!$H4031:$AC4031)),8),F3984)</f>
        <v>17</v>
      </c>
      <c r="G3985">
        <f>IF(D3985="OVERALL",IFERROR(LOOKUP(2,1/('Tracker&amp;Invoice'!$H4031:$AC4031&lt;&gt;""),COLUMN('Tracker&amp;Invoice'!$H4031:$AC4031)),8),G3986)</f>
        <v>18</v>
      </c>
      <c r="H3985">
        <f t="shared" si="124"/>
        <v>18</v>
      </c>
      <c r="I3985" s="29">
        <f>IF(D3985="INVOICE",SUM('Tracker&amp;Invoice'!$H4031:INDEX('Tracker&amp;Invoice'!$A4031:$AC4031,1,H3985)),0)</f>
        <v>0</v>
      </c>
      <c r="J3985" s="29">
        <f>IF(D3985="OVERALL",SUM('Tracker&amp;Invoice'!$H4031:$AC4031),0)</f>
        <v>0</v>
      </c>
    </row>
    <row r="3986" spans="1:10">
      <c r="A3986" t="e">
        <f t="shared" si="125"/>
        <v>#REF!</v>
      </c>
      <c r="B3986">
        <f>IF(AND('Tracker&amp;Invoice'!A4032&lt;&gt;"",'Tracker&amp;Invoice'!A4032&lt;&gt;"ITEM",'Tracker&amp;Invoice'!A4030="ITEM"),1,0)</f>
        <v>0</v>
      </c>
      <c r="C3986" t="str">
        <f>IF(B3986=1,'Tracker&amp;Invoice'!A4032,C3985)</f>
        <v>BQ-205</v>
      </c>
      <c r="D3986" t="str">
        <f>IF(LEFT(TRIM('Tracker&amp;Invoice'!B4032),9)="INVOICE #","INVOICE",IF(TRIM('Tracker&amp;Invoice'!B4032)="Overall Completion INVOICE","OVERALL",""))</f>
        <v/>
      </c>
      <c r="E3986" t="str">
        <f>IF(D3986="INVOICE",VALUE(MID(TRIM('Tracker&amp;Invoice'!B4032),10,10)),"")</f>
        <v/>
      </c>
      <c r="F3986">
        <f>IF(B3986=1,IFERROR(LOOKUP(2,1/('Tracker&amp;Invoice'!$H4032:$AC4032&lt;&gt;""),COLUMN('Tracker&amp;Invoice'!$H4032:$AC4032)),8),F3985)</f>
        <v>17</v>
      </c>
      <c r="G3986">
        <f>IF(D3986="OVERALL",IFERROR(LOOKUP(2,1/('Tracker&amp;Invoice'!$H4032:$AC4032&lt;&gt;""),COLUMN('Tracker&amp;Invoice'!$H4032:$AC4032)),8),G3987)</f>
        <v>18</v>
      </c>
      <c r="H3986">
        <f t="shared" si="124"/>
        <v>18</v>
      </c>
      <c r="I3986" s="29">
        <f>IF(D3986="INVOICE",SUM('Tracker&amp;Invoice'!$H4032:INDEX('Tracker&amp;Invoice'!$A4032:$AC4032,1,H3986)),0)</f>
        <v>0</v>
      </c>
      <c r="J3986" s="29">
        <f>IF(D3986="OVERALL",SUM('Tracker&amp;Invoice'!$H4032:$AC4032),0)</f>
        <v>0</v>
      </c>
    </row>
    <row r="3987" spans="1:10">
      <c r="A3987" t="e">
        <f t="shared" si="125"/>
        <v>#REF!</v>
      </c>
      <c r="B3987">
        <f>IF(AND('Tracker&amp;Invoice'!A4033&lt;&gt;"",'Tracker&amp;Invoice'!A4033&lt;&gt;"ITEM",'Tracker&amp;Invoice'!A4031="ITEM"),1,0)</f>
        <v>0</v>
      </c>
      <c r="C3987" t="str">
        <f>IF(B3987=1,'Tracker&amp;Invoice'!A4033,C3986)</f>
        <v>BQ-205</v>
      </c>
      <c r="D3987" t="str">
        <f>IF(LEFT(TRIM('Tracker&amp;Invoice'!B4033),9)="INVOICE #","INVOICE",IF(TRIM('Tracker&amp;Invoice'!B4033)="Overall Completion INVOICE","OVERALL",""))</f>
        <v/>
      </c>
      <c r="E3987" t="str">
        <f>IF(D3987="INVOICE",VALUE(MID(TRIM('Tracker&amp;Invoice'!B4033),10,10)),"")</f>
        <v/>
      </c>
      <c r="F3987">
        <f>IF(B3987=1,IFERROR(LOOKUP(2,1/('Tracker&amp;Invoice'!$H4033:$AC4033&lt;&gt;""),COLUMN('Tracker&amp;Invoice'!$H4033:$AC4033)),8),F3986)</f>
        <v>17</v>
      </c>
      <c r="G3987">
        <f>IF(D3987="OVERALL",IFERROR(LOOKUP(2,1/('Tracker&amp;Invoice'!$H4033:$AC4033&lt;&gt;""),COLUMN('Tracker&amp;Invoice'!$H4033:$AC4033)),8),G3988)</f>
        <v>18</v>
      </c>
      <c r="H3987">
        <f t="shared" si="124"/>
        <v>18</v>
      </c>
      <c r="I3987" s="29">
        <f>IF(D3987="INVOICE",SUM('Tracker&amp;Invoice'!$H4033:INDEX('Tracker&amp;Invoice'!$A4033:$AC4033,1,H3987)),0)</f>
        <v>0</v>
      </c>
      <c r="J3987" s="29">
        <f>IF(D3987="OVERALL",SUM('Tracker&amp;Invoice'!$H4033:$AC4033),0)</f>
        <v>0</v>
      </c>
    </row>
    <row r="3988" spans="1:10">
      <c r="A3988" t="e">
        <f t="shared" si="125"/>
        <v>#REF!</v>
      </c>
      <c r="B3988">
        <f>IF(AND('Tracker&amp;Invoice'!A4034&lt;&gt;"",'Tracker&amp;Invoice'!A4034&lt;&gt;"ITEM",'Tracker&amp;Invoice'!A4032="ITEM"),1,0)</f>
        <v>0</v>
      </c>
      <c r="C3988" t="str">
        <f>IF(B3988=1,'Tracker&amp;Invoice'!A4034,C3987)</f>
        <v>BQ-205</v>
      </c>
      <c r="D3988" t="str">
        <f>IF(LEFT(TRIM('Tracker&amp;Invoice'!B4034),9)="INVOICE #","INVOICE",IF(TRIM('Tracker&amp;Invoice'!B4034)="Overall Completion INVOICE","OVERALL",""))</f>
        <v>INVOICE</v>
      </c>
      <c r="E3988">
        <f>IF(D3988="INVOICE",VALUE(MID(TRIM('Tracker&amp;Invoice'!B4034),10,10)),"")</f>
        <v>23</v>
      </c>
      <c r="F3988">
        <f>IF(B3988=1,IFERROR(LOOKUP(2,1/('Tracker&amp;Invoice'!$H4034:$AC4034&lt;&gt;""),COLUMN('Tracker&amp;Invoice'!$H4034:$AC4034)),8),F3987)</f>
        <v>17</v>
      </c>
      <c r="G3988">
        <f>IF(D3988="OVERALL",IFERROR(LOOKUP(2,1/('Tracker&amp;Invoice'!$H4034:$AC4034&lt;&gt;""),COLUMN('Tracker&amp;Invoice'!$H4034:$AC4034)),8),G3989)</f>
        <v>18</v>
      </c>
      <c r="H3988">
        <f t="shared" si="124"/>
        <v>18</v>
      </c>
      <c r="I3988" s="29">
        <f>IF(D3988="INVOICE",SUM('Tracker&amp;Invoice'!$H4034:INDEX('Tracker&amp;Invoice'!$A4034:$AC4034,1,H3988)),0)</f>
        <v>2722.5</v>
      </c>
      <c r="J3988" s="29">
        <f>IF(D3988="OVERALL",SUM('Tracker&amp;Invoice'!$H4034:$AC4034),0)</f>
        <v>0</v>
      </c>
    </row>
    <row r="3989" spans="1:10">
      <c r="A3989" t="e">
        <f t="shared" si="125"/>
        <v>#REF!</v>
      </c>
      <c r="B3989">
        <f>IF(AND('Tracker&amp;Invoice'!A4035&lt;&gt;"",'Tracker&amp;Invoice'!A4035&lt;&gt;"ITEM",'Tracker&amp;Invoice'!A4033="ITEM"),1,0)</f>
        <v>0</v>
      </c>
      <c r="C3989" t="str">
        <f>IF(B3989=1,'Tracker&amp;Invoice'!A4035,C3988)</f>
        <v>BQ-205</v>
      </c>
      <c r="D3989" t="str">
        <f>IF(LEFT(TRIM('Tracker&amp;Invoice'!B4035),9)="INVOICE #","INVOICE",IF(TRIM('Tracker&amp;Invoice'!B4035)="Overall Completion INVOICE","OVERALL",""))</f>
        <v/>
      </c>
      <c r="E3989" t="str">
        <f>IF(D3989="INVOICE",VALUE(MID(TRIM('Tracker&amp;Invoice'!B4035),10,10)),"")</f>
        <v/>
      </c>
      <c r="F3989">
        <f>IF(B3989=1,IFERROR(LOOKUP(2,1/('Tracker&amp;Invoice'!$H4035:$AC4035&lt;&gt;""),COLUMN('Tracker&amp;Invoice'!$H4035:$AC4035)),8),F3988)</f>
        <v>17</v>
      </c>
      <c r="G3989">
        <f>IF(D3989="OVERALL",IFERROR(LOOKUP(2,1/('Tracker&amp;Invoice'!$H4035:$AC4035&lt;&gt;""),COLUMN('Tracker&amp;Invoice'!$H4035:$AC4035)),8),G3990)</f>
        <v>18</v>
      </c>
      <c r="H3989">
        <f t="shared" si="124"/>
        <v>18</v>
      </c>
      <c r="I3989" s="29">
        <f>IF(D3989="INVOICE",SUM('Tracker&amp;Invoice'!$H4035:INDEX('Tracker&amp;Invoice'!$A4035:$AC4035,1,H3989)),0)</f>
        <v>0</v>
      </c>
      <c r="J3989" s="29">
        <f>IF(D3989="OVERALL",SUM('Tracker&amp;Invoice'!$H4035:$AC4035),0)</f>
        <v>0</v>
      </c>
    </row>
    <row r="3990" spans="1:10">
      <c r="A3990" t="e">
        <f t="shared" si="125"/>
        <v>#REF!</v>
      </c>
      <c r="B3990">
        <f>IF(AND('Tracker&amp;Invoice'!A4036&lt;&gt;"",'Tracker&amp;Invoice'!A4036&lt;&gt;"ITEM",'Tracker&amp;Invoice'!A4034="ITEM"),1,0)</f>
        <v>0</v>
      </c>
      <c r="C3990" t="str">
        <f>IF(B3990=1,'Tracker&amp;Invoice'!A4036,C3989)</f>
        <v>BQ-205</v>
      </c>
      <c r="D3990" t="str">
        <f>IF(LEFT(TRIM('Tracker&amp;Invoice'!B4036),9)="INVOICE #","INVOICE",IF(TRIM('Tracker&amp;Invoice'!B4036)="Overall Completion INVOICE","OVERALL",""))</f>
        <v>INVOICE</v>
      </c>
      <c r="E3990">
        <f>IF(D3990="INVOICE",VALUE(MID(TRIM('Tracker&amp;Invoice'!B4036),10,10)),"")</f>
        <v>27</v>
      </c>
      <c r="F3990">
        <f>IF(B3990=1,IFERROR(LOOKUP(2,1/('Tracker&amp;Invoice'!$H4036:$AC4036&lt;&gt;""),COLUMN('Tracker&amp;Invoice'!$H4036:$AC4036)),8),F3989)</f>
        <v>17</v>
      </c>
      <c r="G3990">
        <f>IF(D3990="OVERALL",IFERROR(LOOKUP(2,1/('Tracker&amp;Invoice'!$H4036:$AC4036&lt;&gt;""),COLUMN('Tracker&amp;Invoice'!$H4036:$AC4036)),8),G3991)</f>
        <v>18</v>
      </c>
      <c r="H3990">
        <f t="shared" si="124"/>
        <v>18</v>
      </c>
      <c r="I3990" s="29">
        <f>IF(D3990="INVOICE",SUM('Tracker&amp;Invoice'!$H4036:INDEX('Tracker&amp;Invoice'!$A4036:$AC4036,1,H3990)),0)</f>
        <v>1237.5</v>
      </c>
      <c r="J3990" s="29">
        <f>IF(D3990="OVERALL",SUM('Tracker&amp;Invoice'!$H4036:$AC4036),0)</f>
        <v>0</v>
      </c>
    </row>
    <row r="3991" spans="1:10">
      <c r="A3991" t="e">
        <f t="shared" si="125"/>
        <v>#REF!</v>
      </c>
      <c r="B3991">
        <f>IF(AND('Tracker&amp;Invoice'!A4037&lt;&gt;"",'Tracker&amp;Invoice'!A4037&lt;&gt;"ITEM",'Tracker&amp;Invoice'!A4035="ITEM"),1,0)</f>
        <v>0</v>
      </c>
      <c r="C3991" t="str">
        <f>IF(B3991=1,'Tracker&amp;Invoice'!A4037,C3990)</f>
        <v>BQ-205</v>
      </c>
      <c r="D3991" t="str">
        <f>IF(LEFT(TRIM('Tracker&amp;Invoice'!B4037),9)="INVOICE #","INVOICE",IF(TRIM('Tracker&amp;Invoice'!B4037)="Overall Completion INVOICE","OVERALL",""))</f>
        <v/>
      </c>
      <c r="E3991" t="str">
        <f>IF(D3991="INVOICE",VALUE(MID(TRIM('Tracker&amp;Invoice'!B4037),10,10)),"")</f>
        <v/>
      </c>
      <c r="F3991">
        <f>IF(B3991=1,IFERROR(LOOKUP(2,1/('Tracker&amp;Invoice'!$H4037:$AC4037&lt;&gt;""),COLUMN('Tracker&amp;Invoice'!$H4037:$AC4037)),8),F3990)</f>
        <v>17</v>
      </c>
      <c r="G3991">
        <f>IF(D3991="OVERALL",IFERROR(LOOKUP(2,1/('Tracker&amp;Invoice'!$H4037:$AC4037&lt;&gt;""),COLUMN('Tracker&amp;Invoice'!$H4037:$AC4037)),8),G3992)</f>
        <v>18</v>
      </c>
      <c r="H3991">
        <f t="shared" si="124"/>
        <v>18</v>
      </c>
      <c r="I3991" s="29">
        <f>IF(D3991="INVOICE",SUM('Tracker&amp;Invoice'!$H4037:INDEX('Tracker&amp;Invoice'!$A4037:$AC4037,1,H3991)),0)</f>
        <v>0</v>
      </c>
      <c r="J3991" s="29">
        <f>IF(D3991="OVERALL",SUM('Tracker&amp;Invoice'!$H4037:$AC4037),0)</f>
        <v>0</v>
      </c>
    </row>
    <row r="3992" spans="1:10">
      <c r="A3992" t="e">
        <f t="shared" si="125"/>
        <v>#REF!</v>
      </c>
      <c r="B3992">
        <f>IF(AND('Tracker&amp;Invoice'!A4038&lt;&gt;"",'Tracker&amp;Invoice'!A4038&lt;&gt;"ITEM",'Tracker&amp;Invoice'!A4036="ITEM"),1,0)</f>
        <v>0</v>
      </c>
      <c r="C3992" t="str">
        <f>IF(B3992=1,'Tracker&amp;Invoice'!A4038,C3991)</f>
        <v>BQ-205</v>
      </c>
      <c r="D3992" t="str">
        <f>IF(LEFT(TRIM('Tracker&amp;Invoice'!B4038),9)="INVOICE #","INVOICE",IF(TRIM('Tracker&amp;Invoice'!B4038)="Overall Completion INVOICE","OVERALL",""))</f>
        <v>INVOICE</v>
      </c>
      <c r="E3992">
        <f>IF(D3992="INVOICE",VALUE(MID(TRIM('Tracker&amp;Invoice'!B4038),10,10)),"")</f>
        <v>28</v>
      </c>
      <c r="F3992">
        <f>IF(B3992=1,IFERROR(LOOKUP(2,1/('Tracker&amp;Invoice'!$H4038:$AC4038&lt;&gt;""),COLUMN('Tracker&amp;Invoice'!$H4038:$AC4038)),8),F3991)</f>
        <v>17</v>
      </c>
      <c r="G3992">
        <f>IF(D3992="OVERALL",IFERROR(LOOKUP(2,1/('Tracker&amp;Invoice'!$H4038:$AC4038&lt;&gt;""),COLUMN('Tracker&amp;Invoice'!$H4038:$AC4038)),8),G3993)</f>
        <v>18</v>
      </c>
      <c r="H3992">
        <f t="shared" si="124"/>
        <v>18</v>
      </c>
      <c r="I3992" s="29">
        <f>IF(D3992="INVOICE",SUM('Tracker&amp;Invoice'!$H4038:INDEX('Tracker&amp;Invoice'!$A4038:$AC4038,1,H3992)),0)</f>
        <v>495</v>
      </c>
      <c r="J3992" s="29">
        <f>IF(D3992="OVERALL",SUM('Tracker&amp;Invoice'!$H4038:$AC4038),0)</f>
        <v>0</v>
      </c>
    </row>
    <row r="3993" spans="1:10">
      <c r="A3993" t="e">
        <f t="shared" si="125"/>
        <v>#REF!</v>
      </c>
      <c r="B3993">
        <f>IF(AND('Tracker&amp;Invoice'!A4039&lt;&gt;"",'Tracker&amp;Invoice'!A4039&lt;&gt;"ITEM",'Tracker&amp;Invoice'!A4037="ITEM"),1,0)</f>
        <v>0</v>
      </c>
      <c r="C3993" t="str">
        <f>IF(B3993=1,'Tracker&amp;Invoice'!A4039,C3992)</f>
        <v>BQ-205</v>
      </c>
      <c r="D3993" t="str">
        <f>IF(LEFT(TRIM('Tracker&amp;Invoice'!B4039),9)="INVOICE #","INVOICE",IF(TRIM('Tracker&amp;Invoice'!B4039)="Overall Completion INVOICE","OVERALL",""))</f>
        <v/>
      </c>
      <c r="E3993" t="str">
        <f>IF(D3993="INVOICE",VALUE(MID(TRIM('Tracker&amp;Invoice'!B4039),10,10)),"")</f>
        <v/>
      </c>
      <c r="F3993">
        <f>IF(B3993=1,IFERROR(LOOKUP(2,1/('Tracker&amp;Invoice'!$H4039:$AC4039&lt;&gt;""),COLUMN('Tracker&amp;Invoice'!$H4039:$AC4039)),8),F3992)</f>
        <v>17</v>
      </c>
      <c r="G3993">
        <f>IF(D3993="OVERALL",IFERROR(LOOKUP(2,1/('Tracker&amp;Invoice'!$H4039:$AC4039&lt;&gt;""),COLUMN('Tracker&amp;Invoice'!$H4039:$AC4039)),8),G3994)</f>
        <v>18</v>
      </c>
      <c r="H3993">
        <f t="shared" si="124"/>
        <v>18</v>
      </c>
      <c r="I3993" s="29">
        <f>IF(D3993="INVOICE",SUM('Tracker&amp;Invoice'!$H4039:INDEX('Tracker&amp;Invoice'!$A4039:$AC4039,1,H3993)),0)</f>
        <v>0</v>
      </c>
      <c r="J3993" s="29">
        <f>IF(D3993="OVERALL",SUM('Tracker&amp;Invoice'!$H4039:$AC4039),0)</f>
        <v>0</v>
      </c>
    </row>
    <row r="3994" spans="1:10">
      <c r="A3994" t="e">
        <f t="shared" si="125"/>
        <v>#REF!</v>
      </c>
      <c r="B3994">
        <f>IF(AND('Tracker&amp;Invoice'!A4040&lt;&gt;"",'Tracker&amp;Invoice'!A4040&lt;&gt;"ITEM",'Tracker&amp;Invoice'!A4038="ITEM"),1,0)</f>
        <v>0</v>
      </c>
      <c r="C3994" t="str">
        <f>IF(B3994=1,'Tracker&amp;Invoice'!A4040,C3993)</f>
        <v>BQ-205</v>
      </c>
      <c r="D3994" t="str">
        <f>IF(LEFT(TRIM('Tracker&amp;Invoice'!B4040),9)="INVOICE #","INVOICE",IF(TRIM('Tracker&amp;Invoice'!B4040)="Overall Completion INVOICE","OVERALL",""))</f>
        <v/>
      </c>
      <c r="E3994" t="str">
        <f>IF(D3994="INVOICE",VALUE(MID(TRIM('Tracker&amp;Invoice'!B4040),10,10)),"")</f>
        <v/>
      </c>
      <c r="F3994">
        <f>IF(B3994=1,IFERROR(LOOKUP(2,1/('Tracker&amp;Invoice'!$H4040:$AC4040&lt;&gt;""),COLUMN('Tracker&amp;Invoice'!$H4040:$AC4040)),8),F3993)</f>
        <v>17</v>
      </c>
      <c r="G3994">
        <f>IF(D3994="OVERALL",IFERROR(LOOKUP(2,1/('Tracker&amp;Invoice'!$H4040:$AC4040&lt;&gt;""),COLUMN('Tracker&amp;Invoice'!$H4040:$AC4040)),8),G3995)</f>
        <v>18</v>
      </c>
      <c r="H3994">
        <f t="shared" si="124"/>
        <v>18</v>
      </c>
      <c r="I3994" s="29">
        <f>IF(D3994="INVOICE",SUM('Tracker&amp;Invoice'!$H4040:INDEX('Tracker&amp;Invoice'!$A4040:$AC4040,1,H3994)),0)</f>
        <v>0</v>
      </c>
      <c r="J3994" s="29">
        <f>IF(D3994="OVERALL",SUM('Tracker&amp;Invoice'!$H4040:$AC4040),0)</f>
        <v>0</v>
      </c>
    </row>
    <row r="3995" spans="1:10">
      <c r="A3995" t="e">
        <f t="shared" si="125"/>
        <v>#REF!</v>
      </c>
      <c r="B3995">
        <f>IF(AND('Tracker&amp;Invoice'!A4041&lt;&gt;"",'Tracker&amp;Invoice'!A4041&lt;&gt;"ITEM",'Tracker&amp;Invoice'!A4039="ITEM"),1,0)</f>
        <v>0</v>
      </c>
      <c r="C3995" t="str">
        <f>IF(B3995=1,'Tracker&amp;Invoice'!A4041,C3994)</f>
        <v>BQ-205</v>
      </c>
      <c r="D3995" t="str">
        <f>IF(LEFT(TRIM('Tracker&amp;Invoice'!B4041),9)="INVOICE #","INVOICE",IF(TRIM('Tracker&amp;Invoice'!B4041)="Overall Completion INVOICE","OVERALL",""))</f>
        <v/>
      </c>
      <c r="E3995" t="str">
        <f>IF(D3995="INVOICE",VALUE(MID(TRIM('Tracker&amp;Invoice'!B4041),10,10)),"")</f>
        <v/>
      </c>
      <c r="F3995">
        <f>IF(B3995=1,IFERROR(LOOKUP(2,1/('Tracker&amp;Invoice'!$H4041:$AC4041&lt;&gt;""),COLUMN('Tracker&amp;Invoice'!$H4041:$AC4041)),8),F3994)</f>
        <v>17</v>
      </c>
      <c r="G3995">
        <f>IF(D3995="OVERALL",IFERROR(LOOKUP(2,1/('Tracker&amp;Invoice'!$H4041:$AC4041&lt;&gt;""),COLUMN('Tracker&amp;Invoice'!$H4041:$AC4041)),8),G3996)</f>
        <v>18</v>
      </c>
      <c r="H3995">
        <f t="shared" si="124"/>
        <v>18</v>
      </c>
      <c r="I3995" s="29">
        <f>IF(D3995="INVOICE",SUM('Tracker&amp;Invoice'!$H4041:INDEX('Tracker&amp;Invoice'!$A4041:$AC4041,1,H3995)),0)</f>
        <v>0</v>
      </c>
      <c r="J3995" s="29">
        <f>IF(D3995="OVERALL",SUM('Tracker&amp;Invoice'!$H4041:$AC4041),0)</f>
        <v>0</v>
      </c>
    </row>
    <row r="3996" spans="1:10">
      <c r="A3996" t="e">
        <f t="shared" si="125"/>
        <v>#REF!</v>
      </c>
      <c r="B3996">
        <f>IF(AND('Tracker&amp;Invoice'!A4042&lt;&gt;"",'Tracker&amp;Invoice'!A4042&lt;&gt;"ITEM",'Tracker&amp;Invoice'!A4040="ITEM"),1,0)</f>
        <v>0</v>
      </c>
      <c r="C3996" t="str">
        <f>IF(B3996=1,'Tracker&amp;Invoice'!A4042,C3995)</f>
        <v>BQ-205</v>
      </c>
      <c r="D3996" t="str">
        <f>IF(LEFT(TRIM('Tracker&amp;Invoice'!B4042),9)="INVOICE #","INVOICE",IF(TRIM('Tracker&amp;Invoice'!B4042)="Overall Completion INVOICE","OVERALL",""))</f>
        <v/>
      </c>
      <c r="E3996" t="str">
        <f>IF(D3996="INVOICE",VALUE(MID(TRIM('Tracker&amp;Invoice'!B4042),10,10)),"")</f>
        <v/>
      </c>
      <c r="F3996">
        <f>IF(B3996=1,IFERROR(LOOKUP(2,1/('Tracker&amp;Invoice'!$H4042:$AC4042&lt;&gt;""),COLUMN('Tracker&amp;Invoice'!$H4042:$AC4042)),8),F3995)</f>
        <v>17</v>
      </c>
      <c r="G3996">
        <f>IF(D3996="OVERALL",IFERROR(LOOKUP(2,1/('Tracker&amp;Invoice'!$H4042:$AC4042&lt;&gt;""),COLUMN('Tracker&amp;Invoice'!$H4042:$AC4042)),8),G3997)</f>
        <v>18</v>
      </c>
      <c r="H3996">
        <f t="shared" si="124"/>
        <v>18</v>
      </c>
      <c r="I3996" s="29">
        <f>IF(D3996="INVOICE",SUM('Tracker&amp;Invoice'!$H4042:INDEX('Tracker&amp;Invoice'!$A4042:$AC4042,1,H3996)),0)</f>
        <v>0</v>
      </c>
      <c r="J3996" s="29">
        <f>IF(D3996="OVERALL",SUM('Tracker&amp;Invoice'!$H4042:$AC4042),0)</f>
        <v>0</v>
      </c>
    </row>
    <row r="3997" spans="1:10">
      <c r="A3997" t="e">
        <f t="shared" si="125"/>
        <v>#REF!</v>
      </c>
      <c r="B3997">
        <f>IF(AND('Tracker&amp;Invoice'!A4043&lt;&gt;"",'Tracker&amp;Invoice'!A4043&lt;&gt;"ITEM",'Tracker&amp;Invoice'!A4041="ITEM"),1,0)</f>
        <v>0</v>
      </c>
      <c r="C3997" t="str">
        <f>IF(B3997=1,'Tracker&amp;Invoice'!A4043,C3996)</f>
        <v>BQ-205</v>
      </c>
      <c r="D3997" t="str">
        <f>IF(LEFT(TRIM('Tracker&amp;Invoice'!B4043),9)="INVOICE #","INVOICE",IF(TRIM('Tracker&amp;Invoice'!B4043)="Overall Completion INVOICE","OVERALL",""))</f>
        <v/>
      </c>
      <c r="E3997" t="str">
        <f>IF(D3997="INVOICE",VALUE(MID(TRIM('Tracker&amp;Invoice'!B4043),10,10)),"")</f>
        <v/>
      </c>
      <c r="F3997">
        <f>IF(B3997=1,IFERROR(LOOKUP(2,1/('Tracker&amp;Invoice'!$H4043:$AC4043&lt;&gt;""),COLUMN('Tracker&amp;Invoice'!$H4043:$AC4043)),8),F3996)</f>
        <v>17</v>
      </c>
      <c r="G3997">
        <f>IF(D3997="OVERALL",IFERROR(LOOKUP(2,1/('Tracker&amp;Invoice'!$H4043:$AC4043&lt;&gt;""),COLUMN('Tracker&amp;Invoice'!$H4043:$AC4043)),8),G3998)</f>
        <v>18</v>
      </c>
      <c r="H3997">
        <f t="shared" si="124"/>
        <v>18</v>
      </c>
      <c r="I3997" s="29">
        <f>IF(D3997="INVOICE",SUM('Tracker&amp;Invoice'!$H4043:INDEX('Tracker&amp;Invoice'!$A4043:$AC4043,1,H3997)),0)</f>
        <v>0</v>
      </c>
      <c r="J3997" s="29">
        <f>IF(D3997="OVERALL",SUM('Tracker&amp;Invoice'!$H4043:$AC4043),0)</f>
        <v>0</v>
      </c>
    </row>
    <row r="3998" spans="1:10">
      <c r="A3998" t="e">
        <f t="shared" si="125"/>
        <v>#REF!</v>
      </c>
      <c r="B3998">
        <f>IF(AND('Tracker&amp;Invoice'!A4044&lt;&gt;"",'Tracker&amp;Invoice'!A4044&lt;&gt;"ITEM",'Tracker&amp;Invoice'!A4042="ITEM"),1,0)</f>
        <v>0</v>
      </c>
      <c r="C3998" t="str">
        <f>IF(B3998=1,'Tracker&amp;Invoice'!A4044,C3997)</f>
        <v>BQ-205</v>
      </c>
      <c r="D3998" t="str">
        <f>IF(LEFT(TRIM('Tracker&amp;Invoice'!B4044),9)="INVOICE #","INVOICE",IF(TRIM('Tracker&amp;Invoice'!B4044)="Overall Completion INVOICE","OVERALL",""))</f>
        <v>OVERALL</v>
      </c>
      <c r="E3998" t="str">
        <f>IF(D3998="INVOICE",VALUE(MID(TRIM('Tracker&amp;Invoice'!B4044),10,10)),"")</f>
        <v/>
      </c>
      <c r="F3998">
        <f>IF(B3998=1,IFERROR(LOOKUP(2,1/('Tracker&amp;Invoice'!$H4044:$AC4044&lt;&gt;""),COLUMN('Tracker&amp;Invoice'!$H4044:$AC4044)),8),F3997)</f>
        <v>17</v>
      </c>
      <c r="G3998">
        <f>IF(D3998="OVERALL",IFERROR(LOOKUP(2,1/('Tracker&amp;Invoice'!$H4044:$AC4044&lt;&gt;""),COLUMN('Tracker&amp;Invoice'!$H4044:$AC4044)),8),G3999)</f>
        <v>18</v>
      </c>
      <c r="H3998">
        <f t="shared" si="124"/>
        <v>18</v>
      </c>
      <c r="I3998" s="29">
        <f>IF(D3998="INVOICE",SUM('Tracker&amp;Invoice'!$H4044:INDEX('Tracker&amp;Invoice'!$A4044:$AC4044,1,H3998)),0)</f>
        <v>0</v>
      </c>
      <c r="J3998" s="29">
        <f>IF(D3998="OVERALL",SUM('Tracker&amp;Invoice'!$H4044:$AC4044),0)</f>
        <v>4455</v>
      </c>
    </row>
    <row r="3999" spans="1:10">
      <c r="A3999" t="e">
        <f t="shared" si="125"/>
        <v>#REF!</v>
      </c>
      <c r="B3999">
        <f>IF(AND('Tracker&amp;Invoice'!A4045&lt;&gt;"",'Tracker&amp;Invoice'!A4045&lt;&gt;"ITEM",'Tracker&amp;Invoice'!A4043="ITEM"),1,0)</f>
        <v>0</v>
      </c>
      <c r="C3999" t="str">
        <f>IF(B3999=1,'Tracker&amp;Invoice'!A4045,C3998)</f>
        <v>BQ-205</v>
      </c>
      <c r="D3999" t="str">
        <f>IF(LEFT(TRIM('Tracker&amp;Invoice'!B4045),9)="INVOICE #","INVOICE",IF(TRIM('Tracker&amp;Invoice'!B4045)="Overall Completion INVOICE","OVERALL",""))</f>
        <v/>
      </c>
      <c r="E3999" t="str">
        <f>IF(D3999="INVOICE",VALUE(MID(TRIM('Tracker&amp;Invoice'!B4045),10,10)),"")</f>
        <v/>
      </c>
      <c r="F3999">
        <f>IF(B3999=1,IFERROR(LOOKUP(2,1/('Tracker&amp;Invoice'!$H4045:$AC4045&lt;&gt;""),COLUMN('Tracker&amp;Invoice'!$H4045:$AC4045)),8),F3998)</f>
        <v>17</v>
      </c>
      <c r="G3999">
        <f>IF(D3999="OVERALL",IFERROR(LOOKUP(2,1/('Tracker&amp;Invoice'!$H4045:$AC4045&lt;&gt;""),COLUMN('Tracker&amp;Invoice'!$H4045:$AC4045)),8),G4000)</f>
        <v>16</v>
      </c>
      <c r="H3999">
        <f t="shared" si="124"/>
        <v>17</v>
      </c>
      <c r="I3999" s="29">
        <f>IF(D3999="INVOICE",SUM('Tracker&amp;Invoice'!$H4045:INDEX('Tracker&amp;Invoice'!$A4045:$AC4045,1,H3999)),0)</f>
        <v>0</v>
      </c>
      <c r="J3999" s="29">
        <f>IF(D3999="OVERALL",SUM('Tracker&amp;Invoice'!$H4045:$AC4045),0)</f>
        <v>0</v>
      </c>
    </row>
    <row r="4000" spans="1:10">
      <c r="A4000" t="e">
        <f t="shared" si="125"/>
        <v>#REF!</v>
      </c>
      <c r="B4000">
        <f>IF(AND('Tracker&amp;Invoice'!A4046&lt;&gt;"",'Tracker&amp;Invoice'!A4046&lt;&gt;"ITEM",'Tracker&amp;Invoice'!A4044="ITEM"),1,0)</f>
        <v>0</v>
      </c>
      <c r="C4000" t="str">
        <f>IF(B4000=1,'Tracker&amp;Invoice'!A4046,C3999)</f>
        <v>BQ-205</v>
      </c>
      <c r="D4000" t="str">
        <f>IF(LEFT(TRIM('Tracker&amp;Invoice'!B4046),9)="INVOICE #","INVOICE",IF(TRIM('Tracker&amp;Invoice'!B4046)="Overall Completion INVOICE","OVERALL",""))</f>
        <v/>
      </c>
      <c r="E4000" t="str">
        <f>IF(D4000="INVOICE",VALUE(MID(TRIM('Tracker&amp;Invoice'!B4046),10,10)),"")</f>
        <v/>
      </c>
      <c r="F4000">
        <f>IF(B4000=1,IFERROR(LOOKUP(2,1/('Tracker&amp;Invoice'!$H4046:$AC4046&lt;&gt;""),COLUMN('Tracker&amp;Invoice'!$H4046:$AC4046)),8),F3999)</f>
        <v>17</v>
      </c>
      <c r="G4000">
        <f>IF(D4000="OVERALL",IFERROR(LOOKUP(2,1/('Tracker&amp;Invoice'!$H4046:$AC4046&lt;&gt;""),COLUMN('Tracker&amp;Invoice'!$H4046:$AC4046)),8),G4001)</f>
        <v>16</v>
      </c>
      <c r="H4000">
        <f t="shared" si="124"/>
        <v>17</v>
      </c>
      <c r="I4000" s="29">
        <f>IF(D4000="INVOICE",SUM('Tracker&amp;Invoice'!$H4046:INDEX('Tracker&amp;Invoice'!$A4046:$AC4046,1,H4000)),0)</f>
        <v>0</v>
      </c>
      <c r="J4000" s="29">
        <f>IF(D4000="OVERALL",SUM('Tracker&amp;Invoice'!$H4046:$AC4046),0)</f>
        <v>0</v>
      </c>
    </row>
    <row r="4001" spans="1:10">
      <c r="A4001" t="e">
        <f t="shared" si="125"/>
        <v>#REF!</v>
      </c>
      <c r="B4001">
        <f>IF(AND('Tracker&amp;Invoice'!A4047&lt;&gt;"",'Tracker&amp;Invoice'!A4047&lt;&gt;"ITEM",'Tracker&amp;Invoice'!A4045="ITEM"),1,0)</f>
        <v>0</v>
      </c>
      <c r="C4001" t="str">
        <f>IF(B4001=1,'Tracker&amp;Invoice'!A4047,C4000)</f>
        <v>BQ-205</v>
      </c>
      <c r="D4001" t="str">
        <f>IF(LEFT(TRIM('Tracker&amp;Invoice'!B4047),9)="INVOICE #","INVOICE",IF(TRIM('Tracker&amp;Invoice'!B4047)="Overall Completion INVOICE","OVERALL",""))</f>
        <v/>
      </c>
      <c r="E4001" t="str">
        <f>IF(D4001="INVOICE",VALUE(MID(TRIM('Tracker&amp;Invoice'!B4047),10,10)),"")</f>
        <v/>
      </c>
      <c r="F4001">
        <f>IF(B4001=1,IFERROR(LOOKUP(2,1/('Tracker&amp;Invoice'!$H4047:$AC4047&lt;&gt;""),COLUMN('Tracker&amp;Invoice'!$H4047:$AC4047)),8),F4000)</f>
        <v>17</v>
      </c>
      <c r="G4001">
        <f>IF(D4001="OVERALL",IFERROR(LOOKUP(2,1/('Tracker&amp;Invoice'!$H4047:$AC4047&lt;&gt;""),COLUMN('Tracker&amp;Invoice'!$H4047:$AC4047)),8),G4002)</f>
        <v>16</v>
      </c>
      <c r="H4001">
        <f t="shared" si="124"/>
        <v>17</v>
      </c>
      <c r="I4001" s="29">
        <f>IF(D4001="INVOICE",SUM('Tracker&amp;Invoice'!$H4047:INDEX('Tracker&amp;Invoice'!$A4047:$AC4047,1,H4001)),0)</f>
        <v>0</v>
      </c>
      <c r="J4001" s="29">
        <f>IF(D4001="OVERALL",SUM('Tracker&amp;Invoice'!$H4047:$AC4047),0)</f>
        <v>0</v>
      </c>
    </row>
    <row r="4002" spans="1:10">
      <c r="A4002" t="e">
        <f t="shared" si="125"/>
        <v>#REF!</v>
      </c>
      <c r="B4002">
        <f>IF(AND('Tracker&amp;Invoice'!A4048&lt;&gt;"",'Tracker&amp;Invoice'!A4048&lt;&gt;"ITEM",'Tracker&amp;Invoice'!A4046="ITEM"),1,0)</f>
        <v>0</v>
      </c>
      <c r="C4002" t="str">
        <f>IF(B4002=1,'Tracker&amp;Invoice'!A4048,C4001)</f>
        <v>BQ-205</v>
      </c>
      <c r="D4002" t="str">
        <f>IF(LEFT(TRIM('Tracker&amp;Invoice'!B4048),9)="INVOICE #","INVOICE",IF(TRIM('Tracker&amp;Invoice'!B4048)="Overall Completion INVOICE","OVERALL",""))</f>
        <v/>
      </c>
      <c r="E4002" t="str">
        <f>IF(D4002="INVOICE",VALUE(MID(TRIM('Tracker&amp;Invoice'!B4048),10,10)),"")</f>
        <v/>
      </c>
      <c r="F4002">
        <f>IF(B4002=1,IFERROR(LOOKUP(2,1/('Tracker&amp;Invoice'!$H4048:$AC4048&lt;&gt;""),COLUMN('Tracker&amp;Invoice'!$H4048:$AC4048)),8),F4001)</f>
        <v>17</v>
      </c>
      <c r="G4002">
        <f>IF(D4002="OVERALL",IFERROR(LOOKUP(2,1/('Tracker&amp;Invoice'!$H4048:$AC4048&lt;&gt;""),COLUMN('Tracker&amp;Invoice'!$H4048:$AC4048)),8),G4003)</f>
        <v>16</v>
      </c>
      <c r="H4002">
        <f t="shared" si="124"/>
        <v>17</v>
      </c>
      <c r="I4002" s="29">
        <f>IF(D4002="INVOICE",SUM('Tracker&amp;Invoice'!$H4048:INDEX('Tracker&amp;Invoice'!$A4048:$AC4048,1,H4002)),0)</f>
        <v>0</v>
      </c>
      <c r="J4002" s="29">
        <f>IF(D4002="OVERALL",SUM('Tracker&amp;Invoice'!$H4048:$AC4048),0)</f>
        <v>0</v>
      </c>
    </row>
    <row r="4003" spans="1:10">
      <c r="A4003" t="e">
        <f t="shared" si="125"/>
        <v>#REF!</v>
      </c>
      <c r="B4003">
        <f>IF(AND('Tracker&amp;Invoice'!A4049&lt;&gt;"",'Tracker&amp;Invoice'!A4049&lt;&gt;"ITEM",'Tracker&amp;Invoice'!A4047="ITEM"),1,0)</f>
        <v>0</v>
      </c>
      <c r="C4003" t="str">
        <f>IF(B4003=1,'Tracker&amp;Invoice'!A4049,C4002)</f>
        <v>BQ-205</v>
      </c>
      <c r="D4003" t="str">
        <f>IF(LEFT(TRIM('Tracker&amp;Invoice'!B4049),9)="INVOICE #","INVOICE",IF(TRIM('Tracker&amp;Invoice'!B4049)="Overall Completion INVOICE","OVERALL",""))</f>
        <v/>
      </c>
      <c r="E4003" t="str">
        <f>IF(D4003="INVOICE",VALUE(MID(TRIM('Tracker&amp;Invoice'!B4049),10,10)),"")</f>
        <v/>
      </c>
      <c r="F4003">
        <f>IF(B4003=1,IFERROR(LOOKUP(2,1/('Tracker&amp;Invoice'!$H4049:$AC4049&lt;&gt;""),COLUMN('Tracker&amp;Invoice'!$H4049:$AC4049)),8),F4002)</f>
        <v>17</v>
      </c>
      <c r="G4003">
        <f>IF(D4003="OVERALL",IFERROR(LOOKUP(2,1/('Tracker&amp;Invoice'!$H4049:$AC4049&lt;&gt;""),COLUMN('Tracker&amp;Invoice'!$H4049:$AC4049)),8),G4004)</f>
        <v>16</v>
      </c>
      <c r="H4003">
        <f t="shared" si="124"/>
        <v>17</v>
      </c>
      <c r="I4003" s="29">
        <f>IF(D4003="INVOICE",SUM('Tracker&amp;Invoice'!$H4049:INDEX('Tracker&amp;Invoice'!$A4049:$AC4049,1,H4003)),0)</f>
        <v>0</v>
      </c>
      <c r="J4003" s="29">
        <f>IF(D4003="OVERALL",SUM('Tracker&amp;Invoice'!$H4049:$AC4049),0)</f>
        <v>0</v>
      </c>
    </row>
    <row r="4004" spans="1:10">
      <c r="A4004" t="e">
        <f t="shared" si="125"/>
        <v>#REF!</v>
      </c>
      <c r="B4004">
        <f>IF(AND('Tracker&amp;Invoice'!A4050&lt;&gt;"",'Tracker&amp;Invoice'!A4050&lt;&gt;"ITEM",'Tracker&amp;Invoice'!A4048="ITEM"),1,0)</f>
        <v>0</v>
      </c>
      <c r="C4004" t="str">
        <f>IF(B4004=1,'Tracker&amp;Invoice'!A4050,C4003)</f>
        <v>BQ-205</v>
      </c>
      <c r="D4004" t="str">
        <f>IF(LEFT(TRIM('Tracker&amp;Invoice'!B4050),9)="INVOICE #","INVOICE",IF(TRIM('Tracker&amp;Invoice'!B4050)="Overall Completion INVOICE","OVERALL",""))</f>
        <v/>
      </c>
      <c r="E4004" t="str">
        <f>IF(D4004="INVOICE",VALUE(MID(TRIM('Tracker&amp;Invoice'!B4050),10,10)),"")</f>
        <v/>
      </c>
      <c r="F4004">
        <f>IF(B4004=1,IFERROR(LOOKUP(2,1/('Tracker&amp;Invoice'!$H4050:$AC4050&lt;&gt;""),COLUMN('Tracker&amp;Invoice'!$H4050:$AC4050)),8),F4003)</f>
        <v>17</v>
      </c>
      <c r="G4004">
        <f>IF(D4004="OVERALL",IFERROR(LOOKUP(2,1/('Tracker&amp;Invoice'!$H4050:$AC4050&lt;&gt;""),COLUMN('Tracker&amp;Invoice'!$H4050:$AC4050)),8),G4005)</f>
        <v>16</v>
      </c>
      <c r="H4004">
        <f t="shared" si="124"/>
        <v>17</v>
      </c>
      <c r="I4004" s="29">
        <f>IF(D4004="INVOICE",SUM('Tracker&amp;Invoice'!$H4050:INDEX('Tracker&amp;Invoice'!$A4050:$AC4050,1,H4004)),0)</f>
        <v>0</v>
      </c>
      <c r="J4004" s="29">
        <f>IF(D4004="OVERALL",SUM('Tracker&amp;Invoice'!$H4050:$AC4050),0)</f>
        <v>0</v>
      </c>
    </row>
    <row r="4005" spans="1:10">
      <c r="A4005" t="e">
        <f t="shared" si="125"/>
        <v>#REF!</v>
      </c>
      <c r="B4005">
        <f>IF(AND('Tracker&amp;Invoice'!A4051&lt;&gt;"",'Tracker&amp;Invoice'!A4051&lt;&gt;"ITEM",'Tracker&amp;Invoice'!A4049="ITEM"),1,0)</f>
        <v>0</v>
      </c>
      <c r="C4005" t="str">
        <f>IF(B4005=1,'Tracker&amp;Invoice'!A4051,C4004)</f>
        <v>BQ-205</v>
      </c>
      <c r="D4005" t="str">
        <f>IF(LEFT(TRIM('Tracker&amp;Invoice'!B4051),9)="INVOICE #","INVOICE",IF(TRIM('Tracker&amp;Invoice'!B4051)="Overall Completion INVOICE","OVERALL",""))</f>
        <v/>
      </c>
      <c r="E4005" t="str">
        <f>IF(D4005="INVOICE",VALUE(MID(TRIM('Tracker&amp;Invoice'!B4051),10,10)),"")</f>
        <v/>
      </c>
      <c r="F4005">
        <f>IF(B4005=1,IFERROR(LOOKUP(2,1/('Tracker&amp;Invoice'!$H4051:$AC4051&lt;&gt;""),COLUMN('Tracker&amp;Invoice'!$H4051:$AC4051)),8),F4004)</f>
        <v>17</v>
      </c>
      <c r="G4005">
        <f>IF(D4005="OVERALL",IFERROR(LOOKUP(2,1/('Tracker&amp;Invoice'!$H4051:$AC4051&lt;&gt;""),COLUMN('Tracker&amp;Invoice'!$H4051:$AC4051)),8),G4006)</f>
        <v>16</v>
      </c>
      <c r="H4005">
        <f t="shared" si="124"/>
        <v>17</v>
      </c>
      <c r="I4005" s="29">
        <f>IF(D4005="INVOICE",SUM('Tracker&amp;Invoice'!$H4051:INDEX('Tracker&amp;Invoice'!$A4051:$AC4051,1,H4005)),0)</f>
        <v>0</v>
      </c>
      <c r="J4005" s="29">
        <f>IF(D4005="OVERALL",SUM('Tracker&amp;Invoice'!$H4051:$AC4051),0)</f>
        <v>0</v>
      </c>
    </row>
    <row r="4006" spans="1:10">
      <c r="A4006" t="e">
        <f t="shared" si="125"/>
        <v>#REF!</v>
      </c>
      <c r="B4006">
        <f>IF(AND('Tracker&amp;Invoice'!A4052&lt;&gt;"",'Tracker&amp;Invoice'!A4052&lt;&gt;"ITEM",'Tracker&amp;Invoice'!A4050="ITEM"),1,0)</f>
        <v>0</v>
      </c>
      <c r="C4006" t="str">
        <f>IF(B4006=1,'Tracker&amp;Invoice'!A4052,C4005)</f>
        <v>BQ-205</v>
      </c>
      <c r="D4006" t="str">
        <f>IF(LEFT(TRIM('Tracker&amp;Invoice'!B4052),9)="INVOICE #","INVOICE",IF(TRIM('Tracker&amp;Invoice'!B4052)="Overall Completion INVOICE","OVERALL",""))</f>
        <v/>
      </c>
      <c r="E4006" t="str">
        <f>IF(D4006="INVOICE",VALUE(MID(TRIM('Tracker&amp;Invoice'!B4052),10,10)),"")</f>
        <v/>
      </c>
      <c r="F4006">
        <f>IF(B4006=1,IFERROR(LOOKUP(2,1/('Tracker&amp;Invoice'!$H4052:$AC4052&lt;&gt;""),COLUMN('Tracker&amp;Invoice'!$H4052:$AC4052)),8),F4005)</f>
        <v>17</v>
      </c>
      <c r="G4006">
        <f>IF(D4006="OVERALL",IFERROR(LOOKUP(2,1/('Tracker&amp;Invoice'!$H4052:$AC4052&lt;&gt;""),COLUMN('Tracker&amp;Invoice'!$H4052:$AC4052)),8),G4007)</f>
        <v>16</v>
      </c>
      <c r="H4006">
        <f t="shared" si="124"/>
        <v>17</v>
      </c>
      <c r="I4006" s="29">
        <f>IF(D4006="INVOICE",SUM('Tracker&amp;Invoice'!$H4052:INDEX('Tracker&amp;Invoice'!$A4052:$AC4052,1,H4006)),0)</f>
        <v>0</v>
      </c>
      <c r="J4006" s="29">
        <f>IF(D4006="OVERALL",SUM('Tracker&amp;Invoice'!$H4052:$AC4052),0)</f>
        <v>0</v>
      </c>
    </row>
    <row r="4007" spans="1:10">
      <c r="A4007" t="e">
        <f t="shared" si="125"/>
        <v>#REF!</v>
      </c>
      <c r="B4007">
        <f>IF(AND('Tracker&amp;Invoice'!A4053&lt;&gt;"",'Tracker&amp;Invoice'!A4053&lt;&gt;"ITEM",'Tracker&amp;Invoice'!A4051="ITEM"),1,0)</f>
        <v>1</v>
      </c>
      <c r="C4007" t="str">
        <f>IF(B4007=1,'Tracker&amp;Invoice'!A4053,C4006)</f>
        <v>BQ-206</v>
      </c>
      <c r="D4007" t="str">
        <f>IF(LEFT(TRIM('Tracker&amp;Invoice'!B4053),9)="INVOICE #","INVOICE",IF(TRIM('Tracker&amp;Invoice'!B4053)="Overall Completion INVOICE","OVERALL",""))</f>
        <v/>
      </c>
      <c r="E4007" t="str">
        <f>IF(D4007="INVOICE",VALUE(MID(TRIM('Tracker&amp;Invoice'!B4053),10,10)),"")</f>
        <v/>
      </c>
      <c r="F4007">
        <f>IF(B4007=1,IFERROR(LOOKUP(2,1/('Tracker&amp;Invoice'!$H4053:$AC4053&lt;&gt;""),COLUMN('Tracker&amp;Invoice'!$H4053:$AC4053)),8),F4006)</f>
        <v>15</v>
      </c>
      <c r="G4007">
        <f>IF(D4007="OVERALL",IFERROR(LOOKUP(2,1/('Tracker&amp;Invoice'!$H4053:$AC4053&lt;&gt;""),COLUMN('Tracker&amp;Invoice'!$H4053:$AC4053)),8),G4008)</f>
        <v>16</v>
      </c>
      <c r="H4007">
        <f t="shared" si="124"/>
        <v>16</v>
      </c>
      <c r="I4007" s="29">
        <f>IF(D4007="INVOICE",SUM('Tracker&amp;Invoice'!$H4053:INDEX('Tracker&amp;Invoice'!$A4053:$AC4053,1,H4007)),0)</f>
        <v>0</v>
      </c>
      <c r="J4007" s="29">
        <f>IF(D4007="OVERALL",SUM('Tracker&amp;Invoice'!$H4053:$AC4053),0)</f>
        <v>0</v>
      </c>
    </row>
    <row r="4008" spans="1:10">
      <c r="A4008" t="e">
        <f t="shared" si="125"/>
        <v>#REF!</v>
      </c>
      <c r="B4008">
        <f>IF(AND('Tracker&amp;Invoice'!A4054&lt;&gt;"",'Tracker&amp;Invoice'!A4054&lt;&gt;"ITEM",'Tracker&amp;Invoice'!A4052="ITEM"),1,0)</f>
        <v>0</v>
      </c>
      <c r="C4008" t="str">
        <f>IF(B4008=1,'Tracker&amp;Invoice'!A4054,C4007)</f>
        <v>BQ-206</v>
      </c>
      <c r="D4008" t="str">
        <f>IF(LEFT(TRIM('Tracker&amp;Invoice'!B4054),9)="INVOICE #","INVOICE",IF(TRIM('Tracker&amp;Invoice'!B4054)="Overall Completion INVOICE","OVERALL",""))</f>
        <v/>
      </c>
      <c r="E4008" t="str">
        <f>IF(D4008="INVOICE",VALUE(MID(TRIM('Tracker&amp;Invoice'!B4054),10,10)),"")</f>
        <v/>
      </c>
      <c r="F4008">
        <f>IF(B4008=1,IFERROR(LOOKUP(2,1/('Tracker&amp;Invoice'!$H4054:$AC4054&lt;&gt;""),COLUMN('Tracker&amp;Invoice'!$H4054:$AC4054)),8),F4007)</f>
        <v>15</v>
      </c>
      <c r="G4008">
        <f>IF(D4008="OVERALL",IFERROR(LOOKUP(2,1/('Tracker&amp;Invoice'!$H4054:$AC4054&lt;&gt;""),COLUMN('Tracker&amp;Invoice'!$H4054:$AC4054)),8),G4009)</f>
        <v>16</v>
      </c>
      <c r="H4008">
        <f t="shared" si="124"/>
        <v>16</v>
      </c>
      <c r="I4008" s="29">
        <f>IF(D4008="INVOICE",SUM('Tracker&amp;Invoice'!$H4054:INDEX('Tracker&amp;Invoice'!$A4054:$AC4054,1,H4008)),0)</f>
        <v>0</v>
      </c>
      <c r="J4008" s="29">
        <f>IF(D4008="OVERALL",SUM('Tracker&amp;Invoice'!$H4054:$AC4054),0)</f>
        <v>0</v>
      </c>
    </row>
    <row r="4009" spans="1:10">
      <c r="A4009" t="e">
        <f t="shared" si="125"/>
        <v>#REF!</v>
      </c>
      <c r="B4009">
        <f>IF(AND('Tracker&amp;Invoice'!A4055&lt;&gt;"",'Tracker&amp;Invoice'!A4055&lt;&gt;"ITEM",'Tracker&amp;Invoice'!A4053="ITEM"),1,0)</f>
        <v>0</v>
      </c>
      <c r="C4009" t="str">
        <f>IF(B4009=1,'Tracker&amp;Invoice'!A4055,C4008)</f>
        <v>BQ-206</v>
      </c>
      <c r="D4009" t="str">
        <f>IF(LEFT(TRIM('Tracker&amp;Invoice'!B4055),9)="INVOICE #","INVOICE",IF(TRIM('Tracker&amp;Invoice'!B4055)="Overall Completion INVOICE","OVERALL",""))</f>
        <v/>
      </c>
      <c r="E4009" t="str">
        <f>IF(D4009="INVOICE",VALUE(MID(TRIM('Tracker&amp;Invoice'!B4055),10,10)),"")</f>
        <v/>
      </c>
      <c r="F4009">
        <f>IF(B4009=1,IFERROR(LOOKUP(2,1/('Tracker&amp;Invoice'!$H4055:$AC4055&lt;&gt;""),COLUMN('Tracker&amp;Invoice'!$H4055:$AC4055)),8),F4008)</f>
        <v>15</v>
      </c>
      <c r="G4009">
        <f>IF(D4009="OVERALL",IFERROR(LOOKUP(2,1/('Tracker&amp;Invoice'!$H4055:$AC4055&lt;&gt;""),COLUMN('Tracker&amp;Invoice'!$H4055:$AC4055)),8),G4010)</f>
        <v>16</v>
      </c>
      <c r="H4009">
        <f t="shared" si="124"/>
        <v>16</v>
      </c>
      <c r="I4009" s="29">
        <f>IF(D4009="INVOICE",SUM('Tracker&amp;Invoice'!$H4055:INDEX('Tracker&amp;Invoice'!$A4055:$AC4055,1,H4009)),0)</f>
        <v>0</v>
      </c>
      <c r="J4009" s="29">
        <f>IF(D4009="OVERALL",SUM('Tracker&amp;Invoice'!$H4055:$AC4055),0)</f>
        <v>0</v>
      </c>
    </row>
    <row r="4010" spans="1:10">
      <c r="A4010" t="e">
        <f t="shared" si="125"/>
        <v>#REF!</v>
      </c>
      <c r="B4010">
        <f>IF(AND('Tracker&amp;Invoice'!A4056&lt;&gt;"",'Tracker&amp;Invoice'!A4056&lt;&gt;"ITEM",'Tracker&amp;Invoice'!A4054="ITEM"),1,0)</f>
        <v>0</v>
      </c>
      <c r="C4010" t="str">
        <f>IF(B4010=1,'Tracker&amp;Invoice'!A4056,C4009)</f>
        <v>BQ-206</v>
      </c>
      <c r="D4010" t="str">
        <f>IF(LEFT(TRIM('Tracker&amp;Invoice'!B4056),9)="INVOICE #","INVOICE",IF(TRIM('Tracker&amp;Invoice'!B4056)="Overall Completion INVOICE","OVERALL",""))</f>
        <v>INVOICE</v>
      </c>
      <c r="E4010">
        <f>IF(D4010="INVOICE",VALUE(MID(TRIM('Tracker&amp;Invoice'!B4056),10,10)),"")</f>
        <v>24</v>
      </c>
      <c r="F4010">
        <f>IF(B4010=1,IFERROR(LOOKUP(2,1/('Tracker&amp;Invoice'!$H4056:$AC4056&lt;&gt;""),COLUMN('Tracker&amp;Invoice'!$H4056:$AC4056)),8),F4009)</f>
        <v>15</v>
      </c>
      <c r="G4010">
        <f>IF(D4010="OVERALL",IFERROR(LOOKUP(2,1/('Tracker&amp;Invoice'!$H4056:$AC4056&lt;&gt;""),COLUMN('Tracker&amp;Invoice'!$H4056:$AC4056)),8),G4011)</f>
        <v>16</v>
      </c>
      <c r="H4010">
        <f t="shared" si="124"/>
        <v>16</v>
      </c>
      <c r="I4010" s="29">
        <f>IF(D4010="INVOICE",SUM('Tracker&amp;Invoice'!$H4056:INDEX('Tracker&amp;Invoice'!$A4056:$AC4056,1,H4010)),0)</f>
        <v>7975.0000000000009</v>
      </c>
      <c r="J4010" s="29">
        <f>IF(D4010="OVERALL",SUM('Tracker&amp;Invoice'!$H4056:$AC4056),0)</f>
        <v>0</v>
      </c>
    </row>
    <row r="4011" spans="1:10">
      <c r="A4011" t="e">
        <f t="shared" si="125"/>
        <v>#REF!</v>
      </c>
      <c r="B4011">
        <f>IF(AND('Tracker&amp;Invoice'!A4057&lt;&gt;"",'Tracker&amp;Invoice'!A4057&lt;&gt;"ITEM",'Tracker&amp;Invoice'!A4055="ITEM"),1,0)</f>
        <v>0</v>
      </c>
      <c r="C4011" t="str">
        <f>IF(B4011=1,'Tracker&amp;Invoice'!A4057,C4010)</f>
        <v>BQ-206</v>
      </c>
      <c r="D4011" t="str">
        <f>IF(LEFT(TRIM('Tracker&amp;Invoice'!B4057),9)="INVOICE #","INVOICE",IF(TRIM('Tracker&amp;Invoice'!B4057)="Overall Completion INVOICE","OVERALL",""))</f>
        <v/>
      </c>
      <c r="E4011" t="str">
        <f>IF(D4011="INVOICE",VALUE(MID(TRIM('Tracker&amp;Invoice'!B4057),10,10)),"")</f>
        <v/>
      </c>
      <c r="F4011">
        <f>IF(B4011=1,IFERROR(LOOKUP(2,1/('Tracker&amp;Invoice'!$H4057:$AC4057&lt;&gt;""),COLUMN('Tracker&amp;Invoice'!$H4057:$AC4057)),8),F4010)</f>
        <v>15</v>
      </c>
      <c r="G4011">
        <f>IF(D4011="OVERALL",IFERROR(LOOKUP(2,1/('Tracker&amp;Invoice'!$H4057:$AC4057&lt;&gt;""),COLUMN('Tracker&amp;Invoice'!$H4057:$AC4057)),8),G4012)</f>
        <v>16</v>
      </c>
      <c r="H4011">
        <f t="shared" si="124"/>
        <v>16</v>
      </c>
      <c r="I4011" s="29">
        <f>IF(D4011="INVOICE",SUM('Tracker&amp;Invoice'!$H4057:INDEX('Tracker&amp;Invoice'!$A4057:$AC4057,1,H4011)),0)</f>
        <v>0</v>
      </c>
      <c r="J4011" s="29">
        <f>IF(D4011="OVERALL",SUM('Tracker&amp;Invoice'!$H4057:$AC4057),0)</f>
        <v>0</v>
      </c>
    </row>
    <row r="4012" spans="1:10">
      <c r="A4012" t="e">
        <f t="shared" si="125"/>
        <v>#REF!</v>
      </c>
      <c r="B4012">
        <f>IF(AND('Tracker&amp;Invoice'!A4058&lt;&gt;"",'Tracker&amp;Invoice'!A4058&lt;&gt;"ITEM",'Tracker&amp;Invoice'!A4056="ITEM"),1,0)</f>
        <v>0</v>
      </c>
      <c r="C4012" t="str">
        <f>IF(B4012=1,'Tracker&amp;Invoice'!A4058,C4011)</f>
        <v>BQ-206</v>
      </c>
      <c r="D4012" t="str">
        <f>IF(LEFT(TRIM('Tracker&amp;Invoice'!B4058),9)="INVOICE #","INVOICE",IF(TRIM('Tracker&amp;Invoice'!B4058)="Overall Completion INVOICE","OVERALL",""))</f>
        <v>INVOICE</v>
      </c>
      <c r="E4012">
        <f>IF(D4012="INVOICE",VALUE(MID(TRIM('Tracker&amp;Invoice'!B4058),10,10)),"")</f>
        <v>27</v>
      </c>
      <c r="F4012">
        <f>IF(B4012=1,IFERROR(LOOKUP(2,1/('Tracker&amp;Invoice'!$H4058:$AC4058&lt;&gt;""),COLUMN('Tracker&amp;Invoice'!$H4058:$AC4058)),8),F4011)</f>
        <v>15</v>
      </c>
      <c r="G4012">
        <f>IF(D4012="OVERALL",IFERROR(LOOKUP(2,1/('Tracker&amp;Invoice'!$H4058:$AC4058&lt;&gt;""),COLUMN('Tracker&amp;Invoice'!$H4058:$AC4058)),8),G4013)</f>
        <v>16</v>
      </c>
      <c r="H4012">
        <f t="shared" si="124"/>
        <v>16</v>
      </c>
      <c r="I4012" s="29">
        <f>IF(D4012="INVOICE",SUM('Tracker&amp;Invoice'!$H4058:INDEX('Tracker&amp;Invoice'!$A4058:$AC4058,1,H4012)),0)</f>
        <v>2247.5</v>
      </c>
      <c r="J4012" s="29">
        <f>IF(D4012="OVERALL",SUM('Tracker&amp;Invoice'!$H4058:$AC4058),0)</f>
        <v>0</v>
      </c>
    </row>
    <row r="4013" spans="1:10">
      <c r="A4013" t="e">
        <f t="shared" si="125"/>
        <v>#REF!</v>
      </c>
      <c r="B4013">
        <f>IF(AND('Tracker&amp;Invoice'!A4059&lt;&gt;"",'Tracker&amp;Invoice'!A4059&lt;&gt;"ITEM",'Tracker&amp;Invoice'!A4057="ITEM"),1,0)</f>
        <v>0</v>
      </c>
      <c r="C4013" t="str">
        <f>IF(B4013=1,'Tracker&amp;Invoice'!A4059,C4012)</f>
        <v>BQ-206</v>
      </c>
      <c r="D4013" t="str">
        <f>IF(LEFT(TRIM('Tracker&amp;Invoice'!B4059),9)="INVOICE #","INVOICE",IF(TRIM('Tracker&amp;Invoice'!B4059)="Overall Completion INVOICE","OVERALL",""))</f>
        <v/>
      </c>
      <c r="E4013" t="str">
        <f>IF(D4013="INVOICE",VALUE(MID(TRIM('Tracker&amp;Invoice'!B4059),10,10)),"")</f>
        <v/>
      </c>
      <c r="F4013">
        <f>IF(B4013=1,IFERROR(LOOKUP(2,1/('Tracker&amp;Invoice'!$H4059:$AC4059&lt;&gt;""),COLUMN('Tracker&amp;Invoice'!$H4059:$AC4059)),8),F4012)</f>
        <v>15</v>
      </c>
      <c r="G4013">
        <f>IF(D4013="OVERALL",IFERROR(LOOKUP(2,1/('Tracker&amp;Invoice'!$H4059:$AC4059&lt;&gt;""),COLUMN('Tracker&amp;Invoice'!$H4059:$AC4059)),8),G4014)</f>
        <v>16</v>
      </c>
      <c r="H4013">
        <f t="shared" si="124"/>
        <v>16</v>
      </c>
      <c r="I4013" s="29">
        <f>IF(D4013="INVOICE",SUM('Tracker&amp;Invoice'!$H4059:INDEX('Tracker&amp;Invoice'!$A4059:$AC4059,1,H4013)),0)</f>
        <v>0</v>
      </c>
      <c r="J4013" s="29">
        <f>IF(D4013="OVERALL",SUM('Tracker&amp;Invoice'!$H4059:$AC4059),0)</f>
        <v>0</v>
      </c>
    </row>
    <row r="4014" spans="1:10">
      <c r="A4014" t="e">
        <f t="shared" si="125"/>
        <v>#REF!</v>
      </c>
      <c r="B4014">
        <f>IF(AND('Tracker&amp;Invoice'!A4060&lt;&gt;"",'Tracker&amp;Invoice'!A4060&lt;&gt;"ITEM",'Tracker&amp;Invoice'!A4058="ITEM"),1,0)</f>
        <v>0</v>
      </c>
      <c r="C4014" t="str">
        <f>IF(B4014=1,'Tracker&amp;Invoice'!A4060,C4013)</f>
        <v>BQ-206</v>
      </c>
      <c r="D4014" t="str">
        <f>IF(LEFT(TRIM('Tracker&amp;Invoice'!B4060),9)="INVOICE #","INVOICE",IF(TRIM('Tracker&amp;Invoice'!B4060)="Overall Completion INVOICE","OVERALL",""))</f>
        <v>INVOICE</v>
      </c>
      <c r="E4014">
        <f>IF(D4014="INVOICE",VALUE(MID(TRIM('Tracker&amp;Invoice'!B4060),10,10)),"")</f>
        <v>28</v>
      </c>
      <c r="F4014">
        <f>IF(B4014=1,IFERROR(LOOKUP(2,1/('Tracker&amp;Invoice'!$H4060:$AC4060&lt;&gt;""),COLUMN('Tracker&amp;Invoice'!$H4060:$AC4060)),8),F4013)</f>
        <v>15</v>
      </c>
      <c r="G4014">
        <f>IF(D4014="OVERALL",IFERROR(LOOKUP(2,1/('Tracker&amp;Invoice'!$H4060:$AC4060&lt;&gt;""),COLUMN('Tracker&amp;Invoice'!$H4060:$AC4060)),8),G4015)</f>
        <v>16</v>
      </c>
      <c r="H4014">
        <f t="shared" si="124"/>
        <v>16</v>
      </c>
      <c r="I4014" s="29">
        <f>IF(D4014="INVOICE",SUM('Tracker&amp;Invoice'!$H4060:INDEX('Tracker&amp;Invoice'!$A4060:$AC4060,1,H4014)),0)</f>
        <v>652.5</v>
      </c>
      <c r="J4014" s="29">
        <f>IF(D4014="OVERALL",SUM('Tracker&amp;Invoice'!$H4060:$AC4060),0)</f>
        <v>0</v>
      </c>
    </row>
    <row r="4015" spans="1:10">
      <c r="A4015" t="e">
        <f t="shared" si="125"/>
        <v>#REF!</v>
      </c>
      <c r="B4015">
        <f>IF(AND('Tracker&amp;Invoice'!A4061&lt;&gt;"",'Tracker&amp;Invoice'!A4061&lt;&gt;"ITEM",'Tracker&amp;Invoice'!A4059="ITEM"),1,0)</f>
        <v>0</v>
      </c>
      <c r="C4015" t="str">
        <f>IF(B4015=1,'Tracker&amp;Invoice'!A4061,C4014)</f>
        <v>BQ-206</v>
      </c>
      <c r="D4015" t="str">
        <f>IF(LEFT(TRIM('Tracker&amp;Invoice'!B4061),9)="INVOICE #","INVOICE",IF(TRIM('Tracker&amp;Invoice'!B4061)="Overall Completion INVOICE","OVERALL",""))</f>
        <v/>
      </c>
      <c r="E4015" t="str">
        <f>IF(D4015="INVOICE",VALUE(MID(TRIM('Tracker&amp;Invoice'!B4061),10,10)),"")</f>
        <v/>
      </c>
      <c r="F4015">
        <f>IF(B4015=1,IFERROR(LOOKUP(2,1/('Tracker&amp;Invoice'!$H4061:$AC4061&lt;&gt;""),COLUMN('Tracker&amp;Invoice'!$H4061:$AC4061)),8),F4014)</f>
        <v>15</v>
      </c>
      <c r="G4015">
        <f>IF(D4015="OVERALL",IFERROR(LOOKUP(2,1/('Tracker&amp;Invoice'!$H4061:$AC4061&lt;&gt;""),COLUMN('Tracker&amp;Invoice'!$H4061:$AC4061)),8),G4016)</f>
        <v>16</v>
      </c>
      <c r="H4015">
        <f t="shared" si="124"/>
        <v>16</v>
      </c>
      <c r="I4015" s="29">
        <f>IF(D4015="INVOICE",SUM('Tracker&amp;Invoice'!$H4061:INDEX('Tracker&amp;Invoice'!$A4061:$AC4061,1,H4015)),0)</f>
        <v>0</v>
      </c>
      <c r="J4015" s="29">
        <f>IF(D4015="OVERALL",SUM('Tracker&amp;Invoice'!$H4061:$AC4061),0)</f>
        <v>0</v>
      </c>
    </row>
    <row r="4016" spans="1:10">
      <c r="A4016" t="e">
        <f t="shared" si="125"/>
        <v>#REF!</v>
      </c>
      <c r="B4016">
        <f>IF(AND('Tracker&amp;Invoice'!A4062&lt;&gt;"",'Tracker&amp;Invoice'!A4062&lt;&gt;"ITEM",'Tracker&amp;Invoice'!A4060="ITEM"),1,0)</f>
        <v>0</v>
      </c>
      <c r="C4016" t="str">
        <f>IF(B4016=1,'Tracker&amp;Invoice'!A4062,C4015)</f>
        <v>BQ-206</v>
      </c>
      <c r="D4016" t="str">
        <f>IF(LEFT(TRIM('Tracker&amp;Invoice'!B4062),9)="INVOICE #","INVOICE",IF(TRIM('Tracker&amp;Invoice'!B4062)="Overall Completion INVOICE","OVERALL",""))</f>
        <v/>
      </c>
      <c r="E4016" t="str">
        <f>IF(D4016="INVOICE",VALUE(MID(TRIM('Tracker&amp;Invoice'!B4062),10,10)),"")</f>
        <v/>
      </c>
      <c r="F4016">
        <f>IF(B4016=1,IFERROR(LOOKUP(2,1/('Tracker&amp;Invoice'!$H4062:$AC4062&lt;&gt;""),COLUMN('Tracker&amp;Invoice'!$H4062:$AC4062)),8),F4015)</f>
        <v>15</v>
      </c>
      <c r="G4016">
        <f>IF(D4016="OVERALL",IFERROR(LOOKUP(2,1/('Tracker&amp;Invoice'!$H4062:$AC4062&lt;&gt;""),COLUMN('Tracker&amp;Invoice'!$H4062:$AC4062)),8),G4017)</f>
        <v>16</v>
      </c>
      <c r="H4016">
        <f t="shared" si="124"/>
        <v>16</v>
      </c>
      <c r="I4016" s="29">
        <f>IF(D4016="INVOICE",SUM('Tracker&amp;Invoice'!$H4062:INDEX('Tracker&amp;Invoice'!$A4062:$AC4062,1,H4016)),0)</f>
        <v>0</v>
      </c>
      <c r="J4016" s="29">
        <f>IF(D4016="OVERALL",SUM('Tracker&amp;Invoice'!$H4062:$AC4062),0)</f>
        <v>0</v>
      </c>
    </row>
    <row r="4017" spans="1:10">
      <c r="A4017" t="e">
        <f t="shared" si="125"/>
        <v>#REF!</v>
      </c>
      <c r="B4017">
        <f>IF(AND('Tracker&amp;Invoice'!A4063&lt;&gt;"",'Tracker&amp;Invoice'!A4063&lt;&gt;"ITEM",'Tracker&amp;Invoice'!A4061="ITEM"),1,0)</f>
        <v>0</v>
      </c>
      <c r="C4017" t="str">
        <f>IF(B4017=1,'Tracker&amp;Invoice'!A4063,C4016)</f>
        <v>BQ-206</v>
      </c>
      <c r="D4017" t="str">
        <f>IF(LEFT(TRIM('Tracker&amp;Invoice'!B4063),9)="INVOICE #","INVOICE",IF(TRIM('Tracker&amp;Invoice'!B4063)="Overall Completion INVOICE","OVERALL",""))</f>
        <v/>
      </c>
      <c r="E4017" t="str">
        <f>IF(D4017="INVOICE",VALUE(MID(TRIM('Tracker&amp;Invoice'!B4063),10,10)),"")</f>
        <v/>
      </c>
      <c r="F4017">
        <f>IF(B4017=1,IFERROR(LOOKUP(2,1/('Tracker&amp;Invoice'!$H4063:$AC4063&lt;&gt;""),COLUMN('Tracker&amp;Invoice'!$H4063:$AC4063)),8),F4016)</f>
        <v>15</v>
      </c>
      <c r="G4017">
        <f>IF(D4017="OVERALL",IFERROR(LOOKUP(2,1/('Tracker&amp;Invoice'!$H4063:$AC4063&lt;&gt;""),COLUMN('Tracker&amp;Invoice'!$H4063:$AC4063)),8),G4018)</f>
        <v>16</v>
      </c>
      <c r="H4017">
        <f t="shared" si="124"/>
        <v>16</v>
      </c>
      <c r="I4017" s="29">
        <f>IF(D4017="INVOICE",SUM('Tracker&amp;Invoice'!$H4063:INDEX('Tracker&amp;Invoice'!$A4063:$AC4063,1,H4017)),0)</f>
        <v>0</v>
      </c>
      <c r="J4017" s="29">
        <f>IF(D4017="OVERALL",SUM('Tracker&amp;Invoice'!$H4063:$AC4063),0)</f>
        <v>0</v>
      </c>
    </row>
    <row r="4018" spans="1:10">
      <c r="A4018" t="e">
        <f t="shared" si="125"/>
        <v>#REF!</v>
      </c>
      <c r="B4018">
        <f>IF(AND('Tracker&amp;Invoice'!A4064&lt;&gt;"",'Tracker&amp;Invoice'!A4064&lt;&gt;"ITEM",'Tracker&amp;Invoice'!A4062="ITEM"),1,0)</f>
        <v>0</v>
      </c>
      <c r="C4018" t="str">
        <f>IF(B4018=1,'Tracker&amp;Invoice'!A4064,C4017)</f>
        <v>BQ-206</v>
      </c>
      <c r="D4018" t="str">
        <f>IF(LEFT(TRIM('Tracker&amp;Invoice'!B4064),9)="INVOICE #","INVOICE",IF(TRIM('Tracker&amp;Invoice'!B4064)="Overall Completion INVOICE","OVERALL",""))</f>
        <v/>
      </c>
      <c r="E4018" t="str">
        <f>IF(D4018="INVOICE",VALUE(MID(TRIM('Tracker&amp;Invoice'!B4064),10,10)),"")</f>
        <v/>
      </c>
      <c r="F4018">
        <f>IF(B4018=1,IFERROR(LOOKUP(2,1/('Tracker&amp;Invoice'!$H4064:$AC4064&lt;&gt;""),COLUMN('Tracker&amp;Invoice'!$H4064:$AC4064)),8),F4017)</f>
        <v>15</v>
      </c>
      <c r="G4018">
        <f>IF(D4018="OVERALL",IFERROR(LOOKUP(2,1/('Tracker&amp;Invoice'!$H4064:$AC4064&lt;&gt;""),COLUMN('Tracker&amp;Invoice'!$H4064:$AC4064)),8),G4019)</f>
        <v>16</v>
      </c>
      <c r="H4018">
        <f t="shared" si="124"/>
        <v>16</v>
      </c>
      <c r="I4018" s="29">
        <f>IF(D4018="INVOICE",SUM('Tracker&amp;Invoice'!$H4064:INDEX('Tracker&amp;Invoice'!$A4064:$AC4064,1,H4018)),0)</f>
        <v>0</v>
      </c>
      <c r="J4018" s="29">
        <f>IF(D4018="OVERALL",SUM('Tracker&amp;Invoice'!$H4064:$AC4064),0)</f>
        <v>0</v>
      </c>
    </row>
    <row r="4019" spans="1:10">
      <c r="A4019" t="e">
        <f t="shared" si="125"/>
        <v>#REF!</v>
      </c>
      <c r="B4019">
        <f>IF(AND('Tracker&amp;Invoice'!A4065&lt;&gt;"",'Tracker&amp;Invoice'!A4065&lt;&gt;"ITEM",'Tracker&amp;Invoice'!A4063="ITEM"),1,0)</f>
        <v>0</v>
      </c>
      <c r="C4019" t="str">
        <f>IF(B4019=1,'Tracker&amp;Invoice'!A4065,C4018)</f>
        <v>BQ-206</v>
      </c>
      <c r="D4019" t="str">
        <f>IF(LEFT(TRIM('Tracker&amp;Invoice'!B4065),9)="INVOICE #","INVOICE",IF(TRIM('Tracker&amp;Invoice'!B4065)="Overall Completion INVOICE","OVERALL",""))</f>
        <v/>
      </c>
      <c r="E4019" t="str">
        <f>IF(D4019="INVOICE",VALUE(MID(TRIM('Tracker&amp;Invoice'!B4065),10,10)),"")</f>
        <v/>
      </c>
      <c r="F4019">
        <f>IF(B4019=1,IFERROR(LOOKUP(2,1/('Tracker&amp;Invoice'!$H4065:$AC4065&lt;&gt;""),COLUMN('Tracker&amp;Invoice'!$H4065:$AC4065)),8),F4018)</f>
        <v>15</v>
      </c>
      <c r="G4019">
        <f>IF(D4019="OVERALL",IFERROR(LOOKUP(2,1/('Tracker&amp;Invoice'!$H4065:$AC4065&lt;&gt;""),COLUMN('Tracker&amp;Invoice'!$H4065:$AC4065)),8),G4020)</f>
        <v>16</v>
      </c>
      <c r="H4019">
        <f t="shared" si="124"/>
        <v>16</v>
      </c>
      <c r="I4019" s="29">
        <f>IF(D4019="INVOICE",SUM('Tracker&amp;Invoice'!$H4065:INDEX('Tracker&amp;Invoice'!$A4065:$AC4065,1,H4019)),0)</f>
        <v>0</v>
      </c>
      <c r="J4019" s="29">
        <f>IF(D4019="OVERALL",SUM('Tracker&amp;Invoice'!$H4065:$AC4065),0)</f>
        <v>0</v>
      </c>
    </row>
    <row r="4020" spans="1:10">
      <c r="A4020" t="e">
        <f t="shared" si="125"/>
        <v>#REF!</v>
      </c>
      <c r="B4020">
        <f>IF(AND('Tracker&amp;Invoice'!A4066&lt;&gt;"",'Tracker&amp;Invoice'!A4066&lt;&gt;"ITEM",'Tracker&amp;Invoice'!A4064="ITEM"),1,0)</f>
        <v>0</v>
      </c>
      <c r="C4020" t="str">
        <f>IF(B4020=1,'Tracker&amp;Invoice'!A4066,C4019)</f>
        <v>BQ-206</v>
      </c>
      <c r="D4020" t="str">
        <f>IF(LEFT(TRIM('Tracker&amp;Invoice'!B4066),9)="INVOICE #","INVOICE",IF(TRIM('Tracker&amp;Invoice'!B4066)="Overall Completion INVOICE","OVERALL",""))</f>
        <v>OVERALL</v>
      </c>
      <c r="E4020" t="str">
        <f>IF(D4020="INVOICE",VALUE(MID(TRIM('Tracker&amp;Invoice'!B4066),10,10)),"")</f>
        <v/>
      </c>
      <c r="F4020">
        <f>IF(B4020=1,IFERROR(LOOKUP(2,1/('Tracker&amp;Invoice'!$H4066:$AC4066&lt;&gt;""),COLUMN('Tracker&amp;Invoice'!$H4066:$AC4066)),8),F4019)</f>
        <v>15</v>
      </c>
      <c r="G4020">
        <f>IF(D4020="OVERALL",IFERROR(LOOKUP(2,1/('Tracker&amp;Invoice'!$H4066:$AC4066&lt;&gt;""),COLUMN('Tracker&amp;Invoice'!$H4066:$AC4066)),8),G4021)</f>
        <v>16</v>
      </c>
      <c r="H4020">
        <f t="shared" si="124"/>
        <v>16</v>
      </c>
      <c r="I4020" s="29">
        <f>IF(D4020="INVOICE",SUM('Tracker&amp;Invoice'!$H4066:INDEX('Tracker&amp;Invoice'!$A4066:$AC4066,1,H4020)),0)</f>
        <v>0</v>
      </c>
      <c r="J4020" s="29">
        <f>IF(D4020="OVERALL",SUM('Tracker&amp;Invoice'!$H4066:$AC4066),0)</f>
        <v>10875</v>
      </c>
    </row>
    <row r="4021" spans="1:10">
      <c r="A4021" t="e">
        <f t="shared" si="125"/>
        <v>#REF!</v>
      </c>
      <c r="B4021">
        <f>IF(AND('Tracker&amp;Invoice'!A4067&lt;&gt;"",'Tracker&amp;Invoice'!A4067&lt;&gt;"ITEM",'Tracker&amp;Invoice'!A4065="ITEM"),1,0)</f>
        <v>0</v>
      </c>
      <c r="C4021" t="str">
        <f>IF(B4021=1,'Tracker&amp;Invoice'!A4067,C4020)</f>
        <v>BQ-206</v>
      </c>
      <c r="D4021" t="str">
        <f>IF(LEFT(TRIM('Tracker&amp;Invoice'!B4067),9)="INVOICE #","INVOICE",IF(TRIM('Tracker&amp;Invoice'!B4067)="Overall Completion INVOICE","OVERALL",""))</f>
        <v/>
      </c>
      <c r="E4021" t="str">
        <f>IF(D4021="INVOICE",VALUE(MID(TRIM('Tracker&amp;Invoice'!B4067),10,10)),"")</f>
        <v/>
      </c>
      <c r="F4021">
        <f>IF(B4021=1,IFERROR(LOOKUP(2,1/('Tracker&amp;Invoice'!$H4067:$AC4067&lt;&gt;""),COLUMN('Tracker&amp;Invoice'!$H4067:$AC4067)),8),F4020)</f>
        <v>15</v>
      </c>
      <c r="G4021">
        <f>IF(D4021="OVERALL",IFERROR(LOOKUP(2,1/('Tracker&amp;Invoice'!$H4067:$AC4067&lt;&gt;""),COLUMN('Tracker&amp;Invoice'!$H4067:$AC4067)),8),G4022)</f>
        <v>15</v>
      </c>
      <c r="H4021">
        <f t="shared" si="124"/>
        <v>15</v>
      </c>
      <c r="I4021" s="29">
        <f>IF(D4021="INVOICE",SUM('Tracker&amp;Invoice'!$H4067:INDEX('Tracker&amp;Invoice'!$A4067:$AC4067,1,H4021)),0)</f>
        <v>0</v>
      </c>
      <c r="J4021" s="29">
        <f>IF(D4021="OVERALL",SUM('Tracker&amp;Invoice'!$H4067:$AC4067),0)</f>
        <v>0</v>
      </c>
    </row>
    <row r="4022" spans="1:10">
      <c r="A4022" t="e">
        <f t="shared" si="125"/>
        <v>#REF!</v>
      </c>
      <c r="B4022">
        <f>IF(AND('Tracker&amp;Invoice'!A4068&lt;&gt;"",'Tracker&amp;Invoice'!A4068&lt;&gt;"ITEM",'Tracker&amp;Invoice'!A4066="ITEM"),1,0)</f>
        <v>0</v>
      </c>
      <c r="C4022" t="str">
        <f>IF(B4022=1,'Tracker&amp;Invoice'!A4068,C4021)</f>
        <v>BQ-206</v>
      </c>
      <c r="D4022" t="str">
        <f>IF(LEFT(TRIM('Tracker&amp;Invoice'!B4068),9)="INVOICE #","INVOICE",IF(TRIM('Tracker&amp;Invoice'!B4068)="Overall Completion INVOICE","OVERALL",""))</f>
        <v/>
      </c>
      <c r="E4022" t="str">
        <f>IF(D4022="INVOICE",VALUE(MID(TRIM('Tracker&amp;Invoice'!B4068),10,10)),"")</f>
        <v/>
      </c>
      <c r="F4022">
        <f>IF(B4022=1,IFERROR(LOOKUP(2,1/('Tracker&amp;Invoice'!$H4068:$AC4068&lt;&gt;""),COLUMN('Tracker&amp;Invoice'!$H4068:$AC4068)),8),F4021)</f>
        <v>15</v>
      </c>
      <c r="G4022">
        <f>IF(D4022="OVERALL",IFERROR(LOOKUP(2,1/('Tracker&amp;Invoice'!$H4068:$AC4068&lt;&gt;""),COLUMN('Tracker&amp;Invoice'!$H4068:$AC4068)),8),G4023)</f>
        <v>15</v>
      </c>
      <c r="H4022">
        <f t="shared" si="124"/>
        <v>15</v>
      </c>
      <c r="I4022" s="29">
        <f>IF(D4022="INVOICE",SUM('Tracker&amp;Invoice'!$H4068:INDEX('Tracker&amp;Invoice'!$A4068:$AC4068,1,H4022)),0)</f>
        <v>0</v>
      </c>
      <c r="J4022" s="29">
        <f>IF(D4022="OVERALL",SUM('Tracker&amp;Invoice'!$H4068:$AC4068),0)</f>
        <v>0</v>
      </c>
    </row>
    <row r="4023" spans="1:10">
      <c r="A4023" t="e">
        <f t="shared" si="125"/>
        <v>#REF!</v>
      </c>
      <c r="B4023">
        <f>IF(AND('Tracker&amp;Invoice'!A4069&lt;&gt;"",'Tracker&amp;Invoice'!A4069&lt;&gt;"ITEM",'Tracker&amp;Invoice'!A4067="ITEM"),1,0)</f>
        <v>0</v>
      </c>
      <c r="C4023" t="str">
        <f>IF(B4023=1,'Tracker&amp;Invoice'!A4069,C4022)</f>
        <v>BQ-206</v>
      </c>
      <c r="D4023" t="str">
        <f>IF(LEFT(TRIM('Tracker&amp;Invoice'!B4069),9)="INVOICE #","INVOICE",IF(TRIM('Tracker&amp;Invoice'!B4069)="Overall Completion INVOICE","OVERALL",""))</f>
        <v/>
      </c>
      <c r="E4023" t="str">
        <f>IF(D4023="INVOICE",VALUE(MID(TRIM('Tracker&amp;Invoice'!B4069),10,10)),"")</f>
        <v/>
      </c>
      <c r="F4023">
        <f>IF(B4023=1,IFERROR(LOOKUP(2,1/('Tracker&amp;Invoice'!$H4069:$AC4069&lt;&gt;""),COLUMN('Tracker&amp;Invoice'!$H4069:$AC4069)),8),F4022)</f>
        <v>15</v>
      </c>
      <c r="G4023">
        <f>IF(D4023="OVERALL",IFERROR(LOOKUP(2,1/('Tracker&amp;Invoice'!$H4069:$AC4069&lt;&gt;""),COLUMN('Tracker&amp;Invoice'!$H4069:$AC4069)),8),G4024)</f>
        <v>15</v>
      </c>
      <c r="H4023">
        <f t="shared" si="124"/>
        <v>15</v>
      </c>
      <c r="I4023" s="29">
        <f>IF(D4023="INVOICE",SUM('Tracker&amp;Invoice'!$H4069:INDEX('Tracker&amp;Invoice'!$A4069:$AC4069,1,H4023)),0)</f>
        <v>0</v>
      </c>
      <c r="J4023" s="29">
        <f>IF(D4023="OVERALL",SUM('Tracker&amp;Invoice'!$H4069:$AC4069),0)</f>
        <v>0</v>
      </c>
    </row>
    <row r="4024" spans="1:10">
      <c r="A4024" t="e">
        <f t="shared" si="125"/>
        <v>#REF!</v>
      </c>
      <c r="B4024">
        <f>IF(AND('Tracker&amp;Invoice'!A4070&lt;&gt;"",'Tracker&amp;Invoice'!A4070&lt;&gt;"ITEM",'Tracker&amp;Invoice'!A4068="ITEM"),1,0)</f>
        <v>0</v>
      </c>
      <c r="C4024" t="str">
        <f>IF(B4024=1,'Tracker&amp;Invoice'!A4070,C4023)</f>
        <v>BQ-206</v>
      </c>
      <c r="D4024" t="str">
        <f>IF(LEFT(TRIM('Tracker&amp;Invoice'!B4070),9)="INVOICE #","INVOICE",IF(TRIM('Tracker&amp;Invoice'!B4070)="Overall Completion INVOICE","OVERALL",""))</f>
        <v/>
      </c>
      <c r="E4024" t="str">
        <f>IF(D4024="INVOICE",VALUE(MID(TRIM('Tracker&amp;Invoice'!B4070),10,10)),"")</f>
        <v/>
      </c>
      <c r="F4024">
        <f>IF(B4024=1,IFERROR(LOOKUP(2,1/('Tracker&amp;Invoice'!$H4070:$AC4070&lt;&gt;""),COLUMN('Tracker&amp;Invoice'!$H4070:$AC4070)),8),F4023)</f>
        <v>15</v>
      </c>
      <c r="G4024">
        <f>IF(D4024="OVERALL",IFERROR(LOOKUP(2,1/('Tracker&amp;Invoice'!$H4070:$AC4070&lt;&gt;""),COLUMN('Tracker&amp;Invoice'!$H4070:$AC4070)),8),G4025)</f>
        <v>15</v>
      </c>
      <c r="H4024">
        <f t="shared" si="124"/>
        <v>15</v>
      </c>
      <c r="I4024" s="29">
        <f>IF(D4024="INVOICE",SUM('Tracker&amp;Invoice'!$H4070:INDEX('Tracker&amp;Invoice'!$A4070:$AC4070,1,H4024)),0)</f>
        <v>0</v>
      </c>
      <c r="J4024" s="29">
        <f>IF(D4024="OVERALL",SUM('Tracker&amp;Invoice'!$H4070:$AC4070),0)</f>
        <v>0</v>
      </c>
    </row>
    <row r="4025" spans="1:10">
      <c r="A4025" t="e">
        <f t="shared" si="125"/>
        <v>#REF!</v>
      </c>
      <c r="B4025">
        <f>IF(AND('Tracker&amp;Invoice'!A4071&lt;&gt;"",'Tracker&amp;Invoice'!A4071&lt;&gt;"ITEM",'Tracker&amp;Invoice'!A4069="ITEM"),1,0)</f>
        <v>0</v>
      </c>
      <c r="C4025" t="str">
        <f>IF(B4025=1,'Tracker&amp;Invoice'!A4071,C4024)</f>
        <v>BQ-206</v>
      </c>
      <c r="D4025" t="str">
        <f>IF(LEFT(TRIM('Tracker&amp;Invoice'!B4071),9)="INVOICE #","INVOICE",IF(TRIM('Tracker&amp;Invoice'!B4071)="Overall Completion INVOICE","OVERALL",""))</f>
        <v/>
      </c>
      <c r="E4025" t="str">
        <f>IF(D4025="INVOICE",VALUE(MID(TRIM('Tracker&amp;Invoice'!B4071),10,10)),"")</f>
        <v/>
      </c>
      <c r="F4025">
        <f>IF(B4025=1,IFERROR(LOOKUP(2,1/('Tracker&amp;Invoice'!$H4071:$AC4071&lt;&gt;""),COLUMN('Tracker&amp;Invoice'!$H4071:$AC4071)),8),F4024)</f>
        <v>15</v>
      </c>
      <c r="G4025">
        <f>IF(D4025="OVERALL",IFERROR(LOOKUP(2,1/('Tracker&amp;Invoice'!$H4071:$AC4071&lt;&gt;""),COLUMN('Tracker&amp;Invoice'!$H4071:$AC4071)),8),G4026)</f>
        <v>15</v>
      </c>
      <c r="H4025">
        <f t="shared" si="124"/>
        <v>15</v>
      </c>
      <c r="I4025" s="29">
        <f>IF(D4025="INVOICE",SUM('Tracker&amp;Invoice'!$H4071:INDEX('Tracker&amp;Invoice'!$A4071:$AC4071,1,H4025)),0)</f>
        <v>0</v>
      </c>
      <c r="J4025" s="29">
        <f>IF(D4025="OVERALL",SUM('Tracker&amp;Invoice'!$H4071:$AC4071),0)</f>
        <v>0</v>
      </c>
    </row>
    <row r="4026" spans="1:10">
      <c r="A4026" t="e">
        <f t="shared" si="125"/>
        <v>#REF!</v>
      </c>
      <c r="B4026">
        <f>IF(AND('Tracker&amp;Invoice'!A4072&lt;&gt;"",'Tracker&amp;Invoice'!A4072&lt;&gt;"ITEM",'Tracker&amp;Invoice'!A4070="ITEM"),1,0)</f>
        <v>0</v>
      </c>
      <c r="C4026" t="str">
        <f>IF(B4026=1,'Tracker&amp;Invoice'!A4072,C4025)</f>
        <v>BQ-206</v>
      </c>
      <c r="D4026" t="str">
        <f>IF(LEFT(TRIM('Tracker&amp;Invoice'!B4072),9)="INVOICE #","INVOICE",IF(TRIM('Tracker&amp;Invoice'!B4072)="Overall Completion INVOICE","OVERALL",""))</f>
        <v/>
      </c>
      <c r="E4026" t="str">
        <f>IF(D4026="INVOICE",VALUE(MID(TRIM('Tracker&amp;Invoice'!B4072),10,10)),"")</f>
        <v/>
      </c>
      <c r="F4026">
        <f>IF(B4026=1,IFERROR(LOOKUP(2,1/('Tracker&amp;Invoice'!$H4072:$AC4072&lt;&gt;""),COLUMN('Tracker&amp;Invoice'!$H4072:$AC4072)),8),F4025)</f>
        <v>15</v>
      </c>
      <c r="G4026">
        <f>IF(D4026="OVERALL",IFERROR(LOOKUP(2,1/('Tracker&amp;Invoice'!$H4072:$AC4072&lt;&gt;""),COLUMN('Tracker&amp;Invoice'!$H4072:$AC4072)),8),G4027)</f>
        <v>15</v>
      </c>
      <c r="H4026">
        <f t="shared" si="124"/>
        <v>15</v>
      </c>
      <c r="I4026" s="29">
        <f>IF(D4026="INVOICE",SUM('Tracker&amp;Invoice'!$H4072:INDEX('Tracker&amp;Invoice'!$A4072:$AC4072,1,H4026)),0)</f>
        <v>0</v>
      </c>
      <c r="J4026" s="29">
        <f>IF(D4026="OVERALL",SUM('Tracker&amp;Invoice'!$H4072:$AC4072),0)</f>
        <v>0</v>
      </c>
    </row>
    <row r="4027" spans="1:10">
      <c r="A4027" t="e">
        <f t="shared" si="125"/>
        <v>#REF!</v>
      </c>
      <c r="B4027">
        <f>IF(AND('Tracker&amp;Invoice'!A4073&lt;&gt;"",'Tracker&amp;Invoice'!A4073&lt;&gt;"ITEM",'Tracker&amp;Invoice'!A4071="ITEM"),1,0)</f>
        <v>0</v>
      </c>
      <c r="C4027" t="str">
        <f>IF(B4027=1,'Tracker&amp;Invoice'!A4073,C4026)</f>
        <v>BQ-206</v>
      </c>
      <c r="D4027" t="str">
        <f>IF(LEFT(TRIM('Tracker&amp;Invoice'!B4073),9)="INVOICE #","INVOICE",IF(TRIM('Tracker&amp;Invoice'!B4073)="Overall Completion INVOICE","OVERALL",""))</f>
        <v/>
      </c>
      <c r="E4027" t="str">
        <f>IF(D4027="INVOICE",VALUE(MID(TRIM('Tracker&amp;Invoice'!B4073),10,10)),"")</f>
        <v/>
      </c>
      <c r="F4027">
        <f>IF(B4027=1,IFERROR(LOOKUP(2,1/('Tracker&amp;Invoice'!$H4073:$AC4073&lt;&gt;""),COLUMN('Tracker&amp;Invoice'!$H4073:$AC4073)),8),F4026)</f>
        <v>15</v>
      </c>
      <c r="G4027">
        <f>IF(D4027="OVERALL",IFERROR(LOOKUP(2,1/('Tracker&amp;Invoice'!$H4073:$AC4073&lt;&gt;""),COLUMN('Tracker&amp;Invoice'!$H4073:$AC4073)),8),G4028)</f>
        <v>15</v>
      </c>
      <c r="H4027">
        <f t="shared" si="124"/>
        <v>15</v>
      </c>
      <c r="I4027" s="29">
        <f>IF(D4027="INVOICE",SUM('Tracker&amp;Invoice'!$H4073:INDEX('Tracker&amp;Invoice'!$A4073:$AC4073,1,H4027)),0)</f>
        <v>0</v>
      </c>
      <c r="J4027" s="29">
        <f>IF(D4027="OVERALL",SUM('Tracker&amp;Invoice'!$H4073:$AC4073),0)</f>
        <v>0</v>
      </c>
    </row>
    <row r="4028" spans="1:10">
      <c r="A4028" t="e">
        <f t="shared" si="125"/>
        <v>#REF!</v>
      </c>
      <c r="B4028">
        <f>IF(AND('Tracker&amp;Invoice'!A4074&lt;&gt;"",'Tracker&amp;Invoice'!A4074&lt;&gt;"ITEM",'Tracker&amp;Invoice'!A4072="ITEM"),1,0)</f>
        <v>0</v>
      </c>
      <c r="C4028" t="str">
        <f>IF(B4028=1,'Tracker&amp;Invoice'!A4074,C4027)</f>
        <v>BQ-206</v>
      </c>
      <c r="D4028" t="str">
        <f>IF(LEFT(TRIM('Tracker&amp;Invoice'!B4074),9)="INVOICE #","INVOICE",IF(TRIM('Tracker&amp;Invoice'!B4074)="Overall Completion INVOICE","OVERALL",""))</f>
        <v/>
      </c>
      <c r="E4028" t="str">
        <f>IF(D4028="INVOICE",VALUE(MID(TRIM('Tracker&amp;Invoice'!B4074),10,10)),"")</f>
        <v/>
      </c>
      <c r="F4028">
        <f>IF(B4028=1,IFERROR(LOOKUP(2,1/('Tracker&amp;Invoice'!$H4074:$AC4074&lt;&gt;""),COLUMN('Tracker&amp;Invoice'!$H4074:$AC4074)),8),F4027)</f>
        <v>15</v>
      </c>
      <c r="G4028">
        <f>IF(D4028="OVERALL",IFERROR(LOOKUP(2,1/('Tracker&amp;Invoice'!$H4074:$AC4074&lt;&gt;""),COLUMN('Tracker&amp;Invoice'!$H4074:$AC4074)),8),G4029)</f>
        <v>15</v>
      </c>
      <c r="H4028">
        <f t="shared" si="124"/>
        <v>15</v>
      </c>
      <c r="I4028" s="29">
        <f>IF(D4028="INVOICE",SUM('Tracker&amp;Invoice'!$H4074:INDEX('Tracker&amp;Invoice'!$A4074:$AC4074,1,H4028)),0)</f>
        <v>0</v>
      </c>
      <c r="J4028" s="29">
        <f>IF(D4028="OVERALL",SUM('Tracker&amp;Invoice'!$H4074:$AC4074),0)</f>
        <v>0</v>
      </c>
    </row>
    <row r="4029" spans="1:10">
      <c r="A4029" t="e">
        <f t="shared" si="125"/>
        <v>#REF!</v>
      </c>
      <c r="B4029">
        <f>IF(AND('Tracker&amp;Invoice'!A4075&lt;&gt;"",'Tracker&amp;Invoice'!A4075&lt;&gt;"ITEM",'Tracker&amp;Invoice'!A4073="ITEM"),1,0)</f>
        <v>1</v>
      </c>
      <c r="C4029" t="str">
        <f>IF(B4029=1,'Tracker&amp;Invoice'!A4075,C4028)</f>
        <v>BQ-207</v>
      </c>
      <c r="D4029" t="str">
        <f>IF(LEFT(TRIM('Tracker&amp;Invoice'!B4075),9)="INVOICE #","INVOICE",IF(TRIM('Tracker&amp;Invoice'!B4075)="Overall Completion INVOICE","OVERALL",""))</f>
        <v/>
      </c>
      <c r="E4029" t="str">
        <f>IF(D4029="INVOICE",VALUE(MID(TRIM('Tracker&amp;Invoice'!B4075),10,10)),"")</f>
        <v/>
      </c>
      <c r="F4029">
        <f>IF(B4029=1,IFERROR(LOOKUP(2,1/('Tracker&amp;Invoice'!$H4075:$AC4075&lt;&gt;""),COLUMN('Tracker&amp;Invoice'!$H4075:$AC4075)),8),F4028)</f>
        <v>14</v>
      </c>
      <c r="G4029">
        <f>IF(D4029="OVERALL",IFERROR(LOOKUP(2,1/('Tracker&amp;Invoice'!$H4075:$AC4075&lt;&gt;""),COLUMN('Tracker&amp;Invoice'!$H4075:$AC4075)),8),G4030)</f>
        <v>15</v>
      </c>
      <c r="H4029">
        <f t="shared" si="124"/>
        <v>15</v>
      </c>
      <c r="I4029" s="29">
        <f>IF(D4029="INVOICE",SUM('Tracker&amp;Invoice'!$H4075:INDEX('Tracker&amp;Invoice'!$A4075:$AC4075,1,H4029)),0)</f>
        <v>0</v>
      </c>
      <c r="J4029" s="29">
        <f>IF(D4029="OVERALL",SUM('Tracker&amp;Invoice'!$H4075:$AC4075),0)</f>
        <v>0</v>
      </c>
    </row>
    <row r="4030" spans="1:10">
      <c r="A4030" t="e">
        <f t="shared" si="125"/>
        <v>#REF!</v>
      </c>
      <c r="B4030">
        <f>IF(AND('Tracker&amp;Invoice'!A4076&lt;&gt;"",'Tracker&amp;Invoice'!A4076&lt;&gt;"ITEM",'Tracker&amp;Invoice'!A4074="ITEM"),1,0)</f>
        <v>0</v>
      </c>
      <c r="C4030" t="str">
        <f>IF(B4030=1,'Tracker&amp;Invoice'!A4076,C4029)</f>
        <v>BQ-207</v>
      </c>
      <c r="D4030" t="str">
        <f>IF(LEFT(TRIM('Tracker&amp;Invoice'!B4076),9)="INVOICE #","INVOICE",IF(TRIM('Tracker&amp;Invoice'!B4076)="Overall Completion INVOICE","OVERALL",""))</f>
        <v/>
      </c>
      <c r="E4030" t="str">
        <f>IF(D4030="INVOICE",VALUE(MID(TRIM('Tracker&amp;Invoice'!B4076),10,10)),"")</f>
        <v/>
      </c>
      <c r="F4030">
        <f>IF(B4030=1,IFERROR(LOOKUP(2,1/('Tracker&amp;Invoice'!$H4076:$AC4076&lt;&gt;""),COLUMN('Tracker&amp;Invoice'!$H4076:$AC4076)),8),F4029)</f>
        <v>14</v>
      </c>
      <c r="G4030">
        <f>IF(D4030="OVERALL",IFERROR(LOOKUP(2,1/('Tracker&amp;Invoice'!$H4076:$AC4076&lt;&gt;""),COLUMN('Tracker&amp;Invoice'!$H4076:$AC4076)),8),G4031)</f>
        <v>15</v>
      </c>
      <c r="H4030">
        <f t="shared" si="124"/>
        <v>15</v>
      </c>
      <c r="I4030" s="29">
        <f>IF(D4030="INVOICE",SUM('Tracker&amp;Invoice'!$H4076:INDEX('Tracker&amp;Invoice'!$A4076:$AC4076,1,H4030)),0)</f>
        <v>0</v>
      </c>
      <c r="J4030" s="29">
        <f>IF(D4030="OVERALL",SUM('Tracker&amp;Invoice'!$H4076:$AC4076),0)</f>
        <v>0</v>
      </c>
    </row>
    <row r="4031" spans="1:10">
      <c r="A4031" t="e">
        <f t="shared" si="125"/>
        <v>#REF!</v>
      </c>
      <c r="B4031">
        <f>IF(AND('Tracker&amp;Invoice'!A4077&lt;&gt;"",'Tracker&amp;Invoice'!A4077&lt;&gt;"ITEM",'Tracker&amp;Invoice'!A4075="ITEM"),1,0)</f>
        <v>0</v>
      </c>
      <c r="C4031" t="str">
        <f>IF(B4031=1,'Tracker&amp;Invoice'!A4077,C4030)</f>
        <v>BQ-207</v>
      </c>
      <c r="D4031" t="str">
        <f>IF(LEFT(TRIM('Tracker&amp;Invoice'!B4077),9)="INVOICE #","INVOICE",IF(TRIM('Tracker&amp;Invoice'!B4077)="Overall Completion INVOICE","OVERALL",""))</f>
        <v/>
      </c>
      <c r="E4031" t="str">
        <f>IF(D4031="INVOICE",VALUE(MID(TRIM('Tracker&amp;Invoice'!B4077),10,10)),"")</f>
        <v/>
      </c>
      <c r="F4031">
        <f>IF(B4031=1,IFERROR(LOOKUP(2,1/('Tracker&amp;Invoice'!$H4077:$AC4077&lt;&gt;""),COLUMN('Tracker&amp;Invoice'!$H4077:$AC4077)),8),F4030)</f>
        <v>14</v>
      </c>
      <c r="G4031">
        <f>IF(D4031="OVERALL",IFERROR(LOOKUP(2,1/('Tracker&amp;Invoice'!$H4077:$AC4077&lt;&gt;""),COLUMN('Tracker&amp;Invoice'!$H4077:$AC4077)),8),G4032)</f>
        <v>15</v>
      </c>
      <c r="H4031">
        <f t="shared" si="124"/>
        <v>15</v>
      </c>
      <c r="I4031" s="29">
        <f>IF(D4031="INVOICE",SUM('Tracker&amp;Invoice'!$H4077:INDEX('Tracker&amp;Invoice'!$A4077:$AC4077,1,H4031)),0)</f>
        <v>0</v>
      </c>
      <c r="J4031" s="29">
        <f>IF(D4031="OVERALL",SUM('Tracker&amp;Invoice'!$H4077:$AC4077),0)</f>
        <v>0</v>
      </c>
    </row>
    <row r="4032" spans="1:10">
      <c r="A4032" t="e">
        <f t="shared" si="125"/>
        <v>#REF!</v>
      </c>
      <c r="B4032">
        <f>IF(AND('Tracker&amp;Invoice'!A4078&lt;&gt;"",'Tracker&amp;Invoice'!A4078&lt;&gt;"ITEM",'Tracker&amp;Invoice'!A4076="ITEM"),1,0)</f>
        <v>0</v>
      </c>
      <c r="C4032" t="str">
        <f>IF(B4032=1,'Tracker&amp;Invoice'!A4078,C4031)</f>
        <v>BQ-207</v>
      </c>
      <c r="D4032" t="str">
        <f>IF(LEFT(TRIM('Tracker&amp;Invoice'!B4078),9)="INVOICE #","INVOICE",IF(TRIM('Tracker&amp;Invoice'!B4078)="Overall Completion INVOICE","OVERALL",""))</f>
        <v>INVOICE</v>
      </c>
      <c r="E4032">
        <f>IF(D4032="INVOICE",VALUE(MID(TRIM('Tracker&amp;Invoice'!B4078),10,10)),"")</f>
        <v>13</v>
      </c>
      <c r="F4032">
        <f>IF(B4032=1,IFERROR(LOOKUP(2,1/('Tracker&amp;Invoice'!$H4078:$AC4078&lt;&gt;""),COLUMN('Tracker&amp;Invoice'!$H4078:$AC4078)),8),F4031)</f>
        <v>14</v>
      </c>
      <c r="G4032">
        <f>IF(D4032="OVERALL",IFERROR(LOOKUP(2,1/('Tracker&amp;Invoice'!$H4078:$AC4078&lt;&gt;""),COLUMN('Tracker&amp;Invoice'!$H4078:$AC4078)),8),G4033)</f>
        <v>15</v>
      </c>
      <c r="H4032">
        <f t="shared" si="124"/>
        <v>15</v>
      </c>
      <c r="I4032" s="29">
        <f>IF(D4032="INVOICE",SUM('Tracker&amp;Invoice'!$H4078:INDEX('Tracker&amp;Invoice'!$A4078:$AC4078,1,H4032)),0)</f>
        <v>8690</v>
      </c>
      <c r="J4032" s="29">
        <f>IF(D4032="OVERALL",SUM('Tracker&amp;Invoice'!$H4078:$AC4078),0)</f>
        <v>0</v>
      </c>
    </row>
    <row r="4033" spans="1:10">
      <c r="A4033" t="e">
        <f t="shared" si="125"/>
        <v>#REF!</v>
      </c>
      <c r="B4033">
        <f>IF(AND('Tracker&amp;Invoice'!A4079&lt;&gt;"",'Tracker&amp;Invoice'!A4079&lt;&gt;"ITEM",'Tracker&amp;Invoice'!A4077="ITEM"),1,0)</f>
        <v>0</v>
      </c>
      <c r="C4033" t="str">
        <f>IF(B4033=1,'Tracker&amp;Invoice'!A4079,C4032)</f>
        <v>BQ-207</v>
      </c>
      <c r="D4033" t="str">
        <f>IF(LEFT(TRIM('Tracker&amp;Invoice'!B4079),9)="INVOICE #","INVOICE",IF(TRIM('Tracker&amp;Invoice'!B4079)="Overall Completion INVOICE","OVERALL",""))</f>
        <v/>
      </c>
      <c r="E4033" t="str">
        <f>IF(D4033="INVOICE",VALUE(MID(TRIM('Tracker&amp;Invoice'!B4079),10,10)),"")</f>
        <v/>
      </c>
      <c r="F4033">
        <f>IF(B4033=1,IFERROR(LOOKUP(2,1/('Tracker&amp;Invoice'!$H4079:$AC4079&lt;&gt;""),COLUMN('Tracker&amp;Invoice'!$H4079:$AC4079)),8),F4032)</f>
        <v>14</v>
      </c>
      <c r="G4033">
        <f>IF(D4033="OVERALL",IFERROR(LOOKUP(2,1/('Tracker&amp;Invoice'!$H4079:$AC4079&lt;&gt;""),COLUMN('Tracker&amp;Invoice'!$H4079:$AC4079)),8),G4034)</f>
        <v>15</v>
      </c>
      <c r="H4033">
        <f t="shared" si="124"/>
        <v>15</v>
      </c>
      <c r="I4033" s="29">
        <f>IF(D4033="INVOICE",SUM('Tracker&amp;Invoice'!$H4079:INDEX('Tracker&amp;Invoice'!$A4079:$AC4079,1,H4033)),0)</f>
        <v>0</v>
      </c>
      <c r="J4033" s="29">
        <f>IF(D4033="OVERALL",SUM('Tracker&amp;Invoice'!$H4079:$AC4079),0)</f>
        <v>0</v>
      </c>
    </row>
    <row r="4034" spans="1:10">
      <c r="A4034" t="e">
        <f t="shared" si="125"/>
        <v>#REF!</v>
      </c>
      <c r="B4034">
        <f>IF(AND('Tracker&amp;Invoice'!A4080&lt;&gt;"",'Tracker&amp;Invoice'!A4080&lt;&gt;"ITEM",'Tracker&amp;Invoice'!A4078="ITEM"),1,0)</f>
        <v>0</v>
      </c>
      <c r="C4034" t="str">
        <f>IF(B4034=1,'Tracker&amp;Invoice'!A4080,C4033)</f>
        <v>BQ-207</v>
      </c>
      <c r="D4034" t="str">
        <f>IF(LEFT(TRIM('Tracker&amp;Invoice'!B4080),9)="INVOICE #","INVOICE",IF(TRIM('Tracker&amp;Invoice'!B4080)="Overall Completion INVOICE","OVERALL",""))</f>
        <v>INVOICE</v>
      </c>
      <c r="E4034">
        <f>IF(D4034="INVOICE",VALUE(MID(TRIM('Tracker&amp;Invoice'!B4080),10,10)),"")</f>
        <v>27</v>
      </c>
      <c r="F4034">
        <f>IF(B4034=1,IFERROR(LOOKUP(2,1/('Tracker&amp;Invoice'!$H4080:$AC4080&lt;&gt;""),COLUMN('Tracker&amp;Invoice'!$H4080:$AC4080)),8),F4033)</f>
        <v>14</v>
      </c>
      <c r="G4034">
        <f>IF(D4034="OVERALL",IFERROR(LOOKUP(2,1/('Tracker&amp;Invoice'!$H4080:$AC4080&lt;&gt;""),COLUMN('Tracker&amp;Invoice'!$H4080:$AC4080)),8),G4035)</f>
        <v>15</v>
      </c>
      <c r="H4034">
        <f t="shared" si="124"/>
        <v>15</v>
      </c>
      <c r="I4034" s="29">
        <f>IF(D4034="INVOICE",SUM('Tracker&amp;Invoice'!$H4080:INDEX('Tracker&amp;Invoice'!$A4080:$AC4080,1,H4034)),0)</f>
        <v>2449</v>
      </c>
      <c r="J4034" s="29">
        <f>IF(D4034="OVERALL",SUM('Tracker&amp;Invoice'!$H4080:$AC4080),0)</f>
        <v>0</v>
      </c>
    </row>
    <row r="4035" spans="1:10">
      <c r="A4035" t="e">
        <f t="shared" si="125"/>
        <v>#REF!</v>
      </c>
      <c r="B4035">
        <f>IF(AND('Tracker&amp;Invoice'!A4081&lt;&gt;"",'Tracker&amp;Invoice'!A4081&lt;&gt;"ITEM",'Tracker&amp;Invoice'!A4079="ITEM"),1,0)</f>
        <v>0</v>
      </c>
      <c r="C4035" t="str">
        <f>IF(B4035=1,'Tracker&amp;Invoice'!A4081,C4034)</f>
        <v>BQ-207</v>
      </c>
      <c r="D4035" t="str">
        <f>IF(LEFT(TRIM('Tracker&amp;Invoice'!B4081),9)="INVOICE #","INVOICE",IF(TRIM('Tracker&amp;Invoice'!B4081)="Overall Completion INVOICE","OVERALL",""))</f>
        <v/>
      </c>
      <c r="E4035" t="str">
        <f>IF(D4035="INVOICE",VALUE(MID(TRIM('Tracker&amp;Invoice'!B4081),10,10)),"")</f>
        <v/>
      </c>
      <c r="F4035">
        <f>IF(B4035=1,IFERROR(LOOKUP(2,1/('Tracker&amp;Invoice'!$H4081:$AC4081&lt;&gt;""),COLUMN('Tracker&amp;Invoice'!$H4081:$AC4081)),8),F4034)</f>
        <v>14</v>
      </c>
      <c r="G4035">
        <f>IF(D4035="OVERALL",IFERROR(LOOKUP(2,1/('Tracker&amp;Invoice'!$H4081:$AC4081&lt;&gt;""),COLUMN('Tracker&amp;Invoice'!$H4081:$AC4081)),8),G4036)</f>
        <v>15</v>
      </c>
      <c r="H4035">
        <f t="shared" ref="H4035:H4098" si="126">MAX(F4035,G4035)</f>
        <v>15</v>
      </c>
      <c r="I4035" s="29">
        <f>IF(D4035="INVOICE",SUM('Tracker&amp;Invoice'!$H4081:INDEX('Tracker&amp;Invoice'!$A4081:$AC4081,1,H4035)),0)</f>
        <v>0</v>
      </c>
      <c r="J4035" s="29">
        <f>IF(D4035="OVERALL",SUM('Tracker&amp;Invoice'!$H4081:$AC4081),0)</f>
        <v>0</v>
      </c>
    </row>
    <row r="4036" spans="1:10">
      <c r="A4036" t="e">
        <f t="shared" ref="A4036:A4099" si="127">A4035+B4036</f>
        <v>#REF!</v>
      </c>
      <c r="B4036">
        <f>IF(AND('Tracker&amp;Invoice'!A4082&lt;&gt;"",'Tracker&amp;Invoice'!A4082&lt;&gt;"ITEM",'Tracker&amp;Invoice'!A4080="ITEM"),1,0)</f>
        <v>0</v>
      </c>
      <c r="C4036" t="str">
        <f>IF(B4036=1,'Tracker&amp;Invoice'!A4082,C4035)</f>
        <v>BQ-207</v>
      </c>
      <c r="D4036" t="str">
        <f>IF(LEFT(TRIM('Tracker&amp;Invoice'!B4082),9)="INVOICE #","INVOICE",IF(TRIM('Tracker&amp;Invoice'!B4082)="Overall Completion INVOICE","OVERALL",""))</f>
        <v/>
      </c>
      <c r="E4036" t="str">
        <f>IF(D4036="INVOICE",VALUE(MID(TRIM('Tracker&amp;Invoice'!B4082),10,10)),"")</f>
        <v/>
      </c>
      <c r="F4036">
        <f>IF(B4036=1,IFERROR(LOOKUP(2,1/('Tracker&amp;Invoice'!$H4082:$AC4082&lt;&gt;""),COLUMN('Tracker&amp;Invoice'!$H4082:$AC4082)),8),F4035)</f>
        <v>14</v>
      </c>
      <c r="G4036">
        <f>IF(D4036="OVERALL",IFERROR(LOOKUP(2,1/('Tracker&amp;Invoice'!$H4082:$AC4082&lt;&gt;""),COLUMN('Tracker&amp;Invoice'!$H4082:$AC4082)),8),G4037)</f>
        <v>15</v>
      </c>
      <c r="H4036">
        <f t="shared" si="126"/>
        <v>15</v>
      </c>
      <c r="I4036" s="29">
        <f>IF(D4036="INVOICE",SUM('Tracker&amp;Invoice'!$H4082:INDEX('Tracker&amp;Invoice'!$A4082:$AC4082,1,H4036)),0)</f>
        <v>0</v>
      </c>
      <c r="J4036" s="29">
        <f>IF(D4036="OVERALL",SUM('Tracker&amp;Invoice'!$H4082:$AC4082),0)</f>
        <v>0</v>
      </c>
    </row>
    <row r="4037" spans="1:10">
      <c r="A4037" t="e">
        <f t="shared" si="127"/>
        <v>#REF!</v>
      </c>
      <c r="B4037">
        <f>IF(AND('Tracker&amp;Invoice'!A4083&lt;&gt;"",'Tracker&amp;Invoice'!A4083&lt;&gt;"ITEM",'Tracker&amp;Invoice'!A4081="ITEM"),1,0)</f>
        <v>0</v>
      </c>
      <c r="C4037" t="str">
        <f>IF(B4037=1,'Tracker&amp;Invoice'!A4083,C4036)</f>
        <v>BQ-207</v>
      </c>
      <c r="D4037" t="str">
        <f>IF(LEFT(TRIM('Tracker&amp;Invoice'!B4083),9)="INVOICE #","INVOICE",IF(TRIM('Tracker&amp;Invoice'!B4083)="Overall Completion INVOICE","OVERALL",""))</f>
        <v/>
      </c>
      <c r="E4037" t="str">
        <f>IF(D4037="INVOICE",VALUE(MID(TRIM('Tracker&amp;Invoice'!B4083),10,10)),"")</f>
        <v/>
      </c>
      <c r="F4037">
        <f>IF(B4037=1,IFERROR(LOOKUP(2,1/('Tracker&amp;Invoice'!$H4083:$AC4083&lt;&gt;""),COLUMN('Tracker&amp;Invoice'!$H4083:$AC4083)),8),F4036)</f>
        <v>14</v>
      </c>
      <c r="G4037">
        <f>IF(D4037="OVERALL",IFERROR(LOOKUP(2,1/('Tracker&amp;Invoice'!$H4083:$AC4083&lt;&gt;""),COLUMN('Tracker&amp;Invoice'!$H4083:$AC4083)),8),G4038)</f>
        <v>15</v>
      </c>
      <c r="H4037">
        <f t="shared" si="126"/>
        <v>15</v>
      </c>
      <c r="I4037" s="29">
        <f>IF(D4037="INVOICE",SUM('Tracker&amp;Invoice'!$H4083:INDEX('Tracker&amp;Invoice'!$A4083:$AC4083,1,H4037)),0)</f>
        <v>0</v>
      </c>
      <c r="J4037" s="29">
        <f>IF(D4037="OVERALL",SUM('Tracker&amp;Invoice'!$H4083:$AC4083),0)</f>
        <v>0</v>
      </c>
    </row>
    <row r="4038" spans="1:10">
      <c r="A4038" t="e">
        <f t="shared" si="127"/>
        <v>#REF!</v>
      </c>
      <c r="B4038">
        <f>IF(AND('Tracker&amp;Invoice'!A4084&lt;&gt;"",'Tracker&amp;Invoice'!A4084&lt;&gt;"ITEM",'Tracker&amp;Invoice'!A4082="ITEM"),1,0)</f>
        <v>0</v>
      </c>
      <c r="C4038" t="str">
        <f>IF(B4038=1,'Tracker&amp;Invoice'!A4084,C4037)</f>
        <v>BQ-207</v>
      </c>
      <c r="D4038" t="str">
        <f>IF(LEFT(TRIM('Tracker&amp;Invoice'!B4084),9)="INVOICE #","INVOICE",IF(TRIM('Tracker&amp;Invoice'!B4084)="Overall Completion INVOICE","OVERALL",""))</f>
        <v/>
      </c>
      <c r="E4038" t="str">
        <f>IF(D4038="INVOICE",VALUE(MID(TRIM('Tracker&amp;Invoice'!B4084),10,10)),"")</f>
        <v/>
      </c>
      <c r="F4038">
        <f>IF(B4038=1,IFERROR(LOOKUP(2,1/('Tracker&amp;Invoice'!$H4084:$AC4084&lt;&gt;""),COLUMN('Tracker&amp;Invoice'!$H4084:$AC4084)),8),F4037)</f>
        <v>14</v>
      </c>
      <c r="G4038">
        <f>IF(D4038="OVERALL",IFERROR(LOOKUP(2,1/('Tracker&amp;Invoice'!$H4084:$AC4084&lt;&gt;""),COLUMN('Tracker&amp;Invoice'!$H4084:$AC4084)),8),G4039)</f>
        <v>15</v>
      </c>
      <c r="H4038">
        <f t="shared" si="126"/>
        <v>15</v>
      </c>
      <c r="I4038" s="29">
        <f>IF(D4038="INVOICE",SUM('Tracker&amp;Invoice'!$H4084:INDEX('Tracker&amp;Invoice'!$A4084:$AC4084,1,H4038)),0)</f>
        <v>0</v>
      </c>
      <c r="J4038" s="29">
        <f>IF(D4038="OVERALL",SUM('Tracker&amp;Invoice'!$H4084:$AC4084),0)</f>
        <v>0</v>
      </c>
    </row>
    <row r="4039" spans="1:10">
      <c r="A4039" t="e">
        <f t="shared" si="127"/>
        <v>#REF!</v>
      </c>
      <c r="B4039">
        <f>IF(AND('Tracker&amp;Invoice'!A4085&lt;&gt;"",'Tracker&amp;Invoice'!A4085&lt;&gt;"ITEM",'Tracker&amp;Invoice'!A4083="ITEM"),1,0)</f>
        <v>0</v>
      </c>
      <c r="C4039" t="str">
        <f>IF(B4039=1,'Tracker&amp;Invoice'!A4085,C4038)</f>
        <v>BQ-207</v>
      </c>
      <c r="D4039" t="str">
        <f>IF(LEFT(TRIM('Tracker&amp;Invoice'!B4085),9)="INVOICE #","INVOICE",IF(TRIM('Tracker&amp;Invoice'!B4085)="Overall Completion INVOICE","OVERALL",""))</f>
        <v/>
      </c>
      <c r="E4039" t="str">
        <f>IF(D4039="INVOICE",VALUE(MID(TRIM('Tracker&amp;Invoice'!B4085),10,10)),"")</f>
        <v/>
      </c>
      <c r="F4039">
        <f>IF(B4039=1,IFERROR(LOOKUP(2,1/('Tracker&amp;Invoice'!$H4085:$AC4085&lt;&gt;""),COLUMN('Tracker&amp;Invoice'!$H4085:$AC4085)),8),F4038)</f>
        <v>14</v>
      </c>
      <c r="G4039">
        <f>IF(D4039="OVERALL",IFERROR(LOOKUP(2,1/('Tracker&amp;Invoice'!$H4085:$AC4085&lt;&gt;""),COLUMN('Tracker&amp;Invoice'!$H4085:$AC4085)),8),G4040)</f>
        <v>15</v>
      </c>
      <c r="H4039">
        <f t="shared" si="126"/>
        <v>15</v>
      </c>
      <c r="I4039" s="29">
        <f>IF(D4039="INVOICE",SUM('Tracker&amp;Invoice'!$H4085:INDEX('Tracker&amp;Invoice'!$A4085:$AC4085,1,H4039)),0)</f>
        <v>0</v>
      </c>
      <c r="J4039" s="29">
        <f>IF(D4039="OVERALL",SUM('Tracker&amp;Invoice'!$H4085:$AC4085),0)</f>
        <v>0</v>
      </c>
    </row>
    <row r="4040" spans="1:10">
      <c r="A4040" t="e">
        <f t="shared" si="127"/>
        <v>#REF!</v>
      </c>
      <c r="B4040">
        <f>IF(AND('Tracker&amp;Invoice'!A4086&lt;&gt;"",'Tracker&amp;Invoice'!A4086&lt;&gt;"ITEM",'Tracker&amp;Invoice'!A4084="ITEM"),1,0)</f>
        <v>0</v>
      </c>
      <c r="C4040" t="str">
        <f>IF(B4040=1,'Tracker&amp;Invoice'!A4086,C4039)</f>
        <v>BQ-207</v>
      </c>
      <c r="D4040" t="str">
        <f>IF(LEFT(TRIM('Tracker&amp;Invoice'!B4086),9)="INVOICE #","INVOICE",IF(TRIM('Tracker&amp;Invoice'!B4086)="Overall Completion INVOICE","OVERALL",""))</f>
        <v/>
      </c>
      <c r="E4040" t="str">
        <f>IF(D4040="INVOICE",VALUE(MID(TRIM('Tracker&amp;Invoice'!B4086),10,10)),"")</f>
        <v/>
      </c>
      <c r="F4040">
        <f>IF(B4040=1,IFERROR(LOOKUP(2,1/('Tracker&amp;Invoice'!$H4086:$AC4086&lt;&gt;""),COLUMN('Tracker&amp;Invoice'!$H4086:$AC4086)),8),F4039)</f>
        <v>14</v>
      </c>
      <c r="G4040">
        <f>IF(D4040="OVERALL",IFERROR(LOOKUP(2,1/('Tracker&amp;Invoice'!$H4086:$AC4086&lt;&gt;""),COLUMN('Tracker&amp;Invoice'!$H4086:$AC4086)),8),G4041)</f>
        <v>15</v>
      </c>
      <c r="H4040">
        <f t="shared" si="126"/>
        <v>15</v>
      </c>
      <c r="I4040" s="29">
        <f>IF(D4040="INVOICE",SUM('Tracker&amp;Invoice'!$H4086:INDEX('Tracker&amp;Invoice'!$A4086:$AC4086,1,H4040)),0)</f>
        <v>0</v>
      </c>
      <c r="J4040" s="29">
        <f>IF(D4040="OVERALL",SUM('Tracker&amp;Invoice'!$H4086:$AC4086),0)</f>
        <v>0</v>
      </c>
    </row>
    <row r="4041" spans="1:10">
      <c r="A4041" t="e">
        <f t="shared" si="127"/>
        <v>#REF!</v>
      </c>
      <c r="B4041">
        <f>IF(AND('Tracker&amp;Invoice'!A4087&lt;&gt;"",'Tracker&amp;Invoice'!A4087&lt;&gt;"ITEM",'Tracker&amp;Invoice'!A4085="ITEM"),1,0)</f>
        <v>0</v>
      </c>
      <c r="C4041" t="str">
        <f>IF(B4041=1,'Tracker&amp;Invoice'!A4087,C4040)</f>
        <v>BQ-207</v>
      </c>
      <c r="D4041" t="str">
        <f>IF(LEFT(TRIM('Tracker&amp;Invoice'!B4087),9)="INVOICE #","INVOICE",IF(TRIM('Tracker&amp;Invoice'!B4087)="Overall Completion INVOICE","OVERALL",""))</f>
        <v/>
      </c>
      <c r="E4041" t="str">
        <f>IF(D4041="INVOICE",VALUE(MID(TRIM('Tracker&amp;Invoice'!B4087),10,10)),"")</f>
        <v/>
      </c>
      <c r="F4041">
        <f>IF(B4041=1,IFERROR(LOOKUP(2,1/('Tracker&amp;Invoice'!$H4087:$AC4087&lt;&gt;""),COLUMN('Tracker&amp;Invoice'!$H4087:$AC4087)),8),F4040)</f>
        <v>14</v>
      </c>
      <c r="G4041">
        <f>IF(D4041="OVERALL",IFERROR(LOOKUP(2,1/('Tracker&amp;Invoice'!$H4087:$AC4087&lt;&gt;""),COLUMN('Tracker&amp;Invoice'!$H4087:$AC4087)),8),G4042)</f>
        <v>15</v>
      </c>
      <c r="H4041">
        <f t="shared" si="126"/>
        <v>15</v>
      </c>
      <c r="I4041" s="29">
        <f>IF(D4041="INVOICE",SUM('Tracker&amp;Invoice'!$H4087:INDEX('Tracker&amp;Invoice'!$A4087:$AC4087,1,H4041)),0)</f>
        <v>0</v>
      </c>
      <c r="J4041" s="29">
        <f>IF(D4041="OVERALL",SUM('Tracker&amp;Invoice'!$H4087:$AC4087),0)</f>
        <v>0</v>
      </c>
    </row>
    <row r="4042" spans="1:10">
      <c r="A4042" t="e">
        <f t="shared" si="127"/>
        <v>#REF!</v>
      </c>
      <c r="B4042">
        <f>IF(AND('Tracker&amp;Invoice'!A4088&lt;&gt;"",'Tracker&amp;Invoice'!A4088&lt;&gt;"ITEM",'Tracker&amp;Invoice'!A4086="ITEM"),1,0)</f>
        <v>0</v>
      </c>
      <c r="C4042" t="str">
        <f>IF(B4042=1,'Tracker&amp;Invoice'!A4088,C4041)</f>
        <v>BQ-207</v>
      </c>
      <c r="D4042" t="str">
        <f>IF(LEFT(TRIM('Tracker&amp;Invoice'!B4088),9)="INVOICE #","INVOICE",IF(TRIM('Tracker&amp;Invoice'!B4088)="Overall Completion INVOICE","OVERALL",""))</f>
        <v>OVERALL</v>
      </c>
      <c r="E4042" t="str">
        <f>IF(D4042="INVOICE",VALUE(MID(TRIM('Tracker&amp;Invoice'!B4088),10,10)),"")</f>
        <v/>
      </c>
      <c r="F4042">
        <f>IF(B4042=1,IFERROR(LOOKUP(2,1/('Tracker&amp;Invoice'!$H4088:$AC4088&lt;&gt;""),COLUMN('Tracker&amp;Invoice'!$H4088:$AC4088)),8),F4041)</f>
        <v>14</v>
      </c>
      <c r="G4042">
        <f>IF(D4042="OVERALL",IFERROR(LOOKUP(2,1/('Tracker&amp;Invoice'!$H4088:$AC4088&lt;&gt;""),COLUMN('Tracker&amp;Invoice'!$H4088:$AC4088)),8),G4043)</f>
        <v>15</v>
      </c>
      <c r="H4042">
        <f t="shared" si="126"/>
        <v>15</v>
      </c>
      <c r="I4042" s="29">
        <f>IF(D4042="INVOICE",SUM('Tracker&amp;Invoice'!$H4088:INDEX('Tracker&amp;Invoice'!$A4088:$AC4088,1,H4042)),0)</f>
        <v>0</v>
      </c>
      <c r="J4042" s="29">
        <f>IF(D4042="OVERALL",SUM('Tracker&amp;Invoice'!$H4088:$AC4088),0)</f>
        <v>11139</v>
      </c>
    </row>
    <row r="4043" spans="1:10">
      <c r="A4043" t="e">
        <f t="shared" si="127"/>
        <v>#REF!</v>
      </c>
      <c r="B4043">
        <f>IF(AND('Tracker&amp;Invoice'!A4089&lt;&gt;"",'Tracker&amp;Invoice'!A4089&lt;&gt;"ITEM",'Tracker&amp;Invoice'!A4087="ITEM"),1,0)</f>
        <v>0</v>
      </c>
      <c r="C4043" t="str">
        <f>IF(B4043=1,'Tracker&amp;Invoice'!A4089,C4042)</f>
        <v>BQ-207</v>
      </c>
      <c r="D4043" t="str">
        <f>IF(LEFT(TRIM('Tracker&amp;Invoice'!B4089),9)="INVOICE #","INVOICE",IF(TRIM('Tracker&amp;Invoice'!B4089)="Overall Completion INVOICE","OVERALL",""))</f>
        <v/>
      </c>
      <c r="E4043" t="str">
        <f>IF(D4043="INVOICE",VALUE(MID(TRIM('Tracker&amp;Invoice'!B4089),10,10)),"")</f>
        <v/>
      </c>
      <c r="F4043">
        <f>IF(B4043=1,IFERROR(LOOKUP(2,1/('Tracker&amp;Invoice'!$H4089:$AC4089&lt;&gt;""),COLUMN('Tracker&amp;Invoice'!$H4089:$AC4089)),8),F4042)</f>
        <v>14</v>
      </c>
      <c r="G4043">
        <f>IF(D4043="OVERALL",IFERROR(LOOKUP(2,1/('Tracker&amp;Invoice'!$H4089:$AC4089&lt;&gt;""),COLUMN('Tracker&amp;Invoice'!$H4089:$AC4089)),8),G4044)</f>
        <v>15</v>
      </c>
      <c r="H4043">
        <f t="shared" si="126"/>
        <v>15</v>
      </c>
      <c r="I4043" s="29">
        <f>IF(D4043="INVOICE",SUM('Tracker&amp;Invoice'!$H4089:INDEX('Tracker&amp;Invoice'!$A4089:$AC4089,1,H4043)),0)</f>
        <v>0</v>
      </c>
      <c r="J4043" s="29">
        <f>IF(D4043="OVERALL",SUM('Tracker&amp;Invoice'!$H4089:$AC4089),0)</f>
        <v>0</v>
      </c>
    </row>
    <row r="4044" spans="1:10">
      <c r="A4044" t="e">
        <f t="shared" si="127"/>
        <v>#REF!</v>
      </c>
      <c r="B4044">
        <f>IF(AND('Tracker&amp;Invoice'!A4090&lt;&gt;"",'Tracker&amp;Invoice'!A4090&lt;&gt;"ITEM",'Tracker&amp;Invoice'!A4088="ITEM"),1,0)</f>
        <v>0</v>
      </c>
      <c r="C4044" t="str">
        <f>IF(B4044=1,'Tracker&amp;Invoice'!A4090,C4043)</f>
        <v>BQ-207</v>
      </c>
      <c r="D4044" t="str">
        <f>IF(LEFT(TRIM('Tracker&amp;Invoice'!B4090),9)="INVOICE #","INVOICE",IF(TRIM('Tracker&amp;Invoice'!B4090)="Overall Completion INVOICE","OVERALL",""))</f>
        <v/>
      </c>
      <c r="E4044" t="str">
        <f>IF(D4044="INVOICE",VALUE(MID(TRIM('Tracker&amp;Invoice'!B4090),10,10)),"")</f>
        <v/>
      </c>
      <c r="F4044">
        <f>IF(B4044=1,IFERROR(LOOKUP(2,1/('Tracker&amp;Invoice'!$H4090:$AC4090&lt;&gt;""),COLUMN('Tracker&amp;Invoice'!$H4090:$AC4090)),8),F4043)</f>
        <v>14</v>
      </c>
      <c r="G4044">
        <f>IF(D4044="OVERALL",IFERROR(LOOKUP(2,1/('Tracker&amp;Invoice'!$H4090:$AC4090&lt;&gt;""),COLUMN('Tracker&amp;Invoice'!$H4090:$AC4090)),8),G4045)</f>
        <v>15</v>
      </c>
      <c r="H4044">
        <f t="shared" si="126"/>
        <v>15</v>
      </c>
      <c r="I4044" s="29">
        <f>IF(D4044="INVOICE",SUM('Tracker&amp;Invoice'!$H4090:INDEX('Tracker&amp;Invoice'!$A4090:$AC4090,1,H4044)),0)</f>
        <v>0</v>
      </c>
      <c r="J4044" s="29">
        <f>IF(D4044="OVERALL",SUM('Tracker&amp;Invoice'!$H4090:$AC4090),0)</f>
        <v>0</v>
      </c>
    </row>
    <row r="4045" spans="1:10">
      <c r="A4045" t="e">
        <f t="shared" si="127"/>
        <v>#REF!</v>
      </c>
      <c r="B4045">
        <f>IF(AND('Tracker&amp;Invoice'!A4091&lt;&gt;"",'Tracker&amp;Invoice'!A4091&lt;&gt;"ITEM",'Tracker&amp;Invoice'!A4089="ITEM"),1,0)</f>
        <v>0</v>
      </c>
      <c r="C4045" t="str">
        <f>IF(B4045=1,'Tracker&amp;Invoice'!A4091,C4044)</f>
        <v>BQ-207</v>
      </c>
      <c r="D4045" t="str">
        <f>IF(LEFT(TRIM('Tracker&amp;Invoice'!B4091),9)="INVOICE #","INVOICE",IF(TRIM('Tracker&amp;Invoice'!B4091)="Overall Completion INVOICE","OVERALL",""))</f>
        <v/>
      </c>
      <c r="E4045" t="str">
        <f>IF(D4045="INVOICE",VALUE(MID(TRIM('Tracker&amp;Invoice'!B4091),10,10)),"")</f>
        <v/>
      </c>
      <c r="F4045">
        <f>IF(B4045=1,IFERROR(LOOKUP(2,1/('Tracker&amp;Invoice'!$H4091:$AC4091&lt;&gt;""),COLUMN('Tracker&amp;Invoice'!$H4091:$AC4091)),8),F4044)</f>
        <v>14</v>
      </c>
      <c r="G4045">
        <f>IF(D4045="OVERALL",IFERROR(LOOKUP(2,1/('Tracker&amp;Invoice'!$H4091:$AC4091&lt;&gt;""),COLUMN('Tracker&amp;Invoice'!$H4091:$AC4091)),8),G4046)</f>
        <v>15</v>
      </c>
      <c r="H4045">
        <f t="shared" si="126"/>
        <v>15</v>
      </c>
      <c r="I4045" s="29">
        <f>IF(D4045="INVOICE",SUM('Tracker&amp;Invoice'!$H4091:INDEX('Tracker&amp;Invoice'!$A4091:$AC4091,1,H4045)),0)</f>
        <v>0</v>
      </c>
      <c r="J4045" s="29">
        <f>IF(D4045="OVERALL",SUM('Tracker&amp;Invoice'!$H4091:$AC4091),0)</f>
        <v>0</v>
      </c>
    </row>
    <row r="4046" spans="1:10">
      <c r="A4046" t="e">
        <f t="shared" si="127"/>
        <v>#REF!</v>
      </c>
      <c r="B4046">
        <f>IF(AND('Tracker&amp;Invoice'!A4092&lt;&gt;"",'Tracker&amp;Invoice'!A4092&lt;&gt;"ITEM",'Tracker&amp;Invoice'!A4090="ITEM"),1,0)</f>
        <v>0</v>
      </c>
      <c r="C4046" t="str">
        <f>IF(B4046=1,'Tracker&amp;Invoice'!A4092,C4045)</f>
        <v>BQ-207</v>
      </c>
      <c r="D4046" t="str">
        <f>IF(LEFT(TRIM('Tracker&amp;Invoice'!B4092),9)="INVOICE #","INVOICE",IF(TRIM('Tracker&amp;Invoice'!B4092)="Overall Completion INVOICE","OVERALL",""))</f>
        <v/>
      </c>
      <c r="E4046" t="str">
        <f>IF(D4046="INVOICE",VALUE(MID(TRIM('Tracker&amp;Invoice'!B4092),10,10)),"")</f>
        <v/>
      </c>
      <c r="F4046">
        <f>IF(B4046=1,IFERROR(LOOKUP(2,1/('Tracker&amp;Invoice'!$H4092:$AC4092&lt;&gt;""),COLUMN('Tracker&amp;Invoice'!$H4092:$AC4092)),8),F4045)</f>
        <v>14</v>
      </c>
      <c r="G4046">
        <f>IF(D4046="OVERALL",IFERROR(LOOKUP(2,1/('Tracker&amp;Invoice'!$H4092:$AC4092&lt;&gt;""),COLUMN('Tracker&amp;Invoice'!$H4092:$AC4092)),8),G4047)</f>
        <v>15</v>
      </c>
      <c r="H4046">
        <f t="shared" si="126"/>
        <v>15</v>
      </c>
      <c r="I4046" s="29">
        <f>IF(D4046="INVOICE",SUM('Tracker&amp;Invoice'!$H4092:INDEX('Tracker&amp;Invoice'!$A4092:$AC4092,1,H4046)),0)</f>
        <v>0</v>
      </c>
      <c r="J4046" s="29">
        <f>IF(D4046="OVERALL",SUM('Tracker&amp;Invoice'!$H4092:$AC4092),0)</f>
        <v>0</v>
      </c>
    </row>
    <row r="4047" spans="1:10">
      <c r="A4047" t="e">
        <f t="shared" si="127"/>
        <v>#REF!</v>
      </c>
      <c r="B4047">
        <f>IF(AND('Tracker&amp;Invoice'!A4093&lt;&gt;"",'Tracker&amp;Invoice'!A4093&lt;&gt;"ITEM",'Tracker&amp;Invoice'!A4091="ITEM"),1,0)</f>
        <v>0</v>
      </c>
      <c r="C4047" t="str">
        <f>IF(B4047=1,'Tracker&amp;Invoice'!A4093,C4046)</f>
        <v>BQ-207</v>
      </c>
      <c r="D4047" t="str">
        <f>IF(LEFT(TRIM('Tracker&amp;Invoice'!B4093),9)="INVOICE #","INVOICE",IF(TRIM('Tracker&amp;Invoice'!B4093)="Overall Completion INVOICE","OVERALL",""))</f>
        <v/>
      </c>
      <c r="E4047" t="str">
        <f>IF(D4047="INVOICE",VALUE(MID(TRIM('Tracker&amp;Invoice'!B4093),10,10)),"")</f>
        <v/>
      </c>
      <c r="F4047">
        <f>IF(B4047=1,IFERROR(LOOKUP(2,1/('Tracker&amp;Invoice'!$H4093:$AC4093&lt;&gt;""),COLUMN('Tracker&amp;Invoice'!$H4093:$AC4093)),8),F4046)</f>
        <v>14</v>
      </c>
      <c r="G4047">
        <f>IF(D4047="OVERALL",IFERROR(LOOKUP(2,1/('Tracker&amp;Invoice'!$H4093:$AC4093&lt;&gt;""),COLUMN('Tracker&amp;Invoice'!$H4093:$AC4093)),8),G4048)</f>
        <v>15</v>
      </c>
      <c r="H4047">
        <f t="shared" si="126"/>
        <v>15</v>
      </c>
      <c r="I4047" s="29">
        <f>IF(D4047="INVOICE",SUM('Tracker&amp;Invoice'!$H4093:INDEX('Tracker&amp;Invoice'!$A4093:$AC4093,1,H4047)),0)</f>
        <v>0</v>
      </c>
      <c r="J4047" s="29">
        <f>IF(D4047="OVERALL",SUM('Tracker&amp;Invoice'!$H4093:$AC4093),0)</f>
        <v>0</v>
      </c>
    </row>
    <row r="4048" spans="1:10">
      <c r="A4048" t="e">
        <f t="shared" si="127"/>
        <v>#REF!</v>
      </c>
      <c r="B4048">
        <f>IF(AND('Tracker&amp;Invoice'!A4094&lt;&gt;"",'Tracker&amp;Invoice'!A4094&lt;&gt;"ITEM",'Tracker&amp;Invoice'!A4092="ITEM"),1,0)</f>
        <v>0</v>
      </c>
      <c r="C4048" t="str">
        <f>IF(B4048=1,'Tracker&amp;Invoice'!A4094,C4047)</f>
        <v>BQ-207</v>
      </c>
      <c r="D4048" t="str">
        <f>IF(LEFT(TRIM('Tracker&amp;Invoice'!B4094),9)="INVOICE #","INVOICE",IF(TRIM('Tracker&amp;Invoice'!B4094)="Overall Completion INVOICE","OVERALL",""))</f>
        <v/>
      </c>
      <c r="E4048" t="str">
        <f>IF(D4048="INVOICE",VALUE(MID(TRIM('Tracker&amp;Invoice'!B4094),10,10)),"")</f>
        <v/>
      </c>
      <c r="F4048">
        <f>IF(B4048=1,IFERROR(LOOKUP(2,1/('Tracker&amp;Invoice'!$H4094:$AC4094&lt;&gt;""),COLUMN('Tracker&amp;Invoice'!$H4094:$AC4094)),8),F4047)</f>
        <v>14</v>
      </c>
      <c r="G4048">
        <f>IF(D4048="OVERALL",IFERROR(LOOKUP(2,1/('Tracker&amp;Invoice'!$H4094:$AC4094&lt;&gt;""),COLUMN('Tracker&amp;Invoice'!$H4094:$AC4094)),8),G4049)</f>
        <v>15</v>
      </c>
      <c r="H4048">
        <f t="shared" si="126"/>
        <v>15</v>
      </c>
      <c r="I4048" s="29">
        <f>IF(D4048="INVOICE",SUM('Tracker&amp;Invoice'!$H4094:INDEX('Tracker&amp;Invoice'!$A4094:$AC4094,1,H4048)),0)</f>
        <v>0</v>
      </c>
      <c r="J4048" s="29">
        <f>IF(D4048="OVERALL",SUM('Tracker&amp;Invoice'!$H4094:$AC4094),0)</f>
        <v>0</v>
      </c>
    </row>
    <row r="4049" spans="1:10">
      <c r="A4049" t="e">
        <f t="shared" si="127"/>
        <v>#REF!</v>
      </c>
      <c r="B4049">
        <f>IF(AND('Tracker&amp;Invoice'!A4095&lt;&gt;"",'Tracker&amp;Invoice'!A4095&lt;&gt;"ITEM",'Tracker&amp;Invoice'!A4093="ITEM"),1,0)</f>
        <v>0</v>
      </c>
      <c r="C4049" t="str">
        <f>IF(B4049=1,'Tracker&amp;Invoice'!A4095,C4048)</f>
        <v>BQ-207</v>
      </c>
      <c r="D4049" t="str">
        <f>IF(LEFT(TRIM('Tracker&amp;Invoice'!B4095),9)="INVOICE #","INVOICE",IF(TRIM('Tracker&amp;Invoice'!B4095)="Overall Completion INVOICE","OVERALL",""))</f>
        <v/>
      </c>
      <c r="E4049" t="str">
        <f>IF(D4049="INVOICE",VALUE(MID(TRIM('Tracker&amp;Invoice'!B4095),10,10)),"")</f>
        <v/>
      </c>
      <c r="F4049">
        <f>IF(B4049=1,IFERROR(LOOKUP(2,1/('Tracker&amp;Invoice'!$H4095:$AC4095&lt;&gt;""),COLUMN('Tracker&amp;Invoice'!$H4095:$AC4095)),8),F4048)</f>
        <v>14</v>
      </c>
      <c r="G4049">
        <f>IF(D4049="OVERALL",IFERROR(LOOKUP(2,1/('Tracker&amp;Invoice'!$H4095:$AC4095&lt;&gt;""),COLUMN('Tracker&amp;Invoice'!$H4095:$AC4095)),8),G4050)</f>
        <v>15</v>
      </c>
      <c r="H4049">
        <f t="shared" si="126"/>
        <v>15</v>
      </c>
      <c r="I4049" s="29">
        <f>IF(D4049="INVOICE",SUM('Tracker&amp;Invoice'!$H4095:INDEX('Tracker&amp;Invoice'!$A4095:$AC4095,1,H4049)),0)</f>
        <v>0</v>
      </c>
      <c r="J4049" s="29">
        <f>IF(D4049="OVERALL",SUM('Tracker&amp;Invoice'!$H4095:$AC4095),0)</f>
        <v>0</v>
      </c>
    </row>
    <row r="4050" spans="1:10">
      <c r="A4050" t="e">
        <f t="shared" si="127"/>
        <v>#REF!</v>
      </c>
      <c r="B4050">
        <f>IF(AND('Tracker&amp;Invoice'!A4096&lt;&gt;"",'Tracker&amp;Invoice'!A4096&lt;&gt;"ITEM",'Tracker&amp;Invoice'!A4094="ITEM"),1,0)</f>
        <v>0</v>
      </c>
      <c r="C4050" t="str">
        <f>IF(B4050=1,'Tracker&amp;Invoice'!A4096,C4049)</f>
        <v>BQ-207</v>
      </c>
      <c r="D4050" t="str">
        <f>IF(LEFT(TRIM('Tracker&amp;Invoice'!B4096),9)="INVOICE #","INVOICE",IF(TRIM('Tracker&amp;Invoice'!B4096)="Overall Completion INVOICE","OVERALL",""))</f>
        <v/>
      </c>
      <c r="E4050" t="str">
        <f>IF(D4050="INVOICE",VALUE(MID(TRIM('Tracker&amp;Invoice'!B4096),10,10)),"")</f>
        <v/>
      </c>
      <c r="F4050">
        <f>IF(B4050=1,IFERROR(LOOKUP(2,1/('Tracker&amp;Invoice'!$H4096:$AC4096&lt;&gt;""),COLUMN('Tracker&amp;Invoice'!$H4096:$AC4096)),8),F4049)</f>
        <v>14</v>
      </c>
      <c r="G4050">
        <f>IF(D4050="OVERALL",IFERROR(LOOKUP(2,1/('Tracker&amp;Invoice'!$H4096:$AC4096&lt;&gt;""),COLUMN('Tracker&amp;Invoice'!$H4096:$AC4096)),8),G4051)</f>
        <v>15</v>
      </c>
      <c r="H4050">
        <f t="shared" si="126"/>
        <v>15</v>
      </c>
      <c r="I4050" s="29">
        <f>IF(D4050="INVOICE",SUM('Tracker&amp;Invoice'!$H4096:INDEX('Tracker&amp;Invoice'!$A4096:$AC4096,1,H4050)),0)</f>
        <v>0</v>
      </c>
      <c r="J4050" s="29">
        <f>IF(D4050="OVERALL",SUM('Tracker&amp;Invoice'!$H4096:$AC4096),0)</f>
        <v>0</v>
      </c>
    </row>
    <row r="4051" spans="1:10">
      <c r="A4051" t="e">
        <f t="shared" si="127"/>
        <v>#REF!</v>
      </c>
      <c r="B4051">
        <f>IF(AND('Tracker&amp;Invoice'!A4097&lt;&gt;"",'Tracker&amp;Invoice'!A4097&lt;&gt;"ITEM",'Tracker&amp;Invoice'!A4095="ITEM"),1,0)</f>
        <v>1</v>
      </c>
      <c r="C4051" t="str">
        <f>IF(B4051=1,'Tracker&amp;Invoice'!A4097,C4050)</f>
        <v>BQ-208</v>
      </c>
      <c r="D4051" t="str">
        <f>IF(LEFT(TRIM('Tracker&amp;Invoice'!B4097),9)="INVOICE #","INVOICE",IF(TRIM('Tracker&amp;Invoice'!B4097)="Overall Completion INVOICE","OVERALL",""))</f>
        <v/>
      </c>
      <c r="E4051" t="str">
        <f>IF(D4051="INVOICE",VALUE(MID(TRIM('Tracker&amp;Invoice'!B4097),10,10)),"")</f>
        <v/>
      </c>
      <c r="F4051">
        <f>IF(B4051=1,IFERROR(LOOKUP(2,1/('Tracker&amp;Invoice'!$H4097:$AC4097&lt;&gt;""),COLUMN('Tracker&amp;Invoice'!$H4097:$AC4097)),8),F4050)</f>
        <v>14</v>
      </c>
      <c r="G4051">
        <f>IF(D4051="OVERALL",IFERROR(LOOKUP(2,1/('Tracker&amp;Invoice'!$H4097:$AC4097&lt;&gt;""),COLUMN('Tracker&amp;Invoice'!$H4097:$AC4097)),8),G4052)</f>
        <v>15</v>
      </c>
      <c r="H4051">
        <f t="shared" si="126"/>
        <v>15</v>
      </c>
      <c r="I4051" s="29">
        <f>IF(D4051="INVOICE",SUM('Tracker&amp;Invoice'!$H4097:INDEX('Tracker&amp;Invoice'!$A4097:$AC4097,1,H4051)),0)</f>
        <v>0</v>
      </c>
      <c r="J4051" s="29">
        <f>IF(D4051="OVERALL",SUM('Tracker&amp;Invoice'!$H4097:$AC4097),0)</f>
        <v>0</v>
      </c>
    </row>
    <row r="4052" spans="1:10">
      <c r="A4052" t="e">
        <f t="shared" si="127"/>
        <v>#REF!</v>
      </c>
      <c r="B4052">
        <f>IF(AND('Tracker&amp;Invoice'!A4098&lt;&gt;"",'Tracker&amp;Invoice'!A4098&lt;&gt;"ITEM",'Tracker&amp;Invoice'!A4096="ITEM"),1,0)</f>
        <v>0</v>
      </c>
      <c r="C4052" t="str">
        <f>IF(B4052=1,'Tracker&amp;Invoice'!A4098,C4051)</f>
        <v>BQ-208</v>
      </c>
      <c r="D4052" t="str">
        <f>IF(LEFT(TRIM('Tracker&amp;Invoice'!B4098),9)="INVOICE #","INVOICE",IF(TRIM('Tracker&amp;Invoice'!B4098)="Overall Completion INVOICE","OVERALL",""))</f>
        <v/>
      </c>
      <c r="E4052" t="str">
        <f>IF(D4052="INVOICE",VALUE(MID(TRIM('Tracker&amp;Invoice'!B4098),10,10)),"")</f>
        <v/>
      </c>
      <c r="F4052">
        <f>IF(B4052=1,IFERROR(LOOKUP(2,1/('Tracker&amp;Invoice'!$H4098:$AC4098&lt;&gt;""),COLUMN('Tracker&amp;Invoice'!$H4098:$AC4098)),8),F4051)</f>
        <v>14</v>
      </c>
      <c r="G4052">
        <f>IF(D4052="OVERALL",IFERROR(LOOKUP(2,1/('Tracker&amp;Invoice'!$H4098:$AC4098&lt;&gt;""),COLUMN('Tracker&amp;Invoice'!$H4098:$AC4098)),8),G4053)</f>
        <v>15</v>
      </c>
      <c r="H4052">
        <f t="shared" si="126"/>
        <v>15</v>
      </c>
      <c r="I4052" s="29">
        <f>IF(D4052="INVOICE",SUM('Tracker&amp;Invoice'!$H4098:INDEX('Tracker&amp;Invoice'!$A4098:$AC4098,1,H4052)),0)</f>
        <v>0</v>
      </c>
      <c r="J4052" s="29">
        <f>IF(D4052="OVERALL",SUM('Tracker&amp;Invoice'!$H4098:$AC4098),0)</f>
        <v>0</v>
      </c>
    </row>
    <row r="4053" spans="1:10">
      <c r="A4053" t="e">
        <f t="shared" si="127"/>
        <v>#REF!</v>
      </c>
      <c r="B4053">
        <f>IF(AND('Tracker&amp;Invoice'!A4099&lt;&gt;"",'Tracker&amp;Invoice'!A4099&lt;&gt;"ITEM",'Tracker&amp;Invoice'!A4097="ITEM"),1,0)</f>
        <v>0</v>
      </c>
      <c r="C4053" t="str">
        <f>IF(B4053=1,'Tracker&amp;Invoice'!A4099,C4052)</f>
        <v>BQ-208</v>
      </c>
      <c r="D4053" t="str">
        <f>IF(LEFT(TRIM('Tracker&amp;Invoice'!B4099),9)="INVOICE #","INVOICE",IF(TRIM('Tracker&amp;Invoice'!B4099)="Overall Completion INVOICE","OVERALL",""))</f>
        <v/>
      </c>
      <c r="E4053" t="str">
        <f>IF(D4053="INVOICE",VALUE(MID(TRIM('Tracker&amp;Invoice'!B4099),10,10)),"")</f>
        <v/>
      </c>
      <c r="F4053">
        <f>IF(B4053=1,IFERROR(LOOKUP(2,1/('Tracker&amp;Invoice'!$H4099:$AC4099&lt;&gt;""),COLUMN('Tracker&amp;Invoice'!$H4099:$AC4099)),8),F4052)</f>
        <v>14</v>
      </c>
      <c r="G4053">
        <f>IF(D4053="OVERALL",IFERROR(LOOKUP(2,1/('Tracker&amp;Invoice'!$H4099:$AC4099&lt;&gt;""),COLUMN('Tracker&amp;Invoice'!$H4099:$AC4099)),8),G4054)</f>
        <v>15</v>
      </c>
      <c r="H4053">
        <f t="shared" si="126"/>
        <v>15</v>
      </c>
      <c r="I4053" s="29">
        <f>IF(D4053="INVOICE",SUM('Tracker&amp;Invoice'!$H4099:INDEX('Tracker&amp;Invoice'!$A4099:$AC4099,1,H4053)),0)</f>
        <v>0</v>
      </c>
      <c r="J4053" s="29">
        <f>IF(D4053="OVERALL",SUM('Tracker&amp;Invoice'!$H4099:$AC4099),0)</f>
        <v>0</v>
      </c>
    </row>
    <row r="4054" spans="1:10">
      <c r="A4054" t="e">
        <f t="shared" si="127"/>
        <v>#REF!</v>
      </c>
      <c r="B4054">
        <f>IF(AND('Tracker&amp;Invoice'!A4100&lt;&gt;"",'Tracker&amp;Invoice'!A4100&lt;&gt;"ITEM",'Tracker&amp;Invoice'!A4098="ITEM"),1,0)</f>
        <v>0</v>
      </c>
      <c r="C4054" t="str">
        <f>IF(B4054=1,'Tracker&amp;Invoice'!A4100,C4053)</f>
        <v>BQ-208</v>
      </c>
      <c r="D4054" t="str">
        <f>IF(LEFT(TRIM('Tracker&amp;Invoice'!B4100),9)="INVOICE #","INVOICE",IF(TRIM('Tracker&amp;Invoice'!B4100)="Overall Completion INVOICE","OVERALL",""))</f>
        <v>INVOICE</v>
      </c>
      <c r="E4054">
        <f>IF(D4054="INVOICE",VALUE(MID(TRIM('Tracker&amp;Invoice'!B4100),10,10)),"")</f>
        <v>14</v>
      </c>
      <c r="F4054">
        <f>IF(B4054=1,IFERROR(LOOKUP(2,1/('Tracker&amp;Invoice'!$H4100:$AC4100&lt;&gt;""),COLUMN('Tracker&amp;Invoice'!$H4100:$AC4100)),8),F4053)</f>
        <v>14</v>
      </c>
      <c r="G4054">
        <f>IF(D4054="OVERALL",IFERROR(LOOKUP(2,1/('Tracker&amp;Invoice'!$H4100:$AC4100&lt;&gt;""),COLUMN('Tracker&amp;Invoice'!$H4100:$AC4100)),8),G4055)</f>
        <v>15</v>
      </c>
      <c r="H4054">
        <f t="shared" si="126"/>
        <v>15</v>
      </c>
      <c r="I4054" s="29">
        <f>IF(D4054="INVOICE",SUM('Tracker&amp;Invoice'!$H4100:INDEX('Tracker&amp;Invoice'!$A4100:$AC4100,1,H4054)),0)</f>
        <v>627</v>
      </c>
      <c r="J4054" s="29">
        <f>IF(D4054="OVERALL",SUM('Tracker&amp;Invoice'!$H4100:$AC4100),0)</f>
        <v>0</v>
      </c>
    </row>
    <row r="4055" spans="1:10">
      <c r="A4055" t="e">
        <f t="shared" si="127"/>
        <v>#REF!</v>
      </c>
      <c r="B4055">
        <f>IF(AND('Tracker&amp;Invoice'!A4101&lt;&gt;"",'Tracker&amp;Invoice'!A4101&lt;&gt;"ITEM",'Tracker&amp;Invoice'!A4099="ITEM"),1,0)</f>
        <v>0</v>
      </c>
      <c r="C4055" t="str">
        <f>IF(B4055=1,'Tracker&amp;Invoice'!A4101,C4054)</f>
        <v>BQ-208</v>
      </c>
      <c r="D4055" t="str">
        <f>IF(LEFT(TRIM('Tracker&amp;Invoice'!B4101),9)="INVOICE #","INVOICE",IF(TRIM('Tracker&amp;Invoice'!B4101)="Overall Completion INVOICE","OVERALL",""))</f>
        <v/>
      </c>
      <c r="E4055" t="str">
        <f>IF(D4055="INVOICE",VALUE(MID(TRIM('Tracker&amp;Invoice'!B4101),10,10)),"")</f>
        <v/>
      </c>
      <c r="F4055">
        <f>IF(B4055=1,IFERROR(LOOKUP(2,1/('Tracker&amp;Invoice'!$H4101:$AC4101&lt;&gt;""),COLUMN('Tracker&amp;Invoice'!$H4101:$AC4101)),8),F4054)</f>
        <v>14</v>
      </c>
      <c r="G4055">
        <f>IF(D4055="OVERALL",IFERROR(LOOKUP(2,1/('Tracker&amp;Invoice'!$H4101:$AC4101&lt;&gt;""),COLUMN('Tracker&amp;Invoice'!$H4101:$AC4101)),8),G4056)</f>
        <v>15</v>
      </c>
      <c r="H4055">
        <f t="shared" si="126"/>
        <v>15</v>
      </c>
      <c r="I4055" s="29">
        <f>IF(D4055="INVOICE",SUM('Tracker&amp;Invoice'!$H4101:INDEX('Tracker&amp;Invoice'!$A4101:$AC4101,1,H4055)),0)</f>
        <v>0</v>
      </c>
      <c r="J4055" s="29">
        <f>IF(D4055="OVERALL",SUM('Tracker&amp;Invoice'!$H4101:$AC4101),0)</f>
        <v>0</v>
      </c>
    </row>
    <row r="4056" spans="1:10">
      <c r="A4056" t="e">
        <f t="shared" si="127"/>
        <v>#REF!</v>
      </c>
      <c r="B4056">
        <f>IF(AND('Tracker&amp;Invoice'!A4102&lt;&gt;"",'Tracker&amp;Invoice'!A4102&lt;&gt;"ITEM",'Tracker&amp;Invoice'!A4100="ITEM"),1,0)</f>
        <v>0</v>
      </c>
      <c r="C4056" t="str">
        <f>IF(B4056=1,'Tracker&amp;Invoice'!A4102,C4055)</f>
        <v>BQ-208</v>
      </c>
      <c r="D4056" t="str">
        <f>IF(LEFT(TRIM('Tracker&amp;Invoice'!B4102),9)="INVOICE #","INVOICE",IF(TRIM('Tracker&amp;Invoice'!B4102)="Overall Completion INVOICE","OVERALL",""))</f>
        <v>INVOICE</v>
      </c>
      <c r="E4056">
        <f>IF(D4056="INVOICE",VALUE(MID(TRIM('Tracker&amp;Invoice'!B4102),10,10)),"")</f>
        <v>27</v>
      </c>
      <c r="F4056">
        <f>IF(B4056=1,IFERROR(LOOKUP(2,1/('Tracker&amp;Invoice'!$H4102:$AC4102&lt;&gt;""),COLUMN('Tracker&amp;Invoice'!$H4102:$AC4102)),8),F4055)</f>
        <v>14</v>
      </c>
      <c r="G4056">
        <f>IF(D4056="OVERALL",IFERROR(LOOKUP(2,1/('Tracker&amp;Invoice'!$H4102:$AC4102&lt;&gt;""),COLUMN('Tracker&amp;Invoice'!$H4102:$AC4102)),8),G4057)</f>
        <v>15</v>
      </c>
      <c r="H4056">
        <f t="shared" si="126"/>
        <v>15</v>
      </c>
      <c r="I4056" s="29">
        <f>IF(D4056="INVOICE",SUM('Tracker&amp;Invoice'!$H4102:INDEX('Tracker&amp;Invoice'!$A4102:$AC4102,1,H4056)),0)</f>
        <v>-76.000000000000028</v>
      </c>
      <c r="J4056" s="29">
        <f>IF(D4056="OVERALL",SUM('Tracker&amp;Invoice'!$H4102:$AC4102),0)</f>
        <v>0</v>
      </c>
    </row>
    <row r="4057" spans="1:10">
      <c r="A4057" t="e">
        <f t="shared" si="127"/>
        <v>#REF!</v>
      </c>
      <c r="B4057">
        <f>IF(AND('Tracker&amp;Invoice'!A4103&lt;&gt;"",'Tracker&amp;Invoice'!A4103&lt;&gt;"ITEM",'Tracker&amp;Invoice'!A4101="ITEM"),1,0)</f>
        <v>0</v>
      </c>
      <c r="C4057" t="str">
        <f>IF(B4057=1,'Tracker&amp;Invoice'!A4103,C4056)</f>
        <v>BQ-208</v>
      </c>
      <c r="D4057" t="str">
        <f>IF(LEFT(TRIM('Tracker&amp;Invoice'!B4103),9)="INVOICE #","INVOICE",IF(TRIM('Tracker&amp;Invoice'!B4103)="Overall Completion INVOICE","OVERALL",""))</f>
        <v/>
      </c>
      <c r="E4057" t="str">
        <f>IF(D4057="INVOICE",VALUE(MID(TRIM('Tracker&amp;Invoice'!B4103),10,10)),"")</f>
        <v/>
      </c>
      <c r="F4057">
        <f>IF(B4057=1,IFERROR(LOOKUP(2,1/('Tracker&amp;Invoice'!$H4103:$AC4103&lt;&gt;""),COLUMN('Tracker&amp;Invoice'!$H4103:$AC4103)),8),F4056)</f>
        <v>14</v>
      </c>
      <c r="G4057">
        <f>IF(D4057="OVERALL",IFERROR(LOOKUP(2,1/('Tracker&amp;Invoice'!$H4103:$AC4103&lt;&gt;""),COLUMN('Tracker&amp;Invoice'!$H4103:$AC4103)),8),G4058)</f>
        <v>15</v>
      </c>
      <c r="H4057">
        <f t="shared" si="126"/>
        <v>15</v>
      </c>
      <c r="I4057" s="29">
        <f>IF(D4057="INVOICE",SUM('Tracker&amp;Invoice'!$H4103:INDEX('Tracker&amp;Invoice'!$A4103:$AC4103,1,H4057)),0)</f>
        <v>0</v>
      </c>
      <c r="J4057" s="29">
        <f>IF(D4057="OVERALL",SUM('Tracker&amp;Invoice'!$H4103:$AC4103),0)</f>
        <v>0</v>
      </c>
    </row>
    <row r="4058" spans="1:10">
      <c r="A4058" t="e">
        <f t="shared" si="127"/>
        <v>#REF!</v>
      </c>
      <c r="B4058">
        <f>IF(AND('Tracker&amp;Invoice'!A4104&lt;&gt;"",'Tracker&amp;Invoice'!A4104&lt;&gt;"ITEM",'Tracker&amp;Invoice'!A4102="ITEM"),1,0)</f>
        <v>0</v>
      </c>
      <c r="C4058" t="str">
        <f>IF(B4058=1,'Tracker&amp;Invoice'!A4104,C4057)</f>
        <v>BQ-208</v>
      </c>
      <c r="D4058" t="str">
        <f>IF(LEFT(TRIM('Tracker&amp;Invoice'!B4104),9)="INVOICE #","INVOICE",IF(TRIM('Tracker&amp;Invoice'!B4104)="Overall Completion INVOICE","OVERALL",""))</f>
        <v>INVOICE</v>
      </c>
      <c r="E4058">
        <f>IF(D4058="INVOICE",VALUE(MID(TRIM('Tracker&amp;Invoice'!B4104),10,10)),"")</f>
        <v>31</v>
      </c>
      <c r="F4058">
        <f>IF(B4058=1,IFERROR(LOOKUP(2,1/('Tracker&amp;Invoice'!$H4104:$AC4104&lt;&gt;""),COLUMN('Tracker&amp;Invoice'!$H4104:$AC4104)),8),F4057)</f>
        <v>14</v>
      </c>
      <c r="G4058">
        <f>IF(D4058="OVERALL",IFERROR(LOOKUP(2,1/('Tracker&amp;Invoice'!$H4104:$AC4104&lt;&gt;""),COLUMN('Tracker&amp;Invoice'!$H4104:$AC4104)),8),G4059)</f>
        <v>15</v>
      </c>
      <c r="H4058">
        <f t="shared" si="126"/>
        <v>15</v>
      </c>
      <c r="I4058" s="29">
        <f>IF(D4058="INVOICE",SUM('Tracker&amp;Invoice'!$H4104:INDEX('Tracker&amp;Invoice'!$A4104:$AC4104,1,H4058)),0)</f>
        <v>57</v>
      </c>
      <c r="J4058" s="29">
        <f>IF(D4058="OVERALL",SUM('Tracker&amp;Invoice'!$H4104:$AC4104),0)</f>
        <v>0</v>
      </c>
    </row>
    <row r="4059" spans="1:10">
      <c r="A4059" t="e">
        <f t="shared" si="127"/>
        <v>#REF!</v>
      </c>
      <c r="B4059">
        <f>IF(AND('Tracker&amp;Invoice'!A4105&lt;&gt;"",'Tracker&amp;Invoice'!A4105&lt;&gt;"ITEM",'Tracker&amp;Invoice'!A4103="ITEM"),1,0)</f>
        <v>0</v>
      </c>
      <c r="C4059" t="str">
        <f>IF(B4059=1,'Tracker&amp;Invoice'!A4105,C4058)</f>
        <v>BQ-208</v>
      </c>
      <c r="D4059" t="str">
        <f>IF(LEFT(TRIM('Tracker&amp;Invoice'!B4105),9)="INVOICE #","INVOICE",IF(TRIM('Tracker&amp;Invoice'!B4105)="Overall Completion INVOICE","OVERALL",""))</f>
        <v/>
      </c>
      <c r="E4059" t="str">
        <f>IF(D4059="INVOICE",VALUE(MID(TRIM('Tracker&amp;Invoice'!B4105),10,10)),"")</f>
        <v/>
      </c>
      <c r="F4059">
        <f>IF(B4059=1,IFERROR(LOOKUP(2,1/('Tracker&amp;Invoice'!$H4105:$AC4105&lt;&gt;""),COLUMN('Tracker&amp;Invoice'!$H4105:$AC4105)),8),F4058)</f>
        <v>14</v>
      </c>
      <c r="G4059">
        <f>IF(D4059="OVERALL",IFERROR(LOOKUP(2,1/('Tracker&amp;Invoice'!$H4105:$AC4105&lt;&gt;""),COLUMN('Tracker&amp;Invoice'!$H4105:$AC4105)),8),G4060)</f>
        <v>15</v>
      </c>
      <c r="H4059">
        <f t="shared" si="126"/>
        <v>15</v>
      </c>
      <c r="I4059" s="29">
        <f>IF(D4059="INVOICE",SUM('Tracker&amp;Invoice'!$H4105:INDEX('Tracker&amp;Invoice'!$A4105:$AC4105,1,H4059)),0)</f>
        <v>0</v>
      </c>
      <c r="J4059" s="29">
        <f>IF(D4059="OVERALL",SUM('Tracker&amp;Invoice'!$H4105:$AC4105),0)</f>
        <v>0</v>
      </c>
    </row>
    <row r="4060" spans="1:10">
      <c r="A4060" t="e">
        <f t="shared" si="127"/>
        <v>#REF!</v>
      </c>
      <c r="B4060">
        <f>IF(AND('Tracker&amp;Invoice'!A4106&lt;&gt;"",'Tracker&amp;Invoice'!A4106&lt;&gt;"ITEM",'Tracker&amp;Invoice'!A4104="ITEM"),1,0)</f>
        <v>0</v>
      </c>
      <c r="C4060" t="str">
        <f>IF(B4060=1,'Tracker&amp;Invoice'!A4106,C4059)</f>
        <v>BQ-208</v>
      </c>
      <c r="D4060" t="str">
        <f>IF(LEFT(TRIM('Tracker&amp;Invoice'!B4106),9)="INVOICE #","INVOICE",IF(TRIM('Tracker&amp;Invoice'!B4106)="Overall Completion INVOICE","OVERALL",""))</f>
        <v/>
      </c>
      <c r="E4060" t="str">
        <f>IF(D4060="INVOICE",VALUE(MID(TRIM('Tracker&amp;Invoice'!B4106),10,10)),"")</f>
        <v/>
      </c>
      <c r="F4060">
        <f>IF(B4060=1,IFERROR(LOOKUP(2,1/('Tracker&amp;Invoice'!$H4106:$AC4106&lt;&gt;""),COLUMN('Tracker&amp;Invoice'!$H4106:$AC4106)),8),F4059)</f>
        <v>14</v>
      </c>
      <c r="G4060">
        <f>IF(D4060="OVERALL",IFERROR(LOOKUP(2,1/('Tracker&amp;Invoice'!$H4106:$AC4106&lt;&gt;""),COLUMN('Tracker&amp;Invoice'!$H4106:$AC4106)),8),G4061)</f>
        <v>15</v>
      </c>
      <c r="H4060">
        <f t="shared" si="126"/>
        <v>15</v>
      </c>
      <c r="I4060" s="29">
        <f>IF(D4060="INVOICE",SUM('Tracker&amp;Invoice'!$H4106:INDEX('Tracker&amp;Invoice'!$A4106:$AC4106,1,H4060)),0)</f>
        <v>0</v>
      </c>
      <c r="J4060" s="29">
        <f>IF(D4060="OVERALL",SUM('Tracker&amp;Invoice'!$H4106:$AC4106),0)</f>
        <v>0</v>
      </c>
    </row>
    <row r="4061" spans="1:10">
      <c r="A4061" t="e">
        <f t="shared" si="127"/>
        <v>#REF!</v>
      </c>
      <c r="B4061">
        <f>IF(AND('Tracker&amp;Invoice'!A4107&lt;&gt;"",'Tracker&amp;Invoice'!A4107&lt;&gt;"ITEM",'Tracker&amp;Invoice'!A4105="ITEM"),1,0)</f>
        <v>0</v>
      </c>
      <c r="C4061" t="str">
        <f>IF(B4061=1,'Tracker&amp;Invoice'!A4107,C4060)</f>
        <v>BQ-208</v>
      </c>
      <c r="D4061" t="str">
        <f>IF(LEFT(TRIM('Tracker&amp;Invoice'!B4107),9)="INVOICE #","INVOICE",IF(TRIM('Tracker&amp;Invoice'!B4107)="Overall Completion INVOICE","OVERALL",""))</f>
        <v/>
      </c>
      <c r="E4061" t="str">
        <f>IF(D4061="INVOICE",VALUE(MID(TRIM('Tracker&amp;Invoice'!B4107),10,10)),"")</f>
        <v/>
      </c>
      <c r="F4061">
        <f>IF(B4061=1,IFERROR(LOOKUP(2,1/('Tracker&amp;Invoice'!$H4107:$AC4107&lt;&gt;""),COLUMN('Tracker&amp;Invoice'!$H4107:$AC4107)),8),F4060)</f>
        <v>14</v>
      </c>
      <c r="G4061">
        <f>IF(D4061="OVERALL",IFERROR(LOOKUP(2,1/('Tracker&amp;Invoice'!$H4107:$AC4107&lt;&gt;""),COLUMN('Tracker&amp;Invoice'!$H4107:$AC4107)),8),G4062)</f>
        <v>15</v>
      </c>
      <c r="H4061">
        <f t="shared" si="126"/>
        <v>15</v>
      </c>
      <c r="I4061" s="29">
        <f>IF(D4061="INVOICE",SUM('Tracker&amp;Invoice'!$H4107:INDEX('Tracker&amp;Invoice'!$A4107:$AC4107,1,H4061)),0)</f>
        <v>0</v>
      </c>
      <c r="J4061" s="29">
        <f>IF(D4061="OVERALL",SUM('Tracker&amp;Invoice'!$H4107:$AC4107),0)</f>
        <v>0</v>
      </c>
    </row>
    <row r="4062" spans="1:10">
      <c r="A4062" t="e">
        <f t="shared" si="127"/>
        <v>#REF!</v>
      </c>
      <c r="B4062">
        <f>IF(AND('Tracker&amp;Invoice'!A4108&lt;&gt;"",'Tracker&amp;Invoice'!A4108&lt;&gt;"ITEM",'Tracker&amp;Invoice'!A4106="ITEM"),1,0)</f>
        <v>0</v>
      </c>
      <c r="C4062" t="str">
        <f>IF(B4062=1,'Tracker&amp;Invoice'!A4108,C4061)</f>
        <v>BQ-208</v>
      </c>
      <c r="D4062" t="str">
        <f>IF(LEFT(TRIM('Tracker&amp;Invoice'!B4108),9)="INVOICE #","INVOICE",IF(TRIM('Tracker&amp;Invoice'!B4108)="Overall Completion INVOICE","OVERALL",""))</f>
        <v/>
      </c>
      <c r="E4062" t="str">
        <f>IF(D4062="INVOICE",VALUE(MID(TRIM('Tracker&amp;Invoice'!B4108),10,10)),"")</f>
        <v/>
      </c>
      <c r="F4062">
        <f>IF(B4062=1,IFERROR(LOOKUP(2,1/('Tracker&amp;Invoice'!$H4108:$AC4108&lt;&gt;""),COLUMN('Tracker&amp;Invoice'!$H4108:$AC4108)),8),F4061)</f>
        <v>14</v>
      </c>
      <c r="G4062">
        <f>IF(D4062="OVERALL",IFERROR(LOOKUP(2,1/('Tracker&amp;Invoice'!$H4108:$AC4108&lt;&gt;""),COLUMN('Tracker&amp;Invoice'!$H4108:$AC4108)),8),G4063)</f>
        <v>15</v>
      </c>
      <c r="H4062">
        <f t="shared" si="126"/>
        <v>15</v>
      </c>
      <c r="I4062" s="29">
        <f>IF(D4062="INVOICE",SUM('Tracker&amp;Invoice'!$H4108:INDEX('Tracker&amp;Invoice'!$A4108:$AC4108,1,H4062)),0)</f>
        <v>0</v>
      </c>
      <c r="J4062" s="29">
        <f>IF(D4062="OVERALL",SUM('Tracker&amp;Invoice'!$H4108:$AC4108),0)</f>
        <v>0</v>
      </c>
    </row>
    <row r="4063" spans="1:10">
      <c r="A4063" t="e">
        <f t="shared" si="127"/>
        <v>#REF!</v>
      </c>
      <c r="B4063">
        <f>IF(AND('Tracker&amp;Invoice'!A4109&lt;&gt;"",'Tracker&amp;Invoice'!A4109&lt;&gt;"ITEM",'Tracker&amp;Invoice'!A4107="ITEM"),1,0)</f>
        <v>0</v>
      </c>
      <c r="C4063" t="str">
        <f>IF(B4063=1,'Tracker&amp;Invoice'!A4109,C4062)</f>
        <v>BQ-208</v>
      </c>
      <c r="D4063" t="str">
        <f>IF(LEFT(TRIM('Tracker&amp;Invoice'!B4109),9)="INVOICE #","INVOICE",IF(TRIM('Tracker&amp;Invoice'!B4109)="Overall Completion INVOICE","OVERALL",""))</f>
        <v/>
      </c>
      <c r="E4063" t="str">
        <f>IF(D4063="INVOICE",VALUE(MID(TRIM('Tracker&amp;Invoice'!B4109),10,10)),"")</f>
        <v/>
      </c>
      <c r="F4063">
        <f>IF(B4063=1,IFERROR(LOOKUP(2,1/('Tracker&amp;Invoice'!$H4109:$AC4109&lt;&gt;""),COLUMN('Tracker&amp;Invoice'!$H4109:$AC4109)),8),F4062)</f>
        <v>14</v>
      </c>
      <c r="G4063">
        <f>IF(D4063="OVERALL",IFERROR(LOOKUP(2,1/('Tracker&amp;Invoice'!$H4109:$AC4109&lt;&gt;""),COLUMN('Tracker&amp;Invoice'!$H4109:$AC4109)),8),G4064)</f>
        <v>15</v>
      </c>
      <c r="H4063">
        <f t="shared" si="126"/>
        <v>15</v>
      </c>
      <c r="I4063" s="29">
        <f>IF(D4063="INVOICE",SUM('Tracker&amp;Invoice'!$H4109:INDEX('Tracker&amp;Invoice'!$A4109:$AC4109,1,H4063)),0)</f>
        <v>0</v>
      </c>
      <c r="J4063" s="29">
        <f>IF(D4063="OVERALL",SUM('Tracker&amp;Invoice'!$H4109:$AC4109),0)</f>
        <v>0</v>
      </c>
    </row>
    <row r="4064" spans="1:10">
      <c r="A4064" t="e">
        <f t="shared" si="127"/>
        <v>#REF!</v>
      </c>
      <c r="B4064">
        <f>IF(AND('Tracker&amp;Invoice'!A4110&lt;&gt;"",'Tracker&amp;Invoice'!A4110&lt;&gt;"ITEM",'Tracker&amp;Invoice'!A4108="ITEM"),1,0)</f>
        <v>0</v>
      </c>
      <c r="C4064" t="str">
        <f>IF(B4064=1,'Tracker&amp;Invoice'!A4110,C4063)</f>
        <v>BQ-208</v>
      </c>
      <c r="D4064" t="str">
        <f>IF(LEFT(TRIM('Tracker&amp;Invoice'!B4110),9)="INVOICE #","INVOICE",IF(TRIM('Tracker&amp;Invoice'!B4110)="Overall Completion INVOICE","OVERALL",""))</f>
        <v>OVERALL</v>
      </c>
      <c r="E4064" t="str">
        <f>IF(D4064="INVOICE",VALUE(MID(TRIM('Tracker&amp;Invoice'!B4110),10,10)),"")</f>
        <v/>
      </c>
      <c r="F4064">
        <f>IF(B4064=1,IFERROR(LOOKUP(2,1/('Tracker&amp;Invoice'!$H4110:$AC4110&lt;&gt;""),COLUMN('Tracker&amp;Invoice'!$H4110:$AC4110)),8),F4063)</f>
        <v>14</v>
      </c>
      <c r="G4064">
        <f>IF(D4064="OVERALL",IFERROR(LOOKUP(2,1/('Tracker&amp;Invoice'!$H4110:$AC4110&lt;&gt;""),COLUMN('Tracker&amp;Invoice'!$H4110:$AC4110)),8),G4065)</f>
        <v>15</v>
      </c>
      <c r="H4064">
        <f t="shared" si="126"/>
        <v>15</v>
      </c>
      <c r="I4064" s="29">
        <f>IF(D4064="INVOICE",SUM('Tracker&amp;Invoice'!$H4110:INDEX('Tracker&amp;Invoice'!$A4110:$AC4110,1,H4064)),0)</f>
        <v>0</v>
      </c>
      <c r="J4064" s="29">
        <f>IF(D4064="OVERALL",SUM('Tracker&amp;Invoice'!$H4110:$AC4110),0)</f>
        <v>608</v>
      </c>
    </row>
    <row r="4065" spans="1:10">
      <c r="A4065" t="e">
        <f t="shared" si="127"/>
        <v>#REF!</v>
      </c>
      <c r="B4065">
        <f>IF(AND('Tracker&amp;Invoice'!A4111&lt;&gt;"",'Tracker&amp;Invoice'!A4111&lt;&gt;"ITEM",'Tracker&amp;Invoice'!A4109="ITEM"),1,0)</f>
        <v>0</v>
      </c>
      <c r="C4065" t="str">
        <f>IF(B4065=1,'Tracker&amp;Invoice'!A4111,C4064)</f>
        <v>BQ-208</v>
      </c>
      <c r="D4065" t="str">
        <f>IF(LEFT(TRIM('Tracker&amp;Invoice'!B4111),9)="INVOICE #","INVOICE",IF(TRIM('Tracker&amp;Invoice'!B4111)="Overall Completion INVOICE","OVERALL",""))</f>
        <v/>
      </c>
      <c r="E4065" t="str">
        <f>IF(D4065="INVOICE",VALUE(MID(TRIM('Tracker&amp;Invoice'!B4111),10,10)),"")</f>
        <v/>
      </c>
      <c r="F4065">
        <f>IF(B4065=1,IFERROR(LOOKUP(2,1/('Tracker&amp;Invoice'!$H4111:$AC4111&lt;&gt;""),COLUMN('Tracker&amp;Invoice'!$H4111:$AC4111)),8),F4064)</f>
        <v>14</v>
      </c>
      <c r="G4065">
        <f>IF(D4065="OVERALL",IFERROR(LOOKUP(2,1/('Tracker&amp;Invoice'!$H4111:$AC4111&lt;&gt;""),COLUMN('Tracker&amp;Invoice'!$H4111:$AC4111)),8),G4066)</f>
        <v>15</v>
      </c>
      <c r="H4065">
        <f t="shared" si="126"/>
        <v>15</v>
      </c>
      <c r="I4065" s="29">
        <f>IF(D4065="INVOICE",SUM('Tracker&amp;Invoice'!$H4111:INDEX('Tracker&amp;Invoice'!$A4111:$AC4111,1,H4065)),0)</f>
        <v>0</v>
      </c>
      <c r="J4065" s="29">
        <f>IF(D4065="OVERALL",SUM('Tracker&amp;Invoice'!$H4111:$AC4111),0)</f>
        <v>0</v>
      </c>
    </row>
    <row r="4066" spans="1:10">
      <c r="A4066" t="e">
        <f t="shared" si="127"/>
        <v>#REF!</v>
      </c>
      <c r="B4066">
        <f>IF(AND('Tracker&amp;Invoice'!A4112&lt;&gt;"",'Tracker&amp;Invoice'!A4112&lt;&gt;"ITEM",'Tracker&amp;Invoice'!A4110="ITEM"),1,0)</f>
        <v>0</v>
      </c>
      <c r="C4066" t="str">
        <f>IF(B4066=1,'Tracker&amp;Invoice'!A4112,C4065)</f>
        <v>BQ-208</v>
      </c>
      <c r="D4066" t="str">
        <f>IF(LEFT(TRIM('Tracker&amp;Invoice'!B4112),9)="INVOICE #","INVOICE",IF(TRIM('Tracker&amp;Invoice'!B4112)="Overall Completion INVOICE","OVERALL",""))</f>
        <v/>
      </c>
      <c r="E4066" t="str">
        <f>IF(D4066="INVOICE",VALUE(MID(TRIM('Tracker&amp;Invoice'!B4112),10,10)),"")</f>
        <v/>
      </c>
      <c r="F4066">
        <f>IF(B4066=1,IFERROR(LOOKUP(2,1/('Tracker&amp;Invoice'!$H4112:$AC4112&lt;&gt;""),COLUMN('Tracker&amp;Invoice'!$H4112:$AC4112)),8),F4065)</f>
        <v>14</v>
      </c>
      <c r="G4066">
        <f>IF(D4066="OVERALL",IFERROR(LOOKUP(2,1/('Tracker&amp;Invoice'!$H4112:$AC4112&lt;&gt;""),COLUMN('Tracker&amp;Invoice'!$H4112:$AC4112)),8),G4067)</f>
        <v>15</v>
      </c>
      <c r="H4066">
        <f t="shared" si="126"/>
        <v>15</v>
      </c>
      <c r="I4066" s="29">
        <f>IF(D4066="INVOICE",SUM('Tracker&amp;Invoice'!$H4112:INDEX('Tracker&amp;Invoice'!$A4112:$AC4112,1,H4066)),0)</f>
        <v>0</v>
      </c>
      <c r="J4066" s="29">
        <f>IF(D4066="OVERALL",SUM('Tracker&amp;Invoice'!$H4112:$AC4112),0)</f>
        <v>0</v>
      </c>
    </row>
    <row r="4067" spans="1:10">
      <c r="A4067" t="e">
        <f t="shared" si="127"/>
        <v>#REF!</v>
      </c>
      <c r="B4067">
        <f>IF(AND('Tracker&amp;Invoice'!A4113&lt;&gt;"",'Tracker&amp;Invoice'!A4113&lt;&gt;"ITEM",'Tracker&amp;Invoice'!A4111="ITEM"),1,0)</f>
        <v>0</v>
      </c>
      <c r="C4067" t="str">
        <f>IF(B4067=1,'Tracker&amp;Invoice'!A4113,C4066)</f>
        <v>BQ-208</v>
      </c>
      <c r="D4067" t="str">
        <f>IF(LEFT(TRIM('Tracker&amp;Invoice'!B4113),9)="INVOICE #","INVOICE",IF(TRIM('Tracker&amp;Invoice'!B4113)="Overall Completion INVOICE","OVERALL",""))</f>
        <v/>
      </c>
      <c r="E4067" t="str">
        <f>IF(D4067="INVOICE",VALUE(MID(TRIM('Tracker&amp;Invoice'!B4113),10,10)),"")</f>
        <v/>
      </c>
      <c r="F4067">
        <f>IF(B4067=1,IFERROR(LOOKUP(2,1/('Tracker&amp;Invoice'!$H4113:$AC4113&lt;&gt;""),COLUMN('Tracker&amp;Invoice'!$H4113:$AC4113)),8),F4066)</f>
        <v>14</v>
      </c>
      <c r="G4067">
        <f>IF(D4067="OVERALL",IFERROR(LOOKUP(2,1/('Tracker&amp;Invoice'!$H4113:$AC4113&lt;&gt;""),COLUMN('Tracker&amp;Invoice'!$H4113:$AC4113)),8),G4068)</f>
        <v>15</v>
      </c>
      <c r="H4067">
        <f t="shared" si="126"/>
        <v>15</v>
      </c>
      <c r="I4067" s="29">
        <f>IF(D4067="INVOICE",SUM('Tracker&amp;Invoice'!$H4113:INDEX('Tracker&amp;Invoice'!$A4113:$AC4113,1,H4067)),0)</f>
        <v>0</v>
      </c>
      <c r="J4067" s="29">
        <f>IF(D4067="OVERALL",SUM('Tracker&amp;Invoice'!$H4113:$AC4113),0)</f>
        <v>0</v>
      </c>
    </row>
    <row r="4068" spans="1:10">
      <c r="A4068" t="e">
        <f t="shared" si="127"/>
        <v>#REF!</v>
      </c>
      <c r="B4068">
        <f>IF(AND('Tracker&amp;Invoice'!A4114&lt;&gt;"",'Tracker&amp;Invoice'!A4114&lt;&gt;"ITEM",'Tracker&amp;Invoice'!A4112="ITEM"),1,0)</f>
        <v>0</v>
      </c>
      <c r="C4068" t="str">
        <f>IF(B4068=1,'Tracker&amp;Invoice'!A4114,C4067)</f>
        <v>BQ-208</v>
      </c>
      <c r="D4068" t="str">
        <f>IF(LEFT(TRIM('Tracker&amp;Invoice'!B4114),9)="INVOICE #","INVOICE",IF(TRIM('Tracker&amp;Invoice'!B4114)="Overall Completion INVOICE","OVERALL",""))</f>
        <v/>
      </c>
      <c r="E4068" t="str">
        <f>IF(D4068="INVOICE",VALUE(MID(TRIM('Tracker&amp;Invoice'!B4114),10,10)),"")</f>
        <v/>
      </c>
      <c r="F4068">
        <f>IF(B4068=1,IFERROR(LOOKUP(2,1/('Tracker&amp;Invoice'!$H4114:$AC4114&lt;&gt;""),COLUMN('Tracker&amp;Invoice'!$H4114:$AC4114)),8),F4067)</f>
        <v>14</v>
      </c>
      <c r="G4068">
        <f>IF(D4068="OVERALL",IFERROR(LOOKUP(2,1/('Tracker&amp;Invoice'!$H4114:$AC4114&lt;&gt;""),COLUMN('Tracker&amp;Invoice'!$H4114:$AC4114)),8),G4069)</f>
        <v>15</v>
      </c>
      <c r="H4068">
        <f t="shared" si="126"/>
        <v>15</v>
      </c>
      <c r="I4068" s="29">
        <f>IF(D4068="INVOICE",SUM('Tracker&amp;Invoice'!$H4114:INDEX('Tracker&amp;Invoice'!$A4114:$AC4114,1,H4068)),0)</f>
        <v>0</v>
      </c>
      <c r="J4068" s="29">
        <f>IF(D4068="OVERALL",SUM('Tracker&amp;Invoice'!$H4114:$AC4114),0)</f>
        <v>0</v>
      </c>
    </row>
    <row r="4069" spans="1:10">
      <c r="A4069" t="e">
        <f t="shared" si="127"/>
        <v>#REF!</v>
      </c>
      <c r="B4069">
        <f>IF(AND('Tracker&amp;Invoice'!A4115&lt;&gt;"",'Tracker&amp;Invoice'!A4115&lt;&gt;"ITEM",'Tracker&amp;Invoice'!A4113="ITEM"),1,0)</f>
        <v>0</v>
      </c>
      <c r="C4069" t="str">
        <f>IF(B4069=1,'Tracker&amp;Invoice'!A4115,C4068)</f>
        <v>BQ-208</v>
      </c>
      <c r="D4069" t="str">
        <f>IF(LEFT(TRIM('Tracker&amp;Invoice'!B4115),9)="INVOICE #","INVOICE",IF(TRIM('Tracker&amp;Invoice'!B4115)="Overall Completion INVOICE","OVERALL",""))</f>
        <v/>
      </c>
      <c r="E4069" t="str">
        <f>IF(D4069="INVOICE",VALUE(MID(TRIM('Tracker&amp;Invoice'!B4115),10,10)),"")</f>
        <v/>
      </c>
      <c r="F4069">
        <f>IF(B4069=1,IFERROR(LOOKUP(2,1/('Tracker&amp;Invoice'!$H4115:$AC4115&lt;&gt;""),COLUMN('Tracker&amp;Invoice'!$H4115:$AC4115)),8),F4068)</f>
        <v>14</v>
      </c>
      <c r="G4069">
        <f>IF(D4069="OVERALL",IFERROR(LOOKUP(2,1/('Tracker&amp;Invoice'!$H4115:$AC4115&lt;&gt;""),COLUMN('Tracker&amp;Invoice'!$H4115:$AC4115)),8),G4070)</f>
        <v>15</v>
      </c>
      <c r="H4069">
        <f t="shared" si="126"/>
        <v>15</v>
      </c>
      <c r="I4069" s="29">
        <f>IF(D4069="INVOICE",SUM('Tracker&amp;Invoice'!$H4115:INDEX('Tracker&amp;Invoice'!$A4115:$AC4115,1,H4069)),0)</f>
        <v>0</v>
      </c>
      <c r="J4069" s="29">
        <f>IF(D4069="OVERALL",SUM('Tracker&amp;Invoice'!$H4115:$AC4115),0)</f>
        <v>0</v>
      </c>
    </row>
    <row r="4070" spans="1:10">
      <c r="A4070" t="e">
        <f t="shared" si="127"/>
        <v>#REF!</v>
      </c>
      <c r="B4070">
        <f>IF(AND('Tracker&amp;Invoice'!A4116&lt;&gt;"",'Tracker&amp;Invoice'!A4116&lt;&gt;"ITEM",'Tracker&amp;Invoice'!A4114="ITEM"),1,0)</f>
        <v>0</v>
      </c>
      <c r="C4070" t="str">
        <f>IF(B4070=1,'Tracker&amp;Invoice'!A4116,C4069)</f>
        <v>BQ-208</v>
      </c>
      <c r="D4070" t="str">
        <f>IF(LEFT(TRIM('Tracker&amp;Invoice'!B4116),9)="INVOICE #","INVOICE",IF(TRIM('Tracker&amp;Invoice'!B4116)="Overall Completion INVOICE","OVERALL",""))</f>
        <v/>
      </c>
      <c r="E4070" t="str">
        <f>IF(D4070="INVOICE",VALUE(MID(TRIM('Tracker&amp;Invoice'!B4116),10,10)),"")</f>
        <v/>
      </c>
      <c r="F4070">
        <f>IF(B4070=1,IFERROR(LOOKUP(2,1/('Tracker&amp;Invoice'!$H4116:$AC4116&lt;&gt;""),COLUMN('Tracker&amp;Invoice'!$H4116:$AC4116)),8),F4069)</f>
        <v>14</v>
      </c>
      <c r="G4070">
        <f>IF(D4070="OVERALL",IFERROR(LOOKUP(2,1/('Tracker&amp;Invoice'!$H4116:$AC4116&lt;&gt;""),COLUMN('Tracker&amp;Invoice'!$H4116:$AC4116)),8),G4071)</f>
        <v>15</v>
      </c>
      <c r="H4070">
        <f t="shared" si="126"/>
        <v>15</v>
      </c>
      <c r="I4070" s="29">
        <f>IF(D4070="INVOICE",SUM('Tracker&amp;Invoice'!$H4116:INDEX('Tracker&amp;Invoice'!$A4116:$AC4116,1,H4070)),0)</f>
        <v>0</v>
      </c>
      <c r="J4070" s="29">
        <f>IF(D4070="OVERALL",SUM('Tracker&amp;Invoice'!$H4116:$AC4116),0)</f>
        <v>0</v>
      </c>
    </row>
    <row r="4071" spans="1:10">
      <c r="A4071" t="e">
        <f t="shared" si="127"/>
        <v>#REF!</v>
      </c>
      <c r="B4071">
        <f>IF(AND('Tracker&amp;Invoice'!A4117&lt;&gt;"",'Tracker&amp;Invoice'!A4117&lt;&gt;"ITEM",'Tracker&amp;Invoice'!A4115="ITEM"),1,0)</f>
        <v>0</v>
      </c>
      <c r="C4071" t="str">
        <f>IF(B4071=1,'Tracker&amp;Invoice'!A4117,C4070)</f>
        <v>BQ-208</v>
      </c>
      <c r="D4071" t="str">
        <f>IF(LEFT(TRIM('Tracker&amp;Invoice'!B4117),9)="INVOICE #","INVOICE",IF(TRIM('Tracker&amp;Invoice'!B4117)="Overall Completion INVOICE","OVERALL",""))</f>
        <v/>
      </c>
      <c r="E4071" t="str">
        <f>IF(D4071="INVOICE",VALUE(MID(TRIM('Tracker&amp;Invoice'!B4117),10,10)),"")</f>
        <v/>
      </c>
      <c r="F4071">
        <f>IF(B4071=1,IFERROR(LOOKUP(2,1/('Tracker&amp;Invoice'!$H4117:$AC4117&lt;&gt;""),COLUMN('Tracker&amp;Invoice'!$H4117:$AC4117)),8),F4070)</f>
        <v>14</v>
      </c>
      <c r="G4071">
        <f>IF(D4071="OVERALL",IFERROR(LOOKUP(2,1/('Tracker&amp;Invoice'!$H4117:$AC4117&lt;&gt;""),COLUMN('Tracker&amp;Invoice'!$H4117:$AC4117)),8),G4072)</f>
        <v>15</v>
      </c>
      <c r="H4071">
        <f t="shared" si="126"/>
        <v>15</v>
      </c>
      <c r="I4071" s="29">
        <f>IF(D4071="INVOICE",SUM('Tracker&amp;Invoice'!$H4117:INDEX('Tracker&amp;Invoice'!$A4117:$AC4117,1,H4071)),0)</f>
        <v>0</v>
      </c>
      <c r="J4071" s="29">
        <f>IF(D4071="OVERALL",SUM('Tracker&amp;Invoice'!$H4117:$AC4117),0)</f>
        <v>0</v>
      </c>
    </row>
    <row r="4072" spans="1:10">
      <c r="A4072" t="e">
        <f t="shared" si="127"/>
        <v>#REF!</v>
      </c>
      <c r="B4072">
        <f>IF(AND('Tracker&amp;Invoice'!A4118&lt;&gt;"",'Tracker&amp;Invoice'!A4118&lt;&gt;"ITEM",'Tracker&amp;Invoice'!A4116="ITEM"),1,0)</f>
        <v>0</v>
      </c>
      <c r="C4072" t="str">
        <f>IF(B4072=1,'Tracker&amp;Invoice'!A4118,C4071)</f>
        <v>BQ-208</v>
      </c>
      <c r="D4072" t="str">
        <f>IF(LEFT(TRIM('Tracker&amp;Invoice'!B4118),9)="INVOICE #","INVOICE",IF(TRIM('Tracker&amp;Invoice'!B4118)="Overall Completion INVOICE","OVERALL",""))</f>
        <v/>
      </c>
      <c r="E4072" t="str">
        <f>IF(D4072="INVOICE",VALUE(MID(TRIM('Tracker&amp;Invoice'!B4118),10,10)),"")</f>
        <v/>
      </c>
      <c r="F4072">
        <f>IF(B4072=1,IFERROR(LOOKUP(2,1/('Tracker&amp;Invoice'!$H4118:$AC4118&lt;&gt;""),COLUMN('Tracker&amp;Invoice'!$H4118:$AC4118)),8),F4071)</f>
        <v>14</v>
      </c>
      <c r="G4072">
        <f>IF(D4072="OVERALL",IFERROR(LOOKUP(2,1/('Tracker&amp;Invoice'!$H4118:$AC4118&lt;&gt;""),COLUMN('Tracker&amp;Invoice'!$H4118:$AC4118)),8),G4073)</f>
        <v>15</v>
      </c>
      <c r="H4072">
        <f t="shared" si="126"/>
        <v>15</v>
      </c>
      <c r="I4072" s="29">
        <f>IF(D4072="INVOICE",SUM('Tracker&amp;Invoice'!$H4118:INDEX('Tracker&amp;Invoice'!$A4118:$AC4118,1,H4072)),0)</f>
        <v>0</v>
      </c>
      <c r="J4072" s="29">
        <f>IF(D4072="OVERALL",SUM('Tracker&amp;Invoice'!$H4118:$AC4118),0)</f>
        <v>0</v>
      </c>
    </row>
    <row r="4073" spans="1:10">
      <c r="A4073" t="e">
        <f t="shared" si="127"/>
        <v>#REF!</v>
      </c>
      <c r="B4073">
        <f>IF(AND('Tracker&amp;Invoice'!A4119&lt;&gt;"",'Tracker&amp;Invoice'!A4119&lt;&gt;"ITEM",'Tracker&amp;Invoice'!A4117="ITEM"),1,0)</f>
        <v>1</v>
      </c>
      <c r="C4073" t="str">
        <f>IF(B4073=1,'Tracker&amp;Invoice'!A4119,C4072)</f>
        <v>BQ-209</v>
      </c>
      <c r="D4073" t="str">
        <f>IF(LEFT(TRIM('Tracker&amp;Invoice'!B4119),9)="INVOICE #","INVOICE",IF(TRIM('Tracker&amp;Invoice'!B4119)="Overall Completion INVOICE","OVERALL",""))</f>
        <v/>
      </c>
      <c r="E4073" t="str">
        <f>IF(D4073="INVOICE",VALUE(MID(TRIM('Tracker&amp;Invoice'!B4119),10,10)),"")</f>
        <v/>
      </c>
      <c r="F4073">
        <f>IF(B4073=1,IFERROR(LOOKUP(2,1/('Tracker&amp;Invoice'!$H4119:$AC4119&lt;&gt;""),COLUMN('Tracker&amp;Invoice'!$H4119:$AC4119)),8),F4072)</f>
        <v>14</v>
      </c>
      <c r="G4073">
        <f>IF(D4073="OVERALL",IFERROR(LOOKUP(2,1/('Tracker&amp;Invoice'!$H4119:$AC4119&lt;&gt;""),COLUMN('Tracker&amp;Invoice'!$H4119:$AC4119)),8),G4074)</f>
        <v>15</v>
      </c>
      <c r="H4073">
        <f t="shared" si="126"/>
        <v>15</v>
      </c>
      <c r="I4073" s="29">
        <f>IF(D4073="INVOICE",SUM('Tracker&amp;Invoice'!$H4119:INDEX('Tracker&amp;Invoice'!$A4119:$AC4119,1,H4073)),0)</f>
        <v>0</v>
      </c>
      <c r="J4073" s="29">
        <f>IF(D4073="OVERALL",SUM('Tracker&amp;Invoice'!$H4119:$AC4119),0)</f>
        <v>0</v>
      </c>
    </row>
    <row r="4074" spans="1:10">
      <c r="A4074" t="e">
        <f t="shared" si="127"/>
        <v>#REF!</v>
      </c>
      <c r="B4074">
        <f>IF(AND('Tracker&amp;Invoice'!A4120&lt;&gt;"",'Tracker&amp;Invoice'!A4120&lt;&gt;"ITEM",'Tracker&amp;Invoice'!A4118="ITEM"),1,0)</f>
        <v>0</v>
      </c>
      <c r="C4074" t="str">
        <f>IF(B4074=1,'Tracker&amp;Invoice'!A4120,C4073)</f>
        <v>BQ-209</v>
      </c>
      <c r="D4074" t="str">
        <f>IF(LEFT(TRIM('Tracker&amp;Invoice'!B4120),9)="INVOICE #","INVOICE",IF(TRIM('Tracker&amp;Invoice'!B4120)="Overall Completion INVOICE","OVERALL",""))</f>
        <v/>
      </c>
      <c r="E4074" t="str">
        <f>IF(D4074="INVOICE",VALUE(MID(TRIM('Tracker&amp;Invoice'!B4120),10,10)),"")</f>
        <v/>
      </c>
      <c r="F4074">
        <f>IF(B4074=1,IFERROR(LOOKUP(2,1/('Tracker&amp;Invoice'!$H4120:$AC4120&lt;&gt;""),COLUMN('Tracker&amp;Invoice'!$H4120:$AC4120)),8),F4073)</f>
        <v>14</v>
      </c>
      <c r="G4074">
        <f>IF(D4074="OVERALL",IFERROR(LOOKUP(2,1/('Tracker&amp;Invoice'!$H4120:$AC4120&lt;&gt;""),COLUMN('Tracker&amp;Invoice'!$H4120:$AC4120)),8),G4075)</f>
        <v>15</v>
      </c>
      <c r="H4074">
        <f t="shared" si="126"/>
        <v>15</v>
      </c>
      <c r="I4074" s="29">
        <f>IF(D4074="INVOICE",SUM('Tracker&amp;Invoice'!$H4120:INDEX('Tracker&amp;Invoice'!$A4120:$AC4120,1,H4074)),0)</f>
        <v>0</v>
      </c>
      <c r="J4074" s="29">
        <f>IF(D4074="OVERALL",SUM('Tracker&amp;Invoice'!$H4120:$AC4120),0)</f>
        <v>0</v>
      </c>
    </row>
    <row r="4075" spans="1:10">
      <c r="A4075" t="e">
        <f t="shared" si="127"/>
        <v>#REF!</v>
      </c>
      <c r="B4075">
        <f>IF(AND('Tracker&amp;Invoice'!A4121&lt;&gt;"",'Tracker&amp;Invoice'!A4121&lt;&gt;"ITEM",'Tracker&amp;Invoice'!A4119="ITEM"),1,0)</f>
        <v>0</v>
      </c>
      <c r="C4075" t="str">
        <f>IF(B4075=1,'Tracker&amp;Invoice'!A4121,C4074)</f>
        <v>BQ-209</v>
      </c>
      <c r="D4075" t="str">
        <f>IF(LEFT(TRIM('Tracker&amp;Invoice'!B4121),9)="INVOICE #","INVOICE",IF(TRIM('Tracker&amp;Invoice'!B4121)="Overall Completion INVOICE","OVERALL",""))</f>
        <v/>
      </c>
      <c r="E4075" t="str">
        <f>IF(D4075="INVOICE",VALUE(MID(TRIM('Tracker&amp;Invoice'!B4121),10,10)),"")</f>
        <v/>
      </c>
      <c r="F4075">
        <f>IF(B4075=1,IFERROR(LOOKUP(2,1/('Tracker&amp;Invoice'!$H4121:$AC4121&lt;&gt;""),COLUMN('Tracker&amp;Invoice'!$H4121:$AC4121)),8),F4074)</f>
        <v>14</v>
      </c>
      <c r="G4075">
        <f>IF(D4075="OVERALL",IFERROR(LOOKUP(2,1/('Tracker&amp;Invoice'!$H4121:$AC4121&lt;&gt;""),COLUMN('Tracker&amp;Invoice'!$H4121:$AC4121)),8),G4076)</f>
        <v>15</v>
      </c>
      <c r="H4075">
        <f t="shared" si="126"/>
        <v>15</v>
      </c>
      <c r="I4075" s="29">
        <f>IF(D4075="INVOICE",SUM('Tracker&amp;Invoice'!$H4121:INDEX('Tracker&amp;Invoice'!$A4121:$AC4121,1,H4075)),0)</f>
        <v>0</v>
      </c>
      <c r="J4075" s="29">
        <f>IF(D4075="OVERALL",SUM('Tracker&amp;Invoice'!$H4121:$AC4121),0)</f>
        <v>0</v>
      </c>
    </row>
    <row r="4076" spans="1:10">
      <c r="A4076" t="e">
        <f t="shared" si="127"/>
        <v>#REF!</v>
      </c>
      <c r="B4076">
        <f>IF(AND('Tracker&amp;Invoice'!A4122&lt;&gt;"",'Tracker&amp;Invoice'!A4122&lt;&gt;"ITEM",'Tracker&amp;Invoice'!A4120="ITEM"),1,0)</f>
        <v>0</v>
      </c>
      <c r="C4076" t="str">
        <f>IF(B4076=1,'Tracker&amp;Invoice'!A4122,C4075)</f>
        <v>BQ-209</v>
      </c>
      <c r="D4076" t="str">
        <f>IF(LEFT(TRIM('Tracker&amp;Invoice'!B4122),9)="INVOICE #","INVOICE",IF(TRIM('Tracker&amp;Invoice'!B4122)="Overall Completion INVOICE","OVERALL",""))</f>
        <v>INVOICE</v>
      </c>
      <c r="E4076">
        <f>IF(D4076="INVOICE",VALUE(MID(TRIM('Tracker&amp;Invoice'!B4122),10,10)),"")</f>
        <v>14</v>
      </c>
      <c r="F4076">
        <f>IF(B4076=1,IFERROR(LOOKUP(2,1/('Tracker&amp;Invoice'!$H4122:$AC4122&lt;&gt;""),COLUMN('Tracker&amp;Invoice'!$H4122:$AC4122)),8),F4075)</f>
        <v>14</v>
      </c>
      <c r="G4076">
        <f>IF(D4076="OVERALL",IFERROR(LOOKUP(2,1/('Tracker&amp;Invoice'!$H4122:$AC4122&lt;&gt;""),COLUMN('Tracker&amp;Invoice'!$H4122:$AC4122)),8),G4077)</f>
        <v>15</v>
      </c>
      <c r="H4076">
        <f t="shared" si="126"/>
        <v>15</v>
      </c>
      <c r="I4076" s="29">
        <f>IF(D4076="INVOICE",SUM('Tracker&amp;Invoice'!$H4122:INDEX('Tracker&amp;Invoice'!$A4122:$AC4122,1,H4076)),0)</f>
        <v>1320</v>
      </c>
      <c r="J4076" s="29">
        <f>IF(D4076="OVERALL",SUM('Tracker&amp;Invoice'!$H4122:$AC4122),0)</f>
        <v>0</v>
      </c>
    </row>
    <row r="4077" spans="1:10">
      <c r="A4077" t="e">
        <f t="shared" si="127"/>
        <v>#REF!</v>
      </c>
      <c r="B4077">
        <f>IF(AND('Tracker&amp;Invoice'!A4123&lt;&gt;"",'Tracker&amp;Invoice'!A4123&lt;&gt;"ITEM",'Tracker&amp;Invoice'!A4121="ITEM"),1,0)</f>
        <v>0</v>
      </c>
      <c r="C4077" t="str">
        <f>IF(B4077=1,'Tracker&amp;Invoice'!A4123,C4076)</f>
        <v>BQ-209</v>
      </c>
      <c r="D4077" t="str">
        <f>IF(LEFT(TRIM('Tracker&amp;Invoice'!B4123),9)="INVOICE #","INVOICE",IF(TRIM('Tracker&amp;Invoice'!B4123)="Overall Completion INVOICE","OVERALL",""))</f>
        <v/>
      </c>
      <c r="E4077" t="str">
        <f>IF(D4077="INVOICE",VALUE(MID(TRIM('Tracker&amp;Invoice'!B4123),10,10)),"")</f>
        <v/>
      </c>
      <c r="F4077">
        <f>IF(B4077=1,IFERROR(LOOKUP(2,1/('Tracker&amp;Invoice'!$H4123:$AC4123&lt;&gt;""),COLUMN('Tracker&amp;Invoice'!$H4123:$AC4123)),8),F4076)</f>
        <v>14</v>
      </c>
      <c r="G4077">
        <f>IF(D4077="OVERALL",IFERROR(LOOKUP(2,1/('Tracker&amp;Invoice'!$H4123:$AC4123&lt;&gt;""),COLUMN('Tracker&amp;Invoice'!$H4123:$AC4123)),8),G4078)</f>
        <v>15</v>
      </c>
      <c r="H4077">
        <f t="shared" si="126"/>
        <v>15</v>
      </c>
      <c r="I4077" s="29">
        <f>IF(D4077="INVOICE",SUM('Tracker&amp;Invoice'!$H4123:INDEX('Tracker&amp;Invoice'!$A4123:$AC4123,1,H4077)),0)</f>
        <v>0</v>
      </c>
      <c r="J4077" s="29">
        <f>IF(D4077="OVERALL",SUM('Tracker&amp;Invoice'!$H4123:$AC4123),0)</f>
        <v>0</v>
      </c>
    </row>
    <row r="4078" spans="1:10">
      <c r="A4078" t="e">
        <f t="shared" si="127"/>
        <v>#REF!</v>
      </c>
      <c r="B4078">
        <f>IF(AND('Tracker&amp;Invoice'!A4124&lt;&gt;"",'Tracker&amp;Invoice'!A4124&lt;&gt;"ITEM",'Tracker&amp;Invoice'!A4122="ITEM"),1,0)</f>
        <v>0</v>
      </c>
      <c r="C4078" t="str">
        <f>IF(B4078=1,'Tracker&amp;Invoice'!A4124,C4077)</f>
        <v>BQ-209</v>
      </c>
      <c r="D4078" t="str">
        <f>IF(LEFT(TRIM('Tracker&amp;Invoice'!B4124),9)="INVOICE #","INVOICE",IF(TRIM('Tracker&amp;Invoice'!B4124)="Overall Completion INVOICE","OVERALL",""))</f>
        <v>INVOICE</v>
      </c>
      <c r="E4078">
        <f>IF(D4078="INVOICE",VALUE(MID(TRIM('Tracker&amp;Invoice'!B4124),10,10)),"")</f>
        <v>27</v>
      </c>
      <c r="F4078">
        <f>IF(B4078=1,IFERROR(LOOKUP(2,1/('Tracker&amp;Invoice'!$H4124:$AC4124&lt;&gt;""),COLUMN('Tracker&amp;Invoice'!$H4124:$AC4124)),8),F4077)</f>
        <v>14</v>
      </c>
      <c r="G4078">
        <f>IF(D4078="OVERALL",IFERROR(LOOKUP(2,1/('Tracker&amp;Invoice'!$H4124:$AC4124&lt;&gt;""),COLUMN('Tracker&amp;Invoice'!$H4124:$AC4124)),8),G4079)</f>
        <v>15</v>
      </c>
      <c r="H4078">
        <f t="shared" si="126"/>
        <v>15</v>
      </c>
      <c r="I4078" s="29">
        <f>IF(D4078="INVOICE",SUM('Tracker&amp;Invoice'!$H4124:INDEX('Tracker&amp;Invoice'!$A4124:$AC4124,1,H4078)),0)</f>
        <v>420</v>
      </c>
      <c r="J4078" s="29">
        <f>IF(D4078="OVERALL",SUM('Tracker&amp;Invoice'!$H4124:$AC4124),0)</f>
        <v>0</v>
      </c>
    </row>
    <row r="4079" spans="1:10">
      <c r="A4079" t="e">
        <f t="shared" si="127"/>
        <v>#REF!</v>
      </c>
      <c r="B4079">
        <f>IF(AND('Tracker&amp;Invoice'!A4125&lt;&gt;"",'Tracker&amp;Invoice'!A4125&lt;&gt;"ITEM",'Tracker&amp;Invoice'!A4123="ITEM"),1,0)</f>
        <v>0</v>
      </c>
      <c r="C4079" t="str">
        <f>IF(B4079=1,'Tracker&amp;Invoice'!A4125,C4078)</f>
        <v>BQ-209</v>
      </c>
      <c r="D4079" t="str">
        <f>IF(LEFT(TRIM('Tracker&amp;Invoice'!B4125),9)="INVOICE #","INVOICE",IF(TRIM('Tracker&amp;Invoice'!B4125)="Overall Completion INVOICE","OVERALL",""))</f>
        <v/>
      </c>
      <c r="E4079" t="str">
        <f>IF(D4079="INVOICE",VALUE(MID(TRIM('Tracker&amp;Invoice'!B4125),10,10)),"")</f>
        <v/>
      </c>
      <c r="F4079">
        <f>IF(B4079=1,IFERROR(LOOKUP(2,1/('Tracker&amp;Invoice'!$H4125:$AC4125&lt;&gt;""),COLUMN('Tracker&amp;Invoice'!$H4125:$AC4125)),8),F4078)</f>
        <v>14</v>
      </c>
      <c r="G4079">
        <f>IF(D4079="OVERALL",IFERROR(LOOKUP(2,1/('Tracker&amp;Invoice'!$H4125:$AC4125&lt;&gt;""),COLUMN('Tracker&amp;Invoice'!$H4125:$AC4125)),8),G4080)</f>
        <v>15</v>
      </c>
      <c r="H4079">
        <f t="shared" si="126"/>
        <v>15</v>
      </c>
      <c r="I4079" s="29">
        <f>IF(D4079="INVOICE",SUM('Tracker&amp;Invoice'!$H4125:INDEX('Tracker&amp;Invoice'!$A4125:$AC4125,1,H4079)),0)</f>
        <v>0</v>
      </c>
      <c r="J4079" s="29">
        <f>IF(D4079="OVERALL",SUM('Tracker&amp;Invoice'!$H4125:$AC4125),0)</f>
        <v>0</v>
      </c>
    </row>
    <row r="4080" spans="1:10">
      <c r="A4080" t="e">
        <f t="shared" si="127"/>
        <v>#REF!</v>
      </c>
      <c r="B4080">
        <f>IF(AND('Tracker&amp;Invoice'!A4126&lt;&gt;"",'Tracker&amp;Invoice'!A4126&lt;&gt;"ITEM",'Tracker&amp;Invoice'!A4124="ITEM"),1,0)</f>
        <v>0</v>
      </c>
      <c r="C4080" t="str">
        <f>IF(B4080=1,'Tracker&amp;Invoice'!A4126,C4079)</f>
        <v>BQ-209</v>
      </c>
      <c r="D4080" t="str">
        <f>IF(LEFT(TRIM('Tracker&amp;Invoice'!B4126),9)="INVOICE #","INVOICE",IF(TRIM('Tracker&amp;Invoice'!B4126)="Overall Completion INVOICE","OVERALL",""))</f>
        <v>INVOICE</v>
      </c>
      <c r="E4080">
        <f>IF(D4080="INVOICE",VALUE(MID(TRIM('Tracker&amp;Invoice'!B4126),10,10)),"")</f>
        <v>31</v>
      </c>
      <c r="F4080">
        <f>IF(B4080=1,IFERROR(LOOKUP(2,1/('Tracker&amp;Invoice'!$H4126:$AC4126&lt;&gt;""),COLUMN('Tracker&amp;Invoice'!$H4126:$AC4126)),8),F4079)</f>
        <v>14</v>
      </c>
      <c r="G4080">
        <f>IF(D4080="OVERALL",IFERROR(LOOKUP(2,1/('Tracker&amp;Invoice'!$H4126:$AC4126&lt;&gt;""),COLUMN('Tracker&amp;Invoice'!$H4126:$AC4126)),8),G4081)</f>
        <v>15</v>
      </c>
      <c r="H4080">
        <f t="shared" si="126"/>
        <v>15</v>
      </c>
      <c r="I4080" s="29">
        <f>IF(D4080="INVOICE",SUM('Tracker&amp;Invoice'!$H4126:INDEX('Tracker&amp;Invoice'!$A4126:$AC4126,1,H4080)),0)</f>
        <v>180</v>
      </c>
      <c r="J4080" s="29">
        <f>IF(D4080="OVERALL",SUM('Tracker&amp;Invoice'!$H4126:$AC4126),0)</f>
        <v>0</v>
      </c>
    </row>
    <row r="4081" spans="1:10">
      <c r="A4081" t="e">
        <f t="shared" si="127"/>
        <v>#REF!</v>
      </c>
      <c r="B4081">
        <f>IF(AND('Tracker&amp;Invoice'!A4127&lt;&gt;"",'Tracker&amp;Invoice'!A4127&lt;&gt;"ITEM",'Tracker&amp;Invoice'!A4125="ITEM"),1,0)</f>
        <v>0</v>
      </c>
      <c r="C4081" t="str">
        <f>IF(B4081=1,'Tracker&amp;Invoice'!A4127,C4080)</f>
        <v>BQ-209</v>
      </c>
      <c r="D4081" t="str">
        <f>IF(LEFT(TRIM('Tracker&amp;Invoice'!B4127),9)="INVOICE #","INVOICE",IF(TRIM('Tracker&amp;Invoice'!B4127)="Overall Completion INVOICE","OVERALL",""))</f>
        <v/>
      </c>
      <c r="E4081" t="str">
        <f>IF(D4081="INVOICE",VALUE(MID(TRIM('Tracker&amp;Invoice'!B4127),10,10)),"")</f>
        <v/>
      </c>
      <c r="F4081">
        <f>IF(B4081=1,IFERROR(LOOKUP(2,1/('Tracker&amp;Invoice'!$H4127:$AC4127&lt;&gt;""),COLUMN('Tracker&amp;Invoice'!$H4127:$AC4127)),8),F4080)</f>
        <v>14</v>
      </c>
      <c r="G4081">
        <f>IF(D4081="OVERALL",IFERROR(LOOKUP(2,1/('Tracker&amp;Invoice'!$H4127:$AC4127&lt;&gt;""),COLUMN('Tracker&amp;Invoice'!$H4127:$AC4127)),8),G4082)</f>
        <v>15</v>
      </c>
      <c r="H4081">
        <f t="shared" si="126"/>
        <v>15</v>
      </c>
      <c r="I4081" s="29">
        <f>IF(D4081="INVOICE",SUM('Tracker&amp;Invoice'!$H4127:INDEX('Tracker&amp;Invoice'!$A4127:$AC4127,1,H4081)),0)</f>
        <v>0</v>
      </c>
      <c r="J4081" s="29">
        <f>IF(D4081="OVERALL",SUM('Tracker&amp;Invoice'!$H4127:$AC4127),0)</f>
        <v>0</v>
      </c>
    </row>
    <row r="4082" spans="1:10">
      <c r="A4082" t="e">
        <f t="shared" si="127"/>
        <v>#REF!</v>
      </c>
      <c r="B4082">
        <f>IF(AND('Tracker&amp;Invoice'!A4128&lt;&gt;"",'Tracker&amp;Invoice'!A4128&lt;&gt;"ITEM",'Tracker&amp;Invoice'!A4126="ITEM"),1,0)</f>
        <v>0</v>
      </c>
      <c r="C4082" t="str">
        <f>IF(B4082=1,'Tracker&amp;Invoice'!A4128,C4081)</f>
        <v>BQ-209</v>
      </c>
      <c r="D4082" t="str">
        <f>IF(LEFT(TRIM('Tracker&amp;Invoice'!B4128),9)="INVOICE #","INVOICE",IF(TRIM('Tracker&amp;Invoice'!B4128)="Overall Completion INVOICE","OVERALL",""))</f>
        <v/>
      </c>
      <c r="E4082" t="str">
        <f>IF(D4082="INVOICE",VALUE(MID(TRIM('Tracker&amp;Invoice'!B4128),10,10)),"")</f>
        <v/>
      </c>
      <c r="F4082">
        <f>IF(B4082=1,IFERROR(LOOKUP(2,1/('Tracker&amp;Invoice'!$H4128:$AC4128&lt;&gt;""),COLUMN('Tracker&amp;Invoice'!$H4128:$AC4128)),8),F4081)</f>
        <v>14</v>
      </c>
      <c r="G4082">
        <f>IF(D4082="OVERALL",IFERROR(LOOKUP(2,1/('Tracker&amp;Invoice'!$H4128:$AC4128&lt;&gt;""),COLUMN('Tracker&amp;Invoice'!$H4128:$AC4128)),8),G4083)</f>
        <v>15</v>
      </c>
      <c r="H4082">
        <f t="shared" si="126"/>
        <v>15</v>
      </c>
      <c r="I4082" s="29">
        <f>IF(D4082="INVOICE",SUM('Tracker&amp;Invoice'!$H4128:INDEX('Tracker&amp;Invoice'!$A4128:$AC4128,1,H4082)),0)</f>
        <v>0</v>
      </c>
      <c r="J4082" s="29">
        <f>IF(D4082="OVERALL",SUM('Tracker&amp;Invoice'!$H4128:$AC4128),0)</f>
        <v>0</v>
      </c>
    </row>
    <row r="4083" spans="1:10">
      <c r="A4083" t="e">
        <f t="shared" si="127"/>
        <v>#REF!</v>
      </c>
      <c r="B4083">
        <f>IF(AND('Tracker&amp;Invoice'!A4129&lt;&gt;"",'Tracker&amp;Invoice'!A4129&lt;&gt;"ITEM",'Tracker&amp;Invoice'!A4127="ITEM"),1,0)</f>
        <v>0</v>
      </c>
      <c r="C4083" t="str">
        <f>IF(B4083=1,'Tracker&amp;Invoice'!A4129,C4082)</f>
        <v>BQ-209</v>
      </c>
      <c r="D4083" t="str">
        <f>IF(LEFT(TRIM('Tracker&amp;Invoice'!B4129),9)="INVOICE #","INVOICE",IF(TRIM('Tracker&amp;Invoice'!B4129)="Overall Completion INVOICE","OVERALL",""))</f>
        <v/>
      </c>
      <c r="E4083" t="str">
        <f>IF(D4083="INVOICE",VALUE(MID(TRIM('Tracker&amp;Invoice'!B4129),10,10)),"")</f>
        <v/>
      </c>
      <c r="F4083">
        <f>IF(B4083=1,IFERROR(LOOKUP(2,1/('Tracker&amp;Invoice'!$H4129:$AC4129&lt;&gt;""),COLUMN('Tracker&amp;Invoice'!$H4129:$AC4129)),8),F4082)</f>
        <v>14</v>
      </c>
      <c r="G4083">
        <f>IF(D4083="OVERALL",IFERROR(LOOKUP(2,1/('Tracker&amp;Invoice'!$H4129:$AC4129&lt;&gt;""),COLUMN('Tracker&amp;Invoice'!$H4129:$AC4129)),8),G4084)</f>
        <v>15</v>
      </c>
      <c r="H4083">
        <f t="shared" si="126"/>
        <v>15</v>
      </c>
      <c r="I4083" s="29">
        <f>IF(D4083="INVOICE",SUM('Tracker&amp;Invoice'!$H4129:INDEX('Tracker&amp;Invoice'!$A4129:$AC4129,1,H4083)),0)</f>
        <v>0</v>
      </c>
      <c r="J4083" s="29">
        <f>IF(D4083="OVERALL",SUM('Tracker&amp;Invoice'!$H4129:$AC4129),0)</f>
        <v>0</v>
      </c>
    </row>
    <row r="4084" spans="1:10">
      <c r="A4084" t="e">
        <f t="shared" si="127"/>
        <v>#REF!</v>
      </c>
      <c r="B4084">
        <f>IF(AND('Tracker&amp;Invoice'!A4130&lt;&gt;"",'Tracker&amp;Invoice'!A4130&lt;&gt;"ITEM",'Tracker&amp;Invoice'!A4128="ITEM"),1,0)</f>
        <v>0</v>
      </c>
      <c r="C4084" t="str">
        <f>IF(B4084=1,'Tracker&amp;Invoice'!A4130,C4083)</f>
        <v>BQ-209</v>
      </c>
      <c r="D4084" t="str">
        <f>IF(LEFT(TRIM('Tracker&amp;Invoice'!B4130),9)="INVOICE #","INVOICE",IF(TRIM('Tracker&amp;Invoice'!B4130)="Overall Completion INVOICE","OVERALL",""))</f>
        <v/>
      </c>
      <c r="E4084" t="str">
        <f>IF(D4084="INVOICE",VALUE(MID(TRIM('Tracker&amp;Invoice'!B4130),10,10)),"")</f>
        <v/>
      </c>
      <c r="F4084">
        <f>IF(B4084=1,IFERROR(LOOKUP(2,1/('Tracker&amp;Invoice'!$H4130:$AC4130&lt;&gt;""),COLUMN('Tracker&amp;Invoice'!$H4130:$AC4130)),8),F4083)</f>
        <v>14</v>
      </c>
      <c r="G4084">
        <f>IF(D4084="OVERALL",IFERROR(LOOKUP(2,1/('Tracker&amp;Invoice'!$H4130:$AC4130&lt;&gt;""),COLUMN('Tracker&amp;Invoice'!$H4130:$AC4130)),8),G4085)</f>
        <v>15</v>
      </c>
      <c r="H4084">
        <f t="shared" si="126"/>
        <v>15</v>
      </c>
      <c r="I4084" s="29">
        <f>IF(D4084="INVOICE",SUM('Tracker&amp;Invoice'!$H4130:INDEX('Tracker&amp;Invoice'!$A4130:$AC4130,1,H4084)),0)</f>
        <v>0</v>
      </c>
      <c r="J4084" s="29">
        <f>IF(D4084="OVERALL",SUM('Tracker&amp;Invoice'!$H4130:$AC4130),0)</f>
        <v>0</v>
      </c>
    </row>
    <row r="4085" spans="1:10">
      <c r="A4085" t="e">
        <f t="shared" si="127"/>
        <v>#REF!</v>
      </c>
      <c r="B4085">
        <f>IF(AND('Tracker&amp;Invoice'!A4131&lt;&gt;"",'Tracker&amp;Invoice'!A4131&lt;&gt;"ITEM",'Tracker&amp;Invoice'!A4129="ITEM"),1,0)</f>
        <v>0</v>
      </c>
      <c r="C4085" t="str">
        <f>IF(B4085=1,'Tracker&amp;Invoice'!A4131,C4084)</f>
        <v>BQ-209</v>
      </c>
      <c r="D4085" t="str">
        <f>IF(LEFT(TRIM('Tracker&amp;Invoice'!B4131),9)="INVOICE #","INVOICE",IF(TRIM('Tracker&amp;Invoice'!B4131)="Overall Completion INVOICE","OVERALL",""))</f>
        <v/>
      </c>
      <c r="E4085" t="str">
        <f>IF(D4085="INVOICE",VALUE(MID(TRIM('Tracker&amp;Invoice'!B4131),10,10)),"")</f>
        <v/>
      </c>
      <c r="F4085">
        <f>IF(B4085=1,IFERROR(LOOKUP(2,1/('Tracker&amp;Invoice'!$H4131:$AC4131&lt;&gt;""),COLUMN('Tracker&amp;Invoice'!$H4131:$AC4131)),8),F4084)</f>
        <v>14</v>
      </c>
      <c r="G4085">
        <f>IF(D4085="OVERALL",IFERROR(LOOKUP(2,1/('Tracker&amp;Invoice'!$H4131:$AC4131&lt;&gt;""),COLUMN('Tracker&amp;Invoice'!$H4131:$AC4131)),8),G4086)</f>
        <v>15</v>
      </c>
      <c r="H4085">
        <f t="shared" si="126"/>
        <v>15</v>
      </c>
      <c r="I4085" s="29">
        <f>IF(D4085="INVOICE",SUM('Tracker&amp;Invoice'!$H4131:INDEX('Tracker&amp;Invoice'!$A4131:$AC4131,1,H4085)),0)</f>
        <v>0</v>
      </c>
      <c r="J4085" s="29">
        <f>IF(D4085="OVERALL",SUM('Tracker&amp;Invoice'!$H4131:$AC4131),0)</f>
        <v>0</v>
      </c>
    </row>
    <row r="4086" spans="1:10">
      <c r="A4086" t="e">
        <f t="shared" si="127"/>
        <v>#REF!</v>
      </c>
      <c r="B4086">
        <f>IF(AND('Tracker&amp;Invoice'!A4132&lt;&gt;"",'Tracker&amp;Invoice'!A4132&lt;&gt;"ITEM",'Tracker&amp;Invoice'!A4130="ITEM"),1,0)</f>
        <v>0</v>
      </c>
      <c r="C4086" t="str">
        <f>IF(B4086=1,'Tracker&amp;Invoice'!A4132,C4085)</f>
        <v>BQ-209</v>
      </c>
      <c r="D4086" t="str">
        <f>IF(LEFT(TRIM('Tracker&amp;Invoice'!B4132),9)="INVOICE #","INVOICE",IF(TRIM('Tracker&amp;Invoice'!B4132)="Overall Completion INVOICE","OVERALL",""))</f>
        <v>OVERALL</v>
      </c>
      <c r="E4086" t="str">
        <f>IF(D4086="INVOICE",VALUE(MID(TRIM('Tracker&amp;Invoice'!B4132),10,10)),"")</f>
        <v/>
      </c>
      <c r="F4086">
        <f>IF(B4086=1,IFERROR(LOOKUP(2,1/('Tracker&amp;Invoice'!$H4132:$AC4132&lt;&gt;""),COLUMN('Tracker&amp;Invoice'!$H4132:$AC4132)),8),F4085)</f>
        <v>14</v>
      </c>
      <c r="G4086">
        <f>IF(D4086="OVERALL",IFERROR(LOOKUP(2,1/('Tracker&amp;Invoice'!$H4132:$AC4132&lt;&gt;""),COLUMN('Tracker&amp;Invoice'!$H4132:$AC4132)),8),G4087)</f>
        <v>15</v>
      </c>
      <c r="H4086">
        <f t="shared" si="126"/>
        <v>15</v>
      </c>
      <c r="I4086" s="29">
        <f>IF(D4086="INVOICE",SUM('Tracker&amp;Invoice'!$H4132:INDEX('Tracker&amp;Invoice'!$A4132:$AC4132,1,H4086)),0)</f>
        <v>0</v>
      </c>
      <c r="J4086" s="29">
        <f>IF(D4086="OVERALL",SUM('Tracker&amp;Invoice'!$H4132:$AC4132),0)</f>
        <v>1920</v>
      </c>
    </row>
    <row r="4087" spans="1:10">
      <c r="A4087" t="e">
        <f t="shared" si="127"/>
        <v>#REF!</v>
      </c>
      <c r="B4087">
        <f>IF(AND('Tracker&amp;Invoice'!A4133&lt;&gt;"",'Tracker&amp;Invoice'!A4133&lt;&gt;"ITEM",'Tracker&amp;Invoice'!A4131="ITEM"),1,0)</f>
        <v>0</v>
      </c>
      <c r="C4087" t="str">
        <f>IF(B4087=1,'Tracker&amp;Invoice'!A4133,C4086)</f>
        <v>BQ-209</v>
      </c>
      <c r="D4087" t="str">
        <f>IF(LEFT(TRIM('Tracker&amp;Invoice'!B4133),9)="INVOICE #","INVOICE",IF(TRIM('Tracker&amp;Invoice'!B4133)="Overall Completion INVOICE","OVERALL",""))</f>
        <v/>
      </c>
      <c r="E4087" t="str">
        <f>IF(D4087="INVOICE",VALUE(MID(TRIM('Tracker&amp;Invoice'!B4133),10,10)),"")</f>
        <v/>
      </c>
      <c r="F4087">
        <f>IF(B4087=1,IFERROR(LOOKUP(2,1/('Tracker&amp;Invoice'!$H4133:$AC4133&lt;&gt;""),COLUMN('Tracker&amp;Invoice'!$H4133:$AC4133)),8),F4086)</f>
        <v>14</v>
      </c>
      <c r="G4087">
        <f>IF(D4087="OVERALL",IFERROR(LOOKUP(2,1/('Tracker&amp;Invoice'!$H4133:$AC4133&lt;&gt;""),COLUMN('Tracker&amp;Invoice'!$H4133:$AC4133)),8),G4088)</f>
        <v>15</v>
      </c>
      <c r="H4087">
        <f t="shared" si="126"/>
        <v>15</v>
      </c>
      <c r="I4087" s="29">
        <f>IF(D4087="INVOICE",SUM('Tracker&amp;Invoice'!$H4133:INDEX('Tracker&amp;Invoice'!$A4133:$AC4133,1,H4087)),0)</f>
        <v>0</v>
      </c>
      <c r="J4087" s="29">
        <f>IF(D4087="OVERALL",SUM('Tracker&amp;Invoice'!$H4133:$AC4133),0)</f>
        <v>0</v>
      </c>
    </row>
    <row r="4088" spans="1:10">
      <c r="A4088" t="e">
        <f t="shared" si="127"/>
        <v>#REF!</v>
      </c>
      <c r="B4088">
        <f>IF(AND('Tracker&amp;Invoice'!A4134&lt;&gt;"",'Tracker&amp;Invoice'!A4134&lt;&gt;"ITEM",'Tracker&amp;Invoice'!A4132="ITEM"),1,0)</f>
        <v>0</v>
      </c>
      <c r="C4088" t="str">
        <f>IF(B4088=1,'Tracker&amp;Invoice'!A4134,C4087)</f>
        <v>BQ-209</v>
      </c>
      <c r="D4088" t="str">
        <f>IF(LEFT(TRIM('Tracker&amp;Invoice'!B4134),9)="INVOICE #","INVOICE",IF(TRIM('Tracker&amp;Invoice'!B4134)="Overall Completion INVOICE","OVERALL",""))</f>
        <v/>
      </c>
      <c r="E4088" t="str">
        <f>IF(D4088="INVOICE",VALUE(MID(TRIM('Tracker&amp;Invoice'!B4134),10,10)),"")</f>
        <v/>
      </c>
      <c r="F4088">
        <f>IF(B4088=1,IFERROR(LOOKUP(2,1/('Tracker&amp;Invoice'!$H4134:$AC4134&lt;&gt;""),COLUMN('Tracker&amp;Invoice'!$H4134:$AC4134)),8),F4087)</f>
        <v>14</v>
      </c>
      <c r="G4088">
        <f>IF(D4088="OVERALL",IFERROR(LOOKUP(2,1/('Tracker&amp;Invoice'!$H4134:$AC4134&lt;&gt;""),COLUMN('Tracker&amp;Invoice'!$H4134:$AC4134)),8),G4089)</f>
        <v>15</v>
      </c>
      <c r="H4088">
        <f t="shared" si="126"/>
        <v>15</v>
      </c>
      <c r="I4088" s="29">
        <f>IF(D4088="INVOICE",SUM('Tracker&amp;Invoice'!$H4134:INDEX('Tracker&amp;Invoice'!$A4134:$AC4134,1,H4088)),0)</f>
        <v>0</v>
      </c>
      <c r="J4088" s="29">
        <f>IF(D4088="OVERALL",SUM('Tracker&amp;Invoice'!$H4134:$AC4134),0)</f>
        <v>0</v>
      </c>
    </row>
    <row r="4089" spans="1:10">
      <c r="A4089" t="e">
        <f t="shared" si="127"/>
        <v>#REF!</v>
      </c>
      <c r="B4089">
        <f>IF(AND('Tracker&amp;Invoice'!A4135&lt;&gt;"",'Tracker&amp;Invoice'!A4135&lt;&gt;"ITEM",'Tracker&amp;Invoice'!A4133="ITEM"),1,0)</f>
        <v>0</v>
      </c>
      <c r="C4089" t="str">
        <f>IF(B4089=1,'Tracker&amp;Invoice'!A4135,C4088)</f>
        <v>BQ-209</v>
      </c>
      <c r="D4089" t="str">
        <f>IF(LEFT(TRIM('Tracker&amp;Invoice'!B4135),9)="INVOICE #","INVOICE",IF(TRIM('Tracker&amp;Invoice'!B4135)="Overall Completion INVOICE","OVERALL",""))</f>
        <v/>
      </c>
      <c r="E4089" t="str">
        <f>IF(D4089="INVOICE",VALUE(MID(TRIM('Tracker&amp;Invoice'!B4135),10,10)),"")</f>
        <v/>
      </c>
      <c r="F4089">
        <f>IF(B4089=1,IFERROR(LOOKUP(2,1/('Tracker&amp;Invoice'!$H4135:$AC4135&lt;&gt;""),COLUMN('Tracker&amp;Invoice'!$H4135:$AC4135)),8),F4088)</f>
        <v>14</v>
      </c>
      <c r="G4089">
        <f>IF(D4089="OVERALL",IFERROR(LOOKUP(2,1/('Tracker&amp;Invoice'!$H4135:$AC4135&lt;&gt;""),COLUMN('Tracker&amp;Invoice'!$H4135:$AC4135)),8),G4090)</f>
        <v>15</v>
      </c>
      <c r="H4089">
        <f t="shared" si="126"/>
        <v>15</v>
      </c>
      <c r="I4089" s="29">
        <f>IF(D4089="INVOICE",SUM('Tracker&amp;Invoice'!$H4135:INDEX('Tracker&amp;Invoice'!$A4135:$AC4135,1,H4089)),0)</f>
        <v>0</v>
      </c>
      <c r="J4089" s="29">
        <f>IF(D4089="OVERALL",SUM('Tracker&amp;Invoice'!$H4135:$AC4135),0)</f>
        <v>0</v>
      </c>
    </row>
    <row r="4090" spans="1:10">
      <c r="A4090" t="e">
        <f t="shared" si="127"/>
        <v>#REF!</v>
      </c>
      <c r="B4090">
        <f>IF(AND('Tracker&amp;Invoice'!A4136&lt;&gt;"",'Tracker&amp;Invoice'!A4136&lt;&gt;"ITEM",'Tracker&amp;Invoice'!A4134="ITEM"),1,0)</f>
        <v>0</v>
      </c>
      <c r="C4090" t="str">
        <f>IF(B4090=1,'Tracker&amp;Invoice'!A4136,C4089)</f>
        <v>BQ-209</v>
      </c>
      <c r="D4090" t="str">
        <f>IF(LEFT(TRIM('Tracker&amp;Invoice'!B4136),9)="INVOICE #","INVOICE",IF(TRIM('Tracker&amp;Invoice'!B4136)="Overall Completion INVOICE","OVERALL",""))</f>
        <v/>
      </c>
      <c r="E4090" t="str">
        <f>IF(D4090="INVOICE",VALUE(MID(TRIM('Tracker&amp;Invoice'!B4136),10,10)),"")</f>
        <v/>
      </c>
      <c r="F4090">
        <f>IF(B4090=1,IFERROR(LOOKUP(2,1/('Tracker&amp;Invoice'!$H4136:$AC4136&lt;&gt;""),COLUMN('Tracker&amp;Invoice'!$H4136:$AC4136)),8),F4089)</f>
        <v>14</v>
      </c>
      <c r="G4090">
        <f>IF(D4090="OVERALL",IFERROR(LOOKUP(2,1/('Tracker&amp;Invoice'!$H4136:$AC4136&lt;&gt;""),COLUMN('Tracker&amp;Invoice'!$H4136:$AC4136)),8),G4091)</f>
        <v>15</v>
      </c>
      <c r="H4090">
        <f t="shared" si="126"/>
        <v>15</v>
      </c>
      <c r="I4090" s="29">
        <f>IF(D4090="INVOICE",SUM('Tracker&amp;Invoice'!$H4136:INDEX('Tracker&amp;Invoice'!$A4136:$AC4136,1,H4090)),0)</f>
        <v>0</v>
      </c>
      <c r="J4090" s="29">
        <f>IF(D4090="OVERALL",SUM('Tracker&amp;Invoice'!$H4136:$AC4136),0)</f>
        <v>0</v>
      </c>
    </row>
    <row r="4091" spans="1:10">
      <c r="A4091" t="e">
        <f t="shared" si="127"/>
        <v>#REF!</v>
      </c>
      <c r="B4091">
        <f>IF(AND('Tracker&amp;Invoice'!A4137&lt;&gt;"",'Tracker&amp;Invoice'!A4137&lt;&gt;"ITEM",'Tracker&amp;Invoice'!A4135="ITEM"),1,0)</f>
        <v>0</v>
      </c>
      <c r="C4091" t="str">
        <f>IF(B4091=1,'Tracker&amp;Invoice'!A4137,C4090)</f>
        <v>BQ-209</v>
      </c>
      <c r="D4091" t="str">
        <f>IF(LEFT(TRIM('Tracker&amp;Invoice'!B4137),9)="INVOICE #","INVOICE",IF(TRIM('Tracker&amp;Invoice'!B4137)="Overall Completion INVOICE","OVERALL",""))</f>
        <v/>
      </c>
      <c r="E4091" t="str">
        <f>IF(D4091="INVOICE",VALUE(MID(TRIM('Tracker&amp;Invoice'!B4137),10,10)),"")</f>
        <v/>
      </c>
      <c r="F4091">
        <f>IF(B4091=1,IFERROR(LOOKUP(2,1/('Tracker&amp;Invoice'!$H4137:$AC4137&lt;&gt;""),COLUMN('Tracker&amp;Invoice'!$H4137:$AC4137)),8),F4090)</f>
        <v>14</v>
      </c>
      <c r="G4091">
        <f>IF(D4091="OVERALL",IFERROR(LOOKUP(2,1/('Tracker&amp;Invoice'!$H4137:$AC4137&lt;&gt;""),COLUMN('Tracker&amp;Invoice'!$H4137:$AC4137)),8),G4092)</f>
        <v>15</v>
      </c>
      <c r="H4091">
        <f t="shared" si="126"/>
        <v>15</v>
      </c>
      <c r="I4091" s="29">
        <f>IF(D4091="INVOICE",SUM('Tracker&amp;Invoice'!$H4137:INDEX('Tracker&amp;Invoice'!$A4137:$AC4137,1,H4091)),0)</f>
        <v>0</v>
      </c>
      <c r="J4091" s="29">
        <f>IF(D4091="OVERALL",SUM('Tracker&amp;Invoice'!$H4137:$AC4137),0)</f>
        <v>0</v>
      </c>
    </row>
    <row r="4092" spans="1:10">
      <c r="A4092" t="e">
        <f t="shared" si="127"/>
        <v>#REF!</v>
      </c>
      <c r="B4092">
        <f>IF(AND('Tracker&amp;Invoice'!A4138&lt;&gt;"",'Tracker&amp;Invoice'!A4138&lt;&gt;"ITEM",'Tracker&amp;Invoice'!A4136="ITEM"),1,0)</f>
        <v>0</v>
      </c>
      <c r="C4092" t="str">
        <f>IF(B4092=1,'Tracker&amp;Invoice'!A4138,C4091)</f>
        <v>BQ-209</v>
      </c>
      <c r="D4092" t="str">
        <f>IF(LEFT(TRIM('Tracker&amp;Invoice'!B4138),9)="INVOICE #","INVOICE",IF(TRIM('Tracker&amp;Invoice'!B4138)="Overall Completion INVOICE","OVERALL",""))</f>
        <v/>
      </c>
      <c r="E4092" t="str">
        <f>IF(D4092="INVOICE",VALUE(MID(TRIM('Tracker&amp;Invoice'!B4138),10,10)),"")</f>
        <v/>
      </c>
      <c r="F4092">
        <f>IF(B4092=1,IFERROR(LOOKUP(2,1/('Tracker&amp;Invoice'!$H4138:$AC4138&lt;&gt;""),COLUMN('Tracker&amp;Invoice'!$H4138:$AC4138)),8),F4091)</f>
        <v>14</v>
      </c>
      <c r="G4092">
        <f>IF(D4092="OVERALL",IFERROR(LOOKUP(2,1/('Tracker&amp;Invoice'!$H4138:$AC4138&lt;&gt;""),COLUMN('Tracker&amp;Invoice'!$H4138:$AC4138)),8),G4093)</f>
        <v>15</v>
      </c>
      <c r="H4092">
        <f t="shared" si="126"/>
        <v>15</v>
      </c>
      <c r="I4092" s="29">
        <f>IF(D4092="INVOICE",SUM('Tracker&amp;Invoice'!$H4138:INDEX('Tracker&amp;Invoice'!$A4138:$AC4138,1,H4092)),0)</f>
        <v>0</v>
      </c>
      <c r="J4092" s="29">
        <f>IF(D4092="OVERALL",SUM('Tracker&amp;Invoice'!$H4138:$AC4138),0)</f>
        <v>0</v>
      </c>
    </row>
    <row r="4093" spans="1:10">
      <c r="A4093" t="e">
        <f t="shared" si="127"/>
        <v>#REF!</v>
      </c>
      <c r="B4093">
        <f>IF(AND('Tracker&amp;Invoice'!A4139&lt;&gt;"",'Tracker&amp;Invoice'!A4139&lt;&gt;"ITEM",'Tracker&amp;Invoice'!A4137="ITEM"),1,0)</f>
        <v>0</v>
      </c>
      <c r="C4093" t="str">
        <f>IF(B4093=1,'Tracker&amp;Invoice'!A4139,C4092)</f>
        <v>BQ-209</v>
      </c>
      <c r="D4093" t="str">
        <f>IF(LEFT(TRIM('Tracker&amp;Invoice'!B4139),9)="INVOICE #","INVOICE",IF(TRIM('Tracker&amp;Invoice'!B4139)="Overall Completion INVOICE","OVERALL",""))</f>
        <v/>
      </c>
      <c r="E4093" t="str">
        <f>IF(D4093="INVOICE",VALUE(MID(TRIM('Tracker&amp;Invoice'!B4139),10,10)),"")</f>
        <v/>
      </c>
      <c r="F4093">
        <f>IF(B4093=1,IFERROR(LOOKUP(2,1/('Tracker&amp;Invoice'!$H4139:$AC4139&lt;&gt;""),COLUMN('Tracker&amp;Invoice'!$H4139:$AC4139)),8),F4092)</f>
        <v>14</v>
      </c>
      <c r="G4093">
        <f>IF(D4093="OVERALL",IFERROR(LOOKUP(2,1/('Tracker&amp;Invoice'!$H4139:$AC4139&lt;&gt;""),COLUMN('Tracker&amp;Invoice'!$H4139:$AC4139)),8),G4094)</f>
        <v>15</v>
      </c>
      <c r="H4093">
        <f t="shared" si="126"/>
        <v>15</v>
      </c>
      <c r="I4093" s="29">
        <f>IF(D4093="INVOICE",SUM('Tracker&amp;Invoice'!$H4139:INDEX('Tracker&amp;Invoice'!$A4139:$AC4139,1,H4093)),0)</f>
        <v>0</v>
      </c>
      <c r="J4093" s="29">
        <f>IF(D4093="OVERALL",SUM('Tracker&amp;Invoice'!$H4139:$AC4139),0)</f>
        <v>0</v>
      </c>
    </row>
    <row r="4094" spans="1:10">
      <c r="A4094" t="e">
        <f t="shared" si="127"/>
        <v>#REF!</v>
      </c>
      <c r="B4094">
        <f>IF(AND('Tracker&amp;Invoice'!A4140&lt;&gt;"",'Tracker&amp;Invoice'!A4140&lt;&gt;"ITEM",'Tracker&amp;Invoice'!A4138="ITEM"),1,0)</f>
        <v>0</v>
      </c>
      <c r="C4094" t="str">
        <f>IF(B4094=1,'Tracker&amp;Invoice'!A4140,C4093)</f>
        <v>BQ-209</v>
      </c>
      <c r="D4094" t="str">
        <f>IF(LEFT(TRIM('Tracker&amp;Invoice'!B4140),9)="INVOICE #","INVOICE",IF(TRIM('Tracker&amp;Invoice'!B4140)="Overall Completion INVOICE","OVERALL",""))</f>
        <v/>
      </c>
      <c r="E4094" t="str">
        <f>IF(D4094="INVOICE",VALUE(MID(TRIM('Tracker&amp;Invoice'!B4140),10,10)),"")</f>
        <v/>
      </c>
      <c r="F4094">
        <f>IF(B4094=1,IFERROR(LOOKUP(2,1/('Tracker&amp;Invoice'!$H4140:$AC4140&lt;&gt;""),COLUMN('Tracker&amp;Invoice'!$H4140:$AC4140)),8),F4093)</f>
        <v>14</v>
      </c>
      <c r="G4094">
        <f>IF(D4094="OVERALL",IFERROR(LOOKUP(2,1/('Tracker&amp;Invoice'!$H4140:$AC4140&lt;&gt;""),COLUMN('Tracker&amp;Invoice'!$H4140:$AC4140)),8),G4095)</f>
        <v>15</v>
      </c>
      <c r="H4094">
        <f t="shared" si="126"/>
        <v>15</v>
      </c>
      <c r="I4094" s="29">
        <f>IF(D4094="INVOICE",SUM('Tracker&amp;Invoice'!$H4140:INDEX('Tracker&amp;Invoice'!$A4140:$AC4140,1,H4094)),0)</f>
        <v>0</v>
      </c>
      <c r="J4094" s="29">
        <f>IF(D4094="OVERALL",SUM('Tracker&amp;Invoice'!$H4140:$AC4140),0)</f>
        <v>0</v>
      </c>
    </row>
    <row r="4095" spans="1:10">
      <c r="A4095" t="e">
        <f t="shared" si="127"/>
        <v>#REF!</v>
      </c>
      <c r="B4095">
        <f>IF(AND('Tracker&amp;Invoice'!A4141&lt;&gt;"",'Tracker&amp;Invoice'!A4141&lt;&gt;"ITEM",'Tracker&amp;Invoice'!A4139="ITEM"),1,0)</f>
        <v>1</v>
      </c>
      <c r="C4095" t="str">
        <f>IF(B4095=1,'Tracker&amp;Invoice'!A4141,C4094)</f>
        <v>BQ-210</v>
      </c>
      <c r="D4095" t="str">
        <f>IF(LEFT(TRIM('Tracker&amp;Invoice'!B4141),9)="INVOICE #","INVOICE",IF(TRIM('Tracker&amp;Invoice'!B4141)="Overall Completion INVOICE","OVERALL",""))</f>
        <v/>
      </c>
      <c r="E4095" t="str">
        <f>IF(D4095="INVOICE",VALUE(MID(TRIM('Tracker&amp;Invoice'!B4141),10,10)),"")</f>
        <v/>
      </c>
      <c r="F4095">
        <f>IF(B4095=1,IFERROR(LOOKUP(2,1/('Tracker&amp;Invoice'!$H4141:$AC4141&lt;&gt;""),COLUMN('Tracker&amp;Invoice'!$H4141:$AC4141)),8),F4094)</f>
        <v>14</v>
      </c>
      <c r="G4095">
        <f>IF(D4095="OVERALL",IFERROR(LOOKUP(2,1/('Tracker&amp;Invoice'!$H4141:$AC4141&lt;&gt;""),COLUMN('Tracker&amp;Invoice'!$H4141:$AC4141)),8),G4096)</f>
        <v>15</v>
      </c>
      <c r="H4095">
        <f t="shared" si="126"/>
        <v>15</v>
      </c>
      <c r="I4095" s="29">
        <f>IF(D4095="INVOICE",SUM('Tracker&amp;Invoice'!$H4141:INDEX('Tracker&amp;Invoice'!$A4141:$AC4141,1,H4095)),0)</f>
        <v>0</v>
      </c>
      <c r="J4095" s="29">
        <f>IF(D4095="OVERALL",SUM('Tracker&amp;Invoice'!$H4141:$AC4141),0)</f>
        <v>0</v>
      </c>
    </row>
    <row r="4096" spans="1:10">
      <c r="A4096" t="e">
        <f t="shared" si="127"/>
        <v>#REF!</v>
      </c>
      <c r="B4096">
        <f>IF(AND('Tracker&amp;Invoice'!A4142&lt;&gt;"",'Tracker&amp;Invoice'!A4142&lt;&gt;"ITEM",'Tracker&amp;Invoice'!A4140="ITEM"),1,0)</f>
        <v>0</v>
      </c>
      <c r="C4096" t="str">
        <f>IF(B4096=1,'Tracker&amp;Invoice'!A4142,C4095)</f>
        <v>BQ-210</v>
      </c>
      <c r="D4096" t="str">
        <f>IF(LEFT(TRIM('Tracker&amp;Invoice'!B4142),9)="INVOICE #","INVOICE",IF(TRIM('Tracker&amp;Invoice'!B4142)="Overall Completion INVOICE","OVERALL",""))</f>
        <v/>
      </c>
      <c r="E4096" t="str">
        <f>IF(D4096="INVOICE",VALUE(MID(TRIM('Tracker&amp;Invoice'!B4142),10,10)),"")</f>
        <v/>
      </c>
      <c r="F4096">
        <f>IF(B4096=1,IFERROR(LOOKUP(2,1/('Tracker&amp;Invoice'!$H4142:$AC4142&lt;&gt;""),COLUMN('Tracker&amp;Invoice'!$H4142:$AC4142)),8),F4095)</f>
        <v>14</v>
      </c>
      <c r="G4096">
        <f>IF(D4096="OVERALL",IFERROR(LOOKUP(2,1/('Tracker&amp;Invoice'!$H4142:$AC4142&lt;&gt;""),COLUMN('Tracker&amp;Invoice'!$H4142:$AC4142)),8),G4097)</f>
        <v>15</v>
      </c>
      <c r="H4096">
        <f t="shared" si="126"/>
        <v>15</v>
      </c>
      <c r="I4096" s="29">
        <f>IF(D4096="INVOICE",SUM('Tracker&amp;Invoice'!$H4142:INDEX('Tracker&amp;Invoice'!$A4142:$AC4142,1,H4096)),0)</f>
        <v>0</v>
      </c>
      <c r="J4096" s="29">
        <f>IF(D4096="OVERALL",SUM('Tracker&amp;Invoice'!$H4142:$AC4142),0)</f>
        <v>0</v>
      </c>
    </row>
    <row r="4097" spans="1:10">
      <c r="A4097" t="e">
        <f t="shared" si="127"/>
        <v>#REF!</v>
      </c>
      <c r="B4097">
        <f>IF(AND('Tracker&amp;Invoice'!A4143&lt;&gt;"",'Tracker&amp;Invoice'!A4143&lt;&gt;"ITEM",'Tracker&amp;Invoice'!A4141="ITEM"),1,0)</f>
        <v>0</v>
      </c>
      <c r="C4097" t="str">
        <f>IF(B4097=1,'Tracker&amp;Invoice'!A4143,C4096)</f>
        <v>BQ-210</v>
      </c>
      <c r="D4097" t="str">
        <f>IF(LEFT(TRIM('Tracker&amp;Invoice'!B4143),9)="INVOICE #","INVOICE",IF(TRIM('Tracker&amp;Invoice'!B4143)="Overall Completion INVOICE","OVERALL",""))</f>
        <v/>
      </c>
      <c r="E4097" t="str">
        <f>IF(D4097="INVOICE",VALUE(MID(TRIM('Tracker&amp;Invoice'!B4143),10,10)),"")</f>
        <v/>
      </c>
      <c r="F4097">
        <f>IF(B4097=1,IFERROR(LOOKUP(2,1/('Tracker&amp;Invoice'!$H4143:$AC4143&lt;&gt;""),COLUMN('Tracker&amp;Invoice'!$H4143:$AC4143)),8),F4096)</f>
        <v>14</v>
      </c>
      <c r="G4097">
        <f>IF(D4097="OVERALL",IFERROR(LOOKUP(2,1/('Tracker&amp;Invoice'!$H4143:$AC4143&lt;&gt;""),COLUMN('Tracker&amp;Invoice'!$H4143:$AC4143)),8),G4098)</f>
        <v>15</v>
      </c>
      <c r="H4097">
        <f t="shared" si="126"/>
        <v>15</v>
      </c>
      <c r="I4097" s="29">
        <f>IF(D4097="INVOICE",SUM('Tracker&amp;Invoice'!$H4143:INDEX('Tracker&amp;Invoice'!$A4143:$AC4143,1,H4097)),0)</f>
        <v>0</v>
      </c>
      <c r="J4097" s="29">
        <f>IF(D4097="OVERALL",SUM('Tracker&amp;Invoice'!$H4143:$AC4143),0)</f>
        <v>0</v>
      </c>
    </row>
    <row r="4098" spans="1:10">
      <c r="A4098" t="e">
        <f t="shared" si="127"/>
        <v>#REF!</v>
      </c>
      <c r="B4098">
        <f>IF(AND('Tracker&amp;Invoice'!A4144&lt;&gt;"",'Tracker&amp;Invoice'!A4144&lt;&gt;"ITEM",'Tracker&amp;Invoice'!A4142="ITEM"),1,0)</f>
        <v>0</v>
      </c>
      <c r="C4098" t="str">
        <f>IF(B4098=1,'Tracker&amp;Invoice'!A4144,C4097)</f>
        <v>BQ-210</v>
      </c>
      <c r="D4098" t="str">
        <f>IF(LEFT(TRIM('Tracker&amp;Invoice'!B4144),9)="INVOICE #","INVOICE",IF(TRIM('Tracker&amp;Invoice'!B4144)="Overall Completion INVOICE","OVERALL",""))</f>
        <v>INVOICE</v>
      </c>
      <c r="E4098">
        <f>IF(D4098="INVOICE",VALUE(MID(TRIM('Tracker&amp;Invoice'!B4144),10,10)),"")</f>
        <v>14</v>
      </c>
      <c r="F4098">
        <f>IF(B4098=1,IFERROR(LOOKUP(2,1/('Tracker&amp;Invoice'!$H4144:$AC4144&lt;&gt;""),COLUMN('Tracker&amp;Invoice'!$H4144:$AC4144)),8),F4097)</f>
        <v>14</v>
      </c>
      <c r="G4098">
        <f>IF(D4098="OVERALL",IFERROR(LOOKUP(2,1/('Tracker&amp;Invoice'!$H4144:$AC4144&lt;&gt;""),COLUMN('Tracker&amp;Invoice'!$H4144:$AC4144)),8),G4099)</f>
        <v>15</v>
      </c>
      <c r="H4098">
        <f t="shared" si="126"/>
        <v>15</v>
      </c>
      <c r="I4098" s="29">
        <f>IF(D4098="INVOICE",SUM('Tracker&amp;Invoice'!$H4144:INDEX('Tracker&amp;Invoice'!$A4144:$AC4144,1,H4098)),0)</f>
        <v>264</v>
      </c>
      <c r="J4098" s="29">
        <f>IF(D4098="OVERALL",SUM('Tracker&amp;Invoice'!$H4144:$AC4144),0)</f>
        <v>0</v>
      </c>
    </row>
    <row r="4099" spans="1:10">
      <c r="A4099" t="e">
        <f t="shared" si="127"/>
        <v>#REF!</v>
      </c>
      <c r="B4099">
        <f>IF(AND('Tracker&amp;Invoice'!A4145&lt;&gt;"",'Tracker&amp;Invoice'!A4145&lt;&gt;"ITEM",'Tracker&amp;Invoice'!A4143="ITEM"),1,0)</f>
        <v>0</v>
      </c>
      <c r="C4099" t="str">
        <f>IF(B4099=1,'Tracker&amp;Invoice'!A4145,C4098)</f>
        <v>BQ-210</v>
      </c>
      <c r="D4099" t="str">
        <f>IF(LEFT(TRIM('Tracker&amp;Invoice'!B4145),9)="INVOICE #","INVOICE",IF(TRIM('Tracker&amp;Invoice'!B4145)="Overall Completion INVOICE","OVERALL",""))</f>
        <v/>
      </c>
      <c r="E4099" t="str">
        <f>IF(D4099="INVOICE",VALUE(MID(TRIM('Tracker&amp;Invoice'!B4145),10,10)),"")</f>
        <v/>
      </c>
      <c r="F4099">
        <f>IF(B4099=1,IFERROR(LOOKUP(2,1/('Tracker&amp;Invoice'!$H4145:$AC4145&lt;&gt;""),COLUMN('Tracker&amp;Invoice'!$H4145:$AC4145)),8),F4098)</f>
        <v>14</v>
      </c>
      <c r="G4099">
        <f>IF(D4099="OVERALL",IFERROR(LOOKUP(2,1/('Tracker&amp;Invoice'!$H4145:$AC4145&lt;&gt;""),COLUMN('Tracker&amp;Invoice'!$H4145:$AC4145)),8),G4100)</f>
        <v>15</v>
      </c>
      <c r="H4099">
        <f t="shared" ref="H4099:H4162" si="128">MAX(F4099,G4099)</f>
        <v>15</v>
      </c>
      <c r="I4099" s="29">
        <f>IF(D4099="INVOICE",SUM('Tracker&amp;Invoice'!$H4145:INDEX('Tracker&amp;Invoice'!$A4145:$AC4145,1,H4099)),0)</f>
        <v>0</v>
      </c>
      <c r="J4099" s="29">
        <f>IF(D4099="OVERALL",SUM('Tracker&amp;Invoice'!$H4145:$AC4145),0)</f>
        <v>0</v>
      </c>
    </row>
    <row r="4100" spans="1:10">
      <c r="A4100" t="e">
        <f t="shared" ref="A4100:A4163" si="129">A4099+B4100</f>
        <v>#REF!</v>
      </c>
      <c r="B4100">
        <f>IF(AND('Tracker&amp;Invoice'!A4146&lt;&gt;"",'Tracker&amp;Invoice'!A4146&lt;&gt;"ITEM",'Tracker&amp;Invoice'!A4144="ITEM"),1,0)</f>
        <v>0</v>
      </c>
      <c r="C4100" t="str">
        <f>IF(B4100=1,'Tracker&amp;Invoice'!A4146,C4099)</f>
        <v>BQ-210</v>
      </c>
      <c r="D4100" t="str">
        <f>IF(LEFT(TRIM('Tracker&amp;Invoice'!B4146),9)="INVOICE #","INVOICE",IF(TRIM('Tracker&amp;Invoice'!B4146)="Overall Completion INVOICE","OVERALL",""))</f>
        <v>INVOICE</v>
      </c>
      <c r="E4100">
        <f>IF(D4100="INVOICE",VALUE(MID(TRIM('Tracker&amp;Invoice'!B4146),10,10)),"")</f>
        <v>31</v>
      </c>
      <c r="F4100">
        <f>IF(B4100=1,IFERROR(LOOKUP(2,1/('Tracker&amp;Invoice'!$H4146:$AC4146&lt;&gt;""),COLUMN('Tracker&amp;Invoice'!$H4146:$AC4146)),8),F4099)</f>
        <v>14</v>
      </c>
      <c r="G4100">
        <f>IF(D4100="OVERALL",IFERROR(LOOKUP(2,1/('Tracker&amp;Invoice'!$H4146:$AC4146&lt;&gt;""),COLUMN('Tracker&amp;Invoice'!$H4146:$AC4146)),8),G4101)</f>
        <v>15</v>
      </c>
      <c r="H4100">
        <f t="shared" si="128"/>
        <v>15</v>
      </c>
      <c r="I4100" s="29">
        <f>IF(D4100="INVOICE",SUM('Tracker&amp;Invoice'!$H4146:INDEX('Tracker&amp;Invoice'!$A4146:$AC4146,1,H4100)),0)</f>
        <v>120</v>
      </c>
      <c r="J4100" s="29">
        <f>IF(D4100="OVERALL",SUM('Tracker&amp;Invoice'!$H4146:$AC4146),0)</f>
        <v>0</v>
      </c>
    </row>
    <row r="4101" spans="1:10">
      <c r="A4101" t="e">
        <f t="shared" si="129"/>
        <v>#REF!</v>
      </c>
      <c r="B4101">
        <f>IF(AND('Tracker&amp;Invoice'!A4147&lt;&gt;"",'Tracker&amp;Invoice'!A4147&lt;&gt;"ITEM",'Tracker&amp;Invoice'!A4145="ITEM"),1,0)</f>
        <v>0</v>
      </c>
      <c r="C4101" t="str">
        <f>IF(B4101=1,'Tracker&amp;Invoice'!A4147,C4100)</f>
        <v>BQ-210</v>
      </c>
      <c r="D4101" t="str">
        <f>IF(LEFT(TRIM('Tracker&amp;Invoice'!B4147),9)="INVOICE #","INVOICE",IF(TRIM('Tracker&amp;Invoice'!B4147)="Overall Completion INVOICE","OVERALL",""))</f>
        <v/>
      </c>
      <c r="E4101" t="str">
        <f>IF(D4101="INVOICE",VALUE(MID(TRIM('Tracker&amp;Invoice'!B4147),10,10)),"")</f>
        <v/>
      </c>
      <c r="F4101">
        <f>IF(B4101=1,IFERROR(LOOKUP(2,1/('Tracker&amp;Invoice'!$H4147:$AC4147&lt;&gt;""),COLUMN('Tracker&amp;Invoice'!$H4147:$AC4147)),8),F4100)</f>
        <v>14</v>
      </c>
      <c r="G4101">
        <f>IF(D4101="OVERALL",IFERROR(LOOKUP(2,1/('Tracker&amp;Invoice'!$H4147:$AC4147&lt;&gt;""),COLUMN('Tracker&amp;Invoice'!$H4147:$AC4147)),8),G4102)</f>
        <v>15</v>
      </c>
      <c r="H4101">
        <f t="shared" si="128"/>
        <v>15</v>
      </c>
      <c r="I4101" s="29">
        <f>IF(D4101="INVOICE",SUM('Tracker&amp;Invoice'!$H4147:INDEX('Tracker&amp;Invoice'!$A4147:$AC4147,1,H4101)),0)</f>
        <v>0</v>
      </c>
      <c r="J4101" s="29">
        <f>IF(D4101="OVERALL",SUM('Tracker&amp;Invoice'!$H4147:$AC4147),0)</f>
        <v>0</v>
      </c>
    </row>
    <row r="4102" spans="1:10">
      <c r="A4102" t="e">
        <f t="shared" si="129"/>
        <v>#REF!</v>
      </c>
      <c r="B4102">
        <f>IF(AND('Tracker&amp;Invoice'!A4148&lt;&gt;"",'Tracker&amp;Invoice'!A4148&lt;&gt;"ITEM",'Tracker&amp;Invoice'!A4146="ITEM"),1,0)</f>
        <v>0</v>
      </c>
      <c r="C4102" t="str">
        <f>IF(B4102=1,'Tracker&amp;Invoice'!A4148,C4101)</f>
        <v>BQ-210</v>
      </c>
      <c r="D4102" t="str">
        <f>IF(LEFT(TRIM('Tracker&amp;Invoice'!B4148),9)="INVOICE #","INVOICE",IF(TRIM('Tracker&amp;Invoice'!B4148)="Overall Completion INVOICE","OVERALL",""))</f>
        <v/>
      </c>
      <c r="E4102" t="str">
        <f>IF(D4102="INVOICE",VALUE(MID(TRIM('Tracker&amp;Invoice'!B4148),10,10)),"")</f>
        <v/>
      </c>
      <c r="F4102">
        <f>IF(B4102=1,IFERROR(LOOKUP(2,1/('Tracker&amp;Invoice'!$H4148:$AC4148&lt;&gt;""),COLUMN('Tracker&amp;Invoice'!$H4148:$AC4148)),8),F4101)</f>
        <v>14</v>
      </c>
      <c r="G4102">
        <f>IF(D4102="OVERALL",IFERROR(LOOKUP(2,1/('Tracker&amp;Invoice'!$H4148:$AC4148&lt;&gt;""),COLUMN('Tracker&amp;Invoice'!$H4148:$AC4148)),8),G4103)</f>
        <v>15</v>
      </c>
      <c r="H4102">
        <f t="shared" si="128"/>
        <v>15</v>
      </c>
      <c r="I4102" s="29">
        <f>IF(D4102="INVOICE",SUM('Tracker&amp;Invoice'!$H4148:INDEX('Tracker&amp;Invoice'!$A4148:$AC4148,1,H4102)),0)</f>
        <v>0</v>
      </c>
      <c r="J4102" s="29">
        <f>IF(D4102="OVERALL",SUM('Tracker&amp;Invoice'!$H4148:$AC4148),0)</f>
        <v>0</v>
      </c>
    </row>
    <row r="4103" spans="1:10">
      <c r="A4103" t="e">
        <f t="shared" si="129"/>
        <v>#REF!</v>
      </c>
      <c r="B4103">
        <f>IF(AND('Tracker&amp;Invoice'!A4149&lt;&gt;"",'Tracker&amp;Invoice'!A4149&lt;&gt;"ITEM",'Tracker&amp;Invoice'!A4147="ITEM"),1,0)</f>
        <v>0</v>
      </c>
      <c r="C4103" t="str">
        <f>IF(B4103=1,'Tracker&amp;Invoice'!A4149,C4102)</f>
        <v>BQ-210</v>
      </c>
      <c r="D4103" t="str">
        <f>IF(LEFT(TRIM('Tracker&amp;Invoice'!B4149),9)="INVOICE #","INVOICE",IF(TRIM('Tracker&amp;Invoice'!B4149)="Overall Completion INVOICE","OVERALL",""))</f>
        <v/>
      </c>
      <c r="E4103" t="str">
        <f>IF(D4103="INVOICE",VALUE(MID(TRIM('Tracker&amp;Invoice'!B4149),10,10)),"")</f>
        <v/>
      </c>
      <c r="F4103">
        <f>IF(B4103=1,IFERROR(LOOKUP(2,1/('Tracker&amp;Invoice'!$H4149:$AC4149&lt;&gt;""),COLUMN('Tracker&amp;Invoice'!$H4149:$AC4149)),8),F4102)</f>
        <v>14</v>
      </c>
      <c r="G4103">
        <f>IF(D4103="OVERALL",IFERROR(LOOKUP(2,1/('Tracker&amp;Invoice'!$H4149:$AC4149&lt;&gt;""),COLUMN('Tracker&amp;Invoice'!$H4149:$AC4149)),8),G4104)</f>
        <v>15</v>
      </c>
      <c r="H4103">
        <f t="shared" si="128"/>
        <v>15</v>
      </c>
      <c r="I4103" s="29">
        <f>IF(D4103="INVOICE",SUM('Tracker&amp;Invoice'!$H4149:INDEX('Tracker&amp;Invoice'!$A4149:$AC4149,1,H4103)),0)</f>
        <v>0</v>
      </c>
      <c r="J4103" s="29">
        <f>IF(D4103="OVERALL",SUM('Tracker&amp;Invoice'!$H4149:$AC4149),0)</f>
        <v>0</v>
      </c>
    </row>
    <row r="4104" spans="1:10">
      <c r="A4104" t="e">
        <f t="shared" si="129"/>
        <v>#REF!</v>
      </c>
      <c r="B4104">
        <f>IF(AND('Tracker&amp;Invoice'!A4150&lt;&gt;"",'Tracker&amp;Invoice'!A4150&lt;&gt;"ITEM",'Tracker&amp;Invoice'!A4148="ITEM"),1,0)</f>
        <v>0</v>
      </c>
      <c r="C4104" t="str">
        <f>IF(B4104=1,'Tracker&amp;Invoice'!A4150,C4103)</f>
        <v>BQ-210</v>
      </c>
      <c r="D4104" t="str">
        <f>IF(LEFT(TRIM('Tracker&amp;Invoice'!B4150),9)="INVOICE #","INVOICE",IF(TRIM('Tracker&amp;Invoice'!B4150)="Overall Completion INVOICE","OVERALL",""))</f>
        <v/>
      </c>
      <c r="E4104" t="str">
        <f>IF(D4104="INVOICE",VALUE(MID(TRIM('Tracker&amp;Invoice'!B4150),10,10)),"")</f>
        <v/>
      </c>
      <c r="F4104">
        <f>IF(B4104=1,IFERROR(LOOKUP(2,1/('Tracker&amp;Invoice'!$H4150:$AC4150&lt;&gt;""),COLUMN('Tracker&amp;Invoice'!$H4150:$AC4150)),8),F4103)</f>
        <v>14</v>
      </c>
      <c r="G4104">
        <f>IF(D4104="OVERALL",IFERROR(LOOKUP(2,1/('Tracker&amp;Invoice'!$H4150:$AC4150&lt;&gt;""),COLUMN('Tracker&amp;Invoice'!$H4150:$AC4150)),8),G4105)</f>
        <v>15</v>
      </c>
      <c r="H4104">
        <f t="shared" si="128"/>
        <v>15</v>
      </c>
      <c r="I4104" s="29">
        <f>IF(D4104="INVOICE",SUM('Tracker&amp;Invoice'!$H4150:INDEX('Tracker&amp;Invoice'!$A4150:$AC4150,1,H4104)),0)</f>
        <v>0</v>
      </c>
      <c r="J4104" s="29">
        <f>IF(D4104="OVERALL",SUM('Tracker&amp;Invoice'!$H4150:$AC4150),0)</f>
        <v>0</v>
      </c>
    </row>
    <row r="4105" spans="1:10">
      <c r="A4105" t="e">
        <f t="shared" si="129"/>
        <v>#REF!</v>
      </c>
      <c r="B4105">
        <f>IF(AND('Tracker&amp;Invoice'!A4151&lt;&gt;"",'Tracker&amp;Invoice'!A4151&lt;&gt;"ITEM",'Tracker&amp;Invoice'!A4149="ITEM"),1,0)</f>
        <v>0</v>
      </c>
      <c r="C4105" t="str">
        <f>IF(B4105=1,'Tracker&amp;Invoice'!A4151,C4104)</f>
        <v>BQ-210</v>
      </c>
      <c r="D4105" t="str">
        <f>IF(LEFT(TRIM('Tracker&amp;Invoice'!B4151),9)="INVOICE #","INVOICE",IF(TRIM('Tracker&amp;Invoice'!B4151)="Overall Completion INVOICE","OVERALL",""))</f>
        <v/>
      </c>
      <c r="E4105" t="str">
        <f>IF(D4105="INVOICE",VALUE(MID(TRIM('Tracker&amp;Invoice'!B4151),10,10)),"")</f>
        <v/>
      </c>
      <c r="F4105">
        <f>IF(B4105=1,IFERROR(LOOKUP(2,1/('Tracker&amp;Invoice'!$H4151:$AC4151&lt;&gt;""),COLUMN('Tracker&amp;Invoice'!$H4151:$AC4151)),8),F4104)</f>
        <v>14</v>
      </c>
      <c r="G4105">
        <f>IF(D4105="OVERALL",IFERROR(LOOKUP(2,1/('Tracker&amp;Invoice'!$H4151:$AC4151&lt;&gt;""),COLUMN('Tracker&amp;Invoice'!$H4151:$AC4151)),8),G4106)</f>
        <v>15</v>
      </c>
      <c r="H4105">
        <f t="shared" si="128"/>
        <v>15</v>
      </c>
      <c r="I4105" s="29">
        <f>IF(D4105="INVOICE",SUM('Tracker&amp;Invoice'!$H4151:INDEX('Tracker&amp;Invoice'!$A4151:$AC4151,1,H4105)),0)</f>
        <v>0</v>
      </c>
      <c r="J4105" s="29">
        <f>IF(D4105="OVERALL",SUM('Tracker&amp;Invoice'!$H4151:$AC4151),0)</f>
        <v>0</v>
      </c>
    </row>
    <row r="4106" spans="1:10">
      <c r="A4106" t="e">
        <f t="shared" si="129"/>
        <v>#REF!</v>
      </c>
      <c r="B4106">
        <f>IF(AND('Tracker&amp;Invoice'!A4152&lt;&gt;"",'Tracker&amp;Invoice'!A4152&lt;&gt;"ITEM",'Tracker&amp;Invoice'!A4150="ITEM"),1,0)</f>
        <v>0</v>
      </c>
      <c r="C4106" t="str">
        <f>IF(B4106=1,'Tracker&amp;Invoice'!A4152,C4105)</f>
        <v>BQ-210</v>
      </c>
      <c r="D4106" t="str">
        <f>IF(LEFT(TRIM('Tracker&amp;Invoice'!B4152),9)="INVOICE #","INVOICE",IF(TRIM('Tracker&amp;Invoice'!B4152)="Overall Completion INVOICE","OVERALL",""))</f>
        <v/>
      </c>
      <c r="E4106" t="str">
        <f>IF(D4106="INVOICE",VALUE(MID(TRIM('Tracker&amp;Invoice'!B4152),10,10)),"")</f>
        <v/>
      </c>
      <c r="F4106">
        <f>IF(B4106=1,IFERROR(LOOKUP(2,1/('Tracker&amp;Invoice'!$H4152:$AC4152&lt;&gt;""),COLUMN('Tracker&amp;Invoice'!$H4152:$AC4152)),8),F4105)</f>
        <v>14</v>
      </c>
      <c r="G4106">
        <f>IF(D4106="OVERALL",IFERROR(LOOKUP(2,1/('Tracker&amp;Invoice'!$H4152:$AC4152&lt;&gt;""),COLUMN('Tracker&amp;Invoice'!$H4152:$AC4152)),8),G4107)</f>
        <v>15</v>
      </c>
      <c r="H4106">
        <f t="shared" si="128"/>
        <v>15</v>
      </c>
      <c r="I4106" s="29">
        <f>IF(D4106="INVOICE",SUM('Tracker&amp;Invoice'!$H4152:INDEX('Tracker&amp;Invoice'!$A4152:$AC4152,1,H4106)),0)</f>
        <v>0</v>
      </c>
      <c r="J4106" s="29">
        <f>IF(D4106="OVERALL",SUM('Tracker&amp;Invoice'!$H4152:$AC4152),0)</f>
        <v>0</v>
      </c>
    </row>
    <row r="4107" spans="1:10">
      <c r="A4107" t="e">
        <f t="shared" si="129"/>
        <v>#REF!</v>
      </c>
      <c r="B4107">
        <f>IF(AND('Tracker&amp;Invoice'!A4153&lt;&gt;"",'Tracker&amp;Invoice'!A4153&lt;&gt;"ITEM",'Tracker&amp;Invoice'!A4151="ITEM"),1,0)</f>
        <v>0</v>
      </c>
      <c r="C4107" t="str">
        <f>IF(B4107=1,'Tracker&amp;Invoice'!A4153,C4106)</f>
        <v>BQ-210</v>
      </c>
      <c r="D4107" t="str">
        <f>IF(LEFT(TRIM('Tracker&amp;Invoice'!B4153),9)="INVOICE #","INVOICE",IF(TRIM('Tracker&amp;Invoice'!B4153)="Overall Completion INVOICE","OVERALL",""))</f>
        <v/>
      </c>
      <c r="E4107" t="str">
        <f>IF(D4107="INVOICE",VALUE(MID(TRIM('Tracker&amp;Invoice'!B4153),10,10)),"")</f>
        <v/>
      </c>
      <c r="F4107">
        <f>IF(B4107=1,IFERROR(LOOKUP(2,1/('Tracker&amp;Invoice'!$H4153:$AC4153&lt;&gt;""),COLUMN('Tracker&amp;Invoice'!$H4153:$AC4153)),8),F4106)</f>
        <v>14</v>
      </c>
      <c r="G4107">
        <f>IF(D4107="OVERALL",IFERROR(LOOKUP(2,1/('Tracker&amp;Invoice'!$H4153:$AC4153&lt;&gt;""),COLUMN('Tracker&amp;Invoice'!$H4153:$AC4153)),8),G4108)</f>
        <v>15</v>
      </c>
      <c r="H4107">
        <f t="shared" si="128"/>
        <v>15</v>
      </c>
      <c r="I4107" s="29">
        <f>IF(D4107="INVOICE",SUM('Tracker&amp;Invoice'!$H4153:INDEX('Tracker&amp;Invoice'!$A4153:$AC4153,1,H4107)),0)</f>
        <v>0</v>
      </c>
      <c r="J4107" s="29">
        <f>IF(D4107="OVERALL",SUM('Tracker&amp;Invoice'!$H4153:$AC4153),0)</f>
        <v>0</v>
      </c>
    </row>
    <row r="4108" spans="1:10">
      <c r="A4108" t="e">
        <f t="shared" si="129"/>
        <v>#REF!</v>
      </c>
      <c r="B4108">
        <f>IF(AND('Tracker&amp;Invoice'!A4154&lt;&gt;"",'Tracker&amp;Invoice'!A4154&lt;&gt;"ITEM",'Tracker&amp;Invoice'!A4152="ITEM"),1,0)</f>
        <v>0</v>
      </c>
      <c r="C4108" t="str">
        <f>IF(B4108=1,'Tracker&amp;Invoice'!A4154,C4107)</f>
        <v>BQ-210</v>
      </c>
      <c r="D4108" t="str">
        <f>IF(LEFT(TRIM('Tracker&amp;Invoice'!B4154),9)="INVOICE #","INVOICE",IF(TRIM('Tracker&amp;Invoice'!B4154)="Overall Completion INVOICE","OVERALL",""))</f>
        <v>OVERALL</v>
      </c>
      <c r="E4108" t="str">
        <f>IF(D4108="INVOICE",VALUE(MID(TRIM('Tracker&amp;Invoice'!B4154),10,10)),"")</f>
        <v/>
      </c>
      <c r="F4108">
        <f>IF(B4108=1,IFERROR(LOOKUP(2,1/('Tracker&amp;Invoice'!$H4154:$AC4154&lt;&gt;""),COLUMN('Tracker&amp;Invoice'!$H4154:$AC4154)),8),F4107)</f>
        <v>14</v>
      </c>
      <c r="G4108">
        <f>IF(D4108="OVERALL",IFERROR(LOOKUP(2,1/('Tracker&amp;Invoice'!$H4154:$AC4154&lt;&gt;""),COLUMN('Tracker&amp;Invoice'!$H4154:$AC4154)),8),G4109)</f>
        <v>15</v>
      </c>
      <c r="H4108">
        <f t="shared" si="128"/>
        <v>15</v>
      </c>
      <c r="I4108" s="29">
        <f>IF(D4108="INVOICE",SUM('Tracker&amp;Invoice'!$H4154:INDEX('Tracker&amp;Invoice'!$A4154:$AC4154,1,H4108)),0)</f>
        <v>0</v>
      </c>
      <c r="J4108" s="29">
        <f>IF(D4108="OVERALL",SUM('Tracker&amp;Invoice'!$H4154:$AC4154),0)</f>
        <v>384</v>
      </c>
    </row>
    <row r="4109" spans="1:10">
      <c r="A4109" t="e">
        <f t="shared" si="129"/>
        <v>#REF!</v>
      </c>
      <c r="B4109">
        <f>IF(AND('Tracker&amp;Invoice'!A4155&lt;&gt;"",'Tracker&amp;Invoice'!A4155&lt;&gt;"ITEM",'Tracker&amp;Invoice'!A4153="ITEM"),1,0)</f>
        <v>0</v>
      </c>
      <c r="C4109" t="str">
        <f>IF(B4109=1,'Tracker&amp;Invoice'!A4155,C4108)</f>
        <v>BQ-210</v>
      </c>
      <c r="D4109" t="str">
        <f>IF(LEFT(TRIM('Tracker&amp;Invoice'!B4155),9)="INVOICE #","INVOICE",IF(TRIM('Tracker&amp;Invoice'!B4155)="Overall Completion INVOICE","OVERALL",""))</f>
        <v/>
      </c>
      <c r="E4109" t="str">
        <f>IF(D4109="INVOICE",VALUE(MID(TRIM('Tracker&amp;Invoice'!B4155),10,10)),"")</f>
        <v/>
      </c>
      <c r="F4109">
        <f>IF(B4109=1,IFERROR(LOOKUP(2,1/('Tracker&amp;Invoice'!$H4155:$AC4155&lt;&gt;""),COLUMN('Tracker&amp;Invoice'!$H4155:$AC4155)),8),F4108)</f>
        <v>14</v>
      </c>
      <c r="G4109">
        <f>IF(D4109="OVERALL",IFERROR(LOOKUP(2,1/('Tracker&amp;Invoice'!$H4155:$AC4155&lt;&gt;""),COLUMN('Tracker&amp;Invoice'!$H4155:$AC4155)),8),G4110)</f>
        <v>15</v>
      </c>
      <c r="H4109">
        <f t="shared" si="128"/>
        <v>15</v>
      </c>
      <c r="I4109" s="29">
        <f>IF(D4109="INVOICE",SUM('Tracker&amp;Invoice'!$H4155:INDEX('Tracker&amp;Invoice'!$A4155:$AC4155,1,H4109)),0)</f>
        <v>0</v>
      </c>
      <c r="J4109" s="29">
        <f>IF(D4109="OVERALL",SUM('Tracker&amp;Invoice'!$H4155:$AC4155),0)</f>
        <v>0</v>
      </c>
    </row>
    <row r="4110" spans="1:10">
      <c r="A4110" t="e">
        <f t="shared" si="129"/>
        <v>#REF!</v>
      </c>
      <c r="B4110">
        <f>IF(AND('Tracker&amp;Invoice'!A4156&lt;&gt;"",'Tracker&amp;Invoice'!A4156&lt;&gt;"ITEM",'Tracker&amp;Invoice'!A4154="ITEM"),1,0)</f>
        <v>0</v>
      </c>
      <c r="C4110" t="str">
        <f>IF(B4110=1,'Tracker&amp;Invoice'!A4156,C4109)</f>
        <v>BQ-210</v>
      </c>
      <c r="D4110" t="str">
        <f>IF(LEFT(TRIM('Tracker&amp;Invoice'!B4156),9)="INVOICE #","INVOICE",IF(TRIM('Tracker&amp;Invoice'!B4156)="Overall Completion INVOICE","OVERALL",""))</f>
        <v/>
      </c>
      <c r="E4110" t="str">
        <f>IF(D4110="INVOICE",VALUE(MID(TRIM('Tracker&amp;Invoice'!B4156),10,10)),"")</f>
        <v/>
      </c>
      <c r="F4110">
        <f>IF(B4110=1,IFERROR(LOOKUP(2,1/('Tracker&amp;Invoice'!$H4156:$AC4156&lt;&gt;""),COLUMN('Tracker&amp;Invoice'!$H4156:$AC4156)),8),F4109)</f>
        <v>14</v>
      </c>
      <c r="G4110">
        <f>IF(D4110="OVERALL",IFERROR(LOOKUP(2,1/('Tracker&amp;Invoice'!$H4156:$AC4156&lt;&gt;""),COLUMN('Tracker&amp;Invoice'!$H4156:$AC4156)),8),G4111)</f>
        <v>15</v>
      </c>
      <c r="H4110">
        <f t="shared" si="128"/>
        <v>15</v>
      </c>
      <c r="I4110" s="29">
        <f>IF(D4110="INVOICE",SUM('Tracker&amp;Invoice'!$H4156:INDEX('Tracker&amp;Invoice'!$A4156:$AC4156,1,H4110)),0)</f>
        <v>0</v>
      </c>
      <c r="J4110" s="29">
        <f>IF(D4110="OVERALL",SUM('Tracker&amp;Invoice'!$H4156:$AC4156),0)</f>
        <v>0</v>
      </c>
    </row>
    <row r="4111" spans="1:10">
      <c r="A4111" t="e">
        <f t="shared" si="129"/>
        <v>#REF!</v>
      </c>
      <c r="B4111">
        <f>IF(AND('Tracker&amp;Invoice'!A4157&lt;&gt;"",'Tracker&amp;Invoice'!A4157&lt;&gt;"ITEM",'Tracker&amp;Invoice'!A4155="ITEM"),1,0)</f>
        <v>0</v>
      </c>
      <c r="C4111" t="str">
        <f>IF(B4111=1,'Tracker&amp;Invoice'!A4157,C4110)</f>
        <v>BQ-210</v>
      </c>
      <c r="D4111" t="str">
        <f>IF(LEFT(TRIM('Tracker&amp;Invoice'!B4157),9)="INVOICE #","INVOICE",IF(TRIM('Tracker&amp;Invoice'!B4157)="Overall Completion INVOICE","OVERALL",""))</f>
        <v/>
      </c>
      <c r="E4111" t="str">
        <f>IF(D4111="INVOICE",VALUE(MID(TRIM('Tracker&amp;Invoice'!B4157),10,10)),"")</f>
        <v/>
      </c>
      <c r="F4111">
        <f>IF(B4111=1,IFERROR(LOOKUP(2,1/('Tracker&amp;Invoice'!$H4157:$AC4157&lt;&gt;""),COLUMN('Tracker&amp;Invoice'!$H4157:$AC4157)),8),F4110)</f>
        <v>14</v>
      </c>
      <c r="G4111">
        <f>IF(D4111="OVERALL",IFERROR(LOOKUP(2,1/('Tracker&amp;Invoice'!$H4157:$AC4157&lt;&gt;""),COLUMN('Tracker&amp;Invoice'!$H4157:$AC4157)),8),G4112)</f>
        <v>15</v>
      </c>
      <c r="H4111">
        <f t="shared" si="128"/>
        <v>15</v>
      </c>
      <c r="I4111" s="29">
        <f>IF(D4111="INVOICE",SUM('Tracker&amp;Invoice'!$H4157:INDEX('Tracker&amp;Invoice'!$A4157:$AC4157,1,H4111)),0)</f>
        <v>0</v>
      </c>
      <c r="J4111" s="29">
        <f>IF(D4111="OVERALL",SUM('Tracker&amp;Invoice'!$H4157:$AC4157),0)</f>
        <v>0</v>
      </c>
    </row>
    <row r="4112" spans="1:10">
      <c r="A4112" t="e">
        <f t="shared" si="129"/>
        <v>#REF!</v>
      </c>
      <c r="B4112">
        <f>IF(AND('Tracker&amp;Invoice'!A4158&lt;&gt;"",'Tracker&amp;Invoice'!A4158&lt;&gt;"ITEM",'Tracker&amp;Invoice'!A4156="ITEM"),1,0)</f>
        <v>0</v>
      </c>
      <c r="C4112" t="str">
        <f>IF(B4112=1,'Tracker&amp;Invoice'!A4158,C4111)</f>
        <v>BQ-210</v>
      </c>
      <c r="D4112" t="str">
        <f>IF(LEFT(TRIM('Tracker&amp;Invoice'!B4158),9)="INVOICE #","INVOICE",IF(TRIM('Tracker&amp;Invoice'!B4158)="Overall Completion INVOICE","OVERALL",""))</f>
        <v/>
      </c>
      <c r="E4112" t="str">
        <f>IF(D4112="INVOICE",VALUE(MID(TRIM('Tracker&amp;Invoice'!B4158),10,10)),"")</f>
        <v/>
      </c>
      <c r="F4112">
        <f>IF(B4112=1,IFERROR(LOOKUP(2,1/('Tracker&amp;Invoice'!$H4158:$AC4158&lt;&gt;""),COLUMN('Tracker&amp;Invoice'!$H4158:$AC4158)),8),F4111)</f>
        <v>14</v>
      </c>
      <c r="G4112">
        <f>IF(D4112="OVERALL",IFERROR(LOOKUP(2,1/('Tracker&amp;Invoice'!$H4158:$AC4158&lt;&gt;""),COLUMN('Tracker&amp;Invoice'!$H4158:$AC4158)),8),G4113)</f>
        <v>15</v>
      </c>
      <c r="H4112">
        <f t="shared" si="128"/>
        <v>15</v>
      </c>
      <c r="I4112" s="29">
        <f>IF(D4112="INVOICE",SUM('Tracker&amp;Invoice'!$H4158:INDEX('Tracker&amp;Invoice'!$A4158:$AC4158,1,H4112)),0)</f>
        <v>0</v>
      </c>
      <c r="J4112" s="29">
        <f>IF(D4112="OVERALL",SUM('Tracker&amp;Invoice'!$H4158:$AC4158),0)</f>
        <v>0</v>
      </c>
    </row>
    <row r="4113" spans="1:10">
      <c r="A4113" t="e">
        <f t="shared" si="129"/>
        <v>#REF!</v>
      </c>
      <c r="B4113">
        <f>IF(AND('Tracker&amp;Invoice'!A4159&lt;&gt;"",'Tracker&amp;Invoice'!A4159&lt;&gt;"ITEM",'Tracker&amp;Invoice'!A4157="ITEM"),1,0)</f>
        <v>0</v>
      </c>
      <c r="C4113" t="str">
        <f>IF(B4113=1,'Tracker&amp;Invoice'!A4159,C4112)</f>
        <v>BQ-210</v>
      </c>
      <c r="D4113" t="str">
        <f>IF(LEFT(TRIM('Tracker&amp;Invoice'!B4159),9)="INVOICE #","INVOICE",IF(TRIM('Tracker&amp;Invoice'!B4159)="Overall Completion INVOICE","OVERALL",""))</f>
        <v/>
      </c>
      <c r="E4113" t="str">
        <f>IF(D4113="INVOICE",VALUE(MID(TRIM('Tracker&amp;Invoice'!B4159),10,10)),"")</f>
        <v/>
      </c>
      <c r="F4113">
        <f>IF(B4113=1,IFERROR(LOOKUP(2,1/('Tracker&amp;Invoice'!$H4159:$AC4159&lt;&gt;""),COLUMN('Tracker&amp;Invoice'!$H4159:$AC4159)),8),F4112)</f>
        <v>14</v>
      </c>
      <c r="G4113">
        <f>IF(D4113="OVERALL",IFERROR(LOOKUP(2,1/('Tracker&amp;Invoice'!$H4159:$AC4159&lt;&gt;""),COLUMN('Tracker&amp;Invoice'!$H4159:$AC4159)),8),G4114)</f>
        <v>15</v>
      </c>
      <c r="H4113">
        <f t="shared" si="128"/>
        <v>15</v>
      </c>
      <c r="I4113" s="29">
        <f>IF(D4113="INVOICE",SUM('Tracker&amp;Invoice'!$H4159:INDEX('Tracker&amp;Invoice'!$A4159:$AC4159,1,H4113)),0)</f>
        <v>0</v>
      </c>
      <c r="J4113" s="29">
        <f>IF(D4113="OVERALL",SUM('Tracker&amp;Invoice'!$H4159:$AC4159),0)</f>
        <v>0</v>
      </c>
    </row>
    <row r="4114" spans="1:10">
      <c r="A4114" t="e">
        <f t="shared" si="129"/>
        <v>#REF!</v>
      </c>
      <c r="B4114">
        <f>IF(AND('Tracker&amp;Invoice'!A4160&lt;&gt;"",'Tracker&amp;Invoice'!A4160&lt;&gt;"ITEM",'Tracker&amp;Invoice'!A4158="ITEM"),1,0)</f>
        <v>0</v>
      </c>
      <c r="C4114" t="str">
        <f>IF(B4114=1,'Tracker&amp;Invoice'!A4160,C4113)</f>
        <v>BQ-210</v>
      </c>
      <c r="D4114" t="str">
        <f>IF(LEFT(TRIM('Tracker&amp;Invoice'!B4160),9)="INVOICE #","INVOICE",IF(TRIM('Tracker&amp;Invoice'!B4160)="Overall Completion INVOICE","OVERALL",""))</f>
        <v/>
      </c>
      <c r="E4114" t="str">
        <f>IF(D4114="INVOICE",VALUE(MID(TRIM('Tracker&amp;Invoice'!B4160),10,10)),"")</f>
        <v/>
      </c>
      <c r="F4114">
        <f>IF(B4114=1,IFERROR(LOOKUP(2,1/('Tracker&amp;Invoice'!$H4160:$AC4160&lt;&gt;""),COLUMN('Tracker&amp;Invoice'!$H4160:$AC4160)),8),F4113)</f>
        <v>14</v>
      </c>
      <c r="G4114">
        <f>IF(D4114="OVERALL",IFERROR(LOOKUP(2,1/('Tracker&amp;Invoice'!$H4160:$AC4160&lt;&gt;""),COLUMN('Tracker&amp;Invoice'!$H4160:$AC4160)),8),G4115)</f>
        <v>15</v>
      </c>
      <c r="H4114">
        <f t="shared" si="128"/>
        <v>15</v>
      </c>
      <c r="I4114" s="29">
        <f>IF(D4114="INVOICE",SUM('Tracker&amp;Invoice'!$H4160:INDEX('Tracker&amp;Invoice'!$A4160:$AC4160,1,H4114)),0)</f>
        <v>0</v>
      </c>
      <c r="J4114" s="29">
        <f>IF(D4114="OVERALL",SUM('Tracker&amp;Invoice'!$H4160:$AC4160),0)</f>
        <v>0</v>
      </c>
    </row>
    <row r="4115" spans="1:10">
      <c r="A4115" t="e">
        <f t="shared" si="129"/>
        <v>#REF!</v>
      </c>
      <c r="B4115">
        <f>IF(AND('Tracker&amp;Invoice'!A4161&lt;&gt;"",'Tracker&amp;Invoice'!A4161&lt;&gt;"ITEM",'Tracker&amp;Invoice'!A4159="ITEM"),1,0)</f>
        <v>0</v>
      </c>
      <c r="C4115" t="str">
        <f>IF(B4115=1,'Tracker&amp;Invoice'!A4161,C4114)</f>
        <v>BQ-210</v>
      </c>
      <c r="D4115" t="str">
        <f>IF(LEFT(TRIM('Tracker&amp;Invoice'!B4161),9)="INVOICE #","INVOICE",IF(TRIM('Tracker&amp;Invoice'!B4161)="Overall Completion INVOICE","OVERALL",""))</f>
        <v/>
      </c>
      <c r="E4115" t="str">
        <f>IF(D4115="INVOICE",VALUE(MID(TRIM('Tracker&amp;Invoice'!B4161),10,10)),"")</f>
        <v/>
      </c>
      <c r="F4115">
        <f>IF(B4115=1,IFERROR(LOOKUP(2,1/('Tracker&amp;Invoice'!$H4161:$AC4161&lt;&gt;""),COLUMN('Tracker&amp;Invoice'!$H4161:$AC4161)),8),F4114)</f>
        <v>14</v>
      </c>
      <c r="G4115">
        <f>IF(D4115="OVERALL",IFERROR(LOOKUP(2,1/('Tracker&amp;Invoice'!$H4161:$AC4161&lt;&gt;""),COLUMN('Tracker&amp;Invoice'!$H4161:$AC4161)),8),G4116)</f>
        <v>15</v>
      </c>
      <c r="H4115">
        <f t="shared" si="128"/>
        <v>15</v>
      </c>
      <c r="I4115" s="29">
        <f>IF(D4115="INVOICE",SUM('Tracker&amp;Invoice'!$H4161:INDEX('Tracker&amp;Invoice'!$A4161:$AC4161,1,H4115)),0)</f>
        <v>0</v>
      </c>
      <c r="J4115" s="29">
        <f>IF(D4115="OVERALL",SUM('Tracker&amp;Invoice'!$H4161:$AC4161),0)</f>
        <v>0</v>
      </c>
    </row>
    <row r="4116" spans="1:10">
      <c r="A4116" t="e">
        <f t="shared" si="129"/>
        <v>#REF!</v>
      </c>
      <c r="B4116">
        <f>IF(AND('Tracker&amp;Invoice'!A4162&lt;&gt;"",'Tracker&amp;Invoice'!A4162&lt;&gt;"ITEM",'Tracker&amp;Invoice'!A4160="ITEM"),1,0)</f>
        <v>0</v>
      </c>
      <c r="C4116" t="str">
        <f>IF(B4116=1,'Tracker&amp;Invoice'!A4162,C4115)</f>
        <v>BQ-210</v>
      </c>
      <c r="D4116" t="str">
        <f>IF(LEFT(TRIM('Tracker&amp;Invoice'!B4162),9)="INVOICE #","INVOICE",IF(TRIM('Tracker&amp;Invoice'!B4162)="Overall Completion INVOICE","OVERALL",""))</f>
        <v/>
      </c>
      <c r="E4116" t="str">
        <f>IF(D4116="INVOICE",VALUE(MID(TRIM('Tracker&amp;Invoice'!B4162),10,10)),"")</f>
        <v/>
      </c>
      <c r="F4116">
        <f>IF(B4116=1,IFERROR(LOOKUP(2,1/('Tracker&amp;Invoice'!$H4162:$AC4162&lt;&gt;""),COLUMN('Tracker&amp;Invoice'!$H4162:$AC4162)),8),F4115)</f>
        <v>14</v>
      </c>
      <c r="G4116">
        <f>IF(D4116="OVERALL",IFERROR(LOOKUP(2,1/('Tracker&amp;Invoice'!$H4162:$AC4162&lt;&gt;""),COLUMN('Tracker&amp;Invoice'!$H4162:$AC4162)),8),G4117)</f>
        <v>15</v>
      </c>
      <c r="H4116">
        <f t="shared" si="128"/>
        <v>15</v>
      </c>
      <c r="I4116" s="29">
        <f>IF(D4116="INVOICE",SUM('Tracker&amp;Invoice'!$H4162:INDEX('Tracker&amp;Invoice'!$A4162:$AC4162,1,H4116)),0)</f>
        <v>0</v>
      </c>
      <c r="J4116" s="29">
        <f>IF(D4116="OVERALL",SUM('Tracker&amp;Invoice'!$H4162:$AC4162),0)</f>
        <v>0</v>
      </c>
    </row>
    <row r="4117" spans="1:10">
      <c r="A4117" t="e">
        <f t="shared" si="129"/>
        <v>#REF!</v>
      </c>
      <c r="B4117">
        <f>IF(AND('Tracker&amp;Invoice'!A4163&lt;&gt;"",'Tracker&amp;Invoice'!A4163&lt;&gt;"ITEM",'Tracker&amp;Invoice'!A4161="ITEM"),1,0)</f>
        <v>1</v>
      </c>
      <c r="C4117" t="str">
        <f>IF(B4117=1,'Tracker&amp;Invoice'!A4163,C4116)</f>
        <v>BQ-211</v>
      </c>
      <c r="D4117" t="str">
        <f>IF(LEFT(TRIM('Tracker&amp;Invoice'!B4163),9)="INVOICE #","INVOICE",IF(TRIM('Tracker&amp;Invoice'!B4163)="Overall Completion INVOICE","OVERALL",""))</f>
        <v/>
      </c>
      <c r="E4117" t="str">
        <f>IF(D4117="INVOICE",VALUE(MID(TRIM('Tracker&amp;Invoice'!B4163),10,10)),"")</f>
        <v/>
      </c>
      <c r="F4117">
        <f>IF(B4117=1,IFERROR(LOOKUP(2,1/('Tracker&amp;Invoice'!$H4163:$AC4163&lt;&gt;""),COLUMN('Tracker&amp;Invoice'!$H4163:$AC4163)),8),F4116)</f>
        <v>14</v>
      </c>
      <c r="G4117">
        <f>IF(D4117="OVERALL",IFERROR(LOOKUP(2,1/('Tracker&amp;Invoice'!$H4163:$AC4163&lt;&gt;""),COLUMN('Tracker&amp;Invoice'!$H4163:$AC4163)),8),G4118)</f>
        <v>15</v>
      </c>
      <c r="H4117">
        <f t="shared" si="128"/>
        <v>15</v>
      </c>
      <c r="I4117" s="29">
        <f>IF(D4117="INVOICE",SUM('Tracker&amp;Invoice'!$H4163:INDEX('Tracker&amp;Invoice'!$A4163:$AC4163,1,H4117)),0)</f>
        <v>0</v>
      </c>
      <c r="J4117" s="29">
        <f>IF(D4117="OVERALL",SUM('Tracker&amp;Invoice'!$H4163:$AC4163),0)</f>
        <v>0</v>
      </c>
    </row>
    <row r="4118" spans="1:10">
      <c r="A4118" t="e">
        <f t="shared" si="129"/>
        <v>#REF!</v>
      </c>
      <c r="B4118">
        <f>IF(AND('Tracker&amp;Invoice'!A4164&lt;&gt;"",'Tracker&amp;Invoice'!A4164&lt;&gt;"ITEM",'Tracker&amp;Invoice'!A4162="ITEM"),1,0)</f>
        <v>0</v>
      </c>
      <c r="C4118" t="str">
        <f>IF(B4118=1,'Tracker&amp;Invoice'!A4164,C4117)</f>
        <v>BQ-211</v>
      </c>
      <c r="D4118" t="str">
        <f>IF(LEFT(TRIM('Tracker&amp;Invoice'!B4164),9)="INVOICE #","INVOICE",IF(TRIM('Tracker&amp;Invoice'!B4164)="Overall Completion INVOICE","OVERALL",""))</f>
        <v/>
      </c>
      <c r="E4118" t="str">
        <f>IF(D4118="INVOICE",VALUE(MID(TRIM('Tracker&amp;Invoice'!B4164),10,10)),"")</f>
        <v/>
      </c>
      <c r="F4118">
        <f>IF(B4118=1,IFERROR(LOOKUP(2,1/('Tracker&amp;Invoice'!$H4164:$AC4164&lt;&gt;""),COLUMN('Tracker&amp;Invoice'!$H4164:$AC4164)),8),F4117)</f>
        <v>14</v>
      </c>
      <c r="G4118">
        <f>IF(D4118="OVERALL",IFERROR(LOOKUP(2,1/('Tracker&amp;Invoice'!$H4164:$AC4164&lt;&gt;""),COLUMN('Tracker&amp;Invoice'!$H4164:$AC4164)),8),G4119)</f>
        <v>15</v>
      </c>
      <c r="H4118">
        <f t="shared" si="128"/>
        <v>15</v>
      </c>
      <c r="I4118" s="29">
        <f>IF(D4118="INVOICE",SUM('Tracker&amp;Invoice'!$H4164:INDEX('Tracker&amp;Invoice'!$A4164:$AC4164,1,H4118)),0)</f>
        <v>0</v>
      </c>
      <c r="J4118" s="29">
        <f>IF(D4118="OVERALL",SUM('Tracker&amp;Invoice'!$H4164:$AC4164),0)</f>
        <v>0</v>
      </c>
    </row>
    <row r="4119" spans="1:10">
      <c r="A4119" t="e">
        <f t="shared" si="129"/>
        <v>#REF!</v>
      </c>
      <c r="B4119">
        <f>IF(AND('Tracker&amp;Invoice'!A4165&lt;&gt;"",'Tracker&amp;Invoice'!A4165&lt;&gt;"ITEM",'Tracker&amp;Invoice'!A4163="ITEM"),1,0)</f>
        <v>0</v>
      </c>
      <c r="C4119" t="str">
        <f>IF(B4119=1,'Tracker&amp;Invoice'!A4165,C4118)</f>
        <v>BQ-211</v>
      </c>
      <c r="D4119" t="str">
        <f>IF(LEFT(TRIM('Tracker&amp;Invoice'!B4165),9)="INVOICE #","INVOICE",IF(TRIM('Tracker&amp;Invoice'!B4165)="Overall Completion INVOICE","OVERALL",""))</f>
        <v/>
      </c>
      <c r="E4119" t="str">
        <f>IF(D4119="INVOICE",VALUE(MID(TRIM('Tracker&amp;Invoice'!B4165),10,10)),"")</f>
        <v/>
      </c>
      <c r="F4119">
        <f>IF(B4119=1,IFERROR(LOOKUP(2,1/('Tracker&amp;Invoice'!$H4165:$AC4165&lt;&gt;""),COLUMN('Tracker&amp;Invoice'!$H4165:$AC4165)),8),F4118)</f>
        <v>14</v>
      </c>
      <c r="G4119">
        <f>IF(D4119="OVERALL",IFERROR(LOOKUP(2,1/('Tracker&amp;Invoice'!$H4165:$AC4165&lt;&gt;""),COLUMN('Tracker&amp;Invoice'!$H4165:$AC4165)),8),G4120)</f>
        <v>15</v>
      </c>
      <c r="H4119">
        <f t="shared" si="128"/>
        <v>15</v>
      </c>
      <c r="I4119" s="29">
        <f>IF(D4119="INVOICE",SUM('Tracker&amp;Invoice'!$H4165:INDEX('Tracker&amp;Invoice'!$A4165:$AC4165,1,H4119)),0)</f>
        <v>0</v>
      </c>
      <c r="J4119" s="29">
        <f>IF(D4119="OVERALL",SUM('Tracker&amp;Invoice'!$H4165:$AC4165),0)</f>
        <v>0</v>
      </c>
    </row>
    <row r="4120" spans="1:10">
      <c r="A4120" t="e">
        <f t="shared" si="129"/>
        <v>#REF!</v>
      </c>
      <c r="B4120">
        <f>IF(AND('Tracker&amp;Invoice'!A4166&lt;&gt;"",'Tracker&amp;Invoice'!A4166&lt;&gt;"ITEM",'Tracker&amp;Invoice'!A4164="ITEM"),1,0)</f>
        <v>0</v>
      </c>
      <c r="C4120" t="str">
        <f>IF(B4120=1,'Tracker&amp;Invoice'!A4166,C4119)</f>
        <v>BQ-211</v>
      </c>
      <c r="D4120" t="str">
        <f>IF(LEFT(TRIM('Tracker&amp;Invoice'!B4166),9)="INVOICE #","INVOICE",IF(TRIM('Tracker&amp;Invoice'!B4166)="Overall Completion INVOICE","OVERALL",""))</f>
        <v>INVOICE</v>
      </c>
      <c r="E4120">
        <f>IF(D4120="INVOICE",VALUE(MID(TRIM('Tracker&amp;Invoice'!B4166),10,10)),"")</f>
        <v>14</v>
      </c>
      <c r="F4120">
        <f>IF(B4120=1,IFERROR(LOOKUP(2,1/('Tracker&amp;Invoice'!$H4166:$AC4166&lt;&gt;""),COLUMN('Tracker&amp;Invoice'!$H4166:$AC4166)),8),F4119)</f>
        <v>14</v>
      </c>
      <c r="G4120">
        <f>IF(D4120="OVERALL",IFERROR(LOOKUP(2,1/('Tracker&amp;Invoice'!$H4166:$AC4166&lt;&gt;""),COLUMN('Tracker&amp;Invoice'!$H4166:$AC4166)),8),G4121)</f>
        <v>15</v>
      </c>
      <c r="H4120">
        <f t="shared" si="128"/>
        <v>15</v>
      </c>
      <c r="I4120" s="29">
        <f>IF(D4120="INVOICE",SUM('Tracker&amp;Invoice'!$H4166:INDEX('Tracker&amp;Invoice'!$A4166:$AC4166,1,H4120)),0)</f>
        <v>88</v>
      </c>
      <c r="J4120" s="29">
        <f>IF(D4120="OVERALL",SUM('Tracker&amp;Invoice'!$H4166:$AC4166),0)</f>
        <v>0</v>
      </c>
    </row>
    <row r="4121" spans="1:10">
      <c r="A4121" t="e">
        <f t="shared" si="129"/>
        <v>#REF!</v>
      </c>
      <c r="B4121">
        <f>IF(AND('Tracker&amp;Invoice'!A4167&lt;&gt;"",'Tracker&amp;Invoice'!A4167&lt;&gt;"ITEM",'Tracker&amp;Invoice'!A4165="ITEM"),1,0)</f>
        <v>0</v>
      </c>
      <c r="C4121" t="str">
        <f>IF(B4121=1,'Tracker&amp;Invoice'!A4167,C4120)</f>
        <v>BQ-211</v>
      </c>
      <c r="D4121" t="str">
        <f>IF(LEFT(TRIM('Tracker&amp;Invoice'!B4167),9)="INVOICE #","INVOICE",IF(TRIM('Tracker&amp;Invoice'!B4167)="Overall Completion INVOICE","OVERALL",""))</f>
        <v/>
      </c>
      <c r="E4121" t="str">
        <f>IF(D4121="INVOICE",VALUE(MID(TRIM('Tracker&amp;Invoice'!B4167),10,10)),"")</f>
        <v/>
      </c>
      <c r="F4121">
        <f>IF(B4121=1,IFERROR(LOOKUP(2,1/('Tracker&amp;Invoice'!$H4167:$AC4167&lt;&gt;""),COLUMN('Tracker&amp;Invoice'!$H4167:$AC4167)),8),F4120)</f>
        <v>14</v>
      </c>
      <c r="G4121">
        <f>IF(D4121="OVERALL",IFERROR(LOOKUP(2,1/('Tracker&amp;Invoice'!$H4167:$AC4167&lt;&gt;""),COLUMN('Tracker&amp;Invoice'!$H4167:$AC4167)),8),G4122)</f>
        <v>15</v>
      </c>
      <c r="H4121">
        <f t="shared" si="128"/>
        <v>15</v>
      </c>
      <c r="I4121" s="29">
        <f>IF(D4121="INVOICE",SUM('Tracker&amp;Invoice'!$H4167:INDEX('Tracker&amp;Invoice'!$A4167:$AC4167,1,H4121)),0)</f>
        <v>0</v>
      </c>
      <c r="J4121" s="29">
        <f>IF(D4121="OVERALL",SUM('Tracker&amp;Invoice'!$H4167:$AC4167),0)</f>
        <v>0</v>
      </c>
    </row>
    <row r="4122" spans="1:10">
      <c r="A4122" t="e">
        <f t="shared" si="129"/>
        <v>#REF!</v>
      </c>
      <c r="B4122">
        <f>IF(AND('Tracker&amp;Invoice'!A4168&lt;&gt;"",'Tracker&amp;Invoice'!A4168&lt;&gt;"ITEM",'Tracker&amp;Invoice'!A4166="ITEM"),1,0)</f>
        <v>0</v>
      </c>
      <c r="C4122" t="str">
        <f>IF(B4122=1,'Tracker&amp;Invoice'!A4168,C4121)</f>
        <v>BQ-211</v>
      </c>
      <c r="D4122" t="str">
        <f>IF(LEFT(TRIM('Tracker&amp;Invoice'!B4168),9)="INVOICE #","INVOICE",IF(TRIM('Tracker&amp;Invoice'!B4168)="Overall Completion INVOICE","OVERALL",""))</f>
        <v>INVOICE</v>
      </c>
      <c r="E4122">
        <f>IF(D4122="INVOICE",VALUE(MID(TRIM('Tracker&amp;Invoice'!B4168),10,10)),"")</f>
        <v>27</v>
      </c>
      <c r="F4122">
        <f>IF(B4122=1,IFERROR(LOOKUP(2,1/('Tracker&amp;Invoice'!$H4168:$AC4168&lt;&gt;""),COLUMN('Tracker&amp;Invoice'!$H4168:$AC4168)),8),F4121)</f>
        <v>14</v>
      </c>
      <c r="G4122">
        <f>IF(D4122="OVERALL",IFERROR(LOOKUP(2,1/('Tracker&amp;Invoice'!$H4168:$AC4168&lt;&gt;""),COLUMN('Tracker&amp;Invoice'!$H4168:$AC4168)),8),G4123)</f>
        <v>15</v>
      </c>
      <c r="H4122">
        <f t="shared" si="128"/>
        <v>15</v>
      </c>
      <c r="I4122" s="29">
        <f>IF(D4122="INVOICE",SUM('Tracker&amp;Invoice'!$H4168:INDEX('Tracker&amp;Invoice'!$A4168:$AC4168,1,H4122)),0)</f>
        <v>28</v>
      </c>
      <c r="J4122" s="29">
        <f>IF(D4122="OVERALL",SUM('Tracker&amp;Invoice'!$H4168:$AC4168),0)</f>
        <v>0</v>
      </c>
    </row>
    <row r="4123" spans="1:10">
      <c r="A4123" t="e">
        <f t="shared" si="129"/>
        <v>#REF!</v>
      </c>
      <c r="B4123">
        <f>IF(AND('Tracker&amp;Invoice'!A4169&lt;&gt;"",'Tracker&amp;Invoice'!A4169&lt;&gt;"ITEM",'Tracker&amp;Invoice'!A4167="ITEM"),1,0)</f>
        <v>0</v>
      </c>
      <c r="C4123" t="str">
        <f>IF(B4123=1,'Tracker&amp;Invoice'!A4169,C4122)</f>
        <v>BQ-211</v>
      </c>
      <c r="D4123" t="str">
        <f>IF(LEFT(TRIM('Tracker&amp;Invoice'!B4169),9)="INVOICE #","INVOICE",IF(TRIM('Tracker&amp;Invoice'!B4169)="Overall Completion INVOICE","OVERALL",""))</f>
        <v/>
      </c>
      <c r="E4123" t="str">
        <f>IF(D4123="INVOICE",VALUE(MID(TRIM('Tracker&amp;Invoice'!B4169),10,10)),"")</f>
        <v/>
      </c>
      <c r="F4123">
        <f>IF(B4123=1,IFERROR(LOOKUP(2,1/('Tracker&amp;Invoice'!$H4169:$AC4169&lt;&gt;""),COLUMN('Tracker&amp;Invoice'!$H4169:$AC4169)),8),F4122)</f>
        <v>14</v>
      </c>
      <c r="G4123">
        <f>IF(D4123="OVERALL",IFERROR(LOOKUP(2,1/('Tracker&amp;Invoice'!$H4169:$AC4169&lt;&gt;""),COLUMN('Tracker&amp;Invoice'!$H4169:$AC4169)),8),G4124)</f>
        <v>15</v>
      </c>
      <c r="H4123">
        <f t="shared" si="128"/>
        <v>15</v>
      </c>
      <c r="I4123" s="29">
        <f>IF(D4123="INVOICE",SUM('Tracker&amp;Invoice'!$H4169:INDEX('Tracker&amp;Invoice'!$A4169:$AC4169,1,H4123)),0)</f>
        <v>0</v>
      </c>
      <c r="J4123" s="29">
        <f>IF(D4123="OVERALL",SUM('Tracker&amp;Invoice'!$H4169:$AC4169),0)</f>
        <v>0</v>
      </c>
    </row>
    <row r="4124" spans="1:10">
      <c r="A4124" t="e">
        <f t="shared" si="129"/>
        <v>#REF!</v>
      </c>
      <c r="B4124">
        <f>IF(AND('Tracker&amp;Invoice'!A4170&lt;&gt;"",'Tracker&amp;Invoice'!A4170&lt;&gt;"ITEM",'Tracker&amp;Invoice'!A4168="ITEM"),1,0)</f>
        <v>0</v>
      </c>
      <c r="C4124" t="str">
        <f>IF(B4124=1,'Tracker&amp;Invoice'!A4170,C4123)</f>
        <v>BQ-211</v>
      </c>
      <c r="D4124" t="str">
        <f>IF(LEFT(TRIM('Tracker&amp;Invoice'!B4170),9)="INVOICE #","INVOICE",IF(TRIM('Tracker&amp;Invoice'!B4170)="Overall Completion INVOICE","OVERALL",""))</f>
        <v>INVOICE</v>
      </c>
      <c r="E4124">
        <f>IF(D4124="INVOICE",VALUE(MID(TRIM('Tracker&amp;Invoice'!B4170),10,10)),"")</f>
        <v>28</v>
      </c>
      <c r="F4124">
        <f>IF(B4124=1,IFERROR(LOOKUP(2,1/('Tracker&amp;Invoice'!$H4170:$AC4170&lt;&gt;""),COLUMN('Tracker&amp;Invoice'!$H4170:$AC4170)),8),F4123)</f>
        <v>14</v>
      </c>
      <c r="G4124">
        <f>IF(D4124="OVERALL",IFERROR(LOOKUP(2,1/('Tracker&amp;Invoice'!$H4170:$AC4170&lt;&gt;""),COLUMN('Tracker&amp;Invoice'!$H4170:$AC4170)),8),G4125)</f>
        <v>15</v>
      </c>
      <c r="H4124">
        <f t="shared" si="128"/>
        <v>15</v>
      </c>
      <c r="I4124" s="29">
        <f>IF(D4124="INVOICE",SUM('Tracker&amp;Invoice'!$H4170:INDEX('Tracker&amp;Invoice'!$A4170:$AC4170,1,H4124)),0)</f>
        <v>88</v>
      </c>
      <c r="J4124" s="29">
        <f>IF(D4124="OVERALL",SUM('Tracker&amp;Invoice'!$H4170:$AC4170),0)</f>
        <v>0</v>
      </c>
    </row>
    <row r="4125" spans="1:10">
      <c r="A4125" t="e">
        <f t="shared" si="129"/>
        <v>#REF!</v>
      </c>
      <c r="B4125">
        <f>IF(AND('Tracker&amp;Invoice'!A4171&lt;&gt;"",'Tracker&amp;Invoice'!A4171&lt;&gt;"ITEM",'Tracker&amp;Invoice'!A4169="ITEM"),1,0)</f>
        <v>0</v>
      </c>
      <c r="C4125" t="str">
        <f>IF(B4125=1,'Tracker&amp;Invoice'!A4171,C4124)</f>
        <v>BQ-211</v>
      </c>
      <c r="D4125" t="str">
        <f>IF(LEFT(TRIM('Tracker&amp;Invoice'!B4171),9)="INVOICE #","INVOICE",IF(TRIM('Tracker&amp;Invoice'!B4171)="Overall Completion INVOICE","OVERALL",""))</f>
        <v/>
      </c>
      <c r="E4125" t="str">
        <f>IF(D4125="INVOICE",VALUE(MID(TRIM('Tracker&amp;Invoice'!B4171),10,10)),"")</f>
        <v/>
      </c>
      <c r="F4125">
        <f>IF(B4125=1,IFERROR(LOOKUP(2,1/('Tracker&amp;Invoice'!$H4171:$AC4171&lt;&gt;""),COLUMN('Tracker&amp;Invoice'!$H4171:$AC4171)),8),F4124)</f>
        <v>14</v>
      </c>
      <c r="G4125">
        <f>IF(D4125="OVERALL",IFERROR(LOOKUP(2,1/('Tracker&amp;Invoice'!$H4171:$AC4171&lt;&gt;""),COLUMN('Tracker&amp;Invoice'!$H4171:$AC4171)),8),G4126)</f>
        <v>15</v>
      </c>
      <c r="H4125">
        <f t="shared" si="128"/>
        <v>15</v>
      </c>
      <c r="I4125" s="29">
        <f>IF(D4125="INVOICE",SUM('Tracker&amp;Invoice'!$H4171:INDEX('Tracker&amp;Invoice'!$A4171:$AC4171,1,H4125)),0)</f>
        <v>0</v>
      </c>
      <c r="J4125" s="29">
        <f>IF(D4125="OVERALL",SUM('Tracker&amp;Invoice'!$H4171:$AC4171),0)</f>
        <v>0</v>
      </c>
    </row>
    <row r="4126" spans="1:10">
      <c r="A4126" t="e">
        <f t="shared" si="129"/>
        <v>#REF!</v>
      </c>
      <c r="B4126">
        <f>IF(AND('Tracker&amp;Invoice'!A4172&lt;&gt;"",'Tracker&amp;Invoice'!A4172&lt;&gt;"ITEM",'Tracker&amp;Invoice'!A4170="ITEM"),1,0)</f>
        <v>0</v>
      </c>
      <c r="C4126" t="str">
        <f>IF(B4126=1,'Tracker&amp;Invoice'!A4172,C4125)</f>
        <v>BQ-211</v>
      </c>
      <c r="D4126" t="str">
        <f>IF(LEFT(TRIM('Tracker&amp;Invoice'!B4172),9)="INVOICE #","INVOICE",IF(TRIM('Tracker&amp;Invoice'!B4172)="Overall Completion INVOICE","OVERALL",""))</f>
        <v>INVOICE</v>
      </c>
      <c r="E4126">
        <f>IF(D4126="INVOICE",VALUE(MID(TRIM('Tracker&amp;Invoice'!B4172),10,10)),"")</f>
        <v>31</v>
      </c>
      <c r="F4126">
        <f>IF(B4126=1,IFERROR(LOOKUP(2,1/('Tracker&amp;Invoice'!$H4172:$AC4172&lt;&gt;""),COLUMN('Tracker&amp;Invoice'!$H4172:$AC4172)),8),F4125)</f>
        <v>14</v>
      </c>
      <c r="G4126">
        <f>IF(D4126="OVERALL",IFERROR(LOOKUP(2,1/('Tracker&amp;Invoice'!$H4172:$AC4172&lt;&gt;""),COLUMN('Tracker&amp;Invoice'!$H4172:$AC4172)),8),G4127)</f>
        <v>15</v>
      </c>
      <c r="H4126">
        <f t="shared" si="128"/>
        <v>15</v>
      </c>
      <c r="I4126" s="29">
        <f>IF(D4126="INVOICE",SUM('Tracker&amp;Invoice'!$H4172:INDEX('Tracker&amp;Invoice'!$A4172:$AC4172,1,H4126)),0)</f>
        <v>52</v>
      </c>
      <c r="J4126" s="29">
        <f>IF(D4126="OVERALL",SUM('Tracker&amp;Invoice'!$H4172:$AC4172),0)</f>
        <v>0</v>
      </c>
    </row>
    <row r="4127" spans="1:10">
      <c r="A4127" t="e">
        <f t="shared" si="129"/>
        <v>#REF!</v>
      </c>
      <c r="B4127">
        <f>IF(AND('Tracker&amp;Invoice'!A4173&lt;&gt;"",'Tracker&amp;Invoice'!A4173&lt;&gt;"ITEM",'Tracker&amp;Invoice'!A4171="ITEM"),1,0)</f>
        <v>0</v>
      </c>
      <c r="C4127" t="str">
        <f>IF(B4127=1,'Tracker&amp;Invoice'!A4173,C4126)</f>
        <v>BQ-211</v>
      </c>
      <c r="D4127" t="str">
        <f>IF(LEFT(TRIM('Tracker&amp;Invoice'!B4173),9)="INVOICE #","INVOICE",IF(TRIM('Tracker&amp;Invoice'!B4173)="Overall Completion INVOICE","OVERALL",""))</f>
        <v/>
      </c>
      <c r="E4127" t="str">
        <f>IF(D4127="INVOICE",VALUE(MID(TRIM('Tracker&amp;Invoice'!B4173),10,10)),"")</f>
        <v/>
      </c>
      <c r="F4127">
        <f>IF(B4127=1,IFERROR(LOOKUP(2,1/('Tracker&amp;Invoice'!$H4173:$AC4173&lt;&gt;""),COLUMN('Tracker&amp;Invoice'!$H4173:$AC4173)),8),F4126)</f>
        <v>14</v>
      </c>
      <c r="G4127">
        <f>IF(D4127="OVERALL",IFERROR(LOOKUP(2,1/('Tracker&amp;Invoice'!$H4173:$AC4173&lt;&gt;""),COLUMN('Tracker&amp;Invoice'!$H4173:$AC4173)),8),G4128)</f>
        <v>15</v>
      </c>
      <c r="H4127">
        <f t="shared" si="128"/>
        <v>15</v>
      </c>
      <c r="I4127" s="29">
        <f>IF(D4127="INVOICE",SUM('Tracker&amp;Invoice'!$H4173:INDEX('Tracker&amp;Invoice'!$A4173:$AC4173,1,H4127)),0)</f>
        <v>0</v>
      </c>
      <c r="J4127" s="29">
        <f>IF(D4127="OVERALL",SUM('Tracker&amp;Invoice'!$H4173:$AC4173),0)</f>
        <v>0</v>
      </c>
    </row>
    <row r="4128" spans="1:10">
      <c r="A4128" t="e">
        <f t="shared" si="129"/>
        <v>#REF!</v>
      </c>
      <c r="B4128">
        <f>IF(AND('Tracker&amp;Invoice'!A4174&lt;&gt;"",'Tracker&amp;Invoice'!A4174&lt;&gt;"ITEM",'Tracker&amp;Invoice'!A4172="ITEM"),1,0)</f>
        <v>0</v>
      </c>
      <c r="C4128" t="str">
        <f>IF(B4128=1,'Tracker&amp;Invoice'!A4174,C4127)</f>
        <v>BQ-211</v>
      </c>
      <c r="D4128" t="str">
        <f>IF(LEFT(TRIM('Tracker&amp;Invoice'!B4174),9)="INVOICE #","INVOICE",IF(TRIM('Tracker&amp;Invoice'!B4174)="Overall Completion INVOICE","OVERALL",""))</f>
        <v/>
      </c>
      <c r="E4128" t="str">
        <f>IF(D4128="INVOICE",VALUE(MID(TRIM('Tracker&amp;Invoice'!B4174),10,10)),"")</f>
        <v/>
      </c>
      <c r="F4128">
        <f>IF(B4128=1,IFERROR(LOOKUP(2,1/('Tracker&amp;Invoice'!$H4174:$AC4174&lt;&gt;""),COLUMN('Tracker&amp;Invoice'!$H4174:$AC4174)),8),F4127)</f>
        <v>14</v>
      </c>
      <c r="G4128">
        <f>IF(D4128="OVERALL",IFERROR(LOOKUP(2,1/('Tracker&amp;Invoice'!$H4174:$AC4174&lt;&gt;""),COLUMN('Tracker&amp;Invoice'!$H4174:$AC4174)),8),G4129)</f>
        <v>15</v>
      </c>
      <c r="H4128">
        <f t="shared" si="128"/>
        <v>15</v>
      </c>
      <c r="I4128" s="29">
        <f>IF(D4128="INVOICE",SUM('Tracker&amp;Invoice'!$H4174:INDEX('Tracker&amp;Invoice'!$A4174:$AC4174,1,H4128)),0)</f>
        <v>0</v>
      </c>
      <c r="J4128" s="29">
        <f>IF(D4128="OVERALL",SUM('Tracker&amp;Invoice'!$H4174:$AC4174),0)</f>
        <v>0</v>
      </c>
    </row>
    <row r="4129" spans="1:10">
      <c r="A4129" t="e">
        <f t="shared" si="129"/>
        <v>#REF!</v>
      </c>
      <c r="B4129">
        <f>IF(AND('Tracker&amp;Invoice'!A4175&lt;&gt;"",'Tracker&amp;Invoice'!A4175&lt;&gt;"ITEM",'Tracker&amp;Invoice'!A4173="ITEM"),1,0)</f>
        <v>0</v>
      </c>
      <c r="C4129" t="str">
        <f>IF(B4129=1,'Tracker&amp;Invoice'!A4175,C4128)</f>
        <v>BQ-211</v>
      </c>
      <c r="D4129" t="str">
        <f>IF(LEFT(TRIM('Tracker&amp;Invoice'!B4175),9)="INVOICE #","INVOICE",IF(TRIM('Tracker&amp;Invoice'!B4175)="Overall Completion INVOICE","OVERALL",""))</f>
        <v/>
      </c>
      <c r="E4129" t="str">
        <f>IF(D4129="INVOICE",VALUE(MID(TRIM('Tracker&amp;Invoice'!B4175),10,10)),"")</f>
        <v/>
      </c>
      <c r="F4129">
        <f>IF(B4129=1,IFERROR(LOOKUP(2,1/('Tracker&amp;Invoice'!$H4175:$AC4175&lt;&gt;""),COLUMN('Tracker&amp;Invoice'!$H4175:$AC4175)),8),F4128)</f>
        <v>14</v>
      </c>
      <c r="G4129">
        <f>IF(D4129="OVERALL",IFERROR(LOOKUP(2,1/('Tracker&amp;Invoice'!$H4175:$AC4175&lt;&gt;""),COLUMN('Tracker&amp;Invoice'!$H4175:$AC4175)),8),G4130)</f>
        <v>15</v>
      </c>
      <c r="H4129">
        <f t="shared" si="128"/>
        <v>15</v>
      </c>
      <c r="I4129" s="29">
        <f>IF(D4129="INVOICE",SUM('Tracker&amp;Invoice'!$H4175:INDEX('Tracker&amp;Invoice'!$A4175:$AC4175,1,H4129)),0)</f>
        <v>0</v>
      </c>
      <c r="J4129" s="29">
        <f>IF(D4129="OVERALL",SUM('Tracker&amp;Invoice'!$H4175:$AC4175),0)</f>
        <v>0</v>
      </c>
    </row>
    <row r="4130" spans="1:10">
      <c r="A4130" t="e">
        <f t="shared" si="129"/>
        <v>#REF!</v>
      </c>
      <c r="B4130">
        <f>IF(AND('Tracker&amp;Invoice'!A4176&lt;&gt;"",'Tracker&amp;Invoice'!A4176&lt;&gt;"ITEM",'Tracker&amp;Invoice'!A4174="ITEM"),1,0)</f>
        <v>0</v>
      </c>
      <c r="C4130" t="str">
        <f>IF(B4130=1,'Tracker&amp;Invoice'!A4176,C4129)</f>
        <v>BQ-211</v>
      </c>
      <c r="D4130" t="str">
        <f>IF(LEFT(TRIM('Tracker&amp;Invoice'!B4176),9)="INVOICE #","INVOICE",IF(TRIM('Tracker&amp;Invoice'!B4176)="Overall Completion INVOICE","OVERALL",""))</f>
        <v>OVERALL</v>
      </c>
      <c r="E4130" t="str">
        <f>IF(D4130="INVOICE",VALUE(MID(TRIM('Tracker&amp;Invoice'!B4176),10,10)),"")</f>
        <v/>
      </c>
      <c r="F4130">
        <f>IF(B4130=1,IFERROR(LOOKUP(2,1/('Tracker&amp;Invoice'!$H4176:$AC4176&lt;&gt;""),COLUMN('Tracker&amp;Invoice'!$H4176:$AC4176)),8),F4129)</f>
        <v>14</v>
      </c>
      <c r="G4130">
        <f>IF(D4130="OVERALL",IFERROR(LOOKUP(2,1/('Tracker&amp;Invoice'!$H4176:$AC4176&lt;&gt;""),COLUMN('Tracker&amp;Invoice'!$H4176:$AC4176)),8),G4131)</f>
        <v>15</v>
      </c>
      <c r="H4130">
        <f t="shared" si="128"/>
        <v>15</v>
      </c>
      <c r="I4130" s="29">
        <f>IF(D4130="INVOICE",SUM('Tracker&amp;Invoice'!$H4176:INDEX('Tracker&amp;Invoice'!$A4176:$AC4176,1,H4130)),0)</f>
        <v>0</v>
      </c>
      <c r="J4130" s="29">
        <f>IF(D4130="OVERALL",SUM('Tracker&amp;Invoice'!$H4176:$AC4176),0)</f>
        <v>256</v>
      </c>
    </row>
    <row r="4131" spans="1:10">
      <c r="A4131" t="e">
        <f t="shared" si="129"/>
        <v>#REF!</v>
      </c>
      <c r="B4131">
        <f>IF(AND('Tracker&amp;Invoice'!A4177&lt;&gt;"",'Tracker&amp;Invoice'!A4177&lt;&gt;"ITEM",'Tracker&amp;Invoice'!A4175="ITEM"),1,0)</f>
        <v>0</v>
      </c>
      <c r="C4131" t="str">
        <f>IF(B4131=1,'Tracker&amp;Invoice'!A4177,C4130)</f>
        <v>BQ-211</v>
      </c>
      <c r="D4131" t="str">
        <f>IF(LEFT(TRIM('Tracker&amp;Invoice'!B4177),9)="INVOICE #","INVOICE",IF(TRIM('Tracker&amp;Invoice'!B4177)="Overall Completion INVOICE","OVERALL",""))</f>
        <v/>
      </c>
      <c r="E4131" t="str">
        <f>IF(D4131="INVOICE",VALUE(MID(TRIM('Tracker&amp;Invoice'!B4177),10,10)),"")</f>
        <v/>
      </c>
      <c r="F4131">
        <f>IF(B4131=1,IFERROR(LOOKUP(2,1/('Tracker&amp;Invoice'!$H4177:$AC4177&lt;&gt;""),COLUMN('Tracker&amp;Invoice'!$H4177:$AC4177)),8),F4130)</f>
        <v>14</v>
      </c>
      <c r="G4131">
        <f>IF(D4131="OVERALL",IFERROR(LOOKUP(2,1/('Tracker&amp;Invoice'!$H4177:$AC4177&lt;&gt;""),COLUMN('Tracker&amp;Invoice'!$H4177:$AC4177)),8),G4132)</f>
        <v>15</v>
      </c>
      <c r="H4131">
        <f t="shared" si="128"/>
        <v>15</v>
      </c>
      <c r="I4131" s="29">
        <f>IF(D4131="INVOICE",SUM('Tracker&amp;Invoice'!$H4177:INDEX('Tracker&amp;Invoice'!$A4177:$AC4177,1,H4131)),0)</f>
        <v>0</v>
      </c>
      <c r="J4131" s="29">
        <f>IF(D4131="OVERALL",SUM('Tracker&amp;Invoice'!$H4177:$AC4177),0)</f>
        <v>0</v>
      </c>
    </row>
    <row r="4132" spans="1:10">
      <c r="A4132" t="e">
        <f t="shared" si="129"/>
        <v>#REF!</v>
      </c>
      <c r="B4132">
        <f>IF(AND('Tracker&amp;Invoice'!A4178&lt;&gt;"",'Tracker&amp;Invoice'!A4178&lt;&gt;"ITEM",'Tracker&amp;Invoice'!A4176="ITEM"),1,0)</f>
        <v>0</v>
      </c>
      <c r="C4132" t="str">
        <f>IF(B4132=1,'Tracker&amp;Invoice'!A4178,C4131)</f>
        <v>BQ-211</v>
      </c>
      <c r="D4132" t="str">
        <f>IF(LEFT(TRIM('Tracker&amp;Invoice'!B4178),9)="INVOICE #","INVOICE",IF(TRIM('Tracker&amp;Invoice'!B4178)="Overall Completion INVOICE","OVERALL",""))</f>
        <v/>
      </c>
      <c r="E4132" t="str">
        <f>IF(D4132="INVOICE",VALUE(MID(TRIM('Tracker&amp;Invoice'!B4178),10,10)),"")</f>
        <v/>
      </c>
      <c r="F4132">
        <f>IF(B4132=1,IFERROR(LOOKUP(2,1/('Tracker&amp;Invoice'!$H4178:$AC4178&lt;&gt;""),COLUMN('Tracker&amp;Invoice'!$H4178:$AC4178)),8),F4131)</f>
        <v>14</v>
      </c>
      <c r="G4132">
        <f>IF(D4132="OVERALL",IFERROR(LOOKUP(2,1/('Tracker&amp;Invoice'!$H4178:$AC4178&lt;&gt;""),COLUMN('Tracker&amp;Invoice'!$H4178:$AC4178)),8),G4133)</f>
        <v>15</v>
      </c>
      <c r="H4132">
        <f t="shared" si="128"/>
        <v>15</v>
      </c>
      <c r="I4132" s="29">
        <f>IF(D4132="INVOICE",SUM('Tracker&amp;Invoice'!$H4178:INDEX('Tracker&amp;Invoice'!$A4178:$AC4178,1,H4132)),0)</f>
        <v>0</v>
      </c>
      <c r="J4132" s="29">
        <f>IF(D4132="OVERALL",SUM('Tracker&amp;Invoice'!$H4178:$AC4178),0)</f>
        <v>0</v>
      </c>
    </row>
    <row r="4133" spans="1:10">
      <c r="A4133" t="e">
        <f t="shared" si="129"/>
        <v>#REF!</v>
      </c>
      <c r="B4133">
        <f>IF(AND('Tracker&amp;Invoice'!A4179&lt;&gt;"",'Tracker&amp;Invoice'!A4179&lt;&gt;"ITEM",'Tracker&amp;Invoice'!A4177="ITEM"),1,0)</f>
        <v>0</v>
      </c>
      <c r="C4133" t="str">
        <f>IF(B4133=1,'Tracker&amp;Invoice'!A4179,C4132)</f>
        <v>BQ-211</v>
      </c>
      <c r="D4133" t="str">
        <f>IF(LEFT(TRIM('Tracker&amp;Invoice'!B4179),9)="INVOICE #","INVOICE",IF(TRIM('Tracker&amp;Invoice'!B4179)="Overall Completion INVOICE","OVERALL",""))</f>
        <v/>
      </c>
      <c r="E4133" t="str">
        <f>IF(D4133="INVOICE",VALUE(MID(TRIM('Tracker&amp;Invoice'!B4179),10,10)),"")</f>
        <v/>
      </c>
      <c r="F4133">
        <f>IF(B4133=1,IFERROR(LOOKUP(2,1/('Tracker&amp;Invoice'!$H4179:$AC4179&lt;&gt;""),COLUMN('Tracker&amp;Invoice'!$H4179:$AC4179)),8),F4132)</f>
        <v>14</v>
      </c>
      <c r="G4133">
        <f>IF(D4133="OVERALL",IFERROR(LOOKUP(2,1/('Tracker&amp;Invoice'!$H4179:$AC4179&lt;&gt;""),COLUMN('Tracker&amp;Invoice'!$H4179:$AC4179)),8),G4134)</f>
        <v>15</v>
      </c>
      <c r="H4133">
        <f t="shared" si="128"/>
        <v>15</v>
      </c>
      <c r="I4133" s="29">
        <f>IF(D4133="INVOICE",SUM('Tracker&amp;Invoice'!$H4179:INDEX('Tracker&amp;Invoice'!$A4179:$AC4179,1,H4133)),0)</f>
        <v>0</v>
      </c>
      <c r="J4133" s="29">
        <f>IF(D4133="OVERALL",SUM('Tracker&amp;Invoice'!$H4179:$AC4179),0)</f>
        <v>0</v>
      </c>
    </row>
    <row r="4134" spans="1:10">
      <c r="A4134" t="e">
        <f t="shared" si="129"/>
        <v>#REF!</v>
      </c>
      <c r="B4134">
        <f>IF(AND('Tracker&amp;Invoice'!A4180&lt;&gt;"",'Tracker&amp;Invoice'!A4180&lt;&gt;"ITEM",'Tracker&amp;Invoice'!A4178="ITEM"),1,0)</f>
        <v>0</v>
      </c>
      <c r="C4134" t="str">
        <f>IF(B4134=1,'Tracker&amp;Invoice'!A4180,C4133)</f>
        <v>BQ-211</v>
      </c>
      <c r="D4134" t="str">
        <f>IF(LEFT(TRIM('Tracker&amp;Invoice'!B4180),9)="INVOICE #","INVOICE",IF(TRIM('Tracker&amp;Invoice'!B4180)="Overall Completion INVOICE","OVERALL",""))</f>
        <v/>
      </c>
      <c r="E4134" t="str">
        <f>IF(D4134="INVOICE",VALUE(MID(TRIM('Tracker&amp;Invoice'!B4180),10,10)),"")</f>
        <v/>
      </c>
      <c r="F4134">
        <f>IF(B4134=1,IFERROR(LOOKUP(2,1/('Tracker&amp;Invoice'!$H4180:$AC4180&lt;&gt;""),COLUMN('Tracker&amp;Invoice'!$H4180:$AC4180)),8),F4133)</f>
        <v>14</v>
      </c>
      <c r="G4134">
        <f>IF(D4134="OVERALL",IFERROR(LOOKUP(2,1/('Tracker&amp;Invoice'!$H4180:$AC4180&lt;&gt;""),COLUMN('Tracker&amp;Invoice'!$H4180:$AC4180)),8),G4135)</f>
        <v>15</v>
      </c>
      <c r="H4134">
        <f t="shared" si="128"/>
        <v>15</v>
      </c>
      <c r="I4134" s="29">
        <f>IF(D4134="INVOICE",SUM('Tracker&amp;Invoice'!$H4180:INDEX('Tracker&amp;Invoice'!$A4180:$AC4180,1,H4134)),0)</f>
        <v>0</v>
      </c>
      <c r="J4134" s="29">
        <f>IF(D4134="OVERALL",SUM('Tracker&amp;Invoice'!$H4180:$AC4180),0)</f>
        <v>0</v>
      </c>
    </row>
    <row r="4135" spans="1:10">
      <c r="A4135" t="e">
        <f t="shared" si="129"/>
        <v>#REF!</v>
      </c>
      <c r="B4135">
        <f>IF(AND('Tracker&amp;Invoice'!A4181&lt;&gt;"",'Tracker&amp;Invoice'!A4181&lt;&gt;"ITEM",'Tracker&amp;Invoice'!A4179="ITEM"),1,0)</f>
        <v>0</v>
      </c>
      <c r="C4135" t="str">
        <f>IF(B4135=1,'Tracker&amp;Invoice'!A4181,C4134)</f>
        <v>BQ-211</v>
      </c>
      <c r="D4135" t="str">
        <f>IF(LEFT(TRIM('Tracker&amp;Invoice'!B4181),9)="INVOICE #","INVOICE",IF(TRIM('Tracker&amp;Invoice'!B4181)="Overall Completion INVOICE","OVERALL",""))</f>
        <v/>
      </c>
      <c r="E4135" t="str">
        <f>IF(D4135="INVOICE",VALUE(MID(TRIM('Tracker&amp;Invoice'!B4181),10,10)),"")</f>
        <v/>
      </c>
      <c r="F4135">
        <f>IF(B4135=1,IFERROR(LOOKUP(2,1/('Tracker&amp;Invoice'!$H4181:$AC4181&lt;&gt;""),COLUMN('Tracker&amp;Invoice'!$H4181:$AC4181)),8),F4134)</f>
        <v>14</v>
      </c>
      <c r="G4135">
        <f>IF(D4135="OVERALL",IFERROR(LOOKUP(2,1/('Tracker&amp;Invoice'!$H4181:$AC4181&lt;&gt;""),COLUMN('Tracker&amp;Invoice'!$H4181:$AC4181)),8),G4136)</f>
        <v>15</v>
      </c>
      <c r="H4135">
        <f t="shared" si="128"/>
        <v>15</v>
      </c>
      <c r="I4135" s="29">
        <f>IF(D4135="INVOICE",SUM('Tracker&amp;Invoice'!$H4181:INDEX('Tracker&amp;Invoice'!$A4181:$AC4181,1,H4135)),0)</f>
        <v>0</v>
      </c>
      <c r="J4135" s="29">
        <f>IF(D4135="OVERALL",SUM('Tracker&amp;Invoice'!$H4181:$AC4181),0)</f>
        <v>0</v>
      </c>
    </row>
    <row r="4136" spans="1:10">
      <c r="A4136" t="e">
        <f t="shared" si="129"/>
        <v>#REF!</v>
      </c>
      <c r="B4136">
        <f>IF(AND('Tracker&amp;Invoice'!A4182&lt;&gt;"",'Tracker&amp;Invoice'!A4182&lt;&gt;"ITEM",'Tracker&amp;Invoice'!A4180="ITEM"),1,0)</f>
        <v>0</v>
      </c>
      <c r="C4136" t="str">
        <f>IF(B4136=1,'Tracker&amp;Invoice'!A4182,C4135)</f>
        <v>BQ-211</v>
      </c>
      <c r="D4136" t="str">
        <f>IF(LEFT(TRIM('Tracker&amp;Invoice'!B4182),9)="INVOICE #","INVOICE",IF(TRIM('Tracker&amp;Invoice'!B4182)="Overall Completion INVOICE","OVERALL",""))</f>
        <v/>
      </c>
      <c r="E4136" t="str">
        <f>IF(D4136="INVOICE",VALUE(MID(TRIM('Tracker&amp;Invoice'!B4182),10,10)),"")</f>
        <v/>
      </c>
      <c r="F4136">
        <f>IF(B4136=1,IFERROR(LOOKUP(2,1/('Tracker&amp;Invoice'!$H4182:$AC4182&lt;&gt;""),COLUMN('Tracker&amp;Invoice'!$H4182:$AC4182)),8),F4135)</f>
        <v>14</v>
      </c>
      <c r="G4136">
        <f>IF(D4136="OVERALL",IFERROR(LOOKUP(2,1/('Tracker&amp;Invoice'!$H4182:$AC4182&lt;&gt;""),COLUMN('Tracker&amp;Invoice'!$H4182:$AC4182)),8),G4137)</f>
        <v>15</v>
      </c>
      <c r="H4136">
        <f t="shared" si="128"/>
        <v>15</v>
      </c>
      <c r="I4136" s="29">
        <f>IF(D4136="INVOICE",SUM('Tracker&amp;Invoice'!$H4182:INDEX('Tracker&amp;Invoice'!$A4182:$AC4182,1,H4136)),0)</f>
        <v>0</v>
      </c>
      <c r="J4136" s="29">
        <f>IF(D4136="OVERALL",SUM('Tracker&amp;Invoice'!$H4182:$AC4182),0)</f>
        <v>0</v>
      </c>
    </row>
    <row r="4137" spans="1:10">
      <c r="A4137" t="e">
        <f t="shared" si="129"/>
        <v>#REF!</v>
      </c>
      <c r="B4137">
        <f>IF(AND('Tracker&amp;Invoice'!A4183&lt;&gt;"",'Tracker&amp;Invoice'!A4183&lt;&gt;"ITEM",'Tracker&amp;Invoice'!A4181="ITEM"),1,0)</f>
        <v>0</v>
      </c>
      <c r="C4137" t="str">
        <f>IF(B4137=1,'Tracker&amp;Invoice'!A4183,C4136)</f>
        <v>BQ-211</v>
      </c>
      <c r="D4137" t="str">
        <f>IF(LEFT(TRIM('Tracker&amp;Invoice'!B4183),9)="INVOICE #","INVOICE",IF(TRIM('Tracker&amp;Invoice'!B4183)="Overall Completion INVOICE","OVERALL",""))</f>
        <v/>
      </c>
      <c r="E4137" t="str">
        <f>IF(D4137="INVOICE",VALUE(MID(TRIM('Tracker&amp;Invoice'!B4183),10,10)),"")</f>
        <v/>
      </c>
      <c r="F4137">
        <f>IF(B4137=1,IFERROR(LOOKUP(2,1/('Tracker&amp;Invoice'!$H4183:$AC4183&lt;&gt;""),COLUMN('Tracker&amp;Invoice'!$H4183:$AC4183)),8),F4136)</f>
        <v>14</v>
      </c>
      <c r="G4137">
        <f>IF(D4137="OVERALL",IFERROR(LOOKUP(2,1/('Tracker&amp;Invoice'!$H4183:$AC4183&lt;&gt;""),COLUMN('Tracker&amp;Invoice'!$H4183:$AC4183)),8),G4138)</f>
        <v>15</v>
      </c>
      <c r="H4137">
        <f t="shared" si="128"/>
        <v>15</v>
      </c>
      <c r="I4137" s="29">
        <f>IF(D4137="INVOICE",SUM('Tracker&amp;Invoice'!$H4183:INDEX('Tracker&amp;Invoice'!$A4183:$AC4183,1,H4137)),0)</f>
        <v>0</v>
      </c>
      <c r="J4137" s="29">
        <f>IF(D4137="OVERALL",SUM('Tracker&amp;Invoice'!$H4183:$AC4183),0)</f>
        <v>0</v>
      </c>
    </row>
    <row r="4138" spans="1:10">
      <c r="A4138" t="e">
        <f t="shared" si="129"/>
        <v>#REF!</v>
      </c>
      <c r="B4138">
        <f>IF(AND('Tracker&amp;Invoice'!A4184&lt;&gt;"",'Tracker&amp;Invoice'!A4184&lt;&gt;"ITEM",'Tracker&amp;Invoice'!A4182="ITEM"),1,0)</f>
        <v>0</v>
      </c>
      <c r="C4138" t="str">
        <f>IF(B4138=1,'Tracker&amp;Invoice'!A4184,C4137)</f>
        <v>BQ-211</v>
      </c>
      <c r="D4138" t="str">
        <f>IF(LEFT(TRIM('Tracker&amp;Invoice'!B4184),9)="INVOICE #","INVOICE",IF(TRIM('Tracker&amp;Invoice'!B4184)="Overall Completion INVOICE","OVERALL",""))</f>
        <v/>
      </c>
      <c r="E4138" t="str">
        <f>IF(D4138="INVOICE",VALUE(MID(TRIM('Tracker&amp;Invoice'!B4184),10,10)),"")</f>
        <v/>
      </c>
      <c r="F4138">
        <f>IF(B4138=1,IFERROR(LOOKUP(2,1/('Tracker&amp;Invoice'!$H4184:$AC4184&lt;&gt;""),COLUMN('Tracker&amp;Invoice'!$H4184:$AC4184)),8),F4137)</f>
        <v>14</v>
      </c>
      <c r="G4138">
        <f>IF(D4138="OVERALL",IFERROR(LOOKUP(2,1/('Tracker&amp;Invoice'!$H4184:$AC4184&lt;&gt;""),COLUMN('Tracker&amp;Invoice'!$H4184:$AC4184)),8),G4139)</f>
        <v>15</v>
      </c>
      <c r="H4138">
        <f t="shared" si="128"/>
        <v>15</v>
      </c>
      <c r="I4138" s="29">
        <f>IF(D4138="INVOICE",SUM('Tracker&amp;Invoice'!$H4184:INDEX('Tracker&amp;Invoice'!$A4184:$AC4184,1,H4138)),0)</f>
        <v>0</v>
      </c>
      <c r="J4138" s="29">
        <f>IF(D4138="OVERALL",SUM('Tracker&amp;Invoice'!$H4184:$AC4184),0)</f>
        <v>0</v>
      </c>
    </row>
    <row r="4139" spans="1:10">
      <c r="A4139" t="e">
        <f t="shared" si="129"/>
        <v>#REF!</v>
      </c>
      <c r="B4139">
        <f>IF(AND('Tracker&amp;Invoice'!A4185&lt;&gt;"",'Tracker&amp;Invoice'!A4185&lt;&gt;"ITEM",'Tracker&amp;Invoice'!A4183="ITEM"),1,0)</f>
        <v>1</v>
      </c>
      <c r="C4139" t="str">
        <f>IF(B4139=1,'Tracker&amp;Invoice'!A4185,C4138)</f>
        <v>BQ-212</v>
      </c>
      <c r="D4139" t="str">
        <f>IF(LEFT(TRIM('Tracker&amp;Invoice'!B4185),9)="INVOICE #","INVOICE",IF(TRIM('Tracker&amp;Invoice'!B4185)="Overall Completion INVOICE","OVERALL",""))</f>
        <v/>
      </c>
      <c r="E4139" t="str">
        <f>IF(D4139="INVOICE",VALUE(MID(TRIM('Tracker&amp;Invoice'!B4185),10,10)),"")</f>
        <v/>
      </c>
      <c r="F4139">
        <f>IF(B4139=1,IFERROR(LOOKUP(2,1/('Tracker&amp;Invoice'!$H4185:$AC4185&lt;&gt;""),COLUMN('Tracker&amp;Invoice'!$H4185:$AC4185)),8),F4138)</f>
        <v>14</v>
      </c>
      <c r="G4139">
        <f>IF(D4139="OVERALL",IFERROR(LOOKUP(2,1/('Tracker&amp;Invoice'!$H4185:$AC4185&lt;&gt;""),COLUMN('Tracker&amp;Invoice'!$H4185:$AC4185)),8),G4140)</f>
        <v>15</v>
      </c>
      <c r="H4139">
        <f t="shared" si="128"/>
        <v>15</v>
      </c>
      <c r="I4139" s="29">
        <f>IF(D4139="INVOICE",SUM('Tracker&amp;Invoice'!$H4185:INDEX('Tracker&amp;Invoice'!$A4185:$AC4185,1,H4139)),0)</f>
        <v>0</v>
      </c>
      <c r="J4139" s="29">
        <f>IF(D4139="OVERALL",SUM('Tracker&amp;Invoice'!$H4185:$AC4185),0)</f>
        <v>0</v>
      </c>
    </row>
    <row r="4140" spans="1:10">
      <c r="A4140" t="e">
        <f t="shared" si="129"/>
        <v>#REF!</v>
      </c>
      <c r="B4140">
        <f>IF(AND('Tracker&amp;Invoice'!A4186&lt;&gt;"",'Tracker&amp;Invoice'!A4186&lt;&gt;"ITEM",'Tracker&amp;Invoice'!A4184="ITEM"),1,0)</f>
        <v>0</v>
      </c>
      <c r="C4140" t="str">
        <f>IF(B4140=1,'Tracker&amp;Invoice'!A4186,C4139)</f>
        <v>BQ-212</v>
      </c>
      <c r="D4140" t="str">
        <f>IF(LEFT(TRIM('Tracker&amp;Invoice'!B4186),9)="INVOICE #","INVOICE",IF(TRIM('Tracker&amp;Invoice'!B4186)="Overall Completion INVOICE","OVERALL",""))</f>
        <v/>
      </c>
      <c r="E4140" t="str">
        <f>IF(D4140="INVOICE",VALUE(MID(TRIM('Tracker&amp;Invoice'!B4186),10,10)),"")</f>
        <v/>
      </c>
      <c r="F4140">
        <f>IF(B4140=1,IFERROR(LOOKUP(2,1/('Tracker&amp;Invoice'!$H4186:$AC4186&lt;&gt;""),COLUMN('Tracker&amp;Invoice'!$H4186:$AC4186)),8),F4139)</f>
        <v>14</v>
      </c>
      <c r="G4140">
        <f>IF(D4140="OVERALL",IFERROR(LOOKUP(2,1/('Tracker&amp;Invoice'!$H4186:$AC4186&lt;&gt;""),COLUMN('Tracker&amp;Invoice'!$H4186:$AC4186)),8),G4141)</f>
        <v>15</v>
      </c>
      <c r="H4140">
        <f t="shared" si="128"/>
        <v>15</v>
      </c>
      <c r="I4140" s="29">
        <f>IF(D4140="INVOICE",SUM('Tracker&amp;Invoice'!$H4186:INDEX('Tracker&amp;Invoice'!$A4186:$AC4186,1,H4140)),0)</f>
        <v>0</v>
      </c>
      <c r="J4140" s="29">
        <f>IF(D4140="OVERALL",SUM('Tracker&amp;Invoice'!$H4186:$AC4186),0)</f>
        <v>0</v>
      </c>
    </row>
    <row r="4141" spans="1:10">
      <c r="A4141" t="e">
        <f t="shared" si="129"/>
        <v>#REF!</v>
      </c>
      <c r="B4141">
        <f>IF(AND('Tracker&amp;Invoice'!A4187&lt;&gt;"",'Tracker&amp;Invoice'!A4187&lt;&gt;"ITEM",'Tracker&amp;Invoice'!A4185="ITEM"),1,0)</f>
        <v>0</v>
      </c>
      <c r="C4141" t="str">
        <f>IF(B4141=1,'Tracker&amp;Invoice'!A4187,C4140)</f>
        <v>BQ-212</v>
      </c>
      <c r="D4141" t="str">
        <f>IF(LEFT(TRIM('Tracker&amp;Invoice'!B4187),9)="INVOICE #","INVOICE",IF(TRIM('Tracker&amp;Invoice'!B4187)="Overall Completion INVOICE","OVERALL",""))</f>
        <v/>
      </c>
      <c r="E4141" t="str">
        <f>IF(D4141="INVOICE",VALUE(MID(TRIM('Tracker&amp;Invoice'!B4187),10,10)),"")</f>
        <v/>
      </c>
      <c r="F4141">
        <f>IF(B4141=1,IFERROR(LOOKUP(2,1/('Tracker&amp;Invoice'!$H4187:$AC4187&lt;&gt;""),COLUMN('Tracker&amp;Invoice'!$H4187:$AC4187)),8),F4140)</f>
        <v>14</v>
      </c>
      <c r="G4141">
        <f>IF(D4141="OVERALL",IFERROR(LOOKUP(2,1/('Tracker&amp;Invoice'!$H4187:$AC4187&lt;&gt;""),COLUMN('Tracker&amp;Invoice'!$H4187:$AC4187)),8),G4142)</f>
        <v>15</v>
      </c>
      <c r="H4141">
        <f t="shared" si="128"/>
        <v>15</v>
      </c>
      <c r="I4141" s="29">
        <f>IF(D4141="INVOICE",SUM('Tracker&amp;Invoice'!$H4187:INDEX('Tracker&amp;Invoice'!$A4187:$AC4187,1,H4141)),0)</f>
        <v>0</v>
      </c>
      <c r="J4141" s="29">
        <f>IF(D4141="OVERALL",SUM('Tracker&amp;Invoice'!$H4187:$AC4187),0)</f>
        <v>0</v>
      </c>
    </row>
    <row r="4142" spans="1:10">
      <c r="A4142" t="e">
        <f t="shared" si="129"/>
        <v>#REF!</v>
      </c>
      <c r="B4142">
        <f>IF(AND('Tracker&amp;Invoice'!A4188&lt;&gt;"",'Tracker&amp;Invoice'!A4188&lt;&gt;"ITEM",'Tracker&amp;Invoice'!A4186="ITEM"),1,0)</f>
        <v>0</v>
      </c>
      <c r="C4142" t="str">
        <f>IF(B4142=1,'Tracker&amp;Invoice'!A4188,C4141)</f>
        <v>BQ-212</v>
      </c>
      <c r="D4142" t="str">
        <f>IF(LEFT(TRIM('Tracker&amp;Invoice'!B4188),9)="INVOICE #","INVOICE",IF(TRIM('Tracker&amp;Invoice'!B4188)="Overall Completion INVOICE","OVERALL",""))</f>
        <v>INVOICE</v>
      </c>
      <c r="E4142">
        <f>IF(D4142="INVOICE",VALUE(MID(TRIM('Tracker&amp;Invoice'!B4188),10,10)),"")</f>
        <v>12</v>
      </c>
      <c r="F4142">
        <f>IF(B4142=1,IFERROR(LOOKUP(2,1/('Tracker&amp;Invoice'!$H4188:$AC4188&lt;&gt;""),COLUMN('Tracker&amp;Invoice'!$H4188:$AC4188)),8),F4141)</f>
        <v>14</v>
      </c>
      <c r="G4142">
        <f>IF(D4142="OVERALL",IFERROR(LOOKUP(2,1/('Tracker&amp;Invoice'!$H4188:$AC4188&lt;&gt;""),COLUMN('Tracker&amp;Invoice'!$H4188:$AC4188)),8),G4143)</f>
        <v>15</v>
      </c>
      <c r="H4142">
        <f t="shared" si="128"/>
        <v>15</v>
      </c>
      <c r="I4142" s="29">
        <f>IF(D4142="INVOICE",SUM('Tracker&amp;Invoice'!$H4188:INDEX('Tracker&amp;Invoice'!$A4188:$AC4188,1,H4142)),0)</f>
        <v>16800</v>
      </c>
      <c r="J4142" s="29">
        <f>IF(D4142="OVERALL",SUM('Tracker&amp;Invoice'!$H4188:$AC4188),0)</f>
        <v>0</v>
      </c>
    </row>
    <row r="4143" spans="1:10">
      <c r="A4143" t="e">
        <f t="shared" si="129"/>
        <v>#REF!</v>
      </c>
      <c r="B4143">
        <f>IF(AND('Tracker&amp;Invoice'!A4189&lt;&gt;"",'Tracker&amp;Invoice'!A4189&lt;&gt;"ITEM",'Tracker&amp;Invoice'!A4187="ITEM"),1,0)</f>
        <v>0</v>
      </c>
      <c r="C4143" t="str">
        <f>IF(B4143=1,'Tracker&amp;Invoice'!A4189,C4142)</f>
        <v>BQ-212</v>
      </c>
      <c r="D4143" t="str">
        <f>IF(LEFT(TRIM('Tracker&amp;Invoice'!B4189),9)="INVOICE #","INVOICE",IF(TRIM('Tracker&amp;Invoice'!B4189)="Overall Completion INVOICE","OVERALL",""))</f>
        <v/>
      </c>
      <c r="E4143" t="str">
        <f>IF(D4143="INVOICE",VALUE(MID(TRIM('Tracker&amp;Invoice'!B4189),10,10)),"")</f>
        <v/>
      </c>
      <c r="F4143">
        <f>IF(B4143=1,IFERROR(LOOKUP(2,1/('Tracker&amp;Invoice'!$H4189:$AC4189&lt;&gt;""),COLUMN('Tracker&amp;Invoice'!$H4189:$AC4189)),8),F4142)</f>
        <v>14</v>
      </c>
      <c r="G4143">
        <f>IF(D4143="OVERALL",IFERROR(LOOKUP(2,1/('Tracker&amp;Invoice'!$H4189:$AC4189&lt;&gt;""),COLUMN('Tracker&amp;Invoice'!$H4189:$AC4189)),8),G4144)</f>
        <v>15</v>
      </c>
      <c r="H4143">
        <f t="shared" si="128"/>
        <v>15</v>
      </c>
      <c r="I4143" s="29">
        <f>IF(D4143="INVOICE",SUM('Tracker&amp;Invoice'!$H4189:INDEX('Tracker&amp;Invoice'!$A4189:$AC4189,1,H4143)),0)</f>
        <v>0</v>
      </c>
      <c r="J4143" s="29">
        <f>IF(D4143="OVERALL",SUM('Tracker&amp;Invoice'!$H4189:$AC4189),0)</f>
        <v>0</v>
      </c>
    </row>
    <row r="4144" spans="1:10">
      <c r="A4144" t="e">
        <f t="shared" si="129"/>
        <v>#REF!</v>
      </c>
      <c r="B4144">
        <f>IF(AND('Tracker&amp;Invoice'!A4190&lt;&gt;"",'Tracker&amp;Invoice'!A4190&lt;&gt;"ITEM",'Tracker&amp;Invoice'!A4188="ITEM"),1,0)</f>
        <v>0</v>
      </c>
      <c r="C4144" t="str">
        <f>IF(B4144=1,'Tracker&amp;Invoice'!A4190,C4143)</f>
        <v>BQ-212</v>
      </c>
      <c r="D4144" t="str">
        <f>IF(LEFT(TRIM('Tracker&amp;Invoice'!B4190),9)="INVOICE #","INVOICE",IF(TRIM('Tracker&amp;Invoice'!B4190)="Overall Completion INVOICE","OVERALL",""))</f>
        <v/>
      </c>
      <c r="E4144" t="str">
        <f>IF(D4144="INVOICE",VALUE(MID(TRIM('Tracker&amp;Invoice'!B4190),10,10)),"")</f>
        <v/>
      </c>
      <c r="F4144">
        <f>IF(B4144=1,IFERROR(LOOKUP(2,1/('Tracker&amp;Invoice'!$H4190:$AC4190&lt;&gt;""),COLUMN('Tracker&amp;Invoice'!$H4190:$AC4190)),8),F4143)</f>
        <v>14</v>
      </c>
      <c r="G4144">
        <f>IF(D4144="OVERALL",IFERROR(LOOKUP(2,1/('Tracker&amp;Invoice'!$H4190:$AC4190&lt;&gt;""),COLUMN('Tracker&amp;Invoice'!$H4190:$AC4190)),8),G4145)</f>
        <v>15</v>
      </c>
      <c r="H4144">
        <f t="shared" si="128"/>
        <v>15</v>
      </c>
      <c r="I4144" s="29">
        <f>IF(D4144="INVOICE",SUM('Tracker&amp;Invoice'!$H4190:INDEX('Tracker&amp;Invoice'!$A4190:$AC4190,1,H4144)),0)</f>
        <v>0</v>
      </c>
      <c r="J4144" s="29">
        <f>IF(D4144="OVERALL",SUM('Tracker&amp;Invoice'!$H4190:$AC4190),0)</f>
        <v>0</v>
      </c>
    </row>
    <row r="4145" spans="1:10">
      <c r="A4145" t="e">
        <f t="shared" si="129"/>
        <v>#REF!</v>
      </c>
      <c r="B4145">
        <f>IF(AND('Tracker&amp;Invoice'!A4191&lt;&gt;"",'Tracker&amp;Invoice'!A4191&lt;&gt;"ITEM",'Tracker&amp;Invoice'!A4189="ITEM"),1,0)</f>
        <v>0</v>
      </c>
      <c r="C4145" t="str">
        <f>IF(B4145=1,'Tracker&amp;Invoice'!A4191,C4144)</f>
        <v>BQ-212</v>
      </c>
      <c r="D4145" t="str">
        <f>IF(LEFT(TRIM('Tracker&amp;Invoice'!B4191),9)="INVOICE #","INVOICE",IF(TRIM('Tracker&amp;Invoice'!B4191)="Overall Completion INVOICE","OVERALL",""))</f>
        <v/>
      </c>
      <c r="E4145" t="str">
        <f>IF(D4145="INVOICE",VALUE(MID(TRIM('Tracker&amp;Invoice'!B4191),10,10)),"")</f>
        <v/>
      </c>
      <c r="F4145">
        <f>IF(B4145=1,IFERROR(LOOKUP(2,1/('Tracker&amp;Invoice'!$H4191:$AC4191&lt;&gt;""),COLUMN('Tracker&amp;Invoice'!$H4191:$AC4191)),8),F4144)</f>
        <v>14</v>
      </c>
      <c r="G4145">
        <f>IF(D4145="OVERALL",IFERROR(LOOKUP(2,1/('Tracker&amp;Invoice'!$H4191:$AC4191&lt;&gt;""),COLUMN('Tracker&amp;Invoice'!$H4191:$AC4191)),8),G4146)</f>
        <v>15</v>
      </c>
      <c r="H4145">
        <f t="shared" si="128"/>
        <v>15</v>
      </c>
      <c r="I4145" s="29">
        <f>IF(D4145="INVOICE",SUM('Tracker&amp;Invoice'!$H4191:INDEX('Tracker&amp;Invoice'!$A4191:$AC4191,1,H4145)),0)</f>
        <v>0</v>
      </c>
      <c r="J4145" s="29">
        <f>IF(D4145="OVERALL",SUM('Tracker&amp;Invoice'!$H4191:$AC4191),0)</f>
        <v>0</v>
      </c>
    </row>
    <row r="4146" spans="1:10">
      <c r="A4146" t="e">
        <f t="shared" si="129"/>
        <v>#REF!</v>
      </c>
      <c r="B4146">
        <f>IF(AND('Tracker&amp;Invoice'!A4192&lt;&gt;"",'Tracker&amp;Invoice'!A4192&lt;&gt;"ITEM",'Tracker&amp;Invoice'!A4190="ITEM"),1,0)</f>
        <v>0</v>
      </c>
      <c r="C4146" t="str">
        <f>IF(B4146=1,'Tracker&amp;Invoice'!A4192,C4145)</f>
        <v>BQ-212</v>
      </c>
      <c r="D4146" t="str">
        <f>IF(LEFT(TRIM('Tracker&amp;Invoice'!B4192),9)="INVOICE #","INVOICE",IF(TRIM('Tracker&amp;Invoice'!B4192)="Overall Completion INVOICE","OVERALL",""))</f>
        <v/>
      </c>
      <c r="E4146" t="str">
        <f>IF(D4146="INVOICE",VALUE(MID(TRIM('Tracker&amp;Invoice'!B4192),10,10)),"")</f>
        <v/>
      </c>
      <c r="F4146">
        <f>IF(B4146=1,IFERROR(LOOKUP(2,1/('Tracker&amp;Invoice'!$H4192:$AC4192&lt;&gt;""),COLUMN('Tracker&amp;Invoice'!$H4192:$AC4192)),8),F4145)</f>
        <v>14</v>
      </c>
      <c r="G4146">
        <f>IF(D4146="OVERALL",IFERROR(LOOKUP(2,1/('Tracker&amp;Invoice'!$H4192:$AC4192&lt;&gt;""),COLUMN('Tracker&amp;Invoice'!$H4192:$AC4192)),8),G4147)</f>
        <v>15</v>
      </c>
      <c r="H4146">
        <f t="shared" si="128"/>
        <v>15</v>
      </c>
      <c r="I4146" s="29">
        <f>IF(D4146="INVOICE",SUM('Tracker&amp;Invoice'!$H4192:INDEX('Tracker&amp;Invoice'!$A4192:$AC4192,1,H4146)),0)</f>
        <v>0</v>
      </c>
      <c r="J4146" s="29">
        <f>IF(D4146="OVERALL",SUM('Tracker&amp;Invoice'!$H4192:$AC4192),0)</f>
        <v>0</v>
      </c>
    </row>
    <row r="4147" spans="1:10">
      <c r="A4147" t="e">
        <f t="shared" si="129"/>
        <v>#REF!</v>
      </c>
      <c r="B4147">
        <f>IF(AND('Tracker&amp;Invoice'!A4193&lt;&gt;"",'Tracker&amp;Invoice'!A4193&lt;&gt;"ITEM",'Tracker&amp;Invoice'!A4191="ITEM"),1,0)</f>
        <v>0</v>
      </c>
      <c r="C4147" t="str">
        <f>IF(B4147=1,'Tracker&amp;Invoice'!A4193,C4146)</f>
        <v>BQ-212</v>
      </c>
      <c r="D4147" t="str">
        <f>IF(LEFT(TRIM('Tracker&amp;Invoice'!B4193),9)="INVOICE #","INVOICE",IF(TRIM('Tracker&amp;Invoice'!B4193)="Overall Completion INVOICE","OVERALL",""))</f>
        <v/>
      </c>
      <c r="E4147" t="str">
        <f>IF(D4147="INVOICE",VALUE(MID(TRIM('Tracker&amp;Invoice'!B4193),10,10)),"")</f>
        <v/>
      </c>
      <c r="F4147">
        <f>IF(B4147=1,IFERROR(LOOKUP(2,1/('Tracker&amp;Invoice'!$H4193:$AC4193&lt;&gt;""),COLUMN('Tracker&amp;Invoice'!$H4193:$AC4193)),8),F4146)</f>
        <v>14</v>
      </c>
      <c r="G4147">
        <f>IF(D4147="OVERALL",IFERROR(LOOKUP(2,1/('Tracker&amp;Invoice'!$H4193:$AC4193&lt;&gt;""),COLUMN('Tracker&amp;Invoice'!$H4193:$AC4193)),8),G4148)</f>
        <v>15</v>
      </c>
      <c r="H4147">
        <f t="shared" si="128"/>
        <v>15</v>
      </c>
      <c r="I4147" s="29">
        <f>IF(D4147="INVOICE",SUM('Tracker&amp;Invoice'!$H4193:INDEX('Tracker&amp;Invoice'!$A4193:$AC4193,1,H4147)),0)</f>
        <v>0</v>
      </c>
      <c r="J4147" s="29">
        <f>IF(D4147="OVERALL",SUM('Tracker&amp;Invoice'!$H4193:$AC4193),0)</f>
        <v>0</v>
      </c>
    </row>
    <row r="4148" spans="1:10">
      <c r="A4148" t="e">
        <f t="shared" si="129"/>
        <v>#REF!</v>
      </c>
      <c r="B4148">
        <f>IF(AND('Tracker&amp;Invoice'!A4194&lt;&gt;"",'Tracker&amp;Invoice'!A4194&lt;&gt;"ITEM",'Tracker&amp;Invoice'!A4192="ITEM"),1,0)</f>
        <v>0</v>
      </c>
      <c r="C4148" t="str">
        <f>IF(B4148=1,'Tracker&amp;Invoice'!A4194,C4147)</f>
        <v>BQ-212</v>
      </c>
      <c r="D4148" t="str">
        <f>IF(LEFT(TRIM('Tracker&amp;Invoice'!B4194),9)="INVOICE #","INVOICE",IF(TRIM('Tracker&amp;Invoice'!B4194)="Overall Completion INVOICE","OVERALL",""))</f>
        <v/>
      </c>
      <c r="E4148" t="str">
        <f>IF(D4148="INVOICE",VALUE(MID(TRIM('Tracker&amp;Invoice'!B4194),10,10)),"")</f>
        <v/>
      </c>
      <c r="F4148">
        <f>IF(B4148=1,IFERROR(LOOKUP(2,1/('Tracker&amp;Invoice'!$H4194:$AC4194&lt;&gt;""),COLUMN('Tracker&amp;Invoice'!$H4194:$AC4194)),8),F4147)</f>
        <v>14</v>
      </c>
      <c r="G4148">
        <f>IF(D4148="OVERALL",IFERROR(LOOKUP(2,1/('Tracker&amp;Invoice'!$H4194:$AC4194&lt;&gt;""),COLUMN('Tracker&amp;Invoice'!$H4194:$AC4194)),8),G4149)</f>
        <v>15</v>
      </c>
      <c r="H4148">
        <f t="shared" si="128"/>
        <v>15</v>
      </c>
      <c r="I4148" s="29">
        <f>IF(D4148="INVOICE",SUM('Tracker&amp;Invoice'!$H4194:INDEX('Tracker&amp;Invoice'!$A4194:$AC4194,1,H4148)),0)</f>
        <v>0</v>
      </c>
      <c r="J4148" s="29">
        <f>IF(D4148="OVERALL",SUM('Tracker&amp;Invoice'!$H4194:$AC4194),0)</f>
        <v>0</v>
      </c>
    </row>
    <row r="4149" spans="1:10">
      <c r="A4149" t="e">
        <f t="shared" si="129"/>
        <v>#REF!</v>
      </c>
      <c r="B4149">
        <f>IF(AND('Tracker&amp;Invoice'!A4195&lt;&gt;"",'Tracker&amp;Invoice'!A4195&lt;&gt;"ITEM",'Tracker&amp;Invoice'!A4193="ITEM"),1,0)</f>
        <v>0</v>
      </c>
      <c r="C4149" t="str">
        <f>IF(B4149=1,'Tracker&amp;Invoice'!A4195,C4148)</f>
        <v>BQ-212</v>
      </c>
      <c r="D4149" t="str">
        <f>IF(LEFT(TRIM('Tracker&amp;Invoice'!B4195),9)="INVOICE #","INVOICE",IF(TRIM('Tracker&amp;Invoice'!B4195)="Overall Completion INVOICE","OVERALL",""))</f>
        <v/>
      </c>
      <c r="E4149" t="str">
        <f>IF(D4149="INVOICE",VALUE(MID(TRIM('Tracker&amp;Invoice'!B4195),10,10)),"")</f>
        <v/>
      </c>
      <c r="F4149">
        <f>IF(B4149=1,IFERROR(LOOKUP(2,1/('Tracker&amp;Invoice'!$H4195:$AC4195&lt;&gt;""),COLUMN('Tracker&amp;Invoice'!$H4195:$AC4195)),8),F4148)</f>
        <v>14</v>
      </c>
      <c r="G4149">
        <f>IF(D4149="OVERALL",IFERROR(LOOKUP(2,1/('Tracker&amp;Invoice'!$H4195:$AC4195&lt;&gt;""),COLUMN('Tracker&amp;Invoice'!$H4195:$AC4195)),8),G4150)</f>
        <v>15</v>
      </c>
      <c r="H4149">
        <f t="shared" si="128"/>
        <v>15</v>
      </c>
      <c r="I4149" s="29">
        <f>IF(D4149="INVOICE",SUM('Tracker&amp;Invoice'!$H4195:INDEX('Tracker&amp;Invoice'!$A4195:$AC4195,1,H4149)),0)</f>
        <v>0</v>
      </c>
      <c r="J4149" s="29">
        <f>IF(D4149="OVERALL",SUM('Tracker&amp;Invoice'!$H4195:$AC4195),0)</f>
        <v>0</v>
      </c>
    </row>
    <row r="4150" spans="1:10">
      <c r="A4150" t="e">
        <f t="shared" si="129"/>
        <v>#REF!</v>
      </c>
      <c r="B4150">
        <f>IF(AND('Tracker&amp;Invoice'!A4196&lt;&gt;"",'Tracker&amp;Invoice'!A4196&lt;&gt;"ITEM",'Tracker&amp;Invoice'!A4194="ITEM"),1,0)</f>
        <v>0</v>
      </c>
      <c r="C4150" t="str">
        <f>IF(B4150=1,'Tracker&amp;Invoice'!A4196,C4149)</f>
        <v>BQ-212</v>
      </c>
      <c r="D4150" t="str">
        <f>IF(LEFT(TRIM('Tracker&amp;Invoice'!B4196),9)="INVOICE #","INVOICE",IF(TRIM('Tracker&amp;Invoice'!B4196)="Overall Completion INVOICE","OVERALL",""))</f>
        <v/>
      </c>
      <c r="E4150" t="str">
        <f>IF(D4150="INVOICE",VALUE(MID(TRIM('Tracker&amp;Invoice'!B4196),10,10)),"")</f>
        <v/>
      </c>
      <c r="F4150">
        <f>IF(B4150=1,IFERROR(LOOKUP(2,1/('Tracker&amp;Invoice'!$H4196:$AC4196&lt;&gt;""),COLUMN('Tracker&amp;Invoice'!$H4196:$AC4196)),8),F4149)</f>
        <v>14</v>
      </c>
      <c r="G4150">
        <f>IF(D4150="OVERALL",IFERROR(LOOKUP(2,1/('Tracker&amp;Invoice'!$H4196:$AC4196&lt;&gt;""),COLUMN('Tracker&amp;Invoice'!$H4196:$AC4196)),8),G4151)</f>
        <v>15</v>
      </c>
      <c r="H4150">
        <f t="shared" si="128"/>
        <v>15</v>
      </c>
      <c r="I4150" s="29">
        <f>IF(D4150="INVOICE",SUM('Tracker&amp;Invoice'!$H4196:INDEX('Tracker&amp;Invoice'!$A4196:$AC4196,1,H4150)),0)</f>
        <v>0</v>
      </c>
      <c r="J4150" s="29">
        <f>IF(D4150="OVERALL",SUM('Tracker&amp;Invoice'!$H4196:$AC4196),0)</f>
        <v>0</v>
      </c>
    </row>
    <row r="4151" spans="1:10">
      <c r="A4151" t="e">
        <f t="shared" si="129"/>
        <v>#REF!</v>
      </c>
      <c r="B4151">
        <f>IF(AND('Tracker&amp;Invoice'!A4197&lt;&gt;"",'Tracker&amp;Invoice'!A4197&lt;&gt;"ITEM",'Tracker&amp;Invoice'!A4195="ITEM"),1,0)</f>
        <v>0</v>
      </c>
      <c r="C4151" t="str">
        <f>IF(B4151=1,'Tracker&amp;Invoice'!A4197,C4150)</f>
        <v>BQ-212</v>
      </c>
      <c r="D4151" t="str">
        <f>IF(LEFT(TRIM('Tracker&amp;Invoice'!B4197),9)="INVOICE #","INVOICE",IF(TRIM('Tracker&amp;Invoice'!B4197)="Overall Completion INVOICE","OVERALL",""))</f>
        <v/>
      </c>
      <c r="E4151" t="str">
        <f>IF(D4151="INVOICE",VALUE(MID(TRIM('Tracker&amp;Invoice'!B4197),10,10)),"")</f>
        <v/>
      </c>
      <c r="F4151">
        <f>IF(B4151=1,IFERROR(LOOKUP(2,1/('Tracker&amp;Invoice'!$H4197:$AC4197&lt;&gt;""),COLUMN('Tracker&amp;Invoice'!$H4197:$AC4197)),8),F4150)</f>
        <v>14</v>
      </c>
      <c r="G4151">
        <f>IF(D4151="OVERALL",IFERROR(LOOKUP(2,1/('Tracker&amp;Invoice'!$H4197:$AC4197&lt;&gt;""),COLUMN('Tracker&amp;Invoice'!$H4197:$AC4197)),8),G4152)</f>
        <v>15</v>
      </c>
      <c r="H4151">
        <f t="shared" si="128"/>
        <v>15</v>
      </c>
      <c r="I4151" s="29">
        <f>IF(D4151="INVOICE",SUM('Tracker&amp;Invoice'!$H4197:INDEX('Tracker&amp;Invoice'!$A4197:$AC4197,1,H4151)),0)</f>
        <v>0</v>
      </c>
      <c r="J4151" s="29">
        <f>IF(D4151="OVERALL",SUM('Tracker&amp;Invoice'!$H4197:$AC4197),0)</f>
        <v>0</v>
      </c>
    </row>
    <row r="4152" spans="1:10">
      <c r="A4152" t="e">
        <f t="shared" si="129"/>
        <v>#REF!</v>
      </c>
      <c r="B4152">
        <f>IF(AND('Tracker&amp;Invoice'!A4198&lt;&gt;"",'Tracker&amp;Invoice'!A4198&lt;&gt;"ITEM",'Tracker&amp;Invoice'!A4196="ITEM"),1,0)</f>
        <v>0</v>
      </c>
      <c r="C4152" t="str">
        <f>IF(B4152=1,'Tracker&amp;Invoice'!A4198,C4151)</f>
        <v>BQ-212</v>
      </c>
      <c r="D4152" t="str">
        <f>IF(LEFT(TRIM('Tracker&amp;Invoice'!B4198),9)="INVOICE #","INVOICE",IF(TRIM('Tracker&amp;Invoice'!B4198)="Overall Completion INVOICE","OVERALL",""))</f>
        <v>OVERALL</v>
      </c>
      <c r="E4152" t="str">
        <f>IF(D4152="INVOICE",VALUE(MID(TRIM('Tracker&amp;Invoice'!B4198),10,10)),"")</f>
        <v/>
      </c>
      <c r="F4152">
        <f>IF(B4152=1,IFERROR(LOOKUP(2,1/('Tracker&amp;Invoice'!$H4198:$AC4198&lt;&gt;""),COLUMN('Tracker&amp;Invoice'!$H4198:$AC4198)),8),F4151)</f>
        <v>14</v>
      </c>
      <c r="G4152">
        <f>IF(D4152="OVERALL",IFERROR(LOOKUP(2,1/('Tracker&amp;Invoice'!$H4198:$AC4198&lt;&gt;""),COLUMN('Tracker&amp;Invoice'!$H4198:$AC4198)),8),G4153)</f>
        <v>15</v>
      </c>
      <c r="H4152">
        <f t="shared" si="128"/>
        <v>15</v>
      </c>
      <c r="I4152" s="29">
        <f>IF(D4152="INVOICE",SUM('Tracker&amp;Invoice'!$H4198:INDEX('Tracker&amp;Invoice'!$A4198:$AC4198,1,H4152)),0)</f>
        <v>0</v>
      </c>
      <c r="J4152" s="29">
        <f>IF(D4152="OVERALL",SUM('Tracker&amp;Invoice'!$H4198:$AC4198),0)</f>
        <v>16800</v>
      </c>
    </row>
    <row r="4153" spans="1:10">
      <c r="A4153" t="e">
        <f t="shared" si="129"/>
        <v>#REF!</v>
      </c>
      <c r="B4153">
        <f>IF(AND('Tracker&amp;Invoice'!A4199&lt;&gt;"",'Tracker&amp;Invoice'!A4199&lt;&gt;"ITEM",'Tracker&amp;Invoice'!A4197="ITEM"),1,0)</f>
        <v>0</v>
      </c>
      <c r="C4153" t="str">
        <f>IF(B4153=1,'Tracker&amp;Invoice'!A4199,C4152)</f>
        <v>BQ-212</v>
      </c>
      <c r="D4153" t="str">
        <f>IF(LEFT(TRIM('Tracker&amp;Invoice'!B4199),9)="INVOICE #","INVOICE",IF(TRIM('Tracker&amp;Invoice'!B4199)="Overall Completion INVOICE","OVERALL",""))</f>
        <v/>
      </c>
      <c r="E4153" t="str">
        <f>IF(D4153="INVOICE",VALUE(MID(TRIM('Tracker&amp;Invoice'!B4199),10,10)),"")</f>
        <v/>
      </c>
      <c r="F4153">
        <f>IF(B4153=1,IFERROR(LOOKUP(2,1/('Tracker&amp;Invoice'!$H4199:$AC4199&lt;&gt;""),COLUMN('Tracker&amp;Invoice'!$H4199:$AC4199)),8),F4152)</f>
        <v>14</v>
      </c>
      <c r="G4153">
        <f>IF(D4153="OVERALL",IFERROR(LOOKUP(2,1/('Tracker&amp;Invoice'!$H4199:$AC4199&lt;&gt;""),COLUMN('Tracker&amp;Invoice'!$H4199:$AC4199)),8),G4154)</f>
        <v>15</v>
      </c>
      <c r="H4153">
        <f t="shared" si="128"/>
        <v>15</v>
      </c>
      <c r="I4153" s="29">
        <f>IF(D4153="INVOICE",SUM('Tracker&amp;Invoice'!$H4199:INDEX('Tracker&amp;Invoice'!$A4199:$AC4199,1,H4153)),0)</f>
        <v>0</v>
      </c>
      <c r="J4153" s="29">
        <f>IF(D4153="OVERALL",SUM('Tracker&amp;Invoice'!$H4199:$AC4199),0)</f>
        <v>0</v>
      </c>
    </row>
    <row r="4154" spans="1:10">
      <c r="A4154" t="e">
        <f t="shared" si="129"/>
        <v>#REF!</v>
      </c>
      <c r="B4154">
        <f>IF(AND('Tracker&amp;Invoice'!A4200&lt;&gt;"",'Tracker&amp;Invoice'!A4200&lt;&gt;"ITEM",'Tracker&amp;Invoice'!A4198="ITEM"),1,0)</f>
        <v>0</v>
      </c>
      <c r="C4154" t="str">
        <f>IF(B4154=1,'Tracker&amp;Invoice'!A4200,C4153)</f>
        <v>BQ-212</v>
      </c>
      <c r="D4154" t="str">
        <f>IF(LEFT(TRIM('Tracker&amp;Invoice'!B4200),9)="INVOICE #","INVOICE",IF(TRIM('Tracker&amp;Invoice'!B4200)="Overall Completion INVOICE","OVERALL",""))</f>
        <v/>
      </c>
      <c r="E4154" t="str">
        <f>IF(D4154="INVOICE",VALUE(MID(TRIM('Tracker&amp;Invoice'!B4200),10,10)),"")</f>
        <v/>
      </c>
      <c r="F4154">
        <f>IF(B4154=1,IFERROR(LOOKUP(2,1/('Tracker&amp;Invoice'!$H4200:$AC4200&lt;&gt;""),COLUMN('Tracker&amp;Invoice'!$H4200:$AC4200)),8),F4153)</f>
        <v>14</v>
      </c>
      <c r="G4154">
        <f>IF(D4154="OVERALL",IFERROR(LOOKUP(2,1/('Tracker&amp;Invoice'!$H4200:$AC4200&lt;&gt;""),COLUMN('Tracker&amp;Invoice'!$H4200:$AC4200)),8),G4155)</f>
        <v>15</v>
      </c>
      <c r="H4154">
        <f t="shared" si="128"/>
        <v>15</v>
      </c>
      <c r="I4154" s="29">
        <f>IF(D4154="INVOICE",SUM('Tracker&amp;Invoice'!$H4200:INDEX('Tracker&amp;Invoice'!$A4200:$AC4200,1,H4154)),0)</f>
        <v>0</v>
      </c>
      <c r="J4154" s="29">
        <f>IF(D4154="OVERALL",SUM('Tracker&amp;Invoice'!$H4200:$AC4200),0)</f>
        <v>0</v>
      </c>
    </row>
    <row r="4155" spans="1:10">
      <c r="A4155" t="e">
        <f t="shared" si="129"/>
        <v>#REF!</v>
      </c>
      <c r="B4155">
        <f>IF(AND('Tracker&amp;Invoice'!A4201&lt;&gt;"",'Tracker&amp;Invoice'!A4201&lt;&gt;"ITEM",'Tracker&amp;Invoice'!A4199="ITEM"),1,0)</f>
        <v>0</v>
      </c>
      <c r="C4155" t="str">
        <f>IF(B4155=1,'Tracker&amp;Invoice'!A4201,C4154)</f>
        <v>BQ-212</v>
      </c>
      <c r="D4155" t="str">
        <f>IF(LEFT(TRIM('Tracker&amp;Invoice'!B4201),9)="INVOICE #","INVOICE",IF(TRIM('Tracker&amp;Invoice'!B4201)="Overall Completion INVOICE","OVERALL",""))</f>
        <v/>
      </c>
      <c r="E4155" t="str">
        <f>IF(D4155="INVOICE",VALUE(MID(TRIM('Tracker&amp;Invoice'!B4201),10,10)),"")</f>
        <v/>
      </c>
      <c r="F4155">
        <f>IF(B4155=1,IFERROR(LOOKUP(2,1/('Tracker&amp;Invoice'!$H4201:$AC4201&lt;&gt;""),COLUMN('Tracker&amp;Invoice'!$H4201:$AC4201)),8),F4154)</f>
        <v>14</v>
      </c>
      <c r="G4155">
        <f>IF(D4155="OVERALL",IFERROR(LOOKUP(2,1/('Tracker&amp;Invoice'!$H4201:$AC4201&lt;&gt;""),COLUMN('Tracker&amp;Invoice'!$H4201:$AC4201)),8),G4156)</f>
        <v>15</v>
      </c>
      <c r="H4155">
        <f t="shared" si="128"/>
        <v>15</v>
      </c>
      <c r="I4155" s="29">
        <f>IF(D4155="INVOICE",SUM('Tracker&amp;Invoice'!$H4201:INDEX('Tracker&amp;Invoice'!$A4201:$AC4201,1,H4155)),0)</f>
        <v>0</v>
      </c>
      <c r="J4155" s="29">
        <f>IF(D4155="OVERALL",SUM('Tracker&amp;Invoice'!$H4201:$AC4201),0)</f>
        <v>0</v>
      </c>
    </row>
    <row r="4156" spans="1:10">
      <c r="A4156" t="e">
        <f t="shared" si="129"/>
        <v>#REF!</v>
      </c>
      <c r="B4156">
        <f>IF(AND('Tracker&amp;Invoice'!A4202&lt;&gt;"",'Tracker&amp;Invoice'!A4202&lt;&gt;"ITEM",'Tracker&amp;Invoice'!A4200="ITEM"),1,0)</f>
        <v>0</v>
      </c>
      <c r="C4156" t="str">
        <f>IF(B4156=1,'Tracker&amp;Invoice'!A4202,C4155)</f>
        <v>BQ-212</v>
      </c>
      <c r="D4156" t="str">
        <f>IF(LEFT(TRIM('Tracker&amp;Invoice'!B4202),9)="INVOICE #","INVOICE",IF(TRIM('Tracker&amp;Invoice'!B4202)="Overall Completion INVOICE","OVERALL",""))</f>
        <v/>
      </c>
      <c r="E4156" t="str">
        <f>IF(D4156="INVOICE",VALUE(MID(TRIM('Tracker&amp;Invoice'!B4202),10,10)),"")</f>
        <v/>
      </c>
      <c r="F4156">
        <f>IF(B4156=1,IFERROR(LOOKUP(2,1/('Tracker&amp;Invoice'!$H4202:$AC4202&lt;&gt;""),COLUMN('Tracker&amp;Invoice'!$H4202:$AC4202)),8),F4155)</f>
        <v>14</v>
      </c>
      <c r="G4156">
        <f>IF(D4156="OVERALL",IFERROR(LOOKUP(2,1/('Tracker&amp;Invoice'!$H4202:$AC4202&lt;&gt;""),COLUMN('Tracker&amp;Invoice'!$H4202:$AC4202)),8),G4157)</f>
        <v>15</v>
      </c>
      <c r="H4156">
        <f t="shared" si="128"/>
        <v>15</v>
      </c>
      <c r="I4156" s="29">
        <f>IF(D4156="INVOICE",SUM('Tracker&amp;Invoice'!$H4202:INDEX('Tracker&amp;Invoice'!$A4202:$AC4202,1,H4156)),0)</f>
        <v>0</v>
      </c>
      <c r="J4156" s="29">
        <f>IF(D4156="OVERALL",SUM('Tracker&amp;Invoice'!$H4202:$AC4202),0)</f>
        <v>0</v>
      </c>
    </row>
    <row r="4157" spans="1:10">
      <c r="A4157" t="e">
        <f t="shared" si="129"/>
        <v>#REF!</v>
      </c>
      <c r="B4157">
        <f>IF(AND('Tracker&amp;Invoice'!A4203&lt;&gt;"",'Tracker&amp;Invoice'!A4203&lt;&gt;"ITEM",'Tracker&amp;Invoice'!A4201="ITEM"),1,0)</f>
        <v>0</v>
      </c>
      <c r="C4157" t="str">
        <f>IF(B4157=1,'Tracker&amp;Invoice'!A4203,C4156)</f>
        <v>BQ-212</v>
      </c>
      <c r="D4157" t="str">
        <f>IF(LEFT(TRIM('Tracker&amp;Invoice'!B4203),9)="INVOICE #","INVOICE",IF(TRIM('Tracker&amp;Invoice'!B4203)="Overall Completion INVOICE","OVERALL",""))</f>
        <v/>
      </c>
      <c r="E4157" t="str">
        <f>IF(D4157="INVOICE",VALUE(MID(TRIM('Tracker&amp;Invoice'!B4203),10,10)),"")</f>
        <v/>
      </c>
      <c r="F4157">
        <f>IF(B4157=1,IFERROR(LOOKUP(2,1/('Tracker&amp;Invoice'!$H4203:$AC4203&lt;&gt;""),COLUMN('Tracker&amp;Invoice'!$H4203:$AC4203)),8),F4156)</f>
        <v>14</v>
      </c>
      <c r="G4157">
        <f>IF(D4157="OVERALL",IFERROR(LOOKUP(2,1/('Tracker&amp;Invoice'!$H4203:$AC4203&lt;&gt;""),COLUMN('Tracker&amp;Invoice'!$H4203:$AC4203)),8),G4158)</f>
        <v>15</v>
      </c>
      <c r="H4157">
        <f t="shared" si="128"/>
        <v>15</v>
      </c>
      <c r="I4157" s="29">
        <f>IF(D4157="INVOICE",SUM('Tracker&amp;Invoice'!$H4203:INDEX('Tracker&amp;Invoice'!$A4203:$AC4203,1,H4157)),0)</f>
        <v>0</v>
      </c>
      <c r="J4157" s="29">
        <f>IF(D4157="OVERALL",SUM('Tracker&amp;Invoice'!$H4203:$AC4203),0)</f>
        <v>0</v>
      </c>
    </row>
    <row r="4158" spans="1:10">
      <c r="A4158" t="e">
        <f t="shared" si="129"/>
        <v>#REF!</v>
      </c>
      <c r="B4158">
        <f>IF(AND('Tracker&amp;Invoice'!A4204&lt;&gt;"",'Tracker&amp;Invoice'!A4204&lt;&gt;"ITEM",'Tracker&amp;Invoice'!A4202="ITEM"),1,0)</f>
        <v>0</v>
      </c>
      <c r="C4158" t="str">
        <f>IF(B4158=1,'Tracker&amp;Invoice'!A4204,C4157)</f>
        <v>BQ-212</v>
      </c>
      <c r="D4158" t="str">
        <f>IF(LEFT(TRIM('Tracker&amp;Invoice'!B4204),9)="INVOICE #","INVOICE",IF(TRIM('Tracker&amp;Invoice'!B4204)="Overall Completion INVOICE","OVERALL",""))</f>
        <v/>
      </c>
      <c r="E4158" t="str">
        <f>IF(D4158="INVOICE",VALUE(MID(TRIM('Tracker&amp;Invoice'!B4204),10,10)),"")</f>
        <v/>
      </c>
      <c r="F4158">
        <f>IF(B4158=1,IFERROR(LOOKUP(2,1/('Tracker&amp;Invoice'!$H4204:$AC4204&lt;&gt;""),COLUMN('Tracker&amp;Invoice'!$H4204:$AC4204)),8),F4157)</f>
        <v>14</v>
      </c>
      <c r="G4158">
        <f>IF(D4158="OVERALL",IFERROR(LOOKUP(2,1/('Tracker&amp;Invoice'!$H4204:$AC4204&lt;&gt;""),COLUMN('Tracker&amp;Invoice'!$H4204:$AC4204)),8),G4159)</f>
        <v>15</v>
      </c>
      <c r="H4158">
        <f t="shared" si="128"/>
        <v>15</v>
      </c>
      <c r="I4158" s="29">
        <f>IF(D4158="INVOICE",SUM('Tracker&amp;Invoice'!$H4204:INDEX('Tracker&amp;Invoice'!$A4204:$AC4204,1,H4158)),0)</f>
        <v>0</v>
      </c>
      <c r="J4158" s="29">
        <f>IF(D4158="OVERALL",SUM('Tracker&amp;Invoice'!$H4204:$AC4204),0)</f>
        <v>0</v>
      </c>
    </row>
    <row r="4159" spans="1:10">
      <c r="A4159" t="e">
        <f t="shared" si="129"/>
        <v>#REF!</v>
      </c>
      <c r="B4159">
        <f>IF(AND('Tracker&amp;Invoice'!A4205&lt;&gt;"",'Tracker&amp;Invoice'!A4205&lt;&gt;"ITEM",'Tracker&amp;Invoice'!A4203="ITEM"),1,0)</f>
        <v>0</v>
      </c>
      <c r="C4159" t="str">
        <f>IF(B4159=1,'Tracker&amp;Invoice'!A4205,C4158)</f>
        <v>BQ-212</v>
      </c>
      <c r="D4159" t="str">
        <f>IF(LEFT(TRIM('Tracker&amp;Invoice'!B4205),9)="INVOICE #","INVOICE",IF(TRIM('Tracker&amp;Invoice'!B4205)="Overall Completion INVOICE","OVERALL",""))</f>
        <v/>
      </c>
      <c r="E4159" t="str">
        <f>IF(D4159="INVOICE",VALUE(MID(TRIM('Tracker&amp;Invoice'!B4205),10,10)),"")</f>
        <v/>
      </c>
      <c r="F4159">
        <f>IF(B4159=1,IFERROR(LOOKUP(2,1/('Tracker&amp;Invoice'!$H4205:$AC4205&lt;&gt;""),COLUMN('Tracker&amp;Invoice'!$H4205:$AC4205)),8),F4158)</f>
        <v>14</v>
      </c>
      <c r="G4159">
        <f>IF(D4159="OVERALL",IFERROR(LOOKUP(2,1/('Tracker&amp;Invoice'!$H4205:$AC4205&lt;&gt;""),COLUMN('Tracker&amp;Invoice'!$H4205:$AC4205)),8),G4160)</f>
        <v>15</v>
      </c>
      <c r="H4159">
        <f t="shared" si="128"/>
        <v>15</v>
      </c>
      <c r="I4159" s="29">
        <f>IF(D4159="INVOICE",SUM('Tracker&amp;Invoice'!$H4205:INDEX('Tracker&amp;Invoice'!$A4205:$AC4205,1,H4159)),0)</f>
        <v>0</v>
      </c>
      <c r="J4159" s="29">
        <f>IF(D4159="OVERALL",SUM('Tracker&amp;Invoice'!$H4205:$AC4205),0)</f>
        <v>0</v>
      </c>
    </row>
    <row r="4160" spans="1:10">
      <c r="A4160" t="e">
        <f t="shared" si="129"/>
        <v>#REF!</v>
      </c>
      <c r="B4160">
        <f>IF(AND('Tracker&amp;Invoice'!A4206&lt;&gt;"",'Tracker&amp;Invoice'!A4206&lt;&gt;"ITEM",'Tracker&amp;Invoice'!A4204="ITEM"),1,0)</f>
        <v>0</v>
      </c>
      <c r="C4160" t="str">
        <f>IF(B4160=1,'Tracker&amp;Invoice'!A4206,C4159)</f>
        <v>BQ-212</v>
      </c>
      <c r="D4160" t="str">
        <f>IF(LEFT(TRIM('Tracker&amp;Invoice'!B4206),9)="INVOICE #","INVOICE",IF(TRIM('Tracker&amp;Invoice'!B4206)="Overall Completion INVOICE","OVERALL",""))</f>
        <v/>
      </c>
      <c r="E4160" t="str">
        <f>IF(D4160="INVOICE",VALUE(MID(TRIM('Tracker&amp;Invoice'!B4206),10,10)),"")</f>
        <v/>
      </c>
      <c r="F4160">
        <f>IF(B4160=1,IFERROR(LOOKUP(2,1/('Tracker&amp;Invoice'!$H4206:$AC4206&lt;&gt;""),COLUMN('Tracker&amp;Invoice'!$H4206:$AC4206)),8),F4159)</f>
        <v>14</v>
      </c>
      <c r="G4160">
        <f>IF(D4160="OVERALL",IFERROR(LOOKUP(2,1/('Tracker&amp;Invoice'!$H4206:$AC4206&lt;&gt;""),COLUMN('Tracker&amp;Invoice'!$H4206:$AC4206)),8),G4161)</f>
        <v>15</v>
      </c>
      <c r="H4160">
        <f t="shared" si="128"/>
        <v>15</v>
      </c>
      <c r="I4160" s="29">
        <f>IF(D4160="INVOICE",SUM('Tracker&amp;Invoice'!$H4206:INDEX('Tracker&amp;Invoice'!$A4206:$AC4206,1,H4160)),0)</f>
        <v>0</v>
      </c>
      <c r="J4160" s="29">
        <f>IF(D4160="OVERALL",SUM('Tracker&amp;Invoice'!$H4206:$AC4206),0)</f>
        <v>0</v>
      </c>
    </row>
    <row r="4161" spans="1:10">
      <c r="A4161" t="e">
        <f t="shared" si="129"/>
        <v>#REF!</v>
      </c>
      <c r="B4161">
        <f>IF(AND('Tracker&amp;Invoice'!A4207&lt;&gt;"",'Tracker&amp;Invoice'!A4207&lt;&gt;"ITEM",'Tracker&amp;Invoice'!A4205="ITEM"),1,0)</f>
        <v>1</v>
      </c>
      <c r="C4161" t="str">
        <f>IF(B4161=1,'Tracker&amp;Invoice'!A4207,C4160)</f>
        <v>BQ-213</v>
      </c>
      <c r="D4161" t="str">
        <f>IF(LEFT(TRIM('Tracker&amp;Invoice'!B4207),9)="INVOICE #","INVOICE",IF(TRIM('Tracker&amp;Invoice'!B4207)="Overall Completion INVOICE","OVERALL",""))</f>
        <v/>
      </c>
      <c r="E4161" t="str">
        <f>IF(D4161="INVOICE",VALUE(MID(TRIM('Tracker&amp;Invoice'!B4207),10,10)),"")</f>
        <v/>
      </c>
      <c r="F4161">
        <f>IF(B4161=1,IFERROR(LOOKUP(2,1/('Tracker&amp;Invoice'!$H4207:$AC4207&lt;&gt;""),COLUMN('Tracker&amp;Invoice'!$H4207:$AC4207)),8),F4160)</f>
        <v>14</v>
      </c>
      <c r="G4161">
        <f>IF(D4161="OVERALL",IFERROR(LOOKUP(2,1/('Tracker&amp;Invoice'!$H4207:$AC4207&lt;&gt;""),COLUMN('Tracker&amp;Invoice'!$H4207:$AC4207)),8),G4162)</f>
        <v>15</v>
      </c>
      <c r="H4161">
        <f t="shared" si="128"/>
        <v>15</v>
      </c>
      <c r="I4161" s="29">
        <f>IF(D4161="INVOICE",SUM('Tracker&amp;Invoice'!$H4207:INDEX('Tracker&amp;Invoice'!$A4207:$AC4207,1,H4161)),0)</f>
        <v>0</v>
      </c>
      <c r="J4161" s="29">
        <f>IF(D4161="OVERALL",SUM('Tracker&amp;Invoice'!$H4207:$AC4207),0)</f>
        <v>0</v>
      </c>
    </row>
    <row r="4162" spans="1:10">
      <c r="A4162" t="e">
        <f t="shared" si="129"/>
        <v>#REF!</v>
      </c>
      <c r="B4162">
        <f>IF(AND('Tracker&amp;Invoice'!A4208&lt;&gt;"",'Tracker&amp;Invoice'!A4208&lt;&gt;"ITEM",'Tracker&amp;Invoice'!A4206="ITEM"),1,0)</f>
        <v>0</v>
      </c>
      <c r="C4162" t="str">
        <f>IF(B4162=1,'Tracker&amp;Invoice'!A4208,C4161)</f>
        <v>BQ-213</v>
      </c>
      <c r="D4162" t="str">
        <f>IF(LEFT(TRIM('Tracker&amp;Invoice'!B4208),9)="INVOICE #","INVOICE",IF(TRIM('Tracker&amp;Invoice'!B4208)="Overall Completion INVOICE","OVERALL",""))</f>
        <v/>
      </c>
      <c r="E4162" t="str">
        <f>IF(D4162="INVOICE",VALUE(MID(TRIM('Tracker&amp;Invoice'!B4208),10,10)),"")</f>
        <v/>
      </c>
      <c r="F4162">
        <f>IF(B4162=1,IFERROR(LOOKUP(2,1/('Tracker&amp;Invoice'!$H4208:$AC4208&lt;&gt;""),COLUMN('Tracker&amp;Invoice'!$H4208:$AC4208)),8),F4161)</f>
        <v>14</v>
      </c>
      <c r="G4162">
        <f>IF(D4162="OVERALL",IFERROR(LOOKUP(2,1/('Tracker&amp;Invoice'!$H4208:$AC4208&lt;&gt;""),COLUMN('Tracker&amp;Invoice'!$H4208:$AC4208)),8),G4163)</f>
        <v>15</v>
      </c>
      <c r="H4162">
        <f t="shared" si="128"/>
        <v>15</v>
      </c>
      <c r="I4162" s="29">
        <f>IF(D4162="INVOICE",SUM('Tracker&amp;Invoice'!$H4208:INDEX('Tracker&amp;Invoice'!$A4208:$AC4208,1,H4162)),0)</f>
        <v>0</v>
      </c>
      <c r="J4162" s="29">
        <f>IF(D4162="OVERALL",SUM('Tracker&amp;Invoice'!$H4208:$AC4208),0)</f>
        <v>0</v>
      </c>
    </row>
    <row r="4163" spans="1:10">
      <c r="A4163" t="e">
        <f t="shared" si="129"/>
        <v>#REF!</v>
      </c>
      <c r="B4163">
        <f>IF(AND('Tracker&amp;Invoice'!A4209&lt;&gt;"",'Tracker&amp;Invoice'!A4209&lt;&gt;"ITEM",'Tracker&amp;Invoice'!A4207="ITEM"),1,0)</f>
        <v>0</v>
      </c>
      <c r="C4163" t="str">
        <f>IF(B4163=1,'Tracker&amp;Invoice'!A4209,C4162)</f>
        <v>BQ-213</v>
      </c>
      <c r="D4163" t="str">
        <f>IF(LEFT(TRIM('Tracker&amp;Invoice'!B4209),9)="INVOICE #","INVOICE",IF(TRIM('Tracker&amp;Invoice'!B4209)="Overall Completion INVOICE","OVERALL",""))</f>
        <v/>
      </c>
      <c r="E4163" t="str">
        <f>IF(D4163="INVOICE",VALUE(MID(TRIM('Tracker&amp;Invoice'!B4209),10,10)),"")</f>
        <v/>
      </c>
      <c r="F4163">
        <f>IF(B4163=1,IFERROR(LOOKUP(2,1/('Tracker&amp;Invoice'!$H4209:$AC4209&lt;&gt;""),COLUMN('Tracker&amp;Invoice'!$H4209:$AC4209)),8),F4162)</f>
        <v>14</v>
      </c>
      <c r="G4163">
        <f>IF(D4163="OVERALL",IFERROR(LOOKUP(2,1/('Tracker&amp;Invoice'!$H4209:$AC4209&lt;&gt;""),COLUMN('Tracker&amp;Invoice'!$H4209:$AC4209)),8),G4164)</f>
        <v>15</v>
      </c>
      <c r="H4163">
        <f t="shared" ref="H4163:H4226" si="130">MAX(F4163,G4163)</f>
        <v>15</v>
      </c>
      <c r="I4163" s="29">
        <f>IF(D4163="INVOICE",SUM('Tracker&amp;Invoice'!$H4209:INDEX('Tracker&amp;Invoice'!$A4209:$AC4209,1,H4163)),0)</f>
        <v>0</v>
      </c>
      <c r="J4163" s="29">
        <f>IF(D4163="OVERALL",SUM('Tracker&amp;Invoice'!$H4209:$AC4209),0)</f>
        <v>0</v>
      </c>
    </row>
    <row r="4164" spans="1:10">
      <c r="A4164" t="e">
        <f t="shared" ref="A4164:A4227" si="131">A4163+B4164</f>
        <v>#REF!</v>
      </c>
      <c r="B4164">
        <f>IF(AND('Tracker&amp;Invoice'!A4210&lt;&gt;"",'Tracker&amp;Invoice'!A4210&lt;&gt;"ITEM",'Tracker&amp;Invoice'!A4208="ITEM"),1,0)</f>
        <v>0</v>
      </c>
      <c r="C4164" t="str">
        <f>IF(B4164=1,'Tracker&amp;Invoice'!A4210,C4163)</f>
        <v>BQ-213</v>
      </c>
      <c r="D4164" t="str">
        <f>IF(LEFT(TRIM('Tracker&amp;Invoice'!B4210),9)="INVOICE #","INVOICE",IF(TRIM('Tracker&amp;Invoice'!B4210)="Overall Completion INVOICE","OVERALL",""))</f>
        <v>INVOICE</v>
      </c>
      <c r="E4164">
        <f>IF(D4164="INVOICE",VALUE(MID(TRIM('Tracker&amp;Invoice'!B4210),10,10)),"")</f>
        <v>24</v>
      </c>
      <c r="F4164">
        <f>IF(B4164=1,IFERROR(LOOKUP(2,1/('Tracker&amp;Invoice'!$H4210:$AC4210&lt;&gt;""),COLUMN('Tracker&amp;Invoice'!$H4210:$AC4210)),8),F4163)</f>
        <v>14</v>
      </c>
      <c r="G4164">
        <f>IF(D4164="OVERALL",IFERROR(LOOKUP(2,1/('Tracker&amp;Invoice'!$H4210:$AC4210&lt;&gt;""),COLUMN('Tracker&amp;Invoice'!$H4210:$AC4210)),8),G4165)</f>
        <v>15</v>
      </c>
      <c r="H4164">
        <f t="shared" si="130"/>
        <v>15</v>
      </c>
      <c r="I4164" s="29">
        <f>IF(D4164="INVOICE",SUM('Tracker&amp;Invoice'!$H4210:INDEX('Tracker&amp;Invoice'!$A4210:$AC4210,1,H4164)),0)</f>
        <v>27720.000000000004</v>
      </c>
      <c r="J4164" s="29">
        <f>IF(D4164="OVERALL",SUM('Tracker&amp;Invoice'!$H4210:$AC4210),0)</f>
        <v>0</v>
      </c>
    </row>
    <row r="4165" spans="1:10">
      <c r="A4165" t="e">
        <f t="shared" si="131"/>
        <v>#REF!</v>
      </c>
      <c r="B4165">
        <f>IF(AND('Tracker&amp;Invoice'!A4211&lt;&gt;"",'Tracker&amp;Invoice'!A4211&lt;&gt;"ITEM",'Tracker&amp;Invoice'!A4209="ITEM"),1,0)</f>
        <v>0</v>
      </c>
      <c r="C4165" t="str">
        <f>IF(B4165=1,'Tracker&amp;Invoice'!A4211,C4164)</f>
        <v>BQ-213</v>
      </c>
      <c r="D4165" t="str">
        <f>IF(LEFT(TRIM('Tracker&amp;Invoice'!B4211),9)="INVOICE #","INVOICE",IF(TRIM('Tracker&amp;Invoice'!B4211)="Overall Completion INVOICE","OVERALL",""))</f>
        <v/>
      </c>
      <c r="E4165" t="str">
        <f>IF(D4165="INVOICE",VALUE(MID(TRIM('Tracker&amp;Invoice'!B4211),10,10)),"")</f>
        <v/>
      </c>
      <c r="F4165">
        <f>IF(B4165=1,IFERROR(LOOKUP(2,1/('Tracker&amp;Invoice'!$H4211:$AC4211&lt;&gt;""),COLUMN('Tracker&amp;Invoice'!$H4211:$AC4211)),8),F4164)</f>
        <v>14</v>
      </c>
      <c r="G4165">
        <f>IF(D4165="OVERALL",IFERROR(LOOKUP(2,1/('Tracker&amp;Invoice'!$H4211:$AC4211&lt;&gt;""),COLUMN('Tracker&amp;Invoice'!$H4211:$AC4211)),8),G4166)</f>
        <v>15</v>
      </c>
      <c r="H4165">
        <f t="shared" si="130"/>
        <v>15</v>
      </c>
      <c r="I4165" s="29">
        <f>IF(D4165="INVOICE",SUM('Tracker&amp;Invoice'!$H4211:INDEX('Tracker&amp;Invoice'!$A4211:$AC4211,1,H4165)),0)</f>
        <v>0</v>
      </c>
      <c r="J4165" s="29">
        <f>IF(D4165="OVERALL",SUM('Tracker&amp;Invoice'!$H4211:$AC4211),0)</f>
        <v>0</v>
      </c>
    </row>
    <row r="4166" spans="1:10">
      <c r="A4166" t="e">
        <f t="shared" si="131"/>
        <v>#REF!</v>
      </c>
      <c r="B4166">
        <f>IF(AND('Tracker&amp;Invoice'!A4212&lt;&gt;"",'Tracker&amp;Invoice'!A4212&lt;&gt;"ITEM",'Tracker&amp;Invoice'!A4210="ITEM"),1,0)</f>
        <v>0</v>
      </c>
      <c r="C4166" t="str">
        <f>IF(B4166=1,'Tracker&amp;Invoice'!A4212,C4165)</f>
        <v>BQ-213</v>
      </c>
      <c r="D4166" t="str">
        <f>IF(LEFT(TRIM('Tracker&amp;Invoice'!B4212),9)="INVOICE #","INVOICE",IF(TRIM('Tracker&amp;Invoice'!B4212)="Overall Completion INVOICE","OVERALL",""))</f>
        <v>INVOICE</v>
      </c>
      <c r="E4166">
        <f>IF(D4166="INVOICE",VALUE(MID(TRIM('Tracker&amp;Invoice'!B4212),10,10)),"")</f>
        <v>32</v>
      </c>
      <c r="F4166">
        <f>IF(B4166=1,IFERROR(LOOKUP(2,1/('Tracker&amp;Invoice'!$H4212:$AC4212&lt;&gt;""),COLUMN('Tracker&amp;Invoice'!$H4212:$AC4212)),8),F4165)</f>
        <v>14</v>
      </c>
      <c r="G4166">
        <f>IF(D4166="OVERALL",IFERROR(LOOKUP(2,1/('Tracker&amp;Invoice'!$H4212:$AC4212&lt;&gt;""),COLUMN('Tracker&amp;Invoice'!$H4212:$AC4212)),8),G4167)</f>
        <v>15</v>
      </c>
      <c r="H4166">
        <f t="shared" si="130"/>
        <v>15</v>
      </c>
      <c r="I4166" s="29">
        <f>IF(D4166="INVOICE",SUM('Tracker&amp;Invoice'!$H4212:INDEX('Tracker&amp;Invoice'!$A4212:$AC4212,1,H4166)),0)</f>
        <v>55440.000000000007</v>
      </c>
      <c r="J4166" s="29">
        <f>IF(D4166="OVERALL",SUM('Tracker&amp;Invoice'!$H4212:$AC4212),0)</f>
        <v>0</v>
      </c>
    </row>
    <row r="4167" spans="1:10">
      <c r="A4167" t="e">
        <f t="shared" si="131"/>
        <v>#REF!</v>
      </c>
      <c r="B4167">
        <f>IF(AND('Tracker&amp;Invoice'!A4213&lt;&gt;"",'Tracker&amp;Invoice'!A4213&lt;&gt;"ITEM",'Tracker&amp;Invoice'!A4211="ITEM"),1,0)</f>
        <v>0</v>
      </c>
      <c r="C4167" t="str">
        <f>IF(B4167=1,'Tracker&amp;Invoice'!A4213,C4166)</f>
        <v>BQ-213</v>
      </c>
      <c r="D4167" t="str">
        <f>IF(LEFT(TRIM('Tracker&amp;Invoice'!B4213),9)="INVOICE #","INVOICE",IF(TRIM('Tracker&amp;Invoice'!B4213)="Overall Completion INVOICE","OVERALL",""))</f>
        <v/>
      </c>
      <c r="E4167" t="str">
        <f>IF(D4167="INVOICE",VALUE(MID(TRIM('Tracker&amp;Invoice'!B4213),10,10)),"")</f>
        <v/>
      </c>
      <c r="F4167">
        <f>IF(B4167=1,IFERROR(LOOKUP(2,1/('Tracker&amp;Invoice'!$H4213:$AC4213&lt;&gt;""),COLUMN('Tracker&amp;Invoice'!$H4213:$AC4213)),8),F4166)</f>
        <v>14</v>
      </c>
      <c r="G4167">
        <f>IF(D4167="OVERALL",IFERROR(LOOKUP(2,1/('Tracker&amp;Invoice'!$H4213:$AC4213&lt;&gt;""),COLUMN('Tracker&amp;Invoice'!$H4213:$AC4213)),8),G4168)</f>
        <v>15</v>
      </c>
      <c r="H4167">
        <f t="shared" si="130"/>
        <v>15</v>
      </c>
      <c r="I4167" s="29">
        <f>IF(D4167="INVOICE",SUM('Tracker&amp;Invoice'!$H4213:INDEX('Tracker&amp;Invoice'!$A4213:$AC4213,1,H4167)),0)</f>
        <v>0</v>
      </c>
      <c r="J4167" s="29">
        <f>IF(D4167="OVERALL",SUM('Tracker&amp;Invoice'!$H4213:$AC4213),0)</f>
        <v>0</v>
      </c>
    </row>
    <row r="4168" spans="1:10">
      <c r="A4168" t="e">
        <f t="shared" si="131"/>
        <v>#REF!</v>
      </c>
      <c r="B4168">
        <f>IF(AND('Tracker&amp;Invoice'!A4214&lt;&gt;"",'Tracker&amp;Invoice'!A4214&lt;&gt;"ITEM",'Tracker&amp;Invoice'!A4212="ITEM"),1,0)</f>
        <v>0</v>
      </c>
      <c r="C4168" t="str">
        <f>IF(B4168=1,'Tracker&amp;Invoice'!A4214,C4167)</f>
        <v>BQ-213</v>
      </c>
      <c r="D4168" t="str">
        <f>IF(LEFT(TRIM('Tracker&amp;Invoice'!B4214),9)="INVOICE #","INVOICE",IF(TRIM('Tracker&amp;Invoice'!B4214)="Overall Completion INVOICE","OVERALL",""))</f>
        <v>OVERALL</v>
      </c>
      <c r="E4168" t="str">
        <f>IF(D4168="INVOICE",VALUE(MID(TRIM('Tracker&amp;Invoice'!B4214),10,10)),"")</f>
        <v/>
      </c>
      <c r="F4168">
        <f>IF(B4168=1,IFERROR(LOOKUP(2,1/('Tracker&amp;Invoice'!$H4214:$AC4214&lt;&gt;""),COLUMN('Tracker&amp;Invoice'!$H4214:$AC4214)),8),F4167)</f>
        <v>14</v>
      </c>
      <c r="G4168">
        <f>IF(D4168="OVERALL",IFERROR(LOOKUP(2,1/('Tracker&amp;Invoice'!$H4214:$AC4214&lt;&gt;""),COLUMN('Tracker&amp;Invoice'!$H4214:$AC4214)),8),G4169)</f>
        <v>15</v>
      </c>
      <c r="H4168">
        <f t="shared" si="130"/>
        <v>15</v>
      </c>
      <c r="I4168" s="29">
        <f>IF(D4168="INVOICE",SUM('Tracker&amp;Invoice'!$H4214:INDEX('Tracker&amp;Invoice'!$A4214:$AC4214,1,H4168)),0)</f>
        <v>0</v>
      </c>
      <c r="J4168" s="29">
        <f>IF(D4168="OVERALL",SUM('Tracker&amp;Invoice'!$H4214:$AC4214),0)</f>
        <v>83160.000000000015</v>
      </c>
    </row>
    <row r="4169" spans="1:10">
      <c r="A4169" t="e">
        <f t="shared" si="131"/>
        <v>#REF!</v>
      </c>
      <c r="B4169">
        <f>IF(AND('Tracker&amp;Invoice'!A4215&lt;&gt;"",'Tracker&amp;Invoice'!A4215&lt;&gt;"ITEM",'Tracker&amp;Invoice'!A4213="ITEM"),1,0)</f>
        <v>0</v>
      </c>
      <c r="C4169" t="str">
        <f>IF(B4169=1,'Tracker&amp;Invoice'!A4215,C4168)</f>
        <v>BQ-213</v>
      </c>
      <c r="D4169" t="str">
        <f>IF(LEFT(TRIM('Tracker&amp;Invoice'!B4215),9)="INVOICE #","INVOICE",IF(TRIM('Tracker&amp;Invoice'!B4215)="Overall Completion INVOICE","OVERALL",""))</f>
        <v/>
      </c>
      <c r="E4169" t="str">
        <f>IF(D4169="INVOICE",VALUE(MID(TRIM('Tracker&amp;Invoice'!B4215),10,10)),"")</f>
        <v/>
      </c>
      <c r="F4169">
        <f>IF(B4169=1,IFERROR(LOOKUP(2,1/('Tracker&amp;Invoice'!$H4215:$AC4215&lt;&gt;""),COLUMN('Tracker&amp;Invoice'!$H4215:$AC4215)),8),F4168)</f>
        <v>14</v>
      </c>
      <c r="G4169">
        <f>IF(D4169="OVERALL",IFERROR(LOOKUP(2,1/('Tracker&amp;Invoice'!$H4215:$AC4215&lt;&gt;""),COLUMN('Tracker&amp;Invoice'!$H4215:$AC4215)),8),G4170)</f>
        <v>15</v>
      </c>
      <c r="H4169">
        <f t="shared" si="130"/>
        <v>15</v>
      </c>
      <c r="I4169" s="29">
        <f>IF(D4169="INVOICE",SUM('Tracker&amp;Invoice'!$H4215:INDEX('Tracker&amp;Invoice'!$A4215:$AC4215,1,H4169)),0)</f>
        <v>0</v>
      </c>
      <c r="J4169" s="29">
        <f>IF(D4169="OVERALL",SUM('Tracker&amp;Invoice'!$H4215:$AC4215),0)</f>
        <v>0</v>
      </c>
    </row>
    <row r="4170" spans="1:10">
      <c r="A4170" t="e">
        <f t="shared" si="131"/>
        <v>#REF!</v>
      </c>
      <c r="B4170">
        <f>IF(AND('Tracker&amp;Invoice'!A4216&lt;&gt;"",'Tracker&amp;Invoice'!A4216&lt;&gt;"ITEM",'Tracker&amp;Invoice'!A4214="ITEM"),1,0)</f>
        <v>0</v>
      </c>
      <c r="C4170" t="str">
        <f>IF(B4170=1,'Tracker&amp;Invoice'!A4216,C4169)</f>
        <v>BQ-213</v>
      </c>
      <c r="D4170" t="str">
        <f>IF(LEFT(TRIM('Tracker&amp;Invoice'!B4216),9)="INVOICE #","INVOICE",IF(TRIM('Tracker&amp;Invoice'!B4216)="Overall Completion INVOICE","OVERALL",""))</f>
        <v/>
      </c>
      <c r="E4170" t="str">
        <f>IF(D4170="INVOICE",VALUE(MID(TRIM('Tracker&amp;Invoice'!B4216),10,10)),"")</f>
        <v/>
      </c>
      <c r="F4170">
        <f>IF(B4170=1,IFERROR(LOOKUP(2,1/('Tracker&amp;Invoice'!$H4216:$AC4216&lt;&gt;""),COLUMN('Tracker&amp;Invoice'!$H4216:$AC4216)),8),F4169)</f>
        <v>14</v>
      </c>
      <c r="G4170">
        <f>IF(D4170="OVERALL",IFERROR(LOOKUP(2,1/('Tracker&amp;Invoice'!$H4216:$AC4216&lt;&gt;""),COLUMN('Tracker&amp;Invoice'!$H4216:$AC4216)),8),G4171)</f>
        <v>15</v>
      </c>
      <c r="H4170">
        <f t="shared" si="130"/>
        <v>15</v>
      </c>
      <c r="I4170" s="29">
        <f>IF(D4170="INVOICE",SUM('Tracker&amp;Invoice'!$H4216:INDEX('Tracker&amp;Invoice'!$A4216:$AC4216,1,H4170)),0)</f>
        <v>0</v>
      </c>
      <c r="J4170" s="29">
        <f>IF(D4170="OVERALL",SUM('Tracker&amp;Invoice'!$H4216:$AC4216),0)</f>
        <v>0</v>
      </c>
    </row>
    <row r="4171" spans="1:10">
      <c r="A4171" t="e">
        <f t="shared" si="131"/>
        <v>#REF!</v>
      </c>
      <c r="B4171">
        <f>IF(AND('Tracker&amp;Invoice'!A4217&lt;&gt;"",'Tracker&amp;Invoice'!A4217&lt;&gt;"ITEM",'Tracker&amp;Invoice'!A4215="ITEM"),1,0)</f>
        <v>0</v>
      </c>
      <c r="C4171" t="str">
        <f>IF(B4171=1,'Tracker&amp;Invoice'!A4217,C4170)</f>
        <v>BQ-213</v>
      </c>
      <c r="D4171" t="str">
        <f>IF(LEFT(TRIM('Tracker&amp;Invoice'!B4217),9)="INVOICE #","INVOICE",IF(TRIM('Tracker&amp;Invoice'!B4217)="Overall Completion INVOICE","OVERALL",""))</f>
        <v/>
      </c>
      <c r="E4171" t="str">
        <f>IF(D4171="INVOICE",VALUE(MID(TRIM('Tracker&amp;Invoice'!B4217),10,10)),"")</f>
        <v/>
      </c>
      <c r="F4171">
        <f>IF(B4171=1,IFERROR(LOOKUP(2,1/('Tracker&amp;Invoice'!$H4217:$AC4217&lt;&gt;""),COLUMN('Tracker&amp;Invoice'!$H4217:$AC4217)),8),F4170)</f>
        <v>14</v>
      </c>
      <c r="G4171">
        <f>IF(D4171="OVERALL",IFERROR(LOOKUP(2,1/('Tracker&amp;Invoice'!$H4217:$AC4217&lt;&gt;""),COLUMN('Tracker&amp;Invoice'!$H4217:$AC4217)),8),G4172)</f>
        <v>15</v>
      </c>
      <c r="H4171">
        <f t="shared" si="130"/>
        <v>15</v>
      </c>
      <c r="I4171" s="29">
        <f>IF(D4171="INVOICE",SUM('Tracker&amp;Invoice'!$H4217:INDEX('Tracker&amp;Invoice'!$A4217:$AC4217,1,H4171)),0)</f>
        <v>0</v>
      </c>
      <c r="J4171" s="29">
        <f>IF(D4171="OVERALL",SUM('Tracker&amp;Invoice'!$H4217:$AC4217),0)</f>
        <v>0</v>
      </c>
    </row>
    <row r="4172" spans="1:10">
      <c r="A4172" t="e">
        <f t="shared" si="131"/>
        <v>#REF!</v>
      </c>
      <c r="B4172">
        <f>IF(AND('Tracker&amp;Invoice'!A4218&lt;&gt;"",'Tracker&amp;Invoice'!A4218&lt;&gt;"ITEM",'Tracker&amp;Invoice'!A4216="ITEM"),1,0)</f>
        <v>0</v>
      </c>
      <c r="C4172" t="str">
        <f>IF(B4172=1,'Tracker&amp;Invoice'!A4218,C4171)</f>
        <v>BQ-213</v>
      </c>
      <c r="D4172" t="str">
        <f>IF(LEFT(TRIM('Tracker&amp;Invoice'!B4218),9)="INVOICE #","INVOICE",IF(TRIM('Tracker&amp;Invoice'!B4218)="Overall Completion INVOICE","OVERALL",""))</f>
        <v/>
      </c>
      <c r="E4172" t="str">
        <f>IF(D4172="INVOICE",VALUE(MID(TRIM('Tracker&amp;Invoice'!B4218),10,10)),"")</f>
        <v/>
      </c>
      <c r="F4172">
        <f>IF(B4172=1,IFERROR(LOOKUP(2,1/('Tracker&amp;Invoice'!$H4218:$AC4218&lt;&gt;""),COLUMN('Tracker&amp;Invoice'!$H4218:$AC4218)),8),F4171)</f>
        <v>14</v>
      </c>
      <c r="G4172">
        <f>IF(D4172="OVERALL",IFERROR(LOOKUP(2,1/('Tracker&amp;Invoice'!$H4218:$AC4218&lt;&gt;""),COLUMN('Tracker&amp;Invoice'!$H4218:$AC4218)),8),G4173)</f>
        <v>15</v>
      </c>
      <c r="H4172">
        <f t="shared" si="130"/>
        <v>15</v>
      </c>
      <c r="I4172" s="29">
        <f>IF(D4172="INVOICE",SUM('Tracker&amp;Invoice'!$H4218:INDEX('Tracker&amp;Invoice'!$A4218:$AC4218,1,H4172)),0)</f>
        <v>0</v>
      </c>
      <c r="J4172" s="29">
        <f>IF(D4172="OVERALL",SUM('Tracker&amp;Invoice'!$H4218:$AC4218),0)</f>
        <v>0</v>
      </c>
    </row>
    <row r="4173" spans="1:10">
      <c r="A4173" t="e">
        <f t="shared" si="131"/>
        <v>#REF!</v>
      </c>
      <c r="B4173">
        <f>IF(AND('Tracker&amp;Invoice'!A4219&lt;&gt;"",'Tracker&amp;Invoice'!A4219&lt;&gt;"ITEM",'Tracker&amp;Invoice'!A4217="ITEM"),1,0)</f>
        <v>0</v>
      </c>
      <c r="C4173" t="str">
        <f>IF(B4173=1,'Tracker&amp;Invoice'!A4219,C4172)</f>
        <v>BQ-213</v>
      </c>
      <c r="D4173" t="str">
        <f>IF(LEFT(TRIM('Tracker&amp;Invoice'!B4219),9)="INVOICE #","INVOICE",IF(TRIM('Tracker&amp;Invoice'!B4219)="Overall Completion INVOICE","OVERALL",""))</f>
        <v/>
      </c>
      <c r="E4173" t="str">
        <f>IF(D4173="INVOICE",VALUE(MID(TRIM('Tracker&amp;Invoice'!B4219),10,10)),"")</f>
        <v/>
      </c>
      <c r="F4173">
        <f>IF(B4173=1,IFERROR(LOOKUP(2,1/('Tracker&amp;Invoice'!$H4219:$AC4219&lt;&gt;""),COLUMN('Tracker&amp;Invoice'!$H4219:$AC4219)),8),F4172)</f>
        <v>14</v>
      </c>
      <c r="G4173">
        <f>IF(D4173="OVERALL",IFERROR(LOOKUP(2,1/('Tracker&amp;Invoice'!$H4219:$AC4219&lt;&gt;""),COLUMN('Tracker&amp;Invoice'!$H4219:$AC4219)),8),G4174)</f>
        <v>15</v>
      </c>
      <c r="H4173">
        <f t="shared" si="130"/>
        <v>15</v>
      </c>
      <c r="I4173" s="29">
        <f>IF(D4173="INVOICE",SUM('Tracker&amp;Invoice'!$H4219:INDEX('Tracker&amp;Invoice'!$A4219:$AC4219,1,H4173)),0)</f>
        <v>0</v>
      </c>
      <c r="J4173" s="29">
        <f>IF(D4173="OVERALL",SUM('Tracker&amp;Invoice'!$H4219:$AC4219),0)</f>
        <v>0</v>
      </c>
    </row>
    <row r="4174" spans="1:10">
      <c r="A4174" t="e">
        <f t="shared" si="131"/>
        <v>#REF!</v>
      </c>
      <c r="B4174">
        <f>IF(AND('Tracker&amp;Invoice'!A4220&lt;&gt;"",'Tracker&amp;Invoice'!A4220&lt;&gt;"ITEM",'Tracker&amp;Invoice'!A4218="ITEM"),1,0)</f>
        <v>0</v>
      </c>
      <c r="C4174" t="str">
        <f>IF(B4174=1,'Tracker&amp;Invoice'!A4220,C4173)</f>
        <v>BQ-213</v>
      </c>
      <c r="D4174" t="str">
        <f>IF(LEFT(TRIM('Tracker&amp;Invoice'!B4220),9)="INVOICE #","INVOICE",IF(TRIM('Tracker&amp;Invoice'!B4220)="Overall Completion INVOICE","OVERALL",""))</f>
        <v/>
      </c>
      <c r="E4174" t="str">
        <f>IF(D4174="INVOICE",VALUE(MID(TRIM('Tracker&amp;Invoice'!B4220),10,10)),"")</f>
        <v/>
      </c>
      <c r="F4174">
        <f>IF(B4174=1,IFERROR(LOOKUP(2,1/('Tracker&amp;Invoice'!$H4220:$AC4220&lt;&gt;""),COLUMN('Tracker&amp;Invoice'!$H4220:$AC4220)),8),F4173)</f>
        <v>14</v>
      </c>
      <c r="G4174">
        <f>IF(D4174="OVERALL",IFERROR(LOOKUP(2,1/('Tracker&amp;Invoice'!$H4220:$AC4220&lt;&gt;""),COLUMN('Tracker&amp;Invoice'!$H4220:$AC4220)),8),G4175)</f>
        <v>15</v>
      </c>
      <c r="H4174">
        <f t="shared" si="130"/>
        <v>15</v>
      </c>
      <c r="I4174" s="29">
        <f>IF(D4174="INVOICE",SUM('Tracker&amp;Invoice'!$H4220:INDEX('Tracker&amp;Invoice'!$A4220:$AC4220,1,H4174)),0)</f>
        <v>0</v>
      </c>
      <c r="J4174" s="29">
        <f>IF(D4174="OVERALL",SUM('Tracker&amp;Invoice'!$H4220:$AC4220),0)</f>
        <v>0</v>
      </c>
    </row>
    <row r="4175" spans="1:10">
      <c r="A4175" t="e">
        <f t="shared" si="131"/>
        <v>#REF!</v>
      </c>
      <c r="B4175">
        <f>IF(AND('Tracker&amp;Invoice'!A4221&lt;&gt;"",'Tracker&amp;Invoice'!A4221&lt;&gt;"ITEM",'Tracker&amp;Invoice'!A4219="ITEM"),1,0)</f>
        <v>0</v>
      </c>
      <c r="C4175" t="str">
        <f>IF(B4175=1,'Tracker&amp;Invoice'!A4221,C4174)</f>
        <v>BQ-213</v>
      </c>
      <c r="D4175" t="str">
        <f>IF(LEFT(TRIM('Tracker&amp;Invoice'!B4221),9)="INVOICE #","INVOICE",IF(TRIM('Tracker&amp;Invoice'!B4221)="Overall Completion INVOICE","OVERALL",""))</f>
        <v/>
      </c>
      <c r="E4175" t="str">
        <f>IF(D4175="INVOICE",VALUE(MID(TRIM('Tracker&amp;Invoice'!B4221),10,10)),"")</f>
        <v/>
      </c>
      <c r="F4175">
        <f>IF(B4175=1,IFERROR(LOOKUP(2,1/('Tracker&amp;Invoice'!$H4221:$AC4221&lt;&gt;""),COLUMN('Tracker&amp;Invoice'!$H4221:$AC4221)),8),F4174)</f>
        <v>14</v>
      </c>
      <c r="G4175">
        <f>IF(D4175="OVERALL",IFERROR(LOOKUP(2,1/('Tracker&amp;Invoice'!$H4221:$AC4221&lt;&gt;""),COLUMN('Tracker&amp;Invoice'!$H4221:$AC4221)),8),G4176)</f>
        <v>15</v>
      </c>
      <c r="H4175">
        <f t="shared" si="130"/>
        <v>15</v>
      </c>
      <c r="I4175" s="29">
        <f>IF(D4175="INVOICE",SUM('Tracker&amp;Invoice'!$H4221:INDEX('Tracker&amp;Invoice'!$A4221:$AC4221,1,H4175)),0)</f>
        <v>0</v>
      </c>
      <c r="J4175" s="29">
        <f>IF(D4175="OVERALL",SUM('Tracker&amp;Invoice'!$H4221:$AC4221),0)</f>
        <v>0</v>
      </c>
    </row>
    <row r="4176" spans="1:10">
      <c r="A4176" t="e">
        <f t="shared" si="131"/>
        <v>#REF!</v>
      </c>
      <c r="B4176">
        <f>IF(AND('Tracker&amp;Invoice'!A4222&lt;&gt;"",'Tracker&amp;Invoice'!A4222&lt;&gt;"ITEM",'Tracker&amp;Invoice'!A4220="ITEM"),1,0)</f>
        <v>0</v>
      </c>
      <c r="C4176" t="str">
        <f>IF(B4176=1,'Tracker&amp;Invoice'!A4222,C4175)</f>
        <v>BQ-213</v>
      </c>
      <c r="D4176" t="str">
        <f>IF(LEFT(TRIM('Tracker&amp;Invoice'!B4222),9)="INVOICE #","INVOICE",IF(TRIM('Tracker&amp;Invoice'!B4222)="Overall Completion INVOICE","OVERALL",""))</f>
        <v/>
      </c>
      <c r="E4176" t="str">
        <f>IF(D4176="INVOICE",VALUE(MID(TRIM('Tracker&amp;Invoice'!B4222),10,10)),"")</f>
        <v/>
      </c>
      <c r="F4176">
        <f>IF(B4176=1,IFERROR(LOOKUP(2,1/('Tracker&amp;Invoice'!$H4222:$AC4222&lt;&gt;""),COLUMN('Tracker&amp;Invoice'!$H4222:$AC4222)),8),F4175)</f>
        <v>14</v>
      </c>
      <c r="G4176">
        <f>IF(D4176="OVERALL",IFERROR(LOOKUP(2,1/('Tracker&amp;Invoice'!$H4222:$AC4222&lt;&gt;""),COLUMN('Tracker&amp;Invoice'!$H4222:$AC4222)),8),G4177)</f>
        <v>15</v>
      </c>
      <c r="H4176">
        <f t="shared" si="130"/>
        <v>15</v>
      </c>
      <c r="I4176" s="29">
        <f>IF(D4176="INVOICE",SUM('Tracker&amp;Invoice'!$H4222:INDEX('Tracker&amp;Invoice'!$A4222:$AC4222,1,H4176)),0)</f>
        <v>0</v>
      </c>
      <c r="J4176" s="29">
        <f>IF(D4176="OVERALL",SUM('Tracker&amp;Invoice'!$H4222:$AC4222),0)</f>
        <v>0</v>
      </c>
    </row>
    <row r="4177" spans="1:10">
      <c r="A4177" t="e">
        <f t="shared" si="131"/>
        <v>#REF!</v>
      </c>
      <c r="B4177">
        <f>IF(AND('Tracker&amp;Invoice'!A4223&lt;&gt;"",'Tracker&amp;Invoice'!A4223&lt;&gt;"ITEM",'Tracker&amp;Invoice'!A4221="ITEM"),1,0)</f>
        <v>1</v>
      </c>
      <c r="C4177" t="str">
        <f>IF(B4177=1,'Tracker&amp;Invoice'!A4223,C4176)</f>
        <v>BQ-214</v>
      </c>
      <c r="D4177" t="str">
        <f>IF(LEFT(TRIM('Tracker&amp;Invoice'!B4223),9)="INVOICE #","INVOICE",IF(TRIM('Tracker&amp;Invoice'!B4223)="Overall Completion INVOICE","OVERALL",""))</f>
        <v/>
      </c>
      <c r="E4177" t="str">
        <f>IF(D4177="INVOICE",VALUE(MID(TRIM('Tracker&amp;Invoice'!B4223),10,10)),"")</f>
        <v/>
      </c>
      <c r="F4177">
        <f>IF(B4177=1,IFERROR(LOOKUP(2,1/('Tracker&amp;Invoice'!$H4223:$AC4223&lt;&gt;""),COLUMN('Tracker&amp;Invoice'!$H4223:$AC4223)),8),F4176)</f>
        <v>14</v>
      </c>
      <c r="G4177">
        <f>IF(D4177="OVERALL",IFERROR(LOOKUP(2,1/('Tracker&amp;Invoice'!$H4223:$AC4223&lt;&gt;""),COLUMN('Tracker&amp;Invoice'!$H4223:$AC4223)),8),G4178)</f>
        <v>15</v>
      </c>
      <c r="H4177">
        <f t="shared" si="130"/>
        <v>15</v>
      </c>
      <c r="I4177" s="29">
        <f>IF(D4177="INVOICE",SUM('Tracker&amp;Invoice'!$H4223:INDEX('Tracker&amp;Invoice'!$A4223:$AC4223,1,H4177)),0)</f>
        <v>0</v>
      </c>
      <c r="J4177" s="29">
        <f>IF(D4177="OVERALL",SUM('Tracker&amp;Invoice'!$H4223:$AC4223),0)</f>
        <v>0</v>
      </c>
    </row>
    <row r="4178" spans="1:10">
      <c r="A4178" t="e">
        <f t="shared" si="131"/>
        <v>#REF!</v>
      </c>
      <c r="B4178">
        <f>IF(AND('Tracker&amp;Invoice'!A4224&lt;&gt;"",'Tracker&amp;Invoice'!A4224&lt;&gt;"ITEM",'Tracker&amp;Invoice'!A4222="ITEM"),1,0)</f>
        <v>0</v>
      </c>
      <c r="C4178" t="str">
        <f>IF(B4178=1,'Tracker&amp;Invoice'!A4224,C4177)</f>
        <v>BQ-214</v>
      </c>
      <c r="D4178" t="str">
        <f>IF(LEFT(TRIM('Tracker&amp;Invoice'!B4224),9)="INVOICE #","INVOICE",IF(TRIM('Tracker&amp;Invoice'!B4224)="Overall Completion INVOICE","OVERALL",""))</f>
        <v/>
      </c>
      <c r="E4178" t="str">
        <f>IF(D4178="INVOICE",VALUE(MID(TRIM('Tracker&amp;Invoice'!B4224),10,10)),"")</f>
        <v/>
      </c>
      <c r="F4178">
        <f>IF(B4178=1,IFERROR(LOOKUP(2,1/('Tracker&amp;Invoice'!$H4224:$AC4224&lt;&gt;""),COLUMN('Tracker&amp;Invoice'!$H4224:$AC4224)),8),F4177)</f>
        <v>14</v>
      </c>
      <c r="G4178">
        <f>IF(D4178="OVERALL",IFERROR(LOOKUP(2,1/('Tracker&amp;Invoice'!$H4224:$AC4224&lt;&gt;""),COLUMN('Tracker&amp;Invoice'!$H4224:$AC4224)),8),G4179)</f>
        <v>15</v>
      </c>
      <c r="H4178">
        <f t="shared" si="130"/>
        <v>15</v>
      </c>
      <c r="I4178" s="29">
        <f>IF(D4178="INVOICE",SUM('Tracker&amp;Invoice'!$H4224:INDEX('Tracker&amp;Invoice'!$A4224:$AC4224,1,H4178)),0)</f>
        <v>0</v>
      </c>
      <c r="J4178" s="29">
        <f>IF(D4178="OVERALL",SUM('Tracker&amp;Invoice'!$H4224:$AC4224),0)</f>
        <v>0</v>
      </c>
    </row>
    <row r="4179" spans="1:10">
      <c r="A4179" t="e">
        <f t="shared" si="131"/>
        <v>#REF!</v>
      </c>
      <c r="B4179">
        <f>IF(AND('Tracker&amp;Invoice'!A4225&lt;&gt;"",'Tracker&amp;Invoice'!A4225&lt;&gt;"ITEM",'Tracker&amp;Invoice'!A4223="ITEM"),1,0)</f>
        <v>0</v>
      </c>
      <c r="C4179" t="str">
        <f>IF(B4179=1,'Tracker&amp;Invoice'!A4225,C4178)</f>
        <v>BQ-214</v>
      </c>
      <c r="D4179" t="str">
        <f>IF(LEFT(TRIM('Tracker&amp;Invoice'!B4225),9)="INVOICE #","INVOICE",IF(TRIM('Tracker&amp;Invoice'!B4225)="Overall Completion INVOICE","OVERALL",""))</f>
        <v/>
      </c>
      <c r="E4179" t="str">
        <f>IF(D4179="INVOICE",VALUE(MID(TRIM('Tracker&amp;Invoice'!B4225),10,10)),"")</f>
        <v/>
      </c>
      <c r="F4179">
        <f>IF(B4179=1,IFERROR(LOOKUP(2,1/('Tracker&amp;Invoice'!$H4225:$AC4225&lt;&gt;""),COLUMN('Tracker&amp;Invoice'!$H4225:$AC4225)),8),F4178)</f>
        <v>14</v>
      </c>
      <c r="G4179">
        <f>IF(D4179="OVERALL",IFERROR(LOOKUP(2,1/('Tracker&amp;Invoice'!$H4225:$AC4225&lt;&gt;""),COLUMN('Tracker&amp;Invoice'!$H4225:$AC4225)),8),G4180)</f>
        <v>15</v>
      </c>
      <c r="H4179">
        <f t="shared" si="130"/>
        <v>15</v>
      </c>
      <c r="I4179" s="29">
        <f>IF(D4179="INVOICE",SUM('Tracker&amp;Invoice'!$H4225:INDEX('Tracker&amp;Invoice'!$A4225:$AC4225,1,H4179)),0)</f>
        <v>0</v>
      </c>
      <c r="J4179" s="29">
        <f>IF(D4179="OVERALL",SUM('Tracker&amp;Invoice'!$H4225:$AC4225),0)</f>
        <v>0</v>
      </c>
    </row>
    <row r="4180" spans="1:10">
      <c r="A4180" t="e">
        <f t="shared" si="131"/>
        <v>#REF!</v>
      </c>
      <c r="B4180">
        <f>IF(AND('Tracker&amp;Invoice'!A4226&lt;&gt;"",'Tracker&amp;Invoice'!A4226&lt;&gt;"ITEM",'Tracker&amp;Invoice'!A4224="ITEM"),1,0)</f>
        <v>0</v>
      </c>
      <c r="C4180" t="str">
        <f>IF(B4180=1,'Tracker&amp;Invoice'!A4226,C4179)</f>
        <v>BQ-214</v>
      </c>
      <c r="D4180" t="str">
        <f>IF(LEFT(TRIM('Tracker&amp;Invoice'!B4226),9)="INVOICE #","INVOICE",IF(TRIM('Tracker&amp;Invoice'!B4226)="Overall Completion INVOICE","OVERALL",""))</f>
        <v>INVOICE</v>
      </c>
      <c r="E4180">
        <f>IF(D4180="INVOICE",VALUE(MID(TRIM('Tracker&amp;Invoice'!B4226),10,10)),"")</f>
        <v>27</v>
      </c>
      <c r="F4180">
        <f>IF(B4180=1,IFERROR(LOOKUP(2,1/('Tracker&amp;Invoice'!$H4226:$AC4226&lt;&gt;""),COLUMN('Tracker&amp;Invoice'!$H4226:$AC4226)),8),F4179)</f>
        <v>14</v>
      </c>
      <c r="G4180">
        <f>IF(D4180="OVERALL",IFERROR(LOOKUP(2,1/('Tracker&amp;Invoice'!$H4226:$AC4226&lt;&gt;""),COLUMN('Tracker&amp;Invoice'!$H4226:$AC4226)),8),G4181)</f>
        <v>15</v>
      </c>
      <c r="H4180">
        <f t="shared" si="130"/>
        <v>15</v>
      </c>
      <c r="I4180" s="29">
        <f>IF(D4180="INVOICE",SUM('Tracker&amp;Invoice'!$H4226:INDEX('Tracker&amp;Invoice'!$A4226:$AC4226,1,H4180)),0)</f>
        <v>3312</v>
      </c>
      <c r="J4180" s="29">
        <f>IF(D4180="OVERALL",SUM('Tracker&amp;Invoice'!$H4226:$AC4226),0)</f>
        <v>0</v>
      </c>
    </row>
    <row r="4181" spans="1:10">
      <c r="A4181" t="e">
        <f t="shared" si="131"/>
        <v>#REF!</v>
      </c>
      <c r="B4181">
        <f>IF(AND('Tracker&amp;Invoice'!A4227&lt;&gt;"",'Tracker&amp;Invoice'!A4227&lt;&gt;"ITEM",'Tracker&amp;Invoice'!A4225="ITEM"),1,0)</f>
        <v>0</v>
      </c>
      <c r="C4181" t="str">
        <f>IF(B4181=1,'Tracker&amp;Invoice'!A4227,C4180)</f>
        <v>BQ-214</v>
      </c>
      <c r="D4181" t="str">
        <f>IF(LEFT(TRIM('Tracker&amp;Invoice'!B4227),9)="INVOICE #","INVOICE",IF(TRIM('Tracker&amp;Invoice'!B4227)="Overall Completion INVOICE","OVERALL",""))</f>
        <v/>
      </c>
      <c r="E4181" t="str">
        <f>IF(D4181="INVOICE",VALUE(MID(TRIM('Tracker&amp;Invoice'!B4227),10,10)),"")</f>
        <v/>
      </c>
      <c r="F4181">
        <f>IF(B4181=1,IFERROR(LOOKUP(2,1/('Tracker&amp;Invoice'!$H4227:$AC4227&lt;&gt;""),COLUMN('Tracker&amp;Invoice'!$H4227:$AC4227)),8),F4180)</f>
        <v>14</v>
      </c>
      <c r="G4181">
        <f>IF(D4181="OVERALL",IFERROR(LOOKUP(2,1/('Tracker&amp;Invoice'!$H4227:$AC4227&lt;&gt;""),COLUMN('Tracker&amp;Invoice'!$H4227:$AC4227)),8),G4182)</f>
        <v>15</v>
      </c>
      <c r="H4181">
        <f t="shared" si="130"/>
        <v>15</v>
      </c>
      <c r="I4181" s="29">
        <f>IF(D4181="INVOICE",SUM('Tracker&amp;Invoice'!$H4227:INDEX('Tracker&amp;Invoice'!$A4227:$AC4227,1,H4181)),0)</f>
        <v>0</v>
      </c>
      <c r="J4181" s="29">
        <f>IF(D4181="OVERALL",SUM('Tracker&amp;Invoice'!$H4227:$AC4227),0)</f>
        <v>0</v>
      </c>
    </row>
    <row r="4182" spans="1:10">
      <c r="A4182" t="e">
        <f t="shared" si="131"/>
        <v>#REF!</v>
      </c>
      <c r="B4182">
        <f>IF(AND('Tracker&amp;Invoice'!A4228&lt;&gt;"",'Tracker&amp;Invoice'!A4228&lt;&gt;"ITEM",'Tracker&amp;Invoice'!A4226="ITEM"),1,0)</f>
        <v>0</v>
      </c>
      <c r="C4182" t="str">
        <f>IF(B4182=1,'Tracker&amp;Invoice'!A4228,C4181)</f>
        <v>BQ-214</v>
      </c>
      <c r="D4182" t="str">
        <f>IF(LEFT(TRIM('Tracker&amp;Invoice'!B4228),9)="INVOICE #","INVOICE",IF(TRIM('Tracker&amp;Invoice'!B4228)="Overall Completion INVOICE","OVERALL",""))</f>
        <v>INVOICE</v>
      </c>
      <c r="E4182">
        <f>IF(D4182="INVOICE",VALUE(MID(TRIM('Tracker&amp;Invoice'!B4228),10,10)),"")</f>
        <v>28</v>
      </c>
      <c r="F4182">
        <f>IF(B4182=1,IFERROR(LOOKUP(2,1/('Tracker&amp;Invoice'!$H4228:$AC4228&lt;&gt;""),COLUMN('Tracker&amp;Invoice'!$H4228:$AC4228)),8),F4181)</f>
        <v>14</v>
      </c>
      <c r="G4182">
        <f>IF(D4182="OVERALL",IFERROR(LOOKUP(2,1/('Tracker&amp;Invoice'!$H4228:$AC4228&lt;&gt;""),COLUMN('Tracker&amp;Invoice'!$H4228:$AC4228)),8),G4183)</f>
        <v>15</v>
      </c>
      <c r="H4182">
        <f t="shared" si="130"/>
        <v>15</v>
      </c>
      <c r="I4182" s="29">
        <f>IF(D4182="INVOICE",SUM('Tracker&amp;Invoice'!$H4228:INDEX('Tracker&amp;Invoice'!$A4228:$AC4228,1,H4182)),0)</f>
        <v>184</v>
      </c>
      <c r="J4182" s="29">
        <f>IF(D4182="OVERALL",SUM('Tracker&amp;Invoice'!$H4228:$AC4228),0)</f>
        <v>0</v>
      </c>
    </row>
    <row r="4183" spans="1:10">
      <c r="A4183" t="e">
        <f t="shared" si="131"/>
        <v>#REF!</v>
      </c>
      <c r="B4183">
        <f>IF(AND('Tracker&amp;Invoice'!A4229&lt;&gt;"",'Tracker&amp;Invoice'!A4229&lt;&gt;"ITEM",'Tracker&amp;Invoice'!A4227="ITEM"),1,0)</f>
        <v>0</v>
      </c>
      <c r="C4183" t="str">
        <f>IF(B4183=1,'Tracker&amp;Invoice'!A4229,C4182)</f>
        <v>BQ-214</v>
      </c>
      <c r="D4183" t="str">
        <f>IF(LEFT(TRIM('Tracker&amp;Invoice'!B4229),9)="INVOICE #","INVOICE",IF(TRIM('Tracker&amp;Invoice'!B4229)="Overall Completion INVOICE","OVERALL",""))</f>
        <v/>
      </c>
      <c r="E4183" t="str">
        <f>IF(D4183="INVOICE",VALUE(MID(TRIM('Tracker&amp;Invoice'!B4229),10,10)),"")</f>
        <v/>
      </c>
      <c r="F4183">
        <f>IF(B4183=1,IFERROR(LOOKUP(2,1/('Tracker&amp;Invoice'!$H4229:$AC4229&lt;&gt;""),COLUMN('Tracker&amp;Invoice'!$H4229:$AC4229)),8),F4182)</f>
        <v>14</v>
      </c>
      <c r="G4183">
        <f>IF(D4183="OVERALL",IFERROR(LOOKUP(2,1/('Tracker&amp;Invoice'!$H4229:$AC4229&lt;&gt;""),COLUMN('Tracker&amp;Invoice'!$H4229:$AC4229)),8),G4184)</f>
        <v>15</v>
      </c>
      <c r="H4183">
        <f t="shared" si="130"/>
        <v>15</v>
      </c>
      <c r="I4183" s="29">
        <f>IF(D4183="INVOICE",SUM('Tracker&amp;Invoice'!$H4229:INDEX('Tracker&amp;Invoice'!$A4229:$AC4229,1,H4183)),0)</f>
        <v>0</v>
      </c>
      <c r="J4183" s="29">
        <f>IF(D4183="OVERALL",SUM('Tracker&amp;Invoice'!$H4229:$AC4229),0)</f>
        <v>0</v>
      </c>
    </row>
    <row r="4184" spans="1:10">
      <c r="A4184" t="e">
        <f t="shared" si="131"/>
        <v>#REF!</v>
      </c>
      <c r="B4184">
        <f>IF(AND('Tracker&amp;Invoice'!A4230&lt;&gt;"",'Tracker&amp;Invoice'!A4230&lt;&gt;"ITEM",'Tracker&amp;Invoice'!A4228="ITEM"),1,0)</f>
        <v>0</v>
      </c>
      <c r="C4184" t="str">
        <f>IF(B4184=1,'Tracker&amp;Invoice'!A4230,C4183)</f>
        <v>BQ-214</v>
      </c>
      <c r="D4184" t="str">
        <f>IF(LEFT(TRIM('Tracker&amp;Invoice'!B4230),9)="INVOICE #","INVOICE",IF(TRIM('Tracker&amp;Invoice'!B4230)="Overall Completion INVOICE","OVERALL",""))</f>
        <v>OVERALL</v>
      </c>
      <c r="E4184" t="str">
        <f>IF(D4184="INVOICE",VALUE(MID(TRIM('Tracker&amp;Invoice'!B4230),10,10)),"")</f>
        <v/>
      </c>
      <c r="F4184">
        <f>IF(B4184=1,IFERROR(LOOKUP(2,1/('Tracker&amp;Invoice'!$H4230:$AC4230&lt;&gt;""),COLUMN('Tracker&amp;Invoice'!$H4230:$AC4230)),8),F4183)</f>
        <v>14</v>
      </c>
      <c r="G4184">
        <f>IF(D4184="OVERALL",IFERROR(LOOKUP(2,1/('Tracker&amp;Invoice'!$H4230:$AC4230&lt;&gt;""),COLUMN('Tracker&amp;Invoice'!$H4230:$AC4230)),8),G4185)</f>
        <v>15</v>
      </c>
      <c r="H4184">
        <f t="shared" si="130"/>
        <v>15</v>
      </c>
      <c r="I4184" s="29">
        <f>IF(D4184="INVOICE",SUM('Tracker&amp;Invoice'!$H4230:INDEX('Tracker&amp;Invoice'!$A4230:$AC4230,1,H4184)),0)</f>
        <v>0</v>
      </c>
      <c r="J4184" s="29">
        <f>IF(D4184="OVERALL",SUM('Tracker&amp;Invoice'!$H4230:$AC4230),0)</f>
        <v>3496</v>
      </c>
    </row>
    <row r="4185" spans="1:10">
      <c r="A4185" t="e">
        <f t="shared" si="131"/>
        <v>#REF!</v>
      </c>
      <c r="B4185">
        <f>IF(AND('Tracker&amp;Invoice'!A4231&lt;&gt;"",'Tracker&amp;Invoice'!A4231&lt;&gt;"ITEM",'Tracker&amp;Invoice'!A4229="ITEM"),1,0)</f>
        <v>0</v>
      </c>
      <c r="C4185" t="str">
        <f>IF(B4185=1,'Tracker&amp;Invoice'!A4231,C4184)</f>
        <v>BQ-214</v>
      </c>
      <c r="D4185" t="str">
        <f>IF(LEFT(TRIM('Tracker&amp;Invoice'!B4231),9)="INVOICE #","INVOICE",IF(TRIM('Tracker&amp;Invoice'!B4231)="Overall Completion INVOICE","OVERALL",""))</f>
        <v/>
      </c>
      <c r="E4185" t="str">
        <f>IF(D4185="INVOICE",VALUE(MID(TRIM('Tracker&amp;Invoice'!B4231),10,10)),"")</f>
        <v/>
      </c>
      <c r="F4185">
        <f>IF(B4185=1,IFERROR(LOOKUP(2,1/('Tracker&amp;Invoice'!$H4231:$AC4231&lt;&gt;""),COLUMN('Tracker&amp;Invoice'!$H4231:$AC4231)),8),F4184)</f>
        <v>14</v>
      </c>
      <c r="G4185">
        <f>IF(D4185="OVERALL",IFERROR(LOOKUP(2,1/('Tracker&amp;Invoice'!$H4231:$AC4231&lt;&gt;""),COLUMN('Tracker&amp;Invoice'!$H4231:$AC4231)),8),G4186)</f>
        <v>15</v>
      </c>
      <c r="H4185">
        <f t="shared" si="130"/>
        <v>15</v>
      </c>
      <c r="I4185" s="29">
        <f>IF(D4185="INVOICE",SUM('Tracker&amp;Invoice'!$H4231:INDEX('Tracker&amp;Invoice'!$A4231:$AC4231,1,H4185)),0)</f>
        <v>0</v>
      </c>
      <c r="J4185" s="29">
        <f>IF(D4185="OVERALL",SUM('Tracker&amp;Invoice'!$H4231:$AC4231),0)</f>
        <v>0</v>
      </c>
    </row>
    <row r="4186" spans="1:10">
      <c r="A4186" t="e">
        <f t="shared" si="131"/>
        <v>#REF!</v>
      </c>
      <c r="B4186">
        <f>IF(AND('Tracker&amp;Invoice'!A4232&lt;&gt;"",'Tracker&amp;Invoice'!A4232&lt;&gt;"ITEM",'Tracker&amp;Invoice'!A4230="ITEM"),1,0)</f>
        <v>0</v>
      </c>
      <c r="C4186" t="str">
        <f>IF(B4186=1,'Tracker&amp;Invoice'!A4232,C4185)</f>
        <v>BQ-214</v>
      </c>
      <c r="D4186" t="str">
        <f>IF(LEFT(TRIM('Tracker&amp;Invoice'!B4232),9)="INVOICE #","INVOICE",IF(TRIM('Tracker&amp;Invoice'!B4232)="Overall Completion INVOICE","OVERALL",""))</f>
        <v/>
      </c>
      <c r="E4186" t="str">
        <f>IF(D4186="INVOICE",VALUE(MID(TRIM('Tracker&amp;Invoice'!B4232),10,10)),"")</f>
        <v/>
      </c>
      <c r="F4186">
        <f>IF(B4186=1,IFERROR(LOOKUP(2,1/('Tracker&amp;Invoice'!$H4232:$AC4232&lt;&gt;""),COLUMN('Tracker&amp;Invoice'!$H4232:$AC4232)),8),F4185)</f>
        <v>14</v>
      </c>
      <c r="G4186">
        <f>IF(D4186="OVERALL",IFERROR(LOOKUP(2,1/('Tracker&amp;Invoice'!$H4232:$AC4232&lt;&gt;""),COLUMN('Tracker&amp;Invoice'!$H4232:$AC4232)),8),G4187)</f>
        <v>15</v>
      </c>
      <c r="H4186">
        <f t="shared" si="130"/>
        <v>15</v>
      </c>
      <c r="I4186" s="29">
        <f>IF(D4186="INVOICE",SUM('Tracker&amp;Invoice'!$H4232:INDEX('Tracker&amp;Invoice'!$A4232:$AC4232,1,H4186)),0)</f>
        <v>0</v>
      </c>
      <c r="J4186" s="29">
        <f>IF(D4186="OVERALL",SUM('Tracker&amp;Invoice'!$H4232:$AC4232),0)</f>
        <v>0</v>
      </c>
    </row>
    <row r="4187" spans="1:10">
      <c r="A4187" t="e">
        <f t="shared" si="131"/>
        <v>#REF!</v>
      </c>
      <c r="B4187">
        <f>IF(AND('Tracker&amp;Invoice'!A4233&lt;&gt;"",'Tracker&amp;Invoice'!A4233&lt;&gt;"ITEM",'Tracker&amp;Invoice'!A4231="ITEM"),1,0)</f>
        <v>0</v>
      </c>
      <c r="C4187" t="str">
        <f>IF(B4187=1,'Tracker&amp;Invoice'!A4233,C4186)</f>
        <v>BQ-214</v>
      </c>
      <c r="D4187" t="str">
        <f>IF(LEFT(TRIM('Tracker&amp;Invoice'!B4233),9)="INVOICE #","INVOICE",IF(TRIM('Tracker&amp;Invoice'!B4233)="Overall Completion INVOICE","OVERALL",""))</f>
        <v/>
      </c>
      <c r="E4187" t="str">
        <f>IF(D4187="INVOICE",VALUE(MID(TRIM('Tracker&amp;Invoice'!B4233),10,10)),"")</f>
        <v/>
      </c>
      <c r="F4187">
        <f>IF(B4187=1,IFERROR(LOOKUP(2,1/('Tracker&amp;Invoice'!$H4233:$AC4233&lt;&gt;""),COLUMN('Tracker&amp;Invoice'!$H4233:$AC4233)),8),F4186)</f>
        <v>14</v>
      </c>
      <c r="G4187">
        <f>IF(D4187="OVERALL",IFERROR(LOOKUP(2,1/('Tracker&amp;Invoice'!$H4233:$AC4233&lt;&gt;""),COLUMN('Tracker&amp;Invoice'!$H4233:$AC4233)),8),G4188)</f>
        <v>15</v>
      </c>
      <c r="H4187">
        <f t="shared" si="130"/>
        <v>15</v>
      </c>
      <c r="I4187" s="29">
        <f>IF(D4187="INVOICE",SUM('Tracker&amp;Invoice'!$H4233:INDEX('Tracker&amp;Invoice'!$A4233:$AC4233,1,H4187)),0)</f>
        <v>0</v>
      </c>
      <c r="J4187" s="29">
        <f>IF(D4187="OVERALL",SUM('Tracker&amp;Invoice'!$H4233:$AC4233),0)</f>
        <v>0</v>
      </c>
    </row>
    <row r="4188" spans="1:10">
      <c r="A4188" t="e">
        <f t="shared" si="131"/>
        <v>#REF!</v>
      </c>
      <c r="B4188">
        <f>IF(AND('Tracker&amp;Invoice'!A4234&lt;&gt;"",'Tracker&amp;Invoice'!A4234&lt;&gt;"ITEM",'Tracker&amp;Invoice'!A4232="ITEM"),1,0)</f>
        <v>0</v>
      </c>
      <c r="C4188" t="str">
        <f>IF(B4188=1,'Tracker&amp;Invoice'!A4234,C4187)</f>
        <v>BQ-214</v>
      </c>
      <c r="D4188" t="str">
        <f>IF(LEFT(TRIM('Tracker&amp;Invoice'!B4234),9)="INVOICE #","INVOICE",IF(TRIM('Tracker&amp;Invoice'!B4234)="Overall Completion INVOICE","OVERALL",""))</f>
        <v/>
      </c>
      <c r="E4188" t="str">
        <f>IF(D4188="INVOICE",VALUE(MID(TRIM('Tracker&amp;Invoice'!B4234),10,10)),"")</f>
        <v/>
      </c>
      <c r="F4188">
        <f>IF(B4188=1,IFERROR(LOOKUP(2,1/('Tracker&amp;Invoice'!$H4234:$AC4234&lt;&gt;""),COLUMN('Tracker&amp;Invoice'!$H4234:$AC4234)),8),F4187)</f>
        <v>14</v>
      </c>
      <c r="G4188">
        <f>IF(D4188="OVERALL",IFERROR(LOOKUP(2,1/('Tracker&amp;Invoice'!$H4234:$AC4234&lt;&gt;""),COLUMN('Tracker&amp;Invoice'!$H4234:$AC4234)),8),G4189)</f>
        <v>15</v>
      </c>
      <c r="H4188">
        <f t="shared" si="130"/>
        <v>15</v>
      </c>
      <c r="I4188" s="29">
        <f>IF(D4188="INVOICE",SUM('Tracker&amp;Invoice'!$H4234:INDEX('Tracker&amp;Invoice'!$A4234:$AC4234,1,H4188)),0)</f>
        <v>0</v>
      </c>
      <c r="J4188" s="29">
        <f>IF(D4188="OVERALL",SUM('Tracker&amp;Invoice'!$H4234:$AC4234),0)</f>
        <v>0</v>
      </c>
    </row>
    <row r="4189" spans="1:10">
      <c r="A4189" t="e">
        <f t="shared" si="131"/>
        <v>#REF!</v>
      </c>
      <c r="B4189">
        <f>IF(AND('Tracker&amp;Invoice'!A4235&lt;&gt;"",'Tracker&amp;Invoice'!A4235&lt;&gt;"ITEM",'Tracker&amp;Invoice'!A4233="ITEM"),1,0)</f>
        <v>0</v>
      </c>
      <c r="C4189" t="str">
        <f>IF(B4189=1,'Tracker&amp;Invoice'!A4235,C4188)</f>
        <v>BQ-214</v>
      </c>
      <c r="D4189" t="str">
        <f>IF(LEFT(TRIM('Tracker&amp;Invoice'!B4235),9)="INVOICE #","INVOICE",IF(TRIM('Tracker&amp;Invoice'!B4235)="Overall Completion INVOICE","OVERALL",""))</f>
        <v/>
      </c>
      <c r="E4189" t="str">
        <f>IF(D4189="INVOICE",VALUE(MID(TRIM('Tracker&amp;Invoice'!B4235),10,10)),"")</f>
        <v/>
      </c>
      <c r="F4189">
        <f>IF(B4189=1,IFERROR(LOOKUP(2,1/('Tracker&amp;Invoice'!$H4235:$AC4235&lt;&gt;""),COLUMN('Tracker&amp;Invoice'!$H4235:$AC4235)),8),F4188)</f>
        <v>14</v>
      </c>
      <c r="G4189">
        <f>IF(D4189="OVERALL",IFERROR(LOOKUP(2,1/('Tracker&amp;Invoice'!$H4235:$AC4235&lt;&gt;""),COLUMN('Tracker&amp;Invoice'!$H4235:$AC4235)),8),G4190)</f>
        <v>15</v>
      </c>
      <c r="H4189">
        <f t="shared" si="130"/>
        <v>15</v>
      </c>
      <c r="I4189" s="29">
        <f>IF(D4189="INVOICE",SUM('Tracker&amp;Invoice'!$H4235:INDEX('Tracker&amp;Invoice'!$A4235:$AC4235,1,H4189)),0)</f>
        <v>0</v>
      </c>
      <c r="J4189" s="29">
        <f>IF(D4189="OVERALL",SUM('Tracker&amp;Invoice'!$H4235:$AC4235),0)</f>
        <v>0</v>
      </c>
    </row>
    <row r="4190" spans="1:10">
      <c r="A4190" t="e">
        <f t="shared" si="131"/>
        <v>#REF!</v>
      </c>
      <c r="B4190">
        <f>IF(AND('Tracker&amp;Invoice'!A4236&lt;&gt;"",'Tracker&amp;Invoice'!A4236&lt;&gt;"ITEM",'Tracker&amp;Invoice'!A4234="ITEM"),1,0)</f>
        <v>0</v>
      </c>
      <c r="C4190" t="str">
        <f>IF(B4190=1,'Tracker&amp;Invoice'!A4236,C4189)</f>
        <v>BQ-214</v>
      </c>
      <c r="D4190" t="str">
        <f>IF(LEFT(TRIM('Tracker&amp;Invoice'!B4236),9)="INVOICE #","INVOICE",IF(TRIM('Tracker&amp;Invoice'!B4236)="Overall Completion INVOICE","OVERALL",""))</f>
        <v/>
      </c>
      <c r="E4190" t="str">
        <f>IF(D4190="INVOICE",VALUE(MID(TRIM('Tracker&amp;Invoice'!B4236),10,10)),"")</f>
        <v/>
      </c>
      <c r="F4190">
        <f>IF(B4190=1,IFERROR(LOOKUP(2,1/('Tracker&amp;Invoice'!$H4236:$AC4236&lt;&gt;""),COLUMN('Tracker&amp;Invoice'!$H4236:$AC4236)),8),F4189)</f>
        <v>14</v>
      </c>
      <c r="G4190">
        <f>IF(D4190="OVERALL",IFERROR(LOOKUP(2,1/('Tracker&amp;Invoice'!$H4236:$AC4236&lt;&gt;""),COLUMN('Tracker&amp;Invoice'!$H4236:$AC4236)),8),G4191)</f>
        <v>15</v>
      </c>
      <c r="H4190">
        <f t="shared" si="130"/>
        <v>15</v>
      </c>
      <c r="I4190" s="29">
        <f>IF(D4190="INVOICE",SUM('Tracker&amp;Invoice'!$H4236:INDEX('Tracker&amp;Invoice'!$A4236:$AC4236,1,H4190)),0)</f>
        <v>0</v>
      </c>
      <c r="J4190" s="29">
        <f>IF(D4190="OVERALL",SUM('Tracker&amp;Invoice'!$H4236:$AC4236),0)</f>
        <v>0</v>
      </c>
    </row>
    <row r="4191" spans="1:10">
      <c r="A4191" t="e">
        <f t="shared" si="131"/>
        <v>#REF!</v>
      </c>
      <c r="B4191">
        <f>IF(AND('Tracker&amp;Invoice'!A4237&lt;&gt;"",'Tracker&amp;Invoice'!A4237&lt;&gt;"ITEM",'Tracker&amp;Invoice'!A4235="ITEM"),1,0)</f>
        <v>0</v>
      </c>
      <c r="C4191" t="str">
        <f>IF(B4191=1,'Tracker&amp;Invoice'!A4237,C4190)</f>
        <v>BQ-214</v>
      </c>
      <c r="D4191" t="str">
        <f>IF(LEFT(TRIM('Tracker&amp;Invoice'!B4237),9)="INVOICE #","INVOICE",IF(TRIM('Tracker&amp;Invoice'!B4237)="Overall Completion INVOICE","OVERALL",""))</f>
        <v/>
      </c>
      <c r="E4191" t="str">
        <f>IF(D4191="INVOICE",VALUE(MID(TRIM('Tracker&amp;Invoice'!B4237),10,10)),"")</f>
        <v/>
      </c>
      <c r="F4191">
        <f>IF(B4191=1,IFERROR(LOOKUP(2,1/('Tracker&amp;Invoice'!$H4237:$AC4237&lt;&gt;""),COLUMN('Tracker&amp;Invoice'!$H4237:$AC4237)),8),F4190)</f>
        <v>14</v>
      </c>
      <c r="G4191">
        <f>IF(D4191="OVERALL",IFERROR(LOOKUP(2,1/('Tracker&amp;Invoice'!$H4237:$AC4237&lt;&gt;""),COLUMN('Tracker&amp;Invoice'!$H4237:$AC4237)),8),G4192)</f>
        <v>15</v>
      </c>
      <c r="H4191">
        <f t="shared" si="130"/>
        <v>15</v>
      </c>
      <c r="I4191" s="29">
        <f>IF(D4191="INVOICE",SUM('Tracker&amp;Invoice'!$H4237:INDEX('Tracker&amp;Invoice'!$A4237:$AC4237,1,H4191)),0)</f>
        <v>0</v>
      </c>
      <c r="J4191" s="29">
        <f>IF(D4191="OVERALL",SUM('Tracker&amp;Invoice'!$H4237:$AC4237),0)</f>
        <v>0</v>
      </c>
    </row>
    <row r="4192" spans="1:10">
      <c r="A4192" t="e">
        <f t="shared" si="131"/>
        <v>#REF!</v>
      </c>
      <c r="B4192">
        <f>IF(AND('Tracker&amp;Invoice'!A4238&lt;&gt;"",'Tracker&amp;Invoice'!A4238&lt;&gt;"ITEM",'Tracker&amp;Invoice'!A4236="ITEM"),1,0)</f>
        <v>0</v>
      </c>
      <c r="C4192" t="str">
        <f>IF(B4192=1,'Tracker&amp;Invoice'!A4238,C4191)</f>
        <v>BQ-214</v>
      </c>
      <c r="D4192" t="str">
        <f>IF(LEFT(TRIM('Tracker&amp;Invoice'!B4238),9)="INVOICE #","INVOICE",IF(TRIM('Tracker&amp;Invoice'!B4238)="Overall Completion INVOICE","OVERALL",""))</f>
        <v/>
      </c>
      <c r="E4192" t="str">
        <f>IF(D4192="INVOICE",VALUE(MID(TRIM('Tracker&amp;Invoice'!B4238),10,10)),"")</f>
        <v/>
      </c>
      <c r="F4192">
        <f>IF(B4192=1,IFERROR(LOOKUP(2,1/('Tracker&amp;Invoice'!$H4238:$AC4238&lt;&gt;""),COLUMN('Tracker&amp;Invoice'!$H4238:$AC4238)),8),F4191)</f>
        <v>14</v>
      </c>
      <c r="G4192">
        <f>IF(D4192="OVERALL",IFERROR(LOOKUP(2,1/('Tracker&amp;Invoice'!$H4238:$AC4238&lt;&gt;""),COLUMN('Tracker&amp;Invoice'!$H4238:$AC4238)),8),G4193)</f>
        <v>15</v>
      </c>
      <c r="H4192">
        <f t="shared" si="130"/>
        <v>15</v>
      </c>
      <c r="I4192" s="29">
        <f>IF(D4192="INVOICE",SUM('Tracker&amp;Invoice'!$H4238:INDEX('Tracker&amp;Invoice'!$A4238:$AC4238,1,H4192)),0)</f>
        <v>0</v>
      </c>
      <c r="J4192" s="29">
        <f>IF(D4192="OVERALL",SUM('Tracker&amp;Invoice'!$H4238:$AC4238),0)</f>
        <v>0</v>
      </c>
    </row>
    <row r="4193" spans="1:10">
      <c r="A4193" t="e">
        <f t="shared" si="131"/>
        <v>#REF!</v>
      </c>
      <c r="B4193">
        <f>IF(AND('Tracker&amp;Invoice'!A4239&lt;&gt;"",'Tracker&amp;Invoice'!A4239&lt;&gt;"ITEM",'Tracker&amp;Invoice'!A4237="ITEM"),1,0)</f>
        <v>1</v>
      </c>
      <c r="C4193" t="str">
        <f>IF(B4193=1,'Tracker&amp;Invoice'!A4239,C4192)</f>
        <v>BQ-215</v>
      </c>
      <c r="D4193" t="str">
        <f>IF(LEFT(TRIM('Tracker&amp;Invoice'!B4239),9)="INVOICE #","INVOICE",IF(TRIM('Tracker&amp;Invoice'!B4239)="Overall Completion INVOICE","OVERALL",""))</f>
        <v/>
      </c>
      <c r="E4193" t="str">
        <f>IF(D4193="INVOICE",VALUE(MID(TRIM('Tracker&amp;Invoice'!B4239),10,10)),"")</f>
        <v/>
      </c>
      <c r="F4193">
        <f>IF(B4193=1,IFERROR(LOOKUP(2,1/('Tracker&amp;Invoice'!$H4239:$AC4239&lt;&gt;""),COLUMN('Tracker&amp;Invoice'!$H4239:$AC4239)),8),F4192)</f>
        <v>14</v>
      </c>
      <c r="G4193">
        <f>IF(D4193="OVERALL",IFERROR(LOOKUP(2,1/('Tracker&amp;Invoice'!$H4239:$AC4239&lt;&gt;""),COLUMN('Tracker&amp;Invoice'!$H4239:$AC4239)),8),G4194)</f>
        <v>15</v>
      </c>
      <c r="H4193">
        <f t="shared" si="130"/>
        <v>15</v>
      </c>
      <c r="I4193" s="29">
        <f>IF(D4193="INVOICE",SUM('Tracker&amp;Invoice'!$H4239:INDEX('Tracker&amp;Invoice'!$A4239:$AC4239,1,H4193)),0)</f>
        <v>0</v>
      </c>
      <c r="J4193" s="29">
        <f>IF(D4193="OVERALL",SUM('Tracker&amp;Invoice'!$H4239:$AC4239),0)</f>
        <v>0</v>
      </c>
    </row>
    <row r="4194" spans="1:10">
      <c r="A4194" t="e">
        <f t="shared" si="131"/>
        <v>#REF!</v>
      </c>
      <c r="B4194">
        <f>IF(AND('Tracker&amp;Invoice'!A4240&lt;&gt;"",'Tracker&amp;Invoice'!A4240&lt;&gt;"ITEM",'Tracker&amp;Invoice'!A4238="ITEM"),1,0)</f>
        <v>0</v>
      </c>
      <c r="C4194" t="str">
        <f>IF(B4194=1,'Tracker&amp;Invoice'!A4240,C4193)</f>
        <v>BQ-215</v>
      </c>
      <c r="D4194" t="str">
        <f>IF(LEFT(TRIM('Tracker&amp;Invoice'!B4240),9)="INVOICE #","INVOICE",IF(TRIM('Tracker&amp;Invoice'!B4240)="Overall Completion INVOICE","OVERALL",""))</f>
        <v/>
      </c>
      <c r="E4194" t="str">
        <f>IF(D4194="INVOICE",VALUE(MID(TRIM('Tracker&amp;Invoice'!B4240),10,10)),"")</f>
        <v/>
      </c>
      <c r="F4194">
        <f>IF(B4194=1,IFERROR(LOOKUP(2,1/('Tracker&amp;Invoice'!$H4240:$AC4240&lt;&gt;""),COLUMN('Tracker&amp;Invoice'!$H4240:$AC4240)),8),F4193)</f>
        <v>14</v>
      </c>
      <c r="G4194">
        <f>IF(D4194="OVERALL",IFERROR(LOOKUP(2,1/('Tracker&amp;Invoice'!$H4240:$AC4240&lt;&gt;""),COLUMN('Tracker&amp;Invoice'!$H4240:$AC4240)),8),G4195)</f>
        <v>15</v>
      </c>
      <c r="H4194">
        <f t="shared" si="130"/>
        <v>15</v>
      </c>
      <c r="I4194" s="29">
        <f>IF(D4194="INVOICE",SUM('Tracker&amp;Invoice'!$H4240:INDEX('Tracker&amp;Invoice'!$A4240:$AC4240,1,H4194)),0)</f>
        <v>0</v>
      </c>
      <c r="J4194" s="29">
        <f>IF(D4194="OVERALL",SUM('Tracker&amp;Invoice'!$H4240:$AC4240),0)</f>
        <v>0</v>
      </c>
    </row>
    <row r="4195" spans="1:10">
      <c r="A4195" t="e">
        <f t="shared" si="131"/>
        <v>#REF!</v>
      </c>
      <c r="B4195">
        <f>IF(AND('Tracker&amp;Invoice'!A4241&lt;&gt;"",'Tracker&amp;Invoice'!A4241&lt;&gt;"ITEM",'Tracker&amp;Invoice'!A4239="ITEM"),1,0)</f>
        <v>0</v>
      </c>
      <c r="C4195" t="str">
        <f>IF(B4195=1,'Tracker&amp;Invoice'!A4241,C4194)</f>
        <v>BQ-215</v>
      </c>
      <c r="D4195" t="str">
        <f>IF(LEFT(TRIM('Tracker&amp;Invoice'!B4241),9)="INVOICE #","INVOICE",IF(TRIM('Tracker&amp;Invoice'!B4241)="Overall Completion INVOICE","OVERALL",""))</f>
        <v/>
      </c>
      <c r="E4195" t="str">
        <f>IF(D4195="INVOICE",VALUE(MID(TRIM('Tracker&amp;Invoice'!B4241),10,10)),"")</f>
        <v/>
      </c>
      <c r="F4195">
        <f>IF(B4195=1,IFERROR(LOOKUP(2,1/('Tracker&amp;Invoice'!$H4241:$AC4241&lt;&gt;""),COLUMN('Tracker&amp;Invoice'!$H4241:$AC4241)),8),F4194)</f>
        <v>14</v>
      </c>
      <c r="G4195">
        <f>IF(D4195="OVERALL",IFERROR(LOOKUP(2,1/('Tracker&amp;Invoice'!$H4241:$AC4241&lt;&gt;""),COLUMN('Tracker&amp;Invoice'!$H4241:$AC4241)),8),G4196)</f>
        <v>15</v>
      </c>
      <c r="H4195">
        <f t="shared" si="130"/>
        <v>15</v>
      </c>
      <c r="I4195" s="29">
        <f>IF(D4195="INVOICE",SUM('Tracker&amp;Invoice'!$H4241:INDEX('Tracker&amp;Invoice'!$A4241:$AC4241,1,H4195)),0)</f>
        <v>0</v>
      </c>
      <c r="J4195" s="29">
        <f>IF(D4195="OVERALL",SUM('Tracker&amp;Invoice'!$H4241:$AC4241),0)</f>
        <v>0</v>
      </c>
    </row>
    <row r="4196" spans="1:10">
      <c r="A4196" t="e">
        <f t="shared" si="131"/>
        <v>#REF!</v>
      </c>
      <c r="B4196">
        <f>IF(AND('Tracker&amp;Invoice'!A4242&lt;&gt;"",'Tracker&amp;Invoice'!A4242&lt;&gt;"ITEM",'Tracker&amp;Invoice'!A4240="ITEM"),1,0)</f>
        <v>0</v>
      </c>
      <c r="C4196" t="str">
        <f>IF(B4196=1,'Tracker&amp;Invoice'!A4242,C4195)</f>
        <v>BQ-215</v>
      </c>
      <c r="D4196" t="str">
        <f>IF(LEFT(TRIM('Tracker&amp;Invoice'!B4242),9)="INVOICE #","INVOICE",IF(TRIM('Tracker&amp;Invoice'!B4242)="Overall Completion INVOICE","OVERALL",""))</f>
        <v>INVOICE</v>
      </c>
      <c r="E4196">
        <f>IF(D4196="INVOICE",VALUE(MID(TRIM('Tracker&amp;Invoice'!B4242),10,10)),"")</f>
        <v>27</v>
      </c>
      <c r="F4196">
        <f>IF(B4196=1,IFERROR(LOOKUP(2,1/('Tracker&amp;Invoice'!$H4242:$AC4242&lt;&gt;""),COLUMN('Tracker&amp;Invoice'!$H4242:$AC4242)),8),F4195)</f>
        <v>14</v>
      </c>
      <c r="G4196">
        <f>IF(D4196="OVERALL",IFERROR(LOOKUP(2,1/('Tracker&amp;Invoice'!$H4242:$AC4242&lt;&gt;""),COLUMN('Tracker&amp;Invoice'!$H4242:$AC4242)),8),G4197)</f>
        <v>15</v>
      </c>
      <c r="H4196">
        <f t="shared" si="130"/>
        <v>15</v>
      </c>
      <c r="I4196" s="29">
        <f>IF(D4196="INVOICE",SUM('Tracker&amp;Invoice'!$H4242:INDEX('Tracker&amp;Invoice'!$A4242:$AC4242,1,H4196)),0)</f>
        <v>1656</v>
      </c>
      <c r="J4196" s="29">
        <f>IF(D4196="OVERALL",SUM('Tracker&amp;Invoice'!$H4242:$AC4242),0)</f>
        <v>0</v>
      </c>
    </row>
    <row r="4197" spans="1:10">
      <c r="A4197" t="e">
        <f t="shared" si="131"/>
        <v>#REF!</v>
      </c>
      <c r="B4197">
        <f>IF(AND('Tracker&amp;Invoice'!A4243&lt;&gt;"",'Tracker&amp;Invoice'!A4243&lt;&gt;"ITEM",'Tracker&amp;Invoice'!A4241="ITEM"),1,0)</f>
        <v>0</v>
      </c>
      <c r="C4197" t="str">
        <f>IF(B4197=1,'Tracker&amp;Invoice'!A4243,C4196)</f>
        <v>BQ-215</v>
      </c>
      <c r="D4197" t="str">
        <f>IF(LEFT(TRIM('Tracker&amp;Invoice'!B4243),9)="INVOICE #","INVOICE",IF(TRIM('Tracker&amp;Invoice'!B4243)="Overall Completion INVOICE","OVERALL",""))</f>
        <v/>
      </c>
      <c r="E4197" t="str">
        <f>IF(D4197="INVOICE",VALUE(MID(TRIM('Tracker&amp;Invoice'!B4243),10,10)),"")</f>
        <v/>
      </c>
      <c r="F4197">
        <f>IF(B4197=1,IFERROR(LOOKUP(2,1/('Tracker&amp;Invoice'!$H4243:$AC4243&lt;&gt;""),COLUMN('Tracker&amp;Invoice'!$H4243:$AC4243)),8),F4196)</f>
        <v>14</v>
      </c>
      <c r="G4197">
        <f>IF(D4197="OVERALL",IFERROR(LOOKUP(2,1/('Tracker&amp;Invoice'!$H4243:$AC4243&lt;&gt;""),COLUMN('Tracker&amp;Invoice'!$H4243:$AC4243)),8),G4198)</f>
        <v>15</v>
      </c>
      <c r="H4197">
        <f t="shared" si="130"/>
        <v>15</v>
      </c>
      <c r="I4197" s="29">
        <f>IF(D4197="INVOICE",SUM('Tracker&amp;Invoice'!$H4243:INDEX('Tracker&amp;Invoice'!$A4243:$AC4243,1,H4197)),0)</f>
        <v>0</v>
      </c>
      <c r="J4197" s="29">
        <f>IF(D4197="OVERALL",SUM('Tracker&amp;Invoice'!$H4243:$AC4243),0)</f>
        <v>0</v>
      </c>
    </row>
    <row r="4198" spans="1:10">
      <c r="A4198" t="e">
        <f t="shared" si="131"/>
        <v>#REF!</v>
      </c>
      <c r="B4198">
        <f>IF(AND('Tracker&amp;Invoice'!A4244&lt;&gt;"",'Tracker&amp;Invoice'!A4244&lt;&gt;"ITEM",'Tracker&amp;Invoice'!A4242="ITEM"),1,0)</f>
        <v>0</v>
      </c>
      <c r="C4198" t="str">
        <f>IF(B4198=1,'Tracker&amp;Invoice'!A4244,C4197)</f>
        <v>BQ-215</v>
      </c>
      <c r="D4198" t="str">
        <f>IF(LEFT(TRIM('Tracker&amp;Invoice'!B4244),9)="INVOICE #","INVOICE",IF(TRIM('Tracker&amp;Invoice'!B4244)="Overall Completion INVOICE","OVERALL",""))</f>
        <v>INVOICE</v>
      </c>
      <c r="E4198">
        <f>IF(D4198="INVOICE",VALUE(MID(TRIM('Tracker&amp;Invoice'!B4244),10,10)),"")</f>
        <v>28</v>
      </c>
      <c r="F4198">
        <f>IF(B4198=1,IFERROR(LOOKUP(2,1/('Tracker&amp;Invoice'!$H4244:$AC4244&lt;&gt;""),COLUMN('Tracker&amp;Invoice'!$H4244:$AC4244)),8),F4197)</f>
        <v>14</v>
      </c>
      <c r="G4198">
        <f>IF(D4198="OVERALL",IFERROR(LOOKUP(2,1/('Tracker&amp;Invoice'!$H4244:$AC4244&lt;&gt;""),COLUMN('Tracker&amp;Invoice'!$H4244:$AC4244)),8),G4199)</f>
        <v>15</v>
      </c>
      <c r="H4198">
        <f t="shared" si="130"/>
        <v>15</v>
      </c>
      <c r="I4198" s="29">
        <f>IF(D4198="INVOICE",SUM('Tracker&amp;Invoice'!$H4244:INDEX('Tracker&amp;Invoice'!$A4244:$AC4244,1,H4198)),0)</f>
        <v>184</v>
      </c>
      <c r="J4198" s="29">
        <f>IF(D4198="OVERALL",SUM('Tracker&amp;Invoice'!$H4244:$AC4244),0)</f>
        <v>0</v>
      </c>
    </row>
    <row r="4199" spans="1:10">
      <c r="A4199" t="e">
        <f t="shared" si="131"/>
        <v>#REF!</v>
      </c>
      <c r="B4199">
        <f>IF(AND('Tracker&amp;Invoice'!A4245&lt;&gt;"",'Tracker&amp;Invoice'!A4245&lt;&gt;"ITEM",'Tracker&amp;Invoice'!A4243="ITEM"),1,0)</f>
        <v>0</v>
      </c>
      <c r="C4199" t="str">
        <f>IF(B4199=1,'Tracker&amp;Invoice'!A4245,C4198)</f>
        <v>BQ-215</v>
      </c>
      <c r="D4199" t="str">
        <f>IF(LEFT(TRIM('Tracker&amp;Invoice'!B4245),9)="INVOICE #","INVOICE",IF(TRIM('Tracker&amp;Invoice'!B4245)="Overall Completion INVOICE","OVERALL",""))</f>
        <v/>
      </c>
      <c r="E4199" t="str">
        <f>IF(D4199="INVOICE",VALUE(MID(TRIM('Tracker&amp;Invoice'!B4245),10,10)),"")</f>
        <v/>
      </c>
      <c r="F4199">
        <f>IF(B4199=1,IFERROR(LOOKUP(2,1/('Tracker&amp;Invoice'!$H4245:$AC4245&lt;&gt;""),COLUMN('Tracker&amp;Invoice'!$H4245:$AC4245)),8),F4198)</f>
        <v>14</v>
      </c>
      <c r="G4199">
        <f>IF(D4199="OVERALL",IFERROR(LOOKUP(2,1/('Tracker&amp;Invoice'!$H4245:$AC4245&lt;&gt;""),COLUMN('Tracker&amp;Invoice'!$H4245:$AC4245)),8),G4200)</f>
        <v>15</v>
      </c>
      <c r="H4199">
        <f t="shared" si="130"/>
        <v>15</v>
      </c>
      <c r="I4199" s="29">
        <f>IF(D4199="INVOICE",SUM('Tracker&amp;Invoice'!$H4245:INDEX('Tracker&amp;Invoice'!$A4245:$AC4245,1,H4199)),0)</f>
        <v>0</v>
      </c>
      <c r="J4199" s="29">
        <f>IF(D4199="OVERALL",SUM('Tracker&amp;Invoice'!$H4245:$AC4245),0)</f>
        <v>0</v>
      </c>
    </row>
    <row r="4200" spans="1:10">
      <c r="A4200" t="e">
        <f t="shared" si="131"/>
        <v>#REF!</v>
      </c>
      <c r="B4200">
        <f>IF(AND('Tracker&amp;Invoice'!A4246&lt;&gt;"",'Tracker&amp;Invoice'!A4246&lt;&gt;"ITEM",'Tracker&amp;Invoice'!A4244="ITEM"),1,0)</f>
        <v>0</v>
      </c>
      <c r="C4200" t="str">
        <f>IF(B4200=1,'Tracker&amp;Invoice'!A4246,C4199)</f>
        <v>BQ-215</v>
      </c>
      <c r="D4200" t="str">
        <f>IF(LEFT(TRIM('Tracker&amp;Invoice'!B4246),9)="INVOICE #","INVOICE",IF(TRIM('Tracker&amp;Invoice'!B4246)="Overall Completion INVOICE","OVERALL",""))</f>
        <v>OVERALL</v>
      </c>
      <c r="E4200" t="str">
        <f>IF(D4200="INVOICE",VALUE(MID(TRIM('Tracker&amp;Invoice'!B4246),10,10)),"")</f>
        <v/>
      </c>
      <c r="F4200">
        <f>IF(B4200=1,IFERROR(LOOKUP(2,1/('Tracker&amp;Invoice'!$H4246:$AC4246&lt;&gt;""),COLUMN('Tracker&amp;Invoice'!$H4246:$AC4246)),8),F4199)</f>
        <v>14</v>
      </c>
      <c r="G4200">
        <f>IF(D4200="OVERALL",IFERROR(LOOKUP(2,1/('Tracker&amp;Invoice'!$H4246:$AC4246&lt;&gt;""),COLUMN('Tracker&amp;Invoice'!$H4246:$AC4246)),8),G4201)</f>
        <v>15</v>
      </c>
      <c r="H4200">
        <f t="shared" si="130"/>
        <v>15</v>
      </c>
      <c r="I4200" s="29">
        <f>IF(D4200="INVOICE",SUM('Tracker&amp;Invoice'!$H4246:INDEX('Tracker&amp;Invoice'!$A4246:$AC4246,1,H4200)),0)</f>
        <v>0</v>
      </c>
      <c r="J4200" s="29">
        <f>IF(D4200="OVERALL",SUM('Tracker&amp;Invoice'!$H4246:$AC4246),0)</f>
        <v>1840</v>
      </c>
    </row>
    <row r="4201" spans="1:10">
      <c r="A4201" t="e">
        <f t="shared" si="131"/>
        <v>#REF!</v>
      </c>
      <c r="B4201">
        <f>IF(AND('Tracker&amp;Invoice'!A4247&lt;&gt;"",'Tracker&amp;Invoice'!A4247&lt;&gt;"ITEM",'Tracker&amp;Invoice'!A4245="ITEM"),1,0)</f>
        <v>0</v>
      </c>
      <c r="C4201" t="str">
        <f>IF(B4201=1,'Tracker&amp;Invoice'!A4247,C4200)</f>
        <v>BQ-215</v>
      </c>
      <c r="D4201" t="str">
        <f>IF(LEFT(TRIM('Tracker&amp;Invoice'!B4247),9)="INVOICE #","INVOICE",IF(TRIM('Tracker&amp;Invoice'!B4247)="Overall Completion INVOICE","OVERALL",""))</f>
        <v/>
      </c>
      <c r="E4201" t="str">
        <f>IF(D4201="INVOICE",VALUE(MID(TRIM('Tracker&amp;Invoice'!B4247),10,10)),"")</f>
        <v/>
      </c>
      <c r="F4201">
        <f>IF(B4201=1,IFERROR(LOOKUP(2,1/('Tracker&amp;Invoice'!$H4247:$AC4247&lt;&gt;""),COLUMN('Tracker&amp;Invoice'!$H4247:$AC4247)),8),F4200)</f>
        <v>14</v>
      </c>
      <c r="G4201">
        <f>IF(D4201="OVERALL",IFERROR(LOOKUP(2,1/('Tracker&amp;Invoice'!$H4247:$AC4247&lt;&gt;""),COLUMN('Tracker&amp;Invoice'!$H4247:$AC4247)),8),G4202)</f>
        <v>15</v>
      </c>
      <c r="H4201">
        <f t="shared" si="130"/>
        <v>15</v>
      </c>
      <c r="I4201" s="29">
        <f>IF(D4201="INVOICE",SUM('Tracker&amp;Invoice'!$H4247:INDEX('Tracker&amp;Invoice'!$A4247:$AC4247,1,H4201)),0)</f>
        <v>0</v>
      </c>
      <c r="J4201" s="29">
        <f>IF(D4201="OVERALL",SUM('Tracker&amp;Invoice'!$H4247:$AC4247),0)</f>
        <v>0</v>
      </c>
    </row>
    <row r="4202" spans="1:10">
      <c r="A4202" t="e">
        <f t="shared" si="131"/>
        <v>#REF!</v>
      </c>
      <c r="B4202">
        <f>IF(AND('Tracker&amp;Invoice'!A4248&lt;&gt;"",'Tracker&amp;Invoice'!A4248&lt;&gt;"ITEM",'Tracker&amp;Invoice'!A4246="ITEM"),1,0)</f>
        <v>0</v>
      </c>
      <c r="C4202" t="str">
        <f>IF(B4202=1,'Tracker&amp;Invoice'!A4248,C4201)</f>
        <v>BQ-215</v>
      </c>
      <c r="D4202" t="str">
        <f>IF(LEFT(TRIM('Tracker&amp;Invoice'!B4248),9)="INVOICE #","INVOICE",IF(TRIM('Tracker&amp;Invoice'!B4248)="Overall Completion INVOICE","OVERALL",""))</f>
        <v/>
      </c>
      <c r="E4202" t="str">
        <f>IF(D4202="INVOICE",VALUE(MID(TRIM('Tracker&amp;Invoice'!B4248),10,10)),"")</f>
        <v/>
      </c>
      <c r="F4202">
        <f>IF(B4202=1,IFERROR(LOOKUP(2,1/('Tracker&amp;Invoice'!$H4248:$AC4248&lt;&gt;""),COLUMN('Tracker&amp;Invoice'!$H4248:$AC4248)),8),F4201)</f>
        <v>14</v>
      </c>
      <c r="G4202">
        <f>IF(D4202="OVERALL",IFERROR(LOOKUP(2,1/('Tracker&amp;Invoice'!$H4248:$AC4248&lt;&gt;""),COLUMN('Tracker&amp;Invoice'!$H4248:$AC4248)),8),G4203)</f>
        <v>15</v>
      </c>
      <c r="H4202">
        <f t="shared" si="130"/>
        <v>15</v>
      </c>
      <c r="I4202" s="29">
        <f>IF(D4202="INVOICE",SUM('Tracker&amp;Invoice'!$H4248:INDEX('Tracker&amp;Invoice'!$A4248:$AC4248,1,H4202)),0)</f>
        <v>0</v>
      </c>
      <c r="J4202" s="29">
        <f>IF(D4202="OVERALL",SUM('Tracker&amp;Invoice'!$H4248:$AC4248),0)</f>
        <v>0</v>
      </c>
    </row>
    <row r="4203" spans="1:10">
      <c r="A4203" t="e">
        <f t="shared" si="131"/>
        <v>#REF!</v>
      </c>
      <c r="B4203">
        <f>IF(AND('Tracker&amp;Invoice'!A4249&lt;&gt;"",'Tracker&amp;Invoice'!A4249&lt;&gt;"ITEM",'Tracker&amp;Invoice'!A4247="ITEM"),1,0)</f>
        <v>0</v>
      </c>
      <c r="C4203" t="str">
        <f>IF(B4203=1,'Tracker&amp;Invoice'!A4249,C4202)</f>
        <v>BQ-215</v>
      </c>
      <c r="D4203" t="str">
        <f>IF(LEFT(TRIM('Tracker&amp;Invoice'!B4249),9)="INVOICE #","INVOICE",IF(TRIM('Tracker&amp;Invoice'!B4249)="Overall Completion INVOICE","OVERALL",""))</f>
        <v/>
      </c>
      <c r="E4203" t="str">
        <f>IF(D4203="INVOICE",VALUE(MID(TRIM('Tracker&amp;Invoice'!B4249),10,10)),"")</f>
        <v/>
      </c>
      <c r="F4203">
        <f>IF(B4203=1,IFERROR(LOOKUP(2,1/('Tracker&amp;Invoice'!$H4249:$AC4249&lt;&gt;""),COLUMN('Tracker&amp;Invoice'!$H4249:$AC4249)),8),F4202)</f>
        <v>14</v>
      </c>
      <c r="G4203">
        <f>IF(D4203="OVERALL",IFERROR(LOOKUP(2,1/('Tracker&amp;Invoice'!$H4249:$AC4249&lt;&gt;""),COLUMN('Tracker&amp;Invoice'!$H4249:$AC4249)),8),G4204)</f>
        <v>15</v>
      </c>
      <c r="H4203">
        <f t="shared" si="130"/>
        <v>15</v>
      </c>
      <c r="I4203" s="29">
        <f>IF(D4203="INVOICE",SUM('Tracker&amp;Invoice'!$H4249:INDEX('Tracker&amp;Invoice'!$A4249:$AC4249,1,H4203)),0)</f>
        <v>0</v>
      </c>
      <c r="J4203" s="29">
        <f>IF(D4203="OVERALL",SUM('Tracker&amp;Invoice'!$H4249:$AC4249),0)</f>
        <v>0</v>
      </c>
    </row>
    <row r="4204" spans="1:10">
      <c r="A4204" t="e">
        <f t="shared" si="131"/>
        <v>#REF!</v>
      </c>
      <c r="B4204">
        <f>IF(AND('Tracker&amp;Invoice'!A4250&lt;&gt;"",'Tracker&amp;Invoice'!A4250&lt;&gt;"ITEM",'Tracker&amp;Invoice'!A4248="ITEM"),1,0)</f>
        <v>0</v>
      </c>
      <c r="C4204" t="str">
        <f>IF(B4204=1,'Tracker&amp;Invoice'!A4250,C4203)</f>
        <v>BQ-215</v>
      </c>
      <c r="D4204" t="str">
        <f>IF(LEFT(TRIM('Tracker&amp;Invoice'!B4250),9)="INVOICE #","INVOICE",IF(TRIM('Tracker&amp;Invoice'!B4250)="Overall Completion INVOICE","OVERALL",""))</f>
        <v/>
      </c>
      <c r="E4204" t="str">
        <f>IF(D4204="INVOICE",VALUE(MID(TRIM('Tracker&amp;Invoice'!B4250),10,10)),"")</f>
        <v/>
      </c>
      <c r="F4204">
        <f>IF(B4204=1,IFERROR(LOOKUP(2,1/('Tracker&amp;Invoice'!$H4250:$AC4250&lt;&gt;""),COLUMN('Tracker&amp;Invoice'!$H4250:$AC4250)),8),F4203)</f>
        <v>14</v>
      </c>
      <c r="G4204">
        <f>IF(D4204="OVERALL",IFERROR(LOOKUP(2,1/('Tracker&amp;Invoice'!$H4250:$AC4250&lt;&gt;""),COLUMN('Tracker&amp;Invoice'!$H4250:$AC4250)),8),G4205)</f>
        <v>15</v>
      </c>
      <c r="H4204">
        <f t="shared" si="130"/>
        <v>15</v>
      </c>
      <c r="I4204" s="29">
        <f>IF(D4204="INVOICE",SUM('Tracker&amp;Invoice'!$H4250:INDEX('Tracker&amp;Invoice'!$A4250:$AC4250,1,H4204)),0)</f>
        <v>0</v>
      </c>
      <c r="J4204" s="29">
        <f>IF(D4204="OVERALL",SUM('Tracker&amp;Invoice'!$H4250:$AC4250),0)</f>
        <v>0</v>
      </c>
    </row>
    <row r="4205" spans="1:10">
      <c r="A4205" t="e">
        <f t="shared" si="131"/>
        <v>#REF!</v>
      </c>
      <c r="B4205">
        <f>IF(AND('Tracker&amp;Invoice'!A4251&lt;&gt;"",'Tracker&amp;Invoice'!A4251&lt;&gt;"ITEM",'Tracker&amp;Invoice'!A4249="ITEM"),1,0)</f>
        <v>0</v>
      </c>
      <c r="C4205" t="str">
        <f>IF(B4205=1,'Tracker&amp;Invoice'!A4251,C4204)</f>
        <v>BQ-215</v>
      </c>
      <c r="D4205" t="str">
        <f>IF(LEFT(TRIM('Tracker&amp;Invoice'!B4251),9)="INVOICE #","INVOICE",IF(TRIM('Tracker&amp;Invoice'!B4251)="Overall Completion INVOICE","OVERALL",""))</f>
        <v/>
      </c>
      <c r="E4205" t="str">
        <f>IF(D4205="INVOICE",VALUE(MID(TRIM('Tracker&amp;Invoice'!B4251),10,10)),"")</f>
        <v/>
      </c>
      <c r="F4205">
        <f>IF(B4205=1,IFERROR(LOOKUP(2,1/('Tracker&amp;Invoice'!$H4251:$AC4251&lt;&gt;""),COLUMN('Tracker&amp;Invoice'!$H4251:$AC4251)),8),F4204)</f>
        <v>14</v>
      </c>
      <c r="G4205">
        <f>IF(D4205="OVERALL",IFERROR(LOOKUP(2,1/('Tracker&amp;Invoice'!$H4251:$AC4251&lt;&gt;""),COLUMN('Tracker&amp;Invoice'!$H4251:$AC4251)),8),G4206)</f>
        <v>15</v>
      </c>
      <c r="H4205">
        <f t="shared" si="130"/>
        <v>15</v>
      </c>
      <c r="I4205" s="29">
        <f>IF(D4205="INVOICE",SUM('Tracker&amp;Invoice'!$H4251:INDEX('Tracker&amp;Invoice'!$A4251:$AC4251,1,H4205)),0)</f>
        <v>0</v>
      </c>
      <c r="J4205" s="29">
        <f>IF(D4205="OVERALL",SUM('Tracker&amp;Invoice'!$H4251:$AC4251),0)</f>
        <v>0</v>
      </c>
    </row>
    <row r="4206" spans="1:10">
      <c r="A4206" t="e">
        <f t="shared" si="131"/>
        <v>#REF!</v>
      </c>
      <c r="B4206">
        <f>IF(AND('Tracker&amp;Invoice'!A4252&lt;&gt;"",'Tracker&amp;Invoice'!A4252&lt;&gt;"ITEM",'Tracker&amp;Invoice'!A4250="ITEM"),1,0)</f>
        <v>0</v>
      </c>
      <c r="C4206" t="str">
        <f>IF(B4206=1,'Tracker&amp;Invoice'!A4252,C4205)</f>
        <v>BQ-215</v>
      </c>
      <c r="D4206" t="str">
        <f>IF(LEFT(TRIM('Tracker&amp;Invoice'!B4252),9)="INVOICE #","INVOICE",IF(TRIM('Tracker&amp;Invoice'!B4252)="Overall Completion INVOICE","OVERALL",""))</f>
        <v/>
      </c>
      <c r="E4206" t="str">
        <f>IF(D4206="INVOICE",VALUE(MID(TRIM('Tracker&amp;Invoice'!B4252),10,10)),"")</f>
        <v/>
      </c>
      <c r="F4206">
        <f>IF(B4206=1,IFERROR(LOOKUP(2,1/('Tracker&amp;Invoice'!$H4252:$AC4252&lt;&gt;""),COLUMN('Tracker&amp;Invoice'!$H4252:$AC4252)),8),F4205)</f>
        <v>14</v>
      </c>
      <c r="G4206">
        <f>IF(D4206="OVERALL",IFERROR(LOOKUP(2,1/('Tracker&amp;Invoice'!$H4252:$AC4252&lt;&gt;""),COLUMN('Tracker&amp;Invoice'!$H4252:$AC4252)),8),G4207)</f>
        <v>15</v>
      </c>
      <c r="H4206">
        <f t="shared" si="130"/>
        <v>15</v>
      </c>
      <c r="I4206" s="29">
        <f>IF(D4206="INVOICE",SUM('Tracker&amp;Invoice'!$H4252:INDEX('Tracker&amp;Invoice'!$A4252:$AC4252,1,H4206)),0)</f>
        <v>0</v>
      </c>
      <c r="J4206" s="29">
        <f>IF(D4206="OVERALL",SUM('Tracker&amp;Invoice'!$H4252:$AC4252),0)</f>
        <v>0</v>
      </c>
    </row>
    <row r="4207" spans="1:10">
      <c r="A4207" t="e">
        <f t="shared" si="131"/>
        <v>#REF!</v>
      </c>
      <c r="B4207">
        <f>IF(AND('Tracker&amp;Invoice'!A4253&lt;&gt;"",'Tracker&amp;Invoice'!A4253&lt;&gt;"ITEM",'Tracker&amp;Invoice'!A4251="ITEM"),1,0)</f>
        <v>0</v>
      </c>
      <c r="C4207" t="str">
        <f>IF(B4207=1,'Tracker&amp;Invoice'!A4253,C4206)</f>
        <v>BQ-215</v>
      </c>
      <c r="D4207" t="str">
        <f>IF(LEFT(TRIM('Tracker&amp;Invoice'!B4253),9)="INVOICE #","INVOICE",IF(TRIM('Tracker&amp;Invoice'!B4253)="Overall Completion INVOICE","OVERALL",""))</f>
        <v/>
      </c>
      <c r="E4207" t="str">
        <f>IF(D4207="INVOICE",VALUE(MID(TRIM('Tracker&amp;Invoice'!B4253),10,10)),"")</f>
        <v/>
      </c>
      <c r="F4207">
        <f>IF(B4207=1,IFERROR(LOOKUP(2,1/('Tracker&amp;Invoice'!$H4253:$AC4253&lt;&gt;""),COLUMN('Tracker&amp;Invoice'!$H4253:$AC4253)),8),F4206)</f>
        <v>14</v>
      </c>
      <c r="G4207">
        <f>IF(D4207="OVERALL",IFERROR(LOOKUP(2,1/('Tracker&amp;Invoice'!$H4253:$AC4253&lt;&gt;""),COLUMN('Tracker&amp;Invoice'!$H4253:$AC4253)),8),G4208)</f>
        <v>15</v>
      </c>
      <c r="H4207">
        <f t="shared" si="130"/>
        <v>15</v>
      </c>
      <c r="I4207" s="29">
        <f>IF(D4207="INVOICE",SUM('Tracker&amp;Invoice'!$H4253:INDEX('Tracker&amp;Invoice'!$A4253:$AC4253,1,H4207)),0)</f>
        <v>0</v>
      </c>
      <c r="J4207" s="29">
        <f>IF(D4207="OVERALL",SUM('Tracker&amp;Invoice'!$H4253:$AC4253),0)</f>
        <v>0</v>
      </c>
    </row>
    <row r="4208" spans="1:10">
      <c r="A4208" t="e">
        <f t="shared" si="131"/>
        <v>#REF!</v>
      </c>
      <c r="B4208">
        <f>IF(AND('Tracker&amp;Invoice'!A4254&lt;&gt;"",'Tracker&amp;Invoice'!A4254&lt;&gt;"ITEM",'Tracker&amp;Invoice'!A4252="ITEM"),1,0)</f>
        <v>0</v>
      </c>
      <c r="C4208" t="str">
        <f>IF(B4208=1,'Tracker&amp;Invoice'!A4254,C4207)</f>
        <v>BQ-215</v>
      </c>
      <c r="D4208" t="str">
        <f>IF(LEFT(TRIM('Tracker&amp;Invoice'!B4254),9)="INVOICE #","INVOICE",IF(TRIM('Tracker&amp;Invoice'!B4254)="Overall Completion INVOICE","OVERALL",""))</f>
        <v/>
      </c>
      <c r="E4208" t="str">
        <f>IF(D4208="INVOICE",VALUE(MID(TRIM('Tracker&amp;Invoice'!B4254),10,10)),"")</f>
        <v/>
      </c>
      <c r="F4208">
        <f>IF(B4208=1,IFERROR(LOOKUP(2,1/('Tracker&amp;Invoice'!$H4254:$AC4254&lt;&gt;""),COLUMN('Tracker&amp;Invoice'!$H4254:$AC4254)),8),F4207)</f>
        <v>14</v>
      </c>
      <c r="G4208">
        <f>IF(D4208="OVERALL",IFERROR(LOOKUP(2,1/('Tracker&amp;Invoice'!$H4254:$AC4254&lt;&gt;""),COLUMN('Tracker&amp;Invoice'!$H4254:$AC4254)),8),G4209)</f>
        <v>15</v>
      </c>
      <c r="H4208">
        <f t="shared" si="130"/>
        <v>15</v>
      </c>
      <c r="I4208" s="29">
        <f>IF(D4208="INVOICE",SUM('Tracker&amp;Invoice'!$H4254:INDEX('Tracker&amp;Invoice'!$A4254:$AC4254,1,H4208)),0)</f>
        <v>0</v>
      </c>
      <c r="J4208" s="29">
        <f>IF(D4208="OVERALL",SUM('Tracker&amp;Invoice'!$H4254:$AC4254),0)</f>
        <v>0</v>
      </c>
    </row>
    <row r="4209" spans="1:10">
      <c r="A4209" t="e">
        <f t="shared" si="131"/>
        <v>#REF!</v>
      </c>
      <c r="B4209">
        <f>IF(AND('Tracker&amp;Invoice'!A4255&lt;&gt;"",'Tracker&amp;Invoice'!A4255&lt;&gt;"ITEM",'Tracker&amp;Invoice'!A4253="ITEM"),1,0)</f>
        <v>1</v>
      </c>
      <c r="C4209" t="str">
        <f>IF(B4209=1,'Tracker&amp;Invoice'!A4255,C4208)</f>
        <v>BQ-216</v>
      </c>
      <c r="D4209" t="str">
        <f>IF(LEFT(TRIM('Tracker&amp;Invoice'!B4255),9)="INVOICE #","INVOICE",IF(TRIM('Tracker&amp;Invoice'!B4255)="Overall Completion INVOICE","OVERALL",""))</f>
        <v/>
      </c>
      <c r="E4209" t="str">
        <f>IF(D4209="INVOICE",VALUE(MID(TRIM('Tracker&amp;Invoice'!B4255),10,10)),"")</f>
        <v/>
      </c>
      <c r="F4209">
        <f>IF(B4209=1,IFERROR(LOOKUP(2,1/('Tracker&amp;Invoice'!$H4255:$AC4255&lt;&gt;""),COLUMN('Tracker&amp;Invoice'!$H4255:$AC4255)),8),F4208)</f>
        <v>14</v>
      </c>
      <c r="G4209">
        <f>IF(D4209="OVERALL",IFERROR(LOOKUP(2,1/('Tracker&amp;Invoice'!$H4255:$AC4255&lt;&gt;""),COLUMN('Tracker&amp;Invoice'!$H4255:$AC4255)),8),G4210)</f>
        <v>15</v>
      </c>
      <c r="H4209">
        <f t="shared" si="130"/>
        <v>15</v>
      </c>
      <c r="I4209" s="29">
        <f>IF(D4209="INVOICE",SUM('Tracker&amp;Invoice'!$H4255:INDEX('Tracker&amp;Invoice'!$A4255:$AC4255,1,H4209)),0)</f>
        <v>0</v>
      </c>
      <c r="J4209" s="29">
        <f>IF(D4209="OVERALL",SUM('Tracker&amp;Invoice'!$H4255:$AC4255),0)</f>
        <v>0</v>
      </c>
    </row>
    <row r="4210" spans="1:10">
      <c r="A4210" t="e">
        <f t="shared" si="131"/>
        <v>#REF!</v>
      </c>
      <c r="B4210">
        <f>IF(AND('Tracker&amp;Invoice'!A4256&lt;&gt;"",'Tracker&amp;Invoice'!A4256&lt;&gt;"ITEM",'Tracker&amp;Invoice'!A4254="ITEM"),1,0)</f>
        <v>0</v>
      </c>
      <c r="C4210" t="str">
        <f>IF(B4210=1,'Tracker&amp;Invoice'!A4256,C4209)</f>
        <v>BQ-216</v>
      </c>
      <c r="D4210" t="str">
        <f>IF(LEFT(TRIM('Tracker&amp;Invoice'!B4256),9)="INVOICE #","INVOICE",IF(TRIM('Tracker&amp;Invoice'!B4256)="Overall Completion INVOICE","OVERALL",""))</f>
        <v/>
      </c>
      <c r="E4210" t="str">
        <f>IF(D4210="INVOICE",VALUE(MID(TRIM('Tracker&amp;Invoice'!B4256),10,10)),"")</f>
        <v/>
      </c>
      <c r="F4210">
        <f>IF(B4210=1,IFERROR(LOOKUP(2,1/('Tracker&amp;Invoice'!$H4256:$AC4256&lt;&gt;""),COLUMN('Tracker&amp;Invoice'!$H4256:$AC4256)),8),F4209)</f>
        <v>14</v>
      </c>
      <c r="G4210">
        <f>IF(D4210="OVERALL",IFERROR(LOOKUP(2,1/('Tracker&amp;Invoice'!$H4256:$AC4256&lt;&gt;""),COLUMN('Tracker&amp;Invoice'!$H4256:$AC4256)),8),G4211)</f>
        <v>15</v>
      </c>
      <c r="H4210">
        <f t="shared" si="130"/>
        <v>15</v>
      </c>
      <c r="I4210" s="29">
        <f>IF(D4210="INVOICE",SUM('Tracker&amp;Invoice'!$H4256:INDEX('Tracker&amp;Invoice'!$A4256:$AC4256,1,H4210)),0)</f>
        <v>0</v>
      </c>
      <c r="J4210" s="29">
        <f>IF(D4210="OVERALL",SUM('Tracker&amp;Invoice'!$H4256:$AC4256),0)</f>
        <v>0</v>
      </c>
    </row>
    <row r="4211" spans="1:10">
      <c r="A4211" t="e">
        <f t="shared" si="131"/>
        <v>#REF!</v>
      </c>
      <c r="B4211">
        <f>IF(AND('Tracker&amp;Invoice'!A4257&lt;&gt;"",'Tracker&amp;Invoice'!A4257&lt;&gt;"ITEM",'Tracker&amp;Invoice'!A4255="ITEM"),1,0)</f>
        <v>0</v>
      </c>
      <c r="C4211" t="str">
        <f>IF(B4211=1,'Tracker&amp;Invoice'!A4257,C4210)</f>
        <v>BQ-216</v>
      </c>
      <c r="D4211" t="str">
        <f>IF(LEFT(TRIM('Tracker&amp;Invoice'!B4257),9)="INVOICE #","INVOICE",IF(TRIM('Tracker&amp;Invoice'!B4257)="Overall Completion INVOICE","OVERALL",""))</f>
        <v/>
      </c>
      <c r="E4211" t="str">
        <f>IF(D4211="INVOICE",VALUE(MID(TRIM('Tracker&amp;Invoice'!B4257),10,10)),"")</f>
        <v/>
      </c>
      <c r="F4211">
        <f>IF(B4211=1,IFERROR(LOOKUP(2,1/('Tracker&amp;Invoice'!$H4257:$AC4257&lt;&gt;""),COLUMN('Tracker&amp;Invoice'!$H4257:$AC4257)),8),F4210)</f>
        <v>14</v>
      </c>
      <c r="G4211">
        <f>IF(D4211="OVERALL",IFERROR(LOOKUP(2,1/('Tracker&amp;Invoice'!$H4257:$AC4257&lt;&gt;""),COLUMN('Tracker&amp;Invoice'!$H4257:$AC4257)),8),G4212)</f>
        <v>15</v>
      </c>
      <c r="H4211">
        <f t="shared" si="130"/>
        <v>15</v>
      </c>
      <c r="I4211" s="29">
        <f>IF(D4211="INVOICE",SUM('Tracker&amp;Invoice'!$H4257:INDEX('Tracker&amp;Invoice'!$A4257:$AC4257,1,H4211)),0)</f>
        <v>0</v>
      </c>
      <c r="J4211" s="29">
        <f>IF(D4211="OVERALL",SUM('Tracker&amp;Invoice'!$H4257:$AC4257),0)</f>
        <v>0</v>
      </c>
    </row>
    <row r="4212" spans="1:10">
      <c r="A4212" t="e">
        <f t="shared" si="131"/>
        <v>#REF!</v>
      </c>
      <c r="B4212">
        <f>IF(AND('Tracker&amp;Invoice'!A4258&lt;&gt;"",'Tracker&amp;Invoice'!A4258&lt;&gt;"ITEM",'Tracker&amp;Invoice'!A4256="ITEM"),1,0)</f>
        <v>0</v>
      </c>
      <c r="C4212" t="str">
        <f>IF(B4212=1,'Tracker&amp;Invoice'!A4258,C4211)</f>
        <v>BQ-216</v>
      </c>
      <c r="D4212" t="str">
        <f>IF(LEFT(TRIM('Tracker&amp;Invoice'!B4258),9)="INVOICE #","INVOICE",IF(TRIM('Tracker&amp;Invoice'!B4258)="Overall Completion INVOICE","OVERALL",""))</f>
        <v/>
      </c>
      <c r="E4212" t="str">
        <f>IF(D4212="INVOICE",VALUE(MID(TRIM('Tracker&amp;Invoice'!B4258),10,10)),"")</f>
        <v/>
      </c>
      <c r="F4212">
        <f>IF(B4212=1,IFERROR(LOOKUP(2,1/('Tracker&amp;Invoice'!$H4258:$AC4258&lt;&gt;""),COLUMN('Tracker&amp;Invoice'!$H4258:$AC4258)),8),F4211)</f>
        <v>14</v>
      </c>
      <c r="G4212">
        <f>IF(D4212="OVERALL",IFERROR(LOOKUP(2,1/('Tracker&amp;Invoice'!$H4258:$AC4258&lt;&gt;""),COLUMN('Tracker&amp;Invoice'!$H4258:$AC4258)),8),G4213)</f>
        <v>15</v>
      </c>
      <c r="H4212">
        <f t="shared" si="130"/>
        <v>15</v>
      </c>
      <c r="I4212" s="29">
        <f>IF(D4212="INVOICE",SUM('Tracker&amp;Invoice'!$H4258:INDEX('Tracker&amp;Invoice'!$A4258:$AC4258,1,H4212)),0)</f>
        <v>0</v>
      </c>
      <c r="J4212" s="29">
        <f>IF(D4212="OVERALL",SUM('Tracker&amp;Invoice'!$H4258:$AC4258),0)</f>
        <v>0</v>
      </c>
    </row>
    <row r="4213" spans="1:10">
      <c r="A4213" t="e">
        <f t="shared" si="131"/>
        <v>#REF!</v>
      </c>
      <c r="B4213">
        <f>IF(AND('Tracker&amp;Invoice'!A4259&lt;&gt;"",'Tracker&amp;Invoice'!A4259&lt;&gt;"ITEM",'Tracker&amp;Invoice'!A4257="ITEM"),1,0)</f>
        <v>0</v>
      </c>
      <c r="C4213" t="str">
        <f>IF(B4213=1,'Tracker&amp;Invoice'!A4259,C4212)</f>
        <v>BQ-216</v>
      </c>
      <c r="D4213" t="str">
        <f>IF(LEFT(TRIM('Tracker&amp;Invoice'!B4259),9)="INVOICE #","INVOICE",IF(TRIM('Tracker&amp;Invoice'!B4259)="Overall Completion INVOICE","OVERALL",""))</f>
        <v/>
      </c>
      <c r="E4213" t="str">
        <f>IF(D4213="INVOICE",VALUE(MID(TRIM('Tracker&amp;Invoice'!B4259),10,10)),"")</f>
        <v/>
      </c>
      <c r="F4213">
        <f>IF(B4213=1,IFERROR(LOOKUP(2,1/('Tracker&amp;Invoice'!$H4259:$AC4259&lt;&gt;""),COLUMN('Tracker&amp;Invoice'!$H4259:$AC4259)),8),F4212)</f>
        <v>14</v>
      </c>
      <c r="G4213">
        <f>IF(D4213="OVERALL",IFERROR(LOOKUP(2,1/('Tracker&amp;Invoice'!$H4259:$AC4259&lt;&gt;""),COLUMN('Tracker&amp;Invoice'!$H4259:$AC4259)),8),G4214)</f>
        <v>15</v>
      </c>
      <c r="H4213">
        <f t="shared" si="130"/>
        <v>15</v>
      </c>
      <c r="I4213" s="29">
        <f>IF(D4213="INVOICE",SUM('Tracker&amp;Invoice'!$H4259:INDEX('Tracker&amp;Invoice'!$A4259:$AC4259,1,H4213)),0)</f>
        <v>0</v>
      </c>
      <c r="J4213" s="29">
        <f>IF(D4213="OVERALL",SUM('Tracker&amp;Invoice'!$H4259:$AC4259),0)</f>
        <v>0</v>
      </c>
    </row>
    <row r="4214" spans="1:10">
      <c r="A4214" t="e">
        <f t="shared" si="131"/>
        <v>#REF!</v>
      </c>
      <c r="B4214">
        <f>IF(AND('Tracker&amp;Invoice'!A4260&lt;&gt;"",'Tracker&amp;Invoice'!A4260&lt;&gt;"ITEM",'Tracker&amp;Invoice'!A4258="ITEM"),1,0)</f>
        <v>0</v>
      </c>
      <c r="C4214" t="str">
        <f>IF(B4214=1,'Tracker&amp;Invoice'!A4260,C4213)</f>
        <v>BQ-216</v>
      </c>
      <c r="D4214" t="str">
        <f>IF(LEFT(TRIM('Tracker&amp;Invoice'!B4260),9)="INVOICE #","INVOICE",IF(TRIM('Tracker&amp;Invoice'!B4260)="Overall Completion INVOICE","OVERALL",""))</f>
        <v/>
      </c>
      <c r="E4214" t="str">
        <f>IF(D4214="INVOICE",VALUE(MID(TRIM('Tracker&amp;Invoice'!B4260),10,10)),"")</f>
        <v/>
      </c>
      <c r="F4214">
        <f>IF(B4214=1,IFERROR(LOOKUP(2,1/('Tracker&amp;Invoice'!$H4260:$AC4260&lt;&gt;""),COLUMN('Tracker&amp;Invoice'!$H4260:$AC4260)),8),F4213)</f>
        <v>14</v>
      </c>
      <c r="G4214">
        <f>IF(D4214="OVERALL",IFERROR(LOOKUP(2,1/('Tracker&amp;Invoice'!$H4260:$AC4260&lt;&gt;""),COLUMN('Tracker&amp;Invoice'!$H4260:$AC4260)),8),G4215)</f>
        <v>15</v>
      </c>
      <c r="H4214">
        <f t="shared" si="130"/>
        <v>15</v>
      </c>
      <c r="I4214" s="29">
        <f>IF(D4214="INVOICE",SUM('Tracker&amp;Invoice'!$H4260:INDEX('Tracker&amp;Invoice'!$A4260:$AC4260,1,H4214)),0)</f>
        <v>0</v>
      </c>
      <c r="J4214" s="29">
        <f>IF(D4214="OVERALL",SUM('Tracker&amp;Invoice'!$H4260:$AC4260),0)</f>
        <v>0</v>
      </c>
    </row>
    <row r="4215" spans="1:10">
      <c r="A4215" t="e">
        <f t="shared" si="131"/>
        <v>#REF!</v>
      </c>
      <c r="B4215">
        <f>IF(AND('Tracker&amp;Invoice'!A4261&lt;&gt;"",'Tracker&amp;Invoice'!A4261&lt;&gt;"ITEM",'Tracker&amp;Invoice'!A4259="ITEM"),1,0)</f>
        <v>0</v>
      </c>
      <c r="C4215" t="str">
        <f>IF(B4215=1,'Tracker&amp;Invoice'!A4261,C4214)</f>
        <v>BQ-216</v>
      </c>
      <c r="D4215" t="str">
        <f>IF(LEFT(TRIM('Tracker&amp;Invoice'!B4261),9)="INVOICE #","INVOICE",IF(TRIM('Tracker&amp;Invoice'!B4261)="Overall Completion INVOICE","OVERALL",""))</f>
        <v/>
      </c>
      <c r="E4215" t="str">
        <f>IF(D4215="INVOICE",VALUE(MID(TRIM('Tracker&amp;Invoice'!B4261),10,10)),"")</f>
        <v/>
      </c>
      <c r="F4215">
        <f>IF(B4215=1,IFERROR(LOOKUP(2,1/('Tracker&amp;Invoice'!$H4261:$AC4261&lt;&gt;""),COLUMN('Tracker&amp;Invoice'!$H4261:$AC4261)),8),F4214)</f>
        <v>14</v>
      </c>
      <c r="G4215">
        <f>IF(D4215="OVERALL",IFERROR(LOOKUP(2,1/('Tracker&amp;Invoice'!$H4261:$AC4261&lt;&gt;""),COLUMN('Tracker&amp;Invoice'!$H4261:$AC4261)),8),G4216)</f>
        <v>15</v>
      </c>
      <c r="H4215">
        <f t="shared" si="130"/>
        <v>15</v>
      </c>
      <c r="I4215" s="29">
        <f>IF(D4215="INVOICE",SUM('Tracker&amp;Invoice'!$H4261:INDEX('Tracker&amp;Invoice'!$A4261:$AC4261,1,H4215)),0)</f>
        <v>0</v>
      </c>
      <c r="J4215" s="29">
        <f>IF(D4215="OVERALL",SUM('Tracker&amp;Invoice'!$H4261:$AC4261),0)</f>
        <v>0</v>
      </c>
    </row>
    <row r="4216" spans="1:10">
      <c r="A4216" t="e">
        <f t="shared" si="131"/>
        <v>#REF!</v>
      </c>
      <c r="B4216">
        <f>IF(AND('Tracker&amp;Invoice'!A4262&lt;&gt;"",'Tracker&amp;Invoice'!A4262&lt;&gt;"ITEM",'Tracker&amp;Invoice'!A4260="ITEM"),1,0)</f>
        <v>0</v>
      </c>
      <c r="C4216" t="str">
        <f>IF(B4216=1,'Tracker&amp;Invoice'!A4262,C4215)</f>
        <v>BQ-216</v>
      </c>
      <c r="D4216" t="str">
        <f>IF(LEFT(TRIM('Tracker&amp;Invoice'!B4262),9)="INVOICE #","INVOICE",IF(TRIM('Tracker&amp;Invoice'!B4262)="Overall Completion INVOICE","OVERALL",""))</f>
        <v>OVERALL</v>
      </c>
      <c r="E4216" t="str">
        <f>IF(D4216="INVOICE",VALUE(MID(TRIM('Tracker&amp;Invoice'!B4262),10,10)),"")</f>
        <v/>
      </c>
      <c r="F4216">
        <f>IF(B4216=1,IFERROR(LOOKUP(2,1/('Tracker&amp;Invoice'!$H4262:$AC4262&lt;&gt;""),COLUMN('Tracker&amp;Invoice'!$H4262:$AC4262)),8),F4215)</f>
        <v>14</v>
      </c>
      <c r="G4216">
        <f>IF(D4216="OVERALL",IFERROR(LOOKUP(2,1/('Tracker&amp;Invoice'!$H4262:$AC4262&lt;&gt;""),COLUMN('Tracker&amp;Invoice'!$H4262:$AC4262)),8),G4217)</f>
        <v>15</v>
      </c>
      <c r="H4216">
        <f t="shared" si="130"/>
        <v>15</v>
      </c>
      <c r="I4216" s="29">
        <f>IF(D4216="INVOICE",SUM('Tracker&amp;Invoice'!$H4262:INDEX('Tracker&amp;Invoice'!$A4262:$AC4262,1,H4216)),0)</f>
        <v>0</v>
      </c>
      <c r="J4216" s="29">
        <f>IF(D4216="OVERALL",SUM('Tracker&amp;Invoice'!$H4262:$AC4262),0)</f>
        <v>0</v>
      </c>
    </row>
    <row r="4217" spans="1:10">
      <c r="A4217" t="e">
        <f t="shared" si="131"/>
        <v>#REF!</v>
      </c>
      <c r="B4217">
        <f>IF(AND('Tracker&amp;Invoice'!A4263&lt;&gt;"",'Tracker&amp;Invoice'!A4263&lt;&gt;"ITEM",'Tracker&amp;Invoice'!A4261="ITEM"),1,0)</f>
        <v>0</v>
      </c>
      <c r="C4217" t="str">
        <f>IF(B4217=1,'Tracker&amp;Invoice'!A4263,C4216)</f>
        <v>BQ-216</v>
      </c>
      <c r="D4217" t="str">
        <f>IF(LEFT(TRIM('Tracker&amp;Invoice'!B4263),9)="INVOICE #","INVOICE",IF(TRIM('Tracker&amp;Invoice'!B4263)="Overall Completion INVOICE","OVERALL",""))</f>
        <v/>
      </c>
      <c r="E4217" t="str">
        <f>IF(D4217="INVOICE",VALUE(MID(TRIM('Tracker&amp;Invoice'!B4263),10,10)),"")</f>
        <v/>
      </c>
      <c r="F4217">
        <f>IF(B4217=1,IFERROR(LOOKUP(2,1/('Tracker&amp;Invoice'!$H4263:$AC4263&lt;&gt;""),COLUMN('Tracker&amp;Invoice'!$H4263:$AC4263)),8),F4216)</f>
        <v>14</v>
      </c>
      <c r="G4217">
        <f>IF(D4217="OVERALL",IFERROR(LOOKUP(2,1/('Tracker&amp;Invoice'!$H4263:$AC4263&lt;&gt;""),COLUMN('Tracker&amp;Invoice'!$H4263:$AC4263)),8),G4218)</f>
        <v>15</v>
      </c>
      <c r="H4217">
        <f t="shared" si="130"/>
        <v>15</v>
      </c>
      <c r="I4217" s="29">
        <f>IF(D4217="INVOICE",SUM('Tracker&amp;Invoice'!$H4263:INDEX('Tracker&amp;Invoice'!$A4263:$AC4263,1,H4217)),0)</f>
        <v>0</v>
      </c>
      <c r="J4217" s="29">
        <f>IF(D4217="OVERALL",SUM('Tracker&amp;Invoice'!$H4263:$AC4263),0)</f>
        <v>0</v>
      </c>
    </row>
    <row r="4218" spans="1:10">
      <c r="A4218" t="e">
        <f t="shared" si="131"/>
        <v>#REF!</v>
      </c>
      <c r="B4218">
        <f>IF(AND('Tracker&amp;Invoice'!A4264&lt;&gt;"",'Tracker&amp;Invoice'!A4264&lt;&gt;"ITEM",'Tracker&amp;Invoice'!A4262="ITEM"),1,0)</f>
        <v>0</v>
      </c>
      <c r="C4218" t="str">
        <f>IF(B4218=1,'Tracker&amp;Invoice'!A4264,C4217)</f>
        <v>BQ-216</v>
      </c>
      <c r="D4218" t="str">
        <f>IF(LEFT(TRIM('Tracker&amp;Invoice'!B4264),9)="INVOICE #","INVOICE",IF(TRIM('Tracker&amp;Invoice'!B4264)="Overall Completion INVOICE","OVERALL",""))</f>
        <v/>
      </c>
      <c r="E4218" t="str">
        <f>IF(D4218="INVOICE",VALUE(MID(TRIM('Tracker&amp;Invoice'!B4264),10,10)),"")</f>
        <v/>
      </c>
      <c r="F4218">
        <f>IF(B4218=1,IFERROR(LOOKUP(2,1/('Tracker&amp;Invoice'!$H4264:$AC4264&lt;&gt;""),COLUMN('Tracker&amp;Invoice'!$H4264:$AC4264)),8),F4217)</f>
        <v>14</v>
      </c>
      <c r="G4218">
        <f>IF(D4218="OVERALL",IFERROR(LOOKUP(2,1/('Tracker&amp;Invoice'!$H4264:$AC4264&lt;&gt;""),COLUMN('Tracker&amp;Invoice'!$H4264:$AC4264)),8),G4219)</f>
        <v>15</v>
      </c>
      <c r="H4218">
        <f t="shared" si="130"/>
        <v>15</v>
      </c>
      <c r="I4218" s="29">
        <f>IF(D4218="INVOICE",SUM('Tracker&amp;Invoice'!$H4264:INDEX('Tracker&amp;Invoice'!$A4264:$AC4264,1,H4218)),0)</f>
        <v>0</v>
      </c>
      <c r="J4218" s="29">
        <f>IF(D4218="OVERALL",SUM('Tracker&amp;Invoice'!$H4264:$AC4264),0)</f>
        <v>0</v>
      </c>
    </row>
    <row r="4219" spans="1:10">
      <c r="A4219" t="e">
        <f t="shared" si="131"/>
        <v>#REF!</v>
      </c>
      <c r="B4219">
        <f>IF(AND('Tracker&amp;Invoice'!A4265&lt;&gt;"",'Tracker&amp;Invoice'!A4265&lt;&gt;"ITEM",'Tracker&amp;Invoice'!A4263="ITEM"),1,0)</f>
        <v>0</v>
      </c>
      <c r="C4219" t="str">
        <f>IF(B4219=1,'Tracker&amp;Invoice'!A4265,C4218)</f>
        <v>BQ-216</v>
      </c>
      <c r="D4219" t="str">
        <f>IF(LEFT(TRIM('Tracker&amp;Invoice'!B4265),9)="INVOICE #","INVOICE",IF(TRIM('Tracker&amp;Invoice'!B4265)="Overall Completion INVOICE","OVERALL",""))</f>
        <v/>
      </c>
      <c r="E4219" t="str">
        <f>IF(D4219="INVOICE",VALUE(MID(TRIM('Tracker&amp;Invoice'!B4265),10,10)),"")</f>
        <v/>
      </c>
      <c r="F4219">
        <f>IF(B4219=1,IFERROR(LOOKUP(2,1/('Tracker&amp;Invoice'!$H4265:$AC4265&lt;&gt;""),COLUMN('Tracker&amp;Invoice'!$H4265:$AC4265)),8),F4218)</f>
        <v>14</v>
      </c>
      <c r="G4219">
        <f>IF(D4219="OVERALL",IFERROR(LOOKUP(2,1/('Tracker&amp;Invoice'!$H4265:$AC4265&lt;&gt;""),COLUMN('Tracker&amp;Invoice'!$H4265:$AC4265)),8),G4220)</f>
        <v>15</v>
      </c>
      <c r="H4219">
        <f t="shared" si="130"/>
        <v>15</v>
      </c>
      <c r="I4219" s="29">
        <f>IF(D4219="INVOICE",SUM('Tracker&amp;Invoice'!$H4265:INDEX('Tracker&amp;Invoice'!$A4265:$AC4265,1,H4219)),0)</f>
        <v>0</v>
      </c>
      <c r="J4219" s="29">
        <f>IF(D4219="OVERALL",SUM('Tracker&amp;Invoice'!$H4265:$AC4265),0)</f>
        <v>0</v>
      </c>
    </row>
    <row r="4220" spans="1:10">
      <c r="A4220" t="e">
        <f t="shared" si="131"/>
        <v>#REF!</v>
      </c>
      <c r="B4220">
        <f>IF(AND('Tracker&amp;Invoice'!A4266&lt;&gt;"",'Tracker&amp;Invoice'!A4266&lt;&gt;"ITEM",'Tracker&amp;Invoice'!A4264="ITEM"),1,0)</f>
        <v>0</v>
      </c>
      <c r="C4220" t="str">
        <f>IF(B4220=1,'Tracker&amp;Invoice'!A4266,C4219)</f>
        <v>BQ-216</v>
      </c>
      <c r="D4220" t="str">
        <f>IF(LEFT(TRIM('Tracker&amp;Invoice'!B4266),9)="INVOICE #","INVOICE",IF(TRIM('Tracker&amp;Invoice'!B4266)="Overall Completion INVOICE","OVERALL",""))</f>
        <v/>
      </c>
      <c r="E4220" t="str">
        <f>IF(D4220="INVOICE",VALUE(MID(TRIM('Tracker&amp;Invoice'!B4266),10,10)),"")</f>
        <v/>
      </c>
      <c r="F4220">
        <f>IF(B4220=1,IFERROR(LOOKUP(2,1/('Tracker&amp;Invoice'!$H4266:$AC4266&lt;&gt;""),COLUMN('Tracker&amp;Invoice'!$H4266:$AC4266)),8),F4219)</f>
        <v>14</v>
      </c>
      <c r="G4220">
        <f>IF(D4220="OVERALL",IFERROR(LOOKUP(2,1/('Tracker&amp;Invoice'!$H4266:$AC4266&lt;&gt;""),COLUMN('Tracker&amp;Invoice'!$H4266:$AC4266)),8),G4221)</f>
        <v>15</v>
      </c>
      <c r="H4220">
        <f t="shared" si="130"/>
        <v>15</v>
      </c>
      <c r="I4220" s="29">
        <f>IF(D4220="INVOICE",SUM('Tracker&amp;Invoice'!$H4266:INDEX('Tracker&amp;Invoice'!$A4266:$AC4266,1,H4220)),0)</f>
        <v>0</v>
      </c>
      <c r="J4220" s="29">
        <f>IF(D4220="OVERALL",SUM('Tracker&amp;Invoice'!$H4266:$AC4266),0)</f>
        <v>0</v>
      </c>
    </row>
    <row r="4221" spans="1:10">
      <c r="A4221" t="e">
        <f t="shared" si="131"/>
        <v>#REF!</v>
      </c>
      <c r="B4221">
        <f>IF(AND('Tracker&amp;Invoice'!A4267&lt;&gt;"",'Tracker&amp;Invoice'!A4267&lt;&gt;"ITEM",'Tracker&amp;Invoice'!A4265="ITEM"),1,0)</f>
        <v>0</v>
      </c>
      <c r="C4221" t="str">
        <f>IF(B4221=1,'Tracker&amp;Invoice'!A4267,C4220)</f>
        <v>BQ-216</v>
      </c>
      <c r="D4221" t="str">
        <f>IF(LEFT(TRIM('Tracker&amp;Invoice'!B4267),9)="INVOICE #","INVOICE",IF(TRIM('Tracker&amp;Invoice'!B4267)="Overall Completion INVOICE","OVERALL",""))</f>
        <v/>
      </c>
      <c r="E4221" t="str">
        <f>IF(D4221="INVOICE",VALUE(MID(TRIM('Tracker&amp;Invoice'!B4267),10,10)),"")</f>
        <v/>
      </c>
      <c r="F4221">
        <f>IF(B4221=1,IFERROR(LOOKUP(2,1/('Tracker&amp;Invoice'!$H4267:$AC4267&lt;&gt;""),COLUMN('Tracker&amp;Invoice'!$H4267:$AC4267)),8),F4220)</f>
        <v>14</v>
      </c>
      <c r="G4221">
        <f>IF(D4221="OVERALL",IFERROR(LOOKUP(2,1/('Tracker&amp;Invoice'!$H4267:$AC4267&lt;&gt;""),COLUMN('Tracker&amp;Invoice'!$H4267:$AC4267)),8),G4222)</f>
        <v>15</v>
      </c>
      <c r="H4221">
        <f t="shared" si="130"/>
        <v>15</v>
      </c>
      <c r="I4221" s="29">
        <f>IF(D4221="INVOICE",SUM('Tracker&amp;Invoice'!$H4267:INDEX('Tracker&amp;Invoice'!$A4267:$AC4267,1,H4221)),0)</f>
        <v>0</v>
      </c>
      <c r="J4221" s="29">
        <f>IF(D4221="OVERALL",SUM('Tracker&amp;Invoice'!$H4267:$AC4267),0)</f>
        <v>0</v>
      </c>
    </row>
    <row r="4222" spans="1:10">
      <c r="A4222" t="e">
        <f t="shared" si="131"/>
        <v>#REF!</v>
      </c>
      <c r="B4222">
        <f>IF(AND('Tracker&amp;Invoice'!A4268&lt;&gt;"",'Tracker&amp;Invoice'!A4268&lt;&gt;"ITEM",'Tracker&amp;Invoice'!A4266="ITEM"),1,0)</f>
        <v>0</v>
      </c>
      <c r="C4222" t="str">
        <f>IF(B4222=1,'Tracker&amp;Invoice'!A4268,C4221)</f>
        <v>BQ-216</v>
      </c>
      <c r="D4222" t="str">
        <f>IF(LEFT(TRIM('Tracker&amp;Invoice'!B4268),9)="INVOICE #","INVOICE",IF(TRIM('Tracker&amp;Invoice'!B4268)="Overall Completion INVOICE","OVERALL",""))</f>
        <v/>
      </c>
      <c r="E4222" t="str">
        <f>IF(D4222="INVOICE",VALUE(MID(TRIM('Tracker&amp;Invoice'!B4268),10,10)),"")</f>
        <v/>
      </c>
      <c r="F4222">
        <f>IF(B4222=1,IFERROR(LOOKUP(2,1/('Tracker&amp;Invoice'!$H4268:$AC4268&lt;&gt;""),COLUMN('Tracker&amp;Invoice'!$H4268:$AC4268)),8),F4221)</f>
        <v>14</v>
      </c>
      <c r="G4222">
        <f>IF(D4222="OVERALL",IFERROR(LOOKUP(2,1/('Tracker&amp;Invoice'!$H4268:$AC4268&lt;&gt;""),COLUMN('Tracker&amp;Invoice'!$H4268:$AC4268)),8),G4223)</f>
        <v>15</v>
      </c>
      <c r="H4222">
        <f t="shared" si="130"/>
        <v>15</v>
      </c>
      <c r="I4222" s="29">
        <f>IF(D4222="INVOICE",SUM('Tracker&amp;Invoice'!$H4268:INDEX('Tracker&amp;Invoice'!$A4268:$AC4268,1,H4222)),0)</f>
        <v>0</v>
      </c>
      <c r="J4222" s="29">
        <f>IF(D4222="OVERALL",SUM('Tracker&amp;Invoice'!$H4268:$AC4268),0)</f>
        <v>0</v>
      </c>
    </row>
    <row r="4223" spans="1:10">
      <c r="A4223" t="e">
        <f t="shared" si="131"/>
        <v>#REF!</v>
      </c>
      <c r="B4223">
        <f>IF(AND('Tracker&amp;Invoice'!A4269&lt;&gt;"",'Tracker&amp;Invoice'!A4269&lt;&gt;"ITEM",'Tracker&amp;Invoice'!A4267="ITEM"),1,0)</f>
        <v>0</v>
      </c>
      <c r="C4223" t="str">
        <f>IF(B4223=1,'Tracker&amp;Invoice'!A4269,C4222)</f>
        <v>BQ-216</v>
      </c>
      <c r="D4223" t="str">
        <f>IF(LEFT(TRIM('Tracker&amp;Invoice'!B4269),9)="INVOICE #","INVOICE",IF(TRIM('Tracker&amp;Invoice'!B4269)="Overall Completion INVOICE","OVERALL",""))</f>
        <v/>
      </c>
      <c r="E4223" t="str">
        <f>IF(D4223="INVOICE",VALUE(MID(TRIM('Tracker&amp;Invoice'!B4269),10,10)),"")</f>
        <v/>
      </c>
      <c r="F4223">
        <f>IF(B4223=1,IFERROR(LOOKUP(2,1/('Tracker&amp;Invoice'!$H4269:$AC4269&lt;&gt;""),COLUMN('Tracker&amp;Invoice'!$H4269:$AC4269)),8),F4222)</f>
        <v>14</v>
      </c>
      <c r="G4223">
        <f>IF(D4223="OVERALL",IFERROR(LOOKUP(2,1/('Tracker&amp;Invoice'!$H4269:$AC4269&lt;&gt;""),COLUMN('Tracker&amp;Invoice'!$H4269:$AC4269)),8),G4224)</f>
        <v>15</v>
      </c>
      <c r="H4223">
        <f t="shared" si="130"/>
        <v>15</v>
      </c>
      <c r="I4223" s="29">
        <f>IF(D4223="INVOICE",SUM('Tracker&amp;Invoice'!$H4269:INDEX('Tracker&amp;Invoice'!$A4269:$AC4269,1,H4223)),0)</f>
        <v>0</v>
      </c>
      <c r="J4223" s="29">
        <f>IF(D4223="OVERALL",SUM('Tracker&amp;Invoice'!$H4269:$AC4269),0)</f>
        <v>0</v>
      </c>
    </row>
    <row r="4224" spans="1:10">
      <c r="A4224" t="e">
        <f t="shared" si="131"/>
        <v>#REF!</v>
      </c>
      <c r="B4224">
        <f>IF(AND('Tracker&amp;Invoice'!A4270&lt;&gt;"",'Tracker&amp;Invoice'!A4270&lt;&gt;"ITEM",'Tracker&amp;Invoice'!A4268="ITEM"),1,0)</f>
        <v>0</v>
      </c>
      <c r="C4224" t="str">
        <f>IF(B4224=1,'Tracker&amp;Invoice'!A4270,C4223)</f>
        <v>BQ-216</v>
      </c>
      <c r="D4224" t="str">
        <f>IF(LEFT(TRIM('Tracker&amp;Invoice'!B4270),9)="INVOICE #","INVOICE",IF(TRIM('Tracker&amp;Invoice'!B4270)="Overall Completion INVOICE","OVERALL",""))</f>
        <v/>
      </c>
      <c r="E4224" t="str">
        <f>IF(D4224="INVOICE",VALUE(MID(TRIM('Tracker&amp;Invoice'!B4270),10,10)),"")</f>
        <v/>
      </c>
      <c r="F4224">
        <f>IF(B4224=1,IFERROR(LOOKUP(2,1/('Tracker&amp;Invoice'!$H4270:$AC4270&lt;&gt;""),COLUMN('Tracker&amp;Invoice'!$H4270:$AC4270)),8),F4223)</f>
        <v>14</v>
      </c>
      <c r="G4224">
        <f>IF(D4224="OVERALL",IFERROR(LOOKUP(2,1/('Tracker&amp;Invoice'!$H4270:$AC4270&lt;&gt;""),COLUMN('Tracker&amp;Invoice'!$H4270:$AC4270)),8),G4225)</f>
        <v>15</v>
      </c>
      <c r="H4224">
        <f t="shared" si="130"/>
        <v>15</v>
      </c>
      <c r="I4224" s="29">
        <f>IF(D4224="INVOICE",SUM('Tracker&amp;Invoice'!$H4270:INDEX('Tracker&amp;Invoice'!$A4270:$AC4270,1,H4224)),0)</f>
        <v>0</v>
      </c>
      <c r="J4224" s="29">
        <f>IF(D4224="OVERALL",SUM('Tracker&amp;Invoice'!$H4270:$AC4270),0)</f>
        <v>0</v>
      </c>
    </row>
    <row r="4225" spans="1:10">
      <c r="A4225" t="e">
        <f t="shared" si="131"/>
        <v>#REF!</v>
      </c>
      <c r="B4225">
        <f>IF(AND('Tracker&amp;Invoice'!A4271&lt;&gt;"",'Tracker&amp;Invoice'!A4271&lt;&gt;"ITEM",'Tracker&amp;Invoice'!A4269="ITEM"),1,0)</f>
        <v>1</v>
      </c>
      <c r="C4225" t="str">
        <f>IF(B4225=1,'Tracker&amp;Invoice'!A4271,C4224)</f>
        <v>BQ-217</v>
      </c>
      <c r="D4225" t="str">
        <f>IF(LEFT(TRIM('Tracker&amp;Invoice'!B4271),9)="INVOICE #","INVOICE",IF(TRIM('Tracker&amp;Invoice'!B4271)="Overall Completion INVOICE","OVERALL",""))</f>
        <v/>
      </c>
      <c r="E4225" t="str">
        <f>IF(D4225="INVOICE",VALUE(MID(TRIM('Tracker&amp;Invoice'!B4271),10,10)),"")</f>
        <v/>
      </c>
      <c r="F4225">
        <f>IF(B4225=1,IFERROR(LOOKUP(2,1/('Tracker&amp;Invoice'!$H4271:$AC4271&lt;&gt;""),COLUMN('Tracker&amp;Invoice'!$H4271:$AC4271)),8),F4224)</f>
        <v>14</v>
      </c>
      <c r="G4225">
        <f>IF(D4225="OVERALL",IFERROR(LOOKUP(2,1/('Tracker&amp;Invoice'!$H4271:$AC4271&lt;&gt;""),COLUMN('Tracker&amp;Invoice'!$H4271:$AC4271)),8),G4226)</f>
        <v>15</v>
      </c>
      <c r="H4225">
        <f t="shared" si="130"/>
        <v>15</v>
      </c>
      <c r="I4225" s="29">
        <f>IF(D4225="INVOICE",SUM('Tracker&amp;Invoice'!$H4271:INDEX('Tracker&amp;Invoice'!$A4271:$AC4271,1,H4225)),0)</f>
        <v>0</v>
      </c>
      <c r="J4225" s="29">
        <f>IF(D4225="OVERALL",SUM('Tracker&amp;Invoice'!$H4271:$AC4271),0)</f>
        <v>0</v>
      </c>
    </row>
    <row r="4226" spans="1:10">
      <c r="A4226" t="e">
        <f t="shared" si="131"/>
        <v>#REF!</v>
      </c>
      <c r="B4226">
        <f>IF(AND('Tracker&amp;Invoice'!A4272&lt;&gt;"",'Tracker&amp;Invoice'!A4272&lt;&gt;"ITEM",'Tracker&amp;Invoice'!A4270="ITEM"),1,0)</f>
        <v>0</v>
      </c>
      <c r="C4226" t="str">
        <f>IF(B4226=1,'Tracker&amp;Invoice'!A4272,C4225)</f>
        <v>BQ-217</v>
      </c>
      <c r="D4226" t="str">
        <f>IF(LEFT(TRIM('Tracker&amp;Invoice'!B4272),9)="INVOICE #","INVOICE",IF(TRIM('Tracker&amp;Invoice'!B4272)="Overall Completion INVOICE","OVERALL",""))</f>
        <v/>
      </c>
      <c r="E4226" t="str">
        <f>IF(D4226="INVOICE",VALUE(MID(TRIM('Tracker&amp;Invoice'!B4272),10,10)),"")</f>
        <v/>
      </c>
      <c r="F4226">
        <f>IF(B4226=1,IFERROR(LOOKUP(2,1/('Tracker&amp;Invoice'!$H4272:$AC4272&lt;&gt;""),COLUMN('Tracker&amp;Invoice'!$H4272:$AC4272)),8),F4225)</f>
        <v>14</v>
      </c>
      <c r="G4226">
        <f>IF(D4226="OVERALL",IFERROR(LOOKUP(2,1/('Tracker&amp;Invoice'!$H4272:$AC4272&lt;&gt;""),COLUMN('Tracker&amp;Invoice'!$H4272:$AC4272)),8),G4227)</f>
        <v>15</v>
      </c>
      <c r="H4226">
        <f t="shared" si="130"/>
        <v>15</v>
      </c>
      <c r="I4226" s="29">
        <f>IF(D4226="INVOICE",SUM('Tracker&amp;Invoice'!$H4272:INDEX('Tracker&amp;Invoice'!$A4272:$AC4272,1,H4226)),0)</f>
        <v>0</v>
      </c>
      <c r="J4226" s="29">
        <f>IF(D4226="OVERALL",SUM('Tracker&amp;Invoice'!$H4272:$AC4272),0)</f>
        <v>0</v>
      </c>
    </row>
    <row r="4227" spans="1:10">
      <c r="A4227" t="e">
        <f t="shared" si="131"/>
        <v>#REF!</v>
      </c>
      <c r="B4227">
        <f>IF(AND('Tracker&amp;Invoice'!A4273&lt;&gt;"",'Tracker&amp;Invoice'!A4273&lt;&gt;"ITEM",'Tracker&amp;Invoice'!A4271="ITEM"),1,0)</f>
        <v>0</v>
      </c>
      <c r="C4227" t="str">
        <f>IF(B4227=1,'Tracker&amp;Invoice'!A4273,C4226)</f>
        <v>BQ-217</v>
      </c>
      <c r="D4227" t="str">
        <f>IF(LEFT(TRIM('Tracker&amp;Invoice'!B4273),9)="INVOICE #","INVOICE",IF(TRIM('Tracker&amp;Invoice'!B4273)="Overall Completion INVOICE","OVERALL",""))</f>
        <v/>
      </c>
      <c r="E4227" t="str">
        <f>IF(D4227="INVOICE",VALUE(MID(TRIM('Tracker&amp;Invoice'!B4273),10,10)),"")</f>
        <v/>
      </c>
      <c r="F4227">
        <f>IF(B4227=1,IFERROR(LOOKUP(2,1/('Tracker&amp;Invoice'!$H4273:$AC4273&lt;&gt;""),COLUMN('Tracker&amp;Invoice'!$H4273:$AC4273)),8),F4226)</f>
        <v>14</v>
      </c>
      <c r="G4227">
        <f>IF(D4227="OVERALL",IFERROR(LOOKUP(2,1/('Tracker&amp;Invoice'!$H4273:$AC4273&lt;&gt;""),COLUMN('Tracker&amp;Invoice'!$H4273:$AC4273)),8),G4228)</f>
        <v>15</v>
      </c>
      <c r="H4227">
        <f t="shared" ref="H4227:H4290" si="132">MAX(F4227,G4227)</f>
        <v>15</v>
      </c>
      <c r="I4227" s="29">
        <f>IF(D4227="INVOICE",SUM('Tracker&amp;Invoice'!$H4273:INDEX('Tracker&amp;Invoice'!$A4273:$AC4273,1,H4227)),0)</f>
        <v>0</v>
      </c>
      <c r="J4227" s="29">
        <f>IF(D4227="OVERALL",SUM('Tracker&amp;Invoice'!$H4273:$AC4273),0)</f>
        <v>0</v>
      </c>
    </row>
    <row r="4228" spans="1:10">
      <c r="A4228" t="e">
        <f t="shared" ref="A4228:A4291" si="133">A4227+B4228</f>
        <v>#REF!</v>
      </c>
      <c r="B4228">
        <f>IF(AND('Tracker&amp;Invoice'!A4274&lt;&gt;"",'Tracker&amp;Invoice'!A4274&lt;&gt;"ITEM",'Tracker&amp;Invoice'!A4272="ITEM"),1,0)</f>
        <v>0</v>
      </c>
      <c r="C4228" t="str">
        <f>IF(B4228=1,'Tracker&amp;Invoice'!A4274,C4227)</f>
        <v>BQ-217</v>
      </c>
      <c r="D4228" t="str">
        <f>IF(LEFT(TRIM('Tracker&amp;Invoice'!B4274),9)="INVOICE #","INVOICE",IF(TRIM('Tracker&amp;Invoice'!B4274)="Overall Completion INVOICE","OVERALL",""))</f>
        <v>INVOICE</v>
      </c>
      <c r="E4228">
        <f>IF(D4228="INVOICE",VALUE(MID(TRIM('Tracker&amp;Invoice'!B4274),10,10)),"")</f>
        <v>16</v>
      </c>
      <c r="F4228">
        <f>IF(B4228=1,IFERROR(LOOKUP(2,1/('Tracker&amp;Invoice'!$H4274:$AC4274&lt;&gt;""),COLUMN('Tracker&amp;Invoice'!$H4274:$AC4274)),8),F4227)</f>
        <v>14</v>
      </c>
      <c r="G4228">
        <f>IF(D4228="OVERALL",IFERROR(LOOKUP(2,1/('Tracker&amp;Invoice'!$H4274:$AC4274&lt;&gt;""),COLUMN('Tracker&amp;Invoice'!$H4274:$AC4274)),8),G4229)</f>
        <v>15</v>
      </c>
      <c r="H4228">
        <f t="shared" si="132"/>
        <v>15</v>
      </c>
      <c r="I4228" s="29">
        <f>IF(D4228="INVOICE",SUM('Tracker&amp;Invoice'!$H4274:INDEX('Tracker&amp;Invoice'!$A4274:$AC4274,1,H4228)),0)</f>
        <v>4340</v>
      </c>
      <c r="J4228" s="29">
        <f>IF(D4228="OVERALL",SUM('Tracker&amp;Invoice'!$H4274:$AC4274),0)</f>
        <v>0</v>
      </c>
    </row>
    <row r="4229" spans="1:10">
      <c r="A4229" t="e">
        <f t="shared" si="133"/>
        <v>#REF!</v>
      </c>
      <c r="B4229">
        <f>IF(AND('Tracker&amp;Invoice'!A4275&lt;&gt;"",'Tracker&amp;Invoice'!A4275&lt;&gt;"ITEM",'Tracker&amp;Invoice'!A4273="ITEM"),1,0)</f>
        <v>0</v>
      </c>
      <c r="C4229" t="str">
        <f>IF(B4229=1,'Tracker&amp;Invoice'!A4275,C4228)</f>
        <v>BQ-217</v>
      </c>
      <c r="D4229" t="str">
        <f>IF(LEFT(TRIM('Tracker&amp;Invoice'!B4275),9)="INVOICE #","INVOICE",IF(TRIM('Tracker&amp;Invoice'!B4275)="Overall Completion INVOICE","OVERALL",""))</f>
        <v/>
      </c>
      <c r="E4229" t="str">
        <f>IF(D4229="INVOICE",VALUE(MID(TRIM('Tracker&amp;Invoice'!B4275),10,10)),"")</f>
        <v/>
      </c>
      <c r="F4229">
        <f>IF(B4229=1,IFERROR(LOOKUP(2,1/('Tracker&amp;Invoice'!$H4275:$AC4275&lt;&gt;""),COLUMN('Tracker&amp;Invoice'!$H4275:$AC4275)),8),F4228)</f>
        <v>14</v>
      </c>
      <c r="G4229">
        <f>IF(D4229="OVERALL",IFERROR(LOOKUP(2,1/('Tracker&amp;Invoice'!$H4275:$AC4275&lt;&gt;""),COLUMN('Tracker&amp;Invoice'!$H4275:$AC4275)),8),G4230)</f>
        <v>15</v>
      </c>
      <c r="H4229">
        <f t="shared" si="132"/>
        <v>15</v>
      </c>
      <c r="I4229" s="29">
        <f>IF(D4229="INVOICE",SUM('Tracker&amp;Invoice'!$H4275:INDEX('Tracker&amp;Invoice'!$A4275:$AC4275,1,H4229)),0)</f>
        <v>0</v>
      </c>
      <c r="J4229" s="29">
        <f>IF(D4229="OVERALL",SUM('Tracker&amp;Invoice'!$H4275:$AC4275),0)</f>
        <v>0</v>
      </c>
    </row>
    <row r="4230" spans="1:10">
      <c r="A4230" t="e">
        <f t="shared" si="133"/>
        <v>#REF!</v>
      </c>
      <c r="B4230">
        <f>IF(AND('Tracker&amp;Invoice'!A4276&lt;&gt;"",'Tracker&amp;Invoice'!A4276&lt;&gt;"ITEM",'Tracker&amp;Invoice'!A4274="ITEM"),1,0)</f>
        <v>0</v>
      </c>
      <c r="C4230" t="str">
        <f>IF(B4230=1,'Tracker&amp;Invoice'!A4276,C4229)</f>
        <v>BQ-217</v>
      </c>
      <c r="D4230" t="str">
        <f>IF(LEFT(TRIM('Tracker&amp;Invoice'!B4276),9)="INVOICE #","INVOICE",IF(TRIM('Tracker&amp;Invoice'!B4276)="Overall Completion INVOICE","OVERALL",""))</f>
        <v>INVOICE</v>
      </c>
      <c r="E4230">
        <f>IF(D4230="INVOICE",VALUE(MID(TRIM('Tracker&amp;Invoice'!B4276),10,10)),"")</f>
        <v>28</v>
      </c>
      <c r="F4230">
        <f>IF(B4230=1,IFERROR(LOOKUP(2,1/('Tracker&amp;Invoice'!$H4276:$AC4276&lt;&gt;""),COLUMN('Tracker&amp;Invoice'!$H4276:$AC4276)),8),F4229)</f>
        <v>14</v>
      </c>
      <c r="G4230">
        <f>IF(D4230="OVERALL",IFERROR(LOOKUP(2,1/('Tracker&amp;Invoice'!$H4276:$AC4276&lt;&gt;""),COLUMN('Tracker&amp;Invoice'!$H4276:$AC4276)),8),G4231)</f>
        <v>15</v>
      </c>
      <c r="H4230">
        <f t="shared" si="132"/>
        <v>15</v>
      </c>
      <c r="I4230" s="29">
        <f>IF(D4230="INVOICE",SUM('Tracker&amp;Invoice'!$H4276:INDEX('Tracker&amp;Invoice'!$A4276:$AC4276,1,H4230)),0)</f>
        <v>434</v>
      </c>
      <c r="J4230" s="29">
        <f>IF(D4230="OVERALL",SUM('Tracker&amp;Invoice'!$H4276:$AC4276),0)</f>
        <v>0</v>
      </c>
    </row>
    <row r="4231" spans="1:10">
      <c r="A4231" t="e">
        <f t="shared" si="133"/>
        <v>#REF!</v>
      </c>
      <c r="B4231">
        <f>IF(AND('Tracker&amp;Invoice'!A4277&lt;&gt;"",'Tracker&amp;Invoice'!A4277&lt;&gt;"ITEM",'Tracker&amp;Invoice'!A4275="ITEM"),1,0)</f>
        <v>0</v>
      </c>
      <c r="C4231" t="str">
        <f>IF(B4231=1,'Tracker&amp;Invoice'!A4277,C4230)</f>
        <v>BQ-217</v>
      </c>
      <c r="D4231" t="str">
        <f>IF(LEFT(TRIM('Tracker&amp;Invoice'!B4277),9)="INVOICE #","INVOICE",IF(TRIM('Tracker&amp;Invoice'!B4277)="Overall Completion INVOICE","OVERALL",""))</f>
        <v/>
      </c>
      <c r="E4231" t="str">
        <f>IF(D4231="INVOICE",VALUE(MID(TRIM('Tracker&amp;Invoice'!B4277),10,10)),"")</f>
        <v/>
      </c>
      <c r="F4231">
        <f>IF(B4231=1,IFERROR(LOOKUP(2,1/('Tracker&amp;Invoice'!$H4277:$AC4277&lt;&gt;""),COLUMN('Tracker&amp;Invoice'!$H4277:$AC4277)),8),F4230)</f>
        <v>14</v>
      </c>
      <c r="G4231">
        <f>IF(D4231="OVERALL",IFERROR(LOOKUP(2,1/('Tracker&amp;Invoice'!$H4277:$AC4277&lt;&gt;""),COLUMN('Tracker&amp;Invoice'!$H4277:$AC4277)),8),G4232)</f>
        <v>15</v>
      </c>
      <c r="H4231">
        <f t="shared" si="132"/>
        <v>15</v>
      </c>
      <c r="I4231" s="29">
        <f>IF(D4231="INVOICE",SUM('Tracker&amp;Invoice'!$H4277:INDEX('Tracker&amp;Invoice'!$A4277:$AC4277,1,H4231)),0)</f>
        <v>0</v>
      </c>
      <c r="J4231" s="29">
        <f>IF(D4231="OVERALL",SUM('Tracker&amp;Invoice'!$H4277:$AC4277),0)</f>
        <v>0</v>
      </c>
    </row>
    <row r="4232" spans="1:10">
      <c r="A4232" t="e">
        <f t="shared" si="133"/>
        <v>#REF!</v>
      </c>
      <c r="B4232">
        <f>IF(AND('Tracker&amp;Invoice'!A4278&lt;&gt;"",'Tracker&amp;Invoice'!A4278&lt;&gt;"ITEM",'Tracker&amp;Invoice'!A4276="ITEM"),1,0)</f>
        <v>0</v>
      </c>
      <c r="C4232" t="str">
        <f>IF(B4232=1,'Tracker&amp;Invoice'!A4278,C4231)</f>
        <v>BQ-217</v>
      </c>
      <c r="D4232" t="str">
        <f>IF(LEFT(TRIM('Tracker&amp;Invoice'!B4278),9)="INVOICE #","INVOICE",IF(TRIM('Tracker&amp;Invoice'!B4278)="Overall Completion INVOICE","OVERALL",""))</f>
        <v>INVOICE</v>
      </c>
      <c r="E4232">
        <f>IF(D4232="INVOICE",VALUE(MID(TRIM('Tracker&amp;Invoice'!B4278),10,10)),"")</f>
        <v>32</v>
      </c>
      <c r="F4232">
        <f>IF(B4232=1,IFERROR(LOOKUP(2,1/('Tracker&amp;Invoice'!$H4278:$AC4278&lt;&gt;""),COLUMN('Tracker&amp;Invoice'!$H4278:$AC4278)),8),F4231)</f>
        <v>14</v>
      </c>
      <c r="G4232">
        <f>IF(D4232="OVERALL",IFERROR(LOOKUP(2,1/('Tracker&amp;Invoice'!$H4278:$AC4278&lt;&gt;""),COLUMN('Tracker&amp;Invoice'!$H4278:$AC4278)),8),G4233)</f>
        <v>15</v>
      </c>
      <c r="H4232">
        <f t="shared" si="132"/>
        <v>15</v>
      </c>
      <c r="I4232" s="29">
        <f>IF(D4232="INVOICE",SUM('Tracker&amp;Invoice'!$H4278:INDEX('Tracker&amp;Invoice'!$A4278:$AC4278,1,H4232)),0)</f>
        <v>186</v>
      </c>
      <c r="J4232" s="29">
        <f>IF(D4232="OVERALL",SUM('Tracker&amp;Invoice'!$H4278:$AC4278),0)</f>
        <v>0</v>
      </c>
    </row>
    <row r="4233" spans="1:10">
      <c r="A4233" t="e">
        <f t="shared" si="133"/>
        <v>#REF!</v>
      </c>
      <c r="B4233">
        <f>IF(AND('Tracker&amp;Invoice'!A4279&lt;&gt;"",'Tracker&amp;Invoice'!A4279&lt;&gt;"ITEM",'Tracker&amp;Invoice'!A4277="ITEM"),1,0)</f>
        <v>0</v>
      </c>
      <c r="C4233" t="str">
        <f>IF(B4233=1,'Tracker&amp;Invoice'!A4279,C4232)</f>
        <v>BQ-217</v>
      </c>
      <c r="D4233" t="str">
        <f>IF(LEFT(TRIM('Tracker&amp;Invoice'!B4279),9)="INVOICE #","INVOICE",IF(TRIM('Tracker&amp;Invoice'!B4279)="Overall Completion INVOICE","OVERALL",""))</f>
        <v/>
      </c>
      <c r="E4233" t="str">
        <f>IF(D4233="INVOICE",VALUE(MID(TRIM('Tracker&amp;Invoice'!B4279),10,10)),"")</f>
        <v/>
      </c>
      <c r="F4233">
        <f>IF(B4233=1,IFERROR(LOOKUP(2,1/('Tracker&amp;Invoice'!$H4279:$AC4279&lt;&gt;""),COLUMN('Tracker&amp;Invoice'!$H4279:$AC4279)),8),F4232)</f>
        <v>14</v>
      </c>
      <c r="G4233">
        <f>IF(D4233="OVERALL",IFERROR(LOOKUP(2,1/('Tracker&amp;Invoice'!$H4279:$AC4279&lt;&gt;""),COLUMN('Tracker&amp;Invoice'!$H4279:$AC4279)),8),G4234)</f>
        <v>15</v>
      </c>
      <c r="H4233">
        <f t="shared" si="132"/>
        <v>15</v>
      </c>
      <c r="I4233" s="29">
        <f>IF(D4233="INVOICE",SUM('Tracker&amp;Invoice'!$H4279:INDEX('Tracker&amp;Invoice'!$A4279:$AC4279,1,H4233)),0)</f>
        <v>0</v>
      </c>
      <c r="J4233" s="29">
        <f>IF(D4233="OVERALL",SUM('Tracker&amp;Invoice'!$H4279:$AC4279),0)</f>
        <v>0</v>
      </c>
    </row>
    <row r="4234" spans="1:10">
      <c r="A4234" t="e">
        <f t="shared" si="133"/>
        <v>#REF!</v>
      </c>
      <c r="B4234">
        <f>IF(AND('Tracker&amp;Invoice'!A4280&lt;&gt;"",'Tracker&amp;Invoice'!A4280&lt;&gt;"ITEM",'Tracker&amp;Invoice'!A4278="ITEM"),1,0)</f>
        <v>0</v>
      </c>
      <c r="C4234" t="str">
        <f>IF(B4234=1,'Tracker&amp;Invoice'!A4280,C4233)</f>
        <v>BQ-217</v>
      </c>
      <c r="D4234" t="str">
        <f>IF(LEFT(TRIM('Tracker&amp;Invoice'!B4280),9)="INVOICE #","INVOICE",IF(TRIM('Tracker&amp;Invoice'!B4280)="Overall Completion INVOICE","OVERALL",""))</f>
        <v>OVERALL</v>
      </c>
      <c r="E4234" t="str">
        <f>IF(D4234="INVOICE",VALUE(MID(TRIM('Tracker&amp;Invoice'!B4280),10,10)),"")</f>
        <v/>
      </c>
      <c r="F4234">
        <f>IF(B4234=1,IFERROR(LOOKUP(2,1/('Tracker&amp;Invoice'!$H4280:$AC4280&lt;&gt;""),COLUMN('Tracker&amp;Invoice'!$H4280:$AC4280)),8),F4233)</f>
        <v>14</v>
      </c>
      <c r="G4234">
        <f>IF(D4234="OVERALL",IFERROR(LOOKUP(2,1/('Tracker&amp;Invoice'!$H4280:$AC4280&lt;&gt;""),COLUMN('Tracker&amp;Invoice'!$H4280:$AC4280)),8),G4235)</f>
        <v>15</v>
      </c>
      <c r="H4234">
        <f t="shared" si="132"/>
        <v>15</v>
      </c>
      <c r="I4234" s="29">
        <f>IF(D4234="INVOICE",SUM('Tracker&amp;Invoice'!$H4280:INDEX('Tracker&amp;Invoice'!$A4280:$AC4280,1,H4234)),0)</f>
        <v>0</v>
      </c>
      <c r="J4234" s="29">
        <f>IF(D4234="OVERALL",SUM('Tracker&amp;Invoice'!$H4280:$AC4280),0)</f>
        <v>4960</v>
      </c>
    </row>
    <row r="4235" spans="1:10">
      <c r="A4235" t="e">
        <f t="shared" si="133"/>
        <v>#REF!</v>
      </c>
      <c r="B4235">
        <f>IF(AND('Tracker&amp;Invoice'!A4281&lt;&gt;"",'Tracker&amp;Invoice'!A4281&lt;&gt;"ITEM",'Tracker&amp;Invoice'!A4279="ITEM"),1,0)</f>
        <v>0</v>
      </c>
      <c r="C4235" t="str">
        <f>IF(B4235=1,'Tracker&amp;Invoice'!A4281,C4234)</f>
        <v>BQ-217</v>
      </c>
      <c r="D4235" t="str">
        <f>IF(LEFT(TRIM('Tracker&amp;Invoice'!B4281),9)="INVOICE #","INVOICE",IF(TRIM('Tracker&amp;Invoice'!B4281)="Overall Completion INVOICE","OVERALL",""))</f>
        <v/>
      </c>
      <c r="E4235" t="str">
        <f>IF(D4235="INVOICE",VALUE(MID(TRIM('Tracker&amp;Invoice'!B4281),10,10)),"")</f>
        <v/>
      </c>
      <c r="F4235">
        <f>IF(B4235=1,IFERROR(LOOKUP(2,1/('Tracker&amp;Invoice'!$H4281:$AC4281&lt;&gt;""),COLUMN('Tracker&amp;Invoice'!$H4281:$AC4281)),8),F4234)</f>
        <v>14</v>
      </c>
      <c r="G4235">
        <f>IF(D4235="OVERALL",IFERROR(LOOKUP(2,1/('Tracker&amp;Invoice'!$H4281:$AC4281&lt;&gt;""),COLUMN('Tracker&amp;Invoice'!$H4281:$AC4281)),8),G4236)</f>
        <v>16</v>
      </c>
      <c r="H4235">
        <f t="shared" si="132"/>
        <v>16</v>
      </c>
      <c r="I4235" s="29">
        <f>IF(D4235="INVOICE",SUM('Tracker&amp;Invoice'!$H4281:INDEX('Tracker&amp;Invoice'!$A4281:$AC4281,1,H4235)),0)</f>
        <v>0</v>
      </c>
      <c r="J4235" s="29">
        <f>IF(D4235="OVERALL",SUM('Tracker&amp;Invoice'!$H4281:$AC4281),0)</f>
        <v>0</v>
      </c>
    </row>
    <row r="4236" spans="1:10">
      <c r="A4236" t="e">
        <f t="shared" si="133"/>
        <v>#REF!</v>
      </c>
      <c r="B4236">
        <f>IF(AND('Tracker&amp;Invoice'!A4282&lt;&gt;"",'Tracker&amp;Invoice'!A4282&lt;&gt;"ITEM",'Tracker&amp;Invoice'!A4280="ITEM"),1,0)</f>
        <v>0</v>
      </c>
      <c r="C4236" t="str">
        <f>IF(B4236=1,'Tracker&amp;Invoice'!A4282,C4235)</f>
        <v>BQ-217</v>
      </c>
      <c r="D4236" t="str">
        <f>IF(LEFT(TRIM('Tracker&amp;Invoice'!B4282),9)="INVOICE #","INVOICE",IF(TRIM('Tracker&amp;Invoice'!B4282)="Overall Completion INVOICE","OVERALL",""))</f>
        <v/>
      </c>
      <c r="E4236" t="str">
        <f>IF(D4236="INVOICE",VALUE(MID(TRIM('Tracker&amp;Invoice'!B4282),10,10)),"")</f>
        <v/>
      </c>
      <c r="F4236">
        <f>IF(B4236=1,IFERROR(LOOKUP(2,1/('Tracker&amp;Invoice'!$H4282:$AC4282&lt;&gt;""),COLUMN('Tracker&amp;Invoice'!$H4282:$AC4282)),8),F4235)</f>
        <v>14</v>
      </c>
      <c r="G4236">
        <f>IF(D4236="OVERALL",IFERROR(LOOKUP(2,1/('Tracker&amp;Invoice'!$H4282:$AC4282&lt;&gt;""),COLUMN('Tracker&amp;Invoice'!$H4282:$AC4282)),8),G4237)</f>
        <v>16</v>
      </c>
      <c r="H4236">
        <f t="shared" si="132"/>
        <v>16</v>
      </c>
      <c r="I4236" s="29">
        <f>IF(D4236="INVOICE",SUM('Tracker&amp;Invoice'!$H4282:INDEX('Tracker&amp;Invoice'!$A4282:$AC4282,1,H4236)),0)</f>
        <v>0</v>
      </c>
      <c r="J4236" s="29">
        <f>IF(D4236="OVERALL",SUM('Tracker&amp;Invoice'!$H4282:$AC4282),0)</f>
        <v>0</v>
      </c>
    </row>
    <row r="4237" spans="1:10">
      <c r="A4237" t="e">
        <f t="shared" si="133"/>
        <v>#REF!</v>
      </c>
      <c r="B4237">
        <f>IF(AND('Tracker&amp;Invoice'!A4283&lt;&gt;"",'Tracker&amp;Invoice'!A4283&lt;&gt;"ITEM",'Tracker&amp;Invoice'!A4281="ITEM"),1,0)</f>
        <v>0</v>
      </c>
      <c r="C4237" t="str">
        <f>IF(B4237=1,'Tracker&amp;Invoice'!A4283,C4236)</f>
        <v>BQ-217</v>
      </c>
      <c r="D4237" t="str">
        <f>IF(LEFT(TRIM('Tracker&amp;Invoice'!B4283),9)="INVOICE #","INVOICE",IF(TRIM('Tracker&amp;Invoice'!B4283)="Overall Completion INVOICE","OVERALL",""))</f>
        <v/>
      </c>
      <c r="E4237" t="str">
        <f>IF(D4237="INVOICE",VALUE(MID(TRIM('Tracker&amp;Invoice'!B4283),10,10)),"")</f>
        <v/>
      </c>
      <c r="F4237">
        <f>IF(B4237=1,IFERROR(LOOKUP(2,1/('Tracker&amp;Invoice'!$H4283:$AC4283&lt;&gt;""),COLUMN('Tracker&amp;Invoice'!$H4283:$AC4283)),8),F4236)</f>
        <v>14</v>
      </c>
      <c r="G4237">
        <f>IF(D4237="OVERALL",IFERROR(LOOKUP(2,1/('Tracker&amp;Invoice'!$H4283:$AC4283&lt;&gt;""),COLUMN('Tracker&amp;Invoice'!$H4283:$AC4283)),8),G4238)</f>
        <v>16</v>
      </c>
      <c r="H4237">
        <f t="shared" si="132"/>
        <v>16</v>
      </c>
      <c r="I4237" s="29">
        <f>IF(D4237="INVOICE",SUM('Tracker&amp;Invoice'!$H4283:INDEX('Tracker&amp;Invoice'!$A4283:$AC4283,1,H4237)),0)</f>
        <v>0</v>
      </c>
      <c r="J4237" s="29">
        <f>IF(D4237="OVERALL",SUM('Tracker&amp;Invoice'!$H4283:$AC4283),0)</f>
        <v>0</v>
      </c>
    </row>
    <row r="4238" spans="1:10">
      <c r="A4238" t="e">
        <f t="shared" si="133"/>
        <v>#REF!</v>
      </c>
      <c r="B4238">
        <f>IF(AND('Tracker&amp;Invoice'!A4284&lt;&gt;"",'Tracker&amp;Invoice'!A4284&lt;&gt;"ITEM",'Tracker&amp;Invoice'!A4282="ITEM"),1,0)</f>
        <v>0</v>
      </c>
      <c r="C4238" t="str">
        <f>IF(B4238=1,'Tracker&amp;Invoice'!A4284,C4237)</f>
        <v>BQ-217</v>
      </c>
      <c r="D4238" t="str">
        <f>IF(LEFT(TRIM('Tracker&amp;Invoice'!B4284),9)="INVOICE #","INVOICE",IF(TRIM('Tracker&amp;Invoice'!B4284)="Overall Completion INVOICE","OVERALL",""))</f>
        <v/>
      </c>
      <c r="E4238" t="str">
        <f>IF(D4238="INVOICE",VALUE(MID(TRIM('Tracker&amp;Invoice'!B4284),10,10)),"")</f>
        <v/>
      </c>
      <c r="F4238">
        <f>IF(B4238=1,IFERROR(LOOKUP(2,1/('Tracker&amp;Invoice'!$H4284:$AC4284&lt;&gt;""),COLUMN('Tracker&amp;Invoice'!$H4284:$AC4284)),8),F4237)</f>
        <v>14</v>
      </c>
      <c r="G4238">
        <f>IF(D4238="OVERALL",IFERROR(LOOKUP(2,1/('Tracker&amp;Invoice'!$H4284:$AC4284&lt;&gt;""),COLUMN('Tracker&amp;Invoice'!$H4284:$AC4284)),8),G4239)</f>
        <v>16</v>
      </c>
      <c r="H4238">
        <f t="shared" si="132"/>
        <v>16</v>
      </c>
      <c r="I4238" s="29">
        <f>IF(D4238="INVOICE",SUM('Tracker&amp;Invoice'!$H4284:INDEX('Tracker&amp;Invoice'!$A4284:$AC4284,1,H4238)),0)</f>
        <v>0</v>
      </c>
      <c r="J4238" s="29">
        <f>IF(D4238="OVERALL",SUM('Tracker&amp;Invoice'!$H4284:$AC4284),0)</f>
        <v>0</v>
      </c>
    </row>
    <row r="4239" spans="1:10">
      <c r="A4239" t="e">
        <f t="shared" si="133"/>
        <v>#REF!</v>
      </c>
      <c r="B4239">
        <f>IF(AND('Tracker&amp;Invoice'!A4285&lt;&gt;"",'Tracker&amp;Invoice'!A4285&lt;&gt;"ITEM",'Tracker&amp;Invoice'!A4283="ITEM"),1,0)</f>
        <v>0</v>
      </c>
      <c r="C4239" t="str">
        <f>IF(B4239=1,'Tracker&amp;Invoice'!A4285,C4238)</f>
        <v>BQ-217</v>
      </c>
      <c r="D4239" t="str">
        <f>IF(LEFT(TRIM('Tracker&amp;Invoice'!B4285),9)="INVOICE #","INVOICE",IF(TRIM('Tracker&amp;Invoice'!B4285)="Overall Completion INVOICE","OVERALL",""))</f>
        <v/>
      </c>
      <c r="E4239" t="str">
        <f>IF(D4239="INVOICE",VALUE(MID(TRIM('Tracker&amp;Invoice'!B4285),10,10)),"")</f>
        <v/>
      </c>
      <c r="F4239">
        <f>IF(B4239=1,IFERROR(LOOKUP(2,1/('Tracker&amp;Invoice'!$H4285:$AC4285&lt;&gt;""),COLUMN('Tracker&amp;Invoice'!$H4285:$AC4285)),8),F4238)</f>
        <v>14</v>
      </c>
      <c r="G4239">
        <f>IF(D4239="OVERALL",IFERROR(LOOKUP(2,1/('Tracker&amp;Invoice'!$H4285:$AC4285&lt;&gt;""),COLUMN('Tracker&amp;Invoice'!$H4285:$AC4285)),8),G4240)</f>
        <v>16</v>
      </c>
      <c r="H4239">
        <f t="shared" si="132"/>
        <v>16</v>
      </c>
      <c r="I4239" s="29">
        <f>IF(D4239="INVOICE",SUM('Tracker&amp;Invoice'!$H4285:INDEX('Tracker&amp;Invoice'!$A4285:$AC4285,1,H4239)),0)</f>
        <v>0</v>
      </c>
      <c r="J4239" s="29">
        <f>IF(D4239="OVERALL",SUM('Tracker&amp;Invoice'!$H4285:$AC4285),0)</f>
        <v>0</v>
      </c>
    </row>
    <row r="4240" spans="1:10">
      <c r="A4240" t="e">
        <f t="shared" si="133"/>
        <v>#REF!</v>
      </c>
      <c r="B4240">
        <f>IF(AND('Tracker&amp;Invoice'!A4286&lt;&gt;"",'Tracker&amp;Invoice'!A4286&lt;&gt;"ITEM",'Tracker&amp;Invoice'!A4284="ITEM"),1,0)</f>
        <v>0</v>
      </c>
      <c r="C4240" t="str">
        <f>IF(B4240=1,'Tracker&amp;Invoice'!A4286,C4239)</f>
        <v>BQ-217</v>
      </c>
      <c r="D4240" t="str">
        <f>IF(LEFT(TRIM('Tracker&amp;Invoice'!B4286),9)="INVOICE #","INVOICE",IF(TRIM('Tracker&amp;Invoice'!B4286)="Overall Completion INVOICE","OVERALL",""))</f>
        <v/>
      </c>
      <c r="E4240" t="str">
        <f>IF(D4240="INVOICE",VALUE(MID(TRIM('Tracker&amp;Invoice'!B4286),10,10)),"")</f>
        <v/>
      </c>
      <c r="F4240">
        <f>IF(B4240=1,IFERROR(LOOKUP(2,1/('Tracker&amp;Invoice'!$H4286:$AC4286&lt;&gt;""),COLUMN('Tracker&amp;Invoice'!$H4286:$AC4286)),8),F4239)</f>
        <v>14</v>
      </c>
      <c r="G4240">
        <f>IF(D4240="OVERALL",IFERROR(LOOKUP(2,1/('Tracker&amp;Invoice'!$H4286:$AC4286&lt;&gt;""),COLUMN('Tracker&amp;Invoice'!$H4286:$AC4286)),8),G4241)</f>
        <v>16</v>
      </c>
      <c r="H4240">
        <f t="shared" si="132"/>
        <v>16</v>
      </c>
      <c r="I4240" s="29">
        <f>IF(D4240="INVOICE",SUM('Tracker&amp;Invoice'!$H4286:INDEX('Tracker&amp;Invoice'!$A4286:$AC4286,1,H4240)),0)</f>
        <v>0</v>
      </c>
      <c r="J4240" s="29">
        <f>IF(D4240="OVERALL",SUM('Tracker&amp;Invoice'!$H4286:$AC4286),0)</f>
        <v>0</v>
      </c>
    </row>
    <row r="4241" spans="1:10">
      <c r="A4241" t="e">
        <f t="shared" si="133"/>
        <v>#REF!</v>
      </c>
      <c r="B4241">
        <f>IF(AND('Tracker&amp;Invoice'!A4287&lt;&gt;"",'Tracker&amp;Invoice'!A4287&lt;&gt;"ITEM",'Tracker&amp;Invoice'!A4285="ITEM"),1,0)</f>
        <v>0</v>
      </c>
      <c r="C4241" t="str">
        <f>IF(B4241=1,'Tracker&amp;Invoice'!A4287,C4240)</f>
        <v>BQ-217</v>
      </c>
      <c r="D4241" t="str">
        <f>IF(LEFT(TRIM('Tracker&amp;Invoice'!B4287),9)="INVOICE #","INVOICE",IF(TRIM('Tracker&amp;Invoice'!B4287)="Overall Completion INVOICE","OVERALL",""))</f>
        <v/>
      </c>
      <c r="E4241" t="str">
        <f>IF(D4241="INVOICE",VALUE(MID(TRIM('Tracker&amp;Invoice'!B4287),10,10)),"")</f>
        <v/>
      </c>
      <c r="F4241">
        <f>IF(B4241=1,IFERROR(LOOKUP(2,1/('Tracker&amp;Invoice'!$H4287:$AC4287&lt;&gt;""),COLUMN('Tracker&amp;Invoice'!$H4287:$AC4287)),8),F4240)</f>
        <v>14</v>
      </c>
      <c r="G4241">
        <f>IF(D4241="OVERALL",IFERROR(LOOKUP(2,1/('Tracker&amp;Invoice'!$H4287:$AC4287&lt;&gt;""),COLUMN('Tracker&amp;Invoice'!$H4287:$AC4287)),8),G4242)</f>
        <v>16</v>
      </c>
      <c r="H4241">
        <f t="shared" si="132"/>
        <v>16</v>
      </c>
      <c r="I4241" s="29">
        <f>IF(D4241="INVOICE",SUM('Tracker&amp;Invoice'!$H4287:INDEX('Tracker&amp;Invoice'!$A4287:$AC4287,1,H4241)),0)</f>
        <v>0</v>
      </c>
      <c r="J4241" s="29">
        <f>IF(D4241="OVERALL",SUM('Tracker&amp;Invoice'!$H4287:$AC4287),0)</f>
        <v>0</v>
      </c>
    </row>
    <row r="4242" spans="1:10">
      <c r="A4242" t="e">
        <f t="shared" si="133"/>
        <v>#REF!</v>
      </c>
      <c r="B4242">
        <f>IF(AND('Tracker&amp;Invoice'!A4288&lt;&gt;"",'Tracker&amp;Invoice'!A4288&lt;&gt;"ITEM",'Tracker&amp;Invoice'!A4286="ITEM"),1,0)</f>
        <v>0</v>
      </c>
      <c r="C4242" t="str">
        <f>IF(B4242=1,'Tracker&amp;Invoice'!A4288,C4241)</f>
        <v>BQ-217</v>
      </c>
      <c r="D4242" t="str">
        <f>IF(LEFT(TRIM('Tracker&amp;Invoice'!B4288),9)="INVOICE #","INVOICE",IF(TRIM('Tracker&amp;Invoice'!B4288)="Overall Completion INVOICE","OVERALL",""))</f>
        <v/>
      </c>
      <c r="E4242" t="str">
        <f>IF(D4242="INVOICE",VALUE(MID(TRIM('Tracker&amp;Invoice'!B4288),10,10)),"")</f>
        <v/>
      </c>
      <c r="F4242">
        <f>IF(B4242=1,IFERROR(LOOKUP(2,1/('Tracker&amp;Invoice'!$H4288:$AC4288&lt;&gt;""),COLUMN('Tracker&amp;Invoice'!$H4288:$AC4288)),8),F4241)</f>
        <v>14</v>
      </c>
      <c r="G4242">
        <f>IF(D4242="OVERALL",IFERROR(LOOKUP(2,1/('Tracker&amp;Invoice'!$H4288:$AC4288&lt;&gt;""),COLUMN('Tracker&amp;Invoice'!$H4288:$AC4288)),8),G4243)</f>
        <v>16</v>
      </c>
      <c r="H4242">
        <f t="shared" si="132"/>
        <v>16</v>
      </c>
      <c r="I4242" s="29">
        <f>IF(D4242="INVOICE",SUM('Tracker&amp;Invoice'!$H4288:INDEX('Tracker&amp;Invoice'!$A4288:$AC4288,1,H4242)),0)</f>
        <v>0</v>
      </c>
      <c r="J4242" s="29">
        <f>IF(D4242="OVERALL",SUM('Tracker&amp;Invoice'!$H4288:$AC4288),0)</f>
        <v>0</v>
      </c>
    </row>
    <row r="4243" spans="1:10">
      <c r="A4243" t="e">
        <f t="shared" si="133"/>
        <v>#REF!</v>
      </c>
      <c r="B4243">
        <f>IF(AND('Tracker&amp;Invoice'!A4289&lt;&gt;"",'Tracker&amp;Invoice'!A4289&lt;&gt;"ITEM",'Tracker&amp;Invoice'!A4287="ITEM"),1,0)</f>
        <v>1</v>
      </c>
      <c r="C4243" t="str">
        <f>IF(B4243=1,'Tracker&amp;Invoice'!A4289,C4242)</f>
        <v>BQ-218</v>
      </c>
      <c r="D4243" t="str">
        <f>IF(LEFT(TRIM('Tracker&amp;Invoice'!B4289),9)="INVOICE #","INVOICE",IF(TRIM('Tracker&amp;Invoice'!B4289)="Overall Completion INVOICE","OVERALL",""))</f>
        <v/>
      </c>
      <c r="E4243" t="str">
        <f>IF(D4243="INVOICE",VALUE(MID(TRIM('Tracker&amp;Invoice'!B4289),10,10)),"")</f>
        <v/>
      </c>
      <c r="F4243">
        <f>IF(B4243=1,IFERROR(LOOKUP(2,1/('Tracker&amp;Invoice'!$H4289:$AC4289&lt;&gt;""),COLUMN('Tracker&amp;Invoice'!$H4289:$AC4289)),8),F4242)</f>
        <v>15</v>
      </c>
      <c r="G4243">
        <f>IF(D4243="OVERALL",IFERROR(LOOKUP(2,1/('Tracker&amp;Invoice'!$H4289:$AC4289&lt;&gt;""),COLUMN('Tracker&amp;Invoice'!$H4289:$AC4289)),8),G4244)</f>
        <v>16</v>
      </c>
      <c r="H4243">
        <f t="shared" si="132"/>
        <v>16</v>
      </c>
      <c r="I4243" s="29">
        <f>IF(D4243="INVOICE",SUM('Tracker&amp;Invoice'!$H4289:INDEX('Tracker&amp;Invoice'!$A4289:$AC4289,1,H4243)),0)</f>
        <v>0</v>
      </c>
      <c r="J4243" s="29">
        <f>IF(D4243="OVERALL",SUM('Tracker&amp;Invoice'!$H4289:$AC4289),0)</f>
        <v>0</v>
      </c>
    </row>
    <row r="4244" spans="1:10">
      <c r="A4244" t="e">
        <f t="shared" si="133"/>
        <v>#REF!</v>
      </c>
      <c r="B4244">
        <f>IF(AND('Tracker&amp;Invoice'!A4290&lt;&gt;"",'Tracker&amp;Invoice'!A4290&lt;&gt;"ITEM",'Tracker&amp;Invoice'!A4288="ITEM"),1,0)</f>
        <v>0</v>
      </c>
      <c r="C4244" t="str">
        <f>IF(B4244=1,'Tracker&amp;Invoice'!A4290,C4243)</f>
        <v>BQ-218</v>
      </c>
      <c r="D4244" t="str">
        <f>IF(LEFT(TRIM('Tracker&amp;Invoice'!B4290),9)="INVOICE #","INVOICE",IF(TRIM('Tracker&amp;Invoice'!B4290)="Overall Completion INVOICE","OVERALL",""))</f>
        <v/>
      </c>
      <c r="E4244" t="str">
        <f>IF(D4244="INVOICE",VALUE(MID(TRIM('Tracker&amp;Invoice'!B4290),10,10)),"")</f>
        <v/>
      </c>
      <c r="F4244">
        <f>IF(B4244=1,IFERROR(LOOKUP(2,1/('Tracker&amp;Invoice'!$H4290:$AC4290&lt;&gt;""),COLUMN('Tracker&amp;Invoice'!$H4290:$AC4290)),8),F4243)</f>
        <v>15</v>
      </c>
      <c r="G4244">
        <f>IF(D4244="OVERALL",IFERROR(LOOKUP(2,1/('Tracker&amp;Invoice'!$H4290:$AC4290&lt;&gt;""),COLUMN('Tracker&amp;Invoice'!$H4290:$AC4290)),8),G4245)</f>
        <v>16</v>
      </c>
      <c r="H4244">
        <f t="shared" si="132"/>
        <v>16</v>
      </c>
      <c r="I4244" s="29">
        <f>IF(D4244="INVOICE",SUM('Tracker&amp;Invoice'!$H4290:INDEX('Tracker&amp;Invoice'!$A4290:$AC4290,1,H4244)),0)</f>
        <v>0</v>
      </c>
      <c r="J4244" s="29">
        <f>IF(D4244="OVERALL",SUM('Tracker&amp;Invoice'!$H4290:$AC4290),0)</f>
        <v>0</v>
      </c>
    </row>
    <row r="4245" spans="1:10">
      <c r="A4245" t="e">
        <f t="shared" si="133"/>
        <v>#REF!</v>
      </c>
      <c r="B4245">
        <f>IF(AND('Tracker&amp;Invoice'!A4291&lt;&gt;"",'Tracker&amp;Invoice'!A4291&lt;&gt;"ITEM",'Tracker&amp;Invoice'!A4289="ITEM"),1,0)</f>
        <v>0</v>
      </c>
      <c r="C4245" t="str">
        <f>IF(B4245=1,'Tracker&amp;Invoice'!A4291,C4244)</f>
        <v>BQ-218</v>
      </c>
      <c r="D4245" t="str">
        <f>IF(LEFT(TRIM('Tracker&amp;Invoice'!B4291),9)="INVOICE #","INVOICE",IF(TRIM('Tracker&amp;Invoice'!B4291)="Overall Completion INVOICE","OVERALL",""))</f>
        <v/>
      </c>
      <c r="E4245" t="str">
        <f>IF(D4245="INVOICE",VALUE(MID(TRIM('Tracker&amp;Invoice'!B4291),10,10)),"")</f>
        <v/>
      </c>
      <c r="F4245">
        <f>IF(B4245=1,IFERROR(LOOKUP(2,1/('Tracker&amp;Invoice'!$H4291:$AC4291&lt;&gt;""),COLUMN('Tracker&amp;Invoice'!$H4291:$AC4291)),8),F4244)</f>
        <v>15</v>
      </c>
      <c r="G4245">
        <f>IF(D4245="OVERALL",IFERROR(LOOKUP(2,1/('Tracker&amp;Invoice'!$H4291:$AC4291&lt;&gt;""),COLUMN('Tracker&amp;Invoice'!$H4291:$AC4291)),8),G4246)</f>
        <v>16</v>
      </c>
      <c r="H4245">
        <f t="shared" si="132"/>
        <v>16</v>
      </c>
      <c r="I4245" s="29">
        <f>IF(D4245="INVOICE",SUM('Tracker&amp;Invoice'!$H4291:INDEX('Tracker&amp;Invoice'!$A4291:$AC4291,1,H4245)),0)</f>
        <v>0</v>
      </c>
      <c r="J4245" s="29">
        <f>IF(D4245="OVERALL",SUM('Tracker&amp;Invoice'!$H4291:$AC4291),0)</f>
        <v>0</v>
      </c>
    </row>
    <row r="4246" spans="1:10">
      <c r="A4246" t="e">
        <f t="shared" si="133"/>
        <v>#REF!</v>
      </c>
      <c r="B4246">
        <f>IF(AND('Tracker&amp;Invoice'!A4292&lt;&gt;"",'Tracker&amp;Invoice'!A4292&lt;&gt;"ITEM",'Tracker&amp;Invoice'!A4290="ITEM"),1,0)</f>
        <v>0</v>
      </c>
      <c r="C4246" t="str">
        <f>IF(B4246=1,'Tracker&amp;Invoice'!A4292,C4245)</f>
        <v>BQ-218</v>
      </c>
      <c r="D4246" t="str">
        <f>IF(LEFT(TRIM('Tracker&amp;Invoice'!B4292),9)="INVOICE #","INVOICE",IF(TRIM('Tracker&amp;Invoice'!B4292)="Overall Completion INVOICE","OVERALL",""))</f>
        <v>INVOICE</v>
      </c>
      <c r="E4246">
        <f>IF(D4246="INVOICE",VALUE(MID(TRIM('Tracker&amp;Invoice'!B4292),10,10)),"")</f>
        <v>28</v>
      </c>
      <c r="F4246">
        <f>IF(B4246=1,IFERROR(LOOKUP(2,1/('Tracker&amp;Invoice'!$H4292:$AC4292&lt;&gt;""),COLUMN('Tracker&amp;Invoice'!$H4292:$AC4292)),8),F4245)</f>
        <v>15</v>
      </c>
      <c r="G4246">
        <f>IF(D4246="OVERALL",IFERROR(LOOKUP(2,1/('Tracker&amp;Invoice'!$H4292:$AC4292&lt;&gt;""),COLUMN('Tracker&amp;Invoice'!$H4292:$AC4292)),8),G4247)</f>
        <v>16</v>
      </c>
      <c r="H4246">
        <f t="shared" si="132"/>
        <v>16</v>
      </c>
      <c r="I4246" s="29">
        <f>IF(D4246="INVOICE",SUM('Tracker&amp;Invoice'!$H4292:INDEX('Tracker&amp;Invoice'!$A4292:$AC4292,1,H4246)),0)</f>
        <v>990.00000000000011</v>
      </c>
      <c r="J4246" s="29">
        <f>IF(D4246="OVERALL",SUM('Tracker&amp;Invoice'!$H4292:$AC4292),0)</f>
        <v>0</v>
      </c>
    </row>
    <row r="4247" spans="1:10">
      <c r="A4247" t="e">
        <f t="shared" si="133"/>
        <v>#REF!</v>
      </c>
      <c r="B4247">
        <f>IF(AND('Tracker&amp;Invoice'!A4293&lt;&gt;"",'Tracker&amp;Invoice'!A4293&lt;&gt;"ITEM",'Tracker&amp;Invoice'!A4291="ITEM"),1,0)</f>
        <v>0</v>
      </c>
      <c r="C4247" t="str">
        <f>IF(B4247=1,'Tracker&amp;Invoice'!A4293,C4246)</f>
        <v>BQ-218</v>
      </c>
      <c r="D4247" t="str">
        <f>IF(LEFT(TRIM('Tracker&amp;Invoice'!B4293),9)="INVOICE #","INVOICE",IF(TRIM('Tracker&amp;Invoice'!B4293)="Overall Completion INVOICE","OVERALL",""))</f>
        <v/>
      </c>
      <c r="E4247" t="str">
        <f>IF(D4247="INVOICE",VALUE(MID(TRIM('Tracker&amp;Invoice'!B4293),10,10)),"")</f>
        <v/>
      </c>
      <c r="F4247">
        <f>IF(B4247=1,IFERROR(LOOKUP(2,1/('Tracker&amp;Invoice'!$H4293:$AC4293&lt;&gt;""),COLUMN('Tracker&amp;Invoice'!$H4293:$AC4293)),8),F4246)</f>
        <v>15</v>
      </c>
      <c r="G4247">
        <f>IF(D4247="OVERALL",IFERROR(LOOKUP(2,1/('Tracker&amp;Invoice'!$H4293:$AC4293&lt;&gt;""),COLUMN('Tracker&amp;Invoice'!$H4293:$AC4293)),8),G4248)</f>
        <v>16</v>
      </c>
      <c r="H4247">
        <f t="shared" si="132"/>
        <v>16</v>
      </c>
      <c r="I4247" s="29">
        <f>IF(D4247="INVOICE",SUM('Tracker&amp;Invoice'!$H4293:INDEX('Tracker&amp;Invoice'!$A4293:$AC4293,1,H4247)),0)</f>
        <v>0</v>
      </c>
      <c r="J4247" s="29">
        <f>IF(D4247="OVERALL",SUM('Tracker&amp;Invoice'!$H4293:$AC4293),0)</f>
        <v>0</v>
      </c>
    </row>
    <row r="4248" spans="1:10">
      <c r="A4248" t="e">
        <f t="shared" si="133"/>
        <v>#REF!</v>
      </c>
      <c r="B4248">
        <f>IF(AND('Tracker&amp;Invoice'!A4294&lt;&gt;"",'Tracker&amp;Invoice'!A4294&lt;&gt;"ITEM",'Tracker&amp;Invoice'!A4292="ITEM"),1,0)</f>
        <v>0</v>
      </c>
      <c r="C4248" t="str">
        <f>IF(B4248=1,'Tracker&amp;Invoice'!A4294,C4247)</f>
        <v>BQ-218</v>
      </c>
      <c r="D4248" t="str">
        <f>IF(LEFT(TRIM('Tracker&amp;Invoice'!B4294),9)="INVOICE #","INVOICE",IF(TRIM('Tracker&amp;Invoice'!B4294)="Overall Completion INVOICE","OVERALL",""))</f>
        <v/>
      </c>
      <c r="E4248" t="str">
        <f>IF(D4248="INVOICE",VALUE(MID(TRIM('Tracker&amp;Invoice'!B4294),10,10)),"")</f>
        <v/>
      </c>
      <c r="F4248">
        <f>IF(B4248=1,IFERROR(LOOKUP(2,1/('Tracker&amp;Invoice'!$H4294:$AC4294&lt;&gt;""),COLUMN('Tracker&amp;Invoice'!$H4294:$AC4294)),8),F4247)</f>
        <v>15</v>
      </c>
      <c r="G4248">
        <f>IF(D4248="OVERALL",IFERROR(LOOKUP(2,1/('Tracker&amp;Invoice'!$H4294:$AC4294&lt;&gt;""),COLUMN('Tracker&amp;Invoice'!$H4294:$AC4294)),8),G4249)</f>
        <v>16</v>
      </c>
      <c r="H4248">
        <f t="shared" si="132"/>
        <v>16</v>
      </c>
      <c r="I4248" s="29">
        <f>IF(D4248="INVOICE",SUM('Tracker&amp;Invoice'!$H4294:INDEX('Tracker&amp;Invoice'!$A4294:$AC4294,1,H4248)),0)</f>
        <v>0</v>
      </c>
      <c r="J4248" s="29">
        <f>IF(D4248="OVERALL",SUM('Tracker&amp;Invoice'!$H4294:$AC4294),0)</f>
        <v>0</v>
      </c>
    </row>
    <row r="4249" spans="1:10">
      <c r="A4249" t="e">
        <f t="shared" si="133"/>
        <v>#REF!</v>
      </c>
      <c r="B4249">
        <f>IF(AND('Tracker&amp;Invoice'!A4295&lt;&gt;"",'Tracker&amp;Invoice'!A4295&lt;&gt;"ITEM",'Tracker&amp;Invoice'!A4293="ITEM"),1,0)</f>
        <v>0</v>
      </c>
      <c r="C4249" t="str">
        <f>IF(B4249=1,'Tracker&amp;Invoice'!A4295,C4248)</f>
        <v>BQ-218</v>
      </c>
      <c r="D4249" t="str">
        <f>IF(LEFT(TRIM('Tracker&amp;Invoice'!B4295),9)="INVOICE #","INVOICE",IF(TRIM('Tracker&amp;Invoice'!B4295)="Overall Completion INVOICE","OVERALL",""))</f>
        <v/>
      </c>
      <c r="E4249" t="str">
        <f>IF(D4249="INVOICE",VALUE(MID(TRIM('Tracker&amp;Invoice'!B4295),10,10)),"")</f>
        <v/>
      </c>
      <c r="F4249">
        <f>IF(B4249=1,IFERROR(LOOKUP(2,1/('Tracker&amp;Invoice'!$H4295:$AC4295&lt;&gt;""),COLUMN('Tracker&amp;Invoice'!$H4295:$AC4295)),8),F4248)</f>
        <v>15</v>
      </c>
      <c r="G4249">
        <f>IF(D4249="OVERALL",IFERROR(LOOKUP(2,1/('Tracker&amp;Invoice'!$H4295:$AC4295&lt;&gt;""),COLUMN('Tracker&amp;Invoice'!$H4295:$AC4295)),8),G4250)</f>
        <v>16</v>
      </c>
      <c r="H4249">
        <f t="shared" si="132"/>
        <v>16</v>
      </c>
      <c r="I4249" s="29">
        <f>IF(D4249="INVOICE",SUM('Tracker&amp;Invoice'!$H4295:INDEX('Tracker&amp;Invoice'!$A4295:$AC4295,1,H4249)),0)</f>
        <v>0</v>
      </c>
      <c r="J4249" s="29">
        <f>IF(D4249="OVERALL",SUM('Tracker&amp;Invoice'!$H4295:$AC4295),0)</f>
        <v>0</v>
      </c>
    </row>
    <row r="4250" spans="1:10">
      <c r="A4250" t="e">
        <f t="shared" si="133"/>
        <v>#REF!</v>
      </c>
      <c r="B4250">
        <f>IF(AND('Tracker&amp;Invoice'!A4296&lt;&gt;"",'Tracker&amp;Invoice'!A4296&lt;&gt;"ITEM",'Tracker&amp;Invoice'!A4294="ITEM"),1,0)</f>
        <v>0</v>
      </c>
      <c r="C4250" t="str">
        <f>IF(B4250=1,'Tracker&amp;Invoice'!A4296,C4249)</f>
        <v>BQ-218</v>
      </c>
      <c r="D4250" t="str">
        <f>IF(LEFT(TRIM('Tracker&amp;Invoice'!B4296),9)="INVOICE #","INVOICE",IF(TRIM('Tracker&amp;Invoice'!B4296)="Overall Completion INVOICE","OVERALL",""))</f>
        <v>OVERALL</v>
      </c>
      <c r="E4250" t="str">
        <f>IF(D4250="INVOICE",VALUE(MID(TRIM('Tracker&amp;Invoice'!B4296),10,10)),"")</f>
        <v/>
      </c>
      <c r="F4250">
        <f>IF(B4250=1,IFERROR(LOOKUP(2,1/('Tracker&amp;Invoice'!$H4296:$AC4296&lt;&gt;""),COLUMN('Tracker&amp;Invoice'!$H4296:$AC4296)),8),F4249)</f>
        <v>15</v>
      </c>
      <c r="G4250">
        <f>IF(D4250="OVERALL",IFERROR(LOOKUP(2,1/('Tracker&amp;Invoice'!$H4296:$AC4296&lt;&gt;""),COLUMN('Tracker&amp;Invoice'!$H4296:$AC4296)),8),G4251)</f>
        <v>16</v>
      </c>
      <c r="H4250">
        <f t="shared" si="132"/>
        <v>16</v>
      </c>
      <c r="I4250" s="29">
        <f>IF(D4250="INVOICE",SUM('Tracker&amp;Invoice'!$H4296:INDEX('Tracker&amp;Invoice'!$A4296:$AC4296,1,H4250)),0)</f>
        <v>0</v>
      </c>
      <c r="J4250" s="29">
        <f>IF(D4250="OVERALL",SUM('Tracker&amp;Invoice'!$H4296:$AC4296),0)</f>
        <v>990.00000000000011</v>
      </c>
    </row>
    <row r="4251" spans="1:10">
      <c r="A4251" t="e">
        <f t="shared" si="133"/>
        <v>#REF!</v>
      </c>
      <c r="B4251">
        <f>IF(AND('Tracker&amp;Invoice'!A4297&lt;&gt;"",'Tracker&amp;Invoice'!A4297&lt;&gt;"ITEM",'Tracker&amp;Invoice'!A4295="ITEM"),1,0)</f>
        <v>0</v>
      </c>
      <c r="C4251" t="str">
        <f>IF(B4251=1,'Tracker&amp;Invoice'!A4297,C4250)</f>
        <v>BQ-218</v>
      </c>
      <c r="D4251" t="str">
        <f>IF(LEFT(TRIM('Tracker&amp;Invoice'!B4297),9)="INVOICE #","INVOICE",IF(TRIM('Tracker&amp;Invoice'!B4297)="Overall Completion INVOICE","OVERALL",""))</f>
        <v/>
      </c>
      <c r="E4251" t="str">
        <f>IF(D4251="INVOICE",VALUE(MID(TRIM('Tracker&amp;Invoice'!B4297),10,10)),"")</f>
        <v/>
      </c>
      <c r="F4251">
        <f>IF(B4251=1,IFERROR(LOOKUP(2,1/('Tracker&amp;Invoice'!$H4297:$AC4297&lt;&gt;""),COLUMN('Tracker&amp;Invoice'!$H4297:$AC4297)),8),F4250)</f>
        <v>15</v>
      </c>
      <c r="G4251">
        <f>IF(D4251="OVERALL",IFERROR(LOOKUP(2,1/('Tracker&amp;Invoice'!$H4297:$AC4297&lt;&gt;""),COLUMN('Tracker&amp;Invoice'!$H4297:$AC4297)),8),G4252)</f>
        <v>15</v>
      </c>
      <c r="H4251">
        <f t="shared" si="132"/>
        <v>15</v>
      </c>
      <c r="I4251" s="29">
        <f>IF(D4251="INVOICE",SUM('Tracker&amp;Invoice'!$H4297:INDEX('Tracker&amp;Invoice'!$A4297:$AC4297,1,H4251)),0)</f>
        <v>0</v>
      </c>
      <c r="J4251" s="29">
        <f>IF(D4251="OVERALL",SUM('Tracker&amp;Invoice'!$H4297:$AC4297),0)</f>
        <v>0</v>
      </c>
    </row>
    <row r="4252" spans="1:10">
      <c r="A4252" t="e">
        <f t="shared" si="133"/>
        <v>#REF!</v>
      </c>
      <c r="B4252">
        <f>IF(AND('Tracker&amp;Invoice'!A4298&lt;&gt;"",'Tracker&amp;Invoice'!A4298&lt;&gt;"ITEM",'Tracker&amp;Invoice'!A4296="ITEM"),1,0)</f>
        <v>0</v>
      </c>
      <c r="C4252" t="str">
        <f>IF(B4252=1,'Tracker&amp;Invoice'!A4298,C4251)</f>
        <v>BQ-218</v>
      </c>
      <c r="D4252" t="str">
        <f>IF(LEFT(TRIM('Tracker&amp;Invoice'!B4298),9)="INVOICE #","INVOICE",IF(TRIM('Tracker&amp;Invoice'!B4298)="Overall Completion INVOICE","OVERALL",""))</f>
        <v/>
      </c>
      <c r="E4252" t="str">
        <f>IF(D4252="INVOICE",VALUE(MID(TRIM('Tracker&amp;Invoice'!B4298),10,10)),"")</f>
        <v/>
      </c>
      <c r="F4252">
        <f>IF(B4252=1,IFERROR(LOOKUP(2,1/('Tracker&amp;Invoice'!$H4298:$AC4298&lt;&gt;""),COLUMN('Tracker&amp;Invoice'!$H4298:$AC4298)),8),F4251)</f>
        <v>15</v>
      </c>
      <c r="G4252">
        <f>IF(D4252="OVERALL",IFERROR(LOOKUP(2,1/('Tracker&amp;Invoice'!$H4298:$AC4298&lt;&gt;""),COLUMN('Tracker&amp;Invoice'!$H4298:$AC4298)),8),G4253)</f>
        <v>15</v>
      </c>
      <c r="H4252">
        <f t="shared" si="132"/>
        <v>15</v>
      </c>
      <c r="I4252" s="29">
        <f>IF(D4252="INVOICE",SUM('Tracker&amp;Invoice'!$H4298:INDEX('Tracker&amp;Invoice'!$A4298:$AC4298,1,H4252)),0)</f>
        <v>0</v>
      </c>
      <c r="J4252" s="29">
        <f>IF(D4252="OVERALL",SUM('Tracker&amp;Invoice'!$H4298:$AC4298),0)</f>
        <v>0</v>
      </c>
    </row>
    <row r="4253" spans="1:10">
      <c r="A4253" t="e">
        <f t="shared" si="133"/>
        <v>#REF!</v>
      </c>
      <c r="B4253">
        <f>IF(AND('Tracker&amp;Invoice'!A4299&lt;&gt;"",'Tracker&amp;Invoice'!A4299&lt;&gt;"ITEM",'Tracker&amp;Invoice'!A4297="ITEM"),1,0)</f>
        <v>0</v>
      </c>
      <c r="C4253" t="str">
        <f>IF(B4253=1,'Tracker&amp;Invoice'!A4299,C4252)</f>
        <v>BQ-218</v>
      </c>
      <c r="D4253" t="str">
        <f>IF(LEFT(TRIM('Tracker&amp;Invoice'!B4299),9)="INVOICE #","INVOICE",IF(TRIM('Tracker&amp;Invoice'!B4299)="Overall Completion INVOICE","OVERALL",""))</f>
        <v/>
      </c>
      <c r="E4253" t="str">
        <f>IF(D4253="INVOICE",VALUE(MID(TRIM('Tracker&amp;Invoice'!B4299),10,10)),"")</f>
        <v/>
      </c>
      <c r="F4253">
        <f>IF(B4253=1,IFERROR(LOOKUP(2,1/('Tracker&amp;Invoice'!$H4299:$AC4299&lt;&gt;""),COLUMN('Tracker&amp;Invoice'!$H4299:$AC4299)),8),F4252)</f>
        <v>15</v>
      </c>
      <c r="G4253">
        <f>IF(D4253="OVERALL",IFERROR(LOOKUP(2,1/('Tracker&amp;Invoice'!$H4299:$AC4299&lt;&gt;""),COLUMN('Tracker&amp;Invoice'!$H4299:$AC4299)),8),G4254)</f>
        <v>15</v>
      </c>
      <c r="H4253">
        <f t="shared" si="132"/>
        <v>15</v>
      </c>
      <c r="I4253" s="29">
        <f>IF(D4253="INVOICE",SUM('Tracker&amp;Invoice'!$H4299:INDEX('Tracker&amp;Invoice'!$A4299:$AC4299,1,H4253)),0)</f>
        <v>0</v>
      </c>
      <c r="J4253" s="29">
        <f>IF(D4253="OVERALL",SUM('Tracker&amp;Invoice'!$H4299:$AC4299),0)</f>
        <v>0</v>
      </c>
    </row>
    <row r="4254" spans="1:10">
      <c r="A4254" t="e">
        <f t="shared" si="133"/>
        <v>#REF!</v>
      </c>
      <c r="B4254">
        <f>IF(AND('Tracker&amp;Invoice'!A4300&lt;&gt;"",'Tracker&amp;Invoice'!A4300&lt;&gt;"ITEM",'Tracker&amp;Invoice'!A4298="ITEM"),1,0)</f>
        <v>0</v>
      </c>
      <c r="C4254" t="str">
        <f>IF(B4254=1,'Tracker&amp;Invoice'!A4300,C4253)</f>
        <v>BQ-218</v>
      </c>
      <c r="D4254" t="str">
        <f>IF(LEFT(TRIM('Tracker&amp;Invoice'!B4300),9)="INVOICE #","INVOICE",IF(TRIM('Tracker&amp;Invoice'!B4300)="Overall Completion INVOICE","OVERALL",""))</f>
        <v/>
      </c>
      <c r="E4254" t="str">
        <f>IF(D4254="INVOICE",VALUE(MID(TRIM('Tracker&amp;Invoice'!B4300),10,10)),"")</f>
        <v/>
      </c>
      <c r="F4254">
        <f>IF(B4254=1,IFERROR(LOOKUP(2,1/('Tracker&amp;Invoice'!$H4300:$AC4300&lt;&gt;""),COLUMN('Tracker&amp;Invoice'!$H4300:$AC4300)),8),F4253)</f>
        <v>15</v>
      </c>
      <c r="G4254">
        <f>IF(D4254="OVERALL",IFERROR(LOOKUP(2,1/('Tracker&amp;Invoice'!$H4300:$AC4300&lt;&gt;""),COLUMN('Tracker&amp;Invoice'!$H4300:$AC4300)),8),G4255)</f>
        <v>15</v>
      </c>
      <c r="H4254">
        <f t="shared" si="132"/>
        <v>15</v>
      </c>
      <c r="I4254" s="29">
        <f>IF(D4254="INVOICE",SUM('Tracker&amp;Invoice'!$H4300:INDEX('Tracker&amp;Invoice'!$A4300:$AC4300,1,H4254)),0)</f>
        <v>0</v>
      </c>
      <c r="J4254" s="29">
        <f>IF(D4254="OVERALL",SUM('Tracker&amp;Invoice'!$H4300:$AC4300),0)</f>
        <v>0</v>
      </c>
    </row>
    <row r="4255" spans="1:10">
      <c r="A4255" t="e">
        <f t="shared" si="133"/>
        <v>#REF!</v>
      </c>
      <c r="B4255">
        <f>IF(AND('Tracker&amp;Invoice'!A4301&lt;&gt;"",'Tracker&amp;Invoice'!A4301&lt;&gt;"ITEM",'Tracker&amp;Invoice'!A4299="ITEM"),1,0)</f>
        <v>0</v>
      </c>
      <c r="C4255" t="str">
        <f>IF(B4255=1,'Tracker&amp;Invoice'!A4301,C4254)</f>
        <v>BQ-218</v>
      </c>
      <c r="D4255" t="str">
        <f>IF(LEFT(TRIM('Tracker&amp;Invoice'!B4301),9)="INVOICE #","INVOICE",IF(TRIM('Tracker&amp;Invoice'!B4301)="Overall Completion INVOICE","OVERALL",""))</f>
        <v/>
      </c>
      <c r="E4255" t="str">
        <f>IF(D4255="INVOICE",VALUE(MID(TRIM('Tracker&amp;Invoice'!B4301),10,10)),"")</f>
        <v/>
      </c>
      <c r="F4255">
        <f>IF(B4255=1,IFERROR(LOOKUP(2,1/('Tracker&amp;Invoice'!$H4301:$AC4301&lt;&gt;""),COLUMN('Tracker&amp;Invoice'!$H4301:$AC4301)),8),F4254)</f>
        <v>15</v>
      </c>
      <c r="G4255">
        <f>IF(D4255="OVERALL",IFERROR(LOOKUP(2,1/('Tracker&amp;Invoice'!$H4301:$AC4301&lt;&gt;""),COLUMN('Tracker&amp;Invoice'!$H4301:$AC4301)),8),G4256)</f>
        <v>15</v>
      </c>
      <c r="H4255">
        <f t="shared" si="132"/>
        <v>15</v>
      </c>
      <c r="I4255" s="29">
        <f>IF(D4255="INVOICE",SUM('Tracker&amp;Invoice'!$H4301:INDEX('Tracker&amp;Invoice'!$A4301:$AC4301,1,H4255)),0)</f>
        <v>0</v>
      </c>
      <c r="J4255" s="29">
        <f>IF(D4255="OVERALL",SUM('Tracker&amp;Invoice'!$H4301:$AC4301),0)</f>
        <v>0</v>
      </c>
    </row>
    <row r="4256" spans="1:10">
      <c r="A4256" t="e">
        <f t="shared" si="133"/>
        <v>#REF!</v>
      </c>
      <c r="B4256">
        <f>IF(AND('Tracker&amp;Invoice'!A4302&lt;&gt;"",'Tracker&amp;Invoice'!A4302&lt;&gt;"ITEM",'Tracker&amp;Invoice'!A4300="ITEM"),1,0)</f>
        <v>0</v>
      </c>
      <c r="C4256" t="str">
        <f>IF(B4256=1,'Tracker&amp;Invoice'!A4302,C4255)</f>
        <v>BQ-218</v>
      </c>
      <c r="D4256" t="str">
        <f>IF(LEFT(TRIM('Tracker&amp;Invoice'!B4302),9)="INVOICE #","INVOICE",IF(TRIM('Tracker&amp;Invoice'!B4302)="Overall Completion INVOICE","OVERALL",""))</f>
        <v/>
      </c>
      <c r="E4256" t="str">
        <f>IF(D4256="INVOICE",VALUE(MID(TRIM('Tracker&amp;Invoice'!B4302),10,10)),"")</f>
        <v/>
      </c>
      <c r="F4256">
        <f>IF(B4256=1,IFERROR(LOOKUP(2,1/('Tracker&amp;Invoice'!$H4302:$AC4302&lt;&gt;""),COLUMN('Tracker&amp;Invoice'!$H4302:$AC4302)),8),F4255)</f>
        <v>15</v>
      </c>
      <c r="G4256">
        <f>IF(D4256="OVERALL",IFERROR(LOOKUP(2,1/('Tracker&amp;Invoice'!$H4302:$AC4302&lt;&gt;""),COLUMN('Tracker&amp;Invoice'!$H4302:$AC4302)),8),G4257)</f>
        <v>15</v>
      </c>
      <c r="H4256">
        <f t="shared" si="132"/>
        <v>15</v>
      </c>
      <c r="I4256" s="29">
        <f>IF(D4256="INVOICE",SUM('Tracker&amp;Invoice'!$H4302:INDEX('Tracker&amp;Invoice'!$A4302:$AC4302,1,H4256)),0)</f>
        <v>0</v>
      </c>
      <c r="J4256" s="29">
        <f>IF(D4256="OVERALL",SUM('Tracker&amp;Invoice'!$H4302:$AC4302),0)</f>
        <v>0</v>
      </c>
    </row>
    <row r="4257" spans="1:10">
      <c r="A4257" t="e">
        <f t="shared" si="133"/>
        <v>#REF!</v>
      </c>
      <c r="B4257">
        <f>IF(AND('Tracker&amp;Invoice'!A4303&lt;&gt;"",'Tracker&amp;Invoice'!A4303&lt;&gt;"ITEM",'Tracker&amp;Invoice'!A4301="ITEM"),1,0)</f>
        <v>0</v>
      </c>
      <c r="C4257" t="str">
        <f>IF(B4257=1,'Tracker&amp;Invoice'!A4303,C4256)</f>
        <v>BQ-218</v>
      </c>
      <c r="D4257" t="str">
        <f>IF(LEFT(TRIM('Tracker&amp;Invoice'!B4303),9)="INVOICE #","INVOICE",IF(TRIM('Tracker&amp;Invoice'!B4303)="Overall Completion INVOICE","OVERALL",""))</f>
        <v/>
      </c>
      <c r="E4257" t="str">
        <f>IF(D4257="INVOICE",VALUE(MID(TRIM('Tracker&amp;Invoice'!B4303),10,10)),"")</f>
        <v/>
      </c>
      <c r="F4257">
        <f>IF(B4257=1,IFERROR(LOOKUP(2,1/('Tracker&amp;Invoice'!$H4303:$AC4303&lt;&gt;""),COLUMN('Tracker&amp;Invoice'!$H4303:$AC4303)),8),F4256)</f>
        <v>15</v>
      </c>
      <c r="G4257">
        <f>IF(D4257="OVERALL",IFERROR(LOOKUP(2,1/('Tracker&amp;Invoice'!$H4303:$AC4303&lt;&gt;""),COLUMN('Tracker&amp;Invoice'!$H4303:$AC4303)),8),G4258)</f>
        <v>15</v>
      </c>
      <c r="H4257">
        <f t="shared" si="132"/>
        <v>15</v>
      </c>
      <c r="I4257" s="29">
        <f>IF(D4257="INVOICE",SUM('Tracker&amp;Invoice'!$H4303:INDEX('Tracker&amp;Invoice'!$A4303:$AC4303,1,H4257)),0)</f>
        <v>0</v>
      </c>
      <c r="J4257" s="29">
        <f>IF(D4257="OVERALL",SUM('Tracker&amp;Invoice'!$H4303:$AC4303),0)</f>
        <v>0</v>
      </c>
    </row>
    <row r="4258" spans="1:10">
      <c r="A4258" t="e">
        <f t="shared" si="133"/>
        <v>#REF!</v>
      </c>
      <c r="B4258">
        <f>IF(AND('Tracker&amp;Invoice'!A4304&lt;&gt;"",'Tracker&amp;Invoice'!A4304&lt;&gt;"ITEM",'Tracker&amp;Invoice'!A4302="ITEM"),1,0)</f>
        <v>0</v>
      </c>
      <c r="C4258" t="str">
        <f>IF(B4258=1,'Tracker&amp;Invoice'!A4304,C4257)</f>
        <v>BQ-218</v>
      </c>
      <c r="D4258" t="str">
        <f>IF(LEFT(TRIM('Tracker&amp;Invoice'!B4304),9)="INVOICE #","INVOICE",IF(TRIM('Tracker&amp;Invoice'!B4304)="Overall Completion INVOICE","OVERALL",""))</f>
        <v/>
      </c>
      <c r="E4258" t="str">
        <f>IF(D4258="INVOICE",VALUE(MID(TRIM('Tracker&amp;Invoice'!B4304),10,10)),"")</f>
        <v/>
      </c>
      <c r="F4258">
        <f>IF(B4258=1,IFERROR(LOOKUP(2,1/('Tracker&amp;Invoice'!$H4304:$AC4304&lt;&gt;""),COLUMN('Tracker&amp;Invoice'!$H4304:$AC4304)),8),F4257)</f>
        <v>15</v>
      </c>
      <c r="G4258">
        <f>IF(D4258="OVERALL",IFERROR(LOOKUP(2,1/('Tracker&amp;Invoice'!$H4304:$AC4304&lt;&gt;""),COLUMN('Tracker&amp;Invoice'!$H4304:$AC4304)),8),G4259)</f>
        <v>15</v>
      </c>
      <c r="H4258">
        <f t="shared" si="132"/>
        <v>15</v>
      </c>
      <c r="I4258" s="29">
        <f>IF(D4258="INVOICE",SUM('Tracker&amp;Invoice'!$H4304:INDEX('Tracker&amp;Invoice'!$A4304:$AC4304,1,H4258)),0)</f>
        <v>0</v>
      </c>
      <c r="J4258" s="29">
        <f>IF(D4258="OVERALL",SUM('Tracker&amp;Invoice'!$H4304:$AC4304),0)</f>
        <v>0</v>
      </c>
    </row>
    <row r="4259" spans="1:10">
      <c r="A4259" t="e">
        <f t="shared" si="133"/>
        <v>#REF!</v>
      </c>
      <c r="B4259">
        <f>IF(AND('Tracker&amp;Invoice'!A4305&lt;&gt;"",'Tracker&amp;Invoice'!A4305&lt;&gt;"ITEM",'Tracker&amp;Invoice'!A4303="ITEM"),1,0)</f>
        <v>1</v>
      </c>
      <c r="C4259" t="str">
        <f>IF(B4259=1,'Tracker&amp;Invoice'!A4305,C4258)</f>
        <v>BQ-219</v>
      </c>
      <c r="D4259" t="str">
        <f>IF(LEFT(TRIM('Tracker&amp;Invoice'!B4305),9)="INVOICE #","INVOICE",IF(TRIM('Tracker&amp;Invoice'!B4305)="Overall Completion INVOICE","OVERALL",""))</f>
        <v/>
      </c>
      <c r="E4259" t="str">
        <f>IF(D4259="INVOICE",VALUE(MID(TRIM('Tracker&amp;Invoice'!B4305),10,10)),"")</f>
        <v/>
      </c>
      <c r="F4259">
        <f>IF(B4259=1,IFERROR(LOOKUP(2,1/('Tracker&amp;Invoice'!$H4305:$AC4305&lt;&gt;""),COLUMN('Tracker&amp;Invoice'!$H4305:$AC4305)),8),F4258)</f>
        <v>14</v>
      </c>
      <c r="G4259">
        <f>IF(D4259="OVERALL",IFERROR(LOOKUP(2,1/('Tracker&amp;Invoice'!$H4305:$AC4305&lt;&gt;""),COLUMN('Tracker&amp;Invoice'!$H4305:$AC4305)),8),G4260)</f>
        <v>15</v>
      </c>
      <c r="H4259">
        <f t="shared" si="132"/>
        <v>15</v>
      </c>
      <c r="I4259" s="29">
        <f>IF(D4259="INVOICE",SUM('Tracker&amp;Invoice'!$H4305:INDEX('Tracker&amp;Invoice'!$A4305:$AC4305,1,H4259)),0)</f>
        <v>0</v>
      </c>
      <c r="J4259" s="29">
        <f>IF(D4259="OVERALL",SUM('Tracker&amp;Invoice'!$H4305:$AC4305),0)</f>
        <v>0</v>
      </c>
    </row>
    <row r="4260" spans="1:10">
      <c r="A4260" t="e">
        <f t="shared" si="133"/>
        <v>#REF!</v>
      </c>
      <c r="B4260">
        <f>IF(AND('Tracker&amp;Invoice'!A4306&lt;&gt;"",'Tracker&amp;Invoice'!A4306&lt;&gt;"ITEM",'Tracker&amp;Invoice'!A4304="ITEM"),1,0)</f>
        <v>0</v>
      </c>
      <c r="C4260" t="str">
        <f>IF(B4260=1,'Tracker&amp;Invoice'!A4306,C4259)</f>
        <v>BQ-219</v>
      </c>
      <c r="D4260" t="str">
        <f>IF(LEFT(TRIM('Tracker&amp;Invoice'!B4306),9)="INVOICE #","INVOICE",IF(TRIM('Tracker&amp;Invoice'!B4306)="Overall Completion INVOICE","OVERALL",""))</f>
        <v/>
      </c>
      <c r="E4260" t="str">
        <f>IF(D4260="INVOICE",VALUE(MID(TRIM('Tracker&amp;Invoice'!B4306),10,10)),"")</f>
        <v/>
      </c>
      <c r="F4260">
        <f>IF(B4260=1,IFERROR(LOOKUP(2,1/('Tracker&amp;Invoice'!$H4306:$AC4306&lt;&gt;""),COLUMN('Tracker&amp;Invoice'!$H4306:$AC4306)),8),F4259)</f>
        <v>14</v>
      </c>
      <c r="G4260">
        <f>IF(D4260="OVERALL",IFERROR(LOOKUP(2,1/('Tracker&amp;Invoice'!$H4306:$AC4306&lt;&gt;""),COLUMN('Tracker&amp;Invoice'!$H4306:$AC4306)),8),G4261)</f>
        <v>15</v>
      </c>
      <c r="H4260">
        <f t="shared" si="132"/>
        <v>15</v>
      </c>
      <c r="I4260" s="29">
        <f>IF(D4260="INVOICE",SUM('Tracker&amp;Invoice'!$H4306:INDEX('Tracker&amp;Invoice'!$A4306:$AC4306,1,H4260)),0)</f>
        <v>0</v>
      </c>
      <c r="J4260" s="29">
        <f>IF(D4260="OVERALL",SUM('Tracker&amp;Invoice'!$H4306:$AC4306),0)</f>
        <v>0</v>
      </c>
    </row>
    <row r="4261" spans="1:10">
      <c r="A4261" t="e">
        <f t="shared" si="133"/>
        <v>#REF!</v>
      </c>
      <c r="B4261">
        <f>IF(AND('Tracker&amp;Invoice'!A4307&lt;&gt;"",'Tracker&amp;Invoice'!A4307&lt;&gt;"ITEM",'Tracker&amp;Invoice'!A4305="ITEM"),1,0)</f>
        <v>0</v>
      </c>
      <c r="C4261" t="str">
        <f>IF(B4261=1,'Tracker&amp;Invoice'!A4307,C4260)</f>
        <v>BQ-219</v>
      </c>
      <c r="D4261" t="str">
        <f>IF(LEFT(TRIM('Tracker&amp;Invoice'!B4307),9)="INVOICE #","INVOICE",IF(TRIM('Tracker&amp;Invoice'!B4307)="Overall Completion INVOICE","OVERALL",""))</f>
        <v/>
      </c>
      <c r="E4261" t="str">
        <f>IF(D4261="INVOICE",VALUE(MID(TRIM('Tracker&amp;Invoice'!B4307),10,10)),"")</f>
        <v/>
      </c>
      <c r="F4261">
        <f>IF(B4261=1,IFERROR(LOOKUP(2,1/('Tracker&amp;Invoice'!$H4307:$AC4307&lt;&gt;""),COLUMN('Tracker&amp;Invoice'!$H4307:$AC4307)),8),F4260)</f>
        <v>14</v>
      </c>
      <c r="G4261">
        <f>IF(D4261="OVERALL",IFERROR(LOOKUP(2,1/('Tracker&amp;Invoice'!$H4307:$AC4307&lt;&gt;""),COLUMN('Tracker&amp;Invoice'!$H4307:$AC4307)),8),G4262)</f>
        <v>15</v>
      </c>
      <c r="H4261">
        <f t="shared" si="132"/>
        <v>15</v>
      </c>
      <c r="I4261" s="29">
        <f>IF(D4261="INVOICE",SUM('Tracker&amp;Invoice'!$H4307:INDEX('Tracker&amp;Invoice'!$A4307:$AC4307,1,H4261)),0)</f>
        <v>0</v>
      </c>
      <c r="J4261" s="29">
        <f>IF(D4261="OVERALL",SUM('Tracker&amp;Invoice'!$H4307:$AC4307),0)</f>
        <v>0</v>
      </c>
    </row>
    <row r="4262" spans="1:10">
      <c r="A4262" t="e">
        <f t="shared" si="133"/>
        <v>#REF!</v>
      </c>
      <c r="B4262">
        <f>IF(AND('Tracker&amp;Invoice'!A4308&lt;&gt;"",'Tracker&amp;Invoice'!A4308&lt;&gt;"ITEM",'Tracker&amp;Invoice'!A4306="ITEM"),1,0)</f>
        <v>0</v>
      </c>
      <c r="C4262" t="str">
        <f>IF(B4262=1,'Tracker&amp;Invoice'!A4308,C4261)</f>
        <v>BQ-219</v>
      </c>
      <c r="D4262" t="str">
        <f>IF(LEFT(TRIM('Tracker&amp;Invoice'!B4308),9)="INVOICE #","INVOICE",IF(TRIM('Tracker&amp;Invoice'!B4308)="Overall Completion INVOICE","OVERALL",""))</f>
        <v>INVOICE</v>
      </c>
      <c r="E4262">
        <f>IF(D4262="INVOICE",VALUE(MID(TRIM('Tracker&amp;Invoice'!B4308),10,10)),"")</f>
        <v>14</v>
      </c>
      <c r="F4262">
        <f>IF(B4262=1,IFERROR(LOOKUP(2,1/('Tracker&amp;Invoice'!$H4308:$AC4308&lt;&gt;""),COLUMN('Tracker&amp;Invoice'!$H4308:$AC4308)),8),F4261)</f>
        <v>14</v>
      </c>
      <c r="G4262">
        <f>IF(D4262="OVERALL",IFERROR(LOOKUP(2,1/('Tracker&amp;Invoice'!$H4308:$AC4308&lt;&gt;""),COLUMN('Tracker&amp;Invoice'!$H4308:$AC4308)),8),G4263)</f>
        <v>15</v>
      </c>
      <c r="H4262">
        <f t="shared" si="132"/>
        <v>15</v>
      </c>
      <c r="I4262" s="29">
        <f>IF(D4262="INVOICE",SUM('Tracker&amp;Invoice'!$H4308:INDEX('Tracker&amp;Invoice'!$A4308:$AC4308,1,H4262)),0)</f>
        <v>1155</v>
      </c>
      <c r="J4262" s="29">
        <f>IF(D4262="OVERALL",SUM('Tracker&amp;Invoice'!$H4308:$AC4308),0)</f>
        <v>0</v>
      </c>
    </row>
    <row r="4263" spans="1:10">
      <c r="A4263" t="e">
        <f t="shared" si="133"/>
        <v>#REF!</v>
      </c>
      <c r="B4263">
        <f>IF(AND('Tracker&amp;Invoice'!A4309&lt;&gt;"",'Tracker&amp;Invoice'!A4309&lt;&gt;"ITEM",'Tracker&amp;Invoice'!A4307="ITEM"),1,0)</f>
        <v>0</v>
      </c>
      <c r="C4263" t="str">
        <f>IF(B4263=1,'Tracker&amp;Invoice'!A4309,C4262)</f>
        <v>BQ-219</v>
      </c>
      <c r="D4263" t="str">
        <f>IF(LEFT(TRIM('Tracker&amp;Invoice'!B4309),9)="INVOICE #","INVOICE",IF(TRIM('Tracker&amp;Invoice'!B4309)="Overall Completion INVOICE","OVERALL",""))</f>
        <v/>
      </c>
      <c r="E4263" t="str">
        <f>IF(D4263="INVOICE",VALUE(MID(TRIM('Tracker&amp;Invoice'!B4309),10,10)),"")</f>
        <v/>
      </c>
      <c r="F4263">
        <f>IF(B4263=1,IFERROR(LOOKUP(2,1/('Tracker&amp;Invoice'!$H4309:$AC4309&lt;&gt;""),COLUMN('Tracker&amp;Invoice'!$H4309:$AC4309)),8),F4262)</f>
        <v>14</v>
      </c>
      <c r="G4263">
        <f>IF(D4263="OVERALL",IFERROR(LOOKUP(2,1/('Tracker&amp;Invoice'!$H4309:$AC4309&lt;&gt;""),COLUMN('Tracker&amp;Invoice'!$H4309:$AC4309)),8),G4264)</f>
        <v>15</v>
      </c>
      <c r="H4263">
        <f t="shared" si="132"/>
        <v>15</v>
      </c>
      <c r="I4263" s="29">
        <f>IF(D4263="INVOICE",SUM('Tracker&amp;Invoice'!$H4309:INDEX('Tracker&amp;Invoice'!$A4309:$AC4309,1,H4263)),0)</f>
        <v>0</v>
      </c>
      <c r="J4263" s="29">
        <f>IF(D4263="OVERALL",SUM('Tracker&amp;Invoice'!$H4309:$AC4309),0)</f>
        <v>0</v>
      </c>
    </row>
    <row r="4264" spans="1:10">
      <c r="A4264" t="e">
        <f t="shared" si="133"/>
        <v>#REF!</v>
      </c>
      <c r="B4264">
        <f>IF(AND('Tracker&amp;Invoice'!A4310&lt;&gt;"",'Tracker&amp;Invoice'!A4310&lt;&gt;"ITEM",'Tracker&amp;Invoice'!A4308="ITEM"),1,0)</f>
        <v>0</v>
      </c>
      <c r="C4264" t="str">
        <f>IF(B4264=1,'Tracker&amp;Invoice'!A4310,C4263)</f>
        <v>BQ-219</v>
      </c>
      <c r="D4264" t="str">
        <f>IF(LEFT(TRIM('Tracker&amp;Invoice'!B4310),9)="INVOICE #","INVOICE",IF(TRIM('Tracker&amp;Invoice'!B4310)="Overall Completion INVOICE","OVERALL",""))</f>
        <v/>
      </c>
      <c r="E4264" t="str">
        <f>IF(D4264="INVOICE",VALUE(MID(TRIM('Tracker&amp;Invoice'!B4310),10,10)),"")</f>
        <v/>
      </c>
      <c r="F4264">
        <f>IF(B4264=1,IFERROR(LOOKUP(2,1/('Tracker&amp;Invoice'!$H4310:$AC4310&lt;&gt;""),COLUMN('Tracker&amp;Invoice'!$H4310:$AC4310)),8),F4263)</f>
        <v>14</v>
      </c>
      <c r="G4264">
        <f>IF(D4264="OVERALL",IFERROR(LOOKUP(2,1/('Tracker&amp;Invoice'!$H4310:$AC4310&lt;&gt;""),COLUMN('Tracker&amp;Invoice'!$H4310:$AC4310)),8),G4265)</f>
        <v>15</v>
      </c>
      <c r="H4264">
        <f t="shared" si="132"/>
        <v>15</v>
      </c>
      <c r="I4264" s="29">
        <f>IF(D4264="INVOICE",SUM('Tracker&amp;Invoice'!$H4310:INDEX('Tracker&amp;Invoice'!$A4310:$AC4310,1,H4264)),0)</f>
        <v>0</v>
      </c>
      <c r="J4264" s="29">
        <f>IF(D4264="OVERALL",SUM('Tracker&amp;Invoice'!$H4310:$AC4310),0)</f>
        <v>0</v>
      </c>
    </row>
    <row r="4265" spans="1:10">
      <c r="A4265" t="e">
        <f t="shared" si="133"/>
        <v>#REF!</v>
      </c>
      <c r="B4265">
        <f>IF(AND('Tracker&amp;Invoice'!A4311&lt;&gt;"",'Tracker&amp;Invoice'!A4311&lt;&gt;"ITEM",'Tracker&amp;Invoice'!A4309="ITEM"),1,0)</f>
        <v>0</v>
      </c>
      <c r="C4265" t="str">
        <f>IF(B4265=1,'Tracker&amp;Invoice'!A4311,C4264)</f>
        <v>BQ-219</v>
      </c>
      <c r="D4265" t="str">
        <f>IF(LEFT(TRIM('Tracker&amp;Invoice'!B4311),9)="INVOICE #","INVOICE",IF(TRIM('Tracker&amp;Invoice'!B4311)="Overall Completion INVOICE","OVERALL",""))</f>
        <v/>
      </c>
      <c r="E4265" t="str">
        <f>IF(D4265="INVOICE",VALUE(MID(TRIM('Tracker&amp;Invoice'!B4311),10,10)),"")</f>
        <v/>
      </c>
      <c r="F4265">
        <f>IF(B4265=1,IFERROR(LOOKUP(2,1/('Tracker&amp;Invoice'!$H4311:$AC4311&lt;&gt;""),COLUMN('Tracker&amp;Invoice'!$H4311:$AC4311)),8),F4264)</f>
        <v>14</v>
      </c>
      <c r="G4265">
        <f>IF(D4265="OVERALL",IFERROR(LOOKUP(2,1/('Tracker&amp;Invoice'!$H4311:$AC4311&lt;&gt;""),COLUMN('Tracker&amp;Invoice'!$H4311:$AC4311)),8),G4266)</f>
        <v>15</v>
      </c>
      <c r="H4265">
        <f t="shared" si="132"/>
        <v>15</v>
      </c>
      <c r="I4265" s="29">
        <f>IF(D4265="INVOICE",SUM('Tracker&amp;Invoice'!$H4311:INDEX('Tracker&amp;Invoice'!$A4311:$AC4311,1,H4265)),0)</f>
        <v>0</v>
      </c>
      <c r="J4265" s="29">
        <f>IF(D4265="OVERALL",SUM('Tracker&amp;Invoice'!$H4311:$AC4311),0)</f>
        <v>0</v>
      </c>
    </row>
    <row r="4266" spans="1:10">
      <c r="A4266" t="e">
        <f t="shared" si="133"/>
        <v>#REF!</v>
      </c>
      <c r="B4266">
        <f>IF(AND('Tracker&amp;Invoice'!A4312&lt;&gt;"",'Tracker&amp;Invoice'!A4312&lt;&gt;"ITEM",'Tracker&amp;Invoice'!A4310="ITEM"),1,0)</f>
        <v>0</v>
      </c>
      <c r="C4266" t="str">
        <f>IF(B4266=1,'Tracker&amp;Invoice'!A4312,C4265)</f>
        <v>BQ-219</v>
      </c>
      <c r="D4266" t="str">
        <f>IF(LEFT(TRIM('Tracker&amp;Invoice'!B4312),9)="INVOICE #","INVOICE",IF(TRIM('Tracker&amp;Invoice'!B4312)="Overall Completion INVOICE","OVERALL",""))</f>
        <v/>
      </c>
      <c r="E4266" t="str">
        <f>IF(D4266="INVOICE",VALUE(MID(TRIM('Tracker&amp;Invoice'!B4312),10,10)),"")</f>
        <v/>
      </c>
      <c r="F4266">
        <f>IF(B4266=1,IFERROR(LOOKUP(2,1/('Tracker&amp;Invoice'!$H4312:$AC4312&lt;&gt;""),COLUMN('Tracker&amp;Invoice'!$H4312:$AC4312)),8),F4265)</f>
        <v>14</v>
      </c>
      <c r="G4266">
        <f>IF(D4266="OVERALL",IFERROR(LOOKUP(2,1/('Tracker&amp;Invoice'!$H4312:$AC4312&lt;&gt;""),COLUMN('Tracker&amp;Invoice'!$H4312:$AC4312)),8),G4267)</f>
        <v>15</v>
      </c>
      <c r="H4266">
        <f t="shared" si="132"/>
        <v>15</v>
      </c>
      <c r="I4266" s="29">
        <f>IF(D4266="INVOICE",SUM('Tracker&amp;Invoice'!$H4312:INDEX('Tracker&amp;Invoice'!$A4312:$AC4312,1,H4266)),0)</f>
        <v>0</v>
      </c>
      <c r="J4266" s="29">
        <f>IF(D4266="OVERALL",SUM('Tracker&amp;Invoice'!$H4312:$AC4312),0)</f>
        <v>0</v>
      </c>
    </row>
    <row r="4267" spans="1:10">
      <c r="A4267" t="e">
        <f t="shared" si="133"/>
        <v>#REF!</v>
      </c>
      <c r="B4267">
        <f>IF(AND('Tracker&amp;Invoice'!A4313&lt;&gt;"",'Tracker&amp;Invoice'!A4313&lt;&gt;"ITEM",'Tracker&amp;Invoice'!A4311="ITEM"),1,0)</f>
        <v>0</v>
      </c>
      <c r="C4267" t="str">
        <f>IF(B4267=1,'Tracker&amp;Invoice'!A4313,C4266)</f>
        <v>BQ-219</v>
      </c>
      <c r="D4267" t="str">
        <f>IF(LEFT(TRIM('Tracker&amp;Invoice'!B4313),9)="INVOICE #","INVOICE",IF(TRIM('Tracker&amp;Invoice'!B4313)="Overall Completion INVOICE","OVERALL",""))</f>
        <v/>
      </c>
      <c r="E4267" t="str">
        <f>IF(D4267="INVOICE",VALUE(MID(TRIM('Tracker&amp;Invoice'!B4313),10,10)),"")</f>
        <v/>
      </c>
      <c r="F4267">
        <f>IF(B4267=1,IFERROR(LOOKUP(2,1/('Tracker&amp;Invoice'!$H4313:$AC4313&lt;&gt;""),COLUMN('Tracker&amp;Invoice'!$H4313:$AC4313)),8),F4266)</f>
        <v>14</v>
      </c>
      <c r="G4267">
        <f>IF(D4267="OVERALL",IFERROR(LOOKUP(2,1/('Tracker&amp;Invoice'!$H4313:$AC4313&lt;&gt;""),COLUMN('Tracker&amp;Invoice'!$H4313:$AC4313)),8),G4268)</f>
        <v>15</v>
      </c>
      <c r="H4267">
        <f t="shared" si="132"/>
        <v>15</v>
      </c>
      <c r="I4267" s="29">
        <f>IF(D4267="INVOICE",SUM('Tracker&amp;Invoice'!$H4313:INDEX('Tracker&amp;Invoice'!$A4313:$AC4313,1,H4267)),0)</f>
        <v>0</v>
      </c>
      <c r="J4267" s="29">
        <f>IF(D4267="OVERALL",SUM('Tracker&amp;Invoice'!$H4313:$AC4313),0)</f>
        <v>0</v>
      </c>
    </row>
    <row r="4268" spans="1:10">
      <c r="A4268" t="e">
        <f t="shared" si="133"/>
        <v>#REF!</v>
      </c>
      <c r="B4268">
        <f>IF(AND('Tracker&amp;Invoice'!A4314&lt;&gt;"",'Tracker&amp;Invoice'!A4314&lt;&gt;"ITEM",'Tracker&amp;Invoice'!A4312="ITEM"),1,0)</f>
        <v>0</v>
      </c>
      <c r="C4268" t="str">
        <f>IF(B4268=1,'Tracker&amp;Invoice'!A4314,C4267)</f>
        <v>BQ-219</v>
      </c>
      <c r="D4268" t="str">
        <f>IF(LEFT(TRIM('Tracker&amp;Invoice'!B4314),9)="INVOICE #","INVOICE",IF(TRIM('Tracker&amp;Invoice'!B4314)="Overall Completion INVOICE","OVERALL",""))</f>
        <v/>
      </c>
      <c r="E4268" t="str">
        <f>IF(D4268="INVOICE",VALUE(MID(TRIM('Tracker&amp;Invoice'!B4314),10,10)),"")</f>
        <v/>
      </c>
      <c r="F4268">
        <f>IF(B4268=1,IFERROR(LOOKUP(2,1/('Tracker&amp;Invoice'!$H4314:$AC4314&lt;&gt;""),COLUMN('Tracker&amp;Invoice'!$H4314:$AC4314)),8),F4267)</f>
        <v>14</v>
      </c>
      <c r="G4268">
        <f>IF(D4268="OVERALL",IFERROR(LOOKUP(2,1/('Tracker&amp;Invoice'!$H4314:$AC4314&lt;&gt;""),COLUMN('Tracker&amp;Invoice'!$H4314:$AC4314)),8),G4269)</f>
        <v>15</v>
      </c>
      <c r="H4268">
        <f t="shared" si="132"/>
        <v>15</v>
      </c>
      <c r="I4268" s="29">
        <f>IF(D4268="INVOICE",SUM('Tracker&amp;Invoice'!$H4314:INDEX('Tracker&amp;Invoice'!$A4314:$AC4314,1,H4268)),0)</f>
        <v>0</v>
      </c>
      <c r="J4268" s="29">
        <f>IF(D4268="OVERALL",SUM('Tracker&amp;Invoice'!$H4314:$AC4314),0)</f>
        <v>0</v>
      </c>
    </row>
    <row r="4269" spans="1:10">
      <c r="A4269" t="e">
        <f t="shared" si="133"/>
        <v>#REF!</v>
      </c>
      <c r="B4269">
        <f>IF(AND('Tracker&amp;Invoice'!A4315&lt;&gt;"",'Tracker&amp;Invoice'!A4315&lt;&gt;"ITEM",'Tracker&amp;Invoice'!A4313="ITEM"),1,0)</f>
        <v>0</v>
      </c>
      <c r="C4269" t="str">
        <f>IF(B4269=1,'Tracker&amp;Invoice'!A4315,C4268)</f>
        <v>BQ-219</v>
      </c>
      <c r="D4269" t="str">
        <f>IF(LEFT(TRIM('Tracker&amp;Invoice'!B4315),9)="INVOICE #","INVOICE",IF(TRIM('Tracker&amp;Invoice'!B4315)="Overall Completion INVOICE","OVERALL",""))</f>
        <v/>
      </c>
      <c r="E4269" t="str">
        <f>IF(D4269="INVOICE",VALUE(MID(TRIM('Tracker&amp;Invoice'!B4315),10,10)),"")</f>
        <v/>
      </c>
      <c r="F4269">
        <f>IF(B4269=1,IFERROR(LOOKUP(2,1/('Tracker&amp;Invoice'!$H4315:$AC4315&lt;&gt;""),COLUMN('Tracker&amp;Invoice'!$H4315:$AC4315)),8),F4268)</f>
        <v>14</v>
      </c>
      <c r="G4269">
        <f>IF(D4269="OVERALL",IFERROR(LOOKUP(2,1/('Tracker&amp;Invoice'!$H4315:$AC4315&lt;&gt;""),COLUMN('Tracker&amp;Invoice'!$H4315:$AC4315)),8),G4270)</f>
        <v>15</v>
      </c>
      <c r="H4269">
        <f t="shared" si="132"/>
        <v>15</v>
      </c>
      <c r="I4269" s="29">
        <f>IF(D4269="INVOICE",SUM('Tracker&amp;Invoice'!$H4315:INDEX('Tracker&amp;Invoice'!$A4315:$AC4315,1,H4269)),0)</f>
        <v>0</v>
      </c>
      <c r="J4269" s="29">
        <f>IF(D4269="OVERALL",SUM('Tracker&amp;Invoice'!$H4315:$AC4315),0)</f>
        <v>0</v>
      </c>
    </row>
    <row r="4270" spans="1:10">
      <c r="A4270" t="e">
        <f t="shared" si="133"/>
        <v>#REF!</v>
      </c>
      <c r="B4270">
        <f>IF(AND('Tracker&amp;Invoice'!A4316&lt;&gt;"",'Tracker&amp;Invoice'!A4316&lt;&gt;"ITEM",'Tracker&amp;Invoice'!A4314="ITEM"),1,0)</f>
        <v>0</v>
      </c>
      <c r="C4270" t="str">
        <f>IF(B4270=1,'Tracker&amp;Invoice'!A4316,C4269)</f>
        <v>BQ-219</v>
      </c>
      <c r="D4270" t="str">
        <f>IF(LEFT(TRIM('Tracker&amp;Invoice'!B4316),9)="INVOICE #","INVOICE",IF(TRIM('Tracker&amp;Invoice'!B4316)="Overall Completion INVOICE","OVERALL",""))</f>
        <v/>
      </c>
      <c r="E4270" t="str">
        <f>IF(D4270="INVOICE",VALUE(MID(TRIM('Tracker&amp;Invoice'!B4316),10,10)),"")</f>
        <v/>
      </c>
      <c r="F4270">
        <f>IF(B4270=1,IFERROR(LOOKUP(2,1/('Tracker&amp;Invoice'!$H4316:$AC4316&lt;&gt;""),COLUMN('Tracker&amp;Invoice'!$H4316:$AC4316)),8),F4269)</f>
        <v>14</v>
      </c>
      <c r="G4270">
        <f>IF(D4270="OVERALL",IFERROR(LOOKUP(2,1/('Tracker&amp;Invoice'!$H4316:$AC4316&lt;&gt;""),COLUMN('Tracker&amp;Invoice'!$H4316:$AC4316)),8),G4271)</f>
        <v>15</v>
      </c>
      <c r="H4270">
        <f t="shared" si="132"/>
        <v>15</v>
      </c>
      <c r="I4270" s="29">
        <f>IF(D4270="INVOICE",SUM('Tracker&amp;Invoice'!$H4316:INDEX('Tracker&amp;Invoice'!$A4316:$AC4316,1,H4270)),0)</f>
        <v>0</v>
      </c>
      <c r="J4270" s="29">
        <f>IF(D4270="OVERALL",SUM('Tracker&amp;Invoice'!$H4316:$AC4316),0)</f>
        <v>0</v>
      </c>
    </row>
    <row r="4271" spans="1:10">
      <c r="A4271" t="e">
        <f t="shared" si="133"/>
        <v>#REF!</v>
      </c>
      <c r="B4271">
        <f>IF(AND('Tracker&amp;Invoice'!A4317&lt;&gt;"",'Tracker&amp;Invoice'!A4317&lt;&gt;"ITEM",'Tracker&amp;Invoice'!A4315="ITEM"),1,0)</f>
        <v>0</v>
      </c>
      <c r="C4271" t="str">
        <f>IF(B4271=1,'Tracker&amp;Invoice'!A4317,C4270)</f>
        <v>BQ-219</v>
      </c>
      <c r="D4271" t="str">
        <f>IF(LEFT(TRIM('Tracker&amp;Invoice'!B4317),9)="INVOICE #","INVOICE",IF(TRIM('Tracker&amp;Invoice'!B4317)="Overall Completion INVOICE","OVERALL",""))</f>
        <v/>
      </c>
      <c r="E4271" t="str">
        <f>IF(D4271="INVOICE",VALUE(MID(TRIM('Tracker&amp;Invoice'!B4317),10,10)),"")</f>
        <v/>
      </c>
      <c r="F4271">
        <f>IF(B4271=1,IFERROR(LOOKUP(2,1/('Tracker&amp;Invoice'!$H4317:$AC4317&lt;&gt;""),COLUMN('Tracker&amp;Invoice'!$H4317:$AC4317)),8),F4270)</f>
        <v>14</v>
      </c>
      <c r="G4271">
        <f>IF(D4271="OVERALL",IFERROR(LOOKUP(2,1/('Tracker&amp;Invoice'!$H4317:$AC4317&lt;&gt;""),COLUMN('Tracker&amp;Invoice'!$H4317:$AC4317)),8),G4272)</f>
        <v>15</v>
      </c>
      <c r="H4271">
        <f t="shared" si="132"/>
        <v>15</v>
      </c>
      <c r="I4271" s="29">
        <f>IF(D4271="INVOICE",SUM('Tracker&amp;Invoice'!$H4317:INDEX('Tracker&amp;Invoice'!$A4317:$AC4317,1,H4271)),0)</f>
        <v>0</v>
      </c>
      <c r="J4271" s="29">
        <f>IF(D4271="OVERALL",SUM('Tracker&amp;Invoice'!$H4317:$AC4317),0)</f>
        <v>0</v>
      </c>
    </row>
    <row r="4272" spans="1:10">
      <c r="A4272" t="e">
        <f t="shared" si="133"/>
        <v>#REF!</v>
      </c>
      <c r="B4272">
        <f>IF(AND('Tracker&amp;Invoice'!A4318&lt;&gt;"",'Tracker&amp;Invoice'!A4318&lt;&gt;"ITEM",'Tracker&amp;Invoice'!A4316="ITEM"),1,0)</f>
        <v>0</v>
      </c>
      <c r="C4272" t="str">
        <f>IF(B4272=1,'Tracker&amp;Invoice'!A4318,C4271)</f>
        <v>BQ-219</v>
      </c>
      <c r="D4272" t="str">
        <f>IF(LEFT(TRIM('Tracker&amp;Invoice'!B4318),9)="INVOICE #","INVOICE",IF(TRIM('Tracker&amp;Invoice'!B4318)="Overall Completion INVOICE","OVERALL",""))</f>
        <v>OVERALL</v>
      </c>
      <c r="E4272" t="str">
        <f>IF(D4272="INVOICE",VALUE(MID(TRIM('Tracker&amp;Invoice'!B4318),10,10)),"")</f>
        <v/>
      </c>
      <c r="F4272">
        <f>IF(B4272=1,IFERROR(LOOKUP(2,1/('Tracker&amp;Invoice'!$H4318:$AC4318&lt;&gt;""),COLUMN('Tracker&amp;Invoice'!$H4318:$AC4318)),8),F4271)</f>
        <v>14</v>
      </c>
      <c r="G4272">
        <f>IF(D4272="OVERALL",IFERROR(LOOKUP(2,1/('Tracker&amp;Invoice'!$H4318:$AC4318&lt;&gt;""),COLUMN('Tracker&amp;Invoice'!$H4318:$AC4318)),8),G4273)</f>
        <v>15</v>
      </c>
      <c r="H4272">
        <f t="shared" si="132"/>
        <v>15</v>
      </c>
      <c r="I4272" s="29">
        <f>IF(D4272="INVOICE",SUM('Tracker&amp;Invoice'!$H4318:INDEX('Tracker&amp;Invoice'!$A4318:$AC4318,1,H4272)),0)</f>
        <v>0</v>
      </c>
      <c r="J4272" s="29">
        <f>IF(D4272="OVERALL",SUM('Tracker&amp;Invoice'!$H4318:$AC4318),0)</f>
        <v>1155</v>
      </c>
    </row>
    <row r="4273" spans="1:10">
      <c r="A4273" t="e">
        <f t="shared" si="133"/>
        <v>#REF!</v>
      </c>
      <c r="B4273">
        <f>IF(AND('Tracker&amp;Invoice'!A4319&lt;&gt;"",'Tracker&amp;Invoice'!A4319&lt;&gt;"ITEM",'Tracker&amp;Invoice'!A4317="ITEM"),1,0)</f>
        <v>0</v>
      </c>
      <c r="C4273" t="str">
        <f>IF(B4273=1,'Tracker&amp;Invoice'!A4319,C4272)</f>
        <v>BQ-219</v>
      </c>
      <c r="D4273" t="str">
        <f>IF(LEFT(TRIM('Tracker&amp;Invoice'!B4319),9)="INVOICE #","INVOICE",IF(TRIM('Tracker&amp;Invoice'!B4319)="Overall Completion INVOICE","OVERALL",""))</f>
        <v/>
      </c>
      <c r="E4273" t="str">
        <f>IF(D4273="INVOICE",VALUE(MID(TRIM('Tracker&amp;Invoice'!B4319),10,10)),"")</f>
        <v/>
      </c>
      <c r="F4273">
        <f>IF(B4273=1,IFERROR(LOOKUP(2,1/('Tracker&amp;Invoice'!$H4319:$AC4319&lt;&gt;""),COLUMN('Tracker&amp;Invoice'!$H4319:$AC4319)),8),F4272)</f>
        <v>14</v>
      </c>
      <c r="G4273">
        <f>IF(D4273="OVERALL",IFERROR(LOOKUP(2,1/('Tracker&amp;Invoice'!$H4319:$AC4319&lt;&gt;""),COLUMN('Tracker&amp;Invoice'!$H4319:$AC4319)),8),G4274)</f>
        <v>15</v>
      </c>
      <c r="H4273">
        <f t="shared" si="132"/>
        <v>15</v>
      </c>
      <c r="I4273" s="29">
        <f>IF(D4273="INVOICE",SUM('Tracker&amp;Invoice'!$H4319:INDEX('Tracker&amp;Invoice'!$A4319:$AC4319,1,H4273)),0)</f>
        <v>0</v>
      </c>
      <c r="J4273" s="29">
        <f>IF(D4273="OVERALL",SUM('Tracker&amp;Invoice'!$H4319:$AC4319),0)</f>
        <v>0</v>
      </c>
    </row>
    <row r="4274" spans="1:10">
      <c r="A4274" t="e">
        <f t="shared" si="133"/>
        <v>#REF!</v>
      </c>
      <c r="B4274">
        <f>IF(AND('Tracker&amp;Invoice'!A4320&lt;&gt;"",'Tracker&amp;Invoice'!A4320&lt;&gt;"ITEM",'Tracker&amp;Invoice'!A4318="ITEM"),1,0)</f>
        <v>0</v>
      </c>
      <c r="C4274" t="str">
        <f>IF(B4274=1,'Tracker&amp;Invoice'!A4320,C4273)</f>
        <v>BQ-219</v>
      </c>
      <c r="D4274" t="str">
        <f>IF(LEFT(TRIM('Tracker&amp;Invoice'!B4320),9)="INVOICE #","INVOICE",IF(TRIM('Tracker&amp;Invoice'!B4320)="Overall Completion INVOICE","OVERALL",""))</f>
        <v/>
      </c>
      <c r="E4274" t="str">
        <f>IF(D4274="INVOICE",VALUE(MID(TRIM('Tracker&amp;Invoice'!B4320),10,10)),"")</f>
        <v/>
      </c>
      <c r="F4274">
        <f>IF(B4274=1,IFERROR(LOOKUP(2,1/('Tracker&amp;Invoice'!$H4320:$AC4320&lt;&gt;""),COLUMN('Tracker&amp;Invoice'!$H4320:$AC4320)),8),F4273)</f>
        <v>14</v>
      </c>
      <c r="G4274">
        <f>IF(D4274="OVERALL",IFERROR(LOOKUP(2,1/('Tracker&amp;Invoice'!$H4320:$AC4320&lt;&gt;""),COLUMN('Tracker&amp;Invoice'!$H4320:$AC4320)),8),G4275)</f>
        <v>15</v>
      </c>
      <c r="H4274">
        <f t="shared" si="132"/>
        <v>15</v>
      </c>
      <c r="I4274" s="29">
        <f>IF(D4274="INVOICE",SUM('Tracker&amp;Invoice'!$H4320:INDEX('Tracker&amp;Invoice'!$A4320:$AC4320,1,H4274)),0)</f>
        <v>0</v>
      </c>
      <c r="J4274" s="29">
        <f>IF(D4274="OVERALL",SUM('Tracker&amp;Invoice'!$H4320:$AC4320),0)</f>
        <v>0</v>
      </c>
    </row>
    <row r="4275" spans="1:10">
      <c r="A4275" t="e">
        <f t="shared" si="133"/>
        <v>#REF!</v>
      </c>
      <c r="B4275">
        <f>IF(AND('Tracker&amp;Invoice'!A4321&lt;&gt;"",'Tracker&amp;Invoice'!A4321&lt;&gt;"ITEM",'Tracker&amp;Invoice'!A4319="ITEM"),1,0)</f>
        <v>0</v>
      </c>
      <c r="C4275" t="str">
        <f>IF(B4275=1,'Tracker&amp;Invoice'!A4321,C4274)</f>
        <v>BQ-219</v>
      </c>
      <c r="D4275" t="str">
        <f>IF(LEFT(TRIM('Tracker&amp;Invoice'!B4321),9)="INVOICE #","INVOICE",IF(TRIM('Tracker&amp;Invoice'!B4321)="Overall Completion INVOICE","OVERALL",""))</f>
        <v/>
      </c>
      <c r="E4275" t="str">
        <f>IF(D4275="INVOICE",VALUE(MID(TRIM('Tracker&amp;Invoice'!B4321),10,10)),"")</f>
        <v/>
      </c>
      <c r="F4275">
        <f>IF(B4275=1,IFERROR(LOOKUP(2,1/('Tracker&amp;Invoice'!$H4321:$AC4321&lt;&gt;""),COLUMN('Tracker&amp;Invoice'!$H4321:$AC4321)),8),F4274)</f>
        <v>14</v>
      </c>
      <c r="G4275">
        <f>IF(D4275="OVERALL",IFERROR(LOOKUP(2,1/('Tracker&amp;Invoice'!$H4321:$AC4321&lt;&gt;""),COLUMN('Tracker&amp;Invoice'!$H4321:$AC4321)),8),G4276)</f>
        <v>15</v>
      </c>
      <c r="H4275">
        <f t="shared" si="132"/>
        <v>15</v>
      </c>
      <c r="I4275" s="29">
        <f>IF(D4275="INVOICE",SUM('Tracker&amp;Invoice'!$H4321:INDEX('Tracker&amp;Invoice'!$A4321:$AC4321,1,H4275)),0)</f>
        <v>0</v>
      </c>
      <c r="J4275" s="29">
        <f>IF(D4275="OVERALL",SUM('Tracker&amp;Invoice'!$H4321:$AC4321),0)</f>
        <v>0</v>
      </c>
    </row>
    <row r="4276" spans="1:10">
      <c r="A4276" t="e">
        <f t="shared" si="133"/>
        <v>#REF!</v>
      </c>
      <c r="B4276">
        <f>IF(AND('Tracker&amp;Invoice'!A4322&lt;&gt;"",'Tracker&amp;Invoice'!A4322&lt;&gt;"ITEM",'Tracker&amp;Invoice'!A4320="ITEM"),1,0)</f>
        <v>0</v>
      </c>
      <c r="C4276" t="str">
        <f>IF(B4276=1,'Tracker&amp;Invoice'!A4322,C4275)</f>
        <v>BQ-219</v>
      </c>
      <c r="D4276" t="str">
        <f>IF(LEFT(TRIM('Tracker&amp;Invoice'!B4322),9)="INVOICE #","INVOICE",IF(TRIM('Tracker&amp;Invoice'!B4322)="Overall Completion INVOICE","OVERALL",""))</f>
        <v/>
      </c>
      <c r="E4276" t="str">
        <f>IF(D4276="INVOICE",VALUE(MID(TRIM('Tracker&amp;Invoice'!B4322),10,10)),"")</f>
        <v/>
      </c>
      <c r="F4276">
        <f>IF(B4276=1,IFERROR(LOOKUP(2,1/('Tracker&amp;Invoice'!$H4322:$AC4322&lt;&gt;""),COLUMN('Tracker&amp;Invoice'!$H4322:$AC4322)),8),F4275)</f>
        <v>14</v>
      </c>
      <c r="G4276">
        <f>IF(D4276="OVERALL",IFERROR(LOOKUP(2,1/('Tracker&amp;Invoice'!$H4322:$AC4322&lt;&gt;""),COLUMN('Tracker&amp;Invoice'!$H4322:$AC4322)),8),G4277)</f>
        <v>15</v>
      </c>
      <c r="H4276">
        <f t="shared" si="132"/>
        <v>15</v>
      </c>
      <c r="I4276" s="29">
        <f>IF(D4276="INVOICE",SUM('Tracker&amp;Invoice'!$H4322:INDEX('Tracker&amp;Invoice'!$A4322:$AC4322,1,H4276)),0)</f>
        <v>0</v>
      </c>
      <c r="J4276" s="29">
        <f>IF(D4276="OVERALL",SUM('Tracker&amp;Invoice'!$H4322:$AC4322),0)</f>
        <v>0</v>
      </c>
    </row>
    <row r="4277" spans="1:10">
      <c r="A4277" t="e">
        <f t="shared" si="133"/>
        <v>#REF!</v>
      </c>
      <c r="B4277">
        <f>IF(AND('Tracker&amp;Invoice'!A4323&lt;&gt;"",'Tracker&amp;Invoice'!A4323&lt;&gt;"ITEM",'Tracker&amp;Invoice'!A4321="ITEM"),1,0)</f>
        <v>0</v>
      </c>
      <c r="C4277" t="str">
        <f>IF(B4277=1,'Tracker&amp;Invoice'!A4323,C4276)</f>
        <v>BQ-219</v>
      </c>
      <c r="D4277" t="str">
        <f>IF(LEFT(TRIM('Tracker&amp;Invoice'!B4323),9)="INVOICE #","INVOICE",IF(TRIM('Tracker&amp;Invoice'!B4323)="Overall Completion INVOICE","OVERALL",""))</f>
        <v/>
      </c>
      <c r="E4277" t="str">
        <f>IF(D4277="INVOICE",VALUE(MID(TRIM('Tracker&amp;Invoice'!B4323),10,10)),"")</f>
        <v/>
      </c>
      <c r="F4277">
        <f>IF(B4277=1,IFERROR(LOOKUP(2,1/('Tracker&amp;Invoice'!$H4323:$AC4323&lt;&gt;""),COLUMN('Tracker&amp;Invoice'!$H4323:$AC4323)),8),F4276)</f>
        <v>14</v>
      </c>
      <c r="G4277">
        <f>IF(D4277="OVERALL",IFERROR(LOOKUP(2,1/('Tracker&amp;Invoice'!$H4323:$AC4323&lt;&gt;""),COLUMN('Tracker&amp;Invoice'!$H4323:$AC4323)),8),G4278)</f>
        <v>15</v>
      </c>
      <c r="H4277">
        <f t="shared" si="132"/>
        <v>15</v>
      </c>
      <c r="I4277" s="29">
        <f>IF(D4277="INVOICE",SUM('Tracker&amp;Invoice'!$H4323:INDEX('Tracker&amp;Invoice'!$A4323:$AC4323,1,H4277)),0)</f>
        <v>0</v>
      </c>
      <c r="J4277" s="29">
        <f>IF(D4277="OVERALL",SUM('Tracker&amp;Invoice'!$H4323:$AC4323),0)</f>
        <v>0</v>
      </c>
    </row>
    <row r="4278" spans="1:10">
      <c r="A4278" t="e">
        <f t="shared" si="133"/>
        <v>#REF!</v>
      </c>
      <c r="B4278">
        <f>IF(AND('Tracker&amp;Invoice'!A4324&lt;&gt;"",'Tracker&amp;Invoice'!A4324&lt;&gt;"ITEM",'Tracker&amp;Invoice'!A4322="ITEM"),1,0)</f>
        <v>0</v>
      </c>
      <c r="C4278" t="str">
        <f>IF(B4278=1,'Tracker&amp;Invoice'!A4324,C4277)</f>
        <v>BQ-219</v>
      </c>
      <c r="D4278" t="str">
        <f>IF(LEFT(TRIM('Tracker&amp;Invoice'!B4324),9)="INVOICE #","INVOICE",IF(TRIM('Tracker&amp;Invoice'!B4324)="Overall Completion INVOICE","OVERALL",""))</f>
        <v/>
      </c>
      <c r="E4278" t="str">
        <f>IF(D4278="INVOICE",VALUE(MID(TRIM('Tracker&amp;Invoice'!B4324),10,10)),"")</f>
        <v/>
      </c>
      <c r="F4278">
        <f>IF(B4278=1,IFERROR(LOOKUP(2,1/('Tracker&amp;Invoice'!$H4324:$AC4324&lt;&gt;""),COLUMN('Tracker&amp;Invoice'!$H4324:$AC4324)),8),F4277)</f>
        <v>14</v>
      </c>
      <c r="G4278">
        <f>IF(D4278="OVERALL",IFERROR(LOOKUP(2,1/('Tracker&amp;Invoice'!$H4324:$AC4324&lt;&gt;""),COLUMN('Tracker&amp;Invoice'!$H4324:$AC4324)),8),G4279)</f>
        <v>15</v>
      </c>
      <c r="H4278">
        <f t="shared" si="132"/>
        <v>15</v>
      </c>
      <c r="I4278" s="29">
        <f>IF(D4278="INVOICE",SUM('Tracker&amp;Invoice'!$H4324:INDEX('Tracker&amp;Invoice'!$A4324:$AC4324,1,H4278)),0)</f>
        <v>0</v>
      </c>
      <c r="J4278" s="29">
        <f>IF(D4278="OVERALL",SUM('Tracker&amp;Invoice'!$H4324:$AC4324),0)</f>
        <v>0</v>
      </c>
    </row>
    <row r="4279" spans="1:10">
      <c r="A4279" t="e">
        <f t="shared" si="133"/>
        <v>#REF!</v>
      </c>
      <c r="B4279">
        <f>IF(AND('Tracker&amp;Invoice'!A4325&lt;&gt;"",'Tracker&amp;Invoice'!A4325&lt;&gt;"ITEM",'Tracker&amp;Invoice'!A4323="ITEM"),1,0)</f>
        <v>0</v>
      </c>
      <c r="C4279" t="str">
        <f>IF(B4279=1,'Tracker&amp;Invoice'!A4325,C4278)</f>
        <v>BQ-219</v>
      </c>
      <c r="D4279" t="str">
        <f>IF(LEFT(TRIM('Tracker&amp;Invoice'!B4325),9)="INVOICE #","INVOICE",IF(TRIM('Tracker&amp;Invoice'!B4325)="Overall Completion INVOICE","OVERALL",""))</f>
        <v/>
      </c>
      <c r="E4279" t="str">
        <f>IF(D4279="INVOICE",VALUE(MID(TRIM('Tracker&amp;Invoice'!B4325),10,10)),"")</f>
        <v/>
      </c>
      <c r="F4279">
        <f>IF(B4279=1,IFERROR(LOOKUP(2,1/('Tracker&amp;Invoice'!$H4325:$AC4325&lt;&gt;""),COLUMN('Tracker&amp;Invoice'!$H4325:$AC4325)),8),F4278)</f>
        <v>14</v>
      </c>
      <c r="G4279">
        <f>IF(D4279="OVERALL",IFERROR(LOOKUP(2,1/('Tracker&amp;Invoice'!$H4325:$AC4325&lt;&gt;""),COLUMN('Tracker&amp;Invoice'!$H4325:$AC4325)),8),G4280)</f>
        <v>15</v>
      </c>
      <c r="H4279">
        <f t="shared" si="132"/>
        <v>15</v>
      </c>
      <c r="I4279" s="29">
        <f>IF(D4279="INVOICE",SUM('Tracker&amp;Invoice'!$H4325:INDEX('Tracker&amp;Invoice'!$A4325:$AC4325,1,H4279)),0)</f>
        <v>0</v>
      </c>
      <c r="J4279" s="29">
        <f>IF(D4279="OVERALL",SUM('Tracker&amp;Invoice'!$H4325:$AC4325),0)</f>
        <v>0</v>
      </c>
    </row>
    <row r="4280" spans="1:10">
      <c r="A4280" t="e">
        <f t="shared" si="133"/>
        <v>#REF!</v>
      </c>
      <c r="B4280">
        <f>IF(AND('Tracker&amp;Invoice'!A4326&lt;&gt;"",'Tracker&amp;Invoice'!A4326&lt;&gt;"ITEM",'Tracker&amp;Invoice'!A4324="ITEM"),1,0)</f>
        <v>0</v>
      </c>
      <c r="C4280" t="str">
        <f>IF(B4280=1,'Tracker&amp;Invoice'!A4326,C4279)</f>
        <v>BQ-219</v>
      </c>
      <c r="D4280" t="str">
        <f>IF(LEFT(TRIM('Tracker&amp;Invoice'!B4326),9)="INVOICE #","INVOICE",IF(TRIM('Tracker&amp;Invoice'!B4326)="Overall Completion INVOICE","OVERALL",""))</f>
        <v/>
      </c>
      <c r="E4280" t="str">
        <f>IF(D4280="INVOICE",VALUE(MID(TRIM('Tracker&amp;Invoice'!B4326),10,10)),"")</f>
        <v/>
      </c>
      <c r="F4280">
        <f>IF(B4280=1,IFERROR(LOOKUP(2,1/('Tracker&amp;Invoice'!$H4326:$AC4326&lt;&gt;""),COLUMN('Tracker&amp;Invoice'!$H4326:$AC4326)),8),F4279)</f>
        <v>14</v>
      </c>
      <c r="G4280">
        <f>IF(D4280="OVERALL",IFERROR(LOOKUP(2,1/('Tracker&amp;Invoice'!$H4326:$AC4326&lt;&gt;""),COLUMN('Tracker&amp;Invoice'!$H4326:$AC4326)),8),G4281)</f>
        <v>15</v>
      </c>
      <c r="H4280">
        <f t="shared" si="132"/>
        <v>15</v>
      </c>
      <c r="I4280" s="29">
        <f>IF(D4280="INVOICE",SUM('Tracker&amp;Invoice'!$H4326:INDEX('Tracker&amp;Invoice'!$A4326:$AC4326,1,H4280)),0)</f>
        <v>0</v>
      </c>
      <c r="J4280" s="29">
        <f>IF(D4280="OVERALL",SUM('Tracker&amp;Invoice'!$H4326:$AC4326),0)</f>
        <v>0</v>
      </c>
    </row>
    <row r="4281" spans="1:10">
      <c r="A4281" t="e">
        <f t="shared" si="133"/>
        <v>#REF!</v>
      </c>
      <c r="B4281">
        <f>IF(AND('Tracker&amp;Invoice'!A4327&lt;&gt;"",'Tracker&amp;Invoice'!A4327&lt;&gt;"ITEM",'Tracker&amp;Invoice'!A4325="ITEM"),1,0)</f>
        <v>1</v>
      </c>
      <c r="C4281" t="str">
        <f>IF(B4281=1,'Tracker&amp;Invoice'!A4327,C4280)</f>
        <v>BQ-220</v>
      </c>
      <c r="D4281" t="str">
        <f>IF(LEFT(TRIM('Tracker&amp;Invoice'!B4327),9)="INVOICE #","INVOICE",IF(TRIM('Tracker&amp;Invoice'!B4327)="Overall Completion INVOICE","OVERALL",""))</f>
        <v/>
      </c>
      <c r="E4281" t="str">
        <f>IF(D4281="INVOICE",VALUE(MID(TRIM('Tracker&amp;Invoice'!B4327),10,10)),"")</f>
        <v/>
      </c>
      <c r="F4281">
        <f>IF(B4281=1,IFERROR(LOOKUP(2,1/('Tracker&amp;Invoice'!$H4327:$AC4327&lt;&gt;""),COLUMN('Tracker&amp;Invoice'!$H4327:$AC4327)),8),F4280)</f>
        <v>14</v>
      </c>
      <c r="G4281">
        <f>IF(D4281="OVERALL",IFERROR(LOOKUP(2,1/('Tracker&amp;Invoice'!$H4327:$AC4327&lt;&gt;""),COLUMN('Tracker&amp;Invoice'!$H4327:$AC4327)),8),G4282)</f>
        <v>15</v>
      </c>
      <c r="H4281">
        <f t="shared" si="132"/>
        <v>15</v>
      </c>
      <c r="I4281" s="29">
        <f>IF(D4281="INVOICE",SUM('Tracker&amp;Invoice'!$H4327:INDEX('Tracker&amp;Invoice'!$A4327:$AC4327,1,H4281)),0)</f>
        <v>0</v>
      </c>
      <c r="J4281" s="29">
        <f>IF(D4281="OVERALL",SUM('Tracker&amp;Invoice'!$H4327:$AC4327),0)</f>
        <v>0</v>
      </c>
    </row>
    <row r="4282" spans="1:10">
      <c r="A4282" t="e">
        <f t="shared" si="133"/>
        <v>#REF!</v>
      </c>
      <c r="B4282">
        <f>IF(AND('Tracker&amp;Invoice'!A4328&lt;&gt;"",'Tracker&amp;Invoice'!A4328&lt;&gt;"ITEM",'Tracker&amp;Invoice'!A4326="ITEM"),1,0)</f>
        <v>0</v>
      </c>
      <c r="C4282" t="str">
        <f>IF(B4282=1,'Tracker&amp;Invoice'!A4328,C4281)</f>
        <v>BQ-220</v>
      </c>
      <c r="D4282" t="str">
        <f>IF(LEFT(TRIM('Tracker&amp;Invoice'!B4328),9)="INVOICE #","INVOICE",IF(TRIM('Tracker&amp;Invoice'!B4328)="Overall Completion INVOICE","OVERALL",""))</f>
        <v/>
      </c>
      <c r="E4282" t="str">
        <f>IF(D4282="INVOICE",VALUE(MID(TRIM('Tracker&amp;Invoice'!B4328),10,10)),"")</f>
        <v/>
      </c>
      <c r="F4282">
        <f>IF(B4282=1,IFERROR(LOOKUP(2,1/('Tracker&amp;Invoice'!$H4328:$AC4328&lt;&gt;""),COLUMN('Tracker&amp;Invoice'!$H4328:$AC4328)),8),F4281)</f>
        <v>14</v>
      </c>
      <c r="G4282">
        <f>IF(D4282="OVERALL",IFERROR(LOOKUP(2,1/('Tracker&amp;Invoice'!$H4328:$AC4328&lt;&gt;""),COLUMN('Tracker&amp;Invoice'!$H4328:$AC4328)),8),G4283)</f>
        <v>15</v>
      </c>
      <c r="H4282">
        <f t="shared" si="132"/>
        <v>15</v>
      </c>
      <c r="I4282" s="29">
        <f>IF(D4282="INVOICE",SUM('Tracker&amp;Invoice'!$H4328:INDEX('Tracker&amp;Invoice'!$A4328:$AC4328,1,H4282)),0)</f>
        <v>0</v>
      </c>
      <c r="J4282" s="29">
        <f>IF(D4282="OVERALL",SUM('Tracker&amp;Invoice'!$H4328:$AC4328),0)</f>
        <v>0</v>
      </c>
    </row>
    <row r="4283" spans="1:10">
      <c r="A4283" t="e">
        <f t="shared" si="133"/>
        <v>#REF!</v>
      </c>
      <c r="B4283">
        <f>IF(AND('Tracker&amp;Invoice'!A4329&lt;&gt;"",'Tracker&amp;Invoice'!A4329&lt;&gt;"ITEM",'Tracker&amp;Invoice'!A4327="ITEM"),1,0)</f>
        <v>0</v>
      </c>
      <c r="C4283" t="str">
        <f>IF(B4283=1,'Tracker&amp;Invoice'!A4329,C4282)</f>
        <v>BQ-220</v>
      </c>
      <c r="D4283" t="str">
        <f>IF(LEFT(TRIM('Tracker&amp;Invoice'!B4329),9)="INVOICE #","INVOICE",IF(TRIM('Tracker&amp;Invoice'!B4329)="Overall Completion INVOICE","OVERALL",""))</f>
        <v/>
      </c>
      <c r="E4283" t="str">
        <f>IF(D4283="INVOICE",VALUE(MID(TRIM('Tracker&amp;Invoice'!B4329),10,10)),"")</f>
        <v/>
      </c>
      <c r="F4283">
        <f>IF(B4283=1,IFERROR(LOOKUP(2,1/('Tracker&amp;Invoice'!$H4329:$AC4329&lt;&gt;""),COLUMN('Tracker&amp;Invoice'!$H4329:$AC4329)),8),F4282)</f>
        <v>14</v>
      </c>
      <c r="G4283">
        <f>IF(D4283="OVERALL",IFERROR(LOOKUP(2,1/('Tracker&amp;Invoice'!$H4329:$AC4329&lt;&gt;""),COLUMN('Tracker&amp;Invoice'!$H4329:$AC4329)),8),G4284)</f>
        <v>15</v>
      </c>
      <c r="H4283">
        <f t="shared" si="132"/>
        <v>15</v>
      </c>
      <c r="I4283" s="29">
        <f>IF(D4283="INVOICE",SUM('Tracker&amp;Invoice'!$H4329:INDEX('Tracker&amp;Invoice'!$A4329:$AC4329,1,H4283)),0)</f>
        <v>0</v>
      </c>
      <c r="J4283" s="29">
        <f>IF(D4283="OVERALL",SUM('Tracker&amp;Invoice'!$H4329:$AC4329),0)</f>
        <v>0</v>
      </c>
    </row>
    <row r="4284" spans="1:10">
      <c r="A4284" t="e">
        <f t="shared" si="133"/>
        <v>#REF!</v>
      </c>
      <c r="B4284">
        <f>IF(AND('Tracker&amp;Invoice'!A4330&lt;&gt;"",'Tracker&amp;Invoice'!A4330&lt;&gt;"ITEM",'Tracker&amp;Invoice'!A4328="ITEM"),1,0)</f>
        <v>0</v>
      </c>
      <c r="C4284" t="str">
        <f>IF(B4284=1,'Tracker&amp;Invoice'!A4330,C4283)</f>
        <v>BQ-220</v>
      </c>
      <c r="D4284" t="str">
        <f>IF(LEFT(TRIM('Tracker&amp;Invoice'!B4330),9)="INVOICE #","INVOICE",IF(TRIM('Tracker&amp;Invoice'!B4330)="Overall Completion INVOICE","OVERALL",""))</f>
        <v>INVOICE</v>
      </c>
      <c r="E4284">
        <f>IF(D4284="INVOICE",VALUE(MID(TRIM('Tracker&amp;Invoice'!B4330),10,10)),"")</f>
        <v>13</v>
      </c>
      <c r="F4284">
        <f>IF(B4284=1,IFERROR(LOOKUP(2,1/('Tracker&amp;Invoice'!$H4330:$AC4330&lt;&gt;""),COLUMN('Tracker&amp;Invoice'!$H4330:$AC4330)),8),F4283)</f>
        <v>14</v>
      </c>
      <c r="G4284">
        <f>IF(D4284="OVERALL",IFERROR(LOOKUP(2,1/('Tracker&amp;Invoice'!$H4330:$AC4330&lt;&gt;""),COLUMN('Tracker&amp;Invoice'!$H4330:$AC4330)),8),G4285)</f>
        <v>15</v>
      </c>
      <c r="H4284">
        <f t="shared" si="132"/>
        <v>15</v>
      </c>
      <c r="I4284" s="29">
        <f>IF(D4284="INVOICE",SUM('Tracker&amp;Invoice'!$H4330:INDEX('Tracker&amp;Invoice'!$A4330:$AC4330,1,H4284)),0)</f>
        <v>13580</v>
      </c>
      <c r="J4284" s="29">
        <f>IF(D4284="OVERALL",SUM('Tracker&amp;Invoice'!$H4330:$AC4330),0)</f>
        <v>0</v>
      </c>
    </row>
    <row r="4285" spans="1:10">
      <c r="A4285" t="e">
        <f t="shared" si="133"/>
        <v>#REF!</v>
      </c>
      <c r="B4285">
        <f>IF(AND('Tracker&amp;Invoice'!A4331&lt;&gt;"",'Tracker&amp;Invoice'!A4331&lt;&gt;"ITEM",'Tracker&amp;Invoice'!A4329="ITEM"),1,0)</f>
        <v>0</v>
      </c>
      <c r="C4285" t="str">
        <f>IF(B4285=1,'Tracker&amp;Invoice'!A4331,C4284)</f>
        <v>BQ-220</v>
      </c>
      <c r="D4285" t="str">
        <f>IF(LEFT(TRIM('Tracker&amp;Invoice'!B4331),9)="INVOICE #","INVOICE",IF(TRIM('Tracker&amp;Invoice'!B4331)="Overall Completion INVOICE","OVERALL",""))</f>
        <v/>
      </c>
      <c r="E4285" t="str">
        <f>IF(D4285="INVOICE",VALUE(MID(TRIM('Tracker&amp;Invoice'!B4331),10,10)),"")</f>
        <v/>
      </c>
      <c r="F4285">
        <f>IF(B4285=1,IFERROR(LOOKUP(2,1/('Tracker&amp;Invoice'!$H4331:$AC4331&lt;&gt;""),COLUMN('Tracker&amp;Invoice'!$H4331:$AC4331)),8),F4284)</f>
        <v>14</v>
      </c>
      <c r="G4285">
        <f>IF(D4285="OVERALL",IFERROR(LOOKUP(2,1/('Tracker&amp;Invoice'!$H4331:$AC4331&lt;&gt;""),COLUMN('Tracker&amp;Invoice'!$H4331:$AC4331)),8),G4286)</f>
        <v>15</v>
      </c>
      <c r="H4285">
        <f t="shared" si="132"/>
        <v>15</v>
      </c>
      <c r="I4285" s="29">
        <f>IF(D4285="INVOICE",SUM('Tracker&amp;Invoice'!$H4331:INDEX('Tracker&amp;Invoice'!$A4331:$AC4331,1,H4285)),0)</f>
        <v>0</v>
      </c>
      <c r="J4285" s="29">
        <f>IF(D4285="OVERALL",SUM('Tracker&amp;Invoice'!$H4331:$AC4331),0)</f>
        <v>0</v>
      </c>
    </row>
    <row r="4286" spans="1:10">
      <c r="A4286" t="e">
        <f t="shared" si="133"/>
        <v>#REF!</v>
      </c>
      <c r="B4286">
        <f>IF(AND('Tracker&amp;Invoice'!A4332&lt;&gt;"",'Tracker&amp;Invoice'!A4332&lt;&gt;"ITEM",'Tracker&amp;Invoice'!A4330="ITEM"),1,0)</f>
        <v>0</v>
      </c>
      <c r="C4286" t="str">
        <f>IF(B4286=1,'Tracker&amp;Invoice'!A4332,C4285)</f>
        <v>BQ-220</v>
      </c>
      <c r="D4286" t="str">
        <f>IF(LEFT(TRIM('Tracker&amp;Invoice'!B4332),9)="INVOICE #","INVOICE",IF(TRIM('Tracker&amp;Invoice'!B4332)="Overall Completion INVOICE","OVERALL",""))</f>
        <v>INVOICE</v>
      </c>
      <c r="E4286">
        <f>IF(D4286="INVOICE",VALUE(MID(TRIM('Tracker&amp;Invoice'!B4332),10,10)),"")</f>
        <v>28</v>
      </c>
      <c r="F4286">
        <f>IF(B4286=1,IFERROR(LOOKUP(2,1/('Tracker&amp;Invoice'!$H4332:$AC4332&lt;&gt;""),COLUMN('Tracker&amp;Invoice'!$H4332:$AC4332)),8),F4285)</f>
        <v>14</v>
      </c>
      <c r="G4286">
        <f>IF(D4286="OVERALL",IFERROR(LOOKUP(2,1/('Tracker&amp;Invoice'!$H4332:$AC4332&lt;&gt;""),COLUMN('Tracker&amp;Invoice'!$H4332:$AC4332)),8),G4287)</f>
        <v>15</v>
      </c>
      <c r="H4286">
        <f t="shared" si="132"/>
        <v>15</v>
      </c>
      <c r="I4286" s="29">
        <f>IF(D4286="INVOICE",SUM('Tracker&amp;Invoice'!$H4332:INDEX('Tracker&amp;Invoice'!$A4332:$AC4332,1,H4286)),0)</f>
        <v>1358</v>
      </c>
      <c r="J4286" s="29">
        <f>IF(D4286="OVERALL",SUM('Tracker&amp;Invoice'!$H4332:$AC4332),0)</f>
        <v>0</v>
      </c>
    </row>
    <row r="4287" spans="1:10">
      <c r="A4287" t="e">
        <f t="shared" si="133"/>
        <v>#REF!</v>
      </c>
      <c r="B4287">
        <f>IF(AND('Tracker&amp;Invoice'!A4333&lt;&gt;"",'Tracker&amp;Invoice'!A4333&lt;&gt;"ITEM",'Tracker&amp;Invoice'!A4331="ITEM"),1,0)</f>
        <v>0</v>
      </c>
      <c r="C4287" t="str">
        <f>IF(B4287=1,'Tracker&amp;Invoice'!A4333,C4286)</f>
        <v>BQ-220</v>
      </c>
      <c r="D4287" t="str">
        <f>IF(LEFT(TRIM('Tracker&amp;Invoice'!B4333),9)="INVOICE #","INVOICE",IF(TRIM('Tracker&amp;Invoice'!B4333)="Overall Completion INVOICE","OVERALL",""))</f>
        <v/>
      </c>
      <c r="E4287" t="str">
        <f>IF(D4287="INVOICE",VALUE(MID(TRIM('Tracker&amp;Invoice'!B4333),10,10)),"")</f>
        <v/>
      </c>
      <c r="F4287">
        <f>IF(B4287=1,IFERROR(LOOKUP(2,1/('Tracker&amp;Invoice'!$H4333:$AC4333&lt;&gt;""),COLUMN('Tracker&amp;Invoice'!$H4333:$AC4333)),8),F4286)</f>
        <v>14</v>
      </c>
      <c r="G4287">
        <f>IF(D4287="OVERALL",IFERROR(LOOKUP(2,1/('Tracker&amp;Invoice'!$H4333:$AC4333&lt;&gt;""),COLUMN('Tracker&amp;Invoice'!$H4333:$AC4333)),8),G4288)</f>
        <v>15</v>
      </c>
      <c r="H4287">
        <f t="shared" si="132"/>
        <v>15</v>
      </c>
      <c r="I4287" s="29">
        <f>IF(D4287="INVOICE",SUM('Tracker&amp;Invoice'!$H4333:INDEX('Tracker&amp;Invoice'!$A4333:$AC4333,1,H4287)),0)</f>
        <v>0</v>
      </c>
      <c r="J4287" s="29">
        <f>IF(D4287="OVERALL",SUM('Tracker&amp;Invoice'!$H4333:$AC4333),0)</f>
        <v>0</v>
      </c>
    </row>
    <row r="4288" spans="1:10">
      <c r="A4288" t="e">
        <f t="shared" si="133"/>
        <v>#REF!</v>
      </c>
      <c r="B4288">
        <f>IF(AND('Tracker&amp;Invoice'!A4334&lt;&gt;"",'Tracker&amp;Invoice'!A4334&lt;&gt;"ITEM",'Tracker&amp;Invoice'!A4332="ITEM"),1,0)</f>
        <v>0</v>
      </c>
      <c r="C4288" t="str">
        <f>IF(B4288=1,'Tracker&amp;Invoice'!A4334,C4287)</f>
        <v>BQ-220</v>
      </c>
      <c r="D4288" t="str">
        <f>IF(LEFT(TRIM('Tracker&amp;Invoice'!B4334),9)="INVOICE #","INVOICE",IF(TRIM('Tracker&amp;Invoice'!B4334)="Overall Completion INVOICE","OVERALL",""))</f>
        <v>INVOICE</v>
      </c>
      <c r="E4288">
        <f>IF(D4288="INVOICE",VALUE(MID(TRIM('Tracker&amp;Invoice'!B4334),10,10)),"")</f>
        <v>32</v>
      </c>
      <c r="F4288">
        <f>IF(B4288=1,IFERROR(LOOKUP(2,1/('Tracker&amp;Invoice'!$H4334:$AC4334&lt;&gt;""),COLUMN('Tracker&amp;Invoice'!$H4334:$AC4334)),8),F4287)</f>
        <v>14</v>
      </c>
      <c r="G4288">
        <f>IF(D4288="OVERALL",IFERROR(LOOKUP(2,1/('Tracker&amp;Invoice'!$H4334:$AC4334&lt;&gt;""),COLUMN('Tracker&amp;Invoice'!$H4334:$AC4334)),8),G4289)</f>
        <v>15</v>
      </c>
      <c r="H4288">
        <f t="shared" si="132"/>
        <v>15</v>
      </c>
      <c r="I4288" s="29">
        <f>IF(D4288="INVOICE",SUM('Tracker&amp;Invoice'!$H4334:INDEX('Tracker&amp;Invoice'!$A4334:$AC4334,1,H4288)),0)</f>
        <v>582</v>
      </c>
      <c r="J4288" s="29">
        <f>IF(D4288="OVERALL",SUM('Tracker&amp;Invoice'!$H4334:$AC4334),0)</f>
        <v>0</v>
      </c>
    </row>
    <row r="4289" spans="1:10">
      <c r="A4289" t="e">
        <f t="shared" si="133"/>
        <v>#REF!</v>
      </c>
      <c r="B4289">
        <f>IF(AND('Tracker&amp;Invoice'!A4335&lt;&gt;"",'Tracker&amp;Invoice'!A4335&lt;&gt;"ITEM",'Tracker&amp;Invoice'!A4333="ITEM"),1,0)</f>
        <v>0</v>
      </c>
      <c r="C4289" t="str">
        <f>IF(B4289=1,'Tracker&amp;Invoice'!A4335,C4288)</f>
        <v>BQ-220</v>
      </c>
      <c r="D4289" t="str">
        <f>IF(LEFT(TRIM('Tracker&amp;Invoice'!B4335),9)="INVOICE #","INVOICE",IF(TRIM('Tracker&amp;Invoice'!B4335)="Overall Completion INVOICE","OVERALL",""))</f>
        <v/>
      </c>
      <c r="E4289" t="str">
        <f>IF(D4289="INVOICE",VALUE(MID(TRIM('Tracker&amp;Invoice'!B4335),10,10)),"")</f>
        <v/>
      </c>
      <c r="F4289">
        <f>IF(B4289=1,IFERROR(LOOKUP(2,1/('Tracker&amp;Invoice'!$H4335:$AC4335&lt;&gt;""),COLUMN('Tracker&amp;Invoice'!$H4335:$AC4335)),8),F4288)</f>
        <v>14</v>
      </c>
      <c r="G4289">
        <f>IF(D4289="OVERALL",IFERROR(LOOKUP(2,1/('Tracker&amp;Invoice'!$H4335:$AC4335&lt;&gt;""),COLUMN('Tracker&amp;Invoice'!$H4335:$AC4335)),8),G4290)</f>
        <v>15</v>
      </c>
      <c r="H4289">
        <f t="shared" si="132"/>
        <v>15</v>
      </c>
      <c r="I4289" s="29">
        <f>IF(D4289="INVOICE",SUM('Tracker&amp;Invoice'!$H4335:INDEX('Tracker&amp;Invoice'!$A4335:$AC4335,1,H4289)),0)</f>
        <v>0</v>
      </c>
      <c r="J4289" s="29">
        <f>IF(D4289="OVERALL",SUM('Tracker&amp;Invoice'!$H4335:$AC4335),0)</f>
        <v>0</v>
      </c>
    </row>
    <row r="4290" spans="1:10">
      <c r="A4290" t="e">
        <f t="shared" si="133"/>
        <v>#REF!</v>
      </c>
      <c r="B4290">
        <f>IF(AND('Tracker&amp;Invoice'!A4336&lt;&gt;"",'Tracker&amp;Invoice'!A4336&lt;&gt;"ITEM",'Tracker&amp;Invoice'!A4334="ITEM"),1,0)</f>
        <v>0</v>
      </c>
      <c r="C4290" t="str">
        <f>IF(B4290=1,'Tracker&amp;Invoice'!A4336,C4289)</f>
        <v>BQ-220</v>
      </c>
      <c r="D4290" t="str">
        <f>IF(LEFT(TRIM('Tracker&amp;Invoice'!B4336),9)="INVOICE #","INVOICE",IF(TRIM('Tracker&amp;Invoice'!B4336)="Overall Completion INVOICE","OVERALL",""))</f>
        <v>OVERALL</v>
      </c>
      <c r="E4290" t="str">
        <f>IF(D4290="INVOICE",VALUE(MID(TRIM('Tracker&amp;Invoice'!B4336),10,10)),"")</f>
        <v/>
      </c>
      <c r="F4290">
        <f>IF(B4290=1,IFERROR(LOOKUP(2,1/('Tracker&amp;Invoice'!$H4336:$AC4336&lt;&gt;""),COLUMN('Tracker&amp;Invoice'!$H4336:$AC4336)),8),F4289)</f>
        <v>14</v>
      </c>
      <c r="G4290">
        <f>IF(D4290="OVERALL",IFERROR(LOOKUP(2,1/('Tracker&amp;Invoice'!$H4336:$AC4336&lt;&gt;""),COLUMN('Tracker&amp;Invoice'!$H4336:$AC4336)),8),G4291)</f>
        <v>15</v>
      </c>
      <c r="H4290">
        <f t="shared" si="132"/>
        <v>15</v>
      </c>
      <c r="I4290" s="29">
        <f>IF(D4290="INVOICE",SUM('Tracker&amp;Invoice'!$H4336:INDEX('Tracker&amp;Invoice'!$A4336:$AC4336,1,H4290)),0)</f>
        <v>0</v>
      </c>
      <c r="J4290" s="29">
        <f>IF(D4290="OVERALL",SUM('Tracker&amp;Invoice'!$H4336:$AC4336),0)</f>
        <v>15520</v>
      </c>
    </row>
    <row r="4291" spans="1:10">
      <c r="A4291" t="e">
        <f t="shared" si="133"/>
        <v>#REF!</v>
      </c>
      <c r="B4291">
        <f>IF(AND('Tracker&amp;Invoice'!A4337&lt;&gt;"",'Tracker&amp;Invoice'!A4337&lt;&gt;"ITEM",'Tracker&amp;Invoice'!A4335="ITEM"),1,0)</f>
        <v>0</v>
      </c>
      <c r="C4291" t="str">
        <f>IF(B4291=1,'Tracker&amp;Invoice'!A4337,C4290)</f>
        <v>BQ-220</v>
      </c>
      <c r="D4291" t="str">
        <f>IF(LEFT(TRIM('Tracker&amp;Invoice'!B4337),9)="INVOICE #","INVOICE",IF(TRIM('Tracker&amp;Invoice'!B4337)="Overall Completion INVOICE","OVERALL",""))</f>
        <v/>
      </c>
      <c r="E4291" t="str">
        <f>IF(D4291="INVOICE",VALUE(MID(TRIM('Tracker&amp;Invoice'!B4337),10,10)),"")</f>
        <v/>
      </c>
      <c r="F4291">
        <f>IF(B4291=1,IFERROR(LOOKUP(2,1/('Tracker&amp;Invoice'!$H4337:$AC4337&lt;&gt;""),COLUMN('Tracker&amp;Invoice'!$H4337:$AC4337)),8),F4290)</f>
        <v>14</v>
      </c>
      <c r="G4291">
        <f>IF(D4291="OVERALL",IFERROR(LOOKUP(2,1/('Tracker&amp;Invoice'!$H4337:$AC4337&lt;&gt;""),COLUMN('Tracker&amp;Invoice'!$H4337:$AC4337)),8),G4292)</f>
        <v>15</v>
      </c>
      <c r="H4291">
        <f t="shared" ref="H4291:H4354" si="134">MAX(F4291,G4291)</f>
        <v>15</v>
      </c>
      <c r="I4291" s="29">
        <f>IF(D4291="INVOICE",SUM('Tracker&amp;Invoice'!$H4337:INDEX('Tracker&amp;Invoice'!$A4337:$AC4337,1,H4291)),0)</f>
        <v>0</v>
      </c>
      <c r="J4291" s="29">
        <f>IF(D4291="OVERALL",SUM('Tracker&amp;Invoice'!$H4337:$AC4337),0)</f>
        <v>0</v>
      </c>
    </row>
    <row r="4292" spans="1:10">
      <c r="A4292" t="e">
        <f t="shared" ref="A4292:A4355" si="135">A4291+B4292</f>
        <v>#REF!</v>
      </c>
      <c r="B4292">
        <f>IF(AND('Tracker&amp;Invoice'!A4338&lt;&gt;"",'Tracker&amp;Invoice'!A4338&lt;&gt;"ITEM",'Tracker&amp;Invoice'!A4336="ITEM"),1,0)</f>
        <v>0</v>
      </c>
      <c r="C4292" t="str">
        <f>IF(B4292=1,'Tracker&amp;Invoice'!A4338,C4291)</f>
        <v>BQ-220</v>
      </c>
      <c r="D4292" t="str">
        <f>IF(LEFT(TRIM('Tracker&amp;Invoice'!B4338),9)="INVOICE #","INVOICE",IF(TRIM('Tracker&amp;Invoice'!B4338)="Overall Completion INVOICE","OVERALL",""))</f>
        <v/>
      </c>
      <c r="E4292" t="str">
        <f>IF(D4292="INVOICE",VALUE(MID(TRIM('Tracker&amp;Invoice'!B4338),10,10)),"")</f>
        <v/>
      </c>
      <c r="F4292">
        <f>IF(B4292=1,IFERROR(LOOKUP(2,1/('Tracker&amp;Invoice'!$H4338:$AC4338&lt;&gt;""),COLUMN('Tracker&amp;Invoice'!$H4338:$AC4338)),8),F4291)</f>
        <v>14</v>
      </c>
      <c r="G4292">
        <f>IF(D4292="OVERALL",IFERROR(LOOKUP(2,1/('Tracker&amp;Invoice'!$H4338:$AC4338&lt;&gt;""),COLUMN('Tracker&amp;Invoice'!$H4338:$AC4338)),8),G4293)</f>
        <v>15</v>
      </c>
      <c r="H4292">
        <f t="shared" si="134"/>
        <v>15</v>
      </c>
      <c r="I4292" s="29">
        <f>IF(D4292="INVOICE",SUM('Tracker&amp;Invoice'!$H4338:INDEX('Tracker&amp;Invoice'!$A4338:$AC4338,1,H4292)),0)</f>
        <v>0</v>
      </c>
      <c r="J4292" s="29">
        <f>IF(D4292="OVERALL",SUM('Tracker&amp;Invoice'!$H4338:$AC4338),0)</f>
        <v>0</v>
      </c>
    </row>
    <row r="4293" spans="1:10">
      <c r="A4293" t="e">
        <f t="shared" si="135"/>
        <v>#REF!</v>
      </c>
      <c r="B4293">
        <f>IF(AND('Tracker&amp;Invoice'!A4339&lt;&gt;"",'Tracker&amp;Invoice'!A4339&lt;&gt;"ITEM",'Tracker&amp;Invoice'!A4337="ITEM"),1,0)</f>
        <v>0</v>
      </c>
      <c r="C4293" t="str">
        <f>IF(B4293=1,'Tracker&amp;Invoice'!A4339,C4292)</f>
        <v>BQ-220</v>
      </c>
      <c r="D4293" t="str">
        <f>IF(LEFT(TRIM('Tracker&amp;Invoice'!B4339),9)="INVOICE #","INVOICE",IF(TRIM('Tracker&amp;Invoice'!B4339)="Overall Completion INVOICE","OVERALL",""))</f>
        <v/>
      </c>
      <c r="E4293" t="str">
        <f>IF(D4293="INVOICE",VALUE(MID(TRIM('Tracker&amp;Invoice'!B4339),10,10)),"")</f>
        <v/>
      </c>
      <c r="F4293">
        <f>IF(B4293=1,IFERROR(LOOKUP(2,1/('Tracker&amp;Invoice'!$H4339:$AC4339&lt;&gt;""),COLUMN('Tracker&amp;Invoice'!$H4339:$AC4339)),8),F4292)</f>
        <v>14</v>
      </c>
      <c r="G4293">
        <f>IF(D4293="OVERALL",IFERROR(LOOKUP(2,1/('Tracker&amp;Invoice'!$H4339:$AC4339&lt;&gt;""),COLUMN('Tracker&amp;Invoice'!$H4339:$AC4339)),8),G4294)</f>
        <v>15</v>
      </c>
      <c r="H4293">
        <f t="shared" si="134"/>
        <v>15</v>
      </c>
      <c r="I4293" s="29">
        <f>IF(D4293="INVOICE",SUM('Tracker&amp;Invoice'!$H4339:INDEX('Tracker&amp;Invoice'!$A4339:$AC4339,1,H4293)),0)</f>
        <v>0</v>
      </c>
      <c r="J4293" s="29">
        <f>IF(D4293="OVERALL",SUM('Tracker&amp;Invoice'!$H4339:$AC4339),0)</f>
        <v>0</v>
      </c>
    </row>
    <row r="4294" spans="1:10">
      <c r="A4294" t="e">
        <f t="shared" si="135"/>
        <v>#REF!</v>
      </c>
      <c r="B4294">
        <f>IF(AND('Tracker&amp;Invoice'!A4340&lt;&gt;"",'Tracker&amp;Invoice'!A4340&lt;&gt;"ITEM",'Tracker&amp;Invoice'!A4338="ITEM"),1,0)</f>
        <v>0</v>
      </c>
      <c r="C4294" t="str">
        <f>IF(B4294=1,'Tracker&amp;Invoice'!A4340,C4293)</f>
        <v>BQ-220</v>
      </c>
      <c r="D4294" t="str">
        <f>IF(LEFT(TRIM('Tracker&amp;Invoice'!B4340),9)="INVOICE #","INVOICE",IF(TRIM('Tracker&amp;Invoice'!B4340)="Overall Completion INVOICE","OVERALL",""))</f>
        <v/>
      </c>
      <c r="E4294" t="str">
        <f>IF(D4294="INVOICE",VALUE(MID(TRIM('Tracker&amp;Invoice'!B4340),10,10)),"")</f>
        <v/>
      </c>
      <c r="F4294">
        <f>IF(B4294=1,IFERROR(LOOKUP(2,1/('Tracker&amp;Invoice'!$H4340:$AC4340&lt;&gt;""),COLUMN('Tracker&amp;Invoice'!$H4340:$AC4340)),8),F4293)</f>
        <v>14</v>
      </c>
      <c r="G4294">
        <f>IF(D4294="OVERALL",IFERROR(LOOKUP(2,1/('Tracker&amp;Invoice'!$H4340:$AC4340&lt;&gt;""),COLUMN('Tracker&amp;Invoice'!$H4340:$AC4340)),8),G4295)</f>
        <v>15</v>
      </c>
      <c r="H4294">
        <f t="shared" si="134"/>
        <v>15</v>
      </c>
      <c r="I4294" s="29">
        <f>IF(D4294="INVOICE",SUM('Tracker&amp;Invoice'!$H4340:INDEX('Tracker&amp;Invoice'!$A4340:$AC4340,1,H4294)),0)</f>
        <v>0</v>
      </c>
      <c r="J4294" s="29">
        <f>IF(D4294="OVERALL",SUM('Tracker&amp;Invoice'!$H4340:$AC4340),0)</f>
        <v>0</v>
      </c>
    </row>
    <row r="4295" spans="1:10">
      <c r="A4295" t="e">
        <f t="shared" si="135"/>
        <v>#REF!</v>
      </c>
      <c r="B4295">
        <f>IF(AND('Tracker&amp;Invoice'!A4341&lt;&gt;"",'Tracker&amp;Invoice'!A4341&lt;&gt;"ITEM",'Tracker&amp;Invoice'!A4339="ITEM"),1,0)</f>
        <v>0</v>
      </c>
      <c r="C4295" t="str">
        <f>IF(B4295=1,'Tracker&amp;Invoice'!A4341,C4294)</f>
        <v>BQ-220</v>
      </c>
      <c r="D4295" t="str">
        <f>IF(LEFT(TRIM('Tracker&amp;Invoice'!B4341),9)="INVOICE #","INVOICE",IF(TRIM('Tracker&amp;Invoice'!B4341)="Overall Completion INVOICE","OVERALL",""))</f>
        <v/>
      </c>
      <c r="E4295" t="str">
        <f>IF(D4295="INVOICE",VALUE(MID(TRIM('Tracker&amp;Invoice'!B4341),10,10)),"")</f>
        <v/>
      </c>
      <c r="F4295">
        <f>IF(B4295=1,IFERROR(LOOKUP(2,1/('Tracker&amp;Invoice'!$H4341:$AC4341&lt;&gt;""),COLUMN('Tracker&amp;Invoice'!$H4341:$AC4341)),8),F4294)</f>
        <v>14</v>
      </c>
      <c r="G4295">
        <f>IF(D4295="OVERALL",IFERROR(LOOKUP(2,1/('Tracker&amp;Invoice'!$H4341:$AC4341&lt;&gt;""),COLUMN('Tracker&amp;Invoice'!$H4341:$AC4341)),8),G4296)</f>
        <v>15</v>
      </c>
      <c r="H4295">
        <f t="shared" si="134"/>
        <v>15</v>
      </c>
      <c r="I4295" s="29">
        <f>IF(D4295="INVOICE",SUM('Tracker&amp;Invoice'!$H4341:INDEX('Tracker&amp;Invoice'!$A4341:$AC4341,1,H4295)),0)</f>
        <v>0</v>
      </c>
      <c r="J4295" s="29">
        <f>IF(D4295="OVERALL",SUM('Tracker&amp;Invoice'!$H4341:$AC4341),0)</f>
        <v>0</v>
      </c>
    </row>
    <row r="4296" spans="1:10">
      <c r="A4296" t="e">
        <f t="shared" si="135"/>
        <v>#REF!</v>
      </c>
      <c r="B4296">
        <f>IF(AND('Tracker&amp;Invoice'!A4342&lt;&gt;"",'Tracker&amp;Invoice'!A4342&lt;&gt;"ITEM",'Tracker&amp;Invoice'!A4340="ITEM"),1,0)</f>
        <v>0</v>
      </c>
      <c r="C4296" t="str">
        <f>IF(B4296=1,'Tracker&amp;Invoice'!A4342,C4295)</f>
        <v>BQ-220</v>
      </c>
      <c r="D4296" t="str">
        <f>IF(LEFT(TRIM('Tracker&amp;Invoice'!B4342),9)="INVOICE #","INVOICE",IF(TRIM('Tracker&amp;Invoice'!B4342)="Overall Completion INVOICE","OVERALL",""))</f>
        <v/>
      </c>
      <c r="E4296" t="str">
        <f>IF(D4296="INVOICE",VALUE(MID(TRIM('Tracker&amp;Invoice'!B4342),10,10)),"")</f>
        <v/>
      </c>
      <c r="F4296">
        <f>IF(B4296=1,IFERROR(LOOKUP(2,1/('Tracker&amp;Invoice'!$H4342:$AC4342&lt;&gt;""),COLUMN('Tracker&amp;Invoice'!$H4342:$AC4342)),8),F4295)</f>
        <v>14</v>
      </c>
      <c r="G4296">
        <f>IF(D4296="OVERALL",IFERROR(LOOKUP(2,1/('Tracker&amp;Invoice'!$H4342:$AC4342&lt;&gt;""),COLUMN('Tracker&amp;Invoice'!$H4342:$AC4342)),8),G4297)</f>
        <v>15</v>
      </c>
      <c r="H4296">
        <f t="shared" si="134"/>
        <v>15</v>
      </c>
      <c r="I4296" s="29">
        <f>IF(D4296="INVOICE",SUM('Tracker&amp;Invoice'!$H4342:INDEX('Tracker&amp;Invoice'!$A4342:$AC4342,1,H4296)),0)</f>
        <v>0</v>
      </c>
      <c r="J4296" s="29">
        <f>IF(D4296="OVERALL",SUM('Tracker&amp;Invoice'!$H4342:$AC4342),0)</f>
        <v>0</v>
      </c>
    </row>
    <row r="4297" spans="1:10">
      <c r="A4297" t="e">
        <f t="shared" si="135"/>
        <v>#REF!</v>
      </c>
      <c r="B4297">
        <f>IF(AND('Tracker&amp;Invoice'!A4343&lt;&gt;"",'Tracker&amp;Invoice'!A4343&lt;&gt;"ITEM",'Tracker&amp;Invoice'!A4341="ITEM"),1,0)</f>
        <v>0</v>
      </c>
      <c r="C4297" t="str">
        <f>IF(B4297=1,'Tracker&amp;Invoice'!A4343,C4296)</f>
        <v>BQ-220</v>
      </c>
      <c r="D4297" t="str">
        <f>IF(LEFT(TRIM('Tracker&amp;Invoice'!B4343),9)="INVOICE #","INVOICE",IF(TRIM('Tracker&amp;Invoice'!B4343)="Overall Completion INVOICE","OVERALL",""))</f>
        <v/>
      </c>
      <c r="E4297" t="str">
        <f>IF(D4297="INVOICE",VALUE(MID(TRIM('Tracker&amp;Invoice'!B4343),10,10)),"")</f>
        <v/>
      </c>
      <c r="F4297">
        <f>IF(B4297=1,IFERROR(LOOKUP(2,1/('Tracker&amp;Invoice'!$H4343:$AC4343&lt;&gt;""),COLUMN('Tracker&amp;Invoice'!$H4343:$AC4343)),8),F4296)</f>
        <v>14</v>
      </c>
      <c r="G4297">
        <f>IF(D4297="OVERALL",IFERROR(LOOKUP(2,1/('Tracker&amp;Invoice'!$H4343:$AC4343&lt;&gt;""),COLUMN('Tracker&amp;Invoice'!$H4343:$AC4343)),8),G4298)</f>
        <v>15</v>
      </c>
      <c r="H4297">
        <f t="shared" si="134"/>
        <v>15</v>
      </c>
      <c r="I4297" s="29">
        <f>IF(D4297="INVOICE",SUM('Tracker&amp;Invoice'!$H4343:INDEX('Tracker&amp;Invoice'!$A4343:$AC4343,1,H4297)),0)</f>
        <v>0</v>
      </c>
      <c r="J4297" s="29">
        <f>IF(D4297="OVERALL",SUM('Tracker&amp;Invoice'!$H4343:$AC4343),0)</f>
        <v>0</v>
      </c>
    </row>
    <row r="4298" spans="1:10">
      <c r="A4298" t="e">
        <f t="shared" si="135"/>
        <v>#REF!</v>
      </c>
      <c r="B4298">
        <f>IF(AND('Tracker&amp;Invoice'!A4344&lt;&gt;"",'Tracker&amp;Invoice'!A4344&lt;&gt;"ITEM",'Tracker&amp;Invoice'!A4342="ITEM"),1,0)</f>
        <v>0</v>
      </c>
      <c r="C4298" t="str">
        <f>IF(B4298=1,'Tracker&amp;Invoice'!A4344,C4297)</f>
        <v>BQ-220</v>
      </c>
      <c r="D4298" t="str">
        <f>IF(LEFT(TRIM('Tracker&amp;Invoice'!B4344),9)="INVOICE #","INVOICE",IF(TRIM('Tracker&amp;Invoice'!B4344)="Overall Completion INVOICE","OVERALL",""))</f>
        <v/>
      </c>
      <c r="E4298" t="str">
        <f>IF(D4298="INVOICE",VALUE(MID(TRIM('Tracker&amp;Invoice'!B4344),10,10)),"")</f>
        <v/>
      </c>
      <c r="F4298">
        <f>IF(B4298=1,IFERROR(LOOKUP(2,1/('Tracker&amp;Invoice'!$H4344:$AC4344&lt;&gt;""),COLUMN('Tracker&amp;Invoice'!$H4344:$AC4344)),8),F4297)</f>
        <v>14</v>
      </c>
      <c r="G4298">
        <f>IF(D4298="OVERALL",IFERROR(LOOKUP(2,1/('Tracker&amp;Invoice'!$H4344:$AC4344&lt;&gt;""),COLUMN('Tracker&amp;Invoice'!$H4344:$AC4344)),8),G4299)</f>
        <v>15</v>
      </c>
      <c r="H4298">
        <f t="shared" si="134"/>
        <v>15</v>
      </c>
      <c r="I4298" s="29">
        <f>IF(D4298="INVOICE",SUM('Tracker&amp;Invoice'!$H4344:INDEX('Tracker&amp;Invoice'!$A4344:$AC4344,1,H4298)),0)</f>
        <v>0</v>
      </c>
      <c r="J4298" s="29">
        <f>IF(D4298="OVERALL",SUM('Tracker&amp;Invoice'!$H4344:$AC4344),0)</f>
        <v>0</v>
      </c>
    </row>
    <row r="4299" spans="1:10">
      <c r="A4299" t="e">
        <f t="shared" si="135"/>
        <v>#REF!</v>
      </c>
      <c r="B4299">
        <f>IF(AND('Tracker&amp;Invoice'!A4345&lt;&gt;"",'Tracker&amp;Invoice'!A4345&lt;&gt;"ITEM",'Tracker&amp;Invoice'!A4343="ITEM"),1,0)</f>
        <v>1</v>
      </c>
      <c r="C4299" t="str">
        <f>IF(B4299=1,'Tracker&amp;Invoice'!A4345,C4298)</f>
        <v>BQ-221</v>
      </c>
      <c r="D4299" t="str">
        <f>IF(LEFT(TRIM('Tracker&amp;Invoice'!B4345),9)="INVOICE #","INVOICE",IF(TRIM('Tracker&amp;Invoice'!B4345)="Overall Completion INVOICE","OVERALL",""))</f>
        <v/>
      </c>
      <c r="E4299" t="str">
        <f>IF(D4299="INVOICE",VALUE(MID(TRIM('Tracker&amp;Invoice'!B4345),10,10)),"")</f>
        <v/>
      </c>
      <c r="F4299">
        <f>IF(B4299=1,IFERROR(LOOKUP(2,1/('Tracker&amp;Invoice'!$H4345:$AC4345&lt;&gt;""),COLUMN('Tracker&amp;Invoice'!$H4345:$AC4345)),8),F4298)</f>
        <v>14</v>
      </c>
      <c r="G4299">
        <f>IF(D4299="OVERALL",IFERROR(LOOKUP(2,1/('Tracker&amp;Invoice'!$H4345:$AC4345&lt;&gt;""),COLUMN('Tracker&amp;Invoice'!$H4345:$AC4345)),8),G4300)</f>
        <v>15</v>
      </c>
      <c r="H4299">
        <f t="shared" si="134"/>
        <v>15</v>
      </c>
      <c r="I4299" s="29">
        <f>IF(D4299="INVOICE",SUM('Tracker&amp;Invoice'!$H4345:INDEX('Tracker&amp;Invoice'!$A4345:$AC4345,1,H4299)),0)</f>
        <v>0</v>
      </c>
      <c r="J4299" s="29">
        <f>IF(D4299="OVERALL",SUM('Tracker&amp;Invoice'!$H4345:$AC4345),0)</f>
        <v>0</v>
      </c>
    </row>
    <row r="4300" spans="1:10">
      <c r="A4300" t="e">
        <f t="shared" si="135"/>
        <v>#REF!</v>
      </c>
      <c r="B4300">
        <f>IF(AND('Tracker&amp;Invoice'!A4346&lt;&gt;"",'Tracker&amp;Invoice'!A4346&lt;&gt;"ITEM",'Tracker&amp;Invoice'!A4344="ITEM"),1,0)</f>
        <v>0</v>
      </c>
      <c r="C4300" t="str">
        <f>IF(B4300=1,'Tracker&amp;Invoice'!A4346,C4299)</f>
        <v>BQ-221</v>
      </c>
      <c r="D4300" t="str">
        <f>IF(LEFT(TRIM('Tracker&amp;Invoice'!B4346),9)="INVOICE #","INVOICE",IF(TRIM('Tracker&amp;Invoice'!B4346)="Overall Completion INVOICE","OVERALL",""))</f>
        <v/>
      </c>
      <c r="E4300" t="str">
        <f>IF(D4300="INVOICE",VALUE(MID(TRIM('Tracker&amp;Invoice'!B4346),10,10)),"")</f>
        <v/>
      </c>
      <c r="F4300">
        <f>IF(B4300=1,IFERROR(LOOKUP(2,1/('Tracker&amp;Invoice'!$H4346:$AC4346&lt;&gt;""),COLUMN('Tracker&amp;Invoice'!$H4346:$AC4346)),8),F4299)</f>
        <v>14</v>
      </c>
      <c r="G4300">
        <f>IF(D4300="OVERALL",IFERROR(LOOKUP(2,1/('Tracker&amp;Invoice'!$H4346:$AC4346&lt;&gt;""),COLUMN('Tracker&amp;Invoice'!$H4346:$AC4346)),8),G4301)</f>
        <v>15</v>
      </c>
      <c r="H4300">
        <f t="shared" si="134"/>
        <v>15</v>
      </c>
      <c r="I4300" s="29">
        <f>IF(D4300="INVOICE",SUM('Tracker&amp;Invoice'!$H4346:INDEX('Tracker&amp;Invoice'!$A4346:$AC4346,1,H4300)),0)</f>
        <v>0</v>
      </c>
      <c r="J4300" s="29">
        <f>IF(D4300="OVERALL",SUM('Tracker&amp;Invoice'!$H4346:$AC4346),0)</f>
        <v>0</v>
      </c>
    </row>
    <row r="4301" spans="1:10">
      <c r="A4301" t="e">
        <f t="shared" si="135"/>
        <v>#REF!</v>
      </c>
      <c r="B4301">
        <f>IF(AND('Tracker&amp;Invoice'!A4347&lt;&gt;"",'Tracker&amp;Invoice'!A4347&lt;&gt;"ITEM",'Tracker&amp;Invoice'!A4345="ITEM"),1,0)</f>
        <v>0</v>
      </c>
      <c r="C4301" t="str">
        <f>IF(B4301=1,'Tracker&amp;Invoice'!A4347,C4300)</f>
        <v>BQ-221</v>
      </c>
      <c r="D4301" t="str">
        <f>IF(LEFT(TRIM('Tracker&amp;Invoice'!B4347),9)="INVOICE #","INVOICE",IF(TRIM('Tracker&amp;Invoice'!B4347)="Overall Completion INVOICE","OVERALL",""))</f>
        <v/>
      </c>
      <c r="E4301" t="str">
        <f>IF(D4301="INVOICE",VALUE(MID(TRIM('Tracker&amp;Invoice'!B4347),10,10)),"")</f>
        <v/>
      </c>
      <c r="F4301">
        <f>IF(B4301=1,IFERROR(LOOKUP(2,1/('Tracker&amp;Invoice'!$H4347:$AC4347&lt;&gt;""),COLUMN('Tracker&amp;Invoice'!$H4347:$AC4347)),8),F4300)</f>
        <v>14</v>
      </c>
      <c r="G4301">
        <f>IF(D4301="OVERALL",IFERROR(LOOKUP(2,1/('Tracker&amp;Invoice'!$H4347:$AC4347&lt;&gt;""),COLUMN('Tracker&amp;Invoice'!$H4347:$AC4347)),8),G4302)</f>
        <v>15</v>
      </c>
      <c r="H4301">
        <f t="shared" si="134"/>
        <v>15</v>
      </c>
      <c r="I4301" s="29">
        <f>IF(D4301="INVOICE",SUM('Tracker&amp;Invoice'!$H4347:INDEX('Tracker&amp;Invoice'!$A4347:$AC4347,1,H4301)),0)</f>
        <v>0</v>
      </c>
      <c r="J4301" s="29">
        <f>IF(D4301="OVERALL",SUM('Tracker&amp;Invoice'!$H4347:$AC4347),0)</f>
        <v>0</v>
      </c>
    </row>
    <row r="4302" spans="1:10">
      <c r="A4302" t="e">
        <f t="shared" si="135"/>
        <v>#REF!</v>
      </c>
      <c r="B4302">
        <f>IF(AND('Tracker&amp;Invoice'!A4348&lt;&gt;"",'Tracker&amp;Invoice'!A4348&lt;&gt;"ITEM",'Tracker&amp;Invoice'!A4346="ITEM"),1,0)</f>
        <v>0</v>
      </c>
      <c r="C4302" t="str">
        <f>IF(B4302=1,'Tracker&amp;Invoice'!A4348,C4301)</f>
        <v>BQ-221</v>
      </c>
      <c r="D4302" t="str">
        <f>IF(LEFT(TRIM('Tracker&amp;Invoice'!B4348),9)="INVOICE #","INVOICE",IF(TRIM('Tracker&amp;Invoice'!B4348)="Overall Completion INVOICE","OVERALL",""))</f>
        <v>INVOICE</v>
      </c>
      <c r="E4302">
        <f>IF(D4302="INVOICE",VALUE(MID(TRIM('Tracker&amp;Invoice'!B4348),10,10)),"")</f>
        <v>10</v>
      </c>
      <c r="F4302">
        <f>IF(B4302=1,IFERROR(LOOKUP(2,1/('Tracker&amp;Invoice'!$H4348:$AC4348&lt;&gt;""),COLUMN('Tracker&amp;Invoice'!$H4348:$AC4348)),8),F4301)</f>
        <v>14</v>
      </c>
      <c r="G4302">
        <f>IF(D4302="OVERALL",IFERROR(LOOKUP(2,1/('Tracker&amp;Invoice'!$H4348:$AC4348&lt;&gt;""),COLUMN('Tracker&amp;Invoice'!$H4348:$AC4348)),8),G4303)</f>
        <v>15</v>
      </c>
      <c r="H4302">
        <f t="shared" si="134"/>
        <v>15</v>
      </c>
      <c r="I4302" s="29">
        <f>IF(D4302="INVOICE",SUM('Tracker&amp;Invoice'!$H4348:INDEX('Tracker&amp;Invoice'!$A4348:$AC4348,1,H4302)),0)</f>
        <v>106400</v>
      </c>
      <c r="J4302" s="29">
        <f>IF(D4302="OVERALL",SUM('Tracker&amp;Invoice'!$H4348:$AC4348),0)</f>
        <v>0</v>
      </c>
    </row>
    <row r="4303" spans="1:10">
      <c r="A4303" t="e">
        <f t="shared" si="135"/>
        <v>#REF!</v>
      </c>
      <c r="B4303">
        <f>IF(AND('Tracker&amp;Invoice'!A4349&lt;&gt;"",'Tracker&amp;Invoice'!A4349&lt;&gt;"ITEM",'Tracker&amp;Invoice'!A4347="ITEM"),1,0)</f>
        <v>0</v>
      </c>
      <c r="C4303" t="str">
        <f>IF(B4303=1,'Tracker&amp;Invoice'!A4349,C4302)</f>
        <v>BQ-221</v>
      </c>
      <c r="D4303" t="str">
        <f>IF(LEFT(TRIM('Tracker&amp;Invoice'!B4349),9)="INVOICE #","INVOICE",IF(TRIM('Tracker&amp;Invoice'!B4349)="Overall Completion INVOICE","OVERALL",""))</f>
        <v/>
      </c>
      <c r="E4303" t="str">
        <f>IF(D4303="INVOICE",VALUE(MID(TRIM('Tracker&amp;Invoice'!B4349),10,10)),"")</f>
        <v/>
      </c>
      <c r="F4303">
        <f>IF(B4303=1,IFERROR(LOOKUP(2,1/('Tracker&amp;Invoice'!$H4349:$AC4349&lt;&gt;""),COLUMN('Tracker&amp;Invoice'!$H4349:$AC4349)),8),F4302)</f>
        <v>14</v>
      </c>
      <c r="G4303">
        <f>IF(D4303="OVERALL",IFERROR(LOOKUP(2,1/('Tracker&amp;Invoice'!$H4349:$AC4349&lt;&gt;""),COLUMN('Tracker&amp;Invoice'!$H4349:$AC4349)),8),G4304)</f>
        <v>15</v>
      </c>
      <c r="H4303">
        <f t="shared" si="134"/>
        <v>15</v>
      </c>
      <c r="I4303" s="29">
        <f>IF(D4303="INVOICE",SUM('Tracker&amp;Invoice'!$H4349:INDEX('Tracker&amp;Invoice'!$A4349:$AC4349,1,H4303)),0)</f>
        <v>0</v>
      </c>
      <c r="J4303" s="29">
        <f>IF(D4303="OVERALL",SUM('Tracker&amp;Invoice'!$H4349:$AC4349),0)</f>
        <v>0</v>
      </c>
    </row>
    <row r="4304" spans="1:10">
      <c r="A4304" t="e">
        <f t="shared" si="135"/>
        <v>#REF!</v>
      </c>
      <c r="B4304">
        <f>IF(AND('Tracker&amp;Invoice'!A4350&lt;&gt;"",'Tracker&amp;Invoice'!A4350&lt;&gt;"ITEM",'Tracker&amp;Invoice'!A4348="ITEM"),1,0)</f>
        <v>0</v>
      </c>
      <c r="C4304" t="str">
        <f>IF(B4304=1,'Tracker&amp;Invoice'!A4350,C4303)</f>
        <v>BQ-221</v>
      </c>
      <c r="D4304" t="str">
        <f>IF(LEFT(TRIM('Tracker&amp;Invoice'!B4350),9)="INVOICE #","INVOICE",IF(TRIM('Tracker&amp;Invoice'!B4350)="Overall Completion INVOICE","OVERALL",""))</f>
        <v/>
      </c>
      <c r="E4304" t="str">
        <f>IF(D4304="INVOICE",VALUE(MID(TRIM('Tracker&amp;Invoice'!B4350),10,10)),"")</f>
        <v/>
      </c>
      <c r="F4304">
        <f>IF(B4304=1,IFERROR(LOOKUP(2,1/('Tracker&amp;Invoice'!$H4350:$AC4350&lt;&gt;""),COLUMN('Tracker&amp;Invoice'!$H4350:$AC4350)),8),F4303)</f>
        <v>14</v>
      </c>
      <c r="G4304">
        <f>IF(D4304="OVERALL",IFERROR(LOOKUP(2,1/('Tracker&amp;Invoice'!$H4350:$AC4350&lt;&gt;""),COLUMN('Tracker&amp;Invoice'!$H4350:$AC4350)),8),G4305)</f>
        <v>15</v>
      </c>
      <c r="H4304">
        <f t="shared" si="134"/>
        <v>15</v>
      </c>
      <c r="I4304" s="29">
        <f>IF(D4304="INVOICE",SUM('Tracker&amp;Invoice'!$H4350:INDEX('Tracker&amp;Invoice'!$A4350:$AC4350,1,H4304)),0)</f>
        <v>0</v>
      </c>
      <c r="J4304" s="29">
        <f>IF(D4304="OVERALL",SUM('Tracker&amp;Invoice'!$H4350:$AC4350),0)</f>
        <v>0</v>
      </c>
    </row>
    <row r="4305" spans="1:10">
      <c r="A4305" t="e">
        <f t="shared" si="135"/>
        <v>#REF!</v>
      </c>
      <c r="B4305">
        <f>IF(AND('Tracker&amp;Invoice'!A4351&lt;&gt;"",'Tracker&amp;Invoice'!A4351&lt;&gt;"ITEM",'Tracker&amp;Invoice'!A4349="ITEM"),1,0)</f>
        <v>0</v>
      </c>
      <c r="C4305" t="str">
        <f>IF(B4305=1,'Tracker&amp;Invoice'!A4351,C4304)</f>
        <v>BQ-221</v>
      </c>
      <c r="D4305" t="str">
        <f>IF(LEFT(TRIM('Tracker&amp;Invoice'!B4351),9)="INVOICE #","INVOICE",IF(TRIM('Tracker&amp;Invoice'!B4351)="Overall Completion INVOICE","OVERALL",""))</f>
        <v/>
      </c>
      <c r="E4305" t="str">
        <f>IF(D4305="INVOICE",VALUE(MID(TRIM('Tracker&amp;Invoice'!B4351),10,10)),"")</f>
        <v/>
      </c>
      <c r="F4305">
        <f>IF(B4305=1,IFERROR(LOOKUP(2,1/('Tracker&amp;Invoice'!$H4351:$AC4351&lt;&gt;""),COLUMN('Tracker&amp;Invoice'!$H4351:$AC4351)),8),F4304)</f>
        <v>14</v>
      </c>
      <c r="G4305">
        <f>IF(D4305="OVERALL",IFERROR(LOOKUP(2,1/('Tracker&amp;Invoice'!$H4351:$AC4351&lt;&gt;""),COLUMN('Tracker&amp;Invoice'!$H4351:$AC4351)),8),G4306)</f>
        <v>15</v>
      </c>
      <c r="H4305">
        <f t="shared" si="134"/>
        <v>15</v>
      </c>
      <c r="I4305" s="29">
        <f>IF(D4305="INVOICE",SUM('Tracker&amp;Invoice'!$H4351:INDEX('Tracker&amp;Invoice'!$A4351:$AC4351,1,H4305)),0)</f>
        <v>0</v>
      </c>
      <c r="J4305" s="29">
        <f>IF(D4305="OVERALL",SUM('Tracker&amp;Invoice'!$H4351:$AC4351),0)</f>
        <v>0</v>
      </c>
    </row>
    <row r="4306" spans="1:10">
      <c r="A4306" t="e">
        <f t="shared" si="135"/>
        <v>#REF!</v>
      </c>
      <c r="B4306">
        <f>IF(AND('Tracker&amp;Invoice'!A4352&lt;&gt;"",'Tracker&amp;Invoice'!A4352&lt;&gt;"ITEM",'Tracker&amp;Invoice'!A4350="ITEM"),1,0)</f>
        <v>0</v>
      </c>
      <c r="C4306" t="str">
        <f>IF(B4306=1,'Tracker&amp;Invoice'!A4352,C4305)</f>
        <v>BQ-221</v>
      </c>
      <c r="D4306" t="str">
        <f>IF(LEFT(TRIM('Tracker&amp;Invoice'!B4352),9)="INVOICE #","INVOICE",IF(TRIM('Tracker&amp;Invoice'!B4352)="Overall Completion INVOICE","OVERALL",""))</f>
        <v/>
      </c>
      <c r="E4306" t="str">
        <f>IF(D4306="INVOICE",VALUE(MID(TRIM('Tracker&amp;Invoice'!B4352),10,10)),"")</f>
        <v/>
      </c>
      <c r="F4306">
        <f>IF(B4306=1,IFERROR(LOOKUP(2,1/('Tracker&amp;Invoice'!$H4352:$AC4352&lt;&gt;""),COLUMN('Tracker&amp;Invoice'!$H4352:$AC4352)),8),F4305)</f>
        <v>14</v>
      </c>
      <c r="G4306">
        <f>IF(D4306="OVERALL",IFERROR(LOOKUP(2,1/('Tracker&amp;Invoice'!$H4352:$AC4352&lt;&gt;""),COLUMN('Tracker&amp;Invoice'!$H4352:$AC4352)),8),G4307)</f>
        <v>15</v>
      </c>
      <c r="H4306">
        <f t="shared" si="134"/>
        <v>15</v>
      </c>
      <c r="I4306" s="29">
        <f>IF(D4306="INVOICE",SUM('Tracker&amp;Invoice'!$H4352:INDEX('Tracker&amp;Invoice'!$A4352:$AC4352,1,H4306)),0)</f>
        <v>0</v>
      </c>
      <c r="J4306" s="29">
        <f>IF(D4306="OVERALL",SUM('Tracker&amp;Invoice'!$H4352:$AC4352),0)</f>
        <v>0</v>
      </c>
    </row>
    <row r="4307" spans="1:10">
      <c r="A4307" t="e">
        <f t="shared" si="135"/>
        <v>#REF!</v>
      </c>
      <c r="B4307">
        <f>IF(AND('Tracker&amp;Invoice'!A4353&lt;&gt;"",'Tracker&amp;Invoice'!A4353&lt;&gt;"ITEM",'Tracker&amp;Invoice'!A4351="ITEM"),1,0)</f>
        <v>0</v>
      </c>
      <c r="C4307" t="str">
        <f>IF(B4307=1,'Tracker&amp;Invoice'!A4353,C4306)</f>
        <v>BQ-221</v>
      </c>
      <c r="D4307" t="str">
        <f>IF(LEFT(TRIM('Tracker&amp;Invoice'!B4353),9)="INVOICE #","INVOICE",IF(TRIM('Tracker&amp;Invoice'!B4353)="Overall Completion INVOICE","OVERALL",""))</f>
        <v/>
      </c>
      <c r="E4307" t="str">
        <f>IF(D4307="INVOICE",VALUE(MID(TRIM('Tracker&amp;Invoice'!B4353),10,10)),"")</f>
        <v/>
      </c>
      <c r="F4307">
        <f>IF(B4307=1,IFERROR(LOOKUP(2,1/('Tracker&amp;Invoice'!$H4353:$AC4353&lt;&gt;""),COLUMN('Tracker&amp;Invoice'!$H4353:$AC4353)),8),F4306)</f>
        <v>14</v>
      </c>
      <c r="G4307">
        <f>IF(D4307="OVERALL",IFERROR(LOOKUP(2,1/('Tracker&amp;Invoice'!$H4353:$AC4353&lt;&gt;""),COLUMN('Tracker&amp;Invoice'!$H4353:$AC4353)),8),G4308)</f>
        <v>15</v>
      </c>
      <c r="H4307">
        <f t="shared" si="134"/>
        <v>15</v>
      </c>
      <c r="I4307" s="29">
        <f>IF(D4307="INVOICE",SUM('Tracker&amp;Invoice'!$H4353:INDEX('Tracker&amp;Invoice'!$A4353:$AC4353,1,H4307)),0)</f>
        <v>0</v>
      </c>
      <c r="J4307" s="29">
        <f>IF(D4307="OVERALL",SUM('Tracker&amp;Invoice'!$H4353:$AC4353),0)</f>
        <v>0</v>
      </c>
    </row>
    <row r="4308" spans="1:10">
      <c r="A4308" t="e">
        <f t="shared" si="135"/>
        <v>#REF!</v>
      </c>
      <c r="B4308">
        <f>IF(AND('Tracker&amp;Invoice'!A4354&lt;&gt;"",'Tracker&amp;Invoice'!A4354&lt;&gt;"ITEM",'Tracker&amp;Invoice'!A4352="ITEM"),1,0)</f>
        <v>0</v>
      </c>
      <c r="C4308" t="str">
        <f>IF(B4308=1,'Tracker&amp;Invoice'!A4354,C4307)</f>
        <v>BQ-221</v>
      </c>
      <c r="D4308" t="str">
        <f>IF(LEFT(TRIM('Tracker&amp;Invoice'!B4354),9)="INVOICE #","INVOICE",IF(TRIM('Tracker&amp;Invoice'!B4354)="Overall Completion INVOICE","OVERALL",""))</f>
        <v>OVERALL</v>
      </c>
      <c r="E4308" t="str">
        <f>IF(D4308="INVOICE",VALUE(MID(TRIM('Tracker&amp;Invoice'!B4354),10,10)),"")</f>
        <v/>
      </c>
      <c r="F4308">
        <f>IF(B4308=1,IFERROR(LOOKUP(2,1/('Tracker&amp;Invoice'!$H4354:$AC4354&lt;&gt;""),COLUMN('Tracker&amp;Invoice'!$H4354:$AC4354)),8),F4307)</f>
        <v>14</v>
      </c>
      <c r="G4308">
        <f>IF(D4308="OVERALL",IFERROR(LOOKUP(2,1/('Tracker&amp;Invoice'!$H4354:$AC4354&lt;&gt;""),COLUMN('Tracker&amp;Invoice'!$H4354:$AC4354)),8),G4309)</f>
        <v>15</v>
      </c>
      <c r="H4308">
        <f t="shared" si="134"/>
        <v>15</v>
      </c>
      <c r="I4308" s="29">
        <f>IF(D4308="INVOICE",SUM('Tracker&amp;Invoice'!$H4354:INDEX('Tracker&amp;Invoice'!$A4354:$AC4354,1,H4308)),0)</f>
        <v>0</v>
      </c>
      <c r="J4308" s="29">
        <f>IF(D4308="OVERALL",SUM('Tracker&amp;Invoice'!$H4354:$AC4354),0)</f>
        <v>106400</v>
      </c>
    </row>
    <row r="4309" spans="1:10">
      <c r="A4309" t="e">
        <f t="shared" si="135"/>
        <v>#REF!</v>
      </c>
      <c r="B4309">
        <f>IF(AND('Tracker&amp;Invoice'!A4355&lt;&gt;"",'Tracker&amp;Invoice'!A4355&lt;&gt;"ITEM",'Tracker&amp;Invoice'!A4353="ITEM"),1,0)</f>
        <v>0</v>
      </c>
      <c r="C4309" t="str">
        <f>IF(B4309=1,'Tracker&amp;Invoice'!A4355,C4308)</f>
        <v>BQ-221</v>
      </c>
      <c r="D4309" t="str">
        <f>IF(LEFT(TRIM('Tracker&amp;Invoice'!B4355),9)="INVOICE #","INVOICE",IF(TRIM('Tracker&amp;Invoice'!B4355)="Overall Completion INVOICE","OVERALL",""))</f>
        <v/>
      </c>
      <c r="E4309" t="str">
        <f>IF(D4309="INVOICE",VALUE(MID(TRIM('Tracker&amp;Invoice'!B4355),10,10)),"")</f>
        <v/>
      </c>
      <c r="F4309">
        <f>IF(B4309=1,IFERROR(LOOKUP(2,1/('Tracker&amp;Invoice'!$H4355:$AC4355&lt;&gt;""),COLUMN('Tracker&amp;Invoice'!$H4355:$AC4355)),8),F4308)</f>
        <v>14</v>
      </c>
      <c r="G4309">
        <f>IF(D4309="OVERALL",IFERROR(LOOKUP(2,1/('Tracker&amp;Invoice'!$H4355:$AC4355&lt;&gt;""),COLUMN('Tracker&amp;Invoice'!$H4355:$AC4355)),8),G4310)</f>
        <v>15</v>
      </c>
      <c r="H4309">
        <f t="shared" si="134"/>
        <v>15</v>
      </c>
      <c r="I4309" s="29">
        <f>IF(D4309="INVOICE",SUM('Tracker&amp;Invoice'!$H4355:INDEX('Tracker&amp;Invoice'!$A4355:$AC4355,1,H4309)),0)</f>
        <v>0</v>
      </c>
      <c r="J4309" s="29">
        <f>IF(D4309="OVERALL",SUM('Tracker&amp;Invoice'!$H4355:$AC4355),0)</f>
        <v>0</v>
      </c>
    </row>
    <row r="4310" spans="1:10">
      <c r="A4310" t="e">
        <f t="shared" si="135"/>
        <v>#REF!</v>
      </c>
      <c r="B4310">
        <f>IF(AND('Tracker&amp;Invoice'!A4356&lt;&gt;"",'Tracker&amp;Invoice'!A4356&lt;&gt;"ITEM",'Tracker&amp;Invoice'!A4354="ITEM"),1,0)</f>
        <v>0</v>
      </c>
      <c r="C4310" t="str">
        <f>IF(B4310=1,'Tracker&amp;Invoice'!A4356,C4309)</f>
        <v>BQ-221</v>
      </c>
      <c r="D4310" t="str">
        <f>IF(LEFT(TRIM('Tracker&amp;Invoice'!B4356),9)="INVOICE #","INVOICE",IF(TRIM('Tracker&amp;Invoice'!B4356)="Overall Completion INVOICE","OVERALL",""))</f>
        <v/>
      </c>
      <c r="E4310" t="str">
        <f>IF(D4310="INVOICE",VALUE(MID(TRIM('Tracker&amp;Invoice'!B4356),10,10)),"")</f>
        <v/>
      </c>
      <c r="F4310">
        <f>IF(B4310=1,IFERROR(LOOKUP(2,1/('Tracker&amp;Invoice'!$H4356:$AC4356&lt;&gt;""),COLUMN('Tracker&amp;Invoice'!$H4356:$AC4356)),8),F4309)</f>
        <v>14</v>
      </c>
      <c r="G4310">
        <f>IF(D4310="OVERALL",IFERROR(LOOKUP(2,1/('Tracker&amp;Invoice'!$H4356:$AC4356&lt;&gt;""),COLUMN('Tracker&amp;Invoice'!$H4356:$AC4356)),8),G4311)</f>
        <v>15</v>
      </c>
      <c r="H4310">
        <f t="shared" si="134"/>
        <v>15</v>
      </c>
      <c r="I4310" s="29">
        <f>IF(D4310="INVOICE",SUM('Tracker&amp;Invoice'!$H4356:INDEX('Tracker&amp;Invoice'!$A4356:$AC4356,1,H4310)),0)</f>
        <v>0</v>
      </c>
      <c r="J4310" s="29">
        <f>IF(D4310="OVERALL",SUM('Tracker&amp;Invoice'!$H4356:$AC4356),0)</f>
        <v>0</v>
      </c>
    </row>
    <row r="4311" spans="1:10">
      <c r="A4311" t="e">
        <f t="shared" si="135"/>
        <v>#REF!</v>
      </c>
      <c r="B4311">
        <f>IF(AND('Tracker&amp;Invoice'!A4357&lt;&gt;"",'Tracker&amp;Invoice'!A4357&lt;&gt;"ITEM",'Tracker&amp;Invoice'!A4355="ITEM"),1,0)</f>
        <v>0</v>
      </c>
      <c r="C4311" t="str">
        <f>IF(B4311=1,'Tracker&amp;Invoice'!A4357,C4310)</f>
        <v>BQ-221</v>
      </c>
      <c r="D4311" t="str">
        <f>IF(LEFT(TRIM('Tracker&amp;Invoice'!B4357),9)="INVOICE #","INVOICE",IF(TRIM('Tracker&amp;Invoice'!B4357)="Overall Completion INVOICE","OVERALL",""))</f>
        <v/>
      </c>
      <c r="E4311" t="str">
        <f>IF(D4311="INVOICE",VALUE(MID(TRIM('Tracker&amp;Invoice'!B4357),10,10)),"")</f>
        <v/>
      </c>
      <c r="F4311">
        <f>IF(B4311=1,IFERROR(LOOKUP(2,1/('Tracker&amp;Invoice'!$H4357:$AC4357&lt;&gt;""),COLUMN('Tracker&amp;Invoice'!$H4357:$AC4357)),8),F4310)</f>
        <v>14</v>
      </c>
      <c r="G4311">
        <f>IF(D4311="OVERALL",IFERROR(LOOKUP(2,1/('Tracker&amp;Invoice'!$H4357:$AC4357&lt;&gt;""),COLUMN('Tracker&amp;Invoice'!$H4357:$AC4357)),8),G4312)</f>
        <v>15</v>
      </c>
      <c r="H4311">
        <f t="shared" si="134"/>
        <v>15</v>
      </c>
      <c r="I4311" s="29">
        <f>IF(D4311="INVOICE",SUM('Tracker&amp;Invoice'!$H4357:INDEX('Tracker&amp;Invoice'!$A4357:$AC4357,1,H4311)),0)</f>
        <v>0</v>
      </c>
      <c r="J4311" s="29">
        <f>IF(D4311="OVERALL",SUM('Tracker&amp;Invoice'!$H4357:$AC4357),0)</f>
        <v>0</v>
      </c>
    </row>
    <row r="4312" spans="1:10">
      <c r="A4312" t="e">
        <f t="shared" si="135"/>
        <v>#REF!</v>
      </c>
      <c r="B4312">
        <f>IF(AND('Tracker&amp;Invoice'!A4358&lt;&gt;"",'Tracker&amp;Invoice'!A4358&lt;&gt;"ITEM",'Tracker&amp;Invoice'!A4356="ITEM"),1,0)</f>
        <v>0</v>
      </c>
      <c r="C4312" t="str">
        <f>IF(B4312=1,'Tracker&amp;Invoice'!A4358,C4311)</f>
        <v>BQ-221</v>
      </c>
      <c r="D4312" t="str">
        <f>IF(LEFT(TRIM('Tracker&amp;Invoice'!B4358),9)="INVOICE #","INVOICE",IF(TRIM('Tracker&amp;Invoice'!B4358)="Overall Completion INVOICE","OVERALL",""))</f>
        <v/>
      </c>
      <c r="E4312" t="str">
        <f>IF(D4312="INVOICE",VALUE(MID(TRIM('Tracker&amp;Invoice'!B4358),10,10)),"")</f>
        <v/>
      </c>
      <c r="F4312">
        <f>IF(B4312=1,IFERROR(LOOKUP(2,1/('Tracker&amp;Invoice'!$H4358:$AC4358&lt;&gt;""),COLUMN('Tracker&amp;Invoice'!$H4358:$AC4358)),8),F4311)</f>
        <v>14</v>
      </c>
      <c r="G4312">
        <f>IF(D4312="OVERALL",IFERROR(LOOKUP(2,1/('Tracker&amp;Invoice'!$H4358:$AC4358&lt;&gt;""),COLUMN('Tracker&amp;Invoice'!$H4358:$AC4358)),8),G4313)</f>
        <v>15</v>
      </c>
      <c r="H4312">
        <f t="shared" si="134"/>
        <v>15</v>
      </c>
      <c r="I4312" s="29">
        <f>IF(D4312="INVOICE",SUM('Tracker&amp;Invoice'!$H4358:INDEX('Tracker&amp;Invoice'!$A4358:$AC4358,1,H4312)),0)</f>
        <v>0</v>
      </c>
      <c r="J4312" s="29">
        <f>IF(D4312="OVERALL",SUM('Tracker&amp;Invoice'!$H4358:$AC4358),0)</f>
        <v>0</v>
      </c>
    </row>
    <row r="4313" spans="1:10">
      <c r="A4313" t="e">
        <f t="shared" si="135"/>
        <v>#REF!</v>
      </c>
      <c r="B4313">
        <f>IF(AND('Tracker&amp;Invoice'!A4359&lt;&gt;"",'Tracker&amp;Invoice'!A4359&lt;&gt;"ITEM",'Tracker&amp;Invoice'!A4357="ITEM"),1,0)</f>
        <v>0</v>
      </c>
      <c r="C4313" t="str">
        <f>IF(B4313=1,'Tracker&amp;Invoice'!A4359,C4312)</f>
        <v>BQ-221</v>
      </c>
      <c r="D4313" t="str">
        <f>IF(LEFT(TRIM('Tracker&amp;Invoice'!B4359),9)="INVOICE #","INVOICE",IF(TRIM('Tracker&amp;Invoice'!B4359)="Overall Completion INVOICE","OVERALL",""))</f>
        <v/>
      </c>
      <c r="E4313" t="str">
        <f>IF(D4313="INVOICE",VALUE(MID(TRIM('Tracker&amp;Invoice'!B4359),10,10)),"")</f>
        <v/>
      </c>
      <c r="F4313">
        <f>IF(B4313=1,IFERROR(LOOKUP(2,1/('Tracker&amp;Invoice'!$H4359:$AC4359&lt;&gt;""),COLUMN('Tracker&amp;Invoice'!$H4359:$AC4359)),8),F4312)</f>
        <v>14</v>
      </c>
      <c r="G4313">
        <f>IF(D4313="OVERALL",IFERROR(LOOKUP(2,1/('Tracker&amp;Invoice'!$H4359:$AC4359&lt;&gt;""),COLUMN('Tracker&amp;Invoice'!$H4359:$AC4359)),8),G4314)</f>
        <v>15</v>
      </c>
      <c r="H4313">
        <f t="shared" si="134"/>
        <v>15</v>
      </c>
      <c r="I4313" s="29">
        <f>IF(D4313="INVOICE",SUM('Tracker&amp;Invoice'!$H4359:INDEX('Tracker&amp;Invoice'!$A4359:$AC4359,1,H4313)),0)</f>
        <v>0</v>
      </c>
      <c r="J4313" s="29">
        <f>IF(D4313="OVERALL",SUM('Tracker&amp;Invoice'!$H4359:$AC4359),0)</f>
        <v>0</v>
      </c>
    </row>
    <row r="4314" spans="1:10">
      <c r="A4314" t="e">
        <f t="shared" si="135"/>
        <v>#REF!</v>
      </c>
      <c r="B4314">
        <f>IF(AND('Tracker&amp;Invoice'!A4360&lt;&gt;"",'Tracker&amp;Invoice'!A4360&lt;&gt;"ITEM",'Tracker&amp;Invoice'!A4358="ITEM"),1,0)</f>
        <v>0</v>
      </c>
      <c r="C4314" t="str">
        <f>IF(B4314=1,'Tracker&amp;Invoice'!A4360,C4313)</f>
        <v>BQ-221</v>
      </c>
      <c r="D4314" t="str">
        <f>IF(LEFT(TRIM('Tracker&amp;Invoice'!B4360),9)="INVOICE #","INVOICE",IF(TRIM('Tracker&amp;Invoice'!B4360)="Overall Completion INVOICE","OVERALL",""))</f>
        <v/>
      </c>
      <c r="E4314" t="str">
        <f>IF(D4314="INVOICE",VALUE(MID(TRIM('Tracker&amp;Invoice'!B4360),10,10)),"")</f>
        <v/>
      </c>
      <c r="F4314">
        <f>IF(B4314=1,IFERROR(LOOKUP(2,1/('Tracker&amp;Invoice'!$H4360:$AC4360&lt;&gt;""),COLUMN('Tracker&amp;Invoice'!$H4360:$AC4360)),8),F4313)</f>
        <v>14</v>
      </c>
      <c r="G4314">
        <f>IF(D4314="OVERALL",IFERROR(LOOKUP(2,1/('Tracker&amp;Invoice'!$H4360:$AC4360&lt;&gt;""),COLUMN('Tracker&amp;Invoice'!$H4360:$AC4360)),8),G4315)</f>
        <v>15</v>
      </c>
      <c r="H4314">
        <f t="shared" si="134"/>
        <v>15</v>
      </c>
      <c r="I4314" s="29">
        <f>IF(D4314="INVOICE",SUM('Tracker&amp;Invoice'!$H4360:INDEX('Tracker&amp;Invoice'!$A4360:$AC4360,1,H4314)),0)</f>
        <v>0</v>
      </c>
      <c r="J4314" s="29">
        <f>IF(D4314="OVERALL",SUM('Tracker&amp;Invoice'!$H4360:$AC4360),0)</f>
        <v>0</v>
      </c>
    </row>
    <row r="4315" spans="1:10">
      <c r="A4315" t="e">
        <f t="shared" si="135"/>
        <v>#REF!</v>
      </c>
      <c r="B4315">
        <f>IF(AND('Tracker&amp;Invoice'!A4361&lt;&gt;"",'Tracker&amp;Invoice'!A4361&lt;&gt;"ITEM",'Tracker&amp;Invoice'!A4359="ITEM"),1,0)</f>
        <v>0</v>
      </c>
      <c r="C4315" t="str">
        <f>IF(B4315=1,'Tracker&amp;Invoice'!A4361,C4314)</f>
        <v>BQ-221</v>
      </c>
      <c r="D4315" t="str">
        <f>IF(LEFT(TRIM('Tracker&amp;Invoice'!B4361),9)="INVOICE #","INVOICE",IF(TRIM('Tracker&amp;Invoice'!B4361)="Overall Completion INVOICE","OVERALL",""))</f>
        <v/>
      </c>
      <c r="E4315" t="str">
        <f>IF(D4315="INVOICE",VALUE(MID(TRIM('Tracker&amp;Invoice'!B4361),10,10)),"")</f>
        <v/>
      </c>
      <c r="F4315">
        <f>IF(B4315=1,IFERROR(LOOKUP(2,1/('Tracker&amp;Invoice'!$H4361:$AC4361&lt;&gt;""),COLUMN('Tracker&amp;Invoice'!$H4361:$AC4361)),8),F4314)</f>
        <v>14</v>
      </c>
      <c r="G4315">
        <f>IF(D4315="OVERALL",IFERROR(LOOKUP(2,1/('Tracker&amp;Invoice'!$H4361:$AC4361&lt;&gt;""),COLUMN('Tracker&amp;Invoice'!$H4361:$AC4361)),8),G4316)</f>
        <v>15</v>
      </c>
      <c r="H4315">
        <f t="shared" si="134"/>
        <v>15</v>
      </c>
      <c r="I4315" s="29">
        <f>IF(D4315="INVOICE",SUM('Tracker&amp;Invoice'!$H4361:INDEX('Tracker&amp;Invoice'!$A4361:$AC4361,1,H4315)),0)</f>
        <v>0</v>
      </c>
      <c r="J4315" s="29">
        <f>IF(D4315="OVERALL",SUM('Tracker&amp;Invoice'!$H4361:$AC4361),0)</f>
        <v>0</v>
      </c>
    </row>
    <row r="4316" spans="1:10">
      <c r="A4316" t="e">
        <f t="shared" si="135"/>
        <v>#REF!</v>
      </c>
      <c r="B4316">
        <f>IF(AND('Tracker&amp;Invoice'!A4362&lt;&gt;"",'Tracker&amp;Invoice'!A4362&lt;&gt;"ITEM",'Tracker&amp;Invoice'!A4360="ITEM"),1,0)</f>
        <v>0</v>
      </c>
      <c r="C4316" t="str">
        <f>IF(B4316=1,'Tracker&amp;Invoice'!A4362,C4315)</f>
        <v>BQ-221</v>
      </c>
      <c r="D4316" t="str">
        <f>IF(LEFT(TRIM('Tracker&amp;Invoice'!B4362),9)="INVOICE #","INVOICE",IF(TRIM('Tracker&amp;Invoice'!B4362)="Overall Completion INVOICE","OVERALL",""))</f>
        <v/>
      </c>
      <c r="E4316" t="str">
        <f>IF(D4316="INVOICE",VALUE(MID(TRIM('Tracker&amp;Invoice'!B4362),10,10)),"")</f>
        <v/>
      </c>
      <c r="F4316">
        <f>IF(B4316=1,IFERROR(LOOKUP(2,1/('Tracker&amp;Invoice'!$H4362:$AC4362&lt;&gt;""),COLUMN('Tracker&amp;Invoice'!$H4362:$AC4362)),8),F4315)</f>
        <v>14</v>
      </c>
      <c r="G4316">
        <f>IF(D4316="OVERALL",IFERROR(LOOKUP(2,1/('Tracker&amp;Invoice'!$H4362:$AC4362&lt;&gt;""),COLUMN('Tracker&amp;Invoice'!$H4362:$AC4362)),8),G4317)</f>
        <v>15</v>
      </c>
      <c r="H4316">
        <f t="shared" si="134"/>
        <v>15</v>
      </c>
      <c r="I4316" s="29">
        <f>IF(D4316="INVOICE",SUM('Tracker&amp;Invoice'!$H4362:INDEX('Tracker&amp;Invoice'!$A4362:$AC4362,1,H4316)),0)</f>
        <v>0</v>
      </c>
      <c r="J4316" s="29">
        <f>IF(D4316="OVERALL",SUM('Tracker&amp;Invoice'!$H4362:$AC4362),0)</f>
        <v>0</v>
      </c>
    </row>
    <row r="4317" spans="1:10">
      <c r="A4317" t="e">
        <f t="shared" si="135"/>
        <v>#REF!</v>
      </c>
      <c r="B4317">
        <f>IF(AND('Tracker&amp;Invoice'!A4363&lt;&gt;"",'Tracker&amp;Invoice'!A4363&lt;&gt;"ITEM",'Tracker&amp;Invoice'!A4361="ITEM"),1,0)</f>
        <v>1</v>
      </c>
      <c r="C4317" t="str">
        <f>IF(B4317=1,'Tracker&amp;Invoice'!A4363,C4316)</f>
        <v>BQ-222</v>
      </c>
      <c r="D4317" t="str">
        <f>IF(LEFT(TRIM('Tracker&amp;Invoice'!B4363),9)="INVOICE #","INVOICE",IF(TRIM('Tracker&amp;Invoice'!B4363)="Overall Completion INVOICE","OVERALL",""))</f>
        <v/>
      </c>
      <c r="E4317" t="str">
        <f>IF(D4317="INVOICE",VALUE(MID(TRIM('Tracker&amp;Invoice'!B4363),10,10)),"")</f>
        <v/>
      </c>
      <c r="F4317">
        <f>IF(B4317=1,IFERROR(LOOKUP(2,1/('Tracker&amp;Invoice'!$H4363:$AC4363&lt;&gt;""),COLUMN('Tracker&amp;Invoice'!$H4363:$AC4363)),8),F4316)</f>
        <v>14</v>
      </c>
      <c r="G4317">
        <f>IF(D4317="OVERALL",IFERROR(LOOKUP(2,1/('Tracker&amp;Invoice'!$H4363:$AC4363&lt;&gt;""),COLUMN('Tracker&amp;Invoice'!$H4363:$AC4363)),8),G4318)</f>
        <v>15</v>
      </c>
      <c r="H4317">
        <f t="shared" si="134"/>
        <v>15</v>
      </c>
      <c r="I4317" s="29">
        <f>IF(D4317="INVOICE",SUM('Tracker&amp;Invoice'!$H4363:INDEX('Tracker&amp;Invoice'!$A4363:$AC4363,1,H4317)),0)</f>
        <v>0</v>
      </c>
      <c r="J4317" s="29">
        <f>IF(D4317="OVERALL",SUM('Tracker&amp;Invoice'!$H4363:$AC4363),0)</f>
        <v>0</v>
      </c>
    </row>
    <row r="4318" spans="1:10">
      <c r="A4318" t="e">
        <f t="shared" si="135"/>
        <v>#REF!</v>
      </c>
      <c r="B4318">
        <f>IF(AND('Tracker&amp;Invoice'!A4364&lt;&gt;"",'Tracker&amp;Invoice'!A4364&lt;&gt;"ITEM",'Tracker&amp;Invoice'!A4362="ITEM"),1,0)</f>
        <v>0</v>
      </c>
      <c r="C4318" t="str">
        <f>IF(B4318=1,'Tracker&amp;Invoice'!A4364,C4317)</f>
        <v>BQ-222</v>
      </c>
      <c r="D4318" t="str">
        <f>IF(LEFT(TRIM('Tracker&amp;Invoice'!B4364),9)="INVOICE #","INVOICE",IF(TRIM('Tracker&amp;Invoice'!B4364)="Overall Completion INVOICE","OVERALL",""))</f>
        <v/>
      </c>
      <c r="E4318" t="str">
        <f>IF(D4318="INVOICE",VALUE(MID(TRIM('Tracker&amp;Invoice'!B4364),10,10)),"")</f>
        <v/>
      </c>
      <c r="F4318">
        <f>IF(B4318=1,IFERROR(LOOKUP(2,1/('Tracker&amp;Invoice'!$H4364:$AC4364&lt;&gt;""),COLUMN('Tracker&amp;Invoice'!$H4364:$AC4364)),8),F4317)</f>
        <v>14</v>
      </c>
      <c r="G4318">
        <f>IF(D4318="OVERALL",IFERROR(LOOKUP(2,1/('Tracker&amp;Invoice'!$H4364:$AC4364&lt;&gt;""),COLUMN('Tracker&amp;Invoice'!$H4364:$AC4364)),8),G4319)</f>
        <v>15</v>
      </c>
      <c r="H4318">
        <f t="shared" si="134"/>
        <v>15</v>
      </c>
      <c r="I4318" s="29">
        <f>IF(D4318="INVOICE",SUM('Tracker&amp;Invoice'!$H4364:INDEX('Tracker&amp;Invoice'!$A4364:$AC4364,1,H4318)),0)</f>
        <v>0</v>
      </c>
      <c r="J4318" s="29">
        <f>IF(D4318="OVERALL",SUM('Tracker&amp;Invoice'!$H4364:$AC4364),0)</f>
        <v>0</v>
      </c>
    </row>
    <row r="4319" spans="1:10">
      <c r="A4319" t="e">
        <f t="shared" si="135"/>
        <v>#REF!</v>
      </c>
      <c r="B4319">
        <f>IF(AND('Tracker&amp;Invoice'!A4365&lt;&gt;"",'Tracker&amp;Invoice'!A4365&lt;&gt;"ITEM",'Tracker&amp;Invoice'!A4363="ITEM"),1,0)</f>
        <v>0</v>
      </c>
      <c r="C4319" t="str">
        <f>IF(B4319=1,'Tracker&amp;Invoice'!A4365,C4318)</f>
        <v>BQ-222</v>
      </c>
      <c r="D4319" t="str">
        <f>IF(LEFT(TRIM('Tracker&amp;Invoice'!B4365),9)="INVOICE #","INVOICE",IF(TRIM('Tracker&amp;Invoice'!B4365)="Overall Completion INVOICE","OVERALL",""))</f>
        <v/>
      </c>
      <c r="E4319" t="str">
        <f>IF(D4319="INVOICE",VALUE(MID(TRIM('Tracker&amp;Invoice'!B4365),10,10)),"")</f>
        <v/>
      </c>
      <c r="F4319">
        <f>IF(B4319=1,IFERROR(LOOKUP(2,1/('Tracker&amp;Invoice'!$H4365:$AC4365&lt;&gt;""),COLUMN('Tracker&amp;Invoice'!$H4365:$AC4365)),8),F4318)</f>
        <v>14</v>
      </c>
      <c r="G4319">
        <f>IF(D4319="OVERALL",IFERROR(LOOKUP(2,1/('Tracker&amp;Invoice'!$H4365:$AC4365&lt;&gt;""),COLUMN('Tracker&amp;Invoice'!$H4365:$AC4365)),8),G4320)</f>
        <v>15</v>
      </c>
      <c r="H4319">
        <f t="shared" si="134"/>
        <v>15</v>
      </c>
      <c r="I4319" s="29">
        <f>IF(D4319="INVOICE",SUM('Tracker&amp;Invoice'!$H4365:INDEX('Tracker&amp;Invoice'!$A4365:$AC4365,1,H4319)),0)</f>
        <v>0</v>
      </c>
      <c r="J4319" s="29">
        <f>IF(D4319="OVERALL",SUM('Tracker&amp;Invoice'!$H4365:$AC4365),0)</f>
        <v>0</v>
      </c>
    </row>
    <row r="4320" spans="1:10">
      <c r="A4320" t="e">
        <f t="shared" si="135"/>
        <v>#REF!</v>
      </c>
      <c r="B4320">
        <f>IF(AND('Tracker&amp;Invoice'!A4366&lt;&gt;"",'Tracker&amp;Invoice'!A4366&lt;&gt;"ITEM",'Tracker&amp;Invoice'!A4364="ITEM"),1,0)</f>
        <v>0</v>
      </c>
      <c r="C4320" t="str">
        <f>IF(B4320=1,'Tracker&amp;Invoice'!A4366,C4319)</f>
        <v>BQ-222</v>
      </c>
      <c r="D4320" t="str">
        <f>IF(LEFT(TRIM('Tracker&amp;Invoice'!B4366),9)="INVOICE #","INVOICE",IF(TRIM('Tracker&amp;Invoice'!B4366)="Overall Completion INVOICE","OVERALL",""))</f>
        <v>INVOICE</v>
      </c>
      <c r="E4320">
        <f>IF(D4320="INVOICE",VALUE(MID(TRIM('Tracker&amp;Invoice'!B4366),10,10)),"")</f>
        <v>21</v>
      </c>
      <c r="F4320">
        <f>IF(B4320=1,IFERROR(LOOKUP(2,1/('Tracker&amp;Invoice'!$H4366:$AC4366&lt;&gt;""),COLUMN('Tracker&amp;Invoice'!$H4366:$AC4366)),8),F4319)</f>
        <v>14</v>
      </c>
      <c r="G4320">
        <f>IF(D4320="OVERALL",IFERROR(LOOKUP(2,1/('Tracker&amp;Invoice'!$H4366:$AC4366&lt;&gt;""),COLUMN('Tracker&amp;Invoice'!$H4366:$AC4366)),8),G4321)</f>
        <v>15</v>
      </c>
      <c r="H4320">
        <f t="shared" si="134"/>
        <v>15</v>
      </c>
      <c r="I4320" s="29">
        <f>IF(D4320="INVOICE",SUM('Tracker&amp;Invoice'!$H4366:INDEX('Tracker&amp;Invoice'!$A4366:$AC4366,1,H4320)),0)</f>
        <v>92400</v>
      </c>
      <c r="J4320" s="29">
        <f>IF(D4320="OVERALL",SUM('Tracker&amp;Invoice'!$H4366:$AC4366),0)</f>
        <v>0</v>
      </c>
    </row>
    <row r="4321" spans="1:10">
      <c r="A4321" t="e">
        <f t="shared" si="135"/>
        <v>#REF!</v>
      </c>
      <c r="B4321">
        <f>IF(AND('Tracker&amp;Invoice'!A4367&lt;&gt;"",'Tracker&amp;Invoice'!A4367&lt;&gt;"ITEM",'Tracker&amp;Invoice'!A4365="ITEM"),1,0)</f>
        <v>0</v>
      </c>
      <c r="C4321" t="str">
        <f>IF(B4321=1,'Tracker&amp;Invoice'!A4367,C4320)</f>
        <v>BQ-222</v>
      </c>
      <c r="D4321" t="str">
        <f>IF(LEFT(TRIM('Tracker&amp;Invoice'!B4367),9)="INVOICE #","INVOICE",IF(TRIM('Tracker&amp;Invoice'!B4367)="Overall Completion INVOICE","OVERALL",""))</f>
        <v/>
      </c>
      <c r="E4321" t="str">
        <f>IF(D4321="INVOICE",VALUE(MID(TRIM('Tracker&amp;Invoice'!B4367),10,10)),"")</f>
        <v/>
      </c>
      <c r="F4321">
        <f>IF(B4321=1,IFERROR(LOOKUP(2,1/('Tracker&amp;Invoice'!$H4367:$AC4367&lt;&gt;""),COLUMN('Tracker&amp;Invoice'!$H4367:$AC4367)),8),F4320)</f>
        <v>14</v>
      </c>
      <c r="G4321">
        <f>IF(D4321="OVERALL",IFERROR(LOOKUP(2,1/('Tracker&amp;Invoice'!$H4367:$AC4367&lt;&gt;""),COLUMN('Tracker&amp;Invoice'!$H4367:$AC4367)),8),G4322)</f>
        <v>15</v>
      </c>
      <c r="H4321">
        <f t="shared" si="134"/>
        <v>15</v>
      </c>
      <c r="I4321" s="29">
        <f>IF(D4321="INVOICE",SUM('Tracker&amp;Invoice'!$H4367:INDEX('Tracker&amp;Invoice'!$A4367:$AC4367,1,H4321)),0)</f>
        <v>0</v>
      </c>
      <c r="J4321" s="29">
        <f>IF(D4321="OVERALL",SUM('Tracker&amp;Invoice'!$H4367:$AC4367),0)</f>
        <v>0</v>
      </c>
    </row>
    <row r="4322" spans="1:10">
      <c r="A4322" t="e">
        <f t="shared" si="135"/>
        <v>#REF!</v>
      </c>
      <c r="B4322">
        <f>IF(AND('Tracker&amp;Invoice'!A4368&lt;&gt;"",'Tracker&amp;Invoice'!A4368&lt;&gt;"ITEM",'Tracker&amp;Invoice'!A4366="ITEM"),1,0)</f>
        <v>0</v>
      </c>
      <c r="C4322" t="str">
        <f>IF(B4322=1,'Tracker&amp;Invoice'!A4368,C4321)</f>
        <v>BQ-222</v>
      </c>
      <c r="D4322" t="str">
        <f>IF(LEFT(TRIM('Tracker&amp;Invoice'!B4368),9)="INVOICE #","INVOICE",IF(TRIM('Tracker&amp;Invoice'!B4368)="Overall Completion INVOICE","OVERALL",""))</f>
        <v>INVOICE</v>
      </c>
      <c r="E4322">
        <f>IF(D4322="INVOICE",VALUE(MID(TRIM('Tracker&amp;Invoice'!B4368),10,10)),"")</f>
        <v>31</v>
      </c>
      <c r="F4322">
        <f>IF(B4322=1,IFERROR(LOOKUP(2,1/('Tracker&amp;Invoice'!$H4368:$AC4368&lt;&gt;""),COLUMN('Tracker&amp;Invoice'!$H4368:$AC4368)),8),F4321)</f>
        <v>14</v>
      </c>
      <c r="G4322">
        <f>IF(D4322="OVERALL",IFERROR(LOOKUP(2,1/('Tracker&amp;Invoice'!$H4368:$AC4368&lt;&gt;""),COLUMN('Tracker&amp;Invoice'!$H4368:$AC4368)),8),G4323)</f>
        <v>15</v>
      </c>
      <c r="H4322">
        <f t="shared" si="134"/>
        <v>15</v>
      </c>
      <c r="I4322" s="29">
        <f>IF(D4322="INVOICE",SUM('Tracker&amp;Invoice'!$H4368:INDEX('Tracker&amp;Invoice'!$A4368:$AC4368,1,H4322)),0)</f>
        <v>9240</v>
      </c>
      <c r="J4322" s="29">
        <f>IF(D4322="OVERALL",SUM('Tracker&amp;Invoice'!$H4368:$AC4368),0)</f>
        <v>0</v>
      </c>
    </row>
    <row r="4323" spans="1:10">
      <c r="A4323" t="e">
        <f t="shared" si="135"/>
        <v>#REF!</v>
      </c>
      <c r="B4323">
        <f>IF(AND('Tracker&amp;Invoice'!A4369&lt;&gt;"",'Tracker&amp;Invoice'!A4369&lt;&gt;"ITEM",'Tracker&amp;Invoice'!A4367="ITEM"),1,0)</f>
        <v>0</v>
      </c>
      <c r="C4323" t="str">
        <f>IF(B4323=1,'Tracker&amp;Invoice'!A4369,C4322)</f>
        <v>BQ-222</v>
      </c>
      <c r="D4323" t="str">
        <f>IF(LEFT(TRIM('Tracker&amp;Invoice'!B4369),9)="INVOICE #","INVOICE",IF(TRIM('Tracker&amp;Invoice'!B4369)="Overall Completion INVOICE","OVERALL",""))</f>
        <v/>
      </c>
      <c r="E4323" t="str">
        <f>IF(D4323="INVOICE",VALUE(MID(TRIM('Tracker&amp;Invoice'!B4369),10,10)),"")</f>
        <v/>
      </c>
      <c r="F4323">
        <f>IF(B4323=1,IFERROR(LOOKUP(2,1/('Tracker&amp;Invoice'!$H4369:$AC4369&lt;&gt;""),COLUMN('Tracker&amp;Invoice'!$H4369:$AC4369)),8),F4322)</f>
        <v>14</v>
      </c>
      <c r="G4323">
        <f>IF(D4323="OVERALL",IFERROR(LOOKUP(2,1/('Tracker&amp;Invoice'!$H4369:$AC4369&lt;&gt;""),COLUMN('Tracker&amp;Invoice'!$H4369:$AC4369)),8),G4324)</f>
        <v>15</v>
      </c>
      <c r="H4323">
        <f t="shared" si="134"/>
        <v>15</v>
      </c>
      <c r="I4323" s="29">
        <f>IF(D4323="INVOICE",SUM('Tracker&amp;Invoice'!$H4369:INDEX('Tracker&amp;Invoice'!$A4369:$AC4369,1,H4323)),0)</f>
        <v>0</v>
      </c>
      <c r="J4323" s="29">
        <f>IF(D4323="OVERALL",SUM('Tracker&amp;Invoice'!$H4369:$AC4369),0)</f>
        <v>0</v>
      </c>
    </row>
    <row r="4324" spans="1:10">
      <c r="A4324" t="e">
        <f t="shared" si="135"/>
        <v>#REF!</v>
      </c>
      <c r="B4324">
        <f>IF(AND('Tracker&amp;Invoice'!A4370&lt;&gt;"",'Tracker&amp;Invoice'!A4370&lt;&gt;"ITEM",'Tracker&amp;Invoice'!A4368="ITEM"),1,0)</f>
        <v>0</v>
      </c>
      <c r="C4324" t="str">
        <f>IF(B4324=1,'Tracker&amp;Invoice'!A4370,C4323)</f>
        <v>BQ-222</v>
      </c>
      <c r="D4324" t="str">
        <f>IF(LEFT(TRIM('Tracker&amp;Invoice'!B4370),9)="INVOICE #","INVOICE",IF(TRIM('Tracker&amp;Invoice'!B4370)="Overall Completion INVOICE","OVERALL",""))</f>
        <v/>
      </c>
      <c r="E4324" t="str">
        <f>IF(D4324="INVOICE",VALUE(MID(TRIM('Tracker&amp;Invoice'!B4370),10,10)),"")</f>
        <v/>
      </c>
      <c r="F4324">
        <f>IF(B4324=1,IFERROR(LOOKUP(2,1/('Tracker&amp;Invoice'!$H4370:$AC4370&lt;&gt;""),COLUMN('Tracker&amp;Invoice'!$H4370:$AC4370)),8),F4323)</f>
        <v>14</v>
      </c>
      <c r="G4324">
        <f>IF(D4324="OVERALL",IFERROR(LOOKUP(2,1/('Tracker&amp;Invoice'!$H4370:$AC4370&lt;&gt;""),COLUMN('Tracker&amp;Invoice'!$H4370:$AC4370)),8),G4325)</f>
        <v>15</v>
      </c>
      <c r="H4324">
        <f t="shared" si="134"/>
        <v>15</v>
      </c>
      <c r="I4324" s="29">
        <f>IF(D4324="INVOICE",SUM('Tracker&amp;Invoice'!$H4370:INDEX('Tracker&amp;Invoice'!$A4370:$AC4370,1,H4324)),0)</f>
        <v>0</v>
      </c>
      <c r="J4324" s="29">
        <f>IF(D4324="OVERALL",SUM('Tracker&amp;Invoice'!$H4370:$AC4370),0)</f>
        <v>0</v>
      </c>
    </row>
    <row r="4325" spans="1:10">
      <c r="A4325" t="e">
        <f t="shared" si="135"/>
        <v>#REF!</v>
      </c>
      <c r="B4325">
        <f>IF(AND('Tracker&amp;Invoice'!A4371&lt;&gt;"",'Tracker&amp;Invoice'!A4371&lt;&gt;"ITEM",'Tracker&amp;Invoice'!A4369="ITEM"),1,0)</f>
        <v>0</v>
      </c>
      <c r="C4325" t="str">
        <f>IF(B4325=1,'Tracker&amp;Invoice'!A4371,C4324)</f>
        <v>BQ-222</v>
      </c>
      <c r="D4325" t="str">
        <f>IF(LEFT(TRIM('Tracker&amp;Invoice'!B4371),9)="INVOICE #","INVOICE",IF(TRIM('Tracker&amp;Invoice'!B4371)="Overall Completion INVOICE","OVERALL",""))</f>
        <v/>
      </c>
      <c r="E4325" t="str">
        <f>IF(D4325="INVOICE",VALUE(MID(TRIM('Tracker&amp;Invoice'!B4371),10,10)),"")</f>
        <v/>
      </c>
      <c r="F4325">
        <f>IF(B4325=1,IFERROR(LOOKUP(2,1/('Tracker&amp;Invoice'!$H4371:$AC4371&lt;&gt;""),COLUMN('Tracker&amp;Invoice'!$H4371:$AC4371)),8),F4324)</f>
        <v>14</v>
      </c>
      <c r="G4325">
        <f>IF(D4325="OVERALL",IFERROR(LOOKUP(2,1/('Tracker&amp;Invoice'!$H4371:$AC4371&lt;&gt;""),COLUMN('Tracker&amp;Invoice'!$H4371:$AC4371)),8),G4326)</f>
        <v>15</v>
      </c>
      <c r="H4325">
        <f t="shared" si="134"/>
        <v>15</v>
      </c>
      <c r="I4325" s="29">
        <f>IF(D4325="INVOICE",SUM('Tracker&amp;Invoice'!$H4371:INDEX('Tracker&amp;Invoice'!$A4371:$AC4371,1,H4325)),0)</f>
        <v>0</v>
      </c>
      <c r="J4325" s="29">
        <f>IF(D4325="OVERALL",SUM('Tracker&amp;Invoice'!$H4371:$AC4371),0)</f>
        <v>0</v>
      </c>
    </row>
    <row r="4326" spans="1:10">
      <c r="A4326" t="e">
        <f t="shared" si="135"/>
        <v>#REF!</v>
      </c>
      <c r="B4326">
        <f>IF(AND('Tracker&amp;Invoice'!A4372&lt;&gt;"",'Tracker&amp;Invoice'!A4372&lt;&gt;"ITEM",'Tracker&amp;Invoice'!A4370="ITEM"),1,0)</f>
        <v>0</v>
      </c>
      <c r="C4326" t="str">
        <f>IF(B4326=1,'Tracker&amp;Invoice'!A4372,C4325)</f>
        <v>BQ-222</v>
      </c>
      <c r="D4326" t="str">
        <f>IF(LEFT(TRIM('Tracker&amp;Invoice'!B4372),9)="INVOICE #","INVOICE",IF(TRIM('Tracker&amp;Invoice'!B4372)="Overall Completion INVOICE","OVERALL",""))</f>
        <v/>
      </c>
      <c r="E4326" t="str">
        <f>IF(D4326="INVOICE",VALUE(MID(TRIM('Tracker&amp;Invoice'!B4372),10,10)),"")</f>
        <v/>
      </c>
      <c r="F4326">
        <f>IF(B4326=1,IFERROR(LOOKUP(2,1/('Tracker&amp;Invoice'!$H4372:$AC4372&lt;&gt;""),COLUMN('Tracker&amp;Invoice'!$H4372:$AC4372)),8),F4325)</f>
        <v>14</v>
      </c>
      <c r="G4326">
        <f>IF(D4326="OVERALL",IFERROR(LOOKUP(2,1/('Tracker&amp;Invoice'!$H4372:$AC4372&lt;&gt;""),COLUMN('Tracker&amp;Invoice'!$H4372:$AC4372)),8),G4327)</f>
        <v>15</v>
      </c>
      <c r="H4326">
        <f t="shared" si="134"/>
        <v>15</v>
      </c>
      <c r="I4326" s="29">
        <f>IF(D4326="INVOICE",SUM('Tracker&amp;Invoice'!$H4372:INDEX('Tracker&amp;Invoice'!$A4372:$AC4372,1,H4326)),0)</f>
        <v>0</v>
      </c>
      <c r="J4326" s="29">
        <f>IF(D4326="OVERALL",SUM('Tracker&amp;Invoice'!$H4372:$AC4372),0)</f>
        <v>0</v>
      </c>
    </row>
    <row r="4327" spans="1:10">
      <c r="A4327" t="e">
        <f t="shared" si="135"/>
        <v>#REF!</v>
      </c>
      <c r="B4327">
        <f>IF(AND('Tracker&amp;Invoice'!A4373&lt;&gt;"",'Tracker&amp;Invoice'!A4373&lt;&gt;"ITEM",'Tracker&amp;Invoice'!A4371="ITEM"),1,0)</f>
        <v>0</v>
      </c>
      <c r="C4327" t="str">
        <f>IF(B4327=1,'Tracker&amp;Invoice'!A4373,C4326)</f>
        <v>BQ-222</v>
      </c>
      <c r="D4327" t="str">
        <f>IF(LEFT(TRIM('Tracker&amp;Invoice'!B4373),9)="INVOICE #","INVOICE",IF(TRIM('Tracker&amp;Invoice'!B4373)="Overall Completion INVOICE","OVERALL",""))</f>
        <v/>
      </c>
      <c r="E4327" t="str">
        <f>IF(D4327="INVOICE",VALUE(MID(TRIM('Tracker&amp;Invoice'!B4373),10,10)),"")</f>
        <v/>
      </c>
      <c r="F4327">
        <f>IF(B4327=1,IFERROR(LOOKUP(2,1/('Tracker&amp;Invoice'!$H4373:$AC4373&lt;&gt;""),COLUMN('Tracker&amp;Invoice'!$H4373:$AC4373)),8),F4326)</f>
        <v>14</v>
      </c>
      <c r="G4327">
        <f>IF(D4327="OVERALL",IFERROR(LOOKUP(2,1/('Tracker&amp;Invoice'!$H4373:$AC4373&lt;&gt;""),COLUMN('Tracker&amp;Invoice'!$H4373:$AC4373)),8),G4328)</f>
        <v>15</v>
      </c>
      <c r="H4327">
        <f t="shared" si="134"/>
        <v>15</v>
      </c>
      <c r="I4327" s="29">
        <f>IF(D4327="INVOICE",SUM('Tracker&amp;Invoice'!$H4373:INDEX('Tracker&amp;Invoice'!$A4373:$AC4373,1,H4327)),0)</f>
        <v>0</v>
      </c>
      <c r="J4327" s="29">
        <f>IF(D4327="OVERALL",SUM('Tracker&amp;Invoice'!$H4373:$AC4373),0)</f>
        <v>0</v>
      </c>
    </row>
    <row r="4328" spans="1:10">
      <c r="A4328" t="e">
        <f t="shared" si="135"/>
        <v>#REF!</v>
      </c>
      <c r="B4328">
        <f>IF(AND('Tracker&amp;Invoice'!A4374&lt;&gt;"",'Tracker&amp;Invoice'!A4374&lt;&gt;"ITEM",'Tracker&amp;Invoice'!A4372="ITEM"),1,0)</f>
        <v>0</v>
      </c>
      <c r="C4328" t="str">
        <f>IF(B4328=1,'Tracker&amp;Invoice'!A4374,C4327)</f>
        <v>BQ-222</v>
      </c>
      <c r="D4328" t="str">
        <f>IF(LEFT(TRIM('Tracker&amp;Invoice'!B4374),9)="INVOICE #","INVOICE",IF(TRIM('Tracker&amp;Invoice'!B4374)="Overall Completion INVOICE","OVERALL",""))</f>
        <v/>
      </c>
      <c r="E4328" t="str">
        <f>IF(D4328="INVOICE",VALUE(MID(TRIM('Tracker&amp;Invoice'!B4374),10,10)),"")</f>
        <v/>
      </c>
      <c r="F4328">
        <f>IF(B4328=1,IFERROR(LOOKUP(2,1/('Tracker&amp;Invoice'!$H4374:$AC4374&lt;&gt;""),COLUMN('Tracker&amp;Invoice'!$H4374:$AC4374)),8),F4327)</f>
        <v>14</v>
      </c>
      <c r="G4328">
        <f>IF(D4328="OVERALL",IFERROR(LOOKUP(2,1/('Tracker&amp;Invoice'!$H4374:$AC4374&lt;&gt;""),COLUMN('Tracker&amp;Invoice'!$H4374:$AC4374)),8),G4329)</f>
        <v>15</v>
      </c>
      <c r="H4328">
        <f t="shared" si="134"/>
        <v>15</v>
      </c>
      <c r="I4328" s="29">
        <f>IF(D4328="INVOICE",SUM('Tracker&amp;Invoice'!$H4374:INDEX('Tracker&amp;Invoice'!$A4374:$AC4374,1,H4328)),0)</f>
        <v>0</v>
      </c>
      <c r="J4328" s="29">
        <f>IF(D4328="OVERALL",SUM('Tracker&amp;Invoice'!$H4374:$AC4374),0)</f>
        <v>0</v>
      </c>
    </row>
    <row r="4329" spans="1:10">
      <c r="A4329" t="e">
        <f t="shared" si="135"/>
        <v>#REF!</v>
      </c>
      <c r="B4329">
        <f>IF(AND('Tracker&amp;Invoice'!A4375&lt;&gt;"",'Tracker&amp;Invoice'!A4375&lt;&gt;"ITEM",'Tracker&amp;Invoice'!A4373="ITEM"),1,0)</f>
        <v>0</v>
      </c>
      <c r="C4329" t="str">
        <f>IF(B4329=1,'Tracker&amp;Invoice'!A4375,C4328)</f>
        <v>BQ-222</v>
      </c>
      <c r="D4329" t="str">
        <f>IF(LEFT(TRIM('Tracker&amp;Invoice'!B4375),9)="INVOICE #","INVOICE",IF(TRIM('Tracker&amp;Invoice'!B4375)="Overall Completion INVOICE","OVERALL",""))</f>
        <v/>
      </c>
      <c r="E4329" t="str">
        <f>IF(D4329="INVOICE",VALUE(MID(TRIM('Tracker&amp;Invoice'!B4375),10,10)),"")</f>
        <v/>
      </c>
      <c r="F4329">
        <f>IF(B4329=1,IFERROR(LOOKUP(2,1/('Tracker&amp;Invoice'!$H4375:$AC4375&lt;&gt;""),COLUMN('Tracker&amp;Invoice'!$H4375:$AC4375)),8),F4328)</f>
        <v>14</v>
      </c>
      <c r="G4329">
        <f>IF(D4329="OVERALL",IFERROR(LOOKUP(2,1/('Tracker&amp;Invoice'!$H4375:$AC4375&lt;&gt;""),COLUMN('Tracker&amp;Invoice'!$H4375:$AC4375)),8),G4330)</f>
        <v>15</v>
      </c>
      <c r="H4329">
        <f t="shared" si="134"/>
        <v>15</v>
      </c>
      <c r="I4329" s="29">
        <f>IF(D4329="INVOICE",SUM('Tracker&amp;Invoice'!$H4375:INDEX('Tracker&amp;Invoice'!$A4375:$AC4375,1,H4329)),0)</f>
        <v>0</v>
      </c>
      <c r="J4329" s="29">
        <f>IF(D4329="OVERALL",SUM('Tracker&amp;Invoice'!$H4375:$AC4375),0)</f>
        <v>0</v>
      </c>
    </row>
    <row r="4330" spans="1:10">
      <c r="A4330" t="e">
        <f t="shared" si="135"/>
        <v>#REF!</v>
      </c>
      <c r="B4330">
        <f>IF(AND('Tracker&amp;Invoice'!A4376&lt;&gt;"",'Tracker&amp;Invoice'!A4376&lt;&gt;"ITEM",'Tracker&amp;Invoice'!A4374="ITEM"),1,0)</f>
        <v>0</v>
      </c>
      <c r="C4330" t="str">
        <f>IF(B4330=1,'Tracker&amp;Invoice'!A4376,C4329)</f>
        <v>BQ-222</v>
      </c>
      <c r="D4330" t="str">
        <f>IF(LEFT(TRIM('Tracker&amp;Invoice'!B4376),9)="INVOICE #","INVOICE",IF(TRIM('Tracker&amp;Invoice'!B4376)="Overall Completion INVOICE","OVERALL",""))</f>
        <v>OVERALL</v>
      </c>
      <c r="E4330" t="str">
        <f>IF(D4330="INVOICE",VALUE(MID(TRIM('Tracker&amp;Invoice'!B4376),10,10)),"")</f>
        <v/>
      </c>
      <c r="F4330">
        <f>IF(B4330=1,IFERROR(LOOKUP(2,1/('Tracker&amp;Invoice'!$H4376:$AC4376&lt;&gt;""),COLUMN('Tracker&amp;Invoice'!$H4376:$AC4376)),8),F4329)</f>
        <v>14</v>
      </c>
      <c r="G4330">
        <f>IF(D4330="OVERALL",IFERROR(LOOKUP(2,1/('Tracker&amp;Invoice'!$H4376:$AC4376&lt;&gt;""),COLUMN('Tracker&amp;Invoice'!$H4376:$AC4376)),8),G4331)</f>
        <v>15</v>
      </c>
      <c r="H4330">
        <f t="shared" si="134"/>
        <v>15</v>
      </c>
      <c r="I4330" s="29">
        <f>IF(D4330="INVOICE",SUM('Tracker&amp;Invoice'!$H4376:INDEX('Tracker&amp;Invoice'!$A4376:$AC4376,1,H4330)),0)</f>
        <v>0</v>
      </c>
      <c r="J4330" s="29">
        <f>IF(D4330="OVERALL",SUM('Tracker&amp;Invoice'!$H4376:$AC4376),0)</f>
        <v>101640</v>
      </c>
    </row>
    <row r="4331" spans="1:10">
      <c r="A4331" t="e">
        <f t="shared" si="135"/>
        <v>#REF!</v>
      </c>
      <c r="B4331">
        <f>IF(AND('Tracker&amp;Invoice'!A4377&lt;&gt;"",'Tracker&amp;Invoice'!A4377&lt;&gt;"ITEM",'Tracker&amp;Invoice'!A4375="ITEM"),1,0)</f>
        <v>0</v>
      </c>
      <c r="C4331" t="str">
        <f>IF(B4331=1,'Tracker&amp;Invoice'!A4377,C4330)</f>
        <v>BQ-222</v>
      </c>
      <c r="D4331" t="str">
        <f>IF(LEFT(TRIM('Tracker&amp;Invoice'!B4377),9)="INVOICE #","INVOICE",IF(TRIM('Tracker&amp;Invoice'!B4377)="Overall Completion INVOICE","OVERALL",""))</f>
        <v/>
      </c>
      <c r="E4331" t="str">
        <f>IF(D4331="INVOICE",VALUE(MID(TRIM('Tracker&amp;Invoice'!B4377),10,10)),"")</f>
        <v/>
      </c>
      <c r="F4331">
        <f>IF(B4331=1,IFERROR(LOOKUP(2,1/('Tracker&amp;Invoice'!$H4377:$AC4377&lt;&gt;""),COLUMN('Tracker&amp;Invoice'!$H4377:$AC4377)),8),F4330)</f>
        <v>14</v>
      </c>
      <c r="G4331">
        <f>IF(D4331="OVERALL",IFERROR(LOOKUP(2,1/('Tracker&amp;Invoice'!$H4377:$AC4377&lt;&gt;""),COLUMN('Tracker&amp;Invoice'!$H4377:$AC4377)),8),G4332)</f>
        <v>15</v>
      </c>
      <c r="H4331">
        <f t="shared" si="134"/>
        <v>15</v>
      </c>
      <c r="I4331" s="29">
        <f>IF(D4331="INVOICE",SUM('Tracker&amp;Invoice'!$H4377:INDEX('Tracker&amp;Invoice'!$A4377:$AC4377,1,H4331)),0)</f>
        <v>0</v>
      </c>
      <c r="J4331" s="29">
        <f>IF(D4331="OVERALL",SUM('Tracker&amp;Invoice'!$H4377:$AC4377),0)</f>
        <v>0</v>
      </c>
    </row>
    <row r="4332" spans="1:10">
      <c r="A4332" t="e">
        <f t="shared" si="135"/>
        <v>#REF!</v>
      </c>
      <c r="B4332">
        <f>IF(AND('Tracker&amp;Invoice'!A4378&lt;&gt;"",'Tracker&amp;Invoice'!A4378&lt;&gt;"ITEM",'Tracker&amp;Invoice'!A4376="ITEM"),1,0)</f>
        <v>0</v>
      </c>
      <c r="C4332" t="str">
        <f>IF(B4332=1,'Tracker&amp;Invoice'!A4378,C4331)</f>
        <v>BQ-222</v>
      </c>
      <c r="D4332" t="str">
        <f>IF(LEFT(TRIM('Tracker&amp;Invoice'!B4378),9)="INVOICE #","INVOICE",IF(TRIM('Tracker&amp;Invoice'!B4378)="Overall Completion INVOICE","OVERALL",""))</f>
        <v/>
      </c>
      <c r="E4332" t="str">
        <f>IF(D4332="INVOICE",VALUE(MID(TRIM('Tracker&amp;Invoice'!B4378),10,10)),"")</f>
        <v/>
      </c>
      <c r="F4332">
        <f>IF(B4332=1,IFERROR(LOOKUP(2,1/('Tracker&amp;Invoice'!$H4378:$AC4378&lt;&gt;""),COLUMN('Tracker&amp;Invoice'!$H4378:$AC4378)),8),F4331)</f>
        <v>14</v>
      </c>
      <c r="G4332">
        <f>IF(D4332="OVERALL",IFERROR(LOOKUP(2,1/('Tracker&amp;Invoice'!$H4378:$AC4378&lt;&gt;""),COLUMN('Tracker&amp;Invoice'!$H4378:$AC4378)),8),G4333)</f>
        <v>15</v>
      </c>
      <c r="H4332">
        <f t="shared" si="134"/>
        <v>15</v>
      </c>
      <c r="I4332" s="29">
        <f>IF(D4332="INVOICE",SUM('Tracker&amp;Invoice'!$H4378:INDEX('Tracker&amp;Invoice'!$A4378:$AC4378,1,H4332)),0)</f>
        <v>0</v>
      </c>
      <c r="J4332" s="29">
        <f>IF(D4332="OVERALL",SUM('Tracker&amp;Invoice'!$H4378:$AC4378),0)</f>
        <v>0</v>
      </c>
    </row>
    <row r="4333" spans="1:10">
      <c r="A4333" t="e">
        <f t="shared" si="135"/>
        <v>#REF!</v>
      </c>
      <c r="B4333">
        <f>IF(AND('Tracker&amp;Invoice'!A4379&lt;&gt;"",'Tracker&amp;Invoice'!A4379&lt;&gt;"ITEM",'Tracker&amp;Invoice'!A4377="ITEM"),1,0)</f>
        <v>0</v>
      </c>
      <c r="C4333" t="str">
        <f>IF(B4333=1,'Tracker&amp;Invoice'!A4379,C4332)</f>
        <v>BQ-222</v>
      </c>
      <c r="D4333" t="str">
        <f>IF(LEFT(TRIM('Tracker&amp;Invoice'!B4379),9)="INVOICE #","INVOICE",IF(TRIM('Tracker&amp;Invoice'!B4379)="Overall Completion INVOICE","OVERALL",""))</f>
        <v/>
      </c>
      <c r="E4333" t="str">
        <f>IF(D4333="INVOICE",VALUE(MID(TRIM('Tracker&amp;Invoice'!B4379),10,10)),"")</f>
        <v/>
      </c>
      <c r="F4333">
        <f>IF(B4333=1,IFERROR(LOOKUP(2,1/('Tracker&amp;Invoice'!$H4379:$AC4379&lt;&gt;""),COLUMN('Tracker&amp;Invoice'!$H4379:$AC4379)),8),F4332)</f>
        <v>14</v>
      </c>
      <c r="G4333">
        <f>IF(D4333="OVERALL",IFERROR(LOOKUP(2,1/('Tracker&amp;Invoice'!$H4379:$AC4379&lt;&gt;""),COLUMN('Tracker&amp;Invoice'!$H4379:$AC4379)),8),G4334)</f>
        <v>15</v>
      </c>
      <c r="H4333">
        <f t="shared" si="134"/>
        <v>15</v>
      </c>
      <c r="I4333" s="29">
        <f>IF(D4333="INVOICE",SUM('Tracker&amp;Invoice'!$H4379:INDEX('Tracker&amp;Invoice'!$A4379:$AC4379,1,H4333)),0)</f>
        <v>0</v>
      </c>
      <c r="J4333" s="29">
        <f>IF(D4333="OVERALL",SUM('Tracker&amp;Invoice'!$H4379:$AC4379),0)</f>
        <v>0</v>
      </c>
    </row>
    <row r="4334" spans="1:10">
      <c r="A4334" t="e">
        <f t="shared" si="135"/>
        <v>#REF!</v>
      </c>
      <c r="B4334">
        <f>IF(AND('Tracker&amp;Invoice'!A4380&lt;&gt;"",'Tracker&amp;Invoice'!A4380&lt;&gt;"ITEM",'Tracker&amp;Invoice'!A4378="ITEM"),1,0)</f>
        <v>0</v>
      </c>
      <c r="C4334" t="str">
        <f>IF(B4334=1,'Tracker&amp;Invoice'!A4380,C4333)</f>
        <v>BQ-222</v>
      </c>
      <c r="D4334" t="str">
        <f>IF(LEFT(TRIM('Tracker&amp;Invoice'!B4380),9)="INVOICE #","INVOICE",IF(TRIM('Tracker&amp;Invoice'!B4380)="Overall Completion INVOICE","OVERALL",""))</f>
        <v/>
      </c>
      <c r="E4334" t="str">
        <f>IF(D4334="INVOICE",VALUE(MID(TRIM('Tracker&amp;Invoice'!B4380),10,10)),"")</f>
        <v/>
      </c>
      <c r="F4334">
        <f>IF(B4334=1,IFERROR(LOOKUP(2,1/('Tracker&amp;Invoice'!$H4380:$AC4380&lt;&gt;""),COLUMN('Tracker&amp;Invoice'!$H4380:$AC4380)),8),F4333)</f>
        <v>14</v>
      </c>
      <c r="G4334">
        <f>IF(D4334="OVERALL",IFERROR(LOOKUP(2,1/('Tracker&amp;Invoice'!$H4380:$AC4380&lt;&gt;""),COLUMN('Tracker&amp;Invoice'!$H4380:$AC4380)),8),G4335)</f>
        <v>15</v>
      </c>
      <c r="H4334">
        <f t="shared" si="134"/>
        <v>15</v>
      </c>
      <c r="I4334" s="29">
        <f>IF(D4334="INVOICE",SUM('Tracker&amp;Invoice'!$H4380:INDEX('Tracker&amp;Invoice'!$A4380:$AC4380,1,H4334)),0)</f>
        <v>0</v>
      </c>
      <c r="J4334" s="29">
        <f>IF(D4334="OVERALL",SUM('Tracker&amp;Invoice'!$H4380:$AC4380),0)</f>
        <v>0</v>
      </c>
    </row>
    <row r="4335" spans="1:10">
      <c r="A4335" t="e">
        <f t="shared" si="135"/>
        <v>#REF!</v>
      </c>
      <c r="B4335">
        <f>IF(AND('Tracker&amp;Invoice'!A4381&lt;&gt;"",'Tracker&amp;Invoice'!A4381&lt;&gt;"ITEM",'Tracker&amp;Invoice'!A4379="ITEM"),1,0)</f>
        <v>0</v>
      </c>
      <c r="C4335" t="str">
        <f>IF(B4335=1,'Tracker&amp;Invoice'!A4381,C4334)</f>
        <v>BQ-222</v>
      </c>
      <c r="D4335" t="str">
        <f>IF(LEFT(TRIM('Tracker&amp;Invoice'!B4381),9)="INVOICE #","INVOICE",IF(TRIM('Tracker&amp;Invoice'!B4381)="Overall Completion INVOICE","OVERALL",""))</f>
        <v/>
      </c>
      <c r="E4335" t="str">
        <f>IF(D4335="INVOICE",VALUE(MID(TRIM('Tracker&amp;Invoice'!B4381),10,10)),"")</f>
        <v/>
      </c>
      <c r="F4335">
        <f>IF(B4335=1,IFERROR(LOOKUP(2,1/('Tracker&amp;Invoice'!$H4381:$AC4381&lt;&gt;""),COLUMN('Tracker&amp;Invoice'!$H4381:$AC4381)),8),F4334)</f>
        <v>14</v>
      </c>
      <c r="G4335">
        <f>IF(D4335="OVERALL",IFERROR(LOOKUP(2,1/('Tracker&amp;Invoice'!$H4381:$AC4381&lt;&gt;""),COLUMN('Tracker&amp;Invoice'!$H4381:$AC4381)),8),G4336)</f>
        <v>15</v>
      </c>
      <c r="H4335">
        <f t="shared" si="134"/>
        <v>15</v>
      </c>
      <c r="I4335" s="29">
        <f>IF(D4335="INVOICE",SUM('Tracker&amp;Invoice'!$H4381:INDEX('Tracker&amp;Invoice'!$A4381:$AC4381,1,H4335)),0)</f>
        <v>0</v>
      </c>
      <c r="J4335" s="29">
        <f>IF(D4335="OVERALL",SUM('Tracker&amp;Invoice'!$H4381:$AC4381),0)</f>
        <v>0</v>
      </c>
    </row>
    <row r="4336" spans="1:10">
      <c r="A4336" t="e">
        <f t="shared" si="135"/>
        <v>#REF!</v>
      </c>
      <c r="B4336">
        <f>IF(AND('Tracker&amp;Invoice'!A4382&lt;&gt;"",'Tracker&amp;Invoice'!A4382&lt;&gt;"ITEM",'Tracker&amp;Invoice'!A4380="ITEM"),1,0)</f>
        <v>0</v>
      </c>
      <c r="C4336" t="str">
        <f>IF(B4336=1,'Tracker&amp;Invoice'!A4382,C4335)</f>
        <v>BQ-222</v>
      </c>
      <c r="D4336" t="str">
        <f>IF(LEFT(TRIM('Tracker&amp;Invoice'!B4382),9)="INVOICE #","INVOICE",IF(TRIM('Tracker&amp;Invoice'!B4382)="Overall Completion INVOICE","OVERALL",""))</f>
        <v/>
      </c>
      <c r="E4336" t="str">
        <f>IF(D4336="INVOICE",VALUE(MID(TRIM('Tracker&amp;Invoice'!B4382),10,10)),"")</f>
        <v/>
      </c>
      <c r="F4336">
        <f>IF(B4336=1,IFERROR(LOOKUP(2,1/('Tracker&amp;Invoice'!$H4382:$AC4382&lt;&gt;""),COLUMN('Tracker&amp;Invoice'!$H4382:$AC4382)),8),F4335)</f>
        <v>14</v>
      </c>
      <c r="G4336">
        <f>IF(D4336="OVERALL",IFERROR(LOOKUP(2,1/('Tracker&amp;Invoice'!$H4382:$AC4382&lt;&gt;""),COLUMN('Tracker&amp;Invoice'!$H4382:$AC4382)),8),G4337)</f>
        <v>15</v>
      </c>
      <c r="H4336">
        <f t="shared" si="134"/>
        <v>15</v>
      </c>
      <c r="I4336" s="29">
        <f>IF(D4336="INVOICE",SUM('Tracker&amp;Invoice'!$H4382:INDEX('Tracker&amp;Invoice'!$A4382:$AC4382,1,H4336)),0)</f>
        <v>0</v>
      </c>
      <c r="J4336" s="29">
        <f>IF(D4336="OVERALL",SUM('Tracker&amp;Invoice'!$H4382:$AC4382),0)</f>
        <v>0</v>
      </c>
    </row>
    <row r="4337" spans="1:10">
      <c r="A4337" t="e">
        <f t="shared" si="135"/>
        <v>#REF!</v>
      </c>
      <c r="B4337">
        <f>IF(AND('Tracker&amp;Invoice'!A4383&lt;&gt;"",'Tracker&amp;Invoice'!A4383&lt;&gt;"ITEM",'Tracker&amp;Invoice'!A4381="ITEM"),1,0)</f>
        <v>0</v>
      </c>
      <c r="C4337" t="str">
        <f>IF(B4337=1,'Tracker&amp;Invoice'!A4383,C4336)</f>
        <v>BQ-222</v>
      </c>
      <c r="D4337" t="str">
        <f>IF(LEFT(TRIM('Tracker&amp;Invoice'!B4383),9)="INVOICE #","INVOICE",IF(TRIM('Tracker&amp;Invoice'!B4383)="Overall Completion INVOICE","OVERALL",""))</f>
        <v/>
      </c>
      <c r="E4337" t="str">
        <f>IF(D4337="INVOICE",VALUE(MID(TRIM('Tracker&amp;Invoice'!B4383),10,10)),"")</f>
        <v/>
      </c>
      <c r="F4337">
        <f>IF(B4337=1,IFERROR(LOOKUP(2,1/('Tracker&amp;Invoice'!$H4383:$AC4383&lt;&gt;""),COLUMN('Tracker&amp;Invoice'!$H4383:$AC4383)),8),F4336)</f>
        <v>14</v>
      </c>
      <c r="G4337">
        <f>IF(D4337="OVERALL",IFERROR(LOOKUP(2,1/('Tracker&amp;Invoice'!$H4383:$AC4383&lt;&gt;""),COLUMN('Tracker&amp;Invoice'!$H4383:$AC4383)),8),G4338)</f>
        <v>15</v>
      </c>
      <c r="H4337">
        <f t="shared" si="134"/>
        <v>15</v>
      </c>
      <c r="I4337" s="29">
        <f>IF(D4337="INVOICE",SUM('Tracker&amp;Invoice'!$H4383:INDEX('Tracker&amp;Invoice'!$A4383:$AC4383,1,H4337)),0)</f>
        <v>0</v>
      </c>
      <c r="J4337" s="29">
        <f>IF(D4337="OVERALL",SUM('Tracker&amp;Invoice'!$H4383:$AC4383),0)</f>
        <v>0</v>
      </c>
    </row>
    <row r="4338" spans="1:10">
      <c r="A4338" t="e">
        <f t="shared" si="135"/>
        <v>#REF!</v>
      </c>
      <c r="B4338">
        <f>IF(AND('Tracker&amp;Invoice'!A4384&lt;&gt;"",'Tracker&amp;Invoice'!A4384&lt;&gt;"ITEM",'Tracker&amp;Invoice'!A4382="ITEM"),1,0)</f>
        <v>0</v>
      </c>
      <c r="C4338" t="str">
        <f>IF(B4338=1,'Tracker&amp;Invoice'!A4384,C4337)</f>
        <v>BQ-222</v>
      </c>
      <c r="D4338" t="str">
        <f>IF(LEFT(TRIM('Tracker&amp;Invoice'!B4384),9)="INVOICE #","INVOICE",IF(TRIM('Tracker&amp;Invoice'!B4384)="Overall Completion INVOICE","OVERALL",""))</f>
        <v/>
      </c>
      <c r="E4338" t="str">
        <f>IF(D4338="INVOICE",VALUE(MID(TRIM('Tracker&amp;Invoice'!B4384),10,10)),"")</f>
        <v/>
      </c>
      <c r="F4338">
        <f>IF(B4338=1,IFERROR(LOOKUP(2,1/('Tracker&amp;Invoice'!$H4384:$AC4384&lt;&gt;""),COLUMN('Tracker&amp;Invoice'!$H4384:$AC4384)),8),F4337)</f>
        <v>14</v>
      </c>
      <c r="G4338">
        <f>IF(D4338="OVERALL",IFERROR(LOOKUP(2,1/('Tracker&amp;Invoice'!$H4384:$AC4384&lt;&gt;""),COLUMN('Tracker&amp;Invoice'!$H4384:$AC4384)),8),G4339)</f>
        <v>15</v>
      </c>
      <c r="H4338">
        <f t="shared" si="134"/>
        <v>15</v>
      </c>
      <c r="I4338" s="29">
        <f>IF(D4338="INVOICE",SUM('Tracker&amp;Invoice'!$H4384:INDEX('Tracker&amp;Invoice'!$A4384:$AC4384,1,H4338)),0)</f>
        <v>0</v>
      </c>
      <c r="J4338" s="29">
        <f>IF(D4338="OVERALL",SUM('Tracker&amp;Invoice'!$H4384:$AC4384),0)</f>
        <v>0</v>
      </c>
    </row>
    <row r="4339" spans="1:10">
      <c r="A4339" t="e">
        <f t="shared" si="135"/>
        <v>#REF!</v>
      </c>
      <c r="B4339">
        <f>IF(AND('Tracker&amp;Invoice'!A4385&lt;&gt;"",'Tracker&amp;Invoice'!A4385&lt;&gt;"ITEM",'Tracker&amp;Invoice'!A4383="ITEM"),1,0)</f>
        <v>1</v>
      </c>
      <c r="C4339" t="str">
        <f>IF(B4339=1,'Tracker&amp;Invoice'!A4385,C4338)</f>
        <v>BQ-223</v>
      </c>
      <c r="D4339" t="str">
        <f>IF(LEFT(TRIM('Tracker&amp;Invoice'!B4385),9)="INVOICE #","INVOICE",IF(TRIM('Tracker&amp;Invoice'!B4385)="Overall Completion INVOICE","OVERALL",""))</f>
        <v/>
      </c>
      <c r="E4339" t="str">
        <f>IF(D4339="INVOICE",VALUE(MID(TRIM('Tracker&amp;Invoice'!B4385),10,10)),"")</f>
        <v/>
      </c>
      <c r="F4339">
        <f>IF(B4339=1,IFERROR(LOOKUP(2,1/('Tracker&amp;Invoice'!$H4385:$AC4385&lt;&gt;""),COLUMN('Tracker&amp;Invoice'!$H4385:$AC4385)),8),F4338)</f>
        <v>14</v>
      </c>
      <c r="G4339">
        <f>IF(D4339="OVERALL",IFERROR(LOOKUP(2,1/('Tracker&amp;Invoice'!$H4385:$AC4385&lt;&gt;""),COLUMN('Tracker&amp;Invoice'!$H4385:$AC4385)),8),G4340)</f>
        <v>15</v>
      </c>
      <c r="H4339">
        <f t="shared" si="134"/>
        <v>15</v>
      </c>
      <c r="I4339" s="29">
        <f>IF(D4339="INVOICE",SUM('Tracker&amp;Invoice'!$H4385:INDEX('Tracker&amp;Invoice'!$A4385:$AC4385,1,H4339)),0)</f>
        <v>0</v>
      </c>
      <c r="J4339" s="29">
        <f>IF(D4339="OVERALL",SUM('Tracker&amp;Invoice'!$H4385:$AC4385),0)</f>
        <v>0</v>
      </c>
    </row>
    <row r="4340" spans="1:10">
      <c r="A4340" t="e">
        <f t="shared" si="135"/>
        <v>#REF!</v>
      </c>
      <c r="B4340">
        <f>IF(AND('Tracker&amp;Invoice'!A4386&lt;&gt;"",'Tracker&amp;Invoice'!A4386&lt;&gt;"ITEM",'Tracker&amp;Invoice'!A4384="ITEM"),1,0)</f>
        <v>0</v>
      </c>
      <c r="C4340" t="str">
        <f>IF(B4340=1,'Tracker&amp;Invoice'!A4386,C4339)</f>
        <v>BQ-223</v>
      </c>
      <c r="D4340" t="str">
        <f>IF(LEFT(TRIM('Tracker&amp;Invoice'!B4386),9)="INVOICE #","INVOICE",IF(TRIM('Tracker&amp;Invoice'!B4386)="Overall Completion INVOICE","OVERALL",""))</f>
        <v/>
      </c>
      <c r="E4340" t="str">
        <f>IF(D4340="INVOICE",VALUE(MID(TRIM('Tracker&amp;Invoice'!B4386),10,10)),"")</f>
        <v/>
      </c>
      <c r="F4340">
        <f>IF(B4340=1,IFERROR(LOOKUP(2,1/('Tracker&amp;Invoice'!$H4386:$AC4386&lt;&gt;""),COLUMN('Tracker&amp;Invoice'!$H4386:$AC4386)),8),F4339)</f>
        <v>14</v>
      </c>
      <c r="G4340">
        <f>IF(D4340="OVERALL",IFERROR(LOOKUP(2,1/('Tracker&amp;Invoice'!$H4386:$AC4386&lt;&gt;""),COLUMN('Tracker&amp;Invoice'!$H4386:$AC4386)),8),G4341)</f>
        <v>15</v>
      </c>
      <c r="H4340">
        <f t="shared" si="134"/>
        <v>15</v>
      </c>
      <c r="I4340" s="29">
        <f>IF(D4340="INVOICE",SUM('Tracker&amp;Invoice'!$H4386:INDEX('Tracker&amp;Invoice'!$A4386:$AC4386,1,H4340)),0)</f>
        <v>0</v>
      </c>
      <c r="J4340" s="29">
        <f>IF(D4340="OVERALL",SUM('Tracker&amp;Invoice'!$H4386:$AC4386),0)</f>
        <v>0</v>
      </c>
    </row>
    <row r="4341" spans="1:10">
      <c r="A4341" t="e">
        <f t="shared" si="135"/>
        <v>#REF!</v>
      </c>
      <c r="B4341">
        <f>IF(AND('Tracker&amp;Invoice'!A4387&lt;&gt;"",'Tracker&amp;Invoice'!A4387&lt;&gt;"ITEM",'Tracker&amp;Invoice'!A4385="ITEM"),1,0)</f>
        <v>0</v>
      </c>
      <c r="C4341" t="str">
        <f>IF(B4341=1,'Tracker&amp;Invoice'!A4387,C4340)</f>
        <v>BQ-223</v>
      </c>
      <c r="D4341" t="str">
        <f>IF(LEFT(TRIM('Tracker&amp;Invoice'!B4387),9)="INVOICE #","INVOICE",IF(TRIM('Tracker&amp;Invoice'!B4387)="Overall Completion INVOICE","OVERALL",""))</f>
        <v/>
      </c>
      <c r="E4341" t="str">
        <f>IF(D4341="INVOICE",VALUE(MID(TRIM('Tracker&amp;Invoice'!B4387),10,10)),"")</f>
        <v/>
      </c>
      <c r="F4341">
        <f>IF(B4341=1,IFERROR(LOOKUP(2,1/('Tracker&amp;Invoice'!$H4387:$AC4387&lt;&gt;""),COLUMN('Tracker&amp;Invoice'!$H4387:$AC4387)),8),F4340)</f>
        <v>14</v>
      </c>
      <c r="G4341">
        <f>IF(D4341="OVERALL",IFERROR(LOOKUP(2,1/('Tracker&amp;Invoice'!$H4387:$AC4387&lt;&gt;""),COLUMN('Tracker&amp;Invoice'!$H4387:$AC4387)),8),G4342)</f>
        <v>15</v>
      </c>
      <c r="H4341">
        <f t="shared" si="134"/>
        <v>15</v>
      </c>
      <c r="I4341" s="29">
        <f>IF(D4341="INVOICE",SUM('Tracker&amp;Invoice'!$H4387:INDEX('Tracker&amp;Invoice'!$A4387:$AC4387,1,H4341)),0)</f>
        <v>0</v>
      </c>
      <c r="J4341" s="29">
        <f>IF(D4341="OVERALL",SUM('Tracker&amp;Invoice'!$H4387:$AC4387),0)</f>
        <v>0</v>
      </c>
    </row>
    <row r="4342" spans="1:10">
      <c r="A4342" t="e">
        <f t="shared" si="135"/>
        <v>#REF!</v>
      </c>
      <c r="B4342">
        <f>IF(AND('Tracker&amp;Invoice'!A4388&lt;&gt;"",'Tracker&amp;Invoice'!A4388&lt;&gt;"ITEM",'Tracker&amp;Invoice'!A4386="ITEM"),1,0)</f>
        <v>0</v>
      </c>
      <c r="C4342" t="str">
        <f>IF(B4342=1,'Tracker&amp;Invoice'!A4388,C4341)</f>
        <v>BQ-223</v>
      </c>
      <c r="D4342" t="str">
        <f>IF(LEFT(TRIM('Tracker&amp;Invoice'!B4388),9)="INVOICE #","INVOICE",IF(TRIM('Tracker&amp;Invoice'!B4388)="Overall Completion INVOICE","OVERALL",""))</f>
        <v>INVOICE</v>
      </c>
      <c r="E4342">
        <f>IF(D4342="INVOICE",VALUE(MID(TRIM('Tracker&amp;Invoice'!B4388),10,10)),"")</f>
        <v>12</v>
      </c>
      <c r="F4342">
        <f>IF(B4342=1,IFERROR(LOOKUP(2,1/('Tracker&amp;Invoice'!$H4388:$AC4388&lt;&gt;""),COLUMN('Tracker&amp;Invoice'!$H4388:$AC4388)),8),F4341)</f>
        <v>14</v>
      </c>
      <c r="G4342">
        <f>IF(D4342="OVERALL",IFERROR(LOOKUP(2,1/('Tracker&amp;Invoice'!$H4388:$AC4388&lt;&gt;""),COLUMN('Tracker&amp;Invoice'!$H4388:$AC4388)),8),G4343)</f>
        <v>15</v>
      </c>
      <c r="H4342">
        <f t="shared" si="134"/>
        <v>15</v>
      </c>
      <c r="I4342" s="29">
        <f>IF(D4342="INVOICE",SUM('Tracker&amp;Invoice'!$H4388:INDEX('Tracker&amp;Invoice'!$A4388:$AC4388,1,H4342)),0)</f>
        <v>909.99999999999989</v>
      </c>
      <c r="J4342" s="29">
        <f>IF(D4342="OVERALL",SUM('Tracker&amp;Invoice'!$H4388:$AC4388),0)</f>
        <v>0</v>
      </c>
    </row>
    <row r="4343" spans="1:10">
      <c r="A4343" t="e">
        <f t="shared" si="135"/>
        <v>#REF!</v>
      </c>
      <c r="B4343">
        <f>IF(AND('Tracker&amp;Invoice'!A4389&lt;&gt;"",'Tracker&amp;Invoice'!A4389&lt;&gt;"ITEM",'Tracker&amp;Invoice'!A4387="ITEM"),1,0)</f>
        <v>0</v>
      </c>
      <c r="C4343" t="str">
        <f>IF(B4343=1,'Tracker&amp;Invoice'!A4389,C4342)</f>
        <v>BQ-223</v>
      </c>
      <c r="D4343" t="str">
        <f>IF(LEFT(TRIM('Tracker&amp;Invoice'!B4389),9)="INVOICE #","INVOICE",IF(TRIM('Tracker&amp;Invoice'!B4389)="Overall Completion INVOICE","OVERALL",""))</f>
        <v/>
      </c>
      <c r="E4343" t="str">
        <f>IF(D4343="INVOICE",VALUE(MID(TRIM('Tracker&amp;Invoice'!B4389),10,10)),"")</f>
        <v/>
      </c>
      <c r="F4343">
        <f>IF(B4343=1,IFERROR(LOOKUP(2,1/('Tracker&amp;Invoice'!$H4389:$AC4389&lt;&gt;""),COLUMN('Tracker&amp;Invoice'!$H4389:$AC4389)),8),F4342)</f>
        <v>14</v>
      </c>
      <c r="G4343">
        <f>IF(D4343="OVERALL",IFERROR(LOOKUP(2,1/('Tracker&amp;Invoice'!$H4389:$AC4389&lt;&gt;""),COLUMN('Tracker&amp;Invoice'!$H4389:$AC4389)),8),G4344)</f>
        <v>15</v>
      </c>
      <c r="H4343">
        <f t="shared" si="134"/>
        <v>15</v>
      </c>
      <c r="I4343" s="29">
        <f>IF(D4343="INVOICE",SUM('Tracker&amp;Invoice'!$H4389:INDEX('Tracker&amp;Invoice'!$A4389:$AC4389,1,H4343)),0)</f>
        <v>0</v>
      </c>
      <c r="J4343" s="29">
        <f>IF(D4343="OVERALL",SUM('Tracker&amp;Invoice'!$H4389:$AC4389),0)</f>
        <v>0</v>
      </c>
    </row>
    <row r="4344" spans="1:10">
      <c r="A4344" t="e">
        <f t="shared" si="135"/>
        <v>#REF!</v>
      </c>
      <c r="B4344">
        <f>IF(AND('Tracker&amp;Invoice'!A4390&lt;&gt;"",'Tracker&amp;Invoice'!A4390&lt;&gt;"ITEM",'Tracker&amp;Invoice'!A4388="ITEM"),1,0)</f>
        <v>0</v>
      </c>
      <c r="C4344" t="str">
        <f>IF(B4344=1,'Tracker&amp;Invoice'!A4390,C4343)</f>
        <v>BQ-223</v>
      </c>
      <c r="D4344" t="str">
        <f>IF(LEFT(TRIM('Tracker&amp;Invoice'!B4390),9)="INVOICE #","INVOICE",IF(TRIM('Tracker&amp;Invoice'!B4390)="Overall Completion INVOICE","OVERALL",""))</f>
        <v>INVOICE</v>
      </c>
      <c r="E4344">
        <f>IF(D4344="INVOICE",VALUE(MID(TRIM('Tracker&amp;Invoice'!B4390),10,10)),"")</f>
        <v>31</v>
      </c>
      <c r="F4344">
        <f>IF(B4344=1,IFERROR(LOOKUP(2,1/('Tracker&amp;Invoice'!$H4390:$AC4390&lt;&gt;""),COLUMN('Tracker&amp;Invoice'!$H4390:$AC4390)),8),F4343)</f>
        <v>14</v>
      </c>
      <c r="G4344">
        <f>IF(D4344="OVERALL",IFERROR(LOOKUP(2,1/('Tracker&amp;Invoice'!$H4390:$AC4390&lt;&gt;""),COLUMN('Tracker&amp;Invoice'!$H4390:$AC4390)),8),G4345)</f>
        <v>15</v>
      </c>
      <c r="H4344">
        <f t="shared" si="134"/>
        <v>15</v>
      </c>
      <c r="I4344" s="29">
        <f>IF(D4344="INVOICE",SUM('Tracker&amp;Invoice'!$H4390:INDEX('Tracker&amp;Invoice'!$A4390:$AC4390,1,H4344)),0)</f>
        <v>91</v>
      </c>
      <c r="J4344" s="29">
        <f>IF(D4344="OVERALL",SUM('Tracker&amp;Invoice'!$H4390:$AC4390),0)</f>
        <v>0</v>
      </c>
    </row>
    <row r="4345" spans="1:10">
      <c r="A4345" t="e">
        <f t="shared" si="135"/>
        <v>#REF!</v>
      </c>
      <c r="B4345">
        <f>IF(AND('Tracker&amp;Invoice'!A4391&lt;&gt;"",'Tracker&amp;Invoice'!A4391&lt;&gt;"ITEM",'Tracker&amp;Invoice'!A4389="ITEM"),1,0)</f>
        <v>0</v>
      </c>
      <c r="C4345" t="str">
        <f>IF(B4345=1,'Tracker&amp;Invoice'!A4391,C4344)</f>
        <v>BQ-223</v>
      </c>
      <c r="D4345" t="str">
        <f>IF(LEFT(TRIM('Tracker&amp;Invoice'!B4391),9)="INVOICE #","INVOICE",IF(TRIM('Tracker&amp;Invoice'!B4391)="Overall Completion INVOICE","OVERALL",""))</f>
        <v/>
      </c>
      <c r="E4345" t="str">
        <f>IF(D4345="INVOICE",VALUE(MID(TRIM('Tracker&amp;Invoice'!B4391),10,10)),"")</f>
        <v/>
      </c>
      <c r="F4345">
        <f>IF(B4345=1,IFERROR(LOOKUP(2,1/('Tracker&amp;Invoice'!$H4391:$AC4391&lt;&gt;""),COLUMN('Tracker&amp;Invoice'!$H4391:$AC4391)),8),F4344)</f>
        <v>14</v>
      </c>
      <c r="G4345">
        <f>IF(D4345="OVERALL",IFERROR(LOOKUP(2,1/('Tracker&amp;Invoice'!$H4391:$AC4391&lt;&gt;""),COLUMN('Tracker&amp;Invoice'!$H4391:$AC4391)),8),G4346)</f>
        <v>15</v>
      </c>
      <c r="H4345">
        <f t="shared" si="134"/>
        <v>15</v>
      </c>
      <c r="I4345" s="29">
        <f>IF(D4345="INVOICE",SUM('Tracker&amp;Invoice'!$H4391:INDEX('Tracker&amp;Invoice'!$A4391:$AC4391,1,H4345)),0)</f>
        <v>0</v>
      </c>
      <c r="J4345" s="29">
        <f>IF(D4345="OVERALL",SUM('Tracker&amp;Invoice'!$H4391:$AC4391),0)</f>
        <v>0</v>
      </c>
    </row>
    <row r="4346" spans="1:10">
      <c r="A4346" t="e">
        <f t="shared" si="135"/>
        <v>#REF!</v>
      </c>
      <c r="B4346">
        <f>IF(AND('Tracker&amp;Invoice'!A4392&lt;&gt;"",'Tracker&amp;Invoice'!A4392&lt;&gt;"ITEM",'Tracker&amp;Invoice'!A4390="ITEM"),1,0)</f>
        <v>0</v>
      </c>
      <c r="C4346" t="str">
        <f>IF(B4346=1,'Tracker&amp;Invoice'!A4392,C4345)</f>
        <v>BQ-223</v>
      </c>
      <c r="D4346" t="str">
        <f>IF(LEFT(TRIM('Tracker&amp;Invoice'!B4392),9)="INVOICE #","INVOICE",IF(TRIM('Tracker&amp;Invoice'!B4392)="Overall Completion INVOICE","OVERALL",""))</f>
        <v/>
      </c>
      <c r="E4346" t="str">
        <f>IF(D4346="INVOICE",VALUE(MID(TRIM('Tracker&amp;Invoice'!B4392),10,10)),"")</f>
        <v/>
      </c>
      <c r="F4346">
        <f>IF(B4346=1,IFERROR(LOOKUP(2,1/('Tracker&amp;Invoice'!$H4392:$AC4392&lt;&gt;""),COLUMN('Tracker&amp;Invoice'!$H4392:$AC4392)),8),F4345)</f>
        <v>14</v>
      </c>
      <c r="G4346">
        <f>IF(D4346="OVERALL",IFERROR(LOOKUP(2,1/('Tracker&amp;Invoice'!$H4392:$AC4392&lt;&gt;""),COLUMN('Tracker&amp;Invoice'!$H4392:$AC4392)),8),G4347)</f>
        <v>15</v>
      </c>
      <c r="H4346">
        <f t="shared" si="134"/>
        <v>15</v>
      </c>
      <c r="I4346" s="29">
        <f>IF(D4346="INVOICE",SUM('Tracker&amp;Invoice'!$H4392:INDEX('Tracker&amp;Invoice'!$A4392:$AC4392,1,H4346)),0)</f>
        <v>0</v>
      </c>
      <c r="J4346" s="29">
        <f>IF(D4346="OVERALL",SUM('Tracker&amp;Invoice'!$H4392:$AC4392),0)</f>
        <v>0</v>
      </c>
    </row>
    <row r="4347" spans="1:10">
      <c r="A4347" t="e">
        <f t="shared" si="135"/>
        <v>#REF!</v>
      </c>
      <c r="B4347">
        <f>IF(AND('Tracker&amp;Invoice'!A4393&lt;&gt;"",'Tracker&amp;Invoice'!A4393&lt;&gt;"ITEM",'Tracker&amp;Invoice'!A4391="ITEM"),1,0)</f>
        <v>0</v>
      </c>
      <c r="C4347" t="str">
        <f>IF(B4347=1,'Tracker&amp;Invoice'!A4393,C4346)</f>
        <v>BQ-223</v>
      </c>
      <c r="D4347" t="str">
        <f>IF(LEFT(TRIM('Tracker&amp;Invoice'!B4393),9)="INVOICE #","INVOICE",IF(TRIM('Tracker&amp;Invoice'!B4393)="Overall Completion INVOICE","OVERALL",""))</f>
        <v/>
      </c>
      <c r="E4347" t="str">
        <f>IF(D4347="INVOICE",VALUE(MID(TRIM('Tracker&amp;Invoice'!B4393),10,10)),"")</f>
        <v/>
      </c>
      <c r="F4347">
        <f>IF(B4347=1,IFERROR(LOOKUP(2,1/('Tracker&amp;Invoice'!$H4393:$AC4393&lt;&gt;""),COLUMN('Tracker&amp;Invoice'!$H4393:$AC4393)),8),F4346)</f>
        <v>14</v>
      </c>
      <c r="G4347">
        <f>IF(D4347="OVERALL",IFERROR(LOOKUP(2,1/('Tracker&amp;Invoice'!$H4393:$AC4393&lt;&gt;""),COLUMN('Tracker&amp;Invoice'!$H4393:$AC4393)),8),G4348)</f>
        <v>15</v>
      </c>
      <c r="H4347">
        <f t="shared" si="134"/>
        <v>15</v>
      </c>
      <c r="I4347" s="29">
        <f>IF(D4347="INVOICE",SUM('Tracker&amp;Invoice'!$H4393:INDEX('Tracker&amp;Invoice'!$A4393:$AC4393,1,H4347)),0)</f>
        <v>0</v>
      </c>
      <c r="J4347" s="29">
        <f>IF(D4347="OVERALL",SUM('Tracker&amp;Invoice'!$H4393:$AC4393),0)</f>
        <v>0</v>
      </c>
    </row>
    <row r="4348" spans="1:10">
      <c r="A4348" t="e">
        <f t="shared" si="135"/>
        <v>#REF!</v>
      </c>
      <c r="B4348">
        <f>IF(AND('Tracker&amp;Invoice'!A4394&lt;&gt;"",'Tracker&amp;Invoice'!A4394&lt;&gt;"ITEM",'Tracker&amp;Invoice'!A4392="ITEM"),1,0)</f>
        <v>0</v>
      </c>
      <c r="C4348" t="str">
        <f>IF(B4348=1,'Tracker&amp;Invoice'!A4394,C4347)</f>
        <v>BQ-223</v>
      </c>
      <c r="D4348" t="str">
        <f>IF(LEFT(TRIM('Tracker&amp;Invoice'!B4394),9)="INVOICE #","INVOICE",IF(TRIM('Tracker&amp;Invoice'!B4394)="Overall Completion INVOICE","OVERALL",""))</f>
        <v/>
      </c>
      <c r="E4348" t="str">
        <f>IF(D4348="INVOICE",VALUE(MID(TRIM('Tracker&amp;Invoice'!B4394),10,10)),"")</f>
        <v/>
      </c>
      <c r="F4348">
        <f>IF(B4348=1,IFERROR(LOOKUP(2,1/('Tracker&amp;Invoice'!$H4394:$AC4394&lt;&gt;""),COLUMN('Tracker&amp;Invoice'!$H4394:$AC4394)),8),F4347)</f>
        <v>14</v>
      </c>
      <c r="G4348">
        <f>IF(D4348="OVERALL",IFERROR(LOOKUP(2,1/('Tracker&amp;Invoice'!$H4394:$AC4394&lt;&gt;""),COLUMN('Tracker&amp;Invoice'!$H4394:$AC4394)),8),G4349)</f>
        <v>15</v>
      </c>
      <c r="H4348">
        <f t="shared" si="134"/>
        <v>15</v>
      </c>
      <c r="I4348" s="29">
        <f>IF(D4348="INVOICE",SUM('Tracker&amp;Invoice'!$H4394:INDEX('Tracker&amp;Invoice'!$A4394:$AC4394,1,H4348)),0)</f>
        <v>0</v>
      </c>
      <c r="J4348" s="29">
        <f>IF(D4348="OVERALL",SUM('Tracker&amp;Invoice'!$H4394:$AC4394),0)</f>
        <v>0</v>
      </c>
    </row>
    <row r="4349" spans="1:10">
      <c r="A4349" t="e">
        <f t="shared" si="135"/>
        <v>#REF!</v>
      </c>
      <c r="B4349">
        <f>IF(AND('Tracker&amp;Invoice'!A4395&lt;&gt;"",'Tracker&amp;Invoice'!A4395&lt;&gt;"ITEM",'Tracker&amp;Invoice'!A4393="ITEM"),1,0)</f>
        <v>0</v>
      </c>
      <c r="C4349" t="str">
        <f>IF(B4349=1,'Tracker&amp;Invoice'!A4395,C4348)</f>
        <v>BQ-223</v>
      </c>
      <c r="D4349" t="str">
        <f>IF(LEFT(TRIM('Tracker&amp;Invoice'!B4395),9)="INVOICE #","INVOICE",IF(TRIM('Tracker&amp;Invoice'!B4395)="Overall Completion INVOICE","OVERALL",""))</f>
        <v/>
      </c>
      <c r="E4349" t="str">
        <f>IF(D4349="INVOICE",VALUE(MID(TRIM('Tracker&amp;Invoice'!B4395),10,10)),"")</f>
        <v/>
      </c>
      <c r="F4349">
        <f>IF(B4349=1,IFERROR(LOOKUP(2,1/('Tracker&amp;Invoice'!$H4395:$AC4395&lt;&gt;""),COLUMN('Tracker&amp;Invoice'!$H4395:$AC4395)),8),F4348)</f>
        <v>14</v>
      </c>
      <c r="G4349">
        <f>IF(D4349="OVERALL",IFERROR(LOOKUP(2,1/('Tracker&amp;Invoice'!$H4395:$AC4395&lt;&gt;""),COLUMN('Tracker&amp;Invoice'!$H4395:$AC4395)),8),G4350)</f>
        <v>15</v>
      </c>
      <c r="H4349">
        <f t="shared" si="134"/>
        <v>15</v>
      </c>
      <c r="I4349" s="29">
        <f>IF(D4349="INVOICE",SUM('Tracker&amp;Invoice'!$H4395:INDEX('Tracker&amp;Invoice'!$A4395:$AC4395,1,H4349)),0)</f>
        <v>0</v>
      </c>
      <c r="J4349" s="29">
        <f>IF(D4349="OVERALL",SUM('Tracker&amp;Invoice'!$H4395:$AC4395),0)</f>
        <v>0</v>
      </c>
    </row>
    <row r="4350" spans="1:10">
      <c r="A4350" t="e">
        <f t="shared" si="135"/>
        <v>#REF!</v>
      </c>
      <c r="B4350">
        <f>IF(AND('Tracker&amp;Invoice'!A4396&lt;&gt;"",'Tracker&amp;Invoice'!A4396&lt;&gt;"ITEM",'Tracker&amp;Invoice'!A4394="ITEM"),1,0)</f>
        <v>0</v>
      </c>
      <c r="C4350" t="str">
        <f>IF(B4350=1,'Tracker&amp;Invoice'!A4396,C4349)</f>
        <v>BQ-223</v>
      </c>
      <c r="D4350" t="str">
        <f>IF(LEFT(TRIM('Tracker&amp;Invoice'!B4396),9)="INVOICE #","INVOICE",IF(TRIM('Tracker&amp;Invoice'!B4396)="Overall Completion INVOICE","OVERALL",""))</f>
        <v/>
      </c>
      <c r="E4350" t="str">
        <f>IF(D4350="INVOICE",VALUE(MID(TRIM('Tracker&amp;Invoice'!B4396),10,10)),"")</f>
        <v/>
      </c>
      <c r="F4350">
        <f>IF(B4350=1,IFERROR(LOOKUP(2,1/('Tracker&amp;Invoice'!$H4396:$AC4396&lt;&gt;""),COLUMN('Tracker&amp;Invoice'!$H4396:$AC4396)),8),F4349)</f>
        <v>14</v>
      </c>
      <c r="G4350">
        <f>IF(D4350="OVERALL",IFERROR(LOOKUP(2,1/('Tracker&amp;Invoice'!$H4396:$AC4396&lt;&gt;""),COLUMN('Tracker&amp;Invoice'!$H4396:$AC4396)),8),G4351)</f>
        <v>15</v>
      </c>
      <c r="H4350">
        <f t="shared" si="134"/>
        <v>15</v>
      </c>
      <c r="I4350" s="29">
        <f>IF(D4350="INVOICE",SUM('Tracker&amp;Invoice'!$H4396:INDEX('Tracker&amp;Invoice'!$A4396:$AC4396,1,H4350)),0)</f>
        <v>0</v>
      </c>
      <c r="J4350" s="29">
        <f>IF(D4350="OVERALL",SUM('Tracker&amp;Invoice'!$H4396:$AC4396),0)</f>
        <v>0</v>
      </c>
    </row>
    <row r="4351" spans="1:10">
      <c r="A4351" t="e">
        <f t="shared" si="135"/>
        <v>#REF!</v>
      </c>
      <c r="B4351">
        <f>IF(AND('Tracker&amp;Invoice'!A4397&lt;&gt;"",'Tracker&amp;Invoice'!A4397&lt;&gt;"ITEM",'Tracker&amp;Invoice'!A4395="ITEM"),1,0)</f>
        <v>0</v>
      </c>
      <c r="C4351" t="str">
        <f>IF(B4351=1,'Tracker&amp;Invoice'!A4397,C4350)</f>
        <v>BQ-223</v>
      </c>
      <c r="D4351" t="str">
        <f>IF(LEFT(TRIM('Tracker&amp;Invoice'!B4397),9)="INVOICE #","INVOICE",IF(TRIM('Tracker&amp;Invoice'!B4397)="Overall Completion INVOICE","OVERALL",""))</f>
        <v/>
      </c>
      <c r="E4351" t="str">
        <f>IF(D4351="INVOICE",VALUE(MID(TRIM('Tracker&amp;Invoice'!B4397),10,10)),"")</f>
        <v/>
      </c>
      <c r="F4351">
        <f>IF(B4351=1,IFERROR(LOOKUP(2,1/('Tracker&amp;Invoice'!$H4397:$AC4397&lt;&gt;""),COLUMN('Tracker&amp;Invoice'!$H4397:$AC4397)),8),F4350)</f>
        <v>14</v>
      </c>
      <c r="G4351">
        <f>IF(D4351="OVERALL",IFERROR(LOOKUP(2,1/('Tracker&amp;Invoice'!$H4397:$AC4397&lt;&gt;""),COLUMN('Tracker&amp;Invoice'!$H4397:$AC4397)),8),G4352)</f>
        <v>15</v>
      </c>
      <c r="H4351">
        <f t="shared" si="134"/>
        <v>15</v>
      </c>
      <c r="I4351" s="29">
        <f>IF(D4351="INVOICE",SUM('Tracker&amp;Invoice'!$H4397:INDEX('Tracker&amp;Invoice'!$A4397:$AC4397,1,H4351)),0)</f>
        <v>0</v>
      </c>
      <c r="J4351" s="29">
        <f>IF(D4351="OVERALL",SUM('Tracker&amp;Invoice'!$H4397:$AC4397),0)</f>
        <v>0</v>
      </c>
    </row>
    <row r="4352" spans="1:10">
      <c r="A4352" t="e">
        <f t="shared" si="135"/>
        <v>#REF!</v>
      </c>
      <c r="B4352">
        <f>IF(AND('Tracker&amp;Invoice'!A4398&lt;&gt;"",'Tracker&amp;Invoice'!A4398&lt;&gt;"ITEM",'Tracker&amp;Invoice'!A4396="ITEM"),1,0)</f>
        <v>0</v>
      </c>
      <c r="C4352" t="str">
        <f>IF(B4352=1,'Tracker&amp;Invoice'!A4398,C4351)</f>
        <v>BQ-223</v>
      </c>
      <c r="D4352" t="str">
        <f>IF(LEFT(TRIM('Tracker&amp;Invoice'!B4398),9)="INVOICE #","INVOICE",IF(TRIM('Tracker&amp;Invoice'!B4398)="Overall Completion INVOICE","OVERALL",""))</f>
        <v>OVERALL</v>
      </c>
      <c r="E4352" t="str">
        <f>IF(D4352="INVOICE",VALUE(MID(TRIM('Tracker&amp;Invoice'!B4398),10,10)),"")</f>
        <v/>
      </c>
      <c r="F4352">
        <f>IF(B4352=1,IFERROR(LOOKUP(2,1/('Tracker&amp;Invoice'!$H4398:$AC4398&lt;&gt;""),COLUMN('Tracker&amp;Invoice'!$H4398:$AC4398)),8),F4351)</f>
        <v>14</v>
      </c>
      <c r="G4352">
        <f>IF(D4352="OVERALL",IFERROR(LOOKUP(2,1/('Tracker&amp;Invoice'!$H4398:$AC4398&lt;&gt;""),COLUMN('Tracker&amp;Invoice'!$H4398:$AC4398)),8),G4353)</f>
        <v>15</v>
      </c>
      <c r="H4352">
        <f t="shared" si="134"/>
        <v>15</v>
      </c>
      <c r="I4352" s="29">
        <f>IF(D4352="INVOICE",SUM('Tracker&amp;Invoice'!$H4398:INDEX('Tracker&amp;Invoice'!$A4398:$AC4398,1,H4352)),0)</f>
        <v>0</v>
      </c>
      <c r="J4352" s="29">
        <f>IF(D4352="OVERALL",SUM('Tracker&amp;Invoice'!$H4398:$AC4398),0)</f>
        <v>1000.9999999999999</v>
      </c>
    </row>
    <row r="4353" spans="1:10">
      <c r="A4353" t="e">
        <f t="shared" si="135"/>
        <v>#REF!</v>
      </c>
      <c r="B4353">
        <f>IF(AND('Tracker&amp;Invoice'!A4399&lt;&gt;"",'Tracker&amp;Invoice'!A4399&lt;&gt;"ITEM",'Tracker&amp;Invoice'!A4397="ITEM"),1,0)</f>
        <v>0</v>
      </c>
      <c r="C4353" t="str">
        <f>IF(B4353=1,'Tracker&amp;Invoice'!A4399,C4352)</f>
        <v>BQ-223</v>
      </c>
      <c r="D4353" t="str">
        <f>IF(LEFT(TRIM('Tracker&amp;Invoice'!B4399),9)="INVOICE #","INVOICE",IF(TRIM('Tracker&amp;Invoice'!B4399)="Overall Completion INVOICE","OVERALL",""))</f>
        <v/>
      </c>
      <c r="E4353" t="str">
        <f>IF(D4353="INVOICE",VALUE(MID(TRIM('Tracker&amp;Invoice'!B4399),10,10)),"")</f>
        <v/>
      </c>
      <c r="F4353">
        <f>IF(B4353=1,IFERROR(LOOKUP(2,1/('Tracker&amp;Invoice'!$H4399:$AC4399&lt;&gt;""),COLUMN('Tracker&amp;Invoice'!$H4399:$AC4399)),8),F4352)</f>
        <v>14</v>
      </c>
      <c r="G4353">
        <f>IF(D4353="OVERALL",IFERROR(LOOKUP(2,1/('Tracker&amp;Invoice'!$H4399:$AC4399&lt;&gt;""),COLUMN('Tracker&amp;Invoice'!$H4399:$AC4399)),8),G4354)</f>
        <v>16</v>
      </c>
      <c r="H4353">
        <f t="shared" si="134"/>
        <v>16</v>
      </c>
      <c r="I4353" s="29">
        <f>IF(D4353="INVOICE",SUM('Tracker&amp;Invoice'!$H4399:INDEX('Tracker&amp;Invoice'!$A4399:$AC4399,1,H4353)),0)</f>
        <v>0</v>
      </c>
      <c r="J4353" s="29">
        <f>IF(D4353="OVERALL",SUM('Tracker&amp;Invoice'!$H4399:$AC4399),0)</f>
        <v>0</v>
      </c>
    </row>
    <row r="4354" spans="1:10">
      <c r="A4354" t="e">
        <f t="shared" si="135"/>
        <v>#REF!</v>
      </c>
      <c r="B4354">
        <f>IF(AND('Tracker&amp;Invoice'!A4400&lt;&gt;"",'Tracker&amp;Invoice'!A4400&lt;&gt;"ITEM",'Tracker&amp;Invoice'!A4398="ITEM"),1,0)</f>
        <v>0</v>
      </c>
      <c r="C4354" t="str">
        <f>IF(B4354=1,'Tracker&amp;Invoice'!A4400,C4353)</f>
        <v>BQ-223</v>
      </c>
      <c r="D4354" t="str">
        <f>IF(LEFT(TRIM('Tracker&amp;Invoice'!B4400),9)="INVOICE #","INVOICE",IF(TRIM('Tracker&amp;Invoice'!B4400)="Overall Completion INVOICE","OVERALL",""))</f>
        <v/>
      </c>
      <c r="E4354" t="str">
        <f>IF(D4354="INVOICE",VALUE(MID(TRIM('Tracker&amp;Invoice'!B4400),10,10)),"")</f>
        <v/>
      </c>
      <c r="F4354">
        <f>IF(B4354=1,IFERROR(LOOKUP(2,1/('Tracker&amp;Invoice'!$H4400:$AC4400&lt;&gt;""),COLUMN('Tracker&amp;Invoice'!$H4400:$AC4400)),8),F4353)</f>
        <v>14</v>
      </c>
      <c r="G4354">
        <f>IF(D4354="OVERALL",IFERROR(LOOKUP(2,1/('Tracker&amp;Invoice'!$H4400:$AC4400&lt;&gt;""),COLUMN('Tracker&amp;Invoice'!$H4400:$AC4400)),8),G4355)</f>
        <v>16</v>
      </c>
      <c r="H4354">
        <f t="shared" si="134"/>
        <v>16</v>
      </c>
      <c r="I4354" s="29">
        <f>IF(D4354="INVOICE",SUM('Tracker&amp;Invoice'!$H4400:INDEX('Tracker&amp;Invoice'!$A4400:$AC4400,1,H4354)),0)</f>
        <v>0</v>
      </c>
      <c r="J4354" s="29">
        <f>IF(D4354="OVERALL",SUM('Tracker&amp;Invoice'!$H4400:$AC4400),0)</f>
        <v>0</v>
      </c>
    </row>
    <row r="4355" spans="1:10">
      <c r="A4355" t="e">
        <f t="shared" si="135"/>
        <v>#REF!</v>
      </c>
      <c r="B4355">
        <f>IF(AND('Tracker&amp;Invoice'!A4401&lt;&gt;"",'Tracker&amp;Invoice'!A4401&lt;&gt;"ITEM",'Tracker&amp;Invoice'!A4399="ITEM"),1,0)</f>
        <v>0</v>
      </c>
      <c r="C4355" t="str">
        <f>IF(B4355=1,'Tracker&amp;Invoice'!A4401,C4354)</f>
        <v>BQ-223</v>
      </c>
      <c r="D4355" t="str">
        <f>IF(LEFT(TRIM('Tracker&amp;Invoice'!B4401),9)="INVOICE #","INVOICE",IF(TRIM('Tracker&amp;Invoice'!B4401)="Overall Completion INVOICE","OVERALL",""))</f>
        <v/>
      </c>
      <c r="E4355" t="str">
        <f>IF(D4355="INVOICE",VALUE(MID(TRIM('Tracker&amp;Invoice'!B4401),10,10)),"")</f>
        <v/>
      </c>
      <c r="F4355">
        <f>IF(B4355=1,IFERROR(LOOKUP(2,1/('Tracker&amp;Invoice'!$H4401:$AC4401&lt;&gt;""),COLUMN('Tracker&amp;Invoice'!$H4401:$AC4401)),8),F4354)</f>
        <v>14</v>
      </c>
      <c r="G4355">
        <f>IF(D4355="OVERALL",IFERROR(LOOKUP(2,1/('Tracker&amp;Invoice'!$H4401:$AC4401&lt;&gt;""),COLUMN('Tracker&amp;Invoice'!$H4401:$AC4401)),8),G4356)</f>
        <v>16</v>
      </c>
      <c r="H4355">
        <f t="shared" ref="H4355:H4418" si="136">MAX(F4355,G4355)</f>
        <v>16</v>
      </c>
      <c r="I4355" s="29">
        <f>IF(D4355="INVOICE",SUM('Tracker&amp;Invoice'!$H4401:INDEX('Tracker&amp;Invoice'!$A4401:$AC4401,1,H4355)),0)</f>
        <v>0</v>
      </c>
      <c r="J4355" s="29">
        <f>IF(D4355="OVERALL",SUM('Tracker&amp;Invoice'!$H4401:$AC4401),0)</f>
        <v>0</v>
      </c>
    </row>
    <row r="4356" spans="1:10">
      <c r="A4356" t="e">
        <f t="shared" ref="A4356:A4419" si="137">A4355+B4356</f>
        <v>#REF!</v>
      </c>
      <c r="B4356">
        <f>IF(AND('Tracker&amp;Invoice'!A4402&lt;&gt;"",'Tracker&amp;Invoice'!A4402&lt;&gt;"ITEM",'Tracker&amp;Invoice'!A4400="ITEM"),1,0)</f>
        <v>0</v>
      </c>
      <c r="C4356" t="str">
        <f>IF(B4356=1,'Tracker&amp;Invoice'!A4402,C4355)</f>
        <v>BQ-223</v>
      </c>
      <c r="D4356" t="str">
        <f>IF(LEFT(TRIM('Tracker&amp;Invoice'!B4402),9)="INVOICE #","INVOICE",IF(TRIM('Tracker&amp;Invoice'!B4402)="Overall Completion INVOICE","OVERALL",""))</f>
        <v/>
      </c>
      <c r="E4356" t="str">
        <f>IF(D4356="INVOICE",VALUE(MID(TRIM('Tracker&amp;Invoice'!B4402),10,10)),"")</f>
        <v/>
      </c>
      <c r="F4356">
        <f>IF(B4356=1,IFERROR(LOOKUP(2,1/('Tracker&amp;Invoice'!$H4402:$AC4402&lt;&gt;""),COLUMN('Tracker&amp;Invoice'!$H4402:$AC4402)),8),F4355)</f>
        <v>14</v>
      </c>
      <c r="G4356">
        <f>IF(D4356="OVERALL",IFERROR(LOOKUP(2,1/('Tracker&amp;Invoice'!$H4402:$AC4402&lt;&gt;""),COLUMN('Tracker&amp;Invoice'!$H4402:$AC4402)),8),G4357)</f>
        <v>16</v>
      </c>
      <c r="H4356">
        <f t="shared" si="136"/>
        <v>16</v>
      </c>
      <c r="I4356" s="29">
        <f>IF(D4356="INVOICE",SUM('Tracker&amp;Invoice'!$H4402:INDEX('Tracker&amp;Invoice'!$A4402:$AC4402,1,H4356)),0)</f>
        <v>0</v>
      </c>
      <c r="J4356" s="29">
        <f>IF(D4356="OVERALL",SUM('Tracker&amp;Invoice'!$H4402:$AC4402),0)</f>
        <v>0</v>
      </c>
    </row>
    <row r="4357" spans="1:10">
      <c r="A4357" t="e">
        <f t="shared" si="137"/>
        <v>#REF!</v>
      </c>
      <c r="B4357">
        <f>IF(AND('Tracker&amp;Invoice'!A4403&lt;&gt;"",'Tracker&amp;Invoice'!A4403&lt;&gt;"ITEM",'Tracker&amp;Invoice'!A4401="ITEM"),1,0)</f>
        <v>0</v>
      </c>
      <c r="C4357" t="str">
        <f>IF(B4357=1,'Tracker&amp;Invoice'!A4403,C4356)</f>
        <v>BQ-223</v>
      </c>
      <c r="D4357" t="str">
        <f>IF(LEFT(TRIM('Tracker&amp;Invoice'!B4403),9)="INVOICE #","INVOICE",IF(TRIM('Tracker&amp;Invoice'!B4403)="Overall Completion INVOICE","OVERALL",""))</f>
        <v/>
      </c>
      <c r="E4357" t="str">
        <f>IF(D4357="INVOICE",VALUE(MID(TRIM('Tracker&amp;Invoice'!B4403),10,10)),"")</f>
        <v/>
      </c>
      <c r="F4357">
        <f>IF(B4357=1,IFERROR(LOOKUP(2,1/('Tracker&amp;Invoice'!$H4403:$AC4403&lt;&gt;""),COLUMN('Tracker&amp;Invoice'!$H4403:$AC4403)),8),F4356)</f>
        <v>14</v>
      </c>
      <c r="G4357">
        <f>IF(D4357="OVERALL",IFERROR(LOOKUP(2,1/('Tracker&amp;Invoice'!$H4403:$AC4403&lt;&gt;""),COLUMN('Tracker&amp;Invoice'!$H4403:$AC4403)),8),G4358)</f>
        <v>16</v>
      </c>
      <c r="H4357">
        <f t="shared" si="136"/>
        <v>16</v>
      </c>
      <c r="I4357" s="29">
        <f>IF(D4357="INVOICE",SUM('Tracker&amp;Invoice'!$H4403:INDEX('Tracker&amp;Invoice'!$A4403:$AC4403,1,H4357)),0)</f>
        <v>0</v>
      </c>
      <c r="J4357" s="29">
        <f>IF(D4357="OVERALL",SUM('Tracker&amp;Invoice'!$H4403:$AC4403),0)</f>
        <v>0</v>
      </c>
    </row>
    <row r="4358" spans="1:10">
      <c r="A4358" t="e">
        <f t="shared" si="137"/>
        <v>#REF!</v>
      </c>
      <c r="B4358">
        <f>IF(AND('Tracker&amp;Invoice'!A4404&lt;&gt;"",'Tracker&amp;Invoice'!A4404&lt;&gt;"ITEM",'Tracker&amp;Invoice'!A4402="ITEM"),1,0)</f>
        <v>0</v>
      </c>
      <c r="C4358" t="str">
        <f>IF(B4358=1,'Tracker&amp;Invoice'!A4404,C4357)</f>
        <v>BQ-223</v>
      </c>
      <c r="D4358" t="str">
        <f>IF(LEFT(TRIM('Tracker&amp;Invoice'!B4404),9)="INVOICE #","INVOICE",IF(TRIM('Tracker&amp;Invoice'!B4404)="Overall Completion INVOICE","OVERALL",""))</f>
        <v/>
      </c>
      <c r="E4358" t="str">
        <f>IF(D4358="INVOICE",VALUE(MID(TRIM('Tracker&amp;Invoice'!B4404),10,10)),"")</f>
        <v/>
      </c>
      <c r="F4358">
        <f>IF(B4358=1,IFERROR(LOOKUP(2,1/('Tracker&amp;Invoice'!$H4404:$AC4404&lt;&gt;""),COLUMN('Tracker&amp;Invoice'!$H4404:$AC4404)),8),F4357)</f>
        <v>14</v>
      </c>
      <c r="G4358">
        <f>IF(D4358="OVERALL",IFERROR(LOOKUP(2,1/('Tracker&amp;Invoice'!$H4404:$AC4404&lt;&gt;""),COLUMN('Tracker&amp;Invoice'!$H4404:$AC4404)),8),G4359)</f>
        <v>16</v>
      </c>
      <c r="H4358">
        <f t="shared" si="136"/>
        <v>16</v>
      </c>
      <c r="I4358" s="29">
        <f>IF(D4358="INVOICE",SUM('Tracker&amp;Invoice'!$H4404:INDEX('Tracker&amp;Invoice'!$A4404:$AC4404,1,H4358)),0)</f>
        <v>0</v>
      </c>
      <c r="J4358" s="29">
        <f>IF(D4358="OVERALL",SUM('Tracker&amp;Invoice'!$H4404:$AC4404),0)</f>
        <v>0</v>
      </c>
    </row>
    <row r="4359" spans="1:10">
      <c r="A4359" t="e">
        <f t="shared" si="137"/>
        <v>#REF!</v>
      </c>
      <c r="B4359">
        <f>IF(AND('Tracker&amp;Invoice'!A4405&lt;&gt;"",'Tracker&amp;Invoice'!A4405&lt;&gt;"ITEM",'Tracker&amp;Invoice'!A4403="ITEM"),1,0)</f>
        <v>0</v>
      </c>
      <c r="C4359" t="str">
        <f>IF(B4359=1,'Tracker&amp;Invoice'!A4405,C4358)</f>
        <v>BQ-223</v>
      </c>
      <c r="D4359" t="str">
        <f>IF(LEFT(TRIM('Tracker&amp;Invoice'!B4405),9)="INVOICE #","INVOICE",IF(TRIM('Tracker&amp;Invoice'!B4405)="Overall Completion INVOICE","OVERALL",""))</f>
        <v/>
      </c>
      <c r="E4359" t="str">
        <f>IF(D4359="INVOICE",VALUE(MID(TRIM('Tracker&amp;Invoice'!B4405),10,10)),"")</f>
        <v/>
      </c>
      <c r="F4359">
        <f>IF(B4359=1,IFERROR(LOOKUP(2,1/('Tracker&amp;Invoice'!$H4405:$AC4405&lt;&gt;""),COLUMN('Tracker&amp;Invoice'!$H4405:$AC4405)),8),F4358)</f>
        <v>14</v>
      </c>
      <c r="G4359">
        <f>IF(D4359="OVERALL",IFERROR(LOOKUP(2,1/('Tracker&amp;Invoice'!$H4405:$AC4405&lt;&gt;""),COLUMN('Tracker&amp;Invoice'!$H4405:$AC4405)),8),G4360)</f>
        <v>16</v>
      </c>
      <c r="H4359">
        <f t="shared" si="136"/>
        <v>16</v>
      </c>
      <c r="I4359" s="29">
        <f>IF(D4359="INVOICE",SUM('Tracker&amp;Invoice'!$H4405:INDEX('Tracker&amp;Invoice'!$A4405:$AC4405,1,H4359)),0)</f>
        <v>0</v>
      </c>
      <c r="J4359" s="29">
        <f>IF(D4359="OVERALL",SUM('Tracker&amp;Invoice'!$H4405:$AC4405),0)</f>
        <v>0</v>
      </c>
    </row>
    <row r="4360" spans="1:10">
      <c r="A4360" t="e">
        <f t="shared" si="137"/>
        <v>#REF!</v>
      </c>
      <c r="B4360">
        <f>IF(AND('Tracker&amp;Invoice'!A4406&lt;&gt;"",'Tracker&amp;Invoice'!A4406&lt;&gt;"ITEM",'Tracker&amp;Invoice'!A4404="ITEM"),1,0)</f>
        <v>0</v>
      </c>
      <c r="C4360" t="str">
        <f>IF(B4360=1,'Tracker&amp;Invoice'!A4406,C4359)</f>
        <v>BQ-223</v>
      </c>
      <c r="D4360" t="str">
        <f>IF(LEFT(TRIM('Tracker&amp;Invoice'!B4406),9)="INVOICE #","INVOICE",IF(TRIM('Tracker&amp;Invoice'!B4406)="Overall Completion INVOICE","OVERALL",""))</f>
        <v/>
      </c>
      <c r="E4360" t="str">
        <f>IF(D4360="INVOICE",VALUE(MID(TRIM('Tracker&amp;Invoice'!B4406),10,10)),"")</f>
        <v/>
      </c>
      <c r="F4360">
        <f>IF(B4360=1,IFERROR(LOOKUP(2,1/('Tracker&amp;Invoice'!$H4406:$AC4406&lt;&gt;""),COLUMN('Tracker&amp;Invoice'!$H4406:$AC4406)),8),F4359)</f>
        <v>14</v>
      </c>
      <c r="G4360">
        <f>IF(D4360="OVERALL",IFERROR(LOOKUP(2,1/('Tracker&amp;Invoice'!$H4406:$AC4406&lt;&gt;""),COLUMN('Tracker&amp;Invoice'!$H4406:$AC4406)),8),G4361)</f>
        <v>16</v>
      </c>
      <c r="H4360">
        <f t="shared" si="136"/>
        <v>16</v>
      </c>
      <c r="I4360" s="29">
        <f>IF(D4360="INVOICE",SUM('Tracker&amp;Invoice'!$H4406:INDEX('Tracker&amp;Invoice'!$A4406:$AC4406,1,H4360)),0)</f>
        <v>0</v>
      </c>
      <c r="J4360" s="29">
        <f>IF(D4360="OVERALL",SUM('Tracker&amp;Invoice'!$H4406:$AC4406),0)</f>
        <v>0</v>
      </c>
    </row>
    <row r="4361" spans="1:10">
      <c r="A4361" t="e">
        <f t="shared" si="137"/>
        <v>#REF!</v>
      </c>
      <c r="B4361">
        <f>IF(AND('Tracker&amp;Invoice'!A4407&lt;&gt;"",'Tracker&amp;Invoice'!A4407&lt;&gt;"ITEM",'Tracker&amp;Invoice'!A4405="ITEM"),1,0)</f>
        <v>1</v>
      </c>
      <c r="C4361" t="str">
        <f>IF(B4361=1,'Tracker&amp;Invoice'!A4407,C4360)</f>
        <v>BQ-224</v>
      </c>
      <c r="D4361" t="str">
        <f>IF(LEFT(TRIM('Tracker&amp;Invoice'!B4407),9)="INVOICE #","INVOICE",IF(TRIM('Tracker&amp;Invoice'!B4407)="Overall Completion INVOICE","OVERALL",""))</f>
        <v/>
      </c>
      <c r="E4361" t="str">
        <f>IF(D4361="INVOICE",VALUE(MID(TRIM('Tracker&amp;Invoice'!B4407),10,10)),"")</f>
        <v/>
      </c>
      <c r="F4361">
        <f>IF(B4361=1,IFERROR(LOOKUP(2,1/('Tracker&amp;Invoice'!$H4407:$AC4407&lt;&gt;""),COLUMN('Tracker&amp;Invoice'!$H4407:$AC4407)),8),F4360)</f>
        <v>15</v>
      </c>
      <c r="G4361">
        <f>IF(D4361="OVERALL",IFERROR(LOOKUP(2,1/('Tracker&amp;Invoice'!$H4407:$AC4407&lt;&gt;""),COLUMN('Tracker&amp;Invoice'!$H4407:$AC4407)),8),G4362)</f>
        <v>16</v>
      </c>
      <c r="H4361">
        <f t="shared" si="136"/>
        <v>16</v>
      </c>
      <c r="I4361" s="29">
        <f>IF(D4361="INVOICE",SUM('Tracker&amp;Invoice'!$H4407:INDEX('Tracker&amp;Invoice'!$A4407:$AC4407,1,H4361)),0)</f>
        <v>0</v>
      </c>
      <c r="J4361" s="29">
        <f>IF(D4361="OVERALL",SUM('Tracker&amp;Invoice'!$H4407:$AC4407),0)</f>
        <v>0</v>
      </c>
    </row>
    <row r="4362" spans="1:10">
      <c r="A4362" t="e">
        <f t="shared" si="137"/>
        <v>#REF!</v>
      </c>
      <c r="B4362">
        <f>IF(AND('Tracker&amp;Invoice'!A4408&lt;&gt;"",'Tracker&amp;Invoice'!A4408&lt;&gt;"ITEM",'Tracker&amp;Invoice'!A4406="ITEM"),1,0)</f>
        <v>0</v>
      </c>
      <c r="C4362" t="str">
        <f>IF(B4362=1,'Tracker&amp;Invoice'!A4408,C4361)</f>
        <v>BQ-224</v>
      </c>
      <c r="D4362" t="str">
        <f>IF(LEFT(TRIM('Tracker&amp;Invoice'!B4408),9)="INVOICE #","INVOICE",IF(TRIM('Tracker&amp;Invoice'!B4408)="Overall Completion INVOICE","OVERALL",""))</f>
        <v/>
      </c>
      <c r="E4362" t="str">
        <f>IF(D4362="INVOICE",VALUE(MID(TRIM('Tracker&amp;Invoice'!B4408),10,10)),"")</f>
        <v/>
      </c>
      <c r="F4362">
        <f>IF(B4362=1,IFERROR(LOOKUP(2,1/('Tracker&amp;Invoice'!$H4408:$AC4408&lt;&gt;""),COLUMN('Tracker&amp;Invoice'!$H4408:$AC4408)),8),F4361)</f>
        <v>15</v>
      </c>
      <c r="G4362">
        <f>IF(D4362="OVERALL",IFERROR(LOOKUP(2,1/('Tracker&amp;Invoice'!$H4408:$AC4408&lt;&gt;""),COLUMN('Tracker&amp;Invoice'!$H4408:$AC4408)),8),G4363)</f>
        <v>16</v>
      </c>
      <c r="H4362">
        <f t="shared" si="136"/>
        <v>16</v>
      </c>
      <c r="I4362" s="29">
        <f>IF(D4362="INVOICE",SUM('Tracker&amp;Invoice'!$H4408:INDEX('Tracker&amp;Invoice'!$A4408:$AC4408,1,H4362)),0)</f>
        <v>0</v>
      </c>
      <c r="J4362" s="29">
        <f>IF(D4362="OVERALL",SUM('Tracker&amp;Invoice'!$H4408:$AC4408),0)</f>
        <v>0</v>
      </c>
    </row>
    <row r="4363" spans="1:10">
      <c r="A4363" t="e">
        <f t="shared" si="137"/>
        <v>#REF!</v>
      </c>
      <c r="B4363">
        <f>IF(AND('Tracker&amp;Invoice'!A4409&lt;&gt;"",'Tracker&amp;Invoice'!A4409&lt;&gt;"ITEM",'Tracker&amp;Invoice'!A4407="ITEM"),1,0)</f>
        <v>0</v>
      </c>
      <c r="C4363" t="str">
        <f>IF(B4363=1,'Tracker&amp;Invoice'!A4409,C4362)</f>
        <v>BQ-224</v>
      </c>
      <c r="D4363" t="str">
        <f>IF(LEFT(TRIM('Tracker&amp;Invoice'!B4409),9)="INVOICE #","INVOICE",IF(TRIM('Tracker&amp;Invoice'!B4409)="Overall Completion INVOICE","OVERALL",""))</f>
        <v/>
      </c>
      <c r="E4363" t="str">
        <f>IF(D4363="INVOICE",VALUE(MID(TRIM('Tracker&amp;Invoice'!B4409),10,10)),"")</f>
        <v/>
      </c>
      <c r="F4363">
        <f>IF(B4363=1,IFERROR(LOOKUP(2,1/('Tracker&amp;Invoice'!$H4409:$AC4409&lt;&gt;""),COLUMN('Tracker&amp;Invoice'!$H4409:$AC4409)),8),F4362)</f>
        <v>15</v>
      </c>
      <c r="G4363">
        <f>IF(D4363="OVERALL",IFERROR(LOOKUP(2,1/('Tracker&amp;Invoice'!$H4409:$AC4409&lt;&gt;""),COLUMN('Tracker&amp;Invoice'!$H4409:$AC4409)),8),G4364)</f>
        <v>16</v>
      </c>
      <c r="H4363">
        <f t="shared" si="136"/>
        <v>16</v>
      </c>
      <c r="I4363" s="29">
        <f>IF(D4363="INVOICE",SUM('Tracker&amp;Invoice'!$H4409:INDEX('Tracker&amp;Invoice'!$A4409:$AC4409,1,H4363)),0)</f>
        <v>0</v>
      </c>
      <c r="J4363" s="29">
        <f>IF(D4363="OVERALL",SUM('Tracker&amp;Invoice'!$H4409:$AC4409),0)</f>
        <v>0</v>
      </c>
    </row>
    <row r="4364" spans="1:10">
      <c r="A4364" t="e">
        <f t="shared" si="137"/>
        <v>#REF!</v>
      </c>
      <c r="B4364">
        <f>IF(AND('Tracker&amp;Invoice'!A4410&lt;&gt;"",'Tracker&amp;Invoice'!A4410&lt;&gt;"ITEM",'Tracker&amp;Invoice'!A4408="ITEM"),1,0)</f>
        <v>0</v>
      </c>
      <c r="C4364" t="str">
        <f>IF(B4364=1,'Tracker&amp;Invoice'!A4410,C4363)</f>
        <v>BQ-224</v>
      </c>
      <c r="D4364" t="str">
        <f>IF(LEFT(TRIM('Tracker&amp;Invoice'!B4410),9)="INVOICE #","INVOICE",IF(TRIM('Tracker&amp;Invoice'!B4410)="Overall Completion INVOICE","OVERALL",""))</f>
        <v>INVOICE</v>
      </c>
      <c r="E4364">
        <f>IF(D4364="INVOICE",VALUE(MID(TRIM('Tracker&amp;Invoice'!B4410),10,10)),"")</f>
        <v>25</v>
      </c>
      <c r="F4364">
        <f>IF(B4364=1,IFERROR(LOOKUP(2,1/('Tracker&amp;Invoice'!$H4410:$AC4410&lt;&gt;""),COLUMN('Tracker&amp;Invoice'!$H4410:$AC4410)),8),F4363)</f>
        <v>15</v>
      </c>
      <c r="G4364">
        <f>IF(D4364="OVERALL",IFERROR(LOOKUP(2,1/('Tracker&amp;Invoice'!$H4410:$AC4410&lt;&gt;""),COLUMN('Tracker&amp;Invoice'!$H4410:$AC4410)),8),G4365)</f>
        <v>16</v>
      </c>
      <c r="H4364">
        <f t="shared" si="136"/>
        <v>16</v>
      </c>
      <c r="I4364" s="29">
        <f>IF(D4364="INVOICE",SUM('Tracker&amp;Invoice'!$H4410:INDEX('Tracker&amp;Invoice'!$A4410:$AC4410,1,H4364)),0)</f>
        <v>20790</v>
      </c>
      <c r="J4364" s="29">
        <f>IF(D4364="OVERALL",SUM('Tracker&amp;Invoice'!$H4410:$AC4410),0)</f>
        <v>0</v>
      </c>
    </row>
    <row r="4365" spans="1:10">
      <c r="A4365" t="e">
        <f t="shared" si="137"/>
        <v>#REF!</v>
      </c>
      <c r="B4365">
        <f>IF(AND('Tracker&amp;Invoice'!A4411&lt;&gt;"",'Tracker&amp;Invoice'!A4411&lt;&gt;"ITEM",'Tracker&amp;Invoice'!A4409="ITEM"),1,0)</f>
        <v>0</v>
      </c>
      <c r="C4365" t="str">
        <f>IF(B4365=1,'Tracker&amp;Invoice'!A4411,C4364)</f>
        <v>BQ-224</v>
      </c>
      <c r="D4365" t="str">
        <f>IF(LEFT(TRIM('Tracker&amp;Invoice'!B4411),9)="INVOICE #","INVOICE",IF(TRIM('Tracker&amp;Invoice'!B4411)="Overall Completion INVOICE","OVERALL",""))</f>
        <v/>
      </c>
      <c r="E4365" t="str">
        <f>IF(D4365="INVOICE",VALUE(MID(TRIM('Tracker&amp;Invoice'!B4411),10,10)),"")</f>
        <v/>
      </c>
      <c r="F4365">
        <f>IF(B4365=1,IFERROR(LOOKUP(2,1/('Tracker&amp;Invoice'!$H4411:$AC4411&lt;&gt;""),COLUMN('Tracker&amp;Invoice'!$H4411:$AC4411)),8),F4364)</f>
        <v>15</v>
      </c>
      <c r="G4365">
        <f>IF(D4365="OVERALL",IFERROR(LOOKUP(2,1/('Tracker&amp;Invoice'!$H4411:$AC4411&lt;&gt;""),COLUMN('Tracker&amp;Invoice'!$H4411:$AC4411)),8),G4366)</f>
        <v>16</v>
      </c>
      <c r="H4365">
        <f t="shared" si="136"/>
        <v>16</v>
      </c>
      <c r="I4365" s="29">
        <f>IF(D4365="INVOICE",SUM('Tracker&amp;Invoice'!$H4411:INDEX('Tracker&amp;Invoice'!$A4411:$AC4411,1,H4365)),0)</f>
        <v>0</v>
      </c>
      <c r="J4365" s="29">
        <f>IF(D4365="OVERALL",SUM('Tracker&amp;Invoice'!$H4411:$AC4411),0)</f>
        <v>0</v>
      </c>
    </row>
    <row r="4366" spans="1:10">
      <c r="A4366" t="e">
        <f t="shared" si="137"/>
        <v>#REF!</v>
      </c>
      <c r="B4366">
        <f>IF(AND('Tracker&amp;Invoice'!A4412&lt;&gt;"",'Tracker&amp;Invoice'!A4412&lt;&gt;"ITEM",'Tracker&amp;Invoice'!A4410="ITEM"),1,0)</f>
        <v>0</v>
      </c>
      <c r="C4366" t="str">
        <f>IF(B4366=1,'Tracker&amp;Invoice'!A4412,C4365)</f>
        <v>BQ-224</v>
      </c>
      <c r="D4366" t="str">
        <f>IF(LEFT(TRIM('Tracker&amp;Invoice'!B4412),9)="INVOICE #","INVOICE",IF(TRIM('Tracker&amp;Invoice'!B4412)="Overall Completion INVOICE","OVERALL",""))</f>
        <v>INVOICE</v>
      </c>
      <c r="E4366">
        <f>IF(D4366="INVOICE",VALUE(MID(TRIM('Tracker&amp;Invoice'!B4412),10,10)),"")</f>
        <v>30</v>
      </c>
      <c r="F4366">
        <f>IF(B4366=1,IFERROR(LOOKUP(2,1/('Tracker&amp;Invoice'!$H4412:$AC4412&lt;&gt;""),COLUMN('Tracker&amp;Invoice'!$H4412:$AC4412)),8),F4365)</f>
        <v>15</v>
      </c>
      <c r="G4366">
        <f>IF(D4366="OVERALL",IFERROR(LOOKUP(2,1/('Tracker&amp;Invoice'!$H4412:$AC4412&lt;&gt;""),COLUMN('Tracker&amp;Invoice'!$H4412:$AC4412)),8),G4367)</f>
        <v>16</v>
      </c>
      <c r="H4366">
        <f t="shared" si="136"/>
        <v>16</v>
      </c>
      <c r="I4366" s="29">
        <f>IF(D4366="INVOICE",SUM('Tracker&amp;Invoice'!$H4412:INDEX('Tracker&amp;Invoice'!$A4412:$AC4412,1,H4366)),0)</f>
        <v>2970</v>
      </c>
      <c r="J4366" s="29">
        <f>IF(D4366="OVERALL",SUM('Tracker&amp;Invoice'!$H4412:$AC4412),0)</f>
        <v>0</v>
      </c>
    </row>
    <row r="4367" spans="1:10">
      <c r="A4367" t="e">
        <f t="shared" si="137"/>
        <v>#REF!</v>
      </c>
      <c r="B4367">
        <f>IF(AND('Tracker&amp;Invoice'!A4413&lt;&gt;"",'Tracker&amp;Invoice'!A4413&lt;&gt;"ITEM",'Tracker&amp;Invoice'!A4411="ITEM"),1,0)</f>
        <v>0</v>
      </c>
      <c r="C4367" t="str">
        <f>IF(B4367=1,'Tracker&amp;Invoice'!A4413,C4366)</f>
        <v>BQ-224</v>
      </c>
      <c r="D4367" t="str">
        <f>IF(LEFT(TRIM('Tracker&amp;Invoice'!B4413),9)="INVOICE #","INVOICE",IF(TRIM('Tracker&amp;Invoice'!B4413)="Overall Completion INVOICE","OVERALL",""))</f>
        <v/>
      </c>
      <c r="E4367" t="str">
        <f>IF(D4367="INVOICE",VALUE(MID(TRIM('Tracker&amp;Invoice'!B4413),10,10)),"")</f>
        <v/>
      </c>
      <c r="F4367">
        <f>IF(B4367=1,IFERROR(LOOKUP(2,1/('Tracker&amp;Invoice'!$H4413:$AC4413&lt;&gt;""),COLUMN('Tracker&amp;Invoice'!$H4413:$AC4413)),8),F4366)</f>
        <v>15</v>
      </c>
      <c r="G4367">
        <f>IF(D4367="OVERALL",IFERROR(LOOKUP(2,1/('Tracker&amp;Invoice'!$H4413:$AC4413&lt;&gt;""),COLUMN('Tracker&amp;Invoice'!$H4413:$AC4413)),8),G4368)</f>
        <v>16</v>
      </c>
      <c r="H4367">
        <f t="shared" si="136"/>
        <v>16</v>
      </c>
      <c r="I4367" s="29">
        <f>IF(D4367="INVOICE",SUM('Tracker&amp;Invoice'!$H4413:INDEX('Tracker&amp;Invoice'!$A4413:$AC4413,1,H4367)),0)</f>
        <v>0</v>
      </c>
      <c r="J4367" s="29">
        <f>IF(D4367="OVERALL",SUM('Tracker&amp;Invoice'!$H4413:$AC4413),0)</f>
        <v>0</v>
      </c>
    </row>
    <row r="4368" spans="1:10">
      <c r="A4368" t="e">
        <f t="shared" si="137"/>
        <v>#REF!</v>
      </c>
      <c r="B4368">
        <f>IF(AND('Tracker&amp;Invoice'!A4414&lt;&gt;"",'Tracker&amp;Invoice'!A4414&lt;&gt;"ITEM",'Tracker&amp;Invoice'!A4412="ITEM"),1,0)</f>
        <v>0</v>
      </c>
      <c r="C4368" t="str">
        <f>IF(B4368=1,'Tracker&amp;Invoice'!A4414,C4367)</f>
        <v>BQ-224</v>
      </c>
      <c r="D4368" t="str">
        <f>IF(LEFT(TRIM('Tracker&amp;Invoice'!B4414),9)="INVOICE #","INVOICE",IF(TRIM('Tracker&amp;Invoice'!B4414)="Overall Completion INVOICE","OVERALL",""))</f>
        <v/>
      </c>
      <c r="E4368" t="str">
        <f>IF(D4368="INVOICE",VALUE(MID(TRIM('Tracker&amp;Invoice'!B4414),10,10)),"")</f>
        <v/>
      </c>
      <c r="F4368">
        <f>IF(B4368=1,IFERROR(LOOKUP(2,1/('Tracker&amp;Invoice'!$H4414:$AC4414&lt;&gt;""),COLUMN('Tracker&amp;Invoice'!$H4414:$AC4414)),8),F4367)</f>
        <v>15</v>
      </c>
      <c r="G4368">
        <f>IF(D4368="OVERALL",IFERROR(LOOKUP(2,1/('Tracker&amp;Invoice'!$H4414:$AC4414&lt;&gt;""),COLUMN('Tracker&amp;Invoice'!$H4414:$AC4414)),8),G4369)</f>
        <v>16</v>
      </c>
      <c r="H4368">
        <f t="shared" si="136"/>
        <v>16</v>
      </c>
      <c r="I4368" s="29">
        <f>IF(D4368="INVOICE",SUM('Tracker&amp;Invoice'!$H4414:INDEX('Tracker&amp;Invoice'!$A4414:$AC4414,1,H4368)),0)</f>
        <v>0</v>
      </c>
      <c r="J4368" s="29">
        <f>IF(D4368="OVERALL",SUM('Tracker&amp;Invoice'!$H4414:$AC4414),0)</f>
        <v>0</v>
      </c>
    </row>
    <row r="4369" spans="1:10">
      <c r="A4369" t="e">
        <f t="shared" si="137"/>
        <v>#REF!</v>
      </c>
      <c r="B4369">
        <f>IF(AND('Tracker&amp;Invoice'!A4415&lt;&gt;"",'Tracker&amp;Invoice'!A4415&lt;&gt;"ITEM",'Tracker&amp;Invoice'!A4413="ITEM"),1,0)</f>
        <v>0</v>
      </c>
      <c r="C4369" t="str">
        <f>IF(B4369=1,'Tracker&amp;Invoice'!A4415,C4368)</f>
        <v>BQ-224</v>
      </c>
      <c r="D4369" t="str">
        <f>IF(LEFT(TRIM('Tracker&amp;Invoice'!B4415),9)="INVOICE #","INVOICE",IF(TRIM('Tracker&amp;Invoice'!B4415)="Overall Completion INVOICE","OVERALL",""))</f>
        <v/>
      </c>
      <c r="E4369" t="str">
        <f>IF(D4369="INVOICE",VALUE(MID(TRIM('Tracker&amp;Invoice'!B4415),10,10)),"")</f>
        <v/>
      </c>
      <c r="F4369">
        <f>IF(B4369=1,IFERROR(LOOKUP(2,1/('Tracker&amp;Invoice'!$H4415:$AC4415&lt;&gt;""),COLUMN('Tracker&amp;Invoice'!$H4415:$AC4415)),8),F4368)</f>
        <v>15</v>
      </c>
      <c r="G4369">
        <f>IF(D4369="OVERALL",IFERROR(LOOKUP(2,1/('Tracker&amp;Invoice'!$H4415:$AC4415&lt;&gt;""),COLUMN('Tracker&amp;Invoice'!$H4415:$AC4415)),8),G4370)</f>
        <v>16</v>
      </c>
      <c r="H4369">
        <f t="shared" si="136"/>
        <v>16</v>
      </c>
      <c r="I4369" s="29">
        <f>IF(D4369="INVOICE",SUM('Tracker&amp;Invoice'!$H4415:INDEX('Tracker&amp;Invoice'!$A4415:$AC4415,1,H4369)),0)</f>
        <v>0</v>
      </c>
      <c r="J4369" s="29">
        <f>IF(D4369="OVERALL",SUM('Tracker&amp;Invoice'!$H4415:$AC4415),0)</f>
        <v>0</v>
      </c>
    </row>
    <row r="4370" spans="1:10">
      <c r="A4370" t="e">
        <f t="shared" si="137"/>
        <v>#REF!</v>
      </c>
      <c r="B4370">
        <f>IF(AND('Tracker&amp;Invoice'!A4416&lt;&gt;"",'Tracker&amp;Invoice'!A4416&lt;&gt;"ITEM",'Tracker&amp;Invoice'!A4414="ITEM"),1,0)</f>
        <v>0</v>
      </c>
      <c r="C4370" t="str">
        <f>IF(B4370=1,'Tracker&amp;Invoice'!A4416,C4369)</f>
        <v>BQ-224</v>
      </c>
      <c r="D4370" t="str">
        <f>IF(LEFT(TRIM('Tracker&amp;Invoice'!B4416),9)="INVOICE #","INVOICE",IF(TRIM('Tracker&amp;Invoice'!B4416)="Overall Completion INVOICE","OVERALL",""))</f>
        <v/>
      </c>
      <c r="E4370" t="str">
        <f>IF(D4370="INVOICE",VALUE(MID(TRIM('Tracker&amp;Invoice'!B4416),10,10)),"")</f>
        <v/>
      </c>
      <c r="F4370">
        <f>IF(B4370=1,IFERROR(LOOKUP(2,1/('Tracker&amp;Invoice'!$H4416:$AC4416&lt;&gt;""),COLUMN('Tracker&amp;Invoice'!$H4416:$AC4416)),8),F4369)</f>
        <v>15</v>
      </c>
      <c r="G4370">
        <f>IF(D4370="OVERALL",IFERROR(LOOKUP(2,1/('Tracker&amp;Invoice'!$H4416:$AC4416&lt;&gt;""),COLUMN('Tracker&amp;Invoice'!$H4416:$AC4416)),8),G4371)</f>
        <v>16</v>
      </c>
      <c r="H4370">
        <f t="shared" si="136"/>
        <v>16</v>
      </c>
      <c r="I4370" s="29">
        <f>IF(D4370="INVOICE",SUM('Tracker&amp;Invoice'!$H4416:INDEX('Tracker&amp;Invoice'!$A4416:$AC4416,1,H4370)),0)</f>
        <v>0</v>
      </c>
      <c r="J4370" s="29">
        <f>IF(D4370="OVERALL",SUM('Tracker&amp;Invoice'!$H4416:$AC4416),0)</f>
        <v>0</v>
      </c>
    </row>
    <row r="4371" spans="1:10">
      <c r="A4371" t="e">
        <f t="shared" si="137"/>
        <v>#REF!</v>
      </c>
      <c r="B4371">
        <f>IF(AND('Tracker&amp;Invoice'!A4417&lt;&gt;"",'Tracker&amp;Invoice'!A4417&lt;&gt;"ITEM",'Tracker&amp;Invoice'!A4415="ITEM"),1,0)</f>
        <v>0</v>
      </c>
      <c r="C4371" t="str">
        <f>IF(B4371=1,'Tracker&amp;Invoice'!A4417,C4370)</f>
        <v>BQ-224</v>
      </c>
      <c r="D4371" t="str">
        <f>IF(LEFT(TRIM('Tracker&amp;Invoice'!B4417),9)="INVOICE #","INVOICE",IF(TRIM('Tracker&amp;Invoice'!B4417)="Overall Completion INVOICE","OVERALL",""))</f>
        <v/>
      </c>
      <c r="E4371" t="str">
        <f>IF(D4371="INVOICE",VALUE(MID(TRIM('Tracker&amp;Invoice'!B4417),10,10)),"")</f>
        <v/>
      </c>
      <c r="F4371">
        <f>IF(B4371=1,IFERROR(LOOKUP(2,1/('Tracker&amp;Invoice'!$H4417:$AC4417&lt;&gt;""),COLUMN('Tracker&amp;Invoice'!$H4417:$AC4417)),8),F4370)</f>
        <v>15</v>
      </c>
      <c r="G4371">
        <f>IF(D4371="OVERALL",IFERROR(LOOKUP(2,1/('Tracker&amp;Invoice'!$H4417:$AC4417&lt;&gt;""),COLUMN('Tracker&amp;Invoice'!$H4417:$AC4417)),8),G4372)</f>
        <v>16</v>
      </c>
      <c r="H4371">
        <f t="shared" si="136"/>
        <v>16</v>
      </c>
      <c r="I4371" s="29">
        <f>IF(D4371="INVOICE",SUM('Tracker&amp;Invoice'!$H4417:INDEX('Tracker&amp;Invoice'!$A4417:$AC4417,1,H4371)),0)</f>
        <v>0</v>
      </c>
      <c r="J4371" s="29">
        <f>IF(D4371="OVERALL",SUM('Tracker&amp;Invoice'!$H4417:$AC4417),0)</f>
        <v>0</v>
      </c>
    </row>
    <row r="4372" spans="1:10">
      <c r="A4372" t="e">
        <f t="shared" si="137"/>
        <v>#REF!</v>
      </c>
      <c r="B4372">
        <f>IF(AND('Tracker&amp;Invoice'!A4418&lt;&gt;"",'Tracker&amp;Invoice'!A4418&lt;&gt;"ITEM",'Tracker&amp;Invoice'!A4416="ITEM"),1,0)</f>
        <v>0</v>
      </c>
      <c r="C4372" t="str">
        <f>IF(B4372=1,'Tracker&amp;Invoice'!A4418,C4371)</f>
        <v>BQ-224</v>
      </c>
      <c r="D4372" t="str">
        <f>IF(LEFT(TRIM('Tracker&amp;Invoice'!B4418),9)="INVOICE #","INVOICE",IF(TRIM('Tracker&amp;Invoice'!B4418)="Overall Completion INVOICE","OVERALL",""))</f>
        <v/>
      </c>
      <c r="E4372" t="str">
        <f>IF(D4372="INVOICE",VALUE(MID(TRIM('Tracker&amp;Invoice'!B4418),10,10)),"")</f>
        <v/>
      </c>
      <c r="F4372">
        <f>IF(B4372=1,IFERROR(LOOKUP(2,1/('Tracker&amp;Invoice'!$H4418:$AC4418&lt;&gt;""),COLUMN('Tracker&amp;Invoice'!$H4418:$AC4418)),8),F4371)</f>
        <v>15</v>
      </c>
      <c r="G4372">
        <f>IF(D4372="OVERALL",IFERROR(LOOKUP(2,1/('Tracker&amp;Invoice'!$H4418:$AC4418&lt;&gt;""),COLUMN('Tracker&amp;Invoice'!$H4418:$AC4418)),8),G4373)</f>
        <v>16</v>
      </c>
      <c r="H4372">
        <f t="shared" si="136"/>
        <v>16</v>
      </c>
      <c r="I4372" s="29">
        <f>IF(D4372="INVOICE",SUM('Tracker&amp;Invoice'!$H4418:INDEX('Tracker&amp;Invoice'!$A4418:$AC4418,1,H4372)),0)</f>
        <v>0</v>
      </c>
      <c r="J4372" s="29">
        <f>IF(D4372="OVERALL",SUM('Tracker&amp;Invoice'!$H4418:$AC4418),0)</f>
        <v>0</v>
      </c>
    </row>
    <row r="4373" spans="1:10">
      <c r="A4373" t="e">
        <f t="shared" si="137"/>
        <v>#REF!</v>
      </c>
      <c r="B4373">
        <f>IF(AND('Tracker&amp;Invoice'!A4419&lt;&gt;"",'Tracker&amp;Invoice'!A4419&lt;&gt;"ITEM",'Tracker&amp;Invoice'!A4417="ITEM"),1,0)</f>
        <v>0</v>
      </c>
      <c r="C4373" t="str">
        <f>IF(B4373=1,'Tracker&amp;Invoice'!A4419,C4372)</f>
        <v>BQ-224</v>
      </c>
      <c r="D4373" t="str">
        <f>IF(LEFT(TRIM('Tracker&amp;Invoice'!B4419),9)="INVOICE #","INVOICE",IF(TRIM('Tracker&amp;Invoice'!B4419)="Overall Completion INVOICE","OVERALL",""))</f>
        <v/>
      </c>
      <c r="E4373" t="str">
        <f>IF(D4373="INVOICE",VALUE(MID(TRIM('Tracker&amp;Invoice'!B4419),10,10)),"")</f>
        <v/>
      </c>
      <c r="F4373">
        <f>IF(B4373=1,IFERROR(LOOKUP(2,1/('Tracker&amp;Invoice'!$H4419:$AC4419&lt;&gt;""),COLUMN('Tracker&amp;Invoice'!$H4419:$AC4419)),8),F4372)</f>
        <v>15</v>
      </c>
      <c r="G4373">
        <f>IF(D4373="OVERALL",IFERROR(LOOKUP(2,1/('Tracker&amp;Invoice'!$H4419:$AC4419&lt;&gt;""),COLUMN('Tracker&amp;Invoice'!$H4419:$AC4419)),8),G4374)</f>
        <v>16</v>
      </c>
      <c r="H4373">
        <f t="shared" si="136"/>
        <v>16</v>
      </c>
      <c r="I4373" s="29">
        <f>IF(D4373="INVOICE",SUM('Tracker&amp;Invoice'!$H4419:INDEX('Tracker&amp;Invoice'!$A4419:$AC4419,1,H4373)),0)</f>
        <v>0</v>
      </c>
      <c r="J4373" s="29">
        <f>IF(D4373="OVERALL",SUM('Tracker&amp;Invoice'!$H4419:$AC4419),0)</f>
        <v>0</v>
      </c>
    </row>
    <row r="4374" spans="1:10">
      <c r="A4374" t="e">
        <f t="shared" si="137"/>
        <v>#REF!</v>
      </c>
      <c r="B4374">
        <f>IF(AND('Tracker&amp;Invoice'!A4420&lt;&gt;"",'Tracker&amp;Invoice'!A4420&lt;&gt;"ITEM",'Tracker&amp;Invoice'!A4418="ITEM"),1,0)</f>
        <v>0</v>
      </c>
      <c r="C4374" t="str">
        <f>IF(B4374=1,'Tracker&amp;Invoice'!A4420,C4373)</f>
        <v>BQ-224</v>
      </c>
      <c r="D4374" t="str">
        <f>IF(LEFT(TRIM('Tracker&amp;Invoice'!B4420),9)="INVOICE #","INVOICE",IF(TRIM('Tracker&amp;Invoice'!B4420)="Overall Completion INVOICE","OVERALL",""))</f>
        <v>OVERALL</v>
      </c>
      <c r="E4374" t="str">
        <f>IF(D4374="INVOICE",VALUE(MID(TRIM('Tracker&amp;Invoice'!B4420),10,10)),"")</f>
        <v/>
      </c>
      <c r="F4374">
        <f>IF(B4374=1,IFERROR(LOOKUP(2,1/('Tracker&amp;Invoice'!$H4420:$AC4420&lt;&gt;""),COLUMN('Tracker&amp;Invoice'!$H4420:$AC4420)),8),F4373)</f>
        <v>15</v>
      </c>
      <c r="G4374">
        <f>IF(D4374="OVERALL",IFERROR(LOOKUP(2,1/('Tracker&amp;Invoice'!$H4420:$AC4420&lt;&gt;""),COLUMN('Tracker&amp;Invoice'!$H4420:$AC4420)),8),G4375)</f>
        <v>16</v>
      </c>
      <c r="H4374">
        <f t="shared" si="136"/>
        <v>16</v>
      </c>
      <c r="I4374" s="29">
        <f>IF(D4374="INVOICE",SUM('Tracker&amp;Invoice'!$H4420:INDEX('Tracker&amp;Invoice'!$A4420:$AC4420,1,H4374)),0)</f>
        <v>0</v>
      </c>
      <c r="J4374" s="29">
        <f>IF(D4374="OVERALL",SUM('Tracker&amp;Invoice'!$H4420:$AC4420),0)</f>
        <v>23760</v>
      </c>
    </row>
    <row r="4375" spans="1:10">
      <c r="A4375" t="e">
        <f t="shared" si="137"/>
        <v>#REF!</v>
      </c>
      <c r="B4375">
        <f>IF(AND('Tracker&amp;Invoice'!A4421&lt;&gt;"",'Tracker&amp;Invoice'!A4421&lt;&gt;"ITEM",'Tracker&amp;Invoice'!A4419="ITEM"),1,0)</f>
        <v>0</v>
      </c>
      <c r="C4375" t="str">
        <f>IF(B4375=1,'Tracker&amp;Invoice'!A4421,C4374)</f>
        <v>BQ-224</v>
      </c>
      <c r="D4375" t="str">
        <f>IF(LEFT(TRIM('Tracker&amp;Invoice'!B4421),9)="INVOICE #","INVOICE",IF(TRIM('Tracker&amp;Invoice'!B4421)="Overall Completion INVOICE","OVERALL",""))</f>
        <v/>
      </c>
      <c r="E4375" t="str">
        <f>IF(D4375="INVOICE",VALUE(MID(TRIM('Tracker&amp;Invoice'!B4421),10,10)),"")</f>
        <v/>
      </c>
      <c r="F4375">
        <f>IF(B4375=1,IFERROR(LOOKUP(2,1/('Tracker&amp;Invoice'!$H4421:$AC4421&lt;&gt;""),COLUMN('Tracker&amp;Invoice'!$H4421:$AC4421)),8),F4374)</f>
        <v>15</v>
      </c>
      <c r="G4375">
        <f>IF(D4375="OVERALL",IFERROR(LOOKUP(2,1/('Tracker&amp;Invoice'!$H4421:$AC4421&lt;&gt;""),COLUMN('Tracker&amp;Invoice'!$H4421:$AC4421)),8),G4376)</f>
        <v>13</v>
      </c>
      <c r="H4375">
        <f t="shared" si="136"/>
        <v>15</v>
      </c>
      <c r="I4375" s="29">
        <f>IF(D4375="INVOICE",SUM('Tracker&amp;Invoice'!$H4421:INDEX('Tracker&amp;Invoice'!$A4421:$AC4421,1,H4375)),0)</f>
        <v>0</v>
      </c>
      <c r="J4375" s="29">
        <f>IF(D4375="OVERALL",SUM('Tracker&amp;Invoice'!$H4421:$AC4421),0)</f>
        <v>0</v>
      </c>
    </row>
    <row r="4376" spans="1:10">
      <c r="A4376" t="e">
        <f t="shared" si="137"/>
        <v>#REF!</v>
      </c>
      <c r="B4376">
        <f>IF(AND('Tracker&amp;Invoice'!A4422&lt;&gt;"",'Tracker&amp;Invoice'!A4422&lt;&gt;"ITEM",'Tracker&amp;Invoice'!A4420="ITEM"),1,0)</f>
        <v>0</v>
      </c>
      <c r="C4376" t="str">
        <f>IF(B4376=1,'Tracker&amp;Invoice'!A4422,C4375)</f>
        <v>BQ-224</v>
      </c>
      <c r="D4376" t="str">
        <f>IF(LEFT(TRIM('Tracker&amp;Invoice'!B4422),9)="INVOICE #","INVOICE",IF(TRIM('Tracker&amp;Invoice'!B4422)="Overall Completion INVOICE","OVERALL",""))</f>
        <v/>
      </c>
      <c r="E4376" t="str">
        <f>IF(D4376="INVOICE",VALUE(MID(TRIM('Tracker&amp;Invoice'!B4422),10,10)),"")</f>
        <v/>
      </c>
      <c r="F4376">
        <f>IF(B4376=1,IFERROR(LOOKUP(2,1/('Tracker&amp;Invoice'!$H4422:$AC4422&lt;&gt;""),COLUMN('Tracker&amp;Invoice'!$H4422:$AC4422)),8),F4375)</f>
        <v>15</v>
      </c>
      <c r="G4376">
        <f>IF(D4376="OVERALL",IFERROR(LOOKUP(2,1/('Tracker&amp;Invoice'!$H4422:$AC4422&lt;&gt;""),COLUMN('Tracker&amp;Invoice'!$H4422:$AC4422)),8),G4377)</f>
        <v>13</v>
      </c>
      <c r="H4376">
        <f t="shared" si="136"/>
        <v>15</v>
      </c>
      <c r="I4376" s="29">
        <f>IF(D4376="INVOICE",SUM('Tracker&amp;Invoice'!$H4422:INDEX('Tracker&amp;Invoice'!$A4422:$AC4422,1,H4376)),0)</f>
        <v>0</v>
      </c>
      <c r="J4376" s="29">
        <f>IF(D4376="OVERALL",SUM('Tracker&amp;Invoice'!$H4422:$AC4422),0)</f>
        <v>0</v>
      </c>
    </row>
    <row r="4377" spans="1:10">
      <c r="A4377" t="e">
        <f t="shared" si="137"/>
        <v>#REF!</v>
      </c>
      <c r="B4377">
        <f>IF(AND('Tracker&amp;Invoice'!A4423&lt;&gt;"",'Tracker&amp;Invoice'!A4423&lt;&gt;"ITEM",'Tracker&amp;Invoice'!A4421="ITEM"),1,0)</f>
        <v>0</v>
      </c>
      <c r="C4377" t="str">
        <f>IF(B4377=1,'Tracker&amp;Invoice'!A4423,C4376)</f>
        <v>BQ-224</v>
      </c>
      <c r="D4377" t="str">
        <f>IF(LEFT(TRIM('Tracker&amp;Invoice'!B4423),9)="INVOICE #","INVOICE",IF(TRIM('Tracker&amp;Invoice'!B4423)="Overall Completion INVOICE","OVERALL",""))</f>
        <v/>
      </c>
      <c r="E4377" t="str">
        <f>IF(D4377="INVOICE",VALUE(MID(TRIM('Tracker&amp;Invoice'!B4423),10,10)),"")</f>
        <v/>
      </c>
      <c r="F4377">
        <f>IF(B4377=1,IFERROR(LOOKUP(2,1/('Tracker&amp;Invoice'!$H4423:$AC4423&lt;&gt;""),COLUMN('Tracker&amp;Invoice'!$H4423:$AC4423)),8),F4376)</f>
        <v>15</v>
      </c>
      <c r="G4377">
        <f>IF(D4377="OVERALL",IFERROR(LOOKUP(2,1/('Tracker&amp;Invoice'!$H4423:$AC4423&lt;&gt;""),COLUMN('Tracker&amp;Invoice'!$H4423:$AC4423)),8),G4378)</f>
        <v>13</v>
      </c>
      <c r="H4377">
        <f t="shared" si="136"/>
        <v>15</v>
      </c>
      <c r="I4377" s="29">
        <f>IF(D4377="INVOICE",SUM('Tracker&amp;Invoice'!$H4423:INDEX('Tracker&amp;Invoice'!$A4423:$AC4423,1,H4377)),0)</f>
        <v>0</v>
      </c>
      <c r="J4377" s="29">
        <f>IF(D4377="OVERALL",SUM('Tracker&amp;Invoice'!$H4423:$AC4423),0)</f>
        <v>0</v>
      </c>
    </row>
    <row r="4378" spans="1:10">
      <c r="A4378" t="e">
        <f t="shared" si="137"/>
        <v>#REF!</v>
      </c>
      <c r="B4378">
        <f>IF(AND('Tracker&amp;Invoice'!A4424&lt;&gt;"",'Tracker&amp;Invoice'!A4424&lt;&gt;"ITEM",'Tracker&amp;Invoice'!A4422="ITEM"),1,0)</f>
        <v>0</v>
      </c>
      <c r="C4378" t="str">
        <f>IF(B4378=1,'Tracker&amp;Invoice'!A4424,C4377)</f>
        <v>BQ-224</v>
      </c>
      <c r="D4378" t="str">
        <f>IF(LEFT(TRIM('Tracker&amp;Invoice'!B4424),9)="INVOICE #","INVOICE",IF(TRIM('Tracker&amp;Invoice'!B4424)="Overall Completion INVOICE","OVERALL",""))</f>
        <v/>
      </c>
      <c r="E4378" t="str">
        <f>IF(D4378="INVOICE",VALUE(MID(TRIM('Tracker&amp;Invoice'!B4424),10,10)),"")</f>
        <v/>
      </c>
      <c r="F4378">
        <f>IF(B4378=1,IFERROR(LOOKUP(2,1/('Tracker&amp;Invoice'!$H4424:$AC4424&lt;&gt;""),COLUMN('Tracker&amp;Invoice'!$H4424:$AC4424)),8),F4377)</f>
        <v>15</v>
      </c>
      <c r="G4378">
        <f>IF(D4378="OVERALL",IFERROR(LOOKUP(2,1/('Tracker&amp;Invoice'!$H4424:$AC4424&lt;&gt;""),COLUMN('Tracker&amp;Invoice'!$H4424:$AC4424)),8),G4379)</f>
        <v>13</v>
      </c>
      <c r="H4378">
        <f t="shared" si="136"/>
        <v>15</v>
      </c>
      <c r="I4378" s="29">
        <f>IF(D4378="INVOICE",SUM('Tracker&amp;Invoice'!$H4424:INDEX('Tracker&amp;Invoice'!$A4424:$AC4424,1,H4378)),0)</f>
        <v>0</v>
      </c>
      <c r="J4378" s="29">
        <f>IF(D4378="OVERALL",SUM('Tracker&amp;Invoice'!$H4424:$AC4424),0)</f>
        <v>0</v>
      </c>
    </row>
    <row r="4379" spans="1:10">
      <c r="A4379" t="e">
        <f t="shared" si="137"/>
        <v>#REF!</v>
      </c>
      <c r="B4379">
        <f>IF(AND('Tracker&amp;Invoice'!A4425&lt;&gt;"",'Tracker&amp;Invoice'!A4425&lt;&gt;"ITEM",'Tracker&amp;Invoice'!A4423="ITEM"),1,0)</f>
        <v>0</v>
      </c>
      <c r="C4379" t="str">
        <f>IF(B4379=1,'Tracker&amp;Invoice'!A4425,C4378)</f>
        <v>BQ-224</v>
      </c>
      <c r="D4379" t="str">
        <f>IF(LEFT(TRIM('Tracker&amp;Invoice'!B4425),9)="INVOICE #","INVOICE",IF(TRIM('Tracker&amp;Invoice'!B4425)="Overall Completion INVOICE","OVERALL",""))</f>
        <v/>
      </c>
      <c r="E4379" t="str">
        <f>IF(D4379="INVOICE",VALUE(MID(TRIM('Tracker&amp;Invoice'!B4425),10,10)),"")</f>
        <v/>
      </c>
      <c r="F4379">
        <f>IF(B4379=1,IFERROR(LOOKUP(2,1/('Tracker&amp;Invoice'!$H4425:$AC4425&lt;&gt;""),COLUMN('Tracker&amp;Invoice'!$H4425:$AC4425)),8),F4378)</f>
        <v>15</v>
      </c>
      <c r="G4379">
        <f>IF(D4379="OVERALL",IFERROR(LOOKUP(2,1/('Tracker&amp;Invoice'!$H4425:$AC4425&lt;&gt;""),COLUMN('Tracker&amp;Invoice'!$H4425:$AC4425)),8),G4380)</f>
        <v>13</v>
      </c>
      <c r="H4379">
        <f t="shared" si="136"/>
        <v>15</v>
      </c>
      <c r="I4379" s="29">
        <f>IF(D4379="INVOICE",SUM('Tracker&amp;Invoice'!$H4425:INDEX('Tracker&amp;Invoice'!$A4425:$AC4425,1,H4379)),0)</f>
        <v>0</v>
      </c>
      <c r="J4379" s="29">
        <f>IF(D4379="OVERALL",SUM('Tracker&amp;Invoice'!$H4425:$AC4425),0)</f>
        <v>0</v>
      </c>
    </row>
    <row r="4380" spans="1:10">
      <c r="A4380" t="e">
        <f t="shared" si="137"/>
        <v>#REF!</v>
      </c>
      <c r="B4380">
        <f>IF(AND('Tracker&amp;Invoice'!A4426&lt;&gt;"",'Tracker&amp;Invoice'!A4426&lt;&gt;"ITEM",'Tracker&amp;Invoice'!A4424="ITEM"),1,0)</f>
        <v>0</v>
      </c>
      <c r="C4380" t="str">
        <f>IF(B4380=1,'Tracker&amp;Invoice'!A4426,C4379)</f>
        <v>BQ-224</v>
      </c>
      <c r="D4380" t="str">
        <f>IF(LEFT(TRIM('Tracker&amp;Invoice'!B4426),9)="INVOICE #","INVOICE",IF(TRIM('Tracker&amp;Invoice'!B4426)="Overall Completion INVOICE","OVERALL",""))</f>
        <v/>
      </c>
      <c r="E4380" t="str">
        <f>IF(D4380="INVOICE",VALUE(MID(TRIM('Tracker&amp;Invoice'!B4426),10,10)),"")</f>
        <v/>
      </c>
      <c r="F4380">
        <f>IF(B4380=1,IFERROR(LOOKUP(2,1/('Tracker&amp;Invoice'!$H4426:$AC4426&lt;&gt;""),COLUMN('Tracker&amp;Invoice'!$H4426:$AC4426)),8),F4379)</f>
        <v>15</v>
      </c>
      <c r="G4380">
        <f>IF(D4380="OVERALL",IFERROR(LOOKUP(2,1/('Tracker&amp;Invoice'!$H4426:$AC4426&lt;&gt;""),COLUMN('Tracker&amp;Invoice'!$H4426:$AC4426)),8),G4381)</f>
        <v>13</v>
      </c>
      <c r="H4380">
        <f t="shared" si="136"/>
        <v>15</v>
      </c>
      <c r="I4380" s="29">
        <f>IF(D4380="INVOICE",SUM('Tracker&amp;Invoice'!$H4426:INDEX('Tracker&amp;Invoice'!$A4426:$AC4426,1,H4380)),0)</f>
        <v>0</v>
      </c>
      <c r="J4380" s="29">
        <f>IF(D4380="OVERALL",SUM('Tracker&amp;Invoice'!$H4426:$AC4426),0)</f>
        <v>0</v>
      </c>
    </row>
    <row r="4381" spans="1:10">
      <c r="A4381" t="e">
        <f t="shared" si="137"/>
        <v>#REF!</v>
      </c>
      <c r="B4381">
        <f>IF(AND('Tracker&amp;Invoice'!A4427&lt;&gt;"",'Tracker&amp;Invoice'!A4427&lt;&gt;"ITEM",'Tracker&amp;Invoice'!A4425="ITEM"),1,0)</f>
        <v>0</v>
      </c>
      <c r="C4381" t="str">
        <f>IF(B4381=1,'Tracker&amp;Invoice'!A4427,C4380)</f>
        <v>BQ-224</v>
      </c>
      <c r="D4381" t="str">
        <f>IF(LEFT(TRIM('Tracker&amp;Invoice'!B4427),9)="INVOICE #","INVOICE",IF(TRIM('Tracker&amp;Invoice'!B4427)="Overall Completion INVOICE","OVERALL",""))</f>
        <v/>
      </c>
      <c r="E4381" t="str">
        <f>IF(D4381="INVOICE",VALUE(MID(TRIM('Tracker&amp;Invoice'!B4427),10,10)),"")</f>
        <v/>
      </c>
      <c r="F4381">
        <f>IF(B4381=1,IFERROR(LOOKUP(2,1/('Tracker&amp;Invoice'!$H4427:$AC4427&lt;&gt;""),COLUMN('Tracker&amp;Invoice'!$H4427:$AC4427)),8),F4380)</f>
        <v>15</v>
      </c>
      <c r="G4381">
        <f>IF(D4381="OVERALL",IFERROR(LOOKUP(2,1/('Tracker&amp;Invoice'!$H4427:$AC4427&lt;&gt;""),COLUMN('Tracker&amp;Invoice'!$H4427:$AC4427)),8),G4382)</f>
        <v>13</v>
      </c>
      <c r="H4381">
        <f t="shared" si="136"/>
        <v>15</v>
      </c>
      <c r="I4381" s="29">
        <f>IF(D4381="INVOICE",SUM('Tracker&amp;Invoice'!$H4427:INDEX('Tracker&amp;Invoice'!$A4427:$AC4427,1,H4381)),0)</f>
        <v>0</v>
      </c>
      <c r="J4381" s="29">
        <f>IF(D4381="OVERALL",SUM('Tracker&amp;Invoice'!$H4427:$AC4427),0)</f>
        <v>0</v>
      </c>
    </row>
    <row r="4382" spans="1:10">
      <c r="A4382" t="e">
        <f t="shared" si="137"/>
        <v>#REF!</v>
      </c>
      <c r="B4382">
        <f>IF(AND('Tracker&amp;Invoice'!A4428&lt;&gt;"",'Tracker&amp;Invoice'!A4428&lt;&gt;"ITEM",'Tracker&amp;Invoice'!A4426="ITEM"),1,0)</f>
        <v>0</v>
      </c>
      <c r="C4382" t="str">
        <f>IF(B4382=1,'Tracker&amp;Invoice'!A4428,C4381)</f>
        <v>BQ-224</v>
      </c>
      <c r="D4382" t="str">
        <f>IF(LEFT(TRIM('Tracker&amp;Invoice'!B4428),9)="INVOICE #","INVOICE",IF(TRIM('Tracker&amp;Invoice'!B4428)="Overall Completion INVOICE","OVERALL",""))</f>
        <v/>
      </c>
      <c r="E4382" t="str">
        <f>IF(D4382="INVOICE",VALUE(MID(TRIM('Tracker&amp;Invoice'!B4428),10,10)),"")</f>
        <v/>
      </c>
      <c r="F4382">
        <f>IF(B4382=1,IFERROR(LOOKUP(2,1/('Tracker&amp;Invoice'!$H4428:$AC4428&lt;&gt;""),COLUMN('Tracker&amp;Invoice'!$H4428:$AC4428)),8),F4381)</f>
        <v>15</v>
      </c>
      <c r="G4382">
        <f>IF(D4382="OVERALL",IFERROR(LOOKUP(2,1/('Tracker&amp;Invoice'!$H4428:$AC4428&lt;&gt;""),COLUMN('Tracker&amp;Invoice'!$H4428:$AC4428)),8),G4383)</f>
        <v>13</v>
      </c>
      <c r="H4382">
        <f t="shared" si="136"/>
        <v>15</v>
      </c>
      <c r="I4382" s="29">
        <f>IF(D4382="INVOICE",SUM('Tracker&amp;Invoice'!$H4428:INDEX('Tracker&amp;Invoice'!$A4428:$AC4428,1,H4382)),0)</f>
        <v>0</v>
      </c>
      <c r="J4382" s="29">
        <f>IF(D4382="OVERALL",SUM('Tracker&amp;Invoice'!$H4428:$AC4428),0)</f>
        <v>0</v>
      </c>
    </row>
    <row r="4383" spans="1:10">
      <c r="A4383" t="e">
        <f t="shared" si="137"/>
        <v>#REF!</v>
      </c>
      <c r="B4383">
        <f>IF(AND('Tracker&amp;Invoice'!A4429&lt;&gt;"",'Tracker&amp;Invoice'!A4429&lt;&gt;"ITEM",'Tracker&amp;Invoice'!A4427="ITEM"),1,0)</f>
        <v>1</v>
      </c>
      <c r="C4383" t="str">
        <f>IF(B4383=1,'Tracker&amp;Invoice'!A4429,C4382)</f>
        <v>BQ-225</v>
      </c>
      <c r="D4383" t="str">
        <f>IF(LEFT(TRIM('Tracker&amp;Invoice'!B4429),9)="INVOICE #","INVOICE",IF(TRIM('Tracker&amp;Invoice'!B4429)="Overall Completion INVOICE","OVERALL",""))</f>
        <v/>
      </c>
      <c r="E4383" t="str">
        <f>IF(D4383="INVOICE",VALUE(MID(TRIM('Tracker&amp;Invoice'!B4429),10,10)),"")</f>
        <v/>
      </c>
      <c r="F4383">
        <f>IF(B4383=1,IFERROR(LOOKUP(2,1/('Tracker&amp;Invoice'!$H4429:$AC4429&lt;&gt;""),COLUMN('Tracker&amp;Invoice'!$H4429:$AC4429)),8),F4382)</f>
        <v>12</v>
      </c>
      <c r="G4383">
        <f>IF(D4383="OVERALL",IFERROR(LOOKUP(2,1/('Tracker&amp;Invoice'!$H4429:$AC4429&lt;&gt;""),COLUMN('Tracker&amp;Invoice'!$H4429:$AC4429)),8),G4384)</f>
        <v>13</v>
      </c>
      <c r="H4383">
        <f t="shared" si="136"/>
        <v>13</v>
      </c>
      <c r="I4383" s="29">
        <f>IF(D4383="INVOICE",SUM('Tracker&amp;Invoice'!$H4429:INDEX('Tracker&amp;Invoice'!$A4429:$AC4429,1,H4383)),0)</f>
        <v>0</v>
      </c>
      <c r="J4383" s="29">
        <f>IF(D4383="OVERALL",SUM('Tracker&amp;Invoice'!$H4429:$AC4429),0)</f>
        <v>0</v>
      </c>
    </row>
    <row r="4384" spans="1:10">
      <c r="A4384" t="e">
        <f t="shared" si="137"/>
        <v>#REF!</v>
      </c>
      <c r="B4384">
        <f>IF(AND('Tracker&amp;Invoice'!A4430&lt;&gt;"",'Tracker&amp;Invoice'!A4430&lt;&gt;"ITEM",'Tracker&amp;Invoice'!A4428="ITEM"),1,0)</f>
        <v>0</v>
      </c>
      <c r="C4384" t="str">
        <f>IF(B4384=1,'Tracker&amp;Invoice'!A4430,C4383)</f>
        <v>BQ-225</v>
      </c>
      <c r="D4384" t="str">
        <f>IF(LEFT(TRIM('Tracker&amp;Invoice'!B4430),9)="INVOICE #","INVOICE",IF(TRIM('Tracker&amp;Invoice'!B4430)="Overall Completion INVOICE","OVERALL",""))</f>
        <v/>
      </c>
      <c r="E4384" t="str">
        <f>IF(D4384="INVOICE",VALUE(MID(TRIM('Tracker&amp;Invoice'!B4430),10,10)),"")</f>
        <v/>
      </c>
      <c r="F4384">
        <f>IF(B4384=1,IFERROR(LOOKUP(2,1/('Tracker&amp;Invoice'!$H4430:$AC4430&lt;&gt;""),COLUMN('Tracker&amp;Invoice'!$H4430:$AC4430)),8),F4383)</f>
        <v>12</v>
      </c>
      <c r="G4384">
        <f>IF(D4384="OVERALL",IFERROR(LOOKUP(2,1/('Tracker&amp;Invoice'!$H4430:$AC4430&lt;&gt;""),COLUMN('Tracker&amp;Invoice'!$H4430:$AC4430)),8),G4385)</f>
        <v>13</v>
      </c>
      <c r="H4384">
        <f t="shared" si="136"/>
        <v>13</v>
      </c>
      <c r="I4384" s="29">
        <f>IF(D4384="INVOICE",SUM('Tracker&amp;Invoice'!$H4430:INDEX('Tracker&amp;Invoice'!$A4430:$AC4430,1,H4384)),0)</f>
        <v>0</v>
      </c>
      <c r="J4384" s="29">
        <f>IF(D4384="OVERALL",SUM('Tracker&amp;Invoice'!$H4430:$AC4430),0)</f>
        <v>0</v>
      </c>
    </row>
    <row r="4385" spans="1:10">
      <c r="A4385" t="e">
        <f t="shared" si="137"/>
        <v>#REF!</v>
      </c>
      <c r="B4385">
        <f>IF(AND('Tracker&amp;Invoice'!A4431&lt;&gt;"",'Tracker&amp;Invoice'!A4431&lt;&gt;"ITEM",'Tracker&amp;Invoice'!A4429="ITEM"),1,0)</f>
        <v>0</v>
      </c>
      <c r="C4385" t="str">
        <f>IF(B4385=1,'Tracker&amp;Invoice'!A4431,C4384)</f>
        <v>BQ-225</v>
      </c>
      <c r="D4385" t="str">
        <f>IF(LEFT(TRIM('Tracker&amp;Invoice'!B4431),9)="INVOICE #","INVOICE",IF(TRIM('Tracker&amp;Invoice'!B4431)="Overall Completion INVOICE","OVERALL",""))</f>
        <v/>
      </c>
      <c r="E4385" t="str">
        <f>IF(D4385="INVOICE",VALUE(MID(TRIM('Tracker&amp;Invoice'!B4431),10,10)),"")</f>
        <v/>
      </c>
      <c r="F4385">
        <f>IF(B4385=1,IFERROR(LOOKUP(2,1/('Tracker&amp;Invoice'!$H4431:$AC4431&lt;&gt;""),COLUMN('Tracker&amp;Invoice'!$H4431:$AC4431)),8),F4384)</f>
        <v>12</v>
      </c>
      <c r="G4385">
        <f>IF(D4385="OVERALL",IFERROR(LOOKUP(2,1/('Tracker&amp;Invoice'!$H4431:$AC4431&lt;&gt;""),COLUMN('Tracker&amp;Invoice'!$H4431:$AC4431)),8),G4386)</f>
        <v>13</v>
      </c>
      <c r="H4385">
        <f t="shared" si="136"/>
        <v>13</v>
      </c>
      <c r="I4385" s="29">
        <f>IF(D4385="INVOICE",SUM('Tracker&amp;Invoice'!$H4431:INDEX('Tracker&amp;Invoice'!$A4431:$AC4431,1,H4385)),0)</f>
        <v>0</v>
      </c>
      <c r="J4385" s="29">
        <f>IF(D4385="OVERALL",SUM('Tracker&amp;Invoice'!$H4431:$AC4431),0)</f>
        <v>0</v>
      </c>
    </row>
    <row r="4386" spans="1:10">
      <c r="A4386" t="e">
        <f t="shared" si="137"/>
        <v>#REF!</v>
      </c>
      <c r="B4386">
        <f>IF(AND('Tracker&amp;Invoice'!A4432&lt;&gt;"",'Tracker&amp;Invoice'!A4432&lt;&gt;"ITEM",'Tracker&amp;Invoice'!A4430="ITEM"),1,0)</f>
        <v>0</v>
      </c>
      <c r="C4386" t="str">
        <f>IF(B4386=1,'Tracker&amp;Invoice'!A4432,C4385)</f>
        <v>BQ-225</v>
      </c>
      <c r="D4386" t="str">
        <f>IF(LEFT(TRIM('Tracker&amp;Invoice'!B4432),9)="INVOICE #","INVOICE",IF(TRIM('Tracker&amp;Invoice'!B4432)="Overall Completion INVOICE","OVERALL",""))</f>
        <v>INVOICE</v>
      </c>
      <c r="E4386">
        <f>IF(D4386="INVOICE",VALUE(MID(TRIM('Tracker&amp;Invoice'!B4432),10,10)),"")</f>
        <v>17</v>
      </c>
      <c r="F4386">
        <f>IF(B4386=1,IFERROR(LOOKUP(2,1/('Tracker&amp;Invoice'!$H4432:$AC4432&lt;&gt;""),COLUMN('Tracker&amp;Invoice'!$H4432:$AC4432)),8),F4385)</f>
        <v>12</v>
      </c>
      <c r="G4386">
        <f>IF(D4386="OVERALL",IFERROR(LOOKUP(2,1/('Tracker&amp;Invoice'!$H4432:$AC4432&lt;&gt;""),COLUMN('Tracker&amp;Invoice'!$H4432:$AC4432)),8),G4387)</f>
        <v>13</v>
      </c>
      <c r="H4386">
        <f t="shared" si="136"/>
        <v>13</v>
      </c>
      <c r="I4386" s="29">
        <f>IF(D4386="INVOICE",SUM('Tracker&amp;Invoice'!$H4432:INDEX('Tracker&amp;Invoice'!$A4432:$AC4432,1,H4386)),0)</f>
        <v>12490.500000000002</v>
      </c>
      <c r="J4386" s="29">
        <f>IF(D4386="OVERALL",SUM('Tracker&amp;Invoice'!$H4432:$AC4432),0)</f>
        <v>0</v>
      </c>
    </row>
    <row r="4387" spans="1:10">
      <c r="A4387" t="e">
        <f t="shared" si="137"/>
        <v>#REF!</v>
      </c>
      <c r="B4387">
        <f>IF(AND('Tracker&amp;Invoice'!A4433&lt;&gt;"",'Tracker&amp;Invoice'!A4433&lt;&gt;"ITEM",'Tracker&amp;Invoice'!A4431="ITEM"),1,0)</f>
        <v>0</v>
      </c>
      <c r="C4387" t="str">
        <f>IF(B4387=1,'Tracker&amp;Invoice'!A4433,C4386)</f>
        <v>BQ-225</v>
      </c>
      <c r="D4387" t="str">
        <f>IF(LEFT(TRIM('Tracker&amp;Invoice'!B4433),9)="INVOICE #","INVOICE",IF(TRIM('Tracker&amp;Invoice'!B4433)="Overall Completion INVOICE","OVERALL",""))</f>
        <v/>
      </c>
      <c r="E4387" t="str">
        <f>IF(D4387="INVOICE",VALUE(MID(TRIM('Tracker&amp;Invoice'!B4433),10,10)),"")</f>
        <v/>
      </c>
      <c r="F4387">
        <f>IF(B4387=1,IFERROR(LOOKUP(2,1/('Tracker&amp;Invoice'!$H4433:$AC4433&lt;&gt;""),COLUMN('Tracker&amp;Invoice'!$H4433:$AC4433)),8),F4386)</f>
        <v>12</v>
      </c>
      <c r="G4387">
        <f>IF(D4387="OVERALL",IFERROR(LOOKUP(2,1/('Tracker&amp;Invoice'!$H4433:$AC4433&lt;&gt;""),COLUMN('Tracker&amp;Invoice'!$H4433:$AC4433)),8),G4388)</f>
        <v>13</v>
      </c>
      <c r="H4387">
        <f t="shared" si="136"/>
        <v>13</v>
      </c>
      <c r="I4387" s="29">
        <f>IF(D4387="INVOICE",SUM('Tracker&amp;Invoice'!$H4433:INDEX('Tracker&amp;Invoice'!$A4433:$AC4433,1,H4387)),0)</f>
        <v>0</v>
      </c>
      <c r="J4387" s="29">
        <f>IF(D4387="OVERALL",SUM('Tracker&amp;Invoice'!$H4433:$AC4433),0)</f>
        <v>0</v>
      </c>
    </row>
    <row r="4388" spans="1:10">
      <c r="A4388" t="e">
        <f t="shared" si="137"/>
        <v>#REF!</v>
      </c>
      <c r="B4388">
        <f>IF(AND('Tracker&amp;Invoice'!A4434&lt;&gt;"",'Tracker&amp;Invoice'!A4434&lt;&gt;"ITEM",'Tracker&amp;Invoice'!A4432="ITEM"),1,0)</f>
        <v>0</v>
      </c>
      <c r="C4388" t="str">
        <f>IF(B4388=1,'Tracker&amp;Invoice'!A4434,C4387)</f>
        <v>BQ-225</v>
      </c>
      <c r="D4388" t="str">
        <f>IF(LEFT(TRIM('Tracker&amp;Invoice'!B4434),9)="INVOICE #","INVOICE",IF(TRIM('Tracker&amp;Invoice'!B4434)="Overall Completion INVOICE","OVERALL",""))</f>
        <v>INVOICE</v>
      </c>
      <c r="E4388">
        <f>IF(D4388="INVOICE",VALUE(MID(TRIM('Tracker&amp;Invoice'!B4434),10,10)),"")</f>
        <v>24</v>
      </c>
      <c r="F4388">
        <f>IF(B4388=1,IFERROR(LOOKUP(2,1/('Tracker&amp;Invoice'!$H4434:$AC4434&lt;&gt;""),COLUMN('Tracker&amp;Invoice'!$H4434:$AC4434)),8),F4387)</f>
        <v>12</v>
      </c>
      <c r="G4388">
        <f>IF(D4388="OVERALL",IFERROR(LOOKUP(2,1/('Tracker&amp;Invoice'!$H4434:$AC4434&lt;&gt;""),COLUMN('Tracker&amp;Invoice'!$H4434:$AC4434)),8),G4389)</f>
        <v>13</v>
      </c>
      <c r="H4388">
        <f t="shared" si="136"/>
        <v>13</v>
      </c>
      <c r="I4388" s="29">
        <f>IF(D4388="INVOICE",SUM('Tracker&amp;Invoice'!$H4434:INDEX('Tracker&amp;Invoice'!$A4434:$AC4434,1,H4388)),0)</f>
        <v>2271</v>
      </c>
      <c r="J4388" s="29">
        <f>IF(D4388="OVERALL",SUM('Tracker&amp;Invoice'!$H4434:$AC4434),0)</f>
        <v>0</v>
      </c>
    </row>
    <row r="4389" spans="1:10">
      <c r="A4389" t="e">
        <f t="shared" si="137"/>
        <v>#REF!</v>
      </c>
      <c r="B4389">
        <f>IF(AND('Tracker&amp;Invoice'!A4435&lt;&gt;"",'Tracker&amp;Invoice'!A4435&lt;&gt;"ITEM",'Tracker&amp;Invoice'!A4433="ITEM"),1,0)</f>
        <v>0</v>
      </c>
      <c r="C4389" t="str">
        <f>IF(B4389=1,'Tracker&amp;Invoice'!A4435,C4388)</f>
        <v>BQ-225</v>
      </c>
      <c r="D4389" t="str">
        <f>IF(LEFT(TRIM('Tracker&amp;Invoice'!B4435),9)="INVOICE #","INVOICE",IF(TRIM('Tracker&amp;Invoice'!B4435)="Overall Completion INVOICE","OVERALL",""))</f>
        <v/>
      </c>
      <c r="E4389" t="str">
        <f>IF(D4389="INVOICE",VALUE(MID(TRIM('Tracker&amp;Invoice'!B4435),10,10)),"")</f>
        <v/>
      </c>
      <c r="F4389">
        <f>IF(B4389=1,IFERROR(LOOKUP(2,1/('Tracker&amp;Invoice'!$H4435:$AC4435&lt;&gt;""),COLUMN('Tracker&amp;Invoice'!$H4435:$AC4435)),8),F4388)</f>
        <v>12</v>
      </c>
      <c r="G4389">
        <f>IF(D4389="OVERALL",IFERROR(LOOKUP(2,1/('Tracker&amp;Invoice'!$H4435:$AC4435&lt;&gt;""),COLUMN('Tracker&amp;Invoice'!$H4435:$AC4435)),8),G4390)</f>
        <v>13</v>
      </c>
      <c r="H4389">
        <f t="shared" si="136"/>
        <v>13</v>
      </c>
      <c r="I4389" s="29">
        <f>IF(D4389="INVOICE",SUM('Tracker&amp;Invoice'!$H4435:INDEX('Tracker&amp;Invoice'!$A4435:$AC4435,1,H4389)),0)</f>
        <v>0</v>
      </c>
      <c r="J4389" s="29">
        <f>IF(D4389="OVERALL",SUM('Tracker&amp;Invoice'!$H4435:$AC4435),0)</f>
        <v>0</v>
      </c>
    </row>
    <row r="4390" spans="1:10">
      <c r="A4390" t="e">
        <f t="shared" si="137"/>
        <v>#REF!</v>
      </c>
      <c r="B4390">
        <f>IF(AND('Tracker&amp;Invoice'!A4436&lt;&gt;"",'Tracker&amp;Invoice'!A4436&lt;&gt;"ITEM",'Tracker&amp;Invoice'!A4434="ITEM"),1,0)</f>
        <v>0</v>
      </c>
      <c r="C4390" t="str">
        <f>IF(B4390=1,'Tracker&amp;Invoice'!A4436,C4389)</f>
        <v>BQ-225</v>
      </c>
      <c r="D4390" t="str">
        <f>IF(LEFT(TRIM('Tracker&amp;Invoice'!B4436),9)="INVOICE #","INVOICE",IF(TRIM('Tracker&amp;Invoice'!B4436)="Overall Completion INVOICE","OVERALL",""))</f>
        <v>INVOICE</v>
      </c>
      <c r="E4390">
        <f>IF(D4390="INVOICE",VALUE(MID(TRIM('Tracker&amp;Invoice'!B4436),10,10)),"")</f>
        <v>25</v>
      </c>
      <c r="F4390">
        <f>IF(B4390=1,IFERROR(LOOKUP(2,1/('Tracker&amp;Invoice'!$H4436:$AC4436&lt;&gt;""),COLUMN('Tracker&amp;Invoice'!$H4436:$AC4436)),8),F4389)</f>
        <v>12</v>
      </c>
      <c r="G4390">
        <f>IF(D4390="OVERALL",IFERROR(LOOKUP(2,1/('Tracker&amp;Invoice'!$H4436:$AC4436&lt;&gt;""),COLUMN('Tracker&amp;Invoice'!$H4436:$AC4436)),8),G4391)</f>
        <v>13</v>
      </c>
      <c r="H4390">
        <f t="shared" si="136"/>
        <v>13</v>
      </c>
      <c r="I4390" s="29">
        <f>IF(D4390="INVOICE",SUM('Tracker&amp;Invoice'!$H4436:INDEX('Tracker&amp;Invoice'!$A4436:$AC4436,1,H4390)),0)</f>
        <v>5677.5</v>
      </c>
      <c r="J4390" s="29">
        <f>IF(D4390="OVERALL",SUM('Tracker&amp;Invoice'!$H4436:$AC4436),0)</f>
        <v>0</v>
      </c>
    </row>
    <row r="4391" spans="1:10">
      <c r="A4391" t="e">
        <f t="shared" si="137"/>
        <v>#REF!</v>
      </c>
      <c r="B4391">
        <f>IF(AND('Tracker&amp;Invoice'!A4437&lt;&gt;"",'Tracker&amp;Invoice'!A4437&lt;&gt;"ITEM",'Tracker&amp;Invoice'!A4435="ITEM"),1,0)</f>
        <v>0</v>
      </c>
      <c r="C4391" t="str">
        <f>IF(B4391=1,'Tracker&amp;Invoice'!A4437,C4390)</f>
        <v>BQ-225</v>
      </c>
      <c r="D4391" t="str">
        <f>IF(LEFT(TRIM('Tracker&amp;Invoice'!B4437),9)="INVOICE #","INVOICE",IF(TRIM('Tracker&amp;Invoice'!B4437)="Overall Completion INVOICE","OVERALL",""))</f>
        <v/>
      </c>
      <c r="E4391" t="str">
        <f>IF(D4391="INVOICE",VALUE(MID(TRIM('Tracker&amp;Invoice'!B4437),10,10)),"")</f>
        <v/>
      </c>
      <c r="F4391">
        <f>IF(B4391=1,IFERROR(LOOKUP(2,1/('Tracker&amp;Invoice'!$H4437:$AC4437&lt;&gt;""),COLUMN('Tracker&amp;Invoice'!$H4437:$AC4437)),8),F4390)</f>
        <v>12</v>
      </c>
      <c r="G4391">
        <f>IF(D4391="OVERALL",IFERROR(LOOKUP(2,1/('Tracker&amp;Invoice'!$H4437:$AC4437&lt;&gt;""),COLUMN('Tracker&amp;Invoice'!$H4437:$AC4437)),8),G4392)</f>
        <v>13</v>
      </c>
      <c r="H4391">
        <f t="shared" si="136"/>
        <v>13</v>
      </c>
      <c r="I4391" s="29">
        <f>IF(D4391="INVOICE",SUM('Tracker&amp;Invoice'!$H4437:INDEX('Tracker&amp;Invoice'!$A4437:$AC4437,1,H4391)),0)</f>
        <v>0</v>
      </c>
      <c r="J4391" s="29">
        <f>IF(D4391="OVERALL",SUM('Tracker&amp;Invoice'!$H4437:$AC4437),0)</f>
        <v>0</v>
      </c>
    </row>
    <row r="4392" spans="1:10">
      <c r="A4392" t="e">
        <f t="shared" si="137"/>
        <v>#REF!</v>
      </c>
      <c r="B4392">
        <f>IF(AND('Tracker&amp;Invoice'!A4438&lt;&gt;"",'Tracker&amp;Invoice'!A4438&lt;&gt;"ITEM",'Tracker&amp;Invoice'!A4436="ITEM"),1,0)</f>
        <v>0</v>
      </c>
      <c r="C4392" t="str">
        <f>IF(B4392=1,'Tracker&amp;Invoice'!A4438,C4391)</f>
        <v>BQ-225</v>
      </c>
      <c r="D4392" t="str">
        <f>IF(LEFT(TRIM('Tracker&amp;Invoice'!B4438),9)="INVOICE #","INVOICE",IF(TRIM('Tracker&amp;Invoice'!B4438)="Overall Completion INVOICE","OVERALL",""))</f>
        <v>INVOICE</v>
      </c>
      <c r="E4392">
        <f>IF(D4392="INVOICE",VALUE(MID(TRIM('Tracker&amp;Invoice'!B4438),10,10)),"")</f>
        <v>30</v>
      </c>
      <c r="F4392">
        <f>IF(B4392=1,IFERROR(LOOKUP(2,1/('Tracker&amp;Invoice'!$H4438:$AC4438&lt;&gt;""),COLUMN('Tracker&amp;Invoice'!$H4438:$AC4438)),8),F4391)</f>
        <v>12</v>
      </c>
      <c r="G4392">
        <f>IF(D4392="OVERALL",IFERROR(LOOKUP(2,1/('Tracker&amp;Invoice'!$H4438:$AC4438&lt;&gt;""),COLUMN('Tracker&amp;Invoice'!$H4438:$AC4438)),8),G4393)</f>
        <v>13</v>
      </c>
      <c r="H4392">
        <f t="shared" si="136"/>
        <v>13</v>
      </c>
      <c r="I4392" s="29">
        <f>IF(D4392="INVOICE",SUM('Tracker&amp;Invoice'!$H4438:INDEX('Tracker&amp;Invoice'!$A4438:$AC4438,1,H4392)),0)</f>
        <v>2271</v>
      </c>
      <c r="J4392" s="29">
        <f>IF(D4392="OVERALL",SUM('Tracker&amp;Invoice'!$H4438:$AC4438),0)</f>
        <v>0</v>
      </c>
    </row>
    <row r="4393" spans="1:10">
      <c r="A4393" t="e">
        <f t="shared" si="137"/>
        <v>#REF!</v>
      </c>
      <c r="B4393">
        <f>IF(AND('Tracker&amp;Invoice'!A4439&lt;&gt;"",'Tracker&amp;Invoice'!A4439&lt;&gt;"ITEM",'Tracker&amp;Invoice'!A4437="ITEM"),1,0)</f>
        <v>0</v>
      </c>
      <c r="C4393" t="str">
        <f>IF(B4393=1,'Tracker&amp;Invoice'!A4439,C4392)</f>
        <v>BQ-225</v>
      </c>
      <c r="D4393" t="str">
        <f>IF(LEFT(TRIM('Tracker&amp;Invoice'!B4439),9)="INVOICE #","INVOICE",IF(TRIM('Tracker&amp;Invoice'!B4439)="Overall Completion INVOICE","OVERALL",""))</f>
        <v/>
      </c>
      <c r="E4393" t="str">
        <f>IF(D4393="INVOICE",VALUE(MID(TRIM('Tracker&amp;Invoice'!B4439),10,10)),"")</f>
        <v/>
      </c>
      <c r="F4393">
        <f>IF(B4393=1,IFERROR(LOOKUP(2,1/('Tracker&amp;Invoice'!$H4439:$AC4439&lt;&gt;""),COLUMN('Tracker&amp;Invoice'!$H4439:$AC4439)),8),F4392)</f>
        <v>12</v>
      </c>
      <c r="G4393">
        <f>IF(D4393="OVERALL",IFERROR(LOOKUP(2,1/('Tracker&amp;Invoice'!$H4439:$AC4439&lt;&gt;""),COLUMN('Tracker&amp;Invoice'!$H4439:$AC4439)),8),G4394)</f>
        <v>13</v>
      </c>
      <c r="H4393">
        <f t="shared" si="136"/>
        <v>13</v>
      </c>
      <c r="I4393" s="29">
        <f>IF(D4393="INVOICE",SUM('Tracker&amp;Invoice'!$H4439:INDEX('Tracker&amp;Invoice'!$A4439:$AC4439,1,H4393)),0)</f>
        <v>0</v>
      </c>
      <c r="J4393" s="29">
        <f>IF(D4393="OVERALL",SUM('Tracker&amp;Invoice'!$H4439:$AC4439),0)</f>
        <v>0</v>
      </c>
    </row>
    <row r="4394" spans="1:10">
      <c r="A4394" t="e">
        <f t="shared" si="137"/>
        <v>#REF!</v>
      </c>
      <c r="B4394">
        <f>IF(AND('Tracker&amp;Invoice'!A4440&lt;&gt;"",'Tracker&amp;Invoice'!A4440&lt;&gt;"ITEM",'Tracker&amp;Invoice'!A4438="ITEM"),1,0)</f>
        <v>0</v>
      </c>
      <c r="C4394" t="str">
        <f>IF(B4394=1,'Tracker&amp;Invoice'!A4440,C4393)</f>
        <v>BQ-225</v>
      </c>
      <c r="D4394" t="str">
        <f>IF(LEFT(TRIM('Tracker&amp;Invoice'!B4440),9)="INVOICE #","INVOICE",IF(TRIM('Tracker&amp;Invoice'!B4440)="Overall Completion INVOICE","OVERALL",""))</f>
        <v/>
      </c>
      <c r="E4394" t="str">
        <f>IF(D4394="INVOICE",VALUE(MID(TRIM('Tracker&amp;Invoice'!B4440),10,10)),"")</f>
        <v/>
      </c>
      <c r="F4394">
        <f>IF(B4394=1,IFERROR(LOOKUP(2,1/('Tracker&amp;Invoice'!$H4440:$AC4440&lt;&gt;""),COLUMN('Tracker&amp;Invoice'!$H4440:$AC4440)),8),F4393)</f>
        <v>12</v>
      </c>
      <c r="G4394">
        <f>IF(D4394="OVERALL",IFERROR(LOOKUP(2,1/('Tracker&amp;Invoice'!$H4440:$AC4440&lt;&gt;""),COLUMN('Tracker&amp;Invoice'!$H4440:$AC4440)),8),G4395)</f>
        <v>13</v>
      </c>
      <c r="H4394">
        <f t="shared" si="136"/>
        <v>13</v>
      </c>
      <c r="I4394" s="29">
        <f>IF(D4394="INVOICE",SUM('Tracker&amp;Invoice'!$H4440:INDEX('Tracker&amp;Invoice'!$A4440:$AC4440,1,H4394)),0)</f>
        <v>0</v>
      </c>
      <c r="J4394" s="29">
        <f>IF(D4394="OVERALL",SUM('Tracker&amp;Invoice'!$H4440:$AC4440),0)</f>
        <v>0</v>
      </c>
    </row>
    <row r="4395" spans="1:10">
      <c r="A4395" t="e">
        <f t="shared" si="137"/>
        <v>#REF!</v>
      </c>
      <c r="B4395">
        <f>IF(AND('Tracker&amp;Invoice'!A4441&lt;&gt;"",'Tracker&amp;Invoice'!A4441&lt;&gt;"ITEM",'Tracker&amp;Invoice'!A4439="ITEM"),1,0)</f>
        <v>0</v>
      </c>
      <c r="C4395" t="str">
        <f>IF(B4395=1,'Tracker&amp;Invoice'!A4441,C4394)</f>
        <v>BQ-225</v>
      </c>
      <c r="D4395" t="str">
        <f>IF(LEFT(TRIM('Tracker&amp;Invoice'!B4441),9)="INVOICE #","INVOICE",IF(TRIM('Tracker&amp;Invoice'!B4441)="Overall Completion INVOICE","OVERALL",""))</f>
        <v/>
      </c>
      <c r="E4395" t="str">
        <f>IF(D4395="INVOICE",VALUE(MID(TRIM('Tracker&amp;Invoice'!B4441),10,10)),"")</f>
        <v/>
      </c>
      <c r="F4395">
        <f>IF(B4395=1,IFERROR(LOOKUP(2,1/('Tracker&amp;Invoice'!$H4441:$AC4441&lt;&gt;""),COLUMN('Tracker&amp;Invoice'!$H4441:$AC4441)),8),F4394)</f>
        <v>12</v>
      </c>
      <c r="G4395">
        <f>IF(D4395="OVERALL",IFERROR(LOOKUP(2,1/('Tracker&amp;Invoice'!$H4441:$AC4441&lt;&gt;""),COLUMN('Tracker&amp;Invoice'!$H4441:$AC4441)),8),G4396)</f>
        <v>13</v>
      </c>
      <c r="H4395">
        <f t="shared" si="136"/>
        <v>13</v>
      </c>
      <c r="I4395" s="29">
        <f>IF(D4395="INVOICE",SUM('Tracker&amp;Invoice'!$H4441:INDEX('Tracker&amp;Invoice'!$A4441:$AC4441,1,H4395)),0)</f>
        <v>0</v>
      </c>
      <c r="J4395" s="29">
        <f>IF(D4395="OVERALL",SUM('Tracker&amp;Invoice'!$H4441:$AC4441),0)</f>
        <v>0</v>
      </c>
    </row>
    <row r="4396" spans="1:10">
      <c r="A4396" t="e">
        <f t="shared" si="137"/>
        <v>#REF!</v>
      </c>
      <c r="B4396">
        <f>IF(AND('Tracker&amp;Invoice'!A4442&lt;&gt;"",'Tracker&amp;Invoice'!A4442&lt;&gt;"ITEM",'Tracker&amp;Invoice'!A4440="ITEM"),1,0)</f>
        <v>0</v>
      </c>
      <c r="C4396" t="str">
        <f>IF(B4396=1,'Tracker&amp;Invoice'!A4442,C4395)</f>
        <v>BQ-225</v>
      </c>
      <c r="D4396" t="str">
        <f>IF(LEFT(TRIM('Tracker&amp;Invoice'!B4442),9)="INVOICE #","INVOICE",IF(TRIM('Tracker&amp;Invoice'!B4442)="Overall Completion INVOICE","OVERALL",""))</f>
        <v>OVERALL</v>
      </c>
      <c r="E4396" t="str">
        <f>IF(D4396="INVOICE",VALUE(MID(TRIM('Tracker&amp;Invoice'!B4442),10,10)),"")</f>
        <v/>
      </c>
      <c r="F4396">
        <f>IF(B4396=1,IFERROR(LOOKUP(2,1/('Tracker&amp;Invoice'!$H4442:$AC4442&lt;&gt;""),COLUMN('Tracker&amp;Invoice'!$H4442:$AC4442)),8),F4395)</f>
        <v>12</v>
      </c>
      <c r="G4396">
        <f>IF(D4396="OVERALL",IFERROR(LOOKUP(2,1/('Tracker&amp;Invoice'!$H4442:$AC4442&lt;&gt;""),COLUMN('Tracker&amp;Invoice'!$H4442:$AC4442)),8),G4397)</f>
        <v>13</v>
      </c>
      <c r="H4396">
        <f t="shared" si="136"/>
        <v>13</v>
      </c>
      <c r="I4396" s="29">
        <f>IF(D4396="INVOICE",SUM('Tracker&amp;Invoice'!$H4442:INDEX('Tracker&amp;Invoice'!$A4442:$AC4442,1,H4396)),0)</f>
        <v>0</v>
      </c>
      <c r="J4396" s="29">
        <f>IF(D4396="OVERALL",SUM('Tracker&amp;Invoice'!$H4442:$AC4442),0)</f>
        <v>22710</v>
      </c>
    </row>
    <row r="4397" spans="1:10">
      <c r="A4397" t="e">
        <f t="shared" si="137"/>
        <v>#REF!</v>
      </c>
      <c r="B4397">
        <f>IF(AND('Tracker&amp;Invoice'!A4443&lt;&gt;"",'Tracker&amp;Invoice'!A4443&lt;&gt;"ITEM",'Tracker&amp;Invoice'!A4441="ITEM"),1,0)</f>
        <v>0</v>
      </c>
      <c r="C4397" t="str">
        <f>IF(B4397=1,'Tracker&amp;Invoice'!A4443,C4396)</f>
        <v>BQ-225</v>
      </c>
      <c r="D4397" t="str">
        <f>IF(LEFT(TRIM('Tracker&amp;Invoice'!B4443),9)="INVOICE #","INVOICE",IF(TRIM('Tracker&amp;Invoice'!B4443)="Overall Completion INVOICE","OVERALL",""))</f>
        <v/>
      </c>
      <c r="E4397" t="str">
        <f>IF(D4397="INVOICE",VALUE(MID(TRIM('Tracker&amp;Invoice'!B4443),10,10)),"")</f>
        <v/>
      </c>
      <c r="F4397">
        <f>IF(B4397=1,IFERROR(LOOKUP(2,1/('Tracker&amp;Invoice'!$H4443:$AC4443&lt;&gt;""),COLUMN('Tracker&amp;Invoice'!$H4443:$AC4443)),8),F4396)</f>
        <v>12</v>
      </c>
      <c r="G4397">
        <f>IF(D4397="OVERALL",IFERROR(LOOKUP(2,1/('Tracker&amp;Invoice'!$H4443:$AC4443&lt;&gt;""),COLUMN('Tracker&amp;Invoice'!$H4443:$AC4443)),8),G4398)</f>
        <v>24</v>
      </c>
      <c r="H4397">
        <f t="shared" si="136"/>
        <v>24</v>
      </c>
      <c r="I4397" s="29">
        <f>IF(D4397="INVOICE",SUM('Tracker&amp;Invoice'!$H4443:INDEX('Tracker&amp;Invoice'!$A4443:$AC4443,1,H4397)),0)</f>
        <v>0</v>
      </c>
      <c r="J4397" s="29">
        <f>IF(D4397="OVERALL",SUM('Tracker&amp;Invoice'!$H4443:$AC4443),0)</f>
        <v>0</v>
      </c>
    </row>
    <row r="4398" spans="1:10">
      <c r="A4398" t="e">
        <f t="shared" si="137"/>
        <v>#REF!</v>
      </c>
      <c r="B4398">
        <f>IF(AND('Tracker&amp;Invoice'!A4444&lt;&gt;"",'Tracker&amp;Invoice'!A4444&lt;&gt;"ITEM",'Tracker&amp;Invoice'!A4442="ITEM"),1,0)</f>
        <v>0</v>
      </c>
      <c r="C4398" t="str">
        <f>IF(B4398=1,'Tracker&amp;Invoice'!A4444,C4397)</f>
        <v>BQ-225</v>
      </c>
      <c r="D4398" t="str">
        <f>IF(LEFT(TRIM('Tracker&amp;Invoice'!B4444),9)="INVOICE #","INVOICE",IF(TRIM('Tracker&amp;Invoice'!B4444)="Overall Completion INVOICE","OVERALL",""))</f>
        <v/>
      </c>
      <c r="E4398" t="str">
        <f>IF(D4398="INVOICE",VALUE(MID(TRIM('Tracker&amp;Invoice'!B4444),10,10)),"")</f>
        <v/>
      </c>
      <c r="F4398">
        <f>IF(B4398=1,IFERROR(LOOKUP(2,1/('Tracker&amp;Invoice'!$H4444:$AC4444&lt;&gt;""),COLUMN('Tracker&amp;Invoice'!$H4444:$AC4444)),8),F4397)</f>
        <v>12</v>
      </c>
      <c r="G4398">
        <f>IF(D4398="OVERALL",IFERROR(LOOKUP(2,1/('Tracker&amp;Invoice'!$H4444:$AC4444&lt;&gt;""),COLUMN('Tracker&amp;Invoice'!$H4444:$AC4444)),8),G4399)</f>
        <v>24</v>
      </c>
      <c r="H4398">
        <f t="shared" si="136"/>
        <v>24</v>
      </c>
      <c r="I4398" s="29">
        <f>IF(D4398="INVOICE",SUM('Tracker&amp;Invoice'!$H4444:INDEX('Tracker&amp;Invoice'!$A4444:$AC4444,1,H4398)),0)</f>
        <v>0</v>
      </c>
      <c r="J4398" s="29">
        <f>IF(D4398="OVERALL",SUM('Tracker&amp;Invoice'!$H4444:$AC4444),0)</f>
        <v>0</v>
      </c>
    </row>
    <row r="4399" spans="1:10">
      <c r="A4399" t="e">
        <f t="shared" si="137"/>
        <v>#REF!</v>
      </c>
      <c r="B4399">
        <f>IF(AND('Tracker&amp;Invoice'!A4445&lt;&gt;"",'Tracker&amp;Invoice'!A4445&lt;&gt;"ITEM",'Tracker&amp;Invoice'!A4443="ITEM"),1,0)</f>
        <v>0</v>
      </c>
      <c r="C4399" t="str">
        <f>IF(B4399=1,'Tracker&amp;Invoice'!A4445,C4398)</f>
        <v>BQ-225</v>
      </c>
      <c r="D4399" t="str">
        <f>IF(LEFT(TRIM('Tracker&amp;Invoice'!B4445),9)="INVOICE #","INVOICE",IF(TRIM('Tracker&amp;Invoice'!B4445)="Overall Completion INVOICE","OVERALL",""))</f>
        <v/>
      </c>
      <c r="E4399" t="str">
        <f>IF(D4399="INVOICE",VALUE(MID(TRIM('Tracker&amp;Invoice'!B4445),10,10)),"")</f>
        <v/>
      </c>
      <c r="F4399">
        <f>IF(B4399=1,IFERROR(LOOKUP(2,1/('Tracker&amp;Invoice'!$H4445:$AC4445&lt;&gt;""),COLUMN('Tracker&amp;Invoice'!$H4445:$AC4445)),8),F4398)</f>
        <v>12</v>
      </c>
      <c r="G4399">
        <f>IF(D4399="OVERALL",IFERROR(LOOKUP(2,1/('Tracker&amp;Invoice'!$H4445:$AC4445&lt;&gt;""),COLUMN('Tracker&amp;Invoice'!$H4445:$AC4445)),8),G4400)</f>
        <v>24</v>
      </c>
      <c r="H4399">
        <f t="shared" si="136"/>
        <v>24</v>
      </c>
      <c r="I4399" s="29">
        <f>IF(D4399="INVOICE",SUM('Tracker&amp;Invoice'!$H4445:INDEX('Tracker&amp;Invoice'!$A4445:$AC4445,1,H4399)),0)</f>
        <v>0</v>
      </c>
      <c r="J4399" s="29">
        <f>IF(D4399="OVERALL",SUM('Tracker&amp;Invoice'!$H4445:$AC4445),0)</f>
        <v>0</v>
      </c>
    </row>
    <row r="4400" spans="1:10">
      <c r="A4400" t="e">
        <f t="shared" si="137"/>
        <v>#REF!</v>
      </c>
      <c r="B4400">
        <f>IF(AND('Tracker&amp;Invoice'!A4446&lt;&gt;"",'Tracker&amp;Invoice'!A4446&lt;&gt;"ITEM",'Tracker&amp;Invoice'!A4444="ITEM"),1,0)</f>
        <v>0</v>
      </c>
      <c r="C4400" t="str">
        <f>IF(B4400=1,'Tracker&amp;Invoice'!A4446,C4399)</f>
        <v>BQ-225</v>
      </c>
      <c r="D4400" t="str">
        <f>IF(LEFT(TRIM('Tracker&amp;Invoice'!B4446),9)="INVOICE #","INVOICE",IF(TRIM('Tracker&amp;Invoice'!B4446)="Overall Completion INVOICE","OVERALL",""))</f>
        <v/>
      </c>
      <c r="E4400" t="str">
        <f>IF(D4400="INVOICE",VALUE(MID(TRIM('Tracker&amp;Invoice'!B4446),10,10)),"")</f>
        <v/>
      </c>
      <c r="F4400">
        <f>IF(B4400=1,IFERROR(LOOKUP(2,1/('Tracker&amp;Invoice'!$H4446:$AC4446&lt;&gt;""),COLUMN('Tracker&amp;Invoice'!$H4446:$AC4446)),8),F4399)</f>
        <v>12</v>
      </c>
      <c r="G4400">
        <f>IF(D4400="OVERALL",IFERROR(LOOKUP(2,1/('Tracker&amp;Invoice'!$H4446:$AC4446&lt;&gt;""),COLUMN('Tracker&amp;Invoice'!$H4446:$AC4446)),8),G4401)</f>
        <v>24</v>
      </c>
      <c r="H4400">
        <f t="shared" si="136"/>
        <v>24</v>
      </c>
      <c r="I4400" s="29">
        <f>IF(D4400="INVOICE",SUM('Tracker&amp;Invoice'!$H4446:INDEX('Tracker&amp;Invoice'!$A4446:$AC4446,1,H4400)),0)</f>
        <v>0</v>
      </c>
      <c r="J4400" s="29">
        <f>IF(D4400="OVERALL",SUM('Tracker&amp;Invoice'!$H4446:$AC4446),0)</f>
        <v>0</v>
      </c>
    </row>
    <row r="4401" spans="1:10">
      <c r="A4401" t="e">
        <f t="shared" si="137"/>
        <v>#REF!</v>
      </c>
      <c r="B4401">
        <f>IF(AND('Tracker&amp;Invoice'!A4447&lt;&gt;"",'Tracker&amp;Invoice'!A4447&lt;&gt;"ITEM",'Tracker&amp;Invoice'!A4445="ITEM"),1,0)</f>
        <v>0</v>
      </c>
      <c r="C4401" t="str">
        <f>IF(B4401=1,'Tracker&amp;Invoice'!A4447,C4400)</f>
        <v>BQ-225</v>
      </c>
      <c r="D4401" t="str">
        <f>IF(LEFT(TRIM('Tracker&amp;Invoice'!B4447),9)="INVOICE #","INVOICE",IF(TRIM('Tracker&amp;Invoice'!B4447)="Overall Completion INVOICE","OVERALL",""))</f>
        <v/>
      </c>
      <c r="E4401" t="str">
        <f>IF(D4401="INVOICE",VALUE(MID(TRIM('Tracker&amp;Invoice'!B4447),10,10)),"")</f>
        <v/>
      </c>
      <c r="F4401">
        <f>IF(B4401=1,IFERROR(LOOKUP(2,1/('Tracker&amp;Invoice'!$H4447:$AC4447&lt;&gt;""),COLUMN('Tracker&amp;Invoice'!$H4447:$AC4447)),8),F4400)</f>
        <v>12</v>
      </c>
      <c r="G4401">
        <f>IF(D4401="OVERALL",IFERROR(LOOKUP(2,1/('Tracker&amp;Invoice'!$H4447:$AC4447&lt;&gt;""),COLUMN('Tracker&amp;Invoice'!$H4447:$AC4447)),8),G4402)</f>
        <v>24</v>
      </c>
      <c r="H4401">
        <f t="shared" si="136"/>
        <v>24</v>
      </c>
      <c r="I4401" s="29">
        <f>IF(D4401="INVOICE",SUM('Tracker&amp;Invoice'!$H4447:INDEX('Tracker&amp;Invoice'!$A4447:$AC4447,1,H4401)),0)</f>
        <v>0</v>
      </c>
      <c r="J4401" s="29">
        <f>IF(D4401="OVERALL",SUM('Tracker&amp;Invoice'!$H4447:$AC4447),0)</f>
        <v>0</v>
      </c>
    </row>
    <row r="4402" spans="1:10">
      <c r="A4402" t="e">
        <f t="shared" si="137"/>
        <v>#REF!</v>
      </c>
      <c r="B4402">
        <f>IF(AND('Tracker&amp;Invoice'!A4448&lt;&gt;"",'Tracker&amp;Invoice'!A4448&lt;&gt;"ITEM",'Tracker&amp;Invoice'!A4446="ITEM"),1,0)</f>
        <v>0</v>
      </c>
      <c r="C4402" t="str">
        <f>IF(B4402=1,'Tracker&amp;Invoice'!A4448,C4401)</f>
        <v>BQ-225</v>
      </c>
      <c r="D4402" t="str">
        <f>IF(LEFT(TRIM('Tracker&amp;Invoice'!B4448),9)="INVOICE #","INVOICE",IF(TRIM('Tracker&amp;Invoice'!B4448)="Overall Completion INVOICE","OVERALL",""))</f>
        <v/>
      </c>
      <c r="E4402" t="str">
        <f>IF(D4402="INVOICE",VALUE(MID(TRIM('Tracker&amp;Invoice'!B4448),10,10)),"")</f>
        <v/>
      </c>
      <c r="F4402">
        <f>IF(B4402=1,IFERROR(LOOKUP(2,1/('Tracker&amp;Invoice'!$H4448:$AC4448&lt;&gt;""),COLUMN('Tracker&amp;Invoice'!$H4448:$AC4448)),8),F4401)</f>
        <v>12</v>
      </c>
      <c r="G4402">
        <f>IF(D4402="OVERALL",IFERROR(LOOKUP(2,1/('Tracker&amp;Invoice'!$H4448:$AC4448&lt;&gt;""),COLUMN('Tracker&amp;Invoice'!$H4448:$AC4448)),8),G4403)</f>
        <v>24</v>
      </c>
      <c r="H4402">
        <f t="shared" si="136"/>
        <v>24</v>
      </c>
      <c r="I4402" s="29">
        <f>IF(D4402="INVOICE",SUM('Tracker&amp;Invoice'!$H4448:INDEX('Tracker&amp;Invoice'!$A4448:$AC4448,1,H4402)),0)</f>
        <v>0</v>
      </c>
      <c r="J4402" s="29">
        <f>IF(D4402="OVERALL",SUM('Tracker&amp;Invoice'!$H4448:$AC4448),0)</f>
        <v>0</v>
      </c>
    </row>
    <row r="4403" spans="1:10">
      <c r="A4403" t="e">
        <f t="shared" si="137"/>
        <v>#REF!</v>
      </c>
      <c r="B4403">
        <f>IF(AND('Tracker&amp;Invoice'!A4449&lt;&gt;"",'Tracker&amp;Invoice'!A4449&lt;&gt;"ITEM",'Tracker&amp;Invoice'!A4447="ITEM"),1,0)</f>
        <v>0</v>
      </c>
      <c r="C4403" t="str">
        <f>IF(B4403=1,'Tracker&amp;Invoice'!A4449,C4402)</f>
        <v>BQ-225</v>
      </c>
      <c r="D4403" t="str">
        <f>IF(LEFT(TRIM('Tracker&amp;Invoice'!B4449),9)="INVOICE #","INVOICE",IF(TRIM('Tracker&amp;Invoice'!B4449)="Overall Completion INVOICE","OVERALL",""))</f>
        <v/>
      </c>
      <c r="E4403" t="str">
        <f>IF(D4403="INVOICE",VALUE(MID(TRIM('Tracker&amp;Invoice'!B4449),10,10)),"")</f>
        <v/>
      </c>
      <c r="F4403">
        <f>IF(B4403=1,IFERROR(LOOKUP(2,1/('Tracker&amp;Invoice'!$H4449:$AC4449&lt;&gt;""),COLUMN('Tracker&amp;Invoice'!$H4449:$AC4449)),8),F4402)</f>
        <v>12</v>
      </c>
      <c r="G4403">
        <f>IF(D4403="OVERALL",IFERROR(LOOKUP(2,1/('Tracker&amp;Invoice'!$H4449:$AC4449&lt;&gt;""),COLUMN('Tracker&amp;Invoice'!$H4449:$AC4449)),8),G4404)</f>
        <v>24</v>
      </c>
      <c r="H4403">
        <f t="shared" si="136"/>
        <v>24</v>
      </c>
      <c r="I4403" s="29">
        <f>IF(D4403="INVOICE",SUM('Tracker&amp;Invoice'!$H4449:INDEX('Tracker&amp;Invoice'!$A4449:$AC4449,1,H4403)),0)</f>
        <v>0</v>
      </c>
      <c r="J4403" s="29">
        <f>IF(D4403="OVERALL",SUM('Tracker&amp;Invoice'!$H4449:$AC4449),0)</f>
        <v>0</v>
      </c>
    </row>
    <row r="4404" spans="1:10">
      <c r="A4404" t="e">
        <f t="shared" si="137"/>
        <v>#REF!</v>
      </c>
      <c r="B4404">
        <f>IF(AND('Tracker&amp;Invoice'!A4450&lt;&gt;"",'Tracker&amp;Invoice'!A4450&lt;&gt;"ITEM",'Tracker&amp;Invoice'!A4448="ITEM"),1,0)</f>
        <v>0</v>
      </c>
      <c r="C4404" t="str">
        <f>IF(B4404=1,'Tracker&amp;Invoice'!A4450,C4403)</f>
        <v>BQ-225</v>
      </c>
      <c r="D4404" t="str">
        <f>IF(LEFT(TRIM('Tracker&amp;Invoice'!B4450),9)="INVOICE #","INVOICE",IF(TRIM('Tracker&amp;Invoice'!B4450)="Overall Completion INVOICE","OVERALL",""))</f>
        <v/>
      </c>
      <c r="E4404" t="str">
        <f>IF(D4404="INVOICE",VALUE(MID(TRIM('Tracker&amp;Invoice'!B4450),10,10)),"")</f>
        <v/>
      </c>
      <c r="F4404">
        <f>IF(B4404=1,IFERROR(LOOKUP(2,1/('Tracker&amp;Invoice'!$H4450:$AC4450&lt;&gt;""),COLUMN('Tracker&amp;Invoice'!$H4450:$AC4450)),8),F4403)</f>
        <v>12</v>
      </c>
      <c r="G4404">
        <f>IF(D4404="OVERALL",IFERROR(LOOKUP(2,1/('Tracker&amp;Invoice'!$H4450:$AC4450&lt;&gt;""),COLUMN('Tracker&amp;Invoice'!$H4450:$AC4450)),8),G4405)</f>
        <v>24</v>
      </c>
      <c r="H4404">
        <f t="shared" si="136"/>
        <v>24</v>
      </c>
      <c r="I4404" s="29">
        <f>IF(D4404="INVOICE",SUM('Tracker&amp;Invoice'!$H4450:INDEX('Tracker&amp;Invoice'!$A4450:$AC4450,1,H4404)),0)</f>
        <v>0</v>
      </c>
      <c r="J4404" s="29">
        <f>IF(D4404="OVERALL",SUM('Tracker&amp;Invoice'!$H4450:$AC4450),0)</f>
        <v>0</v>
      </c>
    </row>
    <row r="4405" spans="1:10">
      <c r="A4405" t="e">
        <f t="shared" si="137"/>
        <v>#REF!</v>
      </c>
      <c r="B4405">
        <f>IF(AND('Tracker&amp;Invoice'!A4451&lt;&gt;"",'Tracker&amp;Invoice'!A4451&lt;&gt;"ITEM",'Tracker&amp;Invoice'!A4449="ITEM"),1,0)</f>
        <v>1</v>
      </c>
      <c r="C4405" t="str">
        <f>IF(B4405=1,'Tracker&amp;Invoice'!A4451,C4404)</f>
        <v>BQ-226</v>
      </c>
      <c r="D4405" t="str">
        <f>IF(LEFT(TRIM('Tracker&amp;Invoice'!B4451),9)="INVOICE #","INVOICE",IF(TRIM('Tracker&amp;Invoice'!B4451)="Overall Completion INVOICE","OVERALL",""))</f>
        <v/>
      </c>
      <c r="E4405" t="str">
        <f>IF(D4405="INVOICE",VALUE(MID(TRIM('Tracker&amp;Invoice'!B4451),10,10)),"")</f>
        <v/>
      </c>
      <c r="F4405">
        <f>IF(B4405=1,IFERROR(LOOKUP(2,1/('Tracker&amp;Invoice'!$H4451:$AC4451&lt;&gt;""),COLUMN('Tracker&amp;Invoice'!$H4451:$AC4451)),8),F4404)</f>
        <v>23</v>
      </c>
      <c r="G4405">
        <f>IF(D4405="OVERALL",IFERROR(LOOKUP(2,1/('Tracker&amp;Invoice'!$H4451:$AC4451&lt;&gt;""),COLUMN('Tracker&amp;Invoice'!$H4451:$AC4451)),8),G4406)</f>
        <v>24</v>
      </c>
      <c r="H4405">
        <f t="shared" si="136"/>
        <v>24</v>
      </c>
      <c r="I4405" s="29">
        <f>IF(D4405="INVOICE",SUM('Tracker&amp;Invoice'!$H4451:INDEX('Tracker&amp;Invoice'!$A4451:$AC4451,1,H4405)),0)</f>
        <v>0</v>
      </c>
      <c r="J4405" s="29">
        <f>IF(D4405="OVERALL",SUM('Tracker&amp;Invoice'!$H4451:$AC4451),0)</f>
        <v>0</v>
      </c>
    </row>
    <row r="4406" spans="1:10">
      <c r="A4406" t="e">
        <f t="shared" si="137"/>
        <v>#REF!</v>
      </c>
      <c r="B4406">
        <f>IF(AND('Tracker&amp;Invoice'!A4452&lt;&gt;"",'Tracker&amp;Invoice'!A4452&lt;&gt;"ITEM",'Tracker&amp;Invoice'!A4450="ITEM"),1,0)</f>
        <v>0</v>
      </c>
      <c r="C4406" t="str">
        <f>IF(B4406=1,'Tracker&amp;Invoice'!A4452,C4405)</f>
        <v>BQ-226</v>
      </c>
      <c r="D4406" t="str">
        <f>IF(LEFT(TRIM('Tracker&amp;Invoice'!B4452),9)="INVOICE #","INVOICE",IF(TRIM('Tracker&amp;Invoice'!B4452)="Overall Completion INVOICE","OVERALL",""))</f>
        <v/>
      </c>
      <c r="E4406" t="str">
        <f>IF(D4406="INVOICE",VALUE(MID(TRIM('Tracker&amp;Invoice'!B4452),10,10)),"")</f>
        <v/>
      </c>
      <c r="F4406">
        <f>IF(B4406=1,IFERROR(LOOKUP(2,1/('Tracker&amp;Invoice'!$H4452:$AC4452&lt;&gt;""),COLUMN('Tracker&amp;Invoice'!$H4452:$AC4452)),8),F4405)</f>
        <v>23</v>
      </c>
      <c r="G4406">
        <f>IF(D4406="OVERALL",IFERROR(LOOKUP(2,1/('Tracker&amp;Invoice'!$H4452:$AC4452&lt;&gt;""),COLUMN('Tracker&amp;Invoice'!$H4452:$AC4452)),8),G4407)</f>
        <v>24</v>
      </c>
      <c r="H4406">
        <f t="shared" si="136"/>
        <v>24</v>
      </c>
      <c r="I4406" s="29">
        <f>IF(D4406="INVOICE",SUM('Tracker&amp;Invoice'!$H4452:INDEX('Tracker&amp;Invoice'!$A4452:$AC4452,1,H4406)),0)</f>
        <v>0</v>
      </c>
      <c r="J4406" s="29">
        <f>IF(D4406="OVERALL",SUM('Tracker&amp;Invoice'!$H4452:$AC4452),0)</f>
        <v>0</v>
      </c>
    </row>
    <row r="4407" spans="1:10">
      <c r="A4407" t="e">
        <f t="shared" si="137"/>
        <v>#REF!</v>
      </c>
      <c r="B4407">
        <f>IF(AND('Tracker&amp;Invoice'!A4453&lt;&gt;"",'Tracker&amp;Invoice'!A4453&lt;&gt;"ITEM",'Tracker&amp;Invoice'!A4451="ITEM"),1,0)</f>
        <v>0</v>
      </c>
      <c r="C4407" t="str">
        <f>IF(B4407=1,'Tracker&amp;Invoice'!A4453,C4406)</f>
        <v>BQ-226</v>
      </c>
      <c r="D4407" t="str">
        <f>IF(LEFT(TRIM('Tracker&amp;Invoice'!B4453),9)="INVOICE #","INVOICE",IF(TRIM('Tracker&amp;Invoice'!B4453)="Overall Completion INVOICE","OVERALL",""))</f>
        <v/>
      </c>
      <c r="E4407" t="str">
        <f>IF(D4407="INVOICE",VALUE(MID(TRIM('Tracker&amp;Invoice'!B4453),10,10)),"")</f>
        <v/>
      </c>
      <c r="F4407">
        <f>IF(B4407=1,IFERROR(LOOKUP(2,1/('Tracker&amp;Invoice'!$H4453:$AC4453&lt;&gt;""),COLUMN('Tracker&amp;Invoice'!$H4453:$AC4453)),8),F4406)</f>
        <v>23</v>
      </c>
      <c r="G4407">
        <f>IF(D4407="OVERALL",IFERROR(LOOKUP(2,1/('Tracker&amp;Invoice'!$H4453:$AC4453&lt;&gt;""),COLUMN('Tracker&amp;Invoice'!$H4453:$AC4453)),8),G4408)</f>
        <v>24</v>
      </c>
      <c r="H4407">
        <f t="shared" si="136"/>
        <v>24</v>
      </c>
      <c r="I4407" s="29">
        <f>IF(D4407="INVOICE",SUM('Tracker&amp;Invoice'!$H4453:INDEX('Tracker&amp;Invoice'!$A4453:$AC4453,1,H4407)),0)</f>
        <v>0</v>
      </c>
      <c r="J4407" s="29">
        <f>IF(D4407="OVERALL",SUM('Tracker&amp;Invoice'!$H4453:$AC4453),0)</f>
        <v>0</v>
      </c>
    </row>
    <row r="4408" spans="1:10">
      <c r="A4408" t="e">
        <f t="shared" si="137"/>
        <v>#REF!</v>
      </c>
      <c r="B4408">
        <f>IF(AND('Tracker&amp;Invoice'!A4454&lt;&gt;"",'Tracker&amp;Invoice'!A4454&lt;&gt;"ITEM",'Tracker&amp;Invoice'!A4452="ITEM"),1,0)</f>
        <v>0</v>
      </c>
      <c r="C4408" t="str">
        <f>IF(B4408=1,'Tracker&amp;Invoice'!A4454,C4407)</f>
        <v>BQ-226</v>
      </c>
      <c r="D4408" t="str">
        <f>IF(LEFT(TRIM('Tracker&amp;Invoice'!B4454),9)="INVOICE #","INVOICE",IF(TRIM('Tracker&amp;Invoice'!B4454)="Overall Completion INVOICE","OVERALL",""))</f>
        <v/>
      </c>
      <c r="E4408" t="str">
        <f>IF(D4408="INVOICE",VALUE(MID(TRIM('Tracker&amp;Invoice'!B4454),10,10)),"")</f>
        <v/>
      </c>
      <c r="F4408">
        <f>IF(B4408=1,IFERROR(LOOKUP(2,1/('Tracker&amp;Invoice'!$H4454:$AC4454&lt;&gt;""),COLUMN('Tracker&amp;Invoice'!$H4454:$AC4454)),8),F4407)</f>
        <v>23</v>
      </c>
      <c r="G4408">
        <f>IF(D4408="OVERALL",IFERROR(LOOKUP(2,1/('Tracker&amp;Invoice'!$H4454:$AC4454&lt;&gt;""),COLUMN('Tracker&amp;Invoice'!$H4454:$AC4454)),8),G4409)</f>
        <v>24</v>
      </c>
      <c r="H4408">
        <f t="shared" si="136"/>
        <v>24</v>
      </c>
      <c r="I4408" s="29">
        <f>IF(D4408="INVOICE",SUM('Tracker&amp;Invoice'!$H4454:INDEX('Tracker&amp;Invoice'!$A4454:$AC4454,1,H4408)),0)</f>
        <v>0</v>
      </c>
      <c r="J4408" s="29">
        <f>IF(D4408="OVERALL",SUM('Tracker&amp;Invoice'!$H4454:$AC4454),0)</f>
        <v>0</v>
      </c>
    </row>
    <row r="4409" spans="1:10">
      <c r="A4409" t="e">
        <f t="shared" si="137"/>
        <v>#REF!</v>
      </c>
      <c r="B4409">
        <f>IF(AND('Tracker&amp;Invoice'!A4455&lt;&gt;"",'Tracker&amp;Invoice'!A4455&lt;&gt;"ITEM",'Tracker&amp;Invoice'!A4453="ITEM"),1,0)</f>
        <v>0</v>
      </c>
      <c r="C4409" t="str">
        <f>IF(B4409=1,'Tracker&amp;Invoice'!A4455,C4408)</f>
        <v>BQ-226</v>
      </c>
      <c r="D4409" t="str">
        <f>IF(LEFT(TRIM('Tracker&amp;Invoice'!B4455),9)="INVOICE #","INVOICE",IF(TRIM('Tracker&amp;Invoice'!B4455)="Overall Completion INVOICE","OVERALL",""))</f>
        <v>INVOICE</v>
      </c>
      <c r="E4409">
        <f>IF(D4409="INVOICE",VALUE(MID(TRIM('Tracker&amp;Invoice'!B4455),10,10)),"")</f>
        <v>21</v>
      </c>
      <c r="F4409">
        <f>IF(B4409=1,IFERROR(LOOKUP(2,1/('Tracker&amp;Invoice'!$H4455:$AC4455&lt;&gt;""),COLUMN('Tracker&amp;Invoice'!$H4455:$AC4455)),8),F4408)</f>
        <v>23</v>
      </c>
      <c r="G4409">
        <f>IF(D4409="OVERALL",IFERROR(LOOKUP(2,1/('Tracker&amp;Invoice'!$H4455:$AC4455&lt;&gt;""),COLUMN('Tracker&amp;Invoice'!$H4455:$AC4455)),8),G4410)</f>
        <v>24</v>
      </c>
      <c r="H4409">
        <f t="shared" si="136"/>
        <v>24</v>
      </c>
      <c r="I4409" s="29">
        <f>IF(D4409="INVOICE",SUM('Tracker&amp;Invoice'!$H4455:INDEX('Tracker&amp;Invoice'!$A4455:$AC4455,1,H4409)),0)</f>
        <v>509535</v>
      </c>
      <c r="J4409" s="29">
        <f>IF(D4409="OVERALL",SUM('Tracker&amp;Invoice'!$H4455:$AC4455),0)</f>
        <v>0</v>
      </c>
    </row>
    <row r="4410" spans="1:10">
      <c r="A4410" t="e">
        <f t="shared" si="137"/>
        <v>#REF!</v>
      </c>
      <c r="B4410">
        <f>IF(AND('Tracker&amp;Invoice'!A4456&lt;&gt;"",'Tracker&amp;Invoice'!A4456&lt;&gt;"ITEM",'Tracker&amp;Invoice'!A4454="ITEM"),1,0)</f>
        <v>0</v>
      </c>
      <c r="C4410" t="str">
        <f>IF(B4410=1,'Tracker&amp;Invoice'!A4456,C4409)</f>
        <v>BQ-226</v>
      </c>
      <c r="D4410" t="str">
        <f>IF(LEFT(TRIM('Tracker&amp;Invoice'!B4456),9)="INVOICE #","INVOICE",IF(TRIM('Tracker&amp;Invoice'!B4456)="Overall Completion INVOICE","OVERALL",""))</f>
        <v/>
      </c>
      <c r="E4410" t="str">
        <f>IF(D4410="INVOICE",VALUE(MID(TRIM('Tracker&amp;Invoice'!B4456),10,10)),"")</f>
        <v/>
      </c>
      <c r="F4410">
        <f>IF(B4410=1,IFERROR(LOOKUP(2,1/('Tracker&amp;Invoice'!$H4456:$AC4456&lt;&gt;""),COLUMN('Tracker&amp;Invoice'!$H4456:$AC4456)),8),F4409)</f>
        <v>23</v>
      </c>
      <c r="G4410">
        <f>IF(D4410="OVERALL",IFERROR(LOOKUP(2,1/('Tracker&amp;Invoice'!$H4456:$AC4456&lt;&gt;""),COLUMN('Tracker&amp;Invoice'!$H4456:$AC4456)),8),G4411)</f>
        <v>24</v>
      </c>
      <c r="H4410">
        <f t="shared" si="136"/>
        <v>24</v>
      </c>
      <c r="I4410" s="29">
        <f>IF(D4410="INVOICE",SUM('Tracker&amp;Invoice'!$H4456:INDEX('Tracker&amp;Invoice'!$A4456:$AC4456,1,H4410)),0)</f>
        <v>0</v>
      </c>
      <c r="J4410" s="29">
        <f>IF(D4410="OVERALL",SUM('Tracker&amp;Invoice'!$H4456:$AC4456),0)</f>
        <v>0</v>
      </c>
    </row>
    <row r="4411" spans="1:10">
      <c r="A4411" t="e">
        <f t="shared" si="137"/>
        <v>#REF!</v>
      </c>
      <c r="B4411">
        <f>IF(AND('Tracker&amp;Invoice'!A4457&lt;&gt;"",'Tracker&amp;Invoice'!A4457&lt;&gt;"ITEM",'Tracker&amp;Invoice'!A4455="ITEM"),1,0)</f>
        <v>0</v>
      </c>
      <c r="C4411" t="str">
        <f>IF(B4411=1,'Tracker&amp;Invoice'!A4457,C4410)</f>
        <v>BQ-226</v>
      </c>
      <c r="D4411" t="str">
        <f>IF(LEFT(TRIM('Tracker&amp;Invoice'!B4457),9)="INVOICE #","INVOICE",IF(TRIM('Tracker&amp;Invoice'!B4457)="Overall Completion INVOICE","OVERALL",""))</f>
        <v>INVOICE</v>
      </c>
      <c r="E4411">
        <f>IF(D4411="INVOICE",VALUE(MID(TRIM('Tracker&amp;Invoice'!B4457),10,10)),"")</f>
        <v>22</v>
      </c>
      <c r="F4411">
        <f>IF(B4411=1,IFERROR(LOOKUP(2,1/('Tracker&amp;Invoice'!$H4457:$AC4457&lt;&gt;""),COLUMN('Tracker&amp;Invoice'!$H4457:$AC4457)),8),F4410)</f>
        <v>23</v>
      </c>
      <c r="G4411">
        <f>IF(D4411="OVERALL",IFERROR(LOOKUP(2,1/('Tracker&amp;Invoice'!$H4457:$AC4457&lt;&gt;""),COLUMN('Tracker&amp;Invoice'!$H4457:$AC4457)),8),G4412)</f>
        <v>24</v>
      </c>
      <c r="H4411">
        <f t="shared" si="136"/>
        <v>24</v>
      </c>
      <c r="I4411" s="29">
        <f>IF(D4411="INVOICE",SUM('Tracker&amp;Invoice'!$H4457:INDEX('Tracker&amp;Invoice'!$A4457:$AC4457,1,H4411)),0)</f>
        <v>403650</v>
      </c>
      <c r="J4411" s="29">
        <f>IF(D4411="OVERALL",SUM('Tracker&amp;Invoice'!$H4457:$AC4457),0)</f>
        <v>0</v>
      </c>
    </row>
    <row r="4412" spans="1:10">
      <c r="A4412" t="e">
        <f t="shared" si="137"/>
        <v>#REF!</v>
      </c>
      <c r="B4412">
        <f>IF(AND('Tracker&amp;Invoice'!A4458&lt;&gt;"",'Tracker&amp;Invoice'!A4458&lt;&gt;"ITEM",'Tracker&amp;Invoice'!A4456="ITEM"),1,0)</f>
        <v>0</v>
      </c>
      <c r="C4412" t="str">
        <f>IF(B4412=1,'Tracker&amp;Invoice'!A4458,C4411)</f>
        <v>BQ-226</v>
      </c>
      <c r="D4412" t="str">
        <f>IF(LEFT(TRIM('Tracker&amp;Invoice'!B4458),9)="INVOICE #","INVOICE",IF(TRIM('Tracker&amp;Invoice'!B4458)="Overall Completion INVOICE","OVERALL",""))</f>
        <v/>
      </c>
      <c r="E4412" t="str">
        <f>IF(D4412="INVOICE",VALUE(MID(TRIM('Tracker&amp;Invoice'!B4458),10,10)),"")</f>
        <v/>
      </c>
      <c r="F4412">
        <f>IF(B4412=1,IFERROR(LOOKUP(2,1/('Tracker&amp;Invoice'!$H4458:$AC4458&lt;&gt;""),COLUMN('Tracker&amp;Invoice'!$H4458:$AC4458)),8),F4411)</f>
        <v>23</v>
      </c>
      <c r="G4412">
        <f>IF(D4412="OVERALL",IFERROR(LOOKUP(2,1/('Tracker&amp;Invoice'!$H4458:$AC4458&lt;&gt;""),COLUMN('Tracker&amp;Invoice'!$H4458:$AC4458)),8),G4413)</f>
        <v>24</v>
      </c>
      <c r="H4412">
        <f t="shared" si="136"/>
        <v>24</v>
      </c>
      <c r="I4412" s="29">
        <f>IF(D4412="INVOICE",SUM('Tracker&amp;Invoice'!$H4458:INDEX('Tracker&amp;Invoice'!$A4458:$AC4458,1,H4412)),0)</f>
        <v>0</v>
      </c>
      <c r="J4412" s="29">
        <f>IF(D4412="OVERALL",SUM('Tracker&amp;Invoice'!$H4458:$AC4458),0)</f>
        <v>0</v>
      </c>
    </row>
    <row r="4413" spans="1:10">
      <c r="A4413" t="e">
        <f t="shared" si="137"/>
        <v>#REF!</v>
      </c>
      <c r="B4413">
        <f>IF(AND('Tracker&amp;Invoice'!A4459&lt;&gt;"",'Tracker&amp;Invoice'!A4459&lt;&gt;"ITEM",'Tracker&amp;Invoice'!A4457="ITEM"),1,0)</f>
        <v>0</v>
      </c>
      <c r="C4413" t="str">
        <f>IF(B4413=1,'Tracker&amp;Invoice'!A4459,C4412)</f>
        <v>BQ-226</v>
      </c>
      <c r="D4413" t="str">
        <f>IF(LEFT(TRIM('Tracker&amp;Invoice'!B4459),9)="INVOICE #","INVOICE",IF(TRIM('Tracker&amp;Invoice'!B4459)="Overall Completion INVOICE","OVERALL",""))</f>
        <v>INVOICE</v>
      </c>
      <c r="E4413">
        <f>IF(D4413="INVOICE",VALUE(MID(TRIM('Tracker&amp;Invoice'!B4459),10,10)),"")</f>
        <v>23</v>
      </c>
      <c r="F4413">
        <f>IF(B4413=1,IFERROR(LOOKUP(2,1/('Tracker&amp;Invoice'!$H4459:$AC4459&lt;&gt;""),COLUMN('Tracker&amp;Invoice'!$H4459:$AC4459)),8),F4412)</f>
        <v>23</v>
      </c>
      <c r="G4413">
        <f>IF(D4413="OVERALL",IFERROR(LOOKUP(2,1/('Tracker&amp;Invoice'!$H4459:$AC4459&lt;&gt;""),COLUMN('Tracker&amp;Invoice'!$H4459:$AC4459)),8),G4414)</f>
        <v>24</v>
      </c>
      <c r="H4413">
        <f t="shared" si="136"/>
        <v>24</v>
      </c>
      <c r="I4413" s="29">
        <f>IF(D4413="INVOICE",SUM('Tracker&amp;Invoice'!$H4459:INDEX('Tracker&amp;Invoice'!$A4459:$AC4459,1,H4413)),0)</f>
        <v>114075</v>
      </c>
      <c r="J4413" s="29">
        <f>IF(D4413="OVERALL",SUM('Tracker&amp;Invoice'!$H4459:$AC4459),0)</f>
        <v>0</v>
      </c>
    </row>
    <row r="4414" spans="1:10">
      <c r="A4414" t="e">
        <f t="shared" si="137"/>
        <v>#REF!</v>
      </c>
      <c r="B4414">
        <f>IF(AND('Tracker&amp;Invoice'!A4460&lt;&gt;"",'Tracker&amp;Invoice'!A4460&lt;&gt;"ITEM",'Tracker&amp;Invoice'!A4458="ITEM"),1,0)</f>
        <v>0</v>
      </c>
      <c r="C4414" t="str">
        <f>IF(B4414=1,'Tracker&amp;Invoice'!A4460,C4413)</f>
        <v>BQ-226</v>
      </c>
      <c r="D4414" t="str">
        <f>IF(LEFT(TRIM('Tracker&amp;Invoice'!B4460),9)="INVOICE #","INVOICE",IF(TRIM('Tracker&amp;Invoice'!B4460)="Overall Completion INVOICE","OVERALL",""))</f>
        <v/>
      </c>
      <c r="E4414" t="str">
        <f>IF(D4414="INVOICE",VALUE(MID(TRIM('Tracker&amp;Invoice'!B4460),10,10)),"")</f>
        <v/>
      </c>
      <c r="F4414">
        <f>IF(B4414=1,IFERROR(LOOKUP(2,1/('Tracker&amp;Invoice'!$H4460:$AC4460&lt;&gt;""),COLUMN('Tracker&amp;Invoice'!$H4460:$AC4460)),8),F4413)</f>
        <v>23</v>
      </c>
      <c r="G4414">
        <f>IF(D4414="OVERALL",IFERROR(LOOKUP(2,1/('Tracker&amp;Invoice'!$H4460:$AC4460&lt;&gt;""),COLUMN('Tracker&amp;Invoice'!$H4460:$AC4460)),8),G4415)</f>
        <v>24</v>
      </c>
      <c r="H4414">
        <f t="shared" si="136"/>
        <v>24</v>
      </c>
      <c r="I4414" s="29">
        <f>IF(D4414="INVOICE",SUM('Tracker&amp;Invoice'!$H4460:INDEX('Tracker&amp;Invoice'!$A4460:$AC4460,1,H4414)),0)</f>
        <v>0</v>
      </c>
      <c r="J4414" s="29">
        <f>IF(D4414="OVERALL",SUM('Tracker&amp;Invoice'!$H4460:$AC4460),0)</f>
        <v>0</v>
      </c>
    </row>
    <row r="4415" spans="1:10">
      <c r="A4415" t="e">
        <f t="shared" si="137"/>
        <v>#REF!</v>
      </c>
      <c r="B4415">
        <f>IF(AND('Tracker&amp;Invoice'!A4461&lt;&gt;"",'Tracker&amp;Invoice'!A4461&lt;&gt;"ITEM",'Tracker&amp;Invoice'!A4459="ITEM"),1,0)</f>
        <v>0</v>
      </c>
      <c r="C4415" t="str">
        <f>IF(B4415=1,'Tracker&amp;Invoice'!A4461,C4414)</f>
        <v>BQ-226</v>
      </c>
      <c r="D4415" t="str">
        <f>IF(LEFT(TRIM('Tracker&amp;Invoice'!B4461),9)="INVOICE #","INVOICE",IF(TRIM('Tracker&amp;Invoice'!B4461)="Overall Completion INVOICE","OVERALL",""))</f>
        <v>INVOICE</v>
      </c>
      <c r="E4415">
        <f>IF(D4415="INVOICE",VALUE(MID(TRIM('Tracker&amp;Invoice'!B4461),10,10)),"")</f>
        <v>24</v>
      </c>
      <c r="F4415">
        <f>IF(B4415=1,IFERROR(LOOKUP(2,1/('Tracker&amp;Invoice'!$H4461:$AC4461&lt;&gt;""),COLUMN('Tracker&amp;Invoice'!$H4461:$AC4461)),8),F4414)</f>
        <v>23</v>
      </c>
      <c r="G4415">
        <f>IF(D4415="OVERALL",IFERROR(LOOKUP(2,1/('Tracker&amp;Invoice'!$H4461:$AC4461&lt;&gt;""),COLUMN('Tracker&amp;Invoice'!$H4461:$AC4461)),8),G4416)</f>
        <v>24</v>
      </c>
      <c r="H4415">
        <f t="shared" si="136"/>
        <v>24</v>
      </c>
      <c r="I4415" s="29">
        <f>IF(D4415="INVOICE",SUM('Tracker&amp;Invoice'!$H4461:INDEX('Tracker&amp;Invoice'!$A4461:$AC4461,1,H4415)),0)</f>
        <v>176816.25</v>
      </c>
      <c r="J4415" s="29">
        <f>IF(D4415="OVERALL",SUM('Tracker&amp;Invoice'!$H4461:$AC4461),0)</f>
        <v>0</v>
      </c>
    </row>
    <row r="4416" spans="1:10">
      <c r="A4416" t="e">
        <f t="shared" si="137"/>
        <v>#REF!</v>
      </c>
      <c r="B4416">
        <f>IF(AND('Tracker&amp;Invoice'!A4462&lt;&gt;"",'Tracker&amp;Invoice'!A4462&lt;&gt;"ITEM",'Tracker&amp;Invoice'!A4460="ITEM"),1,0)</f>
        <v>0</v>
      </c>
      <c r="C4416" t="str">
        <f>IF(B4416=1,'Tracker&amp;Invoice'!A4462,C4415)</f>
        <v>BQ-226</v>
      </c>
      <c r="D4416" t="str">
        <f>IF(LEFT(TRIM('Tracker&amp;Invoice'!B4462),9)="INVOICE #","INVOICE",IF(TRIM('Tracker&amp;Invoice'!B4462)="Overall Completion INVOICE","OVERALL",""))</f>
        <v/>
      </c>
      <c r="E4416" t="str">
        <f>IF(D4416="INVOICE",VALUE(MID(TRIM('Tracker&amp;Invoice'!B4462),10,10)),"")</f>
        <v/>
      </c>
      <c r="F4416">
        <f>IF(B4416=1,IFERROR(LOOKUP(2,1/('Tracker&amp;Invoice'!$H4462:$AC4462&lt;&gt;""),COLUMN('Tracker&amp;Invoice'!$H4462:$AC4462)),8),F4415)</f>
        <v>23</v>
      </c>
      <c r="G4416">
        <f>IF(D4416="OVERALL",IFERROR(LOOKUP(2,1/('Tracker&amp;Invoice'!$H4462:$AC4462&lt;&gt;""),COLUMN('Tracker&amp;Invoice'!$H4462:$AC4462)),8),G4417)</f>
        <v>24</v>
      </c>
      <c r="H4416">
        <f t="shared" si="136"/>
        <v>24</v>
      </c>
      <c r="I4416" s="29">
        <f>IF(D4416="INVOICE",SUM('Tracker&amp;Invoice'!$H4462:INDEX('Tracker&amp;Invoice'!$A4462:$AC4462,1,H4416)),0)</f>
        <v>0</v>
      </c>
      <c r="J4416" s="29">
        <f>IF(D4416="OVERALL",SUM('Tracker&amp;Invoice'!$H4462:$AC4462),0)</f>
        <v>0</v>
      </c>
    </row>
    <row r="4417" spans="1:10">
      <c r="A4417" t="e">
        <f t="shared" si="137"/>
        <v>#REF!</v>
      </c>
      <c r="B4417">
        <f>IF(AND('Tracker&amp;Invoice'!A4463&lt;&gt;"",'Tracker&amp;Invoice'!A4463&lt;&gt;"ITEM",'Tracker&amp;Invoice'!A4461="ITEM"),1,0)</f>
        <v>0</v>
      </c>
      <c r="C4417" t="str">
        <f>IF(B4417=1,'Tracker&amp;Invoice'!A4463,C4416)</f>
        <v>BQ-226</v>
      </c>
      <c r="D4417" t="str">
        <f>IF(LEFT(TRIM('Tracker&amp;Invoice'!B4463),9)="INVOICE #","INVOICE",IF(TRIM('Tracker&amp;Invoice'!B4463)="Overall Completion INVOICE","OVERALL",""))</f>
        <v>INVOICE</v>
      </c>
      <c r="E4417">
        <f>IF(D4417="INVOICE",VALUE(MID(TRIM('Tracker&amp;Invoice'!B4463),10,10)),"")</f>
        <v>25</v>
      </c>
      <c r="F4417">
        <f>IF(B4417=1,IFERROR(LOOKUP(2,1/('Tracker&amp;Invoice'!$H4463:$AC4463&lt;&gt;""),COLUMN('Tracker&amp;Invoice'!$H4463:$AC4463)),8),F4416)</f>
        <v>23</v>
      </c>
      <c r="G4417">
        <f>IF(D4417="OVERALL",IFERROR(LOOKUP(2,1/('Tracker&amp;Invoice'!$H4463:$AC4463&lt;&gt;""),COLUMN('Tracker&amp;Invoice'!$H4463:$AC4463)),8),G4418)</f>
        <v>24</v>
      </c>
      <c r="H4417">
        <f t="shared" si="136"/>
        <v>24</v>
      </c>
      <c r="I4417" s="29">
        <f>IF(D4417="INVOICE",SUM('Tracker&amp;Invoice'!$H4463:INDEX('Tracker&amp;Invoice'!$A4463:$AC4463,1,H4417)),0)</f>
        <v>93453.75</v>
      </c>
      <c r="J4417" s="29">
        <f>IF(D4417="OVERALL",SUM('Tracker&amp;Invoice'!$H4463:$AC4463),0)</f>
        <v>0</v>
      </c>
    </row>
    <row r="4418" spans="1:10">
      <c r="A4418" t="e">
        <f t="shared" si="137"/>
        <v>#REF!</v>
      </c>
      <c r="B4418">
        <f>IF(AND('Tracker&amp;Invoice'!A4464&lt;&gt;"",'Tracker&amp;Invoice'!A4464&lt;&gt;"ITEM",'Tracker&amp;Invoice'!A4462="ITEM"),1,0)</f>
        <v>0</v>
      </c>
      <c r="C4418" t="str">
        <f>IF(B4418=1,'Tracker&amp;Invoice'!A4464,C4417)</f>
        <v>BQ-226</v>
      </c>
      <c r="D4418" t="str">
        <f>IF(LEFT(TRIM('Tracker&amp;Invoice'!B4464),9)="INVOICE #","INVOICE",IF(TRIM('Tracker&amp;Invoice'!B4464)="Overall Completion INVOICE","OVERALL",""))</f>
        <v/>
      </c>
      <c r="E4418" t="str">
        <f>IF(D4418="INVOICE",VALUE(MID(TRIM('Tracker&amp;Invoice'!B4464),10,10)),"")</f>
        <v/>
      </c>
      <c r="F4418">
        <f>IF(B4418=1,IFERROR(LOOKUP(2,1/('Tracker&amp;Invoice'!$H4464:$AC4464&lt;&gt;""),COLUMN('Tracker&amp;Invoice'!$H4464:$AC4464)),8),F4417)</f>
        <v>23</v>
      </c>
      <c r="G4418">
        <f>IF(D4418="OVERALL",IFERROR(LOOKUP(2,1/('Tracker&amp;Invoice'!$H4464:$AC4464&lt;&gt;""),COLUMN('Tracker&amp;Invoice'!$H4464:$AC4464)),8),G4419)</f>
        <v>24</v>
      </c>
      <c r="H4418">
        <f t="shared" si="136"/>
        <v>24</v>
      </c>
      <c r="I4418" s="29">
        <f>IF(D4418="INVOICE",SUM('Tracker&amp;Invoice'!$H4464:INDEX('Tracker&amp;Invoice'!$A4464:$AC4464,1,H4418)),0)</f>
        <v>0</v>
      </c>
      <c r="J4418" s="29">
        <f>IF(D4418="OVERALL",SUM('Tracker&amp;Invoice'!$H4464:$AC4464),0)</f>
        <v>0</v>
      </c>
    </row>
    <row r="4419" spans="1:10">
      <c r="A4419" t="e">
        <f t="shared" si="137"/>
        <v>#REF!</v>
      </c>
      <c r="B4419">
        <f>IF(AND('Tracker&amp;Invoice'!A4465&lt;&gt;"",'Tracker&amp;Invoice'!A4465&lt;&gt;"ITEM",'Tracker&amp;Invoice'!A4463="ITEM"),1,0)</f>
        <v>0</v>
      </c>
      <c r="C4419" t="str">
        <f>IF(B4419=1,'Tracker&amp;Invoice'!A4465,C4418)</f>
        <v>BQ-226</v>
      </c>
      <c r="D4419" t="str">
        <f>IF(LEFT(TRIM('Tracker&amp;Invoice'!B4465),9)="INVOICE #","INVOICE",IF(TRIM('Tracker&amp;Invoice'!B4465)="Overall Completion INVOICE","OVERALL",""))</f>
        <v>INVOICE</v>
      </c>
      <c r="E4419">
        <f>IF(D4419="INVOICE",VALUE(MID(TRIM('Tracker&amp;Invoice'!B4465),10,10)),"")</f>
        <v>26</v>
      </c>
      <c r="F4419">
        <f>IF(B4419=1,IFERROR(LOOKUP(2,1/('Tracker&amp;Invoice'!$H4465:$AC4465&lt;&gt;""),COLUMN('Tracker&amp;Invoice'!$H4465:$AC4465)),8),F4418)</f>
        <v>23</v>
      </c>
      <c r="G4419">
        <f>IF(D4419="OVERALL",IFERROR(LOOKUP(2,1/('Tracker&amp;Invoice'!$H4465:$AC4465&lt;&gt;""),COLUMN('Tracker&amp;Invoice'!$H4465:$AC4465)),8),G4420)</f>
        <v>24</v>
      </c>
      <c r="H4419">
        <f t="shared" ref="H4419:H4482" si="138">MAX(F4419,G4419)</f>
        <v>24</v>
      </c>
      <c r="I4419" s="29">
        <f>IF(D4419="INVOICE",SUM('Tracker&amp;Invoice'!$H4465:INDEX('Tracker&amp;Invoice'!$A4465:$AC4465,1,H4419)),0)</f>
        <v>325845</v>
      </c>
      <c r="J4419" s="29">
        <f>IF(D4419="OVERALL",SUM('Tracker&amp;Invoice'!$H4465:$AC4465),0)</f>
        <v>0</v>
      </c>
    </row>
    <row r="4420" spans="1:10">
      <c r="A4420" t="e">
        <f t="shared" ref="A4420:A4483" si="139">A4419+B4420</f>
        <v>#REF!</v>
      </c>
      <c r="B4420">
        <f>IF(AND('Tracker&amp;Invoice'!A4466&lt;&gt;"",'Tracker&amp;Invoice'!A4466&lt;&gt;"ITEM",'Tracker&amp;Invoice'!A4464="ITEM"),1,0)</f>
        <v>0</v>
      </c>
      <c r="C4420" t="str">
        <f>IF(B4420=1,'Tracker&amp;Invoice'!A4466,C4419)</f>
        <v>BQ-226</v>
      </c>
      <c r="D4420" t="str">
        <f>IF(LEFT(TRIM('Tracker&amp;Invoice'!B4466),9)="INVOICE #","INVOICE",IF(TRIM('Tracker&amp;Invoice'!B4466)="Overall Completion INVOICE","OVERALL",""))</f>
        <v/>
      </c>
      <c r="E4420" t="str">
        <f>IF(D4420="INVOICE",VALUE(MID(TRIM('Tracker&amp;Invoice'!B4466),10,10)),"")</f>
        <v/>
      </c>
      <c r="F4420">
        <f>IF(B4420=1,IFERROR(LOOKUP(2,1/('Tracker&amp;Invoice'!$H4466:$AC4466&lt;&gt;""),COLUMN('Tracker&amp;Invoice'!$H4466:$AC4466)),8),F4419)</f>
        <v>23</v>
      </c>
      <c r="G4420">
        <f>IF(D4420="OVERALL",IFERROR(LOOKUP(2,1/('Tracker&amp;Invoice'!$H4466:$AC4466&lt;&gt;""),COLUMN('Tracker&amp;Invoice'!$H4466:$AC4466)),8),G4421)</f>
        <v>24</v>
      </c>
      <c r="H4420">
        <f t="shared" si="138"/>
        <v>24</v>
      </c>
      <c r="I4420" s="29">
        <f>IF(D4420="INVOICE",SUM('Tracker&amp;Invoice'!$H4466:INDEX('Tracker&amp;Invoice'!$A4466:$AC4466,1,H4420)),0)</f>
        <v>0</v>
      </c>
      <c r="J4420" s="29">
        <f>IF(D4420="OVERALL",SUM('Tracker&amp;Invoice'!$H4466:$AC4466),0)</f>
        <v>0</v>
      </c>
    </row>
    <row r="4421" spans="1:10">
      <c r="A4421" t="e">
        <f t="shared" si="139"/>
        <v>#REF!</v>
      </c>
      <c r="B4421">
        <f>IF(AND('Tracker&amp;Invoice'!A4467&lt;&gt;"",'Tracker&amp;Invoice'!A4467&lt;&gt;"ITEM",'Tracker&amp;Invoice'!A4465="ITEM"),1,0)</f>
        <v>0</v>
      </c>
      <c r="C4421" t="str">
        <f>IF(B4421=1,'Tracker&amp;Invoice'!A4467,C4420)</f>
        <v>BQ-226</v>
      </c>
      <c r="D4421" t="str">
        <f>IF(LEFT(TRIM('Tracker&amp;Invoice'!B4467),9)="INVOICE #","INVOICE",IF(TRIM('Tracker&amp;Invoice'!B4467)="Overall Completion INVOICE","OVERALL",""))</f>
        <v>INVOICE</v>
      </c>
      <c r="E4421">
        <f>IF(D4421="INVOICE",VALUE(MID(TRIM('Tracker&amp;Invoice'!B4467),10,10)),"")</f>
        <v>27</v>
      </c>
      <c r="F4421">
        <f>IF(B4421=1,IFERROR(LOOKUP(2,1/('Tracker&amp;Invoice'!$H4467:$AC4467&lt;&gt;""),COLUMN('Tracker&amp;Invoice'!$H4467:$AC4467)),8),F4420)</f>
        <v>23</v>
      </c>
      <c r="G4421">
        <f>IF(D4421="OVERALL",IFERROR(LOOKUP(2,1/('Tracker&amp;Invoice'!$H4467:$AC4467&lt;&gt;""),COLUMN('Tracker&amp;Invoice'!$H4467:$AC4467)),8),G4422)</f>
        <v>24</v>
      </c>
      <c r="H4421">
        <f t="shared" si="138"/>
        <v>24</v>
      </c>
      <c r="I4421" s="29">
        <f>IF(D4421="INVOICE",SUM('Tracker&amp;Invoice'!$H4467:INDEX('Tracker&amp;Invoice'!$A4467:$AC4467,1,H4421)),0)</f>
        <v>345091.5</v>
      </c>
      <c r="J4421" s="29">
        <f>IF(D4421="OVERALL",SUM('Tracker&amp;Invoice'!$H4467:$AC4467),0)</f>
        <v>0</v>
      </c>
    </row>
    <row r="4422" spans="1:10">
      <c r="A4422" t="e">
        <f t="shared" si="139"/>
        <v>#REF!</v>
      </c>
      <c r="B4422">
        <f>IF(AND('Tracker&amp;Invoice'!A4468&lt;&gt;"",'Tracker&amp;Invoice'!A4468&lt;&gt;"ITEM",'Tracker&amp;Invoice'!A4466="ITEM"),1,0)</f>
        <v>0</v>
      </c>
      <c r="C4422" t="str">
        <f>IF(B4422=1,'Tracker&amp;Invoice'!A4468,C4421)</f>
        <v>BQ-226</v>
      </c>
      <c r="D4422" t="str">
        <f>IF(LEFT(TRIM('Tracker&amp;Invoice'!B4468),9)="INVOICE #","INVOICE",IF(TRIM('Tracker&amp;Invoice'!B4468)="Overall Completion INVOICE","OVERALL",""))</f>
        <v/>
      </c>
      <c r="E4422" t="str">
        <f>IF(D4422="INVOICE",VALUE(MID(TRIM('Tracker&amp;Invoice'!B4468),10,10)),"")</f>
        <v/>
      </c>
      <c r="F4422">
        <f>IF(B4422=1,IFERROR(LOOKUP(2,1/('Tracker&amp;Invoice'!$H4468:$AC4468&lt;&gt;""),COLUMN('Tracker&amp;Invoice'!$H4468:$AC4468)),8),F4421)</f>
        <v>23</v>
      </c>
      <c r="G4422">
        <f>IF(D4422="OVERALL",IFERROR(LOOKUP(2,1/('Tracker&amp;Invoice'!$H4468:$AC4468&lt;&gt;""),COLUMN('Tracker&amp;Invoice'!$H4468:$AC4468)),8),G4423)</f>
        <v>24</v>
      </c>
      <c r="H4422">
        <f t="shared" si="138"/>
        <v>24</v>
      </c>
      <c r="I4422" s="29">
        <f>IF(D4422="INVOICE",SUM('Tracker&amp;Invoice'!$H4468:INDEX('Tracker&amp;Invoice'!$A4468:$AC4468,1,H4422)),0)</f>
        <v>0</v>
      </c>
      <c r="J4422" s="29">
        <f>IF(D4422="OVERALL",SUM('Tracker&amp;Invoice'!$H4468:$AC4468),0)</f>
        <v>0</v>
      </c>
    </row>
    <row r="4423" spans="1:10">
      <c r="A4423" t="e">
        <f t="shared" si="139"/>
        <v>#REF!</v>
      </c>
      <c r="B4423">
        <f>IF(AND('Tracker&amp;Invoice'!A4469&lt;&gt;"",'Tracker&amp;Invoice'!A4469&lt;&gt;"ITEM",'Tracker&amp;Invoice'!A4467="ITEM"),1,0)</f>
        <v>0</v>
      </c>
      <c r="C4423" t="str">
        <f>IF(B4423=1,'Tracker&amp;Invoice'!A4469,C4422)</f>
        <v>BQ-226</v>
      </c>
      <c r="D4423" t="str">
        <f>IF(LEFT(TRIM('Tracker&amp;Invoice'!B4469),9)="INVOICE #","INVOICE",IF(TRIM('Tracker&amp;Invoice'!B4469)="Overall Completion INVOICE","OVERALL",""))</f>
        <v>INVOICE</v>
      </c>
      <c r="E4423">
        <f>IF(D4423="INVOICE",VALUE(MID(TRIM('Tracker&amp;Invoice'!B4469),10,10)),"")</f>
        <v>28</v>
      </c>
      <c r="F4423">
        <f>IF(B4423=1,IFERROR(LOOKUP(2,1/('Tracker&amp;Invoice'!$H4469:$AC4469&lt;&gt;""),COLUMN('Tracker&amp;Invoice'!$H4469:$AC4469)),8),F4422)</f>
        <v>23</v>
      </c>
      <c r="G4423">
        <f>IF(D4423="OVERALL",IFERROR(LOOKUP(2,1/('Tracker&amp;Invoice'!$H4469:$AC4469&lt;&gt;""),COLUMN('Tracker&amp;Invoice'!$H4469:$AC4469)),8),G4424)</f>
        <v>24</v>
      </c>
      <c r="H4423">
        <f t="shared" si="138"/>
        <v>24</v>
      </c>
      <c r="I4423" s="29">
        <f>IF(D4423="INVOICE",SUM('Tracker&amp;Invoice'!$H4469:INDEX('Tracker&amp;Invoice'!$A4469:$AC4469,1,H4423)),0)</f>
        <v>58500</v>
      </c>
      <c r="J4423" s="29">
        <f>IF(D4423="OVERALL",SUM('Tracker&amp;Invoice'!$H4469:$AC4469),0)</f>
        <v>0</v>
      </c>
    </row>
    <row r="4424" spans="1:10">
      <c r="A4424" t="e">
        <f t="shared" si="139"/>
        <v>#REF!</v>
      </c>
      <c r="B4424">
        <f>IF(AND('Tracker&amp;Invoice'!A4470&lt;&gt;"",'Tracker&amp;Invoice'!A4470&lt;&gt;"ITEM",'Tracker&amp;Invoice'!A4468="ITEM"),1,0)</f>
        <v>0</v>
      </c>
      <c r="C4424" t="str">
        <f>IF(B4424=1,'Tracker&amp;Invoice'!A4470,C4423)</f>
        <v>BQ-226</v>
      </c>
      <c r="D4424" t="str">
        <f>IF(LEFT(TRIM('Tracker&amp;Invoice'!B4470),9)="INVOICE #","INVOICE",IF(TRIM('Tracker&amp;Invoice'!B4470)="Overall Completion INVOICE","OVERALL",""))</f>
        <v/>
      </c>
      <c r="E4424" t="str">
        <f>IF(D4424="INVOICE",VALUE(MID(TRIM('Tracker&amp;Invoice'!B4470),10,10)),"")</f>
        <v/>
      </c>
      <c r="F4424">
        <f>IF(B4424=1,IFERROR(LOOKUP(2,1/('Tracker&amp;Invoice'!$H4470:$AC4470&lt;&gt;""),COLUMN('Tracker&amp;Invoice'!$H4470:$AC4470)),8),F4423)</f>
        <v>23</v>
      </c>
      <c r="G4424">
        <f>IF(D4424="OVERALL",IFERROR(LOOKUP(2,1/('Tracker&amp;Invoice'!$H4470:$AC4470&lt;&gt;""),COLUMN('Tracker&amp;Invoice'!$H4470:$AC4470)),8),G4425)</f>
        <v>24</v>
      </c>
      <c r="H4424">
        <f t="shared" si="138"/>
        <v>24</v>
      </c>
      <c r="I4424" s="29">
        <f>IF(D4424="INVOICE",SUM('Tracker&amp;Invoice'!$H4470:INDEX('Tracker&amp;Invoice'!$A4470:$AC4470,1,H4424)),0)</f>
        <v>0</v>
      </c>
      <c r="J4424" s="29">
        <f>IF(D4424="OVERALL",SUM('Tracker&amp;Invoice'!$H4470:$AC4470),0)</f>
        <v>0</v>
      </c>
    </row>
    <row r="4425" spans="1:10">
      <c r="A4425" t="e">
        <f t="shared" si="139"/>
        <v>#REF!</v>
      </c>
      <c r="B4425">
        <f>IF(AND('Tracker&amp;Invoice'!A4471&lt;&gt;"",'Tracker&amp;Invoice'!A4471&lt;&gt;"ITEM",'Tracker&amp;Invoice'!A4469="ITEM"),1,0)</f>
        <v>0</v>
      </c>
      <c r="C4425" t="str">
        <f>IF(B4425=1,'Tracker&amp;Invoice'!A4471,C4424)</f>
        <v>BQ-226</v>
      </c>
      <c r="D4425" t="str">
        <f>IF(LEFT(TRIM('Tracker&amp;Invoice'!B4471),9)="INVOICE #","INVOICE",IF(TRIM('Tracker&amp;Invoice'!B4471)="Overall Completion INVOICE","OVERALL",""))</f>
        <v>INVOICE</v>
      </c>
      <c r="E4425">
        <f>IF(D4425="INVOICE",VALUE(MID(TRIM('Tracker&amp;Invoice'!B4471),10,10)),"")</f>
        <v>29</v>
      </c>
      <c r="F4425">
        <f>IF(B4425=1,IFERROR(LOOKUP(2,1/('Tracker&amp;Invoice'!$H4471:$AC4471&lt;&gt;""),COLUMN('Tracker&amp;Invoice'!$H4471:$AC4471)),8),F4424)</f>
        <v>23</v>
      </c>
      <c r="G4425">
        <f>IF(D4425="OVERALL",IFERROR(LOOKUP(2,1/('Tracker&amp;Invoice'!$H4471:$AC4471&lt;&gt;""),COLUMN('Tracker&amp;Invoice'!$H4471:$AC4471)),8),G4426)</f>
        <v>24</v>
      </c>
      <c r="H4425">
        <f t="shared" si="138"/>
        <v>24</v>
      </c>
      <c r="I4425" s="29">
        <f>IF(D4425="INVOICE",SUM('Tracker&amp;Invoice'!$H4471:INDEX('Tracker&amp;Invoice'!$A4471:$AC4471,1,H4425)),0)</f>
        <v>55633.5</v>
      </c>
      <c r="J4425" s="29">
        <f>IF(D4425="OVERALL",SUM('Tracker&amp;Invoice'!$H4471:$AC4471),0)</f>
        <v>0</v>
      </c>
    </row>
    <row r="4426" spans="1:10">
      <c r="A4426" t="e">
        <f t="shared" si="139"/>
        <v>#REF!</v>
      </c>
      <c r="B4426">
        <f>IF(AND('Tracker&amp;Invoice'!A4472&lt;&gt;"",'Tracker&amp;Invoice'!A4472&lt;&gt;"ITEM",'Tracker&amp;Invoice'!A4470="ITEM"),1,0)</f>
        <v>0</v>
      </c>
      <c r="C4426" t="str">
        <f>IF(B4426=1,'Tracker&amp;Invoice'!A4472,C4425)</f>
        <v>BQ-226</v>
      </c>
      <c r="D4426" t="str">
        <f>IF(LEFT(TRIM('Tracker&amp;Invoice'!B4472),9)="INVOICE #","INVOICE",IF(TRIM('Tracker&amp;Invoice'!B4472)="Overall Completion INVOICE","OVERALL",""))</f>
        <v/>
      </c>
      <c r="E4426" t="str">
        <f>IF(D4426="INVOICE",VALUE(MID(TRIM('Tracker&amp;Invoice'!B4472),10,10)),"")</f>
        <v/>
      </c>
      <c r="F4426">
        <f>IF(B4426=1,IFERROR(LOOKUP(2,1/('Tracker&amp;Invoice'!$H4472:$AC4472&lt;&gt;""),COLUMN('Tracker&amp;Invoice'!$H4472:$AC4472)),8),F4425)</f>
        <v>23</v>
      </c>
      <c r="G4426">
        <f>IF(D4426="OVERALL",IFERROR(LOOKUP(2,1/('Tracker&amp;Invoice'!$H4472:$AC4472&lt;&gt;""),COLUMN('Tracker&amp;Invoice'!$H4472:$AC4472)),8),G4427)</f>
        <v>24</v>
      </c>
      <c r="H4426">
        <f t="shared" si="138"/>
        <v>24</v>
      </c>
      <c r="I4426" s="29">
        <f>IF(D4426="INVOICE",SUM('Tracker&amp;Invoice'!$H4472:INDEX('Tracker&amp;Invoice'!$A4472:$AC4472,1,H4426)),0)</f>
        <v>0</v>
      </c>
      <c r="J4426" s="29">
        <f>IF(D4426="OVERALL",SUM('Tracker&amp;Invoice'!$H4472:$AC4472),0)</f>
        <v>0</v>
      </c>
    </row>
    <row r="4427" spans="1:10">
      <c r="A4427" t="e">
        <f t="shared" si="139"/>
        <v>#REF!</v>
      </c>
      <c r="B4427">
        <f>IF(AND('Tracker&amp;Invoice'!A4473&lt;&gt;"",'Tracker&amp;Invoice'!A4473&lt;&gt;"ITEM",'Tracker&amp;Invoice'!A4471="ITEM"),1,0)</f>
        <v>0</v>
      </c>
      <c r="C4427" t="str">
        <f>IF(B4427=1,'Tracker&amp;Invoice'!A4473,C4426)</f>
        <v>BQ-226</v>
      </c>
      <c r="D4427" t="str">
        <f>IF(LEFT(TRIM('Tracker&amp;Invoice'!B4473),9)="INVOICE #","INVOICE",IF(TRIM('Tracker&amp;Invoice'!B4473)="Overall Completion INVOICE","OVERALL",""))</f>
        <v>INVOICE</v>
      </c>
      <c r="E4427">
        <f>IF(D4427="INVOICE",VALUE(MID(TRIM('Tracker&amp;Invoice'!B4473),10,10)),"")</f>
        <v>31</v>
      </c>
      <c r="F4427">
        <f>IF(B4427=1,IFERROR(LOOKUP(2,1/('Tracker&amp;Invoice'!$H4473:$AC4473&lt;&gt;""),COLUMN('Tracker&amp;Invoice'!$H4473:$AC4473)),8),F4426)</f>
        <v>23</v>
      </c>
      <c r="G4427">
        <f>IF(D4427="OVERALL",IFERROR(LOOKUP(2,1/('Tracker&amp;Invoice'!$H4473:$AC4473&lt;&gt;""),COLUMN('Tracker&amp;Invoice'!$H4473:$AC4473)),8),G4428)</f>
        <v>24</v>
      </c>
      <c r="H4427">
        <f t="shared" si="138"/>
        <v>24</v>
      </c>
      <c r="I4427" s="29">
        <f>IF(D4427="INVOICE",SUM('Tracker&amp;Invoice'!$H4473:INDEX('Tracker&amp;Invoice'!$A4473:$AC4473,1,H4427)),0)</f>
        <v>210600</v>
      </c>
      <c r="J4427" s="29">
        <f>IF(D4427="OVERALL",SUM('Tracker&amp;Invoice'!$H4473:$AC4473),0)</f>
        <v>0</v>
      </c>
    </row>
    <row r="4428" spans="1:10">
      <c r="A4428" t="e">
        <f t="shared" si="139"/>
        <v>#REF!</v>
      </c>
      <c r="B4428">
        <f>IF(AND('Tracker&amp;Invoice'!A4476&lt;&gt;"",'Tracker&amp;Invoice'!A4476&lt;&gt;"ITEM",'Tracker&amp;Invoice'!A4472="ITEM"),1,0)</f>
        <v>0</v>
      </c>
      <c r="C4428" t="str">
        <f>IF(B4428=1,'Tracker&amp;Invoice'!A4476,C4427)</f>
        <v>BQ-226</v>
      </c>
      <c r="D4428" t="str">
        <f>IF(LEFT(TRIM('Tracker&amp;Invoice'!B4476),9)="INVOICE #","INVOICE",IF(TRIM('Tracker&amp;Invoice'!B4476)="Overall Completion INVOICE","OVERALL",""))</f>
        <v/>
      </c>
      <c r="E4428" t="str">
        <f>IF(D4428="INVOICE",VALUE(MID(TRIM('Tracker&amp;Invoice'!B4476),10,10)),"")</f>
        <v/>
      </c>
      <c r="F4428">
        <f>IF(B4428=1,IFERROR(LOOKUP(2,1/('Tracker&amp;Invoice'!$H4476:$AC4476&lt;&gt;""),COLUMN('Tracker&amp;Invoice'!$H4476:$AC4476)),8),F4427)</f>
        <v>23</v>
      </c>
      <c r="G4428">
        <f>IF(D4428="OVERALL",IFERROR(LOOKUP(2,1/('Tracker&amp;Invoice'!$H4476:$AC4476&lt;&gt;""),COLUMN('Tracker&amp;Invoice'!$H4476:$AC4476)),8),G4429)</f>
        <v>24</v>
      </c>
      <c r="H4428">
        <f t="shared" si="138"/>
        <v>24</v>
      </c>
      <c r="I4428" s="29">
        <f>IF(D4428="INVOICE",SUM('Tracker&amp;Invoice'!$H4476:INDEX('Tracker&amp;Invoice'!$A4476:$AC4476,1,H4428)),0)</f>
        <v>0</v>
      </c>
      <c r="J4428" s="29">
        <f>IF(D4428="OVERALL",SUM('Tracker&amp;Invoice'!$H4476:$AC4476),0)</f>
        <v>0</v>
      </c>
    </row>
    <row r="4429" spans="1:10">
      <c r="A4429" t="e">
        <f t="shared" si="139"/>
        <v>#REF!</v>
      </c>
      <c r="B4429">
        <f>IF(AND('Tracker&amp;Invoice'!A4477&lt;&gt;"",'Tracker&amp;Invoice'!A4477&lt;&gt;"ITEM",'Tracker&amp;Invoice'!A4473="ITEM"),1,0)</f>
        <v>0</v>
      </c>
      <c r="C4429" t="str">
        <f>IF(B4429=1,'Tracker&amp;Invoice'!A4477,C4428)</f>
        <v>BQ-226</v>
      </c>
      <c r="D4429" t="str">
        <f>IF(LEFT(TRIM('Tracker&amp;Invoice'!B4477),9)="INVOICE #","INVOICE",IF(TRIM('Tracker&amp;Invoice'!B4477)="Overall Completion INVOICE","OVERALL",""))</f>
        <v>OVERALL</v>
      </c>
      <c r="E4429" t="str">
        <f>IF(D4429="INVOICE",VALUE(MID(TRIM('Tracker&amp;Invoice'!B4477),10,10)),"")</f>
        <v/>
      </c>
      <c r="F4429">
        <f>IF(B4429=1,IFERROR(LOOKUP(2,1/('Tracker&amp;Invoice'!$H4477:$AC4477&lt;&gt;""),COLUMN('Tracker&amp;Invoice'!$H4477:$AC4477)),8),F4428)</f>
        <v>23</v>
      </c>
      <c r="G4429">
        <f>IF(D4429="OVERALL",IFERROR(LOOKUP(2,1/('Tracker&amp;Invoice'!$H4477:$AC4477&lt;&gt;""),COLUMN('Tracker&amp;Invoice'!$H4477:$AC4477)),8),G4430)</f>
        <v>24</v>
      </c>
      <c r="H4429">
        <f t="shared" si="138"/>
        <v>24</v>
      </c>
      <c r="I4429" s="29">
        <f>IF(D4429="INVOICE",SUM('Tracker&amp;Invoice'!$H4477:INDEX('Tracker&amp;Invoice'!$A4477:$AC4477,1,H4429)),0)</f>
        <v>0</v>
      </c>
      <c r="J4429" s="29">
        <f>IF(D4429="OVERALL",SUM('Tracker&amp;Invoice'!$H4477:$AC4477),0)</f>
        <v>2316600</v>
      </c>
    </row>
    <row r="4430" spans="1:10">
      <c r="A4430" t="e">
        <f t="shared" si="139"/>
        <v>#REF!</v>
      </c>
      <c r="B4430">
        <f>IF(AND('Tracker&amp;Invoice'!A4478&lt;&gt;"",'Tracker&amp;Invoice'!A4478&lt;&gt;"ITEM",'Tracker&amp;Invoice'!A4476="ITEM"),1,0)</f>
        <v>0</v>
      </c>
      <c r="C4430" t="str">
        <f>IF(B4430=1,'Tracker&amp;Invoice'!A4478,C4429)</f>
        <v>BQ-226</v>
      </c>
      <c r="D4430" t="str">
        <f>IF(LEFT(TRIM('Tracker&amp;Invoice'!B4478),9)="INVOICE #","INVOICE",IF(TRIM('Tracker&amp;Invoice'!B4478)="Overall Completion INVOICE","OVERALL",""))</f>
        <v/>
      </c>
      <c r="E4430" t="str">
        <f>IF(D4430="INVOICE",VALUE(MID(TRIM('Tracker&amp;Invoice'!B4478),10,10)),"")</f>
        <v/>
      </c>
      <c r="F4430">
        <f>IF(B4430=1,IFERROR(LOOKUP(2,1/('Tracker&amp;Invoice'!$H4478:$AC4478&lt;&gt;""),COLUMN('Tracker&amp;Invoice'!$H4478:$AC4478)),8),F4429)</f>
        <v>23</v>
      </c>
      <c r="G4430">
        <f>IF(D4430="OVERALL",IFERROR(LOOKUP(2,1/('Tracker&amp;Invoice'!$H4478:$AC4478&lt;&gt;""),COLUMN('Tracker&amp;Invoice'!$H4478:$AC4478)),8),G4431)</f>
        <v>14</v>
      </c>
      <c r="H4430">
        <f t="shared" si="138"/>
        <v>23</v>
      </c>
      <c r="I4430" s="29">
        <f>IF(D4430="INVOICE",SUM('Tracker&amp;Invoice'!$H4478:INDEX('Tracker&amp;Invoice'!$A4478:$AC4478,1,H4430)),0)</f>
        <v>0</v>
      </c>
      <c r="J4430" s="29">
        <f>IF(D4430="OVERALL",SUM('Tracker&amp;Invoice'!$H4478:$AC4478),0)</f>
        <v>0</v>
      </c>
    </row>
    <row r="4431" spans="1:10">
      <c r="A4431" t="e">
        <f t="shared" si="139"/>
        <v>#REF!</v>
      </c>
      <c r="B4431">
        <f>IF(AND('Tracker&amp;Invoice'!A4479&lt;&gt;"",'Tracker&amp;Invoice'!A4479&lt;&gt;"ITEM",'Tracker&amp;Invoice'!A4477="ITEM"),1,0)</f>
        <v>0</v>
      </c>
      <c r="C4431" t="str">
        <f>IF(B4431=1,'Tracker&amp;Invoice'!A4479,C4430)</f>
        <v>BQ-226</v>
      </c>
      <c r="D4431" t="str">
        <f>IF(LEFT(TRIM('Tracker&amp;Invoice'!B4479),9)="INVOICE #","INVOICE",IF(TRIM('Tracker&amp;Invoice'!B4479)="Overall Completion INVOICE","OVERALL",""))</f>
        <v/>
      </c>
      <c r="E4431" t="str">
        <f>IF(D4431="INVOICE",VALUE(MID(TRIM('Tracker&amp;Invoice'!B4479),10,10)),"")</f>
        <v/>
      </c>
      <c r="F4431">
        <f>IF(B4431=1,IFERROR(LOOKUP(2,1/('Tracker&amp;Invoice'!$H4479:$AC4479&lt;&gt;""),COLUMN('Tracker&amp;Invoice'!$H4479:$AC4479)),8),F4430)</f>
        <v>23</v>
      </c>
      <c r="G4431">
        <f>IF(D4431="OVERALL",IFERROR(LOOKUP(2,1/('Tracker&amp;Invoice'!$H4479:$AC4479&lt;&gt;""),COLUMN('Tracker&amp;Invoice'!$H4479:$AC4479)),8),G4432)</f>
        <v>14</v>
      </c>
      <c r="H4431">
        <f t="shared" si="138"/>
        <v>23</v>
      </c>
      <c r="I4431" s="29">
        <f>IF(D4431="INVOICE",SUM('Tracker&amp;Invoice'!$H4479:INDEX('Tracker&amp;Invoice'!$A4479:$AC4479,1,H4431)),0)</f>
        <v>0</v>
      </c>
      <c r="J4431" s="29">
        <f>IF(D4431="OVERALL",SUM('Tracker&amp;Invoice'!$H4479:$AC4479),0)</f>
        <v>0</v>
      </c>
    </row>
    <row r="4432" spans="1:10">
      <c r="A4432" t="e">
        <f t="shared" si="139"/>
        <v>#REF!</v>
      </c>
      <c r="B4432">
        <f>IF(AND('Tracker&amp;Invoice'!A4480&lt;&gt;"",'Tracker&amp;Invoice'!A4480&lt;&gt;"ITEM",'Tracker&amp;Invoice'!A4478="ITEM"),1,0)</f>
        <v>0</v>
      </c>
      <c r="C4432" t="str">
        <f>IF(B4432=1,'Tracker&amp;Invoice'!A4480,C4431)</f>
        <v>BQ-226</v>
      </c>
      <c r="D4432" t="str">
        <f>IF(LEFT(TRIM('Tracker&amp;Invoice'!B4480),9)="INVOICE #","INVOICE",IF(TRIM('Tracker&amp;Invoice'!B4480)="Overall Completion INVOICE","OVERALL",""))</f>
        <v/>
      </c>
      <c r="E4432" t="str">
        <f>IF(D4432="INVOICE",VALUE(MID(TRIM('Tracker&amp;Invoice'!B4480),10,10)),"")</f>
        <v/>
      </c>
      <c r="F4432">
        <f>IF(B4432=1,IFERROR(LOOKUP(2,1/('Tracker&amp;Invoice'!$H4480:$AC4480&lt;&gt;""),COLUMN('Tracker&amp;Invoice'!$H4480:$AC4480)),8),F4431)</f>
        <v>23</v>
      </c>
      <c r="G4432">
        <f>IF(D4432="OVERALL",IFERROR(LOOKUP(2,1/('Tracker&amp;Invoice'!$H4480:$AC4480&lt;&gt;""),COLUMN('Tracker&amp;Invoice'!$H4480:$AC4480)),8),G4433)</f>
        <v>14</v>
      </c>
      <c r="H4432">
        <f t="shared" si="138"/>
        <v>23</v>
      </c>
      <c r="I4432" s="29">
        <f>IF(D4432="INVOICE",SUM('Tracker&amp;Invoice'!$H4480:INDEX('Tracker&amp;Invoice'!$A4480:$AC4480,1,H4432)),0)</f>
        <v>0</v>
      </c>
      <c r="J4432" s="29">
        <f>IF(D4432="OVERALL",SUM('Tracker&amp;Invoice'!$H4480:$AC4480),0)</f>
        <v>0</v>
      </c>
    </row>
    <row r="4433" spans="1:10">
      <c r="A4433" t="e">
        <f t="shared" si="139"/>
        <v>#REF!</v>
      </c>
      <c r="B4433">
        <f>IF(AND('Tracker&amp;Invoice'!A4481&lt;&gt;"",'Tracker&amp;Invoice'!A4481&lt;&gt;"ITEM",'Tracker&amp;Invoice'!A4479="ITEM"),1,0)</f>
        <v>0</v>
      </c>
      <c r="C4433" t="str">
        <f>IF(B4433=1,'Tracker&amp;Invoice'!A4481,C4432)</f>
        <v>BQ-226</v>
      </c>
      <c r="D4433" t="str">
        <f>IF(LEFT(TRIM('Tracker&amp;Invoice'!B4481),9)="INVOICE #","INVOICE",IF(TRIM('Tracker&amp;Invoice'!B4481)="Overall Completion INVOICE","OVERALL",""))</f>
        <v/>
      </c>
      <c r="E4433" t="str">
        <f>IF(D4433="INVOICE",VALUE(MID(TRIM('Tracker&amp;Invoice'!B4481),10,10)),"")</f>
        <v/>
      </c>
      <c r="F4433">
        <f>IF(B4433=1,IFERROR(LOOKUP(2,1/('Tracker&amp;Invoice'!$H4481:$AC4481&lt;&gt;""),COLUMN('Tracker&amp;Invoice'!$H4481:$AC4481)),8),F4432)</f>
        <v>23</v>
      </c>
      <c r="G4433">
        <f>IF(D4433="OVERALL",IFERROR(LOOKUP(2,1/('Tracker&amp;Invoice'!$H4481:$AC4481&lt;&gt;""),COLUMN('Tracker&amp;Invoice'!$H4481:$AC4481)),8),G4434)</f>
        <v>14</v>
      </c>
      <c r="H4433">
        <f t="shared" si="138"/>
        <v>23</v>
      </c>
      <c r="I4433" s="29">
        <f>IF(D4433="INVOICE",SUM('Tracker&amp;Invoice'!$H4481:INDEX('Tracker&amp;Invoice'!$A4481:$AC4481,1,H4433)),0)</f>
        <v>0</v>
      </c>
      <c r="J4433" s="29">
        <f>IF(D4433="OVERALL",SUM('Tracker&amp;Invoice'!$H4481:$AC4481),0)</f>
        <v>0</v>
      </c>
    </row>
    <row r="4434" spans="1:10">
      <c r="A4434" t="e">
        <f t="shared" si="139"/>
        <v>#REF!</v>
      </c>
      <c r="B4434">
        <f>IF(AND('Tracker&amp;Invoice'!A4482&lt;&gt;"",'Tracker&amp;Invoice'!A4482&lt;&gt;"ITEM",'Tracker&amp;Invoice'!A4480="ITEM"),1,0)</f>
        <v>0</v>
      </c>
      <c r="C4434" t="str">
        <f>IF(B4434=1,'Tracker&amp;Invoice'!A4482,C4433)</f>
        <v>BQ-226</v>
      </c>
      <c r="D4434" t="str">
        <f>IF(LEFT(TRIM('Tracker&amp;Invoice'!B4482),9)="INVOICE #","INVOICE",IF(TRIM('Tracker&amp;Invoice'!B4482)="Overall Completion INVOICE","OVERALL",""))</f>
        <v/>
      </c>
      <c r="E4434" t="str">
        <f>IF(D4434="INVOICE",VALUE(MID(TRIM('Tracker&amp;Invoice'!B4482),10,10)),"")</f>
        <v/>
      </c>
      <c r="F4434">
        <f>IF(B4434=1,IFERROR(LOOKUP(2,1/('Tracker&amp;Invoice'!$H4482:$AC4482&lt;&gt;""),COLUMN('Tracker&amp;Invoice'!$H4482:$AC4482)),8),F4433)</f>
        <v>23</v>
      </c>
      <c r="G4434">
        <f>IF(D4434="OVERALL",IFERROR(LOOKUP(2,1/('Tracker&amp;Invoice'!$H4482:$AC4482&lt;&gt;""),COLUMN('Tracker&amp;Invoice'!$H4482:$AC4482)),8),G4435)</f>
        <v>14</v>
      </c>
      <c r="H4434">
        <f t="shared" si="138"/>
        <v>23</v>
      </c>
      <c r="I4434" s="29">
        <f>IF(D4434="INVOICE",SUM('Tracker&amp;Invoice'!$H4482:INDEX('Tracker&amp;Invoice'!$A4482:$AC4482,1,H4434)),0)</f>
        <v>0</v>
      </c>
      <c r="J4434" s="29">
        <f>IF(D4434="OVERALL",SUM('Tracker&amp;Invoice'!$H4482:$AC4482),0)</f>
        <v>0</v>
      </c>
    </row>
    <row r="4435" spans="1:10">
      <c r="A4435" t="e">
        <f t="shared" si="139"/>
        <v>#REF!</v>
      </c>
      <c r="B4435">
        <f>IF(AND('Tracker&amp;Invoice'!A4483&lt;&gt;"",'Tracker&amp;Invoice'!A4483&lt;&gt;"ITEM",'Tracker&amp;Invoice'!A4481="ITEM"),1,0)</f>
        <v>0</v>
      </c>
      <c r="C4435" t="str">
        <f>IF(B4435=1,'Tracker&amp;Invoice'!A4483,C4434)</f>
        <v>BQ-226</v>
      </c>
      <c r="D4435" t="str">
        <f>IF(LEFT(TRIM('Tracker&amp;Invoice'!B4483),9)="INVOICE #","INVOICE",IF(TRIM('Tracker&amp;Invoice'!B4483)="Overall Completion INVOICE","OVERALL",""))</f>
        <v/>
      </c>
      <c r="E4435" t="str">
        <f>IF(D4435="INVOICE",VALUE(MID(TRIM('Tracker&amp;Invoice'!B4483),10,10)),"")</f>
        <v/>
      </c>
      <c r="F4435">
        <f>IF(B4435=1,IFERROR(LOOKUP(2,1/('Tracker&amp;Invoice'!$H4483:$AC4483&lt;&gt;""),COLUMN('Tracker&amp;Invoice'!$H4483:$AC4483)),8),F4434)</f>
        <v>23</v>
      </c>
      <c r="G4435">
        <f>IF(D4435="OVERALL",IFERROR(LOOKUP(2,1/('Tracker&amp;Invoice'!$H4483:$AC4483&lt;&gt;""),COLUMN('Tracker&amp;Invoice'!$H4483:$AC4483)),8),G4436)</f>
        <v>14</v>
      </c>
      <c r="H4435">
        <f t="shared" si="138"/>
        <v>23</v>
      </c>
      <c r="I4435" s="29">
        <f>IF(D4435="INVOICE",SUM('Tracker&amp;Invoice'!$H4483:INDEX('Tracker&amp;Invoice'!$A4483:$AC4483,1,H4435)),0)</f>
        <v>0</v>
      </c>
      <c r="J4435" s="29">
        <f>IF(D4435="OVERALL",SUM('Tracker&amp;Invoice'!$H4483:$AC4483),0)</f>
        <v>0</v>
      </c>
    </row>
    <row r="4436" spans="1:10">
      <c r="A4436" t="e">
        <f t="shared" si="139"/>
        <v>#REF!</v>
      </c>
      <c r="B4436">
        <f>IF(AND('Tracker&amp;Invoice'!A4484&lt;&gt;"",'Tracker&amp;Invoice'!A4484&lt;&gt;"ITEM",'Tracker&amp;Invoice'!A4482="ITEM"),1,0)</f>
        <v>0</v>
      </c>
      <c r="C4436" t="str">
        <f>IF(B4436=1,'Tracker&amp;Invoice'!A4484,C4435)</f>
        <v>BQ-226</v>
      </c>
      <c r="D4436" t="str">
        <f>IF(LEFT(TRIM('Tracker&amp;Invoice'!B4484),9)="INVOICE #","INVOICE",IF(TRIM('Tracker&amp;Invoice'!B4484)="Overall Completion INVOICE","OVERALL",""))</f>
        <v/>
      </c>
      <c r="E4436" t="str">
        <f>IF(D4436="INVOICE",VALUE(MID(TRIM('Tracker&amp;Invoice'!B4484),10,10)),"")</f>
        <v/>
      </c>
      <c r="F4436">
        <f>IF(B4436=1,IFERROR(LOOKUP(2,1/('Tracker&amp;Invoice'!$H4484:$AC4484&lt;&gt;""),COLUMN('Tracker&amp;Invoice'!$H4484:$AC4484)),8),F4435)</f>
        <v>23</v>
      </c>
      <c r="G4436">
        <f>IF(D4436="OVERALL",IFERROR(LOOKUP(2,1/('Tracker&amp;Invoice'!$H4484:$AC4484&lt;&gt;""),COLUMN('Tracker&amp;Invoice'!$H4484:$AC4484)),8),G4437)</f>
        <v>14</v>
      </c>
      <c r="H4436">
        <f t="shared" si="138"/>
        <v>23</v>
      </c>
      <c r="I4436" s="29">
        <f>IF(D4436="INVOICE",SUM('Tracker&amp;Invoice'!$H4484:INDEX('Tracker&amp;Invoice'!$A4484:$AC4484,1,H4436)),0)</f>
        <v>0</v>
      </c>
      <c r="J4436" s="29">
        <f>IF(D4436="OVERALL",SUM('Tracker&amp;Invoice'!$H4484:$AC4484),0)</f>
        <v>0</v>
      </c>
    </row>
    <row r="4437" spans="1:10">
      <c r="A4437" t="e">
        <f t="shared" si="139"/>
        <v>#REF!</v>
      </c>
      <c r="B4437">
        <f>IF(AND('Tracker&amp;Invoice'!A4485&lt;&gt;"",'Tracker&amp;Invoice'!A4485&lt;&gt;"ITEM",'Tracker&amp;Invoice'!A4483="ITEM"),1,0)</f>
        <v>0</v>
      </c>
      <c r="C4437" t="str">
        <f>IF(B4437=1,'Tracker&amp;Invoice'!A4485,C4436)</f>
        <v>BQ-226</v>
      </c>
      <c r="D4437" t="str">
        <f>IF(LEFT(TRIM('Tracker&amp;Invoice'!B4485),9)="INVOICE #","INVOICE",IF(TRIM('Tracker&amp;Invoice'!B4485)="Overall Completion INVOICE","OVERALL",""))</f>
        <v/>
      </c>
      <c r="E4437" t="str">
        <f>IF(D4437="INVOICE",VALUE(MID(TRIM('Tracker&amp;Invoice'!B4485),10,10)),"")</f>
        <v/>
      </c>
      <c r="F4437">
        <f>IF(B4437=1,IFERROR(LOOKUP(2,1/('Tracker&amp;Invoice'!$H4485:$AC4485&lt;&gt;""),COLUMN('Tracker&amp;Invoice'!$H4485:$AC4485)),8),F4436)</f>
        <v>23</v>
      </c>
      <c r="G4437">
        <f>IF(D4437="OVERALL",IFERROR(LOOKUP(2,1/('Tracker&amp;Invoice'!$H4485:$AC4485&lt;&gt;""),COLUMN('Tracker&amp;Invoice'!$H4485:$AC4485)),8),G4438)</f>
        <v>14</v>
      </c>
      <c r="H4437">
        <f t="shared" si="138"/>
        <v>23</v>
      </c>
      <c r="I4437" s="29">
        <f>IF(D4437="INVOICE",SUM('Tracker&amp;Invoice'!$H4485:INDEX('Tracker&amp;Invoice'!$A4485:$AC4485,1,H4437)),0)</f>
        <v>0</v>
      </c>
      <c r="J4437" s="29">
        <f>IF(D4437="OVERALL",SUM('Tracker&amp;Invoice'!$H4485:$AC4485),0)</f>
        <v>0</v>
      </c>
    </row>
    <row r="4438" spans="1:10">
      <c r="A4438" t="e">
        <f t="shared" si="139"/>
        <v>#REF!</v>
      </c>
      <c r="B4438">
        <f>IF(AND('Tracker&amp;Invoice'!A4486&lt;&gt;"",'Tracker&amp;Invoice'!A4486&lt;&gt;"ITEM",'Tracker&amp;Invoice'!A4484="ITEM"),1,0)</f>
        <v>0</v>
      </c>
      <c r="C4438" t="str">
        <f>IF(B4438=1,'Tracker&amp;Invoice'!A4486,C4437)</f>
        <v>BQ-226</v>
      </c>
      <c r="D4438" t="str">
        <f>IF(LEFT(TRIM('Tracker&amp;Invoice'!B4486),9)="INVOICE #","INVOICE",IF(TRIM('Tracker&amp;Invoice'!B4486)="Overall Completion INVOICE","OVERALL",""))</f>
        <v/>
      </c>
      <c r="E4438" t="str">
        <f>IF(D4438="INVOICE",VALUE(MID(TRIM('Tracker&amp;Invoice'!B4486),10,10)),"")</f>
        <v/>
      </c>
      <c r="F4438">
        <f>IF(B4438=1,IFERROR(LOOKUP(2,1/('Tracker&amp;Invoice'!$H4486:$AC4486&lt;&gt;""),COLUMN('Tracker&amp;Invoice'!$H4486:$AC4486)),8),F4437)</f>
        <v>23</v>
      </c>
      <c r="G4438">
        <f>IF(D4438="OVERALL",IFERROR(LOOKUP(2,1/('Tracker&amp;Invoice'!$H4486:$AC4486&lt;&gt;""),COLUMN('Tracker&amp;Invoice'!$H4486:$AC4486)),8),G4439)</f>
        <v>14</v>
      </c>
      <c r="H4438">
        <f t="shared" si="138"/>
        <v>23</v>
      </c>
      <c r="I4438" s="29">
        <f>IF(D4438="INVOICE",SUM('Tracker&amp;Invoice'!$H4486:INDEX('Tracker&amp;Invoice'!$A4486:$AC4486,1,H4438)),0)</f>
        <v>0</v>
      </c>
      <c r="J4438" s="29">
        <f>IF(D4438="OVERALL",SUM('Tracker&amp;Invoice'!$H4486:$AC4486),0)</f>
        <v>0</v>
      </c>
    </row>
    <row r="4439" spans="1:10">
      <c r="A4439" t="e">
        <f t="shared" si="139"/>
        <v>#REF!</v>
      </c>
      <c r="B4439">
        <f>IF(AND('Tracker&amp;Invoice'!A4487&lt;&gt;"",'Tracker&amp;Invoice'!A4487&lt;&gt;"ITEM",'Tracker&amp;Invoice'!A4485="ITEM"),1,0)</f>
        <v>0</v>
      </c>
      <c r="C4439" t="str">
        <f>IF(B4439=1,'Tracker&amp;Invoice'!A4487,C4438)</f>
        <v>BQ-226</v>
      </c>
      <c r="D4439" t="str">
        <f>IF(LEFT(TRIM('Tracker&amp;Invoice'!B4487),9)="INVOICE #","INVOICE",IF(TRIM('Tracker&amp;Invoice'!B4487)="Overall Completion INVOICE","OVERALL",""))</f>
        <v/>
      </c>
      <c r="E4439" t="str">
        <f>IF(D4439="INVOICE",VALUE(MID(TRIM('Tracker&amp;Invoice'!B4487),10,10)),"")</f>
        <v/>
      </c>
      <c r="F4439">
        <f>IF(B4439=1,IFERROR(LOOKUP(2,1/('Tracker&amp;Invoice'!$H4487:$AC4487&lt;&gt;""),COLUMN('Tracker&amp;Invoice'!$H4487:$AC4487)),8),F4438)</f>
        <v>23</v>
      </c>
      <c r="G4439">
        <f>IF(D4439="OVERALL",IFERROR(LOOKUP(2,1/('Tracker&amp;Invoice'!$H4487:$AC4487&lt;&gt;""),COLUMN('Tracker&amp;Invoice'!$H4487:$AC4487)),8),G4440)</f>
        <v>14</v>
      </c>
      <c r="H4439">
        <f t="shared" si="138"/>
        <v>23</v>
      </c>
      <c r="I4439" s="29">
        <f>IF(D4439="INVOICE",SUM('Tracker&amp;Invoice'!$H4487:INDEX('Tracker&amp;Invoice'!$A4487:$AC4487,1,H4439)),0)</f>
        <v>0</v>
      </c>
      <c r="J4439" s="29">
        <f>IF(D4439="OVERALL",SUM('Tracker&amp;Invoice'!$H4487:$AC4487),0)</f>
        <v>0</v>
      </c>
    </row>
    <row r="4440" spans="1:10">
      <c r="A4440" t="e">
        <f t="shared" si="139"/>
        <v>#REF!</v>
      </c>
      <c r="B4440">
        <f>IF(AND('Tracker&amp;Invoice'!A4488&lt;&gt;"",'Tracker&amp;Invoice'!A4488&lt;&gt;"ITEM",'Tracker&amp;Invoice'!A4486="ITEM"),1,0)</f>
        <v>0</v>
      </c>
      <c r="C4440" t="str">
        <f>IF(B4440=1,'Tracker&amp;Invoice'!A4488,C4439)</f>
        <v>BQ-226</v>
      </c>
      <c r="D4440" t="str">
        <f>IF(LEFT(TRIM('Tracker&amp;Invoice'!B4488),9)="INVOICE #","INVOICE",IF(TRIM('Tracker&amp;Invoice'!B4488)="Overall Completion INVOICE","OVERALL",""))</f>
        <v/>
      </c>
      <c r="E4440" t="str">
        <f>IF(D4440="INVOICE",VALUE(MID(TRIM('Tracker&amp;Invoice'!B4488),10,10)),"")</f>
        <v/>
      </c>
      <c r="F4440">
        <f>IF(B4440=1,IFERROR(LOOKUP(2,1/('Tracker&amp;Invoice'!$H4488:$AC4488&lt;&gt;""),COLUMN('Tracker&amp;Invoice'!$H4488:$AC4488)),8),F4439)</f>
        <v>23</v>
      </c>
      <c r="G4440">
        <f>IF(D4440="OVERALL",IFERROR(LOOKUP(2,1/('Tracker&amp;Invoice'!$H4488:$AC4488&lt;&gt;""),COLUMN('Tracker&amp;Invoice'!$H4488:$AC4488)),8),G4441)</f>
        <v>14</v>
      </c>
      <c r="H4440">
        <f t="shared" si="138"/>
        <v>23</v>
      </c>
      <c r="I4440" s="29">
        <f>IF(D4440="INVOICE",SUM('Tracker&amp;Invoice'!$H4488:INDEX('Tracker&amp;Invoice'!$A4488:$AC4488,1,H4440)),0)</f>
        <v>0</v>
      </c>
      <c r="J4440" s="29">
        <f>IF(D4440="OVERALL",SUM('Tracker&amp;Invoice'!$H4488:$AC4488),0)</f>
        <v>0</v>
      </c>
    </row>
    <row r="4441" spans="1:10">
      <c r="A4441" t="e">
        <f t="shared" si="139"/>
        <v>#REF!</v>
      </c>
      <c r="B4441">
        <f>IF(AND('Tracker&amp;Invoice'!A4489&lt;&gt;"",'Tracker&amp;Invoice'!A4489&lt;&gt;"ITEM",'Tracker&amp;Invoice'!A4487="ITEM"),1,0)</f>
        <v>0</v>
      </c>
      <c r="C4441" t="str">
        <f>IF(B4441=1,'Tracker&amp;Invoice'!A4489,C4440)</f>
        <v>BQ-226</v>
      </c>
      <c r="D4441" t="str">
        <f>IF(LEFT(TRIM('Tracker&amp;Invoice'!B4489),9)="INVOICE #","INVOICE",IF(TRIM('Tracker&amp;Invoice'!B4489)="Overall Completion INVOICE","OVERALL",""))</f>
        <v/>
      </c>
      <c r="E4441" t="str">
        <f>IF(D4441="INVOICE",VALUE(MID(TRIM('Tracker&amp;Invoice'!B4489),10,10)),"")</f>
        <v/>
      </c>
      <c r="F4441">
        <f>IF(B4441=1,IFERROR(LOOKUP(2,1/('Tracker&amp;Invoice'!$H4489:$AC4489&lt;&gt;""),COLUMN('Tracker&amp;Invoice'!$H4489:$AC4489)),8),F4440)</f>
        <v>23</v>
      </c>
      <c r="G4441">
        <f>IF(D4441="OVERALL",IFERROR(LOOKUP(2,1/('Tracker&amp;Invoice'!$H4489:$AC4489&lt;&gt;""),COLUMN('Tracker&amp;Invoice'!$H4489:$AC4489)),8),G4442)</f>
        <v>14</v>
      </c>
      <c r="H4441">
        <f t="shared" si="138"/>
        <v>23</v>
      </c>
      <c r="I4441" s="29">
        <f>IF(D4441="INVOICE",SUM('Tracker&amp;Invoice'!$H4489:INDEX('Tracker&amp;Invoice'!$A4489:$AC4489,1,H4441)),0)</f>
        <v>0</v>
      </c>
      <c r="J4441" s="29">
        <f>IF(D4441="OVERALL",SUM('Tracker&amp;Invoice'!$H4489:$AC4489),0)</f>
        <v>0</v>
      </c>
    </row>
    <row r="4442" spans="1:10">
      <c r="A4442" t="e">
        <f t="shared" si="139"/>
        <v>#REF!</v>
      </c>
      <c r="B4442">
        <f>IF(AND('Tracker&amp;Invoice'!A4490&lt;&gt;"",'Tracker&amp;Invoice'!A4490&lt;&gt;"ITEM",'Tracker&amp;Invoice'!A4488="ITEM"),1,0)</f>
        <v>0</v>
      </c>
      <c r="C4442" t="str">
        <f>IF(B4442=1,'Tracker&amp;Invoice'!A4490,C4441)</f>
        <v>BQ-226</v>
      </c>
      <c r="D4442" t="str">
        <f>IF(LEFT(TRIM('Tracker&amp;Invoice'!B4490),9)="INVOICE #","INVOICE",IF(TRIM('Tracker&amp;Invoice'!B4490)="Overall Completion INVOICE","OVERALL",""))</f>
        <v/>
      </c>
      <c r="E4442" t="str">
        <f>IF(D4442="INVOICE",VALUE(MID(TRIM('Tracker&amp;Invoice'!B4490),10,10)),"")</f>
        <v/>
      </c>
      <c r="F4442">
        <f>IF(B4442=1,IFERROR(LOOKUP(2,1/('Tracker&amp;Invoice'!$H4490:$AC4490&lt;&gt;""),COLUMN('Tracker&amp;Invoice'!$H4490:$AC4490)),8),F4441)</f>
        <v>23</v>
      </c>
      <c r="G4442">
        <f>IF(D4442="OVERALL",IFERROR(LOOKUP(2,1/('Tracker&amp;Invoice'!$H4490:$AC4490&lt;&gt;""),COLUMN('Tracker&amp;Invoice'!$H4490:$AC4490)),8),G4443)</f>
        <v>14</v>
      </c>
      <c r="H4442">
        <f t="shared" si="138"/>
        <v>23</v>
      </c>
      <c r="I4442" s="29">
        <f>IF(D4442="INVOICE",SUM('Tracker&amp;Invoice'!$H4490:INDEX('Tracker&amp;Invoice'!$A4490:$AC4490,1,H4442)),0)</f>
        <v>0</v>
      </c>
      <c r="J4442" s="29">
        <f>IF(D4442="OVERALL",SUM('Tracker&amp;Invoice'!$H4490:$AC4490),0)</f>
        <v>0</v>
      </c>
    </row>
    <row r="4443" spans="1:10">
      <c r="A4443" t="e">
        <f t="shared" si="139"/>
        <v>#REF!</v>
      </c>
      <c r="B4443">
        <f>IF(AND('Tracker&amp;Invoice'!A4491&lt;&gt;"",'Tracker&amp;Invoice'!A4491&lt;&gt;"ITEM",'Tracker&amp;Invoice'!A4489="ITEM"),1,0)</f>
        <v>0</v>
      </c>
      <c r="C4443" t="str">
        <f>IF(B4443=1,'Tracker&amp;Invoice'!A4491,C4442)</f>
        <v>BQ-226</v>
      </c>
      <c r="D4443" t="str">
        <f>IF(LEFT(TRIM('Tracker&amp;Invoice'!B4491),9)="INVOICE #","INVOICE",IF(TRIM('Tracker&amp;Invoice'!B4491)="Overall Completion INVOICE","OVERALL",""))</f>
        <v/>
      </c>
      <c r="E4443" t="str">
        <f>IF(D4443="INVOICE",VALUE(MID(TRIM('Tracker&amp;Invoice'!B4491),10,10)),"")</f>
        <v/>
      </c>
      <c r="F4443">
        <f>IF(B4443=1,IFERROR(LOOKUP(2,1/('Tracker&amp;Invoice'!$H4491:$AC4491&lt;&gt;""),COLUMN('Tracker&amp;Invoice'!$H4491:$AC4491)),8),F4442)</f>
        <v>23</v>
      </c>
      <c r="G4443">
        <f>IF(D4443="OVERALL",IFERROR(LOOKUP(2,1/('Tracker&amp;Invoice'!$H4491:$AC4491&lt;&gt;""),COLUMN('Tracker&amp;Invoice'!$H4491:$AC4491)),8),G4444)</f>
        <v>14</v>
      </c>
      <c r="H4443">
        <f t="shared" si="138"/>
        <v>23</v>
      </c>
      <c r="I4443" s="29">
        <f>IF(D4443="INVOICE",SUM('Tracker&amp;Invoice'!$H4491:INDEX('Tracker&amp;Invoice'!$A4491:$AC4491,1,H4443)),0)</f>
        <v>0</v>
      </c>
      <c r="J4443" s="29">
        <f>IF(D4443="OVERALL",SUM('Tracker&amp;Invoice'!$H4491:$AC4491),0)</f>
        <v>0</v>
      </c>
    </row>
    <row r="4444" spans="1:10">
      <c r="A4444" t="e">
        <f t="shared" si="139"/>
        <v>#REF!</v>
      </c>
      <c r="B4444">
        <f>IF(AND('Tracker&amp;Invoice'!A4492&lt;&gt;"",'Tracker&amp;Invoice'!A4492&lt;&gt;"ITEM",'Tracker&amp;Invoice'!A4490="ITEM"),1,0)</f>
        <v>0</v>
      </c>
      <c r="C4444" t="str">
        <f>IF(B4444=1,'Tracker&amp;Invoice'!A4492,C4443)</f>
        <v>BQ-226</v>
      </c>
      <c r="D4444" t="str">
        <f>IF(LEFT(TRIM('Tracker&amp;Invoice'!B4492),9)="INVOICE #","INVOICE",IF(TRIM('Tracker&amp;Invoice'!B4492)="Overall Completion INVOICE","OVERALL",""))</f>
        <v/>
      </c>
      <c r="E4444" t="str">
        <f>IF(D4444="INVOICE",VALUE(MID(TRIM('Tracker&amp;Invoice'!B4492),10,10)),"")</f>
        <v/>
      </c>
      <c r="F4444">
        <f>IF(B4444=1,IFERROR(LOOKUP(2,1/('Tracker&amp;Invoice'!$H4492:$AC4492&lt;&gt;""),COLUMN('Tracker&amp;Invoice'!$H4492:$AC4492)),8),F4443)</f>
        <v>23</v>
      </c>
      <c r="G4444">
        <f>IF(D4444="OVERALL",IFERROR(LOOKUP(2,1/('Tracker&amp;Invoice'!$H4492:$AC4492&lt;&gt;""),COLUMN('Tracker&amp;Invoice'!$H4492:$AC4492)),8),G4445)</f>
        <v>14</v>
      </c>
      <c r="H4444">
        <f t="shared" si="138"/>
        <v>23</v>
      </c>
      <c r="I4444" s="29">
        <f>IF(D4444="INVOICE",SUM('Tracker&amp;Invoice'!$H4492:INDEX('Tracker&amp;Invoice'!$A4492:$AC4492,1,H4444)),0)</f>
        <v>0</v>
      </c>
      <c r="J4444" s="29">
        <f>IF(D4444="OVERALL",SUM('Tracker&amp;Invoice'!$H4492:$AC4492),0)</f>
        <v>0</v>
      </c>
    </row>
    <row r="4445" spans="1:10">
      <c r="A4445" t="e">
        <f t="shared" si="139"/>
        <v>#REF!</v>
      </c>
      <c r="B4445">
        <f>IF(AND('Tracker&amp;Invoice'!A4493&lt;&gt;"",'Tracker&amp;Invoice'!A4493&lt;&gt;"ITEM",'Tracker&amp;Invoice'!A4491="ITEM"),1,0)</f>
        <v>0</v>
      </c>
      <c r="C4445" t="str">
        <f>IF(B4445=1,'Tracker&amp;Invoice'!A4493,C4444)</f>
        <v>BQ-226</v>
      </c>
      <c r="D4445" t="str">
        <f>IF(LEFT(TRIM('Tracker&amp;Invoice'!B4493),9)="INVOICE #","INVOICE",IF(TRIM('Tracker&amp;Invoice'!B4493)="Overall Completion INVOICE","OVERALL",""))</f>
        <v/>
      </c>
      <c r="E4445" t="str">
        <f>IF(D4445="INVOICE",VALUE(MID(TRIM('Tracker&amp;Invoice'!B4493),10,10)),"")</f>
        <v/>
      </c>
      <c r="F4445">
        <f>IF(B4445=1,IFERROR(LOOKUP(2,1/('Tracker&amp;Invoice'!$H4493:$AC4493&lt;&gt;""),COLUMN('Tracker&amp;Invoice'!$H4493:$AC4493)),8),F4444)</f>
        <v>23</v>
      </c>
      <c r="G4445">
        <f>IF(D4445="OVERALL",IFERROR(LOOKUP(2,1/('Tracker&amp;Invoice'!$H4493:$AC4493&lt;&gt;""),COLUMN('Tracker&amp;Invoice'!$H4493:$AC4493)),8),G4446)</f>
        <v>14</v>
      </c>
      <c r="H4445">
        <f t="shared" si="138"/>
        <v>23</v>
      </c>
      <c r="I4445" s="29">
        <f>IF(D4445="INVOICE",SUM('Tracker&amp;Invoice'!$H4493:INDEX('Tracker&amp;Invoice'!$A4493:$AC4493,1,H4445)),0)</f>
        <v>0</v>
      </c>
      <c r="J4445" s="29">
        <f>IF(D4445="OVERALL",SUM('Tracker&amp;Invoice'!$H4493:$AC4493),0)</f>
        <v>0</v>
      </c>
    </row>
    <row r="4446" spans="1:10">
      <c r="A4446" t="e">
        <f t="shared" si="139"/>
        <v>#REF!</v>
      </c>
      <c r="B4446">
        <f>IF(AND('Tracker&amp;Invoice'!A4494&lt;&gt;"",'Tracker&amp;Invoice'!A4494&lt;&gt;"ITEM",'Tracker&amp;Invoice'!A4492="ITEM"),1,0)</f>
        <v>0</v>
      </c>
      <c r="C4446" t="str">
        <f>IF(B4446=1,'Tracker&amp;Invoice'!A4494,C4445)</f>
        <v>BQ-226</v>
      </c>
      <c r="D4446" t="str">
        <f>IF(LEFT(TRIM('Tracker&amp;Invoice'!B4494),9)="INVOICE #","INVOICE",IF(TRIM('Tracker&amp;Invoice'!B4494)="Overall Completion INVOICE","OVERALL",""))</f>
        <v/>
      </c>
      <c r="E4446" t="str">
        <f>IF(D4446="INVOICE",VALUE(MID(TRIM('Tracker&amp;Invoice'!B4494),10,10)),"")</f>
        <v/>
      </c>
      <c r="F4446">
        <f>IF(B4446=1,IFERROR(LOOKUP(2,1/('Tracker&amp;Invoice'!$H4494:$AC4494&lt;&gt;""),COLUMN('Tracker&amp;Invoice'!$H4494:$AC4494)),8),F4445)</f>
        <v>23</v>
      </c>
      <c r="G4446">
        <f>IF(D4446="OVERALL",IFERROR(LOOKUP(2,1/('Tracker&amp;Invoice'!$H4494:$AC4494&lt;&gt;""),COLUMN('Tracker&amp;Invoice'!$H4494:$AC4494)),8),G4447)</f>
        <v>14</v>
      </c>
      <c r="H4446">
        <f t="shared" si="138"/>
        <v>23</v>
      </c>
      <c r="I4446" s="29">
        <f>IF(D4446="INVOICE",SUM('Tracker&amp;Invoice'!$H4494:INDEX('Tracker&amp;Invoice'!$A4494:$AC4494,1,H4446)),0)</f>
        <v>0</v>
      </c>
      <c r="J4446" s="29">
        <f>IF(D4446="OVERALL",SUM('Tracker&amp;Invoice'!$H4494:$AC4494),0)</f>
        <v>0</v>
      </c>
    </row>
    <row r="4447" spans="1:10">
      <c r="A4447" t="e">
        <f t="shared" si="139"/>
        <v>#REF!</v>
      </c>
      <c r="B4447">
        <f>IF(AND('Tracker&amp;Invoice'!A4495&lt;&gt;"",'Tracker&amp;Invoice'!A4495&lt;&gt;"ITEM",'Tracker&amp;Invoice'!A4493="ITEM"),1,0)</f>
        <v>0</v>
      </c>
      <c r="C4447" t="str">
        <f>IF(B4447=1,'Tracker&amp;Invoice'!A4495,C4446)</f>
        <v>BQ-226</v>
      </c>
      <c r="D4447" t="str">
        <f>IF(LEFT(TRIM('Tracker&amp;Invoice'!B4495),9)="INVOICE #","INVOICE",IF(TRIM('Tracker&amp;Invoice'!B4495)="Overall Completion INVOICE","OVERALL",""))</f>
        <v/>
      </c>
      <c r="E4447" t="str">
        <f>IF(D4447="INVOICE",VALUE(MID(TRIM('Tracker&amp;Invoice'!B4495),10,10)),"")</f>
        <v/>
      </c>
      <c r="F4447">
        <f>IF(B4447=1,IFERROR(LOOKUP(2,1/('Tracker&amp;Invoice'!$H4495:$AC4495&lt;&gt;""),COLUMN('Tracker&amp;Invoice'!$H4495:$AC4495)),8),F4446)</f>
        <v>23</v>
      </c>
      <c r="G4447">
        <f>IF(D4447="OVERALL",IFERROR(LOOKUP(2,1/('Tracker&amp;Invoice'!$H4495:$AC4495&lt;&gt;""),COLUMN('Tracker&amp;Invoice'!$H4495:$AC4495)),8),G4448)</f>
        <v>14</v>
      </c>
      <c r="H4447">
        <f t="shared" si="138"/>
        <v>23</v>
      </c>
      <c r="I4447" s="29">
        <f>IF(D4447="INVOICE",SUM('Tracker&amp;Invoice'!$H4495:INDEX('Tracker&amp;Invoice'!$A4495:$AC4495,1,H4447)),0)</f>
        <v>0</v>
      </c>
      <c r="J4447" s="29">
        <f>IF(D4447="OVERALL",SUM('Tracker&amp;Invoice'!$H4495:$AC4495),0)</f>
        <v>0</v>
      </c>
    </row>
    <row r="4448" spans="1:10">
      <c r="A4448" t="e">
        <f t="shared" si="139"/>
        <v>#REF!</v>
      </c>
      <c r="B4448">
        <f>IF(AND('Tracker&amp;Invoice'!A4496&lt;&gt;"",'Tracker&amp;Invoice'!A4496&lt;&gt;"ITEM",'Tracker&amp;Invoice'!A4494="ITEM"),1,0)</f>
        <v>0</v>
      </c>
      <c r="C4448" t="str">
        <f>IF(B4448=1,'Tracker&amp;Invoice'!A4496,C4447)</f>
        <v>BQ-226</v>
      </c>
      <c r="D4448" t="str">
        <f>IF(LEFT(TRIM('Tracker&amp;Invoice'!B4496),9)="INVOICE #","INVOICE",IF(TRIM('Tracker&amp;Invoice'!B4496)="Overall Completion INVOICE","OVERALL",""))</f>
        <v/>
      </c>
      <c r="E4448" t="str">
        <f>IF(D4448="INVOICE",VALUE(MID(TRIM('Tracker&amp;Invoice'!B4496),10,10)),"")</f>
        <v/>
      </c>
      <c r="F4448">
        <f>IF(B4448=1,IFERROR(LOOKUP(2,1/('Tracker&amp;Invoice'!$H4496:$AC4496&lt;&gt;""),COLUMN('Tracker&amp;Invoice'!$H4496:$AC4496)),8),F4447)</f>
        <v>23</v>
      </c>
      <c r="G4448">
        <f>IF(D4448="OVERALL",IFERROR(LOOKUP(2,1/('Tracker&amp;Invoice'!$H4496:$AC4496&lt;&gt;""),COLUMN('Tracker&amp;Invoice'!$H4496:$AC4496)),8),G4449)</f>
        <v>14</v>
      </c>
      <c r="H4448">
        <f t="shared" si="138"/>
        <v>23</v>
      </c>
      <c r="I4448" s="29">
        <f>IF(D4448="INVOICE",SUM('Tracker&amp;Invoice'!$H4496:INDEX('Tracker&amp;Invoice'!$A4496:$AC4496,1,H4448)),0)</f>
        <v>0</v>
      </c>
      <c r="J4448" s="29">
        <f>IF(D4448="OVERALL",SUM('Tracker&amp;Invoice'!$H4496:$AC4496),0)</f>
        <v>0</v>
      </c>
    </row>
    <row r="4449" spans="1:10">
      <c r="A4449" t="e">
        <f t="shared" si="139"/>
        <v>#REF!</v>
      </c>
      <c r="B4449">
        <f>IF(AND('Tracker&amp;Invoice'!A4497&lt;&gt;"",'Tracker&amp;Invoice'!A4497&lt;&gt;"ITEM",'Tracker&amp;Invoice'!A4495="ITEM"),1,0)</f>
        <v>0</v>
      </c>
      <c r="C4449" t="str">
        <f>IF(B4449=1,'Tracker&amp;Invoice'!A4497,C4448)</f>
        <v>BQ-226</v>
      </c>
      <c r="D4449" t="str">
        <f>IF(LEFT(TRIM('Tracker&amp;Invoice'!B4497),9)="INVOICE #","INVOICE",IF(TRIM('Tracker&amp;Invoice'!B4497)="Overall Completion INVOICE","OVERALL",""))</f>
        <v/>
      </c>
      <c r="E4449" t="str">
        <f>IF(D4449="INVOICE",VALUE(MID(TRIM('Tracker&amp;Invoice'!B4497),10,10)),"")</f>
        <v/>
      </c>
      <c r="F4449">
        <f>IF(B4449=1,IFERROR(LOOKUP(2,1/('Tracker&amp;Invoice'!$H4497:$AC4497&lt;&gt;""),COLUMN('Tracker&amp;Invoice'!$H4497:$AC4497)),8),F4448)</f>
        <v>23</v>
      </c>
      <c r="G4449">
        <f>IF(D4449="OVERALL",IFERROR(LOOKUP(2,1/('Tracker&amp;Invoice'!$H4497:$AC4497&lt;&gt;""),COLUMN('Tracker&amp;Invoice'!$H4497:$AC4497)),8),G4450)</f>
        <v>14</v>
      </c>
      <c r="H4449">
        <f t="shared" si="138"/>
        <v>23</v>
      </c>
      <c r="I4449" s="29">
        <f>IF(D4449="INVOICE",SUM('Tracker&amp;Invoice'!$H4497:INDEX('Tracker&amp;Invoice'!$A4497:$AC4497,1,H4449)),0)</f>
        <v>0</v>
      </c>
      <c r="J4449" s="29">
        <f>IF(D4449="OVERALL",SUM('Tracker&amp;Invoice'!$H4497:$AC4497),0)</f>
        <v>0</v>
      </c>
    </row>
    <row r="4450" spans="1:10">
      <c r="A4450" t="e">
        <f t="shared" si="139"/>
        <v>#REF!</v>
      </c>
      <c r="B4450">
        <f>IF(AND('Tracker&amp;Invoice'!A4498&lt;&gt;"",'Tracker&amp;Invoice'!A4498&lt;&gt;"ITEM",'Tracker&amp;Invoice'!A4496="ITEM"),1,0)</f>
        <v>0</v>
      </c>
      <c r="C4450" t="str">
        <f>IF(B4450=1,'Tracker&amp;Invoice'!A4498,C4449)</f>
        <v>BQ-226</v>
      </c>
      <c r="D4450" t="str">
        <f>IF(LEFT(TRIM('Tracker&amp;Invoice'!B4498),9)="INVOICE #","INVOICE",IF(TRIM('Tracker&amp;Invoice'!B4498)="Overall Completion INVOICE","OVERALL",""))</f>
        <v/>
      </c>
      <c r="E4450" t="str">
        <f>IF(D4450="INVOICE",VALUE(MID(TRIM('Tracker&amp;Invoice'!B4498),10,10)),"")</f>
        <v/>
      </c>
      <c r="F4450">
        <f>IF(B4450=1,IFERROR(LOOKUP(2,1/('Tracker&amp;Invoice'!$H4498:$AC4498&lt;&gt;""),COLUMN('Tracker&amp;Invoice'!$H4498:$AC4498)),8),F4449)</f>
        <v>23</v>
      </c>
      <c r="G4450">
        <f>IF(D4450="OVERALL",IFERROR(LOOKUP(2,1/('Tracker&amp;Invoice'!$H4498:$AC4498&lt;&gt;""),COLUMN('Tracker&amp;Invoice'!$H4498:$AC4498)),8),G4451)</f>
        <v>14</v>
      </c>
      <c r="H4450">
        <f t="shared" si="138"/>
        <v>23</v>
      </c>
      <c r="I4450" s="29">
        <f>IF(D4450="INVOICE",SUM('Tracker&amp;Invoice'!$H4498:INDEX('Tracker&amp;Invoice'!$A4498:$AC4498,1,H4450)),0)</f>
        <v>0</v>
      </c>
      <c r="J4450" s="29">
        <f>IF(D4450="OVERALL",SUM('Tracker&amp;Invoice'!$H4498:$AC4498),0)</f>
        <v>0</v>
      </c>
    </row>
    <row r="4451" spans="1:10">
      <c r="A4451" t="e">
        <f t="shared" si="139"/>
        <v>#REF!</v>
      </c>
      <c r="B4451">
        <f>IF(AND('Tracker&amp;Invoice'!A4499&lt;&gt;"",'Tracker&amp;Invoice'!A4499&lt;&gt;"ITEM",'Tracker&amp;Invoice'!A4497="ITEM"),1,0)</f>
        <v>0</v>
      </c>
      <c r="C4451" t="str">
        <f>IF(B4451=1,'Tracker&amp;Invoice'!A4499,C4450)</f>
        <v>BQ-226</v>
      </c>
      <c r="D4451" t="str">
        <f>IF(LEFT(TRIM('Tracker&amp;Invoice'!B4499),9)="INVOICE #","INVOICE",IF(TRIM('Tracker&amp;Invoice'!B4499)="Overall Completion INVOICE","OVERALL",""))</f>
        <v/>
      </c>
      <c r="E4451" t="str">
        <f>IF(D4451="INVOICE",VALUE(MID(TRIM('Tracker&amp;Invoice'!B4499),10,10)),"")</f>
        <v/>
      </c>
      <c r="F4451">
        <f>IF(B4451=1,IFERROR(LOOKUP(2,1/('Tracker&amp;Invoice'!$H4499:$AC4499&lt;&gt;""),COLUMN('Tracker&amp;Invoice'!$H4499:$AC4499)),8),F4450)</f>
        <v>23</v>
      </c>
      <c r="G4451">
        <f>IF(D4451="OVERALL",IFERROR(LOOKUP(2,1/('Tracker&amp;Invoice'!$H4499:$AC4499&lt;&gt;""),COLUMN('Tracker&amp;Invoice'!$H4499:$AC4499)),8),G4452)</f>
        <v>14</v>
      </c>
      <c r="H4451">
        <f t="shared" si="138"/>
        <v>23</v>
      </c>
      <c r="I4451" s="29">
        <f>IF(D4451="INVOICE",SUM('Tracker&amp;Invoice'!$H4499:INDEX('Tracker&amp;Invoice'!$A4499:$AC4499,1,H4451)),0)</f>
        <v>0</v>
      </c>
      <c r="J4451" s="29">
        <f>IF(D4451="OVERALL",SUM('Tracker&amp;Invoice'!$H4499:$AC4499),0)</f>
        <v>0</v>
      </c>
    </row>
    <row r="4452" spans="1:10">
      <c r="A4452" t="e">
        <f t="shared" si="139"/>
        <v>#REF!</v>
      </c>
      <c r="B4452">
        <f>IF(AND('Tracker&amp;Invoice'!A4500&lt;&gt;"",'Tracker&amp;Invoice'!A4500&lt;&gt;"ITEM",'Tracker&amp;Invoice'!A4498="ITEM"),1,0)</f>
        <v>0</v>
      </c>
      <c r="C4452" t="str">
        <f>IF(B4452=1,'Tracker&amp;Invoice'!A4500,C4451)</f>
        <v>BQ-226</v>
      </c>
      <c r="D4452" t="str">
        <f>IF(LEFT(TRIM('Tracker&amp;Invoice'!B4500),9)="INVOICE #","INVOICE",IF(TRIM('Tracker&amp;Invoice'!B4500)="Overall Completion INVOICE","OVERALL",""))</f>
        <v/>
      </c>
      <c r="E4452" t="str">
        <f>IF(D4452="INVOICE",VALUE(MID(TRIM('Tracker&amp;Invoice'!B4500),10,10)),"")</f>
        <v/>
      </c>
      <c r="F4452">
        <f>IF(B4452=1,IFERROR(LOOKUP(2,1/('Tracker&amp;Invoice'!$H4500:$AC4500&lt;&gt;""),COLUMN('Tracker&amp;Invoice'!$H4500:$AC4500)),8),F4451)</f>
        <v>23</v>
      </c>
      <c r="G4452">
        <f>IF(D4452="OVERALL",IFERROR(LOOKUP(2,1/('Tracker&amp;Invoice'!$H4500:$AC4500&lt;&gt;""),COLUMN('Tracker&amp;Invoice'!$H4500:$AC4500)),8),G4453)</f>
        <v>14</v>
      </c>
      <c r="H4452">
        <f t="shared" si="138"/>
        <v>23</v>
      </c>
      <c r="I4452" s="29">
        <f>IF(D4452="INVOICE",SUM('Tracker&amp;Invoice'!$H4500:INDEX('Tracker&amp;Invoice'!$A4500:$AC4500,1,H4452)),0)</f>
        <v>0</v>
      </c>
      <c r="J4452" s="29">
        <f>IF(D4452="OVERALL",SUM('Tracker&amp;Invoice'!$H4500:$AC4500),0)</f>
        <v>0</v>
      </c>
    </row>
    <row r="4453" spans="1:10">
      <c r="A4453" t="e">
        <f t="shared" si="139"/>
        <v>#REF!</v>
      </c>
      <c r="B4453">
        <f>IF(AND('Tracker&amp;Invoice'!A4501&lt;&gt;"",'Tracker&amp;Invoice'!A4501&lt;&gt;"ITEM",'Tracker&amp;Invoice'!A4499="ITEM"),1,0)</f>
        <v>0</v>
      </c>
      <c r="C4453" t="str">
        <f>IF(B4453=1,'Tracker&amp;Invoice'!A4501,C4452)</f>
        <v>BQ-226</v>
      </c>
      <c r="D4453" t="str">
        <f>IF(LEFT(TRIM('Tracker&amp;Invoice'!B4501),9)="INVOICE #","INVOICE",IF(TRIM('Tracker&amp;Invoice'!B4501)="Overall Completion INVOICE","OVERALL",""))</f>
        <v/>
      </c>
      <c r="E4453" t="str">
        <f>IF(D4453="INVOICE",VALUE(MID(TRIM('Tracker&amp;Invoice'!B4501),10,10)),"")</f>
        <v/>
      </c>
      <c r="F4453">
        <f>IF(B4453=1,IFERROR(LOOKUP(2,1/('Tracker&amp;Invoice'!$H4501:$AC4501&lt;&gt;""),COLUMN('Tracker&amp;Invoice'!$H4501:$AC4501)),8),F4452)</f>
        <v>23</v>
      </c>
      <c r="G4453">
        <f>IF(D4453="OVERALL",IFERROR(LOOKUP(2,1/('Tracker&amp;Invoice'!$H4501:$AC4501&lt;&gt;""),COLUMN('Tracker&amp;Invoice'!$H4501:$AC4501)),8),G4454)</f>
        <v>14</v>
      </c>
      <c r="H4453">
        <f t="shared" si="138"/>
        <v>23</v>
      </c>
      <c r="I4453" s="29">
        <f>IF(D4453="INVOICE",SUM('Tracker&amp;Invoice'!$H4501:INDEX('Tracker&amp;Invoice'!$A4501:$AC4501,1,H4453)),0)</f>
        <v>0</v>
      </c>
      <c r="J4453" s="29">
        <f>IF(D4453="OVERALL",SUM('Tracker&amp;Invoice'!$H4501:$AC4501),0)</f>
        <v>0</v>
      </c>
    </row>
    <row r="4454" spans="1:10">
      <c r="A4454" t="e">
        <f t="shared" si="139"/>
        <v>#REF!</v>
      </c>
      <c r="B4454">
        <f>IF(AND('Tracker&amp;Invoice'!A4502&lt;&gt;"",'Tracker&amp;Invoice'!A4502&lt;&gt;"ITEM",'Tracker&amp;Invoice'!A4500="ITEM"),1,0)</f>
        <v>0</v>
      </c>
      <c r="C4454" t="str">
        <f>IF(B4454=1,'Tracker&amp;Invoice'!A4502,C4453)</f>
        <v>BQ-226</v>
      </c>
      <c r="D4454" t="str">
        <f>IF(LEFT(TRIM('Tracker&amp;Invoice'!B4502),9)="INVOICE #","INVOICE",IF(TRIM('Tracker&amp;Invoice'!B4502)="Overall Completion INVOICE","OVERALL",""))</f>
        <v/>
      </c>
      <c r="E4454" t="str">
        <f>IF(D4454="INVOICE",VALUE(MID(TRIM('Tracker&amp;Invoice'!B4502),10,10)),"")</f>
        <v/>
      </c>
      <c r="F4454">
        <f>IF(B4454=1,IFERROR(LOOKUP(2,1/('Tracker&amp;Invoice'!$H4502:$AC4502&lt;&gt;""),COLUMN('Tracker&amp;Invoice'!$H4502:$AC4502)),8),F4453)</f>
        <v>23</v>
      </c>
      <c r="G4454">
        <f>IF(D4454="OVERALL",IFERROR(LOOKUP(2,1/('Tracker&amp;Invoice'!$H4502:$AC4502&lt;&gt;""),COLUMN('Tracker&amp;Invoice'!$H4502:$AC4502)),8),G4455)</f>
        <v>14</v>
      </c>
      <c r="H4454">
        <f t="shared" si="138"/>
        <v>23</v>
      </c>
      <c r="I4454" s="29">
        <f>IF(D4454="INVOICE",SUM('Tracker&amp;Invoice'!$H4502:INDEX('Tracker&amp;Invoice'!$A4502:$AC4502,1,H4454)),0)</f>
        <v>0</v>
      </c>
      <c r="J4454" s="29">
        <f>IF(D4454="OVERALL",SUM('Tracker&amp;Invoice'!$H4502:$AC4502),0)</f>
        <v>0</v>
      </c>
    </row>
    <row r="4455" spans="1:10">
      <c r="A4455" t="e">
        <f t="shared" si="139"/>
        <v>#REF!</v>
      </c>
      <c r="B4455">
        <f>IF(AND('Tracker&amp;Invoice'!A4503&lt;&gt;"",'Tracker&amp;Invoice'!A4503&lt;&gt;"ITEM",'Tracker&amp;Invoice'!A4501="ITEM"),1,0)</f>
        <v>0</v>
      </c>
      <c r="C4455" t="str">
        <f>IF(B4455=1,'Tracker&amp;Invoice'!A4503,C4454)</f>
        <v>BQ-226</v>
      </c>
      <c r="D4455" t="str">
        <f>IF(LEFT(TRIM('Tracker&amp;Invoice'!B4503),9)="INVOICE #","INVOICE",IF(TRIM('Tracker&amp;Invoice'!B4503)="Overall Completion INVOICE","OVERALL",""))</f>
        <v/>
      </c>
      <c r="E4455" t="str">
        <f>IF(D4455="INVOICE",VALUE(MID(TRIM('Tracker&amp;Invoice'!B4503),10,10)),"")</f>
        <v/>
      </c>
      <c r="F4455">
        <f>IF(B4455=1,IFERROR(LOOKUP(2,1/('Tracker&amp;Invoice'!$H4503:$AC4503&lt;&gt;""),COLUMN('Tracker&amp;Invoice'!$H4503:$AC4503)),8),F4454)</f>
        <v>23</v>
      </c>
      <c r="G4455">
        <f>IF(D4455="OVERALL",IFERROR(LOOKUP(2,1/('Tracker&amp;Invoice'!$H4503:$AC4503&lt;&gt;""),COLUMN('Tracker&amp;Invoice'!$H4503:$AC4503)),8),G4456)</f>
        <v>14</v>
      </c>
      <c r="H4455">
        <f t="shared" si="138"/>
        <v>23</v>
      </c>
      <c r="I4455" s="29">
        <f>IF(D4455="INVOICE",SUM('Tracker&amp;Invoice'!$H4503:INDEX('Tracker&amp;Invoice'!$A4503:$AC4503,1,H4455)),0)</f>
        <v>0</v>
      </c>
      <c r="J4455" s="29">
        <f>IF(D4455="OVERALL",SUM('Tracker&amp;Invoice'!$H4503:$AC4503),0)</f>
        <v>0</v>
      </c>
    </row>
    <row r="4456" spans="1:10">
      <c r="A4456" t="e">
        <f t="shared" si="139"/>
        <v>#REF!</v>
      </c>
      <c r="B4456">
        <f>IF(AND('Tracker&amp;Invoice'!A4504&lt;&gt;"",'Tracker&amp;Invoice'!A4504&lt;&gt;"ITEM",'Tracker&amp;Invoice'!A4502="ITEM"),1,0)</f>
        <v>0</v>
      </c>
      <c r="C4456" t="str">
        <f>IF(B4456=1,'Tracker&amp;Invoice'!A4504,C4455)</f>
        <v>BQ-226</v>
      </c>
      <c r="D4456" t="str">
        <f>IF(LEFT(TRIM('Tracker&amp;Invoice'!B4504),9)="INVOICE #","INVOICE",IF(TRIM('Tracker&amp;Invoice'!B4504)="Overall Completion INVOICE","OVERALL",""))</f>
        <v/>
      </c>
      <c r="E4456" t="str">
        <f>IF(D4456="INVOICE",VALUE(MID(TRIM('Tracker&amp;Invoice'!B4504),10,10)),"")</f>
        <v/>
      </c>
      <c r="F4456">
        <f>IF(B4456=1,IFERROR(LOOKUP(2,1/('Tracker&amp;Invoice'!$H4504:$AC4504&lt;&gt;""),COLUMN('Tracker&amp;Invoice'!$H4504:$AC4504)),8),F4455)</f>
        <v>23</v>
      </c>
      <c r="G4456">
        <f>IF(D4456="OVERALL",IFERROR(LOOKUP(2,1/('Tracker&amp;Invoice'!$H4504:$AC4504&lt;&gt;""),COLUMN('Tracker&amp;Invoice'!$H4504:$AC4504)),8),G4457)</f>
        <v>14</v>
      </c>
      <c r="H4456">
        <f t="shared" si="138"/>
        <v>23</v>
      </c>
      <c r="I4456" s="29">
        <f>IF(D4456="INVOICE",SUM('Tracker&amp;Invoice'!$H4504:INDEX('Tracker&amp;Invoice'!$A4504:$AC4504,1,H4456)),0)</f>
        <v>0</v>
      </c>
      <c r="J4456" s="29">
        <f>IF(D4456="OVERALL",SUM('Tracker&amp;Invoice'!$H4504:$AC4504),0)</f>
        <v>0</v>
      </c>
    </row>
    <row r="4457" spans="1:10">
      <c r="A4457" t="e">
        <f t="shared" si="139"/>
        <v>#REF!</v>
      </c>
      <c r="B4457">
        <f>IF(AND('Tracker&amp;Invoice'!A4505&lt;&gt;"",'Tracker&amp;Invoice'!A4505&lt;&gt;"ITEM",'Tracker&amp;Invoice'!A4503="ITEM"),1,0)</f>
        <v>0</v>
      </c>
      <c r="C4457" t="str">
        <f>IF(B4457=1,'Tracker&amp;Invoice'!A4505,C4456)</f>
        <v>BQ-226</v>
      </c>
      <c r="D4457" t="str">
        <f>IF(LEFT(TRIM('Tracker&amp;Invoice'!B4505),9)="INVOICE #","INVOICE",IF(TRIM('Tracker&amp;Invoice'!B4505)="Overall Completion INVOICE","OVERALL",""))</f>
        <v/>
      </c>
      <c r="E4457" t="str">
        <f>IF(D4457="INVOICE",VALUE(MID(TRIM('Tracker&amp;Invoice'!B4505),10,10)),"")</f>
        <v/>
      </c>
      <c r="F4457">
        <f>IF(B4457=1,IFERROR(LOOKUP(2,1/('Tracker&amp;Invoice'!$H4505:$AC4505&lt;&gt;""),COLUMN('Tracker&amp;Invoice'!$H4505:$AC4505)),8),F4456)</f>
        <v>23</v>
      </c>
      <c r="G4457">
        <f>IF(D4457="OVERALL",IFERROR(LOOKUP(2,1/('Tracker&amp;Invoice'!$H4505:$AC4505&lt;&gt;""),COLUMN('Tracker&amp;Invoice'!$H4505:$AC4505)),8),G4458)</f>
        <v>14</v>
      </c>
      <c r="H4457">
        <f t="shared" si="138"/>
        <v>23</v>
      </c>
      <c r="I4457" s="29">
        <f>IF(D4457="INVOICE",SUM('Tracker&amp;Invoice'!$H4505:INDEX('Tracker&amp;Invoice'!$A4505:$AC4505,1,H4457)),0)</f>
        <v>0</v>
      </c>
      <c r="J4457" s="29">
        <f>IF(D4457="OVERALL",SUM('Tracker&amp;Invoice'!$H4505:$AC4505),0)</f>
        <v>0</v>
      </c>
    </row>
    <row r="4458" spans="1:10">
      <c r="A4458" t="e">
        <f t="shared" si="139"/>
        <v>#REF!</v>
      </c>
      <c r="B4458">
        <f>IF(AND('Tracker&amp;Invoice'!A4506&lt;&gt;"",'Tracker&amp;Invoice'!A4506&lt;&gt;"ITEM",'Tracker&amp;Invoice'!A4504="ITEM"),1,0)</f>
        <v>0</v>
      </c>
      <c r="C4458" t="str">
        <f>IF(B4458=1,'Tracker&amp;Invoice'!A4506,C4457)</f>
        <v>BQ-226</v>
      </c>
      <c r="D4458" t="str">
        <f>IF(LEFT(TRIM('Tracker&amp;Invoice'!B4506),9)="INVOICE #","INVOICE",IF(TRIM('Tracker&amp;Invoice'!B4506)="Overall Completion INVOICE","OVERALL",""))</f>
        <v/>
      </c>
      <c r="E4458" t="str">
        <f>IF(D4458="INVOICE",VALUE(MID(TRIM('Tracker&amp;Invoice'!B4506),10,10)),"")</f>
        <v/>
      </c>
      <c r="F4458">
        <f>IF(B4458=1,IFERROR(LOOKUP(2,1/('Tracker&amp;Invoice'!$H4506:$AC4506&lt;&gt;""),COLUMN('Tracker&amp;Invoice'!$H4506:$AC4506)),8),F4457)</f>
        <v>23</v>
      </c>
      <c r="G4458">
        <f>IF(D4458="OVERALL",IFERROR(LOOKUP(2,1/('Tracker&amp;Invoice'!$H4506:$AC4506&lt;&gt;""),COLUMN('Tracker&amp;Invoice'!$H4506:$AC4506)),8),G4459)</f>
        <v>14</v>
      </c>
      <c r="H4458">
        <f t="shared" si="138"/>
        <v>23</v>
      </c>
      <c r="I4458" s="29">
        <f>IF(D4458="INVOICE",SUM('Tracker&amp;Invoice'!$H4506:INDEX('Tracker&amp;Invoice'!$A4506:$AC4506,1,H4458)),0)</f>
        <v>0</v>
      </c>
      <c r="J4458" s="29">
        <f>IF(D4458="OVERALL",SUM('Tracker&amp;Invoice'!$H4506:$AC4506),0)</f>
        <v>0</v>
      </c>
    </row>
    <row r="4459" spans="1:10">
      <c r="A4459" t="e">
        <f t="shared" si="139"/>
        <v>#REF!</v>
      </c>
      <c r="B4459">
        <f>IF(AND('Tracker&amp;Invoice'!A4507&lt;&gt;"",'Tracker&amp;Invoice'!A4507&lt;&gt;"ITEM",'Tracker&amp;Invoice'!A4505="ITEM"),1,0)</f>
        <v>0</v>
      </c>
      <c r="C4459" t="str">
        <f>IF(B4459=1,'Tracker&amp;Invoice'!A4507,C4458)</f>
        <v>BQ-226</v>
      </c>
      <c r="D4459" t="str">
        <f>IF(LEFT(TRIM('Tracker&amp;Invoice'!B4507),9)="INVOICE #","INVOICE",IF(TRIM('Tracker&amp;Invoice'!B4507)="Overall Completion INVOICE","OVERALL",""))</f>
        <v/>
      </c>
      <c r="E4459" t="str">
        <f>IF(D4459="INVOICE",VALUE(MID(TRIM('Tracker&amp;Invoice'!B4507),10,10)),"")</f>
        <v/>
      </c>
      <c r="F4459">
        <f>IF(B4459=1,IFERROR(LOOKUP(2,1/('Tracker&amp;Invoice'!$H4507:$AC4507&lt;&gt;""),COLUMN('Tracker&amp;Invoice'!$H4507:$AC4507)),8),F4458)</f>
        <v>23</v>
      </c>
      <c r="G4459">
        <f>IF(D4459="OVERALL",IFERROR(LOOKUP(2,1/('Tracker&amp;Invoice'!$H4507:$AC4507&lt;&gt;""),COLUMN('Tracker&amp;Invoice'!$H4507:$AC4507)),8),G4460)</f>
        <v>14</v>
      </c>
      <c r="H4459">
        <f t="shared" si="138"/>
        <v>23</v>
      </c>
      <c r="I4459" s="29">
        <f>IF(D4459="INVOICE",SUM('Tracker&amp;Invoice'!$H4507:INDEX('Tracker&amp;Invoice'!$A4507:$AC4507,1,H4459)),0)</f>
        <v>0</v>
      </c>
      <c r="J4459" s="29">
        <f>IF(D4459="OVERALL",SUM('Tracker&amp;Invoice'!$H4507:$AC4507),0)</f>
        <v>0</v>
      </c>
    </row>
    <row r="4460" spans="1:10">
      <c r="A4460" t="e">
        <f t="shared" si="139"/>
        <v>#REF!</v>
      </c>
      <c r="B4460">
        <f>IF(AND('Tracker&amp;Invoice'!A4508&lt;&gt;"",'Tracker&amp;Invoice'!A4508&lt;&gt;"ITEM",'Tracker&amp;Invoice'!A4506="ITEM"),1,0)</f>
        <v>0</v>
      </c>
      <c r="C4460" t="str">
        <f>IF(B4460=1,'Tracker&amp;Invoice'!A4508,C4459)</f>
        <v>BQ-226</v>
      </c>
      <c r="D4460" t="str">
        <f>IF(LEFT(TRIM('Tracker&amp;Invoice'!B4508),9)="INVOICE #","INVOICE",IF(TRIM('Tracker&amp;Invoice'!B4508)="Overall Completion INVOICE","OVERALL",""))</f>
        <v/>
      </c>
      <c r="E4460" t="str">
        <f>IF(D4460="INVOICE",VALUE(MID(TRIM('Tracker&amp;Invoice'!B4508),10,10)),"")</f>
        <v/>
      </c>
      <c r="F4460">
        <f>IF(B4460=1,IFERROR(LOOKUP(2,1/('Tracker&amp;Invoice'!$H4508:$AC4508&lt;&gt;""),COLUMN('Tracker&amp;Invoice'!$H4508:$AC4508)),8),F4459)</f>
        <v>23</v>
      </c>
      <c r="G4460">
        <f>IF(D4460="OVERALL",IFERROR(LOOKUP(2,1/('Tracker&amp;Invoice'!$H4508:$AC4508&lt;&gt;""),COLUMN('Tracker&amp;Invoice'!$H4508:$AC4508)),8),G4461)</f>
        <v>14</v>
      </c>
      <c r="H4460">
        <f t="shared" si="138"/>
        <v>23</v>
      </c>
      <c r="I4460" s="29">
        <f>IF(D4460="INVOICE",SUM('Tracker&amp;Invoice'!$H4508:INDEX('Tracker&amp;Invoice'!$A4508:$AC4508,1,H4460)),0)</f>
        <v>0</v>
      </c>
      <c r="J4460" s="29">
        <f>IF(D4460="OVERALL",SUM('Tracker&amp;Invoice'!$H4508:$AC4508),0)</f>
        <v>0</v>
      </c>
    </row>
    <row r="4461" spans="1:10">
      <c r="A4461" t="e">
        <f t="shared" si="139"/>
        <v>#REF!</v>
      </c>
      <c r="B4461">
        <f>IF(AND('Tracker&amp;Invoice'!A4509&lt;&gt;"",'Tracker&amp;Invoice'!A4509&lt;&gt;"ITEM",'Tracker&amp;Invoice'!A4507="ITEM"),1,0)</f>
        <v>0</v>
      </c>
      <c r="C4461" t="str">
        <f>IF(B4461=1,'Tracker&amp;Invoice'!A4509,C4460)</f>
        <v>BQ-226</v>
      </c>
      <c r="D4461" t="str">
        <f>IF(LEFT(TRIM('Tracker&amp;Invoice'!B4509),9)="INVOICE #","INVOICE",IF(TRIM('Tracker&amp;Invoice'!B4509)="Overall Completion INVOICE","OVERALL",""))</f>
        <v/>
      </c>
      <c r="E4461" t="str">
        <f>IF(D4461="INVOICE",VALUE(MID(TRIM('Tracker&amp;Invoice'!B4509),10,10)),"")</f>
        <v/>
      </c>
      <c r="F4461">
        <f>IF(B4461=1,IFERROR(LOOKUP(2,1/('Tracker&amp;Invoice'!$H4509:$AC4509&lt;&gt;""),COLUMN('Tracker&amp;Invoice'!$H4509:$AC4509)),8),F4460)</f>
        <v>23</v>
      </c>
      <c r="G4461">
        <f>IF(D4461="OVERALL",IFERROR(LOOKUP(2,1/('Tracker&amp;Invoice'!$H4509:$AC4509&lt;&gt;""),COLUMN('Tracker&amp;Invoice'!$H4509:$AC4509)),8),G4462)</f>
        <v>14</v>
      </c>
      <c r="H4461">
        <f t="shared" si="138"/>
        <v>23</v>
      </c>
      <c r="I4461" s="29">
        <f>IF(D4461="INVOICE",SUM('Tracker&amp;Invoice'!$H4509:INDEX('Tracker&amp;Invoice'!$A4509:$AC4509,1,H4461)),0)</f>
        <v>0</v>
      </c>
      <c r="J4461" s="29">
        <f>IF(D4461="OVERALL",SUM('Tracker&amp;Invoice'!$H4509:$AC4509),0)</f>
        <v>0</v>
      </c>
    </row>
    <row r="4462" spans="1:10">
      <c r="A4462" t="e">
        <f t="shared" si="139"/>
        <v>#REF!</v>
      </c>
      <c r="B4462">
        <f>IF(AND('Tracker&amp;Invoice'!A4510&lt;&gt;"",'Tracker&amp;Invoice'!A4510&lt;&gt;"ITEM",'Tracker&amp;Invoice'!A4508="ITEM"),1,0)</f>
        <v>1</v>
      </c>
      <c r="C4462" t="str">
        <f>IF(B4462=1,'Tracker&amp;Invoice'!A4510,C4461)</f>
        <v>CR1-033</v>
      </c>
      <c r="D4462" t="str">
        <f>IF(LEFT(TRIM('Tracker&amp;Invoice'!B4510),9)="INVOICE #","INVOICE",IF(TRIM('Tracker&amp;Invoice'!B4510)="Overall Completion INVOICE","OVERALL",""))</f>
        <v/>
      </c>
      <c r="E4462" t="str">
        <f>IF(D4462="INVOICE",VALUE(MID(TRIM('Tracker&amp;Invoice'!B4510),10,10)),"")</f>
        <v/>
      </c>
      <c r="F4462">
        <f>IF(B4462=1,IFERROR(LOOKUP(2,1/('Tracker&amp;Invoice'!$H4510:$AC4510&lt;&gt;""),COLUMN('Tracker&amp;Invoice'!$H4510:$AC4510)),8),F4461)</f>
        <v>13</v>
      </c>
      <c r="G4462">
        <f>IF(D4462="OVERALL",IFERROR(LOOKUP(2,1/('Tracker&amp;Invoice'!$H4510:$AC4510&lt;&gt;""),COLUMN('Tracker&amp;Invoice'!$H4510:$AC4510)),8),G4463)</f>
        <v>14</v>
      </c>
      <c r="H4462">
        <f t="shared" si="138"/>
        <v>14</v>
      </c>
      <c r="I4462" s="29">
        <f>IF(D4462="INVOICE",SUM('Tracker&amp;Invoice'!$H4510:INDEX('Tracker&amp;Invoice'!$A4510:$AC4510,1,H4462)),0)</f>
        <v>0</v>
      </c>
      <c r="J4462" s="29">
        <f>IF(D4462="OVERALL",SUM('Tracker&amp;Invoice'!$H4510:$AC4510),0)</f>
        <v>0</v>
      </c>
    </row>
    <row r="4463" spans="1:10">
      <c r="A4463" t="e">
        <f t="shared" si="139"/>
        <v>#REF!</v>
      </c>
      <c r="B4463">
        <f>IF(AND('Tracker&amp;Invoice'!A4511&lt;&gt;"",'Tracker&amp;Invoice'!A4511&lt;&gt;"ITEM",'Tracker&amp;Invoice'!A4509="ITEM"),1,0)</f>
        <v>0</v>
      </c>
      <c r="C4463" t="str">
        <f>IF(B4463=1,'Tracker&amp;Invoice'!A4511,C4462)</f>
        <v>CR1-033</v>
      </c>
      <c r="D4463" t="str">
        <f>IF(LEFT(TRIM('Tracker&amp;Invoice'!B4511),9)="INVOICE #","INVOICE",IF(TRIM('Tracker&amp;Invoice'!B4511)="Overall Completion INVOICE","OVERALL",""))</f>
        <v/>
      </c>
      <c r="E4463" t="str">
        <f>IF(D4463="INVOICE",VALUE(MID(TRIM('Tracker&amp;Invoice'!B4511),10,10)),"")</f>
        <v/>
      </c>
      <c r="F4463">
        <f>IF(B4463=1,IFERROR(LOOKUP(2,1/('Tracker&amp;Invoice'!$H4511:$AC4511&lt;&gt;""),COLUMN('Tracker&amp;Invoice'!$H4511:$AC4511)),8),F4462)</f>
        <v>13</v>
      </c>
      <c r="G4463">
        <f>IF(D4463="OVERALL",IFERROR(LOOKUP(2,1/('Tracker&amp;Invoice'!$H4511:$AC4511&lt;&gt;""),COLUMN('Tracker&amp;Invoice'!$H4511:$AC4511)),8),G4464)</f>
        <v>14</v>
      </c>
      <c r="H4463">
        <f t="shared" si="138"/>
        <v>14</v>
      </c>
      <c r="I4463" s="29">
        <f>IF(D4463="INVOICE",SUM('Tracker&amp;Invoice'!$H4511:INDEX('Tracker&amp;Invoice'!$A4511:$AC4511,1,H4463)),0)</f>
        <v>0</v>
      </c>
      <c r="J4463" s="29">
        <f>IF(D4463="OVERALL",SUM('Tracker&amp;Invoice'!$H4511:$AC4511),0)</f>
        <v>0</v>
      </c>
    </row>
    <row r="4464" spans="1:10">
      <c r="A4464" t="e">
        <f t="shared" si="139"/>
        <v>#REF!</v>
      </c>
      <c r="B4464">
        <f>IF(AND('Tracker&amp;Invoice'!A4512&lt;&gt;"",'Tracker&amp;Invoice'!A4512&lt;&gt;"ITEM",'Tracker&amp;Invoice'!A4510="ITEM"),1,0)</f>
        <v>0</v>
      </c>
      <c r="C4464" t="str">
        <f>IF(B4464=1,'Tracker&amp;Invoice'!A4512,C4463)</f>
        <v>CR1-033</v>
      </c>
      <c r="D4464" t="str">
        <f>IF(LEFT(TRIM('Tracker&amp;Invoice'!B4512),9)="INVOICE #","INVOICE",IF(TRIM('Tracker&amp;Invoice'!B4512)="Overall Completion INVOICE","OVERALL",""))</f>
        <v/>
      </c>
      <c r="E4464" t="str">
        <f>IF(D4464="INVOICE",VALUE(MID(TRIM('Tracker&amp;Invoice'!B4512),10,10)),"")</f>
        <v/>
      </c>
      <c r="F4464">
        <f>IF(B4464=1,IFERROR(LOOKUP(2,1/('Tracker&amp;Invoice'!$H4512:$AC4512&lt;&gt;""),COLUMN('Tracker&amp;Invoice'!$H4512:$AC4512)),8),F4463)</f>
        <v>13</v>
      </c>
      <c r="G4464">
        <f>IF(D4464="OVERALL",IFERROR(LOOKUP(2,1/('Tracker&amp;Invoice'!$H4512:$AC4512&lt;&gt;""),COLUMN('Tracker&amp;Invoice'!$H4512:$AC4512)),8),G4465)</f>
        <v>14</v>
      </c>
      <c r="H4464">
        <f t="shared" si="138"/>
        <v>14</v>
      </c>
      <c r="I4464" s="29">
        <f>IF(D4464="INVOICE",SUM('Tracker&amp;Invoice'!$H4512:INDEX('Tracker&amp;Invoice'!$A4512:$AC4512,1,H4464)),0)</f>
        <v>0</v>
      </c>
      <c r="J4464" s="29">
        <f>IF(D4464="OVERALL",SUM('Tracker&amp;Invoice'!$H4512:$AC4512),0)</f>
        <v>0</v>
      </c>
    </row>
    <row r="4465" spans="1:10">
      <c r="A4465" t="e">
        <f t="shared" si="139"/>
        <v>#REF!</v>
      </c>
      <c r="B4465">
        <f>IF(AND('Tracker&amp;Invoice'!A4513&lt;&gt;"",'Tracker&amp;Invoice'!A4513&lt;&gt;"ITEM",'Tracker&amp;Invoice'!A4511="ITEM"),1,0)</f>
        <v>0</v>
      </c>
      <c r="C4465" t="str">
        <f>IF(B4465=1,'Tracker&amp;Invoice'!A4513,C4464)</f>
        <v>CR1-033</v>
      </c>
      <c r="D4465" t="str">
        <f>IF(LEFT(TRIM('Tracker&amp;Invoice'!B4513),9)="INVOICE #","INVOICE",IF(TRIM('Tracker&amp;Invoice'!B4513)="Overall Completion INVOICE","OVERALL",""))</f>
        <v>INVOICE</v>
      </c>
      <c r="E4465">
        <f>IF(D4465="INVOICE",VALUE(MID(TRIM('Tracker&amp;Invoice'!B4513),10,10)),"")</f>
        <v>27</v>
      </c>
      <c r="F4465">
        <f>IF(B4465=1,IFERROR(LOOKUP(2,1/('Tracker&amp;Invoice'!$H4513:$AC4513&lt;&gt;""),COLUMN('Tracker&amp;Invoice'!$H4513:$AC4513)),8),F4464)</f>
        <v>13</v>
      </c>
      <c r="G4465">
        <f>IF(D4465="OVERALL",IFERROR(LOOKUP(2,1/('Tracker&amp;Invoice'!$H4513:$AC4513&lt;&gt;""),COLUMN('Tracker&amp;Invoice'!$H4513:$AC4513)),8),G4466)</f>
        <v>14</v>
      </c>
      <c r="H4465">
        <f t="shared" si="138"/>
        <v>14</v>
      </c>
      <c r="I4465" s="29">
        <f>IF(D4465="INVOICE",SUM('Tracker&amp;Invoice'!$H4513:INDEX('Tracker&amp;Invoice'!$A4513:$AC4513,1,H4465)),0)</f>
        <v>24715.8</v>
      </c>
      <c r="J4465" s="29">
        <f>IF(D4465="OVERALL",SUM('Tracker&amp;Invoice'!$H4513:$AC4513),0)</f>
        <v>0</v>
      </c>
    </row>
    <row r="4466" spans="1:10">
      <c r="A4466" t="e">
        <f t="shared" si="139"/>
        <v>#REF!</v>
      </c>
      <c r="B4466">
        <f>IF(AND('Tracker&amp;Invoice'!A4514&lt;&gt;"",'Tracker&amp;Invoice'!A4514&lt;&gt;"ITEM",'Tracker&amp;Invoice'!A4512="ITEM"),1,0)</f>
        <v>0</v>
      </c>
      <c r="C4466" t="str">
        <f>IF(B4466=1,'Tracker&amp;Invoice'!A4514,C4465)</f>
        <v>CR1-033</v>
      </c>
      <c r="D4466" t="str">
        <f>IF(LEFT(TRIM('Tracker&amp;Invoice'!B4514),9)="INVOICE #","INVOICE",IF(TRIM('Tracker&amp;Invoice'!B4514)="Overall Completion INVOICE","OVERALL",""))</f>
        <v/>
      </c>
      <c r="E4466" t="str">
        <f>IF(D4466="INVOICE",VALUE(MID(TRIM('Tracker&amp;Invoice'!B4514),10,10)),"")</f>
        <v/>
      </c>
      <c r="F4466">
        <f>IF(B4466=1,IFERROR(LOOKUP(2,1/('Tracker&amp;Invoice'!$H4514:$AC4514&lt;&gt;""),COLUMN('Tracker&amp;Invoice'!$H4514:$AC4514)),8),F4465)</f>
        <v>13</v>
      </c>
      <c r="G4466">
        <f>IF(D4466="OVERALL",IFERROR(LOOKUP(2,1/('Tracker&amp;Invoice'!$H4514:$AC4514&lt;&gt;""),COLUMN('Tracker&amp;Invoice'!$H4514:$AC4514)),8),G4467)</f>
        <v>14</v>
      </c>
      <c r="H4466">
        <f t="shared" si="138"/>
        <v>14</v>
      </c>
      <c r="I4466" s="29">
        <f>IF(D4466="INVOICE",SUM('Tracker&amp;Invoice'!$H4514:INDEX('Tracker&amp;Invoice'!$A4514:$AC4514,1,H4466)),0)</f>
        <v>0</v>
      </c>
      <c r="J4466" s="29">
        <f>IF(D4466="OVERALL",SUM('Tracker&amp;Invoice'!$H4514:$AC4514),0)</f>
        <v>0</v>
      </c>
    </row>
    <row r="4467" spans="1:10">
      <c r="A4467" t="e">
        <f t="shared" si="139"/>
        <v>#REF!</v>
      </c>
      <c r="B4467">
        <f>IF(AND('Tracker&amp;Invoice'!A4515&lt;&gt;"",'Tracker&amp;Invoice'!A4515&lt;&gt;"ITEM",'Tracker&amp;Invoice'!A4513="ITEM"),1,0)</f>
        <v>0</v>
      </c>
      <c r="C4467" t="str">
        <f>IF(B4467=1,'Tracker&amp;Invoice'!A4515,C4466)</f>
        <v>CR1-033</v>
      </c>
      <c r="D4467" t="str">
        <f>IF(LEFT(TRIM('Tracker&amp;Invoice'!B4515),9)="INVOICE #","INVOICE",IF(TRIM('Tracker&amp;Invoice'!B4515)="Overall Completion INVOICE","OVERALL",""))</f>
        <v>INVOICE</v>
      </c>
      <c r="E4467">
        <f>IF(D4467="INVOICE",VALUE(MID(TRIM('Tracker&amp;Invoice'!B4515),10,10)),"")</f>
        <v>31</v>
      </c>
      <c r="F4467">
        <f>IF(B4467=1,IFERROR(LOOKUP(2,1/('Tracker&amp;Invoice'!$H4515:$AC4515&lt;&gt;""),COLUMN('Tracker&amp;Invoice'!$H4515:$AC4515)),8),F4466)</f>
        <v>13</v>
      </c>
      <c r="G4467">
        <f>IF(D4467="OVERALL",IFERROR(LOOKUP(2,1/('Tracker&amp;Invoice'!$H4515:$AC4515&lt;&gt;""),COLUMN('Tracker&amp;Invoice'!$H4515:$AC4515)),8),G4468)</f>
        <v>14</v>
      </c>
      <c r="H4467">
        <f t="shared" si="138"/>
        <v>14</v>
      </c>
      <c r="I4467" s="29">
        <f>IF(D4467="INVOICE",SUM('Tracker&amp;Invoice'!$H4515:INDEX('Tracker&amp;Invoice'!$A4515:$AC4515,1,H4467)),0)</f>
        <v>2746.2000000000003</v>
      </c>
      <c r="J4467" s="29">
        <f>IF(D4467="OVERALL",SUM('Tracker&amp;Invoice'!$H4515:$AC4515),0)</f>
        <v>0</v>
      </c>
    </row>
    <row r="4468" spans="1:10">
      <c r="A4468" t="e">
        <f t="shared" si="139"/>
        <v>#REF!</v>
      </c>
      <c r="B4468">
        <f>IF(AND('Tracker&amp;Invoice'!A4516&lt;&gt;"",'Tracker&amp;Invoice'!A4516&lt;&gt;"ITEM",'Tracker&amp;Invoice'!A4514="ITEM"),1,0)</f>
        <v>0</v>
      </c>
      <c r="C4468" t="str">
        <f>IF(B4468=1,'Tracker&amp;Invoice'!A4516,C4467)</f>
        <v>CR1-033</v>
      </c>
      <c r="D4468" t="str">
        <f>IF(LEFT(TRIM('Tracker&amp;Invoice'!B4516),9)="INVOICE #","INVOICE",IF(TRIM('Tracker&amp;Invoice'!B4516)="Overall Completion INVOICE","OVERALL",""))</f>
        <v/>
      </c>
      <c r="E4468" t="str">
        <f>IF(D4468="INVOICE",VALUE(MID(TRIM('Tracker&amp;Invoice'!B4516),10,10)),"")</f>
        <v/>
      </c>
      <c r="F4468">
        <f>IF(B4468=1,IFERROR(LOOKUP(2,1/('Tracker&amp;Invoice'!$H4516:$AC4516&lt;&gt;""),COLUMN('Tracker&amp;Invoice'!$H4516:$AC4516)),8),F4467)</f>
        <v>13</v>
      </c>
      <c r="G4468">
        <f>IF(D4468="OVERALL",IFERROR(LOOKUP(2,1/('Tracker&amp;Invoice'!$H4516:$AC4516&lt;&gt;""),COLUMN('Tracker&amp;Invoice'!$H4516:$AC4516)),8),G4469)</f>
        <v>14</v>
      </c>
      <c r="H4468">
        <f t="shared" si="138"/>
        <v>14</v>
      </c>
      <c r="I4468" s="29">
        <f>IF(D4468="INVOICE",SUM('Tracker&amp;Invoice'!$H4516:INDEX('Tracker&amp;Invoice'!$A4516:$AC4516,1,H4468)),0)</f>
        <v>0</v>
      </c>
      <c r="J4468" s="29">
        <f>IF(D4468="OVERALL",SUM('Tracker&amp;Invoice'!$H4516:$AC4516),0)</f>
        <v>0</v>
      </c>
    </row>
    <row r="4469" spans="1:10">
      <c r="A4469" t="e">
        <f t="shared" si="139"/>
        <v>#REF!</v>
      </c>
      <c r="B4469">
        <f>IF(AND('Tracker&amp;Invoice'!A4517&lt;&gt;"",'Tracker&amp;Invoice'!A4517&lt;&gt;"ITEM",'Tracker&amp;Invoice'!A4515="ITEM"),1,0)</f>
        <v>0</v>
      </c>
      <c r="C4469" t="str">
        <f>IF(B4469=1,'Tracker&amp;Invoice'!A4517,C4468)</f>
        <v>CR1-033</v>
      </c>
      <c r="D4469" t="str">
        <f>IF(LEFT(TRIM('Tracker&amp;Invoice'!B4517),9)="INVOICE #","INVOICE",IF(TRIM('Tracker&amp;Invoice'!B4517)="Overall Completion INVOICE","OVERALL",""))</f>
        <v/>
      </c>
      <c r="E4469" t="str">
        <f>IF(D4469="INVOICE",VALUE(MID(TRIM('Tracker&amp;Invoice'!B4517),10,10)),"")</f>
        <v/>
      </c>
      <c r="F4469">
        <f>IF(B4469=1,IFERROR(LOOKUP(2,1/('Tracker&amp;Invoice'!$H4517:$AC4517&lt;&gt;""),COLUMN('Tracker&amp;Invoice'!$H4517:$AC4517)),8),F4468)</f>
        <v>13</v>
      </c>
      <c r="G4469">
        <f>IF(D4469="OVERALL",IFERROR(LOOKUP(2,1/('Tracker&amp;Invoice'!$H4517:$AC4517&lt;&gt;""),COLUMN('Tracker&amp;Invoice'!$H4517:$AC4517)),8),G4470)</f>
        <v>14</v>
      </c>
      <c r="H4469">
        <f t="shared" si="138"/>
        <v>14</v>
      </c>
      <c r="I4469" s="29">
        <f>IF(D4469="INVOICE",SUM('Tracker&amp;Invoice'!$H4517:INDEX('Tracker&amp;Invoice'!$A4517:$AC4517,1,H4469)),0)</f>
        <v>0</v>
      </c>
      <c r="J4469" s="29">
        <f>IF(D4469="OVERALL",SUM('Tracker&amp;Invoice'!$H4517:$AC4517),0)</f>
        <v>0</v>
      </c>
    </row>
    <row r="4470" spans="1:10">
      <c r="A4470" t="e">
        <f t="shared" si="139"/>
        <v>#REF!</v>
      </c>
      <c r="B4470">
        <f>IF(AND('Tracker&amp;Invoice'!A4518&lt;&gt;"",'Tracker&amp;Invoice'!A4518&lt;&gt;"ITEM",'Tracker&amp;Invoice'!A4516="ITEM"),1,0)</f>
        <v>0</v>
      </c>
      <c r="C4470" t="str">
        <f>IF(B4470=1,'Tracker&amp;Invoice'!A4518,C4469)</f>
        <v>CR1-033</v>
      </c>
      <c r="D4470" t="str">
        <f>IF(LEFT(TRIM('Tracker&amp;Invoice'!B4518),9)="INVOICE #","INVOICE",IF(TRIM('Tracker&amp;Invoice'!B4518)="Overall Completion INVOICE","OVERALL",""))</f>
        <v/>
      </c>
      <c r="E4470" t="str">
        <f>IF(D4470="INVOICE",VALUE(MID(TRIM('Tracker&amp;Invoice'!B4518),10,10)),"")</f>
        <v/>
      </c>
      <c r="F4470">
        <f>IF(B4470=1,IFERROR(LOOKUP(2,1/('Tracker&amp;Invoice'!$H4518:$AC4518&lt;&gt;""),COLUMN('Tracker&amp;Invoice'!$H4518:$AC4518)),8),F4469)</f>
        <v>13</v>
      </c>
      <c r="G4470">
        <f>IF(D4470="OVERALL",IFERROR(LOOKUP(2,1/('Tracker&amp;Invoice'!$H4518:$AC4518&lt;&gt;""),COLUMN('Tracker&amp;Invoice'!$H4518:$AC4518)),8),G4471)</f>
        <v>14</v>
      </c>
      <c r="H4470">
        <f t="shared" si="138"/>
        <v>14</v>
      </c>
      <c r="I4470" s="29">
        <f>IF(D4470="INVOICE",SUM('Tracker&amp;Invoice'!$H4518:INDEX('Tracker&amp;Invoice'!$A4518:$AC4518,1,H4470)),0)</f>
        <v>0</v>
      </c>
      <c r="J4470" s="29">
        <f>IF(D4470="OVERALL",SUM('Tracker&amp;Invoice'!$H4518:$AC4518),0)</f>
        <v>0</v>
      </c>
    </row>
    <row r="4471" spans="1:10">
      <c r="A4471" t="e">
        <f t="shared" si="139"/>
        <v>#REF!</v>
      </c>
      <c r="B4471">
        <f>IF(AND('Tracker&amp;Invoice'!A4519&lt;&gt;"",'Tracker&amp;Invoice'!A4519&lt;&gt;"ITEM",'Tracker&amp;Invoice'!A4517="ITEM"),1,0)</f>
        <v>0</v>
      </c>
      <c r="C4471" t="str">
        <f>IF(B4471=1,'Tracker&amp;Invoice'!A4519,C4470)</f>
        <v>CR1-033</v>
      </c>
      <c r="D4471" t="str">
        <f>IF(LEFT(TRIM('Tracker&amp;Invoice'!B4519),9)="INVOICE #","INVOICE",IF(TRIM('Tracker&amp;Invoice'!B4519)="Overall Completion INVOICE","OVERALL",""))</f>
        <v/>
      </c>
      <c r="E4471" t="str">
        <f>IF(D4471="INVOICE",VALUE(MID(TRIM('Tracker&amp;Invoice'!B4519),10,10)),"")</f>
        <v/>
      </c>
      <c r="F4471">
        <f>IF(B4471=1,IFERROR(LOOKUP(2,1/('Tracker&amp;Invoice'!$H4519:$AC4519&lt;&gt;""),COLUMN('Tracker&amp;Invoice'!$H4519:$AC4519)),8),F4470)</f>
        <v>13</v>
      </c>
      <c r="G4471">
        <f>IF(D4471="OVERALL",IFERROR(LOOKUP(2,1/('Tracker&amp;Invoice'!$H4519:$AC4519&lt;&gt;""),COLUMN('Tracker&amp;Invoice'!$H4519:$AC4519)),8),G4472)</f>
        <v>14</v>
      </c>
      <c r="H4471">
        <f t="shared" si="138"/>
        <v>14</v>
      </c>
      <c r="I4471" s="29">
        <f>IF(D4471="INVOICE",SUM('Tracker&amp;Invoice'!$H4519:INDEX('Tracker&amp;Invoice'!$A4519:$AC4519,1,H4471)),0)</f>
        <v>0</v>
      </c>
      <c r="J4471" s="29">
        <f>IF(D4471="OVERALL",SUM('Tracker&amp;Invoice'!$H4519:$AC4519),0)</f>
        <v>0</v>
      </c>
    </row>
    <row r="4472" spans="1:10">
      <c r="A4472" t="e">
        <f t="shared" si="139"/>
        <v>#REF!</v>
      </c>
      <c r="B4472">
        <f>IF(AND('Tracker&amp;Invoice'!A4520&lt;&gt;"",'Tracker&amp;Invoice'!A4520&lt;&gt;"ITEM",'Tracker&amp;Invoice'!A4518="ITEM"),1,0)</f>
        <v>0</v>
      </c>
      <c r="C4472" t="str">
        <f>IF(B4472=1,'Tracker&amp;Invoice'!A4520,C4471)</f>
        <v>CR1-033</v>
      </c>
      <c r="D4472" t="str">
        <f>IF(LEFT(TRIM('Tracker&amp;Invoice'!B4520),9)="INVOICE #","INVOICE",IF(TRIM('Tracker&amp;Invoice'!B4520)="Overall Completion INVOICE","OVERALL",""))</f>
        <v/>
      </c>
      <c r="E4472" t="str">
        <f>IF(D4472="INVOICE",VALUE(MID(TRIM('Tracker&amp;Invoice'!B4520),10,10)),"")</f>
        <v/>
      </c>
      <c r="F4472">
        <f>IF(B4472=1,IFERROR(LOOKUP(2,1/('Tracker&amp;Invoice'!$H4520:$AC4520&lt;&gt;""),COLUMN('Tracker&amp;Invoice'!$H4520:$AC4520)),8),F4471)</f>
        <v>13</v>
      </c>
      <c r="G4472">
        <f>IF(D4472="OVERALL",IFERROR(LOOKUP(2,1/('Tracker&amp;Invoice'!$H4520:$AC4520&lt;&gt;""),COLUMN('Tracker&amp;Invoice'!$H4520:$AC4520)),8),G4473)</f>
        <v>14</v>
      </c>
      <c r="H4472">
        <f t="shared" si="138"/>
        <v>14</v>
      </c>
      <c r="I4472" s="29">
        <f>IF(D4472="INVOICE",SUM('Tracker&amp;Invoice'!$H4520:INDEX('Tracker&amp;Invoice'!$A4520:$AC4520,1,H4472)),0)</f>
        <v>0</v>
      </c>
      <c r="J4472" s="29">
        <f>IF(D4472="OVERALL",SUM('Tracker&amp;Invoice'!$H4520:$AC4520),0)</f>
        <v>0</v>
      </c>
    </row>
    <row r="4473" spans="1:10">
      <c r="A4473" t="e">
        <f t="shared" si="139"/>
        <v>#REF!</v>
      </c>
      <c r="B4473">
        <f>IF(AND('Tracker&amp;Invoice'!A4521&lt;&gt;"",'Tracker&amp;Invoice'!A4521&lt;&gt;"ITEM",'Tracker&amp;Invoice'!A4519="ITEM"),1,0)</f>
        <v>0</v>
      </c>
      <c r="C4473" t="str">
        <f>IF(B4473=1,'Tracker&amp;Invoice'!A4521,C4472)</f>
        <v>CR1-033</v>
      </c>
      <c r="D4473" t="str">
        <f>IF(LEFT(TRIM('Tracker&amp;Invoice'!B4521),9)="INVOICE #","INVOICE",IF(TRIM('Tracker&amp;Invoice'!B4521)="Overall Completion INVOICE","OVERALL",""))</f>
        <v/>
      </c>
      <c r="E4473" t="str">
        <f>IF(D4473="INVOICE",VALUE(MID(TRIM('Tracker&amp;Invoice'!B4521),10,10)),"")</f>
        <v/>
      </c>
      <c r="F4473">
        <f>IF(B4473=1,IFERROR(LOOKUP(2,1/('Tracker&amp;Invoice'!$H4521:$AC4521&lt;&gt;""),COLUMN('Tracker&amp;Invoice'!$H4521:$AC4521)),8),F4472)</f>
        <v>13</v>
      </c>
      <c r="G4473">
        <f>IF(D4473="OVERALL",IFERROR(LOOKUP(2,1/('Tracker&amp;Invoice'!$H4521:$AC4521&lt;&gt;""),COLUMN('Tracker&amp;Invoice'!$H4521:$AC4521)),8),G4474)</f>
        <v>14</v>
      </c>
      <c r="H4473">
        <f t="shared" si="138"/>
        <v>14</v>
      </c>
      <c r="I4473" s="29">
        <f>IF(D4473="INVOICE",SUM('Tracker&amp;Invoice'!$H4521:INDEX('Tracker&amp;Invoice'!$A4521:$AC4521,1,H4473)),0)</f>
        <v>0</v>
      </c>
      <c r="J4473" s="29">
        <f>IF(D4473="OVERALL",SUM('Tracker&amp;Invoice'!$H4521:$AC4521),0)</f>
        <v>0</v>
      </c>
    </row>
    <row r="4474" spans="1:10">
      <c r="A4474" t="e">
        <f t="shared" si="139"/>
        <v>#REF!</v>
      </c>
      <c r="B4474">
        <f>IF(AND('Tracker&amp;Invoice'!A4522&lt;&gt;"",'Tracker&amp;Invoice'!A4522&lt;&gt;"ITEM",'Tracker&amp;Invoice'!A4520="ITEM"),1,0)</f>
        <v>0</v>
      </c>
      <c r="C4474" t="str">
        <f>IF(B4474=1,'Tracker&amp;Invoice'!A4522,C4473)</f>
        <v>CR1-033</v>
      </c>
      <c r="D4474" t="str">
        <f>IF(LEFT(TRIM('Tracker&amp;Invoice'!B4522),9)="INVOICE #","INVOICE",IF(TRIM('Tracker&amp;Invoice'!B4522)="Overall Completion INVOICE","OVERALL",""))</f>
        <v/>
      </c>
      <c r="E4474" t="str">
        <f>IF(D4474="INVOICE",VALUE(MID(TRIM('Tracker&amp;Invoice'!B4522),10,10)),"")</f>
        <v/>
      </c>
      <c r="F4474">
        <f>IF(B4474=1,IFERROR(LOOKUP(2,1/('Tracker&amp;Invoice'!$H4522:$AC4522&lt;&gt;""),COLUMN('Tracker&amp;Invoice'!$H4522:$AC4522)),8),F4473)</f>
        <v>13</v>
      </c>
      <c r="G4474">
        <f>IF(D4474="OVERALL",IFERROR(LOOKUP(2,1/('Tracker&amp;Invoice'!$H4522:$AC4522&lt;&gt;""),COLUMN('Tracker&amp;Invoice'!$H4522:$AC4522)),8),G4475)</f>
        <v>14</v>
      </c>
      <c r="H4474">
        <f t="shared" si="138"/>
        <v>14</v>
      </c>
      <c r="I4474" s="29">
        <f>IF(D4474="INVOICE",SUM('Tracker&amp;Invoice'!$H4522:INDEX('Tracker&amp;Invoice'!$A4522:$AC4522,1,H4474)),0)</f>
        <v>0</v>
      </c>
      <c r="J4474" s="29">
        <f>IF(D4474="OVERALL",SUM('Tracker&amp;Invoice'!$H4522:$AC4522),0)</f>
        <v>0</v>
      </c>
    </row>
    <row r="4475" spans="1:10">
      <c r="A4475" t="e">
        <f t="shared" si="139"/>
        <v>#REF!</v>
      </c>
      <c r="B4475">
        <f>IF(AND('Tracker&amp;Invoice'!A4523&lt;&gt;"",'Tracker&amp;Invoice'!A4523&lt;&gt;"ITEM",'Tracker&amp;Invoice'!A4521="ITEM"),1,0)</f>
        <v>0</v>
      </c>
      <c r="C4475" t="str">
        <f>IF(B4475=1,'Tracker&amp;Invoice'!A4523,C4474)</f>
        <v>CR1-033</v>
      </c>
      <c r="D4475" t="str">
        <f>IF(LEFT(TRIM('Tracker&amp;Invoice'!B4523),9)="INVOICE #","INVOICE",IF(TRIM('Tracker&amp;Invoice'!B4523)="Overall Completion INVOICE","OVERALL",""))</f>
        <v>OVERALL</v>
      </c>
      <c r="E4475" t="str">
        <f>IF(D4475="INVOICE",VALUE(MID(TRIM('Tracker&amp;Invoice'!B4523),10,10)),"")</f>
        <v/>
      </c>
      <c r="F4475">
        <f>IF(B4475=1,IFERROR(LOOKUP(2,1/('Tracker&amp;Invoice'!$H4523:$AC4523&lt;&gt;""),COLUMN('Tracker&amp;Invoice'!$H4523:$AC4523)),8),F4474)</f>
        <v>13</v>
      </c>
      <c r="G4475">
        <f>IF(D4475="OVERALL",IFERROR(LOOKUP(2,1/('Tracker&amp;Invoice'!$H4523:$AC4523&lt;&gt;""),COLUMN('Tracker&amp;Invoice'!$H4523:$AC4523)),8),G4476)</f>
        <v>14</v>
      </c>
      <c r="H4475">
        <f t="shared" si="138"/>
        <v>14</v>
      </c>
      <c r="I4475" s="29">
        <f>IF(D4475="INVOICE",SUM('Tracker&amp;Invoice'!$H4523:INDEX('Tracker&amp;Invoice'!$A4523:$AC4523,1,H4475)),0)</f>
        <v>0</v>
      </c>
      <c r="J4475" s="29">
        <f>IF(D4475="OVERALL",SUM('Tracker&amp;Invoice'!$H4523:$AC4523),0)</f>
        <v>27462</v>
      </c>
    </row>
    <row r="4476" spans="1:10">
      <c r="A4476" t="e">
        <f t="shared" si="139"/>
        <v>#REF!</v>
      </c>
      <c r="B4476">
        <f>IF(AND('Tracker&amp;Invoice'!A4524&lt;&gt;"",'Tracker&amp;Invoice'!A4524&lt;&gt;"ITEM",'Tracker&amp;Invoice'!A4522="ITEM"),1,0)</f>
        <v>0</v>
      </c>
      <c r="C4476" t="str">
        <f>IF(B4476=1,'Tracker&amp;Invoice'!A4524,C4475)</f>
        <v>CR1-033</v>
      </c>
      <c r="D4476" t="str">
        <f>IF(LEFT(TRIM('Tracker&amp;Invoice'!B4524),9)="INVOICE #","INVOICE",IF(TRIM('Tracker&amp;Invoice'!B4524)="Overall Completion INVOICE","OVERALL",""))</f>
        <v/>
      </c>
      <c r="E4476" t="str">
        <f>IF(D4476="INVOICE",VALUE(MID(TRIM('Tracker&amp;Invoice'!B4524),10,10)),"")</f>
        <v/>
      </c>
      <c r="F4476">
        <f>IF(B4476=1,IFERROR(LOOKUP(2,1/('Tracker&amp;Invoice'!$H4524:$AC4524&lt;&gt;""),COLUMN('Tracker&amp;Invoice'!$H4524:$AC4524)),8),F4475)</f>
        <v>13</v>
      </c>
      <c r="G4476">
        <f>IF(D4476="OVERALL",IFERROR(LOOKUP(2,1/('Tracker&amp;Invoice'!$H4524:$AC4524&lt;&gt;""),COLUMN('Tracker&amp;Invoice'!$H4524:$AC4524)),8),G4477)</f>
        <v>15</v>
      </c>
      <c r="H4476">
        <f t="shared" si="138"/>
        <v>15</v>
      </c>
      <c r="I4476" s="29">
        <f>IF(D4476="INVOICE",SUM('Tracker&amp;Invoice'!$H4524:INDEX('Tracker&amp;Invoice'!$A4524:$AC4524,1,H4476)),0)</f>
        <v>0</v>
      </c>
      <c r="J4476" s="29">
        <f>IF(D4476="OVERALL",SUM('Tracker&amp;Invoice'!$H4524:$AC4524),0)</f>
        <v>0</v>
      </c>
    </row>
    <row r="4477" spans="1:10">
      <c r="A4477" t="e">
        <f t="shared" si="139"/>
        <v>#REF!</v>
      </c>
      <c r="B4477">
        <f>IF(AND('Tracker&amp;Invoice'!A4525&lt;&gt;"",'Tracker&amp;Invoice'!A4525&lt;&gt;"ITEM",'Tracker&amp;Invoice'!A4523="ITEM"),1,0)</f>
        <v>0</v>
      </c>
      <c r="C4477" t="str">
        <f>IF(B4477=1,'Tracker&amp;Invoice'!A4525,C4476)</f>
        <v>CR1-033</v>
      </c>
      <c r="D4477" t="str">
        <f>IF(LEFT(TRIM('Tracker&amp;Invoice'!B4525),9)="INVOICE #","INVOICE",IF(TRIM('Tracker&amp;Invoice'!B4525)="Overall Completion INVOICE","OVERALL",""))</f>
        <v/>
      </c>
      <c r="E4477" t="str">
        <f>IF(D4477="INVOICE",VALUE(MID(TRIM('Tracker&amp;Invoice'!B4525),10,10)),"")</f>
        <v/>
      </c>
      <c r="F4477">
        <f>IF(B4477=1,IFERROR(LOOKUP(2,1/('Tracker&amp;Invoice'!$H4525:$AC4525&lt;&gt;""),COLUMN('Tracker&amp;Invoice'!$H4525:$AC4525)),8),F4476)</f>
        <v>13</v>
      </c>
      <c r="G4477">
        <f>IF(D4477="OVERALL",IFERROR(LOOKUP(2,1/('Tracker&amp;Invoice'!$H4525:$AC4525&lt;&gt;""),COLUMN('Tracker&amp;Invoice'!$H4525:$AC4525)),8),G4478)</f>
        <v>15</v>
      </c>
      <c r="H4477">
        <f t="shared" si="138"/>
        <v>15</v>
      </c>
      <c r="I4477" s="29">
        <f>IF(D4477="INVOICE",SUM('Tracker&amp;Invoice'!$H4525:INDEX('Tracker&amp;Invoice'!$A4525:$AC4525,1,H4477)),0)</f>
        <v>0</v>
      </c>
      <c r="J4477" s="29">
        <f>IF(D4477="OVERALL",SUM('Tracker&amp;Invoice'!$H4525:$AC4525),0)</f>
        <v>0</v>
      </c>
    </row>
    <row r="4478" spans="1:10">
      <c r="A4478" t="e">
        <f t="shared" si="139"/>
        <v>#REF!</v>
      </c>
      <c r="B4478">
        <f>IF(AND('Tracker&amp;Invoice'!A4526&lt;&gt;"",'Tracker&amp;Invoice'!A4526&lt;&gt;"ITEM",'Tracker&amp;Invoice'!A4524="ITEM"),1,0)</f>
        <v>0</v>
      </c>
      <c r="C4478" t="str">
        <f>IF(B4478=1,'Tracker&amp;Invoice'!A4526,C4477)</f>
        <v>CR1-033</v>
      </c>
      <c r="D4478" t="str">
        <f>IF(LEFT(TRIM('Tracker&amp;Invoice'!B4526),9)="INVOICE #","INVOICE",IF(TRIM('Tracker&amp;Invoice'!B4526)="Overall Completion INVOICE","OVERALL",""))</f>
        <v/>
      </c>
      <c r="E4478" t="str">
        <f>IF(D4478="INVOICE",VALUE(MID(TRIM('Tracker&amp;Invoice'!B4526),10,10)),"")</f>
        <v/>
      </c>
      <c r="F4478">
        <f>IF(B4478=1,IFERROR(LOOKUP(2,1/('Tracker&amp;Invoice'!$H4526:$AC4526&lt;&gt;""),COLUMN('Tracker&amp;Invoice'!$H4526:$AC4526)),8),F4477)</f>
        <v>13</v>
      </c>
      <c r="G4478">
        <f>IF(D4478="OVERALL",IFERROR(LOOKUP(2,1/('Tracker&amp;Invoice'!$H4526:$AC4526&lt;&gt;""),COLUMN('Tracker&amp;Invoice'!$H4526:$AC4526)),8),G4479)</f>
        <v>15</v>
      </c>
      <c r="H4478">
        <f t="shared" si="138"/>
        <v>15</v>
      </c>
      <c r="I4478" s="29">
        <f>IF(D4478="INVOICE",SUM('Tracker&amp;Invoice'!$H4526:INDEX('Tracker&amp;Invoice'!$A4526:$AC4526,1,H4478)),0)</f>
        <v>0</v>
      </c>
      <c r="J4478" s="29">
        <f>IF(D4478="OVERALL",SUM('Tracker&amp;Invoice'!$H4526:$AC4526),0)</f>
        <v>0</v>
      </c>
    </row>
    <row r="4479" spans="1:10">
      <c r="A4479" t="e">
        <f t="shared" si="139"/>
        <v>#REF!</v>
      </c>
      <c r="B4479">
        <f>IF(AND('Tracker&amp;Invoice'!A4527&lt;&gt;"",'Tracker&amp;Invoice'!A4527&lt;&gt;"ITEM",'Tracker&amp;Invoice'!A4525="ITEM"),1,0)</f>
        <v>0</v>
      </c>
      <c r="C4479" t="str">
        <f>IF(B4479=1,'Tracker&amp;Invoice'!A4527,C4478)</f>
        <v>CR1-033</v>
      </c>
      <c r="D4479" t="str">
        <f>IF(LEFT(TRIM('Tracker&amp;Invoice'!B4527),9)="INVOICE #","INVOICE",IF(TRIM('Tracker&amp;Invoice'!B4527)="Overall Completion INVOICE","OVERALL",""))</f>
        <v/>
      </c>
      <c r="E4479" t="str">
        <f>IF(D4479="INVOICE",VALUE(MID(TRIM('Tracker&amp;Invoice'!B4527),10,10)),"")</f>
        <v/>
      </c>
      <c r="F4479">
        <f>IF(B4479=1,IFERROR(LOOKUP(2,1/('Tracker&amp;Invoice'!$H4527:$AC4527&lt;&gt;""),COLUMN('Tracker&amp;Invoice'!$H4527:$AC4527)),8),F4478)</f>
        <v>13</v>
      </c>
      <c r="G4479">
        <f>IF(D4479="OVERALL",IFERROR(LOOKUP(2,1/('Tracker&amp;Invoice'!$H4527:$AC4527&lt;&gt;""),COLUMN('Tracker&amp;Invoice'!$H4527:$AC4527)),8),G4480)</f>
        <v>15</v>
      </c>
      <c r="H4479">
        <f t="shared" si="138"/>
        <v>15</v>
      </c>
      <c r="I4479" s="29">
        <f>IF(D4479="INVOICE",SUM('Tracker&amp;Invoice'!$H4527:INDEX('Tracker&amp;Invoice'!$A4527:$AC4527,1,H4479)),0)</f>
        <v>0</v>
      </c>
      <c r="J4479" s="29">
        <f>IF(D4479="OVERALL",SUM('Tracker&amp;Invoice'!$H4527:$AC4527),0)</f>
        <v>0</v>
      </c>
    </row>
    <row r="4480" spans="1:10">
      <c r="A4480" t="e">
        <f t="shared" si="139"/>
        <v>#REF!</v>
      </c>
      <c r="B4480">
        <f>IF(AND('Tracker&amp;Invoice'!A4528&lt;&gt;"",'Tracker&amp;Invoice'!A4528&lt;&gt;"ITEM",'Tracker&amp;Invoice'!A4526="ITEM"),1,0)</f>
        <v>0</v>
      </c>
      <c r="C4480" t="str">
        <f>IF(B4480=1,'Tracker&amp;Invoice'!A4528,C4479)</f>
        <v>CR1-033</v>
      </c>
      <c r="D4480" t="str">
        <f>IF(LEFT(TRIM('Tracker&amp;Invoice'!B4528),9)="INVOICE #","INVOICE",IF(TRIM('Tracker&amp;Invoice'!B4528)="Overall Completion INVOICE","OVERALL",""))</f>
        <v/>
      </c>
      <c r="E4480" t="str">
        <f>IF(D4480="INVOICE",VALUE(MID(TRIM('Tracker&amp;Invoice'!B4528),10,10)),"")</f>
        <v/>
      </c>
      <c r="F4480">
        <f>IF(B4480=1,IFERROR(LOOKUP(2,1/('Tracker&amp;Invoice'!$H4528:$AC4528&lt;&gt;""),COLUMN('Tracker&amp;Invoice'!$H4528:$AC4528)),8),F4479)</f>
        <v>13</v>
      </c>
      <c r="G4480">
        <f>IF(D4480="OVERALL",IFERROR(LOOKUP(2,1/('Tracker&amp;Invoice'!$H4528:$AC4528&lt;&gt;""),COLUMN('Tracker&amp;Invoice'!$H4528:$AC4528)),8),G4481)</f>
        <v>15</v>
      </c>
      <c r="H4480">
        <f t="shared" si="138"/>
        <v>15</v>
      </c>
      <c r="I4480" s="29">
        <f>IF(D4480="INVOICE",SUM('Tracker&amp;Invoice'!$H4528:INDEX('Tracker&amp;Invoice'!$A4528:$AC4528,1,H4480)),0)</f>
        <v>0</v>
      </c>
      <c r="J4480" s="29">
        <f>IF(D4480="OVERALL",SUM('Tracker&amp;Invoice'!$H4528:$AC4528),0)</f>
        <v>0</v>
      </c>
    </row>
    <row r="4481" spans="1:10">
      <c r="A4481" t="e">
        <f t="shared" si="139"/>
        <v>#REF!</v>
      </c>
      <c r="B4481">
        <f>IF(AND('Tracker&amp;Invoice'!A4529&lt;&gt;"",'Tracker&amp;Invoice'!A4529&lt;&gt;"ITEM",'Tracker&amp;Invoice'!A4527="ITEM"),1,0)</f>
        <v>0</v>
      </c>
      <c r="C4481" t="str">
        <f>IF(B4481=1,'Tracker&amp;Invoice'!A4529,C4480)</f>
        <v>CR1-033</v>
      </c>
      <c r="D4481" t="str">
        <f>IF(LEFT(TRIM('Tracker&amp;Invoice'!B4529),9)="INVOICE #","INVOICE",IF(TRIM('Tracker&amp;Invoice'!B4529)="Overall Completion INVOICE","OVERALL",""))</f>
        <v/>
      </c>
      <c r="E4481" t="str">
        <f>IF(D4481="INVOICE",VALUE(MID(TRIM('Tracker&amp;Invoice'!B4529),10,10)),"")</f>
        <v/>
      </c>
      <c r="F4481">
        <f>IF(B4481=1,IFERROR(LOOKUP(2,1/('Tracker&amp;Invoice'!$H4529:$AC4529&lt;&gt;""),COLUMN('Tracker&amp;Invoice'!$H4529:$AC4529)),8),F4480)</f>
        <v>13</v>
      </c>
      <c r="G4481">
        <f>IF(D4481="OVERALL",IFERROR(LOOKUP(2,1/('Tracker&amp;Invoice'!$H4529:$AC4529&lt;&gt;""),COLUMN('Tracker&amp;Invoice'!$H4529:$AC4529)),8),G4482)</f>
        <v>15</v>
      </c>
      <c r="H4481">
        <f t="shared" si="138"/>
        <v>15</v>
      </c>
      <c r="I4481" s="29">
        <f>IF(D4481="INVOICE",SUM('Tracker&amp;Invoice'!$H4529:INDEX('Tracker&amp;Invoice'!$A4529:$AC4529,1,H4481)),0)</f>
        <v>0</v>
      </c>
      <c r="J4481" s="29">
        <f>IF(D4481="OVERALL",SUM('Tracker&amp;Invoice'!$H4529:$AC4529),0)</f>
        <v>0</v>
      </c>
    </row>
    <row r="4482" spans="1:10">
      <c r="A4482" t="e">
        <f t="shared" si="139"/>
        <v>#REF!</v>
      </c>
      <c r="B4482">
        <f>IF(AND('Tracker&amp;Invoice'!A4530&lt;&gt;"",'Tracker&amp;Invoice'!A4530&lt;&gt;"ITEM",'Tracker&amp;Invoice'!A4528="ITEM"),1,0)</f>
        <v>0</v>
      </c>
      <c r="C4482" t="str">
        <f>IF(B4482=1,'Tracker&amp;Invoice'!A4530,C4481)</f>
        <v>CR1-033</v>
      </c>
      <c r="D4482" t="str">
        <f>IF(LEFT(TRIM('Tracker&amp;Invoice'!B4530),9)="INVOICE #","INVOICE",IF(TRIM('Tracker&amp;Invoice'!B4530)="Overall Completion INVOICE","OVERALL",""))</f>
        <v/>
      </c>
      <c r="E4482" t="str">
        <f>IF(D4482="INVOICE",VALUE(MID(TRIM('Tracker&amp;Invoice'!B4530),10,10)),"")</f>
        <v/>
      </c>
      <c r="F4482">
        <f>IF(B4482=1,IFERROR(LOOKUP(2,1/('Tracker&amp;Invoice'!$H4530:$AC4530&lt;&gt;""),COLUMN('Tracker&amp;Invoice'!$H4530:$AC4530)),8),F4481)</f>
        <v>13</v>
      </c>
      <c r="G4482">
        <f>IF(D4482="OVERALL",IFERROR(LOOKUP(2,1/('Tracker&amp;Invoice'!$H4530:$AC4530&lt;&gt;""),COLUMN('Tracker&amp;Invoice'!$H4530:$AC4530)),8),G4483)</f>
        <v>15</v>
      </c>
      <c r="H4482">
        <f t="shared" si="138"/>
        <v>15</v>
      </c>
      <c r="I4482" s="29">
        <f>IF(D4482="INVOICE",SUM('Tracker&amp;Invoice'!$H4530:INDEX('Tracker&amp;Invoice'!$A4530:$AC4530,1,H4482)),0)</f>
        <v>0</v>
      </c>
      <c r="J4482" s="29">
        <f>IF(D4482="OVERALL",SUM('Tracker&amp;Invoice'!$H4530:$AC4530),0)</f>
        <v>0</v>
      </c>
    </row>
    <row r="4483" spans="1:10">
      <c r="A4483" t="e">
        <f t="shared" si="139"/>
        <v>#REF!</v>
      </c>
      <c r="B4483">
        <f>IF(AND('Tracker&amp;Invoice'!A4531&lt;&gt;"",'Tracker&amp;Invoice'!A4531&lt;&gt;"ITEM",'Tracker&amp;Invoice'!A4529="ITEM"),1,0)</f>
        <v>0</v>
      </c>
      <c r="C4483" t="str">
        <f>IF(B4483=1,'Tracker&amp;Invoice'!A4531,C4482)</f>
        <v>CR1-033</v>
      </c>
      <c r="D4483" t="str">
        <f>IF(LEFT(TRIM('Tracker&amp;Invoice'!B4531),9)="INVOICE #","INVOICE",IF(TRIM('Tracker&amp;Invoice'!B4531)="Overall Completion INVOICE","OVERALL",""))</f>
        <v/>
      </c>
      <c r="E4483" t="str">
        <f>IF(D4483="INVOICE",VALUE(MID(TRIM('Tracker&amp;Invoice'!B4531),10,10)),"")</f>
        <v/>
      </c>
      <c r="F4483">
        <f>IF(B4483=1,IFERROR(LOOKUP(2,1/('Tracker&amp;Invoice'!$H4531:$AC4531&lt;&gt;""),COLUMN('Tracker&amp;Invoice'!$H4531:$AC4531)),8),F4482)</f>
        <v>13</v>
      </c>
      <c r="G4483">
        <f>IF(D4483="OVERALL",IFERROR(LOOKUP(2,1/('Tracker&amp;Invoice'!$H4531:$AC4531&lt;&gt;""),COLUMN('Tracker&amp;Invoice'!$H4531:$AC4531)),8),G4484)</f>
        <v>15</v>
      </c>
      <c r="H4483">
        <f t="shared" ref="H4483:H4546" si="140">MAX(F4483,G4483)</f>
        <v>15</v>
      </c>
      <c r="I4483" s="29">
        <f>IF(D4483="INVOICE",SUM('Tracker&amp;Invoice'!$H4531:INDEX('Tracker&amp;Invoice'!$A4531:$AC4531,1,H4483)),0)</f>
        <v>0</v>
      </c>
      <c r="J4483" s="29">
        <f>IF(D4483="OVERALL",SUM('Tracker&amp;Invoice'!$H4531:$AC4531),0)</f>
        <v>0</v>
      </c>
    </row>
    <row r="4484" spans="1:10">
      <c r="A4484" t="e">
        <f t="shared" ref="A4484:A4547" si="141">A4483+B4484</f>
        <v>#REF!</v>
      </c>
      <c r="B4484">
        <f>IF(AND('Tracker&amp;Invoice'!A4532&lt;&gt;"",'Tracker&amp;Invoice'!A4532&lt;&gt;"ITEM",'Tracker&amp;Invoice'!A4530="ITEM"),1,0)</f>
        <v>1</v>
      </c>
      <c r="C4484" t="str">
        <f>IF(B4484=1,'Tracker&amp;Invoice'!A4532,C4483)</f>
        <v>CR1-034</v>
      </c>
      <c r="D4484" t="str">
        <f>IF(LEFT(TRIM('Tracker&amp;Invoice'!B4532),9)="INVOICE #","INVOICE",IF(TRIM('Tracker&amp;Invoice'!B4532)="Overall Completion INVOICE","OVERALL",""))</f>
        <v/>
      </c>
      <c r="E4484" t="str">
        <f>IF(D4484="INVOICE",VALUE(MID(TRIM('Tracker&amp;Invoice'!B4532),10,10)),"")</f>
        <v/>
      </c>
      <c r="F4484">
        <f>IF(B4484=1,IFERROR(LOOKUP(2,1/('Tracker&amp;Invoice'!$H4532:$AC4532&lt;&gt;""),COLUMN('Tracker&amp;Invoice'!$H4532:$AC4532)),8),F4483)</f>
        <v>14</v>
      </c>
      <c r="G4484">
        <f>IF(D4484="OVERALL",IFERROR(LOOKUP(2,1/('Tracker&amp;Invoice'!$H4532:$AC4532&lt;&gt;""),COLUMN('Tracker&amp;Invoice'!$H4532:$AC4532)),8),G4485)</f>
        <v>15</v>
      </c>
      <c r="H4484">
        <f t="shared" si="140"/>
        <v>15</v>
      </c>
      <c r="I4484" s="29">
        <f>IF(D4484="INVOICE",SUM('Tracker&amp;Invoice'!$H4532:INDEX('Tracker&amp;Invoice'!$A4532:$AC4532,1,H4484)),0)</f>
        <v>0</v>
      </c>
      <c r="J4484" s="29">
        <f>IF(D4484="OVERALL",SUM('Tracker&amp;Invoice'!$H4532:$AC4532),0)</f>
        <v>0</v>
      </c>
    </row>
    <row r="4485" spans="1:10">
      <c r="A4485" t="e">
        <f t="shared" si="141"/>
        <v>#REF!</v>
      </c>
      <c r="B4485">
        <f>IF(AND('Tracker&amp;Invoice'!A4533&lt;&gt;"",'Tracker&amp;Invoice'!A4533&lt;&gt;"ITEM",'Tracker&amp;Invoice'!A4531="ITEM"),1,0)</f>
        <v>0</v>
      </c>
      <c r="C4485" t="str">
        <f>IF(B4485=1,'Tracker&amp;Invoice'!A4533,C4484)</f>
        <v>CR1-034</v>
      </c>
      <c r="D4485" t="str">
        <f>IF(LEFT(TRIM('Tracker&amp;Invoice'!B4533),9)="INVOICE #","INVOICE",IF(TRIM('Tracker&amp;Invoice'!B4533)="Overall Completion INVOICE","OVERALL",""))</f>
        <v/>
      </c>
      <c r="E4485" t="str">
        <f>IF(D4485="INVOICE",VALUE(MID(TRIM('Tracker&amp;Invoice'!B4533),10,10)),"")</f>
        <v/>
      </c>
      <c r="F4485">
        <f>IF(B4485=1,IFERROR(LOOKUP(2,1/('Tracker&amp;Invoice'!$H4533:$AC4533&lt;&gt;""),COLUMN('Tracker&amp;Invoice'!$H4533:$AC4533)),8),F4484)</f>
        <v>14</v>
      </c>
      <c r="G4485">
        <f>IF(D4485="OVERALL",IFERROR(LOOKUP(2,1/('Tracker&amp;Invoice'!$H4533:$AC4533&lt;&gt;""),COLUMN('Tracker&amp;Invoice'!$H4533:$AC4533)),8),G4486)</f>
        <v>15</v>
      </c>
      <c r="H4485">
        <f t="shared" si="140"/>
        <v>15</v>
      </c>
      <c r="I4485" s="29">
        <f>IF(D4485="INVOICE",SUM('Tracker&amp;Invoice'!$H4533:INDEX('Tracker&amp;Invoice'!$A4533:$AC4533,1,H4485)),0)</f>
        <v>0</v>
      </c>
      <c r="J4485" s="29">
        <f>IF(D4485="OVERALL",SUM('Tracker&amp;Invoice'!$H4533:$AC4533),0)</f>
        <v>0</v>
      </c>
    </row>
    <row r="4486" spans="1:10">
      <c r="A4486" t="e">
        <f t="shared" si="141"/>
        <v>#REF!</v>
      </c>
      <c r="B4486">
        <f>IF(AND('Tracker&amp;Invoice'!A4534&lt;&gt;"",'Tracker&amp;Invoice'!A4534&lt;&gt;"ITEM",'Tracker&amp;Invoice'!A4532="ITEM"),1,0)</f>
        <v>0</v>
      </c>
      <c r="C4486" t="str">
        <f>IF(B4486=1,'Tracker&amp;Invoice'!A4534,C4485)</f>
        <v>CR1-034</v>
      </c>
      <c r="D4486" t="str">
        <f>IF(LEFT(TRIM('Tracker&amp;Invoice'!B4534),9)="INVOICE #","INVOICE",IF(TRIM('Tracker&amp;Invoice'!B4534)="Overall Completion INVOICE","OVERALL",""))</f>
        <v/>
      </c>
      <c r="E4486" t="str">
        <f>IF(D4486="INVOICE",VALUE(MID(TRIM('Tracker&amp;Invoice'!B4534),10,10)),"")</f>
        <v/>
      </c>
      <c r="F4486">
        <f>IF(B4486=1,IFERROR(LOOKUP(2,1/('Tracker&amp;Invoice'!$H4534:$AC4534&lt;&gt;""),COLUMN('Tracker&amp;Invoice'!$H4534:$AC4534)),8),F4485)</f>
        <v>14</v>
      </c>
      <c r="G4486">
        <f>IF(D4486="OVERALL",IFERROR(LOOKUP(2,1/('Tracker&amp;Invoice'!$H4534:$AC4534&lt;&gt;""),COLUMN('Tracker&amp;Invoice'!$H4534:$AC4534)),8),G4487)</f>
        <v>15</v>
      </c>
      <c r="H4486">
        <f t="shared" si="140"/>
        <v>15</v>
      </c>
      <c r="I4486" s="29">
        <f>IF(D4486="INVOICE",SUM('Tracker&amp;Invoice'!$H4534:INDEX('Tracker&amp;Invoice'!$A4534:$AC4534,1,H4486)),0)</f>
        <v>0</v>
      </c>
      <c r="J4486" s="29">
        <f>IF(D4486="OVERALL",SUM('Tracker&amp;Invoice'!$H4534:$AC4534),0)</f>
        <v>0</v>
      </c>
    </row>
    <row r="4487" spans="1:10">
      <c r="A4487" t="e">
        <f t="shared" si="141"/>
        <v>#REF!</v>
      </c>
      <c r="B4487">
        <f>IF(AND('Tracker&amp;Invoice'!A4535&lt;&gt;"",'Tracker&amp;Invoice'!A4535&lt;&gt;"ITEM",'Tracker&amp;Invoice'!A4533="ITEM"),1,0)</f>
        <v>0</v>
      </c>
      <c r="C4487" t="str">
        <f>IF(B4487=1,'Tracker&amp;Invoice'!A4535,C4486)</f>
        <v>CR1-034</v>
      </c>
      <c r="D4487" t="str">
        <f>IF(LEFT(TRIM('Tracker&amp;Invoice'!B4535),9)="INVOICE #","INVOICE",IF(TRIM('Tracker&amp;Invoice'!B4535)="Overall Completion INVOICE","OVERALL",""))</f>
        <v>INVOICE</v>
      </c>
      <c r="E4487">
        <f>IF(D4487="INVOICE",VALUE(MID(TRIM('Tracker&amp;Invoice'!B4535),10,10)),"")</f>
        <v>27</v>
      </c>
      <c r="F4487">
        <f>IF(B4487=1,IFERROR(LOOKUP(2,1/('Tracker&amp;Invoice'!$H4535:$AC4535&lt;&gt;""),COLUMN('Tracker&amp;Invoice'!$H4535:$AC4535)),8),F4486)</f>
        <v>14</v>
      </c>
      <c r="G4487">
        <f>IF(D4487="OVERALL",IFERROR(LOOKUP(2,1/('Tracker&amp;Invoice'!$H4535:$AC4535&lt;&gt;""),COLUMN('Tracker&amp;Invoice'!$H4535:$AC4535)),8),G4488)</f>
        <v>15</v>
      </c>
      <c r="H4487">
        <f t="shared" si="140"/>
        <v>15</v>
      </c>
      <c r="I4487" s="29">
        <f>IF(D4487="INVOICE",SUM('Tracker&amp;Invoice'!$H4535:INDEX('Tracker&amp;Invoice'!$A4535:$AC4535,1,H4487)),0)</f>
        <v>24715.8</v>
      </c>
      <c r="J4487" s="29">
        <f>IF(D4487="OVERALL",SUM('Tracker&amp;Invoice'!$H4535:$AC4535),0)</f>
        <v>0</v>
      </c>
    </row>
    <row r="4488" spans="1:10">
      <c r="A4488" t="e">
        <f t="shared" si="141"/>
        <v>#REF!</v>
      </c>
      <c r="B4488">
        <f>IF(AND('Tracker&amp;Invoice'!A4536&lt;&gt;"",'Tracker&amp;Invoice'!A4536&lt;&gt;"ITEM",'Tracker&amp;Invoice'!A4534="ITEM"),1,0)</f>
        <v>0</v>
      </c>
      <c r="C4488" t="str">
        <f>IF(B4488=1,'Tracker&amp;Invoice'!A4536,C4487)</f>
        <v>CR1-034</v>
      </c>
      <c r="D4488" t="str">
        <f>IF(LEFT(TRIM('Tracker&amp;Invoice'!B4536),9)="INVOICE #","INVOICE",IF(TRIM('Tracker&amp;Invoice'!B4536)="Overall Completion INVOICE","OVERALL",""))</f>
        <v/>
      </c>
      <c r="E4488" t="str">
        <f>IF(D4488="INVOICE",VALUE(MID(TRIM('Tracker&amp;Invoice'!B4536),10,10)),"")</f>
        <v/>
      </c>
      <c r="F4488">
        <f>IF(B4488=1,IFERROR(LOOKUP(2,1/('Tracker&amp;Invoice'!$H4536:$AC4536&lt;&gt;""),COLUMN('Tracker&amp;Invoice'!$H4536:$AC4536)),8),F4487)</f>
        <v>14</v>
      </c>
      <c r="G4488">
        <f>IF(D4488="OVERALL",IFERROR(LOOKUP(2,1/('Tracker&amp;Invoice'!$H4536:$AC4536&lt;&gt;""),COLUMN('Tracker&amp;Invoice'!$H4536:$AC4536)),8),G4489)</f>
        <v>15</v>
      </c>
      <c r="H4488">
        <f t="shared" si="140"/>
        <v>15</v>
      </c>
      <c r="I4488" s="29">
        <f>IF(D4488="INVOICE",SUM('Tracker&amp;Invoice'!$H4536:INDEX('Tracker&amp;Invoice'!$A4536:$AC4536,1,H4488)),0)</f>
        <v>0</v>
      </c>
      <c r="J4488" s="29">
        <f>IF(D4488="OVERALL",SUM('Tracker&amp;Invoice'!$H4536:$AC4536),0)</f>
        <v>0</v>
      </c>
    </row>
    <row r="4489" spans="1:10">
      <c r="A4489" t="e">
        <f t="shared" si="141"/>
        <v>#REF!</v>
      </c>
      <c r="B4489">
        <f>IF(AND('Tracker&amp;Invoice'!A4537&lt;&gt;"",'Tracker&amp;Invoice'!A4537&lt;&gt;"ITEM",'Tracker&amp;Invoice'!A4535="ITEM"),1,0)</f>
        <v>0</v>
      </c>
      <c r="C4489" t="str">
        <f>IF(B4489=1,'Tracker&amp;Invoice'!A4537,C4488)</f>
        <v>CR1-034</v>
      </c>
      <c r="D4489" t="str">
        <f>IF(LEFT(TRIM('Tracker&amp;Invoice'!B4537),9)="INVOICE #","INVOICE",IF(TRIM('Tracker&amp;Invoice'!B4537)="Overall Completion INVOICE","OVERALL",""))</f>
        <v>INVOICE</v>
      </c>
      <c r="E4489">
        <f>IF(D4489="INVOICE",VALUE(MID(TRIM('Tracker&amp;Invoice'!B4537),10,10)),"")</f>
        <v>31</v>
      </c>
      <c r="F4489">
        <f>IF(B4489=1,IFERROR(LOOKUP(2,1/('Tracker&amp;Invoice'!$H4537:$AC4537&lt;&gt;""),COLUMN('Tracker&amp;Invoice'!$H4537:$AC4537)),8),F4488)</f>
        <v>14</v>
      </c>
      <c r="G4489">
        <f>IF(D4489="OVERALL",IFERROR(LOOKUP(2,1/('Tracker&amp;Invoice'!$H4537:$AC4537&lt;&gt;""),COLUMN('Tracker&amp;Invoice'!$H4537:$AC4537)),8),G4490)</f>
        <v>15</v>
      </c>
      <c r="H4489">
        <f t="shared" si="140"/>
        <v>15</v>
      </c>
      <c r="I4489" s="29">
        <f>IF(D4489="INVOICE",SUM('Tracker&amp;Invoice'!$H4537:INDEX('Tracker&amp;Invoice'!$A4537:$AC4537,1,H4489)),0)</f>
        <v>2746.2000000000003</v>
      </c>
      <c r="J4489" s="29">
        <f>IF(D4489="OVERALL",SUM('Tracker&amp;Invoice'!$H4537:$AC4537),0)</f>
        <v>0</v>
      </c>
    </row>
    <row r="4490" spans="1:10">
      <c r="A4490" t="e">
        <f t="shared" si="141"/>
        <v>#REF!</v>
      </c>
      <c r="B4490">
        <f>IF(AND('Tracker&amp;Invoice'!A4538&lt;&gt;"",'Tracker&amp;Invoice'!A4538&lt;&gt;"ITEM",'Tracker&amp;Invoice'!A4536="ITEM"),1,0)</f>
        <v>0</v>
      </c>
      <c r="C4490" t="str">
        <f>IF(B4490=1,'Tracker&amp;Invoice'!A4538,C4489)</f>
        <v>CR1-034</v>
      </c>
      <c r="D4490" t="str">
        <f>IF(LEFT(TRIM('Tracker&amp;Invoice'!B4538),9)="INVOICE #","INVOICE",IF(TRIM('Tracker&amp;Invoice'!B4538)="Overall Completion INVOICE","OVERALL",""))</f>
        <v/>
      </c>
      <c r="E4490" t="str">
        <f>IF(D4490="INVOICE",VALUE(MID(TRIM('Tracker&amp;Invoice'!B4538),10,10)),"")</f>
        <v/>
      </c>
      <c r="F4490">
        <f>IF(B4490=1,IFERROR(LOOKUP(2,1/('Tracker&amp;Invoice'!$H4538:$AC4538&lt;&gt;""),COLUMN('Tracker&amp;Invoice'!$H4538:$AC4538)),8),F4489)</f>
        <v>14</v>
      </c>
      <c r="G4490">
        <f>IF(D4490="OVERALL",IFERROR(LOOKUP(2,1/('Tracker&amp;Invoice'!$H4538:$AC4538&lt;&gt;""),COLUMN('Tracker&amp;Invoice'!$H4538:$AC4538)),8),G4491)</f>
        <v>15</v>
      </c>
      <c r="H4490">
        <f t="shared" si="140"/>
        <v>15</v>
      </c>
      <c r="I4490" s="29">
        <f>IF(D4490="INVOICE",SUM('Tracker&amp;Invoice'!$H4538:INDEX('Tracker&amp;Invoice'!$A4538:$AC4538,1,H4490)),0)</f>
        <v>0</v>
      </c>
      <c r="J4490" s="29">
        <f>IF(D4490="OVERALL",SUM('Tracker&amp;Invoice'!$H4538:$AC4538),0)</f>
        <v>0</v>
      </c>
    </row>
    <row r="4491" spans="1:10">
      <c r="A4491" t="e">
        <f t="shared" si="141"/>
        <v>#REF!</v>
      </c>
      <c r="B4491">
        <f>IF(AND('Tracker&amp;Invoice'!A4539&lt;&gt;"",'Tracker&amp;Invoice'!A4539&lt;&gt;"ITEM",'Tracker&amp;Invoice'!A4537="ITEM"),1,0)</f>
        <v>0</v>
      </c>
      <c r="C4491" t="str">
        <f>IF(B4491=1,'Tracker&amp;Invoice'!A4539,C4490)</f>
        <v>CR1-034</v>
      </c>
      <c r="D4491" t="str">
        <f>IF(LEFT(TRIM('Tracker&amp;Invoice'!B4539),9)="INVOICE #","INVOICE",IF(TRIM('Tracker&amp;Invoice'!B4539)="Overall Completion INVOICE","OVERALL",""))</f>
        <v>OVERALL</v>
      </c>
      <c r="E4491" t="str">
        <f>IF(D4491="INVOICE",VALUE(MID(TRIM('Tracker&amp;Invoice'!B4539),10,10)),"")</f>
        <v/>
      </c>
      <c r="F4491">
        <f>IF(B4491=1,IFERROR(LOOKUP(2,1/('Tracker&amp;Invoice'!$H4539:$AC4539&lt;&gt;""),COLUMN('Tracker&amp;Invoice'!$H4539:$AC4539)),8),F4490)</f>
        <v>14</v>
      </c>
      <c r="G4491">
        <f>IF(D4491="OVERALL",IFERROR(LOOKUP(2,1/('Tracker&amp;Invoice'!$H4539:$AC4539&lt;&gt;""),COLUMN('Tracker&amp;Invoice'!$H4539:$AC4539)),8),G4492)</f>
        <v>15</v>
      </c>
      <c r="H4491">
        <f t="shared" si="140"/>
        <v>15</v>
      </c>
      <c r="I4491" s="29">
        <f>IF(D4491="INVOICE",SUM('Tracker&amp;Invoice'!$H4539:INDEX('Tracker&amp;Invoice'!$A4539:$AC4539,1,H4491)),0)</f>
        <v>0</v>
      </c>
      <c r="J4491" s="29">
        <f>IF(D4491="OVERALL",SUM('Tracker&amp;Invoice'!$H4539:$AC4539),0)</f>
        <v>27462</v>
      </c>
    </row>
    <row r="4492" spans="1:10">
      <c r="A4492" t="e">
        <f t="shared" si="141"/>
        <v>#REF!</v>
      </c>
      <c r="B4492">
        <f>IF(AND('Tracker&amp;Invoice'!A4540&lt;&gt;"",'Tracker&amp;Invoice'!A4540&lt;&gt;"ITEM",'Tracker&amp;Invoice'!A4538="ITEM"),1,0)</f>
        <v>0</v>
      </c>
      <c r="C4492" t="str">
        <f>IF(B4492=1,'Tracker&amp;Invoice'!A4540,C4491)</f>
        <v>CR1-034</v>
      </c>
      <c r="D4492" t="str">
        <f>IF(LEFT(TRIM('Tracker&amp;Invoice'!B4540),9)="INVOICE #","INVOICE",IF(TRIM('Tracker&amp;Invoice'!B4540)="Overall Completion INVOICE","OVERALL",""))</f>
        <v/>
      </c>
      <c r="E4492" t="str">
        <f>IF(D4492="INVOICE",VALUE(MID(TRIM('Tracker&amp;Invoice'!B4540),10,10)),"")</f>
        <v/>
      </c>
      <c r="F4492">
        <f>IF(B4492=1,IFERROR(LOOKUP(2,1/('Tracker&amp;Invoice'!$H4540:$AC4540&lt;&gt;""),COLUMN('Tracker&amp;Invoice'!$H4540:$AC4540)),8),F4491)</f>
        <v>14</v>
      </c>
      <c r="G4492">
        <f>IF(D4492="OVERALL",IFERROR(LOOKUP(2,1/('Tracker&amp;Invoice'!$H4540:$AC4540&lt;&gt;""),COLUMN('Tracker&amp;Invoice'!$H4540:$AC4540)),8),G4493)</f>
        <v>13</v>
      </c>
      <c r="H4492">
        <f t="shared" si="140"/>
        <v>14</v>
      </c>
      <c r="I4492" s="29">
        <f>IF(D4492="INVOICE",SUM('Tracker&amp;Invoice'!$H4540:INDEX('Tracker&amp;Invoice'!$A4540:$AC4540,1,H4492)),0)</f>
        <v>0</v>
      </c>
      <c r="J4492" s="29">
        <f>IF(D4492="OVERALL",SUM('Tracker&amp;Invoice'!$H4540:$AC4540),0)</f>
        <v>0</v>
      </c>
    </row>
    <row r="4493" spans="1:10">
      <c r="A4493" t="e">
        <f t="shared" si="141"/>
        <v>#REF!</v>
      </c>
      <c r="B4493">
        <f>IF(AND('Tracker&amp;Invoice'!A4541&lt;&gt;"",'Tracker&amp;Invoice'!A4541&lt;&gt;"ITEM",'Tracker&amp;Invoice'!A4539="ITEM"),1,0)</f>
        <v>0</v>
      </c>
      <c r="C4493" t="str">
        <f>IF(B4493=1,'Tracker&amp;Invoice'!A4541,C4492)</f>
        <v>CR1-034</v>
      </c>
      <c r="D4493" t="str">
        <f>IF(LEFT(TRIM('Tracker&amp;Invoice'!B4541),9)="INVOICE #","INVOICE",IF(TRIM('Tracker&amp;Invoice'!B4541)="Overall Completion INVOICE","OVERALL",""))</f>
        <v/>
      </c>
      <c r="E4493" t="str">
        <f>IF(D4493="INVOICE",VALUE(MID(TRIM('Tracker&amp;Invoice'!B4541),10,10)),"")</f>
        <v/>
      </c>
      <c r="F4493">
        <f>IF(B4493=1,IFERROR(LOOKUP(2,1/('Tracker&amp;Invoice'!$H4541:$AC4541&lt;&gt;""),COLUMN('Tracker&amp;Invoice'!$H4541:$AC4541)),8),F4492)</f>
        <v>14</v>
      </c>
      <c r="G4493">
        <f>IF(D4493="OVERALL",IFERROR(LOOKUP(2,1/('Tracker&amp;Invoice'!$H4541:$AC4541&lt;&gt;""),COLUMN('Tracker&amp;Invoice'!$H4541:$AC4541)),8),G4494)</f>
        <v>13</v>
      </c>
      <c r="H4493">
        <f t="shared" si="140"/>
        <v>14</v>
      </c>
      <c r="I4493" s="29">
        <f>IF(D4493="INVOICE",SUM('Tracker&amp;Invoice'!$H4541:INDEX('Tracker&amp;Invoice'!$A4541:$AC4541,1,H4493)),0)</f>
        <v>0</v>
      </c>
      <c r="J4493" s="29">
        <f>IF(D4493="OVERALL",SUM('Tracker&amp;Invoice'!$H4541:$AC4541),0)</f>
        <v>0</v>
      </c>
    </row>
    <row r="4494" spans="1:10">
      <c r="A4494" t="e">
        <f t="shared" si="141"/>
        <v>#REF!</v>
      </c>
      <c r="B4494">
        <f>IF(AND('Tracker&amp;Invoice'!A4542&lt;&gt;"",'Tracker&amp;Invoice'!A4542&lt;&gt;"ITEM",'Tracker&amp;Invoice'!A4540="ITEM"),1,0)</f>
        <v>0</v>
      </c>
      <c r="C4494" t="str">
        <f>IF(B4494=1,'Tracker&amp;Invoice'!A4542,C4493)</f>
        <v>CR1-034</v>
      </c>
      <c r="D4494" t="str">
        <f>IF(LEFT(TRIM('Tracker&amp;Invoice'!B4542),9)="INVOICE #","INVOICE",IF(TRIM('Tracker&amp;Invoice'!B4542)="Overall Completion INVOICE","OVERALL",""))</f>
        <v/>
      </c>
      <c r="E4494" t="str">
        <f>IF(D4494="INVOICE",VALUE(MID(TRIM('Tracker&amp;Invoice'!B4542),10,10)),"")</f>
        <v/>
      </c>
      <c r="F4494">
        <f>IF(B4494=1,IFERROR(LOOKUP(2,1/('Tracker&amp;Invoice'!$H4542:$AC4542&lt;&gt;""),COLUMN('Tracker&amp;Invoice'!$H4542:$AC4542)),8),F4493)</f>
        <v>14</v>
      </c>
      <c r="G4494">
        <f>IF(D4494="OVERALL",IFERROR(LOOKUP(2,1/('Tracker&amp;Invoice'!$H4542:$AC4542&lt;&gt;""),COLUMN('Tracker&amp;Invoice'!$H4542:$AC4542)),8),G4495)</f>
        <v>13</v>
      </c>
      <c r="H4494">
        <f t="shared" si="140"/>
        <v>14</v>
      </c>
      <c r="I4494" s="29">
        <f>IF(D4494="INVOICE",SUM('Tracker&amp;Invoice'!$H4542:INDEX('Tracker&amp;Invoice'!$A4542:$AC4542,1,H4494)),0)</f>
        <v>0</v>
      </c>
      <c r="J4494" s="29">
        <f>IF(D4494="OVERALL",SUM('Tracker&amp;Invoice'!$H4542:$AC4542),0)</f>
        <v>0</v>
      </c>
    </row>
    <row r="4495" spans="1:10">
      <c r="A4495" t="e">
        <f t="shared" si="141"/>
        <v>#REF!</v>
      </c>
      <c r="B4495">
        <f>IF(AND('Tracker&amp;Invoice'!A4543&lt;&gt;"",'Tracker&amp;Invoice'!A4543&lt;&gt;"ITEM",'Tracker&amp;Invoice'!A4541="ITEM"),1,0)</f>
        <v>0</v>
      </c>
      <c r="C4495" t="str">
        <f>IF(B4495=1,'Tracker&amp;Invoice'!A4543,C4494)</f>
        <v>CR1-034</v>
      </c>
      <c r="D4495" t="str">
        <f>IF(LEFT(TRIM('Tracker&amp;Invoice'!B4543),9)="INVOICE #","INVOICE",IF(TRIM('Tracker&amp;Invoice'!B4543)="Overall Completion INVOICE","OVERALL",""))</f>
        <v/>
      </c>
      <c r="E4495" t="str">
        <f>IF(D4495="INVOICE",VALUE(MID(TRIM('Tracker&amp;Invoice'!B4543),10,10)),"")</f>
        <v/>
      </c>
      <c r="F4495">
        <f>IF(B4495=1,IFERROR(LOOKUP(2,1/('Tracker&amp;Invoice'!$H4543:$AC4543&lt;&gt;""),COLUMN('Tracker&amp;Invoice'!$H4543:$AC4543)),8),F4494)</f>
        <v>14</v>
      </c>
      <c r="G4495">
        <f>IF(D4495="OVERALL",IFERROR(LOOKUP(2,1/('Tracker&amp;Invoice'!$H4543:$AC4543&lt;&gt;""),COLUMN('Tracker&amp;Invoice'!$H4543:$AC4543)),8),G4496)</f>
        <v>13</v>
      </c>
      <c r="H4495">
        <f t="shared" si="140"/>
        <v>14</v>
      </c>
      <c r="I4495" s="29">
        <f>IF(D4495="INVOICE",SUM('Tracker&amp;Invoice'!$H4543:INDEX('Tracker&amp;Invoice'!$A4543:$AC4543,1,H4495)),0)</f>
        <v>0</v>
      </c>
      <c r="J4495" s="29">
        <f>IF(D4495="OVERALL",SUM('Tracker&amp;Invoice'!$H4543:$AC4543),0)</f>
        <v>0</v>
      </c>
    </row>
    <row r="4496" spans="1:10">
      <c r="A4496" t="e">
        <f t="shared" si="141"/>
        <v>#REF!</v>
      </c>
      <c r="B4496">
        <f>IF(AND('Tracker&amp;Invoice'!A4544&lt;&gt;"",'Tracker&amp;Invoice'!A4544&lt;&gt;"ITEM",'Tracker&amp;Invoice'!A4542="ITEM"),1,0)</f>
        <v>0</v>
      </c>
      <c r="C4496" t="str">
        <f>IF(B4496=1,'Tracker&amp;Invoice'!A4544,C4495)</f>
        <v>CR1-034</v>
      </c>
      <c r="D4496" t="str">
        <f>IF(LEFT(TRIM('Tracker&amp;Invoice'!B4544),9)="INVOICE #","INVOICE",IF(TRIM('Tracker&amp;Invoice'!B4544)="Overall Completion INVOICE","OVERALL",""))</f>
        <v/>
      </c>
      <c r="E4496" t="str">
        <f>IF(D4496="INVOICE",VALUE(MID(TRIM('Tracker&amp;Invoice'!B4544),10,10)),"")</f>
        <v/>
      </c>
      <c r="F4496">
        <f>IF(B4496=1,IFERROR(LOOKUP(2,1/('Tracker&amp;Invoice'!$H4544:$AC4544&lt;&gt;""),COLUMN('Tracker&amp;Invoice'!$H4544:$AC4544)),8),F4495)</f>
        <v>14</v>
      </c>
      <c r="G4496">
        <f>IF(D4496="OVERALL",IFERROR(LOOKUP(2,1/('Tracker&amp;Invoice'!$H4544:$AC4544&lt;&gt;""),COLUMN('Tracker&amp;Invoice'!$H4544:$AC4544)),8),G4497)</f>
        <v>13</v>
      </c>
      <c r="H4496">
        <f t="shared" si="140"/>
        <v>14</v>
      </c>
      <c r="I4496" s="29">
        <f>IF(D4496="INVOICE",SUM('Tracker&amp;Invoice'!$H4544:INDEX('Tracker&amp;Invoice'!$A4544:$AC4544,1,H4496)),0)</f>
        <v>0</v>
      </c>
      <c r="J4496" s="29">
        <f>IF(D4496="OVERALL",SUM('Tracker&amp;Invoice'!$H4544:$AC4544),0)</f>
        <v>0</v>
      </c>
    </row>
    <row r="4497" spans="1:10">
      <c r="A4497" t="e">
        <f t="shared" si="141"/>
        <v>#REF!</v>
      </c>
      <c r="B4497">
        <f>IF(AND('Tracker&amp;Invoice'!A4545&lt;&gt;"",'Tracker&amp;Invoice'!A4545&lt;&gt;"ITEM",'Tracker&amp;Invoice'!A4543="ITEM"),1,0)</f>
        <v>0</v>
      </c>
      <c r="C4497" t="str">
        <f>IF(B4497=1,'Tracker&amp;Invoice'!A4545,C4496)</f>
        <v>CR1-034</v>
      </c>
      <c r="D4497" t="str">
        <f>IF(LEFT(TRIM('Tracker&amp;Invoice'!B4545),9)="INVOICE #","INVOICE",IF(TRIM('Tracker&amp;Invoice'!B4545)="Overall Completion INVOICE","OVERALL",""))</f>
        <v/>
      </c>
      <c r="E4497" t="str">
        <f>IF(D4497="INVOICE",VALUE(MID(TRIM('Tracker&amp;Invoice'!B4545),10,10)),"")</f>
        <v/>
      </c>
      <c r="F4497">
        <f>IF(B4497=1,IFERROR(LOOKUP(2,1/('Tracker&amp;Invoice'!$H4545:$AC4545&lt;&gt;""),COLUMN('Tracker&amp;Invoice'!$H4545:$AC4545)),8),F4496)</f>
        <v>14</v>
      </c>
      <c r="G4497">
        <f>IF(D4497="OVERALL",IFERROR(LOOKUP(2,1/('Tracker&amp;Invoice'!$H4545:$AC4545&lt;&gt;""),COLUMN('Tracker&amp;Invoice'!$H4545:$AC4545)),8),G4498)</f>
        <v>13</v>
      </c>
      <c r="H4497">
        <f t="shared" si="140"/>
        <v>14</v>
      </c>
      <c r="I4497" s="29">
        <f>IF(D4497="INVOICE",SUM('Tracker&amp;Invoice'!$H4545:INDEX('Tracker&amp;Invoice'!$A4545:$AC4545,1,H4497)),0)</f>
        <v>0</v>
      </c>
      <c r="J4497" s="29">
        <f>IF(D4497="OVERALL",SUM('Tracker&amp;Invoice'!$H4545:$AC4545),0)</f>
        <v>0</v>
      </c>
    </row>
    <row r="4498" spans="1:10">
      <c r="A4498" t="e">
        <f t="shared" si="141"/>
        <v>#REF!</v>
      </c>
      <c r="B4498">
        <f>IF(AND('Tracker&amp;Invoice'!A4546&lt;&gt;"",'Tracker&amp;Invoice'!A4546&lt;&gt;"ITEM",'Tracker&amp;Invoice'!A4544="ITEM"),1,0)</f>
        <v>0</v>
      </c>
      <c r="C4498" t="str">
        <f>IF(B4498=1,'Tracker&amp;Invoice'!A4546,C4497)</f>
        <v>CR1-034</v>
      </c>
      <c r="D4498" t="str">
        <f>IF(LEFT(TRIM('Tracker&amp;Invoice'!B4546),9)="INVOICE #","INVOICE",IF(TRIM('Tracker&amp;Invoice'!B4546)="Overall Completion INVOICE","OVERALL",""))</f>
        <v/>
      </c>
      <c r="E4498" t="str">
        <f>IF(D4498="INVOICE",VALUE(MID(TRIM('Tracker&amp;Invoice'!B4546),10,10)),"")</f>
        <v/>
      </c>
      <c r="F4498">
        <f>IF(B4498=1,IFERROR(LOOKUP(2,1/('Tracker&amp;Invoice'!$H4546:$AC4546&lt;&gt;""),COLUMN('Tracker&amp;Invoice'!$H4546:$AC4546)),8),F4497)</f>
        <v>14</v>
      </c>
      <c r="G4498">
        <f>IF(D4498="OVERALL",IFERROR(LOOKUP(2,1/('Tracker&amp;Invoice'!$H4546:$AC4546&lt;&gt;""),COLUMN('Tracker&amp;Invoice'!$H4546:$AC4546)),8),G4499)</f>
        <v>13</v>
      </c>
      <c r="H4498">
        <f t="shared" si="140"/>
        <v>14</v>
      </c>
      <c r="I4498" s="29">
        <f>IF(D4498="INVOICE",SUM('Tracker&amp;Invoice'!$H4546:INDEX('Tracker&amp;Invoice'!$A4546:$AC4546,1,H4498)),0)</f>
        <v>0</v>
      </c>
      <c r="J4498" s="29">
        <f>IF(D4498="OVERALL",SUM('Tracker&amp;Invoice'!$H4546:$AC4546),0)</f>
        <v>0</v>
      </c>
    </row>
    <row r="4499" spans="1:10">
      <c r="A4499" t="e">
        <f t="shared" si="141"/>
        <v>#REF!</v>
      </c>
      <c r="B4499">
        <f>IF(AND('Tracker&amp;Invoice'!A4547&lt;&gt;"",'Tracker&amp;Invoice'!A4547&lt;&gt;"ITEM",'Tracker&amp;Invoice'!A4545="ITEM"),1,0)</f>
        <v>0</v>
      </c>
      <c r="C4499" t="str">
        <f>IF(B4499=1,'Tracker&amp;Invoice'!A4547,C4498)</f>
        <v>CR1-034</v>
      </c>
      <c r="D4499" t="str">
        <f>IF(LEFT(TRIM('Tracker&amp;Invoice'!B4547),9)="INVOICE #","INVOICE",IF(TRIM('Tracker&amp;Invoice'!B4547)="Overall Completion INVOICE","OVERALL",""))</f>
        <v/>
      </c>
      <c r="E4499" t="str">
        <f>IF(D4499="INVOICE",VALUE(MID(TRIM('Tracker&amp;Invoice'!B4547),10,10)),"")</f>
        <v/>
      </c>
      <c r="F4499">
        <f>IF(B4499=1,IFERROR(LOOKUP(2,1/('Tracker&amp;Invoice'!$H4547:$AC4547&lt;&gt;""),COLUMN('Tracker&amp;Invoice'!$H4547:$AC4547)),8),F4498)</f>
        <v>14</v>
      </c>
      <c r="G4499">
        <f>IF(D4499="OVERALL",IFERROR(LOOKUP(2,1/('Tracker&amp;Invoice'!$H4547:$AC4547&lt;&gt;""),COLUMN('Tracker&amp;Invoice'!$H4547:$AC4547)),8),G4500)</f>
        <v>13</v>
      </c>
      <c r="H4499">
        <f t="shared" si="140"/>
        <v>14</v>
      </c>
      <c r="I4499" s="29">
        <f>IF(D4499="INVOICE",SUM('Tracker&amp;Invoice'!$H4547:INDEX('Tracker&amp;Invoice'!$A4547:$AC4547,1,H4499)),0)</f>
        <v>0</v>
      </c>
      <c r="J4499" s="29">
        <f>IF(D4499="OVERALL",SUM('Tracker&amp;Invoice'!$H4547:$AC4547),0)</f>
        <v>0</v>
      </c>
    </row>
    <row r="4500" spans="1:10">
      <c r="A4500" t="e">
        <f t="shared" si="141"/>
        <v>#REF!</v>
      </c>
      <c r="B4500">
        <f>IF(AND('Tracker&amp;Invoice'!A4548&lt;&gt;"",'Tracker&amp;Invoice'!A4548&lt;&gt;"ITEM",'Tracker&amp;Invoice'!A4546="ITEM"),1,0)</f>
        <v>1</v>
      </c>
      <c r="C4500" t="str">
        <f>IF(B4500=1,'Tracker&amp;Invoice'!A4548,C4499)</f>
        <v>CR1-035</v>
      </c>
      <c r="D4500" t="str">
        <f>IF(LEFT(TRIM('Tracker&amp;Invoice'!B4548),9)="INVOICE #","INVOICE",IF(TRIM('Tracker&amp;Invoice'!B4548)="Overall Completion INVOICE","OVERALL",""))</f>
        <v/>
      </c>
      <c r="E4500" t="str">
        <f>IF(D4500="INVOICE",VALUE(MID(TRIM('Tracker&amp;Invoice'!B4548),10,10)),"")</f>
        <v/>
      </c>
      <c r="F4500">
        <f>IF(B4500=1,IFERROR(LOOKUP(2,1/('Tracker&amp;Invoice'!$H4548:$AC4548&lt;&gt;""),COLUMN('Tracker&amp;Invoice'!$H4548:$AC4548)),8),F4499)</f>
        <v>12</v>
      </c>
      <c r="G4500">
        <f>IF(D4500="OVERALL",IFERROR(LOOKUP(2,1/('Tracker&amp;Invoice'!$H4548:$AC4548&lt;&gt;""),COLUMN('Tracker&amp;Invoice'!$H4548:$AC4548)),8),G4501)</f>
        <v>13</v>
      </c>
      <c r="H4500">
        <f t="shared" si="140"/>
        <v>13</v>
      </c>
      <c r="I4500" s="29">
        <f>IF(D4500="INVOICE",SUM('Tracker&amp;Invoice'!$H4548:INDEX('Tracker&amp;Invoice'!$A4548:$AC4548,1,H4500)),0)</f>
        <v>0</v>
      </c>
      <c r="J4500" s="29">
        <f>IF(D4500="OVERALL",SUM('Tracker&amp;Invoice'!$H4548:$AC4548),0)</f>
        <v>0</v>
      </c>
    </row>
    <row r="4501" spans="1:10">
      <c r="A4501" t="e">
        <f t="shared" si="141"/>
        <v>#REF!</v>
      </c>
      <c r="B4501">
        <f>IF(AND('Tracker&amp;Invoice'!A4549&lt;&gt;"",'Tracker&amp;Invoice'!A4549&lt;&gt;"ITEM",'Tracker&amp;Invoice'!A4547="ITEM"),1,0)</f>
        <v>0</v>
      </c>
      <c r="C4501" t="str">
        <f>IF(B4501=1,'Tracker&amp;Invoice'!A4549,C4500)</f>
        <v>CR1-035</v>
      </c>
      <c r="D4501" t="str">
        <f>IF(LEFT(TRIM('Tracker&amp;Invoice'!B4549),9)="INVOICE #","INVOICE",IF(TRIM('Tracker&amp;Invoice'!B4549)="Overall Completion INVOICE","OVERALL",""))</f>
        <v/>
      </c>
      <c r="E4501" t="str">
        <f>IF(D4501="INVOICE",VALUE(MID(TRIM('Tracker&amp;Invoice'!B4549),10,10)),"")</f>
        <v/>
      </c>
      <c r="F4501">
        <f>IF(B4501=1,IFERROR(LOOKUP(2,1/('Tracker&amp;Invoice'!$H4549:$AC4549&lt;&gt;""),COLUMN('Tracker&amp;Invoice'!$H4549:$AC4549)),8),F4500)</f>
        <v>12</v>
      </c>
      <c r="G4501">
        <f>IF(D4501="OVERALL",IFERROR(LOOKUP(2,1/('Tracker&amp;Invoice'!$H4549:$AC4549&lt;&gt;""),COLUMN('Tracker&amp;Invoice'!$H4549:$AC4549)),8),G4502)</f>
        <v>13</v>
      </c>
      <c r="H4501">
        <f t="shared" si="140"/>
        <v>13</v>
      </c>
      <c r="I4501" s="29">
        <f>IF(D4501="INVOICE",SUM('Tracker&amp;Invoice'!$H4549:INDEX('Tracker&amp;Invoice'!$A4549:$AC4549,1,H4501)),0)</f>
        <v>0</v>
      </c>
      <c r="J4501" s="29">
        <f>IF(D4501="OVERALL",SUM('Tracker&amp;Invoice'!$H4549:$AC4549),0)</f>
        <v>0</v>
      </c>
    </row>
    <row r="4502" spans="1:10">
      <c r="A4502" t="e">
        <f t="shared" si="141"/>
        <v>#REF!</v>
      </c>
      <c r="B4502">
        <f>IF(AND('Tracker&amp;Invoice'!A4550&lt;&gt;"",'Tracker&amp;Invoice'!A4550&lt;&gt;"ITEM",'Tracker&amp;Invoice'!A4548="ITEM"),1,0)</f>
        <v>0</v>
      </c>
      <c r="C4502" t="str">
        <f>IF(B4502=1,'Tracker&amp;Invoice'!A4550,C4501)</f>
        <v>CR1-035</v>
      </c>
      <c r="D4502" t="str">
        <f>IF(LEFT(TRIM('Tracker&amp;Invoice'!B4550),9)="INVOICE #","INVOICE",IF(TRIM('Tracker&amp;Invoice'!B4550)="Overall Completion INVOICE","OVERALL",""))</f>
        <v/>
      </c>
      <c r="E4502" t="str">
        <f>IF(D4502="INVOICE",VALUE(MID(TRIM('Tracker&amp;Invoice'!B4550),10,10)),"")</f>
        <v/>
      </c>
      <c r="F4502">
        <f>IF(B4502=1,IFERROR(LOOKUP(2,1/('Tracker&amp;Invoice'!$H4550:$AC4550&lt;&gt;""),COLUMN('Tracker&amp;Invoice'!$H4550:$AC4550)),8),F4501)</f>
        <v>12</v>
      </c>
      <c r="G4502">
        <f>IF(D4502="OVERALL",IFERROR(LOOKUP(2,1/('Tracker&amp;Invoice'!$H4550:$AC4550&lt;&gt;""),COLUMN('Tracker&amp;Invoice'!$H4550:$AC4550)),8),G4503)</f>
        <v>13</v>
      </c>
      <c r="H4502">
        <f t="shared" si="140"/>
        <v>13</v>
      </c>
      <c r="I4502" s="29">
        <f>IF(D4502="INVOICE",SUM('Tracker&amp;Invoice'!$H4550:INDEX('Tracker&amp;Invoice'!$A4550:$AC4550,1,H4502)),0)</f>
        <v>0</v>
      </c>
      <c r="J4502" s="29">
        <f>IF(D4502="OVERALL",SUM('Tracker&amp;Invoice'!$H4550:$AC4550),0)</f>
        <v>0</v>
      </c>
    </row>
    <row r="4503" spans="1:10">
      <c r="A4503" t="e">
        <f t="shared" si="141"/>
        <v>#REF!</v>
      </c>
      <c r="B4503">
        <f>IF(AND('Tracker&amp;Invoice'!A4551&lt;&gt;"",'Tracker&amp;Invoice'!A4551&lt;&gt;"ITEM",'Tracker&amp;Invoice'!A4549="ITEM"),1,0)</f>
        <v>0</v>
      </c>
      <c r="C4503" t="str">
        <f>IF(B4503=1,'Tracker&amp;Invoice'!A4551,C4502)</f>
        <v>CR1-035</v>
      </c>
      <c r="D4503" t="str">
        <f>IF(LEFT(TRIM('Tracker&amp;Invoice'!B4551),9)="INVOICE #","INVOICE",IF(TRIM('Tracker&amp;Invoice'!B4551)="Overall Completion INVOICE","OVERALL",""))</f>
        <v>INVOICE</v>
      </c>
      <c r="E4503">
        <f>IF(D4503="INVOICE",VALUE(MID(TRIM('Tracker&amp;Invoice'!B4551),10,10)),"")</f>
        <v>27</v>
      </c>
      <c r="F4503">
        <f>IF(B4503=1,IFERROR(LOOKUP(2,1/('Tracker&amp;Invoice'!$H4551:$AC4551&lt;&gt;""),COLUMN('Tracker&amp;Invoice'!$H4551:$AC4551)),8),F4502)</f>
        <v>12</v>
      </c>
      <c r="G4503">
        <f>IF(D4503="OVERALL",IFERROR(LOOKUP(2,1/('Tracker&amp;Invoice'!$H4551:$AC4551&lt;&gt;""),COLUMN('Tracker&amp;Invoice'!$H4551:$AC4551)),8),G4504)</f>
        <v>13</v>
      </c>
      <c r="H4503">
        <f t="shared" si="140"/>
        <v>13</v>
      </c>
      <c r="I4503" s="29">
        <f>IF(D4503="INVOICE",SUM('Tracker&amp;Invoice'!$H4551:INDEX('Tracker&amp;Invoice'!$A4551:$AC4551,1,H4503)),0)</f>
        <v>37072.799999999996</v>
      </c>
      <c r="J4503" s="29">
        <f>IF(D4503="OVERALL",SUM('Tracker&amp;Invoice'!$H4551:$AC4551),0)</f>
        <v>0</v>
      </c>
    </row>
    <row r="4504" spans="1:10">
      <c r="A4504" t="e">
        <f t="shared" si="141"/>
        <v>#REF!</v>
      </c>
      <c r="B4504">
        <f>IF(AND('Tracker&amp;Invoice'!A4552&lt;&gt;"",'Tracker&amp;Invoice'!A4552&lt;&gt;"ITEM",'Tracker&amp;Invoice'!A4550="ITEM"),1,0)</f>
        <v>0</v>
      </c>
      <c r="C4504" t="str">
        <f>IF(B4504=1,'Tracker&amp;Invoice'!A4552,C4503)</f>
        <v>CR1-035</v>
      </c>
      <c r="D4504" t="str">
        <f>IF(LEFT(TRIM('Tracker&amp;Invoice'!B4552),9)="INVOICE #","INVOICE",IF(TRIM('Tracker&amp;Invoice'!B4552)="Overall Completion INVOICE","OVERALL",""))</f>
        <v/>
      </c>
      <c r="E4504" t="str">
        <f>IF(D4504="INVOICE",VALUE(MID(TRIM('Tracker&amp;Invoice'!B4552),10,10)),"")</f>
        <v/>
      </c>
      <c r="F4504">
        <f>IF(B4504=1,IFERROR(LOOKUP(2,1/('Tracker&amp;Invoice'!$H4552:$AC4552&lt;&gt;""),COLUMN('Tracker&amp;Invoice'!$H4552:$AC4552)),8),F4503)</f>
        <v>12</v>
      </c>
      <c r="G4504">
        <f>IF(D4504="OVERALL",IFERROR(LOOKUP(2,1/('Tracker&amp;Invoice'!$H4552:$AC4552&lt;&gt;""),COLUMN('Tracker&amp;Invoice'!$H4552:$AC4552)),8),G4505)</f>
        <v>13</v>
      </c>
      <c r="H4504">
        <f t="shared" si="140"/>
        <v>13</v>
      </c>
      <c r="I4504" s="29">
        <f>IF(D4504="INVOICE",SUM('Tracker&amp;Invoice'!$H4552:INDEX('Tracker&amp;Invoice'!$A4552:$AC4552,1,H4504)),0)</f>
        <v>0</v>
      </c>
      <c r="J4504" s="29">
        <f>IF(D4504="OVERALL",SUM('Tracker&amp;Invoice'!$H4552:$AC4552),0)</f>
        <v>0</v>
      </c>
    </row>
    <row r="4505" spans="1:10">
      <c r="A4505" t="e">
        <f t="shared" si="141"/>
        <v>#REF!</v>
      </c>
      <c r="B4505">
        <f>IF(AND('Tracker&amp;Invoice'!A4553&lt;&gt;"",'Tracker&amp;Invoice'!A4553&lt;&gt;"ITEM",'Tracker&amp;Invoice'!A4551="ITEM"),1,0)</f>
        <v>0</v>
      </c>
      <c r="C4505" t="str">
        <f>IF(B4505=1,'Tracker&amp;Invoice'!A4553,C4504)</f>
        <v>CR1-035</v>
      </c>
      <c r="D4505" t="str">
        <f>IF(LEFT(TRIM('Tracker&amp;Invoice'!B4553),9)="INVOICE #","INVOICE",IF(TRIM('Tracker&amp;Invoice'!B4553)="Overall Completion INVOICE","OVERALL",""))</f>
        <v>INVOICE</v>
      </c>
      <c r="E4505">
        <f>IF(D4505="INVOICE",VALUE(MID(TRIM('Tracker&amp;Invoice'!B4553),10,10)),"")</f>
        <v>31</v>
      </c>
      <c r="F4505">
        <f>IF(B4505=1,IFERROR(LOOKUP(2,1/('Tracker&amp;Invoice'!$H4553:$AC4553&lt;&gt;""),COLUMN('Tracker&amp;Invoice'!$H4553:$AC4553)),8),F4504)</f>
        <v>12</v>
      </c>
      <c r="G4505">
        <f>IF(D4505="OVERALL",IFERROR(LOOKUP(2,1/('Tracker&amp;Invoice'!$H4553:$AC4553&lt;&gt;""),COLUMN('Tracker&amp;Invoice'!$H4553:$AC4553)),8),G4506)</f>
        <v>13</v>
      </c>
      <c r="H4505">
        <f t="shared" si="140"/>
        <v>13</v>
      </c>
      <c r="I4505" s="29">
        <f>IF(D4505="INVOICE",SUM('Tracker&amp;Invoice'!$H4553:INDEX('Tracker&amp;Invoice'!$A4553:$AC4553,1,H4505)),0)</f>
        <v>4119.2</v>
      </c>
      <c r="J4505" s="29">
        <f>IF(D4505="OVERALL",SUM('Tracker&amp;Invoice'!$H4553:$AC4553),0)</f>
        <v>0</v>
      </c>
    </row>
    <row r="4506" spans="1:10">
      <c r="A4506" t="e">
        <f t="shared" si="141"/>
        <v>#REF!</v>
      </c>
      <c r="B4506">
        <f>IF(AND('Tracker&amp;Invoice'!A4554&lt;&gt;"",'Tracker&amp;Invoice'!A4554&lt;&gt;"ITEM",'Tracker&amp;Invoice'!A4552="ITEM"),1,0)</f>
        <v>0</v>
      </c>
      <c r="C4506" t="str">
        <f>IF(B4506=1,'Tracker&amp;Invoice'!A4554,C4505)</f>
        <v>CR1-035</v>
      </c>
      <c r="D4506" t="str">
        <f>IF(LEFT(TRIM('Tracker&amp;Invoice'!B4554),9)="INVOICE #","INVOICE",IF(TRIM('Tracker&amp;Invoice'!B4554)="Overall Completion INVOICE","OVERALL",""))</f>
        <v/>
      </c>
      <c r="E4506" t="str">
        <f>IF(D4506="INVOICE",VALUE(MID(TRIM('Tracker&amp;Invoice'!B4554),10,10)),"")</f>
        <v/>
      </c>
      <c r="F4506">
        <f>IF(B4506=1,IFERROR(LOOKUP(2,1/('Tracker&amp;Invoice'!$H4554:$AC4554&lt;&gt;""),COLUMN('Tracker&amp;Invoice'!$H4554:$AC4554)),8),F4505)</f>
        <v>12</v>
      </c>
      <c r="G4506">
        <f>IF(D4506="OVERALL",IFERROR(LOOKUP(2,1/('Tracker&amp;Invoice'!$H4554:$AC4554&lt;&gt;""),COLUMN('Tracker&amp;Invoice'!$H4554:$AC4554)),8),G4507)</f>
        <v>13</v>
      </c>
      <c r="H4506">
        <f t="shared" si="140"/>
        <v>13</v>
      </c>
      <c r="I4506" s="29">
        <f>IF(D4506="INVOICE",SUM('Tracker&amp;Invoice'!$H4554:INDEX('Tracker&amp;Invoice'!$A4554:$AC4554,1,H4506)),0)</f>
        <v>0</v>
      </c>
      <c r="J4506" s="29">
        <f>IF(D4506="OVERALL",SUM('Tracker&amp;Invoice'!$H4554:$AC4554),0)</f>
        <v>0</v>
      </c>
    </row>
    <row r="4507" spans="1:10">
      <c r="A4507" t="e">
        <f t="shared" si="141"/>
        <v>#REF!</v>
      </c>
      <c r="B4507">
        <f>IF(AND('Tracker&amp;Invoice'!A4555&lt;&gt;"",'Tracker&amp;Invoice'!A4555&lt;&gt;"ITEM",'Tracker&amp;Invoice'!A4553="ITEM"),1,0)</f>
        <v>0</v>
      </c>
      <c r="C4507" t="str">
        <f>IF(B4507=1,'Tracker&amp;Invoice'!A4555,C4506)</f>
        <v>CR1-035</v>
      </c>
      <c r="D4507" t="str">
        <f>IF(LEFT(TRIM('Tracker&amp;Invoice'!B4555),9)="INVOICE #","INVOICE",IF(TRIM('Tracker&amp;Invoice'!B4555)="Overall Completion INVOICE","OVERALL",""))</f>
        <v>OVERALL</v>
      </c>
      <c r="E4507" t="str">
        <f>IF(D4507="INVOICE",VALUE(MID(TRIM('Tracker&amp;Invoice'!B4555),10,10)),"")</f>
        <v/>
      </c>
      <c r="F4507">
        <f>IF(B4507=1,IFERROR(LOOKUP(2,1/('Tracker&amp;Invoice'!$H4555:$AC4555&lt;&gt;""),COLUMN('Tracker&amp;Invoice'!$H4555:$AC4555)),8),F4506)</f>
        <v>12</v>
      </c>
      <c r="G4507">
        <f>IF(D4507="OVERALL",IFERROR(LOOKUP(2,1/('Tracker&amp;Invoice'!$H4555:$AC4555&lt;&gt;""),COLUMN('Tracker&amp;Invoice'!$H4555:$AC4555)),8),G4508)</f>
        <v>13</v>
      </c>
      <c r="H4507">
        <f t="shared" si="140"/>
        <v>13</v>
      </c>
      <c r="I4507" s="29">
        <f>IF(D4507="INVOICE",SUM('Tracker&amp;Invoice'!$H4555:INDEX('Tracker&amp;Invoice'!$A4555:$AC4555,1,H4507)),0)</f>
        <v>0</v>
      </c>
      <c r="J4507" s="29">
        <f>IF(D4507="OVERALL",SUM('Tracker&amp;Invoice'!$H4555:$AC4555),0)</f>
        <v>41191.999999999993</v>
      </c>
    </row>
    <row r="4508" spans="1:10">
      <c r="A4508" t="e">
        <f t="shared" si="141"/>
        <v>#REF!</v>
      </c>
      <c r="B4508">
        <f>IF(AND('Tracker&amp;Invoice'!A4556&lt;&gt;"",'Tracker&amp;Invoice'!A4556&lt;&gt;"ITEM",'Tracker&amp;Invoice'!A4554="ITEM"),1,0)</f>
        <v>0</v>
      </c>
      <c r="C4508" t="str">
        <f>IF(B4508=1,'Tracker&amp;Invoice'!A4556,C4507)</f>
        <v>CR1-035</v>
      </c>
      <c r="D4508" t="str">
        <f>IF(LEFT(TRIM('Tracker&amp;Invoice'!B4556),9)="INVOICE #","INVOICE",IF(TRIM('Tracker&amp;Invoice'!B4556)="Overall Completion INVOICE","OVERALL",""))</f>
        <v/>
      </c>
      <c r="E4508" t="str">
        <f>IF(D4508="INVOICE",VALUE(MID(TRIM('Tracker&amp;Invoice'!B4556),10,10)),"")</f>
        <v/>
      </c>
      <c r="F4508">
        <f>IF(B4508=1,IFERROR(LOOKUP(2,1/('Tracker&amp;Invoice'!$H4556:$AC4556&lt;&gt;""),COLUMN('Tracker&amp;Invoice'!$H4556:$AC4556)),8),F4507)</f>
        <v>12</v>
      </c>
      <c r="G4508">
        <f>IF(D4508="OVERALL",IFERROR(LOOKUP(2,1/('Tracker&amp;Invoice'!$H4556:$AC4556&lt;&gt;""),COLUMN('Tracker&amp;Invoice'!$H4556:$AC4556)),8),G4509)</f>
        <v>13</v>
      </c>
      <c r="H4508">
        <f t="shared" si="140"/>
        <v>13</v>
      </c>
      <c r="I4508" s="29">
        <f>IF(D4508="INVOICE",SUM('Tracker&amp;Invoice'!$H4556:INDEX('Tracker&amp;Invoice'!$A4556:$AC4556,1,H4508)),0)</f>
        <v>0</v>
      </c>
      <c r="J4508" s="29">
        <f>IF(D4508="OVERALL",SUM('Tracker&amp;Invoice'!$H4556:$AC4556),0)</f>
        <v>0</v>
      </c>
    </row>
    <row r="4509" spans="1:10">
      <c r="A4509" t="e">
        <f t="shared" si="141"/>
        <v>#REF!</v>
      </c>
      <c r="B4509">
        <f>IF(AND('Tracker&amp;Invoice'!A4557&lt;&gt;"",'Tracker&amp;Invoice'!A4557&lt;&gt;"ITEM",'Tracker&amp;Invoice'!A4555="ITEM"),1,0)</f>
        <v>0</v>
      </c>
      <c r="C4509" t="str">
        <f>IF(B4509=1,'Tracker&amp;Invoice'!A4557,C4508)</f>
        <v>CR1-035</v>
      </c>
      <c r="D4509" t="str">
        <f>IF(LEFT(TRIM('Tracker&amp;Invoice'!B4557),9)="INVOICE #","INVOICE",IF(TRIM('Tracker&amp;Invoice'!B4557)="Overall Completion INVOICE","OVERALL",""))</f>
        <v/>
      </c>
      <c r="E4509" t="str">
        <f>IF(D4509="INVOICE",VALUE(MID(TRIM('Tracker&amp;Invoice'!B4557),10,10)),"")</f>
        <v/>
      </c>
      <c r="F4509">
        <f>IF(B4509=1,IFERROR(LOOKUP(2,1/('Tracker&amp;Invoice'!$H4557:$AC4557&lt;&gt;""),COLUMN('Tracker&amp;Invoice'!$H4557:$AC4557)),8),F4508)</f>
        <v>12</v>
      </c>
      <c r="G4509">
        <f>IF(D4509="OVERALL",IFERROR(LOOKUP(2,1/('Tracker&amp;Invoice'!$H4557:$AC4557&lt;&gt;""),COLUMN('Tracker&amp;Invoice'!$H4557:$AC4557)),8),G4510)</f>
        <v>13</v>
      </c>
      <c r="H4509">
        <f t="shared" si="140"/>
        <v>13</v>
      </c>
      <c r="I4509" s="29">
        <f>IF(D4509="INVOICE",SUM('Tracker&amp;Invoice'!$H4557:INDEX('Tracker&amp;Invoice'!$A4557:$AC4557,1,H4509)),0)</f>
        <v>0</v>
      </c>
      <c r="J4509" s="29">
        <f>IF(D4509="OVERALL",SUM('Tracker&amp;Invoice'!$H4557:$AC4557),0)</f>
        <v>0</v>
      </c>
    </row>
    <row r="4510" spans="1:10">
      <c r="A4510" t="e">
        <f t="shared" si="141"/>
        <v>#REF!</v>
      </c>
      <c r="B4510">
        <f>IF(AND('Tracker&amp;Invoice'!A4558&lt;&gt;"",'Tracker&amp;Invoice'!A4558&lt;&gt;"ITEM",'Tracker&amp;Invoice'!A4556="ITEM"),1,0)</f>
        <v>0</v>
      </c>
      <c r="C4510" t="str">
        <f>IF(B4510=1,'Tracker&amp;Invoice'!A4558,C4509)</f>
        <v>CR1-035</v>
      </c>
      <c r="D4510" t="str">
        <f>IF(LEFT(TRIM('Tracker&amp;Invoice'!B4558),9)="INVOICE #","INVOICE",IF(TRIM('Tracker&amp;Invoice'!B4558)="Overall Completion INVOICE","OVERALL",""))</f>
        <v/>
      </c>
      <c r="E4510" t="str">
        <f>IF(D4510="INVOICE",VALUE(MID(TRIM('Tracker&amp;Invoice'!B4558),10,10)),"")</f>
        <v/>
      </c>
      <c r="F4510">
        <f>IF(B4510=1,IFERROR(LOOKUP(2,1/('Tracker&amp;Invoice'!$H4558:$AC4558&lt;&gt;""),COLUMN('Tracker&amp;Invoice'!$H4558:$AC4558)),8),F4509)</f>
        <v>12</v>
      </c>
      <c r="G4510">
        <f>IF(D4510="OVERALL",IFERROR(LOOKUP(2,1/('Tracker&amp;Invoice'!$H4558:$AC4558&lt;&gt;""),COLUMN('Tracker&amp;Invoice'!$H4558:$AC4558)),8),G4511)</f>
        <v>13</v>
      </c>
      <c r="H4510">
        <f t="shared" si="140"/>
        <v>13</v>
      </c>
      <c r="I4510" s="29">
        <f>IF(D4510="INVOICE",SUM('Tracker&amp;Invoice'!$H4558:INDEX('Tracker&amp;Invoice'!$A4558:$AC4558,1,H4510)),0)</f>
        <v>0</v>
      </c>
      <c r="J4510" s="29">
        <f>IF(D4510="OVERALL",SUM('Tracker&amp;Invoice'!$H4558:$AC4558),0)</f>
        <v>0</v>
      </c>
    </row>
    <row r="4511" spans="1:10">
      <c r="A4511" t="e">
        <f t="shared" si="141"/>
        <v>#REF!</v>
      </c>
      <c r="B4511">
        <f>IF(AND('Tracker&amp;Invoice'!A4559&lt;&gt;"",'Tracker&amp;Invoice'!A4559&lt;&gt;"ITEM",'Tracker&amp;Invoice'!A4557="ITEM"),1,0)</f>
        <v>0</v>
      </c>
      <c r="C4511" t="str">
        <f>IF(B4511=1,'Tracker&amp;Invoice'!A4559,C4510)</f>
        <v>CR1-035</v>
      </c>
      <c r="D4511" t="str">
        <f>IF(LEFT(TRIM('Tracker&amp;Invoice'!B4559),9)="INVOICE #","INVOICE",IF(TRIM('Tracker&amp;Invoice'!B4559)="Overall Completion INVOICE","OVERALL",""))</f>
        <v/>
      </c>
      <c r="E4511" t="str">
        <f>IF(D4511="INVOICE",VALUE(MID(TRIM('Tracker&amp;Invoice'!B4559),10,10)),"")</f>
        <v/>
      </c>
      <c r="F4511">
        <f>IF(B4511=1,IFERROR(LOOKUP(2,1/('Tracker&amp;Invoice'!$H4559:$AC4559&lt;&gt;""),COLUMN('Tracker&amp;Invoice'!$H4559:$AC4559)),8),F4510)</f>
        <v>12</v>
      </c>
      <c r="G4511">
        <f>IF(D4511="OVERALL",IFERROR(LOOKUP(2,1/('Tracker&amp;Invoice'!$H4559:$AC4559&lt;&gt;""),COLUMN('Tracker&amp;Invoice'!$H4559:$AC4559)),8),G4512)</f>
        <v>13</v>
      </c>
      <c r="H4511">
        <f t="shared" si="140"/>
        <v>13</v>
      </c>
      <c r="I4511" s="29">
        <f>IF(D4511="INVOICE",SUM('Tracker&amp;Invoice'!$H4559:INDEX('Tracker&amp;Invoice'!$A4559:$AC4559,1,H4511)),0)</f>
        <v>0</v>
      </c>
      <c r="J4511" s="29">
        <f>IF(D4511="OVERALL",SUM('Tracker&amp;Invoice'!$H4559:$AC4559),0)</f>
        <v>0</v>
      </c>
    </row>
    <row r="4512" spans="1:10">
      <c r="A4512" t="e">
        <f t="shared" si="141"/>
        <v>#REF!</v>
      </c>
      <c r="B4512">
        <f>IF(AND('Tracker&amp;Invoice'!A4560&lt;&gt;"",'Tracker&amp;Invoice'!A4560&lt;&gt;"ITEM",'Tracker&amp;Invoice'!A4558="ITEM"),1,0)</f>
        <v>0</v>
      </c>
      <c r="C4512" t="str">
        <f>IF(B4512=1,'Tracker&amp;Invoice'!A4560,C4511)</f>
        <v>CR1-035</v>
      </c>
      <c r="D4512" t="str">
        <f>IF(LEFT(TRIM('Tracker&amp;Invoice'!B4560),9)="INVOICE #","INVOICE",IF(TRIM('Tracker&amp;Invoice'!B4560)="Overall Completion INVOICE","OVERALL",""))</f>
        <v/>
      </c>
      <c r="E4512" t="str">
        <f>IF(D4512="INVOICE",VALUE(MID(TRIM('Tracker&amp;Invoice'!B4560),10,10)),"")</f>
        <v/>
      </c>
      <c r="F4512">
        <f>IF(B4512=1,IFERROR(LOOKUP(2,1/('Tracker&amp;Invoice'!$H4560:$AC4560&lt;&gt;""),COLUMN('Tracker&amp;Invoice'!$H4560:$AC4560)),8),F4511)</f>
        <v>12</v>
      </c>
      <c r="G4512">
        <f>IF(D4512="OVERALL",IFERROR(LOOKUP(2,1/('Tracker&amp;Invoice'!$H4560:$AC4560&lt;&gt;""),COLUMN('Tracker&amp;Invoice'!$H4560:$AC4560)),8),G4513)</f>
        <v>13</v>
      </c>
      <c r="H4512">
        <f t="shared" si="140"/>
        <v>13</v>
      </c>
      <c r="I4512" s="29">
        <f>IF(D4512="INVOICE",SUM('Tracker&amp;Invoice'!$H4560:INDEX('Tracker&amp;Invoice'!$A4560:$AC4560,1,H4512)),0)</f>
        <v>0</v>
      </c>
      <c r="J4512" s="29">
        <f>IF(D4512="OVERALL",SUM('Tracker&amp;Invoice'!$H4560:$AC4560),0)</f>
        <v>0</v>
      </c>
    </row>
    <row r="4513" spans="1:10">
      <c r="A4513" t="e">
        <f t="shared" si="141"/>
        <v>#REF!</v>
      </c>
      <c r="B4513">
        <f>IF(AND('Tracker&amp;Invoice'!A4561&lt;&gt;"",'Tracker&amp;Invoice'!A4561&lt;&gt;"ITEM",'Tracker&amp;Invoice'!A4559="ITEM"),1,0)</f>
        <v>0</v>
      </c>
      <c r="C4513" t="str">
        <f>IF(B4513=1,'Tracker&amp;Invoice'!A4561,C4512)</f>
        <v>CR1-035</v>
      </c>
      <c r="D4513" t="str">
        <f>IF(LEFT(TRIM('Tracker&amp;Invoice'!B4561),9)="INVOICE #","INVOICE",IF(TRIM('Tracker&amp;Invoice'!B4561)="Overall Completion INVOICE","OVERALL",""))</f>
        <v/>
      </c>
      <c r="E4513" t="str">
        <f>IF(D4513="INVOICE",VALUE(MID(TRIM('Tracker&amp;Invoice'!B4561),10,10)),"")</f>
        <v/>
      </c>
      <c r="F4513">
        <f>IF(B4513=1,IFERROR(LOOKUP(2,1/('Tracker&amp;Invoice'!$H4561:$AC4561&lt;&gt;""),COLUMN('Tracker&amp;Invoice'!$H4561:$AC4561)),8),F4512)</f>
        <v>12</v>
      </c>
      <c r="G4513">
        <f>IF(D4513="OVERALL",IFERROR(LOOKUP(2,1/('Tracker&amp;Invoice'!$H4561:$AC4561&lt;&gt;""),COLUMN('Tracker&amp;Invoice'!$H4561:$AC4561)),8),G4514)</f>
        <v>13</v>
      </c>
      <c r="H4513">
        <f t="shared" si="140"/>
        <v>13</v>
      </c>
      <c r="I4513" s="29">
        <f>IF(D4513="INVOICE",SUM('Tracker&amp;Invoice'!$H4561:INDEX('Tracker&amp;Invoice'!$A4561:$AC4561,1,H4513)),0)</f>
        <v>0</v>
      </c>
      <c r="J4513" s="29">
        <f>IF(D4513="OVERALL",SUM('Tracker&amp;Invoice'!$H4561:$AC4561),0)</f>
        <v>0</v>
      </c>
    </row>
    <row r="4514" spans="1:10">
      <c r="A4514" t="e">
        <f t="shared" si="141"/>
        <v>#REF!</v>
      </c>
      <c r="B4514">
        <f>IF(AND('Tracker&amp;Invoice'!A4562&lt;&gt;"",'Tracker&amp;Invoice'!A4562&lt;&gt;"ITEM",'Tracker&amp;Invoice'!A4560="ITEM"),1,0)</f>
        <v>0</v>
      </c>
      <c r="C4514" t="str">
        <f>IF(B4514=1,'Tracker&amp;Invoice'!A4562,C4513)</f>
        <v>CR1-035</v>
      </c>
      <c r="D4514" t="str">
        <f>IF(LEFT(TRIM('Tracker&amp;Invoice'!B4562),9)="INVOICE #","INVOICE",IF(TRIM('Tracker&amp;Invoice'!B4562)="Overall Completion INVOICE","OVERALL",""))</f>
        <v/>
      </c>
      <c r="E4514" t="str">
        <f>IF(D4514="INVOICE",VALUE(MID(TRIM('Tracker&amp;Invoice'!B4562),10,10)),"")</f>
        <v/>
      </c>
      <c r="F4514">
        <f>IF(B4514=1,IFERROR(LOOKUP(2,1/('Tracker&amp;Invoice'!$H4562:$AC4562&lt;&gt;""),COLUMN('Tracker&amp;Invoice'!$H4562:$AC4562)),8),F4513)</f>
        <v>12</v>
      </c>
      <c r="G4514">
        <f>IF(D4514="OVERALL",IFERROR(LOOKUP(2,1/('Tracker&amp;Invoice'!$H4562:$AC4562&lt;&gt;""),COLUMN('Tracker&amp;Invoice'!$H4562:$AC4562)),8),G4515)</f>
        <v>13</v>
      </c>
      <c r="H4514">
        <f t="shared" si="140"/>
        <v>13</v>
      </c>
      <c r="I4514" s="29">
        <f>IF(D4514="INVOICE",SUM('Tracker&amp;Invoice'!$H4562:INDEX('Tracker&amp;Invoice'!$A4562:$AC4562,1,H4514)),0)</f>
        <v>0</v>
      </c>
      <c r="J4514" s="29">
        <f>IF(D4514="OVERALL",SUM('Tracker&amp;Invoice'!$H4562:$AC4562),0)</f>
        <v>0</v>
      </c>
    </row>
    <row r="4515" spans="1:10">
      <c r="A4515" t="e">
        <f t="shared" si="141"/>
        <v>#REF!</v>
      </c>
      <c r="B4515">
        <f>IF(AND('Tracker&amp;Invoice'!A4563&lt;&gt;"",'Tracker&amp;Invoice'!A4563&lt;&gt;"ITEM",'Tracker&amp;Invoice'!A4561="ITEM"),1,0)</f>
        <v>0</v>
      </c>
      <c r="C4515" t="str">
        <f>IF(B4515=1,'Tracker&amp;Invoice'!A4563,C4514)</f>
        <v>CR1-035</v>
      </c>
      <c r="D4515" t="str">
        <f>IF(LEFT(TRIM('Tracker&amp;Invoice'!B4563),9)="INVOICE #","INVOICE",IF(TRIM('Tracker&amp;Invoice'!B4563)="Overall Completion INVOICE","OVERALL",""))</f>
        <v/>
      </c>
      <c r="E4515" t="str">
        <f>IF(D4515="INVOICE",VALUE(MID(TRIM('Tracker&amp;Invoice'!B4563),10,10)),"")</f>
        <v/>
      </c>
      <c r="F4515">
        <f>IF(B4515=1,IFERROR(LOOKUP(2,1/('Tracker&amp;Invoice'!$H4563:$AC4563&lt;&gt;""),COLUMN('Tracker&amp;Invoice'!$H4563:$AC4563)),8),F4514)</f>
        <v>12</v>
      </c>
      <c r="G4515">
        <f>IF(D4515="OVERALL",IFERROR(LOOKUP(2,1/('Tracker&amp;Invoice'!$H4563:$AC4563&lt;&gt;""),COLUMN('Tracker&amp;Invoice'!$H4563:$AC4563)),8),G4516)</f>
        <v>13</v>
      </c>
      <c r="H4515">
        <f t="shared" si="140"/>
        <v>13</v>
      </c>
      <c r="I4515" s="29">
        <f>IF(D4515="INVOICE",SUM('Tracker&amp;Invoice'!$H4563:INDEX('Tracker&amp;Invoice'!$A4563:$AC4563,1,H4515)),0)</f>
        <v>0</v>
      </c>
      <c r="J4515" s="29">
        <f>IF(D4515="OVERALL",SUM('Tracker&amp;Invoice'!$H4563:$AC4563),0)</f>
        <v>0</v>
      </c>
    </row>
    <row r="4516" spans="1:10">
      <c r="A4516" t="e">
        <f t="shared" si="141"/>
        <v>#REF!</v>
      </c>
      <c r="B4516">
        <f>IF(AND('Tracker&amp;Invoice'!A4564&lt;&gt;"",'Tracker&amp;Invoice'!A4564&lt;&gt;"ITEM",'Tracker&amp;Invoice'!A4562="ITEM"),1,0)</f>
        <v>1</v>
      </c>
      <c r="C4516" t="str">
        <f>IF(B4516=1,'Tracker&amp;Invoice'!A4564,C4515)</f>
        <v>CR1-036</v>
      </c>
      <c r="D4516" t="str">
        <f>IF(LEFT(TRIM('Tracker&amp;Invoice'!B4564),9)="INVOICE #","INVOICE",IF(TRIM('Tracker&amp;Invoice'!B4564)="Overall Completion INVOICE","OVERALL",""))</f>
        <v/>
      </c>
      <c r="E4516" t="str">
        <f>IF(D4516="INVOICE",VALUE(MID(TRIM('Tracker&amp;Invoice'!B4564),10,10)),"")</f>
        <v/>
      </c>
      <c r="F4516">
        <f>IF(B4516=1,IFERROR(LOOKUP(2,1/('Tracker&amp;Invoice'!$H4564:$AC4564&lt;&gt;""),COLUMN('Tracker&amp;Invoice'!$H4564:$AC4564)),8),F4515)</f>
        <v>12</v>
      </c>
      <c r="G4516">
        <f>IF(D4516="OVERALL",IFERROR(LOOKUP(2,1/('Tracker&amp;Invoice'!$H4564:$AC4564&lt;&gt;""),COLUMN('Tracker&amp;Invoice'!$H4564:$AC4564)),8),G4517)</f>
        <v>13</v>
      </c>
      <c r="H4516">
        <f t="shared" si="140"/>
        <v>13</v>
      </c>
      <c r="I4516" s="29">
        <f>IF(D4516="INVOICE",SUM('Tracker&amp;Invoice'!$H4564:INDEX('Tracker&amp;Invoice'!$A4564:$AC4564,1,H4516)),0)</f>
        <v>0</v>
      </c>
      <c r="J4516" s="29">
        <f>IF(D4516="OVERALL",SUM('Tracker&amp;Invoice'!$H4564:$AC4564),0)</f>
        <v>0</v>
      </c>
    </row>
    <row r="4517" spans="1:10">
      <c r="A4517" t="e">
        <f t="shared" si="141"/>
        <v>#REF!</v>
      </c>
      <c r="B4517">
        <f>IF(AND('Tracker&amp;Invoice'!A4565&lt;&gt;"",'Tracker&amp;Invoice'!A4565&lt;&gt;"ITEM",'Tracker&amp;Invoice'!A4563="ITEM"),1,0)</f>
        <v>0</v>
      </c>
      <c r="C4517" t="str">
        <f>IF(B4517=1,'Tracker&amp;Invoice'!A4565,C4516)</f>
        <v>CR1-036</v>
      </c>
      <c r="D4517" t="str">
        <f>IF(LEFT(TRIM('Tracker&amp;Invoice'!B4565),9)="INVOICE #","INVOICE",IF(TRIM('Tracker&amp;Invoice'!B4565)="Overall Completion INVOICE","OVERALL",""))</f>
        <v/>
      </c>
      <c r="E4517" t="str">
        <f>IF(D4517="INVOICE",VALUE(MID(TRIM('Tracker&amp;Invoice'!B4565),10,10)),"")</f>
        <v/>
      </c>
      <c r="F4517">
        <f>IF(B4517=1,IFERROR(LOOKUP(2,1/('Tracker&amp;Invoice'!$H4565:$AC4565&lt;&gt;""),COLUMN('Tracker&amp;Invoice'!$H4565:$AC4565)),8),F4516)</f>
        <v>12</v>
      </c>
      <c r="G4517">
        <f>IF(D4517="OVERALL",IFERROR(LOOKUP(2,1/('Tracker&amp;Invoice'!$H4565:$AC4565&lt;&gt;""),COLUMN('Tracker&amp;Invoice'!$H4565:$AC4565)),8),G4518)</f>
        <v>13</v>
      </c>
      <c r="H4517">
        <f t="shared" si="140"/>
        <v>13</v>
      </c>
      <c r="I4517" s="29">
        <f>IF(D4517="INVOICE",SUM('Tracker&amp;Invoice'!$H4565:INDEX('Tracker&amp;Invoice'!$A4565:$AC4565,1,H4517)),0)</f>
        <v>0</v>
      </c>
      <c r="J4517" s="29">
        <f>IF(D4517="OVERALL",SUM('Tracker&amp;Invoice'!$H4565:$AC4565),0)</f>
        <v>0</v>
      </c>
    </row>
    <row r="4518" spans="1:10">
      <c r="A4518" t="e">
        <f t="shared" si="141"/>
        <v>#REF!</v>
      </c>
      <c r="B4518">
        <f>IF(AND('Tracker&amp;Invoice'!A4566&lt;&gt;"",'Tracker&amp;Invoice'!A4566&lt;&gt;"ITEM",'Tracker&amp;Invoice'!A4564="ITEM"),1,0)</f>
        <v>0</v>
      </c>
      <c r="C4518" t="str">
        <f>IF(B4518=1,'Tracker&amp;Invoice'!A4566,C4517)</f>
        <v>CR1-036</v>
      </c>
      <c r="D4518" t="str">
        <f>IF(LEFT(TRIM('Tracker&amp;Invoice'!B4566),9)="INVOICE #","INVOICE",IF(TRIM('Tracker&amp;Invoice'!B4566)="Overall Completion INVOICE","OVERALL",""))</f>
        <v/>
      </c>
      <c r="E4518" t="str">
        <f>IF(D4518="INVOICE",VALUE(MID(TRIM('Tracker&amp;Invoice'!B4566),10,10)),"")</f>
        <v/>
      </c>
      <c r="F4518">
        <f>IF(B4518=1,IFERROR(LOOKUP(2,1/('Tracker&amp;Invoice'!$H4566:$AC4566&lt;&gt;""),COLUMN('Tracker&amp;Invoice'!$H4566:$AC4566)),8),F4517)</f>
        <v>12</v>
      </c>
      <c r="G4518">
        <f>IF(D4518="OVERALL",IFERROR(LOOKUP(2,1/('Tracker&amp;Invoice'!$H4566:$AC4566&lt;&gt;""),COLUMN('Tracker&amp;Invoice'!$H4566:$AC4566)),8),G4519)</f>
        <v>13</v>
      </c>
      <c r="H4518">
        <f t="shared" si="140"/>
        <v>13</v>
      </c>
      <c r="I4518" s="29">
        <f>IF(D4518="INVOICE",SUM('Tracker&amp;Invoice'!$H4566:INDEX('Tracker&amp;Invoice'!$A4566:$AC4566,1,H4518)),0)</f>
        <v>0</v>
      </c>
      <c r="J4518" s="29">
        <f>IF(D4518="OVERALL",SUM('Tracker&amp;Invoice'!$H4566:$AC4566),0)</f>
        <v>0</v>
      </c>
    </row>
    <row r="4519" spans="1:10">
      <c r="A4519" t="e">
        <f t="shared" si="141"/>
        <v>#REF!</v>
      </c>
      <c r="B4519">
        <f>IF(AND('Tracker&amp;Invoice'!A4567&lt;&gt;"",'Tracker&amp;Invoice'!A4567&lt;&gt;"ITEM",'Tracker&amp;Invoice'!A4565="ITEM"),1,0)</f>
        <v>0</v>
      </c>
      <c r="C4519" t="str">
        <f>IF(B4519=1,'Tracker&amp;Invoice'!A4567,C4518)</f>
        <v>CR1-036</v>
      </c>
      <c r="D4519" t="str">
        <f>IF(LEFT(TRIM('Tracker&amp;Invoice'!B4567),9)="INVOICE #","INVOICE",IF(TRIM('Tracker&amp;Invoice'!B4567)="Overall Completion INVOICE","OVERALL",""))</f>
        <v>INVOICE</v>
      </c>
      <c r="E4519">
        <f>IF(D4519="INVOICE",VALUE(MID(TRIM('Tracker&amp;Invoice'!B4567),10,10)),"")</f>
        <v>27</v>
      </c>
      <c r="F4519">
        <f>IF(B4519=1,IFERROR(LOOKUP(2,1/('Tracker&amp;Invoice'!$H4567:$AC4567&lt;&gt;""),COLUMN('Tracker&amp;Invoice'!$H4567:$AC4567)),8),F4518)</f>
        <v>12</v>
      </c>
      <c r="G4519">
        <f>IF(D4519="OVERALL",IFERROR(LOOKUP(2,1/('Tracker&amp;Invoice'!$H4567:$AC4567&lt;&gt;""),COLUMN('Tracker&amp;Invoice'!$H4567:$AC4567)),8),G4520)</f>
        <v>13</v>
      </c>
      <c r="H4519">
        <f t="shared" si="140"/>
        <v>13</v>
      </c>
      <c r="I4519" s="29">
        <f>IF(D4519="INVOICE",SUM('Tracker&amp;Invoice'!$H4567:INDEX('Tracker&amp;Invoice'!$A4567:$AC4567,1,H4519)),0)</f>
        <v>12357.9</v>
      </c>
      <c r="J4519" s="29">
        <f>IF(D4519="OVERALL",SUM('Tracker&amp;Invoice'!$H4567:$AC4567),0)</f>
        <v>0</v>
      </c>
    </row>
    <row r="4520" spans="1:10">
      <c r="A4520" t="e">
        <f t="shared" si="141"/>
        <v>#REF!</v>
      </c>
      <c r="B4520">
        <f>IF(AND('Tracker&amp;Invoice'!A4568&lt;&gt;"",'Tracker&amp;Invoice'!A4568&lt;&gt;"ITEM",'Tracker&amp;Invoice'!A4566="ITEM"),1,0)</f>
        <v>0</v>
      </c>
      <c r="C4520" t="str">
        <f>IF(B4520=1,'Tracker&amp;Invoice'!A4568,C4519)</f>
        <v>CR1-036</v>
      </c>
      <c r="D4520" t="str">
        <f>IF(LEFT(TRIM('Tracker&amp;Invoice'!B4568),9)="INVOICE #","INVOICE",IF(TRIM('Tracker&amp;Invoice'!B4568)="Overall Completion INVOICE","OVERALL",""))</f>
        <v/>
      </c>
      <c r="E4520" t="str">
        <f>IF(D4520="INVOICE",VALUE(MID(TRIM('Tracker&amp;Invoice'!B4568),10,10)),"")</f>
        <v/>
      </c>
      <c r="F4520">
        <f>IF(B4520=1,IFERROR(LOOKUP(2,1/('Tracker&amp;Invoice'!$H4568:$AC4568&lt;&gt;""),COLUMN('Tracker&amp;Invoice'!$H4568:$AC4568)),8),F4519)</f>
        <v>12</v>
      </c>
      <c r="G4520">
        <f>IF(D4520="OVERALL",IFERROR(LOOKUP(2,1/('Tracker&amp;Invoice'!$H4568:$AC4568&lt;&gt;""),COLUMN('Tracker&amp;Invoice'!$H4568:$AC4568)),8),G4521)</f>
        <v>13</v>
      </c>
      <c r="H4520">
        <f t="shared" si="140"/>
        <v>13</v>
      </c>
      <c r="I4520" s="29">
        <f>IF(D4520="INVOICE",SUM('Tracker&amp;Invoice'!$H4568:INDEX('Tracker&amp;Invoice'!$A4568:$AC4568,1,H4520)),0)</f>
        <v>0</v>
      </c>
      <c r="J4520" s="29">
        <f>IF(D4520="OVERALL",SUM('Tracker&amp;Invoice'!$H4568:$AC4568),0)</f>
        <v>0</v>
      </c>
    </row>
    <row r="4521" spans="1:10">
      <c r="A4521" t="e">
        <f t="shared" si="141"/>
        <v>#REF!</v>
      </c>
      <c r="B4521">
        <f>IF(AND('Tracker&amp;Invoice'!A4569&lt;&gt;"",'Tracker&amp;Invoice'!A4569&lt;&gt;"ITEM",'Tracker&amp;Invoice'!A4567="ITEM"),1,0)</f>
        <v>0</v>
      </c>
      <c r="C4521" t="str">
        <f>IF(B4521=1,'Tracker&amp;Invoice'!A4569,C4520)</f>
        <v>CR1-036</v>
      </c>
      <c r="D4521" t="str">
        <f>IF(LEFT(TRIM('Tracker&amp;Invoice'!B4569),9)="INVOICE #","INVOICE",IF(TRIM('Tracker&amp;Invoice'!B4569)="Overall Completion INVOICE","OVERALL",""))</f>
        <v>INVOICE</v>
      </c>
      <c r="E4521">
        <f>IF(D4521="INVOICE",VALUE(MID(TRIM('Tracker&amp;Invoice'!B4569),10,10)),"")</f>
        <v>31</v>
      </c>
      <c r="F4521">
        <f>IF(B4521=1,IFERROR(LOOKUP(2,1/('Tracker&amp;Invoice'!$H4569:$AC4569&lt;&gt;""),COLUMN('Tracker&amp;Invoice'!$H4569:$AC4569)),8),F4520)</f>
        <v>12</v>
      </c>
      <c r="G4521">
        <f>IF(D4521="OVERALL",IFERROR(LOOKUP(2,1/('Tracker&amp;Invoice'!$H4569:$AC4569&lt;&gt;""),COLUMN('Tracker&amp;Invoice'!$H4569:$AC4569)),8),G4522)</f>
        <v>13</v>
      </c>
      <c r="H4521">
        <f t="shared" si="140"/>
        <v>13</v>
      </c>
      <c r="I4521" s="29">
        <f>IF(D4521="INVOICE",SUM('Tracker&amp;Invoice'!$H4569:INDEX('Tracker&amp;Invoice'!$A4569:$AC4569,1,H4521)),0)</f>
        <v>1373.1000000000001</v>
      </c>
      <c r="J4521" s="29">
        <f>IF(D4521="OVERALL",SUM('Tracker&amp;Invoice'!$H4569:$AC4569),0)</f>
        <v>0</v>
      </c>
    </row>
    <row r="4522" spans="1:10">
      <c r="A4522" t="e">
        <f t="shared" si="141"/>
        <v>#REF!</v>
      </c>
      <c r="B4522">
        <f>IF(AND('Tracker&amp;Invoice'!A4570&lt;&gt;"",'Tracker&amp;Invoice'!A4570&lt;&gt;"ITEM",'Tracker&amp;Invoice'!A4568="ITEM"),1,0)</f>
        <v>0</v>
      </c>
      <c r="C4522" t="str">
        <f>IF(B4522=1,'Tracker&amp;Invoice'!A4570,C4521)</f>
        <v>CR1-036</v>
      </c>
      <c r="D4522" t="str">
        <f>IF(LEFT(TRIM('Tracker&amp;Invoice'!B4570),9)="INVOICE #","INVOICE",IF(TRIM('Tracker&amp;Invoice'!B4570)="Overall Completion INVOICE","OVERALL",""))</f>
        <v/>
      </c>
      <c r="E4522" t="str">
        <f>IF(D4522="INVOICE",VALUE(MID(TRIM('Tracker&amp;Invoice'!B4570),10,10)),"")</f>
        <v/>
      </c>
      <c r="F4522">
        <f>IF(B4522=1,IFERROR(LOOKUP(2,1/('Tracker&amp;Invoice'!$H4570:$AC4570&lt;&gt;""),COLUMN('Tracker&amp;Invoice'!$H4570:$AC4570)),8),F4521)</f>
        <v>12</v>
      </c>
      <c r="G4522">
        <f>IF(D4522="OVERALL",IFERROR(LOOKUP(2,1/('Tracker&amp;Invoice'!$H4570:$AC4570&lt;&gt;""),COLUMN('Tracker&amp;Invoice'!$H4570:$AC4570)),8),G4523)</f>
        <v>13</v>
      </c>
      <c r="H4522">
        <f t="shared" si="140"/>
        <v>13</v>
      </c>
      <c r="I4522" s="29">
        <f>IF(D4522="INVOICE",SUM('Tracker&amp;Invoice'!$H4570:INDEX('Tracker&amp;Invoice'!$A4570:$AC4570,1,H4522)),0)</f>
        <v>0</v>
      </c>
      <c r="J4522" s="29">
        <f>IF(D4522="OVERALL",SUM('Tracker&amp;Invoice'!$H4570:$AC4570),0)</f>
        <v>0</v>
      </c>
    </row>
    <row r="4523" spans="1:10">
      <c r="A4523" t="e">
        <f t="shared" si="141"/>
        <v>#REF!</v>
      </c>
      <c r="B4523">
        <f>IF(AND('Tracker&amp;Invoice'!A4571&lt;&gt;"",'Tracker&amp;Invoice'!A4571&lt;&gt;"ITEM",'Tracker&amp;Invoice'!A4569="ITEM"),1,0)</f>
        <v>0</v>
      </c>
      <c r="C4523" t="str">
        <f>IF(B4523=1,'Tracker&amp;Invoice'!A4571,C4522)</f>
        <v>CR1-036</v>
      </c>
      <c r="D4523" t="str">
        <f>IF(LEFT(TRIM('Tracker&amp;Invoice'!B4571),9)="INVOICE #","INVOICE",IF(TRIM('Tracker&amp;Invoice'!B4571)="Overall Completion INVOICE","OVERALL",""))</f>
        <v>OVERALL</v>
      </c>
      <c r="E4523" t="str">
        <f>IF(D4523="INVOICE",VALUE(MID(TRIM('Tracker&amp;Invoice'!B4571),10,10)),"")</f>
        <v/>
      </c>
      <c r="F4523">
        <f>IF(B4523=1,IFERROR(LOOKUP(2,1/('Tracker&amp;Invoice'!$H4571:$AC4571&lt;&gt;""),COLUMN('Tracker&amp;Invoice'!$H4571:$AC4571)),8),F4522)</f>
        <v>12</v>
      </c>
      <c r="G4523">
        <f>IF(D4523="OVERALL",IFERROR(LOOKUP(2,1/('Tracker&amp;Invoice'!$H4571:$AC4571&lt;&gt;""),COLUMN('Tracker&amp;Invoice'!$H4571:$AC4571)),8),G4524)</f>
        <v>13</v>
      </c>
      <c r="H4523">
        <f t="shared" si="140"/>
        <v>13</v>
      </c>
      <c r="I4523" s="29">
        <f>IF(D4523="INVOICE",SUM('Tracker&amp;Invoice'!$H4571:INDEX('Tracker&amp;Invoice'!$A4571:$AC4571,1,H4523)),0)</f>
        <v>0</v>
      </c>
      <c r="J4523" s="29">
        <f>IF(D4523="OVERALL",SUM('Tracker&amp;Invoice'!$H4571:$AC4571),0)</f>
        <v>13731</v>
      </c>
    </row>
    <row r="4524" spans="1:10">
      <c r="A4524" t="e">
        <f t="shared" si="141"/>
        <v>#REF!</v>
      </c>
      <c r="B4524">
        <f>IF(AND('Tracker&amp;Invoice'!A4572&lt;&gt;"",'Tracker&amp;Invoice'!A4572&lt;&gt;"ITEM",'Tracker&amp;Invoice'!A4570="ITEM"),1,0)</f>
        <v>0</v>
      </c>
      <c r="C4524" t="str">
        <f>IF(B4524=1,'Tracker&amp;Invoice'!A4572,C4523)</f>
        <v>CR1-036</v>
      </c>
      <c r="D4524" t="str">
        <f>IF(LEFT(TRIM('Tracker&amp;Invoice'!B4572),9)="INVOICE #","INVOICE",IF(TRIM('Tracker&amp;Invoice'!B4572)="Overall Completion INVOICE","OVERALL",""))</f>
        <v/>
      </c>
      <c r="E4524" t="str">
        <f>IF(D4524="INVOICE",VALUE(MID(TRIM('Tracker&amp;Invoice'!B4572),10,10)),"")</f>
        <v/>
      </c>
      <c r="F4524">
        <f>IF(B4524=1,IFERROR(LOOKUP(2,1/('Tracker&amp;Invoice'!$H4572:$AC4572&lt;&gt;""),COLUMN('Tracker&amp;Invoice'!$H4572:$AC4572)),8),F4523)</f>
        <v>12</v>
      </c>
      <c r="G4524">
        <f>IF(D4524="OVERALL",IFERROR(LOOKUP(2,1/('Tracker&amp;Invoice'!$H4572:$AC4572&lt;&gt;""),COLUMN('Tracker&amp;Invoice'!$H4572:$AC4572)),8),G4525)</f>
        <v>13</v>
      </c>
      <c r="H4524">
        <f t="shared" si="140"/>
        <v>13</v>
      </c>
      <c r="I4524" s="29">
        <f>IF(D4524="INVOICE",SUM('Tracker&amp;Invoice'!$H4572:INDEX('Tracker&amp;Invoice'!$A4572:$AC4572,1,H4524)),0)</f>
        <v>0</v>
      </c>
      <c r="J4524" s="29">
        <f>IF(D4524="OVERALL",SUM('Tracker&amp;Invoice'!$H4572:$AC4572),0)</f>
        <v>0</v>
      </c>
    </row>
    <row r="4525" spans="1:10">
      <c r="A4525" t="e">
        <f t="shared" si="141"/>
        <v>#REF!</v>
      </c>
      <c r="B4525">
        <f>IF(AND('Tracker&amp;Invoice'!A4573&lt;&gt;"",'Tracker&amp;Invoice'!A4573&lt;&gt;"ITEM",'Tracker&amp;Invoice'!A4571="ITEM"),1,0)</f>
        <v>0</v>
      </c>
      <c r="C4525" t="str">
        <f>IF(B4525=1,'Tracker&amp;Invoice'!A4573,C4524)</f>
        <v>CR1-036</v>
      </c>
      <c r="D4525" t="str">
        <f>IF(LEFT(TRIM('Tracker&amp;Invoice'!B4573),9)="INVOICE #","INVOICE",IF(TRIM('Tracker&amp;Invoice'!B4573)="Overall Completion INVOICE","OVERALL",""))</f>
        <v/>
      </c>
      <c r="E4525" t="str">
        <f>IF(D4525="INVOICE",VALUE(MID(TRIM('Tracker&amp;Invoice'!B4573),10,10)),"")</f>
        <v/>
      </c>
      <c r="F4525">
        <f>IF(B4525=1,IFERROR(LOOKUP(2,1/('Tracker&amp;Invoice'!$H4573:$AC4573&lt;&gt;""),COLUMN('Tracker&amp;Invoice'!$H4573:$AC4573)),8),F4524)</f>
        <v>12</v>
      </c>
      <c r="G4525">
        <f>IF(D4525="OVERALL",IFERROR(LOOKUP(2,1/('Tracker&amp;Invoice'!$H4573:$AC4573&lt;&gt;""),COLUMN('Tracker&amp;Invoice'!$H4573:$AC4573)),8),G4526)</f>
        <v>13</v>
      </c>
      <c r="H4525">
        <f t="shared" si="140"/>
        <v>13</v>
      </c>
      <c r="I4525" s="29">
        <f>IF(D4525="INVOICE",SUM('Tracker&amp;Invoice'!$H4573:INDEX('Tracker&amp;Invoice'!$A4573:$AC4573,1,H4525)),0)</f>
        <v>0</v>
      </c>
      <c r="J4525" s="29">
        <f>IF(D4525="OVERALL",SUM('Tracker&amp;Invoice'!$H4573:$AC4573),0)</f>
        <v>0</v>
      </c>
    </row>
    <row r="4526" spans="1:10">
      <c r="A4526" t="e">
        <f t="shared" si="141"/>
        <v>#REF!</v>
      </c>
      <c r="B4526">
        <f>IF(AND('Tracker&amp;Invoice'!A4574&lt;&gt;"",'Tracker&amp;Invoice'!A4574&lt;&gt;"ITEM",'Tracker&amp;Invoice'!A4572="ITEM"),1,0)</f>
        <v>0</v>
      </c>
      <c r="C4526" t="str">
        <f>IF(B4526=1,'Tracker&amp;Invoice'!A4574,C4525)</f>
        <v>CR1-036</v>
      </c>
      <c r="D4526" t="str">
        <f>IF(LEFT(TRIM('Tracker&amp;Invoice'!B4574),9)="INVOICE #","INVOICE",IF(TRIM('Tracker&amp;Invoice'!B4574)="Overall Completion INVOICE","OVERALL",""))</f>
        <v/>
      </c>
      <c r="E4526" t="str">
        <f>IF(D4526="INVOICE",VALUE(MID(TRIM('Tracker&amp;Invoice'!B4574),10,10)),"")</f>
        <v/>
      </c>
      <c r="F4526">
        <f>IF(B4526=1,IFERROR(LOOKUP(2,1/('Tracker&amp;Invoice'!$H4574:$AC4574&lt;&gt;""),COLUMN('Tracker&amp;Invoice'!$H4574:$AC4574)),8),F4525)</f>
        <v>12</v>
      </c>
      <c r="G4526">
        <f>IF(D4526="OVERALL",IFERROR(LOOKUP(2,1/('Tracker&amp;Invoice'!$H4574:$AC4574&lt;&gt;""),COLUMN('Tracker&amp;Invoice'!$H4574:$AC4574)),8),G4527)</f>
        <v>13</v>
      </c>
      <c r="H4526">
        <f t="shared" si="140"/>
        <v>13</v>
      </c>
      <c r="I4526" s="29">
        <f>IF(D4526="INVOICE",SUM('Tracker&amp;Invoice'!$H4574:INDEX('Tracker&amp;Invoice'!$A4574:$AC4574,1,H4526)),0)</f>
        <v>0</v>
      </c>
      <c r="J4526" s="29">
        <f>IF(D4526="OVERALL",SUM('Tracker&amp;Invoice'!$H4574:$AC4574),0)</f>
        <v>0</v>
      </c>
    </row>
    <row r="4527" spans="1:10">
      <c r="A4527" t="e">
        <f t="shared" si="141"/>
        <v>#REF!</v>
      </c>
      <c r="B4527">
        <f>IF(AND('Tracker&amp;Invoice'!A4575&lt;&gt;"",'Tracker&amp;Invoice'!A4575&lt;&gt;"ITEM",'Tracker&amp;Invoice'!A4573="ITEM"),1,0)</f>
        <v>0</v>
      </c>
      <c r="C4527" t="str">
        <f>IF(B4527=1,'Tracker&amp;Invoice'!A4575,C4526)</f>
        <v>CR1-036</v>
      </c>
      <c r="D4527" t="str">
        <f>IF(LEFT(TRIM('Tracker&amp;Invoice'!B4575),9)="INVOICE #","INVOICE",IF(TRIM('Tracker&amp;Invoice'!B4575)="Overall Completion INVOICE","OVERALL",""))</f>
        <v/>
      </c>
      <c r="E4527" t="str">
        <f>IF(D4527="INVOICE",VALUE(MID(TRIM('Tracker&amp;Invoice'!B4575),10,10)),"")</f>
        <v/>
      </c>
      <c r="F4527">
        <f>IF(B4527=1,IFERROR(LOOKUP(2,1/('Tracker&amp;Invoice'!$H4575:$AC4575&lt;&gt;""),COLUMN('Tracker&amp;Invoice'!$H4575:$AC4575)),8),F4526)</f>
        <v>12</v>
      </c>
      <c r="G4527">
        <f>IF(D4527="OVERALL",IFERROR(LOOKUP(2,1/('Tracker&amp;Invoice'!$H4575:$AC4575&lt;&gt;""),COLUMN('Tracker&amp;Invoice'!$H4575:$AC4575)),8),G4528)</f>
        <v>13</v>
      </c>
      <c r="H4527">
        <f t="shared" si="140"/>
        <v>13</v>
      </c>
      <c r="I4527" s="29">
        <f>IF(D4527="INVOICE",SUM('Tracker&amp;Invoice'!$H4575:INDEX('Tracker&amp;Invoice'!$A4575:$AC4575,1,H4527)),0)</f>
        <v>0</v>
      </c>
      <c r="J4527" s="29">
        <f>IF(D4527="OVERALL",SUM('Tracker&amp;Invoice'!$H4575:$AC4575),0)</f>
        <v>0</v>
      </c>
    </row>
    <row r="4528" spans="1:10">
      <c r="A4528" t="e">
        <f t="shared" si="141"/>
        <v>#REF!</v>
      </c>
      <c r="B4528">
        <f>IF(AND('Tracker&amp;Invoice'!A4576&lt;&gt;"",'Tracker&amp;Invoice'!A4576&lt;&gt;"ITEM",'Tracker&amp;Invoice'!A4574="ITEM"),1,0)</f>
        <v>0</v>
      </c>
      <c r="C4528" t="str">
        <f>IF(B4528=1,'Tracker&amp;Invoice'!A4576,C4527)</f>
        <v>CR1-036</v>
      </c>
      <c r="D4528" t="str">
        <f>IF(LEFT(TRIM('Tracker&amp;Invoice'!B4576),9)="INVOICE #","INVOICE",IF(TRIM('Tracker&amp;Invoice'!B4576)="Overall Completion INVOICE","OVERALL",""))</f>
        <v/>
      </c>
      <c r="E4528" t="str">
        <f>IF(D4528="INVOICE",VALUE(MID(TRIM('Tracker&amp;Invoice'!B4576),10,10)),"")</f>
        <v/>
      </c>
      <c r="F4528">
        <f>IF(B4528=1,IFERROR(LOOKUP(2,1/('Tracker&amp;Invoice'!$H4576:$AC4576&lt;&gt;""),COLUMN('Tracker&amp;Invoice'!$H4576:$AC4576)),8),F4527)</f>
        <v>12</v>
      </c>
      <c r="G4528">
        <f>IF(D4528="OVERALL",IFERROR(LOOKUP(2,1/('Tracker&amp;Invoice'!$H4576:$AC4576&lt;&gt;""),COLUMN('Tracker&amp;Invoice'!$H4576:$AC4576)),8),G4529)</f>
        <v>13</v>
      </c>
      <c r="H4528">
        <f t="shared" si="140"/>
        <v>13</v>
      </c>
      <c r="I4528" s="29">
        <f>IF(D4528="INVOICE",SUM('Tracker&amp;Invoice'!$H4576:INDEX('Tracker&amp;Invoice'!$A4576:$AC4576,1,H4528)),0)</f>
        <v>0</v>
      </c>
      <c r="J4528" s="29">
        <f>IF(D4528="OVERALL",SUM('Tracker&amp;Invoice'!$H4576:$AC4576),0)</f>
        <v>0</v>
      </c>
    </row>
    <row r="4529" spans="1:10">
      <c r="A4529" t="e">
        <f t="shared" si="141"/>
        <v>#REF!</v>
      </c>
      <c r="B4529">
        <f>IF(AND('Tracker&amp;Invoice'!A4577&lt;&gt;"",'Tracker&amp;Invoice'!A4577&lt;&gt;"ITEM",'Tracker&amp;Invoice'!A4575="ITEM"),1,0)</f>
        <v>0</v>
      </c>
      <c r="C4529" t="str">
        <f>IF(B4529=1,'Tracker&amp;Invoice'!A4577,C4528)</f>
        <v>CR1-036</v>
      </c>
      <c r="D4529" t="str">
        <f>IF(LEFT(TRIM('Tracker&amp;Invoice'!B4577),9)="INVOICE #","INVOICE",IF(TRIM('Tracker&amp;Invoice'!B4577)="Overall Completion INVOICE","OVERALL",""))</f>
        <v/>
      </c>
      <c r="E4529" t="str">
        <f>IF(D4529="INVOICE",VALUE(MID(TRIM('Tracker&amp;Invoice'!B4577),10,10)),"")</f>
        <v/>
      </c>
      <c r="F4529">
        <f>IF(B4529=1,IFERROR(LOOKUP(2,1/('Tracker&amp;Invoice'!$H4577:$AC4577&lt;&gt;""),COLUMN('Tracker&amp;Invoice'!$H4577:$AC4577)),8),F4528)</f>
        <v>12</v>
      </c>
      <c r="G4529">
        <f>IF(D4529="OVERALL",IFERROR(LOOKUP(2,1/('Tracker&amp;Invoice'!$H4577:$AC4577&lt;&gt;""),COLUMN('Tracker&amp;Invoice'!$H4577:$AC4577)),8),G4530)</f>
        <v>13</v>
      </c>
      <c r="H4529">
        <f t="shared" si="140"/>
        <v>13</v>
      </c>
      <c r="I4529" s="29">
        <f>IF(D4529="INVOICE",SUM('Tracker&amp;Invoice'!$H4577:INDEX('Tracker&amp;Invoice'!$A4577:$AC4577,1,H4529)),0)</f>
        <v>0</v>
      </c>
      <c r="J4529" s="29">
        <f>IF(D4529="OVERALL",SUM('Tracker&amp;Invoice'!$H4577:$AC4577),0)</f>
        <v>0</v>
      </c>
    </row>
    <row r="4530" spans="1:10">
      <c r="A4530" t="e">
        <f t="shared" si="141"/>
        <v>#REF!</v>
      </c>
      <c r="B4530">
        <f>IF(AND('Tracker&amp;Invoice'!A4578&lt;&gt;"",'Tracker&amp;Invoice'!A4578&lt;&gt;"ITEM",'Tracker&amp;Invoice'!A4576="ITEM"),1,0)</f>
        <v>0</v>
      </c>
      <c r="C4530" t="str">
        <f>IF(B4530=1,'Tracker&amp;Invoice'!A4578,C4529)</f>
        <v>CR1-036</v>
      </c>
      <c r="D4530" t="str">
        <f>IF(LEFT(TRIM('Tracker&amp;Invoice'!B4578),9)="INVOICE #","INVOICE",IF(TRIM('Tracker&amp;Invoice'!B4578)="Overall Completion INVOICE","OVERALL",""))</f>
        <v/>
      </c>
      <c r="E4530" t="str">
        <f>IF(D4530="INVOICE",VALUE(MID(TRIM('Tracker&amp;Invoice'!B4578),10,10)),"")</f>
        <v/>
      </c>
      <c r="F4530">
        <f>IF(B4530=1,IFERROR(LOOKUP(2,1/('Tracker&amp;Invoice'!$H4578:$AC4578&lt;&gt;""),COLUMN('Tracker&amp;Invoice'!$H4578:$AC4578)),8),F4529)</f>
        <v>12</v>
      </c>
      <c r="G4530">
        <f>IF(D4530="OVERALL",IFERROR(LOOKUP(2,1/('Tracker&amp;Invoice'!$H4578:$AC4578&lt;&gt;""),COLUMN('Tracker&amp;Invoice'!$H4578:$AC4578)),8),G4531)</f>
        <v>13</v>
      </c>
      <c r="H4530">
        <f t="shared" si="140"/>
        <v>13</v>
      </c>
      <c r="I4530" s="29">
        <f>IF(D4530="INVOICE",SUM('Tracker&amp;Invoice'!$H4578:INDEX('Tracker&amp;Invoice'!$A4578:$AC4578,1,H4530)),0)</f>
        <v>0</v>
      </c>
      <c r="J4530" s="29">
        <f>IF(D4530="OVERALL",SUM('Tracker&amp;Invoice'!$H4578:$AC4578),0)</f>
        <v>0</v>
      </c>
    </row>
    <row r="4531" spans="1:10">
      <c r="A4531" t="e">
        <f t="shared" si="141"/>
        <v>#REF!</v>
      </c>
      <c r="B4531">
        <f>IF(AND('Tracker&amp;Invoice'!A4579&lt;&gt;"",'Tracker&amp;Invoice'!A4579&lt;&gt;"ITEM",'Tracker&amp;Invoice'!A4577="ITEM"),1,0)</f>
        <v>0</v>
      </c>
      <c r="C4531" t="str">
        <f>IF(B4531=1,'Tracker&amp;Invoice'!A4579,C4530)</f>
        <v>CR1-036</v>
      </c>
      <c r="D4531" t="str">
        <f>IF(LEFT(TRIM('Tracker&amp;Invoice'!B4579),9)="INVOICE #","INVOICE",IF(TRIM('Tracker&amp;Invoice'!B4579)="Overall Completion INVOICE","OVERALL",""))</f>
        <v/>
      </c>
      <c r="E4531" t="str">
        <f>IF(D4531="INVOICE",VALUE(MID(TRIM('Tracker&amp;Invoice'!B4579),10,10)),"")</f>
        <v/>
      </c>
      <c r="F4531">
        <f>IF(B4531=1,IFERROR(LOOKUP(2,1/('Tracker&amp;Invoice'!$H4579:$AC4579&lt;&gt;""),COLUMN('Tracker&amp;Invoice'!$H4579:$AC4579)),8),F4530)</f>
        <v>12</v>
      </c>
      <c r="G4531">
        <f>IF(D4531="OVERALL",IFERROR(LOOKUP(2,1/('Tracker&amp;Invoice'!$H4579:$AC4579&lt;&gt;""),COLUMN('Tracker&amp;Invoice'!$H4579:$AC4579)),8),G4532)</f>
        <v>13</v>
      </c>
      <c r="H4531">
        <f t="shared" si="140"/>
        <v>13</v>
      </c>
      <c r="I4531" s="29">
        <f>IF(D4531="INVOICE",SUM('Tracker&amp;Invoice'!$H4579:INDEX('Tracker&amp;Invoice'!$A4579:$AC4579,1,H4531)),0)</f>
        <v>0</v>
      </c>
      <c r="J4531" s="29">
        <f>IF(D4531="OVERALL",SUM('Tracker&amp;Invoice'!$H4579:$AC4579),0)</f>
        <v>0</v>
      </c>
    </row>
    <row r="4532" spans="1:10">
      <c r="A4532" t="e">
        <f t="shared" si="141"/>
        <v>#REF!</v>
      </c>
      <c r="B4532">
        <f>IF(AND('Tracker&amp;Invoice'!A4580&lt;&gt;"",'Tracker&amp;Invoice'!A4580&lt;&gt;"ITEM",'Tracker&amp;Invoice'!A4578="ITEM"),1,0)</f>
        <v>1</v>
      </c>
      <c r="C4532" t="str">
        <f>IF(B4532=1,'Tracker&amp;Invoice'!A4580,C4531)</f>
        <v>CR1-037</v>
      </c>
      <c r="D4532" t="str">
        <f>IF(LEFT(TRIM('Tracker&amp;Invoice'!B4580),9)="INVOICE #","INVOICE",IF(TRIM('Tracker&amp;Invoice'!B4580)="Overall Completion INVOICE","OVERALL",""))</f>
        <v/>
      </c>
      <c r="E4532" t="str">
        <f>IF(D4532="INVOICE",VALUE(MID(TRIM('Tracker&amp;Invoice'!B4580),10,10)),"")</f>
        <v/>
      </c>
      <c r="F4532">
        <f>IF(B4532=1,IFERROR(LOOKUP(2,1/('Tracker&amp;Invoice'!$H4580:$AC4580&lt;&gt;""),COLUMN('Tracker&amp;Invoice'!$H4580:$AC4580)),8),F4531)</f>
        <v>12</v>
      </c>
      <c r="G4532">
        <f>IF(D4532="OVERALL",IFERROR(LOOKUP(2,1/('Tracker&amp;Invoice'!$H4580:$AC4580&lt;&gt;""),COLUMN('Tracker&amp;Invoice'!$H4580:$AC4580)),8),G4533)</f>
        <v>13</v>
      </c>
      <c r="H4532">
        <f t="shared" si="140"/>
        <v>13</v>
      </c>
      <c r="I4532" s="29">
        <f>IF(D4532="INVOICE",SUM('Tracker&amp;Invoice'!$H4580:INDEX('Tracker&amp;Invoice'!$A4580:$AC4580,1,H4532)),0)</f>
        <v>0</v>
      </c>
      <c r="J4532" s="29">
        <f>IF(D4532="OVERALL",SUM('Tracker&amp;Invoice'!$H4580:$AC4580),0)</f>
        <v>0</v>
      </c>
    </row>
    <row r="4533" spans="1:10">
      <c r="A4533" t="e">
        <f t="shared" si="141"/>
        <v>#REF!</v>
      </c>
      <c r="B4533">
        <f>IF(AND('Tracker&amp;Invoice'!A4581&lt;&gt;"",'Tracker&amp;Invoice'!A4581&lt;&gt;"ITEM",'Tracker&amp;Invoice'!A4579="ITEM"),1,0)</f>
        <v>0</v>
      </c>
      <c r="C4533" t="str">
        <f>IF(B4533=1,'Tracker&amp;Invoice'!A4581,C4532)</f>
        <v>CR1-037</v>
      </c>
      <c r="D4533" t="str">
        <f>IF(LEFT(TRIM('Tracker&amp;Invoice'!B4581),9)="INVOICE #","INVOICE",IF(TRIM('Tracker&amp;Invoice'!B4581)="Overall Completion INVOICE","OVERALL",""))</f>
        <v/>
      </c>
      <c r="E4533" t="str">
        <f>IF(D4533="INVOICE",VALUE(MID(TRIM('Tracker&amp;Invoice'!B4581),10,10)),"")</f>
        <v/>
      </c>
      <c r="F4533">
        <f>IF(B4533=1,IFERROR(LOOKUP(2,1/('Tracker&amp;Invoice'!$H4581:$AC4581&lt;&gt;""),COLUMN('Tracker&amp;Invoice'!$H4581:$AC4581)),8),F4532)</f>
        <v>12</v>
      </c>
      <c r="G4533">
        <f>IF(D4533="OVERALL",IFERROR(LOOKUP(2,1/('Tracker&amp;Invoice'!$H4581:$AC4581&lt;&gt;""),COLUMN('Tracker&amp;Invoice'!$H4581:$AC4581)),8),G4534)</f>
        <v>13</v>
      </c>
      <c r="H4533">
        <f t="shared" si="140"/>
        <v>13</v>
      </c>
      <c r="I4533" s="29">
        <f>IF(D4533="INVOICE",SUM('Tracker&amp;Invoice'!$H4581:INDEX('Tracker&amp;Invoice'!$A4581:$AC4581,1,H4533)),0)</f>
        <v>0</v>
      </c>
      <c r="J4533" s="29">
        <f>IF(D4533="OVERALL",SUM('Tracker&amp;Invoice'!$H4581:$AC4581),0)</f>
        <v>0</v>
      </c>
    </row>
    <row r="4534" spans="1:10">
      <c r="A4534" t="e">
        <f t="shared" si="141"/>
        <v>#REF!</v>
      </c>
      <c r="B4534">
        <f>IF(AND('Tracker&amp;Invoice'!A4582&lt;&gt;"",'Tracker&amp;Invoice'!A4582&lt;&gt;"ITEM",'Tracker&amp;Invoice'!A4580="ITEM"),1,0)</f>
        <v>0</v>
      </c>
      <c r="C4534" t="str">
        <f>IF(B4534=1,'Tracker&amp;Invoice'!A4582,C4533)</f>
        <v>CR1-037</v>
      </c>
      <c r="D4534" t="str">
        <f>IF(LEFT(TRIM('Tracker&amp;Invoice'!B4582),9)="INVOICE #","INVOICE",IF(TRIM('Tracker&amp;Invoice'!B4582)="Overall Completion INVOICE","OVERALL",""))</f>
        <v/>
      </c>
      <c r="E4534" t="str">
        <f>IF(D4534="INVOICE",VALUE(MID(TRIM('Tracker&amp;Invoice'!B4582),10,10)),"")</f>
        <v/>
      </c>
      <c r="F4534">
        <f>IF(B4534=1,IFERROR(LOOKUP(2,1/('Tracker&amp;Invoice'!$H4582:$AC4582&lt;&gt;""),COLUMN('Tracker&amp;Invoice'!$H4582:$AC4582)),8),F4533)</f>
        <v>12</v>
      </c>
      <c r="G4534">
        <f>IF(D4534="OVERALL",IFERROR(LOOKUP(2,1/('Tracker&amp;Invoice'!$H4582:$AC4582&lt;&gt;""),COLUMN('Tracker&amp;Invoice'!$H4582:$AC4582)),8),G4535)</f>
        <v>13</v>
      </c>
      <c r="H4534">
        <f t="shared" si="140"/>
        <v>13</v>
      </c>
      <c r="I4534" s="29">
        <f>IF(D4534="INVOICE",SUM('Tracker&amp;Invoice'!$H4582:INDEX('Tracker&amp;Invoice'!$A4582:$AC4582,1,H4534)),0)</f>
        <v>0</v>
      </c>
      <c r="J4534" s="29">
        <f>IF(D4534="OVERALL",SUM('Tracker&amp;Invoice'!$H4582:$AC4582),0)</f>
        <v>0</v>
      </c>
    </row>
    <row r="4535" spans="1:10">
      <c r="A4535" t="e">
        <f t="shared" si="141"/>
        <v>#REF!</v>
      </c>
      <c r="B4535">
        <f>IF(AND('Tracker&amp;Invoice'!A4583&lt;&gt;"",'Tracker&amp;Invoice'!A4583&lt;&gt;"ITEM",'Tracker&amp;Invoice'!A4581="ITEM"),1,0)</f>
        <v>0</v>
      </c>
      <c r="C4535" t="str">
        <f>IF(B4535=1,'Tracker&amp;Invoice'!A4583,C4534)</f>
        <v>CR1-037</v>
      </c>
      <c r="D4535" t="str">
        <f>IF(LEFT(TRIM('Tracker&amp;Invoice'!B4583),9)="INVOICE #","INVOICE",IF(TRIM('Tracker&amp;Invoice'!B4583)="Overall Completion INVOICE","OVERALL",""))</f>
        <v>INVOICE</v>
      </c>
      <c r="E4535">
        <f>IF(D4535="INVOICE",VALUE(MID(TRIM('Tracker&amp;Invoice'!B4583),10,10)),"")</f>
        <v>27</v>
      </c>
      <c r="F4535">
        <f>IF(B4535=1,IFERROR(LOOKUP(2,1/('Tracker&amp;Invoice'!$H4583:$AC4583&lt;&gt;""),COLUMN('Tracker&amp;Invoice'!$H4583:$AC4583)),8),F4534)</f>
        <v>12</v>
      </c>
      <c r="G4535">
        <f>IF(D4535="OVERALL",IFERROR(LOOKUP(2,1/('Tracker&amp;Invoice'!$H4583:$AC4583&lt;&gt;""),COLUMN('Tracker&amp;Invoice'!$H4583:$AC4583)),8),G4536)</f>
        <v>13</v>
      </c>
      <c r="H4535">
        <f t="shared" si="140"/>
        <v>13</v>
      </c>
      <c r="I4535" s="29">
        <f>IF(D4535="INVOICE",SUM('Tracker&amp;Invoice'!$H4583:INDEX('Tracker&amp;Invoice'!$A4583:$AC4583,1,H4535)),0)</f>
        <v>24715.8</v>
      </c>
      <c r="J4535" s="29">
        <f>IF(D4535="OVERALL",SUM('Tracker&amp;Invoice'!$H4583:$AC4583),0)</f>
        <v>0</v>
      </c>
    </row>
    <row r="4536" spans="1:10">
      <c r="A4536" t="e">
        <f t="shared" si="141"/>
        <v>#REF!</v>
      </c>
      <c r="B4536">
        <f>IF(AND('Tracker&amp;Invoice'!A4584&lt;&gt;"",'Tracker&amp;Invoice'!A4584&lt;&gt;"ITEM",'Tracker&amp;Invoice'!A4582="ITEM"),1,0)</f>
        <v>0</v>
      </c>
      <c r="C4536" t="str">
        <f>IF(B4536=1,'Tracker&amp;Invoice'!A4584,C4535)</f>
        <v>CR1-037</v>
      </c>
      <c r="D4536" t="str">
        <f>IF(LEFT(TRIM('Tracker&amp;Invoice'!B4584),9)="INVOICE #","INVOICE",IF(TRIM('Tracker&amp;Invoice'!B4584)="Overall Completion INVOICE","OVERALL",""))</f>
        <v/>
      </c>
      <c r="E4536" t="str">
        <f>IF(D4536="INVOICE",VALUE(MID(TRIM('Tracker&amp;Invoice'!B4584),10,10)),"")</f>
        <v/>
      </c>
      <c r="F4536">
        <f>IF(B4536=1,IFERROR(LOOKUP(2,1/('Tracker&amp;Invoice'!$H4584:$AC4584&lt;&gt;""),COLUMN('Tracker&amp;Invoice'!$H4584:$AC4584)),8),F4535)</f>
        <v>12</v>
      </c>
      <c r="G4536">
        <f>IF(D4536="OVERALL",IFERROR(LOOKUP(2,1/('Tracker&amp;Invoice'!$H4584:$AC4584&lt;&gt;""),COLUMN('Tracker&amp;Invoice'!$H4584:$AC4584)),8),G4537)</f>
        <v>13</v>
      </c>
      <c r="H4536">
        <f t="shared" si="140"/>
        <v>13</v>
      </c>
      <c r="I4536" s="29">
        <f>IF(D4536="INVOICE",SUM('Tracker&amp;Invoice'!$H4584:INDEX('Tracker&amp;Invoice'!$A4584:$AC4584,1,H4536)),0)</f>
        <v>0</v>
      </c>
      <c r="J4536" s="29">
        <f>IF(D4536="OVERALL",SUM('Tracker&amp;Invoice'!$H4584:$AC4584),0)</f>
        <v>0</v>
      </c>
    </row>
    <row r="4537" spans="1:10">
      <c r="A4537" t="e">
        <f t="shared" si="141"/>
        <v>#REF!</v>
      </c>
      <c r="B4537">
        <f>IF(AND('Tracker&amp;Invoice'!A4585&lt;&gt;"",'Tracker&amp;Invoice'!A4585&lt;&gt;"ITEM",'Tracker&amp;Invoice'!A4583="ITEM"),1,0)</f>
        <v>0</v>
      </c>
      <c r="C4537" t="str">
        <f>IF(B4537=1,'Tracker&amp;Invoice'!A4585,C4536)</f>
        <v>CR1-037</v>
      </c>
      <c r="D4537" t="str">
        <f>IF(LEFT(TRIM('Tracker&amp;Invoice'!B4585),9)="INVOICE #","INVOICE",IF(TRIM('Tracker&amp;Invoice'!B4585)="Overall Completion INVOICE","OVERALL",""))</f>
        <v>INVOICE</v>
      </c>
      <c r="E4537">
        <f>IF(D4537="INVOICE",VALUE(MID(TRIM('Tracker&amp;Invoice'!B4585),10,10)),"")</f>
        <v>31</v>
      </c>
      <c r="F4537">
        <f>IF(B4537=1,IFERROR(LOOKUP(2,1/('Tracker&amp;Invoice'!$H4585:$AC4585&lt;&gt;""),COLUMN('Tracker&amp;Invoice'!$H4585:$AC4585)),8),F4536)</f>
        <v>12</v>
      </c>
      <c r="G4537">
        <f>IF(D4537="OVERALL",IFERROR(LOOKUP(2,1/('Tracker&amp;Invoice'!$H4585:$AC4585&lt;&gt;""),COLUMN('Tracker&amp;Invoice'!$H4585:$AC4585)),8),G4538)</f>
        <v>13</v>
      </c>
      <c r="H4537">
        <f t="shared" si="140"/>
        <v>13</v>
      </c>
      <c r="I4537" s="29">
        <f>IF(D4537="INVOICE",SUM('Tracker&amp;Invoice'!$H4585:INDEX('Tracker&amp;Invoice'!$A4585:$AC4585,1,H4537)),0)</f>
        <v>2746.2000000000003</v>
      </c>
      <c r="J4537" s="29">
        <f>IF(D4537="OVERALL",SUM('Tracker&amp;Invoice'!$H4585:$AC4585),0)</f>
        <v>0</v>
      </c>
    </row>
    <row r="4538" spans="1:10">
      <c r="A4538" t="e">
        <f t="shared" si="141"/>
        <v>#REF!</v>
      </c>
      <c r="B4538">
        <f>IF(AND('Tracker&amp;Invoice'!A4586&lt;&gt;"",'Tracker&amp;Invoice'!A4586&lt;&gt;"ITEM",'Tracker&amp;Invoice'!A4584="ITEM"),1,0)</f>
        <v>0</v>
      </c>
      <c r="C4538" t="str">
        <f>IF(B4538=1,'Tracker&amp;Invoice'!A4586,C4537)</f>
        <v>CR1-037</v>
      </c>
      <c r="D4538" t="str">
        <f>IF(LEFT(TRIM('Tracker&amp;Invoice'!B4586),9)="INVOICE #","INVOICE",IF(TRIM('Tracker&amp;Invoice'!B4586)="Overall Completion INVOICE","OVERALL",""))</f>
        <v/>
      </c>
      <c r="E4538" t="str">
        <f>IF(D4538="INVOICE",VALUE(MID(TRIM('Tracker&amp;Invoice'!B4586),10,10)),"")</f>
        <v/>
      </c>
      <c r="F4538">
        <f>IF(B4538=1,IFERROR(LOOKUP(2,1/('Tracker&amp;Invoice'!$H4586:$AC4586&lt;&gt;""),COLUMN('Tracker&amp;Invoice'!$H4586:$AC4586)),8),F4537)</f>
        <v>12</v>
      </c>
      <c r="G4538">
        <f>IF(D4538="OVERALL",IFERROR(LOOKUP(2,1/('Tracker&amp;Invoice'!$H4586:$AC4586&lt;&gt;""),COLUMN('Tracker&amp;Invoice'!$H4586:$AC4586)),8),G4539)</f>
        <v>13</v>
      </c>
      <c r="H4538">
        <f t="shared" si="140"/>
        <v>13</v>
      </c>
      <c r="I4538" s="29">
        <f>IF(D4538="INVOICE",SUM('Tracker&amp;Invoice'!$H4586:INDEX('Tracker&amp;Invoice'!$A4586:$AC4586,1,H4538)),0)</f>
        <v>0</v>
      </c>
      <c r="J4538" s="29">
        <f>IF(D4538="OVERALL",SUM('Tracker&amp;Invoice'!$H4586:$AC4586),0)</f>
        <v>0</v>
      </c>
    </row>
    <row r="4539" spans="1:10">
      <c r="A4539" t="e">
        <f t="shared" si="141"/>
        <v>#REF!</v>
      </c>
      <c r="B4539">
        <f>IF(AND('Tracker&amp;Invoice'!A4587&lt;&gt;"",'Tracker&amp;Invoice'!A4587&lt;&gt;"ITEM",'Tracker&amp;Invoice'!A4585="ITEM"),1,0)</f>
        <v>0</v>
      </c>
      <c r="C4539" t="str">
        <f>IF(B4539=1,'Tracker&amp;Invoice'!A4587,C4538)</f>
        <v>CR1-037</v>
      </c>
      <c r="D4539" t="str">
        <f>IF(LEFT(TRIM('Tracker&amp;Invoice'!B4587),9)="INVOICE #","INVOICE",IF(TRIM('Tracker&amp;Invoice'!B4587)="Overall Completion INVOICE","OVERALL",""))</f>
        <v>OVERALL</v>
      </c>
      <c r="E4539" t="str">
        <f>IF(D4539="INVOICE",VALUE(MID(TRIM('Tracker&amp;Invoice'!B4587),10,10)),"")</f>
        <v/>
      </c>
      <c r="F4539">
        <f>IF(B4539=1,IFERROR(LOOKUP(2,1/('Tracker&amp;Invoice'!$H4587:$AC4587&lt;&gt;""),COLUMN('Tracker&amp;Invoice'!$H4587:$AC4587)),8),F4538)</f>
        <v>12</v>
      </c>
      <c r="G4539">
        <f>IF(D4539="OVERALL",IFERROR(LOOKUP(2,1/('Tracker&amp;Invoice'!$H4587:$AC4587&lt;&gt;""),COLUMN('Tracker&amp;Invoice'!$H4587:$AC4587)),8),G4540)</f>
        <v>13</v>
      </c>
      <c r="H4539">
        <f t="shared" si="140"/>
        <v>13</v>
      </c>
      <c r="I4539" s="29">
        <f>IF(D4539="INVOICE",SUM('Tracker&amp;Invoice'!$H4587:INDEX('Tracker&amp;Invoice'!$A4587:$AC4587,1,H4539)),0)</f>
        <v>0</v>
      </c>
      <c r="J4539" s="29">
        <f>IF(D4539="OVERALL",SUM('Tracker&amp;Invoice'!$H4587:$AC4587),0)</f>
        <v>27462</v>
      </c>
    </row>
    <row r="4540" spans="1:10">
      <c r="A4540" t="e">
        <f t="shared" si="141"/>
        <v>#REF!</v>
      </c>
      <c r="B4540">
        <f>IF(AND('Tracker&amp;Invoice'!A4588&lt;&gt;"",'Tracker&amp;Invoice'!A4588&lt;&gt;"ITEM",'Tracker&amp;Invoice'!A4586="ITEM"),1,0)</f>
        <v>0</v>
      </c>
      <c r="C4540" t="str">
        <f>IF(B4540=1,'Tracker&amp;Invoice'!A4588,C4539)</f>
        <v>CR1-037</v>
      </c>
      <c r="D4540" t="str">
        <f>IF(LEFT(TRIM('Tracker&amp;Invoice'!B4588),9)="INVOICE #","INVOICE",IF(TRIM('Tracker&amp;Invoice'!B4588)="Overall Completion INVOICE","OVERALL",""))</f>
        <v/>
      </c>
      <c r="E4540" t="str">
        <f>IF(D4540="INVOICE",VALUE(MID(TRIM('Tracker&amp;Invoice'!B4588),10,10)),"")</f>
        <v/>
      </c>
      <c r="F4540">
        <f>IF(B4540=1,IFERROR(LOOKUP(2,1/('Tracker&amp;Invoice'!$H4588:$AC4588&lt;&gt;""),COLUMN('Tracker&amp;Invoice'!$H4588:$AC4588)),8),F4539)</f>
        <v>12</v>
      </c>
      <c r="G4540">
        <f>IF(D4540="OVERALL",IFERROR(LOOKUP(2,1/('Tracker&amp;Invoice'!$H4588:$AC4588&lt;&gt;""),COLUMN('Tracker&amp;Invoice'!$H4588:$AC4588)),8),G4541)</f>
        <v>24</v>
      </c>
      <c r="H4540">
        <f t="shared" si="140"/>
        <v>24</v>
      </c>
      <c r="I4540" s="29">
        <f>IF(D4540="INVOICE",SUM('Tracker&amp;Invoice'!$H4588:INDEX('Tracker&amp;Invoice'!$A4588:$AC4588,1,H4540)),0)</f>
        <v>0</v>
      </c>
      <c r="J4540" s="29">
        <f>IF(D4540="OVERALL",SUM('Tracker&amp;Invoice'!$H4588:$AC4588),0)</f>
        <v>0</v>
      </c>
    </row>
    <row r="4541" spans="1:10">
      <c r="A4541" t="e">
        <f t="shared" si="141"/>
        <v>#REF!</v>
      </c>
      <c r="B4541">
        <f>IF(AND('Tracker&amp;Invoice'!A4589&lt;&gt;"",'Tracker&amp;Invoice'!A4589&lt;&gt;"ITEM",'Tracker&amp;Invoice'!A4587="ITEM"),1,0)</f>
        <v>0</v>
      </c>
      <c r="C4541" t="str">
        <f>IF(B4541=1,'Tracker&amp;Invoice'!A4589,C4540)</f>
        <v>CR1-037</v>
      </c>
      <c r="D4541" t="str">
        <f>IF(LEFT(TRIM('Tracker&amp;Invoice'!B4589),9)="INVOICE #","INVOICE",IF(TRIM('Tracker&amp;Invoice'!B4589)="Overall Completion INVOICE","OVERALL",""))</f>
        <v/>
      </c>
      <c r="E4541" t="str">
        <f>IF(D4541="INVOICE",VALUE(MID(TRIM('Tracker&amp;Invoice'!B4589),10,10)),"")</f>
        <v/>
      </c>
      <c r="F4541">
        <f>IF(B4541=1,IFERROR(LOOKUP(2,1/('Tracker&amp;Invoice'!$H4589:$AC4589&lt;&gt;""),COLUMN('Tracker&amp;Invoice'!$H4589:$AC4589)),8),F4540)</f>
        <v>12</v>
      </c>
      <c r="G4541">
        <f>IF(D4541="OVERALL",IFERROR(LOOKUP(2,1/('Tracker&amp;Invoice'!$H4589:$AC4589&lt;&gt;""),COLUMN('Tracker&amp;Invoice'!$H4589:$AC4589)),8),G4542)</f>
        <v>24</v>
      </c>
      <c r="H4541">
        <f t="shared" si="140"/>
        <v>24</v>
      </c>
      <c r="I4541" s="29">
        <f>IF(D4541="INVOICE",SUM('Tracker&amp;Invoice'!$H4589:INDEX('Tracker&amp;Invoice'!$A4589:$AC4589,1,H4541)),0)</f>
        <v>0</v>
      </c>
      <c r="J4541" s="29">
        <f>IF(D4541="OVERALL",SUM('Tracker&amp;Invoice'!$H4589:$AC4589),0)</f>
        <v>0</v>
      </c>
    </row>
    <row r="4542" spans="1:10">
      <c r="A4542" t="e">
        <f t="shared" si="141"/>
        <v>#REF!</v>
      </c>
      <c r="B4542">
        <f>IF(AND('Tracker&amp;Invoice'!A4590&lt;&gt;"",'Tracker&amp;Invoice'!A4590&lt;&gt;"ITEM",'Tracker&amp;Invoice'!A4588="ITEM"),1,0)</f>
        <v>0</v>
      </c>
      <c r="C4542" t="str">
        <f>IF(B4542=1,'Tracker&amp;Invoice'!A4590,C4541)</f>
        <v>CR1-037</v>
      </c>
      <c r="D4542" t="str">
        <f>IF(LEFT(TRIM('Tracker&amp;Invoice'!B4590),9)="INVOICE #","INVOICE",IF(TRIM('Tracker&amp;Invoice'!B4590)="Overall Completion INVOICE","OVERALL",""))</f>
        <v/>
      </c>
      <c r="E4542" t="str">
        <f>IF(D4542="INVOICE",VALUE(MID(TRIM('Tracker&amp;Invoice'!B4590),10,10)),"")</f>
        <v/>
      </c>
      <c r="F4542">
        <f>IF(B4542=1,IFERROR(LOOKUP(2,1/('Tracker&amp;Invoice'!$H4590:$AC4590&lt;&gt;""),COLUMN('Tracker&amp;Invoice'!$H4590:$AC4590)),8),F4541)</f>
        <v>12</v>
      </c>
      <c r="G4542">
        <f>IF(D4542="OVERALL",IFERROR(LOOKUP(2,1/('Tracker&amp;Invoice'!$H4590:$AC4590&lt;&gt;""),COLUMN('Tracker&amp;Invoice'!$H4590:$AC4590)),8),G4543)</f>
        <v>24</v>
      </c>
      <c r="H4542">
        <f t="shared" si="140"/>
        <v>24</v>
      </c>
      <c r="I4542" s="29">
        <f>IF(D4542="INVOICE",SUM('Tracker&amp;Invoice'!$H4590:INDEX('Tracker&amp;Invoice'!$A4590:$AC4590,1,H4542)),0)</f>
        <v>0</v>
      </c>
      <c r="J4542" s="29">
        <f>IF(D4542="OVERALL",SUM('Tracker&amp;Invoice'!$H4590:$AC4590),0)</f>
        <v>0</v>
      </c>
    </row>
    <row r="4543" spans="1:10">
      <c r="A4543" t="e">
        <f t="shared" si="141"/>
        <v>#REF!</v>
      </c>
      <c r="B4543">
        <f>IF(AND('Tracker&amp;Invoice'!A4591&lt;&gt;"",'Tracker&amp;Invoice'!A4591&lt;&gt;"ITEM",'Tracker&amp;Invoice'!A4589="ITEM"),1,0)</f>
        <v>0</v>
      </c>
      <c r="C4543" t="str">
        <f>IF(B4543=1,'Tracker&amp;Invoice'!A4591,C4542)</f>
        <v>CR1-037</v>
      </c>
      <c r="D4543" t="str">
        <f>IF(LEFT(TRIM('Tracker&amp;Invoice'!B4591),9)="INVOICE #","INVOICE",IF(TRIM('Tracker&amp;Invoice'!B4591)="Overall Completion INVOICE","OVERALL",""))</f>
        <v/>
      </c>
      <c r="E4543" t="str">
        <f>IF(D4543="INVOICE",VALUE(MID(TRIM('Tracker&amp;Invoice'!B4591),10,10)),"")</f>
        <v/>
      </c>
      <c r="F4543">
        <f>IF(B4543=1,IFERROR(LOOKUP(2,1/('Tracker&amp;Invoice'!$H4591:$AC4591&lt;&gt;""),COLUMN('Tracker&amp;Invoice'!$H4591:$AC4591)),8),F4542)</f>
        <v>12</v>
      </c>
      <c r="G4543">
        <f>IF(D4543="OVERALL",IFERROR(LOOKUP(2,1/('Tracker&amp;Invoice'!$H4591:$AC4591&lt;&gt;""),COLUMN('Tracker&amp;Invoice'!$H4591:$AC4591)),8),G4544)</f>
        <v>24</v>
      </c>
      <c r="H4543">
        <f t="shared" si="140"/>
        <v>24</v>
      </c>
      <c r="I4543" s="29">
        <f>IF(D4543="INVOICE",SUM('Tracker&amp;Invoice'!$H4591:INDEX('Tracker&amp;Invoice'!$A4591:$AC4591,1,H4543)),0)</f>
        <v>0</v>
      </c>
      <c r="J4543" s="29">
        <f>IF(D4543="OVERALL",SUM('Tracker&amp;Invoice'!$H4591:$AC4591),0)</f>
        <v>0</v>
      </c>
    </row>
    <row r="4544" spans="1:10">
      <c r="A4544" t="e">
        <f t="shared" si="141"/>
        <v>#REF!</v>
      </c>
      <c r="B4544">
        <f>IF(AND('Tracker&amp;Invoice'!A4592&lt;&gt;"",'Tracker&amp;Invoice'!A4592&lt;&gt;"ITEM",'Tracker&amp;Invoice'!A4590="ITEM"),1,0)</f>
        <v>0</v>
      </c>
      <c r="C4544" t="str">
        <f>IF(B4544=1,'Tracker&amp;Invoice'!A4592,C4543)</f>
        <v>CR1-037</v>
      </c>
      <c r="D4544" t="str">
        <f>IF(LEFT(TRIM('Tracker&amp;Invoice'!B4592),9)="INVOICE #","INVOICE",IF(TRIM('Tracker&amp;Invoice'!B4592)="Overall Completion INVOICE","OVERALL",""))</f>
        <v/>
      </c>
      <c r="E4544" t="str">
        <f>IF(D4544="INVOICE",VALUE(MID(TRIM('Tracker&amp;Invoice'!B4592),10,10)),"")</f>
        <v/>
      </c>
      <c r="F4544">
        <f>IF(B4544=1,IFERROR(LOOKUP(2,1/('Tracker&amp;Invoice'!$H4592:$AC4592&lt;&gt;""),COLUMN('Tracker&amp;Invoice'!$H4592:$AC4592)),8),F4543)</f>
        <v>12</v>
      </c>
      <c r="G4544">
        <f>IF(D4544="OVERALL",IFERROR(LOOKUP(2,1/('Tracker&amp;Invoice'!$H4592:$AC4592&lt;&gt;""),COLUMN('Tracker&amp;Invoice'!$H4592:$AC4592)),8),G4545)</f>
        <v>24</v>
      </c>
      <c r="H4544">
        <f t="shared" si="140"/>
        <v>24</v>
      </c>
      <c r="I4544" s="29">
        <f>IF(D4544="INVOICE",SUM('Tracker&amp;Invoice'!$H4592:INDEX('Tracker&amp;Invoice'!$A4592:$AC4592,1,H4544)),0)</f>
        <v>0</v>
      </c>
      <c r="J4544" s="29">
        <f>IF(D4544="OVERALL",SUM('Tracker&amp;Invoice'!$H4592:$AC4592),0)</f>
        <v>0</v>
      </c>
    </row>
    <row r="4545" spans="1:10">
      <c r="A4545" t="e">
        <f t="shared" si="141"/>
        <v>#REF!</v>
      </c>
      <c r="B4545">
        <f>IF(AND('Tracker&amp;Invoice'!A4593&lt;&gt;"",'Tracker&amp;Invoice'!A4593&lt;&gt;"ITEM",'Tracker&amp;Invoice'!A4591="ITEM"),1,0)</f>
        <v>0</v>
      </c>
      <c r="C4545" t="str">
        <f>IF(B4545=1,'Tracker&amp;Invoice'!A4593,C4544)</f>
        <v>CR1-037</v>
      </c>
      <c r="D4545" t="str">
        <f>IF(LEFT(TRIM('Tracker&amp;Invoice'!B4593),9)="INVOICE #","INVOICE",IF(TRIM('Tracker&amp;Invoice'!B4593)="Overall Completion INVOICE","OVERALL",""))</f>
        <v/>
      </c>
      <c r="E4545" t="str">
        <f>IF(D4545="INVOICE",VALUE(MID(TRIM('Tracker&amp;Invoice'!B4593),10,10)),"")</f>
        <v/>
      </c>
      <c r="F4545">
        <f>IF(B4545=1,IFERROR(LOOKUP(2,1/('Tracker&amp;Invoice'!$H4593:$AC4593&lt;&gt;""),COLUMN('Tracker&amp;Invoice'!$H4593:$AC4593)),8),F4544)</f>
        <v>12</v>
      </c>
      <c r="G4545">
        <f>IF(D4545="OVERALL",IFERROR(LOOKUP(2,1/('Tracker&amp;Invoice'!$H4593:$AC4593&lt;&gt;""),COLUMN('Tracker&amp;Invoice'!$H4593:$AC4593)),8),G4546)</f>
        <v>24</v>
      </c>
      <c r="H4545">
        <f t="shared" si="140"/>
        <v>24</v>
      </c>
      <c r="I4545" s="29">
        <f>IF(D4545="INVOICE",SUM('Tracker&amp;Invoice'!$H4593:INDEX('Tracker&amp;Invoice'!$A4593:$AC4593,1,H4545)),0)</f>
        <v>0</v>
      </c>
      <c r="J4545" s="29">
        <f>IF(D4545="OVERALL",SUM('Tracker&amp;Invoice'!$H4593:$AC4593),0)</f>
        <v>0</v>
      </c>
    </row>
    <row r="4546" spans="1:10">
      <c r="A4546" t="e">
        <f t="shared" si="141"/>
        <v>#REF!</v>
      </c>
      <c r="B4546">
        <f>IF(AND('Tracker&amp;Invoice'!A4594&lt;&gt;"",'Tracker&amp;Invoice'!A4594&lt;&gt;"ITEM",'Tracker&amp;Invoice'!A4592="ITEM"),1,0)</f>
        <v>0</v>
      </c>
      <c r="C4546" t="str">
        <f>IF(B4546=1,'Tracker&amp;Invoice'!A4594,C4545)</f>
        <v>CR1-037</v>
      </c>
      <c r="D4546" t="str">
        <f>IF(LEFT(TRIM('Tracker&amp;Invoice'!B4594),9)="INVOICE #","INVOICE",IF(TRIM('Tracker&amp;Invoice'!B4594)="Overall Completion INVOICE","OVERALL",""))</f>
        <v/>
      </c>
      <c r="E4546" t="str">
        <f>IF(D4546="INVOICE",VALUE(MID(TRIM('Tracker&amp;Invoice'!B4594),10,10)),"")</f>
        <v/>
      </c>
      <c r="F4546">
        <f>IF(B4546=1,IFERROR(LOOKUP(2,1/('Tracker&amp;Invoice'!$H4594:$AC4594&lt;&gt;""),COLUMN('Tracker&amp;Invoice'!$H4594:$AC4594)),8),F4545)</f>
        <v>12</v>
      </c>
      <c r="G4546">
        <f>IF(D4546="OVERALL",IFERROR(LOOKUP(2,1/('Tracker&amp;Invoice'!$H4594:$AC4594&lt;&gt;""),COLUMN('Tracker&amp;Invoice'!$H4594:$AC4594)),8),G4547)</f>
        <v>24</v>
      </c>
      <c r="H4546">
        <f t="shared" si="140"/>
        <v>24</v>
      </c>
      <c r="I4546" s="29">
        <f>IF(D4546="INVOICE",SUM('Tracker&amp;Invoice'!$H4594:INDEX('Tracker&amp;Invoice'!$A4594:$AC4594,1,H4546)),0)</f>
        <v>0</v>
      </c>
      <c r="J4546" s="29">
        <f>IF(D4546="OVERALL",SUM('Tracker&amp;Invoice'!$H4594:$AC4594),0)</f>
        <v>0</v>
      </c>
    </row>
    <row r="4547" spans="1:10">
      <c r="A4547" t="e">
        <f t="shared" si="141"/>
        <v>#REF!</v>
      </c>
      <c r="B4547">
        <f>IF(AND('Tracker&amp;Invoice'!A4595&lt;&gt;"",'Tracker&amp;Invoice'!A4595&lt;&gt;"ITEM",'Tracker&amp;Invoice'!A4593="ITEM"),1,0)</f>
        <v>0</v>
      </c>
      <c r="C4547" t="str">
        <f>IF(B4547=1,'Tracker&amp;Invoice'!A4595,C4546)</f>
        <v>CR1-037</v>
      </c>
      <c r="D4547" t="str">
        <f>IF(LEFT(TRIM('Tracker&amp;Invoice'!B4595),9)="INVOICE #","INVOICE",IF(TRIM('Tracker&amp;Invoice'!B4595)="Overall Completion INVOICE","OVERALL",""))</f>
        <v/>
      </c>
      <c r="E4547" t="str">
        <f>IF(D4547="INVOICE",VALUE(MID(TRIM('Tracker&amp;Invoice'!B4595),10,10)),"")</f>
        <v/>
      </c>
      <c r="F4547">
        <f>IF(B4547=1,IFERROR(LOOKUP(2,1/('Tracker&amp;Invoice'!$H4595:$AC4595&lt;&gt;""),COLUMN('Tracker&amp;Invoice'!$H4595:$AC4595)),8),F4546)</f>
        <v>12</v>
      </c>
      <c r="G4547">
        <f>IF(D4547="OVERALL",IFERROR(LOOKUP(2,1/('Tracker&amp;Invoice'!$H4595:$AC4595&lt;&gt;""),COLUMN('Tracker&amp;Invoice'!$H4595:$AC4595)),8),G4548)</f>
        <v>24</v>
      </c>
      <c r="H4547">
        <f t="shared" ref="H4547:H4610" si="142">MAX(F4547,G4547)</f>
        <v>24</v>
      </c>
      <c r="I4547" s="29">
        <f>IF(D4547="INVOICE",SUM('Tracker&amp;Invoice'!$H4595:INDEX('Tracker&amp;Invoice'!$A4595:$AC4595,1,H4547)),0)</f>
        <v>0</v>
      </c>
      <c r="J4547" s="29">
        <f>IF(D4547="OVERALL",SUM('Tracker&amp;Invoice'!$H4595:$AC4595),0)</f>
        <v>0</v>
      </c>
    </row>
    <row r="4548" spans="1:10">
      <c r="A4548" t="e">
        <f t="shared" ref="A4548:A4611" si="143">A4547+B4548</f>
        <v>#REF!</v>
      </c>
      <c r="B4548">
        <f>IF(AND('Tracker&amp;Invoice'!A4596&lt;&gt;"",'Tracker&amp;Invoice'!A4596&lt;&gt;"ITEM",'Tracker&amp;Invoice'!A4594="ITEM"),1,0)</f>
        <v>1</v>
      </c>
      <c r="C4548" t="str">
        <f>IF(B4548=1,'Tracker&amp;Invoice'!A4596,C4547)</f>
        <v>CR1-038</v>
      </c>
      <c r="D4548" t="str">
        <f>IF(LEFT(TRIM('Tracker&amp;Invoice'!B4596),9)="INVOICE #","INVOICE",IF(TRIM('Tracker&amp;Invoice'!B4596)="Overall Completion INVOICE","OVERALL",""))</f>
        <v/>
      </c>
      <c r="E4548" t="str">
        <f>IF(D4548="INVOICE",VALUE(MID(TRIM('Tracker&amp;Invoice'!B4596),10,10)),"")</f>
        <v/>
      </c>
      <c r="F4548">
        <f>IF(B4548=1,IFERROR(LOOKUP(2,1/('Tracker&amp;Invoice'!$H4596:$AC4596&lt;&gt;""),COLUMN('Tracker&amp;Invoice'!$H4596:$AC4596)),8),F4547)</f>
        <v>23</v>
      </c>
      <c r="G4548">
        <f>IF(D4548="OVERALL",IFERROR(LOOKUP(2,1/('Tracker&amp;Invoice'!$H4596:$AC4596&lt;&gt;""),COLUMN('Tracker&amp;Invoice'!$H4596:$AC4596)),8),G4549)</f>
        <v>24</v>
      </c>
      <c r="H4548">
        <f t="shared" si="142"/>
        <v>24</v>
      </c>
      <c r="I4548" s="29">
        <f>IF(D4548="INVOICE",SUM('Tracker&amp;Invoice'!$H4596:INDEX('Tracker&amp;Invoice'!$A4596:$AC4596,1,H4548)),0)</f>
        <v>0</v>
      </c>
      <c r="J4548" s="29">
        <f>IF(D4548="OVERALL",SUM('Tracker&amp;Invoice'!$H4596:$AC4596),0)</f>
        <v>0</v>
      </c>
    </row>
    <row r="4549" spans="1:10">
      <c r="A4549" t="e">
        <f t="shared" si="143"/>
        <v>#REF!</v>
      </c>
      <c r="B4549">
        <f>IF(AND('Tracker&amp;Invoice'!A4597&lt;&gt;"",'Tracker&amp;Invoice'!A4597&lt;&gt;"ITEM",'Tracker&amp;Invoice'!A4595="ITEM"),1,0)</f>
        <v>0</v>
      </c>
      <c r="C4549" t="str">
        <f>IF(B4549=1,'Tracker&amp;Invoice'!A4597,C4548)</f>
        <v>CR1-038</v>
      </c>
      <c r="D4549" t="str">
        <f>IF(LEFT(TRIM('Tracker&amp;Invoice'!B4597),9)="INVOICE #","INVOICE",IF(TRIM('Tracker&amp;Invoice'!B4597)="Overall Completion INVOICE","OVERALL",""))</f>
        <v/>
      </c>
      <c r="E4549" t="str">
        <f>IF(D4549="INVOICE",VALUE(MID(TRIM('Tracker&amp;Invoice'!B4597),10,10)),"")</f>
        <v/>
      </c>
      <c r="F4549">
        <f>IF(B4549=1,IFERROR(LOOKUP(2,1/('Tracker&amp;Invoice'!$H4597:$AC4597&lt;&gt;""),COLUMN('Tracker&amp;Invoice'!$H4597:$AC4597)),8),F4548)</f>
        <v>23</v>
      </c>
      <c r="G4549">
        <f>IF(D4549="OVERALL",IFERROR(LOOKUP(2,1/('Tracker&amp;Invoice'!$H4597:$AC4597&lt;&gt;""),COLUMN('Tracker&amp;Invoice'!$H4597:$AC4597)),8),G4550)</f>
        <v>24</v>
      </c>
      <c r="H4549">
        <f t="shared" si="142"/>
        <v>24</v>
      </c>
      <c r="I4549" s="29">
        <f>IF(D4549="INVOICE",SUM('Tracker&amp;Invoice'!$H4597:INDEX('Tracker&amp;Invoice'!$A4597:$AC4597,1,H4549)),0)</f>
        <v>0</v>
      </c>
      <c r="J4549" s="29">
        <f>IF(D4549="OVERALL",SUM('Tracker&amp;Invoice'!$H4597:$AC4597),0)</f>
        <v>0</v>
      </c>
    </row>
    <row r="4550" spans="1:10">
      <c r="A4550" t="e">
        <f t="shared" si="143"/>
        <v>#REF!</v>
      </c>
      <c r="B4550">
        <f>IF(AND('Tracker&amp;Invoice'!A4598&lt;&gt;"",'Tracker&amp;Invoice'!A4598&lt;&gt;"ITEM",'Tracker&amp;Invoice'!A4596="ITEM"),1,0)</f>
        <v>0</v>
      </c>
      <c r="C4550" t="str">
        <f>IF(B4550=1,'Tracker&amp;Invoice'!A4598,C4549)</f>
        <v>CR1-038</v>
      </c>
      <c r="D4550" t="str">
        <f>IF(LEFT(TRIM('Tracker&amp;Invoice'!B4598),9)="INVOICE #","INVOICE",IF(TRIM('Tracker&amp;Invoice'!B4598)="Overall Completion INVOICE","OVERALL",""))</f>
        <v/>
      </c>
      <c r="E4550" t="str">
        <f>IF(D4550="INVOICE",VALUE(MID(TRIM('Tracker&amp;Invoice'!B4598),10,10)),"")</f>
        <v/>
      </c>
      <c r="F4550">
        <f>IF(B4550=1,IFERROR(LOOKUP(2,1/('Tracker&amp;Invoice'!$H4598:$AC4598&lt;&gt;""),COLUMN('Tracker&amp;Invoice'!$H4598:$AC4598)),8),F4549)</f>
        <v>23</v>
      </c>
      <c r="G4550">
        <f>IF(D4550="OVERALL",IFERROR(LOOKUP(2,1/('Tracker&amp;Invoice'!$H4598:$AC4598&lt;&gt;""),COLUMN('Tracker&amp;Invoice'!$H4598:$AC4598)),8),G4551)</f>
        <v>24</v>
      </c>
      <c r="H4550">
        <f t="shared" si="142"/>
        <v>24</v>
      </c>
      <c r="I4550" s="29">
        <f>IF(D4550="INVOICE",SUM('Tracker&amp;Invoice'!$H4598:INDEX('Tracker&amp;Invoice'!$A4598:$AC4598,1,H4550)),0)</f>
        <v>0</v>
      </c>
      <c r="J4550" s="29">
        <f>IF(D4550="OVERALL",SUM('Tracker&amp;Invoice'!$H4598:$AC4598),0)</f>
        <v>0</v>
      </c>
    </row>
    <row r="4551" spans="1:10">
      <c r="A4551" t="e">
        <f t="shared" si="143"/>
        <v>#REF!</v>
      </c>
      <c r="B4551">
        <f>IF(AND('Tracker&amp;Invoice'!A4599&lt;&gt;"",'Tracker&amp;Invoice'!A4599&lt;&gt;"ITEM",'Tracker&amp;Invoice'!A4597="ITEM"),1,0)</f>
        <v>0</v>
      </c>
      <c r="C4551" t="str">
        <f>IF(B4551=1,'Tracker&amp;Invoice'!A4599,C4550)</f>
        <v>CR1-038</v>
      </c>
      <c r="D4551" t="str">
        <f>IF(LEFT(TRIM('Tracker&amp;Invoice'!B4599),9)="INVOICE #","INVOICE",IF(TRIM('Tracker&amp;Invoice'!B4599)="Overall Completion INVOICE","OVERALL",""))</f>
        <v>INVOICE</v>
      </c>
      <c r="E4551">
        <f>IF(D4551="INVOICE",VALUE(MID(TRIM('Tracker&amp;Invoice'!B4599),10,10)),"")</f>
        <v>27</v>
      </c>
      <c r="F4551">
        <f>IF(B4551=1,IFERROR(LOOKUP(2,1/('Tracker&amp;Invoice'!$H4599:$AC4599&lt;&gt;""),COLUMN('Tracker&amp;Invoice'!$H4599:$AC4599)),8),F4550)</f>
        <v>23</v>
      </c>
      <c r="G4551">
        <f>IF(D4551="OVERALL",IFERROR(LOOKUP(2,1/('Tracker&amp;Invoice'!$H4599:$AC4599&lt;&gt;""),COLUMN('Tracker&amp;Invoice'!$H4599:$AC4599)),8),G4552)</f>
        <v>24</v>
      </c>
      <c r="H4551">
        <f t="shared" si="142"/>
        <v>24</v>
      </c>
      <c r="I4551" s="29">
        <f>IF(D4551="INVOICE",SUM('Tracker&amp;Invoice'!$H4599:INDEX('Tracker&amp;Invoice'!$A4599:$AC4599,1,H4551)),0)</f>
        <v>49430.700000000012</v>
      </c>
      <c r="J4551" s="29">
        <f>IF(D4551="OVERALL",SUM('Tracker&amp;Invoice'!$H4599:$AC4599),0)</f>
        <v>0</v>
      </c>
    </row>
    <row r="4552" spans="1:10">
      <c r="A4552" t="e">
        <f t="shared" si="143"/>
        <v>#REF!</v>
      </c>
      <c r="B4552">
        <f>IF(AND('Tracker&amp;Invoice'!A4600&lt;&gt;"",'Tracker&amp;Invoice'!A4600&lt;&gt;"ITEM",'Tracker&amp;Invoice'!A4598="ITEM"),1,0)</f>
        <v>0</v>
      </c>
      <c r="C4552" t="str">
        <f>IF(B4552=1,'Tracker&amp;Invoice'!A4600,C4551)</f>
        <v>CR1-038</v>
      </c>
      <c r="D4552" t="str">
        <f>IF(LEFT(TRIM('Tracker&amp;Invoice'!B4600),9)="INVOICE #","INVOICE",IF(TRIM('Tracker&amp;Invoice'!B4600)="Overall Completion INVOICE","OVERALL",""))</f>
        <v/>
      </c>
      <c r="E4552" t="str">
        <f>IF(D4552="INVOICE",VALUE(MID(TRIM('Tracker&amp;Invoice'!B4600),10,10)),"")</f>
        <v/>
      </c>
      <c r="F4552">
        <f>IF(B4552=1,IFERROR(LOOKUP(2,1/('Tracker&amp;Invoice'!$H4600:$AC4600&lt;&gt;""),COLUMN('Tracker&amp;Invoice'!$H4600:$AC4600)),8),F4551)</f>
        <v>23</v>
      </c>
      <c r="G4552">
        <f>IF(D4552="OVERALL",IFERROR(LOOKUP(2,1/('Tracker&amp;Invoice'!$H4600:$AC4600&lt;&gt;""),COLUMN('Tracker&amp;Invoice'!$H4600:$AC4600)),8),G4553)</f>
        <v>24</v>
      </c>
      <c r="H4552">
        <f t="shared" si="142"/>
        <v>24</v>
      </c>
      <c r="I4552" s="29">
        <f>IF(D4552="INVOICE",SUM('Tracker&amp;Invoice'!$H4600:INDEX('Tracker&amp;Invoice'!$A4600:$AC4600,1,H4552)),0)</f>
        <v>0</v>
      </c>
      <c r="J4552" s="29">
        <f>IF(D4552="OVERALL",SUM('Tracker&amp;Invoice'!$H4600:$AC4600),0)</f>
        <v>0</v>
      </c>
    </row>
    <row r="4553" spans="1:10">
      <c r="A4553" t="e">
        <f t="shared" si="143"/>
        <v>#REF!</v>
      </c>
      <c r="B4553">
        <f>IF(AND('Tracker&amp;Invoice'!A4601&lt;&gt;"",'Tracker&amp;Invoice'!A4601&lt;&gt;"ITEM",'Tracker&amp;Invoice'!A4599="ITEM"),1,0)</f>
        <v>0</v>
      </c>
      <c r="C4553" t="str">
        <f>IF(B4553=1,'Tracker&amp;Invoice'!A4601,C4552)</f>
        <v>CR1-038</v>
      </c>
      <c r="D4553" t="str">
        <f>IF(LEFT(TRIM('Tracker&amp;Invoice'!B4601),9)="INVOICE #","INVOICE",IF(TRIM('Tracker&amp;Invoice'!B4601)="Overall Completion INVOICE","OVERALL",""))</f>
        <v>INVOICE</v>
      </c>
      <c r="E4553">
        <f>IF(D4553="INVOICE",VALUE(MID(TRIM('Tracker&amp;Invoice'!B4601),10,10)),"")</f>
        <v>31</v>
      </c>
      <c r="F4553">
        <f>IF(B4553=1,IFERROR(LOOKUP(2,1/('Tracker&amp;Invoice'!$H4601:$AC4601&lt;&gt;""),COLUMN('Tracker&amp;Invoice'!$H4601:$AC4601)),8),F4552)</f>
        <v>23</v>
      </c>
      <c r="G4553">
        <f>IF(D4553="OVERALL",IFERROR(LOOKUP(2,1/('Tracker&amp;Invoice'!$H4601:$AC4601&lt;&gt;""),COLUMN('Tracker&amp;Invoice'!$H4601:$AC4601)),8),G4554)</f>
        <v>24</v>
      </c>
      <c r="H4553">
        <f t="shared" si="142"/>
        <v>24</v>
      </c>
      <c r="I4553" s="29">
        <f>IF(D4553="INVOICE",SUM('Tracker&amp;Invoice'!$H4601:INDEX('Tracker&amp;Invoice'!$A4601:$AC4601,1,H4553)),0)</f>
        <v>5492.3</v>
      </c>
      <c r="J4553" s="29">
        <f>IF(D4553="OVERALL",SUM('Tracker&amp;Invoice'!$H4601:$AC4601),0)</f>
        <v>0</v>
      </c>
    </row>
    <row r="4554" spans="1:10">
      <c r="A4554" t="e">
        <f t="shared" si="143"/>
        <v>#REF!</v>
      </c>
      <c r="B4554">
        <f>IF(AND('Tracker&amp;Invoice'!A4602&lt;&gt;"",'Tracker&amp;Invoice'!A4602&lt;&gt;"ITEM",'Tracker&amp;Invoice'!A4600="ITEM"),1,0)</f>
        <v>0</v>
      </c>
      <c r="C4554" t="str">
        <f>IF(B4554=1,'Tracker&amp;Invoice'!A4602,C4553)</f>
        <v>CR1-038</v>
      </c>
      <c r="D4554" t="str">
        <f>IF(LEFT(TRIM('Tracker&amp;Invoice'!B4602),9)="INVOICE #","INVOICE",IF(TRIM('Tracker&amp;Invoice'!B4602)="Overall Completion INVOICE","OVERALL",""))</f>
        <v/>
      </c>
      <c r="E4554" t="str">
        <f>IF(D4554="INVOICE",VALUE(MID(TRIM('Tracker&amp;Invoice'!B4602),10,10)),"")</f>
        <v/>
      </c>
      <c r="F4554">
        <f>IF(B4554=1,IFERROR(LOOKUP(2,1/('Tracker&amp;Invoice'!$H4602:$AC4602&lt;&gt;""),COLUMN('Tracker&amp;Invoice'!$H4602:$AC4602)),8),F4553)</f>
        <v>23</v>
      </c>
      <c r="G4554">
        <f>IF(D4554="OVERALL",IFERROR(LOOKUP(2,1/('Tracker&amp;Invoice'!$H4602:$AC4602&lt;&gt;""),COLUMN('Tracker&amp;Invoice'!$H4602:$AC4602)),8),G4555)</f>
        <v>24</v>
      </c>
      <c r="H4554">
        <f t="shared" si="142"/>
        <v>24</v>
      </c>
      <c r="I4554" s="29">
        <f>IF(D4554="INVOICE",SUM('Tracker&amp;Invoice'!$H4602:INDEX('Tracker&amp;Invoice'!$A4602:$AC4602,1,H4554)),0)</f>
        <v>0</v>
      </c>
      <c r="J4554" s="29">
        <f>IF(D4554="OVERALL",SUM('Tracker&amp;Invoice'!$H4602:$AC4602),0)</f>
        <v>0</v>
      </c>
    </row>
    <row r="4555" spans="1:10">
      <c r="A4555" t="e">
        <f t="shared" si="143"/>
        <v>#REF!</v>
      </c>
      <c r="B4555">
        <f>IF(AND('Tracker&amp;Invoice'!A4603&lt;&gt;"",'Tracker&amp;Invoice'!A4603&lt;&gt;"ITEM",'Tracker&amp;Invoice'!A4601="ITEM"),1,0)</f>
        <v>0</v>
      </c>
      <c r="C4555" t="str">
        <f>IF(B4555=1,'Tracker&amp;Invoice'!A4603,C4554)</f>
        <v>CR1-038</v>
      </c>
      <c r="D4555" t="str">
        <f>IF(LEFT(TRIM('Tracker&amp;Invoice'!B4603),9)="INVOICE #","INVOICE",IF(TRIM('Tracker&amp;Invoice'!B4603)="Overall Completion INVOICE","OVERALL",""))</f>
        <v>OVERALL</v>
      </c>
      <c r="E4555" t="str">
        <f>IF(D4555="INVOICE",VALUE(MID(TRIM('Tracker&amp;Invoice'!B4603),10,10)),"")</f>
        <v/>
      </c>
      <c r="F4555">
        <f>IF(B4555=1,IFERROR(LOOKUP(2,1/('Tracker&amp;Invoice'!$H4603:$AC4603&lt;&gt;""),COLUMN('Tracker&amp;Invoice'!$H4603:$AC4603)),8),F4554)</f>
        <v>23</v>
      </c>
      <c r="G4555">
        <f>IF(D4555="OVERALL",IFERROR(LOOKUP(2,1/('Tracker&amp;Invoice'!$H4603:$AC4603&lt;&gt;""),COLUMN('Tracker&amp;Invoice'!$H4603:$AC4603)),8),G4556)</f>
        <v>24</v>
      </c>
      <c r="H4555">
        <f t="shared" si="142"/>
        <v>24</v>
      </c>
      <c r="I4555" s="29">
        <f>IF(D4555="INVOICE",SUM('Tracker&amp;Invoice'!$H4603:INDEX('Tracker&amp;Invoice'!$A4603:$AC4603,1,H4555)),0)</f>
        <v>0</v>
      </c>
      <c r="J4555" s="29">
        <f>IF(D4555="OVERALL",SUM('Tracker&amp;Invoice'!$H4603:$AC4603),0)</f>
        <v>54923.000000000015</v>
      </c>
    </row>
    <row r="4556" spans="1:10">
      <c r="A4556" t="e">
        <f t="shared" si="143"/>
        <v>#REF!</v>
      </c>
      <c r="B4556">
        <f>IF(AND('Tracker&amp;Invoice'!A4604&lt;&gt;"",'Tracker&amp;Invoice'!A4604&lt;&gt;"ITEM",'Tracker&amp;Invoice'!A4602="ITEM"),1,0)</f>
        <v>0</v>
      </c>
      <c r="C4556" t="str">
        <f>IF(B4556=1,'Tracker&amp;Invoice'!A4604,C4555)</f>
        <v>CR1-038</v>
      </c>
      <c r="D4556" t="str">
        <f>IF(LEFT(TRIM('Tracker&amp;Invoice'!B4604),9)="INVOICE #","INVOICE",IF(TRIM('Tracker&amp;Invoice'!B4604)="Overall Completion INVOICE","OVERALL",""))</f>
        <v/>
      </c>
      <c r="E4556" t="str">
        <f>IF(D4556="INVOICE",VALUE(MID(TRIM('Tracker&amp;Invoice'!B4604),10,10)),"")</f>
        <v/>
      </c>
      <c r="F4556">
        <f>IF(B4556=1,IFERROR(LOOKUP(2,1/('Tracker&amp;Invoice'!$H4604:$AC4604&lt;&gt;""),COLUMN('Tracker&amp;Invoice'!$H4604:$AC4604)),8),F4555)</f>
        <v>23</v>
      </c>
      <c r="G4556">
        <f>IF(D4556="OVERALL",IFERROR(LOOKUP(2,1/('Tracker&amp;Invoice'!$H4604:$AC4604&lt;&gt;""),COLUMN('Tracker&amp;Invoice'!$H4604:$AC4604)),8),G4557)</f>
        <v>14</v>
      </c>
      <c r="H4556">
        <f t="shared" si="142"/>
        <v>23</v>
      </c>
      <c r="I4556" s="29">
        <f>IF(D4556="INVOICE",SUM('Tracker&amp;Invoice'!$H4604:INDEX('Tracker&amp;Invoice'!$A4604:$AC4604,1,H4556)),0)</f>
        <v>0</v>
      </c>
      <c r="J4556" s="29">
        <f>IF(D4556="OVERALL",SUM('Tracker&amp;Invoice'!$H4604:$AC4604),0)</f>
        <v>0</v>
      </c>
    </row>
    <row r="4557" spans="1:10">
      <c r="A4557" t="e">
        <f t="shared" si="143"/>
        <v>#REF!</v>
      </c>
      <c r="B4557">
        <f>IF(AND('Tracker&amp;Invoice'!A4605&lt;&gt;"",'Tracker&amp;Invoice'!A4605&lt;&gt;"ITEM",'Tracker&amp;Invoice'!A4603="ITEM"),1,0)</f>
        <v>0</v>
      </c>
      <c r="C4557" t="str">
        <f>IF(B4557=1,'Tracker&amp;Invoice'!A4605,C4556)</f>
        <v>CR1-038</v>
      </c>
      <c r="D4557" t="str">
        <f>IF(LEFT(TRIM('Tracker&amp;Invoice'!B4605),9)="INVOICE #","INVOICE",IF(TRIM('Tracker&amp;Invoice'!B4605)="Overall Completion INVOICE","OVERALL",""))</f>
        <v/>
      </c>
      <c r="E4557" t="str">
        <f>IF(D4557="INVOICE",VALUE(MID(TRIM('Tracker&amp;Invoice'!B4605),10,10)),"")</f>
        <v/>
      </c>
      <c r="F4557">
        <f>IF(B4557=1,IFERROR(LOOKUP(2,1/('Tracker&amp;Invoice'!$H4605:$AC4605&lt;&gt;""),COLUMN('Tracker&amp;Invoice'!$H4605:$AC4605)),8),F4556)</f>
        <v>23</v>
      </c>
      <c r="G4557">
        <f>IF(D4557="OVERALL",IFERROR(LOOKUP(2,1/('Tracker&amp;Invoice'!$H4605:$AC4605&lt;&gt;""),COLUMN('Tracker&amp;Invoice'!$H4605:$AC4605)),8),G4558)</f>
        <v>14</v>
      </c>
      <c r="H4557">
        <f t="shared" si="142"/>
        <v>23</v>
      </c>
      <c r="I4557" s="29">
        <f>IF(D4557="INVOICE",SUM('Tracker&amp;Invoice'!$H4605:INDEX('Tracker&amp;Invoice'!$A4605:$AC4605,1,H4557)),0)</f>
        <v>0</v>
      </c>
      <c r="J4557" s="29">
        <f>IF(D4557="OVERALL",SUM('Tracker&amp;Invoice'!$H4605:$AC4605),0)</f>
        <v>0</v>
      </c>
    </row>
    <row r="4558" spans="1:10">
      <c r="A4558" t="e">
        <f t="shared" si="143"/>
        <v>#REF!</v>
      </c>
      <c r="B4558">
        <f>IF(AND('Tracker&amp;Invoice'!A4606&lt;&gt;"",'Tracker&amp;Invoice'!A4606&lt;&gt;"ITEM",'Tracker&amp;Invoice'!A4604="ITEM"),1,0)</f>
        <v>0</v>
      </c>
      <c r="C4558" t="str">
        <f>IF(B4558=1,'Tracker&amp;Invoice'!A4606,C4557)</f>
        <v>CR1-038</v>
      </c>
      <c r="D4558" t="str">
        <f>IF(LEFT(TRIM('Tracker&amp;Invoice'!B4606),9)="INVOICE #","INVOICE",IF(TRIM('Tracker&amp;Invoice'!B4606)="Overall Completion INVOICE","OVERALL",""))</f>
        <v/>
      </c>
      <c r="E4558" t="str">
        <f>IF(D4558="INVOICE",VALUE(MID(TRIM('Tracker&amp;Invoice'!B4606),10,10)),"")</f>
        <v/>
      </c>
      <c r="F4558">
        <f>IF(B4558=1,IFERROR(LOOKUP(2,1/('Tracker&amp;Invoice'!$H4606:$AC4606&lt;&gt;""),COLUMN('Tracker&amp;Invoice'!$H4606:$AC4606)),8),F4557)</f>
        <v>23</v>
      </c>
      <c r="G4558">
        <f>IF(D4558="OVERALL",IFERROR(LOOKUP(2,1/('Tracker&amp;Invoice'!$H4606:$AC4606&lt;&gt;""),COLUMN('Tracker&amp;Invoice'!$H4606:$AC4606)),8),G4559)</f>
        <v>14</v>
      </c>
      <c r="H4558">
        <f t="shared" si="142"/>
        <v>23</v>
      </c>
      <c r="I4558" s="29">
        <f>IF(D4558="INVOICE",SUM('Tracker&amp;Invoice'!$H4606:INDEX('Tracker&amp;Invoice'!$A4606:$AC4606,1,H4558)),0)</f>
        <v>0</v>
      </c>
      <c r="J4558" s="29">
        <f>IF(D4558="OVERALL",SUM('Tracker&amp;Invoice'!$H4606:$AC4606),0)</f>
        <v>0</v>
      </c>
    </row>
    <row r="4559" spans="1:10">
      <c r="A4559" t="e">
        <f t="shared" si="143"/>
        <v>#REF!</v>
      </c>
      <c r="B4559">
        <f>IF(AND('Tracker&amp;Invoice'!A4607&lt;&gt;"",'Tracker&amp;Invoice'!A4607&lt;&gt;"ITEM",'Tracker&amp;Invoice'!A4605="ITEM"),1,0)</f>
        <v>0</v>
      </c>
      <c r="C4559" t="str">
        <f>IF(B4559=1,'Tracker&amp;Invoice'!A4607,C4558)</f>
        <v>CR1-038</v>
      </c>
      <c r="D4559" t="str">
        <f>IF(LEFT(TRIM('Tracker&amp;Invoice'!B4607),9)="INVOICE #","INVOICE",IF(TRIM('Tracker&amp;Invoice'!B4607)="Overall Completion INVOICE","OVERALL",""))</f>
        <v/>
      </c>
      <c r="E4559" t="str">
        <f>IF(D4559="INVOICE",VALUE(MID(TRIM('Tracker&amp;Invoice'!B4607),10,10)),"")</f>
        <v/>
      </c>
      <c r="F4559">
        <f>IF(B4559=1,IFERROR(LOOKUP(2,1/('Tracker&amp;Invoice'!$H4607:$AC4607&lt;&gt;""),COLUMN('Tracker&amp;Invoice'!$H4607:$AC4607)),8),F4558)</f>
        <v>23</v>
      </c>
      <c r="G4559">
        <f>IF(D4559="OVERALL",IFERROR(LOOKUP(2,1/('Tracker&amp;Invoice'!$H4607:$AC4607&lt;&gt;""),COLUMN('Tracker&amp;Invoice'!$H4607:$AC4607)),8),G4560)</f>
        <v>14</v>
      </c>
      <c r="H4559">
        <f t="shared" si="142"/>
        <v>23</v>
      </c>
      <c r="I4559" s="29">
        <f>IF(D4559="INVOICE",SUM('Tracker&amp;Invoice'!$H4607:INDEX('Tracker&amp;Invoice'!$A4607:$AC4607,1,H4559)),0)</f>
        <v>0</v>
      </c>
      <c r="J4559" s="29">
        <f>IF(D4559="OVERALL",SUM('Tracker&amp;Invoice'!$H4607:$AC4607),0)</f>
        <v>0</v>
      </c>
    </row>
    <row r="4560" spans="1:10">
      <c r="A4560" t="e">
        <f t="shared" si="143"/>
        <v>#REF!</v>
      </c>
      <c r="B4560">
        <f>IF(AND('Tracker&amp;Invoice'!A4608&lt;&gt;"",'Tracker&amp;Invoice'!A4608&lt;&gt;"ITEM",'Tracker&amp;Invoice'!A4606="ITEM"),1,0)</f>
        <v>0</v>
      </c>
      <c r="C4560" t="str">
        <f>IF(B4560=1,'Tracker&amp;Invoice'!A4608,C4559)</f>
        <v>CR1-038</v>
      </c>
      <c r="D4560" t="str">
        <f>IF(LEFT(TRIM('Tracker&amp;Invoice'!B4608),9)="INVOICE #","INVOICE",IF(TRIM('Tracker&amp;Invoice'!B4608)="Overall Completion INVOICE","OVERALL",""))</f>
        <v/>
      </c>
      <c r="E4560" t="str">
        <f>IF(D4560="INVOICE",VALUE(MID(TRIM('Tracker&amp;Invoice'!B4608),10,10)),"")</f>
        <v/>
      </c>
      <c r="F4560">
        <f>IF(B4560=1,IFERROR(LOOKUP(2,1/('Tracker&amp;Invoice'!$H4608:$AC4608&lt;&gt;""),COLUMN('Tracker&amp;Invoice'!$H4608:$AC4608)),8),F4559)</f>
        <v>23</v>
      </c>
      <c r="G4560">
        <f>IF(D4560="OVERALL",IFERROR(LOOKUP(2,1/('Tracker&amp;Invoice'!$H4608:$AC4608&lt;&gt;""),COLUMN('Tracker&amp;Invoice'!$H4608:$AC4608)),8),G4561)</f>
        <v>14</v>
      </c>
      <c r="H4560">
        <f t="shared" si="142"/>
        <v>23</v>
      </c>
      <c r="I4560" s="29">
        <f>IF(D4560="INVOICE",SUM('Tracker&amp;Invoice'!$H4608:INDEX('Tracker&amp;Invoice'!$A4608:$AC4608,1,H4560)),0)</f>
        <v>0</v>
      </c>
      <c r="J4560" s="29">
        <f>IF(D4560="OVERALL",SUM('Tracker&amp;Invoice'!$H4608:$AC4608),0)</f>
        <v>0</v>
      </c>
    </row>
    <row r="4561" spans="1:10">
      <c r="A4561" t="e">
        <f t="shared" si="143"/>
        <v>#REF!</v>
      </c>
      <c r="B4561">
        <f>IF(AND('Tracker&amp;Invoice'!A4609&lt;&gt;"",'Tracker&amp;Invoice'!A4609&lt;&gt;"ITEM",'Tracker&amp;Invoice'!A4607="ITEM"),1,0)</f>
        <v>0</v>
      </c>
      <c r="C4561" t="str">
        <f>IF(B4561=1,'Tracker&amp;Invoice'!A4609,C4560)</f>
        <v>CR1-038</v>
      </c>
      <c r="D4561" t="str">
        <f>IF(LEFT(TRIM('Tracker&amp;Invoice'!B4609),9)="INVOICE #","INVOICE",IF(TRIM('Tracker&amp;Invoice'!B4609)="Overall Completion INVOICE","OVERALL",""))</f>
        <v/>
      </c>
      <c r="E4561" t="str">
        <f>IF(D4561="INVOICE",VALUE(MID(TRIM('Tracker&amp;Invoice'!B4609),10,10)),"")</f>
        <v/>
      </c>
      <c r="F4561">
        <f>IF(B4561=1,IFERROR(LOOKUP(2,1/('Tracker&amp;Invoice'!$H4609:$AC4609&lt;&gt;""),COLUMN('Tracker&amp;Invoice'!$H4609:$AC4609)),8),F4560)</f>
        <v>23</v>
      </c>
      <c r="G4561">
        <f>IF(D4561="OVERALL",IFERROR(LOOKUP(2,1/('Tracker&amp;Invoice'!$H4609:$AC4609&lt;&gt;""),COLUMN('Tracker&amp;Invoice'!$H4609:$AC4609)),8),G4562)</f>
        <v>14</v>
      </c>
      <c r="H4561">
        <f t="shared" si="142"/>
        <v>23</v>
      </c>
      <c r="I4561" s="29">
        <f>IF(D4561="INVOICE",SUM('Tracker&amp;Invoice'!$H4609:INDEX('Tracker&amp;Invoice'!$A4609:$AC4609,1,H4561)),0)</f>
        <v>0</v>
      </c>
      <c r="J4561" s="29">
        <f>IF(D4561="OVERALL",SUM('Tracker&amp;Invoice'!$H4609:$AC4609),0)</f>
        <v>0</v>
      </c>
    </row>
    <row r="4562" spans="1:10">
      <c r="A4562" t="e">
        <f t="shared" si="143"/>
        <v>#REF!</v>
      </c>
      <c r="B4562">
        <f>IF(AND('Tracker&amp;Invoice'!A4610&lt;&gt;"",'Tracker&amp;Invoice'!A4610&lt;&gt;"ITEM",'Tracker&amp;Invoice'!A4608="ITEM"),1,0)</f>
        <v>0</v>
      </c>
      <c r="C4562" t="str">
        <f>IF(B4562=1,'Tracker&amp;Invoice'!A4610,C4561)</f>
        <v>CR1-038</v>
      </c>
      <c r="D4562" t="str">
        <f>IF(LEFT(TRIM('Tracker&amp;Invoice'!B4610),9)="INVOICE #","INVOICE",IF(TRIM('Tracker&amp;Invoice'!B4610)="Overall Completion INVOICE","OVERALL",""))</f>
        <v/>
      </c>
      <c r="E4562" t="str">
        <f>IF(D4562="INVOICE",VALUE(MID(TRIM('Tracker&amp;Invoice'!B4610),10,10)),"")</f>
        <v/>
      </c>
      <c r="F4562">
        <f>IF(B4562=1,IFERROR(LOOKUP(2,1/('Tracker&amp;Invoice'!$H4610:$AC4610&lt;&gt;""),COLUMN('Tracker&amp;Invoice'!$H4610:$AC4610)),8),F4561)</f>
        <v>23</v>
      </c>
      <c r="G4562">
        <f>IF(D4562="OVERALL",IFERROR(LOOKUP(2,1/('Tracker&amp;Invoice'!$H4610:$AC4610&lt;&gt;""),COLUMN('Tracker&amp;Invoice'!$H4610:$AC4610)),8),G4563)</f>
        <v>14</v>
      </c>
      <c r="H4562">
        <f t="shared" si="142"/>
        <v>23</v>
      </c>
      <c r="I4562" s="29">
        <f>IF(D4562="INVOICE",SUM('Tracker&amp;Invoice'!$H4610:INDEX('Tracker&amp;Invoice'!$A4610:$AC4610,1,H4562)),0)</f>
        <v>0</v>
      </c>
      <c r="J4562" s="29">
        <f>IF(D4562="OVERALL",SUM('Tracker&amp;Invoice'!$H4610:$AC4610),0)</f>
        <v>0</v>
      </c>
    </row>
    <row r="4563" spans="1:10">
      <c r="A4563" t="e">
        <f t="shared" si="143"/>
        <v>#REF!</v>
      </c>
      <c r="B4563">
        <f>IF(AND('Tracker&amp;Invoice'!A4611&lt;&gt;"",'Tracker&amp;Invoice'!A4611&lt;&gt;"ITEM",'Tracker&amp;Invoice'!A4609="ITEM"),1,0)</f>
        <v>0</v>
      </c>
      <c r="C4563" t="str">
        <f>IF(B4563=1,'Tracker&amp;Invoice'!A4611,C4562)</f>
        <v>CR1-038</v>
      </c>
      <c r="D4563" t="str">
        <f>IF(LEFT(TRIM('Tracker&amp;Invoice'!B4611),9)="INVOICE #","INVOICE",IF(TRIM('Tracker&amp;Invoice'!B4611)="Overall Completion INVOICE","OVERALL",""))</f>
        <v/>
      </c>
      <c r="E4563" t="str">
        <f>IF(D4563="INVOICE",VALUE(MID(TRIM('Tracker&amp;Invoice'!B4611),10,10)),"")</f>
        <v/>
      </c>
      <c r="F4563">
        <f>IF(B4563=1,IFERROR(LOOKUP(2,1/('Tracker&amp;Invoice'!$H4611:$AC4611&lt;&gt;""),COLUMN('Tracker&amp;Invoice'!$H4611:$AC4611)),8),F4562)</f>
        <v>23</v>
      </c>
      <c r="G4563">
        <f>IF(D4563="OVERALL",IFERROR(LOOKUP(2,1/('Tracker&amp;Invoice'!$H4611:$AC4611&lt;&gt;""),COLUMN('Tracker&amp;Invoice'!$H4611:$AC4611)),8),G4564)</f>
        <v>14</v>
      </c>
      <c r="H4563">
        <f t="shared" si="142"/>
        <v>23</v>
      </c>
      <c r="I4563" s="29">
        <f>IF(D4563="INVOICE",SUM('Tracker&amp;Invoice'!$H4611:INDEX('Tracker&amp;Invoice'!$A4611:$AC4611,1,H4563)),0)</f>
        <v>0</v>
      </c>
      <c r="J4563" s="29">
        <f>IF(D4563="OVERALL",SUM('Tracker&amp;Invoice'!$H4611:$AC4611),0)</f>
        <v>0</v>
      </c>
    </row>
    <row r="4564" spans="1:10">
      <c r="A4564" t="e">
        <f t="shared" si="143"/>
        <v>#REF!</v>
      </c>
      <c r="B4564">
        <f>IF(AND('Tracker&amp;Invoice'!A4612&lt;&gt;"",'Tracker&amp;Invoice'!A4612&lt;&gt;"ITEM",'Tracker&amp;Invoice'!A4610="ITEM"),1,0)</f>
        <v>1</v>
      </c>
      <c r="C4564" t="str">
        <f>IF(B4564=1,'Tracker&amp;Invoice'!A4612,C4563)</f>
        <v>CR1-039</v>
      </c>
      <c r="D4564" t="str">
        <f>IF(LEFT(TRIM('Tracker&amp;Invoice'!B4612),9)="INVOICE #","INVOICE",IF(TRIM('Tracker&amp;Invoice'!B4612)="Overall Completion INVOICE","OVERALL",""))</f>
        <v/>
      </c>
      <c r="E4564" t="str">
        <f>IF(D4564="INVOICE",VALUE(MID(TRIM('Tracker&amp;Invoice'!B4612),10,10)),"")</f>
        <v/>
      </c>
      <c r="F4564">
        <f>IF(B4564=1,IFERROR(LOOKUP(2,1/('Tracker&amp;Invoice'!$H4612:$AC4612&lt;&gt;""),COLUMN('Tracker&amp;Invoice'!$H4612:$AC4612)),8),F4563)</f>
        <v>13</v>
      </c>
      <c r="G4564">
        <f>IF(D4564="OVERALL",IFERROR(LOOKUP(2,1/('Tracker&amp;Invoice'!$H4612:$AC4612&lt;&gt;""),COLUMN('Tracker&amp;Invoice'!$H4612:$AC4612)),8),G4565)</f>
        <v>14</v>
      </c>
      <c r="H4564">
        <f t="shared" si="142"/>
        <v>14</v>
      </c>
      <c r="I4564" s="29">
        <f>IF(D4564="INVOICE",SUM('Tracker&amp;Invoice'!$H4612:INDEX('Tracker&amp;Invoice'!$A4612:$AC4612,1,H4564)),0)</f>
        <v>0</v>
      </c>
      <c r="J4564" s="29">
        <f>IF(D4564="OVERALL",SUM('Tracker&amp;Invoice'!$H4612:$AC4612),0)</f>
        <v>0</v>
      </c>
    </row>
    <row r="4565" spans="1:10">
      <c r="A4565" t="e">
        <f t="shared" si="143"/>
        <v>#REF!</v>
      </c>
      <c r="B4565">
        <f>IF(AND('Tracker&amp;Invoice'!A4613&lt;&gt;"",'Tracker&amp;Invoice'!A4613&lt;&gt;"ITEM",'Tracker&amp;Invoice'!A4611="ITEM"),1,0)</f>
        <v>0</v>
      </c>
      <c r="C4565" t="str">
        <f>IF(B4565=1,'Tracker&amp;Invoice'!A4613,C4564)</f>
        <v>CR1-039</v>
      </c>
      <c r="D4565" t="str">
        <f>IF(LEFT(TRIM('Tracker&amp;Invoice'!B4613),9)="INVOICE #","INVOICE",IF(TRIM('Tracker&amp;Invoice'!B4613)="Overall Completion INVOICE","OVERALL",""))</f>
        <v/>
      </c>
      <c r="E4565" t="str">
        <f>IF(D4565="INVOICE",VALUE(MID(TRIM('Tracker&amp;Invoice'!B4613),10,10)),"")</f>
        <v/>
      </c>
      <c r="F4565">
        <f>IF(B4565=1,IFERROR(LOOKUP(2,1/('Tracker&amp;Invoice'!$H4613:$AC4613&lt;&gt;""),COLUMN('Tracker&amp;Invoice'!$H4613:$AC4613)),8),F4564)</f>
        <v>13</v>
      </c>
      <c r="G4565">
        <f>IF(D4565="OVERALL",IFERROR(LOOKUP(2,1/('Tracker&amp;Invoice'!$H4613:$AC4613&lt;&gt;""),COLUMN('Tracker&amp;Invoice'!$H4613:$AC4613)),8),G4566)</f>
        <v>14</v>
      </c>
      <c r="H4565">
        <f t="shared" si="142"/>
        <v>14</v>
      </c>
      <c r="I4565" s="29">
        <f>IF(D4565="INVOICE",SUM('Tracker&amp;Invoice'!$H4613:INDEX('Tracker&amp;Invoice'!$A4613:$AC4613,1,H4565)),0)</f>
        <v>0</v>
      </c>
      <c r="J4565" s="29">
        <f>IF(D4565="OVERALL",SUM('Tracker&amp;Invoice'!$H4613:$AC4613),0)</f>
        <v>0</v>
      </c>
    </row>
    <row r="4566" spans="1:10">
      <c r="A4566" t="e">
        <f t="shared" si="143"/>
        <v>#REF!</v>
      </c>
      <c r="B4566">
        <f>IF(AND('Tracker&amp;Invoice'!A4614&lt;&gt;"",'Tracker&amp;Invoice'!A4614&lt;&gt;"ITEM",'Tracker&amp;Invoice'!A4612="ITEM"),1,0)</f>
        <v>0</v>
      </c>
      <c r="C4566" t="str">
        <f>IF(B4566=1,'Tracker&amp;Invoice'!A4614,C4565)</f>
        <v>CR1-039</v>
      </c>
      <c r="D4566" t="str">
        <f>IF(LEFT(TRIM('Tracker&amp;Invoice'!B4614),9)="INVOICE #","INVOICE",IF(TRIM('Tracker&amp;Invoice'!B4614)="Overall Completion INVOICE","OVERALL",""))</f>
        <v/>
      </c>
      <c r="E4566" t="str">
        <f>IF(D4566="INVOICE",VALUE(MID(TRIM('Tracker&amp;Invoice'!B4614),10,10)),"")</f>
        <v/>
      </c>
      <c r="F4566">
        <f>IF(B4566=1,IFERROR(LOOKUP(2,1/('Tracker&amp;Invoice'!$H4614:$AC4614&lt;&gt;""),COLUMN('Tracker&amp;Invoice'!$H4614:$AC4614)),8),F4565)</f>
        <v>13</v>
      </c>
      <c r="G4566">
        <f>IF(D4566="OVERALL",IFERROR(LOOKUP(2,1/('Tracker&amp;Invoice'!$H4614:$AC4614&lt;&gt;""),COLUMN('Tracker&amp;Invoice'!$H4614:$AC4614)),8),G4567)</f>
        <v>14</v>
      </c>
      <c r="H4566">
        <f t="shared" si="142"/>
        <v>14</v>
      </c>
      <c r="I4566" s="29">
        <f>IF(D4566="INVOICE",SUM('Tracker&amp;Invoice'!$H4614:INDEX('Tracker&amp;Invoice'!$A4614:$AC4614,1,H4566)),0)</f>
        <v>0</v>
      </c>
      <c r="J4566" s="29">
        <f>IF(D4566="OVERALL",SUM('Tracker&amp;Invoice'!$H4614:$AC4614),0)</f>
        <v>0</v>
      </c>
    </row>
    <row r="4567" spans="1:10">
      <c r="A4567" t="e">
        <f t="shared" si="143"/>
        <v>#REF!</v>
      </c>
      <c r="B4567">
        <f>IF(AND('Tracker&amp;Invoice'!A4615&lt;&gt;"",'Tracker&amp;Invoice'!A4615&lt;&gt;"ITEM",'Tracker&amp;Invoice'!A4613="ITEM"),1,0)</f>
        <v>0</v>
      </c>
      <c r="C4567" t="str">
        <f>IF(B4567=1,'Tracker&amp;Invoice'!A4615,C4566)</f>
        <v>CR1-039</v>
      </c>
      <c r="D4567" t="str">
        <f>IF(LEFT(TRIM('Tracker&amp;Invoice'!B4615),9)="INVOICE #","INVOICE",IF(TRIM('Tracker&amp;Invoice'!B4615)="Overall Completion INVOICE","OVERALL",""))</f>
        <v>INVOICE</v>
      </c>
      <c r="E4567">
        <f>IF(D4567="INVOICE",VALUE(MID(TRIM('Tracker&amp;Invoice'!B4615),10,10)),"")</f>
        <v>27</v>
      </c>
      <c r="F4567">
        <f>IF(B4567=1,IFERROR(LOOKUP(2,1/('Tracker&amp;Invoice'!$H4615:$AC4615&lt;&gt;""),COLUMN('Tracker&amp;Invoice'!$H4615:$AC4615)),8),F4566)</f>
        <v>13</v>
      </c>
      <c r="G4567">
        <f>IF(D4567="OVERALL",IFERROR(LOOKUP(2,1/('Tracker&amp;Invoice'!$H4615:$AC4615&lt;&gt;""),COLUMN('Tracker&amp;Invoice'!$H4615:$AC4615)),8),G4568)</f>
        <v>14</v>
      </c>
      <c r="H4567">
        <f t="shared" si="142"/>
        <v>14</v>
      </c>
      <c r="I4567" s="29">
        <f>IF(D4567="INVOICE",SUM('Tracker&amp;Invoice'!$H4615:INDEX('Tracker&amp;Invoice'!$A4615:$AC4615,1,H4567)),0)</f>
        <v>29658.6</v>
      </c>
      <c r="J4567" s="29">
        <f>IF(D4567="OVERALL",SUM('Tracker&amp;Invoice'!$H4615:$AC4615),0)</f>
        <v>0</v>
      </c>
    </row>
    <row r="4568" spans="1:10">
      <c r="A4568" t="e">
        <f t="shared" si="143"/>
        <v>#REF!</v>
      </c>
      <c r="B4568">
        <f>IF(AND('Tracker&amp;Invoice'!A4616&lt;&gt;"",'Tracker&amp;Invoice'!A4616&lt;&gt;"ITEM",'Tracker&amp;Invoice'!A4614="ITEM"),1,0)</f>
        <v>0</v>
      </c>
      <c r="C4568" t="str">
        <f>IF(B4568=1,'Tracker&amp;Invoice'!A4616,C4567)</f>
        <v>CR1-039</v>
      </c>
      <c r="D4568" t="str">
        <f>IF(LEFT(TRIM('Tracker&amp;Invoice'!B4616),9)="INVOICE #","INVOICE",IF(TRIM('Tracker&amp;Invoice'!B4616)="Overall Completion INVOICE","OVERALL",""))</f>
        <v/>
      </c>
      <c r="E4568" t="str">
        <f>IF(D4568="INVOICE",VALUE(MID(TRIM('Tracker&amp;Invoice'!B4616),10,10)),"")</f>
        <v/>
      </c>
      <c r="F4568">
        <f>IF(B4568=1,IFERROR(LOOKUP(2,1/('Tracker&amp;Invoice'!$H4616:$AC4616&lt;&gt;""),COLUMN('Tracker&amp;Invoice'!$H4616:$AC4616)),8),F4567)</f>
        <v>13</v>
      </c>
      <c r="G4568">
        <f>IF(D4568="OVERALL",IFERROR(LOOKUP(2,1/('Tracker&amp;Invoice'!$H4616:$AC4616&lt;&gt;""),COLUMN('Tracker&amp;Invoice'!$H4616:$AC4616)),8),G4569)</f>
        <v>14</v>
      </c>
      <c r="H4568">
        <f t="shared" si="142"/>
        <v>14</v>
      </c>
      <c r="I4568" s="29">
        <f>IF(D4568="INVOICE",SUM('Tracker&amp;Invoice'!$H4616:INDEX('Tracker&amp;Invoice'!$A4616:$AC4616,1,H4568)),0)</f>
        <v>0</v>
      </c>
      <c r="J4568" s="29">
        <f>IF(D4568="OVERALL",SUM('Tracker&amp;Invoice'!$H4616:$AC4616),0)</f>
        <v>0</v>
      </c>
    </row>
    <row r="4569" spans="1:10">
      <c r="A4569" t="e">
        <f t="shared" si="143"/>
        <v>#REF!</v>
      </c>
      <c r="B4569">
        <f>IF(AND('Tracker&amp;Invoice'!A4617&lt;&gt;"",'Tracker&amp;Invoice'!A4617&lt;&gt;"ITEM",'Tracker&amp;Invoice'!A4615="ITEM"),1,0)</f>
        <v>0</v>
      </c>
      <c r="C4569" t="str">
        <f>IF(B4569=1,'Tracker&amp;Invoice'!A4617,C4568)</f>
        <v>CR1-039</v>
      </c>
      <c r="D4569" t="str">
        <f>IF(LEFT(TRIM('Tracker&amp;Invoice'!B4617),9)="INVOICE #","INVOICE",IF(TRIM('Tracker&amp;Invoice'!B4617)="Overall Completion INVOICE","OVERALL",""))</f>
        <v>INVOICE</v>
      </c>
      <c r="E4569">
        <f>IF(D4569="INVOICE",VALUE(MID(TRIM('Tracker&amp;Invoice'!B4617),10,10)),"")</f>
        <v>31</v>
      </c>
      <c r="F4569">
        <f>IF(B4569=1,IFERROR(LOOKUP(2,1/('Tracker&amp;Invoice'!$H4617:$AC4617&lt;&gt;""),COLUMN('Tracker&amp;Invoice'!$H4617:$AC4617)),8),F4568)</f>
        <v>13</v>
      </c>
      <c r="G4569">
        <f>IF(D4569="OVERALL",IFERROR(LOOKUP(2,1/('Tracker&amp;Invoice'!$H4617:$AC4617&lt;&gt;""),COLUMN('Tracker&amp;Invoice'!$H4617:$AC4617)),8),G4570)</f>
        <v>14</v>
      </c>
      <c r="H4569">
        <f t="shared" si="142"/>
        <v>14</v>
      </c>
      <c r="I4569" s="29">
        <f>IF(D4569="INVOICE",SUM('Tracker&amp;Invoice'!$H4617:INDEX('Tracker&amp;Invoice'!$A4617:$AC4617,1,H4569)),0)</f>
        <v>3295.4</v>
      </c>
      <c r="J4569" s="29">
        <f>IF(D4569="OVERALL",SUM('Tracker&amp;Invoice'!$H4617:$AC4617),0)</f>
        <v>0</v>
      </c>
    </row>
    <row r="4570" spans="1:10">
      <c r="A4570" t="e">
        <f t="shared" si="143"/>
        <v>#REF!</v>
      </c>
      <c r="B4570">
        <f>IF(AND('Tracker&amp;Invoice'!A4618&lt;&gt;"",'Tracker&amp;Invoice'!A4618&lt;&gt;"ITEM",'Tracker&amp;Invoice'!A4616="ITEM"),1,0)</f>
        <v>0</v>
      </c>
      <c r="C4570" t="str">
        <f>IF(B4570=1,'Tracker&amp;Invoice'!A4618,C4569)</f>
        <v>CR1-039</v>
      </c>
      <c r="D4570" t="str">
        <f>IF(LEFT(TRIM('Tracker&amp;Invoice'!B4618),9)="INVOICE #","INVOICE",IF(TRIM('Tracker&amp;Invoice'!B4618)="Overall Completion INVOICE","OVERALL",""))</f>
        <v/>
      </c>
      <c r="E4570" t="str">
        <f>IF(D4570="INVOICE",VALUE(MID(TRIM('Tracker&amp;Invoice'!B4618),10,10)),"")</f>
        <v/>
      </c>
      <c r="F4570">
        <f>IF(B4570=1,IFERROR(LOOKUP(2,1/('Tracker&amp;Invoice'!$H4618:$AC4618&lt;&gt;""),COLUMN('Tracker&amp;Invoice'!$H4618:$AC4618)),8),F4569)</f>
        <v>13</v>
      </c>
      <c r="G4570">
        <f>IF(D4570="OVERALL",IFERROR(LOOKUP(2,1/('Tracker&amp;Invoice'!$H4618:$AC4618&lt;&gt;""),COLUMN('Tracker&amp;Invoice'!$H4618:$AC4618)),8),G4571)</f>
        <v>14</v>
      </c>
      <c r="H4570">
        <f t="shared" si="142"/>
        <v>14</v>
      </c>
      <c r="I4570" s="29">
        <f>IF(D4570="INVOICE",SUM('Tracker&amp;Invoice'!$H4618:INDEX('Tracker&amp;Invoice'!$A4618:$AC4618,1,H4570)),0)</f>
        <v>0</v>
      </c>
      <c r="J4570" s="29">
        <f>IF(D4570="OVERALL",SUM('Tracker&amp;Invoice'!$H4618:$AC4618),0)</f>
        <v>0</v>
      </c>
    </row>
    <row r="4571" spans="1:10">
      <c r="A4571" t="e">
        <f t="shared" si="143"/>
        <v>#REF!</v>
      </c>
      <c r="B4571">
        <f>IF(AND('Tracker&amp;Invoice'!A4619&lt;&gt;"",'Tracker&amp;Invoice'!A4619&lt;&gt;"ITEM",'Tracker&amp;Invoice'!A4617="ITEM"),1,0)</f>
        <v>0</v>
      </c>
      <c r="C4571" t="str">
        <f>IF(B4571=1,'Tracker&amp;Invoice'!A4619,C4570)</f>
        <v>CR1-039</v>
      </c>
      <c r="D4571" t="str">
        <f>IF(LEFT(TRIM('Tracker&amp;Invoice'!B4619),9)="INVOICE #","INVOICE",IF(TRIM('Tracker&amp;Invoice'!B4619)="Overall Completion INVOICE","OVERALL",""))</f>
        <v>OVERALL</v>
      </c>
      <c r="E4571" t="str">
        <f>IF(D4571="INVOICE",VALUE(MID(TRIM('Tracker&amp;Invoice'!B4619),10,10)),"")</f>
        <v/>
      </c>
      <c r="F4571">
        <f>IF(B4571=1,IFERROR(LOOKUP(2,1/('Tracker&amp;Invoice'!$H4619:$AC4619&lt;&gt;""),COLUMN('Tracker&amp;Invoice'!$H4619:$AC4619)),8),F4570)</f>
        <v>13</v>
      </c>
      <c r="G4571">
        <f>IF(D4571="OVERALL",IFERROR(LOOKUP(2,1/('Tracker&amp;Invoice'!$H4619:$AC4619&lt;&gt;""),COLUMN('Tracker&amp;Invoice'!$H4619:$AC4619)),8),G4572)</f>
        <v>14</v>
      </c>
      <c r="H4571">
        <f t="shared" si="142"/>
        <v>14</v>
      </c>
      <c r="I4571" s="29">
        <f>IF(D4571="INVOICE",SUM('Tracker&amp;Invoice'!$H4619:INDEX('Tracker&amp;Invoice'!$A4619:$AC4619,1,H4571)),0)</f>
        <v>0</v>
      </c>
      <c r="J4571" s="29">
        <f>IF(D4571="OVERALL",SUM('Tracker&amp;Invoice'!$H4619:$AC4619),0)</f>
        <v>32954</v>
      </c>
    </row>
    <row r="4572" spans="1:10">
      <c r="A4572" t="e">
        <f t="shared" si="143"/>
        <v>#REF!</v>
      </c>
      <c r="B4572">
        <f>IF(AND('Tracker&amp;Invoice'!A4620&lt;&gt;"",'Tracker&amp;Invoice'!A4620&lt;&gt;"ITEM",'Tracker&amp;Invoice'!A4618="ITEM"),1,0)</f>
        <v>0</v>
      </c>
      <c r="C4572" t="str">
        <f>IF(B4572=1,'Tracker&amp;Invoice'!A4620,C4571)</f>
        <v>CR1-039</v>
      </c>
      <c r="D4572" t="str">
        <f>IF(LEFT(TRIM('Tracker&amp;Invoice'!B4620),9)="INVOICE #","INVOICE",IF(TRIM('Tracker&amp;Invoice'!B4620)="Overall Completion INVOICE","OVERALL",""))</f>
        <v/>
      </c>
      <c r="E4572" t="str">
        <f>IF(D4572="INVOICE",VALUE(MID(TRIM('Tracker&amp;Invoice'!B4620),10,10)),"")</f>
        <v/>
      </c>
      <c r="F4572">
        <f>IF(B4572=1,IFERROR(LOOKUP(2,1/('Tracker&amp;Invoice'!$H4620:$AC4620&lt;&gt;""),COLUMN('Tracker&amp;Invoice'!$H4620:$AC4620)),8),F4571)</f>
        <v>13</v>
      </c>
      <c r="G4572">
        <f>IF(D4572="OVERALL",IFERROR(LOOKUP(2,1/('Tracker&amp;Invoice'!$H4620:$AC4620&lt;&gt;""),COLUMN('Tracker&amp;Invoice'!$H4620:$AC4620)),8),G4573)</f>
        <v>14</v>
      </c>
      <c r="H4572">
        <f t="shared" si="142"/>
        <v>14</v>
      </c>
      <c r="I4572" s="29">
        <f>IF(D4572="INVOICE",SUM('Tracker&amp;Invoice'!$H4620:INDEX('Tracker&amp;Invoice'!$A4620:$AC4620,1,H4572)),0)</f>
        <v>0</v>
      </c>
      <c r="J4572" s="29">
        <f>IF(D4572="OVERALL",SUM('Tracker&amp;Invoice'!$H4620:$AC4620),0)</f>
        <v>0</v>
      </c>
    </row>
    <row r="4573" spans="1:10">
      <c r="A4573" t="e">
        <f t="shared" si="143"/>
        <v>#REF!</v>
      </c>
      <c r="B4573">
        <f>IF(AND('Tracker&amp;Invoice'!A4621&lt;&gt;"",'Tracker&amp;Invoice'!A4621&lt;&gt;"ITEM",'Tracker&amp;Invoice'!A4619="ITEM"),1,0)</f>
        <v>0</v>
      </c>
      <c r="C4573" t="str">
        <f>IF(B4573=1,'Tracker&amp;Invoice'!A4621,C4572)</f>
        <v>CR1-039</v>
      </c>
      <c r="D4573" t="str">
        <f>IF(LEFT(TRIM('Tracker&amp;Invoice'!B4621),9)="INVOICE #","INVOICE",IF(TRIM('Tracker&amp;Invoice'!B4621)="Overall Completion INVOICE","OVERALL",""))</f>
        <v/>
      </c>
      <c r="E4573" t="str">
        <f>IF(D4573="INVOICE",VALUE(MID(TRIM('Tracker&amp;Invoice'!B4621),10,10)),"")</f>
        <v/>
      </c>
      <c r="F4573">
        <f>IF(B4573=1,IFERROR(LOOKUP(2,1/('Tracker&amp;Invoice'!$H4621:$AC4621&lt;&gt;""),COLUMN('Tracker&amp;Invoice'!$H4621:$AC4621)),8),F4572)</f>
        <v>13</v>
      </c>
      <c r="G4573">
        <f>IF(D4573="OVERALL",IFERROR(LOOKUP(2,1/('Tracker&amp;Invoice'!$H4621:$AC4621&lt;&gt;""),COLUMN('Tracker&amp;Invoice'!$H4621:$AC4621)),8),G4574)</f>
        <v>14</v>
      </c>
      <c r="H4573">
        <f t="shared" si="142"/>
        <v>14</v>
      </c>
      <c r="I4573" s="29">
        <f>IF(D4573="INVOICE",SUM('Tracker&amp;Invoice'!$H4621:INDEX('Tracker&amp;Invoice'!$A4621:$AC4621,1,H4573)),0)</f>
        <v>0</v>
      </c>
      <c r="J4573" s="29">
        <f>IF(D4573="OVERALL",SUM('Tracker&amp;Invoice'!$H4621:$AC4621),0)</f>
        <v>0</v>
      </c>
    </row>
    <row r="4574" spans="1:10">
      <c r="A4574" t="e">
        <f t="shared" si="143"/>
        <v>#REF!</v>
      </c>
      <c r="B4574">
        <f>IF(AND('Tracker&amp;Invoice'!A4622&lt;&gt;"",'Tracker&amp;Invoice'!A4622&lt;&gt;"ITEM",'Tracker&amp;Invoice'!A4620="ITEM"),1,0)</f>
        <v>0</v>
      </c>
      <c r="C4574" t="str">
        <f>IF(B4574=1,'Tracker&amp;Invoice'!A4622,C4573)</f>
        <v>CR1-039</v>
      </c>
      <c r="D4574" t="str">
        <f>IF(LEFT(TRIM('Tracker&amp;Invoice'!B4622),9)="INVOICE #","INVOICE",IF(TRIM('Tracker&amp;Invoice'!B4622)="Overall Completion INVOICE","OVERALL",""))</f>
        <v/>
      </c>
      <c r="E4574" t="str">
        <f>IF(D4574="INVOICE",VALUE(MID(TRIM('Tracker&amp;Invoice'!B4622),10,10)),"")</f>
        <v/>
      </c>
      <c r="F4574">
        <f>IF(B4574=1,IFERROR(LOOKUP(2,1/('Tracker&amp;Invoice'!$H4622:$AC4622&lt;&gt;""),COLUMN('Tracker&amp;Invoice'!$H4622:$AC4622)),8),F4573)</f>
        <v>13</v>
      </c>
      <c r="G4574">
        <f>IF(D4574="OVERALL",IFERROR(LOOKUP(2,1/('Tracker&amp;Invoice'!$H4622:$AC4622&lt;&gt;""),COLUMN('Tracker&amp;Invoice'!$H4622:$AC4622)),8),G4575)</f>
        <v>14</v>
      </c>
      <c r="H4574">
        <f t="shared" si="142"/>
        <v>14</v>
      </c>
      <c r="I4574" s="29">
        <f>IF(D4574="INVOICE",SUM('Tracker&amp;Invoice'!$H4622:INDEX('Tracker&amp;Invoice'!$A4622:$AC4622,1,H4574)),0)</f>
        <v>0</v>
      </c>
      <c r="J4574" s="29">
        <f>IF(D4574="OVERALL",SUM('Tracker&amp;Invoice'!$H4622:$AC4622),0)</f>
        <v>0</v>
      </c>
    </row>
    <row r="4575" spans="1:10">
      <c r="A4575" t="e">
        <f t="shared" si="143"/>
        <v>#REF!</v>
      </c>
      <c r="B4575">
        <f>IF(AND('Tracker&amp;Invoice'!A4623&lt;&gt;"",'Tracker&amp;Invoice'!A4623&lt;&gt;"ITEM",'Tracker&amp;Invoice'!A4621="ITEM"),1,0)</f>
        <v>0</v>
      </c>
      <c r="C4575" t="str">
        <f>IF(B4575=1,'Tracker&amp;Invoice'!A4623,C4574)</f>
        <v>CR1-039</v>
      </c>
      <c r="D4575" t="str">
        <f>IF(LEFT(TRIM('Tracker&amp;Invoice'!B4623),9)="INVOICE #","INVOICE",IF(TRIM('Tracker&amp;Invoice'!B4623)="Overall Completion INVOICE","OVERALL",""))</f>
        <v/>
      </c>
      <c r="E4575" t="str">
        <f>IF(D4575="INVOICE",VALUE(MID(TRIM('Tracker&amp;Invoice'!B4623),10,10)),"")</f>
        <v/>
      </c>
      <c r="F4575">
        <f>IF(B4575=1,IFERROR(LOOKUP(2,1/('Tracker&amp;Invoice'!$H4623:$AC4623&lt;&gt;""),COLUMN('Tracker&amp;Invoice'!$H4623:$AC4623)),8),F4574)</f>
        <v>13</v>
      </c>
      <c r="G4575">
        <f>IF(D4575="OVERALL",IFERROR(LOOKUP(2,1/('Tracker&amp;Invoice'!$H4623:$AC4623&lt;&gt;""),COLUMN('Tracker&amp;Invoice'!$H4623:$AC4623)),8),G4576)</f>
        <v>14</v>
      </c>
      <c r="H4575">
        <f t="shared" si="142"/>
        <v>14</v>
      </c>
      <c r="I4575" s="29">
        <f>IF(D4575="INVOICE",SUM('Tracker&amp;Invoice'!$H4623:INDEX('Tracker&amp;Invoice'!$A4623:$AC4623,1,H4575)),0)</f>
        <v>0</v>
      </c>
      <c r="J4575" s="29">
        <f>IF(D4575="OVERALL",SUM('Tracker&amp;Invoice'!$H4623:$AC4623),0)</f>
        <v>0</v>
      </c>
    </row>
    <row r="4576" spans="1:10">
      <c r="A4576" t="e">
        <f t="shared" si="143"/>
        <v>#REF!</v>
      </c>
      <c r="B4576">
        <f>IF(AND('Tracker&amp;Invoice'!A4624&lt;&gt;"",'Tracker&amp;Invoice'!A4624&lt;&gt;"ITEM",'Tracker&amp;Invoice'!A4622="ITEM"),1,0)</f>
        <v>0</v>
      </c>
      <c r="C4576" t="str">
        <f>IF(B4576=1,'Tracker&amp;Invoice'!A4624,C4575)</f>
        <v>CR1-039</v>
      </c>
      <c r="D4576" t="str">
        <f>IF(LEFT(TRIM('Tracker&amp;Invoice'!B4624),9)="INVOICE #","INVOICE",IF(TRIM('Tracker&amp;Invoice'!B4624)="Overall Completion INVOICE","OVERALL",""))</f>
        <v/>
      </c>
      <c r="E4576" t="str">
        <f>IF(D4576="INVOICE",VALUE(MID(TRIM('Tracker&amp;Invoice'!B4624),10,10)),"")</f>
        <v/>
      </c>
      <c r="F4576">
        <f>IF(B4576=1,IFERROR(LOOKUP(2,1/('Tracker&amp;Invoice'!$H4624:$AC4624&lt;&gt;""),COLUMN('Tracker&amp;Invoice'!$H4624:$AC4624)),8),F4575)</f>
        <v>13</v>
      </c>
      <c r="G4576">
        <f>IF(D4576="OVERALL",IFERROR(LOOKUP(2,1/('Tracker&amp;Invoice'!$H4624:$AC4624&lt;&gt;""),COLUMN('Tracker&amp;Invoice'!$H4624:$AC4624)),8),G4577)</f>
        <v>14</v>
      </c>
      <c r="H4576">
        <f t="shared" si="142"/>
        <v>14</v>
      </c>
      <c r="I4576" s="29">
        <f>IF(D4576="INVOICE",SUM('Tracker&amp;Invoice'!$H4624:INDEX('Tracker&amp;Invoice'!$A4624:$AC4624,1,H4576)),0)</f>
        <v>0</v>
      </c>
      <c r="J4576" s="29">
        <f>IF(D4576="OVERALL",SUM('Tracker&amp;Invoice'!$H4624:$AC4624),0)</f>
        <v>0</v>
      </c>
    </row>
    <row r="4577" spans="1:10">
      <c r="A4577" t="e">
        <f t="shared" si="143"/>
        <v>#REF!</v>
      </c>
      <c r="B4577">
        <f>IF(AND('Tracker&amp;Invoice'!A4625&lt;&gt;"",'Tracker&amp;Invoice'!A4625&lt;&gt;"ITEM",'Tracker&amp;Invoice'!A4623="ITEM"),1,0)</f>
        <v>0</v>
      </c>
      <c r="C4577" t="str">
        <f>IF(B4577=1,'Tracker&amp;Invoice'!A4625,C4576)</f>
        <v>CR1-039</v>
      </c>
      <c r="D4577" t="str">
        <f>IF(LEFT(TRIM('Tracker&amp;Invoice'!B4625),9)="INVOICE #","INVOICE",IF(TRIM('Tracker&amp;Invoice'!B4625)="Overall Completion INVOICE","OVERALL",""))</f>
        <v/>
      </c>
      <c r="E4577" t="str">
        <f>IF(D4577="INVOICE",VALUE(MID(TRIM('Tracker&amp;Invoice'!B4625),10,10)),"")</f>
        <v/>
      </c>
      <c r="F4577">
        <f>IF(B4577=1,IFERROR(LOOKUP(2,1/('Tracker&amp;Invoice'!$H4625:$AC4625&lt;&gt;""),COLUMN('Tracker&amp;Invoice'!$H4625:$AC4625)),8),F4576)</f>
        <v>13</v>
      </c>
      <c r="G4577">
        <f>IF(D4577="OVERALL",IFERROR(LOOKUP(2,1/('Tracker&amp;Invoice'!$H4625:$AC4625&lt;&gt;""),COLUMN('Tracker&amp;Invoice'!$H4625:$AC4625)),8),G4578)</f>
        <v>14</v>
      </c>
      <c r="H4577">
        <f t="shared" si="142"/>
        <v>14</v>
      </c>
      <c r="I4577" s="29">
        <f>IF(D4577="INVOICE",SUM('Tracker&amp;Invoice'!$H4625:INDEX('Tracker&amp;Invoice'!$A4625:$AC4625,1,H4577)),0)</f>
        <v>0</v>
      </c>
      <c r="J4577" s="29">
        <f>IF(D4577="OVERALL",SUM('Tracker&amp;Invoice'!$H4625:$AC4625),0)</f>
        <v>0</v>
      </c>
    </row>
    <row r="4578" spans="1:10">
      <c r="A4578" t="e">
        <f t="shared" si="143"/>
        <v>#REF!</v>
      </c>
      <c r="B4578">
        <f>IF(AND('Tracker&amp;Invoice'!A4626&lt;&gt;"",'Tracker&amp;Invoice'!A4626&lt;&gt;"ITEM",'Tracker&amp;Invoice'!A4624="ITEM"),1,0)</f>
        <v>0</v>
      </c>
      <c r="C4578" t="str">
        <f>IF(B4578=1,'Tracker&amp;Invoice'!A4626,C4577)</f>
        <v>CR1-039</v>
      </c>
      <c r="D4578" t="str">
        <f>IF(LEFT(TRIM('Tracker&amp;Invoice'!B4626),9)="INVOICE #","INVOICE",IF(TRIM('Tracker&amp;Invoice'!B4626)="Overall Completion INVOICE","OVERALL",""))</f>
        <v/>
      </c>
      <c r="E4578" t="str">
        <f>IF(D4578="INVOICE",VALUE(MID(TRIM('Tracker&amp;Invoice'!B4626),10,10)),"")</f>
        <v/>
      </c>
      <c r="F4578">
        <f>IF(B4578=1,IFERROR(LOOKUP(2,1/('Tracker&amp;Invoice'!$H4626:$AC4626&lt;&gt;""),COLUMN('Tracker&amp;Invoice'!$H4626:$AC4626)),8),F4577)</f>
        <v>13</v>
      </c>
      <c r="G4578">
        <f>IF(D4578="OVERALL",IFERROR(LOOKUP(2,1/('Tracker&amp;Invoice'!$H4626:$AC4626&lt;&gt;""),COLUMN('Tracker&amp;Invoice'!$H4626:$AC4626)),8),G4579)</f>
        <v>14</v>
      </c>
      <c r="H4578">
        <f t="shared" si="142"/>
        <v>14</v>
      </c>
      <c r="I4578" s="29">
        <f>IF(D4578="INVOICE",SUM('Tracker&amp;Invoice'!$H4626:INDEX('Tracker&amp;Invoice'!$A4626:$AC4626,1,H4578)),0)</f>
        <v>0</v>
      </c>
      <c r="J4578" s="29">
        <f>IF(D4578="OVERALL",SUM('Tracker&amp;Invoice'!$H4626:$AC4626),0)</f>
        <v>0</v>
      </c>
    </row>
    <row r="4579" spans="1:10">
      <c r="A4579" t="e">
        <f t="shared" si="143"/>
        <v>#REF!</v>
      </c>
      <c r="B4579">
        <f>IF(AND('Tracker&amp;Invoice'!A4627&lt;&gt;"",'Tracker&amp;Invoice'!A4627&lt;&gt;"ITEM",'Tracker&amp;Invoice'!A4625="ITEM"),1,0)</f>
        <v>0</v>
      </c>
      <c r="C4579" t="str">
        <f>IF(B4579=1,'Tracker&amp;Invoice'!A4627,C4578)</f>
        <v>CR1-039</v>
      </c>
      <c r="D4579" t="str">
        <f>IF(LEFT(TRIM('Tracker&amp;Invoice'!B4627),9)="INVOICE #","INVOICE",IF(TRIM('Tracker&amp;Invoice'!B4627)="Overall Completion INVOICE","OVERALL",""))</f>
        <v/>
      </c>
      <c r="E4579" t="str">
        <f>IF(D4579="INVOICE",VALUE(MID(TRIM('Tracker&amp;Invoice'!B4627),10,10)),"")</f>
        <v/>
      </c>
      <c r="F4579">
        <f>IF(B4579=1,IFERROR(LOOKUP(2,1/('Tracker&amp;Invoice'!$H4627:$AC4627&lt;&gt;""),COLUMN('Tracker&amp;Invoice'!$H4627:$AC4627)),8),F4578)</f>
        <v>13</v>
      </c>
      <c r="G4579">
        <f>IF(D4579="OVERALL",IFERROR(LOOKUP(2,1/('Tracker&amp;Invoice'!$H4627:$AC4627&lt;&gt;""),COLUMN('Tracker&amp;Invoice'!$H4627:$AC4627)),8),G4580)</f>
        <v>14</v>
      </c>
      <c r="H4579">
        <f t="shared" si="142"/>
        <v>14</v>
      </c>
      <c r="I4579" s="29">
        <f>IF(D4579="INVOICE",SUM('Tracker&amp;Invoice'!$H4627:INDEX('Tracker&amp;Invoice'!$A4627:$AC4627,1,H4579)),0)</f>
        <v>0</v>
      </c>
      <c r="J4579" s="29">
        <f>IF(D4579="OVERALL",SUM('Tracker&amp;Invoice'!$H4627:$AC4627),0)</f>
        <v>0</v>
      </c>
    </row>
    <row r="4580" spans="1:10">
      <c r="A4580" t="e">
        <f t="shared" si="143"/>
        <v>#REF!</v>
      </c>
      <c r="B4580">
        <f>IF(AND('Tracker&amp;Invoice'!A4628&lt;&gt;"",'Tracker&amp;Invoice'!A4628&lt;&gt;"ITEM",'Tracker&amp;Invoice'!A4626="ITEM"),1,0)</f>
        <v>1</v>
      </c>
      <c r="C4580" t="str">
        <f>IF(B4580=1,'Tracker&amp;Invoice'!A4628,C4579)</f>
        <v>CR1-040</v>
      </c>
      <c r="D4580" t="str">
        <f>IF(LEFT(TRIM('Tracker&amp;Invoice'!B4628),9)="INVOICE #","INVOICE",IF(TRIM('Tracker&amp;Invoice'!B4628)="Overall Completion INVOICE","OVERALL",""))</f>
        <v/>
      </c>
      <c r="E4580" t="str">
        <f>IF(D4580="INVOICE",VALUE(MID(TRIM('Tracker&amp;Invoice'!B4628),10,10)),"")</f>
        <v/>
      </c>
      <c r="F4580">
        <f>IF(B4580=1,IFERROR(LOOKUP(2,1/('Tracker&amp;Invoice'!$H4628:$AC4628&lt;&gt;""),COLUMN('Tracker&amp;Invoice'!$H4628:$AC4628)),8),F4579)</f>
        <v>13</v>
      </c>
      <c r="G4580">
        <f>IF(D4580="OVERALL",IFERROR(LOOKUP(2,1/('Tracker&amp;Invoice'!$H4628:$AC4628&lt;&gt;""),COLUMN('Tracker&amp;Invoice'!$H4628:$AC4628)),8),G4581)</f>
        <v>14</v>
      </c>
      <c r="H4580">
        <f t="shared" si="142"/>
        <v>14</v>
      </c>
      <c r="I4580" s="29">
        <f>IF(D4580="INVOICE",SUM('Tracker&amp;Invoice'!$H4628:INDEX('Tracker&amp;Invoice'!$A4628:$AC4628,1,H4580)),0)</f>
        <v>0</v>
      </c>
      <c r="J4580" s="29">
        <f>IF(D4580="OVERALL",SUM('Tracker&amp;Invoice'!$H4628:$AC4628),0)</f>
        <v>0</v>
      </c>
    </row>
    <row r="4581" spans="1:10">
      <c r="A4581" t="e">
        <f t="shared" si="143"/>
        <v>#REF!</v>
      </c>
      <c r="B4581">
        <f>IF(AND('Tracker&amp;Invoice'!A4629&lt;&gt;"",'Tracker&amp;Invoice'!A4629&lt;&gt;"ITEM",'Tracker&amp;Invoice'!A4627="ITEM"),1,0)</f>
        <v>0</v>
      </c>
      <c r="C4581" t="str">
        <f>IF(B4581=1,'Tracker&amp;Invoice'!A4629,C4580)</f>
        <v>CR1-040</v>
      </c>
      <c r="D4581" t="str">
        <f>IF(LEFT(TRIM('Tracker&amp;Invoice'!B4629),9)="INVOICE #","INVOICE",IF(TRIM('Tracker&amp;Invoice'!B4629)="Overall Completion INVOICE","OVERALL",""))</f>
        <v/>
      </c>
      <c r="E4581" t="str">
        <f>IF(D4581="INVOICE",VALUE(MID(TRIM('Tracker&amp;Invoice'!B4629),10,10)),"")</f>
        <v/>
      </c>
      <c r="F4581">
        <f>IF(B4581=1,IFERROR(LOOKUP(2,1/('Tracker&amp;Invoice'!$H4629:$AC4629&lt;&gt;""),COLUMN('Tracker&amp;Invoice'!$H4629:$AC4629)),8),F4580)</f>
        <v>13</v>
      </c>
      <c r="G4581">
        <f>IF(D4581="OVERALL",IFERROR(LOOKUP(2,1/('Tracker&amp;Invoice'!$H4629:$AC4629&lt;&gt;""),COLUMN('Tracker&amp;Invoice'!$H4629:$AC4629)),8),G4582)</f>
        <v>14</v>
      </c>
      <c r="H4581">
        <f t="shared" si="142"/>
        <v>14</v>
      </c>
      <c r="I4581" s="29">
        <f>IF(D4581="INVOICE",SUM('Tracker&amp;Invoice'!$H4629:INDEX('Tracker&amp;Invoice'!$A4629:$AC4629,1,H4581)),0)</f>
        <v>0</v>
      </c>
      <c r="J4581" s="29">
        <f>IF(D4581="OVERALL",SUM('Tracker&amp;Invoice'!$H4629:$AC4629),0)</f>
        <v>0</v>
      </c>
    </row>
    <row r="4582" spans="1:10">
      <c r="A4582" t="e">
        <f t="shared" si="143"/>
        <v>#REF!</v>
      </c>
      <c r="B4582">
        <f>IF(AND('Tracker&amp;Invoice'!A4630&lt;&gt;"",'Tracker&amp;Invoice'!A4630&lt;&gt;"ITEM",'Tracker&amp;Invoice'!A4628="ITEM"),1,0)</f>
        <v>0</v>
      </c>
      <c r="C4582" t="str">
        <f>IF(B4582=1,'Tracker&amp;Invoice'!A4630,C4581)</f>
        <v>CR1-040</v>
      </c>
      <c r="D4582" t="str">
        <f>IF(LEFT(TRIM('Tracker&amp;Invoice'!B4630),9)="INVOICE #","INVOICE",IF(TRIM('Tracker&amp;Invoice'!B4630)="Overall Completion INVOICE","OVERALL",""))</f>
        <v/>
      </c>
      <c r="E4582" t="str">
        <f>IF(D4582="INVOICE",VALUE(MID(TRIM('Tracker&amp;Invoice'!B4630),10,10)),"")</f>
        <v/>
      </c>
      <c r="F4582">
        <f>IF(B4582=1,IFERROR(LOOKUP(2,1/('Tracker&amp;Invoice'!$H4630:$AC4630&lt;&gt;""),COLUMN('Tracker&amp;Invoice'!$H4630:$AC4630)),8),F4581)</f>
        <v>13</v>
      </c>
      <c r="G4582">
        <f>IF(D4582="OVERALL",IFERROR(LOOKUP(2,1/('Tracker&amp;Invoice'!$H4630:$AC4630&lt;&gt;""),COLUMN('Tracker&amp;Invoice'!$H4630:$AC4630)),8),G4583)</f>
        <v>14</v>
      </c>
      <c r="H4582">
        <f t="shared" si="142"/>
        <v>14</v>
      </c>
      <c r="I4582" s="29">
        <f>IF(D4582="INVOICE",SUM('Tracker&amp;Invoice'!$H4630:INDEX('Tracker&amp;Invoice'!$A4630:$AC4630,1,H4582)),0)</f>
        <v>0</v>
      </c>
      <c r="J4582" s="29">
        <f>IF(D4582="OVERALL",SUM('Tracker&amp;Invoice'!$H4630:$AC4630),0)</f>
        <v>0</v>
      </c>
    </row>
    <row r="4583" spans="1:10">
      <c r="A4583" t="e">
        <f t="shared" si="143"/>
        <v>#REF!</v>
      </c>
      <c r="B4583">
        <f>IF(AND('Tracker&amp;Invoice'!A4631&lt;&gt;"",'Tracker&amp;Invoice'!A4631&lt;&gt;"ITEM",'Tracker&amp;Invoice'!A4629="ITEM"),1,0)</f>
        <v>0</v>
      </c>
      <c r="C4583" t="str">
        <f>IF(B4583=1,'Tracker&amp;Invoice'!A4631,C4582)</f>
        <v>CR1-040</v>
      </c>
      <c r="D4583" t="str">
        <f>IF(LEFT(TRIM('Tracker&amp;Invoice'!B4631),9)="INVOICE #","INVOICE",IF(TRIM('Tracker&amp;Invoice'!B4631)="Overall Completion INVOICE","OVERALL",""))</f>
        <v>INVOICE</v>
      </c>
      <c r="E4583">
        <f>IF(D4583="INVOICE",VALUE(MID(TRIM('Tracker&amp;Invoice'!B4631),10,10)),"")</f>
        <v>27</v>
      </c>
      <c r="F4583">
        <f>IF(B4583=1,IFERROR(LOOKUP(2,1/('Tracker&amp;Invoice'!$H4631:$AC4631&lt;&gt;""),COLUMN('Tracker&amp;Invoice'!$H4631:$AC4631)),8),F4582)</f>
        <v>13</v>
      </c>
      <c r="G4583">
        <f>IF(D4583="OVERALL",IFERROR(LOOKUP(2,1/('Tracker&amp;Invoice'!$H4631:$AC4631&lt;&gt;""),COLUMN('Tracker&amp;Invoice'!$H4631:$AC4631)),8),G4584)</f>
        <v>14</v>
      </c>
      <c r="H4583">
        <f t="shared" si="142"/>
        <v>14</v>
      </c>
      <c r="I4583" s="29">
        <f>IF(D4583="INVOICE",SUM('Tracker&amp;Invoice'!$H4631:INDEX('Tracker&amp;Invoice'!$A4631:$AC4631,1,H4583)),0)</f>
        <v>24166.400000000001</v>
      </c>
      <c r="J4583" s="29">
        <f>IF(D4583="OVERALL",SUM('Tracker&amp;Invoice'!$H4631:$AC4631),0)</f>
        <v>0</v>
      </c>
    </row>
    <row r="4584" spans="1:10">
      <c r="A4584" t="e">
        <f t="shared" si="143"/>
        <v>#REF!</v>
      </c>
      <c r="B4584">
        <f>IF(AND('Tracker&amp;Invoice'!A4632&lt;&gt;"",'Tracker&amp;Invoice'!A4632&lt;&gt;"ITEM",'Tracker&amp;Invoice'!A4630="ITEM"),1,0)</f>
        <v>0</v>
      </c>
      <c r="C4584" t="str">
        <f>IF(B4584=1,'Tracker&amp;Invoice'!A4632,C4583)</f>
        <v>CR1-040</v>
      </c>
      <c r="D4584" t="str">
        <f>IF(LEFT(TRIM('Tracker&amp;Invoice'!B4632),9)="INVOICE #","INVOICE",IF(TRIM('Tracker&amp;Invoice'!B4632)="Overall Completion INVOICE","OVERALL",""))</f>
        <v/>
      </c>
      <c r="E4584" t="str">
        <f>IF(D4584="INVOICE",VALUE(MID(TRIM('Tracker&amp;Invoice'!B4632),10,10)),"")</f>
        <v/>
      </c>
      <c r="F4584">
        <f>IF(B4584=1,IFERROR(LOOKUP(2,1/('Tracker&amp;Invoice'!$H4632:$AC4632&lt;&gt;""),COLUMN('Tracker&amp;Invoice'!$H4632:$AC4632)),8),F4583)</f>
        <v>13</v>
      </c>
      <c r="G4584">
        <f>IF(D4584="OVERALL",IFERROR(LOOKUP(2,1/('Tracker&amp;Invoice'!$H4632:$AC4632&lt;&gt;""),COLUMN('Tracker&amp;Invoice'!$H4632:$AC4632)),8),G4585)</f>
        <v>14</v>
      </c>
      <c r="H4584">
        <f t="shared" si="142"/>
        <v>14</v>
      </c>
      <c r="I4584" s="29">
        <f>IF(D4584="INVOICE",SUM('Tracker&amp;Invoice'!$H4632:INDEX('Tracker&amp;Invoice'!$A4632:$AC4632,1,H4584)),0)</f>
        <v>0</v>
      </c>
      <c r="J4584" s="29">
        <f>IF(D4584="OVERALL",SUM('Tracker&amp;Invoice'!$H4632:$AC4632),0)</f>
        <v>0</v>
      </c>
    </row>
    <row r="4585" spans="1:10">
      <c r="A4585" t="e">
        <f t="shared" si="143"/>
        <v>#REF!</v>
      </c>
      <c r="B4585">
        <f>IF(AND('Tracker&amp;Invoice'!A4633&lt;&gt;"",'Tracker&amp;Invoice'!A4633&lt;&gt;"ITEM",'Tracker&amp;Invoice'!A4631="ITEM"),1,0)</f>
        <v>0</v>
      </c>
      <c r="C4585" t="str">
        <f>IF(B4585=1,'Tracker&amp;Invoice'!A4633,C4584)</f>
        <v>CR1-040</v>
      </c>
      <c r="D4585" t="str">
        <f>IF(LEFT(TRIM('Tracker&amp;Invoice'!B4633),9)="INVOICE #","INVOICE",IF(TRIM('Tracker&amp;Invoice'!B4633)="Overall Completion INVOICE","OVERALL",""))</f>
        <v>INVOICE</v>
      </c>
      <c r="E4585">
        <f>IF(D4585="INVOICE",VALUE(MID(TRIM('Tracker&amp;Invoice'!B4633),10,10)),"")</f>
        <v>28</v>
      </c>
      <c r="F4585">
        <f>IF(B4585=1,IFERROR(LOOKUP(2,1/('Tracker&amp;Invoice'!$H4633:$AC4633&lt;&gt;""),COLUMN('Tracker&amp;Invoice'!$H4633:$AC4633)),8),F4584)</f>
        <v>13</v>
      </c>
      <c r="G4585">
        <f>IF(D4585="OVERALL",IFERROR(LOOKUP(2,1/('Tracker&amp;Invoice'!$H4633:$AC4633&lt;&gt;""),COLUMN('Tracker&amp;Invoice'!$H4633:$AC4633)),8),G4586)</f>
        <v>14</v>
      </c>
      <c r="H4585">
        <f t="shared" si="142"/>
        <v>14</v>
      </c>
      <c r="I4585" s="29">
        <f>IF(D4585="INVOICE",SUM('Tracker&amp;Invoice'!$H4633:INDEX('Tracker&amp;Invoice'!$A4633:$AC4633,1,H4585)),0)</f>
        <v>3020.8</v>
      </c>
      <c r="J4585" s="29">
        <f>IF(D4585="OVERALL",SUM('Tracker&amp;Invoice'!$H4633:$AC4633),0)</f>
        <v>0</v>
      </c>
    </row>
    <row r="4586" spans="1:10">
      <c r="A4586" t="e">
        <f t="shared" si="143"/>
        <v>#REF!</v>
      </c>
      <c r="B4586">
        <f>IF(AND('Tracker&amp;Invoice'!A4634&lt;&gt;"",'Tracker&amp;Invoice'!A4634&lt;&gt;"ITEM",'Tracker&amp;Invoice'!A4632="ITEM"),1,0)</f>
        <v>0</v>
      </c>
      <c r="C4586" t="str">
        <f>IF(B4586=1,'Tracker&amp;Invoice'!A4634,C4585)</f>
        <v>CR1-040</v>
      </c>
      <c r="D4586" t="str">
        <f>IF(LEFT(TRIM('Tracker&amp;Invoice'!B4634),9)="INVOICE #","INVOICE",IF(TRIM('Tracker&amp;Invoice'!B4634)="Overall Completion INVOICE","OVERALL",""))</f>
        <v/>
      </c>
      <c r="E4586" t="str">
        <f>IF(D4586="INVOICE",VALUE(MID(TRIM('Tracker&amp;Invoice'!B4634),10,10)),"")</f>
        <v/>
      </c>
      <c r="F4586">
        <f>IF(B4586=1,IFERROR(LOOKUP(2,1/('Tracker&amp;Invoice'!$H4634:$AC4634&lt;&gt;""),COLUMN('Tracker&amp;Invoice'!$H4634:$AC4634)),8),F4585)</f>
        <v>13</v>
      </c>
      <c r="G4586">
        <f>IF(D4586="OVERALL",IFERROR(LOOKUP(2,1/('Tracker&amp;Invoice'!$H4634:$AC4634&lt;&gt;""),COLUMN('Tracker&amp;Invoice'!$H4634:$AC4634)),8),G4587)</f>
        <v>14</v>
      </c>
      <c r="H4586">
        <f t="shared" si="142"/>
        <v>14</v>
      </c>
      <c r="I4586" s="29">
        <f>IF(D4586="INVOICE",SUM('Tracker&amp;Invoice'!$H4634:INDEX('Tracker&amp;Invoice'!$A4634:$AC4634,1,H4586)),0)</f>
        <v>0</v>
      </c>
      <c r="J4586" s="29">
        <f>IF(D4586="OVERALL",SUM('Tracker&amp;Invoice'!$H4634:$AC4634),0)</f>
        <v>0</v>
      </c>
    </row>
    <row r="4587" spans="1:10">
      <c r="A4587" t="e">
        <f t="shared" si="143"/>
        <v>#REF!</v>
      </c>
      <c r="B4587">
        <f>IF(AND('Tracker&amp;Invoice'!A4635&lt;&gt;"",'Tracker&amp;Invoice'!A4635&lt;&gt;"ITEM",'Tracker&amp;Invoice'!A4633="ITEM"),1,0)</f>
        <v>0</v>
      </c>
      <c r="C4587" t="str">
        <f>IF(B4587=1,'Tracker&amp;Invoice'!A4635,C4586)</f>
        <v>CR1-040</v>
      </c>
      <c r="D4587" t="str">
        <f>IF(LEFT(TRIM('Tracker&amp;Invoice'!B4635),9)="INVOICE #","INVOICE",IF(TRIM('Tracker&amp;Invoice'!B4635)="Overall Completion INVOICE","OVERALL",""))</f>
        <v>INVOICE</v>
      </c>
      <c r="E4587">
        <f>IF(D4587="INVOICE",VALUE(MID(TRIM('Tracker&amp;Invoice'!B4635),10,10)),"")</f>
        <v>31</v>
      </c>
      <c r="F4587">
        <f>IF(B4587=1,IFERROR(LOOKUP(2,1/('Tracker&amp;Invoice'!$H4635:$AC4635&lt;&gt;""),COLUMN('Tracker&amp;Invoice'!$H4635:$AC4635)),8),F4586)</f>
        <v>13</v>
      </c>
      <c r="G4587">
        <f>IF(D4587="OVERALL",IFERROR(LOOKUP(2,1/('Tracker&amp;Invoice'!$H4635:$AC4635&lt;&gt;""),COLUMN('Tracker&amp;Invoice'!$H4635:$AC4635)),8),G4588)</f>
        <v>14</v>
      </c>
      <c r="H4587">
        <f t="shared" si="142"/>
        <v>14</v>
      </c>
      <c r="I4587" s="29">
        <f>IF(D4587="INVOICE",SUM('Tracker&amp;Invoice'!$H4635:INDEX('Tracker&amp;Invoice'!$A4635:$AC4635,1,H4587)),0)</f>
        <v>3020.8</v>
      </c>
      <c r="J4587" s="29">
        <f>IF(D4587="OVERALL",SUM('Tracker&amp;Invoice'!$H4635:$AC4635),0)</f>
        <v>0</v>
      </c>
    </row>
    <row r="4588" spans="1:10">
      <c r="A4588" t="e">
        <f t="shared" si="143"/>
        <v>#REF!</v>
      </c>
      <c r="B4588">
        <f>IF(AND('Tracker&amp;Invoice'!A4636&lt;&gt;"",'Tracker&amp;Invoice'!A4636&lt;&gt;"ITEM",'Tracker&amp;Invoice'!A4634="ITEM"),1,0)</f>
        <v>0</v>
      </c>
      <c r="C4588" t="str">
        <f>IF(B4588=1,'Tracker&amp;Invoice'!A4636,C4587)</f>
        <v>CR1-040</v>
      </c>
      <c r="D4588" t="str">
        <f>IF(LEFT(TRIM('Tracker&amp;Invoice'!B4636),9)="INVOICE #","INVOICE",IF(TRIM('Tracker&amp;Invoice'!B4636)="Overall Completion INVOICE","OVERALL",""))</f>
        <v/>
      </c>
      <c r="E4588" t="str">
        <f>IF(D4588="INVOICE",VALUE(MID(TRIM('Tracker&amp;Invoice'!B4636),10,10)),"")</f>
        <v/>
      </c>
      <c r="F4588">
        <f>IF(B4588=1,IFERROR(LOOKUP(2,1/('Tracker&amp;Invoice'!$H4636:$AC4636&lt;&gt;""),COLUMN('Tracker&amp;Invoice'!$H4636:$AC4636)),8),F4587)</f>
        <v>13</v>
      </c>
      <c r="G4588">
        <f>IF(D4588="OVERALL",IFERROR(LOOKUP(2,1/('Tracker&amp;Invoice'!$H4636:$AC4636&lt;&gt;""),COLUMN('Tracker&amp;Invoice'!$H4636:$AC4636)),8),G4589)</f>
        <v>14</v>
      </c>
      <c r="H4588">
        <f t="shared" si="142"/>
        <v>14</v>
      </c>
      <c r="I4588" s="29">
        <f>IF(D4588="INVOICE",SUM('Tracker&amp;Invoice'!$H4636:INDEX('Tracker&amp;Invoice'!$A4636:$AC4636,1,H4588)),0)</f>
        <v>0</v>
      </c>
      <c r="J4588" s="29">
        <f>IF(D4588="OVERALL",SUM('Tracker&amp;Invoice'!$H4636:$AC4636),0)</f>
        <v>0</v>
      </c>
    </row>
    <row r="4589" spans="1:10">
      <c r="A4589" t="e">
        <f t="shared" si="143"/>
        <v>#REF!</v>
      </c>
      <c r="B4589">
        <f>IF(AND('Tracker&amp;Invoice'!A4637&lt;&gt;"",'Tracker&amp;Invoice'!A4637&lt;&gt;"ITEM",'Tracker&amp;Invoice'!A4635="ITEM"),1,0)</f>
        <v>0</v>
      </c>
      <c r="C4589" t="str">
        <f>IF(B4589=1,'Tracker&amp;Invoice'!A4637,C4588)</f>
        <v>CR1-040</v>
      </c>
      <c r="D4589" t="str">
        <f>IF(LEFT(TRIM('Tracker&amp;Invoice'!B4637),9)="INVOICE #","INVOICE",IF(TRIM('Tracker&amp;Invoice'!B4637)="Overall Completion INVOICE","OVERALL",""))</f>
        <v>OVERALL</v>
      </c>
      <c r="E4589" t="str">
        <f>IF(D4589="INVOICE",VALUE(MID(TRIM('Tracker&amp;Invoice'!B4637),10,10)),"")</f>
        <v/>
      </c>
      <c r="F4589">
        <f>IF(B4589=1,IFERROR(LOOKUP(2,1/('Tracker&amp;Invoice'!$H4637:$AC4637&lt;&gt;""),COLUMN('Tracker&amp;Invoice'!$H4637:$AC4637)),8),F4588)</f>
        <v>13</v>
      </c>
      <c r="G4589">
        <f>IF(D4589="OVERALL",IFERROR(LOOKUP(2,1/('Tracker&amp;Invoice'!$H4637:$AC4637&lt;&gt;""),COLUMN('Tracker&amp;Invoice'!$H4637:$AC4637)),8),G4590)</f>
        <v>14</v>
      </c>
      <c r="H4589">
        <f t="shared" si="142"/>
        <v>14</v>
      </c>
      <c r="I4589" s="29">
        <f>IF(D4589="INVOICE",SUM('Tracker&amp;Invoice'!$H4637:INDEX('Tracker&amp;Invoice'!$A4637:$AC4637,1,H4589)),0)</f>
        <v>0</v>
      </c>
      <c r="J4589" s="29">
        <f>IF(D4589="OVERALL",SUM('Tracker&amp;Invoice'!$H4637:$AC4637),0)</f>
        <v>30208.000000000004</v>
      </c>
    </row>
    <row r="4590" spans="1:10">
      <c r="A4590" t="e">
        <f t="shared" si="143"/>
        <v>#REF!</v>
      </c>
      <c r="B4590">
        <f>IF(AND('Tracker&amp;Invoice'!A4638&lt;&gt;"",'Tracker&amp;Invoice'!A4638&lt;&gt;"ITEM",'Tracker&amp;Invoice'!A4636="ITEM"),1,0)</f>
        <v>0</v>
      </c>
      <c r="C4590" t="str">
        <f>IF(B4590=1,'Tracker&amp;Invoice'!A4638,C4589)</f>
        <v>CR1-040</v>
      </c>
      <c r="D4590" t="str">
        <f>IF(LEFT(TRIM('Tracker&amp;Invoice'!B4638),9)="INVOICE #","INVOICE",IF(TRIM('Tracker&amp;Invoice'!B4638)="Overall Completion INVOICE","OVERALL",""))</f>
        <v/>
      </c>
      <c r="E4590" t="str">
        <f>IF(D4590="INVOICE",VALUE(MID(TRIM('Tracker&amp;Invoice'!B4638),10,10)),"")</f>
        <v/>
      </c>
      <c r="F4590">
        <f>IF(B4590=1,IFERROR(LOOKUP(2,1/('Tracker&amp;Invoice'!$H4638:$AC4638&lt;&gt;""),COLUMN('Tracker&amp;Invoice'!$H4638:$AC4638)),8),F4589)</f>
        <v>13</v>
      </c>
      <c r="G4590">
        <f>IF(D4590="OVERALL",IFERROR(LOOKUP(2,1/('Tracker&amp;Invoice'!$H4638:$AC4638&lt;&gt;""),COLUMN('Tracker&amp;Invoice'!$H4638:$AC4638)),8),G4591)</f>
        <v>16</v>
      </c>
      <c r="H4590">
        <f t="shared" si="142"/>
        <v>16</v>
      </c>
      <c r="I4590" s="29">
        <f>IF(D4590="INVOICE",SUM('Tracker&amp;Invoice'!$H4638:INDEX('Tracker&amp;Invoice'!$A4638:$AC4638,1,H4590)),0)</f>
        <v>0</v>
      </c>
      <c r="J4590" s="29">
        <f>IF(D4590="OVERALL",SUM('Tracker&amp;Invoice'!$H4638:$AC4638),0)</f>
        <v>0</v>
      </c>
    </row>
    <row r="4591" spans="1:10">
      <c r="A4591" t="e">
        <f t="shared" si="143"/>
        <v>#REF!</v>
      </c>
      <c r="B4591">
        <f>IF(AND('Tracker&amp;Invoice'!A4639&lt;&gt;"",'Tracker&amp;Invoice'!A4639&lt;&gt;"ITEM",'Tracker&amp;Invoice'!A4637="ITEM"),1,0)</f>
        <v>0</v>
      </c>
      <c r="C4591" t="str">
        <f>IF(B4591=1,'Tracker&amp;Invoice'!A4639,C4590)</f>
        <v>CR1-040</v>
      </c>
      <c r="D4591" t="str">
        <f>IF(LEFT(TRIM('Tracker&amp;Invoice'!B4639),9)="INVOICE #","INVOICE",IF(TRIM('Tracker&amp;Invoice'!B4639)="Overall Completion INVOICE","OVERALL",""))</f>
        <v/>
      </c>
      <c r="E4591" t="str">
        <f>IF(D4591="INVOICE",VALUE(MID(TRIM('Tracker&amp;Invoice'!B4639),10,10)),"")</f>
        <v/>
      </c>
      <c r="F4591">
        <f>IF(B4591=1,IFERROR(LOOKUP(2,1/('Tracker&amp;Invoice'!$H4639:$AC4639&lt;&gt;""),COLUMN('Tracker&amp;Invoice'!$H4639:$AC4639)),8),F4590)</f>
        <v>13</v>
      </c>
      <c r="G4591">
        <f>IF(D4591="OVERALL",IFERROR(LOOKUP(2,1/('Tracker&amp;Invoice'!$H4639:$AC4639&lt;&gt;""),COLUMN('Tracker&amp;Invoice'!$H4639:$AC4639)),8),G4592)</f>
        <v>16</v>
      </c>
      <c r="H4591">
        <f t="shared" si="142"/>
        <v>16</v>
      </c>
      <c r="I4591" s="29">
        <f>IF(D4591="INVOICE",SUM('Tracker&amp;Invoice'!$H4639:INDEX('Tracker&amp;Invoice'!$A4639:$AC4639,1,H4591)),0)</f>
        <v>0</v>
      </c>
      <c r="J4591" s="29">
        <f>IF(D4591="OVERALL",SUM('Tracker&amp;Invoice'!$H4639:$AC4639),0)</f>
        <v>0</v>
      </c>
    </row>
    <row r="4592" spans="1:10">
      <c r="A4592" t="e">
        <f t="shared" si="143"/>
        <v>#REF!</v>
      </c>
      <c r="B4592">
        <f>IF(AND('Tracker&amp;Invoice'!A4640&lt;&gt;"",'Tracker&amp;Invoice'!A4640&lt;&gt;"ITEM",'Tracker&amp;Invoice'!A4638="ITEM"),1,0)</f>
        <v>0</v>
      </c>
      <c r="C4592" t="str">
        <f>IF(B4592=1,'Tracker&amp;Invoice'!A4640,C4591)</f>
        <v>CR1-040</v>
      </c>
      <c r="D4592" t="str">
        <f>IF(LEFT(TRIM('Tracker&amp;Invoice'!B4640),9)="INVOICE #","INVOICE",IF(TRIM('Tracker&amp;Invoice'!B4640)="Overall Completion INVOICE","OVERALL",""))</f>
        <v/>
      </c>
      <c r="E4592" t="str">
        <f>IF(D4592="INVOICE",VALUE(MID(TRIM('Tracker&amp;Invoice'!B4640),10,10)),"")</f>
        <v/>
      </c>
      <c r="F4592">
        <f>IF(B4592=1,IFERROR(LOOKUP(2,1/('Tracker&amp;Invoice'!$H4640:$AC4640&lt;&gt;""),COLUMN('Tracker&amp;Invoice'!$H4640:$AC4640)),8),F4591)</f>
        <v>13</v>
      </c>
      <c r="G4592">
        <f>IF(D4592="OVERALL",IFERROR(LOOKUP(2,1/('Tracker&amp;Invoice'!$H4640:$AC4640&lt;&gt;""),COLUMN('Tracker&amp;Invoice'!$H4640:$AC4640)),8),G4593)</f>
        <v>16</v>
      </c>
      <c r="H4592">
        <f t="shared" si="142"/>
        <v>16</v>
      </c>
      <c r="I4592" s="29">
        <f>IF(D4592="INVOICE",SUM('Tracker&amp;Invoice'!$H4640:INDEX('Tracker&amp;Invoice'!$A4640:$AC4640,1,H4592)),0)</f>
        <v>0</v>
      </c>
      <c r="J4592" s="29">
        <f>IF(D4592="OVERALL",SUM('Tracker&amp;Invoice'!$H4640:$AC4640),0)</f>
        <v>0</v>
      </c>
    </row>
    <row r="4593" spans="1:10">
      <c r="A4593" t="e">
        <f t="shared" si="143"/>
        <v>#REF!</v>
      </c>
      <c r="B4593">
        <f>IF(AND('Tracker&amp;Invoice'!A4641&lt;&gt;"",'Tracker&amp;Invoice'!A4641&lt;&gt;"ITEM",'Tracker&amp;Invoice'!A4639="ITEM"),1,0)</f>
        <v>0</v>
      </c>
      <c r="C4593" t="str">
        <f>IF(B4593=1,'Tracker&amp;Invoice'!A4641,C4592)</f>
        <v>CR1-040</v>
      </c>
      <c r="D4593" t="str">
        <f>IF(LEFT(TRIM('Tracker&amp;Invoice'!B4641),9)="INVOICE #","INVOICE",IF(TRIM('Tracker&amp;Invoice'!B4641)="Overall Completion INVOICE","OVERALL",""))</f>
        <v/>
      </c>
      <c r="E4593" t="str">
        <f>IF(D4593="INVOICE",VALUE(MID(TRIM('Tracker&amp;Invoice'!B4641),10,10)),"")</f>
        <v/>
      </c>
      <c r="F4593">
        <f>IF(B4593=1,IFERROR(LOOKUP(2,1/('Tracker&amp;Invoice'!$H4641:$AC4641&lt;&gt;""),COLUMN('Tracker&amp;Invoice'!$H4641:$AC4641)),8),F4592)</f>
        <v>13</v>
      </c>
      <c r="G4593">
        <f>IF(D4593="OVERALL",IFERROR(LOOKUP(2,1/('Tracker&amp;Invoice'!$H4641:$AC4641&lt;&gt;""),COLUMN('Tracker&amp;Invoice'!$H4641:$AC4641)),8),G4594)</f>
        <v>16</v>
      </c>
      <c r="H4593">
        <f t="shared" si="142"/>
        <v>16</v>
      </c>
      <c r="I4593" s="29">
        <f>IF(D4593="INVOICE",SUM('Tracker&amp;Invoice'!$H4641:INDEX('Tracker&amp;Invoice'!$A4641:$AC4641,1,H4593)),0)</f>
        <v>0</v>
      </c>
      <c r="J4593" s="29">
        <f>IF(D4593="OVERALL",SUM('Tracker&amp;Invoice'!$H4641:$AC4641),0)</f>
        <v>0</v>
      </c>
    </row>
    <row r="4594" spans="1:10">
      <c r="A4594" t="e">
        <f t="shared" si="143"/>
        <v>#REF!</v>
      </c>
      <c r="B4594">
        <f>IF(AND('Tracker&amp;Invoice'!A4642&lt;&gt;"",'Tracker&amp;Invoice'!A4642&lt;&gt;"ITEM",'Tracker&amp;Invoice'!A4640="ITEM"),1,0)</f>
        <v>0</v>
      </c>
      <c r="C4594" t="str">
        <f>IF(B4594=1,'Tracker&amp;Invoice'!A4642,C4593)</f>
        <v>CR1-040</v>
      </c>
      <c r="D4594" t="str">
        <f>IF(LEFT(TRIM('Tracker&amp;Invoice'!B4642),9)="INVOICE #","INVOICE",IF(TRIM('Tracker&amp;Invoice'!B4642)="Overall Completion INVOICE","OVERALL",""))</f>
        <v/>
      </c>
      <c r="E4594" t="str">
        <f>IF(D4594="INVOICE",VALUE(MID(TRIM('Tracker&amp;Invoice'!B4642),10,10)),"")</f>
        <v/>
      </c>
      <c r="F4594">
        <f>IF(B4594=1,IFERROR(LOOKUP(2,1/('Tracker&amp;Invoice'!$H4642:$AC4642&lt;&gt;""),COLUMN('Tracker&amp;Invoice'!$H4642:$AC4642)),8),F4593)</f>
        <v>13</v>
      </c>
      <c r="G4594">
        <f>IF(D4594="OVERALL",IFERROR(LOOKUP(2,1/('Tracker&amp;Invoice'!$H4642:$AC4642&lt;&gt;""),COLUMN('Tracker&amp;Invoice'!$H4642:$AC4642)),8),G4595)</f>
        <v>16</v>
      </c>
      <c r="H4594">
        <f t="shared" si="142"/>
        <v>16</v>
      </c>
      <c r="I4594" s="29">
        <f>IF(D4594="INVOICE",SUM('Tracker&amp;Invoice'!$H4642:INDEX('Tracker&amp;Invoice'!$A4642:$AC4642,1,H4594)),0)</f>
        <v>0</v>
      </c>
      <c r="J4594" s="29">
        <f>IF(D4594="OVERALL",SUM('Tracker&amp;Invoice'!$H4642:$AC4642),0)</f>
        <v>0</v>
      </c>
    </row>
    <row r="4595" spans="1:10">
      <c r="A4595" t="e">
        <f t="shared" si="143"/>
        <v>#REF!</v>
      </c>
      <c r="B4595">
        <f>IF(AND('Tracker&amp;Invoice'!A4643&lt;&gt;"",'Tracker&amp;Invoice'!A4643&lt;&gt;"ITEM",'Tracker&amp;Invoice'!A4641="ITEM"),1,0)</f>
        <v>0</v>
      </c>
      <c r="C4595" t="str">
        <f>IF(B4595=1,'Tracker&amp;Invoice'!A4643,C4594)</f>
        <v>CR1-040</v>
      </c>
      <c r="D4595" t="str">
        <f>IF(LEFT(TRIM('Tracker&amp;Invoice'!B4643),9)="INVOICE #","INVOICE",IF(TRIM('Tracker&amp;Invoice'!B4643)="Overall Completion INVOICE","OVERALL",""))</f>
        <v/>
      </c>
      <c r="E4595" t="str">
        <f>IF(D4595="INVOICE",VALUE(MID(TRIM('Tracker&amp;Invoice'!B4643),10,10)),"")</f>
        <v/>
      </c>
      <c r="F4595">
        <f>IF(B4595=1,IFERROR(LOOKUP(2,1/('Tracker&amp;Invoice'!$H4643:$AC4643&lt;&gt;""),COLUMN('Tracker&amp;Invoice'!$H4643:$AC4643)),8),F4594)</f>
        <v>13</v>
      </c>
      <c r="G4595">
        <f>IF(D4595="OVERALL",IFERROR(LOOKUP(2,1/('Tracker&amp;Invoice'!$H4643:$AC4643&lt;&gt;""),COLUMN('Tracker&amp;Invoice'!$H4643:$AC4643)),8),G4596)</f>
        <v>16</v>
      </c>
      <c r="H4595">
        <f t="shared" si="142"/>
        <v>16</v>
      </c>
      <c r="I4595" s="29">
        <f>IF(D4595="INVOICE",SUM('Tracker&amp;Invoice'!$H4643:INDEX('Tracker&amp;Invoice'!$A4643:$AC4643,1,H4595)),0)</f>
        <v>0</v>
      </c>
      <c r="J4595" s="29">
        <f>IF(D4595="OVERALL",SUM('Tracker&amp;Invoice'!$H4643:$AC4643),0)</f>
        <v>0</v>
      </c>
    </row>
    <row r="4596" spans="1:10">
      <c r="A4596" t="e">
        <f t="shared" si="143"/>
        <v>#REF!</v>
      </c>
      <c r="B4596">
        <f>IF(AND('Tracker&amp;Invoice'!A4644&lt;&gt;"",'Tracker&amp;Invoice'!A4644&lt;&gt;"ITEM",'Tracker&amp;Invoice'!A4642="ITEM"),1,0)</f>
        <v>0</v>
      </c>
      <c r="C4596" t="str">
        <f>IF(B4596=1,'Tracker&amp;Invoice'!A4644,C4595)</f>
        <v>CR1-040</v>
      </c>
      <c r="D4596" t="str">
        <f>IF(LEFT(TRIM('Tracker&amp;Invoice'!B4644),9)="INVOICE #","INVOICE",IF(TRIM('Tracker&amp;Invoice'!B4644)="Overall Completion INVOICE","OVERALL",""))</f>
        <v/>
      </c>
      <c r="E4596" t="str">
        <f>IF(D4596="INVOICE",VALUE(MID(TRIM('Tracker&amp;Invoice'!B4644),10,10)),"")</f>
        <v/>
      </c>
      <c r="F4596">
        <f>IF(B4596=1,IFERROR(LOOKUP(2,1/('Tracker&amp;Invoice'!$H4644:$AC4644&lt;&gt;""),COLUMN('Tracker&amp;Invoice'!$H4644:$AC4644)),8),F4595)</f>
        <v>13</v>
      </c>
      <c r="G4596">
        <f>IF(D4596="OVERALL",IFERROR(LOOKUP(2,1/('Tracker&amp;Invoice'!$H4644:$AC4644&lt;&gt;""),COLUMN('Tracker&amp;Invoice'!$H4644:$AC4644)),8),G4597)</f>
        <v>16</v>
      </c>
      <c r="H4596">
        <f t="shared" si="142"/>
        <v>16</v>
      </c>
      <c r="I4596" s="29">
        <f>IF(D4596="INVOICE",SUM('Tracker&amp;Invoice'!$H4644:INDEX('Tracker&amp;Invoice'!$A4644:$AC4644,1,H4596)),0)</f>
        <v>0</v>
      </c>
      <c r="J4596" s="29">
        <f>IF(D4596="OVERALL",SUM('Tracker&amp;Invoice'!$H4644:$AC4644),0)</f>
        <v>0</v>
      </c>
    </row>
    <row r="4597" spans="1:10">
      <c r="A4597" t="e">
        <f t="shared" si="143"/>
        <v>#REF!</v>
      </c>
      <c r="B4597">
        <f>IF(AND('Tracker&amp;Invoice'!A4645&lt;&gt;"",'Tracker&amp;Invoice'!A4645&lt;&gt;"ITEM",'Tracker&amp;Invoice'!A4643="ITEM"),1,0)</f>
        <v>0</v>
      </c>
      <c r="C4597" t="str">
        <f>IF(B4597=1,'Tracker&amp;Invoice'!A4645,C4596)</f>
        <v>CR1-040</v>
      </c>
      <c r="D4597" t="str">
        <f>IF(LEFT(TRIM('Tracker&amp;Invoice'!B4645),9)="INVOICE #","INVOICE",IF(TRIM('Tracker&amp;Invoice'!B4645)="Overall Completion INVOICE","OVERALL",""))</f>
        <v/>
      </c>
      <c r="E4597" t="str">
        <f>IF(D4597="INVOICE",VALUE(MID(TRIM('Tracker&amp;Invoice'!B4645),10,10)),"")</f>
        <v/>
      </c>
      <c r="F4597">
        <f>IF(B4597=1,IFERROR(LOOKUP(2,1/('Tracker&amp;Invoice'!$H4645:$AC4645&lt;&gt;""),COLUMN('Tracker&amp;Invoice'!$H4645:$AC4645)),8),F4596)</f>
        <v>13</v>
      </c>
      <c r="G4597">
        <f>IF(D4597="OVERALL",IFERROR(LOOKUP(2,1/('Tracker&amp;Invoice'!$H4645:$AC4645&lt;&gt;""),COLUMN('Tracker&amp;Invoice'!$H4645:$AC4645)),8),G4598)</f>
        <v>16</v>
      </c>
      <c r="H4597">
        <f t="shared" si="142"/>
        <v>16</v>
      </c>
      <c r="I4597" s="29">
        <f>IF(D4597="INVOICE",SUM('Tracker&amp;Invoice'!$H4645:INDEX('Tracker&amp;Invoice'!$A4645:$AC4645,1,H4597)),0)</f>
        <v>0</v>
      </c>
      <c r="J4597" s="29">
        <f>IF(D4597="OVERALL",SUM('Tracker&amp;Invoice'!$H4645:$AC4645),0)</f>
        <v>0</v>
      </c>
    </row>
    <row r="4598" spans="1:10">
      <c r="A4598" t="e">
        <f t="shared" si="143"/>
        <v>#REF!</v>
      </c>
      <c r="B4598">
        <f>IF(AND('Tracker&amp;Invoice'!A4646&lt;&gt;"",'Tracker&amp;Invoice'!A4646&lt;&gt;"ITEM",'Tracker&amp;Invoice'!A4644="ITEM"),1,0)</f>
        <v>1</v>
      </c>
      <c r="C4598" t="str">
        <f>IF(B4598=1,'Tracker&amp;Invoice'!A4646,C4597)</f>
        <v>CR1-041</v>
      </c>
      <c r="D4598" t="str">
        <f>IF(LEFT(TRIM('Tracker&amp;Invoice'!B4646),9)="INVOICE #","INVOICE",IF(TRIM('Tracker&amp;Invoice'!B4646)="Overall Completion INVOICE","OVERALL",""))</f>
        <v/>
      </c>
      <c r="E4598" t="str">
        <f>IF(D4598="INVOICE",VALUE(MID(TRIM('Tracker&amp;Invoice'!B4646),10,10)),"")</f>
        <v/>
      </c>
      <c r="F4598">
        <f>IF(B4598=1,IFERROR(LOOKUP(2,1/('Tracker&amp;Invoice'!$H4646:$AC4646&lt;&gt;""),COLUMN('Tracker&amp;Invoice'!$H4646:$AC4646)),8),F4597)</f>
        <v>15</v>
      </c>
      <c r="G4598">
        <f>IF(D4598="OVERALL",IFERROR(LOOKUP(2,1/('Tracker&amp;Invoice'!$H4646:$AC4646&lt;&gt;""),COLUMN('Tracker&amp;Invoice'!$H4646:$AC4646)),8),G4599)</f>
        <v>16</v>
      </c>
      <c r="H4598">
        <f t="shared" si="142"/>
        <v>16</v>
      </c>
      <c r="I4598" s="29">
        <f>IF(D4598="INVOICE",SUM('Tracker&amp;Invoice'!$H4646:INDEX('Tracker&amp;Invoice'!$A4646:$AC4646,1,H4598)),0)</f>
        <v>0</v>
      </c>
      <c r="J4598" s="29">
        <f>IF(D4598="OVERALL",SUM('Tracker&amp;Invoice'!$H4646:$AC4646),0)</f>
        <v>0</v>
      </c>
    </row>
    <row r="4599" spans="1:10">
      <c r="A4599" t="e">
        <f t="shared" si="143"/>
        <v>#REF!</v>
      </c>
      <c r="B4599">
        <f>IF(AND('Tracker&amp;Invoice'!A4647&lt;&gt;"",'Tracker&amp;Invoice'!A4647&lt;&gt;"ITEM",'Tracker&amp;Invoice'!A4645="ITEM"),1,0)</f>
        <v>0</v>
      </c>
      <c r="C4599" t="str">
        <f>IF(B4599=1,'Tracker&amp;Invoice'!A4647,C4598)</f>
        <v>CR1-041</v>
      </c>
      <c r="D4599" t="str">
        <f>IF(LEFT(TRIM('Tracker&amp;Invoice'!B4647),9)="INVOICE #","INVOICE",IF(TRIM('Tracker&amp;Invoice'!B4647)="Overall Completion INVOICE","OVERALL",""))</f>
        <v/>
      </c>
      <c r="E4599" t="str">
        <f>IF(D4599="INVOICE",VALUE(MID(TRIM('Tracker&amp;Invoice'!B4647),10,10)),"")</f>
        <v/>
      </c>
      <c r="F4599">
        <f>IF(B4599=1,IFERROR(LOOKUP(2,1/('Tracker&amp;Invoice'!$H4647:$AC4647&lt;&gt;""),COLUMN('Tracker&amp;Invoice'!$H4647:$AC4647)),8),F4598)</f>
        <v>15</v>
      </c>
      <c r="G4599">
        <f>IF(D4599="OVERALL",IFERROR(LOOKUP(2,1/('Tracker&amp;Invoice'!$H4647:$AC4647&lt;&gt;""),COLUMN('Tracker&amp;Invoice'!$H4647:$AC4647)),8),G4600)</f>
        <v>16</v>
      </c>
      <c r="H4599">
        <f t="shared" si="142"/>
        <v>16</v>
      </c>
      <c r="I4599" s="29">
        <f>IF(D4599="INVOICE",SUM('Tracker&amp;Invoice'!$H4647:INDEX('Tracker&amp;Invoice'!$A4647:$AC4647,1,H4599)),0)</f>
        <v>0</v>
      </c>
      <c r="J4599" s="29">
        <f>IF(D4599="OVERALL",SUM('Tracker&amp;Invoice'!$H4647:$AC4647),0)</f>
        <v>0</v>
      </c>
    </row>
    <row r="4600" spans="1:10">
      <c r="A4600" t="e">
        <f t="shared" si="143"/>
        <v>#REF!</v>
      </c>
      <c r="B4600">
        <f>IF(AND('Tracker&amp;Invoice'!A4648&lt;&gt;"",'Tracker&amp;Invoice'!A4648&lt;&gt;"ITEM",'Tracker&amp;Invoice'!A4646="ITEM"),1,0)</f>
        <v>0</v>
      </c>
      <c r="C4600" t="str">
        <f>IF(B4600=1,'Tracker&amp;Invoice'!A4648,C4599)</f>
        <v>CR1-041</v>
      </c>
      <c r="D4600" t="str">
        <f>IF(LEFT(TRIM('Tracker&amp;Invoice'!B4648),9)="INVOICE #","INVOICE",IF(TRIM('Tracker&amp;Invoice'!B4648)="Overall Completion INVOICE","OVERALL",""))</f>
        <v/>
      </c>
      <c r="E4600" t="str">
        <f>IF(D4600="INVOICE",VALUE(MID(TRIM('Tracker&amp;Invoice'!B4648),10,10)),"")</f>
        <v/>
      </c>
      <c r="F4600">
        <f>IF(B4600=1,IFERROR(LOOKUP(2,1/('Tracker&amp;Invoice'!$H4648:$AC4648&lt;&gt;""),COLUMN('Tracker&amp;Invoice'!$H4648:$AC4648)),8),F4599)</f>
        <v>15</v>
      </c>
      <c r="G4600">
        <f>IF(D4600="OVERALL",IFERROR(LOOKUP(2,1/('Tracker&amp;Invoice'!$H4648:$AC4648&lt;&gt;""),COLUMN('Tracker&amp;Invoice'!$H4648:$AC4648)),8),G4601)</f>
        <v>16</v>
      </c>
      <c r="H4600">
        <f t="shared" si="142"/>
        <v>16</v>
      </c>
      <c r="I4600" s="29">
        <f>IF(D4600="INVOICE",SUM('Tracker&amp;Invoice'!$H4648:INDEX('Tracker&amp;Invoice'!$A4648:$AC4648,1,H4600)),0)</f>
        <v>0</v>
      </c>
      <c r="J4600" s="29">
        <f>IF(D4600="OVERALL",SUM('Tracker&amp;Invoice'!$H4648:$AC4648),0)</f>
        <v>0</v>
      </c>
    </row>
    <row r="4601" spans="1:10">
      <c r="A4601" t="e">
        <f t="shared" si="143"/>
        <v>#REF!</v>
      </c>
      <c r="B4601">
        <f>IF(AND('Tracker&amp;Invoice'!A4649&lt;&gt;"",'Tracker&amp;Invoice'!A4649&lt;&gt;"ITEM",'Tracker&amp;Invoice'!A4647="ITEM"),1,0)</f>
        <v>0</v>
      </c>
      <c r="C4601" t="str">
        <f>IF(B4601=1,'Tracker&amp;Invoice'!A4649,C4600)</f>
        <v>CR1-041</v>
      </c>
      <c r="D4601" t="str">
        <f>IF(LEFT(TRIM('Tracker&amp;Invoice'!B4649),9)="INVOICE #","INVOICE",IF(TRIM('Tracker&amp;Invoice'!B4649)="Overall Completion INVOICE","OVERALL",""))</f>
        <v>INVOICE</v>
      </c>
      <c r="E4601">
        <f>IF(D4601="INVOICE",VALUE(MID(TRIM('Tracker&amp;Invoice'!B4649),10,10)),"")</f>
        <v>27</v>
      </c>
      <c r="F4601">
        <f>IF(B4601=1,IFERROR(LOOKUP(2,1/('Tracker&amp;Invoice'!$H4649:$AC4649&lt;&gt;""),COLUMN('Tracker&amp;Invoice'!$H4649:$AC4649)),8),F4600)</f>
        <v>15</v>
      </c>
      <c r="G4601">
        <f>IF(D4601="OVERALL",IFERROR(LOOKUP(2,1/('Tracker&amp;Invoice'!$H4649:$AC4649&lt;&gt;""),COLUMN('Tracker&amp;Invoice'!$H4649:$AC4649)),8),G4602)</f>
        <v>16</v>
      </c>
      <c r="H4601">
        <f t="shared" si="142"/>
        <v>16</v>
      </c>
      <c r="I4601" s="29">
        <f>IF(D4601="INVOICE",SUM('Tracker&amp;Invoice'!$H4649:INDEX('Tracker&amp;Invoice'!$A4649:$AC4649,1,H4601)),0)</f>
        <v>8788</v>
      </c>
      <c r="J4601" s="29">
        <f>IF(D4601="OVERALL",SUM('Tracker&amp;Invoice'!$H4649:$AC4649),0)</f>
        <v>0</v>
      </c>
    </row>
    <row r="4602" spans="1:10">
      <c r="A4602" t="e">
        <f t="shared" si="143"/>
        <v>#REF!</v>
      </c>
      <c r="B4602">
        <f>IF(AND('Tracker&amp;Invoice'!A4650&lt;&gt;"",'Tracker&amp;Invoice'!A4650&lt;&gt;"ITEM",'Tracker&amp;Invoice'!A4648="ITEM"),1,0)</f>
        <v>0</v>
      </c>
      <c r="C4602" t="str">
        <f>IF(B4602=1,'Tracker&amp;Invoice'!A4650,C4601)</f>
        <v>CR1-041</v>
      </c>
      <c r="D4602" t="str">
        <f>IF(LEFT(TRIM('Tracker&amp;Invoice'!B4650),9)="INVOICE #","INVOICE",IF(TRIM('Tracker&amp;Invoice'!B4650)="Overall Completion INVOICE","OVERALL",""))</f>
        <v/>
      </c>
      <c r="E4602" t="str">
        <f>IF(D4602="INVOICE",VALUE(MID(TRIM('Tracker&amp;Invoice'!B4650),10,10)),"")</f>
        <v/>
      </c>
      <c r="F4602">
        <f>IF(B4602=1,IFERROR(LOOKUP(2,1/('Tracker&amp;Invoice'!$H4650:$AC4650&lt;&gt;""),COLUMN('Tracker&amp;Invoice'!$H4650:$AC4650)),8),F4601)</f>
        <v>15</v>
      </c>
      <c r="G4602">
        <f>IF(D4602="OVERALL",IFERROR(LOOKUP(2,1/('Tracker&amp;Invoice'!$H4650:$AC4650&lt;&gt;""),COLUMN('Tracker&amp;Invoice'!$H4650:$AC4650)),8),G4603)</f>
        <v>16</v>
      </c>
      <c r="H4602">
        <f t="shared" si="142"/>
        <v>16</v>
      </c>
      <c r="I4602" s="29">
        <f>IF(D4602="INVOICE",SUM('Tracker&amp;Invoice'!$H4650:INDEX('Tracker&amp;Invoice'!$A4650:$AC4650,1,H4602)),0)</f>
        <v>0</v>
      </c>
      <c r="J4602" s="29">
        <f>IF(D4602="OVERALL",SUM('Tracker&amp;Invoice'!$H4650:$AC4650),0)</f>
        <v>0</v>
      </c>
    </row>
    <row r="4603" spans="1:10">
      <c r="A4603" t="e">
        <f t="shared" si="143"/>
        <v>#REF!</v>
      </c>
      <c r="B4603">
        <f>IF(AND('Tracker&amp;Invoice'!A4651&lt;&gt;"",'Tracker&amp;Invoice'!A4651&lt;&gt;"ITEM",'Tracker&amp;Invoice'!A4649="ITEM"),1,0)</f>
        <v>0</v>
      </c>
      <c r="C4603" t="str">
        <f>IF(B4603=1,'Tracker&amp;Invoice'!A4651,C4602)</f>
        <v>CR1-041</v>
      </c>
      <c r="D4603" t="str">
        <f>IF(LEFT(TRIM('Tracker&amp;Invoice'!B4651),9)="INVOICE #","INVOICE",IF(TRIM('Tracker&amp;Invoice'!B4651)="Overall Completion INVOICE","OVERALL",""))</f>
        <v>INVOICE</v>
      </c>
      <c r="E4603">
        <f>IF(D4603="INVOICE",VALUE(MID(TRIM('Tracker&amp;Invoice'!B4651),10,10)),"")</f>
        <v>28</v>
      </c>
      <c r="F4603">
        <f>IF(B4603=1,IFERROR(LOOKUP(2,1/('Tracker&amp;Invoice'!$H4651:$AC4651&lt;&gt;""),COLUMN('Tracker&amp;Invoice'!$H4651:$AC4651)),8),F4602)</f>
        <v>15</v>
      </c>
      <c r="G4603">
        <f>IF(D4603="OVERALL",IFERROR(LOOKUP(2,1/('Tracker&amp;Invoice'!$H4651:$AC4651&lt;&gt;""),COLUMN('Tracker&amp;Invoice'!$H4651:$AC4651)),8),G4604)</f>
        <v>16</v>
      </c>
      <c r="H4603">
        <f t="shared" si="142"/>
        <v>16</v>
      </c>
      <c r="I4603" s="29">
        <f>IF(D4603="INVOICE",SUM('Tracker&amp;Invoice'!$H4651:INDEX('Tracker&amp;Invoice'!$A4651:$AC4651,1,H4603)),0)</f>
        <v>1098.5</v>
      </c>
      <c r="J4603" s="29">
        <f>IF(D4603="OVERALL",SUM('Tracker&amp;Invoice'!$H4651:$AC4651),0)</f>
        <v>0</v>
      </c>
    </row>
    <row r="4604" spans="1:10">
      <c r="A4604" t="e">
        <f t="shared" si="143"/>
        <v>#REF!</v>
      </c>
      <c r="B4604">
        <f>IF(AND('Tracker&amp;Invoice'!A4652&lt;&gt;"",'Tracker&amp;Invoice'!A4652&lt;&gt;"ITEM",'Tracker&amp;Invoice'!A4650="ITEM"),1,0)</f>
        <v>0</v>
      </c>
      <c r="C4604" t="str">
        <f>IF(B4604=1,'Tracker&amp;Invoice'!A4652,C4603)</f>
        <v>CR1-041</v>
      </c>
      <c r="D4604" t="str">
        <f>IF(LEFT(TRIM('Tracker&amp;Invoice'!B4652),9)="INVOICE #","INVOICE",IF(TRIM('Tracker&amp;Invoice'!B4652)="Overall Completion INVOICE","OVERALL",""))</f>
        <v/>
      </c>
      <c r="E4604" t="str">
        <f>IF(D4604="INVOICE",VALUE(MID(TRIM('Tracker&amp;Invoice'!B4652),10,10)),"")</f>
        <v/>
      </c>
      <c r="F4604">
        <f>IF(B4604=1,IFERROR(LOOKUP(2,1/('Tracker&amp;Invoice'!$H4652:$AC4652&lt;&gt;""),COLUMN('Tracker&amp;Invoice'!$H4652:$AC4652)),8),F4603)</f>
        <v>15</v>
      </c>
      <c r="G4604">
        <f>IF(D4604="OVERALL",IFERROR(LOOKUP(2,1/('Tracker&amp;Invoice'!$H4652:$AC4652&lt;&gt;""),COLUMN('Tracker&amp;Invoice'!$H4652:$AC4652)),8),G4605)</f>
        <v>16</v>
      </c>
      <c r="H4604">
        <f t="shared" si="142"/>
        <v>16</v>
      </c>
      <c r="I4604" s="29">
        <f>IF(D4604="INVOICE",SUM('Tracker&amp;Invoice'!$H4652:INDEX('Tracker&amp;Invoice'!$A4652:$AC4652,1,H4604)),0)</f>
        <v>0</v>
      </c>
      <c r="J4604" s="29">
        <f>IF(D4604="OVERALL",SUM('Tracker&amp;Invoice'!$H4652:$AC4652),0)</f>
        <v>0</v>
      </c>
    </row>
    <row r="4605" spans="1:10">
      <c r="A4605" t="e">
        <f t="shared" si="143"/>
        <v>#REF!</v>
      </c>
      <c r="B4605">
        <f>IF(AND('Tracker&amp;Invoice'!A4653&lt;&gt;"",'Tracker&amp;Invoice'!A4653&lt;&gt;"ITEM",'Tracker&amp;Invoice'!A4651="ITEM"),1,0)</f>
        <v>0</v>
      </c>
      <c r="C4605" t="str">
        <f>IF(B4605=1,'Tracker&amp;Invoice'!A4653,C4604)</f>
        <v>CR1-041</v>
      </c>
      <c r="D4605" t="str">
        <f>IF(LEFT(TRIM('Tracker&amp;Invoice'!B4653),9)="INVOICE #","INVOICE",IF(TRIM('Tracker&amp;Invoice'!B4653)="Overall Completion INVOICE","OVERALL",""))</f>
        <v>INVOICE</v>
      </c>
      <c r="E4605">
        <f>IF(D4605="INVOICE",VALUE(MID(TRIM('Tracker&amp;Invoice'!B4653),10,10)),"")</f>
        <v>31</v>
      </c>
      <c r="F4605">
        <f>IF(B4605=1,IFERROR(LOOKUP(2,1/('Tracker&amp;Invoice'!$H4653:$AC4653&lt;&gt;""),COLUMN('Tracker&amp;Invoice'!$H4653:$AC4653)),8),F4604)</f>
        <v>15</v>
      </c>
      <c r="G4605">
        <f>IF(D4605="OVERALL",IFERROR(LOOKUP(2,1/('Tracker&amp;Invoice'!$H4653:$AC4653&lt;&gt;""),COLUMN('Tracker&amp;Invoice'!$H4653:$AC4653)),8),G4606)</f>
        <v>16</v>
      </c>
      <c r="H4605">
        <f t="shared" si="142"/>
        <v>16</v>
      </c>
      <c r="I4605" s="29">
        <f>IF(D4605="INVOICE",SUM('Tracker&amp;Invoice'!$H4653:INDEX('Tracker&amp;Invoice'!$A4653:$AC4653,1,H4605)),0)</f>
        <v>1098.5</v>
      </c>
      <c r="J4605" s="29">
        <f>IF(D4605="OVERALL",SUM('Tracker&amp;Invoice'!$H4653:$AC4653),0)</f>
        <v>0</v>
      </c>
    </row>
    <row r="4606" spans="1:10">
      <c r="A4606" t="e">
        <f t="shared" si="143"/>
        <v>#REF!</v>
      </c>
      <c r="B4606">
        <f>IF(AND('Tracker&amp;Invoice'!A4654&lt;&gt;"",'Tracker&amp;Invoice'!A4654&lt;&gt;"ITEM",'Tracker&amp;Invoice'!A4652="ITEM"),1,0)</f>
        <v>0</v>
      </c>
      <c r="C4606" t="str">
        <f>IF(B4606=1,'Tracker&amp;Invoice'!A4654,C4605)</f>
        <v>CR1-041</v>
      </c>
      <c r="D4606" t="str">
        <f>IF(LEFT(TRIM('Tracker&amp;Invoice'!B4654),9)="INVOICE #","INVOICE",IF(TRIM('Tracker&amp;Invoice'!B4654)="Overall Completion INVOICE","OVERALL",""))</f>
        <v/>
      </c>
      <c r="E4606" t="str">
        <f>IF(D4606="INVOICE",VALUE(MID(TRIM('Tracker&amp;Invoice'!B4654),10,10)),"")</f>
        <v/>
      </c>
      <c r="F4606">
        <f>IF(B4606=1,IFERROR(LOOKUP(2,1/('Tracker&amp;Invoice'!$H4654:$AC4654&lt;&gt;""),COLUMN('Tracker&amp;Invoice'!$H4654:$AC4654)),8),F4605)</f>
        <v>15</v>
      </c>
      <c r="G4606">
        <f>IF(D4606="OVERALL",IFERROR(LOOKUP(2,1/('Tracker&amp;Invoice'!$H4654:$AC4654&lt;&gt;""),COLUMN('Tracker&amp;Invoice'!$H4654:$AC4654)),8),G4607)</f>
        <v>16</v>
      </c>
      <c r="H4606">
        <f t="shared" si="142"/>
        <v>16</v>
      </c>
      <c r="I4606" s="29">
        <f>IF(D4606="INVOICE",SUM('Tracker&amp;Invoice'!$H4654:INDEX('Tracker&amp;Invoice'!$A4654:$AC4654,1,H4606)),0)</f>
        <v>0</v>
      </c>
      <c r="J4606" s="29">
        <f>IF(D4606="OVERALL",SUM('Tracker&amp;Invoice'!$H4654:$AC4654),0)</f>
        <v>0</v>
      </c>
    </row>
    <row r="4607" spans="1:10">
      <c r="A4607" t="e">
        <f t="shared" si="143"/>
        <v>#REF!</v>
      </c>
      <c r="B4607">
        <f>IF(AND('Tracker&amp;Invoice'!A4655&lt;&gt;"",'Tracker&amp;Invoice'!A4655&lt;&gt;"ITEM",'Tracker&amp;Invoice'!A4653="ITEM"),1,0)</f>
        <v>0</v>
      </c>
      <c r="C4607" t="str">
        <f>IF(B4607=1,'Tracker&amp;Invoice'!A4655,C4606)</f>
        <v>CR1-041</v>
      </c>
      <c r="D4607" t="str">
        <f>IF(LEFT(TRIM('Tracker&amp;Invoice'!B4655),9)="INVOICE #","INVOICE",IF(TRIM('Tracker&amp;Invoice'!B4655)="Overall Completion INVOICE","OVERALL",""))</f>
        <v>OVERALL</v>
      </c>
      <c r="E4607" t="str">
        <f>IF(D4607="INVOICE",VALUE(MID(TRIM('Tracker&amp;Invoice'!B4655),10,10)),"")</f>
        <v/>
      </c>
      <c r="F4607">
        <f>IF(B4607=1,IFERROR(LOOKUP(2,1/('Tracker&amp;Invoice'!$H4655:$AC4655&lt;&gt;""),COLUMN('Tracker&amp;Invoice'!$H4655:$AC4655)),8),F4606)</f>
        <v>15</v>
      </c>
      <c r="G4607">
        <f>IF(D4607="OVERALL",IFERROR(LOOKUP(2,1/('Tracker&amp;Invoice'!$H4655:$AC4655&lt;&gt;""),COLUMN('Tracker&amp;Invoice'!$H4655:$AC4655)),8),G4608)</f>
        <v>16</v>
      </c>
      <c r="H4607">
        <f t="shared" si="142"/>
        <v>16</v>
      </c>
      <c r="I4607" s="29">
        <f>IF(D4607="INVOICE",SUM('Tracker&amp;Invoice'!$H4655:INDEX('Tracker&amp;Invoice'!$A4655:$AC4655,1,H4607)),0)</f>
        <v>0</v>
      </c>
      <c r="J4607" s="29">
        <f>IF(D4607="OVERALL",SUM('Tracker&amp;Invoice'!$H4655:$AC4655),0)</f>
        <v>10985</v>
      </c>
    </row>
    <row r="4608" spans="1:10">
      <c r="A4608" t="e">
        <f t="shared" si="143"/>
        <v>#REF!</v>
      </c>
      <c r="B4608">
        <f>IF(AND('Tracker&amp;Invoice'!A4656&lt;&gt;"",'Tracker&amp;Invoice'!A4656&lt;&gt;"ITEM",'Tracker&amp;Invoice'!A4654="ITEM"),1,0)</f>
        <v>0</v>
      </c>
      <c r="C4608" t="str">
        <f>IF(B4608=1,'Tracker&amp;Invoice'!A4656,C4607)</f>
        <v>CR1-041</v>
      </c>
      <c r="D4608" t="str">
        <f>IF(LEFT(TRIM('Tracker&amp;Invoice'!B4656),9)="INVOICE #","INVOICE",IF(TRIM('Tracker&amp;Invoice'!B4656)="Overall Completion INVOICE","OVERALL",""))</f>
        <v/>
      </c>
      <c r="E4608" t="str">
        <f>IF(D4608="INVOICE",VALUE(MID(TRIM('Tracker&amp;Invoice'!B4656),10,10)),"")</f>
        <v/>
      </c>
      <c r="F4608">
        <f>IF(B4608=1,IFERROR(LOOKUP(2,1/('Tracker&amp;Invoice'!$H4656:$AC4656&lt;&gt;""),COLUMN('Tracker&amp;Invoice'!$H4656:$AC4656)),8),F4607)</f>
        <v>15</v>
      </c>
      <c r="G4608">
        <f>IF(D4608="OVERALL",IFERROR(LOOKUP(2,1/('Tracker&amp;Invoice'!$H4656:$AC4656&lt;&gt;""),COLUMN('Tracker&amp;Invoice'!$H4656:$AC4656)),8),G4609)</f>
        <v>14</v>
      </c>
      <c r="H4608">
        <f t="shared" si="142"/>
        <v>15</v>
      </c>
      <c r="I4608" s="29">
        <f>IF(D4608="INVOICE",SUM('Tracker&amp;Invoice'!$H4656:INDEX('Tracker&amp;Invoice'!$A4656:$AC4656,1,H4608)),0)</f>
        <v>0</v>
      </c>
      <c r="J4608" s="29">
        <f>IF(D4608="OVERALL",SUM('Tracker&amp;Invoice'!$H4656:$AC4656),0)</f>
        <v>0</v>
      </c>
    </row>
    <row r="4609" spans="1:10">
      <c r="A4609" t="e">
        <f t="shared" si="143"/>
        <v>#REF!</v>
      </c>
      <c r="B4609">
        <f>IF(AND('Tracker&amp;Invoice'!A4657&lt;&gt;"",'Tracker&amp;Invoice'!A4657&lt;&gt;"ITEM",'Tracker&amp;Invoice'!A4655="ITEM"),1,0)</f>
        <v>0</v>
      </c>
      <c r="C4609" t="str">
        <f>IF(B4609=1,'Tracker&amp;Invoice'!A4657,C4608)</f>
        <v>CR1-041</v>
      </c>
      <c r="D4609" t="str">
        <f>IF(LEFT(TRIM('Tracker&amp;Invoice'!B4657),9)="INVOICE #","INVOICE",IF(TRIM('Tracker&amp;Invoice'!B4657)="Overall Completion INVOICE","OVERALL",""))</f>
        <v/>
      </c>
      <c r="E4609" t="str">
        <f>IF(D4609="INVOICE",VALUE(MID(TRIM('Tracker&amp;Invoice'!B4657),10,10)),"")</f>
        <v/>
      </c>
      <c r="F4609">
        <f>IF(B4609=1,IFERROR(LOOKUP(2,1/('Tracker&amp;Invoice'!$H4657:$AC4657&lt;&gt;""),COLUMN('Tracker&amp;Invoice'!$H4657:$AC4657)),8),F4608)</f>
        <v>15</v>
      </c>
      <c r="G4609">
        <f>IF(D4609="OVERALL",IFERROR(LOOKUP(2,1/('Tracker&amp;Invoice'!$H4657:$AC4657&lt;&gt;""),COLUMN('Tracker&amp;Invoice'!$H4657:$AC4657)),8),G4610)</f>
        <v>14</v>
      </c>
      <c r="H4609">
        <f t="shared" si="142"/>
        <v>15</v>
      </c>
      <c r="I4609" s="29">
        <f>IF(D4609="INVOICE",SUM('Tracker&amp;Invoice'!$H4657:INDEX('Tracker&amp;Invoice'!$A4657:$AC4657,1,H4609)),0)</f>
        <v>0</v>
      </c>
      <c r="J4609" s="29">
        <f>IF(D4609="OVERALL",SUM('Tracker&amp;Invoice'!$H4657:$AC4657),0)</f>
        <v>0</v>
      </c>
    </row>
    <row r="4610" spans="1:10">
      <c r="A4610" t="e">
        <f t="shared" si="143"/>
        <v>#REF!</v>
      </c>
      <c r="B4610">
        <f>IF(AND('Tracker&amp;Invoice'!A4658&lt;&gt;"",'Tracker&amp;Invoice'!A4658&lt;&gt;"ITEM",'Tracker&amp;Invoice'!A4656="ITEM"),1,0)</f>
        <v>0</v>
      </c>
      <c r="C4610" t="str">
        <f>IF(B4610=1,'Tracker&amp;Invoice'!A4658,C4609)</f>
        <v>CR1-041</v>
      </c>
      <c r="D4610" t="str">
        <f>IF(LEFT(TRIM('Tracker&amp;Invoice'!B4658),9)="INVOICE #","INVOICE",IF(TRIM('Tracker&amp;Invoice'!B4658)="Overall Completion INVOICE","OVERALL",""))</f>
        <v/>
      </c>
      <c r="E4610" t="str">
        <f>IF(D4610="INVOICE",VALUE(MID(TRIM('Tracker&amp;Invoice'!B4658),10,10)),"")</f>
        <v/>
      </c>
      <c r="F4610">
        <f>IF(B4610=1,IFERROR(LOOKUP(2,1/('Tracker&amp;Invoice'!$H4658:$AC4658&lt;&gt;""),COLUMN('Tracker&amp;Invoice'!$H4658:$AC4658)),8),F4609)</f>
        <v>15</v>
      </c>
      <c r="G4610">
        <f>IF(D4610="OVERALL",IFERROR(LOOKUP(2,1/('Tracker&amp;Invoice'!$H4658:$AC4658&lt;&gt;""),COLUMN('Tracker&amp;Invoice'!$H4658:$AC4658)),8),G4611)</f>
        <v>14</v>
      </c>
      <c r="H4610">
        <f t="shared" si="142"/>
        <v>15</v>
      </c>
      <c r="I4610" s="29">
        <f>IF(D4610="INVOICE",SUM('Tracker&amp;Invoice'!$H4658:INDEX('Tracker&amp;Invoice'!$A4658:$AC4658,1,H4610)),0)</f>
        <v>0</v>
      </c>
      <c r="J4610" s="29">
        <f>IF(D4610="OVERALL",SUM('Tracker&amp;Invoice'!$H4658:$AC4658),0)</f>
        <v>0</v>
      </c>
    </row>
    <row r="4611" spans="1:10">
      <c r="A4611" t="e">
        <f t="shared" si="143"/>
        <v>#REF!</v>
      </c>
      <c r="B4611">
        <f>IF(AND('Tracker&amp;Invoice'!A4659&lt;&gt;"",'Tracker&amp;Invoice'!A4659&lt;&gt;"ITEM",'Tracker&amp;Invoice'!A4657="ITEM"),1,0)</f>
        <v>0</v>
      </c>
      <c r="C4611" t="str">
        <f>IF(B4611=1,'Tracker&amp;Invoice'!A4659,C4610)</f>
        <v>CR1-041</v>
      </c>
      <c r="D4611" t="str">
        <f>IF(LEFT(TRIM('Tracker&amp;Invoice'!B4659),9)="INVOICE #","INVOICE",IF(TRIM('Tracker&amp;Invoice'!B4659)="Overall Completion INVOICE","OVERALL",""))</f>
        <v/>
      </c>
      <c r="E4611" t="str">
        <f>IF(D4611="INVOICE",VALUE(MID(TRIM('Tracker&amp;Invoice'!B4659),10,10)),"")</f>
        <v/>
      </c>
      <c r="F4611">
        <f>IF(B4611=1,IFERROR(LOOKUP(2,1/('Tracker&amp;Invoice'!$H4659:$AC4659&lt;&gt;""),COLUMN('Tracker&amp;Invoice'!$H4659:$AC4659)),8),F4610)</f>
        <v>15</v>
      </c>
      <c r="G4611">
        <f>IF(D4611="OVERALL",IFERROR(LOOKUP(2,1/('Tracker&amp;Invoice'!$H4659:$AC4659&lt;&gt;""),COLUMN('Tracker&amp;Invoice'!$H4659:$AC4659)),8),G4612)</f>
        <v>14</v>
      </c>
      <c r="H4611">
        <f t="shared" ref="H4611:H4674" si="144">MAX(F4611,G4611)</f>
        <v>15</v>
      </c>
      <c r="I4611" s="29">
        <f>IF(D4611="INVOICE",SUM('Tracker&amp;Invoice'!$H4659:INDEX('Tracker&amp;Invoice'!$A4659:$AC4659,1,H4611)),0)</f>
        <v>0</v>
      </c>
      <c r="J4611" s="29">
        <f>IF(D4611="OVERALL",SUM('Tracker&amp;Invoice'!$H4659:$AC4659),0)</f>
        <v>0</v>
      </c>
    </row>
    <row r="4612" spans="1:10">
      <c r="A4612" t="e">
        <f t="shared" ref="A4612:A4675" si="145">A4611+B4612</f>
        <v>#REF!</v>
      </c>
      <c r="B4612">
        <f>IF(AND('Tracker&amp;Invoice'!A4660&lt;&gt;"",'Tracker&amp;Invoice'!A4660&lt;&gt;"ITEM",'Tracker&amp;Invoice'!A4658="ITEM"),1,0)</f>
        <v>0</v>
      </c>
      <c r="C4612" t="str">
        <f>IF(B4612=1,'Tracker&amp;Invoice'!A4660,C4611)</f>
        <v>CR1-041</v>
      </c>
      <c r="D4612" t="str">
        <f>IF(LEFT(TRIM('Tracker&amp;Invoice'!B4660),9)="INVOICE #","INVOICE",IF(TRIM('Tracker&amp;Invoice'!B4660)="Overall Completion INVOICE","OVERALL",""))</f>
        <v/>
      </c>
      <c r="E4612" t="str">
        <f>IF(D4612="INVOICE",VALUE(MID(TRIM('Tracker&amp;Invoice'!B4660),10,10)),"")</f>
        <v/>
      </c>
      <c r="F4612">
        <f>IF(B4612=1,IFERROR(LOOKUP(2,1/('Tracker&amp;Invoice'!$H4660:$AC4660&lt;&gt;""),COLUMN('Tracker&amp;Invoice'!$H4660:$AC4660)),8),F4611)</f>
        <v>15</v>
      </c>
      <c r="G4612">
        <f>IF(D4612="OVERALL",IFERROR(LOOKUP(2,1/('Tracker&amp;Invoice'!$H4660:$AC4660&lt;&gt;""),COLUMN('Tracker&amp;Invoice'!$H4660:$AC4660)),8),G4613)</f>
        <v>14</v>
      </c>
      <c r="H4612">
        <f t="shared" si="144"/>
        <v>15</v>
      </c>
      <c r="I4612" s="29">
        <f>IF(D4612="INVOICE",SUM('Tracker&amp;Invoice'!$H4660:INDEX('Tracker&amp;Invoice'!$A4660:$AC4660,1,H4612)),0)</f>
        <v>0</v>
      </c>
      <c r="J4612" s="29">
        <f>IF(D4612="OVERALL",SUM('Tracker&amp;Invoice'!$H4660:$AC4660),0)</f>
        <v>0</v>
      </c>
    </row>
    <row r="4613" spans="1:10">
      <c r="A4613" t="e">
        <f t="shared" si="145"/>
        <v>#REF!</v>
      </c>
      <c r="B4613">
        <f>IF(AND('Tracker&amp;Invoice'!A4661&lt;&gt;"",'Tracker&amp;Invoice'!A4661&lt;&gt;"ITEM",'Tracker&amp;Invoice'!A4659="ITEM"),1,0)</f>
        <v>0</v>
      </c>
      <c r="C4613" t="str">
        <f>IF(B4613=1,'Tracker&amp;Invoice'!A4661,C4612)</f>
        <v>CR1-041</v>
      </c>
      <c r="D4613" t="str">
        <f>IF(LEFT(TRIM('Tracker&amp;Invoice'!B4661),9)="INVOICE #","INVOICE",IF(TRIM('Tracker&amp;Invoice'!B4661)="Overall Completion INVOICE","OVERALL",""))</f>
        <v/>
      </c>
      <c r="E4613" t="str">
        <f>IF(D4613="INVOICE",VALUE(MID(TRIM('Tracker&amp;Invoice'!B4661),10,10)),"")</f>
        <v/>
      </c>
      <c r="F4613">
        <f>IF(B4613=1,IFERROR(LOOKUP(2,1/('Tracker&amp;Invoice'!$H4661:$AC4661&lt;&gt;""),COLUMN('Tracker&amp;Invoice'!$H4661:$AC4661)),8),F4612)</f>
        <v>15</v>
      </c>
      <c r="G4613">
        <f>IF(D4613="OVERALL",IFERROR(LOOKUP(2,1/('Tracker&amp;Invoice'!$H4661:$AC4661&lt;&gt;""),COLUMN('Tracker&amp;Invoice'!$H4661:$AC4661)),8),G4614)</f>
        <v>14</v>
      </c>
      <c r="H4613">
        <f t="shared" si="144"/>
        <v>15</v>
      </c>
      <c r="I4613" s="29">
        <f>IF(D4613="INVOICE",SUM('Tracker&amp;Invoice'!$H4661:INDEX('Tracker&amp;Invoice'!$A4661:$AC4661,1,H4613)),0)</f>
        <v>0</v>
      </c>
      <c r="J4613" s="29">
        <f>IF(D4613="OVERALL",SUM('Tracker&amp;Invoice'!$H4661:$AC4661),0)</f>
        <v>0</v>
      </c>
    </row>
    <row r="4614" spans="1:10">
      <c r="A4614" t="e">
        <f t="shared" si="145"/>
        <v>#REF!</v>
      </c>
      <c r="B4614">
        <f>IF(AND('Tracker&amp;Invoice'!A4662&lt;&gt;"",'Tracker&amp;Invoice'!A4662&lt;&gt;"ITEM",'Tracker&amp;Invoice'!A4660="ITEM"),1,0)</f>
        <v>0</v>
      </c>
      <c r="C4614" t="str">
        <f>IF(B4614=1,'Tracker&amp;Invoice'!A4662,C4613)</f>
        <v>CR1-041</v>
      </c>
      <c r="D4614" t="str">
        <f>IF(LEFT(TRIM('Tracker&amp;Invoice'!B4662),9)="INVOICE #","INVOICE",IF(TRIM('Tracker&amp;Invoice'!B4662)="Overall Completion INVOICE","OVERALL",""))</f>
        <v/>
      </c>
      <c r="E4614" t="str">
        <f>IF(D4614="INVOICE",VALUE(MID(TRIM('Tracker&amp;Invoice'!B4662),10,10)),"")</f>
        <v/>
      </c>
      <c r="F4614">
        <f>IF(B4614=1,IFERROR(LOOKUP(2,1/('Tracker&amp;Invoice'!$H4662:$AC4662&lt;&gt;""),COLUMN('Tracker&amp;Invoice'!$H4662:$AC4662)),8),F4613)</f>
        <v>15</v>
      </c>
      <c r="G4614">
        <f>IF(D4614="OVERALL",IFERROR(LOOKUP(2,1/('Tracker&amp;Invoice'!$H4662:$AC4662&lt;&gt;""),COLUMN('Tracker&amp;Invoice'!$H4662:$AC4662)),8),G4615)</f>
        <v>14</v>
      </c>
      <c r="H4614">
        <f t="shared" si="144"/>
        <v>15</v>
      </c>
      <c r="I4614" s="29">
        <f>IF(D4614="INVOICE",SUM('Tracker&amp;Invoice'!$H4662:INDEX('Tracker&amp;Invoice'!$A4662:$AC4662,1,H4614)),0)</f>
        <v>0</v>
      </c>
      <c r="J4614" s="29">
        <f>IF(D4614="OVERALL",SUM('Tracker&amp;Invoice'!$H4662:$AC4662),0)</f>
        <v>0</v>
      </c>
    </row>
    <row r="4615" spans="1:10">
      <c r="A4615" t="e">
        <f t="shared" si="145"/>
        <v>#REF!</v>
      </c>
      <c r="B4615">
        <f>IF(AND('Tracker&amp;Invoice'!A4663&lt;&gt;"",'Tracker&amp;Invoice'!A4663&lt;&gt;"ITEM",'Tracker&amp;Invoice'!A4661="ITEM"),1,0)</f>
        <v>0</v>
      </c>
      <c r="C4615" t="str">
        <f>IF(B4615=1,'Tracker&amp;Invoice'!A4663,C4614)</f>
        <v>CR1-041</v>
      </c>
      <c r="D4615" t="str">
        <f>IF(LEFT(TRIM('Tracker&amp;Invoice'!B4663),9)="INVOICE #","INVOICE",IF(TRIM('Tracker&amp;Invoice'!B4663)="Overall Completion INVOICE","OVERALL",""))</f>
        <v/>
      </c>
      <c r="E4615" t="str">
        <f>IF(D4615="INVOICE",VALUE(MID(TRIM('Tracker&amp;Invoice'!B4663),10,10)),"")</f>
        <v/>
      </c>
      <c r="F4615">
        <f>IF(B4615=1,IFERROR(LOOKUP(2,1/('Tracker&amp;Invoice'!$H4663:$AC4663&lt;&gt;""),COLUMN('Tracker&amp;Invoice'!$H4663:$AC4663)),8),F4614)</f>
        <v>15</v>
      </c>
      <c r="G4615">
        <f>IF(D4615="OVERALL",IFERROR(LOOKUP(2,1/('Tracker&amp;Invoice'!$H4663:$AC4663&lt;&gt;""),COLUMN('Tracker&amp;Invoice'!$H4663:$AC4663)),8),G4616)</f>
        <v>14</v>
      </c>
      <c r="H4615">
        <f t="shared" si="144"/>
        <v>15</v>
      </c>
      <c r="I4615" s="29">
        <f>IF(D4615="INVOICE",SUM('Tracker&amp;Invoice'!$H4663:INDEX('Tracker&amp;Invoice'!$A4663:$AC4663,1,H4615)),0)</f>
        <v>0</v>
      </c>
      <c r="J4615" s="29">
        <f>IF(D4615="OVERALL",SUM('Tracker&amp;Invoice'!$H4663:$AC4663),0)</f>
        <v>0</v>
      </c>
    </row>
    <row r="4616" spans="1:10">
      <c r="A4616" t="e">
        <f t="shared" si="145"/>
        <v>#REF!</v>
      </c>
      <c r="B4616">
        <f>IF(AND('Tracker&amp;Invoice'!A4664&lt;&gt;"",'Tracker&amp;Invoice'!A4664&lt;&gt;"ITEM",'Tracker&amp;Invoice'!A4662="ITEM"),1,0)</f>
        <v>1</v>
      </c>
      <c r="C4616" t="str">
        <f>IF(B4616=1,'Tracker&amp;Invoice'!A4664,C4615)</f>
        <v>CR1-042</v>
      </c>
      <c r="D4616" t="str">
        <f>IF(LEFT(TRIM('Tracker&amp;Invoice'!B4664),9)="INVOICE #","INVOICE",IF(TRIM('Tracker&amp;Invoice'!B4664)="Overall Completion INVOICE","OVERALL",""))</f>
        <v/>
      </c>
      <c r="E4616" t="str">
        <f>IF(D4616="INVOICE",VALUE(MID(TRIM('Tracker&amp;Invoice'!B4664),10,10)),"")</f>
        <v/>
      </c>
      <c r="F4616">
        <f>IF(B4616=1,IFERROR(LOOKUP(2,1/('Tracker&amp;Invoice'!$H4664:$AC4664&lt;&gt;""),COLUMN('Tracker&amp;Invoice'!$H4664:$AC4664)),8),F4615)</f>
        <v>13</v>
      </c>
      <c r="G4616">
        <f>IF(D4616="OVERALL",IFERROR(LOOKUP(2,1/('Tracker&amp;Invoice'!$H4664:$AC4664&lt;&gt;""),COLUMN('Tracker&amp;Invoice'!$H4664:$AC4664)),8),G4617)</f>
        <v>14</v>
      </c>
      <c r="H4616">
        <f t="shared" si="144"/>
        <v>14</v>
      </c>
      <c r="I4616" s="29">
        <f>IF(D4616="INVOICE",SUM('Tracker&amp;Invoice'!$H4664:INDEX('Tracker&amp;Invoice'!$A4664:$AC4664,1,H4616)),0)</f>
        <v>0</v>
      </c>
      <c r="J4616" s="29">
        <f>IF(D4616="OVERALL",SUM('Tracker&amp;Invoice'!$H4664:$AC4664),0)</f>
        <v>0</v>
      </c>
    </row>
    <row r="4617" spans="1:10">
      <c r="A4617" t="e">
        <f t="shared" si="145"/>
        <v>#REF!</v>
      </c>
      <c r="B4617">
        <f>IF(AND('Tracker&amp;Invoice'!A4665&lt;&gt;"",'Tracker&amp;Invoice'!A4665&lt;&gt;"ITEM",'Tracker&amp;Invoice'!A4663="ITEM"),1,0)</f>
        <v>0</v>
      </c>
      <c r="C4617" t="str">
        <f>IF(B4617=1,'Tracker&amp;Invoice'!A4665,C4616)</f>
        <v>CR1-042</v>
      </c>
      <c r="D4617" t="str">
        <f>IF(LEFT(TRIM('Tracker&amp;Invoice'!B4665),9)="INVOICE #","INVOICE",IF(TRIM('Tracker&amp;Invoice'!B4665)="Overall Completion INVOICE","OVERALL",""))</f>
        <v/>
      </c>
      <c r="E4617" t="str">
        <f>IF(D4617="INVOICE",VALUE(MID(TRIM('Tracker&amp;Invoice'!B4665),10,10)),"")</f>
        <v/>
      </c>
      <c r="F4617">
        <f>IF(B4617=1,IFERROR(LOOKUP(2,1/('Tracker&amp;Invoice'!$H4665:$AC4665&lt;&gt;""),COLUMN('Tracker&amp;Invoice'!$H4665:$AC4665)),8),F4616)</f>
        <v>13</v>
      </c>
      <c r="G4617">
        <f>IF(D4617="OVERALL",IFERROR(LOOKUP(2,1/('Tracker&amp;Invoice'!$H4665:$AC4665&lt;&gt;""),COLUMN('Tracker&amp;Invoice'!$H4665:$AC4665)),8),G4618)</f>
        <v>14</v>
      </c>
      <c r="H4617">
        <f t="shared" si="144"/>
        <v>14</v>
      </c>
      <c r="I4617" s="29">
        <f>IF(D4617="INVOICE",SUM('Tracker&amp;Invoice'!$H4665:INDEX('Tracker&amp;Invoice'!$A4665:$AC4665,1,H4617)),0)</f>
        <v>0</v>
      </c>
      <c r="J4617" s="29">
        <f>IF(D4617="OVERALL",SUM('Tracker&amp;Invoice'!$H4665:$AC4665),0)</f>
        <v>0</v>
      </c>
    </row>
    <row r="4618" spans="1:10">
      <c r="A4618" t="e">
        <f t="shared" si="145"/>
        <v>#REF!</v>
      </c>
      <c r="B4618">
        <f>IF(AND('Tracker&amp;Invoice'!A4666&lt;&gt;"",'Tracker&amp;Invoice'!A4666&lt;&gt;"ITEM",'Tracker&amp;Invoice'!A4664="ITEM"),1,0)</f>
        <v>0</v>
      </c>
      <c r="C4618" t="str">
        <f>IF(B4618=1,'Tracker&amp;Invoice'!A4666,C4617)</f>
        <v>CR1-042</v>
      </c>
      <c r="D4618" t="str">
        <f>IF(LEFT(TRIM('Tracker&amp;Invoice'!B4666),9)="INVOICE #","INVOICE",IF(TRIM('Tracker&amp;Invoice'!B4666)="Overall Completion INVOICE","OVERALL",""))</f>
        <v/>
      </c>
      <c r="E4618" t="str">
        <f>IF(D4618="INVOICE",VALUE(MID(TRIM('Tracker&amp;Invoice'!B4666),10,10)),"")</f>
        <v/>
      </c>
      <c r="F4618">
        <f>IF(B4618=1,IFERROR(LOOKUP(2,1/('Tracker&amp;Invoice'!$H4666:$AC4666&lt;&gt;""),COLUMN('Tracker&amp;Invoice'!$H4666:$AC4666)),8),F4617)</f>
        <v>13</v>
      </c>
      <c r="G4618">
        <f>IF(D4618="OVERALL",IFERROR(LOOKUP(2,1/('Tracker&amp;Invoice'!$H4666:$AC4666&lt;&gt;""),COLUMN('Tracker&amp;Invoice'!$H4666:$AC4666)),8),G4619)</f>
        <v>14</v>
      </c>
      <c r="H4618">
        <f t="shared" si="144"/>
        <v>14</v>
      </c>
      <c r="I4618" s="29">
        <f>IF(D4618="INVOICE",SUM('Tracker&amp;Invoice'!$H4666:INDEX('Tracker&amp;Invoice'!$A4666:$AC4666,1,H4618)),0)</f>
        <v>0</v>
      </c>
      <c r="J4618" s="29">
        <f>IF(D4618="OVERALL",SUM('Tracker&amp;Invoice'!$H4666:$AC4666),0)</f>
        <v>0</v>
      </c>
    </row>
    <row r="4619" spans="1:10">
      <c r="A4619" t="e">
        <f t="shared" si="145"/>
        <v>#REF!</v>
      </c>
      <c r="B4619">
        <f>IF(AND('Tracker&amp;Invoice'!A4667&lt;&gt;"",'Tracker&amp;Invoice'!A4667&lt;&gt;"ITEM",'Tracker&amp;Invoice'!A4665="ITEM"),1,0)</f>
        <v>0</v>
      </c>
      <c r="C4619" t="str">
        <f>IF(B4619=1,'Tracker&amp;Invoice'!A4667,C4618)</f>
        <v>CR1-042</v>
      </c>
      <c r="D4619" t="str">
        <f>IF(LEFT(TRIM('Tracker&amp;Invoice'!B4667),9)="INVOICE #","INVOICE",IF(TRIM('Tracker&amp;Invoice'!B4667)="Overall Completion INVOICE","OVERALL",""))</f>
        <v>INVOICE</v>
      </c>
      <c r="E4619">
        <f>IF(D4619="INVOICE",VALUE(MID(TRIM('Tracker&amp;Invoice'!B4667),10,10)),"")</f>
        <v>27</v>
      </c>
      <c r="F4619">
        <f>IF(B4619=1,IFERROR(LOOKUP(2,1/('Tracker&amp;Invoice'!$H4667:$AC4667&lt;&gt;""),COLUMN('Tracker&amp;Invoice'!$H4667:$AC4667)),8),F4618)</f>
        <v>13</v>
      </c>
      <c r="G4619">
        <f>IF(D4619="OVERALL",IFERROR(LOOKUP(2,1/('Tracker&amp;Invoice'!$H4667:$AC4667&lt;&gt;""),COLUMN('Tracker&amp;Invoice'!$H4667:$AC4667)),8),G4620)</f>
        <v>14</v>
      </c>
      <c r="H4619">
        <f t="shared" si="144"/>
        <v>14</v>
      </c>
      <c r="I4619" s="29">
        <f>IF(D4619="INVOICE",SUM('Tracker&amp;Invoice'!$H4667:INDEX('Tracker&amp;Invoice'!$A4667:$AC4667,1,H4619)),0)</f>
        <v>6590.4</v>
      </c>
      <c r="J4619" s="29">
        <f>IF(D4619="OVERALL",SUM('Tracker&amp;Invoice'!$H4667:$AC4667),0)</f>
        <v>0</v>
      </c>
    </row>
    <row r="4620" spans="1:10">
      <c r="A4620" t="e">
        <f t="shared" si="145"/>
        <v>#REF!</v>
      </c>
      <c r="B4620">
        <f>IF(AND('Tracker&amp;Invoice'!A4668&lt;&gt;"",'Tracker&amp;Invoice'!A4668&lt;&gt;"ITEM",'Tracker&amp;Invoice'!A4666="ITEM"),1,0)</f>
        <v>0</v>
      </c>
      <c r="C4620" t="str">
        <f>IF(B4620=1,'Tracker&amp;Invoice'!A4668,C4619)</f>
        <v>CR1-042</v>
      </c>
      <c r="D4620" t="str">
        <f>IF(LEFT(TRIM('Tracker&amp;Invoice'!B4668),9)="INVOICE #","INVOICE",IF(TRIM('Tracker&amp;Invoice'!B4668)="Overall Completion INVOICE","OVERALL",""))</f>
        <v/>
      </c>
      <c r="E4620" t="str">
        <f>IF(D4620="INVOICE",VALUE(MID(TRIM('Tracker&amp;Invoice'!B4668),10,10)),"")</f>
        <v/>
      </c>
      <c r="F4620">
        <f>IF(B4620=1,IFERROR(LOOKUP(2,1/('Tracker&amp;Invoice'!$H4668:$AC4668&lt;&gt;""),COLUMN('Tracker&amp;Invoice'!$H4668:$AC4668)),8),F4619)</f>
        <v>13</v>
      </c>
      <c r="G4620">
        <f>IF(D4620="OVERALL",IFERROR(LOOKUP(2,1/('Tracker&amp;Invoice'!$H4668:$AC4668&lt;&gt;""),COLUMN('Tracker&amp;Invoice'!$H4668:$AC4668)),8),G4621)</f>
        <v>14</v>
      </c>
      <c r="H4620">
        <f t="shared" si="144"/>
        <v>14</v>
      </c>
      <c r="I4620" s="29">
        <f>IF(D4620="INVOICE",SUM('Tracker&amp;Invoice'!$H4668:INDEX('Tracker&amp;Invoice'!$A4668:$AC4668,1,H4620)),0)</f>
        <v>0</v>
      </c>
      <c r="J4620" s="29">
        <f>IF(D4620="OVERALL",SUM('Tracker&amp;Invoice'!$H4668:$AC4668),0)</f>
        <v>0</v>
      </c>
    </row>
    <row r="4621" spans="1:10">
      <c r="A4621" t="e">
        <f t="shared" si="145"/>
        <v>#REF!</v>
      </c>
      <c r="B4621">
        <f>IF(AND('Tracker&amp;Invoice'!A4669&lt;&gt;"",'Tracker&amp;Invoice'!A4669&lt;&gt;"ITEM",'Tracker&amp;Invoice'!A4667="ITEM"),1,0)</f>
        <v>0</v>
      </c>
      <c r="C4621" t="str">
        <f>IF(B4621=1,'Tracker&amp;Invoice'!A4669,C4620)</f>
        <v>CR1-042</v>
      </c>
      <c r="D4621" t="str">
        <f>IF(LEFT(TRIM('Tracker&amp;Invoice'!B4669),9)="INVOICE #","INVOICE",IF(TRIM('Tracker&amp;Invoice'!B4669)="Overall Completion INVOICE","OVERALL",""))</f>
        <v>INVOICE</v>
      </c>
      <c r="E4621">
        <f>IF(D4621="INVOICE",VALUE(MID(TRIM('Tracker&amp;Invoice'!B4669),10,10)),"")</f>
        <v>30</v>
      </c>
      <c r="F4621">
        <f>IF(B4621=1,IFERROR(LOOKUP(2,1/('Tracker&amp;Invoice'!$H4669:$AC4669&lt;&gt;""),COLUMN('Tracker&amp;Invoice'!$H4669:$AC4669)),8),F4620)</f>
        <v>13</v>
      </c>
      <c r="G4621">
        <f>IF(D4621="OVERALL",IFERROR(LOOKUP(2,1/('Tracker&amp;Invoice'!$H4669:$AC4669&lt;&gt;""),COLUMN('Tracker&amp;Invoice'!$H4669:$AC4669)),8),G4622)</f>
        <v>14</v>
      </c>
      <c r="H4621">
        <f t="shared" si="144"/>
        <v>14</v>
      </c>
      <c r="I4621" s="29">
        <f>IF(D4621="INVOICE",SUM('Tracker&amp;Invoice'!$H4669:INDEX('Tracker&amp;Invoice'!$A4669:$AC4669,1,H4621)),0)</f>
        <v>823.80000000000007</v>
      </c>
      <c r="J4621" s="29">
        <f>IF(D4621="OVERALL",SUM('Tracker&amp;Invoice'!$H4669:$AC4669),0)</f>
        <v>0</v>
      </c>
    </row>
    <row r="4622" spans="1:10">
      <c r="A4622" t="e">
        <f t="shared" si="145"/>
        <v>#REF!</v>
      </c>
      <c r="B4622">
        <f>IF(AND('Tracker&amp;Invoice'!A4670&lt;&gt;"",'Tracker&amp;Invoice'!A4670&lt;&gt;"ITEM",'Tracker&amp;Invoice'!A4668="ITEM"),1,0)</f>
        <v>0</v>
      </c>
      <c r="C4622" t="str">
        <f>IF(B4622=1,'Tracker&amp;Invoice'!A4670,C4621)</f>
        <v>CR1-042</v>
      </c>
      <c r="D4622" t="str">
        <f>IF(LEFT(TRIM('Tracker&amp;Invoice'!B4670),9)="INVOICE #","INVOICE",IF(TRIM('Tracker&amp;Invoice'!B4670)="Overall Completion INVOICE","OVERALL",""))</f>
        <v/>
      </c>
      <c r="E4622" t="str">
        <f>IF(D4622="INVOICE",VALUE(MID(TRIM('Tracker&amp;Invoice'!B4670),10,10)),"")</f>
        <v/>
      </c>
      <c r="F4622">
        <f>IF(B4622=1,IFERROR(LOOKUP(2,1/('Tracker&amp;Invoice'!$H4670:$AC4670&lt;&gt;""),COLUMN('Tracker&amp;Invoice'!$H4670:$AC4670)),8),F4621)</f>
        <v>13</v>
      </c>
      <c r="G4622">
        <f>IF(D4622="OVERALL",IFERROR(LOOKUP(2,1/('Tracker&amp;Invoice'!$H4670:$AC4670&lt;&gt;""),COLUMN('Tracker&amp;Invoice'!$H4670:$AC4670)),8),G4623)</f>
        <v>14</v>
      </c>
      <c r="H4622">
        <f t="shared" si="144"/>
        <v>14</v>
      </c>
      <c r="I4622" s="29">
        <f>IF(D4622="INVOICE",SUM('Tracker&amp;Invoice'!$H4670:INDEX('Tracker&amp;Invoice'!$A4670:$AC4670,1,H4622)),0)</f>
        <v>0</v>
      </c>
      <c r="J4622" s="29">
        <f>IF(D4622="OVERALL",SUM('Tracker&amp;Invoice'!$H4670:$AC4670),0)</f>
        <v>0</v>
      </c>
    </row>
    <row r="4623" spans="1:10">
      <c r="A4623" t="e">
        <f t="shared" si="145"/>
        <v>#REF!</v>
      </c>
      <c r="B4623">
        <f>IF(AND('Tracker&amp;Invoice'!A4671&lt;&gt;"",'Tracker&amp;Invoice'!A4671&lt;&gt;"ITEM",'Tracker&amp;Invoice'!A4669="ITEM"),1,0)</f>
        <v>0</v>
      </c>
      <c r="C4623" t="str">
        <f>IF(B4623=1,'Tracker&amp;Invoice'!A4671,C4622)</f>
        <v>CR1-042</v>
      </c>
      <c r="D4623" t="str">
        <f>IF(LEFT(TRIM('Tracker&amp;Invoice'!B4671),9)="INVOICE #","INVOICE",IF(TRIM('Tracker&amp;Invoice'!B4671)="Overall Completion INVOICE","OVERALL",""))</f>
        <v>INVOICE</v>
      </c>
      <c r="E4623">
        <f>IF(D4623="INVOICE",VALUE(MID(TRIM('Tracker&amp;Invoice'!B4671),10,10)),"")</f>
        <v>31</v>
      </c>
      <c r="F4623">
        <f>IF(B4623=1,IFERROR(LOOKUP(2,1/('Tracker&amp;Invoice'!$H4671:$AC4671&lt;&gt;""),COLUMN('Tracker&amp;Invoice'!$H4671:$AC4671)),8),F4622)</f>
        <v>13</v>
      </c>
      <c r="G4623">
        <f>IF(D4623="OVERALL",IFERROR(LOOKUP(2,1/('Tracker&amp;Invoice'!$H4671:$AC4671&lt;&gt;""),COLUMN('Tracker&amp;Invoice'!$H4671:$AC4671)),8),G4624)</f>
        <v>14</v>
      </c>
      <c r="H4623">
        <f t="shared" si="144"/>
        <v>14</v>
      </c>
      <c r="I4623" s="29">
        <f>IF(D4623="INVOICE",SUM('Tracker&amp;Invoice'!$H4671:INDEX('Tracker&amp;Invoice'!$A4671:$AC4671,1,H4623)),0)</f>
        <v>823.80000000000007</v>
      </c>
      <c r="J4623" s="29">
        <f>IF(D4623="OVERALL",SUM('Tracker&amp;Invoice'!$H4671:$AC4671),0)</f>
        <v>0</v>
      </c>
    </row>
    <row r="4624" spans="1:10">
      <c r="A4624" t="e">
        <f t="shared" si="145"/>
        <v>#REF!</v>
      </c>
      <c r="B4624">
        <f>IF(AND('Tracker&amp;Invoice'!A4672&lt;&gt;"",'Tracker&amp;Invoice'!A4672&lt;&gt;"ITEM",'Tracker&amp;Invoice'!A4670="ITEM"),1,0)</f>
        <v>0</v>
      </c>
      <c r="C4624" t="str">
        <f>IF(B4624=1,'Tracker&amp;Invoice'!A4672,C4623)</f>
        <v>CR1-042</v>
      </c>
      <c r="D4624" t="str">
        <f>IF(LEFT(TRIM('Tracker&amp;Invoice'!B4672),9)="INVOICE #","INVOICE",IF(TRIM('Tracker&amp;Invoice'!B4672)="Overall Completion INVOICE","OVERALL",""))</f>
        <v/>
      </c>
      <c r="E4624" t="str">
        <f>IF(D4624="INVOICE",VALUE(MID(TRIM('Tracker&amp;Invoice'!B4672),10,10)),"")</f>
        <v/>
      </c>
      <c r="F4624">
        <f>IF(B4624=1,IFERROR(LOOKUP(2,1/('Tracker&amp;Invoice'!$H4672:$AC4672&lt;&gt;""),COLUMN('Tracker&amp;Invoice'!$H4672:$AC4672)),8),F4623)</f>
        <v>13</v>
      </c>
      <c r="G4624">
        <f>IF(D4624="OVERALL",IFERROR(LOOKUP(2,1/('Tracker&amp;Invoice'!$H4672:$AC4672&lt;&gt;""),COLUMN('Tracker&amp;Invoice'!$H4672:$AC4672)),8),G4625)</f>
        <v>14</v>
      </c>
      <c r="H4624">
        <f t="shared" si="144"/>
        <v>14</v>
      </c>
      <c r="I4624" s="29">
        <f>IF(D4624="INVOICE",SUM('Tracker&amp;Invoice'!$H4672:INDEX('Tracker&amp;Invoice'!$A4672:$AC4672,1,H4624)),0)</f>
        <v>0</v>
      </c>
      <c r="J4624" s="29">
        <f>IF(D4624="OVERALL",SUM('Tracker&amp;Invoice'!$H4672:$AC4672),0)</f>
        <v>0</v>
      </c>
    </row>
    <row r="4625" spans="1:10">
      <c r="A4625" t="e">
        <f t="shared" si="145"/>
        <v>#REF!</v>
      </c>
      <c r="B4625">
        <f>IF(AND('Tracker&amp;Invoice'!A4673&lt;&gt;"",'Tracker&amp;Invoice'!A4673&lt;&gt;"ITEM",'Tracker&amp;Invoice'!A4671="ITEM"),1,0)</f>
        <v>0</v>
      </c>
      <c r="C4625" t="str">
        <f>IF(B4625=1,'Tracker&amp;Invoice'!A4673,C4624)</f>
        <v>CR1-042</v>
      </c>
      <c r="D4625" t="str">
        <f>IF(LEFT(TRIM('Tracker&amp;Invoice'!B4673),9)="INVOICE #","INVOICE",IF(TRIM('Tracker&amp;Invoice'!B4673)="Overall Completion INVOICE","OVERALL",""))</f>
        <v>OVERALL</v>
      </c>
      <c r="E4625" t="str">
        <f>IF(D4625="INVOICE",VALUE(MID(TRIM('Tracker&amp;Invoice'!B4673),10,10)),"")</f>
        <v/>
      </c>
      <c r="F4625">
        <f>IF(B4625=1,IFERROR(LOOKUP(2,1/('Tracker&amp;Invoice'!$H4673:$AC4673&lt;&gt;""),COLUMN('Tracker&amp;Invoice'!$H4673:$AC4673)),8),F4624)</f>
        <v>13</v>
      </c>
      <c r="G4625">
        <f>IF(D4625="OVERALL",IFERROR(LOOKUP(2,1/('Tracker&amp;Invoice'!$H4673:$AC4673&lt;&gt;""),COLUMN('Tracker&amp;Invoice'!$H4673:$AC4673)),8),G4626)</f>
        <v>14</v>
      </c>
      <c r="H4625">
        <f t="shared" si="144"/>
        <v>14</v>
      </c>
      <c r="I4625" s="29">
        <f>IF(D4625="INVOICE",SUM('Tracker&amp;Invoice'!$H4673:INDEX('Tracker&amp;Invoice'!$A4673:$AC4673,1,H4625)),0)</f>
        <v>0</v>
      </c>
      <c r="J4625" s="29">
        <f>IF(D4625="OVERALL",SUM('Tracker&amp;Invoice'!$H4673:$AC4673),0)</f>
        <v>8238</v>
      </c>
    </row>
    <row r="4626" spans="1:10">
      <c r="A4626" t="e">
        <f t="shared" si="145"/>
        <v>#REF!</v>
      </c>
      <c r="B4626">
        <f>IF(AND('Tracker&amp;Invoice'!A4674&lt;&gt;"",'Tracker&amp;Invoice'!A4674&lt;&gt;"ITEM",'Tracker&amp;Invoice'!A4672="ITEM"),1,0)</f>
        <v>0</v>
      </c>
      <c r="C4626" t="str">
        <f>IF(B4626=1,'Tracker&amp;Invoice'!A4674,C4625)</f>
        <v>CR1-042</v>
      </c>
      <c r="D4626" t="str">
        <f>IF(LEFT(TRIM('Tracker&amp;Invoice'!B4674),9)="INVOICE #","INVOICE",IF(TRIM('Tracker&amp;Invoice'!B4674)="Overall Completion INVOICE","OVERALL",""))</f>
        <v/>
      </c>
      <c r="E4626" t="str">
        <f>IF(D4626="INVOICE",VALUE(MID(TRIM('Tracker&amp;Invoice'!B4674),10,10)),"")</f>
        <v/>
      </c>
      <c r="F4626">
        <f>IF(B4626=1,IFERROR(LOOKUP(2,1/('Tracker&amp;Invoice'!$H4674:$AC4674&lt;&gt;""),COLUMN('Tracker&amp;Invoice'!$H4674:$AC4674)),8),F4625)</f>
        <v>13</v>
      </c>
      <c r="G4626">
        <f>IF(D4626="OVERALL",IFERROR(LOOKUP(2,1/('Tracker&amp;Invoice'!$H4674:$AC4674&lt;&gt;""),COLUMN('Tracker&amp;Invoice'!$H4674:$AC4674)),8),G4627)</f>
        <v>16</v>
      </c>
      <c r="H4626">
        <f t="shared" si="144"/>
        <v>16</v>
      </c>
      <c r="I4626" s="29">
        <f>IF(D4626="INVOICE",SUM('Tracker&amp;Invoice'!$H4674:INDEX('Tracker&amp;Invoice'!$A4674:$AC4674,1,H4626)),0)</f>
        <v>0</v>
      </c>
      <c r="J4626" s="29">
        <f>IF(D4626="OVERALL",SUM('Tracker&amp;Invoice'!$H4674:$AC4674),0)</f>
        <v>0</v>
      </c>
    </row>
    <row r="4627" spans="1:10">
      <c r="A4627" t="e">
        <f t="shared" si="145"/>
        <v>#REF!</v>
      </c>
      <c r="B4627">
        <f>IF(AND('Tracker&amp;Invoice'!A4675&lt;&gt;"",'Tracker&amp;Invoice'!A4675&lt;&gt;"ITEM",'Tracker&amp;Invoice'!A4673="ITEM"),1,0)</f>
        <v>0</v>
      </c>
      <c r="C4627" t="str">
        <f>IF(B4627=1,'Tracker&amp;Invoice'!A4675,C4626)</f>
        <v>CR1-042</v>
      </c>
      <c r="D4627" t="str">
        <f>IF(LEFT(TRIM('Tracker&amp;Invoice'!B4675),9)="INVOICE #","INVOICE",IF(TRIM('Tracker&amp;Invoice'!B4675)="Overall Completion INVOICE","OVERALL",""))</f>
        <v/>
      </c>
      <c r="E4627" t="str">
        <f>IF(D4627="INVOICE",VALUE(MID(TRIM('Tracker&amp;Invoice'!B4675),10,10)),"")</f>
        <v/>
      </c>
      <c r="F4627">
        <f>IF(B4627=1,IFERROR(LOOKUP(2,1/('Tracker&amp;Invoice'!$H4675:$AC4675&lt;&gt;""),COLUMN('Tracker&amp;Invoice'!$H4675:$AC4675)),8),F4626)</f>
        <v>13</v>
      </c>
      <c r="G4627">
        <f>IF(D4627="OVERALL",IFERROR(LOOKUP(2,1/('Tracker&amp;Invoice'!$H4675:$AC4675&lt;&gt;""),COLUMN('Tracker&amp;Invoice'!$H4675:$AC4675)),8),G4628)</f>
        <v>16</v>
      </c>
      <c r="H4627">
        <f t="shared" si="144"/>
        <v>16</v>
      </c>
      <c r="I4627" s="29">
        <f>IF(D4627="INVOICE",SUM('Tracker&amp;Invoice'!$H4675:INDEX('Tracker&amp;Invoice'!$A4675:$AC4675,1,H4627)),0)</f>
        <v>0</v>
      </c>
      <c r="J4627" s="29">
        <f>IF(D4627="OVERALL",SUM('Tracker&amp;Invoice'!$H4675:$AC4675),0)</f>
        <v>0</v>
      </c>
    </row>
    <row r="4628" spans="1:10">
      <c r="A4628" t="e">
        <f t="shared" si="145"/>
        <v>#REF!</v>
      </c>
      <c r="B4628">
        <f>IF(AND('Tracker&amp;Invoice'!A4676&lt;&gt;"",'Tracker&amp;Invoice'!A4676&lt;&gt;"ITEM",'Tracker&amp;Invoice'!A4674="ITEM"),1,0)</f>
        <v>0</v>
      </c>
      <c r="C4628" t="str">
        <f>IF(B4628=1,'Tracker&amp;Invoice'!A4676,C4627)</f>
        <v>CR1-042</v>
      </c>
      <c r="D4628" t="str">
        <f>IF(LEFT(TRIM('Tracker&amp;Invoice'!B4676),9)="INVOICE #","INVOICE",IF(TRIM('Tracker&amp;Invoice'!B4676)="Overall Completion INVOICE","OVERALL",""))</f>
        <v/>
      </c>
      <c r="E4628" t="str">
        <f>IF(D4628="INVOICE",VALUE(MID(TRIM('Tracker&amp;Invoice'!B4676),10,10)),"")</f>
        <v/>
      </c>
      <c r="F4628">
        <f>IF(B4628=1,IFERROR(LOOKUP(2,1/('Tracker&amp;Invoice'!$H4676:$AC4676&lt;&gt;""),COLUMN('Tracker&amp;Invoice'!$H4676:$AC4676)),8),F4627)</f>
        <v>13</v>
      </c>
      <c r="G4628">
        <f>IF(D4628="OVERALL",IFERROR(LOOKUP(2,1/('Tracker&amp;Invoice'!$H4676:$AC4676&lt;&gt;""),COLUMN('Tracker&amp;Invoice'!$H4676:$AC4676)),8),G4629)</f>
        <v>16</v>
      </c>
      <c r="H4628">
        <f t="shared" si="144"/>
        <v>16</v>
      </c>
      <c r="I4628" s="29">
        <f>IF(D4628="INVOICE",SUM('Tracker&amp;Invoice'!$H4676:INDEX('Tracker&amp;Invoice'!$A4676:$AC4676,1,H4628)),0)</f>
        <v>0</v>
      </c>
      <c r="J4628" s="29">
        <f>IF(D4628="OVERALL",SUM('Tracker&amp;Invoice'!$H4676:$AC4676),0)</f>
        <v>0</v>
      </c>
    </row>
    <row r="4629" spans="1:10">
      <c r="A4629" t="e">
        <f t="shared" si="145"/>
        <v>#REF!</v>
      </c>
      <c r="B4629">
        <f>IF(AND('Tracker&amp;Invoice'!A4677&lt;&gt;"",'Tracker&amp;Invoice'!A4677&lt;&gt;"ITEM",'Tracker&amp;Invoice'!A4675="ITEM"),1,0)</f>
        <v>0</v>
      </c>
      <c r="C4629" t="str">
        <f>IF(B4629=1,'Tracker&amp;Invoice'!A4677,C4628)</f>
        <v>CR1-042</v>
      </c>
      <c r="D4629" t="str">
        <f>IF(LEFT(TRIM('Tracker&amp;Invoice'!B4677),9)="INVOICE #","INVOICE",IF(TRIM('Tracker&amp;Invoice'!B4677)="Overall Completion INVOICE","OVERALL",""))</f>
        <v/>
      </c>
      <c r="E4629" t="str">
        <f>IF(D4629="INVOICE",VALUE(MID(TRIM('Tracker&amp;Invoice'!B4677),10,10)),"")</f>
        <v/>
      </c>
      <c r="F4629">
        <f>IF(B4629=1,IFERROR(LOOKUP(2,1/('Tracker&amp;Invoice'!$H4677:$AC4677&lt;&gt;""),COLUMN('Tracker&amp;Invoice'!$H4677:$AC4677)),8),F4628)</f>
        <v>13</v>
      </c>
      <c r="G4629">
        <f>IF(D4629="OVERALL",IFERROR(LOOKUP(2,1/('Tracker&amp;Invoice'!$H4677:$AC4677&lt;&gt;""),COLUMN('Tracker&amp;Invoice'!$H4677:$AC4677)),8),G4630)</f>
        <v>16</v>
      </c>
      <c r="H4629">
        <f t="shared" si="144"/>
        <v>16</v>
      </c>
      <c r="I4629" s="29">
        <f>IF(D4629="INVOICE",SUM('Tracker&amp;Invoice'!$H4677:INDEX('Tracker&amp;Invoice'!$A4677:$AC4677,1,H4629)),0)</f>
        <v>0</v>
      </c>
      <c r="J4629" s="29">
        <f>IF(D4629="OVERALL",SUM('Tracker&amp;Invoice'!$H4677:$AC4677),0)</f>
        <v>0</v>
      </c>
    </row>
    <row r="4630" spans="1:10">
      <c r="A4630" t="e">
        <f t="shared" si="145"/>
        <v>#REF!</v>
      </c>
      <c r="B4630">
        <f>IF(AND('Tracker&amp;Invoice'!A4678&lt;&gt;"",'Tracker&amp;Invoice'!A4678&lt;&gt;"ITEM",'Tracker&amp;Invoice'!A4676="ITEM"),1,0)</f>
        <v>0</v>
      </c>
      <c r="C4630" t="str">
        <f>IF(B4630=1,'Tracker&amp;Invoice'!A4678,C4629)</f>
        <v>CR1-042</v>
      </c>
      <c r="D4630" t="str">
        <f>IF(LEFT(TRIM('Tracker&amp;Invoice'!B4678),9)="INVOICE #","INVOICE",IF(TRIM('Tracker&amp;Invoice'!B4678)="Overall Completion INVOICE","OVERALL",""))</f>
        <v/>
      </c>
      <c r="E4630" t="str">
        <f>IF(D4630="INVOICE",VALUE(MID(TRIM('Tracker&amp;Invoice'!B4678),10,10)),"")</f>
        <v/>
      </c>
      <c r="F4630">
        <f>IF(B4630=1,IFERROR(LOOKUP(2,1/('Tracker&amp;Invoice'!$H4678:$AC4678&lt;&gt;""),COLUMN('Tracker&amp;Invoice'!$H4678:$AC4678)),8),F4629)</f>
        <v>13</v>
      </c>
      <c r="G4630">
        <f>IF(D4630="OVERALL",IFERROR(LOOKUP(2,1/('Tracker&amp;Invoice'!$H4678:$AC4678&lt;&gt;""),COLUMN('Tracker&amp;Invoice'!$H4678:$AC4678)),8),G4631)</f>
        <v>16</v>
      </c>
      <c r="H4630">
        <f t="shared" si="144"/>
        <v>16</v>
      </c>
      <c r="I4630" s="29">
        <f>IF(D4630="INVOICE",SUM('Tracker&amp;Invoice'!$H4678:INDEX('Tracker&amp;Invoice'!$A4678:$AC4678,1,H4630)),0)</f>
        <v>0</v>
      </c>
      <c r="J4630" s="29">
        <f>IF(D4630="OVERALL",SUM('Tracker&amp;Invoice'!$H4678:$AC4678),0)</f>
        <v>0</v>
      </c>
    </row>
    <row r="4631" spans="1:10">
      <c r="A4631" t="e">
        <f t="shared" si="145"/>
        <v>#REF!</v>
      </c>
      <c r="B4631">
        <f>IF(AND('Tracker&amp;Invoice'!A4679&lt;&gt;"",'Tracker&amp;Invoice'!A4679&lt;&gt;"ITEM",'Tracker&amp;Invoice'!A4677="ITEM"),1,0)</f>
        <v>0</v>
      </c>
      <c r="C4631" t="str">
        <f>IF(B4631=1,'Tracker&amp;Invoice'!A4679,C4630)</f>
        <v>CR1-042</v>
      </c>
      <c r="D4631" t="str">
        <f>IF(LEFT(TRIM('Tracker&amp;Invoice'!B4679),9)="INVOICE #","INVOICE",IF(TRIM('Tracker&amp;Invoice'!B4679)="Overall Completion INVOICE","OVERALL",""))</f>
        <v/>
      </c>
      <c r="E4631" t="str">
        <f>IF(D4631="INVOICE",VALUE(MID(TRIM('Tracker&amp;Invoice'!B4679),10,10)),"")</f>
        <v/>
      </c>
      <c r="F4631">
        <f>IF(B4631=1,IFERROR(LOOKUP(2,1/('Tracker&amp;Invoice'!$H4679:$AC4679&lt;&gt;""),COLUMN('Tracker&amp;Invoice'!$H4679:$AC4679)),8),F4630)</f>
        <v>13</v>
      </c>
      <c r="G4631">
        <f>IF(D4631="OVERALL",IFERROR(LOOKUP(2,1/('Tracker&amp;Invoice'!$H4679:$AC4679&lt;&gt;""),COLUMN('Tracker&amp;Invoice'!$H4679:$AC4679)),8),G4632)</f>
        <v>16</v>
      </c>
      <c r="H4631">
        <f t="shared" si="144"/>
        <v>16</v>
      </c>
      <c r="I4631" s="29">
        <f>IF(D4631="INVOICE",SUM('Tracker&amp;Invoice'!$H4679:INDEX('Tracker&amp;Invoice'!$A4679:$AC4679,1,H4631)),0)</f>
        <v>0</v>
      </c>
      <c r="J4631" s="29">
        <f>IF(D4631="OVERALL",SUM('Tracker&amp;Invoice'!$H4679:$AC4679),0)</f>
        <v>0</v>
      </c>
    </row>
    <row r="4632" spans="1:10">
      <c r="A4632" t="e">
        <f t="shared" si="145"/>
        <v>#REF!</v>
      </c>
      <c r="B4632">
        <f>IF(AND('Tracker&amp;Invoice'!A4680&lt;&gt;"",'Tracker&amp;Invoice'!A4680&lt;&gt;"ITEM",'Tracker&amp;Invoice'!A4678="ITEM"),1,0)</f>
        <v>0</v>
      </c>
      <c r="C4632" t="str">
        <f>IF(B4632=1,'Tracker&amp;Invoice'!A4680,C4631)</f>
        <v>CR1-042</v>
      </c>
      <c r="D4632" t="str">
        <f>IF(LEFT(TRIM('Tracker&amp;Invoice'!B4680),9)="INVOICE #","INVOICE",IF(TRIM('Tracker&amp;Invoice'!B4680)="Overall Completion INVOICE","OVERALL",""))</f>
        <v/>
      </c>
      <c r="E4632" t="str">
        <f>IF(D4632="INVOICE",VALUE(MID(TRIM('Tracker&amp;Invoice'!B4680),10,10)),"")</f>
        <v/>
      </c>
      <c r="F4632">
        <f>IF(B4632=1,IFERROR(LOOKUP(2,1/('Tracker&amp;Invoice'!$H4680:$AC4680&lt;&gt;""),COLUMN('Tracker&amp;Invoice'!$H4680:$AC4680)),8),F4631)</f>
        <v>13</v>
      </c>
      <c r="G4632">
        <f>IF(D4632="OVERALL",IFERROR(LOOKUP(2,1/('Tracker&amp;Invoice'!$H4680:$AC4680&lt;&gt;""),COLUMN('Tracker&amp;Invoice'!$H4680:$AC4680)),8),G4633)</f>
        <v>16</v>
      </c>
      <c r="H4632">
        <f t="shared" si="144"/>
        <v>16</v>
      </c>
      <c r="I4632" s="29">
        <f>IF(D4632="INVOICE",SUM('Tracker&amp;Invoice'!$H4680:INDEX('Tracker&amp;Invoice'!$A4680:$AC4680,1,H4632)),0)</f>
        <v>0</v>
      </c>
      <c r="J4632" s="29">
        <f>IF(D4632="OVERALL",SUM('Tracker&amp;Invoice'!$H4680:$AC4680),0)</f>
        <v>0</v>
      </c>
    </row>
    <row r="4633" spans="1:10">
      <c r="A4633" t="e">
        <f t="shared" si="145"/>
        <v>#REF!</v>
      </c>
      <c r="B4633">
        <f>IF(AND('Tracker&amp;Invoice'!A4681&lt;&gt;"",'Tracker&amp;Invoice'!A4681&lt;&gt;"ITEM",'Tracker&amp;Invoice'!A4679="ITEM"),1,0)</f>
        <v>0</v>
      </c>
      <c r="C4633" t="str">
        <f>IF(B4633=1,'Tracker&amp;Invoice'!A4681,C4632)</f>
        <v>CR1-042</v>
      </c>
      <c r="D4633" t="str">
        <f>IF(LEFT(TRIM('Tracker&amp;Invoice'!B4681),9)="INVOICE #","INVOICE",IF(TRIM('Tracker&amp;Invoice'!B4681)="Overall Completion INVOICE","OVERALL",""))</f>
        <v/>
      </c>
      <c r="E4633" t="str">
        <f>IF(D4633="INVOICE",VALUE(MID(TRIM('Tracker&amp;Invoice'!B4681),10,10)),"")</f>
        <v/>
      </c>
      <c r="F4633">
        <f>IF(B4633=1,IFERROR(LOOKUP(2,1/('Tracker&amp;Invoice'!$H4681:$AC4681&lt;&gt;""),COLUMN('Tracker&amp;Invoice'!$H4681:$AC4681)),8),F4632)</f>
        <v>13</v>
      </c>
      <c r="G4633">
        <f>IF(D4633="OVERALL",IFERROR(LOOKUP(2,1/('Tracker&amp;Invoice'!$H4681:$AC4681&lt;&gt;""),COLUMN('Tracker&amp;Invoice'!$H4681:$AC4681)),8),G4634)</f>
        <v>16</v>
      </c>
      <c r="H4633">
        <f t="shared" si="144"/>
        <v>16</v>
      </c>
      <c r="I4633" s="29">
        <f>IF(D4633="INVOICE",SUM('Tracker&amp;Invoice'!$H4681:INDEX('Tracker&amp;Invoice'!$A4681:$AC4681,1,H4633)),0)</f>
        <v>0</v>
      </c>
      <c r="J4633" s="29">
        <f>IF(D4633="OVERALL",SUM('Tracker&amp;Invoice'!$H4681:$AC4681),0)</f>
        <v>0</v>
      </c>
    </row>
    <row r="4634" spans="1:10">
      <c r="A4634" t="e">
        <f t="shared" si="145"/>
        <v>#REF!</v>
      </c>
      <c r="B4634">
        <f>IF(AND('Tracker&amp;Invoice'!A4682&lt;&gt;"",'Tracker&amp;Invoice'!A4682&lt;&gt;"ITEM",'Tracker&amp;Invoice'!A4680="ITEM"),1,0)</f>
        <v>1</v>
      </c>
      <c r="C4634" t="str">
        <f>IF(B4634=1,'Tracker&amp;Invoice'!A4682,C4633)</f>
        <v>NBQ-043</v>
      </c>
      <c r="D4634" t="str">
        <f>IF(LEFT(TRIM('Tracker&amp;Invoice'!B4682),9)="INVOICE #","INVOICE",IF(TRIM('Tracker&amp;Invoice'!B4682)="Overall Completion INVOICE","OVERALL",""))</f>
        <v/>
      </c>
      <c r="E4634" t="str">
        <f>IF(D4634="INVOICE",VALUE(MID(TRIM('Tracker&amp;Invoice'!B4682),10,10)),"")</f>
        <v/>
      </c>
      <c r="F4634">
        <f>IF(B4634=1,IFERROR(LOOKUP(2,1/('Tracker&amp;Invoice'!$H4682:$AC4682&lt;&gt;""),COLUMN('Tracker&amp;Invoice'!$H4682:$AC4682)),8),F4633)</f>
        <v>15</v>
      </c>
      <c r="G4634">
        <f>IF(D4634="OVERALL",IFERROR(LOOKUP(2,1/('Tracker&amp;Invoice'!$H4682:$AC4682&lt;&gt;""),COLUMN('Tracker&amp;Invoice'!$H4682:$AC4682)),8),G4635)</f>
        <v>16</v>
      </c>
      <c r="H4634">
        <f t="shared" si="144"/>
        <v>16</v>
      </c>
      <c r="I4634" s="29">
        <f>IF(D4634="INVOICE",SUM('Tracker&amp;Invoice'!$H4682:INDEX('Tracker&amp;Invoice'!$A4682:$AC4682,1,H4634)),0)</f>
        <v>0</v>
      </c>
      <c r="J4634" s="29">
        <f>IF(D4634="OVERALL",SUM('Tracker&amp;Invoice'!$H4682:$AC4682),0)</f>
        <v>0</v>
      </c>
    </row>
    <row r="4635" spans="1:10">
      <c r="A4635" t="e">
        <f t="shared" si="145"/>
        <v>#REF!</v>
      </c>
      <c r="B4635">
        <f>IF(AND('Tracker&amp;Invoice'!A4683&lt;&gt;"",'Tracker&amp;Invoice'!A4683&lt;&gt;"ITEM",'Tracker&amp;Invoice'!A4681="ITEM"),1,0)</f>
        <v>0</v>
      </c>
      <c r="C4635" t="str">
        <f>IF(B4635=1,'Tracker&amp;Invoice'!A4683,C4634)</f>
        <v>NBQ-043</v>
      </c>
      <c r="D4635" t="str">
        <f>IF(LEFT(TRIM('Tracker&amp;Invoice'!B4683),9)="INVOICE #","INVOICE",IF(TRIM('Tracker&amp;Invoice'!B4683)="Overall Completion INVOICE","OVERALL",""))</f>
        <v/>
      </c>
      <c r="E4635" t="str">
        <f>IF(D4635="INVOICE",VALUE(MID(TRIM('Tracker&amp;Invoice'!B4683),10,10)),"")</f>
        <v/>
      </c>
      <c r="F4635">
        <f>IF(B4635=1,IFERROR(LOOKUP(2,1/('Tracker&amp;Invoice'!$H4683:$AC4683&lt;&gt;""),COLUMN('Tracker&amp;Invoice'!$H4683:$AC4683)),8),F4634)</f>
        <v>15</v>
      </c>
      <c r="G4635">
        <f>IF(D4635="OVERALL",IFERROR(LOOKUP(2,1/('Tracker&amp;Invoice'!$H4683:$AC4683&lt;&gt;""),COLUMN('Tracker&amp;Invoice'!$H4683:$AC4683)),8),G4636)</f>
        <v>16</v>
      </c>
      <c r="H4635">
        <f t="shared" si="144"/>
        <v>16</v>
      </c>
      <c r="I4635" s="29">
        <f>IF(D4635="INVOICE",SUM('Tracker&amp;Invoice'!$H4683:INDEX('Tracker&amp;Invoice'!$A4683:$AC4683,1,H4635)),0)</f>
        <v>0</v>
      </c>
      <c r="J4635" s="29">
        <f>IF(D4635="OVERALL",SUM('Tracker&amp;Invoice'!$H4683:$AC4683),0)</f>
        <v>0</v>
      </c>
    </row>
    <row r="4636" spans="1:10">
      <c r="A4636" t="e">
        <f t="shared" si="145"/>
        <v>#REF!</v>
      </c>
      <c r="B4636">
        <f>IF(AND('Tracker&amp;Invoice'!A4684&lt;&gt;"",'Tracker&amp;Invoice'!A4684&lt;&gt;"ITEM",'Tracker&amp;Invoice'!A4682="ITEM"),1,0)</f>
        <v>0</v>
      </c>
      <c r="C4636" t="str">
        <f>IF(B4636=1,'Tracker&amp;Invoice'!A4684,C4635)</f>
        <v>NBQ-043</v>
      </c>
      <c r="D4636" t="str">
        <f>IF(LEFT(TRIM('Tracker&amp;Invoice'!B4684),9)="INVOICE #","INVOICE",IF(TRIM('Tracker&amp;Invoice'!B4684)="Overall Completion INVOICE","OVERALL",""))</f>
        <v/>
      </c>
      <c r="E4636" t="str">
        <f>IF(D4636="INVOICE",VALUE(MID(TRIM('Tracker&amp;Invoice'!B4684),10,10)),"")</f>
        <v/>
      </c>
      <c r="F4636">
        <f>IF(B4636=1,IFERROR(LOOKUP(2,1/('Tracker&amp;Invoice'!$H4684:$AC4684&lt;&gt;""),COLUMN('Tracker&amp;Invoice'!$H4684:$AC4684)),8),F4635)</f>
        <v>15</v>
      </c>
      <c r="G4636">
        <f>IF(D4636="OVERALL",IFERROR(LOOKUP(2,1/('Tracker&amp;Invoice'!$H4684:$AC4684&lt;&gt;""),COLUMN('Tracker&amp;Invoice'!$H4684:$AC4684)),8),G4637)</f>
        <v>16</v>
      </c>
      <c r="H4636">
        <f t="shared" si="144"/>
        <v>16</v>
      </c>
      <c r="I4636" s="29">
        <f>IF(D4636="INVOICE",SUM('Tracker&amp;Invoice'!$H4684:INDEX('Tracker&amp;Invoice'!$A4684:$AC4684,1,H4636)),0)</f>
        <v>0</v>
      </c>
      <c r="J4636" s="29">
        <f>IF(D4636="OVERALL",SUM('Tracker&amp;Invoice'!$H4684:$AC4684),0)</f>
        <v>0</v>
      </c>
    </row>
    <row r="4637" spans="1:10">
      <c r="A4637" t="e">
        <f t="shared" si="145"/>
        <v>#REF!</v>
      </c>
      <c r="B4637">
        <f>IF(AND('Tracker&amp;Invoice'!A4685&lt;&gt;"",'Tracker&amp;Invoice'!A4685&lt;&gt;"ITEM",'Tracker&amp;Invoice'!A4683="ITEM"),1,0)</f>
        <v>0</v>
      </c>
      <c r="C4637" t="str">
        <f>IF(B4637=1,'Tracker&amp;Invoice'!A4685,C4636)</f>
        <v>NBQ-043</v>
      </c>
      <c r="D4637" t="str">
        <f>IF(LEFT(TRIM('Tracker&amp;Invoice'!B4685),9)="INVOICE #","INVOICE",IF(TRIM('Tracker&amp;Invoice'!B4685)="Overall Completion INVOICE","OVERALL",""))</f>
        <v>INVOICE</v>
      </c>
      <c r="E4637">
        <f>IF(D4637="INVOICE",VALUE(MID(TRIM('Tracker&amp;Invoice'!B4685),10,10)),"")</f>
        <v>27</v>
      </c>
      <c r="F4637">
        <f>IF(B4637=1,IFERROR(LOOKUP(2,1/('Tracker&amp;Invoice'!$H4685:$AC4685&lt;&gt;""),COLUMN('Tracker&amp;Invoice'!$H4685:$AC4685)),8),F4636)</f>
        <v>15</v>
      </c>
      <c r="G4637">
        <f>IF(D4637="OVERALL",IFERROR(LOOKUP(2,1/('Tracker&amp;Invoice'!$H4685:$AC4685&lt;&gt;""),COLUMN('Tracker&amp;Invoice'!$H4685:$AC4685)),8),G4638)</f>
        <v>16</v>
      </c>
      <c r="H4637">
        <f t="shared" si="144"/>
        <v>16</v>
      </c>
      <c r="I4637" s="29">
        <f>IF(D4637="INVOICE",SUM('Tracker&amp;Invoice'!$H4685:INDEX('Tracker&amp;Invoice'!$A4685:$AC4685,1,H4637)),0)</f>
        <v>2102.5</v>
      </c>
      <c r="J4637" s="29">
        <f>IF(D4637="OVERALL",SUM('Tracker&amp;Invoice'!$H4685:$AC4685),0)</f>
        <v>0</v>
      </c>
    </row>
    <row r="4638" spans="1:10">
      <c r="A4638" t="e">
        <f t="shared" si="145"/>
        <v>#REF!</v>
      </c>
      <c r="B4638">
        <f>IF(AND('Tracker&amp;Invoice'!A4686&lt;&gt;"",'Tracker&amp;Invoice'!A4686&lt;&gt;"ITEM",'Tracker&amp;Invoice'!A4684="ITEM"),1,0)</f>
        <v>0</v>
      </c>
      <c r="C4638" t="str">
        <f>IF(B4638=1,'Tracker&amp;Invoice'!A4686,C4637)</f>
        <v>NBQ-043</v>
      </c>
      <c r="D4638" t="str">
        <f>IF(LEFT(TRIM('Tracker&amp;Invoice'!B4686),9)="INVOICE #","INVOICE",IF(TRIM('Tracker&amp;Invoice'!B4686)="Overall Completion INVOICE","OVERALL",""))</f>
        <v/>
      </c>
      <c r="E4638" t="str">
        <f>IF(D4638="INVOICE",VALUE(MID(TRIM('Tracker&amp;Invoice'!B4686),10,10)),"")</f>
        <v/>
      </c>
      <c r="F4638">
        <f>IF(B4638=1,IFERROR(LOOKUP(2,1/('Tracker&amp;Invoice'!$H4686:$AC4686&lt;&gt;""),COLUMN('Tracker&amp;Invoice'!$H4686:$AC4686)),8),F4637)</f>
        <v>15</v>
      </c>
      <c r="G4638">
        <f>IF(D4638="OVERALL",IFERROR(LOOKUP(2,1/('Tracker&amp;Invoice'!$H4686:$AC4686&lt;&gt;""),COLUMN('Tracker&amp;Invoice'!$H4686:$AC4686)),8),G4639)</f>
        <v>16</v>
      </c>
      <c r="H4638">
        <f t="shared" si="144"/>
        <v>16</v>
      </c>
      <c r="I4638" s="29">
        <f>IF(D4638="INVOICE",SUM('Tracker&amp;Invoice'!$H4686:INDEX('Tracker&amp;Invoice'!$A4686:$AC4686,1,H4638)),0)</f>
        <v>0</v>
      </c>
      <c r="J4638" s="29">
        <f>IF(D4638="OVERALL",SUM('Tracker&amp;Invoice'!$H4686:$AC4686),0)</f>
        <v>0</v>
      </c>
    </row>
    <row r="4639" spans="1:10">
      <c r="A4639" t="e">
        <f t="shared" si="145"/>
        <v>#REF!</v>
      </c>
      <c r="B4639">
        <f>IF(AND('Tracker&amp;Invoice'!A4687&lt;&gt;"",'Tracker&amp;Invoice'!A4687&lt;&gt;"ITEM",'Tracker&amp;Invoice'!A4685="ITEM"),1,0)</f>
        <v>0</v>
      </c>
      <c r="C4639" t="str">
        <f>IF(B4639=1,'Tracker&amp;Invoice'!A4687,C4638)</f>
        <v>NBQ-043</v>
      </c>
      <c r="D4639" t="str">
        <f>IF(LEFT(TRIM('Tracker&amp;Invoice'!B4687),9)="INVOICE #","INVOICE",IF(TRIM('Tracker&amp;Invoice'!B4687)="Overall Completion INVOICE","OVERALL",""))</f>
        <v>INVOICE</v>
      </c>
      <c r="E4639">
        <f>IF(D4639="INVOICE",VALUE(MID(TRIM('Tracker&amp;Invoice'!B4687),10,10)),"")</f>
        <v>28</v>
      </c>
      <c r="F4639">
        <f>IF(B4639=1,IFERROR(LOOKUP(2,1/('Tracker&amp;Invoice'!$H4687:$AC4687&lt;&gt;""),COLUMN('Tracker&amp;Invoice'!$H4687:$AC4687)),8),F4638)</f>
        <v>15</v>
      </c>
      <c r="G4639">
        <f>IF(D4639="OVERALL",IFERROR(LOOKUP(2,1/('Tracker&amp;Invoice'!$H4687:$AC4687&lt;&gt;""),COLUMN('Tracker&amp;Invoice'!$H4687:$AC4687)),8),G4640)</f>
        <v>16</v>
      </c>
      <c r="H4639">
        <f t="shared" si="144"/>
        <v>16</v>
      </c>
      <c r="I4639" s="29">
        <f>IF(D4639="INVOICE",SUM('Tracker&amp;Invoice'!$H4687:INDEX('Tracker&amp;Invoice'!$A4687:$AC4687,1,H4639)),0)</f>
        <v>217.5</v>
      </c>
      <c r="J4639" s="29">
        <f>IF(D4639="OVERALL",SUM('Tracker&amp;Invoice'!$H4687:$AC4687),0)</f>
        <v>0</v>
      </c>
    </row>
    <row r="4640" spans="1:10">
      <c r="A4640" t="e">
        <f t="shared" si="145"/>
        <v>#REF!</v>
      </c>
      <c r="B4640">
        <f>IF(AND('Tracker&amp;Invoice'!A4688&lt;&gt;"",'Tracker&amp;Invoice'!A4688&lt;&gt;"ITEM",'Tracker&amp;Invoice'!A4686="ITEM"),1,0)</f>
        <v>0</v>
      </c>
      <c r="C4640" t="str">
        <f>IF(B4640=1,'Tracker&amp;Invoice'!A4688,C4639)</f>
        <v>NBQ-043</v>
      </c>
      <c r="D4640" t="str">
        <f>IF(LEFT(TRIM('Tracker&amp;Invoice'!B4688),9)="INVOICE #","INVOICE",IF(TRIM('Tracker&amp;Invoice'!B4688)="Overall Completion INVOICE","OVERALL",""))</f>
        <v/>
      </c>
      <c r="E4640" t="str">
        <f>IF(D4640="INVOICE",VALUE(MID(TRIM('Tracker&amp;Invoice'!B4688),10,10)),"")</f>
        <v/>
      </c>
      <c r="F4640">
        <f>IF(B4640=1,IFERROR(LOOKUP(2,1/('Tracker&amp;Invoice'!$H4688:$AC4688&lt;&gt;""),COLUMN('Tracker&amp;Invoice'!$H4688:$AC4688)),8),F4639)</f>
        <v>15</v>
      </c>
      <c r="G4640">
        <f>IF(D4640="OVERALL",IFERROR(LOOKUP(2,1/('Tracker&amp;Invoice'!$H4688:$AC4688&lt;&gt;""),COLUMN('Tracker&amp;Invoice'!$H4688:$AC4688)),8),G4641)</f>
        <v>16</v>
      </c>
      <c r="H4640">
        <f t="shared" si="144"/>
        <v>16</v>
      </c>
      <c r="I4640" s="29">
        <f>IF(D4640="INVOICE",SUM('Tracker&amp;Invoice'!$H4688:INDEX('Tracker&amp;Invoice'!$A4688:$AC4688,1,H4640)),0)</f>
        <v>0</v>
      </c>
      <c r="J4640" s="29">
        <f>IF(D4640="OVERALL",SUM('Tracker&amp;Invoice'!$H4688:$AC4688),0)</f>
        <v>0</v>
      </c>
    </row>
    <row r="4641" spans="1:10">
      <c r="A4641" t="e">
        <f t="shared" si="145"/>
        <v>#REF!</v>
      </c>
      <c r="B4641">
        <f>IF(AND('Tracker&amp;Invoice'!A4689&lt;&gt;"",'Tracker&amp;Invoice'!A4689&lt;&gt;"ITEM",'Tracker&amp;Invoice'!A4687="ITEM"),1,0)</f>
        <v>0</v>
      </c>
      <c r="C4641" t="str">
        <f>IF(B4641=1,'Tracker&amp;Invoice'!A4689,C4640)</f>
        <v>NBQ-043</v>
      </c>
      <c r="D4641" t="str">
        <f>IF(LEFT(TRIM('Tracker&amp;Invoice'!B4689),9)="INVOICE #","INVOICE",IF(TRIM('Tracker&amp;Invoice'!B4689)="Overall Completion INVOICE","OVERALL",""))</f>
        <v>OVERALL</v>
      </c>
      <c r="E4641" t="str">
        <f>IF(D4641="INVOICE",VALUE(MID(TRIM('Tracker&amp;Invoice'!B4689),10,10)),"")</f>
        <v/>
      </c>
      <c r="F4641">
        <f>IF(B4641=1,IFERROR(LOOKUP(2,1/('Tracker&amp;Invoice'!$H4689:$AC4689&lt;&gt;""),COLUMN('Tracker&amp;Invoice'!$H4689:$AC4689)),8),F4640)</f>
        <v>15</v>
      </c>
      <c r="G4641">
        <f>IF(D4641="OVERALL",IFERROR(LOOKUP(2,1/('Tracker&amp;Invoice'!$H4689:$AC4689&lt;&gt;""),COLUMN('Tracker&amp;Invoice'!$H4689:$AC4689)),8),G4642)</f>
        <v>16</v>
      </c>
      <c r="H4641">
        <f t="shared" si="144"/>
        <v>16</v>
      </c>
      <c r="I4641" s="29">
        <f>IF(D4641="INVOICE",SUM('Tracker&amp;Invoice'!$H4689:INDEX('Tracker&amp;Invoice'!$A4689:$AC4689,1,H4641)),0)</f>
        <v>0</v>
      </c>
      <c r="J4641" s="29">
        <f>IF(D4641="OVERALL",SUM('Tracker&amp;Invoice'!$H4689:$AC4689),0)</f>
        <v>2320</v>
      </c>
    </row>
    <row r="4642" spans="1:10">
      <c r="A4642" t="e">
        <f t="shared" si="145"/>
        <v>#REF!</v>
      </c>
      <c r="B4642">
        <f>IF(AND('Tracker&amp;Invoice'!A4690&lt;&gt;"",'Tracker&amp;Invoice'!A4690&lt;&gt;"ITEM",'Tracker&amp;Invoice'!A4688="ITEM"),1,0)</f>
        <v>0</v>
      </c>
      <c r="C4642" t="str">
        <f>IF(B4642=1,'Tracker&amp;Invoice'!A4690,C4641)</f>
        <v>NBQ-043</v>
      </c>
      <c r="D4642" t="str">
        <f>IF(LEFT(TRIM('Tracker&amp;Invoice'!B4690),9)="INVOICE #","INVOICE",IF(TRIM('Tracker&amp;Invoice'!B4690)="Overall Completion INVOICE","OVERALL",""))</f>
        <v/>
      </c>
      <c r="E4642" t="str">
        <f>IF(D4642="INVOICE",VALUE(MID(TRIM('Tracker&amp;Invoice'!B4690),10,10)),"")</f>
        <v/>
      </c>
      <c r="F4642">
        <f>IF(B4642=1,IFERROR(LOOKUP(2,1/('Tracker&amp;Invoice'!$H4690:$AC4690&lt;&gt;""),COLUMN('Tracker&amp;Invoice'!$H4690:$AC4690)),8),F4641)</f>
        <v>15</v>
      </c>
      <c r="G4642">
        <f>IF(D4642="OVERALL",IFERROR(LOOKUP(2,1/('Tracker&amp;Invoice'!$H4690:$AC4690&lt;&gt;""),COLUMN('Tracker&amp;Invoice'!$H4690:$AC4690)),8),G4643)</f>
        <v>15</v>
      </c>
      <c r="H4642">
        <f t="shared" si="144"/>
        <v>15</v>
      </c>
      <c r="I4642" s="29">
        <f>IF(D4642="INVOICE",SUM('Tracker&amp;Invoice'!$H4690:INDEX('Tracker&amp;Invoice'!$A4690:$AC4690,1,H4642)),0)</f>
        <v>0</v>
      </c>
      <c r="J4642" s="29">
        <f>IF(D4642="OVERALL",SUM('Tracker&amp;Invoice'!$H4690:$AC4690),0)</f>
        <v>0</v>
      </c>
    </row>
    <row r="4643" spans="1:10">
      <c r="A4643" t="e">
        <f t="shared" si="145"/>
        <v>#REF!</v>
      </c>
      <c r="B4643">
        <f>IF(AND('Tracker&amp;Invoice'!A4691&lt;&gt;"",'Tracker&amp;Invoice'!A4691&lt;&gt;"ITEM",'Tracker&amp;Invoice'!A4689="ITEM"),1,0)</f>
        <v>0</v>
      </c>
      <c r="C4643" t="str">
        <f>IF(B4643=1,'Tracker&amp;Invoice'!A4691,C4642)</f>
        <v>NBQ-043</v>
      </c>
      <c r="D4643" t="str">
        <f>IF(LEFT(TRIM('Tracker&amp;Invoice'!B4691),9)="INVOICE #","INVOICE",IF(TRIM('Tracker&amp;Invoice'!B4691)="Overall Completion INVOICE","OVERALL",""))</f>
        <v/>
      </c>
      <c r="E4643" t="str">
        <f>IF(D4643="INVOICE",VALUE(MID(TRIM('Tracker&amp;Invoice'!B4691),10,10)),"")</f>
        <v/>
      </c>
      <c r="F4643">
        <f>IF(B4643=1,IFERROR(LOOKUP(2,1/('Tracker&amp;Invoice'!$H4691:$AC4691&lt;&gt;""),COLUMN('Tracker&amp;Invoice'!$H4691:$AC4691)),8),F4642)</f>
        <v>15</v>
      </c>
      <c r="G4643">
        <f>IF(D4643="OVERALL",IFERROR(LOOKUP(2,1/('Tracker&amp;Invoice'!$H4691:$AC4691&lt;&gt;""),COLUMN('Tracker&amp;Invoice'!$H4691:$AC4691)),8),G4644)</f>
        <v>15</v>
      </c>
      <c r="H4643">
        <f t="shared" si="144"/>
        <v>15</v>
      </c>
      <c r="I4643" s="29">
        <f>IF(D4643="INVOICE",SUM('Tracker&amp;Invoice'!$H4691:INDEX('Tracker&amp;Invoice'!$A4691:$AC4691,1,H4643)),0)</f>
        <v>0</v>
      </c>
      <c r="J4643" s="29">
        <f>IF(D4643="OVERALL",SUM('Tracker&amp;Invoice'!$H4691:$AC4691),0)</f>
        <v>0</v>
      </c>
    </row>
    <row r="4644" spans="1:10">
      <c r="A4644" t="e">
        <f t="shared" si="145"/>
        <v>#REF!</v>
      </c>
      <c r="B4644">
        <f>IF(AND('Tracker&amp;Invoice'!A4692&lt;&gt;"",'Tracker&amp;Invoice'!A4692&lt;&gt;"ITEM",'Tracker&amp;Invoice'!A4690="ITEM"),1,0)</f>
        <v>0</v>
      </c>
      <c r="C4644" t="str">
        <f>IF(B4644=1,'Tracker&amp;Invoice'!A4692,C4643)</f>
        <v>NBQ-043</v>
      </c>
      <c r="D4644" t="str">
        <f>IF(LEFT(TRIM('Tracker&amp;Invoice'!B4692),9)="INVOICE #","INVOICE",IF(TRIM('Tracker&amp;Invoice'!B4692)="Overall Completion INVOICE","OVERALL",""))</f>
        <v/>
      </c>
      <c r="E4644" t="str">
        <f>IF(D4644="INVOICE",VALUE(MID(TRIM('Tracker&amp;Invoice'!B4692),10,10)),"")</f>
        <v/>
      </c>
      <c r="F4644">
        <f>IF(B4644=1,IFERROR(LOOKUP(2,1/('Tracker&amp;Invoice'!$H4692:$AC4692&lt;&gt;""),COLUMN('Tracker&amp;Invoice'!$H4692:$AC4692)),8),F4643)</f>
        <v>15</v>
      </c>
      <c r="G4644">
        <f>IF(D4644="OVERALL",IFERROR(LOOKUP(2,1/('Tracker&amp;Invoice'!$H4692:$AC4692&lt;&gt;""),COLUMN('Tracker&amp;Invoice'!$H4692:$AC4692)),8),G4645)</f>
        <v>15</v>
      </c>
      <c r="H4644">
        <f t="shared" si="144"/>
        <v>15</v>
      </c>
      <c r="I4644" s="29">
        <f>IF(D4644="INVOICE",SUM('Tracker&amp;Invoice'!$H4692:INDEX('Tracker&amp;Invoice'!$A4692:$AC4692,1,H4644)),0)</f>
        <v>0</v>
      </c>
      <c r="J4644" s="29">
        <f>IF(D4644="OVERALL",SUM('Tracker&amp;Invoice'!$H4692:$AC4692),0)</f>
        <v>0</v>
      </c>
    </row>
    <row r="4645" spans="1:10">
      <c r="A4645" t="e">
        <f t="shared" si="145"/>
        <v>#REF!</v>
      </c>
      <c r="B4645">
        <f>IF(AND('Tracker&amp;Invoice'!A4693&lt;&gt;"",'Tracker&amp;Invoice'!A4693&lt;&gt;"ITEM",'Tracker&amp;Invoice'!A4691="ITEM"),1,0)</f>
        <v>0</v>
      </c>
      <c r="C4645" t="str">
        <f>IF(B4645=1,'Tracker&amp;Invoice'!A4693,C4644)</f>
        <v>NBQ-043</v>
      </c>
      <c r="D4645" t="str">
        <f>IF(LEFT(TRIM('Tracker&amp;Invoice'!B4693),9)="INVOICE #","INVOICE",IF(TRIM('Tracker&amp;Invoice'!B4693)="Overall Completion INVOICE","OVERALL",""))</f>
        <v/>
      </c>
      <c r="E4645" t="str">
        <f>IF(D4645="INVOICE",VALUE(MID(TRIM('Tracker&amp;Invoice'!B4693),10,10)),"")</f>
        <v/>
      </c>
      <c r="F4645">
        <f>IF(B4645=1,IFERROR(LOOKUP(2,1/('Tracker&amp;Invoice'!$H4693:$AC4693&lt;&gt;""),COLUMN('Tracker&amp;Invoice'!$H4693:$AC4693)),8),F4644)</f>
        <v>15</v>
      </c>
      <c r="G4645">
        <f>IF(D4645="OVERALL",IFERROR(LOOKUP(2,1/('Tracker&amp;Invoice'!$H4693:$AC4693&lt;&gt;""),COLUMN('Tracker&amp;Invoice'!$H4693:$AC4693)),8),G4646)</f>
        <v>15</v>
      </c>
      <c r="H4645">
        <f t="shared" si="144"/>
        <v>15</v>
      </c>
      <c r="I4645" s="29">
        <f>IF(D4645="INVOICE",SUM('Tracker&amp;Invoice'!$H4693:INDEX('Tracker&amp;Invoice'!$A4693:$AC4693,1,H4645)),0)</f>
        <v>0</v>
      </c>
      <c r="J4645" s="29">
        <f>IF(D4645="OVERALL",SUM('Tracker&amp;Invoice'!$H4693:$AC4693),0)</f>
        <v>0</v>
      </c>
    </row>
    <row r="4646" spans="1:10">
      <c r="A4646" t="e">
        <f t="shared" si="145"/>
        <v>#REF!</v>
      </c>
      <c r="B4646">
        <f>IF(AND('Tracker&amp;Invoice'!A4694&lt;&gt;"",'Tracker&amp;Invoice'!A4694&lt;&gt;"ITEM",'Tracker&amp;Invoice'!A4692="ITEM"),1,0)</f>
        <v>0</v>
      </c>
      <c r="C4646" t="str">
        <f>IF(B4646=1,'Tracker&amp;Invoice'!A4694,C4645)</f>
        <v>NBQ-043</v>
      </c>
      <c r="D4646" t="str">
        <f>IF(LEFT(TRIM('Tracker&amp;Invoice'!B4694),9)="INVOICE #","INVOICE",IF(TRIM('Tracker&amp;Invoice'!B4694)="Overall Completion INVOICE","OVERALL",""))</f>
        <v/>
      </c>
      <c r="E4646" t="str">
        <f>IF(D4646="INVOICE",VALUE(MID(TRIM('Tracker&amp;Invoice'!B4694),10,10)),"")</f>
        <v/>
      </c>
      <c r="F4646">
        <f>IF(B4646=1,IFERROR(LOOKUP(2,1/('Tracker&amp;Invoice'!$H4694:$AC4694&lt;&gt;""),COLUMN('Tracker&amp;Invoice'!$H4694:$AC4694)),8),F4645)</f>
        <v>15</v>
      </c>
      <c r="G4646">
        <f>IF(D4646="OVERALL",IFERROR(LOOKUP(2,1/('Tracker&amp;Invoice'!$H4694:$AC4694&lt;&gt;""),COLUMN('Tracker&amp;Invoice'!$H4694:$AC4694)),8),G4647)</f>
        <v>15</v>
      </c>
      <c r="H4646">
        <f t="shared" si="144"/>
        <v>15</v>
      </c>
      <c r="I4646" s="29">
        <f>IF(D4646="INVOICE",SUM('Tracker&amp;Invoice'!$H4694:INDEX('Tracker&amp;Invoice'!$A4694:$AC4694,1,H4646)),0)</f>
        <v>0</v>
      </c>
      <c r="J4646" s="29">
        <f>IF(D4646="OVERALL",SUM('Tracker&amp;Invoice'!$H4694:$AC4694),0)</f>
        <v>0</v>
      </c>
    </row>
    <row r="4647" spans="1:10">
      <c r="A4647" t="e">
        <f t="shared" si="145"/>
        <v>#REF!</v>
      </c>
      <c r="B4647">
        <f>IF(AND('Tracker&amp;Invoice'!A4695&lt;&gt;"",'Tracker&amp;Invoice'!A4695&lt;&gt;"ITEM",'Tracker&amp;Invoice'!A4693="ITEM"),1,0)</f>
        <v>0</v>
      </c>
      <c r="C4647" t="str">
        <f>IF(B4647=1,'Tracker&amp;Invoice'!A4695,C4646)</f>
        <v>NBQ-043</v>
      </c>
      <c r="D4647" t="str">
        <f>IF(LEFT(TRIM('Tracker&amp;Invoice'!B4695),9)="INVOICE #","INVOICE",IF(TRIM('Tracker&amp;Invoice'!B4695)="Overall Completion INVOICE","OVERALL",""))</f>
        <v/>
      </c>
      <c r="E4647" t="str">
        <f>IF(D4647="INVOICE",VALUE(MID(TRIM('Tracker&amp;Invoice'!B4695),10,10)),"")</f>
        <v/>
      </c>
      <c r="F4647">
        <f>IF(B4647=1,IFERROR(LOOKUP(2,1/('Tracker&amp;Invoice'!$H4695:$AC4695&lt;&gt;""),COLUMN('Tracker&amp;Invoice'!$H4695:$AC4695)),8),F4646)</f>
        <v>15</v>
      </c>
      <c r="G4647">
        <f>IF(D4647="OVERALL",IFERROR(LOOKUP(2,1/('Tracker&amp;Invoice'!$H4695:$AC4695&lt;&gt;""),COLUMN('Tracker&amp;Invoice'!$H4695:$AC4695)),8),G4648)</f>
        <v>15</v>
      </c>
      <c r="H4647">
        <f t="shared" si="144"/>
        <v>15</v>
      </c>
      <c r="I4647" s="29">
        <f>IF(D4647="INVOICE",SUM('Tracker&amp;Invoice'!$H4695:INDEX('Tracker&amp;Invoice'!$A4695:$AC4695,1,H4647)),0)</f>
        <v>0</v>
      </c>
      <c r="J4647" s="29">
        <f>IF(D4647="OVERALL",SUM('Tracker&amp;Invoice'!$H4695:$AC4695),0)</f>
        <v>0</v>
      </c>
    </row>
    <row r="4648" spans="1:10">
      <c r="A4648" t="e">
        <f t="shared" si="145"/>
        <v>#REF!</v>
      </c>
      <c r="B4648">
        <f>IF(AND('Tracker&amp;Invoice'!A4696&lt;&gt;"",'Tracker&amp;Invoice'!A4696&lt;&gt;"ITEM",'Tracker&amp;Invoice'!A4694="ITEM"),1,0)</f>
        <v>0</v>
      </c>
      <c r="C4648" t="str">
        <f>IF(B4648=1,'Tracker&amp;Invoice'!A4696,C4647)</f>
        <v>NBQ-043</v>
      </c>
      <c r="D4648" t="str">
        <f>IF(LEFT(TRIM('Tracker&amp;Invoice'!B4696),9)="INVOICE #","INVOICE",IF(TRIM('Tracker&amp;Invoice'!B4696)="Overall Completion INVOICE","OVERALL",""))</f>
        <v/>
      </c>
      <c r="E4648" t="str">
        <f>IF(D4648="INVOICE",VALUE(MID(TRIM('Tracker&amp;Invoice'!B4696),10,10)),"")</f>
        <v/>
      </c>
      <c r="F4648">
        <f>IF(B4648=1,IFERROR(LOOKUP(2,1/('Tracker&amp;Invoice'!$H4696:$AC4696&lt;&gt;""),COLUMN('Tracker&amp;Invoice'!$H4696:$AC4696)),8),F4647)</f>
        <v>15</v>
      </c>
      <c r="G4648">
        <f>IF(D4648="OVERALL",IFERROR(LOOKUP(2,1/('Tracker&amp;Invoice'!$H4696:$AC4696&lt;&gt;""),COLUMN('Tracker&amp;Invoice'!$H4696:$AC4696)),8),G4649)</f>
        <v>15</v>
      </c>
      <c r="H4648">
        <f t="shared" si="144"/>
        <v>15</v>
      </c>
      <c r="I4648" s="29">
        <f>IF(D4648="INVOICE",SUM('Tracker&amp;Invoice'!$H4696:INDEX('Tracker&amp;Invoice'!$A4696:$AC4696,1,H4648)),0)</f>
        <v>0</v>
      </c>
      <c r="J4648" s="29">
        <f>IF(D4648="OVERALL",SUM('Tracker&amp;Invoice'!$H4696:$AC4696),0)</f>
        <v>0</v>
      </c>
    </row>
    <row r="4649" spans="1:10">
      <c r="A4649" t="e">
        <f t="shared" si="145"/>
        <v>#REF!</v>
      </c>
      <c r="B4649">
        <f>IF(AND('Tracker&amp;Invoice'!A4697&lt;&gt;"",'Tracker&amp;Invoice'!A4697&lt;&gt;"ITEM",'Tracker&amp;Invoice'!A4695="ITEM"),1,0)</f>
        <v>0</v>
      </c>
      <c r="C4649" t="str">
        <f>IF(B4649=1,'Tracker&amp;Invoice'!A4697,C4648)</f>
        <v>NBQ-043</v>
      </c>
      <c r="D4649" t="str">
        <f>IF(LEFT(TRIM('Tracker&amp;Invoice'!B4697),9)="INVOICE #","INVOICE",IF(TRIM('Tracker&amp;Invoice'!B4697)="Overall Completion INVOICE","OVERALL",""))</f>
        <v/>
      </c>
      <c r="E4649" t="str">
        <f>IF(D4649="INVOICE",VALUE(MID(TRIM('Tracker&amp;Invoice'!B4697),10,10)),"")</f>
        <v/>
      </c>
      <c r="F4649">
        <f>IF(B4649=1,IFERROR(LOOKUP(2,1/('Tracker&amp;Invoice'!$H4697:$AC4697&lt;&gt;""),COLUMN('Tracker&amp;Invoice'!$H4697:$AC4697)),8),F4648)</f>
        <v>15</v>
      </c>
      <c r="G4649">
        <f>IF(D4649="OVERALL",IFERROR(LOOKUP(2,1/('Tracker&amp;Invoice'!$H4697:$AC4697&lt;&gt;""),COLUMN('Tracker&amp;Invoice'!$H4697:$AC4697)),8),G4650)</f>
        <v>15</v>
      </c>
      <c r="H4649">
        <f t="shared" si="144"/>
        <v>15</v>
      </c>
      <c r="I4649" s="29">
        <f>IF(D4649="INVOICE",SUM('Tracker&amp;Invoice'!$H4697:INDEX('Tracker&amp;Invoice'!$A4697:$AC4697,1,H4649)),0)</f>
        <v>0</v>
      </c>
      <c r="J4649" s="29">
        <f>IF(D4649="OVERALL",SUM('Tracker&amp;Invoice'!$H4697:$AC4697),0)</f>
        <v>0</v>
      </c>
    </row>
    <row r="4650" spans="1:10">
      <c r="A4650" t="e">
        <f t="shared" si="145"/>
        <v>#REF!</v>
      </c>
      <c r="B4650">
        <f>IF(AND('Tracker&amp;Invoice'!A4698&lt;&gt;"",'Tracker&amp;Invoice'!A4698&lt;&gt;"ITEM",'Tracker&amp;Invoice'!A4696="ITEM"),1,0)</f>
        <v>1</v>
      </c>
      <c r="C4650" t="str">
        <f>IF(B4650=1,'Tracker&amp;Invoice'!A4698,C4649)</f>
        <v>NBQ-044</v>
      </c>
      <c r="D4650" t="str">
        <f>IF(LEFT(TRIM('Tracker&amp;Invoice'!B4698),9)="INVOICE #","INVOICE",IF(TRIM('Tracker&amp;Invoice'!B4698)="Overall Completion INVOICE","OVERALL",""))</f>
        <v/>
      </c>
      <c r="E4650" t="str">
        <f>IF(D4650="INVOICE",VALUE(MID(TRIM('Tracker&amp;Invoice'!B4698),10,10)),"")</f>
        <v/>
      </c>
      <c r="F4650">
        <f>IF(B4650=1,IFERROR(LOOKUP(2,1/('Tracker&amp;Invoice'!$H4698:$AC4698&lt;&gt;""),COLUMN('Tracker&amp;Invoice'!$H4698:$AC4698)),8),F4649)</f>
        <v>14</v>
      </c>
      <c r="G4650">
        <f>IF(D4650="OVERALL",IFERROR(LOOKUP(2,1/('Tracker&amp;Invoice'!$H4698:$AC4698&lt;&gt;""),COLUMN('Tracker&amp;Invoice'!$H4698:$AC4698)),8),G4651)</f>
        <v>15</v>
      </c>
      <c r="H4650">
        <f t="shared" si="144"/>
        <v>15</v>
      </c>
      <c r="I4650" s="29">
        <f>IF(D4650="INVOICE",SUM('Tracker&amp;Invoice'!$H4698:INDEX('Tracker&amp;Invoice'!$A4698:$AC4698,1,H4650)),0)</f>
        <v>0</v>
      </c>
      <c r="J4650" s="29">
        <f>IF(D4650="OVERALL",SUM('Tracker&amp;Invoice'!$H4698:$AC4698),0)</f>
        <v>0</v>
      </c>
    </row>
    <row r="4651" spans="1:10">
      <c r="A4651" t="e">
        <f t="shared" si="145"/>
        <v>#REF!</v>
      </c>
      <c r="B4651">
        <f>IF(AND('Tracker&amp;Invoice'!A4699&lt;&gt;"",'Tracker&amp;Invoice'!A4699&lt;&gt;"ITEM",'Tracker&amp;Invoice'!A4697="ITEM"),1,0)</f>
        <v>0</v>
      </c>
      <c r="C4651" t="str">
        <f>IF(B4651=1,'Tracker&amp;Invoice'!A4699,C4650)</f>
        <v>NBQ-044</v>
      </c>
      <c r="D4651" t="str">
        <f>IF(LEFT(TRIM('Tracker&amp;Invoice'!B4699),9)="INVOICE #","INVOICE",IF(TRIM('Tracker&amp;Invoice'!B4699)="Overall Completion INVOICE","OVERALL",""))</f>
        <v/>
      </c>
      <c r="E4651" t="str">
        <f>IF(D4651="INVOICE",VALUE(MID(TRIM('Tracker&amp;Invoice'!B4699),10,10)),"")</f>
        <v/>
      </c>
      <c r="F4651">
        <f>IF(B4651=1,IFERROR(LOOKUP(2,1/('Tracker&amp;Invoice'!$H4699:$AC4699&lt;&gt;""),COLUMN('Tracker&amp;Invoice'!$H4699:$AC4699)),8),F4650)</f>
        <v>14</v>
      </c>
      <c r="G4651">
        <f>IF(D4651="OVERALL",IFERROR(LOOKUP(2,1/('Tracker&amp;Invoice'!$H4699:$AC4699&lt;&gt;""),COLUMN('Tracker&amp;Invoice'!$H4699:$AC4699)),8),G4652)</f>
        <v>15</v>
      </c>
      <c r="H4651">
        <f t="shared" si="144"/>
        <v>15</v>
      </c>
      <c r="I4651" s="29">
        <f>IF(D4651="INVOICE",SUM('Tracker&amp;Invoice'!$H4699:INDEX('Tracker&amp;Invoice'!$A4699:$AC4699,1,H4651)),0)</f>
        <v>0</v>
      </c>
      <c r="J4651" s="29">
        <f>IF(D4651="OVERALL",SUM('Tracker&amp;Invoice'!$H4699:$AC4699),0)</f>
        <v>0</v>
      </c>
    </row>
    <row r="4652" spans="1:10">
      <c r="A4652" t="e">
        <f t="shared" si="145"/>
        <v>#REF!</v>
      </c>
      <c r="B4652">
        <f>IF(AND('Tracker&amp;Invoice'!A4700&lt;&gt;"",'Tracker&amp;Invoice'!A4700&lt;&gt;"ITEM",'Tracker&amp;Invoice'!A4698="ITEM"),1,0)</f>
        <v>0</v>
      </c>
      <c r="C4652" t="str">
        <f>IF(B4652=1,'Tracker&amp;Invoice'!A4700,C4651)</f>
        <v>NBQ-044</v>
      </c>
      <c r="D4652" t="str">
        <f>IF(LEFT(TRIM('Tracker&amp;Invoice'!B4700),9)="INVOICE #","INVOICE",IF(TRIM('Tracker&amp;Invoice'!B4700)="Overall Completion INVOICE","OVERALL",""))</f>
        <v/>
      </c>
      <c r="E4652" t="str">
        <f>IF(D4652="INVOICE",VALUE(MID(TRIM('Tracker&amp;Invoice'!B4700),10,10)),"")</f>
        <v/>
      </c>
      <c r="F4652">
        <f>IF(B4652=1,IFERROR(LOOKUP(2,1/('Tracker&amp;Invoice'!$H4700:$AC4700&lt;&gt;""),COLUMN('Tracker&amp;Invoice'!$H4700:$AC4700)),8),F4651)</f>
        <v>14</v>
      </c>
      <c r="G4652">
        <f>IF(D4652="OVERALL",IFERROR(LOOKUP(2,1/('Tracker&amp;Invoice'!$H4700:$AC4700&lt;&gt;""),COLUMN('Tracker&amp;Invoice'!$H4700:$AC4700)),8),G4653)</f>
        <v>15</v>
      </c>
      <c r="H4652">
        <f t="shared" si="144"/>
        <v>15</v>
      </c>
      <c r="I4652" s="29">
        <f>IF(D4652="INVOICE",SUM('Tracker&amp;Invoice'!$H4700:INDEX('Tracker&amp;Invoice'!$A4700:$AC4700,1,H4652)),0)</f>
        <v>0</v>
      </c>
      <c r="J4652" s="29">
        <f>IF(D4652="OVERALL",SUM('Tracker&amp;Invoice'!$H4700:$AC4700),0)</f>
        <v>0</v>
      </c>
    </row>
    <row r="4653" spans="1:10">
      <c r="A4653" t="e">
        <f t="shared" si="145"/>
        <v>#REF!</v>
      </c>
      <c r="B4653">
        <f>IF(AND('Tracker&amp;Invoice'!A4701&lt;&gt;"",'Tracker&amp;Invoice'!A4701&lt;&gt;"ITEM",'Tracker&amp;Invoice'!A4699="ITEM"),1,0)</f>
        <v>0</v>
      </c>
      <c r="C4653" t="str">
        <f>IF(B4653=1,'Tracker&amp;Invoice'!A4701,C4652)</f>
        <v>NBQ-044</v>
      </c>
      <c r="D4653" t="str">
        <f>IF(LEFT(TRIM('Tracker&amp;Invoice'!B4701),9)="INVOICE #","INVOICE",IF(TRIM('Tracker&amp;Invoice'!B4701)="Overall Completion INVOICE","OVERALL",""))</f>
        <v>INVOICE</v>
      </c>
      <c r="E4653">
        <f>IF(D4653="INVOICE",VALUE(MID(TRIM('Tracker&amp;Invoice'!B4701),10,10)),"")</f>
        <v>27</v>
      </c>
      <c r="F4653">
        <f>IF(B4653=1,IFERROR(LOOKUP(2,1/('Tracker&amp;Invoice'!$H4701:$AC4701&lt;&gt;""),COLUMN('Tracker&amp;Invoice'!$H4701:$AC4701)),8),F4652)</f>
        <v>14</v>
      </c>
      <c r="G4653">
        <f>IF(D4653="OVERALL",IFERROR(LOOKUP(2,1/('Tracker&amp;Invoice'!$H4701:$AC4701&lt;&gt;""),COLUMN('Tracker&amp;Invoice'!$H4701:$AC4701)),8),G4654)</f>
        <v>15</v>
      </c>
      <c r="H4653">
        <f t="shared" si="144"/>
        <v>15</v>
      </c>
      <c r="I4653" s="29">
        <f>IF(D4653="INVOICE",SUM('Tracker&amp;Invoice'!$H4701:INDEX('Tracker&amp;Invoice'!$A4701:$AC4701,1,H4653)),0)</f>
        <v>2291</v>
      </c>
      <c r="J4653" s="29">
        <f>IF(D4653="OVERALL",SUM('Tracker&amp;Invoice'!$H4701:$AC4701),0)</f>
        <v>0</v>
      </c>
    </row>
    <row r="4654" spans="1:10">
      <c r="A4654" t="e">
        <f t="shared" si="145"/>
        <v>#REF!</v>
      </c>
      <c r="B4654">
        <f>IF(AND('Tracker&amp;Invoice'!A4702&lt;&gt;"",'Tracker&amp;Invoice'!A4702&lt;&gt;"ITEM",'Tracker&amp;Invoice'!A4700="ITEM"),1,0)</f>
        <v>0</v>
      </c>
      <c r="C4654" t="str">
        <f>IF(B4654=1,'Tracker&amp;Invoice'!A4702,C4653)</f>
        <v>NBQ-044</v>
      </c>
      <c r="D4654" t="str">
        <f>IF(LEFT(TRIM('Tracker&amp;Invoice'!B4702),9)="INVOICE #","INVOICE",IF(TRIM('Tracker&amp;Invoice'!B4702)="Overall Completion INVOICE","OVERALL",""))</f>
        <v/>
      </c>
      <c r="E4654" t="str">
        <f>IF(D4654="INVOICE",VALUE(MID(TRIM('Tracker&amp;Invoice'!B4702),10,10)),"")</f>
        <v/>
      </c>
      <c r="F4654">
        <f>IF(B4654=1,IFERROR(LOOKUP(2,1/('Tracker&amp;Invoice'!$H4702:$AC4702&lt;&gt;""),COLUMN('Tracker&amp;Invoice'!$H4702:$AC4702)),8),F4653)</f>
        <v>14</v>
      </c>
      <c r="G4654">
        <f>IF(D4654="OVERALL",IFERROR(LOOKUP(2,1/('Tracker&amp;Invoice'!$H4702:$AC4702&lt;&gt;""),COLUMN('Tracker&amp;Invoice'!$H4702:$AC4702)),8),G4655)</f>
        <v>15</v>
      </c>
      <c r="H4654">
        <f t="shared" si="144"/>
        <v>15</v>
      </c>
      <c r="I4654" s="29">
        <f>IF(D4654="INVOICE",SUM('Tracker&amp;Invoice'!$H4702:INDEX('Tracker&amp;Invoice'!$A4702:$AC4702,1,H4654)),0)</f>
        <v>0</v>
      </c>
      <c r="J4654" s="29">
        <f>IF(D4654="OVERALL",SUM('Tracker&amp;Invoice'!$H4702:$AC4702),0)</f>
        <v>0</v>
      </c>
    </row>
    <row r="4655" spans="1:10">
      <c r="A4655" t="e">
        <f t="shared" si="145"/>
        <v>#REF!</v>
      </c>
      <c r="B4655">
        <f>IF(AND('Tracker&amp;Invoice'!A4703&lt;&gt;"",'Tracker&amp;Invoice'!A4703&lt;&gt;"ITEM",'Tracker&amp;Invoice'!A4701="ITEM"),1,0)</f>
        <v>0</v>
      </c>
      <c r="C4655" t="str">
        <f>IF(B4655=1,'Tracker&amp;Invoice'!A4703,C4654)</f>
        <v>NBQ-044</v>
      </c>
      <c r="D4655" t="str">
        <f>IF(LEFT(TRIM('Tracker&amp;Invoice'!B4703),9)="INVOICE #","INVOICE",IF(TRIM('Tracker&amp;Invoice'!B4703)="Overall Completion INVOICE","OVERALL",""))</f>
        <v>INVOICE</v>
      </c>
      <c r="E4655">
        <f>IF(D4655="INVOICE",VALUE(MID(TRIM('Tracker&amp;Invoice'!B4703),10,10)),"")</f>
        <v>31</v>
      </c>
      <c r="F4655">
        <f>IF(B4655=1,IFERROR(LOOKUP(2,1/('Tracker&amp;Invoice'!$H4703:$AC4703&lt;&gt;""),COLUMN('Tracker&amp;Invoice'!$H4703:$AC4703)),8),F4654)</f>
        <v>14</v>
      </c>
      <c r="G4655">
        <f>IF(D4655="OVERALL",IFERROR(LOOKUP(2,1/('Tracker&amp;Invoice'!$H4703:$AC4703&lt;&gt;""),COLUMN('Tracker&amp;Invoice'!$H4703:$AC4703)),8),G4656)</f>
        <v>15</v>
      </c>
      <c r="H4655">
        <f t="shared" si="144"/>
        <v>15</v>
      </c>
      <c r="I4655" s="29">
        <f>IF(D4655="INVOICE",SUM('Tracker&amp;Invoice'!$H4703:INDEX('Tracker&amp;Invoice'!$A4703:$AC4703,1,H4655)),0)</f>
        <v>158</v>
      </c>
      <c r="J4655" s="29">
        <f>IF(D4655="OVERALL",SUM('Tracker&amp;Invoice'!$H4703:$AC4703),0)</f>
        <v>0</v>
      </c>
    </row>
    <row r="4656" spans="1:10">
      <c r="A4656" t="e">
        <f t="shared" si="145"/>
        <v>#REF!</v>
      </c>
      <c r="B4656">
        <f>IF(AND('Tracker&amp;Invoice'!A4704&lt;&gt;"",'Tracker&amp;Invoice'!A4704&lt;&gt;"ITEM",'Tracker&amp;Invoice'!A4702="ITEM"),1,0)</f>
        <v>0</v>
      </c>
      <c r="C4656" t="str">
        <f>IF(B4656=1,'Tracker&amp;Invoice'!A4704,C4655)</f>
        <v>NBQ-044</v>
      </c>
      <c r="D4656" t="str">
        <f>IF(LEFT(TRIM('Tracker&amp;Invoice'!B4704),9)="INVOICE #","INVOICE",IF(TRIM('Tracker&amp;Invoice'!B4704)="Overall Completion INVOICE","OVERALL",""))</f>
        <v/>
      </c>
      <c r="E4656" t="str">
        <f>IF(D4656="INVOICE",VALUE(MID(TRIM('Tracker&amp;Invoice'!B4704),10,10)),"")</f>
        <v/>
      </c>
      <c r="F4656">
        <f>IF(B4656=1,IFERROR(LOOKUP(2,1/('Tracker&amp;Invoice'!$H4704:$AC4704&lt;&gt;""),COLUMN('Tracker&amp;Invoice'!$H4704:$AC4704)),8),F4655)</f>
        <v>14</v>
      </c>
      <c r="G4656">
        <f>IF(D4656="OVERALL",IFERROR(LOOKUP(2,1/('Tracker&amp;Invoice'!$H4704:$AC4704&lt;&gt;""),COLUMN('Tracker&amp;Invoice'!$H4704:$AC4704)),8),G4657)</f>
        <v>15</v>
      </c>
      <c r="H4656">
        <f t="shared" si="144"/>
        <v>15</v>
      </c>
      <c r="I4656" s="29">
        <f>IF(D4656="INVOICE",SUM('Tracker&amp;Invoice'!$H4704:INDEX('Tracker&amp;Invoice'!$A4704:$AC4704,1,H4656)),0)</f>
        <v>0</v>
      </c>
      <c r="J4656" s="29">
        <f>IF(D4656="OVERALL",SUM('Tracker&amp;Invoice'!$H4704:$AC4704),0)</f>
        <v>0</v>
      </c>
    </row>
    <row r="4657" spans="1:10">
      <c r="A4657" t="e">
        <f t="shared" si="145"/>
        <v>#REF!</v>
      </c>
      <c r="B4657">
        <f>IF(AND('Tracker&amp;Invoice'!A4705&lt;&gt;"",'Tracker&amp;Invoice'!A4705&lt;&gt;"ITEM",'Tracker&amp;Invoice'!A4703="ITEM"),1,0)</f>
        <v>0</v>
      </c>
      <c r="C4657" t="str">
        <f>IF(B4657=1,'Tracker&amp;Invoice'!A4705,C4656)</f>
        <v>NBQ-044</v>
      </c>
      <c r="D4657" t="str">
        <f>IF(LEFT(TRIM('Tracker&amp;Invoice'!B4705),9)="INVOICE #","INVOICE",IF(TRIM('Tracker&amp;Invoice'!B4705)="Overall Completion INVOICE","OVERALL",""))</f>
        <v>INVOICE</v>
      </c>
      <c r="E4657">
        <f>IF(D4657="INVOICE",VALUE(MID(TRIM('Tracker&amp;Invoice'!B4705),10,10)),"")</f>
        <v>32</v>
      </c>
      <c r="F4657">
        <f>IF(B4657=1,IFERROR(LOOKUP(2,1/('Tracker&amp;Invoice'!$H4705:$AC4705&lt;&gt;""),COLUMN('Tracker&amp;Invoice'!$H4705:$AC4705)),8),F4656)</f>
        <v>14</v>
      </c>
      <c r="G4657">
        <f>IF(D4657="OVERALL",IFERROR(LOOKUP(2,1/('Tracker&amp;Invoice'!$H4705:$AC4705&lt;&gt;""),COLUMN('Tracker&amp;Invoice'!$H4705:$AC4705)),8),G4658)</f>
        <v>15</v>
      </c>
      <c r="H4657">
        <f t="shared" si="144"/>
        <v>15</v>
      </c>
      <c r="I4657" s="29">
        <f>IF(D4657="INVOICE",SUM('Tracker&amp;Invoice'!$H4705:INDEX('Tracker&amp;Invoice'!$A4705:$AC4705,1,H4657)),0)</f>
        <v>79</v>
      </c>
      <c r="J4657" s="29">
        <f>IF(D4657="OVERALL",SUM('Tracker&amp;Invoice'!$H4705:$AC4705),0)</f>
        <v>0</v>
      </c>
    </row>
    <row r="4658" spans="1:10">
      <c r="A4658" t="e">
        <f t="shared" si="145"/>
        <v>#REF!</v>
      </c>
      <c r="B4658">
        <f>IF(AND('Tracker&amp;Invoice'!A4706&lt;&gt;"",'Tracker&amp;Invoice'!A4706&lt;&gt;"ITEM",'Tracker&amp;Invoice'!A4704="ITEM"),1,0)</f>
        <v>0</v>
      </c>
      <c r="C4658" t="str">
        <f>IF(B4658=1,'Tracker&amp;Invoice'!A4706,C4657)</f>
        <v>NBQ-044</v>
      </c>
      <c r="D4658" t="str">
        <f>IF(LEFT(TRIM('Tracker&amp;Invoice'!B4706),9)="INVOICE #","INVOICE",IF(TRIM('Tracker&amp;Invoice'!B4706)="Overall Completion INVOICE","OVERALL",""))</f>
        <v/>
      </c>
      <c r="E4658" t="str">
        <f>IF(D4658="INVOICE",VALUE(MID(TRIM('Tracker&amp;Invoice'!B4706),10,10)),"")</f>
        <v/>
      </c>
      <c r="F4658">
        <f>IF(B4658=1,IFERROR(LOOKUP(2,1/('Tracker&amp;Invoice'!$H4706:$AC4706&lt;&gt;""),COLUMN('Tracker&amp;Invoice'!$H4706:$AC4706)),8),F4657)</f>
        <v>14</v>
      </c>
      <c r="G4658">
        <f>IF(D4658="OVERALL",IFERROR(LOOKUP(2,1/('Tracker&amp;Invoice'!$H4706:$AC4706&lt;&gt;""),COLUMN('Tracker&amp;Invoice'!$H4706:$AC4706)),8),G4659)</f>
        <v>15</v>
      </c>
      <c r="H4658">
        <f t="shared" si="144"/>
        <v>15</v>
      </c>
      <c r="I4658" s="29">
        <f>IF(D4658="INVOICE",SUM('Tracker&amp;Invoice'!$H4706:INDEX('Tracker&amp;Invoice'!$A4706:$AC4706,1,H4658)),0)</f>
        <v>0</v>
      </c>
      <c r="J4658" s="29">
        <f>IF(D4658="OVERALL",SUM('Tracker&amp;Invoice'!$H4706:$AC4706),0)</f>
        <v>0</v>
      </c>
    </row>
    <row r="4659" spans="1:10">
      <c r="A4659" t="e">
        <f t="shared" si="145"/>
        <v>#REF!</v>
      </c>
      <c r="B4659">
        <f>IF(AND('Tracker&amp;Invoice'!A4707&lt;&gt;"",'Tracker&amp;Invoice'!A4707&lt;&gt;"ITEM",'Tracker&amp;Invoice'!A4705="ITEM"),1,0)</f>
        <v>0</v>
      </c>
      <c r="C4659" t="str">
        <f>IF(B4659=1,'Tracker&amp;Invoice'!A4707,C4658)</f>
        <v>NBQ-044</v>
      </c>
      <c r="D4659" t="str">
        <f>IF(LEFT(TRIM('Tracker&amp;Invoice'!B4707),9)="INVOICE #","INVOICE",IF(TRIM('Tracker&amp;Invoice'!B4707)="Overall Completion INVOICE","OVERALL",""))</f>
        <v>OVERALL</v>
      </c>
      <c r="E4659" t="str">
        <f>IF(D4659="INVOICE",VALUE(MID(TRIM('Tracker&amp;Invoice'!B4707),10,10)),"")</f>
        <v/>
      </c>
      <c r="F4659">
        <f>IF(B4659=1,IFERROR(LOOKUP(2,1/('Tracker&amp;Invoice'!$H4707:$AC4707&lt;&gt;""),COLUMN('Tracker&amp;Invoice'!$H4707:$AC4707)),8),F4658)</f>
        <v>14</v>
      </c>
      <c r="G4659">
        <f>IF(D4659="OVERALL",IFERROR(LOOKUP(2,1/('Tracker&amp;Invoice'!$H4707:$AC4707&lt;&gt;""),COLUMN('Tracker&amp;Invoice'!$H4707:$AC4707)),8),G4660)</f>
        <v>15</v>
      </c>
      <c r="H4659">
        <f t="shared" si="144"/>
        <v>15</v>
      </c>
      <c r="I4659" s="29">
        <f>IF(D4659="INVOICE",SUM('Tracker&amp;Invoice'!$H4707:INDEX('Tracker&amp;Invoice'!$A4707:$AC4707,1,H4659)),0)</f>
        <v>0</v>
      </c>
      <c r="J4659" s="29">
        <f>IF(D4659="OVERALL",SUM('Tracker&amp;Invoice'!$H4707:$AC4707),0)</f>
        <v>2528</v>
      </c>
    </row>
    <row r="4660" spans="1:10">
      <c r="A4660" t="e">
        <f t="shared" si="145"/>
        <v>#REF!</v>
      </c>
      <c r="B4660">
        <f>IF(AND('Tracker&amp;Invoice'!A4708&lt;&gt;"",'Tracker&amp;Invoice'!A4708&lt;&gt;"ITEM",'Tracker&amp;Invoice'!A4706="ITEM"),1,0)</f>
        <v>0</v>
      </c>
      <c r="C4660" t="str">
        <f>IF(B4660=1,'Tracker&amp;Invoice'!A4708,C4659)</f>
        <v>NBQ-044</v>
      </c>
      <c r="D4660" t="str">
        <f>IF(LEFT(TRIM('Tracker&amp;Invoice'!B4708),9)="INVOICE #","INVOICE",IF(TRIM('Tracker&amp;Invoice'!B4708)="Overall Completion INVOICE","OVERALL",""))</f>
        <v/>
      </c>
      <c r="E4660" t="str">
        <f>IF(D4660="INVOICE",VALUE(MID(TRIM('Tracker&amp;Invoice'!B4708),10,10)),"")</f>
        <v/>
      </c>
      <c r="F4660">
        <f>IF(B4660=1,IFERROR(LOOKUP(2,1/('Tracker&amp;Invoice'!$H4708:$AC4708&lt;&gt;""),COLUMN('Tracker&amp;Invoice'!$H4708:$AC4708)),8),F4659)</f>
        <v>14</v>
      </c>
      <c r="G4660">
        <f>IF(D4660="OVERALL",IFERROR(LOOKUP(2,1/('Tracker&amp;Invoice'!$H4708:$AC4708&lt;&gt;""),COLUMN('Tracker&amp;Invoice'!$H4708:$AC4708)),8),G4661)</f>
        <v>15</v>
      </c>
      <c r="H4660">
        <f t="shared" si="144"/>
        <v>15</v>
      </c>
      <c r="I4660" s="29">
        <f>IF(D4660="INVOICE",SUM('Tracker&amp;Invoice'!$H4708:INDEX('Tracker&amp;Invoice'!$A4708:$AC4708,1,H4660)),0)</f>
        <v>0</v>
      </c>
      <c r="J4660" s="29">
        <f>IF(D4660="OVERALL",SUM('Tracker&amp;Invoice'!$H4708:$AC4708),0)</f>
        <v>0</v>
      </c>
    </row>
    <row r="4661" spans="1:10">
      <c r="A4661" t="e">
        <f t="shared" si="145"/>
        <v>#REF!</v>
      </c>
      <c r="B4661">
        <f>IF(AND('Tracker&amp;Invoice'!A4709&lt;&gt;"",'Tracker&amp;Invoice'!A4709&lt;&gt;"ITEM",'Tracker&amp;Invoice'!A4707="ITEM"),1,0)</f>
        <v>0</v>
      </c>
      <c r="C4661" t="str">
        <f>IF(B4661=1,'Tracker&amp;Invoice'!A4709,C4660)</f>
        <v>NBQ-044</v>
      </c>
      <c r="D4661" t="str">
        <f>IF(LEFT(TRIM('Tracker&amp;Invoice'!B4709),9)="INVOICE #","INVOICE",IF(TRIM('Tracker&amp;Invoice'!B4709)="Overall Completion INVOICE","OVERALL",""))</f>
        <v/>
      </c>
      <c r="E4661" t="str">
        <f>IF(D4661="INVOICE",VALUE(MID(TRIM('Tracker&amp;Invoice'!B4709),10,10)),"")</f>
        <v/>
      </c>
      <c r="F4661">
        <f>IF(B4661=1,IFERROR(LOOKUP(2,1/('Tracker&amp;Invoice'!$H4709:$AC4709&lt;&gt;""),COLUMN('Tracker&amp;Invoice'!$H4709:$AC4709)),8),F4660)</f>
        <v>14</v>
      </c>
      <c r="G4661">
        <f>IF(D4661="OVERALL",IFERROR(LOOKUP(2,1/('Tracker&amp;Invoice'!$H4709:$AC4709&lt;&gt;""),COLUMN('Tracker&amp;Invoice'!$H4709:$AC4709)),8),G4662)</f>
        <v>15</v>
      </c>
      <c r="H4661">
        <f t="shared" si="144"/>
        <v>15</v>
      </c>
      <c r="I4661" s="29">
        <f>IF(D4661="INVOICE",SUM('Tracker&amp;Invoice'!$H4709:INDEX('Tracker&amp;Invoice'!$A4709:$AC4709,1,H4661)),0)</f>
        <v>0</v>
      </c>
      <c r="J4661" s="29">
        <f>IF(D4661="OVERALL",SUM('Tracker&amp;Invoice'!$H4709:$AC4709),0)</f>
        <v>0</v>
      </c>
    </row>
    <row r="4662" spans="1:10">
      <c r="A4662" t="e">
        <f t="shared" si="145"/>
        <v>#REF!</v>
      </c>
      <c r="B4662">
        <f>IF(AND('Tracker&amp;Invoice'!A4710&lt;&gt;"",'Tracker&amp;Invoice'!A4710&lt;&gt;"ITEM",'Tracker&amp;Invoice'!A4708="ITEM"),1,0)</f>
        <v>0</v>
      </c>
      <c r="C4662" t="str">
        <f>IF(B4662=1,'Tracker&amp;Invoice'!A4710,C4661)</f>
        <v>NBQ-044</v>
      </c>
      <c r="D4662" t="str">
        <f>IF(LEFT(TRIM('Tracker&amp;Invoice'!B4710),9)="INVOICE #","INVOICE",IF(TRIM('Tracker&amp;Invoice'!B4710)="Overall Completion INVOICE","OVERALL",""))</f>
        <v/>
      </c>
      <c r="E4662" t="str">
        <f>IF(D4662="INVOICE",VALUE(MID(TRIM('Tracker&amp;Invoice'!B4710),10,10)),"")</f>
        <v/>
      </c>
      <c r="F4662">
        <f>IF(B4662=1,IFERROR(LOOKUP(2,1/('Tracker&amp;Invoice'!$H4710:$AC4710&lt;&gt;""),COLUMN('Tracker&amp;Invoice'!$H4710:$AC4710)),8),F4661)</f>
        <v>14</v>
      </c>
      <c r="G4662">
        <f>IF(D4662="OVERALL",IFERROR(LOOKUP(2,1/('Tracker&amp;Invoice'!$H4710:$AC4710&lt;&gt;""),COLUMN('Tracker&amp;Invoice'!$H4710:$AC4710)),8),G4663)</f>
        <v>15</v>
      </c>
      <c r="H4662">
        <f t="shared" si="144"/>
        <v>15</v>
      </c>
      <c r="I4662" s="29">
        <f>IF(D4662="INVOICE",SUM('Tracker&amp;Invoice'!$H4710:INDEX('Tracker&amp;Invoice'!$A4710:$AC4710,1,H4662)),0)</f>
        <v>0</v>
      </c>
      <c r="J4662" s="29">
        <f>IF(D4662="OVERALL",SUM('Tracker&amp;Invoice'!$H4710:$AC4710),0)</f>
        <v>0</v>
      </c>
    </row>
    <row r="4663" spans="1:10">
      <c r="A4663" t="e">
        <f t="shared" si="145"/>
        <v>#REF!</v>
      </c>
      <c r="B4663">
        <f>IF(AND('Tracker&amp;Invoice'!A4711&lt;&gt;"",'Tracker&amp;Invoice'!A4711&lt;&gt;"ITEM",'Tracker&amp;Invoice'!A4709="ITEM"),1,0)</f>
        <v>0</v>
      </c>
      <c r="C4663" t="str">
        <f>IF(B4663=1,'Tracker&amp;Invoice'!A4711,C4662)</f>
        <v>NBQ-044</v>
      </c>
      <c r="D4663" t="str">
        <f>IF(LEFT(TRIM('Tracker&amp;Invoice'!B4711),9)="INVOICE #","INVOICE",IF(TRIM('Tracker&amp;Invoice'!B4711)="Overall Completion INVOICE","OVERALL",""))</f>
        <v/>
      </c>
      <c r="E4663" t="str">
        <f>IF(D4663="INVOICE",VALUE(MID(TRIM('Tracker&amp;Invoice'!B4711),10,10)),"")</f>
        <v/>
      </c>
      <c r="F4663">
        <f>IF(B4663=1,IFERROR(LOOKUP(2,1/('Tracker&amp;Invoice'!$H4711:$AC4711&lt;&gt;""),COLUMN('Tracker&amp;Invoice'!$H4711:$AC4711)),8),F4662)</f>
        <v>14</v>
      </c>
      <c r="G4663">
        <f>IF(D4663="OVERALL",IFERROR(LOOKUP(2,1/('Tracker&amp;Invoice'!$H4711:$AC4711&lt;&gt;""),COLUMN('Tracker&amp;Invoice'!$H4711:$AC4711)),8),G4664)</f>
        <v>15</v>
      </c>
      <c r="H4663">
        <f t="shared" si="144"/>
        <v>15</v>
      </c>
      <c r="I4663" s="29">
        <f>IF(D4663="INVOICE",SUM('Tracker&amp;Invoice'!$H4711:INDEX('Tracker&amp;Invoice'!$A4711:$AC4711,1,H4663)),0)</f>
        <v>0</v>
      </c>
      <c r="J4663" s="29">
        <f>IF(D4663="OVERALL",SUM('Tracker&amp;Invoice'!$H4711:$AC4711),0)</f>
        <v>0</v>
      </c>
    </row>
    <row r="4664" spans="1:10">
      <c r="A4664" t="e">
        <f t="shared" si="145"/>
        <v>#REF!</v>
      </c>
      <c r="B4664">
        <f>IF(AND('Tracker&amp;Invoice'!A4712&lt;&gt;"",'Tracker&amp;Invoice'!A4712&lt;&gt;"ITEM",'Tracker&amp;Invoice'!A4710="ITEM"),1,0)</f>
        <v>0</v>
      </c>
      <c r="C4664" t="str">
        <f>IF(B4664=1,'Tracker&amp;Invoice'!A4712,C4663)</f>
        <v>NBQ-044</v>
      </c>
      <c r="D4664" t="str">
        <f>IF(LEFT(TRIM('Tracker&amp;Invoice'!B4712),9)="INVOICE #","INVOICE",IF(TRIM('Tracker&amp;Invoice'!B4712)="Overall Completion INVOICE","OVERALL",""))</f>
        <v/>
      </c>
      <c r="E4664" t="str">
        <f>IF(D4664="INVOICE",VALUE(MID(TRIM('Tracker&amp;Invoice'!B4712),10,10)),"")</f>
        <v/>
      </c>
      <c r="F4664">
        <f>IF(B4664=1,IFERROR(LOOKUP(2,1/('Tracker&amp;Invoice'!$H4712:$AC4712&lt;&gt;""),COLUMN('Tracker&amp;Invoice'!$H4712:$AC4712)),8),F4663)</f>
        <v>14</v>
      </c>
      <c r="G4664">
        <f>IF(D4664="OVERALL",IFERROR(LOOKUP(2,1/('Tracker&amp;Invoice'!$H4712:$AC4712&lt;&gt;""),COLUMN('Tracker&amp;Invoice'!$H4712:$AC4712)),8),G4665)</f>
        <v>15</v>
      </c>
      <c r="H4664">
        <f t="shared" si="144"/>
        <v>15</v>
      </c>
      <c r="I4664" s="29">
        <f>IF(D4664="INVOICE",SUM('Tracker&amp;Invoice'!$H4712:INDEX('Tracker&amp;Invoice'!$A4712:$AC4712,1,H4664)),0)</f>
        <v>0</v>
      </c>
      <c r="J4664" s="29">
        <f>IF(D4664="OVERALL",SUM('Tracker&amp;Invoice'!$H4712:$AC4712),0)</f>
        <v>0</v>
      </c>
    </row>
    <row r="4665" spans="1:10">
      <c r="A4665" t="e">
        <f t="shared" si="145"/>
        <v>#REF!</v>
      </c>
      <c r="B4665">
        <f>IF(AND('Tracker&amp;Invoice'!A4713&lt;&gt;"",'Tracker&amp;Invoice'!A4713&lt;&gt;"ITEM",'Tracker&amp;Invoice'!A4711="ITEM"),1,0)</f>
        <v>0</v>
      </c>
      <c r="C4665" t="str">
        <f>IF(B4665=1,'Tracker&amp;Invoice'!A4713,C4664)</f>
        <v>NBQ-044</v>
      </c>
      <c r="D4665" t="str">
        <f>IF(LEFT(TRIM('Tracker&amp;Invoice'!B4713),9)="INVOICE #","INVOICE",IF(TRIM('Tracker&amp;Invoice'!B4713)="Overall Completion INVOICE","OVERALL",""))</f>
        <v/>
      </c>
      <c r="E4665" t="str">
        <f>IF(D4665="INVOICE",VALUE(MID(TRIM('Tracker&amp;Invoice'!B4713),10,10)),"")</f>
        <v/>
      </c>
      <c r="F4665">
        <f>IF(B4665=1,IFERROR(LOOKUP(2,1/('Tracker&amp;Invoice'!$H4713:$AC4713&lt;&gt;""),COLUMN('Tracker&amp;Invoice'!$H4713:$AC4713)),8),F4664)</f>
        <v>14</v>
      </c>
      <c r="G4665">
        <f>IF(D4665="OVERALL",IFERROR(LOOKUP(2,1/('Tracker&amp;Invoice'!$H4713:$AC4713&lt;&gt;""),COLUMN('Tracker&amp;Invoice'!$H4713:$AC4713)),8),G4666)</f>
        <v>15</v>
      </c>
      <c r="H4665">
        <f t="shared" si="144"/>
        <v>15</v>
      </c>
      <c r="I4665" s="29">
        <f>IF(D4665="INVOICE",SUM('Tracker&amp;Invoice'!$H4713:INDEX('Tracker&amp;Invoice'!$A4713:$AC4713,1,H4665)),0)</f>
        <v>0</v>
      </c>
      <c r="J4665" s="29">
        <f>IF(D4665="OVERALL",SUM('Tracker&amp;Invoice'!$H4713:$AC4713),0)</f>
        <v>0</v>
      </c>
    </row>
    <row r="4666" spans="1:10">
      <c r="A4666" t="e">
        <f t="shared" si="145"/>
        <v>#REF!</v>
      </c>
      <c r="B4666">
        <f>IF(AND('Tracker&amp;Invoice'!A4714&lt;&gt;"",'Tracker&amp;Invoice'!A4714&lt;&gt;"ITEM",'Tracker&amp;Invoice'!A4712="ITEM"),1,0)</f>
        <v>0</v>
      </c>
      <c r="C4666" t="str">
        <f>IF(B4666=1,'Tracker&amp;Invoice'!A4714,C4665)</f>
        <v>NBQ-044</v>
      </c>
      <c r="D4666" t="str">
        <f>IF(LEFT(TRIM('Tracker&amp;Invoice'!B4714),9)="INVOICE #","INVOICE",IF(TRIM('Tracker&amp;Invoice'!B4714)="Overall Completion INVOICE","OVERALL",""))</f>
        <v/>
      </c>
      <c r="E4666" t="str">
        <f>IF(D4666="INVOICE",VALUE(MID(TRIM('Tracker&amp;Invoice'!B4714),10,10)),"")</f>
        <v/>
      </c>
      <c r="F4666">
        <f>IF(B4666=1,IFERROR(LOOKUP(2,1/('Tracker&amp;Invoice'!$H4714:$AC4714&lt;&gt;""),COLUMN('Tracker&amp;Invoice'!$H4714:$AC4714)),8),F4665)</f>
        <v>14</v>
      </c>
      <c r="G4666">
        <f>IF(D4666="OVERALL",IFERROR(LOOKUP(2,1/('Tracker&amp;Invoice'!$H4714:$AC4714&lt;&gt;""),COLUMN('Tracker&amp;Invoice'!$H4714:$AC4714)),8),G4667)</f>
        <v>15</v>
      </c>
      <c r="H4666">
        <f t="shared" si="144"/>
        <v>15</v>
      </c>
      <c r="I4666" s="29">
        <f>IF(D4666="INVOICE",SUM('Tracker&amp;Invoice'!$H4714:INDEX('Tracker&amp;Invoice'!$A4714:$AC4714,1,H4666)),0)</f>
        <v>0</v>
      </c>
      <c r="J4666" s="29">
        <f>IF(D4666="OVERALL",SUM('Tracker&amp;Invoice'!$H4714:$AC4714),0)</f>
        <v>0</v>
      </c>
    </row>
    <row r="4667" spans="1:10">
      <c r="A4667" t="e">
        <f t="shared" si="145"/>
        <v>#REF!</v>
      </c>
      <c r="B4667">
        <f>IF(AND('Tracker&amp;Invoice'!A4715&lt;&gt;"",'Tracker&amp;Invoice'!A4715&lt;&gt;"ITEM",'Tracker&amp;Invoice'!A4713="ITEM"),1,0)</f>
        <v>0</v>
      </c>
      <c r="C4667" t="str">
        <f>IF(B4667=1,'Tracker&amp;Invoice'!A4715,C4666)</f>
        <v>NBQ-044</v>
      </c>
      <c r="D4667" t="str">
        <f>IF(LEFT(TRIM('Tracker&amp;Invoice'!B4715),9)="INVOICE #","INVOICE",IF(TRIM('Tracker&amp;Invoice'!B4715)="Overall Completion INVOICE","OVERALL",""))</f>
        <v/>
      </c>
      <c r="E4667" t="str">
        <f>IF(D4667="INVOICE",VALUE(MID(TRIM('Tracker&amp;Invoice'!B4715),10,10)),"")</f>
        <v/>
      </c>
      <c r="F4667">
        <f>IF(B4667=1,IFERROR(LOOKUP(2,1/('Tracker&amp;Invoice'!$H4715:$AC4715&lt;&gt;""),COLUMN('Tracker&amp;Invoice'!$H4715:$AC4715)),8),F4666)</f>
        <v>14</v>
      </c>
      <c r="G4667">
        <f>IF(D4667="OVERALL",IFERROR(LOOKUP(2,1/('Tracker&amp;Invoice'!$H4715:$AC4715&lt;&gt;""),COLUMN('Tracker&amp;Invoice'!$H4715:$AC4715)),8),G4668)</f>
        <v>15</v>
      </c>
      <c r="H4667">
        <f t="shared" si="144"/>
        <v>15</v>
      </c>
      <c r="I4667" s="29">
        <f>IF(D4667="INVOICE",SUM('Tracker&amp;Invoice'!$H4715:INDEX('Tracker&amp;Invoice'!$A4715:$AC4715,1,H4667)),0)</f>
        <v>0</v>
      </c>
      <c r="J4667" s="29">
        <f>IF(D4667="OVERALL",SUM('Tracker&amp;Invoice'!$H4715:$AC4715),0)</f>
        <v>0</v>
      </c>
    </row>
    <row r="4668" spans="1:10">
      <c r="A4668" t="e">
        <f t="shared" si="145"/>
        <v>#REF!</v>
      </c>
      <c r="B4668">
        <f>IF(AND('Tracker&amp;Invoice'!A4716&lt;&gt;"",'Tracker&amp;Invoice'!A4716&lt;&gt;"ITEM",'Tracker&amp;Invoice'!A4714="ITEM"),1,0)</f>
        <v>1</v>
      </c>
      <c r="C4668" t="str">
        <f>IF(B4668=1,'Tracker&amp;Invoice'!A4716,C4667)</f>
        <v>NBQ-045</v>
      </c>
      <c r="D4668" t="str">
        <f>IF(LEFT(TRIM('Tracker&amp;Invoice'!B4716),9)="INVOICE #","INVOICE",IF(TRIM('Tracker&amp;Invoice'!B4716)="Overall Completion INVOICE","OVERALL",""))</f>
        <v/>
      </c>
      <c r="E4668" t="str">
        <f>IF(D4668="INVOICE",VALUE(MID(TRIM('Tracker&amp;Invoice'!B4716),10,10)),"")</f>
        <v/>
      </c>
      <c r="F4668">
        <f>IF(B4668=1,IFERROR(LOOKUP(2,1/('Tracker&amp;Invoice'!$H4716:$AC4716&lt;&gt;""),COLUMN('Tracker&amp;Invoice'!$H4716:$AC4716)),8),F4667)</f>
        <v>14</v>
      </c>
      <c r="G4668">
        <f>IF(D4668="OVERALL",IFERROR(LOOKUP(2,1/('Tracker&amp;Invoice'!$H4716:$AC4716&lt;&gt;""),COLUMN('Tracker&amp;Invoice'!$H4716:$AC4716)),8),G4669)</f>
        <v>15</v>
      </c>
      <c r="H4668">
        <f t="shared" si="144"/>
        <v>15</v>
      </c>
      <c r="I4668" s="29">
        <f>IF(D4668="INVOICE",SUM('Tracker&amp;Invoice'!$H4716:INDEX('Tracker&amp;Invoice'!$A4716:$AC4716,1,H4668)),0)</f>
        <v>0</v>
      </c>
      <c r="J4668" s="29">
        <f>IF(D4668="OVERALL",SUM('Tracker&amp;Invoice'!$H4716:$AC4716),0)</f>
        <v>0</v>
      </c>
    </row>
    <row r="4669" spans="1:10">
      <c r="A4669" t="e">
        <f t="shared" si="145"/>
        <v>#REF!</v>
      </c>
      <c r="B4669">
        <f>IF(AND('Tracker&amp;Invoice'!A4717&lt;&gt;"",'Tracker&amp;Invoice'!A4717&lt;&gt;"ITEM",'Tracker&amp;Invoice'!A4715="ITEM"),1,0)</f>
        <v>0</v>
      </c>
      <c r="C4669" t="str">
        <f>IF(B4669=1,'Tracker&amp;Invoice'!A4717,C4668)</f>
        <v>NBQ-045</v>
      </c>
      <c r="D4669" t="str">
        <f>IF(LEFT(TRIM('Tracker&amp;Invoice'!B4717),9)="INVOICE #","INVOICE",IF(TRIM('Tracker&amp;Invoice'!B4717)="Overall Completion INVOICE","OVERALL",""))</f>
        <v/>
      </c>
      <c r="E4669" t="str">
        <f>IF(D4669="INVOICE",VALUE(MID(TRIM('Tracker&amp;Invoice'!B4717),10,10)),"")</f>
        <v/>
      </c>
      <c r="F4669">
        <f>IF(B4669=1,IFERROR(LOOKUP(2,1/('Tracker&amp;Invoice'!$H4717:$AC4717&lt;&gt;""),COLUMN('Tracker&amp;Invoice'!$H4717:$AC4717)),8),F4668)</f>
        <v>14</v>
      </c>
      <c r="G4669">
        <f>IF(D4669="OVERALL",IFERROR(LOOKUP(2,1/('Tracker&amp;Invoice'!$H4717:$AC4717&lt;&gt;""),COLUMN('Tracker&amp;Invoice'!$H4717:$AC4717)),8),G4670)</f>
        <v>15</v>
      </c>
      <c r="H4669">
        <f t="shared" si="144"/>
        <v>15</v>
      </c>
      <c r="I4669" s="29">
        <f>IF(D4669="INVOICE",SUM('Tracker&amp;Invoice'!$H4717:INDEX('Tracker&amp;Invoice'!$A4717:$AC4717,1,H4669)),0)</f>
        <v>0</v>
      </c>
      <c r="J4669" s="29">
        <f>IF(D4669="OVERALL",SUM('Tracker&amp;Invoice'!$H4717:$AC4717),0)</f>
        <v>0</v>
      </c>
    </row>
    <row r="4670" spans="1:10">
      <c r="A4670" t="e">
        <f t="shared" si="145"/>
        <v>#REF!</v>
      </c>
      <c r="B4670">
        <f>IF(AND('Tracker&amp;Invoice'!A4718&lt;&gt;"",'Tracker&amp;Invoice'!A4718&lt;&gt;"ITEM",'Tracker&amp;Invoice'!A4716="ITEM"),1,0)</f>
        <v>0</v>
      </c>
      <c r="C4670" t="str">
        <f>IF(B4670=1,'Tracker&amp;Invoice'!A4718,C4669)</f>
        <v>NBQ-045</v>
      </c>
      <c r="D4670" t="str">
        <f>IF(LEFT(TRIM('Tracker&amp;Invoice'!B4718),9)="INVOICE #","INVOICE",IF(TRIM('Tracker&amp;Invoice'!B4718)="Overall Completion INVOICE","OVERALL",""))</f>
        <v/>
      </c>
      <c r="E4670" t="str">
        <f>IF(D4670="INVOICE",VALUE(MID(TRIM('Tracker&amp;Invoice'!B4718),10,10)),"")</f>
        <v/>
      </c>
      <c r="F4670">
        <f>IF(B4670=1,IFERROR(LOOKUP(2,1/('Tracker&amp;Invoice'!$H4718:$AC4718&lt;&gt;""),COLUMN('Tracker&amp;Invoice'!$H4718:$AC4718)),8),F4669)</f>
        <v>14</v>
      </c>
      <c r="G4670">
        <f>IF(D4670="OVERALL",IFERROR(LOOKUP(2,1/('Tracker&amp;Invoice'!$H4718:$AC4718&lt;&gt;""),COLUMN('Tracker&amp;Invoice'!$H4718:$AC4718)),8),G4671)</f>
        <v>15</v>
      </c>
      <c r="H4670">
        <f t="shared" si="144"/>
        <v>15</v>
      </c>
      <c r="I4670" s="29">
        <f>IF(D4670="INVOICE",SUM('Tracker&amp;Invoice'!$H4718:INDEX('Tracker&amp;Invoice'!$A4718:$AC4718,1,H4670)),0)</f>
        <v>0</v>
      </c>
      <c r="J4670" s="29">
        <f>IF(D4670="OVERALL",SUM('Tracker&amp;Invoice'!$H4718:$AC4718),0)</f>
        <v>0</v>
      </c>
    </row>
    <row r="4671" spans="1:10">
      <c r="A4671" t="e">
        <f t="shared" si="145"/>
        <v>#REF!</v>
      </c>
      <c r="B4671">
        <f>IF(AND('Tracker&amp;Invoice'!A4719&lt;&gt;"",'Tracker&amp;Invoice'!A4719&lt;&gt;"ITEM",'Tracker&amp;Invoice'!A4717="ITEM"),1,0)</f>
        <v>0</v>
      </c>
      <c r="C4671" t="str">
        <f>IF(B4671=1,'Tracker&amp;Invoice'!A4719,C4670)</f>
        <v>NBQ-045</v>
      </c>
      <c r="D4671" t="str">
        <f>IF(LEFT(TRIM('Tracker&amp;Invoice'!B4719),9)="INVOICE #","INVOICE",IF(TRIM('Tracker&amp;Invoice'!B4719)="Overall Completion INVOICE","OVERALL",""))</f>
        <v>INVOICE</v>
      </c>
      <c r="E4671">
        <f>IF(D4671="INVOICE",VALUE(MID(TRIM('Tracker&amp;Invoice'!B4719),10,10)),"")</f>
        <v>27</v>
      </c>
      <c r="F4671">
        <f>IF(B4671=1,IFERROR(LOOKUP(2,1/('Tracker&amp;Invoice'!$H4719:$AC4719&lt;&gt;""),COLUMN('Tracker&amp;Invoice'!$H4719:$AC4719)),8),F4670)</f>
        <v>14</v>
      </c>
      <c r="G4671">
        <f>IF(D4671="OVERALL",IFERROR(LOOKUP(2,1/('Tracker&amp;Invoice'!$H4719:$AC4719&lt;&gt;""),COLUMN('Tracker&amp;Invoice'!$H4719:$AC4719)),8),G4672)</f>
        <v>15</v>
      </c>
      <c r="H4671">
        <f t="shared" si="144"/>
        <v>15</v>
      </c>
      <c r="I4671" s="29">
        <f>IF(D4671="INVOICE",SUM('Tracker&amp;Invoice'!$H4719:INDEX('Tracker&amp;Invoice'!$A4719:$AC4719,1,H4671)),0)</f>
        <v>137.75</v>
      </c>
      <c r="J4671" s="29">
        <f>IF(D4671="OVERALL",SUM('Tracker&amp;Invoice'!$H4719:$AC4719),0)</f>
        <v>0</v>
      </c>
    </row>
    <row r="4672" spans="1:10">
      <c r="A4672" t="e">
        <f t="shared" si="145"/>
        <v>#REF!</v>
      </c>
      <c r="B4672">
        <f>IF(AND('Tracker&amp;Invoice'!A4720&lt;&gt;"",'Tracker&amp;Invoice'!A4720&lt;&gt;"ITEM",'Tracker&amp;Invoice'!A4718="ITEM"),1,0)</f>
        <v>0</v>
      </c>
      <c r="C4672" t="str">
        <f>IF(B4672=1,'Tracker&amp;Invoice'!A4720,C4671)</f>
        <v>NBQ-045</v>
      </c>
      <c r="D4672" t="str">
        <f>IF(LEFT(TRIM('Tracker&amp;Invoice'!B4720),9)="INVOICE #","INVOICE",IF(TRIM('Tracker&amp;Invoice'!B4720)="Overall Completion INVOICE","OVERALL",""))</f>
        <v/>
      </c>
      <c r="E4672" t="str">
        <f>IF(D4672="INVOICE",VALUE(MID(TRIM('Tracker&amp;Invoice'!B4720),10,10)),"")</f>
        <v/>
      </c>
      <c r="F4672">
        <f>IF(B4672=1,IFERROR(LOOKUP(2,1/('Tracker&amp;Invoice'!$H4720:$AC4720&lt;&gt;""),COLUMN('Tracker&amp;Invoice'!$H4720:$AC4720)),8),F4671)</f>
        <v>14</v>
      </c>
      <c r="G4672">
        <f>IF(D4672="OVERALL",IFERROR(LOOKUP(2,1/('Tracker&amp;Invoice'!$H4720:$AC4720&lt;&gt;""),COLUMN('Tracker&amp;Invoice'!$H4720:$AC4720)),8),G4673)</f>
        <v>15</v>
      </c>
      <c r="H4672">
        <f t="shared" si="144"/>
        <v>15</v>
      </c>
      <c r="I4672" s="29">
        <f>IF(D4672="INVOICE",SUM('Tracker&amp;Invoice'!$H4720:INDEX('Tracker&amp;Invoice'!$A4720:$AC4720,1,H4672)),0)</f>
        <v>0</v>
      </c>
      <c r="J4672" s="29">
        <f>IF(D4672="OVERALL",SUM('Tracker&amp;Invoice'!$H4720:$AC4720),0)</f>
        <v>0</v>
      </c>
    </row>
    <row r="4673" spans="1:10">
      <c r="A4673" t="e">
        <f t="shared" si="145"/>
        <v>#REF!</v>
      </c>
      <c r="B4673">
        <f>IF(AND('Tracker&amp;Invoice'!A4721&lt;&gt;"",'Tracker&amp;Invoice'!A4721&lt;&gt;"ITEM",'Tracker&amp;Invoice'!A4719="ITEM"),1,0)</f>
        <v>0</v>
      </c>
      <c r="C4673" t="str">
        <f>IF(B4673=1,'Tracker&amp;Invoice'!A4721,C4672)</f>
        <v>NBQ-045</v>
      </c>
      <c r="D4673" t="str">
        <f>IF(LEFT(TRIM('Tracker&amp;Invoice'!B4721),9)="INVOICE #","INVOICE",IF(TRIM('Tracker&amp;Invoice'!B4721)="Overall Completion INVOICE","OVERALL",""))</f>
        <v>INVOICE</v>
      </c>
      <c r="E4673">
        <f>IF(D4673="INVOICE",VALUE(MID(TRIM('Tracker&amp;Invoice'!B4721),10,10)),"")</f>
        <v>31</v>
      </c>
      <c r="F4673">
        <f>IF(B4673=1,IFERROR(LOOKUP(2,1/('Tracker&amp;Invoice'!$H4721:$AC4721&lt;&gt;""),COLUMN('Tracker&amp;Invoice'!$H4721:$AC4721)),8),F4672)</f>
        <v>14</v>
      </c>
      <c r="G4673">
        <f>IF(D4673="OVERALL",IFERROR(LOOKUP(2,1/('Tracker&amp;Invoice'!$H4721:$AC4721&lt;&gt;""),COLUMN('Tracker&amp;Invoice'!$H4721:$AC4721)),8),G4674)</f>
        <v>15</v>
      </c>
      <c r="H4673">
        <f t="shared" si="144"/>
        <v>15</v>
      </c>
      <c r="I4673" s="29">
        <f>IF(D4673="INVOICE",SUM('Tracker&amp;Invoice'!$H4721:INDEX('Tracker&amp;Invoice'!$A4721:$AC4721,1,H4673)),0)</f>
        <v>9.5</v>
      </c>
      <c r="J4673" s="29">
        <f>IF(D4673="OVERALL",SUM('Tracker&amp;Invoice'!$H4721:$AC4721),0)</f>
        <v>0</v>
      </c>
    </row>
    <row r="4674" spans="1:10">
      <c r="A4674" t="e">
        <f t="shared" si="145"/>
        <v>#REF!</v>
      </c>
      <c r="B4674">
        <f>IF(AND('Tracker&amp;Invoice'!A4722&lt;&gt;"",'Tracker&amp;Invoice'!A4722&lt;&gt;"ITEM",'Tracker&amp;Invoice'!A4720="ITEM"),1,0)</f>
        <v>0</v>
      </c>
      <c r="C4674" t="str">
        <f>IF(B4674=1,'Tracker&amp;Invoice'!A4722,C4673)</f>
        <v>NBQ-045</v>
      </c>
      <c r="D4674" t="str">
        <f>IF(LEFT(TRIM('Tracker&amp;Invoice'!B4722),9)="INVOICE #","INVOICE",IF(TRIM('Tracker&amp;Invoice'!B4722)="Overall Completion INVOICE","OVERALL",""))</f>
        <v/>
      </c>
      <c r="E4674" t="str">
        <f>IF(D4674="INVOICE",VALUE(MID(TRIM('Tracker&amp;Invoice'!B4722),10,10)),"")</f>
        <v/>
      </c>
      <c r="F4674">
        <f>IF(B4674=1,IFERROR(LOOKUP(2,1/('Tracker&amp;Invoice'!$H4722:$AC4722&lt;&gt;""),COLUMN('Tracker&amp;Invoice'!$H4722:$AC4722)),8),F4673)</f>
        <v>14</v>
      </c>
      <c r="G4674">
        <f>IF(D4674="OVERALL",IFERROR(LOOKUP(2,1/('Tracker&amp;Invoice'!$H4722:$AC4722&lt;&gt;""),COLUMN('Tracker&amp;Invoice'!$H4722:$AC4722)),8),G4675)</f>
        <v>15</v>
      </c>
      <c r="H4674">
        <f t="shared" si="144"/>
        <v>15</v>
      </c>
      <c r="I4674" s="29">
        <f>IF(D4674="INVOICE",SUM('Tracker&amp;Invoice'!$H4722:INDEX('Tracker&amp;Invoice'!$A4722:$AC4722,1,H4674)),0)</f>
        <v>0</v>
      </c>
      <c r="J4674" s="29">
        <f>IF(D4674="OVERALL",SUM('Tracker&amp;Invoice'!$H4722:$AC4722),0)</f>
        <v>0</v>
      </c>
    </row>
    <row r="4675" spans="1:10">
      <c r="A4675" t="e">
        <f t="shared" si="145"/>
        <v>#REF!</v>
      </c>
      <c r="B4675">
        <f>IF(AND('Tracker&amp;Invoice'!A4723&lt;&gt;"",'Tracker&amp;Invoice'!A4723&lt;&gt;"ITEM",'Tracker&amp;Invoice'!A4721="ITEM"),1,0)</f>
        <v>0</v>
      </c>
      <c r="C4675" t="str">
        <f>IF(B4675=1,'Tracker&amp;Invoice'!A4723,C4674)</f>
        <v>NBQ-045</v>
      </c>
      <c r="D4675" t="str">
        <f>IF(LEFT(TRIM('Tracker&amp;Invoice'!B4723),9)="INVOICE #","INVOICE",IF(TRIM('Tracker&amp;Invoice'!B4723)="Overall Completion INVOICE","OVERALL",""))</f>
        <v>INVOICE</v>
      </c>
      <c r="E4675">
        <f>IF(D4675="INVOICE",VALUE(MID(TRIM('Tracker&amp;Invoice'!B4723),10,10)),"")</f>
        <v>32</v>
      </c>
      <c r="F4675">
        <f>IF(B4675=1,IFERROR(LOOKUP(2,1/('Tracker&amp;Invoice'!$H4723:$AC4723&lt;&gt;""),COLUMN('Tracker&amp;Invoice'!$H4723:$AC4723)),8),F4674)</f>
        <v>14</v>
      </c>
      <c r="G4675">
        <f>IF(D4675="OVERALL",IFERROR(LOOKUP(2,1/('Tracker&amp;Invoice'!$H4723:$AC4723&lt;&gt;""),COLUMN('Tracker&amp;Invoice'!$H4723:$AC4723)),8),G4676)</f>
        <v>15</v>
      </c>
      <c r="H4675">
        <f t="shared" ref="H4675:H4738" si="146">MAX(F4675,G4675)</f>
        <v>15</v>
      </c>
      <c r="I4675" s="29">
        <f>IF(D4675="INVOICE",SUM('Tracker&amp;Invoice'!$H4723:INDEX('Tracker&amp;Invoice'!$A4723:$AC4723,1,H4675)),0)</f>
        <v>4.75</v>
      </c>
      <c r="J4675" s="29">
        <f>IF(D4675="OVERALL",SUM('Tracker&amp;Invoice'!$H4723:$AC4723),0)</f>
        <v>0</v>
      </c>
    </row>
    <row r="4676" spans="1:10">
      <c r="A4676" t="e">
        <f t="shared" ref="A4676:A4739" si="147">A4675+B4676</f>
        <v>#REF!</v>
      </c>
      <c r="B4676">
        <f>IF(AND('Tracker&amp;Invoice'!A4724&lt;&gt;"",'Tracker&amp;Invoice'!A4724&lt;&gt;"ITEM",'Tracker&amp;Invoice'!A4722="ITEM"),1,0)</f>
        <v>0</v>
      </c>
      <c r="C4676" t="str">
        <f>IF(B4676=1,'Tracker&amp;Invoice'!A4724,C4675)</f>
        <v>NBQ-045</v>
      </c>
      <c r="D4676" t="str">
        <f>IF(LEFT(TRIM('Tracker&amp;Invoice'!B4724),9)="INVOICE #","INVOICE",IF(TRIM('Tracker&amp;Invoice'!B4724)="Overall Completion INVOICE","OVERALL",""))</f>
        <v/>
      </c>
      <c r="E4676" t="str">
        <f>IF(D4676="INVOICE",VALUE(MID(TRIM('Tracker&amp;Invoice'!B4724),10,10)),"")</f>
        <v/>
      </c>
      <c r="F4676">
        <f>IF(B4676=1,IFERROR(LOOKUP(2,1/('Tracker&amp;Invoice'!$H4724:$AC4724&lt;&gt;""),COLUMN('Tracker&amp;Invoice'!$H4724:$AC4724)),8),F4675)</f>
        <v>14</v>
      </c>
      <c r="G4676">
        <f>IF(D4676="OVERALL",IFERROR(LOOKUP(2,1/('Tracker&amp;Invoice'!$H4724:$AC4724&lt;&gt;""),COLUMN('Tracker&amp;Invoice'!$H4724:$AC4724)),8),G4677)</f>
        <v>15</v>
      </c>
      <c r="H4676">
        <f t="shared" si="146"/>
        <v>15</v>
      </c>
      <c r="I4676" s="29">
        <f>IF(D4676="INVOICE",SUM('Tracker&amp;Invoice'!$H4724:INDEX('Tracker&amp;Invoice'!$A4724:$AC4724,1,H4676)),0)</f>
        <v>0</v>
      </c>
      <c r="J4676" s="29">
        <f>IF(D4676="OVERALL",SUM('Tracker&amp;Invoice'!$H4724:$AC4724),0)</f>
        <v>0</v>
      </c>
    </row>
    <row r="4677" spans="1:10">
      <c r="A4677" t="e">
        <f t="shared" si="147"/>
        <v>#REF!</v>
      </c>
      <c r="B4677">
        <f>IF(AND('Tracker&amp;Invoice'!A4725&lt;&gt;"",'Tracker&amp;Invoice'!A4725&lt;&gt;"ITEM",'Tracker&amp;Invoice'!A4723="ITEM"),1,0)</f>
        <v>0</v>
      </c>
      <c r="C4677" t="str">
        <f>IF(B4677=1,'Tracker&amp;Invoice'!A4725,C4676)</f>
        <v>NBQ-045</v>
      </c>
      <c r="D4677" t="str">
        <f>IF(LEFT(TRIM('Tracker&amp;Invoice'!B4725),9)="INVOICE #","INVOICE",IF(TRIM('Tracker&amp;Invoice'!B4725)="Overall Completion INVOICE","OVERALL",""))</f>
        <v/>
      </c>
      <c r="E4677" t="str">
        <f>IF(D4677="INVOICE",VALUE(MID(TRIM('Tracker&amp;Invoice'!B4725),10,10)),"")</f>
        <v/>
      </c>
      <c r="F4677">
        <f>IF(B4677=1,IFERROR(LOOKUP(2,1/('Tracker&amp;Invoice'!$H4725:$AC4725&lt;&gt;""),COLUMN('Tracker&amp;Invoice'!$H4725:$AC4725)),8),F4676)</f>
        <v>14</v>
      </c>
      <c r="G4677">
        <f>IF(D4677="OVERALL",IFERROR(LOOKUP(2,1/('Tracker&amp;Invoice'!$H4725:$AC4725&lt;&gt;""),COLUMN('Tracker&amp;Invoice'!$H4725:$AC4725)),8),G4678)</f>
        <v>15</v>
      </c>
      <c r="H4677">
        <f t="shared" si="146"/>
        <v>15</v>
      </c>
      <c r="I4677" s="29">
        <f>IF(D4677="INVOICE",SUM('Tracker&amp;Invoice'!$H4725:INDEX('Tracker&amp;Invoice'!$A4725:$AC4725,1,H4677)),0)</f>
        <v>0</v>
      </c>
      <c r="J4677" s="29">
        <f>IF(D4677="OVERALL",SUM('Tracker&amp;Invoice'!$H4725:$AC4725),0)</f>
        <v>0</v>
      </c>
    </row>
    <row r="4678" spans="1:10">
      <c r="A4678" t="e">
        <f t="shared" si="147"/>
        <v>#REF!</v>
      </c>
      <c r="B4678">
        <f>IF(AND('Tracker&amp;Invoice'!A4726&lt;&gt;"",'Tracker&amp;Invoice'!A4726&lt;&gt;"ITEM",'Tracker&amp;Invoice'!A4724="ITEM"),1,0)</f>
        <v>0</v>
      </c>
      <c r="C4678" t="str">
        <f>IF(B4678=1,'Tracker&amp;Invoice'!A4726,C4677)</f>
        <v>NBQ-045</v>
      </c>
      <c r="D4678" t="str">
        <f>IF(LEFT(TRIM('Tracker&amp;Invoice'!B4726),9)="INVOICE #","INVOICE",IF(TRIM('Tracker&amp;Invoice'!B4726)="Overall Completion INVOICE","OVERALL",""))</f>
        <v/>
      </c>
      <c r="E4678" t="str">
        <f>IF(D4678="INVOICE",VALUE(MID(TRIM('Tracker&amp;Invoice'!B4726),10,10)),"")</f>
        <v/>
      </c>
      <c r="F4678">
        <f>IF(B4678=1,IFERROR(LOOKUP(2,1/('Tracker&amp;Invoice'!$H4726:$AC4726&lt;&gt;""),COLUMN('Tracker&amp;Invoice'!$H4726:$AC4726)),8),F4677)</f>
        <v>14</v>
      </c>
      <c r="G4678">
        <f>IF(D4678="OVERALL",IFERROR(LOOKUP(2,1/('Tracker&amp;Invoice'!$H4726:$AC4726&lt;&gt;""),COLUMN('Tracker&amp;Invoice'!$H4726:$AC4726)),8),G4679)</f>
        <v>15</v>
      </c>
      <c r="H4678">
        <f t="shared" si="146"/>
        <v>15</v>
      </c>
      <c r="I4678" s="29">
        <f>IF(D4678="INVOICE",SUM('Tracker&amp;Invoice'!$H4726:INDEX('Tracker&amp;Invoice'!$A4726:$AC4726,1,H4678)),0)</f>
        <v>0</v>
      </c>
      <c r="J4678" s="29">
        <f>IF(D4678="OVERALL",SUM('Tracker&amp;Invoice'!$H4726:$AC4726),0)</f>
        <v>0</v>
      </c>
    </row>
    <row r="4679" spans="1:10">
      <c r="A4679" t="e">
        <f t="shared" si="147"/>
        <v>#REF!</v>
      </c>
      <c r="B4679">
        <f>IF(AND('Tracker&amp;Invoice'!A4727&lt;&gt;"",'Tracker&amp;Invoice'!A4727&lt;&gt;"ITEM",'Tracker&amp;Invoice'!A4725="ITEM"),1,0)</f>
        <v>0</v>
      </c>
      <c r="C4679" t="str">
        <f>IF(B4679=1,'Tracker&amp;Invoice'!A4727,C4678)</f>
        <v>NBQ-045</v>
      </c>
      <c r="D4679" t="str">
        <f>IF(LEFT(TRIM('Tracker&amp;Invoice'!B4727),9)="INVOICE #","INVOICE",IF(TRIM('Tracker&amp;Invoice'!B4727)="Overall Completion INVOICE","OVERALL",""))</f>
        <v/>
      </c>
      <c r="E4679" t="str">
        <f>IF(D4679="INVOICE",VALUE(MID(TRIM('Tracker&amp;Invoice'!B4727),10,10)),"")</f>
        <v/>
      </c>
      <c r="F4679">
        <f>IF(B4679=1,IFERROR(LOOKUP(2,1/('Tracker&amp;Invoice'!$H4727:$AC4727&lt;&gt;""),COLUMN('Tracker&amp;Invoice'!$H4727:$AC4727)),8),F4678)</f>
        <v>14</v>
      </c>
      <c r="G4679">
        <f>IF(D4679="OVERALL",IFERROR(LOOKUP(2,1/('Tracker&amp;Invoice'!$H4727:$AC4727&lt;&gt;""),COLUMN('Tracker&amp;Invoice'!$H4727:$AC4727)),8),G4680)</f>
        <v>15</v>
      </c>
      <c r="H4679">
        <f t="shared" si="146"/>
        <v>15</v>
      </c>
      <c r="I4679" s="29">
        <f>IF(D4679="INVOICE",SUM('Tracker&amp;Invoice'!$H4727:INDEX('Tracker&amp;Invoice'!$A4727:$AC4727,1,H4679)),0)</f>
        <v>0</v>
      </c>
      <c r="J4679" s="29">
        <f>IF(D4679="OVERALL",SUM('Tracker&amp;Invoice'!$H4727:$AC4727),0)</f>
        <v>0</v>
      </c>
    </row>
    <row r="4680" spans="1:10">
      <c r="A4680" t="e">
        <f t="shared" si="147"/>
        <v>#REF!</v>
      </c>
      <c r="B4680">
        <f>IF(AND('Tracker&amp;Invoice'!A4728&lt;&gt;"",'Tracker&amp;Invoice'!A4728&lt;&gt;"ITEM",'Tracker&amp;Invoice'!A4726="ITEM"),1,0)</f>
        <v>0</v>
      </c>
      <c r="C4680" t="str">
        <f>IF(B4680=1,'Tracker&amp;Invoice'!A4728,C4679)</f>
        <v>NBQ-045</v>
      </c>
      <c r="D4680" t="str">
        <f>IF(LEFT(TRIM('Tracker&amp;Invoice'!B4728),9)="INVOICE #","INVOICE",IF(TRIM('Tracker&amp;Invoice'!B4728)="Overall Completion INVOICE","OVERALL",""))</f>
        <v/>
      </c>
      <c r="E4680" t="str">
        <f>IF(D4680="INVOICE",VALUE(MID(TRIM('Tracker&amp;Invoice'!B4728),10,10)),"")</f>
        <v/>
      </c>
      <c r="F4680">
        <f>IF(B4680=1,IFERROR(LOOKUP(2,1/('Tracker&amp;Invoice'!$H4728:$AC4728&lt;&gt;""),COLUMN('Tracker&amp;Invoice'!$H4728:$AC4728)),8),F4679)</f>
        <v>14</v>
      </c>
      <c r="G4680">
        <f>IF(D4680="OVERALL",IFERROR(LOOKUP(2,1/('Tracker&amp;Invoice'!$H4728:$AC4728&lt;&gt;""),COLUMN('Tracker&amp;Invoice'!$H4728:$AC4728)),8),G4681)</f>
        <v>15</v>
      </c>
      <c r="H4680">
        <f t="shared" si="146"/>
        <v>15</v>
      </c>
      <c r="I4680" s="29">
        <f>IF(D4680="INVOICE",SUM('Tracker&amp;Invoice'!$H4728:INDEX('Tracker&amp;Invoice'!$A4728:$AC4728,1,H4680)),0)</f>
        <v>0</v>
      </c>
      <c r="J4680" s="29">
        <f>IF(D4680="OVERALL",SUM('Tracker&amp;Invoice'!$H4728:$AC4728),0)</f>
        <v>0</v>
      </c>
    </row>
    <row r="4681" spans="1:10">
      <c r="A4681" t="e">
        <f t="shared" si="147"/>
        <v>#REF!</v>
      </c>
      <c r="B4681">
        <f>IF(AND('Tracker&amp;Invoice'!A4729&lt;&gt;"",'Tracker&amp;Invoice'!A4729&lt;&gt;"ITEM",'Tracker&amp;Invoice'!A4727="ITEM"),1,0)</f>
        <v>0</v>
      </c>
      <c r="C4681" t="str">
        <f>IF(B4681=1,'Tracker&amp;Invoice'!A4729,C4680)</f>
        <v>NBQ-045</v>
      </c>
      <c r="D4681" t="str">
        <f>IF(LEFT(TRIM('Tracker&amp;Invoice'!B4729),9)="INVOICE #","INVOICE",IF(TRIM('Tracker&amp;Invoice'!B4729)="Overall Completion INVOICE","OVERALL",""))</f>
        <v>OVERALL</v>
      </c>
      <c r="E4681" t="str">
        <f>IF(D4681="INVOICE",VALUE(MID(TRIM('Tracker&amp;Invoice'!B4729),10,10)),"")</f>
        <v/>
      </c>
      <c r="F4681">
        <f>IF(B4681=1,IFERROR(LOOKUP(2,1/('Tracker&amp;Invoice'!$H4729:$AC4729&lt;&gt;""),COLUMN('Tracker&amp;Invoice'!$H4729:$AC4729)),8),F4680)</f>
        <v>14</v>
      </c>
      <c r="G4681">
        <f>IF(D4681="OVERALL",IFERROR(LOOKUP(2,1/('Tracker&amp;Invoice'!$H4729:$AC4729&lt;&gt;""),COLUMN('Tracker&amp;Invoice'!$H4729:$AC4729)),8),G4682)</f>
        <v>15</v>
      </c>
      <c r="H4681">
        <f t="shared" si="146"/>
        <v>15</v>
      </c>
      <c r="I4681" s="29">
        <f>IF(D4681="INVOICE",SUM('Tracker&amp;Invoice'!$H4729:INDEX('Tracker&amp;Invoice'!$A4729:$AC4729,1,H4681)),0)</f>
        <v>0</v>
      </c>
      <c r="J4681" s="29">
        <f>IF(D4681="OVERALL",SUM('Tracker&amp;Invoice'!$H4729:$AC4729),0)</f>
        <v>152</v>
      </c>
    </row>
    <row r="4682" spans="1:10">
      <c r="A4682" t="e">
        <f t="shared" si="147"/>
        <v>#REF!</v>
      </c>
      <c r="B4682">
        <f>IF(AND('Tracker&amp;Invoice'!A4730&lt;&gt;"",'Tracker&amp;Invoice'!A4730&lt;&gt;"ITEM",'Tracker&amp;Invoice'!A4728="ITEM"),1,0)</f>
        <v>0</v>
      </c>
      <c r="C4682" t="str">
        <f>IF(B4682=1,'Tracker&amp;Invoice'!A4730,C4681)</f>
        <v>NBQ-045</v>
      </c>
      <c r="D4682" t="str">
        <f>IF(LEFT(TRIM('Tracker&amp;Invoice'!B4730),9)="INVOICE #","INVOICE",IF(TRIM('Tracker&amp;Invoice'!B4730)="Overall Completion INVOICE","OVERALL",""))</f>
        <v/>
      </c>
      <c r="E4682" t="str">
        <f>IF(D4682="INVOICE",VALUE(MID(TRIM('Tracker&amp;Invoice'!B4730),10,10)),"")</f>
        <v/>
      </c>
      <c r="F4682">
        <f>IF(B4682=1,IFERROR(LOOKUP(2,1/('Tracker&amp;Invoice'!$H4730:$AC4730&lt;&gt;""),COLUMN('Tracker&amp;Invoice'!$H4730:$AC4730)),8),F4681)</f>
        <v>14</v>
      </c>
      <c r="G4682">
        <f>IF(D4682="OVERALL",IFERROR(LOOKUP(2,1/('Tracker&amp;Invoice'!$H4730:$AC4730&lt;&gt;""),COLUMN('Tracker&amp;Invoice'!$H4730:$AC4730)),8),G4683)</f>
        <v>15</v>
      </c>
      <c r="H4682">
        <f t="shared" si="146"/>
        <v>15</v>
      </c>
      <c r="I4682" s="29">
        <f>IF(D4682="INVOICE",SUM('Tracker&amp;Invoice'!$H4730:INDEX('Tracker&amp;Invoice'!$A4730:$AC4730,1,H4682)),0)</f>
        <v>0</v>
      </c>
      <c r="J4682" s="29">
        <f>IF(D4682="OVERALL",SUM('Tracker&amp;Invoice'!$H4730:$AC4730),0)</f>
        <v>0</v>
      </c>
    </row>
    <row r="4683" spans="1:10">
      <c r="A4683" t="e">
        <f t="shared" si="147"/>
        <v>#REF!</v>
      </c>
      <c r="B4683">
        <f>IF(AND('Tracker&amp;Invoice'!A4731&lt;&gt;"",'Tracker&amp;Invoice'!A4731&lt;&gt;"ITEM",'Tracker&amp;Invoice'!A4729="ITEM"),1,0)</f>
        <v>0</v>
      </c>
      <c r="C4683" t="str">
        <f>IF(B4683=1,'Tracker&amp;Invoice'!A4731,C4682)</f>
        <v>NBQ-045</v>
      </c>
      <c r="D4683" t="str">
        <f>IF(LEFT(TRIM('Tracker&amp;Invoice'!B4731),9)="INVOICE #","INVOICE",IF(TRIM('Tracker&amp;Invoice'!B4731)="Overall Completion INVOICE","OVERALL",""))</f>
        <v/>
      </c>
      <c r="E4683" t="str">
        <f>IF(D4683="INVOICE",VALUE(MID(TRIM('Tracker&amp;Invoice'!B4731),10,10)),"")</f>
        <v/>
      </c>
      <c r="F4683">
        <f>IF(B4683=1,IFERROR(LOOKUP(2,1/('Tracker&amp;Invoice'!$H4731:$AC4731&lt;&gt;""),COLUMN('Tracker&amp;Invoice'!$H4731:$AC4731)),8),F4682)</f>
        <v>14</v>
      </c>
      <c r="G4683">
        <f>IF(D4683="OVERALL",IFERROR(LOOKUP(2,1/('Tracker&amp;Invoice'!$H4731:$AC4731&lt;&gt;""),COLUMN('Tracker&amp;Invoice'!$H4731:$AC4731)),8),G4684)</f>
        <v>15</v>
      </c>
      <c r="H4683">
        <f t="shared" si="146"/>
        <v>15</v>
      </c>
      <c r="I4683" s="29">
        <f>IF(D4683="INVOICE",SUM('Tracker&amp;Invoice'!$H4731:INDEX('Tracker&amp;Invoice'!$A4731:$AC4731,1,H4683)),0)</f>
        <v>0</v>
      </c>
      <c r="J4683" s="29">
        <f>IF(D4683="OVERALL",SUM('Tracker&amp;Invoice'!$H4731:$AC4731),0)</f>
        <v>0</v>
      </c>
    </row>
    <row r="4684" spans="1:10">
      <c r="A4684" t="e">
        <f t="shared" si="147"/>
        <v>#REF!</v>
      </c>
      <c r="B4684">
        <f>IF(AND('Tracker&amp;Invoice'!A4732&lt;&gt;"",'Tracker&amp;Invoice'!A4732&lt;&gt;"ITEM",'Tracker&amp;Invoice'!A4730="ITEM"),1,0)</f>
        <v>0</v>
      </c>
      <c r="C4684" t="str">
        <f>IF(B4684=1,'Tracker&amp;Invoice'!A4732,C4683)</f>
        <v>NBQ-045</v>
      </c>
      <c r="D4684" t="str">
        <f>IF(LEFT(TRIM('Tracker&amp;Invoice'!B4732),9)="INVOICE #","INVOICE",IF(TRIM('Tracker&amp;Invoice'!B4732)="Overall Completion INVOICE","OVERALL",""))</f>
        <v/>
      </c>
      <c r="E4684" t="str">
        <f>IF(D4684="INVOICE",VALUE(MID(TRIM('Tracker&amp;Invoice'!B4732),10,10)),"")</f>
        <v/>
      </c>
      <c r="F4684">
        <f>IF(B4684=1,IFERROR(LOOKUP(2,1/('Tracker&amp;Invoice'!$H4732:$AC4732&lt;&gt;""),COLUMN('Tracker&amp;Invoice'!$H4732:$AC4732)),8),F4683)</f>
        <v>14</v>
      </c>
      <c r="G4684">
        <f>IF(D4684="OVERALL",IFERROR(LOOKUP(2,1/('Tracker&amp;Invoice'!$H4732:$AC4732&lt;&gt;""),COLUMN('Tracker&amp;Invoice'!$H4732:$AC4732)),8),G4685)</f>
        <v>15</v>
      </c>
      <c r="H4684">
        <f t="shared" si="146"/>
        <v>15</v>
      </c>
      <c r="I4684" s="29">
        <f>IF(D4684="INVOICE",SUM('Tracker&amp;Invoice'!$H4732:INDEX('Tracker&amp;Invoice'!$A4732:$AC4732,1,H4684)),0)</f>
        <v>0</v>
      </c>
      <c r="J4684" s="29">
        <f>IF(D4684="OVERALL",SUM('Tracker&amp;Invoice'!$H4732:$AC4732),0)</f>
        <v>0</v>
      </c>
    </row>
    <row r="4685" spans="1:10">
      <c r="A4685" t="e">
        <f t="shared" si="147"/>
        <v>#REF!</v>
      </c>
      <c r="B4685">
        <f>IF(AND('Tracker&amp;Invoice'!A4733&lt;&gt;"",'Tracker&amp;Invoice'!A4733&lt;&gt;"ITEM",'Tracker&amp;Invoice'!A4731="ITEM"),1,0)</f>
        <v>0</v>
      </c>
      <c r="C4685" t="str">
        <f>IF(B4685=1,'Tracker&amp;Invoice'!A4733,C4684)</f>
        <v>NBQ-045</v>
      </c>
      <c r="D4685" t="str">
        <f>IF(LEFT(TRIM('Tracker&amp;Invoice'!B4733),9)="INVOICE #","INVOICE",IF(TRIM('Tracker&amp;Invoice'!B4733)="Overall Completion INVOICE","OVERALL",""))</f>
        <v/>
      </c>
      <c r="E4685" t="str">
        <f>IF(D4685="INVOICE",VALUE(MID(TRIM('Tracker&amp;Invoice'!B4733),10,10)),"")</f>
        <v/>
      </c>
      <c r="F4685">
        <f>IF(B4685=1,IFERROR(LOOKUP(2,1/('Tracker&amp;Invoice'!$H4733:$AC4733&lt;&gt;""),COLUMN('Tracker&amp;Invoice'!$H4733:$AC4733)),8),F4684)</f>
        <v>14</v>
      </c>
      <c r="G4685">
        <f>IF(D4685="OVERALL",IFERROR(LOOKUP(2,1/('Tracker&amp;Invoice'!$H4733:$AC4733&lt;&gt;""),COLUMN('Tracker&amp;Invoice'!$H4733:$AC4733)),8),G4686)</f>
        <v>15</v>
      </c>
      <c r="H4685">
        <f t="shared" si="146"/>
        <v>15</v>
      </c>
      <c r="I4685" s="29">
        <f>IF(D4685="INVOICE",SUM('Tracker&amp;Invoice'!$H4733:INDEX('Tracker&amp;Invoice'!$A4733:$AC4733,1,H4685)),0)</f>
        <v>0</v>
      </c>
      <c r="J4685" s="29">
        <f>IF(D4685="OVERALL",SUM('Tracker&amp;Invoice'!$H4733:$AC4733),0)</f>
        <v>0</v>
      </c>
    </row>
    <row r="4686" spans="1:10">
      <c r="A4686" t="e">
        <f t="shared" si="147"/>
        <v>#REF!</v>
      </c>
      <c r="B4686">
        <f>IF(AND('Tracker&amp;Invoice'!A4734&lt;&gt;"",'Tracker&amp;Invoice'!A4734&lt;&gt;"ITEM",'Tracker&amp;Invoice'!A4732="ITEM"),1,0)</f>
        <v>0</v>
      </c>
      <c r="C4686" t="str">
        <f>IF(B4686=1,'Tracker&amp;Invoice'!A4734,C4685)</f>
        <v>NBQ-045</v>
      </c>
      <c r="D4686" t="str">
        <f>IF(LEFT(TRIM('Tracker&amp;Invoice'!B4734),9)="INVOICE #","INVOICE",IF(TRIM('Tracker&amp;Invoice'!B4734)="Overall Completion INVOICE","OVERALL",""))</f>
        <v/>
      </c>
      <c r="E4686" t="str">
        <f>IF(D4686="INVOICE",VALUE(MID(TRIM('Tracker&amp;Invoice'!B4734),10,10)),"")</f>
        <v/>
      </c>
      <c r="F4686">
        <f>IF(B4686=1,IFERROR(LOOKUP(2,1/('Tracker&amp;Invoice'!$H4734:$AC4734&lt;&gt;""),COLUMN('Tracker&amp;Invoice'!$H4734:$AC4734)),8),F4685)</f>
        <v>14</v>
      </c>
      <c r="G4686">
        <f>IF(D4686="OVERALL",IFERROR(LOOKUP(2,1/('Tracker&amp;Invoice'!$H4734:$AC4734&lt;&gt;""),COLUMN('Tracker&amp;Invoice'!$H4734:$AC4734)),8),G4687)</f>
        <v>15</v>
      </c>
      <c r="H4686">
        <f t="shared" si="146"/>
        <v>15</v>
      </c>
      <c r="I4686" s="29">
        <f>IF(D4686="INVOICE",SUM('Tracker&amp;Invoice'!$H4734:INDEX('Tracker&amp;Invoice'!$A4734:$AC4734,1,H4686)),0)</f>
        <v>0</v>
      </c>
      <c r="J4686" s="29">
        <f>IF(D4686="OVERALL",SUM('Tracker&amp;Invoice'!$H4734:$AC4734),0)</f>
        <v>0</v>
      </c>
    </row>
    <row r="4687" spans="1:10">
      <c r="A4687" t="e">
        <f t="shared" si="147"/>
        <v>#REF!</v>
      </c>
      <c r="B4687">
        <f>IF(AND('Tracker&amp;Invoice'!A4735&lt;&gt;"",'Tracker&amp;Invoice'!A4735&lt;&gt;"ITEM",'Tracker&amp;Invoice'!A4733="ITEM"),1,0)</f>
        <v>0</v>
      </c>
      <c r="C4687" t="str">
        <f>IF(B4687=1,'Tracker&amp;Invoice'!A4735,C4686)</f>
        <v>NBQ-045</v>
      </c>
      <c r="D4687" t="str">
        <f>IF(LEFT(TRIM('Tracker&amp;Invoice'!B4735),9)="INVOICE #","INVOICE",IF(TRIM('Tracker&amp;Invoice'!B4735)="Overall Completion INVOICE","OVERALL",""))</f>
        <v/>
      </c>
      <c r="E4687" t="str">
        <f>IF(D4687="INVOICE",VALUE(MID(TRIM('Tracker&amp;Invoice'!B4735),10,10)),"")</f>
        <v/>
      </c>
      <c r="F4687">
        <f>IF(B4687=1,IFERROR(LOOKUP(2,1/('Tracker&amp;Invoice'!$H4735:$AC4735&lt;&gt;""),COLUMN('Tracker&amp;Invoice'!$H4735:$AC4735)),8),F4686)</f>
        <v>14</v>
      </c>
      <c r="G4687">
        <f>IF(D4687="OVERALL",IFERROR(LOOKUP(2,1/('Tracker&amp;Invoice'!$H4735:$AC4735&lt;&gt;""),COLUMN('Tracker&amp;Invoice'!$H4735:$AC4735)),8),G4688)</f>
        <v>15</v>
      </c>
      <c r="H4687">
        <f t="shared" si="146"/>
        <v>15</v>
      </c>
      <c r="I4687" s="29">
        <f>IF(D4687="INVOICE",SUM('Tracker&amp;Invoice'!$H4735:INDEX('Tracker&amp;Invoice'!$A4735:$AC4735,1,H4687)),0)</f>
        <v>0</v>
      </c>
      <c r="J4687" s="29">
        <f>IF(D4687="OVERALL",SUM('Tracker&amp;Invoice'!$H4735:$AC4735),0)</f>
        <v>0</v>
      </c>
    </row>
    <row r="4688" spans="1:10">
      <c r="A4688" t="e">
        <f t="shared" si="147"/>
        <v>#REF!</v>
      </c>
      <c r="B4688">
        <f>IF(AND('Tracker&amp;Invoice'!A4736&lt;&gt;"",'Tracker&amp;Invoice'!A4736&lt;&gt;"ITEM",'Tracker&amp;Invoice'!A4734="ITEM"),1,0)</f>
        <v>0</v>
      </c>
      <c r="C4688" t="str">
        <f>IF(B4688=1,'Tracker&amp;Invoice'!A4736,C4687)</f>
        <v>NBQ-045</v>
      </c>
      <c r="D4688" t="str">
        <f>IF(LEFT(TRIM('Tracker&amp;Invoice'!B4736),9)="INVOICE #","INVOICE",IF(TRIM('Tracker&amp;Invoice'!B4736)="Overall Completion INVOICE","OVERALL",""))</f>
        <v/>
      </c>
      <c r="E4688" t="str">
        <f>IF(D4688="INVOICE",VALUE(MID(TRIM('Tracker&amp;Invoice'!B4736),10,10)),"")</f>
        <v/>
      </c>
      <c r="F4688">
        <f>IF(B4688=1,IFERROR(LOOKUP(2,1/('Tracker&amp;Invoice'!$H4736:$AC4736&lt;&gt;""),COLUMN('Tracker&amp;Invoice'!$H4736:$AC4736)),8),F4687)</f>
        <v>14</v>
      </c>
      <c r="G4688">
        <f>IF(D4688="OVERALL",IFERROR(LOOKUP(2,1/('Tracker&amp;Invoice'!$H4736:$AC4736&lt;&gt;""),COLUMN('Tracker&amp;Invoice'!$H4736:$AC4736)),8),G4689)</f>
        <v>15</v>
      </c>
      <c r="H4688">
        <f t="shared" si="146"/>
        <v>15</v>
      </c>
      <c r="I4688" s="29">
        <f>IF(D4688="INVOICE",SUM('Tracker&amp;Invoice'!$H4736:INDEX('Tracker&amp;Invoice'!$A4736:$AC4736,1,H4688)),0)</f>
        <v>0</v>
      </c>
      <c r="J4688" s="29">
        <f>IF(D4688="OVERALL",SUM('Tracker&amp;Invoice'!$H4736:$AC4736),0)</f>
        <v>0</v>
      </c>
    </row>
    <row r="4689" spans="1:10">
      <c r="A4689" t="e">
        <f t="shared" si="147"/>
        <v>#REF!</v>
      </c>
      <c r="B4689">
        <f>IF(AND('Tracker&amp;Invoice'!A4737&lt;&gt;"",'Tracker&amp;Invoice'!A4737&lt;&gt;"ITEM",'Tracker&amp;Invoice'!A4735="ITEM"),1,0)</f>
        <v>0</v>
      </c>
      <c r="C4689" t="str">
        <f>IF(B4689=1,'Tracker&amp;Invoice'!A4737,C4688)</f>
        <v>NBQ-045</v>
      </c>
      <c r="D4689" t="str">
        <f>IF(LEFT(TRIM('Tracker&amp;Invoice'!B4737),9)="INVOICE #","INVOICE",IF(TRIM('Tracker&amp;Invoice'!B4737)="Overall Completion INVOICE","OVERALL",""))</f>
        <v/>
      </c>
      <c r="E4689" t="str">
        <f>IF(D4689="INVOICE",VALUE(MID(TRIM('Tracker&amp;Invoice'!B4737),10,10)),"")</f>
        <v/>
      </c>
      <c r="F4689">
        <f>IF(B4689=1,IFERROR(LOOKUP(2,1/('Tracker&amp;Invoice'!$H4737:$AC4737&lt;&gt;""),COLUMN('Tracker&amp;Invoice'!$H4737:$AC4737)),8),F4688)</f>
        <v>14</v>
      </c>
      <c r="G4689">
        <f>IF(D4689="OVERALL",IFERROR(LOOKUP(2,1/('Tracker&amp;Invoice'!$H4737:$AC4737&lt;&gt;""),COLUMN('Tracker&amp;Invoice'!$H4737:$AC4737)),8),G4690)</f>
        <v>15</v>
      </c>
      <c r="H4689">
        <f t="shared" si="146"/>
        <v>15</v>
      </c>
      <c r="I4689" s="29">
        <f>IF(D4689="INVOICE",SUM('Tracker&amp;Invoice'!$H4737:INDEX('Tracker&amp;Invoice'!$A4737:$AC4737,1,H4689)),0)</f>
        <v>0</v>
      </c>
      <c r="J4689" s="29">
        <f>IF(D4689="OVERALL",SUM('Tracker&amp;Invoice'!$H4737:$AC4737),0)</f>
        <v>0</v>
      </c>
    </row>
    <row r="4690" spans="1:10">
      <c r="A4690" t="e">
        <f t="shared" si="147"/>
        <v>#REF!</v>
      </c>
      <c r="B4690">
        <f>IF(AND('Tracker&amp;Invoice'!A4738&lt;&gt;"",'Tracker&amp;Invoice'!A4738&lt;&gt;"ITEM",'Tracker&amp;Invoice'!A4736="ITEM"),1,0)</f>
        <v>1</v>
      </c>
      <c r="C4690" t="str">
        <f>IF(B4690=1,'Tracker&amp;Invoice'!A4738,C4689)</f>
        <v>NBQ-046</v>
      </c>
      <c r="D4690" t="str">
        <f>IF(LEFT(TRIM('Tracker&amp;Invoice'!B4738),9)="INVOICE #","INVOICE",IF(TRIM('Tracker&amp;Invoice'!B4738)="Overall Completion INVOICE","OVERALL",""))</f>
        <v/>
      </c>
      <c r="E4690" t="str">
        <f>IF(D4690="INVOICE",VALUE(MID(TRIM('Tracker&amp;Invoice'!B4738),10,10)),"")</f>
        <v/>
      </c>
      <c r="F4690">
        <f>IF(B4690=1,IFERROR(LOOKUP(2,1/('Tracker&amp;Invoice'!$H4738:$AC4738&lt;&gt;""),COLUMN('Tracker&amp;Invoice'!$H4738:$AC4738)),8),F4689)</f>
        <v>14</v>
      </c>
      <c r="G4690">
        <f>IF(D4690="OVERALL",IFERROR(LOOKUP(2,1/('Tracker&amp;Invoice'!$H4738:$AC4738&lt;&gt;""),COLUMN('Tracker&amp;Invoice'!$H4738:$AC4738)),8),G4691)</f>
        <v>15</v>
      </c>
      <c r="H4690">
        <f t="shared" si="146"/>
        <v>15</v>
      </c>
      <c r="I4690" s="29">
        <f>IF(D4690="INVOICE",SUM('Tracker&amp;Invoice'!$H4738:INDEX('Tracker&amp;Invoice'!$A4738:$AC4738,1,H4690)),0)</f>
        <v>0</v>
      </c>
      <c r="J4690" s="29">
        <f>IF(D4690="OVERALL",SUM('Tracker&amp;Invoice'!$H4738:$AC4738),0)</f>
        <v>0</v>
      </c>
    </row>
    <row r="4691" spans="1:10">
      <c r="A4691" t="e">
        <f t="shared" si="147"/>
        <v>#REF!</v>
      </c>
      <c r="B4691">
        <f>IF(AND('Tracker&amp;Invoice'!A4739&lt;&gt;"",'Tracker&amp;Invoice'!A4739&lt;&gt;"ITEM",'Tracker&amp;Invoice'!A4737="ITEM"),1,0)</f>
        <v>0</v>
      </c>
      <c r="C4691" t="str">
        <f>IF(B4691=1,'Tracker&amp;Invoice'!A4739,C4690)</f>
        <v>NBQ-046</v>
      </c>
      <c r="D4691" t="str">
        <f>IF(LEFT(TRIM('Tracker&amp;Invoice'!B4739),9)="INVOICE #","INVOICE",IF(TRIM('Tracker&amp;Invoice'!B4739)="Overall Completion INVOICE","OVERALL",""))</f>
        <v/>
      </c>
      <c r="E4691" t="str">
        <f>IF(D4691="INVOICE",VALUE(MID(TRIM('Tracker&amp;Invoice'!B4739),10,10)),"")</f>
        <v/>
      </c>
      <c r="F4691">
        <f>IF(B4691=1,IFERROR(LOOKUP(2,1/('Tracker&amp;Invoice'!$H4739:$AC4739&lt;&gt;""),COLUMN('Tracker&amp;Invoice'!$H4739:$AC4739)),8),F4690)</f>
        <v>14</v>
      </c>
      <c r="G4691">
        <f>IF(D4691="OVERALL",IFERROR(LOOKUP(2,1/('Tracker&amp;Invoice'!$H4739:$AC4739&lt;&gt;""),COLUMN('Tracker&amp;Invoice'!$H4739:$AC4739)),8),G4692)</f>
        <v>15</v>
      </c>
      <c r="H4691">
        <f t="shared" si="146"/>
        <v>15</v>
      </c>
      <c r="I4691" s="29">
        <f>IF(D4691="INVOICE",SUM('Tracker&amp;Invoice'!$H4739:INDEX('Tracker&amp;Invoice'!$A4739:$AC4739,1,H4691)),0)</f>
        <v>0</v>
      </c>
      <c r="J4691" s="29">
        <f>IF(D4691="OVERALL",SUM('Tracker&amp;Invoice'!$H4739:$AC4739),0)</f>
        <v>0</v>
      </c>
    </row>
    <row r="4692" spans="1:10">
      <c r="A4692" t="e">
        <f t="shared" si="147"/>
        <v>#REF!</v>
      </c>
      <c r="B4692">
        <f>IF(AND('Tracker&amp;Invoice'!A4740&lt;&gt;"",'Tracker&amp;Invoice'!A4740&lt;&gt;"ITEM",'Tracker&amp;Invoice'!A4738="ITEM"),1,0)</f>
        <v>0</v>
      </c>
      <c r="C4692" t="str">
        <f>IF(B4692=1,'Tracker&amp;Invoice'!A4740,C4691)</f>
        <v>NBQ-046</v>
      </c>
      <c r="D4692" t="str">
        <f>IF(LEFT(TRIM('Tracker&amp;Invoice'!B4740),9)="INVOICE #","INVOICE",IF(TRIM('Tracker&amp;Invoice'!B4740)="Overall Completion INVOICE","OVERALL",""))</f>
        <v/>
      </c>
      <c r="E4692" t="str">
        <f>IF(D4692="INVOICE",VALUE(MID(TRIM('Tracker&amp;Invoice'!B4740),10,10)),"")</f>
        <v/>
      </c>
      <c r="F4692">
        <f>IF(B4692=1,IFERROR(LOOKUP(2,1/('Tracker&amp;Invoice'!$H4740:$AC4740&lt;&gt;""),COLUMN('Tracker&amp;Invoice'!$H4740:$AC4740)),8),F4691)</f>
        <v>14</v>
      </c>
      <c r="G4692">
        <f>IF(D4692="OVERALL",IFERROR(LOOKUP(2,1/('Tracker&amp;Invoice'!$H4740:$AC4740&lt;&gt;""),COLUMN('Tracker&amp;Invoice'!$H4740:$AC4740)),8),G4693)</f>
        <v>15</v>
      </c>
      <c r="H4692">
        <f t="shared" si="146"/>
        <v>15</v>
      </c>
      <c r="I4692" s="29">
        <f>IF(D4692="INVOICE",SUM('Tracker&amp;Invoice'!$H4740:INDEX('Tracker&amp;Invoice'!$A4740:$AC4740,1,H4692)),0)</f>
        <v>0</v>
      </c>
      <c r="J4692" s="29">
        <f>IF(D4692="OVERALL",SUM('Tracker&amp;Invoice'!$H4740:$AC4740),0)</f>
        <v>0</v>
      </c>
    </row>
    <row r="4693" spans="1:10">
      <c r="A4693" t="e">
        <f t="shared" si="147"/>
        <v>#REF!</v>
      </c>
      <c r="B4693">
        <f>IF(AND('Tracker&amp;Invoice'!A4741&lt;&gt;"",'Tracker&amp;Invoice'!A4741&lt;&gt;"ITEM",'Tracker&amp;Invoice'!A4739="ITEM"),1,0)</f>
        <v>0</v>
      </c>
      <c r="C4693" t="str">
        <f>IF(B4693=1,'Tracker&amp;Invoice'!A4741,C4692)</f>
        <v>NBQ-046</v>
      </c>
      <c r="D4693" t="str">
        <f>IF(LEFT(TRIM('Tracker&amp;Invoice'!B4741),9)="INVOICE #","INVOICE",IF(TRIM('Tracker&amp;Invoice'!B4741)="Overall Completion INVOICE","OVERALL",""))</f>
        <v>INVOICE</v>
      </c>
      <c r="E4693">
        <f>IF(D4693="INVOICE",VALUE(MID(TRIM('Tracker&amp;Invoice'!B4741),10,10)),"")</f>
        <v>27</v>
      </c>
      <c r="F4693">
        <f>IF(B4693=1,IFERROR(LOOKUP(2,1/('Tracker&amp;Invoice'!$H4741:$AC4741&lt;&gt;""),COLUMN('Tracker&amp;Invoice'!$H4741:$AC4741)),8),F4692)</f>
        <v>14</v>
      </c>
      <c r="G4693">
        <f>IF(D4693="OVERALL",IFERROR(LOOKUP(2,1/('Tracker&amp;Invoice'!$H4741:$AC4741&lt;&gt;""),COLUMN('Tracker&amp;Invoice'!$H4741:$AC4741)),8),G4694)</f>
        <v>15</v>
      </c>
      <c r="H4693">
        <f t="shared" si="146"/>
        <v>15</v>
      </c>
      <c r="I4693" s="29">
        <f>IF(D4693="INVOICE",SUM('Tracker&amp;Invoice'!$H4741:INDEX('Tracker&amp;Invoice'!$A4741:$AC4741,1,H4693)),0)</f>
        <v>870</v>
      </c>
      <c r="J4693" s="29">
        <f>IF(D4693="OVERALL",SUM('Tracker&amp;Invoice'!$H4741:$AC4741),0)</f>
        <v>0</v>
      </c>
    </row>
    <row r="4694" spans="1:10">
      <c r="A4694" t="e">
        <f t="shared" si="147"/>
        <v>#REF!</v>
      </c>
      <c r="B4694">
        <f>IF(AND('Tracker&amp;Invoice'!A4742&lt;&gt;"",'Tracker&amp;Invoice'!A4742&lt;&gt;"ITEM",'Tracker&amp;Invoice'!A4740="ITEM"),1,0)</f>
        <v>0</v>
      </c>
      <c r="C4694" t="str">
        <f>IF(B4694=1,'Tracker&amp;Invoice'!A4742,C4693)</f>
        <v>NBQ-046</v>
      </c>
      <c r="D4694" t="str">
        <f>IF(LEFT(TRIM('Tracker&amp;Invoice'!B4742),9)="INVOICE #","INVOICE",IF(TRIM('Tracker&amp;Invoice'!B4742)="Overall Completion INVOICE","OVERALL",""))</f>
        <v/>
      </c>
      <c r="E4694" t="str">
        <f>IF(D4694="INVOICE",VALUE(MID(TRIM('Tracker&amp;Invoice'!B4742),10,10)),"")</f>
        <v/>
      </c>
      <c r="F4694">
        <f>IF(B4694=1,IFERROR(LOOKUP(2,1/('Tracker&amp;Invoice'!$H4742:$AC4742&lt;&gt;""),COLUMN('Tracker&amp;Invoice'!$H4742:$AC4742)),8),F4693)</f>
        <v>14</v>
      </c>
      <c r="G4694">
        <f>IF(D4694="OVERALL",IFERROR(LOOKUP(2,1/('Tracker&amp;Invoice'!$H4742:$AC4742&lt;&gt;""),COLUMN('Tracker&amp;Invoice'!$H4742:$AC4742)),8),G4695)</f>
        <v>15</v>
      </c>
      <c r="H4694">
        <f t="shared" si="146"/>
        <v>15</v>
      </c>
      <c r="I4694" s="29">
        <f>IF(D4694="INVOICE",SUM('Tracker&amp;Invoice'!$H4742:INDEX('Tracker&amp;Invoice'!$A4742:$AC4742,1,H4694)),0)</f>
        <v>0</v>
      </c>
      <c r="J4694" s="29">
        <f>IF(D4694="OVERALL",SUM('Tracker&amp;Invoice'!$H4742:$AC4742),0)</f>
        <v>0</v>
      </c>
    </row>
    <row r="4695" spans="1:10">
      <c r="A4695" t="e">
        <f t="shared" si="147"/>
        <v>#REF!</v>
      </c>
      <c r="B4695">
        <f>IF(AND('Tracker&amp;Invoice'!A4743&lt;&gt;"",'Tracker&amp;Invoice'!A4743&lt;&gt;"ITEM",'Tracker&amp;Invoice'!A4741="ITEM"),1,0)</f>
        <v>0</v>
      </c>
      <c r="C4695" t="str">
        <f>IF(B4695=1,'Tracker&amp;Invoice'!A4743,C4694)</f>
        <v>NBQ-046</v>
      </c>
      <c r="D4695" t="str">
        <f>IF(LEFT(TRIM('Tracker&amp;Invoice'!B4743),9)="INVOICE #","INVOICE",IF(TRIM('Tracker&amp;Invoice'!B4743)="Overall Completion INVOICE","OVERALL",""))</f>
        <v>INVOICE</v>
      </c>
      <c r="E4695">
        <f>IF(D4695="INVOICE",VALUE(MID(TRIM('Tracker&amp;Invoice'!B4743),10,10)),"")</f>
        <v>31</v>
      </c>
      <c r="F4695">
        <f>IF(B4695=1,IFERROR(LOOKUP(2,1/('Tracker&amp;Invoice'!$H4743:$AC4743&lt;&gt;""),COLUMN('Tracker&amp;Invoice'!$H4743:$AC4743)),8),F4694)</f>
        <v>14</v>
      </c>
      <c r="G4695">
        <f>IF(D4695="OVERALL",IFERROR(LOOKUP(2,1/('Tracker&amp;Invoice'!$H4743:$AC4743&lt;&gt;""),COLUMN('Tracker&amp;Invoice'!$H4743:$AC4743)),8),G4696)</f>
        <v>15</v>
      </c>
      <c r="H4695">
        <f t="shared" si="146"/>
        <v>15</v>
      </c>
      <c r="I4695" s="29">
        <f>IF(D4695="INVOICE",SUM('Tracker&amp;Invoice'!$H4743:INDEX('Tracker&amp;Invoice'!$A4743:$AC4743,1,H4695)),0)</f>
        <v>60</v>
      </c>
      <c r="J4695" s="29">
        <f>IF(D4695="OVERALL",SUM('Tracker&amp;Invoice'!$H4743:$AC4743),0)</f>
        <v>0</v>
      </c>
    </row>
    <row r="4696" spans="1:10">
      <c r="A4696" t="e">
        <f t="shared" si="147"/>
        <v>#REF!</v>
      </c>
      <c r="B4696">
        <f>IF(AND('Tracker&amp;Invoice'!A4744&lt;&gt;"",'Tracker&amp;Invoice'!A4744&lt;&gt;"ITEM",'Tracker&amp;Invoice'!A4742="ITEM"),1,0)</f>
        <v>0</v>
      </c>
      <c r="C4696" t="str">
        <f>IF(B4696=1,'Tracker&amp;Invoice'!A4744,C4695)</f>
        <v>NBQ-046</v>
      </c>
      <c r="D4696" t="str">
        <f>IF(LEFT(TRIM('Tracker&amp;Invoice'!B4744),9)="INVOICE #","INVOICE",IF(TRIM('Tracker&amp;Invoice'!B4744)="Overall Completion INVOICE","OVERALL",""))</f>
        <v/>
      </c>
      <c r="E4696" t="str">
        <f>IF(D4696="INVOICE",VALUE(MID(TRIM('Tracker&amp;Invoice'!B4744),10,10)),"")</f>
        <v/>
      </c>
      <c r="F4696">
        <f>IF(B4696=1,IFERROR(LOOKUP(2,1/('Tracker&amp;Invoice'!$H4744:$AC4744&lt;&gt;""),COLUMN('Tracker&amp;Invoice'!$H4744:$AC4744)),8),F4695)</f>
        <v>14</v>
      </c>
      <c r="G4696">
        <f>IF(D4696="OVERALL",IFERROR(LOOKUP(2,1/('Tracker&amp;Invoice'!$H4744:$AC4744&lt;&gt;""),COLUMN('Tracker&amp;Invoice'!$H4744:$AC4744)),8),G4697)</f>
        <v>15</v>
      </c>
      <c r="H4696">
        <f t="shared" si="146"/>
        <v>15</v>
      </c>
      <c r="I4696" s="29">
        <f>IF(D4696="INVOICE",SUM('Tracker&amp;Invoice'!$H4744:INDEX('Tracker&amp;Invoice'!$A4744:$AC4744,1,H4696)),0)</f>
        <v>0</v>
      </c>
      <c r="J4696" s="29">
        <f>IF(D4696="OVERALL",SUM('Tracker&amp;Invoice'!$H4744:$AC4744),0)</f>
        <v>0</v>
      </c>
    </row>
    <row r="4697" spans="1:10">
      <c r="A4697" t="e">
        <f t="shared" si="147"/>
        <v>#REF!</v>
      </c>
      <c r="B4697">
        <f>IF(AND('Tracker&amp;Invoice'!A4745&lt;&gt;"",'Tracker&amp;Invoice'!A4745&lt;&gt;"ITEM",'Tracker&amp;Invoice'!A4743="ITEM"),1,0)</f>
        <v>0</v>
      </c>
      <c r="C4697" t="str">
        <f>IF(B4697=1,'Tracker&amp;Invoice'!A4745,C4696)</f>
        <v>NBQ-046</v>
      </c>
      <c r="D4697" t="str">
        <f>IF(LEFT(TRIM('Tracker&amp;Invoice'!B4745),9)="INVOICE #","INVOICE",IF(TRIM('Tracker&amp;Invoice'!B4745)="Overall Completion INVOICE","OVERALL",""))</f>
        <v>INVOICE</v>
      </c>
      <c r="E4697">
        <f>IF(D4697="INVOICE",VALUE(MID(TRIM('Tracker&amp;Invoice'!B4745),10,10)),"")</f>
        <v>32</v>
      </c>
      <c r="F4697">
        <f>IF(B4697=1,IFERROR(LOOKUP(2,1/('Tracker&amp;Invoice'!$H4745:$AC4745&lt;&gt;""),COLUMN('Tracker&amp;Invoice'!$H4745:$AC4745)),8),F4696)</f>
        <v>14</v>
      </c>
      <c r="G4697">
        <f>IF(D4697="OVERALL",IFERROR(LOOKUP(2,1/('Tracker&amp;Invoice'!$H4745:$AC4745&lt;&gt;""),COLUMN('Tracker&amp;Invoice'!$H4745:$AC4745)),8),G4698)</f>
        <v>15</v>
      </c>
      <c r="H4697">
        <f t="shared" si="146"/>
        <v>15</v>
      </c>
      <c r="I4697" s="29">
        <f>IF(D4697="INVOICE",SUM('Tracker&amp;Invoice'!$H4745:INDEX('Tracker&amp;Invoice'!$A4745:$AC4745,1,H4697)),0)</f>
        <v>30</v>
      </c>
      <c r="J4697" s="29">
        <f>IF(D4697="OVERALL",SUM('Tracker&amp;Invoice'!$H4745:$AC4745),0)</f>
        <v>0</v>
      </c>
    </row>
    <row r="4698" spans="1:10">
      <c r="A4698" t="e">
        <f t="shared" si="147"/>
        <v>#REF!</v>
      </c>
      <c r="B4698">
        <f>IF(AND('Tracker&amp;Invoice'!A4746&lt;&gt;"",'Tracker&amp;Invoice'!A4746&lt;&gt;"ITEM",'Tracker&amp;Invoice'!A4744="ITEM"),1,0)</f>
        <v>0</v>
      </c>
      <c r="C4698" t="str">
        <f>IF(B4698=1,'Tracker&amp;Invoice'!A4746,C4697)</f>
        <v>NBQ-046</v>
      </c>
      <c r="D4698" t="str">
        <f>IF(LEFT(TRIM('Tracker&amp;Invoice'!B4746),9)="INVOICE #","INVOICE",IF(TRIM('Tracker&amp;Invoice'!B4746)="Overall Completion INVOICE","OVERALL",""))</f>
        <v/>
      </c>
      <c r="E4698" t="str">
        <f>IF(D4698="INVOICE",VALUE(MID(TRIM('Tracker&amp;Invoice'!B4746),10,10)),"")</f>
        <v/>
      </c>
      <c r="F4698">
        <f>IF(B4698=1,IFERROR(LOOKUP(2,1/('Tracker&amp;Invoice'!$H4746:$AC4746&lt;&gt;""),COLUMN('Tracker&amp;Invoice'!$H4746:$AC4746)),8),F4697)</f>
        <v>14</v>
      </c>
      <c r="G4698">
        <f>IF(D4698="OVERALL",IFERROR(LOOKUP(2,1/('Tracker&amp;Invoice'!$H4746:$AC4746&lt;&gt;""),COLUMN('Tracker&amp;Invoice'!$H4746:$AC4746)),8),G4699)</f>
        <v>15</v>
      </c>
      <c r="H4698">
        <f t="shared" si="146"/>
        <v>15</v>
      </c>
      <c r="I4698" s="29">
        <f>IF(D4698="INVOICE",SUM('Tracker&amp;Invoice'!$H4746:INDEX('Tracker&amp;Invoice'!$A4746:$AC4746,1,H4698)),0)</f>
        <v>0</v>
      </c>
      <c r="J4698" s="29">
        <f>IF(D4698="OVERALL",SUM('Tracker&amp;Invoice'!$H4746:$AC4746),0)</f>
        <v>0</v>
      </c>
    </row>
    <row r="4699" spans="1:10">
      <c r="A4699" t="e">
        <f t="shared" si="147"/>
        <v>#REF!</v>
      </c>
      <c r="B4699">
        <f>IF(AND('Tracker&amp;Invoice'!A4747&lt;&gt;"",'Tracker&amp;Invoice'!A4747&lt;&gt;"ITEM",'Tracker&amp;Invoice'!A4745="ITEM"),1,0)</f>
        <v>0</v>
      </c>
      <c r="C4699" t="str">
        <f>IF(B4699=1,'Tracker&amp;Invoice'!A4747,C4698)</f>
        <v>NBQ-046</v>
      </c>
      <c r="D4699" t="str">
        <f>IF(LEFT(TRIM('Tracker&amp;Invoice'!B4747),9)="INVOICE #","INVOICE",IF(TRIM('Tracker&amp;Invoice'!B4747)="Overall Completion INVOICE","OVERALL",""))</f>
        <v>OVERALL</v>
      </c>
      <c r="E4699" t="str">
        <f>IF(D4699="INVOICE",VALUE(MID(TRIM('Tracker&amp;Invoice'!B4747),10,10)),"")</f>
        <v/>
      </c>
      <c r="F4699">
        <f>IF(B4699=1,IFERROR(LOOKUP(2,1/('Tracker&amp;Invoice'!$H4747:$AC4747&lt;&gt;""),COLUMN('Tracker&amp;Invoice'!$H4747:$AC4747)),8),F4698)</f>
        <v>14</v>
      </c>
      <c r="G4699">
        <f>IF(D4699="OVERALL",IFERROR(LOOKUP(2,1/('Tracker&amp;Invoice'!$H4747:$AC4747&lt;&gt;""),COLUMN('Tracker&amp;Invoice'!$H4747:$AC4747)),8),G4700)</f>
        <v>15</v>
      </c>
      <c r="H4699">
        <f t="shared" si="146"/>
        <v>15</v>
      </c>
      <c r="I4699" s="29">
        <f>IF(D4699="INVOICE",SUM('Tracker&amp;Invoice'!$H4747:INDEX('Tracker&amp;Invoice'!$A4747:$AC4747,1,H4699)),0)</f>
        <v>0</v>
      </c>
      <c r="J4699" s="29">
        <f>IF(D4699="OVERALL",SUM('Tracker&amp;Invoice'!$H4747:$AC4747),0)</f>
        <v>960</v>
      </c>
    </row>
    <row r="4700" spans="1:10">
      <c r="A4700" t="e">
        <f t="shared" si="147"/>
        <v>#REF!</v>
      </c>
      <c r="B4700">
        <f>IF(AND('Tracker&amp;Invoice'!A4748&lt;&gt;"",'Tracker&amp;Invoice'!A4748&lt;&gt;"ITEM",'Tracker&amp;Invoice'!A4746="ITEM"),1,0)</f>
        <v>0</v>
      </c>
      <c r="C4700" t="str">
        <f>IF(B4700=1,'Tracker&amp;Invoice'!A4748,C4699)</f>
        <v>NBQ-046</v>
      </c>
      <c r="D4700" t="str">
        <f>IF(LEFT(TRIM('Tracker&amp;Invoice'!B4748),9)="INVOICE #","INVOICE",IF(TRIM('Tracker&amp;Invoice'!B4748)="Overall Completion INVOICE","OVERALL",""))</f>
        <v/>
      </c>
      <c r="E4700" t="str">
        <f>IF(D4700="INVOICE",VALUE(MID(TRIM('Tracker&amp;Invoice'!B4748),10,10)),"")</f>
        <v/>
      </c>
      <c r="F4700">
        <f>IF(B4700=1,IFERROR(LOOKUP(2,1/('Tracker&amp;Invoice'!$H4748:$AC4748&lt;&gt;""),COLUMN('Tracker&amp;Invoice'!$H4748:$AC4748)),8),F4699)</f>
        <v>14</v>
      </c>
      <c r="G4700">
        <f>IF(D4700="OVERALL",IFERROR(LOOKUP(2,1/('Tracker&amp;Invoice'!$H4748:$AC4748&lt;&gt;""),COLUMN('Tracker&amp;Invoice'!$H4748:$AC4748)),8),G4701)</f>
        <v>15</v>
      </c>
      <c r="H4700">
        <f t="shared" si="146"/>
        <v>15</v>
      </c>
      <c r="I4700" s="29">
        <f>IF(D4700="INVOICE",SUM('Tracker&amp;Invoice'!$H4748:INDEX('Tracker&amp;Invoice'!$A4748:$AC4748,1,H4700)),0)</f>
        <v>0</v>
      </c>
      <c r="J4700" s="29">
        <f>IF(D4700="OVERALL",SUM('Tracker&amp;Invoice'!$H4748:$AC4748),0)</f>
        <v>0</v>
      </c>
    </row>
    <row r="4701" spans="1:10">
      <c r="A4701" t="e">
        <f t="shared" si="147"/>
        <v>#REF!</v>
      </c>
      <c r="B4701">
        <f>IF(AND('Tracker&amp;Invoice'!A4749&lt;&gt;"",'Tracker&amp;Invoice'!A4749&lt;&gt;"ITEM",'Tracker&amp;Invoice'!A4747="ITEM"),1,0)</f>
        <v>0</v>
      </c>
      <c r="C4701" t="str">
        <f>IF(B4701=1,'Tracker&amp;Invoice'!A4749,C4700)</f>
        <v>NBQ-046</v>
      </c>
      <c r="D4701" t="str">
        <f>IF(LEFT(TRIM('Tracker&amp;Invoice'!B4749),9)="INVOICE #","INVOICE",IF(TRIM('Tracker&amp;Invoice'!B4749)="Overall Completion INVOICE","OVERALL",""))</f>
        <v/>
      </c>
      <c r="E4701" t="str">
        <f>IF(D4701="INVOICE",VALUE(MID(TRIM('Tracker&amp;Invoice'!B4749),10,10)),"")</f>
        <v/>
      </c>
      <c r="F4701">
        <f>IF(B4701=1,IFERROR(LOOKUP(2,1/('Tracker&amp;Invoice'!$H4749:$AC4749&lt;&gt;""),COLUMN('Tracker&amp;Invoice'!$H4749:$AC4749)),8),F4700)</f>
        <v>14</v>
      </c>
      <c r="G4701">
        <f>IF(D4701="OVERALL",IFERROR(LOOKUP(2,1/('Tracker&amp;Invoice'!$H4749:$AC4749&lt;&gt;""),COLUMN('Tracker&amp;Invoice'!$H4749:$AC4749)),8),G4702)</f>
        <v>15</v>
      </c>
      <c r="H4701">
        <f t="shared" si="146"/>
        <v>15</v>
      </c>
      <c r="I4701" s="29">
        <f>IF(D4701="INVOICE",SUM('Tracker&amp;Invoice'!$H4749:INDEX('Tracker&amp;Invoice'!$A4749:$AC4749,1,H4701)),0)</f>
        <v>0</v>
      </c>
      <c r="J4701" s="29">
        <f>IF(D4701="OVERALL",SUM('Tracker&amp;Invoice'!$H4749:$AC4749),0)</f>
        <v>0</v>
      </c>
    </row>
    <row r="4702" spans="1:10">
      <c r="A4702" t="e">
        <f t="shared" si="147"/>
        <v>#REF!</v>
      </c>
      <c r="B4702">
        <f>IF(AND('Tracker&amp;Invoice'!A4750&lt;&gt;"",'Tracker&amp;Invoice'!A4750&lt;&gt;"ITEM",'Tracker&amp;Invoice'!A4748="ITEM"),1,0)</f>
        <v>0</v>
      </c>
      <c r="C4702" t="str">
        <f>IF(B4702=1,'Tracker&amp;Invoice'!A4750,C4701)</f>
        <v>NBQ-046</v>
      </c>
      <c r="D4702" t="str">
        <f>IF(LEFT(TRIM('Tracker&amp;Invoice'!B4750),9)="INVOICE #","INVOICE",IF(TRIM('Tracker&amp;Invoice'!B4750)="Overall Completion INVOICE","OVERALL",""))</f>
        <v/>
      </c>
      <c r="E4702" t="str">
        <f>IF(D4702="INVOICE",VALUE(MID(TRIM('Tracker&amp;Invoice'!B4750),10,10)),"")</f>
        <v/>
      </c>
      <c r="F4702">
        <f>IF(B4702=1,IFERROR(LOOKUP(2,1/('Tracker&amp;Invoice'!$H4750:$AC4750&lt;&gt;""),COLUMN('Tracker&amp;Invoice'!$H4750:$AC4750)),8),F4701)</f>
        <v>14</v>
      </c>
      <c r="G4702">
        <f>IF(D4702="OVERALL",IFERROR(LOOKUP(2,1/('Tracker&amp;Invoice'!$H4750:$AC4750&lt;&gt;""),COLUMN('Tracker&amp;Invoice'!$H4750:$AC4750)),8),G4703)</f>
        <v>15</v>
      </c>
      <c r="H4702">
        <f t="shared" si="146"/>
        <v>15</v>
      </c>
      <c r="I4702" s="29">
        <f>IF(D4702="INVOICE",SUM('Tracker&amp;Invoice'!$H4750:INDEX('Tracker&amp;Invoice'!$A4750:$AC4750,1,H4702)),0)</f>
        <v>0</v>
      </c>
      <c r="J4702" s="29">
        <f>IF(D4702="OVERALL",SUM('Tracker&amp;Invoice'!$H4750:$AC4750),0)</f>
        <v>0</v>
      </c>
    </row>
    <row r="4703" spans="1:10">
      <c r="A4703" t="e">
        <f t="shared" si="147"/>
        <v>#REF!</v>
      </c>
      <c r="B4703">
        <f>IF(AND('Tracker&amp;Invoice'!A4751&lt;&gt;"",'Tracker&amp;Invoice'!A4751&lt;&gt;"ITEM",'Tracker&amp;Invoice'!A4749="ITEM"),1,0)</f>
        <v>0</v>
      </c>
      <c r="C4703" t="str">
        <f>IF(B4703=1,'Tracker&amp;Invoice'!A4751,C4702)</f>
        <v>NBQ-046</v>
      </c>
      <c r="D4703" t="str">
        <f>IF(LEFT(TRIM('Tracker&amp;Invoice'!B4751),9)="INVOICE #","INVOICE",IF(TRIM('Tracker&amp;Invoice'!B4751)="Overall Completion INVOICE","OVERALL",""))</f>
        <v/>
      </c>
      <c r="E4703" t="str">
        <f>IF(D4703="INVOICE",VALUE(MID(TRIM('Tracker&amp;Invoice'!B4751),10,10)),"")</f>
        <v/>
      </c>
      <c r="F4703">
        <f>IF(B4703=1,IFERROR(LOOKUP(2,1/('Tracker&amp;Invoice'!$H4751:$AC4751&lt;&gt;""),COLUMN('Tracker&amp;Invoice'!$H4751:$AC4751)),8),F4702)</f>
        <v>14</v>
      </c>
      <c r="G4703">
        <f>IF(D4703="OVERALL",IFERROR(LOOKUP(2,1/('Tracker&amp;Invoice'!$H4751:$AC4751&lt;&gt;""),COLUMN('Tracker&amp;Invoice'!$H4751:$AC4751)),8),G4704)</f>
        <v>15</v>
      </c>
      <c r="H4703">
        <f t="shared" si="146"/>
        <v>15</v>
      </c>
      <c r="I4703" s="29">
        <f>IF(D4703="INVOICE",SUM('Tracker&amp;Invoice'!$H4751:INDEX('Tracker&amp;Invoice'!$A4751:$AC4751,1,H4703)),0)</f>
        <v>0</v>
      </c>
      <c r="J4703" s="29">
        <f>IF(D4703="OVERALL",SUM('Tracker&amp;Invoice'!$H4751:$AC4751),0)</f>
        <v>0</v>
      </c>
    </row>
    <row r="4704" spans="1:10">
      <c r="A4704" t="e">
        <f t="shared" si="147"/>
        <v>#REF!</v>
      </c>
      <c r="B4704">
        <f>IF(AND('Tracker&amp;Invoice'!A4752&lt;&gt;"",'Tracker&amp;Invoice'!A4752&lt;&gt;"ITEM",'Tracker&amp;Invoice'!A4750="ITEM"),1,0)</f>
        <v>0</v>
      </c>
      <c r="C4704" t="str">
        <f>IF(B4704=1,'Tracker&amp;Invoice'!A4752,C4703)</f>
        <v>NBQ-046</v>
      </c>
      <c r="D4704" t="str">
        <f>IF(LEFT(TRIM('Tracker&amp;Invoice'!B4752),9)="INVOICE #","INVOICE",IF(TRIM('Tracker&amp;Invoice'!B4752)="Overall Completion INVOICE","OVERALL",""))</f>
        <v/>
      </c>
      <c r="E4704" t="str">
        <f>IF(D4704="INVOICE",VALUE(MID(TRIM('Tracker&amp;Invoice'!B4752),10,10)),"")</f>
        <v/>
      </c>
      <c r="F4704">
        <f>IF(B4704=1,IFERROR(LOOKUP(2,1/('Tracker&amp;Invoice'!$H4752:$AC4752&lt;&gt;""),COLUMN('Tracker&amp;Invoice'!$H4752:$AC4752)),8),F4703)</f>
        <v>14</v>
      </c>
      <c r="G4704">
        <f>IF(D4704="OVERALL",IFERROR(LOOKUP(2,1/('Tracker&amp;Invoice'!$H4752:$AC4752&lt;&gt;""),COLUMN('Tracker&amp;Invoice'!$H4752:$AC4752)),8),G4705)</f>
        <v>15</v>
      </c>
      <c r="H4704">
        <f t="shared" si="146"/>
        <v>15</v>
      </c>
      <c r="I4704" s="29">
        <f>IF(D4704="INVOICE",SUM('Tracker&amp;Invoice'!$H4752:INDEX('Tracker&amp;Invoice'!$A4752:$AC4752,1,H4704)),0)</f>
        <v>0</v>
      </c>
      <c r="J4704" s="29">
        <f>IF(D4704="OVERALL",SUM('Tracker&amp;Invoice'!$H4752:$AC4752),0)</f>
        <v>0</v>
      </c>
    </row>
    <row r="4705" spans="1:10">
      <c r="A4705" t="e">
        <f t="shared" si="147"/>
        <v>#REF!</v>
      </c>
      <c r="B4705">
        <f>IF(AND('Tracker&amp;Invoice'!A4753&lt;&gt;"",'Tracker&amp;Invoice'!A4753&lt;&gt;"ITEM",'Tracker&amp;Invoice'!A4751="ITEM"),1,0)</f>
        <v>0</v>
      </c>
      <c r="C4705" t="str">
        <f>IF(B4705=1,'Tracker&amp;Invoice'!A4753,C4704)</f>
        <v>NBQ-046</v>
      </c>
      <c r="D4705" t="str">
        <f>IF(LEFT(TRIM('Tracker&amp;Invoice'!B4753),9)="INVOICE #","INVOICE",IF(TRIM('Tracker&amp;Invoice'!B4753)="Overall Completion INVOICE","OVERALL",""))</f>
        <v/>
      </c>
      <c r="E4705" t="str">
        <f>IF(D4705="INVOICE",VALUE(MID(TRIM('Tracker&amp;Invoice'!B4753),10,10)),"")</f>
        <v/>
      </c>
      <c r="F4705">
        <f>IF(B4705=1,IFERROR(LOOKUP(2,1/('Tracker&amp;Invoice'!$H4753:$AC4753&lt;&gt;""),COLUMN('Tracker&amp;Invoice'!$H4753:$AC4753)),8),F4704)</f>
        <v>14</v>
      </c>
      <c r="G4705">
        <f>IF(D4705="OVERALL",IFERROR(LOOKUP(2,1/('Tracker&amp;Invoice'!$H4753:$AC4753&lt;&gt;""),COLUMN('Tracker&amp;Invoice'!$H4753:$AC4753)),8),G4706)</f>
        <v>15</v>
      </c>
      <c r="H4705">
        <f t="shared" si="146"/>
        <v>15</v>
      </c>
      <c r="I4705" s="29">
        <f>IF(D4705="INVOICE",SUM('Tracker&amp;Invoice'!$H4753:INDEX('Tracker&amp;Invoice'!$A4753:$AC4753,1,H4705)),0)</f>
        <v>0</v>
      </c>
      <c r="J4705" s="29">
        <f>IF(D4705="OVERALL",SUM('Tracker&amp;Invoice'!$H4753:$AC4753),0)</f>
        <v>0</v>
      </c>
    </row>
    <row r="4706" spans="1:10">
      <c r="A4706" t="e">
        <f t="shared" si="147"/>
        <v>#REF!</v>
      </c>
      <c r="B4706">
        <f>IF(AND('Tracker&amp;Invoice'!A4754&lt;&gt;"",'Tracker&amp;Invoice'!A4754&lt;&gt;"ITEM",'Tracker&amp;Invoice'!A4752="ITEM"),1,0)</f>
        <v>0</v>
      </c>
      <c r="C4706" t="str">
        <f>IF(B4706=1,'Tracker&amp;Invoice'!A4754,C4705)</f>
        <v>NBQ-046</v>
      </c>
      <c r="D4706" t="str">
        <f>IF(LEFT(TRIM('Tracker&amp;Invoice'!B4754),9)="INVOICE #","INVOICE",IF(TRIM('Tracker&amp;Invoice'!B4754)="Overall Completion INVOICE","OVERALL",""))</f>
        <v/>
      </c>
      <c r="E4706" t="str">
        <f>IF(D4706="INVOICE",VALUE(MID(TRIM('Tracker&amp;Invoice'!B4754),10,10)),"")</f>
        <v/>
      </c>
      <c r="F4706">
        <f>IF(B4706=1,IFERROR(LOOKUP(2,1/('Tracker&amp;Invoice'!$H4754:$AC4754&lt;&gt;""),COLUMN('Tracker&amp;Invoice'!$H4754:$AC4754)),8),F4705)</f>
        <v>14</v>
      </c>
      <c r="G4706">
        <f>IF(D4706="OVERALL",IFERROR(LOOKUP(2,1/('Tracker&amp;Invoice'!$H4754:$AC4754&lt;&gt;""),COLUMN('Tracker&amp;Invoice'!$H4754:$AC4754)),8),G4707)</f>
        <v>15</v>
      </c>
      <c r="H4706">
        <f t="shared" si="146"/>
        <v>15</v>
      </c>
      <c r="I4706" s="29">
        <f>IF(D4706="INVOICE",SUM('Tracker&amp;Invoice'!$H4754:INDEX('Tracker&amp;Invoice'!$A4754:$AC4754,1,H4706)),0)</f>
        <v>0</v>
      </c>
      <c r="J4706" s="29">
        <f>IF(D4706="OVERALL",SUM('Tracker&amp;Invoice'!$H4754:$AC4754),0)</f>
        <v>0</v>
      </c>
    </row>
    <row r="4707" spans="1:10">
      <c r="A4707" t="e">
        <f t="shared" si="147"/>
        <v>#REF!</v>
      </c>
      <c r="B4707">
        <f>IF(AND('Tracker&amp;Invoice'!A4755&lt;&gt;"",'Tracker&amp;Invoice'!A4755&lt;&gt;"ITEM",'Tracker&amp;Invoice'!A4753="ITEM"),1,0)</f>
        <v>0</v>
      </c>
      <c r="C4707" t="str">
        <f>IF(B4707=1,'Tracker&amp;Invoice'!A4755,C4706)</f>
        <v>NBQ-046</v>
      </c>
      <c r="D4707" t="str">
        <f>IF(LEFT(TRIM('Tracker&amp;Invoice'!B4755),9)="INVOICE #","INVOICE",IF(TRIM('Tracker&amp;Invoice'!B4755)="Overall Completion INVOICE","OVERALL",""))</f>
        <v/>
      </c>
      <c r="E4707" t="str">
        <f>IF(D4707="INVOICE",VALUE(MID(TRIM('Tracker&amp;Invoice'!B4755),10,10)),"")</f>
        <v/>
      </c>
      <c r="F4707">
        <f>IF(B4707=1,IFERROR(LOOKUP(2,1/('Tracker&amp;Invoice'!$H4755:$AC4755&lt;&gt;""),COLUMN('Tracker&amp;Invoice'!$H4755:$AC4755)),8),F4706)</f>
        <v>14</v>
      </c>
      <c r="G4707">
        <f>IF(D4707="OVERALL",IFERROR(LOOKUP(2,1/('Tracker&amp;Invoice'!$H4755:$AC4755&lt;&gt;""),COLUMN('Tracker&amp;Invoice'!$H4755:$AC4755)),8),G4708)</f>
        <v>15</v>
      </c>
      <c r="H4707">
        <f t="shared" si="146"/>
        <v>15</v>
      </c>
      <c r="I4707" s="29">
        <f>IF(D4707="INVOICE",SUM('Tracker&amp;Invoice'!$H4755:INDEX('Tracker&amp;Invoice'!$A4755:$AC4755,1,H4707)),0)</f>
        <v>0</v>
      </c>
      <c r="J4707" s="29">
        <f>IF(D4707="OVERALL",SUM('Tracker&amp;Invoice'!$H4755:$AC4755),0)</f>
        <v>0</v>
      </c>
    </row>
    <row r="4708" spans="1:10">
      <c r="A4708" t="e">
        <f t="shared" si="147"/>
        <v>#REF!</v>
      </c>
      <c r="B4708">
        <f>IF(AND('Tracker&amp;Invoice'!A4756&lt;&gt;"",'Tracker&amp;Invoice'!A4756&lt;&gt;"ITEM",'Tracker&amp;Invoice'!A4754="ITEM"),1,0)</f>
        <v>1</v>
      </c>
      <c r="C4708" t="str">
        <f>IF(B4708=1,'Tracker&amp;Invoice'!A4756,C4707)</f>
        <v>NBQ-047</v>
      </c>
      <c r="D4708" t="str">
        <f>IF(LEFT(TRIM('Tracker&amp;Invoice'!B4756),9)="INVOICE #","INVOICE",IF(TRIM('Tracker&amp;Invoice'!B4756)="Overall Completion INVOICE","OVERALL",""))</f>
        <v/>
      </c>
      <c r="E4708" t="str">
        <f>IF(D4708="INVOICE",VALUE(MID(TRIM('Tracker&amp;Invoice'!B4756),10,10)),"")</f>
        <v/>
      </c>
      <c r="F4708">
        <f>IF(B4708=1,IFERROR(LOOKUP(2,1/('Tracker&amp;Invoice'!$H4756:$AC4756&lt;&gt;""),COLUMN('Tracker&amp;Invoice'!$H4756:$AC4756)),8),F4707)</f>
        <v>14</v>
      </c>
      <c r="G4708">
        <f>IF(D4708="OVERALL",IFERROR(LOOKUP(2,1/('Tracker&amp;Invoice'!$H4756:$AC4756&lt;&gt;""),COLUMN('Tracker&amp;Invoice'!$H4756:$AC4756)),8),G4709)</f>
        <v>15</v>
      </c>
      <c r="H4708">
        <f t="shared" si="146"/>
        <v>15</v>
      </c>
      <c r="I4708" s="29">
        <f>IF(D4708="INVOICE",SUM('Tracker&amp;Invoice'!$H4756:INDEX('Tracker&amp;Invoice'!$A4756:$AC4756,1,H4708)),0)</f>
        <v>0</v>
      </c>
      <c r="J4708" s="29">
        <f>IF(D4708="OVERALL",SUM('Tracker&amp;Invoice'!$H4756:$AC4756),0)</f>
        <v>0</v>
      </c>
    </row>
    <row r="4709" spans="1:10">
      <c r="A4709" t="e">
        <f t="shared" si="147"/>
        <v>#REF!</v>
      </c>
      <c r="B4709">
        <f>IF(AND('Tracker&amp;Invoice'!A4757&lt;&gt;"",'Tracker&amp;Invoice'!A4757&lt;&gt;"ITEM",'Tracker&amp;Invoice'!A4755="ITEM"),1,0)</f>
        <v>0</v>
      </c>
      <c r="C4709" t="str">
        <f>IF(B4709=1,'Tracker&amp;Invoice'!A4757,C4708)</f>
        <v>NBQ-047</v>
      </c>
      <c r="D4709" t="str">
        <f>IF(LEFT(TRIM('Tracker&amp;Invoice'!B4757),9)="INVOICE #","INVOICE",IF(TRIM('Tracker&amp;Invoice'!B4757)="Overall Completion INVOICE","OVERALL",""))</f>
        <v/>
      </c>
      <c r="E4709" t="str">
        <f>IF(D4709="INVOICE",VALUE(MID(TRIM('Tracker&amp;Invoice'!B4757),10,10)),"")</f>
        <v/>
      </c>
      <c r="F4709">
        <f>IF(B4709=1,IFERROR(LOOKUP(2,1/('Tracker&amp;Invoice'!$H4757:$AC4757&lt;&gt;""),COLUMN('Tracker&amp;Invoice'!$H4757:$AC4757)),8),F4708)</f>
        <v>14</v>
      </c>
      <c r="G4709">
        <f>IF(D4709="OVERALL",IFERROR(LOOKUP(2,1/('Tracker&amp;Invoice'!$H4757:$AC4757&lt;&gt;""),COLUMN('Tracker&amp;Invoice'!$H4757:$AC4757)),8),G4710)</f>
        <v>15</v>
      </c>
      <c r="H4709">
        <f t="shared" si="146"/>
        <v>15</v>
      </c>
      <c r="I4709" s="29">
        <f>IF(D4709="INVOICE",SUM('Tracker&amp;Invoice'!$H4757:INDEX('Tracker&amp;Invoice'!$A4757:$AC4757,1,H4709)),0)</f>
        <v>0</v>
      </c>
      <c r="J4709" s="29">
        <f>IF(D4709="OVERALL",SUM('Tracker&amp;Invoice'!$H4757:$AC4757),0)</f>
        <v>0</v>
      </c>
    </row>
    <row r="4710" spans="1:10">
      <c r="A4710" t="e">
        <f t="shared" si="147"/>
        <v>#REF!</v>
      </c>
      <c r="B4710">
        <f>IF(AND('Tracker&amp;Invoice'!A4758&lt;&gt;"",'Tracker&amp;Invoice'!A4758&lt;&gt;"ITEM",'Tracker&amp;Invoice'!A4756="ITEM"),1,0)</f>
        <v>0</v>
      </c>
      <c r="C4710" t="str">
        <f>IF(B4710=1,'Tracker&amp;Invoice'!A4758,C4709)</f>
        <v>NBQ-047</v>
      </c>
      <c r="D4710" t="str">
        <f>IF(LEFT(TRIM('Tracker&amp;Invoice'!B4758),9)="INVOICE #","INVOICE",IF(TRIM('Tracker&amp;Invoice'!B4758)="Overall Completion INVOICE","OVERALL",""))</f>
        <v/>
      </c>
      <c r="E4710" t="str">
        <f>IF(D4710="INVOICE",VALUE(MID(TRIM('Tracker&amp;Invoice'!B4758),10,10)),"")</f>
        <v/>
      </c>
      <c r="F4710">
        <f>IF(B4710=1,IFERROR(LOOKUP(2,1/('Tracker&amp;Invoice'!$H4758:$AC4758&lt;&gt;""),COLUMN('Tracker&amp;Invoice'!$H4758:$AC4758)),8),F4709)</f>
        <v>14</v>
      </c>
      <c r="G4710">
        <f>IF(D4710="OVERALL",IFERROR(LOOKUP(2,1/('Tracker&amp;Invoice'!$H4758:$AC4758&lt;&gt;""),COLUMN('Tracker&amp;Invoice'!$H4758:$AC4758)),8),G4711)</f>
        <v>15</v>
      </c>
      <c r="H4710">
        <f t="shared" si="146"/>
        <v>15</v>
      </c>
      <c r="I4710" s="29">
        <f>IF(D4710="INVOICE",SUM('Tracker&amp;Invoice'!$H4758:INDEX('Tracker&amp;Invoice'!$A4758:$AC4758,1,H4710)),0)</f>
        <v>0</v>
      </c>
      <c r="J4710" s="29">
        <f>IF(D4710="OVERALL",SUM('Tracker&amp;Invoice'!$H4758:$AC4758),0)</f>
        <v>0</v>
      </c>
    </row>
    <row r="4711" spans="1:10">
      <c r="A4711" t="e">
        <f t="shared" si="147"/>
        <v>#REF!</v>
      </c>
      <c r="B4711">
        <f>IF(AND('Tracker&amp;Invoice'!A4759&lt;&gt;"",'Tracker&amp;Invoice'!A4759&lt;&gt;"ITEM",'Tracker&amp;Invoice'!A4757="ITEM"),1,0)</f>
        <v>0</v>
      </c>
      <c r="C4711" t="str">
        <f>IF(B4711=1,'Tracker&amp;Invoice'!A4759,C4710)</f>
        <v>NBQ-047</v>
      </c>
      <c r="D4711" t="str">
        <f>IF(LEFT(TRIM('Tracker&amp;Invoice'!B4759),9)="INVOICE #","INVOICE",IF(TRIM('Tracker&amp;Invoice'!B4759)="Overall Completion INVOICE","OVERALL",""))</f>
        <v>INVOICE</v>
      </c>
      <c r="E4711">
        <f>IF(D4711="INVOICE",VALUE(MID(TRIM('Tracker&amp;Invoice'!B4759),10,10)),"")</f>
        <v>28</v>
      </c>
      <c r="F4711">
        <f>IF(B4711=1,IFERROR(LOOKUP(2,1/('Tracker&amp;Invoice'!$H4759:$AC4759&lt;&gt;""),COLUMN('Tracker&amp;Invoice'!$H4759:$AC4759)),8),F4710)</f>
        <v>14</v>
      </c>
      <c r="G4711">
        <f>IF(D4711="OVERALL",IFERROR(LOOKUP(2,1/('Tracker&amp;Invoice'!$H4759:$AC4759&lt;&gt;""),COLUMN('Tracker&amp;Invoice'!$H4759:$AC4759)),8),G4712)</f>
        <v>15</v>
      </c>
      <c r="H4711">
        <f t="shared" si="146"/>
        <v>15</v>
      </c>
      <c r="I4711" s="29">
        <f>IF(D4711="INVOICE",SUM('Tracker&amp;Invoice'!$H4759:INDEX('Tracker&amp;Invoice'!$A4759:$AC4759,1,H4711)),0)</f>
        <v>88</v>
      </c>
      <c r="J4711" s="29">
        <f>IF(D4711="OVERALL",SUM('Tracker&amp;Invoice'!$H4759:$AC4759),0)</f>
        <v>0</v>
      </c>
    </row>
    <row r="4712" spans="1:10">
      <c r="A4712" t="e">
        <f t="shared" si="147"/>
        <v>#REF!</v>
      </c>
      <c r="B4712">
        <f>IF(AND('Tracker&amp;Invoice'!A4760&lt;&gt;"",'Tracker&amp;Invoice'!A4760&lt;&gt;"ITEM",'Tracker&amp;Invoice'!A4758="ITEM"),1,0)</f>
        <v>0</v>
      </c>
      <c r="C4712" t="str">
        <f>IF(B4712=1,'Tracker&amp;Invoice'!A4760,C4711)</f>
        <v>NBQ-047</v>
      </c>
      <c r="D4712" t="str">
        <f>IF(LEFT(TRIM('Tracker&amp;Invoice'!B4760),9)="INVOICE #","INVOICE",IF(TRIM('Tracker&amp;Invoice'!B4760)="Overall Completion INVOICE","OVERALL",""))</f>
        <v/>
      </c>
      <c r="E4712" t="str">
        <f>IF(D4712="INVOICE",VALUE(MID(TRIM('Tracker&amp;Invoice'!B4760),10,10)),"")</f>
        <v/>
      </c>
      <c r="F4712">
        <f>IF(B4712=1,IFERROR(LOOKUP(2,1/('Tracker&amp;Invoice'!$H4760:$AC4760&lt;&gt;""),COLUMN('Tracker&amp;Invoice'!$H4760:$AC4760)),8),F4711)</f>
        <v>14</v>
      </c>
      <c r="G4712">
        <f>IF(D4712="OVERALL",IFERROR(LOOKUP(2,1/('Tracker&amp;Invoice'!$H4760:$AC4760&lt;&gt;""),COLUMN('Tracker&amp;Invoice'!$H4760:$AC4760)),8),G4713)</f>
        <v>15</v>
      </c>
      <c r="H4712">
        <f t="shared" si="146"/>
        <v>15</v>
      </c>
      <c r="I4712" s="29">
        <f>IF(D4712="INVOICE",SUM('Tracker&amp;Invoice'!$H4760:INDEX('Tracker&amp;Invoice'!$A4760:$AC4760,1,H4712)),0)</f>
        <v>0</v>
      </c>
      <c r="J4712" s="29">
        <f>IF(D4712="OVERALL",SUM('Tracker&amp;Invoice'!$H4760:$AC4760),0)</f>
        <v>0</v>
      </c>
    </row>
    <row r="4713" spans="1:10">
      <c r="A4713" t="e">
        <f t="shared" si="147"/>
        <v>#REF!</v>
      </c>
      <c r="B4713">
        <f>IF(AND('Tracker&amp;Invoice'!A4761&lt;&gt;"",'Tracker&amp;Invoice'!A4761&lt;&gt;"ITEM",'Tracker&amp;Invoice'!A4759="ITEM"),1,0)</f>
        <v>0</v>
      </c>
      <c r="C4713" t="str">
        <f>IF(B4713=1,'Tracker&amp;Invoice'!A4761,C4712)</f>
        <v>NBQ-047</v>
      </c>
      <c r="D4713" t="str">
        <f>IF(LEFT(TRIM('Tracker&amp;Invoice'!B4761),9)="INVOICE #","INVOICE",IF(TRIM('Tracker&amp;Invoice'!B4761)="Overall Completion INVOICE","OVERALL",""))</f>
        <v>INVOICE</v>
      </c>
      <c r="E4713">
        <f>IF(D4713="INVOICE",VALUE(MID(TRIM('Tracker&amp;Invoice'!B4761),10,10)),"")</f>
        <v>31</v>
      </c>
      <c r="F4713">
        <f>IF(B4713=1,IFERROR(LOOKUP(2,1/('Tracker&amp;Invoice'!$H4761:$AC4761&lt;&gt;""),COLUMN('Tracker&amp;Invoice'!$H4761:$AC4761)),8),F4712)</f>
        <v>14</v>
      </c>
      <c r="G4713">
        <f>IF(D4713="OVERALL",IFERROR(LOOKUP(2,1/('Tracker&amp;Invoice'!$H4761:$AC4761&lt;&gt;""),COLUMN('Tracker&amp;Invoice'!$H4761:$AC4761)),8),G4714)</f>
        <v>15</v>
      </c>
      <c r="H4713">
        <f t="shared" si="146"/>
        <v>15</v>
      </c>
      <c r="I4713" s="29">
        <f>IF(D4713="INVOICE",SUM('Tracker&amp;Invoice'!$H4761:INDEX('Tracker&amp;Invoice'!$A4761:$AC4761,1,H4713)),0)</f>
        <v>40</v>
      </c>
      <c r="J4713" s="29">
        <f>IF(D4713="OVERALL",SUM('Tracker&amp;Invoice'!$H4761:$AC4761),0)</f>
        <v>0</v>
      </c>
    </row>
    <row r="4714" spans="1:10">
      <c r="A4714" t="e">
        <f t="shared" si="147"/>
        <v>#REF!</v>
      </c>
      <c r="B4714">
        <f>IF(AND('Tracker&amp;Invoice'!A4762&lt;&gt;"",'Tracker&amp;Invoice'!A4762&lt;&gt;"ITEM",'Tracker&amp;Invoice'!A4760="ITEM"),1,0)</f>
        <v>0</v>
      </c>
      <c r="C4714" t="str">
        <f>IF(B4714=1,'Tracker&amp;Invoice'!A4762,C4713)</f>
        <v>NBQ-047</v>
      </c>
      <c r="D4714" t="str">
        <f>IF(LEFT(TRIM('Tracker&amp;Invoice'!B4762),9)="INVOICE #","INVOICE",IF(TRIM('Tracker&amp;Invoice'!B4762)="Overall Completion INVOICE","OVERALL",""))</f>
        <v/>
      </c>
      <c r="E4714" t="str">
        <f>IF(D4714="INVOICE",VALUE(MID(TRIM('Tracker&amp;Invoice'!B4762),10,10)),"")</f>
        <v/>
      </c>
      <c r="F4714">
        <f>IF(B4714=1,IFERROR(LOOKUP(2,1/('Tracker&amp;Invoice'!$H4762:$AC4762&lt;&gt;""),COLUMN('Tracker&amp;Invoice'!$H4762:$AC4762)),8),F4713)</f>
        <v>14</v>
      </c>
      <c r="G4714">
        <f>IF(D4714="OVERALL",IFERROR(LOOKUP(2,1/('Tracker&amp;Invoice'!$H4762:$AC4762&lt;&gt;""),COLUMN('Tracker&amp;Invoice'!$H4762:$AC4762)),8),G4715)</f>
        <v>15</v>
      </c>
      <c r="H4714">
        <f t="shared" si="146"/>
        <v>15</v>
      </c>
      <c r="I4714" s="29">
        <f>IF(D4714="INVOICE",SUM('Tracker&amp;Invoice'!$H4762:INDEX('Tracker&amp;Invoice'!$A4762:$AC4762,1,H4714)),0)</f>
        <v>0</v>
      </c>
      <c r="J4714" s="29">
        <f>IF(D4714="OVERALL",SUM('Tracker&amp;Invoice'!$H4762:$AC4762),0)</f>
        <v>0</v>
      </c>
    </row>
    <row r="4715" spans="1:10">
      <c r="A4715" t="e">
        <f t="shared" si="147"/>
        <v>#REF!</v>
      </c>
      <c r="B4715">
        <f>IF(AND('Tracker&amp;Invoice'!A4763&lt;&gt;"",'Tracker&amp;Invoice'!A4763&lt;&gt;"ITEM",'Tracker&amp;Invoice'!A4761="ITEM"),1,0)</f>
        <v>0</v>
      </c>
      <c r="C4715" t="str">
        <f>IF(B4715=1,'Tracker&amp;Invoice'!A4763,C4714)</f>
        <v>NBQ-047</v>
      </c>
      <c r="D4715" t="str">
        <f>IF(LEFT(TRIM('Tracker&amp;Invoice'!B4763),9)="INVOICE #","INVOICE",IF(TRIM('Tracker&amp;Invoice'!B4763)="Overall Completion INVOICE","OVERALL",""))</f>
        <v/>
      </c>
      <c r="E4715" t="str">
        <f>IF(D4715="INVOICE",VALUE(MID(TRIM('Tracker&amp;Invoice'!B4763),10,10)),"")</f>
        <v/>
      </c>
      <c r="F4715">
        <f>IF(B4715=1,IFERROR(LOOKUP(2,1/('Tracker&amp;Invoice'!$H4763:$AC4763&lt;&gt;""),COLUMN('Tracker&amp;Invoice'!$H4763:$AC4763)),8),F4714)</f>
        <v>14</v>
      </c>
      <c r="G4715">
        <f>IF(D4715="OVERALL",IFERROR(LOOKUP(2,1/('Tracker&amp;Invoice'!$H4763:$AC4763&lt;&gt;""),COLUMN('Tracker&amp;Invoice'!$H4763:$AC4763)),8),G4716)</f>
        <v>15</v>
      </c>
      <c r="H4715">
        <f t="shared" si="146"/>
        <v>15</v>
      </c>
      <c r="I4715" s="29">
        <f>IF(D4715="INVOICE",SUM('Tracker&amp;Invoice'!$H4763:INDEX('Tracker&amp;Invoice'!$A4763:$AC4763,1,H4715)),0)</f>
        <v>0</v>
      </c>
      <c r="J4715" s="29">
        <f>IF(D4715="OVERALL",SUM('Tracker&amp;Invoice'!$H4763:$AC4763),0)</f>
        <v>0</v>
      </c>
    </row>
    <row r="4716" spans="1:10">
      <c r="A4716" t="e">
        <f t="shared" si="147"/>
        <v>#REF!</v>
      </c>
      <c r="B4716">
        <f>IF(AND('Tracker&amp;Invoice'!A4764&lt;&gt;"",'Tracker&amp;Invoice'!A4764&lt;&gt;"ITEM",'Tracker&amp;Invoice'!A4762="ITEM"),1,0)</f>
        <v>0</v>
      </c>
      <c r="C4716" t="str">
        <f>IF(B4716=1,'Tracker&amp;Invoice'!A4764,C4715)</f>
        <v>NBQ-047</v>
      </c>
      <c r="D4716" t="str">
        <f>IF(LEFT(TRIM('Tracker&amp;Invoice'!B4764),9)="INVOICE #","INVOICE",IF(TRIM('Tracker&amp;Invoice'!B4764)="Overall Completion INVOICE","OVERALL",""))</f>
        <v/>
      </c>
      <c r="E4716" t="str">
        <f>IF(D4716="INVOICE",VALUE(MID(TRIM('Tracker&amp;Invoice'!B4764),10,10)),"")</f>
        <v/>
      </c>
      <c r="F4716">
        <f>IF(B4716=1,IFERROR(LOOKUP(2,1/('Tracker&amp;Invoice'!$H4764:$AC4764&lt;&gt;""),COLUMN('Tracker&amp;Invoice'!$H4764:$AC4764)),8),F4715)</f>
        <v>14</v>
      </c>
      <c r="G4716">
        <f>IF(D4716="OVERALL",IFERROR(LOOKUP(2,1/('Tracker&amp;Invoice'!$H4764:$AC4764&lt;&gt;""),COLUMN('Tracker&amp;Invoice'!$H4764:$AC4764)),8),G4717)</f>
        <v>15</v>
      </c>
      <c r="H4716">
        <f t="shared" si="146"/>
        <v>15</v>
      </c>
      <c r="I4716" s="29">
        <f>IF(D4716="INVOICE",SUM('Tracker&amp;Invoice'!$H4764:INDEX('Tracker&amp;Invoice'!$A4764:$AC4764,1,H4716)),0)</f>
        <v>0</v>
      </c>
      <c r="J4716" s="29">
        <f>IF(D4716="OVERALL",SUM('Tracker&amp;Invoice'!$H4764:$AC4764),0)</f>
        <v>0</v>
      </c>
    </row>
    <row r="4717" spans="1:10">
      <c r="A4717" t="e">
        <f t="shared" si="147"/>
        <v>#REF!</v>
      </c>
      <c r="B4717">
        <f>IF(AND('Tracker&amp;Invoice'!A4765&lt;&gt;"",'Tracker&amp;Invoice'!A4765&lt;&gt;"ITEM",'Tracker&amp;Invoice'!A4763="ITEM"),1,0)</f>
        <v>0</v>
      </c>
      <c r="C4717" t="str">
        <f>IF(B4717=1,'Tracker&amp;Invoice'!A4765,C4716)</f>
        <v>NBQ-047</v>
      </c>
      <c r="D4717" t="str">
        <f>IF(LEFT(TRIM('Tracker&amp;Invoice'!B4765),9)="INVOICE #","INVOICE",IF(TRIM('Tracker&amp;Invoice'!B4765)="Overall Completion INVOICE","OVERALL",""))</f>
        <v/>
      </c>
      <c r="E4717" t="str">
        <f>IF(D4717="INVOICE",VALUE(MID(TRIM('Tracker&amp;Invoice'!B4765),10,10)),"")</f>
        <v/>
      </c>
      <c r="F4717">
        <f>IF(B4717=1,IFERROR(LOOKUP(2,1/('Tracker&amp;Invoice'!$H4765:$AC4765&lt;&gt;""),COLUMN('Tracker&amp;Invoice'!$H4765:$AC4765)),8),F4716)</f>
        <v>14</v>
      </c>
      <c r="G4717">
        <f>IF(D4717="OVERALL",IFERROR(LOOKUP(2,1/('Tracker&amp;Invoice'!$H4765:$AC4765&lt;&gt;""),COLUMN('Tracker&amp;Invoice'!$H4765:$AC4765)),8),G4718)</f>
        <v>15</v>
      </c>
      <c r="H4717">
        <f t="shared" si="146"/>
        <v>15</v>
      </c>
      <c r="I4717" s="29">
        <f>IF(D4717="INVOICE",SUM('Tracker&amp;Invoice'!$H4765:INDEX('Tracker&amp;Invoice'!$A4765:$AC4765,1,H4717)),0)</f>
        <v>0</v>
      </c>
      <c r="J4717" s="29">
        <f>IF(D4717="OVERALL",SUM('Tracker&amp;Invoice'!$H4765:$AC4765),0)</f>
        <v>0</v>
      </c>
    </row>
    <row r="4718" spans="1:10">
      <c r="A4718" t="e">
        <f t="shared" si="147"/>
        <v>#REF!</v>
      </c>
      <c r="B4718">
        <f>IF(AND('Tracker&amp;Invoice'!A4766&lt;&gt;"",'Tracker&amp;Invoice'!A4766&lt;&gt;"ITEM",'Tracker&amp;Invoice'!A4764="ITEM"),1,0)</f>
        <v>0</v>
      </c>
      <c r="C4718" t="str">
        <f>IF(B4718=1,'Tracker&amp;Invoice'!A4766,C4717)</f>
        <v>NBQ-047</v>
      </c>
      <c r="D4718" t="str">
        <f>IF(LEFT(TRIM('Tracker&amp;Invoice'!B4766),9)="INVOICE #","INVOICE",IF(TRIM('Tracker&amp;Invoice'!B4766)="Overall Completion INVOICE","OVERALL",""))</f>
        <v/>
      </c>
      <c r="E4718" t="str">
        <f>IF(D4718="INVOICE",VALUE(MID(TRIM('Tracker&amp;Invoice'!B4766),10,10)),"")</f>
        <v/>
      </c>
      <c r="F4718">
        <f>IF(B4718=1,IFERROR(LOOKUP(2,1/('Tracker&amp;Invoice'!$H4766:$AC4766&lt;&gt;""),COLUMN('Tracker&amp;Invoice'!$H4766:$AC4766)),8),F4717)</f>
        <v>14</v>
      </c>
      <c r="G4718">
        <f>IF(D4718="OVERALL",IFERROR(LOOKUP(2,1/('Tracker&amp;Invoice'!$H4766:$AC4766&lt;&gt;""),COLUMN('Tracker&amp;Invoice'!$H4766:$AC4766)),8),G4719)</f>
        <v>15</v>
      </c>
      <c r="H4718">
        <f t="shared" si="146"/>
        <v>15</v>
      </c>
      <c r="I4718" s="29">
        <f>IF(D4718="INVOICE",SUM('Tracker&amp;Invoice'!$H4766:INDEX('Tracker&amp;Invoice'!$A4766:$AC4766,1,H4718)),0)</f>
        <v>0</v>
      </c>
      <c r="J4718" s="29">
        <f>IF(D4718="OVERALL",SUM('Tracker&amp;Invoice'!$H4766:$AC4766),0)</f>
        <v>0</v>
      </c>
    </row>
    <row r="4719" spans="1:10">
      <c r="A4719" t="e">
        <f t="shared" si="147"/>
        <v>#REF!</v>
      </c>
      <c r="B4719">
        <f>IF(AND('Tracker&amp;Invoice'!A4767&lt;&gt;"",'Tracker&amp;Invoice'!A4767&lt;&gt;"ITEM",'Tracker&amp;Invoice'!A4765="ITEM"),1,0)</f>
        <v>0</v>
      </c>
      <c r="C4719" t="str">
        <f>IF(B4719=1,'Tracker&amp;Invoice'!A4767,C4718)</f>
        <v>NBQ-047</v>
      </c>
      <c r="D4719" t="str">
        <f>IF(LEFT(TRIM('Tracker&amp;Invoice'!B4767),9)="INVOICE #","INVOICE",IF(TRIM('Tracker&amp;Invoice'!B4767)="Overall Completion INVOICE","OVERALL",""))</f>
        <v/>
      </c>
      <c r="E4719" t="str">
        <f>IF(D4719="INVOICE",VALUE(MID(TRIM('Tracker&amp;Invoice'!B4767),10,10)),"")</f>
        <v/>
      </c>
      <c r="F4719">
        <f>IF(B4719=1,IFERROR(LOOKUP(2,1/('Tracker&amp;Invoice'!$H4767:$AC4767&lt;&gt;""),COLUMN('Tracker&amp;Invoice'!$H4767:$AC4767)),8),F4718)</f>
        <v>14</v>
      </c>
      <c r="G4719">
        <f>IF(D4719="OVERALL",IFERROR(LOOKUP(2,1/('Tracker&amp;Invoice'!$H4767:$AC4767&lt;&gt;""),COLUMN('Tracker&amp;Invoice'!$H4767:$AC4767)),8),G4720)</f>
        <v>15</v>
      </c>
      <c r="H4719">
        <f t="shared" si="146"/>
        <v>15</v>
      </c>
      <c r="I4719" s="29">
        <f>IF(D4719="INVOICE",SUM('Tracker&amp;Invoice'!$H4767:INDEX('Tracker&amp;Invoice'!$A4767:$AC4767,1,H4719)),0)</f>
        <v>0</v>
      </c>
      <c r="J4719" s="29">
        <f>IF(D4719="OVERALL",SUM('Tracker&amp;Invoice'!$H4767:$AC4767),0)</f>
        <v>0</v>
      </c>
    </row>
    <row r="4720" spans="1:10">
      <c r="A4720" t="e">
        <f t="shared" si="147"/>
        <v>#REF!</v>
      </c>
      <c r="B4720">
        <f>IF(AND('Tracker&amp;Invoice'!A4768&lt;&gt;"",'Tracker&amp;Invoice'!A4768&lt;&gt;"ITEM",'Tracker&amp;Invoice'!A4766="ITEM"),1,0)</f>
        <v>0</v>
      </c>
      <c r="C4720" t="str">
        <f>IF(B4720=1,'Tracker&amp;Invoice'!A4768,C4719)</f>
        <v>NBQ-047</v>
      </c>
      <c r="D4720" t="str">
        <f>IF(LEFT(TRIM('Tracker&amp;Invoice'!B4768),9)="INVOICE #","INVOICE",IF(TRIM('Tracker&amp;Invoice'!B4768)="Overall Completion INVOICE","OVERALL",""))</f>
        <v/>
      </c>
      <c r="E4720" t="str">
        <f>IF(D4720="INVOICE",VALUE(MID(TRIM('Tracker&amp;Invoice'!B4768),10,10)),"")</f>
        <v/>
      </c>
      <c r="F4720">
        <f>IF(B4720=1,IFERROR(LOOKUP(2,1/('Tracker&amp;Invoice'!$H4768:$AC4768&lt;&gt;""),COLUMN('Tracker&amp;Invoice'!$H4768:$AC4768)),8),F4719)</f>
        <v>14</v>
      </c>
      <c r="G4720">
        <f>IF(D4720="OVERALL",IFERROR(LOOKUP(2,1/('Tracker&amp;Invoice'!$H4768:$AC4768&lt;&gt;""),COLUMN('Tracker&amp;Invoice'!$H4768:$AC4768)),8),G4721)</f>
        <v>15</v>
      </c>
      <c r="H4720">
        <f t="shared" si="146"/>
        <v>15</v>
      </c>
      <c r="I4720" s="29">
        <f>IF(D4720="INVOICE",SUM('Tracker&amp;Invoice'!$H4768:INDEX('Tracker&amp;Invoice'!$A4768:$AC4768,1,H4720)),0)</f>
        <v>0</v>
      </c>
      <c r="J4720" s="29">
        <f>IF(D4720="OVERALL",SUM('Tracker&amp;Invoice'!$H4768:$AC4768),0)</f>
        <v>0</v>
      </c>
    </row>
    <row r="4721" spans="1:10">
      <c r="A4721" t="e">
        <f t="shared" si="147"/>
        <v>#REF!</v>
      </c>
      <c r="B4721">
        <f>IF(AND('Tracker&amp;Invoice'!A4769&lt;&gt;"",'Tracker&amp;Invoice'!A4769&lt;&gt;"ITEM",'Tracker&amp;Invoice'!A4767="ITEM"),1,0)</f>
        <v>0</v>
      </c>
      <c r="C4721" t="str">
        <f>IF(B4721=1,'Tracker&amp;Invoice'!A4769,C4720)</f>
        <v>NBQ-047</v>
      </c>
      <c r="D4721" t="str">
        <f>IF(LEFT(TRIM('Tracker&amp;Invoice'!B4769),9)="INVOICE #","INVOICE",IF(TRIM('Tracker&amp;Invoice'!B4769)="Overall Completion INVOICE","OVERALL",""))</f>
        <v>OVERALL</v>
      </c>
      <c r="E4721" t="str">
        <f>IF(D4721="INVOICE",VALUE(MID(TRIM('Tracker&amp;Invoice'!B4769),10,10)),"")</f>
        <v/>
      </c>
      <c r="F4721">
        <f>IF(B4721=1,IFERROR(LOOKUP(2,1/('Tracker&amp;Invoice'!$H4769:$AC4769&lt;&gt;""),COLUMN('Tracker&amp;Invoice'!$H4769:$AC4769)),8),F4720)</f>
        <v>14</v>
      </c>
      <c r="G4721">
        <f>IF(D4721="OVERALL",IFERROR(LOOKUP(2,1/('Tracker&amp;Invoice'!$H4769:$AC4769&lt;&gt;""),COLUMN('Tracker&amp;Invoice'!$H4769:$AC4769)),8),G4722)</f>
        <v>15</v>
      </c>
      <c r="H4721">
        <f t="shared" si="146"/>
        <v>15</v>
      </c>
      <c r="I4721" s="29">
        <f>IF(D4721="INVOICE",SUM('Tracker&amp;Invoice'!$H4769:INDEX('Tracker&amp;Invoice'!$A4769:$AC4769,1,H4721)),0)</f>
        <v>0</v>
      </c>
      <c r="J4721" s="29">
        <f>IF(D4721="OVERALL",SUM('Tracker&amp;Invoice'!$H4769:$AC4769),0)</f>
        <v>128</v>
      </c>
    </row>
    <row r="4722" spans="1:10">
      <c r="A4722" t="e">
        <f t="shared" si="147"/>
        <v>#REF!</v>
      </c>
      <c r="B4722">
        <f>IF(AND('Tracker&amp;Invoice'!A4770&lt;&gt;"",'Tracker&amp;Invoice'!A4770&lt;&gt;"ITEM",'Tracker&amp;Invoice'!A4768="ITEM"),1,0)</f>
        <v>0</v>
      </c>
      <c r="C4722" t="str">
        <f>IF(B4722=1,'Tracker&amp;Invoice'!A4770,C4721)</f>
        <v>NBQ-047</v>
      </c>
      <c r="D4722" t="str">
        <f>IF(LEFT(TRIM('Tracker&amp;Invoice'!B4770),9)="INVOICE #","INVOICE",IF(TRIM('Tracker&amp;Invoice'!B4770)="Overall Completion INVOICE","OVERALL",""))</f>
        <v/>
      </c>
      <c r="E4722" t="str">
        <f>IF(D4722="INVOICE",VALUE(MID(TRIM('Tracker&amp;Invoice'!B4770),10,10)),"")</f>
        <v/>
      </c>
      <c r="F4722">
        <f>IF(B4722=1,IFERROR(LOOKUP(2,1/('Tracker&amp;Invoice'!$H4770:$AC4770&lt;&gt;""),COLUMN('Tracker&amp;Invoice'!$H4770:$AC4770)),8),F4721)</f>
        <v>14</v>
      </c>
      <c r="G4722">
        <f>IF(D4722="OVERALL",IFERROR(LOOKUP(2,1/('Tracker&amp;Invoice'!$H4770:$AC4770&lt;&gt;""),COLUMN('Tracker&amp;Invoice'!$H4770:$AC4770)),8),G4723)</f>
        <v>16</v>
      </c>
      <c r="H4722">
        <f t="shared" si="146"/>
        <v>16</v>
      </c>
      <c r="I4722" s="29">
        <f>IF(D4722="INVOICE",SUM('Tracker&amp;Invoice'!$H4770:INDEX('Tracker&amp;Invoice'!$A4770:$AC4770,1,H4722)),0)</f>
        <v>0</v>
      </c>
      <c r="J4722" s="29">
        <f>IF(D4722="OVERALL",SUM('Tracker&amp;Invoice'!$H4770:$AC4770),0)</f>
        <v>0</v>
      </c>
    </row>
    <row r="4723" spans="1:10">
      <c r="A4723" t="e">
        <f t="shared" si="147"/>
        <v>#REF!</v>
      </c>
      <c r="B4723">
        <f>IF(AND('Tracker&amp;Invoice'!A4771&lt;&gt;"",'Tracker&amp;Invoice'!A4771&lt;&gt;"ITEM",'Tracker&amp;Invoice'!A4769="ITEM"),1,0)</f>
        <v>0</v>
      </c>
      <c r="C4723" t="str">
        <f>IF(B4723=1,'Tracker&amp;Invoice'!A4771,C4722)</f>
        <v>NBQ-047</v>
      </c>
      <c r="D4723" t="str">
        <f>IF(LEFT(TRIM('Tracker&amp;Invoice'!B4771),9)="INVOICE #","INVOICE",IF(TRIM('Tracker&amp;Invoice'!B4771)="Overall Completion INVOICE","OVERALL",""))</f>
        <v/>
      </c>
      <c r="E4723" t="str">
        <f>IF(D4723="INVOICE",VALUE(MID(TRIM('Tracker&amp;Invoice'!B4771),10,10)),"")</f>
        <v/>
      </c>
      <c r="F4723">
        <f>IF(B4723=1,IFERROR(LOOKUP(2,1/('Tracker&amp;Invoice'!$H4771:$AC4771&lt;&gt;""),COLUMN('Tracker&amp;Invoice'!$H4771:$AC4771)),8),F4722)</f>
        <v>14</v>
      </c>
      <c r="G4723">
        <f>IF(D4723="OVERALL",IFERROR(LOOKUP(2,1/('Tracker&amp;Invoice'!$H4771:$AC4771&lt;&gt;""),COLUMN('Tracker&amp;Invoice'!$H4771:$AC4771)),8),G4724)</f>
        <v>16</v>
      </c>
      <c r="H4723">
        <f t="shared" si="146"/>
        <v>16</v>
      </c>
      <c r="I4723" s="29">
        <f>IF(D4723="INVOICE",SUM('Tracker&amp;Invoice'!$H4771:INDEX('Tracker&amp;Invoice'!$A4771:$AC4771,1,H4723)),0)</f>
        <v>0</v>
      </c>
      <c r="J4723" s="29">
        <f>IF(D4723="OVERALL",SUM('Tracker&amp;Invoice'!$H4771:$AC4771),0)</f>
        <v>0</v>
      </c>
    </row>
    <row r="4724" spans="1:10">
      <c r="A4724" t="e">
        <f t="shared" si="147"/>
        <v>#REF!</v>
      </c>
      <c r="B4724">
        <f>IF(AND('Tracker&amp;Invoice'!A4772&lt;&gt;"",'Tracker&amp;Invoice'!A4772&lt;&gt;"ITEM",'Tracker&amp;Invoice'!A4770="ITEM"),1,0)</f>
        <v>0</v>
      </c>
      <c r="C4724" t="str">
        <f>IF(B4724=1,'Tracker&amp;Invoice'!A4772,C4723)</f>
        <v>NBQ-047</v>
      </c>
      <c r="D4724" t="str">
        <f>IF(LEFT(TRIM('Tracker&amp;Invoice'!B4772),9)="INVOICE #","INVOICE",IF(TRIM('Tracker&amp;Invoice'!B4772)="Overall Completion INVOICE","OVERALL",""))</f>
        <v/>
      </c>
      <c r="E4724" t="str">
        <f>IF(D4724="INVOICE",VALUE(MID(TRIM('Tracker&amp;Invoice'!B4772),10,10)),"")</f>
        <v/>
      </c>
      <c r="F4724">
        <f>IF(B4724=1,IFERROR(LOOKUP(2,1/('Tracker&amp;Invoice'!$H4772:$AC4772&lt;&gt;""),COLUMN('Tracker&amp;Invoice'!$H4772:$AC4772)),8),F4723)</f>
        <v>14</v>
      </c>
      <c r="G4724">
        <f>IF(D4724="OVERALL",IFERROR(LOOKUP(2,1/('Tracker&amp;Invoice'!$H4772:$AC4772&lt;&gt;""),COLUMN('Tracker&amp;Invoice'!$H4772:$AC4772)),8),G4725)</f>
        <v>16</v>
      </c>
      <c r="H4724">
        <f t="shared" si="146"/>
        <v>16</v>
      </c>
      <c r="I4724" s="29">
        <f>IF(D4724="INVOICE",SUM('Tracker&amp;Invoice'!$H4772:INDEX('Tracker&amp;Invoice'!$A4772:$AC4772,1,H4724)),0)</f>
        <v>0</v>
      </c>
      <c r="J4724" s="29">
        <f>IF(D4724="OVERALL",SUM('Tracker&amp;Invoice'!$H4772:$AC4772),0)</f>
        <v>0</v>
      </c>
    </row>
    <row r="4725" spans="1:10">
      <c r="A4725" t="e">
        <f t="shared" si="147"/>
        <v>#REF!</v>
      </c>
      <c r="B4725">
        <f>IF(AND('Tracker&amp;Invoice'!A4773&lt;&gt;"",'Tracker&amp;Invoice'!A4773&lt;&gt;"ITEM",'Tracker&amp;Invoice'!A4771="ITEM"),1,0)</f>
        <v>0</v>
      </c>
      <c r="C4725" t="str">
        <f>IF(B4725=1,'Tracker&amp;Invoice'!A4773,C4724)</f>
        <v>NBQ-047</v>
      </c>
      <c r="D4725" t="str">
        <f>IF(LEFT(TRIM('Tracker&amp;Invoice'!B4773),9)="INVOICE #","INVOICE",IF(TRIM('Tracker&amp;Invoice'!B4773)="Overall Completion INVOICE","OVERALL",""))</f>
        <v/>
      </c>
      <c r="E4725" t="str">
        <f>IF(D4725="INVOICE",VALUE(MID(TRIM('Tracker&amp;Invoice'!B4773),10,10)),"")</f>
        <v/>
      </c>
      <c r="F4725">
        <f>IF(B4725=1,IFERROR(LOOKUP(2,1/('Tracker&amp;Invoice'!$H4773:$AC4773&lt;&gt;""),COLUMN('Tracker&amp;Invoice'!$H4773:$AC4773)),8),F4724)</f>
        <v>14</v>
      </c>
      <c r="G4725">
        <f>IF(D4725="OVERALL",IFERROR(LOOKUP(2,1/('Tracker&amp;Invoice'!$H4773:$AC4773&lt;&gt;""),COLUMN('Tracker&amp;Invoice'!$H4773:$AC4773)),8),G4726)</f>
        <v>16</v>
      </c>
      <c r="H4725">
        <f t="shared" si="146"/>
        <v>16</v>
      </c>
      <c r="I4725" s="29">
        <f>IF(D4725="INVOICE",SUM('Tracker&amp;Invoice'!$H4773:INDEX('Tracker&amp;Invoice'!$A4773:$AC4773,1,H4725)),0)</f>
        <v>0</v>
      </c>
      <c r="J4725" s="29">
        <f>IF(D4725="OVERALL",SUM('Tracker&amp;Invoice'!$H4773:$AC4773),0)</f>
        <v>0</v>
      </c>
    </row>
    <row r="4726" spans="1:10">
      <c r="A4726" t="e">
        <f t="shared" si="147"/>
        <v>#REF!</v>
      </c>
      <c r="B4726">
        <f>IF(AND('Tracker&amp;Invoice'!A4774&lt;&gt;"",'Tracker&amp;Invoice'!A4774&lt;&gt;"ITEM",'Tracker&amp;Invoice'!A4772="ITEM"),1,0)</f>
        <v>0</v>
      </c>
      <c r="C4726" t="str">
        <f>IF(B4726=1,'Tracker&amp;Invoice'!A4774,C4725)</f>
        <v>NBQ-047</v>
      </c>
      <c r="D4726" t="str">
        <f>IF(LEFT(TRIM('Tracker&amp;Invoice'!B4774),9)="INVOICE #","INVOICE",IF(TRIM('Tracker&amp;Invoice'!B4774)="Overall Completion INVOICE","OVERALL",""))</f>
        <v/>
      </c>
      <c r="E4726" t="str">
        <f>IF(D4726="INVOICE",VALUE(MID(TRIM('Tracker&amp;Invoice'!B4774),10,10)),"")</f>
        <v/>
      </c>
      <c r="F4726">
        <f>IF(B4726=1,IFERROR(LOOKUP(2,1/('Tracker&amp;Invoice'!$H4774:$AC4774&lt;&gt;""),COLUMN('Tracker&amp;Invoice'!$H4774:$AC4774)),8),F4725)</f>
        <v>14</v>
      </c>
      <c r="G4726">
        <f>IF(D4726="OVERALL",IFERROR(LOOKUP(2,1/('Tracker&amp;Invoice'!$H4774:$AC4774&lt;&gt;""),COLUMN('Tracker&amp;Invoice'!$H4774:$AC4774)),8),G4727)</f>
        <v>16</v>
      </c>
      <c r="H4726">
        <f t="shared" si="146"/>
        <v>16</v>
      </c>
      <c r="I4726" s="29">
        <f>IF(D4726="INVOICE",SUM('Tracker&amp;Invoice'!$H4774:INDEX('Tracker&amp;Invoice'!$A4774:$AC4774,1,H4726)),0)</f>
        <v>0</v>
      </c>
      <c r="J4726" s="29">
        <f>IF(D4726="OVERALL",SUM('Tracker&amp;Invoice'!$H4774:$AC4774),0)</f>
        <v>0</v>
      </c>
    </row>
    <row r="4727" spans="1:10">
      <c r="A4727" t="e">
        <f t="shared" si="147"/>
        <v>#REF!</v>
      </c>
      <c r="B4727">
        <f>IF(AND('Tracker&amp;Invoice'!A4775&lt;&gt;"",'Tracker&amp;Invoice'!A4775&lt;&gt;"ITEM",'Tracker&amp;Invoice'!A4773="ITEM"),1,0)</f>
        <v>0</v>
      </c>
      <c r="C4727" t="str">
        <f>IF(B4727=1,'Tracker&amp;Invoice'!A4775,C4726)</f>
        <v>NBQ-047</v>
      </c>
      <c r="D4727" t="str">
        <f>IF(LEFT(TRIM('Tracker&amp;Invoice'!B4775),9)="INVOICE #","INVOICE",IF(TRIM('Tracker&amp;Invoice'!B4775)="Overall Completion INVOICE","OVERALL",""))</f>
        <v/>
      </c>
      <c r="E4727" t="str">
        <f>IF(D4727="INVOICE",VALUE(MID(TRIM('Tracker&amp;Invoice'!B4775),10,10)),"")</f>
        <v/>
      </c>
      <c r="F4727">
        <f>IF(B4727=1,IFERROR(LOOKUP(2,1/('Tracker&amp;Invoice'!$H4775:$AC4775&lt;&gt;""),COLUMN('Tracker&amp;Invoice'!$H4775:$AC4775)),8),F4726)</f>
        <v>14</v>
      </c>
      <c r="G4727">
        <f>IF(D4727="OVERALL",IFERROR(LOOKUP(2,1/('Tracker&amp;Invoice'!$H4775:$AC4775&lt;&gt;""),COLUMN('Tracker&amp;Invoice'!$H4775:$AC4775)),8),G4728)</f>
        <v>16</v>
      </c>
      <c r="H4727">
        <f t="shared" si="146"/>
        <v>16</v>
      </c>
      <c r="I4727" s="29">
        <f>IF(D4727="INVOICE",SUM('Tracker&amp;Invoice'!$H4775:INDEX('Tracker&amp;Invoice'!$A4775:$AC4775,1,H4727)),0)</f>
        <v>0</v>
      </c>
      <c r="J4727" s="29">
        <f>IF(D4727="OVERALL",SUM('Tracker&amp;Invoice'!$H4775:$AC4775),0)</f>
        <v>0</v>
      </c>
    </row>
    <row r="4728" spans="1:10">
      <c r="A4728" t="e">
        <f t="shared" si="147"/>
        <v>#REF!</v>
      </c>
      <c r="B4728">
        <f>IF(AND('Tracker&amp;Invoice'!A4776&lt;&gt;"",'Tracker&amp;Invoice'!A4776&lt;&gt;"ITEM",'Tracker&amp;Invoice'!A4774="ITEM"),1,0)</f>
        <v>0</v>
      </c>
      <c r="C4728" t="str">
        <f>IF(B4728=1,'Tracker&amp;Invoice'!A4776,C4727)</f>
        <v>NBQ-047</v>
      </c>
      <c r="D4728" t="str">
        <f>IF(LEFT(TRIM('Tracker&amp;Invoice'!B4776),9)="INVOICE #","INVOICE",IF(TRIM('Tracker&amp;Invoice'!B4776)="Overall Completion INVOICE","OVERALL",""))</f>
        <v/>
      </c>
      <c r="E4728" t="str">
        <f>IF(D4728="INVOICE",VALUE(MID(TRIM('Tracker&amp;Invoice'!B4776),10,10)),"")</f>
        <v/>
      </c>
      <c r="F4728">
        <f>IF(B4728=1,IFERROR(LOOKUP(2,1/('Tracker&amp;Invoice'!$H4776:$AC4776&lt;&gt;""),COLUMN('Tracker&amp;Invoice'!$H4776:$AC4776)),8),F4727)</f>
        <v>14</v>
      </c>
      <c r="G4728">
        <f>IF(D4728="OVERALL",IFERROR(LOOKUP(2,1/('Tracker&amp;Invoice'!$H4776:$AC4776&lt;&gt;""),COLUMN('Tracker&amp;Invoice'!$H4776:$AC4776)),8),G4729)</f>
        <v>16</v>
      </c>
      <c r="H4728">
        <f t="shared" si="146"/>
        <v>16</v>
      </c>
      <c r="I4728" s="29">
        <f>IF(D4728="INVOICE",SUM('Tracker&amp;Invoice'!$H4776:INDEX('Tracker&amp;Invoice'!$A4776:$AC4776,1,H4728)),0)</f>
        <v>0</v>
      </c>
      <c r="J4728" s="29">
        <f>IF(D4728="OVERALL",SUM('Tracker&amp;Invoice'!$H4776:$AC4776),0)</f>
        <v>0</v>
      </c>
    </row>
    <row r="4729" spans="1:10">
      <c r="A4729" t="e">
        <f t="shared" si="147"/>
        <v>#REF!</v>
      </c>
      <c r="B4729">
        <f>IF(AND('Tracker&amp;Invoice'!A4777&lt;&gt;"",'Tracker&amp;Invoice'!A4777&lt;&gt;"ITEM",'Tracker&amp;Invoice'!A4775="ITEM"),1,0)</f>
        <v>0</v>
      </c>
      <c r="C4729" t="str">
        <f>IF(B4729=1,'Tracker&amp;Invoice'!A4777,C4728)</f>
        <v>NBQ-047</v>
      </c>
      <c r="D4729" t="str">
        <f>IF(LEFT(TRIM('Tracker&amp;Invoice'!B4777),9)="INVOICE #","INVOICE",IF(TRIM('Tracker&amp;Invoice'!B4777)="Overall Completion INVOICE","OVERALL",""))</f>
        <v/>
      </c>
      <c r="E4729" t="str">
        <f>IF(D4729="INVOICE",VALUE(MID(TRIM('Tracker&amp;Invoice'!B4777),10,10)),"")</f>
        <v/>
      </c>
      <c r="F4729">
        <f>IF(B4729=1,IFERROR(LOOKUP(2,1/('Tracker&amp;Invoice'!$H4777:$AC4777&lt;&gt;""),COLUMN('Tracker&amp;Invoice'!$H4777:$AC4777)),8),F4728)</f>
        <v>14</v>
      </c>
      <c r="G4729">
        <f>IF(D4729="OVERALL",IFERROR(LOOKUP(2,1/('Tracker&amp;Invoice'!$H4777:$AC4777&lt;&gt;""),COLUMN('Tracker&amp;Invoice'!$H4777:$AC4777)),8),G4730)</f>
        <v>16</v>
      </c>
      <c r="H4729">
        <f t="shared" si="146"/>
        <v>16</v>
      </c>
      <c r="I4729" s="29">
        <f>IF(D4729="INVOICE",SUM('Tracker&amp;Invoice'!$H4777:INDEX('Tracker&amp;Invoice'!$A4777:$AC4777,1,H4729)),0)</f>
        <v>0</v>
      </c>
      <c r="J4729" s="29">
        <f>IF(D4729="OVERALL",SUM('Tracker&amp;Invoice'!$H4777:$AC4777),0)</f>
        <v>0</v>
      </c>
    </row>
    <row r="4730" spans="1:10">
      <c r="A4730" t="e">
        <f t="shared" si="147"/>
        <v>#REF!</v>
      </c>
      <c r="B4730">
        <f>IF(AND('Tracker&amp;Invoice'!A4778&lt;&gt;"",'Tracker&amp;Invoice'!A4778&lt;&gt;"ITEM",'Tracker&amp;Invoice'!A4776="ITEM"),1,0)</f>
        <v>1</v>
      </c>
      <c r="C4730" t="str">
        <f>IF(B4730=1,'Tracker&amp;Invoice'!A4778,C4729)</f>
        <v>NBQ-048</v>
      </c>
      <c r="D4730" t="str">
        <f>IF(LEFT(TRIM('Tracker&amp;Invoice'!B4778),9)="INVOICE #","INVOICE",IF(TRIM('Tracker&amp;Invoice'!B4778)="Overall Completion INVOICE","OVERALL",""))</f>
        <v/>
      </c>
      <c r="E4730" t="str">
        <f>IF(D4730="INVOICE",VALUE(MID(TRIM('Tracker&amp;Invoice'!B4778),10,10)),"")</f>
        <v/>
      </c>
      <c r="F4730">
        <f>IF(B4730=1,IFERROR(LOOKUP(2,1/('Tracker&amp;Invoice'!$H4778:$AC4778&lt;&gt;""),COLUMN('Tracker&amp;Invoice'!$H4778:$AC4778)),8),F4729)</f>
        <v>15</v>
      </c>
      <c r="G4730">
        <f>IF(D4730="OVERALL",IFERROR(LOOKUP(2,1/('Tracker&amp;Invoice'!$H4778:$AC4778&lt;&gt;""),COLUMN('Tracker&amp;Invoice'!$H4778:$AC4778)),8),G4731)</f>
        <v>16</v>
      </c>
      <c r="H4730">
        <f t="shared" si="146"/>
        <v>16</v>
      </c>
      <c r="I4730" s="29">
        <f>IF(D4730="INVOICE",SUM('Tracker&amp;Invoice'!$H4778:INDEX('Tracker&amp;Invoice'!$A4778:$AC4778,1,H4730)),0)</f>
        <v>0</v>
      </c>
      <c r="J4730" s="29">
        <f>IF(D4730="OVERALL",SUM('Tracker&amp;Invoice'!$H4778:$AC4778),0)</f>
        <v>0</v>
      </c>
    </row>
    <row r="4731" spans="1:10">
      <c r="A4731" t="e">
        <f t="shared" si="147"/>
        <v>#REF!</v>
      </c>
      <c r="B4731">
        <f>IF(AND('Tracker&amp;Invoice'!A4779&lt;&gt;"",'Tracker&amp;Invoice'!A4779&lt;&gt;"ITEM",'Tracker&amp;Invoice'!A4777="ITEM"),1,0)</f>
        <v>0</v>
      </c>
      <c r="C4731" t="str">
        <f>IF(B4731=1,'Tracker&amp;Invoice'!A4779,C4730)</f>
        <v>NBQ-048</v>
      </c>
      <c r="D4731" t="str">
        <f>IF(LEFT(TRIM('Tracker&amp;Invoice'!B4779),9)="INVOICE #","INVOICE",IF(TRIM('Tracker&amp;Invoice'!B4779)="Overall Completion INVOICE","OVERALL",""))</f>
        <v/>
      </c>
      <c r="E4731" t="str">
        <f>IF(D4731="INVOICE",VALUE(MID(TRIM('Tracker&amp;Invoice'!B4779),10,10)),"")</f>
        <v/>
      </c>
      <c r="F4731">
        <f>IF(B4731=1,IFERROR(LOOKUP(2,1/('Tracker&amp;Invoice'!$H4779:$AC4779&lt;&gt;""),COLUMN('Tracker&amp;Invoice'!$H4779:$AC4779)),8),F4730)</f>
        <v>15</v>
      </c>
      <c r="G4731">
        <f>IF(D4731="OVERALL",IFERROR(LOOKUP(2,1/('Tracker&amp;Invoice'!$H4779:$AC4779&lt;&gt;""),COLUMN('Tracker&amp;Invoice'!$H4779:$AC4779)),8),G4732)</f>
        <v>16</v>
      </c>
      <c r="H4731">
        <f t="shared" si="146"/>
        <v>16</v>
      </c>
      <c r="I4731" s="29">
        <f>IF(D4731="INVOICE",SUM('Tracker&amp;Invoice'!$H4779:INDEX('Tracker&amp;Invoice'!$A4779:$AC4779,1,H4731)),0)</f>
        <v>0</v>
      </c>
      <c r="J4731" s="29">
        <f>IF(D4731="OVERALL",SUM('Tracker&amp;Invoice'!$H4779:$AC4779),0)</f>
        <v>0</v>
      </c>
    </row>
    <row r="4732" spans="1:10">
      <c r="A4732" t="e">
        <f t="shared" si="147"/>
        <v>#REF!</v>
      </c>
      <c r="B4732">
        <f>IF(AND('Tracker&amp;Invoice'!A4780&lt;&gt;"",'Tracker&amp;Invoice'!A4780&lt;&gt;"ITEM",'Tracker&amp;Invoice'!A4778="ITEM"),1,0)</f>
        <v>0</v>
      </c>
      <c r="C4732" t="str">
        <f>IF(B4732=1,'Tracker&amp;Invoice'!A4780,C4731)</f>
        <v>NBQ-048</v>
      </c>
      <c r="D4732" t="str">
        <f>IF(LEFT(TRIM('Tracker&amp;Invoice'!B4780),9)="INVOICE #","INVOICE",IF(TRIM('Tracker&amp;Invoice'!B4780)="Overall Completion INVOICE","OVERALL",""))</f>
        <v/>
      </c>
      <c r="E4732" t="str">
        <f>IF(D4732="INVOICE",VALUE(MID(TRIM('Tracker&amp;Invoice'!B4780),10,10)),"")</f>
        <v/>
      </c>
      <c r="F4732">
        <f>IF(B4732=1,IFERROR(LOOKUP(2,1/('Tracker&amp;Invoice'!$H4780:$AC4780&lt;&gt;""),COLUMN('Tracker&amp;Invoice'!$H4780:$AC4780)),8),F4731)</f>
        <v>15</v>
      </c>
      <c r="G4732">
        <f>IF(D4732="OVERALL",IFERROR(LOOKUP(2,1/('Tracker&amp;Invoice'!$H4780:$AC4780&lt;&gt;""),COLUMN('Tracker&amp;Invoice'!$H4780:$AC4780)),8),G4733)</f>
        <v>16</v>
      </c>
      <c r="H4732">
        <f t="shared" si="146"/>
        <v>16</v>
      </c>
      <c r="I4732" s="29">
        <f>IF(D4732="INVOICE",SUM('Tracker&amp;Invoice'!$H4780:INDEX('Tracker&amp;Invoice'!$A4780:$AC4780,1,H4732)),0)</f>
        <v>0</v>
      </c>
      <c r="J4732" s="29">
        <f>IF(D4732="OVERALL",SUM('Tracker&amp;Invoice'!$H4780:$AC4780),0)</f>
        <v>0</v>
      </c>
    </row>
    <row r="4733" spans="1:10">
      <c r="A4733" t="e">
        <f t="shared" si="147"/>
        <v>#REF!</v>
      </c>
      <c r="B4733">
        <f>IF(AND('Tracker&amp;Invoice'!A4781&lt;&gt;"",'Tracker&amp;Invoice'!A4781&lt;&gt;"ITEM",'Tracker&amp;Invoice'!A4779="ITEM"),1,0)</f>
        <v>0</v>
      </c>
      <c r="C4733" t="str">
        <f>IF(B4733=1,'Tracker&amp;Invoice'!A4781,C4732)</f>
        <v>NBQ-048</v>
      </c>
      <c r="D4733" t="str">
        <f>IF(LEFT(TRIM('Tracker&amp;Invoice'!B4781),9)="INVOICE #","INVOICE",IF(TRIM('Tracker&amp;Invoice'!B4781)="Overall Completion INVOICE","OVERALL",""))</f>
        <v>INVOICE</v>
      </c>
      <c r="E4733">
        <f>IF(D4733="INVOICE",VALUE(MID(TRIM('Tracker&amp;Invoice'!B4781),10,10)),"")</f>
        <v>28</v>
      </c>
      <c r="F4733">
        <f>IF(B4733=1,IFERROR(LOOKUP(2,1/('Tracker&amp;Invoice'!$H4781:$AC4781&lt;&gt;""),COLUMN('Tracker&amp;Invoice'!$H4781:$AC4781)),8),F4732)</f>
        <v>15</v>
      </c>
      <c r="G4733">
        <f>IF(D4733="OVERALL",IFERROR(LOOKUP(2,1/('Tracker&amp;Invoice'!$H4781:$AC4781&lt;&gt;""),COLUMN('Tracker&amp;Invoice'!$H4781:$AC4781)),8),G4734)</f>
        <v>16</v>
      </c>
      <c r="H4733">
        <f t="shared" si="146"/>
        <v>16</v>
      </c>
      <c r="I4733" s="29">
        <f>IF(D4733="INVOICE",SUM('Tracker&amp;Invoice'!$H4781:INDEX('Tracker&amp;Invoice'!$A4781:$AC4781,1,H4733)),0)</f>
        <v>1760.0000000000002</v>
      </c>
      <c r="J4733" s="29">
        <f>IF(D4733="OVERALL",SUM('Tracker&amp;Invoice'!$H4781:$AC4781),0)</f>
        <v>0</v>
      </c>
    </row>
    <row r="4734" spans="1:10">
      <c r="A4734" t="e">
        <f t="shared" si="147"/>
        <v>#REF!</v>
      </c>
      <c r="B4734">
        <f>IF(AND('Tracker&amp;Invoice'!A4782&lt;&gt;"",'Tracker&amp;Invoice'!A4782&lt;&gt;"ITEM",'Tracker&amp;Invoice'!A4780="ITEM"),1,0)</f>
        <v>0</v>
      </c>
      <c r="C4734" t="str">
        <f>IF(B4734=1,'Tracker&amp;Invoice'!A4782,C4733)</f>
        <v>NBQ-048</v>
      </c>
      <c r="D4734" t="str">
        <f>IF(LEFT(TRIM('Tracker&amp;Invoice'!B4782),9)="INVOICE #","INVOICE",IF(TRIM('Tracker&amp;Invoice'!B4782)="Overall Completion INVOICE","OVERALL",""))</f>
        <v/>
      </c>
      <c r="E4734" t="str">
        <f>IF(D4734="INVOICE",VALUE(MID(TRIM('Tracker&amp;Invoice'!B4782),10,10)),"")</f>
        <v/>
      </c>
      <c r="F4734">
        <f>IF(B4734=1,IFERROR(LOOKUP(2,1/('Tracker&amp;Invoice'!$H4782:$AC4782&lt;&gt;""),COLUMN('Tracker&amp;Invoice'!$H4782:$AC4782)),8),F4733)</f>
        <v>15</v>
      </c>
      <c r="G4734">
        <f>IF(D4734="OVERALL",IFERROR(LOOKUP(2,1/('Tracker&amp;Invoice'!$H4782:$AC4782&lt;&gt;""),COLUMN('Tracker&amp;Invoice'!$H4782:$AC4782)),8),G4735)</f>
        <v>16</v>
      </c>
      <c r="H4734">
        <f t="shared" si="146"/>
        <v>16</v>
      </c>
      <c r="I4734" s="29">
        <f>IF(D4734="INVOICE",SUM('Tracker&amp;Invoice'!$H4782:INDEX('Tracker&amp;Invoice'!$A4782:$AC4782,1,H4734)),0)</f>
        <v>0</v>
      </c>
      <c r="J4734" s="29">
        <f>IF(D4734="OVERALL",SUM('Tracker&amp;Invoice'!$H4782:$AC4782),0)</f>
        <v>0</v>
      </c>
    </row>
    <row r="4735" spans="1:10">
      <c r="A4735" t="e">
        <f t="shared" si="147"/>
        <v>#REF!</v>
      </c>
      <c r="B4735">
        <f>IF(AND('Tracker&amp;Invoice'!A4783&lt;&gt;"",'Tracker&amp;Invoice'!A4783&lt;&gt;"ITEM",'Tracker&amp;Invoice'!A4781="ITEM"),1,0)</f>
        <v>0</v>
      </c>
      <c r="C4735" t="str">
        <f>IF(B4735=1,'Tracker&amp;Invoice'!A4783,C4734)</f>
        <v>NBQ-048</v>
      </c>
      <c r="D4735" t="str">
        <f>IF(LEFT(TRIM('Tracker&amp;Invoice'!B4783),9)="INVOICE #","INVOICE",IF(TRIM('Tracker&amp;Invoice'!B4783)="Overall Completion INVOICE","OVERALL",""))</f>
        <v>INVOICE</v>
      </c>
      <c r="E4735">
        <f>IF(D4735="INVOICE",VALUE(MID(TRIM('Tracker&amp;Invoice'!B4783),10,10)),"")</f>
        <v>31</v>
      </c>
      <c r="F4735">
        <f>IF(B4735=1,IFERROR(LOOKUP(2,1/('Tracker&amp;Invoice'!$H4783:$AC4783&lt;&gt;""),COLUMN('Tracker&amp;Invoice'!$H4783:$AC4783)),8),F4734)</f>
        <v>15</v>
      </c>
      <c r="G4735">
        <f>IF(D4735="OVERALL",IFERROR(LOOKUP(2,1/('Tracker&amp;Invoice'!$H4783:$AC4783&lt;&gt;""),COLUMN('Tracker&amp;Invoice'!$H4783:$AC4783)),8),G4736)</f>
        <v>16</v>
      </c>
      <c r="H4735">
        <f t="shared" si="146"/>
        <v>16</v>
      </c>
      <c r="I4735" s="29">
        <f>IF(D4735="INVOICE",SUM('Tracker&amp;Invoice'!$H4783:INDEX('Tracker&amp;Invoice'!$A4783:$AC4783,1,H4735)),0)</f>
        <v>800</v>
      </c>
      <c r="J4735" s="29">
        <f>IF(D4735="OVERALL",SUM('Tracker&amp;Invoice'!$H4783:$AC4783),0)</f>
        <v>0</v>
      </c>
    </row>
    <row r="4736" spans="1:10">
      <c r="A4736" t="e">
        <f t="shared" si="147"/>
        <v>#REF!</v>
      </c>
      <c r="B4736">
        <f>IF(AND('Tracker&amp;Invoice'!A4784&lt;&gt;"",'Tracker&amp;Invoice'!A4784&lt;&gt;"ITEM",'Tracker&amp;Invoice'!A4782="ITEM"),1,0)</f>
        <v>0</v>
      </c>
      <c r="C4736" t="str">
        <f>IF(B4736=1,'Tracker&amp;Invoice'!A4784,C4735)</f>
        <v>NBQ-048</v>
      </c>
      <c r="D4736" t="str">
        <f>IF(LEFT(TRIM('Tracker&amp;Invoice'!B4784),9)="INVOICE #","INVOICE",IF(TRIM('Tracker&amp;Invoice'!B4784)="Overall Completion INVOICE","OVERALL",""))</f>
        <v/>
      </c>
      <c r="E4736" t="str">
        <f>IF(D4736="INVOICE",VALUE(MID(TRIM('Tracker&amp;Invoice'!B4784),10,10)),"")</f>
        <v/>
      </c>
      <c r="F4736">
        <f>IF(B4736=1,IFERROR(LOOKUP(2,1/('Tracker&amp;Invoice'!$H4784:$AC4784&lt;&gt;""),COLUMN('Tracker&amp;Invoice'!$H4784:$AC4784)),8),F4735)</f>
        <v>15</v>
      </c>
      <c r="G4736">
        <f>IF(D4736="OVERALL",IFERROR(LOOKUP(2,1/('Tracker&amp;Invoice'!$H4784:$AC4784&lt;&gt;""),COLUMN('Tracker&amp;Invoice'!$H4784:$AC4784)),8),G4737)</f>
        <v>16</v>
      </c>
      <c r="H4736">
        <f t="shared" si="146"/>
        <v>16</v>
      </c>
      <c r="I4736" s="29">
        <f>IF(D4736="INVOICE",SUM('Tracker&amp;Invoice'!$H4784:INDEX('Tracker&amp;Invoice'!$A4784:$AC4784,1,H4736)),0)</f>
        <v>0</v>
      </c>
      <c r="J4736" s="29">
        <f>IF(D4736="OVERALL",SUM('Tracker&amp;Invoice'!$H4784:$AC4784),0)</f>
        <v>0</v>
      </c>
    </row>
    <row r="4737" spans="1:10">
      <c r="A4737" t="e">
        <f t="shared" si="147"/>
        <v>#REF!</v>
      </c>
      <c r="B4737">
        <f>IF(AND('Tracker&amp;Invoice'!A4785&lt;&gt;"",'Tracker&amp;Invoice'!A4785&lt;&gt;"ITEM",'Tracker&amp;Invoice'!A4783="ITEM"),1,0)</f>
        <v>0</v>
      </c>
      <c r="C4737" t="str">
        <f>IF(B4737=1,'Tracker&amp;Invoice'!A4785,C4736)</f>
        <v>NBQ-048</v>
      </c>
      <c r="D4737" t="str">
        <f>IF(LEFT(TRIM('Tracker&amp;Invoice'!B4785),9)="INVOICE #","INVOICE",IF(TRIM('Tracker&amp;Invoice'!B4785)="Overall Completion INVOICE","OVERALL",""))</f>
        <v/>
      </c>
      <c r="E4737" t="str">
        <f>IF(D4737="INVOICE",VALUE(MID(TRIM('Tracker&amp;Invoice'!B4785),10,10)),"")</f>
        <v/>
      </c>
      <c r="F4737">
        <f>IF(B4737=1,IFERROR(LOOKUP(2,1/('Tracker&amp;Invoice'!$H4785:$AC4785&lt;&gt;""),COLUMN('Tracker&amp;Invoice'!$H4785:$AC4785)),8),F4736)</f>
        <v>15</v>
      </c>
      <c r="G4737">
        <f>IF(D4737="OVERALL",IFERROR(LOOKUP(2,1/('Tracker&amp;Invoice'!$H4785:$AC4785&lt;&gt;""),COLUMN('Tracker&amp;Invoice'!$H4785:$AC4785)),8),G4738)</f>
        <v>16</v>
      </c>
      <c r="H4737">
        <f t="shared" si="146"/>
        <v>16</v>
      </c>
      <c r="I4737" s="29">
        <f>IF(D4737="INVOICE",SUM('Tracker&amp;Invoice'!$H4785:INDEX('Tracker&amp;Invoice'!$A4785:$AC4785,1,H4737)),0)</f>
        <v>0</v>
      </c>
      <c r="J4737" s="29">
        <f>IF(D4737="OVERALL",SUM('Tracker&amp;Invoice'!$H4785:$AC4785),0)</f>
        <v>0</v>
      </c>
    </row>
    <row r="4738" spans="1:10">
      <c r="A4738" t="e">
        <f t="shared" si="147"/>
        <v>#REF!</v>
      </c>
      <c r="B4738">
        <f>IF(AND('Tracker&amp;Invoice'!A4786&lt;&gt;"",'Tracker&amp;Invoice'!A4786&lt;&gt;"ITEM",'Tracker&amp;Invoice'!A4784="ITEM"),1,0)</f>
        <v>0</v>
      </c>
      <c r="C4738" t="str">
        <f>IF(B4738=1,'Tracker&amp;Invoice'!A4786,C4737)</f>
        <v>NBQ-048</v>
      </c>
      <c r="D4738" t="str">
        <f>IF(LEFT(TRIM('Tracker&amp;Invoice'!B4786),9)="INVOICE #","INVOICE",IF(TRIM('Tracker&amp;Invoice'!B4786)="Overall Completion INVOICE","OVERALL",""))</f>
        <v/>
      </c>
      <c r="E4738" t="str">
        <f>IF(D4738="INVOICE",VALUE(MID(TRIM('Tracker&amp;Invoice'!B4786),10,10)),"")</f>
        <v/>
      </c>
      <c r="F4738">
        <f>IF(B4738=1,IFERROR(LOOKUP(2,1/('Tracker&amp;Invoice'!$H4786:$AC4786&lt;&gt;""),COLUMN('Tracker&amp;Invoice'!$H4786:$AC4786)),8),F4737)</f>
        <v>15</v>
      </c>
      <c r="G4738">
        <f>IF(D4738="OVERALL",IFERROR(LOOKUP(2,1/('Tracker&amp;Invoice'!$H4786:$AC4786&lt;&gt;""),COLUMN('Tracker&amp;Invoice'!$H4786:$AC4786)),8),G4739)</f>
        <v>16</v>
      </c>
      <c r="H4738">
        <f t="shared" si="146"/>
        <v>16</v>
      </c>
      <c r="I4738" s="29">
        <f>IF(D4738="INVOICE",SUM('Tracker&amp;Invoice'!$H4786:INDEX('Tracker&amp;Invoice'!$A4786:$AC4786,1,H4738)),0)</f>
        <v>0</v>
      </c>
      <c r="J4738" s="29">
        <f>IF(D4738="OVERALL",SUM('Tracker&amp;Invoice'!$H4786:$AC4786),0)</f>
        <v>0</v>
      </c>
    </row>
    <row r="4739" spans="1:10">
      <c r="A4739" t="e">
        <f t="shared" si="147"/>
        <v>#REF!</v>
      </c>
      <c r="B4739">
        <f>IF(AND('Tracker&amp;Invoice'!A4787&lt;&gt;"",'Tracker&amp;Invoice'!A4787&lt;&gt;"ITEM",'Tracker&amp;Invoice'!A4785="ITEM"),1,0)</f>
        <v>0</v>
      </c>
      <c r="C4739" t="str">
        <f>IF(B4739=1,'Tracker&amp;Invoice'!A4787,C4738)</f>
        <v>NBQ-048</v>
      </c>
      <c r="D4739" t="str">
        <f>IF(LEFT(TRIM('Tracker&amp;Invoice'!B4787),9)="INVOICE #","INVOICE",IF(TRIM('Tracker&amp;Invoice'!B4787)="Overall Completion INVOICE","OVERALL",""))</f>
        <v/>
      </c>
      <c r="E4739" t="str">
        <f>IF(D4739="INVOICE",VALUE(MID(TRIM('Tracker&amp;Invoice'!B4787),10,10)),"")</f>
        <v/>
      </c>
      <c r="F4739">
        <f>IF(B4739=1,IFERROR(LOOKUP(2,1/('Tracker&amp;Invoice'!$H4787:$AC4787&lt;&gt;""),COLUMN('Tracker&amp;Invoice'!$H4787:$AC4787)),8),F4738)</f>
        <v>15</v>
      </c>
      <c r="G4739">
        <f>IF(D4739="OVERALL",IFERROR(LOOKUP(2,1/('Tracker&amp;Invoice'!$H4787:$AC4787&lt;&gt;""),COLUMN('Tracker&amp;Invoice'!$H4787:$AC4787)),8),G4740)</f>
        <v>16</v>
      </c>
      <c r="H4739">
        <f t="shared" ref="H4739:H4802" si="148">MAX(F4739,G4739)</f>
        <v>16</v>
      </c>
      <c r="I4739" s="29">
        <f>IF(D4739="INVOICE",SUM('Tracker&amp;Invoice'!$H4787:INDEX('Tracker&amp;Invoice'!$A4787:$AC4787,1,H4739)),0)</f>
        <v>0</v>
      </c>
      <c r="J4739" s="29">
        <f>IF(D4739="OVERALL",SUM('Tracker&amp;Invoice'!$H4787:$AC4787),0)</f>
        <v>0</v>
      </c>
    </row>
    <row r="4740" spans="1:10">
      <c r="A4740" t="e">
        <f t="shared" ref="A4740:A4803" si="149">A4739+B4740</f>
        <v>#REF!</v>
      </c>
      <c r="B4740">
        <f>IF(AND('Tracker&amp;Invoice'!A4788&lt;&gt;"",'Tracker&amp;Invoice'!A4788&lt;&gt;"ITEM",'Tracker&amp;Invoice'!A4786="ITEM"),1,0)</f>
        <v>0</v>
      </c>
      <c r="C4740" t="str">
        <f>IF(B4740=1,'Tracker&amp;Invoice'!A4788,C4739)</f>
        <v>NBQ-048</v>
      </c>
      <c r="D4740" t="str">
        <f>IF(LEFT(TRIM('Tracker&amp;Invoice'!B4788),9)="INVOICE #","INVOICE",IF(TRIM('Tracker&amp;Invoice'!B4788)="Overall Completion INVOICE","OVERALL",""))</f>
        <v/>
      </c>
      <c r="E4740" t="str">
        <f>IF(D4740="INVOICE",VALUE(MID(TRIM('Tracker&amp;Invoice'!B4788),10,10)),"")</f>
        <v/>
      </c>
      <c r="F4740">
        <f>IF(B4740=1,IFERROR(LOOKUP(2,1/('Tracker&amp;Invoice'!$H4788:$AC4788&lt;&gt;""),COLUMN('Tracker&amp;Invoice'!$H4788:$AC4788)),8),F4739)</f>
        <v>15</v>
      </c>
      <c r="G4740">
        <f>IF(D4740="OVERALL",IFERROR(LOOKUP(2,1/('Tracker&amp;Invoice'!$H4788:$AC4788&lt;&gt;""),COLUMN('Tracker&amp;Invoice'!$H4788:$AC4788)),8),G4741)</f>
        <v>16</v>
      </c>
      <c r="H4740">
        <f t="shared" si="148"/>
        <v>16</v>
      </c>
      <c r="I4740" s="29">
        <f>IF(D4740="INVOICE",SUM('Tracker&amp;Invoice'!$H4788:INDEX('Tracker&amp;Invoice'!$A4788:$AC4788,1,H4740)),0)</f>
        <v>0</v>
      </c>
      <c r="J4740" s="29">
        <f>IF(D4740="OVERALL",SUM('Tracker&amp;Invoice'!$H4788:$AC4788),0)</f>
        <v>0</v>
      </c>
    </row>
    <row r="4741" spans="1:10">
      <c r="A4741" t="e">
        <f t="shared" si="149"/>
        <v>#REF!</v>
      </c>
      <c r="B4741">
        <f>IF(AND('Tracker&amp;Invoice'!A4789&lt;&gt;"",'Tracker&amp;Invoice'!A4789&lt;&gt;"ITEM",'Tracker&amp;Invoice'!A4787="ITEM"),1,0)</f>
        <v>0</v>
      </c>
      <c r="C4741" t="str">
        <f>IF(B4741=1,'Tracker&amp;Invoice'!A4789,C4740)</f>
        <v>NBQ-048</v>
      </c>
      <c r="D4741" t="str">
        <f>IF(LEFT(TRIM('Tracker&amp;Invoice'!B4789),9)="INVOICE #","INVOICE",IF(TRIM('Tracker&amp;Invoice'!B4789)="Overall Completion INVOICE","OVERALL",""))</f>
        <v/>
      </c>
      <c r="E4741" t="str">
        <f>IF(D4741="INVOICE",VALUE(MID(TRIM('Tracker&amp;Invoice'!B4789),10,10)),"")</f>
        <v/>
      </c>
      <c r="F4741">
        <f>IF(B4741=1,IFERROR(LOOKUP(2,1/('Tracker&amp;Invoice'!$H4789:$AC4789&lt;&gt;""),COLUMN('Tracker&amp;Invoice'!$H4789:$AC4789)),8),F4740)</f>
        <v>15</v>
      </c>
      <c r="G4741">
        <f>IF(D4741="OVERALL",IFERROR(LOOKUP(2,1/('Tracker&amp;Invoice'!$H4789:$AC4789&lt;&gt;""),COLUMN('Tracker&amp;Invoice'!$H4789:$AC4789)),8),G4742)</f>
        <v>16</v>
      </c>
      <c r="H4741">
        <f t="shared" si="148"/>
        <v>16</v>
      </c>
      <c r="I4741" s="29">
        <f>IF(D4741="INVOICE",SUM('Tracker&amp;Invoice'!$H4789:INDEX('Tracker&amp;Invoice'!$A4789:$AC4789,1,H4741)),0)</f>
        <v>0</v>
      </c>
      <c r="J4741" s="29">
        <f>IF(D4741="OVERALL",SUM('Tracker&amp;Invoice'!$H4789:$AC4789),0)</f>
        <v>0</v>
      </c>
    </row>
    <row r="4742" spans="1:10">
      <c r="A4742" t="e">
        <f t="shared" si="149"/>
        <v>#REF!</v>
      </c>
      <c r="B4742">
        <f>IF(AND('Tracker&amp;Invoice'!A4790&lt;&gt;"",'Tracker&amp;Invoice'!A4790&lt;&gt;"ITEM",'Tracker&amp;Invoice'!A4788="ITEM"),1,0)</f>
        <v>0</v>
      </c>
      <c r="C4742" t="str">
        <f>IF(B4742=1,'Tracker&amp;Invoice'!A4790,C4741)</f>
        <v>NBQ-048</v>
      </c>
      <c r="D4742" t="str">
        <f>IF(LEFT(TRIM('Tracker&amp;Invoice'!B4790),9)="INVOICE #","INVOICE",IF(TRIM('Tracker&amp;Invoice'!B4790)="Overall Completion INVOICE","OVERALL",""))</f>
        <v/>
      </c>
      <c r="E4742" t="str">
        <f>IF(D4742="INVOICE",VALUE(MID(TRIM('Tracker&amp;Invoice'!B4790),10,10)),"")</f>
        <v/>
      </c>
      <c r="F4742">
        <f>IF(B4742=1,IFERROR(LOOKUP(2,1/('Tracker&amp;Invoice'!$H4790:$AC4790&lt;&gt;""),COLUMN('Tracker&amp;Invoice'!$H4790:$AC4790)),8),F4741)</f>
        <v>15</v>
      </c>
      <c r="G4742">
        <f>IF(D4742="OVERALL",IFERROR(LOOKUP(2,1/('Tracker&amp;Invoice'!$H4790:$AC4790&lt;&gt;""),COLUMN('Tracker&amp;Invoice'!$H4790:$AC4790)),8),G4743)</f>
        <v>16</v>
      </c>
      <c r="H4742">
        <f t="shared" si="148"/>
        <v>16</v>
      </c>
      <c r="I4742" s="29">
        <f>IF(D4742="INVOICE",SUM('Tracker&amp;Invoice'!$H4790:INDEX('Tracker&amp;Invoice'!$A4790:$AC4790,1,H4742)),0)</f>
        <v>0</v>
      </c>
      <c r="J4742" s="29">
        <f>IF(D4742="OVERALL",SUM('Tracker&amp;Invoice'!$H4790:$AC4790),0)</f>
        <v>0</v>
      </c>
    </row>
    <row r="4743" spans="1:10">
      <c r="A4743" t="e">
        <f t="shared" si="149"/>
        <v>#REF!</v>
      </c>
      <c r="B4743">
        <f>IF(AND('Tracker&amp;Invoice'!A4791&lt;&gt;"",'Tracker&amp;Invoice'!A4791&lt;&gt;"ITEM",'Tracker&amp;Invoice'!A4789="ITEM"),1,0)</f>
        <v>0</v>
      </c>
      <c r="C4743" t="str">
        <f>IF(B4743=1,'Tracker&amp;Invoice'!A4791,C4742)</f>
        <v>NBQ-048</v>
      </c>
      <c r="D4743" t="str">
        <f>IF(LEFT(TRIM('Tracker&amp;Invoice'!B4791),9)="INVOICE #","INVOICE",IF(TRIM('Tracker&amp;Invoice'!B4791)="Overall Completion INVOICE","OVERALL",""))</f>
        <v>OVERALL</v>
      </c>
      <c r="E4743" t="str">
        <f>IF(D4743="INVOICE",VALUE(MID(TRIM('Tracker&amp;Invoice'!B4791),10,10)),"")</f>
        <v/>
      </c>
      <c r="F4743">
        <f>IF(B4743=1,IFERROR(LOOKUP(2,1/('Tracker&amp;Invoice'!$H4791:$AC4791&lt;&gt;""),COLUMN('Tracker&amp;Invoice'!$H4791:$AC4791)),8),F4742)</f>
        <v>15</v>
      </c>
      <c r="G4743">
        <f>IF(D4743="OVERALL",IFERROR(LOOKUP(2,1/('Tracker&amp;Invoice'!$H4791:$AC4791&lt;&gt;""),COLUMN('Tracker&amp;Invoice'!$H4791:$AC4791)),8),G4744)</f>
        <v>16</v>
      </c>
      <c r="H4743">
        <f t="shared" si="148"/>
        <v>16</v>
      </c>
      <c r="I4743" s="29">
        <f>IF(D4743="INVOICE",SUM('Tracker&amp;Invoice'!$H4791:INDEX('Tracker&amp;Invoice'!$A4791:$AC4791,1,H4743)),0)</f>
        <v>0</v>
      </c>
      <c r="J4743" s="29">
        <f>IF(D4743="OVERALL",SUM('Tracker&amp;Invoice'!$H4791:$AC4791),0)</f>
        <v>2560</v>
      </c>
    </row>
    <row r="4744" spans="1:10">
      <c r="A4744" t="e">
        <f t="shared" si="149"/>
        <v>#REF!</v>
      </c>
      <c r="B4744">
        <f>IF(AND('Tracker&amp;Invoice'!A4792&lt;&gt;"",'Tracker&amp;Invoice'!A4792&lt;&gt;"ITEM",'Tracker&amp;Invoice'!A4790="ITEM"),1,0)</f>
        <v>0</v>
      </c>
      <c r="C4744" t="str">
        <f>IF(B4744=1,'Tracker&amp;Invoice'!A4792,C4743)</f>
        <v>NBQ-048</v>
      </c>
      <c r="D4744" t="str">
        <f>IF(LEFT(TRIM('Tracker&amp;Invoice'!B4792),9)="INVOICE #","INVOICE",IF(TRIM('Tracker&amp;Invoice'!B4792)="Overall Completion INVOICE","OVERALL",""))</f>
        <v/>
      </c>
      <c r="E4744" t="str">
        <f>IF(D4744="INVOICE",VALUE(MID(TRIM('Tracker&amp;Invoice'!B4792),10,10)),"")</f>
        <v/>
      </c>
      <c r="F4744">
        <f>IF(B4744=1,IFERROR(LOOKUP(2,1/('Tracker&amp;Invoice'!$H4792:$AC4792&lt;&gt;""),COLUMN('Tracker&amp;Invoice'!$H4792:$AC4792)),8),F4743)</f>
        <v>15</v>
      </c>
      <c r="G4744">
        <f>IF(D4744="OVERALL",IFERROR(LOOKUP(2,1/('Tracker&amp;Invoice'!$H4792:$AC4792&lt;&gt;""),COLUMN('Tracker&amp;Invoice'!$H4792:$AC4792)),8),G4745)</f>
        <v>18</v>
      </c>
      <c r="H4744">
        <f t="shared" si="148"/>
        <v>18</v>
      </c>
      <c r="I4744" s="29">
        <f>IF(D4744="INVOICE",SUM('Tracker&amp;Invoice'!$H4792:INDEX('Tracker&amp;Invoice'!$A4792:$AC4792,1,H4744)),0)</f>
        <v>0</v>
      </c>
      <c r="J4744" s="29">
        <f>IF(D4744="OVERALL",SUM('Tracker&amp;Invoice'!$H4792:$AC4792),0)</f>
        <v>0</v>
      </c>
    </row>
    <row r="4745" spans="1:10">
      <c r="A4745" t="e">
        <f t="shared" si="149"/>
        <v>#REF!</v>
      </c>
      <c r="B4745">
        <f>IF(AND('Tracker&amp;Invoice'!A4793&lt;&gt;"",'Tracker&amp;Invoice'!A4793&lt;&gt;"ITEM",'Tracker&amp;Invoice'!A4791="ITEM"),1,0)</f>
        <v>0</v>
      </c>
      <c r="C4745" t="str">
        <f>IF(B4745=1,'Tracker&amp;Invoice'!A4793,C4744)</f>
        <v>NBQ-048</v>
      </c>
      <c r="D4745" t="str">
        <f>IF(LEFT(TRIM('Tracker&amp;Invoice'!B4793),9)="INVOICE #","INVOICE",IF(TRIM('Tracker&amp;Invoice'!B4793)="Overall Completion INVOICE","OVERALL",""))</f>
        <v/>
      </c>
      <c r="E4745" t="str">
        <f>IF(D4745="INVOICE",VALUE(MID(TRIM('Tracker&amp;Invoice'!B4793),10,10)),"")</f>
        <v/>
      </c>
      <c r="F4745">
        <f>IF(B4745=1,IFERROR(LOOKUP(2,1/('Tracker&amp;Invoice'!$H4793:$AC4793&lt;&gt;""),COLUMN('Tracker&amp;Invoice'!$H4793:$AC4793)),8),F4744)</f>
        <v>15</v>
      </c>
      <c r="G4745">
        <f>IF(D4745="OVERALL",IFERROR(LOOKUP(2,1/('Tracker&amp;Invoice'!$H4793:$AC4793&lt;&gt;""),COLUMN('Tracker&amp;Invoice'!$H4793:$AC4793)),8),G4746)</f>
        <v>18</v>
      </c>
      <c r="H4745">
        <f t="shared" si="148"/>
        <v>18</v>
      </c>
      <c r="I4745" s="29">
        <f>IF(D4745="INVOICE",SUM('Tracker&amp;Invoice'!$H4793:INDEX('Tracker&amp;Invoice'!$A4793:$AC4793,1,H4745)),0)</f>
        <v>0</v>
      </c>
      <c r="J4745" s="29">
        <f>IF(D4745="OVERALL",SUM('Tracker&amp;Invoice'!$H4793:$AC4793),0)</f>
        <v>0</v>
      </c>
    </row>
    <row r="4746" spans="1:10">
      <c r="A4746" t="e">
        <f t="shared" si="149"/>
        <v>#REF!</v>
      </c>
      <c r="B4746">
        <f>IF(AND('Tracker&amp;Invoice'!A4794&lt;&gt;"",'Tracker&amp;Invoice'!A4794&lt;&gt;"ITEM",'Tracker&amp;Invoice'!A4792="ITEM"),1,0)</f>
        <v>0</v>
      </c>
      <c r="C4746" t="str">
        <f>IF(B4746=1,'Tracker&amp;Invoice'!A4794,C4745)</f>
        <v>NBQ-048</v>
      </c>
      <c r="D4746" t="str">
        <f>IF(LEFT(TRIM('Tracker&amp;Invoice'!B4794),9)="INVOICE #","INVOICE",IF(TRIM('Tracker&amp;Invoice'!B4794)="Overall Completion INVOICE","OVERALL",""))</f>
        <v/>
      </c>
      <c r="E4746" t="str">
        <f>IF(D4746="INVOICE",VALUE(MID(TRIM('Tracker&amp;Invoice'!B4794),10,10)),"")</f>
        <v/>
      </c>
      <c r="F4746">
        <f>IF(B4746=1,IFERROR(LOOKUP(2,1/('Tracker&amp;Invoice'!$H4794:$AC4794&lt;&gt;""),COLUMN('Tracker&amp;Invoice'!$H4794:$AC4794)),8),F4745)</f>
        <v>15</v>
      </c>
      <c r="G4746">
        <f>IF(D4746="OVERALL",IFERROR(LOOKUP(2,1/('Tracker&amp;Invoice'!$H4794:$AC4794&lt;&gt;""),COLUMN('Tracker&amp;Invoice'!$H4794:$AC4794)),8),G4747)</f>
        <v>18</v>
      </c>
      <c r="H4746">
        <f t="shared" si="148"/>
        <v>18</v>
      </c>
      <c r="I4746" s="29">
        <f>IF(D4746="INVOICE",SUM('Tracker&amp;Invoice'!$H4794:INDEX('Tracker&amp;Invoice'!$A4794:$AC4794,1,H4746)),0)</f>
        <v>0</v>
      </c>
      <c r="J4746" s="29">
        <f>IF(D4746="OVERALL",SUM('Tracker&amp;Invoice'!$H4794:$AC4794),0)</f>
        <v>0</v>
      </c>
    </row>
    <row r="4747" spans="1:10">
      <c r="A4747" t="e">
        <f t="shared" si="149"/>
        <v>#REF!</v>
      </c>
      <c r="B4747">
        <f>IF(AND('Tracker&amp;Invoice'!A4795&lt;&gt;"",'Tracker&amp;Invoice'!A4795&lt;&gt;"ITEM",'Tracker&amp;Invoice'!A4793="ITEM"),1,0)</f>
        <v>0</v>
      </c>
      <c r="C4747" t="str">
        <f>IF(B4747=1,'Tracker&amp;Invoice'!A4795,C4746)</f>
        <v>NBQ-048</v>
      </c>
      <c r="D4747" t="str">
        <f>IF(LEFT(TRIM('Tracker&amp;Invoice'!B4795),9)="INVOICE #","INVOICE",IF(TRIM('Tracker&amp;Invoice'!B4795)="Overall Completion INVOICE","OVERALL",""))</f>
        <v/>
      </c>
      <c r="E4747" t="str">
        <f>IF(D4747="INVOICE",VALUE(MID(TRIM('Tracker&amp;Invoice'!B4795),10,10)),"")</f>
        <v/>
      </c>
      <c r="F4747">
        <f>IF(B4747=1,IFERROR(LOOKUP(2,1/('Tracker&amp;Invoice'!$H4795:$AC4795&lt;&gt;""),COLUMN('Tracker&amp;Invoice'!$H4795:$AC4795)),8),F4746)</f>
        <v>15</v>
      </c>
      <c r="G4747">
        <f>IF(D4747="OVERALL",IFERROR(LOOKUP(2,1/('Tracker&amp;Invoice'!$H4795:$AC4795&lt;&gt;""),COLUMN('Tracker&amp;Invoice'!$H4795:$AC4795)),8),G4748)</f>
        <v>18</v>
      </c>
      <c r="H4747">
        <f t="shared" si="148"/>
        <v>18</v>
      </c>
      <c r="I4747" s="29">
        <f>IF(D4747="INVOICE",SUM('Tracker&amp;Invoice'!$H4795:INDEX('Tracker&amp;Invoice'!$A4795:$AC4795,1,H4747)),0)</f>
        <v>0</v>
      </c>
      <c r="J4747" s="29">
        <f>IF(D4747="OVERALL",SUM('Tracker&amp;Invoice'!$H4795:$AC4795),0)</f>
        <v>0</v>
      </c>
    </row>
    <row r="4748" spans="1:10">
      <c r="A4748" t="e">
        <f t="shared" si="149"/>
        <v>#REF!</v>
      </c>
      <c r="B4748">
        <f>IF(AND('Tracker&amp;Invoice'!A4796&lt;&gt;"",'Tracker&amp;Invoice'!A4796&lt;&gt;"ITEM",'Tracker&amp;Invoice'!A4794="ITEM"),1,0)</f>
        <v>0</v>
      </c>
      <c r="C4748" t="str">
        <f>IF(B4748=1,'Tracker&amp;Invoice'!A4796,C4747)</f>
        <v>NBQ-048</v>
      </c>
      <c r="D4748" t="str">
        <f>IF(LEFT(TRIM('Tracker&amp;Invoice'!B4796),9)="INVOICE #","INVOICE",IF(TRIM('Tracker&amp;Invoice'!B4796)="Overall Completion INVOICE","OVERALL",""))</f>
        <v/>
      </c>
      <c r="E4748" t="str">
        <f>IF(D4748="INVOICE",VALUE(MID(TRIM('Tracker&amp;Invoice'!B4796),10,10)),"")</f>
        <v/>
      </c>
      <c r="F4748">
        <f>IF(B4748=1,IFERROR(LOOKUP(2,1/('Tracker&amp;Invoice'!$H4796:$AC4796&lt;&gt;""),COLUMN('Tracker&amp;Invoice'!$H4796:$AC4796)),8),F4747)</f>
        <v>15</v>
      </c>
      <c r="G4748">
        <f>IF(D4748="OVERALL",IFERROR(LOOKUP(2,1/('Tracker&amp;Invoice'!$H4796:$AC4796&lt;&gt;""),COLUMN('Tracker&amp;Invoice'!$H4796:$AC4796)),8),G4749)</f>
        <v>18</v>
      </c>
      <c r="H4748">
        <f t="shared" si="148"/>
        <v>18</v>
      </c>
      <c r="I4748" s="29">
        <f>IF(D4748="INVOICE",SUM('Tracker&amp;Invoice'!$H4796:INDEX('Tracker&amp;Invoice'!$A4796:$AC4796,1,H4748)),0)</f>
        <v>0</v>
      </c>
      <c r="J4748" s="29">
        <f>IF(D4748="OVERALL",SUM('Tracker&amp;Invoice'!$H4796:$AC4796),0)</f>
        <v>0</v>
      </c>
    </row>
    <row r="4749" spans="1:10">
      <c r="A4749" t="e">
        <f t="shared" si="149"/>
        <v>#REF!</v>
      </c>
      <c r="B4749">
        <f>IF(AND('Tracker&amp;Invoice'!A4797&lt;&gt;"",'Tracker&amp;Invoice'!A4797&lt;&gt;"ITEM",'Tracker&amp;Invoice'!A4795="ITEM"),1,0)</f>
        <v>0</v>
      </c>
      <c r="C4749" t="str">
        <f>IF(B4749=1,'Tracker&amp;Invoice'!A4797,C4748)</f>
        <v>NBQ-048</v>
      </c>
      <c r="D4749" t="str">
        <f>IF(LEFT(TRIM('Tracker&amp;Invoice'!B4797),9)="INVOICE #","INVOICE",IF(TRIM('Tracker&amp;Invoice'!B4797)="Overall Completion INVOICE","OVERALL",""))</f>
        <v/>
      </c>
      <c r="E4749" t="str">
        <f>IF(D4749="INVOICE",VALUE(MID(TRIM('Tracker&amp;Invoice'!B4797),10,10)),"")</f>
        <v/>
      </c>
      <c r="F4749">
        <f>IF(B4749=1,IFERROR(LOOKUP(2,1/('Tracker&amp;Invoice'!$H4797:$AC4797&lt;&gt;""),COLUMN('Tracker&amp;Invoice'!$H4797:$AC4797)),8),F4748)</f>
        <v>15</v>
      </c>
      <c r="G4749">
        <f>IF(D4749="OVERALL",IFERROR(LOOKUP(2,1/('Tracker&amp;Invoice'!$H4797:$AC4797&lt;&gt;""),COLUMN('Tracker&amp;Invoice'!$H4797:$AC4797)),8),G4750)</f>
        <v>18</v>
      </c>
      <c r="H4749">
        <f t="shared" si="148"/>
        <v>18</v>
      </c>
      <c r="I4749" s="29">
        <f>IF(D4749="INVOICE",SUM('Tracker&amp;Invoice'!$H4797:INDEX('Tracker&amp;Invoice'!$A4797:$AC4797,1,H4749)),0)</f>
        <v>0</v>
      </c>
      <c r="J4749" s="29">
        <f>IF(D4749="OVERALL",SUM('Tracker&amp;Invoice'!$H4797:$AC4797),0)</f>
        <v>0</v>
      </c>
    </row>
    <row r="4750" spans="1:10">
      <c r="A4750" t="e">
        <f t="shared" si="149"/>
        <v>#REF!</v>
      </c>
      <c r="B4750">
        <f>IF(AND('Tracker&amp;Invoice'!A4798&lt;&gt;"",'Tracker&amp;Invoice'!A4798&lt;&gt;"ITEM",'Tracker&amp;Invoice'!A4796="ITEM"),1,0)</f>
        <v>0</v>
      </c>
      <c r="C4750" t="str">
        <f>IF(B4750=1,'Tracker&amp;Invoice'!A4798,C4749)</f>
        <v>NBQ-048</v>
      </c>
      <c r="D4750" t="str">
        <f>IF(LEFT(TRIM('Tracker&amp;Invoice'!B4798),9)="INVOICE #","INVOICE",IF(TRIM('Tracker&amp;Invoice'!B4798)="Overall Completion INVOICE","OVERALL",""))</f>
        <v/>
      </c>
      <c r="E4750" t="str">
        <f>IF(D4750="INVOICE",VALUE(MID(TRIM('Tracker&amp;Invoice'!B4798),10,10)),"")</f>
        <v/>
      </c>
      <c r="F4750">
        <f>IF(B4750=1,IFERROR(LOOKUP(2,1/('Tracker&amp;Invoice'!$H4798:$AC4798&lt;&gt;""),COLUMN('Tracker&amp;Invoice'!$H4798:$AC4798)),8),F4749)</f>
        <v>15</v>
      </c>
      <c r="G4750">
        <f>IF(D4750="OVERALL",IFERROR(LOOKUP(2,1/('Tracker&amp;Invoice'!$H4798:$AC4798&lt;&gt;""),COLUMN('Tracker&amp;Invoice'!$H4798:$AC4798)),8),G4751)</f>
        <v>18</v>
      </c>
      <c r="H4750">
        <f t="shared" si="148"/>
        <v>18</v>
      </c>
      <c r="I4750" s="29">
        <f>IF(D4750="INVOICE",SUM('Tracker&amp;Invoice'!$H4798:INDEX('Tracker&amp;Invoice'!$A4798:$AC4798,1,H4750)),0)</f>
        <v>0</v>
      </c>
      <c r="J4750" s="29">
        <f>IF(D4750="OVERALL",SUM('Tracker&amp;Invoice'!$H4798:$AC4798),0)</f>
        <v>0</v>
      </c>
    </row>
    <row r="4751" spans="1:10">
      <c r="A4751" t="e">
        <f t="shared" si="149"/>
        <v>#REF!</v>
      </c>
      <c r="B4751">
        <f>IF(AND('Tracker&amp;Invoice'!A4799&lt;&gt;"",'Tracker&amp;Invoice'!A4799&lt;&gt;"ITEM",'Tracker&amp;Invoice'!A4797="ITEM"),1,0)</f>
        <v>0</v>
      </c>
      <c r="C4751" t="str">
        <f>IF(B4751=1,'Tracker&amp;Invoice'!A4799,C4750)</f>
        <v>NBQ-048</v>
      </c>
      <c r="D4751" t="str">
        <f>IF(LEFT(TRIM('Tracker&amp;Invoice'!B4799),9)="INVOICE #","INVOICE",IF(TRIM('Tracker&amp;Invoice'!B4799)="Overall Completion INVOICE","OVERALL",""))</f>
        <v/>
      </c>
      <c r="E4751" t="str">
        <f>IF(D4751="INVOICE",VALUE(MID(TRIM('Tracker&amp;Invoice'!B4799),10,10)),"")</f>
        <v/>
      </c>
      <c r="F4751">
        <f>IF(B4751=1,IFERROR(LOOKUP(2,1/('Tracker&amp;Invoice'!$H4799:$AC4799&lt;&gt;""),COLUMN('Tracker&amp;Invoice'!$H4799:$AC4799)),8),F4750)</f>
        <v>15</v>
      </c>
      <c r="G4751">
        <f>IF(D4751="OVERALL",IFERROR(LOOKUP(2,1/('Tracker&amp;Invoice'!$H4799:$AC4799&lt;&gt;""),COLUMN('Tracker&amp;Invoice'!$H4799:$AC4799)),8),G4752)</f>
        <v>18</v>
      </c>
      <c r="H4751">
        <f t="shared" si="148"/>
        <v>18</v>
      </c>
      <c r="I4751" s="29">
        <f>IF(D4751="INVOICE",SUM('Tracker&amp;Invoice'!$H4799:INDEX('Tracker&amp;Invoice'!$A4799:$AC4799,1,H4751)),0)</f>
        <v>0</v>
      </c>
      <c r="J4751" s="29">
        <f>IF(D4751="OVERALL",SUM('Tracker&amp;Invoice'!$H4799:$AC4799),0)</f>
        <v>0</v>
      </c>
    </row>
    <row r="4752" spans="1:10">
      <c r="A4752" t="e">
        <f t="shared" si="149"/>
        <v>#REF!</v>
      </c>
      <c r="B4752">
        <f>IF(AND('Tracker&amp;Invoice'!A4800&lt;&gt;"",'Tracker&amp;Invoice'!A4800&lt;&gt;"ITEM",'Tracker&amp;Invoice'!A4798="ITEM"),1,0)</f>
        <v>1</v>
      </c>
      <c r="C4752" t="str">
        <f>IF(B4752=1,'Tracker&amp;Invoice'!A4800,C4751)</f>
        <v>NBQ-049</v>
      </c>
      <c r="D4752" t="str">
        <f>IF(LEFT(TRIM('Tracker&amp;Invoice'!B4800),9)="INVOICE #","INVOICE",IF(TRIM('Tracker&amp;Invoice'!B4800)="Overall Completion INVOICE","OVERALL",""))</f>
        <v/>
      </c>
      <c r="E4752" t="str">
        <f>IF(D4752="INVOICE",VALUE(MID(TRIM('Tracker&amp;Invoice'!B4800),10,10)),"")</f>
        <v/>
      </c>
      <c r="F4752">
        <f>IF(B4752=1,IFERROR(LOOKUP(2,1/('Tracker&amp;Invoice'!$H4800:$AC4800&lt;&gt;""),COLUMN('Tracker&amp;Invoice'!$H4800:$AC4800)),8),F4751)</f>
        <v>17</v>
      </c>
      <c r="G4752">
        <f>IF(D4752="OVERALL",IFERROR(LOOKUP(2,1/('Tracker&amp;Invoice'!$H4800:$AC4800&lt;&gt;""),COLUMN('Tracker&amp;Invoice'!$H4800:$AC4800)),8),G4753)</f>
        <v>18</v>
      </c>
      <c r="H4752">
        <f t="shared" si="148"/>
        <v>18</v>
      </c>
      <c r="I4752" s="29">
        <f>IF(D4752="INVOICE",SUM('Tracker&amp;Invoice'!$H4800:INDEX('Tracker&amp;Invoice'!$A4800:$AC4800,1,H4752)),0)</f>
        <v>0</v>
      </c>
      <c r="J4752" s="29">
        <f>IF(D4752="OVERALL",SUM('Tracker&amp;Invoice'!$H4800:$AC4800),0)</f>
        <v>0</v>
      </c>
    </row>
    <row r="4753" spans="1:10">
      <c r="A4753" t="e">
        <f t="shared" si="149"/>
        <v>#REF!</v>
      </c>
      <c r="B4753">
        <f>IF(AND('Tracker&amp;Invoice'!A4801&lt;&gt;"",'Tracker&amp;Invoice'!A4801&lt;&gt;"ITEM",'Tracker&amp;Invoice'!A4799="ITEM"),1,0)</f>
        <v>0</v>
      </c>
      <c r="C4753" t="str">
        <f>IF(B4753=1,'Tracker&amp;Invoice'!A4801,C4752)</f>
        <v>NBQ-049</v>
      </c>
      <c r="D4753" t="str">
        <f>IF(LEFT(TRIM('Tracker&amp;Invoice'!B4801),9)="INVOICE #","INVOICE",IF(TRIM('Tracker&amp;Invoice'!B4801)="Overall Completion INVOICE","OVERALL",""))</f>
        <v/>
      </c>
      <c r="E4753" t="str">
        <f>IF(D4753="INVOICE",VALUE(MID(TRIM('Tracker&amp;Invoice'!B4801),10,10)),"")</f>
        <v/>
      </c>
      <c r="F4753">
        <f>IF(B4753=1,IFERROR(LOOKUP(2,1/('Tracker&amp;Invoice'!$H4801:$AC4801&lt;&gt;""),COLUMN('Tracker&amp;Invoice'!$H4801:$AC4801)),8),F4752)</f>
        <v>17</v>
      </c>
      <c r="G4753">
        <f>IF(D4753="OVERALL",IFERROR(LOOKUP(2,1/('Tracker&amp;Invoice'!$H4801:$AC4801&lt;&gt;""),COLUMN('Tracker&amp;Invoice'!$H4801:$AC4801)),8),G4754)</f>
        <v>18</v>
      </c>
      <c r="H4753">
        <f t="shared" si="148"/>
        <v>18</v>
      </c>
      <c r="I4753" s="29">
        <f>IF(D4753="INVOICE",SUM('Tracker&amp;Invoice'!$H4801:INDEX('Tracker&amp;Invoice'!$A4801:$AC4801,1,H4753)),0)</f>
        <v>0</v>
      </c>
      <c r="J4753" s="29">
        <f>IF(D4753="OVERALL",SUM('Tracker&amp;Invoice'!$H4801:$AC4801),0)</f>
        <v>0</v>
      </c>
    </row>
    <row r="4754" spans="1:10">
      <c r="A4754" t="e">
        <f t="shared" si="149"/>
        <v>#REF!</v>
      </c>
      <c r="B4754">
        <f>IF(AND('Tracker&amp;Invoice'!A4802&lt;&gt;"",'Tracker&amp;Invoice'!A4802&lt;&gt;"ITEM",'Tracker&amp;Invoice'!A4800="ITEM"),1,0)</f>
        <v>0</v>
      </c>
      <c r="C4754" t="str">
        <f>IF(B4754=1,'Tracker&amp;Invoice'!A4802,C4753)</f>
        <v>NBQ-049</v>
      </c>
      <c r="D4754" t="str">
        <f>IF(LEFT(TRIM('Tracker&amp;Invoice'!B4802),9)="INVOICE #","INVOICE",IF(TRIM('Tracker&amp;Invoice'!B4802)="Overall Completion INVOICE","OVERALL",""))</f>
        <v/>
      </c>
      <c r="E4754" t="str">
        <f>IF(D4754="INVOICE",VALUE(MID(TRIM('Tracker&amp;Invoice'!B4802),10,10)),"")</f>
        <v/>
      </c>
      <c r="F4754">
        <f>IF(B4754=1,IFERROR(LOOKUP(2,1/('Tracker&amp;Invoice'!$H4802:$AC4802&lt;&gt;""),COLUMN('Tracker&amp;Invoice'!$H4802:$AC4802)),8),F4753)</f>
        <v>17</v>
      </c>
      <c r="G4754">
        <f>IF(D4754="OVERALL",IFERROR(LOOKUP(2,1/('Tracker&amp;Invoice'!$H4802:$AC4802&lt;&gt;""),COLUMN('Tracker&amp;Invoice'!$H4802:$AC4802)),8),G4755)</f>
        <v>18</v>
      </c>
      <c r="H4754">
        <f t="shared" si="148"/>
        <v>18</v>
      </c>
      <c r="I4754" s="29">
        <f>IF(D4754="INVOICE",SUM('Tracker&amp;Invoice'!$H4802:INDEX('Tracker&amp;Invoice'!$A4802:$AC4802,1,H4754)),0)</f>
        <v>0</v>
      </c>
      <c r="J4754" s="29">
        <f>IF(D4754="OVERALL",SUM('Tracker&amp;Invoice'!$H4802:$AC4802),0)</f>
        <v>0</v>
      </c>
    </row>
    <row r="4755" spans="1:10">
      <c r="A4755" t="e">
        <f t="shared" si="149"/>
        <v>#REF!</v>
      </c>
      <c r="B4755">
        <f>IF(AND('Tracker&amp;Invoice'!A4803&lt;&gt;"",'Tracker&amp;Invoice'!A4803&lt;&gt;"ITEM",'Tracker&amp;Invoice'!A4801="ITEM"),1,0)</f>
        <v>0</v>
      </c>
      <c r="C4755" t="str">
        <f>IF(B4755=1,'Tracker&amp;Invoice'!A4803,C4754)</f>
        <v>NBQ-049</v>
      </c>
      <c r="D4755" t="str">
        <f>IF(LEFT(TRIM('Tracker&amp;Invoice'!B4803),9)="INVOICE #","INVOICE",IF(TRIM('Tracker&amp;Invoice'!B4803)="Overall Completion INVOICE","OVERALL",""))</f>
        <v>INVOICE</v>
      </c>
      <c r="E4755">
        <f>IF(D4755="INVOICE",VALUE(MID(TRIM('Tracker&amp;Invoice'!B4803),10,10)),"")</f>
        <v>27</v>
      </c>
      <c r="F4755">
        <f>IF(B4755=1,IFERROR(LOOKUP(2,1/('Tracker&amp;Invoice'!$H4803:$AC4803&lt;&gt;""),COLUMN('Tracker&amp;Invoice'!$H4803:$AC4803)),8),F4754)</f>
        <v>17</v>
      </c>
      <c r="G4755">
        <f>IF(D4755="OVERALL",IFERROR(LOOKUP(2,1/('Tracker&amp;Invoice'!$H4803:$AC4803&lt;&gt;""),COLUMN('Tracker&amp;Invoice'!$H4803:$AC4803)),8),G4756)</f>
        <v>18</v>
      </c>
      <c r="H4755">
        <f t="shared" si="148"/>
        <v>18</v>
      </c>
      <c r="I4755" s="29">
        <f>IF(D4755="INVOICE",SUM('Tracker&amp;Invoice'!$H4803:INDEX('Tracker&amp;Invoice'!$A4803:$AC4803,1,H4755)),0)</f>
        <v>907.50000000000011</v>
      </c>
      <c r="J4755" s="29">
        <f>IF(D4755="OVERALL",SUM('Tracker&amp;Invoice'!$H4803:$AC4803),0)</f>
        <v>0</v>
      </c>
    </row>
    <row r="4756" spans="1:10">
      <c r="A4756" t="e">
        <f t="shared" si="149"/>
        <v>#REF!</v>
      </c>
      <c r="B4756">
        <f>IF(AND('Tracker&amp;Invoice'!A4804&lt;&gt;"",'Tracker&amp;Invoice'!A4804&lt;&gt;"ITEM",'Tracker&amp;Invoice'!A4802="ITEM"),1,0)</f>
        <v>0</v>
      </c>
      <c r="C4756" t="str">
        <f>IF(B4756=1,'Tracker&amp;Invoice'!A4804,C4755)</f>
        <v>NBQ-049</v>
      </c>
      <c r="D4756" t="str">
        <f>IF(LEFT(TRIM('Tracker&amp;Invoice'!B4804),9)="INVOICE #","INVOICE",IF(TRIM('Tracker&amp;Invoice'!B4804)="Overall Completion INVOICE","OVERALL",""))</f>
        <v/>
      </c>
      <c r="E4756" t="str">
        <f>IF(D4756="INVOICE",VALUE(MID(TRIM('Tracker&amp;Invoice'!B4804),10,10)),"")</f>
        <v/>
      </c>
      <c r="F4756">
        <f>IF(B4756=1,IFERROR(LOOKUP(2,1/('Tracker&amp;Invoice'!$H4804:$AC4804&lt;&gt;""),COLUMN('Tracker&amp;Invoice'!$H4804:$AC4804)),8),F4755)</f>
        <v>17</v>
      </c>
      <c r="G4756">
        <f>IF(D4756="OVERALL",IFERROR(LOOKUP(2,1/('Tracker&amp;Invoice'!$H4804:$AC4804&lt;&gt;""),COLUMN('Tracker&amp;Invoice'!$H4804:$AC4804)),8),G4757)</f>
        <v>18</v>
      </c>
      <c r="H4756">
        <f t="shared" si="148"/>
        <v>18</v>
      </c>
      <c r="I4756" s="29">
        <f>IF(D4756="INVOICE",SUM('Tracker&amp;Invoice'!$H4804:INDEX('Tracker&amp;Invoice'!$A4804:$AC4804,1,H4756)),0)</f>
        <v>0</v>
      </c>
      <c r="J4756" s="29">
        <f>IF(D4756="OVERALL",SUM('Tracker&amp;Invoice'!$H4804:$AC4804),0)</f>
        <v>0</v>
      </c>
    </row>
    <row r="4757" spans="1:10">
      <c r="A4757" t="e">
        <f t="shared" si="149"/>
        <v>#REF!</v>
      </c>
      <c r="B4757">
        <f>IF(AND('Tracker&amp;Invoice'!A4805&lt;&gt;"",'Tracker&amp;Invoice'!A4805&lt;&gt;"ITEM",'Tracker&amp;Invoice'!A4803="ITEM"),1,0)</f>
        <v>0</v>
      </c>
      <c r="C4757" t="str">
        <f>IF(B4757=1,'Tracker&amp;Invoice'!A4805,C4756)</f>
        <v>NBQ-049</v>
      </c>
      <c r="D4757" t="str">
        <f>IF(LEFT(TRIM('Tracker&amp;Invoice'!B4805),9)="INVOICE #","INVOICE",IF(TRIM('Tracker&amp;Invoice'!B4805)="Overall Completion INVOICE","OVERALL",""))</f>
        <v>INVOICE</v>
      </c>
      <c r="E4757">
        <f>IF(D4757="INVOICE",VALUE(MID(TRIM('Tracker&amp;Invoice'!B4805),10,10)),"")</f>
        <v>31</v>
      </c>
      <c r="F4757">
        <f>IF(B4757=1,IFERROR(LOOKUP(2,1/('Tracker&amp;Invoice'!$H4805:$AC4805&lt;&gt;""),COLUMN('Tracker&amp;Invoice'!$H4805:$AC4805)),8),F4756)</f>
        <v>17</v>
      </c>
      <c r="G4757">
        <f>IF(D4757="OVERALL",IFERROR(LOOKUP(2,1/('Tracker&amp;Invoice'!$H4805:$AC4805&lt;&gt;""),COLUMN('Tracker&amp;Invoice'!$H4805:$AC4805)),8),G4758)</f>
        <v>18</v>
      </c>
      <c r="H4757">
        <f t="shared" si="148"/>
        <v>18</v>
      </c>
      <c r="I4757" s="29">
        <f>IF(D4757="INVOICE",SUM('Tracker&amp;Invoice'!$H4805:INDEX('Tracker&amp;Invoice'!$A4805:$AC4805,1,H4757)),0)</f>
        <v>577.5</v>
      </c>
      <c r="J4757" s="29">
        <f>IF(D4757="OVERALL",SUM('Tracker&amp;Invoice'!$H4805:$AC4805),0)</f>
        <v>0</v>
      </c>
    </row>
    <row r="4758" spans="1:10">
      <c r="A4758" t="e">
        <f t="shared" si="149"/>
        <v>#REF!</v>
      </c>
      <c r="B4758">
        <f>IF(AND('Tracker&amp;Invoice'!A4806&lt;&gt;"",'Tracker&amp;Invoice'!A4806&lt;&gt;"ITEM",'Tracker&amp;Invoice'!A4804="ITEM"),1,0)</f>
        <v>0</v>
      </c>
      <c r="C4758" t="str">
        <f>IF(B4758=1,'Tracker&amp;Invoice'!A4806,C4757)</f>
        <v>NBQ-049</v>
      </c>
      <c r="D4758" t="str">
        <f>IF(LEFT(TRIM('Tracker&amp;Invoice'!B4806),9)="INVOICE #","INVOICE",IF(TRIM('Tracker&amp;Invoice'!B4806)="Overall Completion INVOICE","OVERALL",""))</f>
        <v/>
      </c>
      <c r="E4758" t="str">
        <f>IF(D4758="INVOICE",VALUE(MID(TRIM('Tracker&amp;Invoice'!B4806),10,10)),"")</f>
        <v/>
      </c>
      <c r="F4758">
        <f>IF(B4758=1,IFERROR(LOOKUP(2,1/('Tracker&amp;Invoice'!$H4806:$AC4806&lt;&gt;""),COLUMN('Tracker&amp;Invoice'!$H4806:$AC4806)),8),F4757)</f>
        <v>17</v>
      </c>
      <c r="G4758">
        <f>IF(D4758="OVERALL",IFERROR(LOOKUP(2,1/('Tracker&amp;Invoice'!$H4806:$AC4806&lt;&gt;""),COLUMN('Tracker&amp;Invoice'!$H4806:$AC4806)),8),G4759)</f>
        <v>18</v>
      </c>
      <c r="H4758">
        <f t="shared" si="148"/>
        <v>18</v>
      </c>
      <c r="I4758" s="29">
        <f>IF(D4758="INVOICE",SUM('Tracker&amp;Invoice'!$H4806:INDEX('Tracker&amp;Invoice'!$A4806:$AC4806,1,H4758)),0)</f>
        <v>0</v>
      </c>
      <c r="J4758" s="29">
        <f>IF(D4758="OVERALL",SUM('Tracker&amp;Invoice'!$H4806:$AC4806),0)</f>
        <v>0</v>
      </c>
    </row>
    <row r="4759" spans="1:10">
      <c r="A4759" t="e">
        <f t="shared" si="149"/>
        <v>#REF!</v>
      </c>
      <c r="B4759">
        <f>IF(AND('Tracker&amp;Invoice'!A4807&lt;&gt;"",'Tracker&amp;Invoice'!A4807&lt;&gt;"ITEM",'Tracker&amp;Invoice'!A4805="ITEM"),1,0)</f>
        <v>0</v>
      </c>
      <c r="C4759" t="str">
        <f>IF(B4759=1,'Tracker&amp;Invoice'!A4807,C4758)</f>
        <v>NBQ-049</v>
      </c>
      <c r="D4759" t="str">
        <f>IF(LEFT(TRIM('Tracker&amp;Invoice'!B4807),9)="INVOICE #","INVOICE",IF(TRIM('Tracker&amp;Invoice'!B4807)="Overall Completion INVOICE","OVERALL",""))</f>
        <v>INVOICE</v>
      </c>
      <c r="E4759">
        <f>IF(D4759="INVOICE",VALUE(MID(TRIM('Tracker&amp;Invoice'!B4807),10,10)),"")</f>
        <v>32</v>
      </c>
      <c r="F4759">
        <f>IF(B4759=1,IFERROR(LOOKUP(2,1/('Tracker&amp;Invoice'!$H4807:$AC4807&lt;&gt;""),COLUMN('Tracker&amp;Invoice'!$H4807:$AC4807)),8),F4758)</f>
        <v>17</v>
      </c>
      <c r="G4759">
        <f>IF(D4759="OVERALL",IFERROR(LOOKUP(2,1/('Tracker&amp;Invoice'!$H4807:$AC4807&lt;&gt;""),COLUMN('Tracker&amp;Invoice'!$H4807:$AC4807)),8),G4760)</f>
        <v>18</v>
      </c>
      <c r="H4759">
        <f t="shared" si="148"/>
        <v>18</v>
      </c>
      <c r="I4759" s="29">
        <f>IF(D4759="INVOICE",SUM('Tracker&amp;Invoice'!$H4807:INDEX('Tracker&amp;Invoice'!$A4807:$AC4807,1,H4759)),0)</f>
        <v>165</v>
      </c>
      <c r="J4759" s="29">
        <f>IF(D4759="OVERALL",SUM('Tracker&amp;Invoice'!$H4807:$AC4807),0)</f>
        <v>0</v>
      </c>
    </row>
    <row r="4760" spans="1:10">
      <c r="A4760" t="e">
        <f t="shared" si="149"/>
        <v>#REF!</v>
      </c>
      <c r="B4760">
        <f>IF(AND('Tracker&amp;Invoice'!A4808&lt;&gt;"",'Tracker&amp;Invoice'!A4808&lt;&gt;"ITEM",'Tracker&amp;Invoice'!A4806="ITEM"),1,0)</f>
        <v>0</v>
      </c>
      <c r="C4760" t="str">
        <f>IF(B4760=1,'Tracker&amp;Invoice'!A4808,C4759)</f>
        <v>NBQ-049</v>
      </c>
      <c r="D4760" t="str">
        <f>IF(LEFT(TRIM('Tracker&amp;Invoice'!B4808),9)="INVOICE #","INVOICE",IF(TRIM('Tracker&amp;Invoice'!B4808)="Overall Completion INVOICE","OVERALL",""))</f>
        <v/>
      </c>
      <c r="E4760" t="str">
        <f>IF(D4760="INVOICE",VALUE(MID(TRIM('Tracker&amp;Invoice'!B4808),10,10)),"")</f>
        <v/>
      </c>
      <c r="F4760">
        <f>IF(B4760=1,IFERROR(LOOKUP(2,1/('Tracker&amp;Invoice'!$H4808:$AC4808&lt;&gt;""),COLUMN('Tracker&amp;Invoice'!$H4808:$AC4808)),8),F4759)</f>
        <v>17</v>
      </c>
      <c r="G4760">
        <f>IF(D4760="OVERALL",IFERROR(LOOKUP(2,1/('Tracker&amp;Invoice'!$H4808:$AC4808&lt;&gt;""),COLUMN('Tracker&amp;Invoice'!$H4808:$AC4808)),8),G4761)</f>
        <v>18</v>
      </c>
      <c r="H4760">
        <f t="shared" si="148"/>
        <v>18</v>
      </c>
      <c r="I4760" s="29">
        <f>IF(D4760="INVOICE",SUM('Tracker&amp;Invoice'!$H4808:INDEX('Tracker&amp;Invoice'!$A4808:$AC4808,1,H4760)),0)</f>
        <v>0</v>
      </c>
      <c r="J4760" s="29">
        <f>IF(D4760="OVERALL",SUM('Tracker&amp;Invoice'!$H4808:$AC4808),0)</f>
        <v>0</v>
      </c>
    </row>
    <row r="4761" spans="1:10">
      <c r="A4761" t="e">
        <f t="shared" si="149"/>
        <v>#REF!</v>
      </c>
      <c r="B4761">
        <f>IF(AND('Tracker&amp;Invoice'!A4809&lt;&gt;"",'Tracker&amp;Invoice'!A4809&lt;&gt;"ITEM",'Tracker&amp;Invoice'!A4807="ITEM"),1,0)</f>
        <v>0</v>
      </c>
      <c r="C4761" t="str">
        <f>IF(B4761=1,'Tracker&amp;Invoice'!A4809,C4760)</f>
        <v>NBQ-049</v>
      </c>
      <c r="D4761" t="str">
        <f>IF(LEFT(TRIM('Tracker&amp;Invoice'!B4809),9)="INVOICE #","INVOICE",IF(TRIM('Tracker&amp;Invoice'!B4809)="Overall Completion INVOICE","OVERALL",""))</f>
        <v/>
      </c>
      <c r="E4761" t="str">
        <f>IF(D4761="INVOICE",VALUE(MID(TRIM('Tracker&amp;Invoice'!B4809),10,10)),"")</f>
        <v/>
      </c>
      <c r="F4761">
        <f>IF(B4761=1,IFERROR(LOOKUP(2,1/('Tracker&amp;Invoice'!$H4809:$AC4809&lt;&gt;""),COLUMN('Tracker&amp;Invoice'!$H4809:$AC4809)),8),F4760)</f>
        <v>17</v>
      </c>
      <c r="G4761">
        <f>IF(D4761="OVERALL",IFERROR(LOOKUP(2,1/('Tracker&amp;Invoice'!$H4809:$AC4809&lt;&gt;""),COLUMN('Tracker&amp;Invoice'!$H4809:$AC4809)),8),G4762)</f>
        <v>18</v>
      </c>
      <c r="H4761">
        <f t="shared" si="148"/>
        <v>18</v>
      </c>
      <c r="I4761" s="29">
        <f>IF(D4761="INVOICE",SUM('Tracker&amp;Invoice'!$H4809:INDEX('Tracker&amp;Invoice'!$A4809:$AC4809,1,H4761)),0)</f>
        <v>0</v>
      </c>
      <c r="J4761" s="29">
        <f>IF(D4761="OVERALL",SUM('Tracker&amp;Invoice'!$H4809:$AC4809),0)</f>
        <v>0</v>
      </c>
    </row>
    <row r="4762" spans="1:10">
      <c r="A4762" t="e">
        <f t="shared" si="149"/>
        <v>#REF!</v>
      </c>
      <c r="B4762">
        <f>IF(AND('Tracker&amp;Invoice'!A4810&lt;&gt;"",'Tracker&amp;Invoice'!A4810&lt;&gt;"ITEM",'Tracker&amp;Invoice'!A4808="ITEM"),1,0)</f>
        <v>0</v>
      </c>
      <c r="C4762" t="str">
        <f>IF(B4762=1,'Tracker&amp;Invoice'!A4810,C4761)</f>
        <v>NBQ-049</v>
      </c>
      <c r="D4762" t="str">
        <f>IF(LEFT(TRIM('Tracker&amp;Invoice'!B4810),9)="INVOICE #","INVOICE",IF(TRIM('Tracker&amp;Invoice'!B4810)="Overall Completion INVOICE","OVERALL",""))</f>
        <v/>
      </c>
      <c r="E4762" t="str">
        <f>IF(D4762="INVOICE",VALUE(MID(TRIM('Tracker&amp;Invoice'!B4810),10,10)),"")</f>
        <v/>
      </c>
      <c r="F4762">
        <f>IF(B4762=1,IFERROR(LOOKUP(2,1/('Tracker&amp;Invoice'!$H4810:$AC4810&lt;&gt;""),COLUMN('Tracker&amp;Invoice'!$H4810:$AC4810)),8),F4761)</f>
        <v>17</v>
      </c>
      <c r="G4762">
        <f>IF(D4762="OVERALL",IFERROR(LOOKUP(2,1/('Tracker&amp;Invoice'!$H4810:$AC4810&lt;&gt;""),COLUMN('Tracker&amp;Invoice'!$H4810:$AC4810)),8),G4763)</f>
        <v>18</v>
      </c>
      <c r="H4762">
        <f t="shared" si="148"/>
        <v>18</v>
      </c>
      <c r="I4762" s="29">
        <f>IF(D4762="INVOICE",SUM('Tracker&amp;Invoice'!$H4810:INDEX('Tracker&amp;Invoice'!$A4810:$AC4810,1,H4762)),0)</f>
        <v>0</v>
      </c>
      <c r="J4762" s="29">
        <f>IF(D4762="OVERALL",SUM('Tracker&amp;Invoice'!$H4810:$AC4810),0)</f>
        <v>0</v>
      </c>
    </row>
    <row r="4763" spans="1:10">
      <c r="A4763" t="e">
        <f t="shared" si="149"/>
        <v>#REF!</v>
      </c>
      <c r="B4763">
        <f>IF(AND('Tracker&amp;Invoice'!A4811&lt;&gt;"",'Tracker&amp;Invoice'!A4811&lt;&gt;"ITEM",'Tracker&amp;Invoice'!A4809="ITEM"),1,0)</f>
        <v>0</v>
      </c>
      <c r="C4763" t="str">
        <f>IF(B4763=1,'Tracker&amp;Invoice'!A4811,C4762)</f>
        <v>NBQ-049</v>
      </c>
      <c r="D4763" t="str">
        <f>IF(LEFT(TRIM('Tracker&amp;Invoice'!B4811),9)="INVOICE #","INVOICE",IF(TRIM('Tracker&amp;Invoice'!B4811)="Overall Completion INVOICE","OVERALL",""))</f>
        <v/>
      </c>
      <c r="E4763" t="str">
        <f>IF(D4763="INVOICE",VALUE(MID(TRIM('Tracker&amp;Invoice'!B4811),10,10)),"")</f>
        <v/>
      </c>
      <c r="F4763">
        <f>IF(B4763=1,IFERROR(LOOKUP(2,1/('Tracker&amp;Invoice'!$H4811:$AC4811&lt;&gt;""),COLUMN('Tracker&amp;Invoice'!$H4811:$AC4811)),8),F4762)</f>
        <v>17</v>
      </c>
      <c r="G4763">
        <f>IF(D4763="OVERALL",IFERROR(LOOKUP(2,1/('Tracker&amp;Invoice'!$H4811:$AC4811&lt;&gt;""),COLUMN('Tracker&amp;Invoice'!$H4811:$AC4811)),8),G4764)</f>
        <v>18</v>
      </c>
      <c r="H4763">
        <f t="shared" si="148"/>
        <v>18</v>
      </c>
      <c r="I4763" s="29">
        <f>IF(D4763="INVOICE",SUM('Tracker&amp;Invoice'!$H4811:INDEX('Tracker&amp;Invoice'!$A4811:$AC4811,1,H4763)),0)</f>
        <v>0</v>
      </c>
      <c r="J4763" s="29">
        <f>IF(D4763="OVERALL",SUM('Tracker&amp;Invoice'!$H4811:$AC4811),0)</f>
        <v>0</v>
      </c>
    </row>
    <row r="4764" spans="1:10">
      <c r="A4764" t="e">
        <f t="shared" si="149"/>
        <v>#REF!</v>
      </c>
      <c r="B4764">
        <f>IF(AND('Tracker&amp;Invoice'!A4812&lt;&gt;"",'Tracker&amp;Invoice'!A4812&lt;&gt;"ITEM",'Tracker&amp;Invoice'!A4810="ITEM"),1,0)</f>
        <v>0</v>
      </c>
      <c r="C4764" t="str">
        <f>IF(B4764=1,'Tracker&amp;Invoice'!A4812,C4763)</f>
        <v>NBQ-049</v>
      </c>
      <c r="D4764" t="str">
        <f>IF(LEFT(TRIM('Tracker&amp;Invoice'!B4812),9)="INVOICE #","INVOICE",IF(TRIM('Tracker&amp;Invoice'!B4812)="Overall Completion INVOICE","OVERALL",""))</f>
        <v/>
      </c>
      <c r="E4764" t="str">
        <f>IF(D4764="INVOICE",VALUE(MID(TRIM('Tracker&amp;Invoice'!B4812),10,10)),"")</f>
        <v/>
      </c>
      <c r="F4764">
        <f>IF(B4764=1,IFERROR(LOOKUP(2,1/('Tracker&amp;Invoice'!$H4812:$AC4812&lt;&gt;""),COLUMN('Tracker&amp;Invoice'!$H4812:$AC4812)),8),F4763)</f>
        <v>17</v>
      </c>
      <c r="G4764">
        <f>IF(D4764="OVERALL",IFERROR(LOOKUP(2,1/('Tracker&amp;Invoice'!$H4812:$AC4812&lt;&gt;""),COLUMN('Tracker&amp;Invoice'!$H4812:$AC4812)),8),G4765)</f>
        <v>18</v>
      </c>
      <c r="H4764">
        <f t="shared" si="148"/>
        <v>18</v>
      </c>
      <c r="I4764" s="29">
        <f>IF(D4764="INVOICE",SUM('Tracker&amp;Invoice'!$H4812:INDEX('Tracker&amp;Invoice'!$A4812:$AC4812,1,H4764)),0)</f>
        <v>0</v>
      </c>
      <c r="J4764" s="29">
        <f>IF(D4764="OVERALL",SUM('Tracker&amp;Invoice'!$H4812:$AC4812),0)</f>
        <v>0</v>
      </c>
    </row>
    <row r="4765" spans="1:10">
      <c r="A4765" t="e">
        <f t="shared" si="149"/>
        <v>#REF!</v>
      </c>
      <c r="B4765">
        <f>IF(AND('Tracker&amp;Invoice'!A4813&lt;&gt;"",'Tracker&amp;Invoice'!A4813&lt;&gt;"ITEM",'Tracker&amp;Invoice'!A4811="ITEM"),1,0)</f>
        <v>0</v>
      </c>
      <c r="C4765" t="str">
        <f>IF(B4765=1,'Tracker&amp;Invoice'!A4813,C4764)</f>
        <v>NBQ-049</v>
      </c>
      <c r="D4765" t="str">
        <f>IF(LEFT(TRIM('Tracker&amp;Invoice'!B4813),9)="INVOICE #","INVOICE",IF(TRIM('Tracker&amp;Invoice'!B4813)="Overall Completion INVOICE","OVERALL",""))</f>
        <v>OVERALL</v>
      </c>
      <c r="E4765" t="str">
        <f>IF(D4765="INVOICE",VALUE(MID(TRIM('Tracker&amp;Invoice'!B4813),10,10)),"")</f>
        <v/>
      </c>
      <c r="F4765">
        <f>IF(B4765=1,IFERROR(LOOKUP(2,1/('Tracker&amp;Invoice'!$H4813:$AC4813&lt;&gt;""),COLUMN('Tracker&amp;Invoice'!$H4813:$AC4813)),8),F4764)</f>
        <v>17</v>
      </c>
      <c r="G4765">
        <f>IF(D4765="OVERALL",IFERROR(LOOKUP(2,1/('Tracker&amp;Invoice'!$H4813:$AC4813&lt;&gt;""),COLUMN('Tracker&amp;Invoice'!$H4813:$AC4813)),8),G4766)</f>
        <v>18</v>
      </c>
      <c r="H4765">
        <f t="shared" si="148"/>
        <v>18</v>
      </c>
      <c r="I4765" s="29">
        <f>IF(D4765="INVOICE",SUM('Tracker&amp;Invoice'!$H4813:INDEX('Tracker&amp;Invoice'!$A4813:$AC4813,1,H4765)),0)</f>
        <v>0</v>
      </c>
      <c r="J4765" s="29">
        <f>IF(D4765="OVERALL",SUM('Tracker&amp;Invoice'!$H4813:$AC4813),0)</f>
        <v>1650</v>
      </c>
    </row>
    <row r="4766" spans="1:10">
      <c r="A4766" t="e">
        <f t="shared" si="149"/>
        <v>#REF!</v>
      </c>
      <c r="B4766">
        <f>IF(AND('Tracker&amp;Invoice'!A4814&lt;&gt;"",'Tracker&amp;Invoice'!A4814&lt;&gt;"ITEM",'Tracker&amp;Invoice'!A4812="ITEM"),1,0)</f>
        <v>0</v>
      </c>
      <c r="C4766" t="str">
        <f>IF(B4766=1,'Tracker&amp;Invoice'!A4814,C4765)</f>
        <v>NBQ-049</v>
      </c>
      <c r="D4766" t="str">
        <f>IF(LEFT(TRIM('Tracker&amp;Invoice'!B4814),9)="INVOICE #","INVOICE",IF(TRIM('Tracker&amp;Invoice'!B4814)="Overall Completion INVOICE","OVERALL",""))</f>
        <v/>
      </c>
      <c r="E4766" t="str">
        <f>IF(D4766="INVOICE",VALUE(MID(TRIM('Tracker&amp;Invoice'!B4814),10,10)),"")</f>
        <v/>
      </c>
      <c r="F4766">
        <f>IF(B4766=1,IFERROR(LOOKUP(2,1/('Tracker&amp;Invoice'!$H4814:$AC4814&lt;&gt;""),COLUMN('Tracker&amp;Invoice'!$H4814:$AC4814)),8),F4765)</f>
        <v>17</v>
      </c>
      <c r="G4766">
        <f>IF(D4766="OVERALL",IFERROR(LOOKUP(2,1/('Tracker&amp;Invoice'!$H4814:$AC4814&lt;&gt;""),COLUMN('Tracker&amp;Invoice'!$H4814:$AC4814)),8),G4767)</f>
        <v>16</v>
      </c>
      <c r="H4766">
        <f t="shared" si="148"/>
        <v>17</v>
      </c>
      <c r="I4766" s="29">
        <f>IF(D4766="INVOICE",SUM('Tracker&amp;Invoice'!$H4814:INDEX('Tracker&amp;Invoice'!$A4814:$AC4814,1,H4766)),0)</f>
        <v>0</v>
      </c>
      <c r="J4766" s="29">
        <f>IF(D4766="OVERALL",SUM('Tracker&amp;Invoice'!$H4814:$AC4814),0)</f>
        <v>0</v>
      </c>
    </row>
    <row r="4767" spans="1:10">
      <c r="A4767" t="e">
        <f t="shared" si="149"/>
        <v>#REF!</v>
      </c>
      <c r="B4767">
        <f>IF(AND('Tracker&amp;Invoice'!A4815&lt;&gt;"",'Tracker&amp;Invoice'!A4815&lt;&gt;"ITEM",'Tracker&amp;Invoice'!A4813="ITEM"),1,0)</f>
        <v>0</v>
      </c>
      <c r="C4767" t="str">
        <f>IF(B4767=1,'Tracker&amp;Invoice'!A4815,C4766)</f>
        <v>NBQ-049</v>
      </c>
      <c r="D4767" t="str">
        <f>IF(LEFT(TRIM('Tracker&amp;Invoice'!B4815),9)="INVOICE #","INVOICE",IF(TRIM('Tracker&amp;Invoice'!B4815)="Overall Completion INVOICE","OVERALL",""))</f>
        <v/>
      </c>
      <c r="E4767" t="str">
        <f>IF(D4767="INVOICE",VALUE(MID(TRIM('Tracker&amp;Invoice'!B4815),10,10)),"")</f>
        <v/>
      </c>
      <c r="F4767">
        <f>IF(B4767=1,IFERROR(LOOKUP(2,1/('Tracker&amp;Invoice'!$H4815:$AC4815&lt;&gt;""),COLUMN('Tracker&amp;Invoice'!$H4815:$AC4815)),8),F4766)</f>
        <v>17</v>
      </c>
      <c r="G4767">
        <f>IF(D4767="OVERALL",IFERROR(LOOKUP(2,1/('Tracker&amp;Invoice'!$H4815:$AC4815&lt;&gt;""),COLUMN('Tracker&amp;Invoice'!$H4815:$AC4815)),8),G4768)</f>
        <v>16</v>
      </c>
      <c r="H4767">
        <f t="shared" si="148"/>
        <v>17</v>
      </c>
      <c r="I4767" s="29">
        <f>IF(D4767="INVOICE",SUM('Tracker&amp;Invoice'!$H4815:INDEX('Tracker&amp;Invoice'!$A4815:$AC4815,1,H4767)),0)</f>
        <v>0</v>
      </c>
      <c r="J4767" s="29">
        <f>IF(D4767="OVERALL",SUM('Tracker&amp;Invoice'!$H4815:$AC4815),0)</f>
        <v>0</v>
      </c>
    </row>
    <row r="4768" spans="1:10">
      <c r="A4768" t="e">
        <f t="shared" si="149"/>
        <v>#REF!</v>
      </c>
      <c r="B4768">
        <f>IF(AND('Tracker&amp;Invoice'!A4816&lt;&gt;"",'Tracker&amp;Invoice'!A4816&lt;&gt;"ITEM",'Tracker&amp;Invoice'!A4814="ITEM"),1,0)</f>
        <v>0</v>
      </c>
      <c r="C4768" t="str">
        <f>IF(B4768=1,'Tracker&amp;Invoice'!A4816,C4767)</f>
        <v>NBQ-049</v>
      </c>
      <c r="D4768" t="str">
        <f>IF(LEFT(TRIM('Tracker&amp;Invoice'!B4816),9)="INVOICE #","INVOICE",IF(TRIM('Tracker&amp;Invoice'!B4816)="Overall Completion INVOICE","OVERALL",""))</f>
        <v/>
      </c>
      <c r="E4768" t="str">
        <f>IF(D4768="INVOICE",VALUE(MID(TRIM('Tracker&amp;Invoice'!B4816),10,10)),"")</f>
        <v/>
      </c>
      <c r="F4768">
        <f>IF(B4768=1,IFERROR(LOOKUP(2,1/('Tracker&amp;Invoice'!$H4816:$AC4816&lt;&gt;""),COLUMN('Tracker&amp;Invoice'!$H4816:$AC4816)),8),F4767)</f>
        <v>17</v>
      </c>
      <c r="G4768">
        <f>IF(D4768="OVERALL",IFERROR(LOOKUP(2,1/('Tracker&amp;Invoice'!$H4816:$AC4816&lt;&gt;""),COLUMN('Tracker&amp;Invoice'!$H4816:$AC4816)),8),G4769)</f>
        <v>16</v>
      </c>
      <c r="H4768">
        <f t="shared" si="148"/>
        <v>17</v>
      </c>
      <c r="I4768" s="29">
        <f>IF(D4768="INVOICE",SUM('Tracker&amp;Invoice'!$H4816:INDEX('Tracker&amp;Invoice'!$A4816:$AC4816,1,H4768)),0)</f>
        <v>0</v>
      </c>
      <c r="J4768" s="29">
        <f>IF(D4768="OVERALL",SUM('Tracker&amp;Invoice'!$H4816:$AC4816),0)</f>
        <v>0</v>
      </c>
    </row>
    <row r="4769" spans="1:10">
      <c r="A4769" t="e">
        <f t="shared" si="149"/>
        <v>#REF!</v>
      </c>
      <c r="B4769">
        <f>IF(AND('Tracker&amp;Invoice'!A4817&lt;&gt;"",'Tracker&amp;Invoice'!A4817&lt;&gt;"ITEM",'Tracker&amp;Invoice'!A4815="ITEM"),1,0)</f>
        <v>0</v>
      </c>
      <c r="C4769" t="str">
        <f>IF(B4769=1,'Tracker&amp;Invoice'!A4817,C4768)</f>
        <v>NBQ-049</v>
      </c>
      <c r="D4769" t="str">
        <f>IF(LEFT(TRIM('Tracker&amp;Invoice'!B4817),9)="INVOICE #","INVOICE",IF(TRIM('Tracker&amp;Invoice'!B4817)="Overall Completion INVOICE","OVERALL",""))</f>
        <v/>
      </c>
      <c r="E4769" t="str">
        <f>IF(D4769="INVOICE",VALUE(MID(TRIM('Tracker&amp;Invoice'!B4817),10,10)),"")</f>
        <v/>
      </c>
      <c r="F4769">
        <f>IF(B4769=1,IFERROR(LOOKUP(2,1/('Tracker&amp;Invoice'!$H4817:$AC4817&lt;&gt;""),COLUMN('Tracker&amp;Invoice'!$H4817:$AC4817)),8),F4768)</f>
        <v>17</v>
      </c>
      <c r="G4769">
        <f>IF(D4769="OVERALL",IFERROR(LOOKUP(2,1/('Tracker&amp;Invoice'!$H4817:$AC4817&lt;&gt;""),COLUMN('Tracker&amp;Invoice'!$H4817:$AC4817)),8),G4770)</f>
        <v>16</v>
      </c>
      <c r="H4769">
        <f t="shared" si="148"/>
        <v>17</v>
      </c>
      <c r="I4769" s="29">
        <f>IF(D4769="INVOICE",SUM('Tracker&amp;Invoice'!$H4817:INDEX('Tracker&amp;Invoice'!$A4817:$AC4817,1,H4769)),0)</f>
        <v>0</v>
      </c>
      <c r="J4769" s="29">
        <f>IF(D4769="OVERALL",SUM('Tracker&amp;Invoice'!$H4817:$AC4817),0)</f>
        <v>0</v>
      </c>
    </row>
    <row r="4770" spans="1:10">
      <c r="A4770" t="e">
        <f t="shared" si="149"/>
        <v>#REF!</v>
      </c>
      <c r="B4770">
        <f>IF(AND('Tracker&amp;Invoice'!A4818&lt;&gt;"",'Tracker&amp;Invoice'!A4818&lt;&gt;"ITEM",'Tracker&amp;Invoice'!A4816="ITEM"),1,0)</f>
        <v>0</v>
      </c>
      <c r="C4770" t="str">
        <f>IF(B4770=1,'Tracker&amp;Invoice'!A4818,C4769)</f>
        <v>NBQ-049</v>
      </c>
      <c r="D4770" t="str">
        <f>IF(LEFT(TRIM('Tracker&amp;Invoice'!B4818),9)="INVOICE #","INVOICE",IF(TRIM('Tracker&amp;Invoice'!B4818)="Overall Completion INVOICE","OVERALL",""))</f>
        <v/>
      </c>
      <c r="E4770" t="str">
        <f>IF(D4770="INVOICE",VALUE(MID(TRIM('Tracker&amp;Invoice'!B4818),10,10)),"")</f>
        <v/>
      </c>
      <c r="F4770">
        <f>IF(B4770=1,IFERROR(LOOKUP(2,1/('Tracker&amp;Invoice'!$H4818:$AC4818&lt;&gt;""),COLUMN('Tracker&amp;Invoice'!$H4818:$AC4818)),8),F4769)</f>
        <v>17</v>
      </c>
      <c r="G4770">
        <f>IF(D4770="OVERALL",IFERROR(LOOKUP(2,1/('Tracker&amp;Invoice'!$H4818:$AC4818&lt;&gt;""),COLUMN('Tracker&amp;Invoice'!$H4818:$AC4818)),8),G4771)</f>
        <v>16</v>
      </c>
      <c r="H4770">
        <f t="shared" si="148"/>
        <v>17</v>
      </c>
      <c r="I4770" s="29">
        <f>IF(D4770="INVOICE",SUM('Tracker&amp;Invoice'!$H4818:INDEX('Tracker&amp;Invoice'!$A4818:$AC4818,1,H4770)),0)</f>
        <v>0</v>
      </c>
      <c r="J4770" s="29">
        <f>IF(D4770="OVERALL",SUM('Tracker&amp;Invoice'!$H4818:$AC4818),0)</f>
        <v>0</v>
      </c>
    </row>
    <row r="4771" spans="1:10">
      <c r="A4771" t="e">
        <f t="shared" si="149"/>
        <v>#REF!</v>
      </c>
      <c r="B4771">
        <f>IF(AND('Tracker&amp;Invoice'!A4819&lt;&gt;"",'Tracker&amp;Invoice'!A4819&lt;&gt;"ITEM",'Tracker&amp;Invoice'!A4817="ITEM"),1,0)</f>
        <v>0</v>
      </c>
      <c r="C4771" t="str">
        <f>IF(B4771=1,'Tracker&amp;Invoice'!A4819,C4770)</f>
        <v>NBQ-049</v>
      </c>
      <c r="D4771" t="str">
        <f>IF(LEFT(TRIM('Tracker&amp;Invoice'!B4819),9)="INVOICE #","INVOICE",IF(TRIM('Tracker&amp;Invoice'!B4819)="Overall Completion INVOICE","OVERALL",""))</f>
        <v/>
      </c>
      <c r="E4771" t="str">
        <f>IF(D4771="INVOICE",VALUE(MID(TRIM('Tracker&amp;Invoice'!B4819),10,10)),"")</f>
        <v/>
      </c>
      <c r="F4771">
        <f>IF(B4771=1,IFERROR(LOOKUP(2,1/('Tracker&amp;Invoice'!$H4819:$AC4819&lt;&gt;""),COLUMN('Tracker&amp;Invoice'!$H4819:$AC4819)),8),F4770)</f>
        <v>17</v>
      </c>
      <c r="G4771">
        <f>IF(D4771="OVERALL",IFERROR(LOOKUP(2,1/('Tracker&amp;Invoice'!$H4819:$AC4819&lt;&gt;""),COLUMN('Tracker&amp;Invoice'!$H4819:$AC4819)),8),G4772)</f>
        <v>16</v>
      </c>
      <c r="H4771">
        <f t="shared" si="148"/>
        <v>17</v>
      </c>
      <c r="I4771" s="29">
        <f>IF(D4771="INVOICE",SUM('Tracker&amp;Invoice'!$H4819:INDEX('Tracker&amp;Invoice'!$A4819:$AC4819,1,H4771)),0)</f>
        <v>0</v>
      </c>
      <c r="J4771" s="29">
        <f>IF(D4771="OVERALL",SUM('Tracker&amp;Invoice'!$H4819:$AC4819),0)</f>
        <v>0</v>
      </c>
    </row>
    <row r="4772" spans="1:10">
      <c r="A4772" t="e">
        <f t="shared" si="149"/>
        <v>#REF!</v>
      </c>
      <c r="B4772">
        <f>IF(AND('Tracker&amp;Invoice'!A4820&lt;&gt;"",'Tracker&amp;Invoice'!A4820&lt;&gt;"ITEM",'Tracker&amp;Invoice'!A4818="ITEM"),1,0)</f>
        <v>0</v>
      </c>
      <c r="C4772" t="str">
        <f>IF(B4772=1,'Tracker&amp;Invoice'!A4820,C4771)</f>
        <v>NBQ-049</v>
      </c>
      <c r="D4772" t="str">
        <f>IF(LEFT(TRIM('Tracker&amp;Invoice'!B4820),9)="INVOICE #","INVOICE",IF(TRIM('Tracker&amp;Invoice'!B4820)="Overall Completion INVOICE","OVERALL",""))</f>
        <v/>
      </c>
      <c r="E4772" t="str">
        <f>IF(D4772="INVOICE",VALUE(MID(TRIM('Tracker&amp;Invoice'!B4820),10,10)),"")</f>
        <v/>
      </c>
      <c r="F4772">
        <f>IF(B4772=1,IFERROR(LOOKUP(2,1/('Tracker&amp;Invoice'!$H4820:$AC4820&lt;&gt;""),COLUMN('Tracker&amp;Invoice'!$H4820:$AC4820)),8),F4771)</f>
        <v>17</v>
      </c>
      <c r="G4772">
        <f>IF(D4772="OVERALL",IFERROR(LOOKUP(2,1/('Tracker&amp;Invoice'!$H4820:$AC4820&lt;&gt;""),COLUMN('Tracker&amp;Invoice'!$H4820:$AC4820)),8),G4773)</f>
        <v>16</v>
      </c>
      <c r="H4772">
        <f t="shared" si="148"/>
        <v>17</v>
      </c>
      <c r="I4772" s="29">
        <f>IF(D4772="INVOICE",SUM('Tracker&amp;Invoice'!$H4820:INDEX('Tracker&amp;Invoice'!$A4820:$AC4820,1,H4772)),0)</f>
        <v>0</v>
      </c>
      <c r="J4772" s="29">
        <f>IF(D4772="OVERALL",SUM('Tracker&amp;Invoice'!$H4820:$AC4820),0)</f>
        <v>0</v>
      </c>
    </row>
    <row r="4773" spans="1:10">
      <c r="A4773" t="e">
        <f t="shared" si="149"/>
        <v>#REF!</v>
      </c>
      <c r="B4773">
        <f>IF(AND('Tracker&amp;Invoice'!A4821&lt;&gt;"",'Tracker&amp;Invoice'!A4821&lt;&gt;"ITEM",'Tracker&amp;Invoice'!A4819="ITEM"),1,0)</f>
        <v>0</v>
      </c>
      <c r="C4773" t="str">
        <f>IF(B4773=1,'Tracker&amp;Invoice'!A4821,C4772)</f>
        <v>NBQ-049</v>
      </c>
      <c r="D4773" t="str">
        <f>IF(LEFT(TRIM('Tracker&amp;Invoice'!B4821),9)="INVOICE #","INVOICE",IF(TRIM('Tracker&amp;Invoice'!B4821)="Overall Completion INVOICE","OVERALL",""))</f>
        <v/>
      </c>
      <c r="E4773" t="str">
        <f>IF(D4773="INVOICE",VALUE(MID(TRIM('Tracker&amp;Invoice'!B4821),10,10)),"")</f>
        <v/>
      </c>
      <c r="F4773">
        <f>IF(B4773=1,IFERROR(LOOKUP(2,1/('Tracker&amp;Invoice'!$H4821:$AC4821&lt;&gt;""),COLUMN('Tracker&amp;Invoice'!$H4821:$AC4821)),8),F4772)</f>
        <v>17</v>
      </c>
      <c r="G4773">
        <f>IF(D4773="OVERALL",IFERROR(LOOKUP(2,1/('Tracker&amp;Invoice'!$H4821:$AC4821&lt;&gt;""),COLUMN('Tracker&amp;Invoice'!$H4821:$AC4821)),8),G4774)</f>
        <v>16</v>
      </c>
      <c r="H4773">
        <f t="shared" si="148"/>
        <v>17</v>
      </c>
      <c r="I4773" s="29">
        <f>IF(D4773="INVOICE",SUM('Tracker&amp;Invoice'!$H4821:INDEX('Tracker&amp;Invoice'!$A4821:$AC4821,1,H4773)),0)</f>
        <v>0</v>
      </c>
      <c r="J4773" s="29">
        <f>IF(D4773="OVERALL",SUM('Tracker&amp;Invoice'!$H4821:$AC4821),0)</f>
        <v>0</v>
      </c>
    </row>
    <row r="4774" spans="1:10">
      <c r="A4774" t="e">
        <f t="shared" si="149"/>
        <v>#REF!</v>
      </c>
      <c r="B4774">
        <f>IF(AND('Tracker&amp;Invoice'!A4822&lt;&gt;"",'Tracker&amp;Invoice'!A4822&lt;&gt;"ITEM",'Tracker&amp;Invoice'!A4820="ITEM"),1,0)</f>
        <v>1</v>
      </c>
      <c r="C4774" t="str">
        <f>IF(B4774=1,'Tracker&amp;Invoice'!A4822,C4773)</f>
        <v>BQ-227</v>
      </c>
      <c r="D4774" t="str">
        <f>IF(LEFT(TRIM('Tracker&amp;Invoice'!B4822),9)="INVOICE #","INVOICE",IF(TRIM('Tracker&amp;Invoice'!B4822)="Overall Completion INVOICE","OVERALL",""))</f>
        <v/>
      </c>
      <c r="E4774" t="str">
        <f>IF(D4774="INVOICE",VALUE(MID(TRIM('Tracker&amp;Invoice'!B4822),10,10)),"")</f>
        <v/>
      </c>
      <c r="F4774">
        <f>IF(B4774=1,IFERROR(LOOKUP(2,1/('Tracker&amp;Invoice'!$H4822:$AC4822&lt;&gt;""),COLUMN('Tracker&amp;Invoice'!$H4822:$AC4822)),8),F4773)</f>
        <v>15</v>
      </c>
      <c r="G4774">
        <f>IF(D4774="OVERALL",IFERROR(LOOKUP(2,1/('Tracker&amp;Invoice'!$H4822:$AC4822&lt;&gt;""),COLUMN('Tracker&amp;Invoice'!$H4822:$AC4822)),8),G4775)</f>
        <v>16</v>
      </c>
      <c r="H4774">
        <f t="shared" si="148"/>
        <v>16</v>
      </c>
      <c r="I4774" s="29">
        <f>IF(D4774="INVOICE",SUM('Tracker&amp;Invoice'!$H4822:INDEX('Tracker&amp;Invoice'!$A4822:$AC4822,1,H4774)),0)</f>
        <v>0</v>
      </c>
      <c r="J4774" s="29">
        <f>IF(D4774="OVERALL",SUM('Tracker&amp;Invoice'!$H4822:$AC4822),0)</f>
        <v>0</v>
      </c>
    </row>
    <row r="4775" spans="1:10">
      <c r="A4775" t="e">
        <f t="shared" si="149"/>
        <v>#REF!</v>
      </c>
      <c r="B4775">
        <f>IF(AND('Tracker&amp;Invoice'!A4823&lt;&gt;"",'Tracker&amp;Invoice'!A4823&lt;&gt;"ITEM",'Tracker&amp;Invoice'!A4821="ITEM"),1,0)</f>
        <v>0</v>
      </c>
      <c r="C4775" t="str">
        <f>IF(B4775=1,'Tracker&amp;Invoice'!A4823,C4774)</f>
        <v>BQ-227</v>
      </c>
      <c r="D4775" t="str">
        <f>IF(LEFT(TRIM('Tracker&amp;Invoice'!B4823),9)="INVOICE #","INVOICE",IF(TRIM('Tracker&amp;Invoice'!B4823)="Overall Completion INVOICE","OVERALL",""))</f>
        <v/>
      </c>
      <c r="E4775" t="str">
        <f>IF(D4775="INVOICE",VALUE(MID(TRIM('Tracker&amp;Invoice'!B4823),10,10)),"")</f>
        <v/>
      </c>
      <c r="F4775">
        <f>IF(B4775=1,IFERROR(LOOKUP(2,1/('Tracker&amp;Invoice'!$H4823:$AC4823&lt;&gt;""),COLUMN('Tracker&amp;Invoice'!$H4823:$AC4823)),8),F4774)</f>
        <v>15</v>
      </c>
      <c r="G4775">
        <f>IF(D4775="OVERALL",IFERROR(LOOKUP(2,1/('Tracker&amp;Invoice'!$H4823:$AC4823&lt;&gt;""),COLUMN('Tracker&amp;Invoice'!$H4823:$AC4823)),8),G4776)</f>
        <v>16</v>
      </c>
      <c r="H4775">
        <f t="shared" si="148"/>
        <v>16</v>
      </c>
      <c r="I4775" s="29">
        <f>IF(D4775="INVOICE",SUM('Tracker&amp;Invoice'!$H4823:INDEX('Tracker&amp;Invoice'!$A4823:$AC4823,1,H4775)),0)</f>
        <v>0</v>
      </c>
      <c r="J4775" s="29">
        <f>IF(D4775="OVERALL",SUM('Tracker&amp;Invoice'!$H4823:$AC4823),0)</f>
        <v>0</v>
      </c>
    </row>
    <row r="4776" spans="1:10">
      <c r="A4776" t="e">
        <f t="shared" si="149"/>
        <v>#REF!</v>
      </c>
      <c r="B4776">
        <f>IF(AND('Tracker&amp;Invoice'!A4824&lt;&gt;"",'Tracker&amp;Invoice'!A4824&lt;&gt;"ITEM",'Tracker&amp;Invoice'!A4822="ITEM"),1,0)</f>
        <v>0</v>
      </c>
      <c r="C4776" t="str">
        <f>IF(B4776=1,'Tracker&amp;Invoice'!A4824,C4775)</f>
        <v>BQ-227</v>
      </c>
      <c r="D4776" t="str">
        <f>IF(LEFT(TRIM('Tracker&amp;Invoice'!B4824),9)="INVOICE #","INVOICE",IF(TRIM('Tracker&amp;Invoice'!B4824)="Overall Completion INVOICE","OVERALL",""))</f>
        <v/>
      </c>
      <c r="E4776" t="str">
        <f>IF(D4776="INVOICE",VALUE(MID(TRIM('Tracker&amp;Invoice'!B4824),10,10)),"")</f>
        <v/>
      </c>
      <c r="F4776">
        <f>IF(B4776=1,IFERROR(LOOKUP(2,1/('Tracker&amp;Invoice'!$H4824:$AC4824&lt;&gt;""),COLUMN('Tracker&amp;Invoice'!$H4824:$AC4824)),8),F4775)</f>
        <v>15</v>
      </c>
      <c r="G4776">
        <f>IF(D4776="OVERALL",IFERROR(LOOKUP(2,1/('Tracker&amp;Invoice'!$H4824:$AC4824&lt;&gt;""),COLUMN('Tracker&amp;Invoice'!$H4824:$AC4824)),8),G4777)</f>
        <v>16</v>
      </c>
      <c r="H4776">
        <f t="shared" si="148"/>
        <v>16</v>
      </c>
      <c r="I4776" s="29">
        <f>IF(D4776="INVOICE",SUM('Tracker&amp;Invoice'!$H4824:INDEX('Tracker&amp;Invoice'!$A4824:$AC4824,1,H4776)),0)</f>
        <v>0</v>
      </c>
      <c r="J4776" s="29">
        <f>IF(D4776="OVERALL",SUM('Tracker&amp;Invoice'!$H4824:$AC4824),0)</f>
        <v>0</v>
      </c>
    </row>
    <row r="4777" spans="1:10">
      <c r="A4777" t="e">
        <f t="shared" si="149"/>
        <v>#REF!</v>
      </c>
      <c r="B4777">
        <f>IF(AND('Tracker&amp;Invoice'!A4825&lt;&gt;"",'Tracker&amp;Invoice'!A4825&lt;&gt;"ITEM",'Tracker&amp;Invoice'!A4823="ITEM"),1,0)</f>
        <v>0</v>
      </c>
      <c r="C4777" t="str">
        <f>IF(B4777=1,'Tracker&amp;Invoice'!A4825,C4776)</f>
        <v>BQ-227</v>
      </c>
      <c r="D4777" t="str">
        <f>IF(LEFT(TRIM('Tracker&amp;Invoice'!B4825),9)="INVOICE #","INVOICE",IF(TRIM('Tracker&amp;Invoice'!B4825)="Overall Completion INVOICE","OVERALL",""))</f>
        <v>INVOICE</v>
      </c>
      <c r="E4777">
        <f>IF(D4777="INVOICE",VALUE(MID(TRIM('Tracker&amp;Invoice'!B4825),10,10)),"")</f>
        <v>27</v>
      </c>
      <c r="F4777">
        <f>IF(B4777=1,IFERROR(LOOKUP(2,1/('Tracker&amp;Invoice'!$H4825:$AC4825&lt;&gt;""),COLUMN('Tracker&amp;Invoice'!$H4825:$AC4825)),8),F4776)</f>
        <v>15</v>
      </c>
      <c r="G4777">
        <f>IF(D4777="OVERALL",IFERROR(LOOKUP(2,1/('Tracker&amp;Invoice'!$H4825:$AC4825&lt;&gt;""),COLUMN('Tracker&amp;Invoice'!$H4825:$AC4825)),8),G4778)</f>
        <v>16</v>
      </c>
      <c r="H4777">
        <f t="shared" si="148"/>
        <v>16</v>
      </c>
      <c r="I4777" s="29">
        <f>IF(D4777="INVOICE",SUM('Tracker&amp;Invoice'!$H4825:INDEX('Tracker&amp;Invoice'!$A4825:$AC4825,1,H4777)),0)</f>
        <v>3850.0000000000005</v>
      </c>
      <c r="J4777" s="29">
        <f>IF(D4777="OVERALL",SUM('Tracker&amp;Invoice'!$H4825:$AC4825),0)</f>
        <v>0</v>
      </c>
    </row>
    <row r="4778" spans="1:10">
      <c r="A4778" t="e">
        <f t="shared" si="149"/>
        <v>#REF!</v>
      </c>
      <c r="B4778">
        <f>IF(AND('Tracker&amp;Invoice'!A4826&lt;&gt;"",'Tracker&amp;Invoice'!A4826&lt;&gt;"ITEM",'Tracker&amp;Invoice'!A4824="ITEM"),1,0)</f>
        <v>0</v>
      </c>
      <c r="C4778" t="str">
        <f>IF(B4778=1,'Tracker&amp;Invoice'!A4826,C4777)</f>
        <v>BQ-227</v>
      </c>
      <c r="D4778" t="str">
        <f>IF(LEFT(TRIM('Tracker&amp;Invoice'!B4826),9)="INVOICE #","INVOICE",IF(TRIM('Tracker&amp;Invoice'!B4826)="Overall Completion INVOICE","OVERALL",""))</f>
        <v/>
      </c>
      <c r="E4778" t="str">
        <f>IF(D4778="INVOICE",VALUE(MID(TRIM('Tracker&amp;Invoice'!B4826),10,10)),"")</f>
        <v/>
      </c>
      <c r="F4778">
        <f>IF(B4778=1,IFERROR(LOOKUP(2,1/('Tracker&amp;Invoice'!$H4826:$AC4826&lt;&gt;""),COLUMN('Tracker&amp;Invoice'!$H4826:$AC4826)),8),F4777)</f>
        <v>15</v>
      </c>
      <c r="G4778">
        <f>IF(D4778="OVERALL",IFERROR(LOOKUP(2,1/('Tracker&amp;Invoice'!$H4826:$AC4826&lt;&gt;""),COLUMN('Tracker&amp;Invoice'!$H4826:$AC4826)),8),G4779)</f>
        <v>16</v>
      </c>
      <c r="H4778">
        <f t="shared" si="148"/>
        <v>16</v>
      </c>
      <c r="I4778" s="29">
        <f>IF(D4778="INVOICE",SUM('Tracker&amp;Invoice'!$H4826:INDEX('Tracker&amp;Invoice'!$A4826:$AC4826,1,H4778)),0)</f>
        <v>0</v>
      </c>
      <c r="J4778" s="29">
        <f>IF(D4778="OVERALL",SUM('Tracker&amp;Invoice'!$H4826:$AC4826),0)</f>
        <v>0</v>
      </c>
    </row>
    <row r="4779" spans="1:10">
      <c r="A4779" t="e">
        <f t="shared" si="149"/>
        <v>#REF!</v>
      </c>
      <c r="B4779">
        <f>IF(AND('Tracker&amp;Invoice'!A4827&lt;&gt;"",'Tracker&amp;Invoice'!A4827&lt;&gt;"ITEM",'Tracker&amp;Invoice'!A4825="ITEM"),1,0)</f>
        <v>0</v>
      </c>
      <c r="C4779" t="str">
        <f>IF(B4779=1,'Tracker&amp;Invoice'!A4827,C4778)</f>
        <v>BQ-227</v>
      </c>
      <c r="D4779" t="str">
        <f>IF(LEFT(TRIM('Tracker&amp;Invoice'!B4827),9)="INVOICE #","INVOICE",IF(TRIM('Tracker&amp;Invoice'!B4827)="Overall Completion INVOICE","OVERALL",""))</f>
        <v>OVERALL</v>
      </c>
      <c r="E4779" t="str">
        <f>IF(D4779="INVOICE",VALUE(MID(TRIM('Tracker&amp;Invoice'!B4827),10,10)),"")</f>
        <v/>
      </c>
      <c r="F4779">
        <f>IF(B4779=1,IFERROR(LOOKUP(2,1/('Tracker&amp;Invoice'!$H4827:$AC4827&lt;&gt;""),COLUMN('Tracker&amp;Invoice'!$H4827:$AC4827)),8),F4778)</f>
        <v>15</v>
      </c>
      <c r="G4779">
        <f>IF(D4779="OVERALL",IFERROR(LOOKUP(2,1/('Tracker&amp;Invoice'!$H4827:$AC4827&lt;&gt;""),COLUMN('Tracker&amp;Invoice'!$H4827:$AC4827)),8),G4780)</f>
        <v>16</v>
      </c>
      <c r="H4779">
        <f t="shared" si="148"/>
        <v>16</v>
      </c>
      <c r="I4779" s="29">
        <f>IF(D4779="INVOICE",SUM('Tracker&amp;Invoice'!$H4827:INDEX('Tracker&amp;Invoice'!$A4827:$AC4827,1,H4779)),0)</f>
        <v>0</v>
      </c>
      <c r="J4779" s="29">
        <f>IF(D4779="OVERALL",SUM('Tracker&amp;Invoice'!$H4827:$AC4827),0)</f>
        <v>3850.0000000000005</v>
      </c>
    </row>
    <row r="4780" spans="1:10">
      <c r="A4780" t="e">
        <f t="shared" si="149"/>
        <v>#REF!</v>
      </c>
      <c r="B4780">
        <f>IF(AND('Tracker&amp;Invoice'!A4828&lt;&gt;"",'Tracker&amp;Invoice'!A4828&lt;&gt;"ITEM",'Tracker&amp;Invoice'!A4826="ITEM"),1,0)</f>
        <v>0</v>
      </c>
      <c r="C4780" t="str">
        <f>IF(B4780=1,'Tracker&amp;Invoice'!A4828,C4779)</f>
        <v>BQ-227</v>
      </c>
      <c r="D4780" t="str">
        <f>IF(LEFT(TRIM('Tracker&amp;Invoice'!B4828),9)="INVOICE #","INVOICE",IF(TRIM('Tracker&amp;Invoice'!B4828)="Overall Completion INVOICE","OVERALL",""))</f>
        <v/>
      </c>
      <c r="E4780" t="str">
        <f>IF(D4780="INVOICE",VALUE(MID(TRIM('Tracker&amp;Invoice'!B4828),10,10)),"")</f>
        <v/>
      </c>
      <c r="F4780">
        <f>IF(B4780=1,IFERROR(LOOKUP(2,1/('Tracker&amp;Invoice'!$H4828:$AC4828&lt;&gt;""),COLUMN('Tracker&amp;Invoice'!$H4828:$AC4828)),8),F4779)</f>
        <v>15</v>
      </c>
      <c r="G4780">
        <f>IF(D4780="OVERALL",IFERROR(LOOKUP(2,1/('Tracker&amp;Invoice'!$H4828:$AC4828&lt;&gt;""),COLUMN('Tracker&amp;Invoice'!$H4828:$AC4828)),8),G4781)</f>
        <v>18</v>
      </c>
      <c r="H4780">
        <f t="shared" si="148"/>
        <v>18</v>
      </c>
      <c r="I4780" s="29">
        <f>IF(D4780="INVOICE",SUM('Tracker&amp;Invoice'!$H4828:INDEX('Tracker&amp;Invoice'!$A4828:$AC4828,1,H4780)),0)</f>
        <v>0</v>
      </c>
      <c r="J4780" s="29">
        <f>IF(D4780="OVERALL",SUM('Tracker&amp;Invoice'!$H4828:$AC4828),0)</f>
        <v>0</v>
      </c>
    </row>
    <row r="4781" spans="1:10">
      <c r="A4781" t="e">
        <f t="shared" si="149"/>
        <v>#REF!</v>
      </c>
      <c r="B4781">
        <f>IF(AND('Tracker&amp;Invoice'!A4829&lt;&gt;"",'Tracker&amp;Invoice'!A4829&lt;&gt;"ITEM",'Tracker&amp;Invoice'!A4827="ITEM"),1,0)</f>
        <v>0</v>
      </c>
      <c r="C4781" t="str">
        <f>IF(B4781=1,'Tracker&amp;Invoice'!A4829,C4780)</f>
        <v>BQ-227</v>
      </c>
      <c r="D4781" t="str">
        <f>IF(LEFT(TRIM('Tracker&amp;Invoice'!B4829),9)="INVOICE #","INVOICE",IF(TRIM('Tracker&amp;Invoice'!B4829)="Overall Completion INVOICE","OVERALL",""))</f>
        <v/>
      </c>
      <c r="E4781" t="str">
        <f>IF(D4781="INVOICE",VALUE(MID(TRIM('Tracker&amp;Invoice'!B4829),10,10)),"")</f>
        <v/>
      </c>
      <c r="F4781">
        <f>IF(B4781=1,IFERROR(LOOKUP(2,1/('Tracker&amp;Invoice'!$H4829:$AC4829&lt;&gt;""),COLUMN('Tracker&amp;Invoice'!$H4829:$AC4829)),8),F4780)</f>
        <v>15</v>
      </c>
      <c r="G4781">
        <f>IF(D4781="OVERALL",IFERROR(LOOKUP(2,1/('Tracker&amp;Invoice'!$H4829:$AC4829&lt;&gt;""),COLUMN('Tracker&amp;Invoice'!$H4829:$AC4829)),8),G4782)</f>
        <v>18</v>
      </c>
      <c r="H4781">
        <f t="shared" si="148"/>
        <v>18</v>
      </c>
      <c r="I4781" s="29">
        <f>IF(D4781="INVOICE",SUM('Tracker&amp;Invoice'!$H4829:INDEX('Tracker&amp;Invoice'!$A4829:$AC4829,1,H4781)),0)</f>
        <v>0</v>
      </c>
      <c r="J4781" s="29">
        <f>IF(D4781="OVERALL",SUM('Tracker&amp;Invoice'!$H4829:$AC4829),0)</f>
        <v>0</v>
      </c>
    </row>
    <row r="4782" spans="1:10">
      <c r="A4782" t="e">
        <f t="shared" si="149"/>
        <v>#REF!</v>
      </c>
      <c r="B4782">
        <f>IF(AND('Tracker&amp;Invoice'!A4830&lt;&gt;"",'Tracker&amp;Invoice'!A4830&lt;&gt;"ITEM",'Tracker&amp;Invoice'!A4828="ITEM"),1,0)</f>
        <v>0</v>
      </c>
      <c r="C4782" t="str">
        <f>IF(B4782=1,'Tracker&amp;Invoice'!A4830,C4781)</f>
        <v>BQ-227</v>
      </c>
      <c r="D4782" t="str">
        <f>IF(LEFT(TRIM('Tracker&amp;Invoice'!B4830),9)="INVOICE #","INVOICE",IF(TRIM('Tracker&amp;Invoice'!B4830)="Overall Completion INVOICE","OVERALL",""))</f>
        <v/>
      </c>
      <c r="E4782" t="str">
        <f>IF(D4782="INVOICE",VALUE(MID(TRIM('Tracker&amp;Invoice'!B4830),10,10)),"")</f>
        <v/>
      </c>
      <c r="F4782">
        <f>IF(B4782=1,IFERROR(LOOKUP(2,1/('Tracker&amp;Invoice'!$H4830:$AC4830&lt;&gt;""),COLUMN('Tracker&amp;Invoice'!$H4830:$AC4830)),8),F4781)</f>
        <v>15</v>
      </c>
      <c r="G4782">
        <f>IF(D4782="OVERALL",IFERROR(LOOKUP(2,1/('Tracker&amp;Invoice'!$H4830:$AC4830&lt;&gt;""),COLUMN('Tracker&amp;Invoice'!$H4830:$AC4830)),8),G4783)</f>
        <v>18</v>
      </c>
      <c r="H4782">
        <f t="shared" si="148"/>
        <v>18</v>
      </c>
      <c r="I4782" s="29">
        <f>IF(D4782="INVOICE",SUM('Tracker&amp;Invoice'!$H4830:INDEX('Tracker&amp;Invoice'!$A4830:$AC4830,1,H4782)),0)</f>
        <v>0</v>
      </c>
      <c r="J4782" s="29">
        <f>IF(D4782="OVERALL",SUM('Tracker&amp;Invoice'!$H4830:$AC4830),0)</f>
        <v>0</v>
      </c>
    </row>
    <row r="4783" spans="1:10">
      <c r="A4783" t="e">
        <f t="shared" si="149"/>
        <v>#REF!</v>
      </c>
      <c r="B4783">
        <f>IF(AND('Tracker&amp;Invoice'!A4831&lt;&gt;"",'Tracker&amp;Invoice'!A4831&lt;&gt;"ITEM",'Tracker&amp;Invoice'!A4829="ITEM"),1,0)</f>
        <v>0</v>
      </c>
      <c r="C4783" t="str">
        <f>IF(B4783=1,'Tracker&amp;Invoice'!A4831,C4782)</f>
        <v>BQ-227</v>
      </c>
      <c r="D4783" t="str">
        <f>IF(LEFT(TRIM('Tracker&amp;Invoice'!B4831),9)="INVOICE #","INVOICE",IF(TRIM('Tracker&amp;Invoice'!B4831)="Overall Completion INVOICE","OVERALL",""))</f>
        <v/>
      </c>
      <c r="E4783" t="str">
        <f>IF(D4783="INVOICE",VALUE(MID(TRIM('Tracker&amp;Invoice'!B4831),10,10)),"")</f>
        <v/>
      </c>
      <c r="F4783">
        <f>IF(B4783=1,IFERROR(LOOKUP(2,1/('Tracker&amp;Invoice'!$H4831:$AC4831&lt;&gt;""),COLUMN('Tracker&amp;Invoice'!$H4831:$AC4831)),8),F4782)</f>
        <v>15</v>
      </c>
      <c r="G4783">
        <f>IF(D4783="OVERALL",IFERROR(LOOKUP(2,1/('Tracker&amp;Invoice'!$H4831:$AC4831&lt;&gt;""),COLUMN('Tracker&amp;Invoice'!$H4831:$AC4831)),8),G4784)</f>
        <v>18</v>
      </c>
      <c r="H4783">
        <f t="shared" si="148"/>
        <v>18</v>
      </c>
      <c r="I4783" s="29">
        <f>IF(D4783="INVOICE",SUM('Tracker&amp;Invoice'!$H4831:INDEX('Tracker&amp;Invoice'!$A4831:$AC4831,1,H4783)),0)</f>
        <v>0</v>
      </c>
      <c r="J4783" s="29">
        <f>IF(D4783="OVERALL",SUM('Tracker&amp;Invoice'!$H4831:$AC4831),0)</f>
        <v>0</v>
      </c>
    </row>
    <row r="4784" spans="1:10">
      <c r="A4784" t="e">
        <f t="shared" si="149"/>
        <v>#REF!</v>
      </c>
      <c r="B4784">
        <f>IF(AND('Tracker&amp;Invoice'!A4832&lt;&gt;"",'Tracker&amp;Invoice'!A4832&lt;&gt;"ITEM",'Tracker&amp;Invoice'!A4830="ITEM"),1,0)</f>
        <v>0</v>
      </c>
      <c r="C4784" t="str">
        <f>IF(B4784=1,'Tracker&amp;Invoice'!A4832,C4783)</f>
        <v>BQ-227</v>
      </c>
      <c r="D4784" t="str">
        <f>IF(LEFT(TRIM('Tracker&amp;Invoice'!B4832),9)="INVOICE #","INVOICE",IF(TRIM('Tracker&amp;Invoice'!B4832)="Overall Completion INVOICE","OVERALL",""))</f>
        <v/>
      </c>
      <c r="E4784" t="str">
        <f>IF(D4784="INVOICE",VALUE(MID(TRIM('Tracker&amp;Invoice'!B4832),10,10)),"")</f>
        <v/>
      </c>
      <c r="F4784">
        <f>IF(B4784=1,IFERROR(LOOKUP(2,1/('Tracker&amp;Invoice'!$H4832:$AC4832&lt;&gt;""),COLUMN('Tracker&amp;Invoice'!$H4832:$AC4832)),8),F4783)</f>
        <v>15</v>
      </c>
      <c r="G4784">
        <f>IF(D4784="OVERALL",IFERROR(LOOKUP(2,1/('Tracker&amp;Invoice'!$H4832:$AC4832&lt;&gt;""),COLUMN('Tracker&amp;Invoice'!$H4832:$AC4832)),8),G4785)</f>
        <v>18</v>
      </c>
      <c r="H4784">
        <f t="shared" si="148"/>
        <v>18</v>
      </c>
      <c r="I4784" s="29">
        <f>IF(D4784="INVOICE",SUM('Tracker&amp;Invoice'!$H4832:INDEX('Tracker&amp;Invoice'!$A4832:$AC4832,1,H4784)),0)</f>
        <v>0</v>
      </c>
      <c r="J4784" s="29">
        <f>IF(D4784="OVERALL",SUM('Tracker&amp;Invoice'!$H4832:$AC4832),0)</f>
        <v>0</v>
      </c>
    </row>
    <row r="4785" spans="1:10">
      <c r="A4785" t="e">
        <f t="shared" si="149"/>
        <v>#REF!</v>
      </c>
      <c r="B4785">
        <f>IF(AND('Tracker&amp;Invoice'!A4833&lt;&gt;"",'Tracker&amp;Invoice'!A4833&lt;&gt;"ITEM",'Tracker&amp;Invoice'!A4831="ITEM"),1,0)</f>
        <v>0</v>
      </c>
      <c r="C4785" t="str">
        <f>IF(B4785=1,'Tracker&amp;Invoice'!A4833,C4784)</f>
        <v>BQ-227</v>
      </c>
      <c r="D4785" t="str">
        <f>IF(LEFT(TRIM('Tracker&amp;Invoice'!B4833),9)="INVOICE #","INVOICE",IF(TRIM('Tracker&amp;Invoice'!B4833)="Overall Completion INVOICE","OVERALL",""))</f>
        <v/>
      </c>
      <c r="E4785" t="str">
        <f>IF(D4785="INVOICE",VALUE(MID(TRIM('Tracker&amp;Invoice'!B4833),10,10)),"")</f>
        <v/>
      </c>
      <c r="F4785">
        <f>IF(B4785=1,IFERROR(LOOKUP(2,1/('Tracker&amp;Invoice'!$H4833:$AC4833&lt;&gt;""),COLUMN('Tracker&amp;Invoice'!$H4833:$AC4833)),8),F4784)</f>
        <v>15</v>
      </c>
      <c r="G4785">
        <f>IF(D4785="OVERALL",IFERROR(LOOKUP(2,1/('Tracker&amp;Invoice'!$H4833:$AC4833&lt;&gt;""),COLUMN('Tracker&amp;Invoice'!$H4833:$AC4833)),8),G4786)</f>
        <v>18</v>
      </c>
      <c r="H4785">
        <f t="shared" si="148"/>
        <v>18</v>
      </c>
      <c r="I4785" s="29">
        <f>IF(D4785="INVOICE",SUM('Tracker&amp;Invoice'!$H4833:INDEX('Tracker&amp;Invoice'!$A4833:$AC4833,1,H4785)),0)</f>
        <v>0</v>
      </c>
      <c r="J4785" s="29">
        <f>IF(D4785="OVERALL",SUM('Tracker&amp;Invoice'!$H4833:$AC4833),0)</f>
        <v>0</v>
      </c>
    </row>
    <row r="4786" spans="1:10">
      <c r="A4786" t="e">
        <f t="shared" si="149"/>
        <v>#REF!</v>
      </c>
      <c r="B4786">
        <f>IF(AND('Tracker&amp;Invoice'!A4834&lt;&gt;"",'Tracker&amp;Invoice'!A4834&lt;&gt;"ITEM",'Tracker&amp;Invoice'!A4832="ITEM"),1,0)</f>
        <v>0</v>
      </c>
      <c r="C4786" t="str">
        <f>IF(B4786=1,'Tracker&amp;Invoice'!A4834,C4785)</f>
        <v>BQ-227</v>
      </c>
      <c r="D4786" t="str">
        <f>IF(LEFT(TRIM('Tracker&amp;Invoice'!B4834),9)="INVOICE #","INVOICE",IF(TRIM('Tracker&amp;Invoice'!B4834)="Overall Completion INVOICE","OVERALL",""))</f>
        <v/>
      </c>
      <c r="E4786" t="str">
        <f>IF(D4786="INVOICE",VALUE(MID(TRIM('Tracker&amp;Invoice'!B4834),10,10)),"")</f>
        <v/>
      </c>
      <c r="F4786">
        <f>IF(B4786=1,IFERROR(LOOKUP(2,1/('Tracker&amp;Invoice'!$H4834:$AC4834&lt;&gt;""),COLUMN('Tracker&amp;Invoice'!$H4834:$AC4834)),8),F4785)</f>
        <v>15</v>
      </c>
      <c r="G4786">
        <f>IF(D4786="OVERALL",IFERROR(LOOKUP(2,1/('Tracker&amp;Invoice'!$H4834:$AC4834&lt;&gt;""),COLUMN('Tracker&amp;Invoice'!$H4834:$AC4834)),8),G4787)</f>
        <v>18</v>
      </c>
      <c r="H4786">
        <f t="shared" si="148"/>
        <v>18</v>
      </c>
      <c r="I4786" s="29">
        <f>IF(D4786="INVOICE",SUM('Tracker&amp;Invoice'!$H4834:INDEX('Tracker&amp;Invoice'!$A4834:$AC4834,1,H4786)),0)</f>
        <v>0</v>
      </c>
      <c r="J4786" s="29">
        <f>IF(D4786="OVERALL",SUM('Tracker&amp;Invoice'!$H4834:$AC4834),0)</f>
        <v>0</v>
      </c>
    </row>
    <row r="4787" spans="1:10">
      <c r="A4787" t="e">
        <f t="shared" si="149"/>
        <v>#REF!</v>
      </c>
      <c r="B4787">
        <f>IF(AND('Tracker&amp;Invoice'!A4835&lt;&gt;"",'Tracker&amp;Invoice'!A4835&lt;&gt;"ITEM",'Tracker&amp;Invoice'!A4833="ITEM"),1,0)</f>
        <v>0</v>
      </c>
      <c r="C4787" t="str">
        <f>IF(B4787=1,'Tracker&amp;Invoice'!A4835,C4786)</f>
        <v>BQ-227</v>
      </c>
      <c r="D4787" t="str">
        <f>IF(LEFT(TRIM('Tracker&amp;Invoice'!B4835),9)="INVOICE #","INVOICE",IF(TRIM('Tracker&amp;Invoice'!B4835)="Overall Completion INVOICE","OVERALL",""))</f>
        <v/>
      </c>
      <c r="E4787" t="str">
        <f>IF(D4787="INVOICE",VALUE(MID(TRIM('Tracker&amp;Invoice'!B4835),10,10)),"")</f>
        <v/>
      </c>
      <c r="F4787">
        <f>IF(B4787=1,IFERROR(LOOKUP(2,1/('Tracker&amp;Invoice'!$H4835:$AC4835&lt;&gt;""),COLUMN('Tracker&amp;Invoice'!$H4835:$AC4835)),8),F4786)</f>
        <v>15</v>
      </c>
      <c r="G4787">
        <f>IF(D4787="OVERALL",IFERROR(LOOKUP(2,1/('Tracker&amp;Invoice'!$H4835:$AC4835&lt;&gt;""),COLUMN('Tracker&amp;Invoice'!$H4835:$AC4835)),8),G4788)</f>
        <v>18</v>
      </c>
      <c r="H4787">
        <f t="shared" si="148"/>
        <v>18</v>
      </c>
      <c r="I4787" s="29">
        <f>IF(D4787="INVOICE",SUM('Tracker&amp;Invoice'!$H4835:INDEX('Tracker&amp;Invoice'!$A4835:$AC4835,1,H4787)),0)</f>
        <v>0</v>
      </c>
      <c r="J4787" s="29">
        <f>IF(D4787="OVERALL",SUM('Tracker&amp;Invoice'!$H4835:$AC4835),0)</f>
        <v>0</v>
      </c>
    </row>
    <row r="4788" spans="1:10">
      <c r="A4788" t="e">
        <f t="shared" si="149"/>
        <v>#REF!</v>
      </c>
      <c r="B4788">
        <f>IF(AND('Tracker&amp;Invoice'!A4836&lt;&gt;"",'Tracker&amp;Invoice'!A4836&lt;&gt;"ITEM",'Tracker&amp;Invoice'!A4834="ITEM"),1,0)</f>
        <v>1</v>
      </c>
      <c r="C4788" t="str">
        <f>IF(B4788=1,'Tracker&amp;Invoice'!A4836,C4787)</f>
        <v>BQ-228</v>
      </c>
      <c r="D4788" t="str">
        <f>IF(LEFT(TRIM('Tracker&amp;Invoice'!B4836),9)="INVOICE #","INVOICE",IF(TRIM('Tracker&amp;Invoice'!B4836)="Overall Completion INVOICE","OVERALL",""))</f>
        <v/>
      </c>
      <c r="E4788" t="str">
        <f>IF(D4788="INVOICE",VALUE(MID(TRIM('Tracker&amp;Invoice'!B4836),10,10)),"")</f>
        <v/>
      </c>
      <c r="F4788">
        <f>IF(B4788=1,IFERROR(LOOKUP(2,1/('Tracker&amp;Invoice'!$H4836:$AC4836&lt;&gt;""),COLUMN('Tracker&amp;Invoice'!$H4836:$AC4836)),8),F4787)</f>
        <v>17</v>
      </c>
      <c r="G4788">
        <f>IF(D4788="OVERALL",IFERROR(LOOKUP(2,1/('Tracker&amp;Invoice'!$H4836:$AC4836&lt;&gt;""),COLUMN('Tracker&amp;Invoice'!$H4836:$AC4836)),8),G4789)</f>
        <v>18</v>
      </c>
      <c r="H4788">
        <f t="shared" si="148"/>
        <v>18</v>
      </c>
      <c r="I4788" s="29">
        <f>IF(D4788="INVOICE",SUM('Tracker&amp;Invoice'!$H4836:INDEX('Tracker&amp;Invoice'!$A4836:$AC4836,1,H4788)),0)</f>
        <v>0</v>
      </c>
      <c r="J4788" s="29">
        <f>IF(D4788="OVERALL",SUM('Tracker&amp;Invoice'!$H4836:$AC4836),0)</f>
        <v>0</v>
      </c>
    </row>
    <row r="4789" spans="1:10">
      <c r="A4789" t="e">
        <f t="shared" si="149"/>
        <v>#REF!</v>
      </c>
      <c r="B4789">
        <f>IF(AND('Tracker&amp;Invoice'!A4837&lt;&gt;"",'Tracker&amp;Invoice'!A4837&lt;&gt;"ITEM",'Tracker&amp;Invoice'!A4835="ITEM"),1,0)</f>
        <v>0</v>
      </c>
      <c r="C4789" t="str">
        <f>IF(B4789=1,'Tracker&amp;Invoice'!A4837,C4788)</f>
        <v>BQ-228</v>
      </c>
      <c r="D4789" t="str">
        <f>IF(LEFT(TRIM('Tracker&amp;Invoice'!B4837),9)="INVOICE #","INVOICE",IF(TRIM('Tracker&amp;Invoice'!B4837)="Overall Completion INVOICE","OVERALL",""))</f>
        <v/>
      </c>
      <c r="E4789" t="str">
        <f>IF(D4789="INVOICE",VALUE(MID(TRIM('Tracker&amp;Invoice'!B4837),10,10)),"")</f>
        <v/>
      </c>
      <c r="F4789">
        <f>IF(B4789=1,IFERROR(LOOKUP(2,1/('Tracker&amp;Invoice'!$H4837:$AC4837&lt;&gt;""),COLUMN('Tracker&amp;Invoice'!$H4837:$AC4837)),8),F4788)</f>
        <v>17</v>
      </c>
      <c r="G4789">
        <f>IF(D4789="OVERALL",IFERROR(LOOKUP(2,1/('Tracker&amp;Invoice'!$H4837:$AC4837&lt;&gt;""),COLUMN('Tracker&amp;Invoice'!$H4837:$AC4837)),8),G4790)</f>
        <v>18</v>
      </c>
      <c r="H4789">
        <f t="shared" si="148"/>
        <v>18</v>
      </c>
      <c r="I4789" s="29">
        <f>IF(D4789="INVOICE",SUM('Tracker&amp;Invoice'!$H4837:INDEX('Tracker&amp;Invoice'!$A4837:$AC4837,1,H4789)),0)</f>
        <v>0</v>
      </c>
      <c r="J4789" s="29">
        <f>IF(D4789="OVERALL",SUM('Tracker&amp;Invoice'!$H4837:$AC4837),0)</f>
        <v>0</v>
      </c>
    </row>
    <row r="4790" spans="1:10">
      <c r="A4790" t="e">
        <f t="shared" si="149"/>
        <v>#REF!</v>
      </c>
      <c r="B4790">
        <f>IF(AND('Tracker&amp;Invoice'!A4838&lt;&gt;"",'Tracker&amp;Invoice'!A4838&lt;&gt;"ITEM",'Tracker&amp;Invoice'!A4836="ITEM"),1,0)</f>
        <v>0</v>
      </c>
      <c r="C4790" t="str">
        <f>IF(B4790=1,'Tracker&amp;Invoice'!A4838,C4789)</f>
        <v>BQ-228</v>
      </c>
      <c r="D4790" t="str">
        <f>IF(LEFT(TRIM('Tracker&amp;Invoice'!B4838),9)="INVOICE #","INVOICE",IF(TRIM('Tracker&amp;Invoice'!B4838)="Overall Completion INVOICE","OVERALL",""))</f>
        <v/>
      </c>
      <c r="E4790" t="str">
        <f>IF(D4790="INVOICE",VALUE(MID(TRIM('Tracker&amp;Invoice'!B4838),10,10)),"")</f>
        <v/>
      </c>
      <c r="F4790">
        <f>IF(B4790=1,IFERROR(LOOKUP(2,1/('Tracker&amp;Invoice'!$H4838:$AC4838&lt;&gt;""),COLUMN('Tracker&amp;Invoice'!$H4838:$AC4838)),8),F4789)</f>
        <v>17</v>
      </c>
      <c r="G4790">
        <f>IF(D4790="OVERALL",IFERROR(LOOKUP(2,1/('Tracker&amp;Invoice'!$H4838:$AC4838&lt;&gt;""),COLUMN('Tracker&amp;Invoice'!$H4838:$AC4838)),8),G4791)</f>
        <v>18</v>
      </c>
      <c r="H4790">
        <f t="shared" si="148"/>
        <v>18</v>
      </c>
      <c r="I4790" s="29">
        <f>IF(D4790="INVOICE",SUM('Tracker&amp;Invoice'!$H4838:INDEX('Tracker&amp;Invoice'!$A4838:$AC4838,1,H4790)),0)</f>
        <v>0</v>
      </c>
      <c r="J4790" s="29">
        <f>IF(D4790="OVERALL",SUM('Tracker&amp;Invoice'!$H4838:$AC4838),0)</f>
        <v>0</v>
      </c>
    </row>
    <row r="4791" spans="1:10">
      <c r="A4791" t="e">
        <f t="shared" si="149"/>
        <v>#REF!</v>
      </c>
      <c r="B4791">
        <f>IF(AND('Tracker&amp;Invoice'!A4839&lt;&gt;"",'Tracker&amp;Invoice'!A4839&lt;&gt;"ITEM",'Tracker&amp;Invoice'!A4837="ITEM"),1,0)</f>
        <v>0</v>
      </c>
      <c r="C4791" t="str">
        <f>IF(B4791=1,'Tracker&amp;Invoice'!A4839,C4790)</f>
        <v>BQ-228</v>
      </c>
      <c r="D4791" t="str">
        <f>IF(LEFT(TRIM('Tracker&amp;Invoice'!B4839),9)="INVOICE #","INVOICE",IF(TRIM('Tracker&amp;Invoice'!B4839)="Overall Completion INVOICE","OVERALL",""))</f>
        <v>INVOICE</v>
      </c>
      <c r="E4791">
        <f>IF(D4791="INVOICE",VALUE(MID(TRIM('Tracker&amp;Invoice'!B4839),10,10)),"")</f>
        <v>23</v>
      </c>
      <c r="F4791">
        <f>IF(B4791=1,IFERROR(LOOKUP(2,1/('Tracker&amp;Invoice'!$H4839:$AC4839&lt;&gt;""),COLUMN('Tracker&amp;Invoice'!$H4839:$AC4839)),8),F4790)</f>
        <v>17</v>
      </c>
      <c r="G4791">
        <f>IF(D4791="OVERALL",IFERROR(LOOKUP(2,1/('Tracker&amp;Invoice'!$H4839:$AC4839&lt;&gt;""),COLUMN('Tracker&amp;Invoice'!$H4839:$AC4839)),8),G4792)</f>
        <v>18</v>
      </c>
      <c r="H4791">
        <f t="shared" si="148"/>
        <v>18</v>
      </c>
      <c r="I4791" s="29">
        <f>IF(D4791="INVOICE",SUM('Tracker&amp;Invoice'!$H4839:INDEX('Tracker&amp;Invoice'!$A4839:$AC4839,1,H4791)),0)</f>
        <v>907.50000000000011</v>
      </c>
      <c r="J4791" s="29">
        <f>IF(D4791="OVERALL",SUM('Tracker&amp;Invoice'!$H4839:$AC4839),0)</f>
        <v>0</v>
      </c>
    </row>
    <row r="4792" spans="1:10">
      <c r="A4792" t="e">
        <f t="shared" si="149"/>
        <v>#REF!</v>
      </c>
      <c r="B4792">
        <f>IF(AND('Tracker&amp;Invoice'!A4840&lt;&gt;"",'Tracker&amp;Invoice'!A4840&lt;&gt;"ITEM",'Tracker&amp;Invoice'!A4838="ITEM"),1,0)</f>
        <v>0</v>
      </c>
      <c r="C4792" t="str">
        <f>IF(B4792=1,'Tracker&amp;Invoice'!A4840,C4791)</f>
        <v>BQ-228</v>
      </c>
      <c r="D4792" t="str">
        <f>IF(LEFT(TRIM('Tracker&amp;Invoice'!B4840),9)="INVOICE #","INVOICE",IF(TRIM('Tracker&amp;Invoice'!B4840)="Overall Completion INVOICE","OVERALL",""))</f>
        <v/>
      </c>
      <c r="E4792" t="str">
        <f>IF(D4792="INVOICE",VALUE(MID(TRIM('Tracker&amp;Invoice'!B4840),10,10)),"")</f>
        <v/>
      </c>
      <c r="F4792">
        <f>IF(B4792=1,IFERROR(LOOKUP(2,1/('Tracker&amp;Invoice'!$H4840:$AC4840&lt;&gt;""),COLUMN('Tracker&amp;Invoice'!$H4840:$AC4840)),8),F4791)</f>
        <v>17</v>
      </c>
      <c r="G4792">
        <f>IF(D4792="OVERALL",IFERROR(LOOKUP(2,1/('Tracker&amp;Invoice'!$H4840:$AC4840&lt;&gt;""),COLUMN('Tracker&amp;Invoice'!$H4840:$AC4840)),8),G4793)</f>
        <v>18</v>
      </c>
      <c r="H4792">
        <f t="shared" si="148"/>
        <v>18</v>
      </c>
      <c r="I4792" s="29">
        <f>IF(D4792="INVOICE",SUM('Tracker&amp;Invoice'!$H4840:INDEX('Tracker&amp;Invoice'!$A4840:$AC4840,1,H4792)),0)</f>
        <v>0</v>
      </c>
      <c r="J4792" s="29">
        <f>IF(D4792="OVERALL",SUM('Tracker&amp;Invoice'!$H4840:$AC4840),0)</f>
        <v>0</v>
      </c>
    </row>
    <row r="4793" spans="1:10">
      <c r="A4793" t="e">
        <f t="shared" si="149"/>
        <v>#REF!</v>
      </c>
      <c r="B4793">
        <f>IF(AND('Tracker&amp;Invoice'!A4841&lt;&gt;"",'Tracker&amp;Invoice'!A4841&lt;&gt;"ITEM",'Tracker&amp;Invoice'!A4839="ITEM"),1,0)</f>
        <v>0</v>
      </c>
      <c r="C4793" t="str">
        <f>IF(B4793=1,'Tracker&amp;Invoice'!A4841,C4792)</f>
        <v>BQ-228</v>
      </c>
      <c r="D4793" t="str">
        <f>IF(LEFT(TRIM('Tracker&amp;Invoice'!B4841),9)="INVOICE #","INVOICE",IF(TRIM('Tracker&amp;Invoice'!B4841)="Overall Completion INVOICE","OVERALL",""))</f>
        <v>INVOICE</v>
      </c>
      <c r="E4793">
        <f>IF(D4793="INVOICE",VALUE(MID(TRIM('Tracker&amp;Invoice'!B4841),10,10)),"")</f>
        <v>27</v>
      </c>
      <c r="F4793">
        <f>IF(B4793=1,IFERROR(LOOKUP(2,1/('Tracker&amp;Invoice'!$H4841:$AC4841&lt;&gt;""),COLUMN('Tracker&amp;Invoice'!$H4841:$AC4841)),8),F4792)</f>
        <v>17</v>
      </c>
      <c r="G4793">
        <f>IF(D4793="OVERALL",IFERROR(LOOKUP(2,1/('Tracker&amp;Invoice'!$H4841:$AC4841&lt;&gt;""),COLUMN('Tracker&amp;Invoice'!$H4841:$AC4841)),8),G4794)</f>
        <v>18</v>
      </c>
      <c r="H4793">
        <f t="shared" si="148"/>
        <v>18</v>
      </c>
      <c r="I4793" s="29">
        <f>IF(D4793="INVOICE",SUM('Tracker&amp;Invoice'!$H4841:INDEX('Tracker&amp;Invoice'!$A4841:$AC4841,1,H4793)),0)</f>
        <v>907.50000000000011</v>
      </c>
      <c r="J4793" s="29">
        <f>IF(D4793="OVERALL",SUM('Tracker&amp;Invoice'!$H4841:$AC4841),0)</f>
        <v>0</v>
      </c>
    </row>
    <row r="4794" spans="1:10">
      <c r="A4794" t="e">
        <f t="shared" si="149"/>
        <v>#REF!</v>
      </c>
      <c r="B4794">
        <f>IF(AND('Tracker&amp;Invoice'!A4842&lt;&gt;"",'Tracker&amp;Invoice'!A4842&lt;&gt;"ITEM",'Tracker&amp;Invoice'!A4840="ITEM"),1,0)</f>
        <v>0</v>
      </c>
      <c r="C4794" t="str">
        <f>IF(B4794=1,'Tracker&amp;Invoice'!A4842,C4793)</f>
        <v>BQ-228</v>
      </c>
      <c r="D4794" t="str">
        <f>IF(LEFT(TRIM('Tracker&amp;Invoice'!B4842),9)="INVOICE #","INVOICE",IF(TRIM('Tracker&amp;Invoice'!B4842)="Overall Completion INVOICE","OVERALL",""))</f>
        <v/>
      </c>
      <c r="E4794" t="str">
        <f>IF(D4794="INVOICE",VALUE(MID(TRIM('Tracker&amp;Invoice'!B4842),10,10)),"")</f>
        <v/>
      </c>
      <c r="F4794">
        <f>IF(B4794=1,IFERROR(LOOKUP(2,1/('Tracker&amp;Invoice'!$H4842:$AC4842&lt;&gt;""),COLUMN('Tracker&amp;Invoice'!$H4842:$AC4842)),8),F4793)</f>
        <v>17</v>
      </c>
      <c r="G4794">
        <f>IF(D4794="OVERALL",IFERROR(LOOKUP(2,1/('Tracker&amp;Invoice'!$H4842:$AC4842&lt;&gt;""),COLUMN('Tracker&amp;Invoice'!$H4842:$AC4842)),8),G4795)</f>
        <v>18</v>
      </c>
      <c r="H4794">
        <f t="shared" si="148"/>
        <v>18</v>
      </c>
      <c r="I4794" s="29">
        <f>IF(D4794="INVOICE",SUM('Tracker&amp;Invoice'!$H4842:INDEX('Tracker&amp;Invoice'!$A4842:$AC4842,1,H4794)),0)</f>
        <v>0</v>
      </c>
      <c r="J4794" s="29">
        <f>IF(D4794="OVERALL",SUM('Tracker&amp;Invoice'!$H4842:$AC4842),0)</f>
        <v>0</v>
      </c>
    </row>
    <row r="4795" spans="1:10">
      <c r="A4795" t="e">
        <f t="shared" si="149"/>
        <v>#REF!</v>
      </c>
      <c r="B4795">
        <f>IF(AND('Tracker&amp;Invoice'!A4843&lt;&gt;"",'Tracker&amp;Invoice'!A4843&lt;&gt;"ITEM",'Tracker&amp;Invoice'!A4841="ITEM"),1,0)</f>
        <v>0</v>
      </c>
      <c r="C4795" t="str">
        <f>IF(B4795=1,'Tracker&amp;Invoice'!A4843,C4794)</f>
        <v>BQ-228</v>
      </c>
      <c r="D4795" t="str">
        <f>IF(LEFT(TRIM('Tracker&amp;Invoice'!B4843),9)="INVOICE #","INVOICE",IF(TRIM('Tracker&amp;Invoice'!B4843)="Overall Completion INVOICE","OVERALL",""))</f>
        <v/>
      </c>
      <c r="E4795" t="str">
        <f>IF(D4795="INVOICE",VALUE(MID(TRIM('Tracker&amp;Invoice'!B4843),10,10)),"")</f>
        <v/>
      </c>
      <c r="F4795">
        <f>IF(B4795=1,IFERROR(LOOKUP(2,1/('Tracker&amp;Invoice'!$H4843:$AC4843&lt;&gt;""),COLUMN('Tracker&amp;Invoice'!$H4843:$AC4843)),8),F4794)</f>
        <v>17</v>
      </c>
      <c r="G4795">
        <f>IF(D4795="OVERALL",IFERROR(LOOKUP(2,1/('Tracker&amp;Invoice'!$H4843:$AC4843&lt;&gt;""),COLUMN('Tracker&amp;Invoice'!$H4843:$AC4843)),8),G4796)</f>
        <v>18</v>
      </c>
      <c r="H4795">
        <f t="shared" si="148"/>
        <v>18</v>
      </c>
      <c r="I4795" s="29">
        <f>IF(D4795="INVOICE",SUM('Tracker&amp;Invoice'!$H4843:INDEX('Tracker&amp;Invoice'!$A4843:$AC4843,1,H4795)),0)</f>
        <v>0</v>
      </c>
      <c r="J4795" s="29">
        <f>IF(D4795="OVERALL",SUM('Tracker&amp;Invoice'!$H4843:$AC4843),0)</f>
        <v>0</v>
      </c>
    </row>
    <row r="4796" spans="1:10">
      <c r="A4796" t="e">
        <f t="shared" si="149"/>
        <v>#REF!</v>
      </c>
      <c r="B4796">
        <f>IF(AND('Tracker&amp;Invoice'!A4844&lt;&gt;"",'Tracker&amp;Invoice'!A4844&lt;&gt;"ITEM",'Tracker&amp;Invoice'!A4842="ITEM"),1,0)</f>
        <v>0</v>
      </c>
      <c r="C4796" t="str">
        <f>IF(B4796=1,'Tracker&amp;Invoice'!A4844,C4795)</f>
        <v>BQ-228</v>
      </c>
      <c r="D4796" t="str">
        <f>IF(LEFT(TRIM('Tracker&amp;Invoice'!B4844),9)="INVOICE #","INVOICE",IF(TRIM('Tracker&amp;Invoice'!B4844)="Overall Completion INVOICE","OVERALL",""))</f>
        <v/>
      </c>
      <c r="E4796" t="str">
        <f>IF(D4796="INVOICE",VALUE(MID(TRIM('Tracker&amp;Invoice'!B4844),10,10)),"")</f>
        <v/>
      </c>
      <c r="F4796">
        <f>IF(B4796=1,IFERROR(LOOKUP(2,1/('Tracker&amp;Invoice'!$H4844:$AC4844&lt;&gt;""),COLUMN('Tracker&amp;Invoice'!$H4844:$AC4844)),8),F4795)</f>
        <v>17</v>
      </c>
      <c r="G4796">
        <f>IF(D4796="OVERALL",IFERROR(LOOKUP(2,1/('Tracker&amp;Invoice'!$H4844:$AC4844&lt;&gt;""),COLUMN('Tracker&amp;Invoice'!$H4844:$AC4844)),8),G4797)</f>
        <v>18</v>
      </c>
      <c r="H4796">
        <f t="shared" si="148"/>
        <v>18</v>
      </c>
      <c r="I4796" s="29">
        <f>IF(D4796="INVOICE",SUM('Tracker&amp;Invoice'!$H4844:INDEX('Tracker&amp;Invoice'!$A4844:$AC4844,1,H4796)),0)</f>
        <v>0</v>
      </c>
      <c r="J4796" s="29">
        <f>IF(D4796="OVERALL",SUM('Tracker&amp;Invoice'!$H4844:$AC4844),0)</f>
        <v>0</v>
      </c>
    </row>
    <row r="4797" spans="1:10">
      <c r="A4797" t="e">
        <f t="shared" si="149"/>
        <v>#REF!</v>
      </c>
      <c r="B4797">
        <f>IF(AND('Tracker&amp;Invoice'!A4845&lt;&gt;"",'Tracker&amp;Invoice'!A4845&lt;&gt;"ITEM",'Tracker&amp;Invoice'!A4843="ITEM"),1,0)</f>
        <v>0</v>
      </c>
      <c r="C4797" t="str">
        <f>IF(B4797=1,'Tracker&amp;Invoice'!A4845,C4796)</f>
        <v>BQ-228</v>
      </c>
      <c r="D4797" t="str">
        <f>IF(LEFT(TRIM('Tracker&amp;Invoice'!B4845),9)="INVOICE #","INVOICE",IF(TRIM('Tracker&amp;Invoice'!B4845)="Overall Completion INVOICE","OVERALL",""))</f>
        <v/>
      </c>
      <c r="E4797" t="str">
        <f>IF(D4797="INVOICE",VALUE(MID(TRIM('Tracker&amp;Invoice'!B4845),10,10)),"")</f>
        <v/>
      </c>
      <c r="F4797">
        <f>IF(B4797=1,IFERROR(LOOKUP(2,1/('Tracker&amp;Invoice'!$H4845:$AC4845&lt;&gt;""),COLUMN('Tracker&amp;Invoice'!$H4845:$AC4845)),8),F4796)</f>
        <v>17</v>
      </c>
      <c r="G4797">
        <f>IF(D4797="OVERALL",IFERROR(LOOKUP(2,1/('Tracker&amp;Invoice'!$H4845:$AC4845&lt;&gt;""),COLUMN('Tracker&amp;Invoice'!$H4845:$AC4845)),8),G4798)</f>
        <v>18</v>
      </c>
      <c r="H4797">
        <f t="shared" si="148"/>
        <v>18</v>
      </c>
      <c r="I4797" s="29">
        <f>IF(D4797="INVOICE",SUM('Tracker&amp;Invoice'!$H4845:INDEX('Tracker&amp;Invoice'!$A4845:$AC4845,1,H4797)),0)</f>
        <v>0</v>
      </c>
      <c r="J4797" s="29">
        <f>IF(D4797="OVERALL",SUM('Tracker&amp;Invoice'!$H4845:$AC4845),0)</f>
        <v>0</v>
      </c>
    </row>
    <row r="4798" spans="1:10">
      <c r="A4798" t="e">
        <f t="shared" si="149"/>
        <v>#REF!</v>
      </c>
      <c r="B4798">
        <f>IF(AND('Tracker&amp;Invoice'!A4846&lt;&gt;"",'Tracker&amp;Invoice'!A4846&lt;&gt;"ITEM",'Tracker&amp;Invoice'!A4844="ITEM"),1,0)</f>
        <v>0</v>
      </c>
      <c r="C4798" t="str">
        <f>IF(B4798=1,'Tracker&amp;Invoice'!A4846,C4797)</f>
        <v>BQ-228</v>
      </c>
      <c r="D4798" t="str">
        <f>IF(LEFT(TRIM('Tracker&amp;Invoice'!B4846),9)="INVOICE #","INVOICE",IF(TRIM('Tracker&amp;Invoice'!B4846)="Overall Completion INVOICE","OVERALL",""))</f>
        <v/>
      </c>
      <c r="E4798" t="str">
        <f>IF(D4798="INVOICE",VALUE(MID(TRIM('Tracker&amp;Invoice'!B4846),10,10)),"")</f>
        <v/>
      </c>
      <c r="F4798">
        <f>IF(B4798=1,IFERROR(LOOKUP(2,1/('Tracker&amp;Invoice'!$H4846:$AC4846&lt;&gt;""),COLUMN('Tracker&amp;Invoice'!$H4846:$AC4846)),8),F4797)</f>
        <v>17</v>
      </c>
      <c r="G4798">
        <f>IF(D4798="OVERALL",IFERROR(LOOKUP(2,1/('Tracker&amp;Invoice'!$H4846:$AC4846&lt;&gt;""),COLUMN('Tracker&amp;Invoice'!$H4846:$AC4846)),8),G4799)</f>
        <v>18</v>
      </c>
      <c r="H4798">
        <f t="shared" si="148"/>
        <v>18</v>
      </c>
      <c r="I4798" s="29">
        <f>IF(D4798="INVOICE",SUM('Tracker&amp;Invoice'!$H4846:INDEX('Tracker&amp;Invoice'!$A4846:$AC4846,1,H4798)),0)</f>
        <v>0</v>
      </c>
      <c r="J4798" s="29">
        <f>IF(D4798="OVERALL",SUM('Tracker&amp;Invoice'!$H4846:$AC4846),0)</f>
        <v>0</v>
      </c>
    </row>
    <row r="4799" spans="1:10">
      <c r="A4799" t="e">
        <f t="shared" si="149"/>
        <v>#REF!</v>
      </c>
      <c r="B4799">
        <f>IF(AND('Tracker&amp;Invoice'!A4847&lt;&gt;"",'Tracker&amp;Invoice'!A4847&lt;&gt;"ITEM",'Tracker&amp;Invoice'!A4845="ITEM"),1,0)</f>
        <v>0</v>
      </c>
      <c r="C4799" t="str">
        <f>IF(B4799=1,'Tracker&amp;Invoice'!A4847,C4798)</f>
        <v>BQ-228</v>
      </c>
      <c r="D4799" t="str">
        <f>IF(LEFT(TRIM('Tracker&amp;Invoice'!B4847),9)="INVOICE #","INVOICE",IF(TRIM('Tracker&amp;Invoice'!B4847)="Overall Completion INVOICE","OVERALL",""))</f>
        <v/>
      </c>
      <c r="E4799" t="str">
        <f>IF(D4799="INVOICE",VALUE(MID(TRIM('Tracker&amp;Invoice'!B4847),10,10)),"")</f>
        <v/>
      </c>
      <c r="F4799">
        <f>IF(B4799=1,IFERROR(LOOKUP(2,1/('Tracker&amp;Invoice'!$H4847:$AC4847&lt;&gt;""),COLUMN('Tracker&amp;Invoice'!$H4847:$AC4847)),8),F4798)</f>
        <v>17</v>
      </c>
      <c r="G4799">
        <f>IF(D4799="OVERALL",IFERROR(LOOKUP(2,1/('Tracker&amp;Invoice'!$H4847:$AC4847&lt;&gt;""),COLUMN('Tracker&amp;Invoice'!$H4847:$AC4847)),8),G4800)</f>
        <v>18</v>
      </c>
      <c r="H4799">
        <f t="shared" si="148"/>
        <v>18</v>
      </c>
      <c r="I4799" s="29">
        <f>IF(D4799="INVOICE",SUM('Tracker&amp;Invoice'!$H4847:INDEX('Tracker&amp;Invoice'!$A4847:$AC4847,1,H4799)),0)</f>
        <v>0</v>
      </c>
      <c r="J4799" s="29">
        <f>IF(D4799="OVERALL",SUM('Tracker&amp;Invoice'!$H4847:$AC4847),0)</f>
        <v>0</v>
      </c>
    </row>
    <row r="4800" spans="1:10">
      <c r="A4800" t="e">
        <f t="shared" si="149"/>
        <v>#REF!</v>
      </c>
      <c r="B4800">
        <f>IF(AND('Tracker&amp;Invoice'!A4848&lt;&gt;"",'Tracker&amp;Invoice'!A4848&lt;&gt;"ITEM",'Tracker&amp;Invoice'!A4846="ITEM"),1,0)</f>
        <v>0</v>
      </c>
      <c r="C4800" t="str">
        <f>IF(B4800=1,'Tracker&amp;Invoice'!A4848,C4799)</f>
        <v>BQ-228</v>
      </c>
      <c r="D4800" t="str">
        <f>IF(LEFT(TRIM('Tracker&amp;Invoice'!B4848),9)="INVOICE #","INVOICE",IF(TRIM('Tracker&amp;Invoice'!B4848)="Overall Completion INVOICE","OVERALL",""))</f>
        <v/>
      </c>
      <c r="E4800" t="str">
        <f>IF(D4800="INVOICE",VALUE(MID(TRIM('Tracker&amp;Invoice'!B4848),10,10)),"")</f>
        <v/>
      </c>
      <c r="F4800">
        <f>IF(B4800=1,IFERROR(LOOKUP(2,1/('Tracker&amp;Invoice'!$H4848:$AC4848&lt;&gt;""),COLUMN('Tracker&amp;Invoice'!$H4848:$AC4848)),8),F4799)</f>
        <v>17</v>
      </c>
      <c r="G4800">
        <f>IF(D4800="OVERALL",IFERROR(LOOKUP(2,1/('Tracker&amp;Invoice'!$H4848:$AC4848&lt;&gt;""),COLUMN('Tracker&amp;Invoice'!$H4848:$AC4848)),8),G4801)</f>
        <v>18</v>
      </c>
      <c r="H4800">
        <f t="shared" si="148"/>
        <v>18</v>
      </c>
      <c r="I4800" s="29">
        <f>IF(D4800="INVOICE",SUM('Tracker&amp;Invoice'!$H4848:INDEX('Tracker&amp;Invoice'!$A4848:$AC4848,1,H4800)),0)</f>
        <v>0</v>
      </c>
      <c r="J4800" s="29">
        <f>IF(D4800="OVERALL",SUM('Tracker&amp;Invoice'!$H4848:$AC4848),0)</f>
        <v>0</v>
      </c>
    </row>
    <row r="4801" spans="1:10">
      <c r="A4801" t="e">
        <f t="shared" si="149"/>
        <v>#REF!</v>
      </c>
      <c r="B4801">
        <f>IF(AND('Tracker&amp;Invoice'!A4849&lt;&gt;"",'Tracker&amp;Invoice'!A4849&lt;&gt;"ITEM",'Tracker&amp;Invoice'!A4847="ITEM"),1,0)</f>
        <v>0</v>
      </c>
      <c r="C4801" t="str">
        <f>IF(B4801=1,'Tracker&amp;Invoice'!A4849,C4800)</f>
        <v>BQ-228</v>
      </c>
      <c r="D4801" t="str">
        <f>IF(LEFT(TRIM('Tracker&amp;Invoice'!B4849),9)="INVOICE #","INVOICE",IF(TRIM('Tracker&amp;Invoice'!B4849)="Overall Completion INVOICE","OVERALL",""))</f>
        <v>OVERALL</v>
      </c>
      <c r="E4801" t="str">
        <f>IF(D4801="INVOICE",VALUE(MID(TRIM('Tracker&amp;Invoice'!B4849),10,10)),"")</f>
        <v/>
      </c>
      <c r="F4801">
        <f>IF(B4801=1,IFERROR(LOOKUP(2,1/('Tracker&amp;Invoice'!$H4849:$AC4849&lt;&gt;""),COLUMN('Tracker&amp;Invoice'!$H4849:$AC4849)),8),F4800)</f>
        <v>17</v>
      </c>
      <c r="G4801">
        <f>IF(D4801="OVERALL",IFERROR(LOOKUP(2,1/('Tracker&amp;Invoice'!$H4849:$AC4849&lt;&gt;""),COLUMN('Tracker&amp;Invoice'!$H4849:$AC4849)),8),G4802)</f>
        <v>18</v>
      </c>
      <c r="H4801">
        <f t="shared" si="148"/>
        <v>18</v>
      </c>
      <c r="I4801" s="29">
        <f>IF(D4801="INVOICE",SUM('Tracker&amp;Invoice'!$H4849:INDEX('Tracker&amp;Invoice'!$A4849:$AC4849,1,H4801)),0)</f>
        <v>0</v>
      </c>
      <c r="J4801" s="29">
        <f>IF(D4801="OVERALL",SUM('Tracker&amp;Invoice'!$H4849:$AC4849),0)</f>
        <v>1815.0000000000002</v>
      </c>
    </row>
    <row r="4802" spans="1:10">
      <c r="A4802" t="e">
        <f t="shared" si="149"/>
        <v>#REF!</v>
      </c>
      <c r="B4802">
        <f>IF(AND('Tracker&amp;Invoice'!A4850&lt;&gt;"",'Tracker&amp;Invoice'!A4850&lt;&gt;"ITEM",'Tracker&amp;Invoice'!A4848="ITEM"),1,0)</f>
        <v>0</v>
      </c>
      <c r="C4802" t="str">
        <f>IF(B4802=1,'Tracker&amp;Invoice'!A4850,C4801)</f>
        <v>BQ-228</v>
      </c>
      <c r="D4802" t="str">
        <f>IF(LEFT(TRIM('Tracker&amp;Invoice'!B4850),9)="INVOICE #","INVOICE",IF(TRIM('Tracker&amp;Invoice'!B4850)="Overall Completion INVOICE","OVERALL",""))</f>
        <v/>
      </c>
      <c r="E4802" t="str">
        <f>IF(D4802="INVOICE",VALUE(MID(TRIM('Tracker&amp;Invoice'!B4850),10,10)),"")</f>
        <v/>
      </c>
      <c r="F4802">
        <f>IF(B4802=1,IFERROR(LOOKUP(2,1/('Tracker&amp;Invoice'!$H4850:$AC4850&lt;&gt;""),COLUMN('Tracker&amp;Invoice'!$H4850:$AC4850)),8),F4801)</f>
        <v>17</v>
      </c>
      <c r="G4802">
        <f>IF(D4802="OVERALL",IFERROR(LOOKUP(2,1/('Tracker&amp;Invoice'!$H4850:$AC4850&lt;&gt;""),COLUMN('Tracker&amp;Invoice'!$H4850:$AC4850)),8),G4803)</f>
        <v>17</v>
      </c>
      <c r="H4802">
        <f t="shared" si="148"/>
        <v>17</v>
      </c>
      <c r="I4802" s="29">
        <f>IF(D4802="INVOICE",SUM('Tracker&amp;Invoice'!$H4850:INDEX('Tracker&amp;Invoice'!$A4850:$AC4850,1,H4802)),0)</f>
        <v>0</v>
      </c>
      <c r="J4802" s="29">
        <f>IF(D4802="OVERALL",SUM('Tracker&amp;Invoice'!$H4850:$AC4850),0)</f>
        <v>0</v>
      </c>
    </row>
    <row r="4803" spans="1:10">
      <c r="A4803" t="e">
        <f t="shared" si="149"/>
        <v>#REF!</v>
      </c>
      <c r="B4803">
        <f>IF(AND('Tracker&amp;Invoice'!A4851&lt;&gt;"",'Tracker&amp;Invoice'!A4851&lt;&gt;"ITEM",'Tracker&amp;Invoice'!A4849="ITEM"),1,0)</f>
        <v>0</v>
      </c>
      <c r="C4803" t="str">
        <f>IF(B4803=1,'Tracker&amp;Invoice'!A4851,C4802)</f>
        <v>BQ-228</v>
      </c>
      <c r="D4803" t="str">
        <f>IF(LEFT(TRIM('Tracker&amp;Invoice'!B4851),9)="INVOICE #","INVOICE",IF(TRIM('Tracker&amp;Invoice'!B4851)="Overall Completion INVOICE","OVERALL",""))</f>
        <v/>
      </c>
      <c r="E4803" t="str">
        <f>IF(D4803="INVOICE",VALUE(MID(TRIM('Tracker&amp;Invoice'!B4851),10,10)),"")</f>
        <v/>
      </c>
      <c r="F4803">
        <f>IF(B4803=1,IFERROR(LOOKUP(2,1/('Tracker&amp;Invoice'!$H4851:$AC4851&lt;&gt;""),COLUMN('Tracker&amp;Invoice'!$H4851:$AC4851)),8),F4802)</f>
        <v>17</v>
      </c>
      <c r="G4803">
        <f>IF(D4803="OVERALL",IFERROR(LOOKUP(2,1/('Tracker&amp;Invoice'!$H4851:$AC4851&lt;&gt;""),COLUMN('Tracker&amp;Invoice'!$H4851:$AC4851)),8),G4804)</f>
        <v>17</v>
      </c>
      <c r="H4803">
        <f t="shared" ref="H4803:H4866" si="150">MAX(F4803,G4803)</f>
        <v>17</v>
      </c>
      <c r="I4803" s="29">
        <f>IF(D4803="INVOICE",SUM('Tracker&amp;Invoice'!$H4851:INDEX('Tracker&amp;Invoice'!$A4851:$AC4851,1,H4803)),0)</f>
        <v>0</v>
      </c>
      <c r="J4803" s="29">
        <f>IF(D4803="OVERALL",SUM('Tracker&amp;Invoice'!$H4851:$AC4851),0)</f>
        <v>0</v>
      </c>
    </row>
    <row r="4804" spans="1:10">
      <c r="A4804" t="e">
        <f t="shared" ref="A4804:A4867" si="151">A4803+B4804</f>
        <v>#REF!</v>
      </c>
      <c r="B4804">
        <f>IF(AND('Tracker&amp;Invoice'!A4852&lt;&gt;"",'Tracker&amp;Invoice'!A4852&lt;&gt;"ITEM",'Tracker&amp;Invoice'!A4850="ITEM"),1,0)</f>
        <v>0</v>
      </c>
      <c r="C4804" t="str">
        <f>IF(B4804=1,'Tracker&amp;Invoice'!A4852,C4803)</f>
        <v>BQ-228</v>
      </c>
      <c r="D4804" t="str">
        <f>IF(LEFT(TRIM('Tracker&amp;Invoice'!B4852),9)="INVOICE #","INVOICE",IF(TRIM('Tracker&amp;Invoice'!B4852)="Overall Completion INVOICE","OVERALL",""))</f>
        <v/>
      </c>
      <c r="E4804" t="str">
        <f>IF(D4804="INVOICE",VALUE(MID(TRIM('Tracker&amp;Invoice'!B4852),10,10)),"")</f>
        <v/>
      </c>
      <c r="F4804">
        <f>IF(B4804=1,IFERROR(LOOKUP(2,1/('Tracker&amp;Invoice'!$H4852:$AC4852&lt;&gt;""),COLUMN('Tracker&amp;Invoice'!$H4852:$AC4852)),8),F4803)</f>
        <v>17</v>
      </c>
      <c r="G4804">
        <f>IF(D4804="OVERALL",IFERROR(LOOKUP(2,1/('Tracker&amp;Invoice'!$H4852:$AC4852&lt;&gt;""),COLUMN('Tracker&amp;Invoice'!$H4852:$AC4852)),8),G4805)</f>
        <v>17</v>
      </c>
      <c r="H4804">
        <f t="shared" si="150"/>
        <v>17</v>
      </c>
      <c r="I4804" s="29">
        <f>IF(D4804="INVOICE",SUM('Tracker&amp;Invoice'!$H4852:INDEX('Tracker&amp;Invoice'!$A4852:$AC4852,1,H4804)),0)</f>
        <v>0</v>
      </c>
      <c r="J4804" s="29">
        <f>IF(D4804="OVERALL",SUM('Tracker&amp;Invoice'!$H4852:$AC4852),0)</f>
        <v>0</v>
      </c>
    </row>
    <row r="4805" spans="1:10">
      <c r="A4805" t="e">
        <f t="shared" si="151"/>
        <v>#REF!</v>
      </c>
      <c r="B4805">
        <f>IF(AND('Tracker&amp;Invoice'!A4853&lt;&gt;"",'Tracker&amp;Invoice'!A4853&lt;&gt;"ITEM",'Tracker&amp;Invoice'!A4851="ITEM"),1,0)</f>
        <v>0</v>
      </c>
      <c r="C4805" t="str">
        <f>IF(B4805=1,'Tracker&amp;Invoice'!A4853,C4804)</f>
        <v>BQ-228</v>
      </c>
      <c r="D4805" t="str">
        <f>IF(LEFT(TRIM('Tracker&amp;Invoice'!B4853),9)="INVOICE #","INVOICE",IF(TRIM('Tracker&amp;Invoice'!B4853)="Overall Completion INVOICE","OVERALL",""))</f>
        <v/>
      </c>
      <c r="E4805" t="str">
        <f>IF(D4805="INVOICE",VALUE(MID(TRIM('Tracker&amp;Invoice'!B4853),10,10)),"")</f>
        <v/>
      </c>
      <c r="F4805">
        <f>IF(B4805=1,IFERROR(LOOKUP(2,1/('Tracker&amp;Invoice'!$H4853:$AC4853&lt;&gt;""),COLUMN('Tracker&amp;Invoice'!$H4853:$AC4853)),8),F4804)</f>
        <v>17</v>
      </c>
      <c r="G4805">
        <f>IF(D4805="OVERALL",IFERROR(LOOKUP(2,1/('Tracker&amp;Invoice'!$H4853:$AC4853&lt;&gt;""),COLUMN('Tracker&amp;Invoice'!$H4853:$AC4853)),8),G4806)</f>
        <v>17</v>
      </c>
      <c r="H4805">
        <f t="shared" si="150"/>
        <v>17</v>
      </c>
      <c r="I4805" s="29">
        <f>IF(D4805="INVOICE",SUM('Tracker&amp;Invoice'!$H4853:INDEX('Tracker&amp;Invoice'!$A4853:$AC4853,1,H4805)),0)</f>
        <v>0</v>
      </c>
      <c r="J4805" s="29">
        <f>IF(D4805="OVERALL",SUM('Tracker&amp;Invoice'!$H4853:$AC4853),0)</f>
        <v>0</v>
      </c>
    </row>
    <row r="4806" spans="1:10">
      <c r="A4806" t="e">
        <f t="shared" si="151"/>
        <v>#REF!</v>
      </c>
      <c r="B4806">
        <f>IF(AND('Tracker&amp;Invoice'!A4854&lt;&gt;"",'Tracker&amp;Invoice'!A4854&lt;&gt;"ITEM",'Tracker&amp;Invoice'!A4852="ITEM"),1,0)</f>
        <v>0</v>
      </c>
      <c r="C4806" t="str">
        <f>IF(B4806=1,'Tracker&amp;Invoice'!A4854,C4805)</f>
        <v>BQ-228</v>
      </c>
      <c r="D4806" t="str">
        <f>IF(LEFT(TRIM('Tracker&amp;Invoice'!B4854),9)="INVOICE #","INVOICE",IF(TRIM('Tracker&amp;Invoice'!B4854)="Overall Completion INVOICE","OVERALL",""))</f>
        <v/>
      </c>
      <c r="E4806" t="str">
        <f>IF(D4806="INVOICE",VALUE(MID(TRIM('Tracker&amp;Invoice'!B4854),10,10)),"")</f>
        <v/>
      </c>
      <c r="F4806">
        <f>IF(B4806=1,IFERROR(LOOKUP(2,1/('Tracker&amp;Invoice'!$H4854:$AC4854&lt;&gt;""),COLUMN('Tracker&amp;Invoice'!$H4854:$AC4854)),8),F4805)</f>
        <v>17</v>
      </c>
      <c r="G4806">
        <f>IF(D4806="OVERALL",IFERROR(LOOKUP(2,1/('Tracker&amp;Invoice'!$H4854:$AC4854&lt;&gt;""),COLUMN('Tracker&amp;Invoice'!$H4854:$AC4854)),8),G4807)</f>
        <v>17</v>
      </c>
      <c r="H4806">
        <f t="shared" si="150"/>
        <v>17</v>
      </c>
      <c r="I4806" s="29">
        <f>IF(D4806="INVOICE",SUM('Tracker&amp;Invoice'!$H4854:INDEX('Tracker&amp;Invoice'!$A4854:$AC4854,1,H4806)),0)</f>
        <v>0</v>
      </c>
      <c r="J4806" s="29">
        <f>IF(D4806="OVERALL",SUM('Tracker&amp;Invoice'!$H4854:$AC4854),0)</f>
        <v>0</v>
      </c>
    </row>
    <row r="4807" spans="1:10">
      <c r="A4807" t="e">
        <f t="shared" si="151"/>
        <v>#REF!</v>
      </c>
      <c r="B4807">
        <f>IF(AND('Tracker&amp;Invoice'!A4855&lt;&gt;"",'Tracker&amp;Invoice'!A4855&lt;&gt;"ITEM",'Tracker&amp;Invoice'!A4853="ITEM"),1,0)</f>
        <v>0</v>
      </c>
      <c r="C4807" t="str">
        <f>IF(B4807=1,'Tracker&amp;Invoice'!A4855,C4806)</f>
        <v>BQ-228</v>
      </c>
      <c r="D4807" t="str">
        <f>IF(LEFT(TRIM('Tracker&amp;Invoice'!B4855),9)="INVOICE #","INVOICE",IF(TRIM('Tracker&amp;Invoice'!B4855)="Overall Completion INVOICE","OVERALL",""))</f>
        <v/>
      </c>
      <c r="E4807" t="str">
        <f>IF(D4807="INVOICE",VALUE(MID(TRIM('Tracker&amp;Invoice'!B4855),10,10)),"")</f>
        <v/>
      </c>
      <c r="F4807">
        <f>IF(B4807=1,IFERROR(LOOKUP(2,1/('Tracker&amp;Invoice'!$H4855:$AC4855&lt;&gt;""),COLUMN('Tracker&amp;Invoice'!$H4855:$AC4855)),8),F4806)</f>
        <v>17</v>
      </c>
      <c r="G4807">
        <f>IF(D4807="OVERALL",IFERROR(LOOKUP(2,1/('Tracker&amp;Invoice'!$H4855:$AC4855&lt;&gt;""),COLUMN('Tracker&amp;Invoice'!$H4855:$AC4855)),8),G4808)</f>
        <v>17</v>
      </c>
      <c r="H4807">
        <f t="shared" si="150"/>
        <v>17</v>
      </c>
      <c r="I4807" s="29">
        <f>IF(D4807="INVOICE",SUM('Tracker&amp;Invoice'!$H4855:INDEX('Tracker&amp;Invoice'!$A4855:$AC4855,1,H4807)),0)</f>
        <v>0</v>
      </c>
      <c r="J4807" s="29">
        <f>IF(D4807="OVERALL",SUM('Tracker&amp;Invoice'!$H4855:$AC4855),0)</f>
        <v>0</v>
      </c>
    </row>
    <row r="4808" spans="1:10">
      <c r="A4808" t="e">
        <f t="shared" si="151"/>
        <v>#REF!</v>
      </c>
      <c r="B4808">
        <f>IF(AND('Tracker&amp;Invoice'!A4856&lt;&gt;"",'Tracker&amp;Invoice'!A4856&lt;&gt;"ITEM",'Tracker&amp;Invoice'!A4854="ITEM"),1,0)</f>
        <v>0</v>
      </c>
      <c r="C4808" t="str">
        <f>IF(B4808=1,'Tracker&amp;Invoice'!A4856,C4807)</f>
        <v>BQ-228</v>
      </c>
      <c r="D4808" t="str">
        <f>IF(LEFT(TRIM('Tracker&amp;Invoice'!B4856),9)="INVOICE #","INVOICE",IF(TRIM('Tracker&amp;Invoice'!B4856)="Overall Completion INVOICE","OVERALL",""))</f>
        <v/>
      </c>
      <c r="E4808" t="str">
        <f>IF(D4808="INVOICE",VALUE(MID(TRIM('Tracker&amp;Invoice'!B4856),10,10)),"")</f>
        <v/>
      </c>
      <c r="F4808">
        <f>IF(B4808=1,IFERROR(LOOKUP(2,1/('Tracker&amp;Invoice'!$H4856:$AC4856&lt;&gt;""),COLUMN('Tracker&amp;Invoice'!$H4856:$AC4856)),8),F4807)</f>
        <v>17</v>
      </c>
      <c r="G4808">
        <f>IF(D4808="OVERALL",IFERROR(LOOKUP(2,1/('Tracker&amp;Invoice'!$H4856:$AC4856&lt;&gt;""),COLUMN('Tracker&amp;Invoice'!$H4856:$AC4856)),8),G4809)</f>
        <v>17</v>
      </c>
      <c r="H4808">
        <f t="shared" si="150"/>
        <v>17</v>
      </c>
      <c r="I4808" s="29">
        <f>IF(D4808="INVOICE",SUM('Tracker&amp;Invoice'!$H4856:INDEX('Tracker&amp;Invoice'!$A4856:$AC4856,1,H4808)),0)</f>
        <v>0</v>
      </c>
      <c r="J4808" s="29">
        <f>IF(D4808="OVERALL",SUM('Tracker&amp;Invoice'!$H4856:$AC4856),0)</f>
        <v>0</v>
      </c>
    </row>
    <row r="4809" spans="1:10">
      <c r="A4809" t="e">
        <f t="shared" si="151"/>
        <v>#REF!</v>
      </c>
      <c r="B4809">
        <f>IF(AND('Tracker&amp;Invoice'!A4857&lt;&gt;"",'Tracker&amp;Invoice'!A4857&lt;&gt;"ITEM",'Tracker&amp;Invoice'!A4855="ITEM"),1,0)</f>
        <v>0</v>
      </c>
      <c r="C4809" t="str">
        <f>IF(B4809=1,'Tracker&amp;Invoice'!A4857,C4808)</f>
        <v>BQ-228</v>
      </c>
      <c r="D4809" t="str">
        <f>IF(LEFT(TRIM('Tracker&amp;Invoice'!B4857),9)="INVOICE #","INVOICE",IF(TRIM('Tracker&amp;Invoice'!B4857)="Overall Completion INVOICE","OVERALL",""))</f>
        <v/>
      </c>
      <c r="E4809" t="str">
        <f>IF(D4809="INVOICE",VALUE(MID(TRIM('Tracker&amp;Invoice'!B4857),10,10)),"")</f>
        <v/>
      </c>
      <c r="F4809">
        <f>IF(B4809=1,IFERROR(LOOKUP(2,1/('Tracker&amp;Invoice'!$H4857:$AC4857&lt;&gt;""),COLUMN('Tracker&amp;Invoice'!$H4857:$AC4857)),8),F4808)</f>
        <v>17</v>
      </c>
      <c r="G4809">
        <f>IF(D4809="OVERALL",IFERROR(LOOKUP(2,1/('Tracker&amp;Invoice'!$H4857:$AC4857&lt;&gt;""),COLUMN('Tracker&amp;Invoice'!$H4857:$AC4857)),8),G4810)</f>
        <v>17</v>
      </c>
      <c r="H4809">
        <f t="shared" si="150"/>
        <v>17</v>
      </c>
      <c r="I4809" s="29">
        <f>IF(D4809="INVOICE",SUM('Tracker&amp;Invoice'!$H4857:INDEX('Tracker&amp;Invoice'!$A4857:$AC4857,1,H4809)),0)</f>
        <v>0</v>
      </c>
      <c r="J4809" s="29">
        <f>IF(D4809="OVERALL",SUM('Tracker&amp;Invoice'!$H4857:$AC4857),0)</f>
        <v>0</v>
      </c>
    </row>
    <row r="4810" spans="1:10">
      <c r="A4810" t="e">
        <f t="shared" si="151"/>
        <v>#REF!</v>
      </c>
      <c r="B4810">
        <f>IF(AND('Tracker&amp;Invoice'!A4858&lt;&gt;"",'Tracker&amp;Invoice'!A4858&lt;&gt;"ITEM",'Tracker&amp;Invoice'!A4856="ITEM"),1,0)</f>
        <v>1</v>
      </c>
      <c r="C4810" t="str">
        <f>IF(B4810=1,'Tracker&amp;Invoice'!A4858,C4809)</f>
        <v>BQ-229</v>
      </c>
      <c r="D4810" t="str">
        <f>IF(LEFT(TRIM('Tracker&amp;Invoice'!B4858),9)="INVOICE #","INVOICE",IF(TRIM('Tracker&amp;Invoice'!B4858)="Overall Completion INVOICE","OVERALL",""))</f>
        <v/>
      </c>
      <c r="E4810" t="str">
        <f>IF(D4810="INVOICE",VALUE(MID(TRIM('Tracker&amp;Invoice'!B4858),10,10)),"")</f>
        <v/>
      </c>
      <c r="F4810">
        <f>IF(B4810=1,IFERROR(LOOKUP(2,1/('Tracker&amp;Invoice'!$H4858:$AC4858&lt;&gt;""),COLUMN('Tracker&amp;Invoice'!$H4858:$AC4858)),8),F4809)</f>
        <v>16</v>
      </c>
      <c r="G4810">
        <f>IF(D4810="OVERALL",IFERROR(LOOKUP(2,1/('Tracker&amp;Invoice'!$H4858:$AC4858&lt;&gt;""),COLUMN('Tracker&amp;Invoice'!$H4858:$AC4858)),8),G4811)</f>
        <v>17</v>
      </c>
      <c r="H4810">
        <f t="shared" si="150"/>
        <v>17</v>
      </c>
      <c r="I4810" s="29">
        <f>IF(D4810="INVOICE",SUM('Tracker&amp;Invoice'!$H4858:INDEX('Tracker&amp;Invoice'!$A4858:$AC4858,1,H4810)),0)</f>
        <v>0</v>
      </c>
      <c r="J4810" s="29">
        <f>IF(D4810="OVERALL",SUM('Tracker&amp;Invoice'!$H4858:$AC4858),0)</f>
        <v>0</v>
      </c>
    </row>
    <row r="4811" spans="1:10">
      <c r="A4811" t="e">
        <f t="shared" si="151"/>
        <v>#REF!</v>
      </c>
      <c r="B4811">
        <f>IF(AND('Tracker&amp;Invoice'!A4859&lt;&gt;"",'Tracker&amp;Invoice'!A4859&lt;&gt;"ITEM",'Tracker&amp;Invoice'!A4857="ITEM"),1,0)</f>
        <v>0</v>
      </c>
      <c r="C4811" t="str">
        <f>IF(B4811=1,'Tracker&amp;Invoice'!A4859,C4810)</f>
        <v>BQ-229</v>
      </c>
      <c r="D4811" t="str">
        <f>IF(LEFT(TRIM('Tracker&amp;Invoice'!B4859),9)="INVOICE #","INVOICE",IF(TRIM('Tracker&amp;Invoice'!B4859)="Overall Completion INVOICE","OVERALL",""))</f>
        <v/>
      </c>
      <c r="E4811" t="str">
        <f>IF(D4811="INVOICE",VALUE(MID(TRIM('Tracker&amp;Invoice'!B4859),10,10)),"")</f>
        <v/>
      </c>
      <c r="F4811">
        <f>IF(B4811=1,IFERROR(LOOKUP(2,1/('Tracker&amp;Invoice'!$H4859:$AC4859&lt;&gt;""),COLUMN('Tracker&amp;Invoice'!$H4859:$AC4859)),8),F4810)</f>
        <v>16</v>
      </c>
      <c r="G4811">
        <f>IF(D4811="OVERALL",IFERROR(LOOKUP(2,1/('Tracker&amp;Invoice'!$H4859:$AC4859&lt;&gt;""),COLUMN('Tracker&amp;Invoice'!$H4859:$AC4859)),8),G4812)</f>
        <v>17</v>
      </c>
      <c r="H4811">
        <f t="shared" si="150"/>
        <v>17</v>
      </c>
      <c r="I4811" s="29">
        <f>IF(D4811="INVOICE",SUM('Tracker&amp;Invoice'!$H4859:INDEX('Tracker&amp;Invoice'!$A4859:$AC4859,1,H4811)),0)</f>
        <v>0</v>
      </c>
      <c r="J4811" s="29">
        <f>IF(D4811="OVERALL",SUM('Tracker&amp;Invoice'!$H4859:$AC4859),0)</f>
        <v>0</v>
      </c>
    </row>
    <row r="4812" spans="1:10">
      <c r="A4812" t="e">
        <f t="shared" si="151"/>
        <v>#REF!</v>
      </c>
      <c r="B4812">
        <f>IF(AND('Tracker&amp;Invoice'!A4860&lt;&gt;"",'Tracker&amp;Invoice'!A4860&lt;&gt;"ITEM",'Tracker&amp;Invoice'!A4858="ITEM"),1,0)</f>
        <v>0</v>
      </c>
      <c r="C4812" t="str">
        <f>IF(B4812=1,'Tracker&amp;Invoice'!A4860,C4811)</f>
        <v>BQ-229</v>
      </c>
      <c r="D4812" t="str">
        <f>IF(LEFT(TRIM('Tracker&amp;Invoice'!B4860),9)="INVOICE #","INVOICE",IF(TRIM('Tracker&amp;Invoice'!B4860)="Overall Completion INVOICE","OVERALL",""))</f>
        <v/>
      </c>
      <c r="E4812" t="str">
        <f>IF(D4812="INVOICE",VALUE(MID(TRIM('Tracker&amp;Invoice'!B4860),10,10)),"")</f>
        <v/>
      </c>
      <c r="F4812">
        <f>IF(B4812=1,IFERROR(LOOKUP(2,1/('Tracker&amp;Invoice'!$H4860:$AC4860&lt;&gt;""),COLUMN('Tracker&amp;Invoice'!$H4860:$AC4860)),8),F4811)</f>
        <v>16</v>
      </c>
      <c r="G4812">
        <f>IF(D4812="OVERALL",IFERROR(LOOKUP(2,1/('Tracker&amp;Invoice'!$H4860:$AC4860&lt;&gt;""),COLUMN('Tracker&amp;Invoice'!$H4860:$AC4860)),8),G4813)</f>
        <v>17</v>
      </c>
      <c r="H4812">
        <f t="shared" si="150"/>
        <v>17</v>
      </c>
      <c r="I4812" s="29">
        <f>IF(D4812="INVOICE",SUM('Tracker&amp;Invoice'!$H4860:INDEX('Tracker&amp;Invoice'!$A4860:$AC4860,1,H4812)),0)</f>
        <v>0</v>
      </c>
      <c r="J4812" s="29">
        <f>IF(D4812="OVERALL",SUM('Tracker&amp;Invoice'!$H4860:$AC4860),0)</f>
        <v>0</v>
      </c>
    </row>
    <row r="4813" spans="1:10">
      <c r="A4813" t="e">
        <f t="shared" si="151"/>
        <v>#REF!</v>
      </c>
      <c r="B4813">
        <f>IF(AND('Tracker&amp;Invoice'!A4861&lt;&gt;"",'Tracker&amp;Invoice'!A4861&lt;&gt;"ITEM",'Tracker&amp;Invoice'!A4859="ITEM"),1,0)</f>
        <v>0</v>
      </c>
      <c r="C4813" t="str">
        <f>IF(B4813=1,'Tracker&amp;Invoice'!A4861,C4812)</f>
        <v>BQ-229</v>
      </c>
      <c r="D4813" t="str">
        <f>IF(LEFT(TRIM('Tracker&amp;Invoice'!B4861),9)="INVOICE #","INVOICE",IF(TRIM('Tracker&amp;Invoice'!B4861)="Overall Completion INVOICE","OVERALL",""))</f>
        <v>INVOICE</v>
      </c>
      <c r="E4813">
        <f>IF(D4813="INVOICE",VALUE(MID(TRIM('Tracker&amp;Invoice'!B4861),10,10)),"")</f>
        <v>27</v>
      </c>
      <c r="F4813">
        <f>IF(B4813=1,IFERROR(LOOKUP(2,1/('Tracker&amp;Invoice'!$H4861:$AC4861&lt;&gt;""),COLUMN('Tracker&amp;Invoice'!$H4861:$AC4861)),8),F4812)</f>
        <v>16</v>
      </c>
      <c r="G4813">
        <f>IF(D4813="OVERALL",IFERROR(LOOKUP(2,1/('Tracker&amp;Invoice'!$H4861:$AC4861&lt;&gt;""),COLUMN('Tracker&amp;Invoice'!$H4861:$AC4861)),8),G4814)</f>
        <v>17</v>
      </c>
      <c r="H4813">
        <f t="shared" si="150"/>
        <v>17</v>
      </c>
      <c r="I4813" s="29">
        <f>IF(D4813="INVOICE",SUM('Tracker&amp;Invoice'!$H4861:INDEX('Tracker&amp;Invoice'!$A4861:$AC4861,1,H4813)),0)</f>
        <v>27417.500000000004</v>
      </c>
      <c r="J4813" s="29">
        <f>IF(D4813="OVERALL",SUM('Tracker&amp;Invoice'!$H4861:$AC4861),0)</f>
        <v>0</v>
      </c>
    </row>
    <row r="4814" spans="1:10">
      <c r="A4814" t="e">
        <f t="shared" si="151"/>
        <v>#REF!</v>
      </c>
      <c r="B4814">
        <f>IF(AND('Tracker&amp;Invoice'!A4862&lt;&gt;"",'Tracker&amp;Invoice'!A4862&lt;&gt;"ITEM",'Tracker&amp;Invoice'!A4860="ITEM"),1,0)</f>
        <v>0</v>
      </c>
      <c r="C4814" t="str">
        <f>IF(B4814=1,'Tracker&amp;Invoice'!A4862,C4813)</f>
        <v>BQ-229</v>
      </c>
      <c r="D4814" t="str">
        <f>IF(LEFT(TRIM('Tracker&amp;Invoice'!B4862),9)="INVOICE #","INVOICE",IF(TRIM('Tracker&amp;Invoice'!B4862)="Overall Completion INVOICE","OVERALL",""))</f>
        <v/>
      </c>
      <c r="E4814" t="str">
        <f>IF(D4814="INVOICE",VALUE(MID(TRIM('Tracker&amp;Invoice'!B4862),10,10)),"")</f>
        <v/>
      </c>
      <c r="F4814">
        <f>IF(B4814=1,IFERROR(LOOKUP(2,1/('Tracker&amp;Invoice'!$H4862:$AC4862&lt;&gt;""),COLUMN('Tracker&amp;Invoice'!$H4862:$AC4862)),8),F4813)</f>
        <v>16</v>
      </c>
      <c r="G4814">
        <f>IF(D4814="OVERALL",IFERROR(LOOKUP(2,1/('Tracker&amp;Invoice'!$H4862:$AC4862&lt;&gt;""),COLUMN('Tracker&amp;Invoice'!$H4862:$AC4862)),8),G4815)</f>
        <v>17</v>
      </c>
      <c r="H4814">
        <f t="shared" si="150"/>
        <v>17</v>
      </c>
      <c r="I4814" s="29">
        <f>IF(D4814="INVOICE",SUM('Tracker&amp;Invoice'!$H4862:INDEX('Tracker&amp;Invoice'!$A4862:$AC4862,1,H4814)),0)</f>
        <v>0</v>
      </c>
      <c r="J4814" s="29">
        <f>IF(D4814="OVERALL",SUM('Tracker&amp;Invoice'!$H4862:$AC4862),0)</f>
        <v>0</v>
      </c>
    </row>
    <row r="4815" spans="1:10">
      <c r="A4815" t="e">
        <f t="shared" si="151"/>
        <v>#REF!</v>
      </c>
      <c r="B4815">
        <f>IF(AND('Tracker&amp;Invoice'!A4863&lt;&gt;"",'Tracker&amp;Invoice'!A4863&lt;&gt;"ITEM",'Tracker&amp;Invoice'!A4861="ITEM"),1,0)</f>
        <v>0</v>
      </c>
      <c r="C4815" t="str">
        <f>IF(B4815=1,'Tracker&amp;Invoice'!A4863,C4814)</f>
        <v>BQ-229</v>
      </c>
      <c r="D4815" t="str">
        <f>IF(LEFT(TRIM('Tracker&amp;Invoice'!B4863),9)="INVOICE #","INVOICE",IF(TRIM('Tracker&amp;Invoice'!B4863)="Overall Completion INVOICE","OVERALL",""))</f>
        <v>INVOICE</v>
      </c>
      <c r="E4815">
        <f>IF(D4815="INVOICE",VALUE(MID(TRIM('Tracker&amp;Invoice'!B4863),10,10)),"")</f>
        <v>32</v>
      </c>
      <c r="F4815">
        <f>IF(B4815=1,IFERROR(LOOKUP(2,1/('Tracker&amp;Invoice'!$H4863:$AC4863&lt;&gt;""),COLUMN('Tracker&amp;Invoice'!$H4863:$AC4863)),8),F4814)</f>
        <v>16</v>
      </c>
      <c r="G4815">
        <f>IF(D4815="OVERALL",IFERROR(LOOKUP(2,1/('Tracker&amp;Invoice'!$H4863:$AC4863&lt;&gt;""),COLUMN('Tracker&amp;Invoice'!$H4863:$AC4863)),8),G4816)</f>
        <v>17</v>
      </c>
      <c r="H4815">
        <f t="shared" si="150"/>
        <v>17</v>
      </c>
      <c r="I4815" s="29">
        <f>IF(D4815="INVOICE",SUM('Tracker&amp;Invoice'!$H4863:INDEX('Tracker&amp;Invoice'!$A4863:$AC4863,1,H4815)),0)</f>
        <v>7477.5</v>
      </c>
      <c r="J4815" s="29">
        <f>IF(D4815="OVERALL",SUM('Tracker&amp;Invoice'!$H4863:$AC4863),0)</f>
        <v>0</v>
      </c>
    </row>
    <row r="4816" spans="1:10">
      <c r="A4816" t="e">
        <f t="shared" si="151"/>
        <v>#REF!</v>
      </c>
      <c r="B4816">
        <f>IF(AND('Tracker&amp;Invoice'!A4864&lt;&gt;"",'Tracker&amp;Invoice'!A4864&lt;&gt;"ITEM",'Tracker&amp;Invoice'!A4862="ITEM"),1,0)</f>
        <v>0</v>
      </c>
      <c r="C4816" t="str">
        <f>IF(B4816=1,'Tracker&amp;Invoice'!A4864,C4815)</f>
        <v>BQ-229</v>
      </c>
      <c r="D4816" t="str">
        <f>IF(LEFT(TRIM('Tracker&amp;Invoice'!B4864),9)="INVOICE #","INVOICE",IF(TRIM('Tracker&amp;Invoice'!B4864)="Overall Completion INVOICE","OVERALL",""))</f>
        <v/>
      </c>
      <c r="E4816" t="str">
        <f>IF(D4816="INVOICE",VALUE(MID(TRIM('Tracker&amp;Invoice'!B4864),10,10)),"")</f>
        <v/>
      </c>
      <c r="F4816">
        <f>IF(B4816=1,IFERROR(LOOKUP(2,1/('Tracker&amp;Invoice'!$H4864:$AC4864&lt;&gt;""),COLUMN('Tracker&amp;Invoice'!$H4864:$AC4864)),8),F4815)</f>
        <v>16</v>
      </c>
      <c r="G4816">
        <f>IF(D4816="OVERALL",IFERROR(LOOKUP(2,1/('Tracker&amp;Invoice'!$H4864:$AC4864&lt;&gt;""),COLUMN('Tracker&amp;Invoice'!$H4864:$AC4864)),8),G4817)</f>
        <v>17</v>
      </c>
      <c r="H4816">
        <f t="shared" si="150"/>
        <v>17</v>
      </c>
      <c r="I4816" s="29">
        <f>IF(D4816="INVOICE",SUM('Tracker&amp;Invoice'!$H4864:INDEX('Tracker&amp;Invoice'!$A4864:$AC4864,1,H4816)),0)</f>
        <v>0</v>
      </c>
      <c r="J4816" s="29">
        <f>IF(D4816="OVERALL",SUM('Tracker&amp;Invoice'!$H4864:$AC4864),0)</f>
        <v>0</v>
      </c>
    </row>
    <row r="4817" spans="1:10">
      <c r="A4817" t="e">
        <f t="shared" si="151"/>
        <v>#REF!</v>
      </c>
      <c r="B4817">
        <f>IF(AND('Tracker&amp;Invoice'!A4865&lt;&gt;"",'Tracker&amp;Invoice'!A4865&lt;&gt;"ITEM",'Tracker&amp;Invoice'!A4863="ITEM"),1,0)</f>
        <v>0</v>
      </c>
      <c r="C4817" t="str">
        <f>IF(B4817=1,'Tracker&amp;Invoice'!A4865,C4816)</f>
        <v>BQ-229</v>
      </c>
      <c r="D4817" t="str">
        <f>IF(LEFT(TRIM('Tracker&amp;Invoice'!B4865),9)="INVOICE #","INVOICE",IF(TRIM('Tracker&amp;Invoice'!B4865)="Overall Completion INVOICE","OVERALL",""))</f>
        <v/>
      </c>
      <c r="E4817" t="str">
        <f>IF(D4817="INVOICE",VALUE(MID(TRIM('Tracker&amp;Invoice'!B4865),10,10)),"")</f>
        <v/>
      </c>
      <c r="F4817">
        <f>IF(B4817=1,IFERROR(LOOKUP(2,1/('Tracker&amp;Invoice'!$H4865:$AC4865&lt;&gt;""),COLUMN('Tracker&amp;Invoice'!$H4865:$AC4865)),8),F4816)</f>
        <v>16</v>
      </c>
      <c r="G4817">
        <f>IF(D4817="OVERALL",IFERROR(LOOKUP(2,1/('Tracker&amp;Invoice'!$H4865:$AC4865&lt;&gt;""),COLUMN('Tracker&amp;Invoice'!$H4865:$AC4865)),8),G4818)</f>
        <v>17</v>
      </c>
      <c r="H4817">
        <f t="shared" si="150"/>
        <v>17</v>
      </c>
      <c r="I4817" s="29">
        <f>IF(D4817="INVOICE",SUM('Tracker&amp;Invoice'!$H4865:INDEX('Tracker&amp;Invoice'!$A4865:$AC4865,1,H4817)),0)</f>
        <v>0</v>
      </c>
      <c r="J4817" s="29">
        <f>IF(D4817="OVERALL",SUM('Tracker&amp;Invoice'!$H4865:$AC4865),0)</f>
        <v>0</v>
      </c>
    </row>
    <row r="4818" spans="1:10">
      <c r="A4818" t="e">
        <f t="shared" si="151"/>
        <v>#REF!</v>
      </c>
      <c r="B4818">
        <f>IF(AND('Tracker&amp;Invoice'!A4866&lt;&gt;"",'Tracker&amp;Invoice'!A4866&lt;&gt;"ITEM",'Tracker&amp;Invoice'!A4864="ITEM"),1,0)</f>
        <v>0</v>
      </c>
      <c r="C4818" t="str">
        <f>IF(B4818=1,'Tracker&amp;Invoice'!A4866,C4817)</f>
        <v>BQ-229</v>
      </c>
      <c r="D4818" t="str">
        <f>IF(LEFT(TRIM('Tracker&amp;Invoice'!B4866),9)="INVOICE #","INVOICE",IF(TRIM('Tracker&amp;Invoice'!B4866)="Overall Completion INVOICE","OVERALL",""))</f>
        <v/>
      </c>
      <c r="E4818" t="str">
        <f>IF(D4818="INVOICE",VALUE(MID(TRIM('Tracker&amp;Invoice'!B4866),10,10)),"")</f>
        <v/>
      </c>
      <c r="F4818">
        <f>IF(B4818=1,IFERROR(LOOKUP(2,1/('Tracker&amp;Invoice'!$H4866:$AC4866&lt;&gt;""),COLUMN('Tracker&amp;Invoice'!$H4866:$AC4866)),8),F4817)</f>
        <v>16</v>
      </c>
      <c r="G4818">
        <f>IF(D4818="OVERALL",IFERROR(LOOKUP(2,1/('Tracker&amp;Invoice'!$H4866:$AC4866&lt;&gt;""),COLUMN('Tracker&amp;Invoice'!$H4866:$AC4866)),8),G4819)</f>
        <v>17</v>
      </c>
      <c r="H4818">
        <f t="shared" si="150"/>
        <v>17</v>
      </c>
      <c r="I4818" s="29">
        <f>IF(D4818="INVOICE",SUM('Tracker&amp;Invoice'!$H4866:INDEX('Tracker&amp;Invoice'!$A4866:$AC4866,1,H4818)),0)</f>
        <v>0</v>
      </c>
      <c r="J4818" s="29">
        <f>IF(D4818="OVERALL",SUM('Tracker&amp;Invoice'!$H4866:$AC4866),0)</f>
        <v>0</v>
      </c>
    </row>
    <row r="4819" spans="1:10">
      <c r="A4819" t="e">
        <f t="shared" si="151"/>
        <v>#REF!</v>
      </c>
      <c r="B4819">
        <f>IF(AND('Tracker&amp;Invoice'!A4867&lt;&gt;"",'Tracker&amp;Invoice'!A4867&lt;&gt;"ITEM",'Tracker&amp;Invoice'!A4865="ITEM"),1,0)</f>
        <v>0</v>
      </c>
      <c r="C4819" t="str">
        <f>IF(B4819=1,'Tracker&amp;Invoice'!A4867,C4818)</f>
        <v>BQ-229</v>
      </c>
      <c r="D4819" t="str">
        <f>IF(LEFT(TRIM('Tracker&amp;Invoice'!B4867),9)="INVOICE #","INVOICE",IF(TRIM('Tracker&amp;Invoice'!B4867)="Overall Completion INVOICE","OVERALL",""))</f>
        <v>OVERALL</v>
      </c>
      <c r="E4819" t="str">
        <f>IF(D4819="INVOICE",VALUE(MID(TRIM('Tracker&amp;Invoice'!B4867),10,10)),"")</f>
        <v/>
      </c>
      <c r="F4819">
        <f>IF(B4819=1,IFERROR(LOOKUP(2,1/('Tracker&amp;Invoice'!$H4867:$AC4867&lt;&gt;""),COLUMN('Tracker&amp;Invoice'!$H4867:$AC4867)),8),F4818)</f>
        <v>16</v>
      </c>
      <c r="G4819">
        <f>IF(D4819="OVERALL",IFERROR(LOOKUP(2,1/('Tracker&amp;Invoice'!$H4867:$AC4867&lt;&gt;""),COLUMN('Tracker&amp;Invoice'!$H4867:$AC4867)),8),G4820)</f>
        <v>17</v>
      </c>
      <c r="H4819">
        <f t="shared" si="150"/>
        <v>17</v>
      </c>
      <c r="I4819" s="29">
        <f>IF(D4819="INVOICE",SUM('Tracker&amp;Invoice'!$H4867:INDEX('Tracker&amp;Invoice'!$A4867:$AC4867,1,H4819)),0)</f>
        <v>0</v>
      </c>
      <c r="J4819" s="29">
        <f>IF(D4819="OVERALL",SUM('Tracker&amp;Invoice'!$H4867:$AC4867),0)</f>
        <v>34895</v>
      </c>
    </row>
    <row r="4820" spans="1:10">
      <c r="A4820" t="e">
        <f t="shared" si="151"/>
        <v>#REF!</v>
      </c>
      <c r="B4820">
        <f>IF(AND('Tracker&amp;Invoice'!A4868&lt;&gt;"",'Tracker&amp;Invoice'!A4868&lt;&gt;"ITEM",'Tracker&amp;Invoice'!A4866="ITEM"),1,0)</f>
        <v>0</v>
      </c>
      <c r="C4820" t="str">
        <f>IF(B4820=1,'Tracker&amp;Invoice'!A4868,C4819)</f>
        <v>BQ-229</v>
      </c>
      <c r="D4820" t="str">
        <f>IF(LEFT(TRIM('Tracker&amp;Invoice'!B4868),9)="INVOICE #","INVOICE",IF(TRIM('Tracker&amp;Invoice'!B4868)="Overall Completion INVOICE","OVERALL",""))</f>
        <v/>
      </c>
      <c r="E4820" t="str">
        <f>IF(D4820="INVOICE",VALUE(MID(TRIM('Tracker&amp;Invoice'!B4868),10,10)),"")</f>
        <v/>
      </c>
      <c r="F4820">
        <f>IF(B4820=1,IFERROR(LOOKUP(2,1/('Tracker&amp;Invoice'!$H4868:$AC4868&lt;&gt;""),COLUMN('Tracker&amp;Invoice'!$H4868:$AC4868)),8),F4819)</f>
        <v>16</v>
      </c>
      <c r="G4820">
        <f>IF(D4820="OVERALL",IFERROR(LOOKUP(2,1/('Tracker&amp;Invoice'!$H4868:$AC4868&lt;&gt;""),COLUMN('Tracker&amp;Invoice'!$H4868:$AC4868)),8),G4821)</f>
        <v>14</v>
      </c>
      <c r="H4820">
        <f t="shared" si="150"/>
        <v>16</v>
      </c>
      <c r="I4820" s="29">
        <f>IF(D4820="INVOICE",SUM('Tracker&amp;Invoice'!$H4868:INDEX('Tracker&amp;Invoice'!$A4868:$AC4868,1,H4820)),0)</f>
        <v>0</v>
      </c>
      <c r="J4820" s="29">
        <f>IF(D4820="OVERALL",SUM('Tracker&amp;Invoice'!$H4868:$AC4868),0)</f>
        <v>0</v>
      </c>
    </row>
    <row r="4821" spans="1:10">
      <c r="A4821" t="e">
        <f t="shared" si="151"/>
        <v>#REF!</v>
      </c>
      <c r="B4821">
        <f>IF(AND('Tracker&amp;Invoice'!A4869&lt;&gt;"",'Tracker&amp;Invoice'!A4869&lt;&gt;"ITEM",'Tracker&amp;Invoice'!A4867="ITEM"),1,0)</f>
        <v>0</v>
      </c>
      <c r="C4821" t="str">
        <f>IF(B4821=1,'Tracker&amp;Invoice'!A4869,C4820)</f>
        <v>BQ-229</v>
      </c>
      <c r="D4821" t="str">
        <f>IF(LEFT(TRIM('Tracker&amp;Invoice'!B4869),9)="INVOICE #","INVOICE",IF(TRIM('Tracker&amp;Invoice'!B4869)="Overall Completion INVOICE","OVERALL",""))</f>
        <v/>
      </c>
      <c r="E4821" t="str">
        <f>IF(D4821="INVOICE",VALUE(MID(TRIM('Tracker&amp;Invoice'!B4869),10,10)),"")</f>
        <v/>
      </c>
      <c r="F4821">
        <f>IF(B4821=1,IFERROR(LOOKUP(2,1/('Tracker&amp;Invoice'!$H4869:$AC4869&lt;&gt;""),COLUMN('Tracker&amp;Invoice'!$H4869:$AC4869)),8),F4820)</f>
        <v>16</v>
      </c>
      <c r="G4821">
        <f>IF(D4821="OVERALL",IFERROR(LOOKUP(2,1/('Tracker&amp;Invoice'!$H4869:$AC4869&lt;&gt;""),COLUMN('Tracker&amp;Invoice'!$H4869:$AC4869)),8),G4822)</f>
        <v>14</v>
      </c>
      <c r="H4821">
        <f t="shared" si="150"/>
        <v>16</v>
      </c>
      <c r="I4821" s="29">
        <f>IF(D4821="INVOICE",SUM('Tracker&amp;Invoice'!$H4869:INDEX('Tracker&amp;Invoice'!$A4869:$AC4869,1,H4821)),0)</f>
        <v>0</v>
      </c>
      <c r="J4821" s="29">
        <f>IF(D4821="OVERALL",SUM('Tracker&amp;Invoice'!$H4869:$AC4869),0)</f>
        <v>0</v>
      </c>
    </row>
    <row r="4822" spans="1:10">
      <c r="A4822" t="e">
        <f t="shared" si="151"/>
        <v>#REF!</v>
      </c>
      <c r="B4822">
        <f>IF(AND('Tracker&amp;Invoice'!A4870&lt;&gt;"",'Tracker&amp;Invoice'!A4870&lt;&gt;"ITEM",'Tracker&amp;Invoice'!A4868="ITEM"),1,0)</f>
        <v>0</v>
      </c>
      <c r="C4822" t="str">
        <f>IF(B4822=1,'Tracker&amp;Invoice'!A4870,C4821)</f>
        <v>BQ-229</v>
      </c>
      <c r="D4822" t="str">
        <f>IF(LEFT(TRIM('Tracker&amp;Invoice'!B4870),9)="INVOICE #","INVOICE",IF(TRIM('Tracker&amp;Invoice'!B4870)="Overall Completion INVOICE","OVERALL",""))</f>
        <v/>
      </c>
      <c r="E4822" t="str">
        <f>IF(D4822="INVOICE",VALUE(MID(TRIM('Tracker&amp;Invoice'!B4870),10,10)),"")</f>
        <v/>
      </c>
      <c r="F4822">
        <f>IF(B4822=1,IFERROR(LOOKUP(2,1/('Tracker&amp;Invoice'!$H4870:$AC4870&lt;&gt;""),COLUMN('Tracker&amp;Invoice'!$H4870:$AC4870)),8),F4821)</f>
        <v>16</v>
      </c>
      <c r="G4822">
        <f>IF(D4822="OVERALL",IFERROR(LOOKUP(2,1/('Tracker&amp;Invoice'!$H4870:$AC4870&lt;&gt;""),COLUMN('Tracker&amp;Invoice'!$H4870:$AC4870)),8),G4823)</f>
        <v>14</v>
      </c>
      <c r="H4822">
        <f t="shared" si="150"/>
        <v>16</v>
      </c>
      <c r="I4822" s="29">
        <f>IF(D4822="INVOICE",SUM('Tracker&amp;Invoice'!$H4870:INDEX('Tracker&amp;Invoice'!$A4870:$AC4870,1,H4822)),0)</f>
        <v>0</v>
      </c>
      <c r="J4822" s="29">
        <f>IF(D4822="OVERALL",SUM('Tracker&amp;Invoice'!$H4870:$AC4870),0)</f>
        <v>0</v>
      </c>
    </row>
    <row r="4823" spans="1:10">
      <c r="A4823" t="e">
        <f t="shared" si="151"/>
        <v>#REF!</v>
      </c>
      <c r="B4823">
        <f>IF(AND('Tracker&amp;Invoice'!A4871&lt;&gt;"",'Tracker&amp;Invoice'!A4871&lt;&gt;"ITEM",'Tracker&amp;Invoice'!A4869="ITEM"),1,0)</f>
        <v>0</v>
      </c>
      <c r="C4823" t="str">
        <f>IF(B4823=1,'Tracker&amp;Invoice'!A4871,C4822)</f>
        <v>BQ-229</v>
      </c>
      <c r="D4823" t="str">
        <f>IF(LEFT(TRIM('Tracker&amp;Invoice'!B4871),9)="INVOICE #","INVOICE",IF(TRIM('Tracker&amp;Invoice'!B4871)="Overall Completion INVOICE","OVERALL",""))</f>
        <v/>
      </c>
      <c r="E4823" t="str">
        <f>IF(D4823="INVOICE",VALUE(MID(TRIM('Tracker&amp;Invoice'!B4871),10,10)),"")</f>
        <v/>
      </c>
      <c r="F4823">
        <f>IF(B4823=1,IFERROR(LOOKUP(2,1/('Tracker&amp;Invoice'!$H4871:$AC4871&lt;&gt;""),COLUMN('Tracker&amp;Invoice'!$H4871:$AC4871)),8),F4822)</f>
        <v>16</v>
      </c>
      <c r="G4823">
        <f>IF(D4823="OVERALL",IFERROR(LOOKUP(2,1/('Tracker&amp;Invoice'!$H4871:$AC4871&lt;&gt;""),COLUMN('Tracker&amp;Invoice'!$H4871:$AC4871)),8),G4824)</f>
        <v>14</v>
      </c>
      <c r="H4823">
        <f t="shared" si="150"/>
        <v>16</v>
      </c>
      <c r="I4823" s="29">
        <f>IF(D4823="INVOICE",SUM('Tracker&amp;Invoice'!$H4871:INDEX('Tracker&amp;Invoice'!$A4871:$AC4871,1,H4823)),0)</f>
        <v>0</v>
      </c>
      <c r="J4823" s="29">
        <f>IF(D4823="OVERALL",SUM('Tracker&amp;Invoice'!$H4871:$AC4871),0)</f>
        <v>0</v>
      </c>
    </row>
    <row r="4824" spans="1:10">
      <c r="A4824" t="e">
        <f t="shared" si="151"/>
        <v>#REF!</v>
      </c>
      <c r="B4824">
        <f>IF(AND('Tracker&amp;Invoice'!A4872&lt;&gt;"",'Tracker&amp;Invoice'!A4872&lt;&gt;"ITEM",'Tracker&amp;Invoice'!A4870="ITEM"),1,0)</f>
        <v>0</v>
      </c>
      <c r="C4824" t="str">
        <f>IF(B4824=1,'Tracker&amp;Invoice'!A4872,C4823)</f>
        <v>BQ-229</v>
      </c>
      <c r="D4824" t="str">
        <f>IF(LEFT(TRIM('Tracker&amp;Invoice'!B4872),9)="INVOICE #","INVOICE",IF(TRIM('Tracker&amp;Invoice'!B4872)="Overall Completion INVOICE","OVERALL",""))</f>
        <v/>
      </c>
      <c r="E4824" t="str">
        <f>IF(D4824="INVOICE",VALUE(MID(TRIM('Tracker&amp;Invoice'!B4872),10,10)),"")</f>
        <v/>
      </c>
      <c r="F4824">
        <f>IF(B4824=1,IFERROR(LOOKUP(2,1/('Tracker&amp;Invoice'!$H4872:$AC4872&lt;&gt;""),COLUMN('Tracker&amp;Invoice'!$H4872:$AC4872)),8),F4823)</f>
        <v>16</v>
      </c>
      <c r="G4824">
        <f>IF(D4824="OVERALL",IFERROR(LOOKUP(2,1/('Tracker&amp;Invoice'!$H4872:$AC4872&lt;&gt;""),COLUMN('Tracker&amp;Invoice'!$H4872:$AC4872)),8),G4825)</f>
        <v>14</v>
      </c>
      <c r="H4824">
        <f t="shared" si="150"/>
        <v>16</v>
      </c>
      <c r="I4824" s="29">
        <f>IF(D4824="INVOICE",SUM('Tracker&amp;Invoice'!$H4872:INDEX('Tracker&amp;Invoice'!$A4872:$AC4872,1,H4824)),0)</f>
        <v>0</v>
      </c>
      <c r="J4824" s="29">
        <f>IF(D4824="OVERALL",SUM('Tracker&amp;Invoice'!$H4872:$AC4872),0)</f>
        <v>0</v>
      </c>
    </row>
    <row r="4825" spans="1:10">
      <c r="A4825" t="e">
        <f t="shared" si="151"/>
        <v>#REF!</v>
      </c>
      <c r="B4825">
        <f>IF(AND('Tracker&amp;Invoice'!A4873&lt;&gt;"",'Tracker&amp;Invoice'!A4873&lt;&gt;"ITEM",'Tracker&amp;Invoice'!A4871="ITEM"),1,0)</f>
        <v>0</v>
      </c>
      <c r="C4825" t="str">
        <f>IF(B4825=1,'Tracker&amp;Invoice'!A4873,C4824)</f>
        <v>BQ-229</v>
      </c>
      <c r="D4825" t="str">
        <f>IF(LEFT(TRIM('Tracker&amp;Invoice'!B4873),9)="INVOICE #","INVOICE",IF(TRIM('Tracker&amp;Invoice'!B4873)="Overall Completion INVOICE","OVERALL",""))</f>
        <v/>
      </c>
      <c r="E4825" t="str">
        <f>IF(D4825="INVOICE",VALUE(MID(TRIM('Tracker&amp;Invoice'!B4873),10,10)),"")</f>
        <v/>
      </c>
      <c r="F4825">
        <f>IF(B4825=1,IFERROR(LOOKUP(2,1/('Tracker&amp;Invoice'!$H4873:$AC4873&lt;&gt;""),COLUMN('Tracker&amp;Invoice'!$H4873:$AC4873)),8),F4824)</f>
        <v>16</v>
      </c>
      <c r="G4825">
        <f>IF(D4825="OVERALL",IFERROR(LOOKUP(2,1/('Tracker&amp;Invoice'!$H4873:$AC4873&lt;&gt;""),COLUMN('Tracker&amp;Invoice'!$H4873:$AC4873)),8),G4826)</f>
        <v>14</v>
      </c>
      <c r="H4825">
        <f t="shared" si="150"/>
        <v>16</v>
      </c>
      <c r="I4825" s="29">
        <f>IF(D4825="INVOICE",SUM('Tracker&amp;Invoice'!$H4873:INDEX('Tracker&amp;Invoice'!$A4873:$AC4873,1,H4825)),0)</f>
        <v>0</v>
      </c>
      <c r="J4825" s="29">
        <f>IF(D4825="OVERALL",SUM('Tracker&amp;Invoice'!$H4873:$AC4873),0)</f>
        <v>0</v>
      </c>
    </row>
    <row r="4826" spans="1:10">
      <c r="A4826" t="e">
        <f t="shared" si="151"/>
        <v>#REF!</v>
      </c>
      <c r="B4826">
        <f>IF(AND('Tracker&amp;Invoice'!A4874&lt;&gt;"",'Tracker&amp;Invoice'!A4874&lt;&gt;"ITEM",'Tracker&amp;Invoice'!A4872="ITEM"),1,0)</f>
        <v>0</v>
      </c>
      <c r="C4826" t="str">
        <f>IF(B4826=1,'Tracker&amp;Invoice'!A4874,C4825)</f>
        <v>BQ-229</v>
      </c>
      <c r="D4826" t="str">
        <f>IF(LEFT(TRIM('Tracker&amp;Invoice'!B4874),9)="INVOICE #","INVOICE",IF(TRIM('Tracker&amp;Invoice'!B4874)="Overall Completion INVOICE","OVERALL",""))</f>
        <v/>
      </c>
      <c r="E4826" t="str">
        <f>IF(D4826="INVOICE",VALUE(MID(TRIM('Tracker&amp;Invoice'!B4874),10,10)),"")</f>
        <v/>
      </c>
      <c r="F4826">
        <f>IF(B4826=1,IFERROR(LOOKUP(2,1/('Tracker&amp;Invoice'!$H4874:$AC4874&lt;&gt;""),COLUMN('Tracker&amp;Invoice'!$H4874:$AC4874)),8),F4825)</f>
        <v>16</v>
      </c>
      <c r="G4826">
        <f>IF(D4826="OVERALL",IFERROR(LOOKUP(2,1/('Tracker&amp;Invoice'!$H4874:$AC4874&lt;&gt;""),COLUMN('Tracker&amp;Invoice'!$H4874:$AC4874)),8),G4827)</f>
        <v>14</v>
      </c>
      <c r="H4826">
        <f t="shared" si="150"/>
        <v>16</v>
      </c>
      <c r="I4826" s="29">
        <f>IF(D4826="INVOICE",SUM('Tracker&amp;Invoice'!$H4874:INDEX('Tracker&amp;Invoice'!$A4874:$AC4874,1,H4826)),0)</f>
        <v>0</v>
      </c>
      <c r="J4826" s="29">
        <f>IF(D4826="OVERALL",SUM('Tracker&amp;Invoice'!$H4874:$AC4874),0)</f>
        <v>0</v>
      </c>
    </row>
    <row r="4827" spans="1:10">
      <c r="A4827" t="e">
        <f t="shared" si="151"/>
        <v>#REF!</v>
      </c>
      <c r="B4827">
        <f>IF(AND('Tracker&amp;Invoice'!A4875&lt;&gt;"",'Tracker&amp;Invoice'!A4875&lt;&gt;"ITEM",'Tracker&amp;Invoice'!A4873="ITEM"),1,0)</f>
        <v>0</v>
      </c>
      <c r="C4827" t="str">
        <f>IF(B4827=1,'Tracker&amp;Invoice'!A4875,C4826)</f>
        <v>BQ-229</v>
      </c>
      <c r="D4827" t="str">
        <f>IF(LEFT(TRIM('Tracker&amp;Invoice'!B4875),9)="INVOICE #","INVOICE",IF(TRIM('Tracker&amp;Invoice'!B4875)="Overall Completion INVOICE","OVERALL",""))</f>
        <v/>
      </c>
      <c r="E4827" t="str">
        <f>IF(D4827="INVOICE",VALUE(MID(TRIM('Tracker&amp;Invoice'!B4875),10,10)),"")</f>
        <v/>
      </c>
      <c r="F4827">
        <f>IF(B4827=1,IFERROR(LOOKUP(2,1/('Tracker&amp;Invoice'!$H4875:$AC4875&lt;&gt;""),COLUMN('Tracker&amp;Invoice'!$H4875:$AC4875)),8),F4826)</f>
        <v>16</v>
      </c>
      <c r="G4827">
        <f>IF(D4827="OVERALL",IFERROR(LOOKUP(2,1/('Tracker&amp;Invoice'!$H4875:$AC4875&lt;&gt;""),COLUMN('Tracker&amp;Invoice'!$H4875:$AC4875)),8),G4828)</f>
        <v>14</v>
      </c>
      <c r="H4827">
        <f t="shared" si="150"/>
        <v>16</v>
      </c>
      <c r="I4827" s="29">
        <f>IF(D4827="INVOICE",SUM('Tracker&amp;Invoice'!$H4875:INDEX('Tracker&amp;Invoice'!$A4875:$AC4875,1,H4827)),0)</f>
        <v>0</v>
      </c>
      <c r="J4827" s="29">
        <f>IF(D4827="OVERALL",SUM('Tracker&amp;Invoice'!$H4875:$AC4875),0)</f>
        <v>0</v>
      </c>
    </row>
    <row r="4828" spans="1:10">
      <c r="A4828" t="e">
        <f t="shared" si="151"/>
        <v>#REF!</v>
      </c>
      <c r="B4828">
        <f>IF(AND('Tracker&amp;Invoice'!A4876&lt;&gt;"",'Tracker&amp;Invoice'!A4876&lt;&gt;"ITEM",'Tracker&amp;Invoice'!A4874="ITEM"),1,0)</f>
        <v>1</v>
      </c>
      <c r="C4828" t="str">
        <f>IF(B4828=1,'Tracker&amp;Invoice'!A4876,C4827)</f>
        <v>BQ-230</v>
      </c>
      <c r="D4828" t="str">
        <f>IF(LEFT(TRIM('Tracker&amp;Invoice'!B4876),9)="INVOICE #","INVOICE",IF(TRIM('Tracker&amp;Invoice'!B4876)="Overall Completion INVOICE","OVERALL",""))</f>
        <v/>
      </c>
      <c r="E4828" t="str">
        <f>IF(D4828="INVOICE",VALUE(MID(TRIM('Tracker&amp;Invoice'!B4876),10,10)),"")</f>
        <v/>
      </c>
      <c r="F4828">
        <f>IF(B4828=1,IFERROR(LOOKUP(2,1/('Tracker&amp;Invoice'!$H4876:$AC4876&lt;&gt;""),COLUMN('Tracker&amp;Invoice'!$H4876:$AC4876)),8),F4827)</f>
        <v>13</v>
      </c>
      <c r="G4828">
        <f>IF(D4828="OVERALL",IFERROR(LOOKUP(2,1/('Tracker&amp;Invoice'!$H4876:$AC4876&lt;&gt;""),COLUMN('Tracker&amp;Invoice'!$H4876:$AC4876)),8),G4829)</f>
        <v>14</v>
      </c>
      <c r="H4828">
        <f t="shared" si="150"/>
        <v>14</v>
      </c>
      <c r="I4828" s="29">
        <f>IF(D4828="INVOICE",SUM('Tracker&amp;Invoice'!$H4876:INDEX('Tracker&amp;Invoice'!$A4876:$AC4876,1,H4828)),0)</f>
        <v>0</v>
      </c>
      <c r="J4828" s="29">
        <f>IF(D4828="OVERALL",SUM('Tracker&amp;Invoice'!$H4876:$AC4876),0)</f>
        <v>0</v>
      </c>
    </row>
    <row r="4829" spans="1:10">
      <c r="A4829" t="e">
        <f t="shared" si="151"/>
        <v>#REF!</v>
      </c>
      <c r="B4829">
        <f>IF(AND('Tracker&amp;Invoice'!A4877&lt;&gt;"",'Tracker&amp;Invoice'!A4877&lt;&gt;"ITEM",'Tracker&amp;Invoice'!A4875="ITEM"),1,0)</f>
        <v>0</v>
      </c>
      <c r="C4829" t="str">
        <f>IF(B4829=1,'Tracker&amp;Invoice'!A4877,C4828)</f>
        <v>BQ-230</v>
      </c>
      <c r="D4829" t="str">
        <f>IF(LEFT(TRIM('Tracker&amp;Invoice'!B4877),9)="INVOICE #","INVOICE",IF(TRIM('Tracker&amp;Invoice'!B4877)="Overall Completion INVOICE","OVERALL",""))</f>
        <v/>
      </c>
      <c r="E4829" t="str">
        <f>IF(D4829="INVOICE",VALUE(MID(TRIM('Tracker&amp;Invoice'!B4877),10,10)),"")</f>
        <v/>
      </c>
      <c r="F4829">
        <f>IF(B4829=1,IFERROR(LOOKUP(2,1/('Tracker&amp;Invoice'!$H4877:$AC4877&lt;&gt;""),COLUMN('Tracker&amp;Invoice'!$H4877:$AC4877)),8),F4828)</f>
        <v>13</v>
      </c>
      <c r="G4829">
        <f>IF(D4829="OVERALL",IFERROR(LOOKUP(2,1/('Tracker&amp;Invoice'!$H4877:$AC4877&lt;&gt;""),COLUMN('Tracker&amp;Invoice'!$H4877:$AC4877)),8),G4830)</f>
        <v>14</v>
      </c>
      <c r="H4829">
        <f t="shared" si="150"/>
        <v>14</v>
      </c>
      <c r="I4829" s="29">
        <f>IF(D4829="INVOICE",SUM('Tracker&amp;Invoice'!$H4877:INDEX('Tracker&amp;Invoice'!$A4877:$AC4877,1,H4829)),0)</f>
        <v>0</v>
      </c>
      <c r="J4829" s="29">
        <f>IF(D4829="OVERALL",SUM('Tracker&amp;Invoice'!$H4877:$AC4877),0)</f>
        <v>0</v>
      </c>
    </row>
    <row r="4830" spans="1:10">
      <c r="A4830" t="e">
        <f t="shared" si="151"/>
        <v>#REF!</v>
      </c>
      <c r="B4830">
        <f>IF(AND('Tracker&amp;Invoice'!A4878&lt;&gt;"",'Tracker&amp;Invoice'!A4878&lt;&gt;"ITEM",'Tracker&amp;Invoice'!A4876="ITEM"),1,0)</f>
        <v>0</v>
      </c>
      <c r="C4830" t="str">
        <f>IF(B4830=1,'Tracker&amp;Invoice'!A4878,C4829)</f>
        <v>BQ-230</v>
      </c>
      <c r="D4830" t="str">
        <f>IF(LEFT(TRIM('Tracker&amp;Invoice'!B4878),9)="INVOICE #","INVOICE",IF(TRIM('Tracker&amp;Invoice'!B4878)="Overall Completion INVOICE","OVERALL",""))</f>
        <v/>
      </c>
      <c r="E4830" t="str">
        <f>IF(D4830="INVOICE",VALUE(MID(TRIM('Tracker&amp;Invoice'!B4878),10,10)),"")</f>
        <v/>
      </c>
      <c r="F4830">
        <f>IF(B4830=1,IFERROR(LOOKUP(2,1/('Tracker&amp;Invoice'!$H4878:$AC4878&lt;&gt;""),COLUMN('Tracker&amp;Invoice'!$H4878:$AC4878)),8),F4829)</f>
        <v>13</v>
      </c>
      <c r="G4830">
        <f>IF(D4830="OVERALL",IFERROR(LOOKUP(2,1/('Tracker&amp;Invoice'!$H4878:$AC4878&lt;&gt;""),COLUMN('Tracker&amp;Invoice'!$H4878:$AC4878)),8),G4831)</f>
        <v>14</v>
      </c>
      <c r="H4830">
        <f t="shared" si="150"/>
        <v>14</v>
      </c>
      <c r="I4830" s="29">
        <f>IF(D4830="INVOICE",SUM('Tracker&amp;Invoice'!$H4878:INDEX('Tracker&amp;Invoice'!$A4878:$AC4878,1,H4830)),0)</f>
        <v>0</v>
      </c>
      <c r="J4830" s="29">
        <f>IF(D4830="OVERALL",SUM('Tracker&amp;Invoice'!$H4878:$AC4878),0)</f>
        <v>0</v>
      </c>
    </row>
    <row r="4831" spans="1:10">
      <c r="A4831" t="e">
        <f t="shared" si="151"/>
        <v>#REF!</v>
      </c>
      <c r="B4831">
        <f>IF(AND('Tracker&amp;Invoice'!A4879&lt;&gt;"",'Tracker&amp;Invoice'!A4879&lt;&gt;"ITEM",'Tracker&amp;Invoice'!A4877="ITEM"),1,0)</f>
        <v>0</v>
      </c>
      <c r="C4831" t="str">
        <f>IF(B4831=1,'Tracker&amp;Invoice'!A4879,C4830)</f>
        <v>BQ-230</v>
      </c>
      <c r="D4831" t="str">
        <f>IF(LEFT(TRIM('Tracker&amp;Invoice'!B4879),9)="INVOICE #","INVOICE",IF(TRIM('Tracker&amp;Invoice'!B4879)="Overall Completion INVOICE","OVERALL",""))</f>
        <v>INVOICE</v>
      </c>
      <c r="E4831">
        <f>IF(D4831="INVOICE",VALUE(MID(TRIM('Tracker&amp;Invoice'!B4879),10,10)),"")</f>
        <v>22</v>
      </c>
      <c r="F4831">
        <f>IF(B4831=1,IFERROR(LOOKUP(2,1/('Tracker&amp;Invoice'!$H4879:$AC4879&lt;&gt;""),COLUMN('Tracker&amp;Invoice'!$H4879:$AC4879)),8),F4830)</f>
        <v>13</v>
      </c>
      <c r="G4831">
        <f>IF(D4831="OVERALL",IFERROR(LOOKUP(2,1/('Tracker&amp;Invoice'!$H4879:$AC4879&lt;&gt;""),COLUMN('Tracker&amp;Invoice'!$H4879:$AC4879)),8),G4832)</f>
        <v>14</v>
      </c>
      <c r="H4831">
        <f t="shared" si="150"/>
        <v>14</v>
      </c>
      <c r="I4831" s="29">
        <f>IF(D4831="INVOICE",SUM('Tracker&amp;Invoice'!$H4879:INDEX('Tracker&amp;Invoice'!$A4879:$AC4879,1,H4831)),0)</f>
        <v>2530</v>
      </c>
      <c r="J4831" s="29">
        <f>IF(D4831="OVERALL",SUM('Tracker&amp;Invoice'!$H4879:$AC4879),0)</f>
        <v>0</v>
      </c>
    </row>
    <row r="4832" spans="1:10">
      <c r="A4832" t="e">
        <f t="shared" si="151"/>
        <v>#REF!</v>
      </c>
      <c r="B4832">
        <f>IF(AND('Tracker&amp;Invoice'!A4880&lt;&gt;"",'Tracker&amp;Invoice'!A4880&lt;&gt;"ITEM",'Tracker&amp;Invoice'!A4878="ITEM"),1,0)</f>
        <v>0</v>
      </c>
      <c r="C4832" t="str">
        <f>IF(B4832=1,'Tracker&amp;Invoice'!A4880,C4831)</f>
        <v>BQ-230</v>
      </c>
      <c r="D4832" t="str">
        <f>IF(LEFT(TRIM('Tracker&amp;Invoice'!B4880),9)="INVOICE #","INVOICE",IF(TRIM('Tracker&amp;Invoice'!B4880)="Overall Completion INVOICE","OVERALL",""))</f>
        <v/>
      </c>
      <c r="E4832" t="str">
        <f>IF(D4832="INVOICE",VALUE(MID(TRIM('Tracker&amp;Invoice'!B4880),10,10)),"")</f>
        <v/>
      </c>
      <c r="F4832">
        <f>IF(B4832=1,IFERROR(LOOKUP(2,1/('Tracker&amp;Invoice'!$H4880:$AC4880&lt;&gt;""),COLUMN('Tracker&amp;Invoice'!$H4880:$AC4880)),8),F4831)</f>
        <v>13</v>
      </c>
      <c r="G4832">
        <f>IF(D4832="OVERALL",IFERROR(LOOKUP(2,1/('Tracker&amp;Invoice'!$H4880:$AC4880&lt;&gt;""),COLUMN('Tracker&amp;Invoice'!$H4880:$AC4880)),8),G4833)</f>
        <v>14</v>
      </c>
      <c r="H4832">
        <f t="shared" si="150"/>
        <v>14</v>
      </c>
      <c r="I4832" s="29">
        <f>IF(D4832="INVOICE",SUM('Tracker&amp;Invoice'!$H4880:INDEX('Tracker&amp;Invoice'!$A4880:$AC4880,1,H4832)),0)</f>
        <v>0</v>
      </c>
      <c r="J4832" s="29">
        <f>IF(D4832="OVERALL",SUM('Tracker&amp;Invoice'!$H4880:$AC4880),0)</f>
        <v>0</v>
      </c>
    </row>
    <row r="4833" spans="1:10">
      <c r="A4833" t="e">
        <f t="shared" si="151"/>
        <v>#REF!</v>
      </c>
      <c r="B4833">
        <f>IF(AND('Tracker&amp;Invoice'!A4881&lt;&gt;"",'Tracker&amp;Invoice'!A4881&lt;&gt;"ITEM",'Tracker&amp;Invoice'!A4879="ITEM"),1,0)</f>
        <v>0</v>
      </c>
      <c r="C4833" t="str">
        <f>IF(B4833=1,'Tracker&amp;Invoice'!A4881,C4832)</f>
        <v>BQ-230</v>
      </c>
      <c r="D4833" t="str">
        <f>IF(LEFT(TRIM('Tracker&amp;Invoice'!B4881),9)="INVOICE #","INVOICE",IF(TRIM('Tracker&amp;Invoice'!B4881)="Overall Completion INVOICE","OVERALL",""))</f>
        <v>OVERALL</v>
      </c>
      <c r="E4833" t="str">
        <f>IF(D4833="INVOICE",VALUE(MID(TRIM('Tracker&amp;Invoice'!B4881),10,10)),"")</f>
        <v/>
      </c>
      <c r="F4833">
        <f>IF(B4833=1,IFERROR(LOOKUP(2,1/('Tracker&amp;Invoice'!$H4881:$AC4881&lt;&gt;""),COLUMN('Tracker&amp;Invoice'!$H4881:$AC4881)),8),F4832)</f>
        <v>13</v>
      </c>
      <c r="G4833">
        <f>IF(D4833="OVERALL",IFERROR(LOOKUP(2,1/('Tracker&amp;Invoice'!$H4881:$AC4881&lt;&gt;""),COLUMN('Tracker&amp;Invoice'!$H4881:$AC4881)),8),G4834)</f>
        <v>14</v>
      </c>
      <c r="H4833">
        <f t="shared" si="150"/>
        <v>14</v>
      </c>
      <c r="I4833" s="29">
        <f>IF(D4833="INVOICE",SUM('Tracker&amp;Invoice'!$H4881:INDEX('Tracker&amp;Invoice'!$A4881:$AC4881,1,H4833)),0)</f>
        <v>0</v>
      </c>
      <c r="J4833" s="29">
        <f>IF(D4833="OVERALL",SUM('Tracker&amp;Invoice'!$H4881:$AC4881),0)</f>
        <v>2530</v>
      </c>
    </row>
    <row r="4834" spans="1:10">
      <c r="A4834" t="e">
        <f t="shared" si="151"/>
        <v>#REF!</v>
      </c>
      <c r="B4834">
        <f>IF(AND('Tracker&amp;Invoice'!A4882&lt;&gt;"",'Tracker&amp;Invoice'!A4882&lt;&gt;"ITEM",'Tracker&amp;Invoice'!A4880="ITEM"),1,0)</f>
        <v>0</v>
      </c>
      <c r="C4834" t="str">
        <f>IF(B4834=1,'Tracker&amp;Invoice'!A4882,C4833)</f>
        <v>BQ-230</v>
      </c>
      <c r="D4834" t="str">
        <f>IF(LEFT(TRIM('Tracker&amp;Invoice'!B4882),9)="INVOICE #","INVOICE",IF(TRIM('Tracker&amp;Invoice'!B4882)="Overall Completion INVOICE","OVERALL",""))</f>
        <v/>
      </c>
      <c r="E4834" t="str">
        <f>IF(D4834="INVOICE",VALUE(MID(TRIM('Tracker&amp;Invoice'!B4882),10,10)),"")</f>
        <v/>
      </c>
      <c r="F4834">
        <f>IF(B4834=1,IFERROR(LOOKUP(2,1/('Tracker&amp;Invoice'!$H4882:$AC4882&lt;&gt;""),COLUMN('Tracker&amp;Invoice'!$H4882:$AC4882)),8),F4833)</f>
        <v>13</v>
      </c>
      <c r="G4834">
        <f>IF(D4834="OVERALL",IFERROR(LOOKUP(2,1/('Tracker&amp;Invoice'!$H4882:$AC4882&lt;&gt;""),COLUMN('Tracker&amp;Invoice'!$H4882:$AC4882)),8),G4835)</f>
        <v>17</v>
      </c>
      <c r="H4834">
        <f t="shared" si="150"/>
        <v>17</v>
      </c>
      <c r="I4834" s="29">
        <f>IF(D4834="INVOICE",SUM('Tracker&amp;Invoice'!$H4882:INDEX('Tracker&amp;Invoice'!$A4882:$AC4882,1,H4834)),0)</f>
        <v>0</v>
      </c>
      <c r="J4834" s="29">
        <f>IF(D4834="OVERALL",SUM('Tracker&amp;Invoice'!$H4882:$AC4882),0)</f>
        <v>0</v>
      </c>
    </row>
    <row r="4835" spans="1:10">
      <c r="A4835" t="e">
        <f t="shared" si="151"/>
        <v>#REF!</v>
      </c>
      <c r="B4835">
        <f>IF(AND('Tracker&amp;Invoice'!A4883&lt;&gt;"",'Tracker&amp;Invoice'!A4883&lt;&gt;"ITEM",'Tracker&amp;Invoice'!A4881="ITEM"),1,0)</f>
        <v>0</v>
      </c>
      <c r="C4835" t="str">
        <f>IF(B4835=1,'Tracker&amp;Invoice'!A4883,C4834)</f>
        <v>BQ-230</v>
      </c>
      <c r="D4835" t="str">
        <f>IF(LEFT(TRIM('Tracker&amp;Invoice'!B4883),9)="INVOICE #","INVOICE",IF(TRIM('Tracker&amp;Invoice'!B4883)="Overall Completion INVOICE","OVERALL",""))</f>
        <v/>
      </c>
      <c r="E4835" t="str">
        <f>IF(D4835="INVOICE",VALUE(MID(TRIM('Tracker&amp;Invoice'!B4883),10,10)),"")</f>
        <v/>
      </c>
      <c r="F4835">
        <f>IF(B4835=1,IFERROR(LOOKUP(2,1/('Tracker&amp;Invoice'!$H4883:$AC4883&lt;&gt;""),COLUMN('Tracker&amp;Invoice'!$H4883:$AC4883)),8),F4834)</f>
        <v>13</v>
      </c>
      <c r="G4835">
        <f>IF(D4835="OVERALL",IFERROR(LOOKUP(2,1/('Tracker&amp;Invoice'!$H4883:$AC4883&lt;&gt;""),COLUMN('Tracker&amp;Invoice'!$H4883:$AC4883)),8),G4836)</f>
        <v>17</v>
      </c>
      <c r="H4835">
        <f t="shared" si="150"/>
        <v>17</v>
      </c>
      <c r="I4835" s="29">
        <f>IF(D4835="INVOICE",SUM('Tracker&amp;Invoice'!$H4883:INDEX('Tracker&amp;Invoice'!$A4883:$AC4883,1,H4835)),0)</f>
        <v>0</v>
      </c>
      <c r="J4835" s="29">
        <f>IF(D4835="OVERALL",SUM('Tracker&amp;Invoice'!$H4883:$AC4883),0)</f>
        <v>0</v>
      </c>
    </row>
    <row r="4836" spans="1:10">
      <c r="A4836" t="e">
        <f t="shared" si="151"/>
        <v>#REF!</v>
      </c>
      <c r="B4836">
        <f>IF(AND('Tracker&amp;Invoice'!A4884&lt;&gt;"",'Tracker&amp;Invoice'!A4884&lt;&gt;"ITEM",'Tracker&amp;Invoice'!A4882="ITEM"),1,0)</f>
        <v>0</v>
      </c>
      <c r="C4836" t="str">
        <f>IF(B4836=1,'Tracker&amp;Invoice'!A4884,C4835)</f>
        <v>BQ-230</v>
      </c>
      <c r="D4836" t="str">
        <f>IF(LEFT(TRIM('Tracker&amp;Invoice'!B4884),9)="INVOICE #","INVOICE",IF(TRIM('Tracker&amp;Invoice'!B4884)="Overall Completion INVOICE","OVERALL",""))</f>
        <v/>
      </c>
      <c r="E4836" t="str">
        <f>IF(D4836="INVOICE",VALUE(MID(TRIM('Tracker&amp;Invoice'!B4884),10,10)),"")</f>
        <v/>
      </c>
      <c r="F4836">
        <f>IF(B4836=1,IFERROR(LOOKUP(2,1/('Tracker&amp;Invoice'!$H4884:$AC4884&lt;&gt;""),COLUMN('Tracker&amp;Invoice'!$H4884:$AC4884)),8),F4835)</f>
        <v>13</v>
      </c>
      <c r="G4836">
        <f>IF(D4836="OVERALL",IFERROR(LOOKUP(2,1/('Tracker&amp;Invoice'!$H4884:$AC4884&lt;&gt;""),COLUMN('Tracker&amp;Invoice'!$H4884:$AC4884)),8),G4837)</f>
        <v>17</v>
      </c>
      <c r="H4836">
        <f t="shared" si="150"/>
        <v>17</v>
      </c>
      <c r="I4836" s="29">
        <f>IF(D4836="INVOICE",SUM('Tracker&amp;Invoice'!$H4884:INDEX('Tracker&amp;Invoice'!$A4884:$AC4884,1,H4836)),0)</f>
        <v>0</v>
      </c>
      <c r="J4836" s="29">
        <f>IF(D4836="OVERALL",SUM('Tracker&amp;Invoice'!$H4884:$AC4884),0)</f>
        <v>0</v>
      </c>
    </row>
    <row r="4837" spans="1:10">
      <c r="A4837" t="e">
        <f t="shared" si="151"/>
        <v>#REF!</v>
      </c>
      <c r="B4837">
        <f>IF(AND('Tracker&amp;Invoice'!A4885&lt;&gt;"",'Tracker&amp;Invoice'!A4885&lt;&gt;"ITEM",'Tracker&amp;Invoice'!A4883="ITEM"),1,0)</f>
        <v>0</v>
      </c>
      <c r="C4837" t="str">
        <f>IF(B4837=1,'Tracker&amp;Invoice'!A4885,C4836)</f>
        <v>BQ-230</v>
      </c>
      <c r="D4837" t="str">
        <f>IF(LEFT(TRIM('Tracker&amp;Invoice'!B4885),9)="INVOICE #","INVOICE",IF(TRIM('Tracker&amp;Invoice'!B4885)="Overall Completion INVOICE","OVERALL",""))</f>
        <v/>
      </c>
      <c r="E4837" t="str">
        <f>IF(D4837="INVOICE",VALUE(MID(TRIM('Tracker&amp;Invoice'!B4885),10,10)),"")</f>
        <v/>
      </c>
      <c r="F4837">
        <f>IF(B4837=1,IFERROR(LOOKUP(2,1/('Tracker&amp;Invoice'!$H4885:$AC4885&lt;&gt;""),COLUMN('Tracker&amp;Invoice'!$H4885:$AC4885)),8),F4836)</f>
        <v>13</v>
      </c>
      <c r="G4837">
        <f>IF(D4837="OVERALL",IFERROR(LOOKUP(2,1/('Tracker&amp;Invoice'!$H4885:$AC4885&lt;&gt;""),COLUMN('Tracker&amp;Invoice'!$H4885:$AC4885)),8),G4838)</f>
        <v>17</v>
      </c>
      <c r="H4837">
        <f t="shared" si="150"/>
        <v>17</v>
      </c>
      <c r="I4837" s="29">
        <f>IF(D4837="INVOICE",SUM('Tracker&amp;Invoice'!$H4885:INDEX('Tracker&amp;Invoice'!$A4885:$AC4885,1,H4837)),0)</f>
        <v>0</v>
      </c>
      <c r="J4837" s="29">
        <f>IF(D4837="OVERALL",SUM('Tracker&amp;Invoice'!$H4885:$AC4885),0)</f>
        <v>0</v>
      </c>
    </row>
    <row r="4838" spans="1:10">
      <c r="A4838" t="e">
        <f t="shared" si="151"/>
        <v>#REF!</v>
      </c>
      <c r="B4838">
        <f>IF(AND('Tracker&amp;Invoice'!A4886&lt;&gt;"",'Tracker&amp;Invoice'!A4886&lt;&gt;"ITEM",'Tracker&amp;Invoice'!A4884="ITEM"),1,0)</f>
        <v>0</v>
      </c>
      <c r="C4838" t="str">
        <f>IF(B4838=1,'Tracker&amp;Invoice'!A4886,C4837)</f>
        <v>BQ-230</v>
      </c>
      <c r="D4838" t="str">
        <f>IF(LEFT(TRIM('Tracker&amp;Invoice'!B4886),9)="INVOICE #","INVOICE",IF(TRIM('Tracker&amp;Invoice'!B4886)="Overall Completion INVOICE","OVERALL",""))</f>
        <v/>
      </c>
      <c r="E4838" t="str">
        <f>IF(D4838="INVOICE",VALUE(MID(TRIM('Tracker&amp;Invoice'!B4886),10,10)),"")</f>
        <v/>
      </c>
      <c r="F4838">
        <f>IF(B4838=1,IFERROR(LOOKUP(2,1/('Tracker&amp;Invoice'!$H4886:$AC4886&lt;&gt;""),COLUMN('Tracker&amp;Invoice'!$H4886:$AC4886)),8),F4837)</f>
        <v>13</v>
      </c>
      <c r="G4838">
        <f>IF(D4838="OVERALL",IFERROR(LOOKUP(2,1/('Tracker&amp;Invoice'!$H4886:$AC4886&lt;&gt;""),COLUMN('Tracker&amp;Invoice'!$H4886:$AC4886)),8),G4839)</f>
        <v>17</v>
      </c>
      <c r="H4838">
        <f t="shared" si="150"/>
        <v>17</v>
      </c>
      <c r="I4838" s="29">
        <f>IF(D4838="INVOICE",SUM('Tracker&amp;Invoice'!$H4886:INDEX('Tracker&amp;Invoice'!$A4886:$AC4886,1,H4838)),0)</f>
        <v>0</v>
      </c>
      <c r="J4838" s="29">
        <f>IF(D4838="OVERALL",SUM('Tracker&amp;Invoice'!$H4886:$AC4886),0)</f>
        <v>0</v>
      </c>
    </row>
    <row r="4839" spans="1:10">
      <c r="A4839" t="e">
        <f t="shared" si="151"/>
        <v>#REF!</v>
      </c>
      <c r="B4839">
        <f>IF(AND('Tracker&amp;Invoice'!A4887&lt;&gt;"",'Tracker&amp;Invoice'!A4887&lt;&gt;"ITEM",'Tracker&amp;Invoice'!A4885="ITEM"),1,0)</f>
        <v>0</v>
      </c>
      <c r="C4839" t="str">
        <f>IF(B4839=1,'Tracker&amp;Invoice'!A4887,C4838)</f>
        <v>BQ-230</v>
      </c>
      <c r="D4839" t="str">
        <f>IF(LEFT(TRIM('Tracker&amp;Invoice'!B4887),9)="INVOICE #","INVOICE",IF(TRIM('Tracker&amp;Invoice'!B4887)="Overall Completion INVOICE","OVERALL",""))</f>
        <v/>
      </c>
      <c r="E4839" t="str">
        <f>IF(D4839="INVOICE",VALUE(MID(TRIM('Tracker&amp;Invoice'!B4887),10,10)),"")</f>
        <v/>
      </c>
      <c r="F4839">
        <f>IF(B4839=1,IFERROR(LOOKUP(2,1/('Tracker&amp;Invoice'!$H4887:$AC4887&lt;&gt;""),COLUMN('Tracker&amp;Invoice'!$H4887:$AC4887)),8),F4838)</f>
        <v>13</v>
      </c>
      <c r="G4839">
        <f>IF(D4839="OVERALL",IFERROR(LOOKUP(2,1/('Tracker&amp;Invoice'!$H4887:$AC4887&lt;&gt;""),COLUMN('Tracker&amp;Invoice'!$H4887:$AC4887)),8),G4840)</f>
        <v>17</v>
      </c>
      <c r="H4839">
        <f t="shared" si="150"/>
        <v>17</v>
      </c>
      <c r="I4839" s="29">
        <f>IF(D4839="INVOICE",SUM('Tracker&amp;Invoice'!$H4887:INDEX('Tracker&amp;Invoice'!$A4887:$AC4887,1,H4839)),0)</f>
        <v>0</v>
      </c>
      <c r="J4839" s="29">
        <f>IF(D4839="OVERALL",SUM('Tracker&amp;Invoice'!$H4887:$AC4887),0)</f>
        <v>0</v>
      </c>
    </row>
    <row r="4840" spans="1:10">
      <c r="A4840" t="e">
        <f t="shared" si="151"/>
        <v>#REF!</v>
      </c>
      <c r="B4840">
        <f>IF(AND('Tracker&amp;Invoice'!A4888&lt;&gt;"",'Tracker&amp;Invoice'!A4888&lt;&gt;"ITEM",'Tracker&amp;Invoice'!A4886="ITEM"),1,0)</f>
        <v>0</v>
      </c>
      <c r="C4840" t="str">
        <f>IF(B4840=1,'Tracker&amp;Invoice'!A4888,C4839)</f>
        <v>BQ-230</v>
      </c>
      <c r="D4840" t="str">
        <f>IF(LEFT(TRIM('Tracker&amp;Invoice'!B4888),9)="INVOICE #","INVOICE",IF(TRIM('Tracker&amp;Invoice'!B4888)="Overall Completion INVOICE","OVERALL",""))</f>
        <v/>
      </c>
      <c r="E4840" t="str">
        <f>IF(D4840="INVOICE",VALUE(MID(TRIM('Tracker&amp;Invoice'!B4888),10,10)),"")</f>
        <v/>
      </c>
      <c r="F4840">
        <f>IF(B4840=1,IFERROR(LOOKUP(2,1/('Tracker&amp;Invoice'!$H4888:$AC4888&lt;&gt;""),COLUMN('Tracker&amp;Invoice'!$H4888:$AC4888)),8),F4839)</f>
        <v>13</v>
      </c>
      <c r="G4840">
        <f>IF(D4840="OVERALL",IFERROR(LOOKUP(2,1/('Tracker&amp;Invoice'!$H4888:$AC4888&lt;&gt;""),COLUMN('Tracker&amp;Invoice'!$H4888:$AC4888)),8),G4841)</f>
        <v>17</v>
      </c>
      <c r="H4840">
        <f t="shared" si="150"/>
        <v>17</v>
      </c>
      <c r="I4840" s="29">
        <f>IF(D4840="INVOICE",SUM('Tracker&amp;Invoice'!$H4888:INDEX('Tracker&amp;Invoice'!$A4888:$AC4888,1,H4840)),0)</f>
        <v>0</v>
      </c>
      <c r="J4840" s="29">
        <f>IF(D4840="OVERALL",SUM('Tracker&amp;Invoice'!$H4888:$AC4888),0)</f>
        <v>0</v>
      </c>
    </row>
    <row r="4841" spans="1:10">
      <c r="A4841" t="e">
        <f t="shared" si="151"/>
        <v>#REF!</v>
      </c>
      <c r="B4841">
        <f>IF(AND('Tracker&amp;Invoice'!A4889&lt;&gt;"",'Tracker&amp;Invoice'!A4889&lt;&gt;"ITEM",'Tracker&amp;Invoice'!A4887="ITEM"),1,0)</f>
        <v>0</v>
      </c>
      <c r="C4841" t="str">
        <f>IF(B4841=1,'Tracker&amp;Invoice'!A4889,C4840)</f>
        <v>BQ-230</v>
      </c>
      <c r="D4841" t="str">
        <f>IF(LEFT(TRIM('Tracker&amp;Invoice'!B4889),9)="INVOICE #","INVOICE",IF(TRIM('Tracker&amp;Invoice'!B4889)="Overall Completion INVOICE","OVERALL",""))</f>
        <v/>
      </c>
      <c r="E4841" t="str">
        <f>IF(D4841="INVOICE",VALUE(MID(TRIM('Tracker&amp;Invoice'!B4889),10,10)),"")</f>
        <v/>
      </c>
      <c r="F4841">
        <f>IF(B4841=1,IFERROR(LOOKUP(2,1/('Tracker&amp;Invoice'!$H4889:$AC4889&lt;&gt;""),COLUMN('Tracker&amp;Invoice'!$H4889:$AC4889)),8),F4840)</f>
        <v>13</v>
      </c>
      <c r="G4841">
        <f>IF(D4841="OVERALL",IFERROR(LOOKUP(2,1/('Tracker&amp;Invoice'!$H4889:$AC4889&lt;&gt;""),COLUMN('Tracker&amp;Invoice'!$H4889:$AC4889)),8),G4842)</f>
        <v>17</v>
      </c>
      <c r="H4841">
        <f t="shared" si="150"/>
        <v>17</v>
      </c>
      <c r="I4841" s="29">
        <f>IF(D4841="INVOICE",SUM('Tracker&amp;Invoice'!$H4889:INDEX('Tracker&amp;Invoice'!$A4889:$AC4889,1,H4841)),0)</f>
        <v>0</v>
      </c>
      <c r="J4841" s="29">
        <f>IF(D4841="OVERALL",SUM('Tracker&amp;Invoice'!$H4889:$AC4889),0)</f>
        <v>0</v>
      </c>
    </row>
    <row r="4842" spans="1:10">
      <c r="A4842" t="e">
        <f t="shared" si="151"/>
        <v>#REF!</v>
      </c>
      <c r="B4842">
        <f>IF(AND('Tracker&amp;Invoice'!A4890&lt;&gt;"",'Tracker&amp;Invoice'!A4890&lt;&gt;"ITEM",'Tracker&amp;Invoice'!A4888="ITEM"),1,0)</f>
        <v>1</v>
      </c>
      <c r="C4842" t="str">
        <f>IF(B4842=1,'Tracker&amp;Invoice'!A4890,C4841)</f>
        <v>BQ-231</v>
      </c>
      <c r="D4842" t="str">
        <f>IF(LEFT(TRIM('Tracker&amp;Invoice'!B4890),9)="INVOICE #","INVOICE",IF(TRIM('Tracker&amp;Invoice'!B4890)="Overall Completion INVOICE","OVERALL",""))</f>
        <v/>
      </c>
      <c r="E4842" t="str">
        <f>IF(D4842="INVOICE",VALUE(MID(TRIM('Tracker&amp;Invoice'!B4890),10,10)),"")</f>
        <v/>
      </c>
      <c r="F4842">
        <f>IF(B4842=1,IFERROR(LOOKUP(2,1/('Tracker&amp;Invoice'!$H4890:$AC4890&lt;&gt;""),COLUMN('Tracker&amp;Invoice'!$H4890:$AC4890)),8),F4841)</f>
        <v>16</v>
      </c>
      <c r="G4842">
        <f>IF(D4842="OVERALL",IFERROR(LOOKUP(2,1/('Tracker&amp;Invoice'!$H4890:$AC4890&lt;&gt;""),COLUMN('Tracker&amp;Invoice'!$H4890:$AC4890)),8),G4843)</f>
        <v>17</v>
      </c>
      <c r="H4842">
        <f t="shared" si="150"/>
        <v>17</v>
      </c>
      <c r="I4842" s="29">
        <f>IF(D4842="INVOICE",SUM('Tracker&amp;Invoice'!$H4890:INDEX('Tracker&amp;Invoice'!$A4890:$AC4890,1,H4842)),0)</f>
        <v>0</v>
      </c>
      <c r="J4842" s="29">
        <f>IF(D4842="OVERALL",SUM('Tracker&amp;Invoice'!$H4890:$AC4890),0)</f>
        <v>0</v>
      </c>
    </row>
    <row r="4843" spans="1:10">
      <c r="A4843" t="e">
        <f t="shared" si="151"/>
        <v>#REF!</v>
      </c>
      <c r="B4843">
        <f>IF(AND('Tracker&amp;Invoice'!A4891&lt;&gt;"",'Tracker&amp;Invoice'!A4891&lt;&gt;"ITEM",'Tracker&amp;Invoice'!A4889="ITEM"),1,0)</f>
        <v>0</v>
      </c>
      <c r="C4843" t="str">
        <f>IF(B4843=1,'Tracker&amp;Invoice'!A4891,C4842)</f>
        <v>BQ-231</v>
      </c>
      <c r="D4843" t="str">
        <f>IF(LEFT(TRIM('Tracker&amp;Invoice'!B4891),9)="INVOICE #","INVOICE",IF(TRIM('Tracker&amp;Invoice'!B4891)="Overall Completion INVOICE","OVERALL",""))</f>
        <v/>
      </c>
      <c r="E4843" t="str">
        <f>IF(D4843="INVOICE",VALUE(MID(TRIM('Tracker&amp;Invoice'!B4891),10,10)),"")</f>
        <v/>
      </c>
      <c r="F4843">
        <f>IF(B4843=1,IFERROR(LOOKUP(2,1/('Tracker&amp;Invoice'!$H4891:$AC4891&lt;&gt;""),COLUMN('Tracker&amp;Invoice'!$H4891:$AC4891)),8),F4842)</f>
        <v>16</v>
      </c>
      <c r="G4843">
        <f>IF(D4843="OVERALL",IFERROR(LOOKUP(2,1/('Tracker&amp;Invoice'!$H4891:$AC4891&lt;&gt;""),COLUMN('Tracker&amp;Invoice'!$H4891:$AC4891)),8),G4844)</f>
        <v>17</v>
      </c>
      <c r="H4843">
        <f t="shared" si="150"/>
        <v>17</v>
      </c>
      <c r="I4843" s="29">
        <f>IF(D4843="INVOICE",SUM('Tracker&amp;Invoice'!$H4891:INDEX('Tracker&amp;Invoice'!$A4891:$AC4891,1,H4843)),0)</f>
        <v>0</v>
      </c>
      <c r="J4843" s="29">
        <f>IF(D4843="OVERALL",SUM('Tracker&amp;Invoice'!$H4891:$AC4891),0)</f>
        <v>0</v>
      </c>
    </row>
    <row r="4844" spans="1:10">
      <c r="A4844" t="e">
        <f t="shared" si="151"/>
        <v>#REF!</v>
      </c>
      <c r="B4844">
        <f>IF(AND('Tracker&amp;Invoice'!A4892&lt;&gt;"",'Tracker&amp;Invoice'!A4892&lt;&gt;"ITEM",'Tracker&amp;Invoice'!A4890="ITEM"),1,0)</f>
        <v>0</v>
      </c>
      <c r="C4844" t="str">
        <f>IF(B4844=1,'Tracker&amp;Invoice'!A4892,C4843)</f>
        <v>BQ-231</v>
      </c>
      <c r="D4844" t="str">
        <f>IF(LEFT(TRIM('Tracker&amp;Invoice'!B4892),9)="INVOICE #","INVOICE",IF(TRIM('Tracker&amp;Invoice'!B4892)="Overall Completion INVOICE","OVERALL",""))</f>
        <v/>
      </c>
      <c r="E4844" t="str">
        <f>IF(D4844="INVOICE",VALUE(MID(TRIM('Tracker&amp;Invoice'!B4892),10,10)),"")</f>
        <v/>
      </c>
      <c r="F4844">
        <f>IF(B4844=1,IFERROR(LOOKUP(2,1/('Tracker&amp;Invoice'!$H4892:$AC4892&lt;&gt;""),COLUMN('Tracker&amp;Invoice'!$H4892:$AC4892)),8),F4843)</f>
        <v>16</v>
      </c>
      <c r="G4844">
        <f>IF(D4844="OVERALL",IFERROR(LOOKUP(2,1/('Tracker&amp;Invoice'!$H4892:$AC4892&lt;&gt;""),COLUMN('Tracker&amp;Invoice'!$H4892:$AC4892)),8),G4845)</f>
        <v>17</v>
      </c>
      <c r="H4844">
        <f t="shared" si="150"/>
        <v>17</v>
      </c>
      <c r="I4844" s="29">
        <f>IF(D4844="INVOICE",SUM('Tracker&amp;Invoice'!$H4892:INDEX('Tracker&amp;Invoice'!$A4892:$AC4892,1,H4844)),0)</f>
        <v>0</v>
      </c>
      <c r="J4844" s="29">
        <f>IF(D4844="OVERALL",SUM('Tracker&amp;Invoice'!$H4892:$AC4892),0)</f>
        <v>0</v>
      </c>
    </row>
    <row r="4845" spans="1:10">
      <c r="A4845" t="e">
        <f t="shared" si="151"/>
        <v>#REF!</v>
      </c>
      <c r="B4845">
        <f>IF(AND('Tracker&amp;Invoice'!A4893&lt;&gt;"",'Tracker&amp;Invoice'!A4893&lt;&gt;"ITEM",'Tracker&amp;Invoice'!A4891="ITEM"),1,0)</f>
        <v>0</v>
      </c>
      <c r="C4845" t="str">
        <f>IF(B4845=1,'Tracker&amp;Invoice'!A4893,C4844)</f>
        <v>BQ-231</v>
      </c>
      <c r="D4845" t="str">
        <f>IF(LEFT(TRIM('Tracker&amp;Invoice'!B4893),9)="INVOICE #","INVOICE",IF(TRIM('Tracker&amp;Invoice'!B4893)="Overall Completion INVOICE","OVERALL",""))</f>
        <v>INVOICE</v>
      </c>
      <c r="E4845">
        <f>IF(D4845="INVOICE",VALUE(MID(TRIM('Tracker&amp;Invoice'!B4893),10,10)),"")</f>
        <v>27</v>
      </c>
      <c r="F4845">
        <f>IF(B4845=1,IFERROR(LOOKUP(2,1/('Tracker&amp;Invoice'!$H4893:$AC4893&lt;&gt;""),COLUMN('Tracker&amp;Invoice'!$H4893:$AC4893)),8),F4844)</f>
        <v>16</v>
      </c>
      <c r="G4845">
        <f>IF(D4845="OVERALL",IFERROR(LOOKUP(2,1/('Tracker&amp;Invoice'!$H4893:$AC4893&lt;&gt;""),COLUMN('Tracker&amp;Invoice'!$H4893:$AC4893)),8),G4846)</f>
        <v>17</v>
      </c>
      <c r="H4845">
        <f t="shared" si="150"/>
        <v>17</v>
      </c>
      <c r="I4845" s="29">
        <f>IF(D4845="INVOICE",SUM('Tracker&amp;Invoice'!$H4893:INDEX('Tracker&amp;Invoice'!$A4893:$AC4893,1,H4845)),0)</f>
        <v>114353.25000000001</v>
      </c>
      <c r="J4845" s="29">
        <f>IF(D4845="OVERALL",SUM('Tracker&amp;Invoice'!$H4893:$AC4893),0)</f>
        <v>0</v>
      </c>
    </row>
    <row r="4846" spans="1:10">
      <c r="A4846" t="e">
        <f t="shared" si="151"/>
        <v>#REF!</v>
      </c>
      <c r="B4846">
        <f>IF(AND('Tracker&amp;Invoice'!A4894&lt;&gt;"",'Tracker&amp;Invoice'!A4894&lt;&gt;"ITEM",'Tracker&amp;Invoice'!A4892="ITEM"),1,0)</f>
        <v>0</v>
      </c>
      <c r="C4846" t="str">
        <f>IF(B4846=1,'Tracker&amp;Invoice'!A4894,C4845)</f>
        <v>BQ-231</v>
      </c>
      <c r="D4846" t="str">
        <f>IF(LEFT(TRIM('Tracker&amp;Invoice'!B4894),9)="INVOICE #","INVOICE",IF(TRIM('Tracker&amp;Invoice'!B4894)="Overall Completion INVOICE","OVERALL",""))</f>
        <v/>
      </c>
      <c r="E4846" t="str">
        <f>IF(D4846="INVOICE",VALUE(MID(TRIM('Tracker&amp;Invoice'!B4894),10,10)),"")</f>
        <v/>
      </c>
      <c r="F4846">
        <f>IF(B4846=1,IFERROR(LOOKUP(2,1/('Tracker&amp;Invoice'!$H4894:$AC4894&lt;&gt;""),COLUMN('Tracker&amp;Invoice'!$H4894:$AC4894)),8),F4845)</f>
        <v>16</v>
      </c>
      <c r="G4846">
        <f>IF(D4846="OVERALL",IFERROR(LOOKUP(2,1/('Tracker&amp;Invoice'!$H4894:$AC4894&lt;&gt;""),COLUMN('Tracker&amp;Invoice'!$H4894:$AC4894)),8),G4847)</f>
        <v>17</v>
      </c>
      <c r="H4846">
        <f t="shared" si="150"/>
        <v>17</v>
      </c>
      <c r="I4846" s="29">
        <f>IF(D4846="INVOICE",SUM('Tracker&amp;Invoice'!$H4894:INDEX('Tracker&amp;Invoice'!$A4894:$AC4894,1,H4846)),0)</f>
        <v>0</v>
      </c>
      <c r="J4846" s="29">
        <f>IF(D4846="OVERALL",SUM('Tracker&amp;Invoice'!$H4894:$AC4894),0)</f>
        <v>0</v>
      </c>
    </row>
    <row r="4847" spans="1:10">
      <c r="A4847" t="e">
        <f t="shared" si="151"/>
        <v>#REF!</v>
      </c>
      <c r="B4847">
        <f>IF(AND('Tracker&amp;Invoice'!A4895&lt;&gt;"",'Tracker&amp;Invoice'!A4895&lt;&gt;"ITEM",'Tracker&amp;Invoice'!A4893="ITEM"),1,0)</f>
        <v>0</v>
      </c>
      <c r="C4847" t="str">
        <f>IF(B4847=1,'Tracker&amp;Invoice'!A4895,C4846)</f>
        <v>BQ-231</v>
      </c>
      <c r="D4847" t="str">
        <f>IF(LEFT(TRIM('Tracker&amp;Invoice'!B4895),9)="INVOICE #","INVOICE",IF(TRIM('Tracker&amp;Invoice'!B4895)="Overall Completion INVOICE","OVERALL",""))</f>
        <v>INVOICE</v>
      </c>
      <c r="E4847">
        <f>IF(D4847="INVOICE",VALUE(MID(TRIM('Tracker&amp;Invoice'!B4895),10,10)),"")</f>
        <v>32</v>
      </c>
      <c r="F4847">
        <f>IF(B4847=1,IFERROR(LOOKUP(2,1/('Tracker&amp;Invoice'!$H4895:$AC4895&lt;&gt;""),COLUMN('Tracker&amp;Invoice'!$H4895:$AC4895)),8),F4846)</f>
        <v>16</v>
      </c>
      <c r="G4847">
        <f>IF(D4847="OVERALL",IFERROR(LOOKUP(2,1/('Tracker&amp;Invoice'!$H4895:$AC4895&lt;&gt;""),COLUMN('Tracker&amp;Invoice'!$H4895:$AC4895)),8),G4848)</f>
        <v>17</v>
      </c>
      <c r="H4847">
        <f t="shared" si="150"/>
        <v>17</v>
      </c>
      <c r="I4847" s="29">
        <f>IF(D4847="INVOICE",SUM('Tracker&amp;Invoice'!$H4895:INDEX('Tracker&amp;Invoice'!$A4895:$AC4895,1,H4847)),0)</f>
        <v>31187.25</v>
      </c>
      <c r="J4847" s="29">
        <f>IF(D4847="OVERALL",SUM('Tracker&amp;Invoice'!$H4895:$AC4895),0)</f>
        <v>0</v>
      </c>
    </row>
    <row r="4848" spans="1:10">
      <c r="A4848" t="e">
        <f t="shared" si="151"/>
        <v>#REF!</v>
      </c>
      <c r="B4848">
        <f>IF(AND('Tracker&amp;Invoice'!A4896&lt;&gt;"",'Tracker&amp;Invoice'!A4896&lt;&gt;"ITEM",'Tracker&amp;Invoice'!A4894="ITEM"),1,0)</f>
        <v>0</v>
      </c>
      <c r="C4848" t="str">
        <f>IF(B4848=1,'Tracker&amp;Invoice'!A4896,C4847)</f>
        <v>BQ-231</v>
      </c>
      <c r="D4848" t="str">
        <f>IF(LEFT(TRIM('Tracker&amp;Invoice'!B4896),9)="INVOICE #","INVOICE",IF(TRIM('Tracker&amp;Invoice'!B4896)="Overall Completion INVOICE","OVERALL",""))</f>
        <v/>
      </c>
      <c r="E4848" t="str">
        <f>IF(D4848="INVOICE",VALUE(MID(TRIM('Tracker&amp;Invoice'!B4896),10,10)),"")</f>
        <v/>
      </c>
      <c r="F4848">
        <f>IF(B4848=1,IFERROR(LOOKUP(2,1/('Tracker&amp;Invoice'!$H4896:$AC4896&lt;&gt;""),COLUMN('Tracker&amp;Invoice'!$H4896:$AC4896)),8),F4847)</f>
        <v>16</v>
      </c>
      <c r="G4848">
        <f>IF(D4848="OVERALL",IFERROR(LOOKUP(2,1/('Tracker&amp;Invoice'!$H4896:$AC4896&lt;&gt;""),COLUMN('Tracker&amp;Invoice'!$H4896:$AC4896)),8),G4849)</f>
        <v>17</v>
      </c>
      <c r="H4848">
        <f t="shared" si="150"/>
        <v>17</v>
      </c>
      <c r="I4848" s="29">
        <f>IF(D4848="INVOICE",SUM('Tracker&amp;Invoice'!$H4896:INDEX('Tracker&amp;Invoice'!$A4896:$AC4896,1,H4848)),0)</f>
        <v>0</v>
      </c>
      <c r="J4848" s="29">
        <f>IF(D4848="OVERALL",SUM('Tracker&amp;Invoice'!$H4896:$AC4896),0)</f>
        <v>0</v>
      </c>
    </row>
    <row r="4849" spans="1:10">
      <c r="A4849" t="e">
        <f t="shared" si="151"/>
        <v>#REF!</v>
      </c>
      <c r="B4849">
        <f>IF(AND('Tracker&amp;Invoice'!A4897&lt;&gt;"",'Tracker&amp;Invoice'!A4897&lt;&gt;"ITEM",'Tracker&amp;Invoice'!A4895="ITEM"),1,0)</f>
        <v>0</v>
      </c>
      <c r="C4849" t="str">
        <f>IF(B4849=1,'Tracker&amp;Invoice'!A4897,C4848)</f>
        <v>BQ-231</v>
      </c>
      <c r="D4849" t="str">
        <f>IF(LEFT(TRIM('Tracker&amp;Invoice'!B4897),9)="INVOICE #","INVOICE",IF(TRIM('Tracker&amp;Invoice'!B4897)="Overall Completion INVOICE","OVERALL",""))</f>
        <v>OVERALL</v>
      </c>
      <c r="E4849" t="str">
        <f>IF(D4849="INVOICE",VALUE(MID(TRIM('Tracker&amp;Invoice'!B4897),10,10)),"")</f>
        <v/>
      </c>
      <c r="F4849">
        <f>IF(B4849=1,IFERROR(LOOKUP(2,1/('Tracker&amp;Invoice'!$H4897:$AC4897&lt;&gt;""),COLUMN('Tracker&amp;Invoice'!$H4897:$AC4897)),8),F4848)</f>
        <v>16</v>
      </c>
      <c r="G4849">
        <f>IF(D4849="OVERALL",IFERROR(LOOKUP(2,1/('Tracker&amp;Invoice'!$H4897:$AC4897&lt;&gt;""),COLUMN('Tracker&amp;Invoice'!$H4897:$AC4897)),8),G4850)</f>
        <v>17</v>
      </c>
      <c r="H4849">
        <f t="shared" si="150"/>
        <v>17</v>
      </c>
      <c r="I4849" s="29">
        <f>IF(D4849="INVOICE",SUM('Tracker&amp;Invoice'!$H4897:INDEX('Tracker&amp;Invoice'!$A4897:$AC4897,1,H4849)),0)</f>
        <v>0</v>
      </c>
      <c r="J4849" s="29">
        <f>IF(D4849="OVERALL",SUM('Tracker&amp;Invoice'!$H4897:$AC4897),0)</f>
        <v>145540.5</v>
      </c>
    </row>
    <row r="4850" spans="1:10">
      <c r="A4850" t="e">
        <f t="shared" si="151"/>
        <v>#REF!</v>
      </c>
      <c r="B4850">
        <f>IF(AND('Tracker&amp;Invoice'!A4898&lt;&gt;"",'Tracker&amp;Invoice'!A4898&lt;&gt;"ITEM",'Tracker&amp;Invoice'!A4896="ITEM"),1,0)</f>
        <v>0</v>
      </c>
      <c r="C4850" t="str">
        <f>IF(B4850=1,'Tracker&amp;Invoice'!A4898,C4849)</f>
        <v>BQ-231</v>
      </c>
      <c r="D4850" t="str">
        <f>IF(LEFT(TRIM('Tracker&amp;Invoice'!B4898),9)="INVOICE #","INVOICE",IF(TRIM('Tracker&amp;Invoice'!B4898)="Overall Completion INVOICE","OVERALL",""))</f>
        <v/>
      </c>
      <c r="E4850" t="str">
        <f>IF(D4850="INVOICE",VALUE(MID(TRIM('Tracker&amp;Invoice'!B4898),10,10)),"")</f>
        <v/>
      </c>
      <c r="F4850">
        <f>IF(B4850=1,IFERROR(LOOKUP(2,1/('Tracker&amp;Invoice'!$H4898:$AC4898&lt;&gt;""),COLUMN('Tracker&amp;Invoice'!$H4898:$AC4898)),8),F4849)</f>
        <v>16</v>
      </c>
      <c r="G4850">
        <f>IF(D4850="OVERALL",IFERROR(LOOKUP(2,1/('Tracker&amp;Invoice'!$H4898:$AC4898&lt;&gt;""),COLUMN('Tracker&amp;Invoice'!$H4898:$AC4898)),8),G4851)</f>
        <v>17</v>
      </c>
      <c r="H4850">
        <f t="shared" si="150"/>
        <v>17</v>
      </c>
      <c r="I4850" s="29">
        <f>IF(D4850="INVOICE",SUM('Tracker&amp;Invoice'!$H4898:INDEX('Tracker&amp;Invoice'!$A4898:$AC4898,1,H4850)),0)</f>
        <v>0</v>
      </c>
      <c r="J4850" s="29">
        <f>IF(D4850="OVERALL",SUM('Tracker&amp;Invoice'!$H4898:$AC4898),0)</f>
        <v>0</v>
      </c>
    </row>
    <row r="4851" spans="1:10">
      <c r="A4851" t="e">
        <f t="shared" si="151"/>
        <v>#REF!</v>
      </c>
      <c r="B4851">
        <f>IF(AND('Tracker&amp;Invoice'!A4899&lt;&gt;"",'Tracker&amp;Invoice'!A4899&lt;&gt;"ITEM",'Tracker&amp;Invoice'!A4897="ITEM"),1,0)</f>
        <v>0</v>
      </c>
      <c r="C4851" t="str">
        <f>IF(B4851=1,'Tracker&amp;Invoice'!A4899,C4850)</f>
        <v>BQ-231</v>
      </c>
      <c r="D4851" t="str">
        <f>IF(LEFT(TRIM('Tracker&amp;Invoice'!B4899),9)="INVOICE #","INVOICE",IF(TRIM('Tracker&amp;Invoice'!B4899)="Overall Completion INVOICE","OVERALL",""))</f>
        <v/>
      </c>
      <c r="E4851" t="str">
        <f>IF(D4851="INVOICE",VALUE(MID(TRIM('Tracker&amp;Invoice'!B4899),10,10)),"")</f>
        <v/>
      </c>
      <c r="F4851">
        <f>IF(B4851=1,IFERROR(LOOKUP(2,1/('Tracker&amp;Invoice'!$H4899:$AC4899&lt;&gt;""),COLUMN('Tracker&amp;Invoice'!$H4899:$AC4899)),8),F4850)</f>
        <v>16</v>
      </c>
      <c r="G4851">
        <f>IF(D4851="OVERALL",IFERROR(LOOKUP(2,1/('Tracker&amp;Invoice'!$H4899:$AC4899&lt;&gt;""),COLUMN('Tracker&amp;Invoice'!$H4899:$AC4899)),8),G4852)</f>
        <v>17</v>
      </c>
      <c r="H4851">
        <f t="shared" si="150"/>
        <v>17</v>
      </c>
      <c r="I4851" s="29">
        <f>IF(D4851="INVOICE",SUM('Tracker&amp;Invoice'!$H4899:INDEX('Tracker&amp;Invoice'!$A4899:$AC4899,1,H4851)),0)</f>
        <v>0</v>
      </c>
      <c r="J4851" s="29">
        <f>IF(D4851="OVERALL",SUM('Tracker&amp;Invoice'!$H4899:$AC4899),0)</f>
        <v>0</v>
      </c>
    </row>
    <row r="4852" spans="1:10">
      <c r="A4852" t="e">
        <f t="shared" si="151"/>
        <v>#REF!</v>
      </c>
      <c r="B4852">
        <f>IF(AND('Tracker&amp;Invoice'!A4900&lt;&gt;"",'Tracker&amp;Invoice'!A4900&lt;&gt;"ITEM",'Tracker&amp;Invoice'!A4898="ITEM"),1,0)</f>
        <v>0</v>
      </c>
      <c r="C4852" t="str">
        <f>IF(B4852=1,'Tracker&amp;Invoice'!A4900,C4851)</f>
        <v>BQ-231</v>
      </c>
      <c r="D4852" t="str">
        <f>IF(LEFT(TRIM('Tracker&amp;Invoice'!B4900),9)="INVOICE #","INVOICE",IF(TRIM('Tracker&amp;Invoice'!B4900)="Overall Completion INVOICE","OVERALL",""))</f>
        <v/>
      </c>
      <c r="E4852" t="str">
        <f>IF(D4852="INVOICE",VALUE(MID(TRIM('Tracker&amp;Invoice'!B4900),10,10)),"")</f>
        <v/>
      </c>
      <c r="F4852">
        <f>IF(B4852=1,IFERROR(LOOKUP(2,1/('Tracker&amp;Invoice'!$H4900:$AC4900&lt;&gt;""),COLUMN('Tracker&amp;Invoice'!$H4900:$AC4900)),8),F4851)</f>
        <v>16</v>
      </c>
      <c r="G4852">
        <f>IF(D4852="OVERALL",IFERROR(LOOKUP(2,1/('Tracker&amp;Invoice'!$H4900:$AC4900&lt;&gt;""),COLUMN('Tracker&amp;Invoice'!$H4900:$AC4900)),8),G4853)</f>
        <v>17</v>
      </c>
      <c r="H4852">
        <f t="shared" si="150"/>
        <v>17</v>
      </c>
      <c r="I4852" s="29">
        <f>IF(D4852="INVOICE",SUM('Tracker&amp;Invoice'!$H4900:INDEX('Tracker&amp;Invoice'!$A4900:$AC4900,1,H4852)),0)</f>
        <v>0</v>
      </c>
      <c r="J4852" s="29">
        <f>IF(D4852="OVERALL",SUM('Tracker&amp;Invoice'!$H4900:$AC4900),0)</f>
        <v>0</v>
      </c>
    </row>
    <row r="4853" spans="1:10">
      <c r="A4853" t="e">
        <f t="shared" si="151"/>
        <v>#REF!</v>
      </c>
      <c r="B4853">
        <f>IF(AND('Tracker&amp;Invoice'!A4901&lt;&gt;"",'Tracker&amp;Invoice'!A4901&lt;&gt;"ITEM",'Tracker&amp;Invoice'!A4899="ITEM"),1,0)</f>
        <v>0</v>
      </c>
      <c r="C4853" t="str">
        <f>IF(B4853=1,'Tracker&amp;Invoice'!A4901,C4852)</f>
        <v>BQ-231</v>
      </c>
      <c r="D4853" t="str">
        <f>IF(LEFT(TRIM('Tracker&amp;Invoice'!B4901),9)="INVOICE #","INVOICE",IF(TRIM('Tracker&amp;Invoice'!B4901)="Overall Completion INVOICE","OVERALL",""))</f>
        <v/>
      </c>
      <c r="E4853" t="str">
        <f>IF(D4853="INVOICE",VALUE(MID(TRIM('Tracker&amp;Invoice'!B4901),10,10)),"")</f>
        <v/>
      </c>
      <c r="F4853">
        <f>IF(B4853=1,IFERROR(LOOKUP(2,1/('Tracker&amp;Invoice'!$H4901:$AC4901&lt;&gt;""),COLUMN('Tracker&amp;Invoice'!$H4901:$AC4901)),8),F4852)</f>
        <v>16</v>
      </c>
      <c r="G4853">
        <f>IF(D4853="OVERALL",IFERROR(LOOKUP(2,1/('Tracker&amp;Invoice'!$H4901:$AC4901&lt;&gt;""),COLUMN('Tracker&amp;Invoice'!$H4901:$AC4901)),8),G4854)</f>
        <v>17</v>
      </c>
      <c r="H4853">
        <f t="shared" si="150"/>
        <v>17</v>
      </c>
      <c r="I4853" s="29">
        <f>IF(D4853="INVOICE",SUM('Tracker&amp;Invoice'!$H4901:INDEX('Tracker&amp;Invoice'!$A4901:$AC4901,1,H4853)),0)</f>
        <v>0</v>
      </c>
      <c r="J4853" s="29">
        <f>IF(D4853="OVERALL",SUM('Tracker&amp;Invoice'!$H4901:$AC4901),0)</f>
        <v>0</v>
      </c>
    </row>
    <row r="4854" spans="1:10">
      <c r="A4854" t="e">
        <f t="shared" si="151"/>
        <v>#REF!</v>
      </c>
      <c r="B4854">
        <f>IF(AND('Tracker&amp;Invoice'!A4902&lt;&gt;"",'Tracker&amp;Invoice'!A4902&lt;&gt;"ITEM",'Tracker&amp;Invoice'!A4900="ITEM"),1,0)</f>
        <v>0</v>
      </c>
      <c r="C4854" t="str">
        <f>IF(B4854=1,'Tracker&amp;Invoice'!A4902,C4853)</f>
        <v>BQ-231</v>
      </c>
      <c r="D4854" t="str">
        <f>IF(LEFT(TRIM('Tracker&amp;Invoice'!B4902),9)="INVOICE #","INVOICE",IF(TRIM('Tracker&amp;Invoice'!B4902)="Overall Completion INVOICE","OVERALL",""))</f>
        <v/>
      </c>
      <c r="E4854" t="str">
        <f>IF(D4854="INVOICE",VALUE(MID(TRIM('Tracker&amp;Invoice'!B4902),10,10)),"")</f>
        <v/>
      </c>
      <c r="F4854">
        <f>IF(B4854=1,IFERROR(LOOKUP(2,1/('Tracker&amp;Invoice'!$H4902:$AC4902&lt;&gt;""),COLUMN('Tracker&amp;Invoice'!$H4902:$AC4902)),8),F4853)</f>
        <v>16</v>
      </c>
      <c r="G4854">
        <f>IF(D4854="OVERALL",IFERROR(LOOKUP(2,1/('Tracker&amp;Invoice'!$H4902:$AC4902&lt;&gt;""),COLUMN('Tracker&amp;Invoice'!$H4902:$AC4902)),8),G4855)</f>
        <v>17</v>
      </c>
      <c r="H4854">
        <f t="shared" si="150"/>
        <v>17</v>
      </c>
      <c r="I4854" s="29">
        <f>IF(D4854="INVOICE",SUM('Tracker&amp;Invoice'!$H4902:INDEX('Tracker&amp;Invoice'!$A4902:$AC4902,1,H4854)),0)</f>
        <v>0</v>
      </c>
      <c r="J4854" s="29">
        <f>IF(D4854="OVERALL",SUM('Tracker&amp;Invoice'!$H4902:$AC4902),0)</f>
        <v>0</v>
      </c>
    </row>
    <row r="4855" spans="1:10">
      <c r="A4855" t="e">
        <f t="shared" si="151"/>
        <v>#REF!</v>
      </c>
      <c r="B4855">
        <f>IF(AND('Tracker&amp;Invoice'!A4903&lt;&gt;"",'Tracker&amp;Invoice'!A4903&lt;&gt;"ITEM",'Tracker&amp;Invoice'!A4901="ITEM"),1,0)</f>
        <v>0</v>
      </c>
      <c r="C4855" t="str">
        <f>IF(B4855=1,'Tracker&amp;Invoice'!A4903,C4854)</f>
        <v>BQ-231</v>
      </c>
      <c r="D4855" t="str">
        <f>IF(LEFT(TRIM('Tracker&amp;Invoice'!B4903),9)="INVOICE #","INVOICE",IF(TRIM('Tracker&amp;Invoice'!B4903)="Overall Completion INVOICE","OVERALL",""))</f>
        <v/>
      </c>
      <c r="E4855" t="str">
        <f>IF(D4855="INVOICE",VALUE(MID(TRIM('Tracker&amp;Invoice'!B4903),10,10)),"")</f>
        <v/>
      </c>
      <c r="F4855">
        <f>IF(B4855=1,IFERROR(LOOKUP(2,1/('Tracker&amp;Invoice'!$H4903:$AC4903&lt;&gt;""),COLUMN('Tracker&amp;Invoice'!$H4903:$AC4903)),8),F4854)</f>
        <v>16</v>
      </c>
      <c r="G4855">
        <f>IF(D4855="OVERALL",IFERROR(LOOKUP(2,1/('Tracker&amp;Invoice'!$H4903:$AC4903&lt;&gt;""),COLUMN('Tracker&amp;Invoice'!$H4903:$AC4903)),8),G4856)</f>
        <v>17</v>
      </c>
      <c r="H4855">
        <f t="shared" si="150"/>
        <v>17</v>
      </c>
      <c r="I4855" s="29">
        <f>IF(D4855="INVOICE",SUM('Tracker&amp;Invoice'!$H4903:INDEX('Tracker&amp;Invoice'!$A4903:$AC4903,1,H4855)),0)</f>
        <v>0</v>
      </c>
      <c r="J4855" s="29">
        <f>IF(D4855="OVERALL",SUM('Tracker&amp;Invoice'!$H4903:$AC4903),0)</f>
        <v>0</v>
      </c>
    </row>
    <row r="4856" spans="1:10">
      <c r="A4856" t="e">
        <f t="shared" si="151"/>
        <v>#REF!</v>
      </c>
      <c r="B4856">
        <f>IF(AND('Tracker&amp;Invoice'!A4904&lt;&gt;"",'Tracker&amp;Invoice'!A4904&lt;&gt;"ITEM",'Tracker&amp;Invoice'!A4902="ITEM"),1,0)</f>
        <v>0</v>
      </c>
      <c r="C4856" t="str">
        <f>IF(B4856=1,'Tracker&amp;Invoice'!A4904,C4855)</f>
        <v>BQ-231</v>
      </c>
      <c r="D4856" t="str">
        <f>IF(LEFT(TRIM('Tracker&amp;Invoice'!B4904),9)="INVOICE #","INVOICE",IF(TRIM('Tracker&amp;Invoice'!B4904)="Overall Completion INVOICE","OVERALL",""))</f>
        <v/>
      </c>
      <c r="E4856" t="str">
        <f>IF(D4856="INVOICE",VALUE(MID(TRIM('Tracker&amp;Invoice'!B4904),10,10)),"")</f>
        <v/>
      </c>
      <c r="F4856">
        <f>IF(B4856=1,IFERROR(LOOKUP(2,1/('Tracker&amp;Invoice'!$H4904:$AC4904&lt;&gt;""),COLUMN('Tracker&amp;Invoice'!$H4904:$AC4904)),8),F4855)</f>
        <v>16</v>
      </c>
      <c r="G4856">
        <f>IF(D4856="OVERALL",IFERROR(LOOKUP(2,1/('Tracker&amp;Invoice'!$H4904:$AC4904&lt;&gt;""),COLUMN('Tracker&amp;Invoice'!$H4904:$AC4904)),8),G4857)</f>
        <v>17</v>
      </c>
      <c r="H4856">
        <f t="shared" si="150"/>
        <v>17</v>
      </c>
      <c r="I4856" s="29">
        <f>IF(D4856="INVOICE",SUM('Tracker&amp;Invoice'!$H4904:INDEX('Tracker&amp;Invoice'!$A4904:$AC4904,1,H4856)),0)</f>
        <v>0</v>
      </c>
      <c r="J4856" s="29">
        <f>IF(D4856="OVERALL",SUM('Tracker&amp;Invoice'!$H4904:$AC4904),0)</f>
        <v>0</v>
      </c>
    </row>
    <row r="4857" spans="1:10">
      <c r="A4857" t="e">
        <f t="shared" si="151"/>
        <v>#REF!</v>
      </c>
      <c r="B4857">
        <f>IF(AND('Tracker&amp;Invoice'!A4905&lt;&gt;"",'Tracker&amp;Invoice'!A4905&lt;&gt;"ITEM",'Tracker&amp;Invoice'!A4903="ITEM"),1,0)</f>
        <v>0</v>
      </c>
      <c r="C4857" t="str">
        <f>IF(B4857=1,'Tracker&amp;Invoice'!A4905,C4856)</f>
        <v>BQ-231</v>
      </c>
      <c r="D4857" t="str">
        <f>IF(LEFT(TRIM('Tracker&amp;Invoice'!B4905),9)="INVOICE #","INVOICE",IF(TRIM('Tracker&amp;Invoice'!B4905)="Overall Completion INVOICE","OVERALL",""))</f>
        <v/>
      </c>
      <c r="E4857" t="str">
        <f>IF(D4857="INVOICE",VALUE(MID(TRIM('Tracker&amp;Invoice'!B4905),10,10)),"")</f>
        <v/>
      </c>
      <c r="F4857">
        <f>IF(B4857=1,IFERROR(LOOKUP(2,1/('Tracker&amp;Invoice'!$H4905:$AC4905&lt;&gt;""),COLUMN('Tracker&amp;Invoice'!$H4905:$AC4905)),8),F4856)</f>
        <v>16</v>
      </c>
      <c r="G4857">
        <f>IF(D4857="OVERALL",IFERROR(LOOKUP(2,1/('Tracker&amp;Invoice'!$H4905:$AC4905&lt;&gt;""),COLUMN('Tracker&amp;Invoice'!$H4905:$AC4905)),8),G4858)</f>
        <v>17</v>
      </c>
      <c r="H4857">
        <f t="shared" si="150"/>
        <v>17</v>
      </c>
      <c r="I4857" s="29">
        <f>IF(D4857="INVOICE",SUM('Tracker&amp;Invoice'!$H4905:INDEX('Tracker&amp;Invoice'!$A4905:$AC4905,1,H4857)),0)</f>
        <v>0</v>
      </c>
      <c r="J4857" s="29">
        <f>IF(D4857="OVERALL",SUM('Tracker&amp;Invoice'!$H4905:$AC4905),0)</f>
        <v>0</v>
      </c>
    </row>
    <row r="4858" spans="1:10">
      <c r="A4858" t="e">
        <f t="shared" si="151"/>
        <v>#REF!</v>
      </c>
      <c r="B4858">
        <f>IF(AND('Tracker&amp;Invoice'!A4906&lt;&gt;"",'Tracker&amp;Invoice'!A4906&lt;&gt;"ITEM",'Tracker&amp;Invoice'!A4904="ITEM"),1,0)</f>
        <v>1</v>
      </c>
      <c r="C4858" t="str">
        <f>IF(B4858=1,'Tracker&amp;Invoice'!A4906,C4857)</f>
        <v>CR1-050</v>
      </c>
      <c r="D4858" t="str">
        <f>IF(LEFT(TRIM('Tracker&amp;Invoice'!B4906),9)="INVOICE #","INVOICE",IF(TRIM('Tracker&amp;Invoice'!B4906)="Overall Completion INVOICE","OVERALL",""))</f>
        <v/>
      </c>
      <c r="E4858" t="str">
        <f>IF(D4858="INVOICE",VALUE(MID(TRIM('Tracker&amp;Invoice'!B4906),10,10)),"")</f>
        <v/>
      </c>
      <c r="F4858">
        <f>IF(B4858=1,IFERROR(LOOKUP(2,1/('Tracker&amp;Invoice'!$H4906:$AC4906&lt;&gt;""),COLUMN('Tracker&amp;Invoice'!$H4906:$AC4906)),8),F4857)</f>
        <v>16</v>
      </c>
      <c r="G4858">
        <f>IF(D4858="OVERALL",IFERROR(LOOKUP(2,1/('Tracker&amp;Invoice'!$H4906:$AC4906&lt;&gt;""),COLUMN('Tracker&amp;Invoice'!$H4906:$AC4906)),8),G4859)</f>
        <v>17</v>
      </c>
      <c r="H4858">
        <f t="shared" si="150"/>
        <v>17</v>
      </c>
      <c r="I4858" s="29">
        <f>IF(D4858="INVOICE",SUM('Tracker&amp;Invoice'!$H4906:INDEX('Tracker&amp;Invoice'!$A4906:$AC4906,1,H4858)),0)</f>
        <v>0</v>
      </c>
      <c r="J4858" s="29">
        <f>IF(D4858="OVERALL",SUM('Tracker&amp;Invoice'!$H4906:$AC4906),0)</f>
        <v>0</v>
      </c>
    </row>
    <row r="4859" spans="1:10">
      <c r="A4859" t="e">
        <f t="shared" si="151"/>
        <v>#REF!</v>
      </c>
      <c r="B4859">
        <f>IF(AND('Tracker&amp;Invoice'!A4907&lt;&gt;"",'Tracker&amp;Invoice'!A4907&lt;&gt;"ITEM",'Tracker&amp;Invoice'!A4905="ITEM"),1,0)</f>
        <v>0</v>
      </c>
      <c r="C4859" t="str">
        <f>IF(B4859=1,'Tracker&amp;Invoice'!A4907,C4858)</f>
        <v>CR1-050</v>
      </c>
      <c r="D4859" t="str">
        <f>IF(LEFT(TRIM('Tracker&amp;Invoice'!B4907),9)="INVOICE #","INVOICE",IF(TRIM('Tracker&amp;Invoice'!B4907)="Overall Completion INVOICE","OVERALL",""))</f>
        <v/>
      </c>
      <c r="E4859" t="str">
        <f>IF(D4859="INVOICE",VALUE(MID(TRIM('Tracker&amp;Invoice'!B4907),10,10)),"")</f>
        <v/>
      </c>
      <c r="F4859">
        <f>IF(B4859=1,IFERROR(LOOKUP(2,1/('Tracker&amp;Invoice'!$H4907:$AC4907&lt;&gt;""),COLUMN('Tracker&amp;Invoice'!$H4907:$AC4907)),8),F4858)</f>
        <v>16</v>
      </c>
      <c r="G4859">
        <f>IF(D4859="OVERALL",IFERROR(LOOKUP(2,1/('Tracker&amp;Invoice'!$H4907:$AC4907&lt;&gt;""),COLUMN('Tracker&amp;Invoice'!$H4907:$AC4907)),8),G4860)</f>
        <v>17</v>
      </c>
      <c r="H4859">
        <f t="shared" si="150"/>
        <v>17</v>
      </c>
      <c r="I4859" s="29">
        <f>IF(D4859="INVOICE",SUM('Tracker&amp;Invoice'!$H4907:INDEX('Tracker&amp;Invoice'!$A4907:$AC4907,1,H4859)),0)</f>
        <v>0</v>
      </c>
      <c r="J4859" s="29">
        <f>IF(D4859="OVERALL",SUM('Tracker&amp;Invoice'!$H4907:$AC4907),0)</f>
        <v>0</v>
      </c>
    </row>
    <row r="4860" spans="1:10">
      <c r="A4860" t="e">
        <f t="shared" si="151"/>
        <v>#REF!</v>
      </c>
      <c r="B4860">
        <f>IF(AND('Tracker&amp;Invoice'!A4908&lt;&gt;"",'Tracker&amp;Invoice'!A4908&lt;&gt;"ITEM",'Tracker&amp;Invoice'!A4906="ITEM"),1,0)</f>
        <v>0</v>
      </c>
      <c r="C4860" t="str">
        <f>IF(B4860=1,'Tracker&amp;Invoice'!A4908,C4859)</f>
        <v>CR1-050</v>
      </c>
      <c r="D4860" t="str">
        <f>IF(LEFT(TRIM('Tracker&amp;Invoice'!B4908),9)="INVOICE #","INVOICE",IF(TRIM('Tracker&amp;Invoice'!B4908)="Overall Completion INVOICE","OVERALL",""))</f>
        <v/>
      </c>
      <c r="E4860" t="str">
        <f>IF(D4860="INVOICE",VALUE(MID(TRIM('Tracker&amp;Invoice'!B4908),10,10)),"")</f>
        <v/>
      </c>
      <c r="F4860">
        <f>IF(B4860=1,IFERROR(LOOKUP(2,1/('Tracker&amp;Invoice'!$H4908:$AC4908&lt;&gt;""),COLUMN('Tracker&amp;Invoice'!$H4908:$AC4908)),8),F4859)</f>
        <v>16</v>
      </c>
      <c r="G4860">
        <f>IF(D4860="OVERALL",IFERROR(LOOKUP(2,1/('Tracker&amp;Invoice'!$H4908:$AC4908&lt;&gt;""),COLUMN('Tracker&amp;Invoice'!$H4908:$AC4908)),8),G4861)</f>
        <v>17</v>
      </c>
      <c r="H4860">
        <f t="shared" si="150"/>
        <v>17</v>
      </c>
      <c r="I4860" s="29">
        <f>IF(D4860="INVOICE",SUM('Tracker&amp;Invoice'!$H4908:INDEX('Tracker&amp;Invoice'!$A4908:$AC4908,1,H4860)),0)</f>
        <v>0</v>
      </c>
      <c r="J4860" s="29">
        <f>IF(D4860="OVERALL",SUM('Tracker&amp;Invoice'!$H4908:$AC4908),0)</f>
        <v>0</v>
      </c>
    </row>
    <row r="4861" spans="1:10">
      <c r="A4861" t="e">
        <f t="shared" si="151"/>
        <v>#REF!</v>
      </c>
      <c r="B4861">
        <f>IF(AND('Tracker&amp;Invoice'!A4909&lt;&gt;"",'Tracker&amp;Invoice'!A4909&lt;&gt;"ITEM",'Tracker&amp;Invoice'!A4907="ITEM"),1,0)</f>
        <v>0</v>
      </c>
      <c r="C4861" t="str">
        <f>IF(B4861=1,'Tracker&amp;Invoice'!A4909,C4860)</f>
        <v>CR1-050</v>
      </c>
      <c r="D4861" t="str">
        <f>IF(LEFT(TRIM('Tracker&amp;Invoice'!B4909),9)="INVOICE #","INVOICE",IF(TRIM('Tracker&amp;Invoice'!B4909)="Overall Completion INVOICE","OVERALL",""))</f>
        <v>INVOICE</v>
      </c>
      <c r="E4861">
        <f>IF(D4861="INVOICE",VALUE(MID(TRIM('Tracker&amp;Invoice'!B4909),10,10)),"")</f>
        <v>27</v>
      </c>
      <c r="F4861">
        <f>IF(B4861=1,IFERROR(LOOKUP(2,1/('Tracker&amp;Invoice'!$H4909:$AC4909&lt;&gt;""),COLUMN('Tracker&amp;Invoice'!$H4909:$AC4909)),8),F4860)</f>
        <v>16</v>
      </c>
      <c r="G4861">
        <f>IF(D4861="OVERALL",IFERROR(LOOKUP(2,1/('Tracker&amp;Invoice'!$H4909:$AC4909&lt;&gt;""),COLUMN('Tracker&amp;Invoice'!$H4909:$AC4909)),8),G4862)</f>
        <v>17</v>
      </c>
      <c r="H4861">
        <f t="shared" si="150"/>
        <v>17</v>
      </c>
      <c r="I4861" s="29">
        <f>IF(D4861="INVOICE",SUM('Tracker&amp;Invoice'!$H4909:INDEX('Tracker&amp;Invoice'!$A4909:$AC4909,1,H4861)),0)</f>
        <v>21725</v>
      </c>
      <c r="J4861" s="29">
        <f>IF(D4861="OVERALL",SUM('Tracker&amp;Invoice'!$H4909:$AC4909),0)</f>
        <v>0</v>
      </c>
    </row>
    <row r="4862" spans="1:10">
      <c r="A4862" t="e">
        <f t="shared" si="151"/>
        <v>#REF!</v>
      </c>
      <c r="B4862">
        <f>IF(AND('Tracker&amp;Invoice'!A4910&lt;&gt;"",'Tracker&amp;Invoice'!A4910&lt;&gt;"ITEM",'Tracker&amp;Invoice'!A4908="ITEM"),1,0)</f>
        <v>0</v>
      </c>
      <c r="C4862" t="str">
        <f>IF(B4862=1,'Tracker&amp;Invoice'!A4910,C4861)</f>
        <v>CR1-050</v>
      </c>
      <c r="D4862" t="str">
        <f>IF(LEFT(TRIM('Tracker&amp;Invoice'!B4910),9)="INVOICE #","INVOICE",IF(TRIM('Tracker&amp;Invoice'!B4910)="Overall Completion INVOICE","OVERALL",""))</f>
        <v/>
      </c>
      <c r="E4862" t="str">
        <f>IF(D4862="INVOICE",VALUE(MID(TRIM('Tracker&amp;Invoice'!B4910),10,10)),"")</f>
        <v/>
      </c>
      <c r="F4862">
        <f>IF(B4862=1,IFERROR(LOOKUP(2,1/('Tracker&amp;Invoice'!$H4910:$AC4910&lt;&gt;""),COLUMN('Tracker&amp;Invoice'!$H4910:$AC4910)),8),F4861)</f>
        <v>16</v>
      </c>
      <c r="G4862">
        <f>IF(D4862="OVERALL",IFERROR(LOOKUP(2,1/('Tracker&amp;Invoice'!$H4910:$AC4910&lt;&gt;""),COLUMN('Tracker&amp;Invoice'!$H4910:$AC4910)),8),G4863)</f>
        <v>17</v>
      </c>
      <c r="H4862">
        <f t="shared" si="150"/>
        <v>17</v>
      </c>
      <c r="I4862" s="29">
        <f>IF(D4862="INVOICE",SUM('Tracker&amp;Invoice'!$H4910:INDEX('Tracker&amp;Invoice'!$A4910:$AC4910,1,H4862)),0)</f>
        <v>0</v>
      </c>
      <c r="J4862" s="29">
        <f>IF(D4862="OVERALL",SUM('Tracker&amp;Invoice'!$H4910:$AC4910),0)</f>
        <v>0</v>
      </c>
    </row>
    <row r="4863" spans="1:10">
      <c r="A4863" t="e">
        <f t="shared" si="151"/>
        <v>#REF!</v>
      </c>
      <c r="B4863">
        <f>IF(AND('Tracker&amp;Invoice'!A4911&lt;&gt;"",'Tracker&amp;Invoice'!A4911&lt;&gt;"ITEM",'Tracker&amp;Invoice'!A4909="ITEM"),1,0)</f>
        <v>0</v>
      </c>
      <c r="C4863" t="str">
        <f>IF(B4863=1,'Tracker&amp;Invoice'!A4911,C4862)</f>
        <v>CR1-050</v>
      </c>
      <c r="D4863" t="str">
        <f>IF(LEFT(TRIM('Tracker&amp;Invoice'!B4911),9)="INVOICE #","INVOICE",IF(TRIM('Tracker&amp;Invoice'!B4911)="Overall Completion INVOICE","OVERALL",""))</f>
        <v>OVERALL</v>
      </c>
      <c r="E4863" t="str">
        <f>IF(D4863="INVOICE",VALUE(MID(TRIM('Tracker&amp;Invoice'!B4911),10,10)),"")</f>
        <v/>
      </c>
      <c r="F4863">
        <f>IF(B4863=1,IFERROR(LOOKUP(2,1/('Tracker&amp;Invoice'!$H4911:$AC4911&lt;&gt;""),COLUMN('Tracker&amp;Invoice'!$H4911:$AC4911)),8),F4862)</f>
        <v>16</v>
      </c>
      <c r="G4863">
        <f>IF(D4863="OVERALL",IFERROR(LOOKUP(2,1/('Tracker&amp;Invoice'!$H4911:$AC4911&lt;&gt;""),COLUMN('Tracker&amp;Invoice'!$H4911:$AC4911)),8),G4864)</f>
        <v>17</v>
      </c>
      <c r="H4863">
        <f t="shared" si="150"/>
        <v>17</v>
      </c>
      <c r="I4863" s="29">
        <f>IF(D4863="INVOICE",SUM('Tracker&amp;Invoice'!$H4911:INDEX('Tracker&amp;Invoice'!$A4911:$AC4911,1,H4863)),0)</f>
        <v>0</v>
      </c>
      <c r="J4863" s="29">
        <f>IF(D4863="OVERALL",SUM('Tracker&amp;Invoice'!$H4911:$AC4911),0)</f>
        <v>21725</v>
      </c>
    </row>
    <row r="4864" spans="1:10">
      <c r="A4864" t="e">
        <f t="shared" si="151"/>
        <v>#REF!</v>
      </c>
      <c r="B4864">
        <f>IF(AND('Tracker&amp;Invoice'!A4912&lt;&gt;"",'Tracker&amp;Invoice'!A4912&lt;&gt;"ITEM",'Tracker&amp;Invoice'!A4910="ITEM"),1,0)</f>
        <v>0</v>
      </c>
      <c r="C4864" t="str">
        <f>IF(B4864=1,'Tracker&amp;Invoice'!A4912,C4863)</f>
        <v>CR1-050</v>
      </c>
      <c r="D4864" t="str">
        <f>IF(LEFT(TRIM('Tracker&amp;Invoice'!B4912),9)="INVOICE #","INVOICE",IF(TRIM('Tracker&amp;Invoice'!B4912)="Overall Completion INVOICE","OVERALL",""))</f>
        <v/>
      </c>
      <c r="E4864" t="str">
        <f>IF(D4864="INVOICE",VALUE(MID(TRIM('Tracker&amp;Invoice'!B4912),10,10)),"")</f>
        <v/>
      </c>
      <c r="F4864">
        <f>IF(B4864=1,IFERROR(LOOKUP(2,1/('Tracker&amp;Invoice'!$H4912:$AC4912&lt;&gt;""),COLUMN('Tracker&amp;Invoice'!$H4912:$AC4912)),8),F4863)</f>
        <v>16</v>
      </c>
      <c r="G4864">
        <f>IF(D4864="OVERALL",IFERROR(LOOKUP(2,1/('Tracker&amp;Invoice'!$H4912:$AC4912&lt;&gt;""),COLUMN('Tracker&amp;Invoice'!$H4912:$AC4912)),8),G4865)</f>
        <v>16</v>
      </c>
      <c r="H4864">
        <f t="shared" si="150"/>
        <v>16</v>
      </c>
      <c r="I4864" s="29">
        <f>IF(D4864="INVOICE",SUM('Tracker&amp;Invoice'!$H4912:INDEX('Tracker&amp;Invoice'!$A4912:$AC4912,1,H4864)),0)</f>
        <v>0</v>
      </c>
      <c r="J4864" s="29">
        <f>IF(D4864="OVERALL",SUM('Tracker&amp;Invoice'!$H4912:$AC4912),0)</f>
        <v>0</v>
      </c>
    </row>
    <row r="4865" spans="1:10">
      <c r="A4865" t="e">
        <f t="shared" si="151"/>
        <v>#REF!</v>
      </c>
      <c r="B4865">
        <f>IF(AND('Tracker&amp;Invoice'!A4913&lt;&gt;"",'Tracker&amp;Invoice'!A4913&lt;&gt;"ITEM",'Tracker&amp;Invoice'!A4911="ITEM"),1,0)</f>
        <v>0</v>
      </c>
      <c r="C4865" t="str">
        <f>IF(B4865=1,'Tracker&amp;Invoice'!A4913,C4864)</f>
        <v>CR1-050</v>
      </c>
      <c r="D4865" t="str">
        <f>IF(LEFT(TRIM('Tracker&amp;Invoice'!B4913),9)="INVOICE #","INVOICE",IF(TRIM('Tracker&amp;Invoice'!B4913)="Overall Completion INVOICE","OVERALL",""))</f>
        <v/>
      </c>
      <c r="E4865" t="str">
        <f>IF(D4865="INVOICE",VALUE(MID(TRIM('Tracker&amp;Invoice'!B4913),10,10)),"")</f>
        <v/>
      </c>
      <c r="F4865">
        <f>IF(B4865=1,IFERROR(LOOKUP(2,1/('Tracker&amp;Invoice'!$H4913:$AC4913&lt;&gt;""),COLUMN('Tracker&amp;Invoice'!$H4913:$AC4913)),8),F4864)</f>
        <v>16</v>
      </c>
      <c r="G4865">
        <f>IF(D4865="OVERALL",IFERROR(LOOKUP(2,1/('Tracker&amp;Invoice'!$H4913:$AC4913&lt;&gt;""),COLUMN('Tracker&amp;Invoice'!$H4913:$AC4913)),8),G4866)</f>
        <v>16</v>
      </c>
      <c r="H4865">
        <f t="shared" si="150"/>
        <v>16</v>
      </c>
      <c r="I4865" s="29">
        <f>IF(D4865="INVOICE",SUM('Tracker&amp;Invoice'!$H4913:INDEX('Tracker&amp;Invoice'!$A4913:$AC4913,1,H4865)),0)</f>
        <v>0</v>
      </c>
      <c r="J4865" s="29">
        <f>IF(D4865="OVERALL",SUM('Tracker&amp;Invoice'!$H4913:$AC4913),0)</f>
        <v>0</v>
      </c>
    </row>
    <row r="4866" spans="1:10">
      <c r="A4866" t="e">
        <f t="shared" si="151"/>
        <v>#REF!</v>
      </c>
      <c r="B4866">
        <f>IF(AND('Tracker&amp;Invoice'!A4914&lt;&gt;"",'Tracker&amp;Invoice'!A4914&lt;&gt;"ITEM",'Tracker&amp;Invoice'!A4912="ITEM"),1,0)</f>
        <v>0</v>
      </c>
      <c r="C4866" t="str">
        <f>IF(B4866=1,'Tracker&amp;Invoice'!A4914,C4865)</f>
        <v>CR1-050</v>
      </c>
      <c r="D4866" t="str">
        <f>IF(LEFT(TRIM('Tracker&amp;Invoice'!B4914),9)="INVOICE #","INVOICE",IF(TRIM('Tracker&amp;Invoice'!B4914)="Overall Completion INVOICE","OVERALL",""))</f>
        <v/>
      </c>
      <c r="E4866" t="str">
        <f>IF(D4866="INVOICE",VALUE(MID(TRIM('Tracker&amp;Invoice'!B4914),10,10)),"")</f>
        <v/>
      </c>
      <c r="F4866">
        <f>IF(B4866=1,IFERROR(LOOKUP(2,1/('Tracker&amp;Invoice'!$H4914:$AC4914&lt;&gt;""),COLUMN('Tracker&amp;Invoice'!$H4914:$AC4914)),8),F4865)</f>
        <v>16</v>
      </c>
      <c r="G4866">
        <f>IF(D4866="OVERALL",IFERROR(LOOKUP(2,1/('Tracker&amp;Invoice'!$H4914:$AC4914&lt;&gt;""),COLUMN('Tracker&amp;Invoice'!$H4914:$AC4914)),8),G4867)</f>
        <v>16</v>
      </c>
      <c r="H4866">
        <f t="shared" si="150"/>
        <v>16</v>
      </c>
      <c r="I4866" s="29">
        <f>IF(D4866="INVOICE",SUM('Tracker&amp;Invoice'!$H4914:INDEX('Tracker&amp;Invoice'!$A4914:$AC4914,1,H4866)),0)</f>
        <v>0</v>
      </c>
      <c r="J4866" s="29">
        <f>IF(D4866="OVERALL",SUM('Tracker&amp;Invoice'!$H4914:$AC4914),0)</f>
        <v>0</v>
      </c>
    </row>
    <row r="4867" spans="1:10">
      <c r="A4867" t="e">
        <f t="shared" si="151"/>
        <v>#REF!</v>
      </c>
      <c r="B4867">
        <f>IF(AND('Tracker&amp;Invoice'!A4915&lt;&gt;"",'Tracker&amp;Invoice'!A4915&lt;&gt;"ITEM",'Tracker&amp;Invoice'!A4913="ITEM"),1,0)</f>
        <v>0</v>
      </c>
      <c r="C4867" t="str">
        <f>IF(B4867=1,'Tracker&amp;Invoice'!A4915,C4866)</f>
        <v>CR1-050</v>
      </c>
      <c r="D4867" t="str">
        <f>IF(LEFT(TRIM('Tracker&amp;Invoice'!B4915),9)="INVOICE #","INVOICE",IF(TRIM('Tracker&amp;Invoice'!B4915)="Overall Completion INVOICE","OVERALL",""))</f>
        <v/>
      </c>
      <c r="E4867" t="str">
        <f>IF(D4867="INVOICE",VALUE(MID(TRIM('Tracker&amp;Invoice'!B4915),10,10)),"")</f>
        <v/>
      </c>
      <c r="F4867">
        <f>IF(B4867=1,IFERROR(LOOKUP(2,1/('Tracker&amp;Invoice'!$H4915:$AC4915&lt;&gt;""),COLUMN('Tracker&amp;Invoice'!$H4915:$AC4915)),8),F4866)</f>
        <v>16</v>
      </c>
      <c r="G4867">
        <f>IF(D4867="OVERALL",IFERROR(LOOKUP(2,1/('Tracker&amp;Invoice'!$H4915:$AC4915&lt;&gt;""),COLUMN('Tracker&amp;Invoice'!$H4915:$AC4915)),8),G4868)</f>
        <v>16</v>
      </c>
      <c r="H4867">
        <f t="shared" ref="H4867:H4930" si="152">MAX(F4867,G4867)</f>
        <v>16</v>
      </c>
      <c r="I4867" s="29">
        <f>IF(D4867="INVOICE",SUM('Tracker&amp;Invoice'!$H4915:INDEX('Tracker&amp;Invoice'!$A4915:$AC4915,1,H4867)),0)</f>
        <v>0</v>
      </c>
      <c r="J4867" s="29">
        <f>IF(D4867="OVERALL",SUM('Tracker&amp;Invoice'!$H4915:$AC4915),0)</f>
        <v>0</v>
      </c>
    </row>
    <row r="4868" spans="1:10">
      <c r="A4868" t="e">
        <f t="shared" ref="A4868:A4931" si="153">A4867+B4868</f>
        <v>#REF!</v>
      </c>
      <c r="B4868">
        <f>IF(AND('Tracker&amp;Invoice'!A4916&lt;&gt;"",'Tracker&amp;Invoice'!A4916&lt;&gt;"ITEM",'Tracker&amp;Invoice'!A4914="ITEM"),1,0)</f>
        <v>0</v>
      </c>
      <c r="C4868" t="str">
        <f>IF(B4868=1,'Tracker&amp;Invoice'!A4916,C4867)</f>
        <v>CR1-050</v>
      </c>
      <c r="D4868" t="str">
        <f>IF(LEFT(TRIM('Tracker&amp;Invoice'!B4916),9)="INVOICE #","INVOICE",IF(TRIM('Tracker&amp;Invoice'!B4916)="Overall Completion INVOICE","OVERALL",""))</f>
        <v/>
      </c>
      <c r="E4868" t="str">
        <f>IF(D4868="INVOICE",VALUE(MID(TRIM('Tracker&amp;Invoice'!B4916),10,10)),"")</f>
        <v/>
      </c>
      <c r="F4868">
        <f>IF(B4868=1,IFERROR(LOOKUP(2,1/('Tracker&amp;Invoice'!$H4916:$AC4916&lt;&gt;""),COLUMN('Tracker&amp;Invoice'!$H4916:$AC4916)),8),F4867)</f>
        <v>16</v>
      </c>
      <c r="G4868">
        <f>IF(D4868="OVERALL",IFERROR(LOOKUP(2,1/('Tracker&amp;Invoice'!$H4916:$AC4916&lt;&gt;""),COLUMN('Tracker&amp;Invoice'!$H4916:$AC4916)),8),G4869)</f>
        <v>16</v>
      </c>
      <c r="H4868">
        <f t="shared" si="152"/>
        <v>16</v>
      </c>
      <c r="I4868" s="29">
        <f>IF(D4868="INVOICE",SUM('Tracker&amp;Invoice'!$H4916:INDEX('Tracker&amp;Invoice'!$A4916:$AC4916,1,H4868)),0)</f>
        <v>0</v>
      </c>
      <c r="J4868" s="29">
        <f>IF(D4868="OVERALL",SUM('Tracker&amp;Invoice'!$H4916:$AC4916),0)</f>
        <v>0</v>
      </c>
    </row>
    <row r="4869" spans="1:10">
      <c r="A4869" t="e">
        <f t="shared" si="153"/>
        <v>#REF!</v>
      </c>
      <c r="B4869">
        <f>IF(AND('Tracker&amp;Invoice'!A4917&lt;&gt;"",'Tracker&amp;Invoice'!A4917&lt;&gt;"ITEM",'Tracker&amp;Invoice'!A4915="ITEM"),1,0)</f>
        <v>0</v>
      </c>
      <c r="C4869" t="str">
        <f>IF(B4869=1,'Tracker&amp;Invoice'!A4917,C4868)</f>
        <v>CR1-050</v>
      </c>
      <c r="D4869" t="str">
        <f>IF(LEFT(TRIM('Tracker&amp;Invoice'!B4917),9)="INVOICE #","INVOICE",IF(TRIM('Tracker&amp;Invoice'!B4917)="Overall Completion INVOICE","OVERALL",""))</f>
        <v/>
      </c>
      <c r="E4869" t="str">
        <f>IF(D4869="INVOICE",VALUE(MID(TRIM('Tracker&amp;Invoice'!B4917),10,10)),"")</f>
        <v/>
      </c>
      <c r="F4869">
        <f>IF(B4869=1,IFERROR(LOOKUP(2,1/('Tracker&amp;Invoice'!$H4917:$AC4917&lt;&gt;""),COLUMN('Tracker&amp;Invoice'!$H4917:$AC4917)),8),F4868)</f>
        <v>16</v>
      </c>
      <c r="G4869">
        <f>IF(D4869="OVERALL",IFERROR(LOOKUP(2,1/('Tracker&amp;Invoice'!$H4917:$AC4917&lt;&gt;""),COLUMN('Tracker&amp;Invoice'!$H4917:$AC4917)),8),G4870)</f>
        <v>16</v>
      </c>
      <c r="H4869">
        <f t="shared" si="152"/>
        <v>16</v>
      </c>
      <c r="I4869" s="29">
        <f>IF(D4869="INVOICE",SUM('Tracker&amp;Invoice'!$H4917:INDEX('Tracker&amp;Invoice'!$A4917:$AC4917,1,H4869)),0)</f>
        <v>0</v>
      </c>
      <c r="J4869" s="29">
        <f>IF(D4869="OVERALL",SUM('Tracker&amp;Invoice'!$H4917:$AC4917),0)</f>
        <v>0</v>
      </c>
    </row>
    <row r="4870" spans="1:10">
      <c r="A4870" t="e">
        <f t="shared" si="153"/>
        <v>#REF!</v>
      </c>
      <c r="B4870">
        <f>IF(AND('Tracker&amp;Invoice'!A4918&lt;&gt;"",'Tracker&amp;Invoice'!A4918&lt;&gt;"ITEM",'Tracker&amp;Invoice'!A4916="ITEM"),1,0)</f>
        <v>0</v>
      </c>
      <c r="C4870" t="str">
        <f>IF(B4870=1,'Tracker&amp;Invoice'!A4918,C4869)</f>
        <v>CR1-050</v>
      </c>
      <c r="D4870" t="str">
        <f>IF(LEFT(TRIM('Tracker&amp;Invoice'!B4918),9)="INVOICE #","INVOICE",IF(TRIM('Tracker&amp;Invoice'!B4918)="Overall Completion INVOICE","OVERALL",""))</f>
        <v/>
      </c>
      <c r="E4870" t="str">
        <f>IF(D4870="INVOICE",VALUE(MID(TRIM('Tracker&amp;Invoice'!B4918),10,10)),"")</f>
        <v/>
      </c>
      <c r="F4870">
        <f>IF(B4870=1,IFERROR(LOOKUP(2,1/('Tracker&amp;Invoice'!$H4918:$AC4918&lt;&gt;""),COLUMN('Tracker&amp;Invoice'!$H4918:$AC4918)),8),F4869)</f>
        <v>16</v>
      </c>
      <c r="G4870">
        <f>IF(D4870="OVERALL",IFERROR(LOOKUP(2,1/('Tracker&amp;Invoice'!$H4918:$AC4918&lt;&gt;""),COLUMN('Tracker&amp;Invoice'!$H4918:$AC4918)),8),G4871)</f>
        <v>16</v>
      </c>
      <c r="H4870">
        <f t="shared" si="152"/>
        <v>16</v>
      </c>
      <c r="I4870" s="29">
        <f>IF(D4870="INVOICE",SUM('Tracker&amp;Invoice'!$H4918:INDEX('Tracker&amp;Invoice'!$A4918:$AC4918,1,H4870)),0)</f>
        <v>0</v>
      </c>
      <c r="J4870" s="29">
        <f>IF(D4870="OVERALL",SUM('Tracker&amp;Invoice'!$H4918:$AC4918),0)</f>
        <v>0</v>
      </c>
    </row>
    <row r="4871" spans="1:10">
      <c r="A4871" t="e">
        <f t="shared" si="153"/>
        <v>#REF!</v>
      </c>
      <c r="B4871">
        <f>IF(AND('Tracker&amp;Invoice'!A4919&lt;&gt;"",'Tracker&amp;Invoice'!A4919&lt;&gt;"ITEM",'Tracker&amp;Invoice'!A4917="ITEM"),1,0)</f>
        <v>0</v>
      </c>
      <c r="C4871" t="str">
        <f>IF(B4871=1,'Tracker&amp;Invoice'!A4919,C4870)</f>
        <v>CR1-050</v>
      </c>
      <c r="D4871" t="str">
        <f>IF(LEFT(TRIM('Tracker&amp;Invoice'!B4919),9)="INVOICE #","INVOICE",IF(TRIM('Tracker&amp;Invoice'!B4919)="Overall Completion INVOICE","OVERALL",""))</f>
        <v/>
      </c>
      <c r="E4871" t="str">
        <f>IF(D4871="INVOICE",VALUE(MID(TRIM('Tracker&amp;Invoice'!B4919),10,10)),"")</f>
        <v/>
      </c>
      <c r="F4871">
        <f>IF(B4871=1,IFERROR(LOOKUP(2,1/('Tracker&amp;Invoice'!$H4919:$AC4919&lt;&gt;""),COLUMN('Tracker&amp;Invoice'!$H4919:$AC4919)),8),F4870)</f>
        <v>16</v>
      </c>
      <c r="G4871">
        <f>IF(D4871="OVERALL",IFERROR(LOOKUP(2,1/('Tracker&amp;Invoice'!$H4919:$AC4919&lt;&gt;""),COLUMN('Tracker&amp;Invoice'!$H4919:$AC4919)),8),G4872)</f>
        <v>16</v>
      </c>
      <c r="H4871">
        <f t="shared" si="152"/>
        <v>16</v>
      </c>
      <c r="I4871" s="29">
        <f>IF(D4871="INVOICE",SUM('Tracker&amp;Invoice'!$H4919:INDEX('Tracker&amp;Invoice'!$A4919:$AC4919,1,H4871)),0)</f>
        <v>0</v>
      </c>
      <c r="J4871" s="29">
        <f>IF(D4871="OVERALL",SUM('Tracker&amp;Invoice'!$H4919:$AC4919),0)</f>
        <v>0</v>
      </c>
    </row>
    <row r="4872" spans="1:10">
      <c r="A4872" t="e">
        <f t="shared" si="153"/>
        <v>#REF!</v>
      </c>
      <c r="B4872">
        <f>IF(AND('Tracker&amp;Invoice'!A4920&lt;&gt;"",'Tracker&amp;Invoice'!A4920&lt;&gt;"ITEM",'Tracker&amp;Invoice'!A4918="ITEM"),1,0)</f>
        <v>1</v>
      </c>
      <c r="C4872" t="str">
        <f>IF(B4872=1,'Tracker&amp;Invoice'!A4920,C4871)</f>
        <v>BQ-232</v>
      </c>
      <c r="D4872" t="str">
        <f>IF(LEFT(TRIM('Tracker&amp;Invoice'!B4920),9)="INVOICE #","INVOICE",IF(TRIM('Tracker&amp;Invoice'!B4920)="Overall Completion INVOICE","OVERALL",""))</f>
        <v/>
      </c>
      <c r="E4872" t="str">
        <f>IF(D4872="INVOICE",VALUE(MID(TRIM('Tracker&amp;Invoice'!B4920),10,10)),"")</f>
        <v/>
      </c>
      <c r="F4872">
        <f>IF(B4872=1,IFERROR(LOOKUP(2,1/('Tracker&amp;Invoice'!$H4920:$AC4920&lt;&gt;""),COLUMN('Tracker&amp;Invoice'!$H4920:$AC4920)),8),F4871)</f>
        <v>15</v>
      </c>
      <c r="G4872">
        <f>IF(D4872="OVERALL",IFERROR(LOOKUP(2,1/('Tracker&amp;Invoice'!$H4920:$AC4920&lt;&gt;""),COLUMN('Tracker&amp;Invoice'!$H4920:$AC4920)),8),G4873)</f>
        <v>16</v>
      </c>
      <c r="H4872">
        <f t="shared" si="152"/>
        <v>16</v>
      </c>
      <c r="I4872" s="29">
        <f>IF(D4872="INVOICE",SUM('Tracker&amp;Invoice'!$H4920:INDEX('Tracker&amp;Invoice'!$A4920:$AC4920,1,H4872)),0)</f>
        <v>0</v>
      </c>
      <c r="J4872" s="29">
        <f>IF(D4872="OVERALL",SUM('Tracker&amp;Invoice'!$H4920:$AC4920),0)</f>
        <v>0</v>
      </c>
    </row>
    <row r="4873" spans="1:10">
      <c r="A4873" t="e">
        <f t="shared" si="153"/>
        <v>#REF!</v>
      </c>
      <c r="B4873">
        <f>IF(AND('Tracker&amp;Invoice'!A4921&lt;&gt;"",'Tracker&amp;Invoice'!A4921&lt;&gt;"ITEM",'Tracker&amp;Invoice'!A4919="ITEM"),1,0)</f>
        <v>0</v>
      </c>
      <c r="C4873" t="str">
        <f>IF(B4873=1,'Tracker&amp;Invoice'!A4921,C4872)</f>
        <v>BQ-232</v>
      </c>
      <c r="D4873" t="str">
        <f>IF(LEFT(TRIM('Tracker&amp;Invoice'!B4921),9)="INVOICE #","INVOICE",IF(TRIM('Tracker&amp;Invoice'!B4921)="Overall Completion INVOICE","OVERALL",""))</f>
        <v/>
      </c>
      <c r="E4873" t="str">
        <f>IF(D4873="INVOICE",VALUE(MID(TRIM('Tracker&amp;Invoice'!B4921),10,10)),"")</f>
        <v/>
      </c>
      <c r="F4873">
        <f>IF(B4873=1,IFERROR(LOOKUP(2,1/('Tracker&amp;Invoice'!$H4921:$AC4921&lt;&gt;""),COLUMN('Tracker&amp;Invoice'!$H4921:$AC4921)),8),F4872)</f>
        <v>15</v>
      </c>
      <c r="G4873">
        <f>IF(D4873="OVERALL",IFERROR(LOOKUP(2,1/('Tracker&amp;Invoice'!$H4921:$AC4921&lt;&gt;""),COLUMN('Tracker&amp;Invoice'!$H4921:$AC4921)),8),G4874)</f>
        <v>16</v>
      </c>
      <c r="H4873">
        <f t="shared" si="152"/>
        <v>16</v>
      </c>
      <c r="I4873" s="29">
        <f>IF(D4873="INVOICE",SUM('Tracker&amp;Invoice'!$H4921:INDEX('Tracker&amp;Invoice'!$A4921:$AC4921,1,H4873)),0)</f>
        <v>0</v>
      </c>
      <c r="J4873" s="29">
        <f>IF(D4873="OVERALL",SUM('Tracker&amp;Invoice'!$H4921:$AC4921),0)</f>
        <v>0</v>
      </c>
    </row>
    <row r="4874" spans="1:10">
      <c r="A4874" t="e">
        <f t="shared" si="153"/>
        <v>#REF!</v>
      </c>
      <c r="B4874">
        <f>IF(AND('Tracker&amp;Invoice'!A4922&lt;&gt;"",'Tracker&amp;Invoice'!A4922&lt;&gt;"ITEM",'Tracker&amp;Invoice'!A4920="ITEM"),1,0)</f>
        <v>0</v>
      </c>
      <c r="C4874" t="str">
        <f>IF(B4874=1,'Tracker&amp;Invoice'!A4922,C4873)</f>
        <v>BQ-232</v>
      </c>
      <c r="D4874" t="str">
        <f>IF(LEFT(TRIM('Tracker&amp;Invoice'!B4922),9)="INVOICE #","INVOICE",IF(TRIM('Tracker&amp;Invoice'!B4922)="Overall Completion INVOICE","OVERALL",""))</f>
        <v/>
      </c>
      <c r="E4874" t="str">
        <f>IF(D4874="INVOICE",VALUE(MID(TRIM('Tracker&amp;Invoice'!B4922),10,10)),"")</f>
        <v/>
      </c>
      <c r="F4874">
        <f>IF(B4874=1,IFERROR(LOOKUP(2,1/('Tracker&amp;Invoice'!$H4922:$AC4922&lt;&gt;""),COLUMN('Tracker&amp;Invoice'!$H4922:$AC4922)),8),F4873)</f>
        <v>15</v>
      </c>
      <c r="G4874">
        <f>IF(D4874="OVERALL",IFERROR(LOOKUP(2,1/('Tracker&amp;Invoice'!$H4922:$AC4922&lt;&gt;""),COLUMN('Tracker&amp;Invoice'!$H4922:$AC4922)),8),G4875)</f>
        <v>16</v>
      </c>
      <c r="H4874">
        <f t="shared" si="152"/>
        <v>16</v>
      </c>
      <c r="I4874" s="29">
        <f>IF(D4874="INVOICE",SUM('Tracker&amp;Invoice'!$H4922:INDEX('Tracker&amp;Invoice'!$A4922:$AC4922,1,H4874)),0)</f>
        <v>0</v>
      </c>
      <c r="J4874" s="29">
        <f>IF(D4874="OVERALL",SUM('Tracker&amp;Invoice'!$H4922:$AC4922),0)</f>
        <v>0</v>
      </c>
    </row>
    <row r="4875" spans="1:10">
      <c r="A4875" t="e">
        <f t="shared" si="153"/>
        <v>#REF!</v>
      </c>
      <c r="B4875">
        <f>IF(AND('Tracker&amp;Invoice'!A4923&lt;&gt;"",'Tracker&amp;Invoice'!A4923&lt;&gt;"ITEM",'Tracker&amp;Invoice'!A4921="ITEM"),1,0)</f>
        <v>0</v>
      </c>
      <c r="C4875" t="str">
        <f>IF(B4875=1,'Tracker&amp;Invoice'!A4923,C4874)</f>
        <v>BQ-232</v>
      </c>
      <c r="D4875" t="str">
        <f>IF(LEFT(TRIM('Tracker&amp;Invoice'!B4923),9)="INVOICE #","INVOICE",IF(TRIM('Tracker&amp;Invoice'!B4923)="Overall Completion INVOICE","OVERALL",""))</f>
        <v>INVOICE</v>
      </c>
      <c r="E4875">
        <f>IF(D4875="INVOICE",VALUE(MID(TRIM('Tracker&amp;Invoice'!B4923),10,10)),"")</f>
        <v>13</v>
      </c>
      <c r="F4875">
        <f>IF(B4875=1,IFERROR(LOOKUP(2,1/('Tracker&amp;Invoice'!$H4923:$AC4923&lt;&gt;""),COLUMN('Tracker&amp;Invoice'!$H4923:$AC4923)),8),F4874)</f>
        <v>15</v>
      </c>
      <c r="G4875">
        <f>IF(D4875="OVERALL",IFERROR(LOOKUP(2,1/('Tracker&amp;Invoice'!$H4923:$AC4923&lt;&gt;""),COLUMN('Tracker&amp;Invoice'!$H4923:$AC4923)),8),G4876)</f>
        <v>16</v>
      </c>
      <c r="H4875">
        <f t="shared" si="152"/>
        <v>16</v>
      </c>
      <c r="I4875" s="29">
        <f>IF(D4875="INVOICE",SUM('Tracker&amp;Invoice'!$H4923:INDEX('Tracker&amp;Invoice'!$A4923:$AC4923,1,H4875)),0)</f>
        <v>1430.0000000000002</v>
      </c>
      <c r="J4875" s="29">
        <f>IF(D4875="OVERALL",SUM('Tracker&amp;Invoice'!$H4923:$AC4923),0)</f>
        <v>0</v>
      </c>
    </row>
    <row r="4876" spans="1:10">
      <c r="A4876" t="e">
        <f t="shared" si="153"/>
        <v>#REF!</v>
      </c>
      <c r="B4876">
        <f>IF(AND('Tracker&amp;Invoice'!A4924&lt;&gt;"",'Tracker&amp;Invoice'!A4924&lt;&gt;"ITEM",'Tracker&amp;Invoice'!A4922="ITEM"),1,0)</f>
        <v>0</v>
      </c>
      <c r="C4876" t="str">
        <f>IF(B4876=1,'Tracker&amp;Invoice'!A4924,C4875)</f>
        <v>BQ-232</v>
      </c>
      <c r="D4876" t="str">
        <f>IF(LEFT(TRIM('Tracker&amp;Invoice'!B4924),9)="INVOICE #","INVOICE",IF(TRIM('Tracker&amp;Invoice'!B4924)="Overall Completion INVOICE","OVERALL",""))</f>
        <v/>
      </c>
      <c r="E4876" t="str">
        <f>IF(D4876="INVOICE",VALUE(MID(TRIM('Tracker&amp;Invoice'!B4924),10,10)),"")</f>
        <v/>
      </c>
      <c r="F4876">
        <f>IF(B4876=1,IFERROR(LOOKUP(2,1/('Tracker&amp;Invoice'!$H4924:$AC4924&lt;&gt;""),COLUMN('Tracker&amp;Invoice'!$H4924:$AC4924)),8),F4875)</f>
        <v>15</v>
      </c>
      <c r="G4876">
        <f>IF(D4876="OVERALL",IFERROR(LOOKUP(2,1/('Tracker&amp;Invoice'!$H4924:$AC4924&lt;&gt;""),COLUMN('Tracker&amp;Invoice'!$H4924:$AC4924)),8),G4877)</f>
        <v>16</v>
      </c>
      <c r="H4876">
        <f t="shared" si="152"/>
        <v>16</v>
      </c>
      <c r="I4876" s="29">
        <f>IF(D4876="INVOICE",SUM('Tracker&amp;Invoice'!$H4924:INDEX('Tracker&amp;Invoice'!$A4924:$AC4924,1,H4876)),0)</f>
        <v>0</v>
      </c>
      <c r="J4876" s="29">
        <f>IF(D4876="OVERALL",SUM('Tracker&amp;Invoice'!$H4924:$AC4924),0)</f>
        <v>0</v>
      </c>
    </row>
    <row r="4877" spans="1:10">
      <c r="A4877" t="e">
        <f t="shared" si="153"/>
        <v>#REF!</v>
      </c>
      <c r="B4877">
        <f>IF(AND('Tracker&amp;Invoice'!A4925&lt;&gt;"",'Tracker&amp;Invoice'!A4925&lt;&gt;"ITEM",'Tracker&amp;Invoice'!A4923="ITEM"),1,0)</f>
        <v>0</v>
      </c>
      <c r="C4877" t="str">
        <f>IF(B4877=1,'Tracker&amp;Invoice'!A4925,C4876)</f>
        <v>BQ-232</v>
      </c>
      <c r="D4877" t="str">
        <f>IF(LEFT(TRIM('Tracker&amp;Invoice'!B4925),9)="INVOICE #","INVOICE",IF(TRIM('Tracker&amp;Invoice'!B4925)="Overall Completion INVOICE","OVERALL",""))</f>
        <v>INVOICE</v>
      </c>
      <c r="E4877">
        <f>IF(D4877="INVOICE",VALUE(MID(TRIM('Tracker&amp;Invoice'!B4925),10,10)),"")</f>
        <v>25</v>
      </c>
      <c r="F4877">
        <f>IF(B4877=1,IFERROR(LOOKUP(2,1/('Tracker&amp;Invoice'!$H4925:$AC4925&lt;&gt;""),COLUMN('Tracker&amp;Invoice'!$H4925:$AC4925)),8),F4876)</f>
        <v>15</v>
      </c>
      <c r="G4877">
        <f>IF(D4877="OVERALL",IFERROR(LOOKUP(2,1/('Tracker&amp;Invoice'!$H4925:$AC4925&lt;&gt;""),COLUMN('Tracker&amp;Invoice'!$H4925:$AC4925)),8),G4878)</f>
        <v>16</v>
      </c>
      <c r="H4877">
        <f t="shared" si="152"/>
        <v>16</v>
      </c>
      <c r="I4877" s="29">
        <f>IF(D4877="INVOICE",SUM('Tracker&amp;Invoice'!$H4925:INDEX('Tracker&amp;Invoice'!$A4925:$AC4925,1,H4877)),0)</f>
        <v>390</v>
      </c>
      <c r="J4877" s="29">
        <f>IF(D4877="OVERALL",SUM('Tracker&amp;Invoice'!$H4925:$AC4925),0)</f>
        <v>0</v>
      </c>
    </row>
    <row r="4878" spans="1:10">
      <c r="A4878" t="e">
        <f t="shared" si="153"/>
        <v>#REF!</v>
      </c>
      <c r="B4878">
        <f>IF(AND('Tracker&amp;Invoice'!A4926&lt;&gt;"",'Tracker&amp;Invoice'!A4926&lt;&gt;"ITEM",'Tracker&amp;Invoice'!A4924="ITEM"),1,0)</f>
        <v>0</v>
      </c>
      <c r="C4878" t="str">
        <f>IF(B4878=1,'Tracker&amp;Invoice'!A4926,C4877)</f>
        <v>BQ-232</v>
      </c>
      <c r="D4878" t="str">
        <f>IF(LEFT(TRIM('Tracker&amp;Invoice'!B4926),9)="INVOICE #","INVOICE",IF(TRIM('Tracker&amp;Invoice'!B4926)="Overall Completion INVOICE","OVERALL",""))</f>
        <v/>
      </c>
      <c r="E4878" t="str">
        <f>IF(D4878="INVOICE",VALUE(MID(TRIM('Tracker&amp;Invoice'!B4926),10,10)),"")</f>
        <v/>
      </c>
      <c r="F4878">
        <f>IF(B4878=1,IFERROR(LOOKUP(2,1/('Tracker&amp;Invoice'!$H4926:$AC4926&lt;&gt;""),COLUMN('Tracker&amp;Invoice'!$H4926:$AC4926)),8),F4877)</f>
        <v>15</v>
      </c>
      <c r="G4878">
        <f>IF(D4878="OVERALL",IFERROR(LOOKUP(2,1/('Tracker&amp;Invoice'!$H4926:$AC4926&lt;&gt;""),COLUMN('Tracker&amp;Invoice'!$H4926:$AC4926)),8),G4879)</f>
        <v>16</v>
      </c>
      <c r="H4878">
        <f t="shared" si="152"/>
        <v>16</v>
      </c>
      <c r="I4878" s="29">
        <f>IF(D4878="INVOICE",SUM('Tracker&amp;Invoice'!$H4926:INDEX('Tracker&amp;Invoice'!$A4926:$AC4926,1,H4878)),0)</f>
        <v>0</v>
      </c>
      <c r="J4878" s="29">
        <f>IF(D4878="OVERALL",SUM('Tracker&amp;Invoice'!$H4926:$AC4926),0)</f>
        <v>0</v>
      </c>
    </row>
    <row r="4879" spans="1:10">
      <c r="A4879" t="e">
        <f t="shared" si="153"/>
        <v>#REF!</v>
      </c>
      <c r="B4879">
        <f>IF(AND('Tracker&amp;Invoice'!A4927&lt;&gt;"",'Tracker&amp;Invoice'!A4927&lt;&gt;"ITEM",'Tracker&amp;Invoice'!A4925="ITEM"),1,0)</f>
        <v>0</v>
      </c>
      <c r="C4879" t="str">
        <f>IF(B4879=1,'Tracker&amp;Invoice'!A4927,C4878)</f>
        <v>BQ-232</v>
      </c>
      <c r="D4879" t="str">
        <f>IF(LEFT(TRIM('Tracker&amp;Invoice'!B4927),9)="INVOICE #","INVOICE",IF(TRIM('Tracker&amp;Invoice'!B4927)="Overall Completion INVOICE","OVERALL",""))</f>
        <v>INVOICE</v>
      </c>
      <c r="E4879">
        <f>IF(D4879="INVOICE",VALUE(MID(TRIM('Tracker&amp;Invoice'!B4927),10,10)),"")</f>
        <v>27</v>
      </c>
      <c r="F4879">
        <f>IF(B4879=1,IFERROR(LOOKUP(2,1/('Tracker&amp;Invoice'!$H4927:$AC4927&lt;&gt;""),COLUMN('Tracker&amp;Invoice'!$H4927:$AC4927)),8),F4878)</f>
        <v>15</v>
      </c>
      <c r="G4879">
        <f>IF(D4879="OVERALL",IFERROR(LOOKUP(2,1/('Tracker&amp;Invoice'!$H4927:$AC4927&lt;&gt;""),COLUMN('Tracker&amp;Invoice'!$H4927:$AC4927)),8),G4880)</f>
        <v>16</v>
      </c>
      <c r="H4879">
        <f t="shared" si="152"/>
        <v>16</v>
      </c>
      <c r="I4879" s="29">
        <f>IF(D4879="INVOICE",SUM('Tracker&amp;Invoice'!$H4927:INDEX('Tracker&amp;Invoice'!$A4927:$AC4927,1,H4879)),0)</f>
        <v>5720</v>
      </c>
      <c r="J4879" s="29">
        <f>IF(D4879="OVERALL",SUM('Tracker&amp;Invoice'!$H4927:$AC4927),0)</f>
        <v>0</v>
      </c>
    </row>
    <row r="4880" spans="1:10">
      <c r="A4880" t="e">
        <f t="shared" si="153"/>
        <v>#REF!</v>
      </c>
      <c r="B4880">
        <f>IF(AND('Tracker&amp;Invoice'!A4928&lt;&gt;"",'Tracker&amp;Invoice'!A4928&lt;&gt;"ITEM",'Tracker&amp;Invoice'!A4926="ITEM"),1,0)</f>
        <v>0</v>
      </c>
      <c r="C4880" t="str">
        <f>IF(B4880=1,'Tracker&amp;Invoice'!A4928,C4879)</f>
        <v>BQ-232</v>
      </c>
      <c r="D4880" t="str">
        <f>IF(LEFT(TRIM('Tracker&amp;Invoice'!B4928),9)="INVOICE #","INVOICE",IF(TRIM('Tracker&amp;Invoice'!B4928)="Overall Completion INVOICE","OVERALL",""))</f>
        <v/>
      </c>
      <c r="E4880" t="str">
        <f>IF(D4880="INVOICE",VALUE(MID(TRIM('Tracker&amp;Invoice'!B4928),10,10)),"")</f>
        <v/>
      </c>
      <c r="F4880">
        <f>IF(B4880=1,IFERROR(LOOKUP(2,1/('Tracker&amp;Invoice'!$H4928:$AC4928&lt;&gt;""),COLUMN('Tracker&amp;Invoice'!$H4928:$AC4928)),8),F4879)</f>
        <v>15</v>
      </c>
      <c r="G4880">
        <f>IF(D4880="OVERALL",IFERROR(LOOKUP(2,1/('Tracker&amp;Invoice'!$H4928:$AC4928&lt;&gt;""),COLUMN('Tracker&amp;Invoice'!$H4928:$AC4928)),8),G4881)</f>
        <v>16</v>
      </c>
      <c r="H4880">
        <f t="shared" si="152"/>
        <v>16</v>
      </c>
      <c r="I4880" s="29">
        <f>IF(D4880="INVOICE",SUM('Tracker&amp;Invoice'!$H4928:INDEX('Tracker&amp;Invoice'!$A4928:$AC4928,1,H4880)),0)</f>
        <v>0</v>
      </c>
      <c r="J4880" s="29">
        <f>IF(D4880="OVERALL",SUM('Tracker&amp;Invoice'!$H4928:$AC4928),0)</f>
        <v>0</v>
      </c>
    </row>
    <row r="4881" spans="1:10">
      <c r="A4881" t="e">
        <f t="shared" si="153"/>
        <v>#REF!</v>
      </c>
      <c r="B4881">
        <f>IF(AND('Tracker&amp;Invoice'!A4929&lt;&gt;"",'Tracker&amp;Invoice'!A4929&lt;&gt;"ITEM",'Tracker&amp;Invoice'!A4927="ITEM"),1,0)</f>
        <v>0</v>
      </c>
      <c r="C4881" t="str">
        <f>IF(B4881=1,'Tracker&amp;Invoice'!A4929,C4880)</f>
        <v>BQ-232</v>
      </c>
      <c r="D4881" t="str">
        <f>IF(LEFT(TRIM('Tracker&amp;Invoice'!B4929),9)="INVOICE #","INVOICE",IF(TRIM('Tracker&amp;Invoice'!B4929)="Overall Completion INVOICE","OVERALL",""))</f>
        <v>INVOICE</v>
      </c>
      <c r="E4881">
        <f>IF(D4881="INVOICE",VALUE(MID(TRIM('Tracker&amp;Invoice'!B4929),10,10)),"")</f>
        <v>28</v>
      </c>
      <c r="F4881">
        <f>IF(B4881=1,IFERROR(LOOKUP(2,1/('Tracker&amp;Invoice'!$H4929:$AC4929&lt;&gt;""),COLUMN('Tracker&amp;Invoice'!$H4929:$AC4929)),8),F4880)</f>
        <v>15</v>
      </c>
      <c r="G4881">
        <f>IF(D4881="OVERALL",IFERROR(LOOKUP(2,1/('Tracker&amp;Invoice'!$H4929:$AC4929&lt;&gt;""),COLUMN('Tracker&amp;Invoice'!$H4929:$AC4929)),8),G4882)</f>
        <v>16</v>
      </c>
      <c r="H4881">
        <f t="shared" si="152"/>
        <v>16</v>
      </c>
      <c r="I4881" s="29">
        <f>IF(D4881="INVOICE",SUM('Tracker&amp;Invoice'!$H4929:INDEX('Tracker&amp;Invoice'!$A4929:$AC4929,1,H4881)),0)</f>
        <v>780</v>
      </c>
      <c r="J4881" s="29">
        <f>IF(D4881="OVERALL",SUM('Tracker&amp;Invoice'!$H4929:$AC4929),0)</f>
        <v>0</v>
      </c>
    </row>
    <row r="4882" spans="1:10">
      <c r="A4882" t="e">
        <f t="shared" si="153"/>
        <v>#REF!</v>
      </c>
      <c r="B4882">
        <f>IF(AND('Tracker&amp;Invoice'!A4930&lt;&gt;"",'Tracker&amp;Invoice'!A4930&lt;&gt;"ITEM",'Tracker&amp;Invoice'!A4928="ITEM"),1,0)</f>
        <v>0</v>
      </c>
      <c r="C4882" t="str">
        <f>IF(B4882=1,'Tracker&amp;Invoice'!A4930,C4881)</f>
        <v>BQ-232</v>
      </c>
      <c r="D4882" t="str">
        <f>IF(LEFT(TRIM('Tracker&amp;Invoice'!B4930),9)="INVOICE #","INVOICE",IF(TRIM('Tracker&amp;Invoice'!B4930)="Overall Completion INVOICE","OVERALL",""))</f>
        <v/>
      </c>
      <c r="E4882" t="str">
        <f>IF(D4882="INVOICE",VALUE(MID(TRIM('Tracker&amp;Invoice'!B4930),10,10)),"")</f>
        <v/>
      </c>
      <c r="F4882">
        <f>IF(B4882=1,IFERROR(LOOKUP(2,1/('Tracker&amp;Invoice'!$H4930:$AC4930&lt;&gt;""),COLUMN('Tracker&amp;Invoice'!$H4930:$AC4930)),8),F4881)</f>
        <v>15</v>
      </c>
      <c r="G4882">
        <f>IF(D4882="OVERALL",IFERROR(LOOKUP(2,1/('Tracker&amp;Invoice'!$H4930:$AC4930&lt;&gt;""),COLUMN('Tracker&amp;Invoice'!$H4930:$AC4930)),8),G4883)</f>
        <v>16</v>
      </c>
      <c r="H4882">
        <f t="shared" si="152"/>
        <v>16</v>
      </c>
      <c r="I4882" s="29">
        <f>IF(D4882="INVOICE",SUM('Tracker&amp;Invoice'!$H4930:INDEX('Tracker&amp;Invoice'!$A4930:$AC4930,1,H4882)),0)</f>
        <v>0</v>
      </c>
      <c r="J4882" s="29">
        <f>IF(D4882="OVERALL",SUM('Tracker&amp;Invoice'!$H4930:$AC4930),0)</f>
        <v>0</v>
      </c>
    </row>
    <row r="4883" spans="1:10">
      <c r="A4883" t="e">
        <f t="shared" si="153"/>
        <v>#REF!</v>
      </c>
      <c r="B4883">
        <f>IF(AND('Tracker&amp;Invoice'!A4931&lt;&gt;"",'Tracker&amp;Invoice'!A4931&lt;&gt;"ITEM",'Tracker&amp;Invoice'!A4929="ITEM"),1,0)</f>
        <v>0</v>
      </c>
      <c r="C4883" t="str">
        <f>IF(B4883=1,'Tracker&amp;Invoice'!A4931,C4882)</f>
        <v>BQ-232</v>
      </c>
      <c r="D4883" t="str">
        <f>IF(LEFT(TRIM('Tracker&amp;Invoice'!B4931),9)="INVOICE #","INVOICE",IF(TRIM('Tracker&amp;Invoice'!B4931)="Overall Completion INVOICE","OVERALL",""))</f>
        <v/>
      </c>
      <c r="E4883" t="str">
        <f>IF(D4883="INVOICE",VALUE(MID(TRIM('Tracker&amp;Invoice'!B4931),10,10)),"")</f>
        <v/>
      </c>
      <c r="F4883">
        <f>IF(B4883=1,IFERROR(LOOKUP(2,1/('Tracker&amp;Invoice'!$H4931:$AC4931&lt;&gt;""),COLUMN('Tracker&amp;Invoice'!$H4931:$AC4931)),8),F4882)</f>
        <v>15</v>
      </c>
      <c r="G4883">
        <f>IF(D4883="OVERALL",IFERROR(LOOKUP(2,1/('Tracker&amp;Invoice'!$H4931:$AC4931&lt;&gt;""),COLUMN('Tracker&amp;Invoice'!$H4931:$AC4931)),8),G4884)</f>
        <v>16</v>
      </c>
      <c r="H4883">
        <f t="shared" si="152"/>
        <v>16</v>
      </c>
      <c r="I4883" s="29">
        <f>IF(D4883="INVOICE",SUM('Tracker&amp;Invoice'!$H4931:INDEX('Tracker&amp;Invoice'!$A4931:$AC4931,1,H4883)),0)</f>
        <v>0</v>
      </c>
      <c r="J4883" s="29">
        <f>IF(D4883="OVERALL",SUM('Tracker&amp;Invoice'!$H4931:$AC4931),0)</f>
        <v>0</v>
      </c>
    </row>
    <row r="4884" spans="1:10">
      <c r="A4884" t="e">
        <f t="shared" si="153"/>
        <v>#REF!</v>
      </c>
      <c r="B4884">
        <f>IF(AND('Tracker&amp;Invoice'!A4932&lt;&gt;"",'Tracker&amp;Invoice'!A4932&lt;&gt;"ITEM",'Tracker&amp;Invoice'!A4930="ITEM"),1,0)</f>
        <v>0</v>
      </c>
      <c r="C4884" t="str">
        <f>IF(B4884=1,'Tracker&amp;Invoice'!A4932,C4883)</f>
        <v>BQ-232</v>
      </c>
      <c r="D4884" t="str">
        <f>IF(LEFT(TRIM('Tracker&amp;Invoice'!B4932),9)="INVOICE #","INVOICE",IF(TRIM('Tracker&amp;Invoice'!B4932)="Overall Completion INVOICE","OVERALL",""))</f>
        <v/>
      </c>
      <c r="E4884" t="str">
        <f>IF(D4884="INVOICE",VALUE(MID(TRIM('Tracker&amp;Invoice'!B4932),10,10)),"")</f>
        <v/>
      </c>
      <c r="F4884">
        <f>IF(B4884=1,IFERROR(LOOKUP(2,1/('Tracker&amp;Invoice'!$H4932:$AC4932&lt;&gt;""),COLUMN('Tracker&amp;Invoice'!$H4932:$AC4932)),8),F4883)</f>
        <v>15</v>
      </c>
      <c r="G4884">
        <f>IF(D4884="OVERALL",IFERROR(LOOKUP(2,1/('Tracker&amp;Invoice'!$H4932:$AC4932&lt;&gt;""),COLUMN('Tracker&amp;Invoice'!$H4932:$AC4932)),8),G4885)</f>
        <v>16</v>
      </c>
      <c r="H4884">
        <f t="shared" si="152"/>
        <v>16</v>
      </c>
      <c r="I4884" s="29">
        <f>IF(D4884="INVOICE",SUM('Tracker&amp;Invoice'!$H4932:INDEX('Tracker&amp;Invoice'!$A4932:$AC4932,1,H4884)),0)</f>
        <v>0</v>
      </c>
      <c r="J4884" s="29">
        <f>IF(D4884="OVERALL",SUM('Tracker&amp;Invoice'!$H4932:$AC4932),0)</f>
        <v>0</v>
      </c>
    </row>
    <row r="4885" spans="1:10">
      <c r="A4885" t="e">
        <f t="shared" si="153"/>
        <v>#REF!</v>
      </c>
      <c r="B4885">
        <f>IF(AND('Tracker&amp;Invoice'!A4933&lt;&gt;"",'Tracker&amp;Invoice'!A4933&lt;&gt;"ITEM",'Tracker&amp;Invoice'!A4931="ITEM"),1,0)</f>
        <v>0</v>
      </c>
      <c r="C4885" t="str">
        <f>IF(B4885=1,'Tracker&amp;Invoice'!A4933,C4884)</f>
        <v>BQ-232</v>
      </c>
      <c r="D4885" t="str">
        <f>IF(LEFT(TRIM('Tracker&amp;Invoice'!B4933),9)="INVOICE #","INVOICE",IF(TRIM('Tracker&amp;Invoice'!B4933)="Overall Completion INVOICE","OVERALL",""))</f>
        <v>OVERALL</v>
      </c>
      <c r="E4885" t="str">
        <f>IF(D4885="INVOICE",VALUE(MID(TRIM('Tracker&amp;Invoice'!B4933),10,10)),"")</f>
        <v/>
      </c>
      <c r="F4885">
        <f>IF(B4885=1,IFERROR(LOOKUP(2,1/('Tracker&amp;Invoice'!$H4933:$AC4933&lt;&gt;""),COLUMN('Tracker&amp;Invoice'!$H4933:$AC4933)),8),F4884)</f>
        <v>15</v>
      </c>
      <c r="G4885">
        <f>IF(D4885="OVERALL",IFERROR(LOOKUP(2,1/('Tracker&amp;Invoice'!$H4933:$AC4933&lt;&gt;""),COLUMN('Tracker&amp;Invoice'!$H4933:$AC4933)),8),G4886)</f>
        <v>16</v>
      </c>
      <c r="H4885">
        <f t="shared" si="152"/>
        <v>16</v>
      </c>
      <c r="I4885" s="29">
        <f>IF(D4885="INVOICE",SUM('Tracker&amp;Invoice'!$H4933:INDEX('Tracker&amp;Invoice'!$A4933:$AC4933,1,H4885)),0)</f>
        <v>0</v>
      </c>
      <c r="J4885" s="29">
        <f>IF(D4885="OVERALL",SUM('Tracker&amp;Invoice'!$H4933:$AC4933),0)</f>
        <v>8320</v>
      </c>
    </row>
    <row r="4886" spans="1:10">
      <c r="A4886" t="e">
        <f t="shared" si="153"/>
        <v>#REF!</v>
      </c>
      <c r="B4886">
        <f>IF(AND('Tracker&amp;Invoice'!A4934&lt;&gt;"",'Tracker&amp;Invoice'!A4934&lt;&gt;"ITEM",'Tracker&amp;Invoice'!A4932="ITEM"),1,0)</f>
        <v>0</v>
      </c>
      <c r="C4886" t="str">
        <f>IF(B4886=1,'Tracker&amp;Invoice'!A4934,C4885)</f>
        <v>BQ-232</v>
      </c>
      <c r="D4886" t="str">
        <f>IF(LEFT(TRIM('Tracker&amp;Invoice'!B4934),9)="INVOICE #","INVOICE",IF(TRIM('Tracker&amp;Invoice'!B4934)="Overall Completion INVOICE","OVERALL",""))</f>
        <v/>
      </c>
      <c r="E4886" t="str">
        <f>IF(D4886="INVOICE",VALUE(MID(TRIM('Tracker&amp;Invoice'!B4934),10,10)),"")</f>
        <v/>
      </c>
      <c r="F4886">
        <f>IF(B4886=1,IFERROR(LOOKUP(2,1/('Tracker&amp;Invoice'!$H4934:$AC4934&lt;&gt;""),COLUMN('Tracker&amp;Invoice'!$H4934:$AC4934)),8),F4885)</f>
        <v>15</v>
      </c>
      <c r="G4886">
        <f>IF(D4886="OVERALL",IFERROR(LOOKUP(2,1/('Tracker&amp;Invoice'!$H4934:$AC4934&lt;&gt;""),COLUMN('Tracker&amp;Invoice'!$H4934:$AC4934)),8),G4887)</f>
        <v>16</v>
      </c>
      <c r="H4886">
        <f t="shared" si="152"/>
        <v>16</v>
      </c>
      <c r="I4886" s="29">
        <f>IF(D4886="INVOICE",SUM('Tracker&amp;Invoice'!$H4934:INDEX('Tracker&amp;Invoice'!$A4934:$AC4934,1,H4886)),0)</f>
        <v>0</v>
      </c>
      <c r="J4886" s="29">
        <f>IF(D4886="OVERALL",SUM('Tracker&amp;Invoice'!$H4934:$AC4934),0)</f>
        <v>0</v>
      </c>
    </row>
    <row r="4887" spans="1:10">
      <c r="A4887" t="e">
        <f t="shared" si="153"/>
        <v>#REF!</v>
      </c>
      <c r="B4887">
        <f>IF(AND('Tracker&amp;Invoice'!A4935&lt;&gt;"",'Tracker&amp;Invoice'!A4935&lt;&gt;"ITEM",'Tracker&amp;Invoice'!A4933="ITEM"),1,0)</f>
        <v>0</v>
      </c>
      <c r="C4887" t="str">
        <f>IF(B4887=1,'Tracker&amp;Invoice'!A4935,C4886)</f>
        <v>BQ-232</v>
      </c>
      <c r="D4887" t="str">
        <f>IF(LEFT(TRIM('Tracker&amp;Invoice'!B4935),9)="INVOICE #","INVOICE",IF(TRIM('Tracker&amp;Invoice'!B4935)="Overall Completion INVOICE","OVERALL",""))</f>
        <v/>
      </c>
      <c r="E4887" t="str">
        <f>IF(D4887="INVOICE",VALUE(MID(TRIM('Tracker&amp;Invoice'!B4935),10,10)),"")</f>
        <v/>
      </c>
      <c r="F4887">
        <f>IF(B4887=1,IFERROR(LOOKUP(2,1/('Tracker&amp;Invoice'!$H4935:$AC4935&lt;&gt;""),COLUMN('Tracker&amp;Invoice'!$H4935:$AC4935)),8),F4886)</f>
        <v>15</v>
      </c>
      <c r="G4887">
        <f>IF(D4887="OVERALL",IFERROR(LOOKUP(2,1/('Tracker&amp;Invoice'!$H4935:$AC4935&lt;&gt;""),COLUMN('Tracker&amp;Invoice'!$H4935:$AC4935)),8),G4888)</f>
        <v>16</v>
      </c>
      <c r="H4887">
        <f t="shared" si="152"/>
        <v>16</v>
      </c>
      <c r="I4887" s="29">
        <f>IF(D4887="INVOICE",SUM('Tracker&amp;Invoice'!$H4935:INDEX('Tracker&amp;Invoice'!$A4935:$AC4935,1,H4887)),0)</f>
        <v>0</v>
      </c>
      <c r="J4887" s="29">
        <f>IF(D4887="OVERALL",SUM('Tracker&amp;Invoice'!$H4935:$AC4935),0)</f>
        <v>0</v>
      </c>
    </row>
    <row r="4888" spans="1:10">
      <c r="A4888" t="e">
        <f t="shared" si="153"/>
        <v>#REF!</v>
      </c>
      <c r="B4888">
        <f>IF(AND('Tracker&amp;Invoice'!A4936&lt;&gt;"",'Tracker&amp;Invoice'!A4936&lt;&gt;"ITEM",'Tracker&amp;Invoice'!A4934="ITEM"),1,0)</f>
        <v>0</v>
      </c>
      <c r="C4888" t="str">
        <f>IF(B4888=1,'Tracker&amp;Invoice'!A4936,C4887)</f>
        <v>BQ-232</v>
      </c>
      <c r="D4888" t="str">
        <f>IF(LEFT(TRIM('Tracker&amp;Invoice'!B4936),9)="INVOICE #","INVOICE",IF(TRIM('Tracker&amp;Invoice'!B4936)="Overall Completion INVOICE","OVERALL",""))</f>
        <v/>
      </c>
      <c r="E4888" t="str">
        <f>IF(D4888="INVOICE",VALUE(MID(TRIM('Tracker&amp;Invoice'!B4936),10,10)),"")</f>
        <v/>
      </c>
      <c r="F4888">
        <f>IF(B4888=1,IFERROR(LOOKUP(2,1/('Tracker&amp;Invoice'!$H4936:$AC4936&lt;&gt;""),COLUMN('Tracker&amp;Invoice'!$H4936:$AC4936)),8),F4887)</f>
        <v>15</v>
      </c>
      <c r="G4888">
        <f>IF(D4888="OVERALL",IFERROR(LOOKUP(2,1/('Tracker&amp;Invoice'!$H4936:$AC4936&lt;&gt;""),COLUMN('Tracker&amp;Invoice'!$H4936:$AC4936)),8),G4889)</f>
        <v>16</v>
      </c>
      <c r="H4888">
        <f t="shared" si="152"/>
        <v>16</v>
      </c>
      <c r="I4888" s="29">
        <f>IF(D4888="INVOICE",SUM('Tracker&amp;Invoice'!$H4936:INDEX('Tracker&amp;Invoice'!$A4936:$AC4936,1,H4888)),0)</f>
        <v>0</v>
      </c>
      <c r="J4888" s="29">
        <f>IF(D4888="OVERALL",SUM('Tracker&amp;Invoice'!$H4936:$AC4936),0)</f>
        <v>0</v>
      </c>
    </row>
    <row r="4889" spans="1:10">
      <c r="A4889" t="e">
        <f t="shared" si="153"/>
        <v>#REF!</v>
      </c>
      <c r="B4889">
        <f>IF(AND('Tracker&amp;Invoice'!A4937&lt;&gt;"",'Tracker&amp;Invoice'!A4937&lt;&gt;"ITEM",'Tracker&amp;Invoice'!A4935="ITEM"),1,0)</f>
        <v>0</v>
      </c>
      <c r="C4889" t="str">
        <f>IF(B4889=1,'Tracker&amp;Invoice'!A4937,C4888)</f>
        <v>BQ-232</v>
      </c>
      <c r="D4889" t="str">
        <f>IF(LEFT(TRIM('Tracker&amp;Invoice'!B4937),9)="INVOICE #","INVOICE",IF(TRIM('Tracker&amp;Invoice'!B4937)="Overall Completion INVOICE","OVERALL",""))</f>
        <v/>
      </c>
      <c r="E4889" t="str">
        <f>IF(D4889="INVOICE",VALUE(MID(TRIM('Tracker&amp;Invoice'!B4937),10,10)),"")</f>
        <v/>
      </c>
      <c r="F4889">
        <f>IF(B4889=1,IFERROR(LOOKUP(2,1/('Tracker&amp;Invoice'!$H4937:$AC4937&lt;&gt;""),COLUMN('Tracker&amp;Invoice'!$H4937:$AC4937)),8),F4888)</f>
        <v>15</v>
      </c>
      <c r="G4889">
        <f>IF(D4889="OVERALL",IFERROR(LOOKUP(2,1/('Tracker&amp;Invoice'!$H4937:$AC4937&lt;&gt;""),COLUMN('Tracker&amp;Invoice'!$H4937:$AC4937)),8),G4890)</f>
        <v>16</v>
      </c>
      <c r="H4889">
        <f t="shared" si="152"/>
        <v>16</v>
      </c>
      <c r="I4889" s="29">
        <f>IF(D4889="INVOICE",SUM('Tracker&amp;Invoice'!$H4937:INDEX('Tracker&amp;Invoice'!$A4937:$AC4937,1,H4889)),0)</f>
        <v>0</v>
      </c>
      <c r="J4889" s="29">
        <f>IF(D4889="OVERALL",SUM('Tracker&amp;Invoice'!$H4937:$AC4937),0)</f>
        <v>0</v>
      </c>
    </row>
    <row r="4890" spans="1:10">
      <c r="A4890" t="e">
        <f t="shared" si="153"/>
        <v>#REF!</v>
      </c>
      <c r="B4890">
        <f>IF(AND('Tracker&amp;Invoice'!A4938&lt;&gt;"",'Tracker&amp;Invoice'!A4938&lt;&gt;"ITEM",'Tracker&amp;Invoice'!A4936="ITEM"),1,0)</f>
        <v>0</v>
      </c>
      <c r="C4890" t="str">
        <f>IF(B4890=1,'Tracker&amp;Invoice'!A4938,C4889)</f>
        <v>BQ-232</v>
      </c>
      <c r="D4890" t="str">
        <f>IF(LEFT(TRIM('Tracker&amp;Invoice'!B4938),9)="INVOICE #","INVOICE",IF(TRIM('Tracker&amp;Invoice'!B4938)="Overall Completion INVOICE","OVERALL",""))</f>
        <v/>
      </c>
      <c r="E4890" t="str">
        <f>IF(D4890="INVOICE",VALUE(MID(TRIM('Tracker&amp;Invoice'!B4938),10,10)),"")</f>
        <v/>
      </c>
      <c r="F4890">
        <f>IF(B4890=1,IFERROR(LOOKUP(2,1/('Tracker&amp;Invoice'!$H4938:$AC4938&lt;&gt;""),COLUMN('Tracker&amp;Invoice'!$H4938:$AC4938)),8),F4889)</f>
        <v>15</v>
      </c>
      <c r="G4890">
        <f>IF(D4890="OVERALL",IFERROR(LOOKUP(2,1/('Tracker&amp;Invoice'!$H4938:$AC4938&lt;&gt;""),COLUMN('Tracker&amp;Invoice'!$H4938:$AC4938)),8),G4891)</f>
        <v>16</v>
      </c>
      <c r="H4890">
        <f t="shared" si="152"/>
        <v>16</v>
      </c>
      <c r="I4890" s="29">
        <f>IF(D4890="INVOICE",SUM('Tracker&amp;Invoice'!$H4938:INDEX('Tracker&amp;Invoice'!$A4938:$AC4938,1,H4890)),0)</f>
        <v>0</v>
      </c>
      <c r="J4890" s="29">
        <f>IF(D4890="OVERALL",SUM('Tracker&amp;Invoice'!$H4938:$AC4938),0)</f>
        <v>0</v>
      </c>
    </row>
    <row r="4891" spans="1:10">
      <c r="A4891" t="e">
        <f t="shared" si="153"/>
        <v>#REF!</v>
      </c>
      <c r="B4891">
        <f>IF(AND('Tracker&amp;Invoice'!A4939&lt;&gt;"",'Tracker&amp;Invoice'!A4939&lt;&gt;"ITEM",'Tracker&amp;Invoice'!A4937="ITEM"),1,0)</f>
        <v>0</v>
      </c>
      <c r="C4891" t="str">
        <f>IF(B4891=1,'Tracker&amp;Invoice'!A4939,C4890)</f>
        <v>BQ-232</v>
      </c>
      <c r="D4891" t="str">
        <f>IF(LEFT(TRIM('Tracker&amp;Invoice'!B4939),9)="INVOICE #","INVOICE",IF(TRIM('Tracker&amp;Invoice'!B4939)="Overall Completion INVOICE","OVERALL",""))</f>
        <v/>
      </c>
      <c r="E4891" t="str">
        <f>IF(D4891="INVOICE",VALUE(MID(TRIM('Tracker&amp;Invoice'!B4939),10,10)),"")</f>
        <v/>
      </c>
      <c r="F4891">
        <f>IF(B4891=1,IFERROR(LOOKUP(2,1/('Tracker&amp;Invoice'!$H4939:$AC4939&lt;&gt;""),COLUMN('Tracker&amp;Invoice'!$H4939:$AC4939)),8),F4890)</f>
        <v>15</v>
      </c>
      <c r="G4891">
        <f>IF(D4891="OVERALL",IFERROR(LOOKUP(2,1/('Tracker&amp;Invoice'!$H4939:$AC4939&lt;&gt;""),COLUMN('Tracker&amp;Invoice'!$H4939:$AC4939)),8),G4892)</f>
        <v>16</v>
      </c>
      <c r="H4891">
        <f t="shared" si="152"/>
        <v>16</v>
      </c>
      <c r="I4891" s="29">
        <f>IF(D4891="INVOICE",SUM('Tracker&amp;Invoice'!$H4939:INDEX('Tracker&amp;Invoice'!$A4939:$AC4939,1,H4891)),0)</f>
        <v>0</v>
      </c>
      <c r="J4891" s="29">
        <f>IF(D4891="OVERALL",SUM('Tracker&amp;Invoice'!$H4939:$AC4939),0)</f>
        <v>0</v>
      </c>
    </row>
    <row r="4892" spans="1:10">
      <c r="A4892" t="e">
        <f t="shared" si="153"/>
        <v>#REF!</v>
      </c>
      <c r="B4892">
        <f>IF(AND('Tracker&amp;Invoice'!A4940&lt;&gt;"",'Tracker&amp;Invoice'!A4940&lt;&gt;"ITEM",'Tracker&amp;Invoice'!A4938="ITEM"),1,0)</f>
        <v>0</v>
      </c>
      <c r="C4892" t="str">
        <f>IF(B4892=1,'Tracker&amp;Invoice'!A4940,C4891)</f>
        <v>BQ-232</v>
      </c>
      <c r="D4892" t="str">
        <f>IF(LEFT(TRIM('Tracker&amp;Invoice'!B4940),9)="INVOICE #","INVOICE",IF(TRIM('Tracker&amp;Invoice'!B4940)="Overall Completion INVOICE","OVERALL",""))</f>
        <v/>
      </c>
      <c r="E4892" t="str">
        <f>IF(D4892="INVOICE",VALUE(MID(TRIM('Tracker&amp;Invoice'!B4940),10,10)),"")</f>
        <v/>
      </c>
      <c r="F4892">
        <f>IF(B4892=1,IFERROR(LOOKUP(2,1/('Tracker&amp;Invoice'!$H4940:$AC4940&lt;&gt;""),COLUMN('Tracker&amp;Invoice'!$H4940:$AC4940)),8),F4891)</f>
        <v>15</v>
      </c>
      <c r="G4892">
        <f>IF(D4892="OVERALL",IFERROR(LOOKUP(2,1/('Tracker&amp;Invoice'!$H4940:$AC4940&lt;&gt;""),COLUMN('Tracker&amp;Invoice'!$H4940:$AC4940)),8),G4893)</f>
        <v>16</v>
      </c>
      <c r="H4892">
        <f t="shared" si="152"/>
        <v>16</v>
      </c>
      <c r="I4892" s="29">
        <f>IF(D4892="INVOICE",SUM('Tracker&amp;Invoice'!$H4940:INDEX('Tracker&amp;Invoice'!$A4940:$AC4940,1,H4892)),0)</f>
        <v>0</v>
      </c>
      <c r="J4892" s="29">
        <f>IF(D4892="OVERALL",SUM('Tracker&amp;Invoice'!$H4940:$AC4940),0)</f>
        <v>0</v>
      </c>
    </row>
    <row r="4893" spans="1:10">
      <c r="A4893" t="e">
        <f t="shared" si="153"/>
        <v>#REF!</v>
      </c>
      <c r="B4893">
        <f>IF(AND('Tracker&amp;Invoice'!A4941&lt;&gt;"",'Tracker&amp;Invoice'!A4941&lt;&gt;"ITEM",'Tracker&amp;Invoice'!A4939="ITEM"),1,0)</f>
        <v>0</v>
      </c>
      <c r="C4893" t="str">
        <f>IF(B4893=1,'Tracker&amp;Invoice'!A4941,C4892)</f>
        <v>BQ-232</v>
      </c>
      <c r="D4893" t="str">
        <f>IF(LEFT(TRIM('Tracker&amp;Invoice'!B4941),9)="INVOICE #","INVOICE",IF(TRIM('Tracker&amp;Invoice'!B4941)="Overall Completion INVOICE","OVERALL",""))</f>
        <v/>
      </c>
      <c r="E4893" t="str">
        <f>IF(D4893="INVOICE",VALUE(MID(TRIM('Tracker&amp;Invoice'!B4941),10,10)),"")</f>
        <v/>
      </c>
      <c r="F4893">
        <f>IF(B4893=1,IFERROR(LOOKUP(2,1/('Tracker&amp;Invoice'!$H4941:$AC4941&lt;&gt;""),COLUMN('Tracker&amp;Invoice'!$H4941:$AC4941)),8),F4892)</f>
        <v>15</v>
      </c>
      <c r="G4893">
        <f>IF(D4893="OVERALL",IFERROR(LOOKUP(2,1/('Tracker&amp;Invoice'!$H4941:$AC4941&lt;&gt;""),COLUMN('Tracker&amp;Invoice'!$H4941:$AC4941)),8),G4894)</f>
        <v>16</v>
      </c>
      <c r="H4893">
        <f t="shared" si="152"/>
        <v>16</v>
      </c>
      <c r="I4893" s="29">
        <f>IF(D4893="INVOICE",SUM('Tracker&amp;Invoice'!$H4941:INDEX('Tracker&amp;Invoice'!$A4941:$AC4941,1,H4893)),0)</f>
        <v>0</v>
      </c>
      <c r="J4893" s="29">
        <f>IF(D4893="OVERALL",SUM('Tracker&amp;Invoice'!$H4941:$AC4941),0)</f>
        <v>0</v>
      </c>
    </row>
    <row r="4894" spans="1:10">
      <c r="A4894" t="e">
        <f t="shared" si="153"/>
        <v>#REF!</v>
      </c>
      <c r="B4894">
        <f>IF(AND('Tracker&amp;Invoice'!A4942&lt;&gt;"",'Tracker&amp;Invoice'!A4942&lt;&gt;"ITEM",'Tracker&amp;Invoice'!A4940="ITEM"),1,0)</f>
        <v>1</v>
      </c>
      <c r="C4894" t="str">
        <f>IF(B4894=1,'Tracker&amp;Invoice'!A4942,C4893)</f>
        <v>BQ-233</v>
      </c>
      <c r="D4894" t="str">
        <f>IF(LEFT(TRIM('Tracker&amp;Invoice'!B4942),9)="INVOICE #","INVOICE",IF(TRIM('Tracker&amp;Invoice'!B4942)="Overall Completion INVOICE","OVERALL",""))</f>
        <v/>
      </c>
      <c r="E4894" t="str">
        <f>IF(D4894="INVOICE",VALUE(MID(TRIM('Tracker&amp;Invoice'!B4942),10,10)),"")</f>
        <v/>
      </c>
      <c r="F4894">
        <f>IF(B4894=1,IFERROR(LOOKUP(2,1/('Tracker&amp;Invoice'!$H4942:$AC4942&lt;&gt;""),COLUMN('Tracker&amp;Invoice'!$H4942:$AC4942)),8),F4893)</f>
        <v>15</v>
      </c>
      <c r="G4894">
        <f>IF(D4894="OVERALL",IFERROR(LOOKUP(2,1/('Tracker&amp;Invoice'!$H4942:$AC4942&lt;&gt;""),COLUMN('Tracker&amp;Invoice'!$H4942:$AC4942)),8),G4895)</f>
        <v>16</v>
      </c>
      <c r="H4894">
        <f t="shared" si="152"/>
        <v>16</v>
      </c>
      <c r="I4894" s="29">
        <f>IF(D4894="INVOICE",SUM('Tracker&amp;Invoice'!$H4942:INDEX('Tracker&amp;Invoice'!$A4942:$AC4942,1,H4894)),0)</f>
        <v>0</v>
      </c>
      <c r="J4894" s="29">
        <f>IF(D4894="OVERALL",SUM('Tracker&amp;Invoice'!$H4942:$AC4942),0)</f>
        <v>0</v>
      </c>
    </row>
    <row r="4895" spans="1:10">
      <c r="A4895" t="e">
        <f t="shared" si="153"/>
        <v>#REF!</v>
      </c>
      <c r="B4895">
        <f>IF(AND('Tracker&amp;Invoice'!A4943&lt;&gt;"",'Tracker&amp;Invoice'!A4943&lt;&gt;"ITEM",'Tracker&amp;Invoice'!A4941="ITEM"),1,0)</f>
        <v>0</v>
      </c>
      <c r="C4895" t="str">
        <f>IF(B4895=1,'Tracker&amp;Invoice'!A4943,C4894)</f>
        <v>BQ-233</v>
      </c>
      <c r="D4895" t="str">
        <f>IF(LEFT(TRIM('Tracker&amp;Invoice'!B4943),9)="INVOICE #","INVOICE",IF(TRIM('Tracker&amp;Invoice'!B4943)="Overall Completion INVOICE","OVERALL",""))</f>
        <v/>
      </c>
      <c r="E4895" t="str">
        <f>IF(D4895="INVOICE",VALUE(MID(TRIM('Tracker&amp;Invoice'!B4943),10,10)),"")</f>
        <v/>
      </c>
      <c r="F4895">
        <f>IF(B4895=1,IFERROR(LOOKUP(2,1/('Tracker&amp;Invoice'!$H4943:$AC4943&lt;&gt;""),COLUMN('Tracker&amp;Invoice'!$H4943:$AC4943)),8),F4894)</f>
        <v>15</v>
      </c>
      <c r="G4895">
        <f>IF(D4895="OVERALL",IFERROR(LOOKUP(2,1/('Tracker&amp;Invoice'!$H4943:$AC4943&lt;&gt;""),COLUMN('Tracker&amp;Invoice'!$H4943:$AC4943)),8),G4896)</f>
        <v>16</v>
      </c>
      <c r="H4895">
        <f t="shared" si="152"/>
        <v>16</v>
      </c>
      <c r="I4895" s="29">
        <f>IF(D4895="INVOICE",SUM('Tracker&amp;Invoice'!$H4943:INDEX('Tracker&amp;Invoice'!$A4943:$AC4943,1,H4895)),0)</f>
        <v>0</v>
      </c>
      <c r="J4895" s="29">
        <f>IF(D4895="OVERALL",SUM('Tracker&amp;Invoice'!$H4943:$AC4943),0)</f>
        <v>0</v>
      </c>
    </row>
    <row r="4896" spans="1:10">
      <c r="A4896" t="e">
        <f t="shared" si="153"/>
        <v>#REF!</v>
      </c>
      <c r="B4896">
        <f>IF(AND('Tracker&amp;Invoice'!A4944&lt;&gt;"",'Tracker&amp;Invoice'!A4944&lt;&gt;"ITEM",'Tracker&amp;Invoice'!A4942="ITEM"),1,0)</f>
        <v>0</v>
      </c>
      <c r="C4896" t="str">
        <f>IF(B4896=1,'Tracker&amp;Invoice'!A4944,C4895)</f>
        <v>BQ-233</v>
      </c>
      <c r="D4896" t="str">
        <f>IF(LEFT(TRIM('Tracker&amp;Invoice'!B4944),9)="INVOICE #","INVOICE",IF(TRIM('Tracker&amp;Invoice'!B4944)="Overall Completion INVOICE","OVERALL",""))</f>
        <v/>
      </c>
      <c r="E4896" t="str">
        <f>IF(D4896="INVOICE",VALUE(MID(TRIM('Tracker&amp;Invoice'!B4944),10,10)),"")</f>
        <v/>
      </c>
      <c r="F4896">
        <f>IF(B4896=1,IFERROR(LOOKUP(2,1/('Tracker&amp;Invoice'!$H4944:$AC4944&lt;&gt;""),COLUMN('Tracker&amp;Invoice'!$H4944:$AC4944)),8),F4895)</f>
        <v>15</v>
      </c>
      <c r="G4896">
        <f>IF(D4896="OVERALL",IFERROR(LOOKUP(2,1/('Tracker&amp;Invoice'!$H4944:$AC4944&lt;&gt;""),COLUMN('Tracker&amp;Invoice'!$H4944:$AC4944)),8),G4897)</f>
        <v>16</v>
      </c>
      <c r="H4896">
        <f t="shared" si="152"/>
        <v>16</v>
      </c>
      <c r="I4896" s="29">
        <f>IF(D4896="INVOICE",SUM('Tracker&amp;Invoice'!$H4944:INDEX('Tracker&amp;Invoice'!$A4944:$AC4944,1,H4896)),0)</f>
        <v>0</v>
      </c>
      <c r="J4896" s="29">
        <f>IF(D4896="OVERALL",SUM('Tracker&amp;Invoice'!$H4944:$AC4944),0)</f>
        <v>0</v>
      </c>
    </row>
    <row r="4897" spans="1:10">
      <c r="A4897" t="e">
        <f t="shared" si="153"/>
        <v>#REF!</v>
      </c>
      <c r="B4897">
        <f>IF(AND('Tracker&amp;Invoice'!A4945&lt;&gt;"",'Tracker&amp;Invoice'!A4945&lt;&gt;"ITEM",'Tracker&amp;Invoice'!A4943="ITEM"),1,0)</f>
        <v>0</v>
      </c>
      <c r="C4897" t="str">
        <f>IF(B4897=1,'Tracker&amp;Invoice'!A4945,C4896)</f>
        <v>BQ-233</v>
      </c>
      <c r="D4897" t="str">
        <f>IF(LEFT(TRIM('Tracker&amp;Invoice'!B4945),9)="INVOICE #","INVOICE",IF(TRIM('Tracker&amp;Invoice'!B4945)="Overall Completion INVOICE","OVERALL",""))</f>
        <v>INVOICE</v>
      </c>
      <c r="E4897">
        <f>IF(D4897="INVOICE",VALUE(MID(TRIM('Tracker&amp;Invoice'!B4945),10,10)),"")</f>
        <v>12</v>
      </c>
      <c r="F4897">
        <f>IF(B4897=1,IFERROR(LOOKUP(2,1/('Tracker&amp;Invoice'!$H4945:$AC4945&lt;&gt;""),COLUMN('Tracker&amp;Invoice'!$H4945:$AC4945)),8),F4896)</f>
        <v>15</v>
      </c>
      <c r="G4897">
        <f>IF(D4897="OVERALL",IFERROR(LOOKUP(2,1/('Tracker&amp;Invoice'!$H4945:$AC4945&lt;&gt;""),COLUMN('Tracker&amp;Invoice'!$H4945:$AC4945)),8),G4898)</f>
        <v>16</v>
      </c>
      <c r="H4897">
        <f t="shared" si="152"/>
        <v>16</v>
      </c>
      <c r="I4897" s="29">
        <f>IF(D4897="INVOICE",SUM('Tracker&amp;Invoice'!$H4945:INDEX('Tracker&amp;Invoice'!$A4945:$AC4945,1,H4897)),0)</f>
        <v>14355.000000000002</v>
      </c>
      <c r="J4897" s="29">
        <f>IF(D4897="OVERALL",SUM('Tracker&amp;Invoice'!$H4945:$AC4945),0)</f>
        <v>0</v>
      </c>
    </row>
    <row r="4898" spans="1:10">
      <c r="A4898" t="e">
        <f t="shared" si="153"/>
        <v>#REF!</v>
      </c>
      <c r="B4898">
        <f>IF(AND('Tracker&amp;Invoice'!A4946&lt;&gt;"",'Tracker&amp;Invoice'!A4946&lt;&gt;"ITEM",'Tracker&amp;Invoice'!A4944="ITEM"),1,0)</f>
        <v>0</v>
      </c>
      <c r="C4898" t="str">
        <f>IF(B4898=1,'Tracker&amp;Invoice'!A4946,C4897)</f>
        <v>BQ-233</v>
      </c>
      <c r="D4898" t="str">
        <f>IF(LEFT(TRIM('Tracker&amp;Invoice'!B4946),9)="INVOICE #","INVOICE",IF(TRIM('Tracker&amp;Invoice'!B4946)="Overall Completion INVOICE","OVERALL",""))</f>
        <v/>
      </c>
      <c r="E4898" t="str">
        <f>IF(D4898="INVOICE",VALUE(MID(TRIM('Tracker&amp;Invoice'!B4946),10,10)),"")</f>
        <v/>
      </c>
      <c r="F4898">
        <f>IF(B4898=1,IFERROR(LOOKUP(2,1/('Tracker&amp;Invoice'!$H4946:$AC4946&lt;&gt;""),COLUMN('Tracker&amp;Invoice'!$H4946:$AC4946)),8),F4897)</f>
        <v>15</v>
      </c>
      <c r="G4898">
        <f>IF(D4898="OVERALL",IFERROR(LOOKUP(2,1/('Tracker&amp;Invoice'!$H4946:$AC4946&lt;&gt;""),COLUMN('Tracker&amp;Invoice'!$H4946:$AC4946)),8),G4899)</f>
        <v>16</v>
      </c>
      <c r="H4898">
        <f t="shared" si="152"/>
        <v>16</v>
      </c>
      <c r="I4898" s="29">
        <f>IF(D4898="INVOICE",SUM('Tracker&amp;Invoice'!$H4946:INDEX('Tracker&amp;Invoice'!$A4946:$AC4946,1,H4898)),0)</f>
        <v>0</v>
      </c>
      <c r="J4898" s="29">
        <f>IF(D4898="OVERALL",SUM('Tracker&amp;Invoice'!$H4946:$AC4946),0)</f>
        <v>0</v>
      </c>
    </row>
    <row r="4899" spans="1:10">
      <c r="A4899" t="e">
        <f t="shared" si="153"/>
        <v>#REF!</v>
      </c>
      <c r="B4899">
        <f>IF(AND('Tracker&amp;Invoice'!A4947&lt;&gt;"",'Tracker&amp;Invoice'!A4947&lt;&gt;"ITEM",'Tracker&amp;Invoice'!A4945="ITEM"),1,0)</f>
        <v>0</v>
      </c>
      <c r="C4899" t="str">
        <f>IF(B4899=1,'Tracker&amp;Invoice'!A4947,C4898)</f>
        <v>BQ-233</v>
      </c>
      <c r="D4899" t="str">
        <f>IF(LEFT(TRIM('Tracker&amp;Invoice'!B4947),9)="INVOICE #","INVOICE",IF(TRIM('Tracker&amp;Invoice'!B4947)="Overall Completion INVOICE","OVERALL",""))</f>
        <v>INVOICE</v>
      </c>
      <c r="E4899">
        <f>IF(D4899="INVOICE",VALUE(MID(TRIM('Tracker&amp;Invoice'!B4947),10,10)),"")</f>
        <v>25</v>
      </c>
      <c r="F4899">
        <f>IF(B4899=1,IFERROR(LOOKUP(2,1/('Tracker&amp;Invoice'!$H4947:$AC4947&lt;&gt;""),COLUMN('Tracker&amp;Invoice'!$H4947:$AC4947)),8),F4898)</f>
        <v>15</v>
      </c>
      <c r="G4899">
        <f>IF(D4899="OVERALL",IFERROR(LOOKUP(2,1/('Tracker&amp;Invoice'!$H4947:$AC4947&lt;&gt;""),COLUMN('Tracker&amp;Invoice'!$H4947:$AC4947)),8),G4900)</f>
        <v>16</v>
      </c>
      <c r="H4899">
        <f t="shared" si="152"/>
        <v>16</v>
      </c>
      <c r="I4899" s="29">
        <f>IF(D4899="INVOICE",SUM('Tracker&amp;Invoice'!$H4947:INDEX('Tracker&amp;Invoice'!$A4947:$AC4947,1,H4899)),0)</f>
        <v>3915</v>
      </c>
      <c r="J4899" s="29">
        <f>IF(D4899="OVERALL",SUM('Tracker&amp;Invoice'!$H4947:$AC4947),0)</f>
        <v>0</v>
      </c>
    </row>
    <row r="4900" spans="1:10">
      <c r="A4900" t="e">
        <f t="shared" si="153"/>
        <v>#REF!</v>
      </c>
      <c r="B4900">
        <f>IF(AND('Tracker&amp;Invoice'!A4948&lt;&gt;"",'Tracker&amp;Invoice'!A4948&lt;&gt;"ITEM",'Tracker&amp;Invoice'!A4946="ITEM"),1,0)</f>
        <v>0</v>
      </c>
      <c r="C4900" t="str">
        <f>IF(B4900=1,'Tracker&amp;Invoice'!A4948,C4899)</f>
        <v>BQ-233</v>
      </c>
      <c r="D4900" t="str">
        <f>IF(LEFT(TRIM('Tracker&amp;Invoice'!B4948),9)="INVOICE #","INVOICE",IF(TRIM('Tracker&amp;Invoice'!B4948)="Overall Completion INVOICE","OVERALL",""))</f>
        <v/>
      </c>
      <c r="E4900" t="str">
        <f>IF(D4900="INVOICE",VALUE(MID(TRIM('Tracker&amp;Invoice'!B4948),10,10)),"")</f>
        <v/>
      </c>
      <c r="F4900">
        <f>IF(B4900=1,IFERROR(LOOKUP(2,1/('Tracker&amp;Invoice'!$H4948:$AC4948&lt;&gt;""),COLUMN('Tracker&amp;Invoice'!$H4948:$AC4948)),8),F4899)</f>
        <v>15</v>
      </c>
      <c r="G4900">
        <f>IF(D4900="OVERALL",IFERROR(LOOKUP(2,1/('Tracker&amp;Invoice'!$H4948:$AC4948&lt;&gt;""),COLUMN('Tracker&amp;Invoice'!$H4948:$AC4948)),8),G4901)</f>
        <v>16</v>
      </c>
      <c r="H4900">
        <f t="shared" si="152"/>
        <v>16</v>
      </c>
      <c r="I4900" s="29">
        <f>IF(D4900="INVOICE",SUM('Tracker&amp;Invoice'!$H4948:INDEX('Tracker&amp;Invoice'!$A4948:$AC4948,1,H4900)),0)</f>
        <v>0</v>
      </c>
      <c r="J4900" s="29">
        <f>IF(D4900="OVERALL",SUM('Tracker&amp;Invoice'!$H4948:$AC4948),0)</f>
        <v>0</v>
      </c>
    </row>
    <row r="4901" spans="1:10">
      <c r="A4901" t="e">
        <f t="shared" si="153"/>
        <v>#REF!</v>
      </c>
      <c r="B4901">
        <f>IF(AND('Tracker&amp;Invoice'!A4949&lt;&gt;"",'Tracker&amp;Invoice'!A4949&lt;&gt;"ITEM",'Tracker&amp;Invoice'!A4947="ITEM"),1,0)</f>
        <v>0</v>
      </c>
      <c r="C4901" t="str">
        <f>IF(B4901=1,'Tracker&amp;Invoice'!A4949,C4900)</f>
        <v>BQ-233</v>
      </c>
      <c r="D4901" t="str">
        <f>IF(LEFT(TRIM('Tracker&amp;Invoice'!B4949),9)="INVOICE #","INVOICE",IF(TRIM('Tracker&amp;Invoice'!B4949)="Overall Completion INVOICE","OVERALL",""))</f>
        <v>INVOICE</v>
      </c>
      <c r="E4901">
        <f>IF(D4901="INVOICE",VALUE(MID(TRIM('Tracker&amp;Invoice'!B4949),10,10)),"")</f>
        <v>28</v>
      </c>
      <c r="F4901">
        <f>IF(B4901=1,IFERROR(LOOKUP(2,1/('Tracker&amp;Invoice'!$H4949:$AC4949&lt;&gt;""),COLUMN('Tracker&amp;Invoice'!$H4949:$AC4949)),8),F4900)</f>
        <v>15</v>
      </c>
      <c r="G4901">
        <f>IF(D4901="OVERALL",IFERROR(LOOKUP(2,1/('Tracker&amp;Invoice'!$H4949:$AC4949&lt;&gt;""),COLUMN('Tracker&amp;Invoice'!$H4949:$AC4949)),8),G4902)</f>
        <v>16</v>
      </c>
      <c r="H4901">
        <f t="shared" si="152"/>
        <v>16</v>
      </c>
      <c r="I4901" s="29">
        <f>IF(D4901="INVOICE",SUM('Tracker&amp;Invoice'!$H4949:INDEX('Tracker&amp;Invoice'!$A4949:$AC4949,1,H4901)),0)</f>
        <v>2610</v>
      </c>
      <c r="J4901" s="29">
        <f>IF(D4901="OVERALL",SUM('Tracker&amp;Invoice'!$H4949:$AC4949),0)</f>
        <v>0</v>
      </c>
    </row>
    <row r="4902" spans="1:10">
      <c r="A4902" t="e">
        <f t="shared" si="153"/>
        <v>#REF!</v>
      </c>
      <c r="B4902">
        <f>IF(AND('Tracker&amp;Invoice'!A4950&lt;&gt;"",'Tracker&amp;Invoice'!A4950&lt;&gt;"ITEM",'Tracker&amp;Invoice'!A4948="ITEM"),1,0)</f>
        <v>0</v>
      </c>
      <c r="C4902" t="str">
        <f>IF(B4902=1,'Tracker&amp;Invoice'!A4950,C4901)</f>
        <v>BQ-233</v>
      </c>
      <c r="D4902" t="str">
        <f>IF(LEFT(TRIM('Tracker&amp;Invoice'!B4950),9)="INVOICE #","INVOICE",IF(TRIM('Tracker&amp;Invoice'!B4950)="Overall Completion INVOICE","OVERALL",""))</f>
        <v/>
      </c>
      <c r="E4902" t="str">
        <f>IF(D4902="INVOICE",VALUE(MID(TRIM('Tracker&amp;Invoice'!B4950),10,10)),"")</f>
        <v/>
      </c>
      <c r="F4902">
        <f>IF(B4902=1,IFERROR(LOOKUP(2,1/('Tracker&amp;Invoice'!$H4950:$AC4950&lt;&gt;""),COLUMN('Tracker&amp;Invoice'!$H4950:$AC4950)),8),F4901)</f>
        <v>15</v>
      </c>
      <c r="G4902">
        <f>IF(D4902="OVERALL",IFERROR(LOOKUP(2,1/('Tracker&amp;Invoice'!$H4950:$AC4950&lt;&gt;""),COLUMN('Tracker&amp;Invoice'!$H4950:$AC4950)),8),G4903)</f>
        <v>16</v>
      </c>
      <c r="H4902">
        <f t="shared" si="152"/>
        <v>16</v>
      </c>
      <c r="I4902" s="29">
        <f>IF(D4902="INVOICE",SUM('Tracker&amp;Invoice'!$H4950:INDEX('Tracker&amp;Invoice'!$A4950:$AC4950,1,H4902)),0)</f>
        <v>0</v>
      </c>
      <c r="J4902" s="29">
        <f>IF(D4902="OVERALL",SUM('Tracker&amp;Invoice'!$H4950:$AC4950),0)</f>
        <v>0</v>
      </c>
    </row>
    <row r="4903" spans="1:10">
      <c r="A4903" t="e">
        <f t="shared" si="153"/>
        <v>#REF!</v>
      </c>
      <c r="B4903">
        <f>IF(AND('Tracker&amp;Invoice'!A4951&lt;&gt;"",'Tracker&amp;Invoice'!A4951&lt;&gt;"ITEM",'Tracker&amp;Invoice'!A4949="ITEM"),1,0)</f>
        <v>0</v>
      </c>
      <c r="C4903" t="str">
        <f>IF(B4903=1,'Tracker&amp;Invoice'!A4951,C4902)</f>
        <v>BQ-233</v>
      </c>
      <c r="D4903" t="str">
        <f>IF(LEFT(TRIM('Tracker&amp;Invoice'!B4951),9)="INVOICE #","INVOICE",IF(TRIM('Tracker&amp;Invoice'!B4951)="Overall Completion INVOICE","OVERALL",""))</f>
        <v/>
      </c>
      <c r="E4903" t="str">
        <f>IF(D4903="INVOICE",VALUE(MID(TRIM('Tracker&amp;Invoice'!B4951),10,10)),"")</f>
        <v/>
      </c>
      <c r="F4903">
        <f>IF(B4903=1,IFERROR(LOOKUP(2,1/('Tracker&amp;Invoice'!$H4951:$AC4951&lt;&gt;""),COLUMN('Tracker&amp;Invoice'!$H4951:$AC4951)),8),F4902)</f>
        <v>15</v>
      </c>
      <c r="G4903">
        <f>IF(D4903="OVERALL",IFERROR(LOOKUP(2,1/('Tracker&amp;Invoice'!$H4951:$AC4951&lt;&gt;""),COLUMN('Tracker&amp;Invoice'!$H4951:$AC4951)),8),G4904)</f>
        <v>16</v>
      </c>
      <c r="H4903">
        <f t="shared" si="152"/>
        <v>16</v>
      </c>
      <c r="I4903" s="29">
        <f>IF(D4903="INVOICE",SUM('Tracker&amp;Invoice'!$H4951:INDEX('Tracker&amp;Invoice'!$A4951:$AC4951,1,H4903)),0)</f>
        <v>0</v>
      </c>
      <c r="J4903" s="29">
        <f>IF(D4903="OVERALL",SUM('Tracker&amp;Invoice'!$H4951:$AC4951),0)</f>
        <v>0</v>
      </c>
    </row>
    <row r="4904" spans="1:10">
      <c r="A4904" t="e">
        <f t="shared" si="153"/>
        <v>#REF!</v>
      </c>
      <c r="B4904">
        <f>IF(AND('Tracker&amp;Invoice'!A4952&lt;&gt;"",'Tracker&amp;Invoice'!A4952&lt;&gt;"ITEM",'Tracker&amp;Invoice'!A4950="ITEM"),1,0)</f>
        <v>0</v>
      </c>
      <c r="C4904" t="str">
        <f>IF(B4904=1,'Tracker&amp;Invoice'!A4952,C4903)</f>
        <v>BQ-233</v>
      </c>
      <c r="D4904" t="str">
        <f>IF(LEFT(TRIM('Tracker&amp;Invoice'!B4952),9)="INVOICE #","INVOICE",IF(TRIM('Tracker&amp;Invoice'!B4952)="Overall Completion INVOICE","OVERALL",""))</f>
        <v/>
      </c>
      <c r="E4904" t="str">
        <f>IF(D4904="INVOICE",VALUE(MID(TRIM('Tracker&amp;Invoice'!B4952),10,10)),"")</f>
        <v/>
      </c>
      <c r="F4904">
        <f>IF(B4904=1,IFERROR(LOOKUP(2,1/('Tracker&amp;Invoice'!$H4952:$AC4952&lt;&gt;""),COLUMN('Tracker&amp;Invoice'!$H4952:$AC4952)),8),F4903)</f>
        <v>15</v>
      </c>
      <c r="G4904">
        <f>IF(D4904="OVERALL",IFERROR(LOOKUP(2,1/('Tracker&amp;Invoice'!$H4952:$AC4952&lt;&gt;""),COLUMN('Tracker&amp;Invoice'!$H4952:$AC4952)),8),G4905)</f>
        <v>16</v>
      </c>
      <c r="H4904">
        <f t="shared" si="152"/>
        <v>16</v>
      </c>
      <c r="I4904" s="29">
        <f>IF(D4904="INVOICE",SUM('Tracker&amp;Invoice'!$H4952:INDEX('Tracker&amp;Invoice'!$A4952:$AC4952,1,H4904)),0)</f>
        <v>0</v>
      </c>
      <c r="J4904" s="29">
        <f>IF(D4904="OVERALL",SUM('Tracker&amp;Invoice'!$H4952:$AC4952),0)</f>
        <v>0</v>
      </c>
    </row>
    <row r="4905" spans="1:10">
      <c r="A4905" t="e">
        <f t="shared" si="153"/>
        <v>#REF!</v>
      </c>
      <c r="B4905">
        <f>IF(AND('Tracker&amp;Invoice'!A4953&lt;&gt;"",'Tracker&amp;Invoice'!A4953&lt;&gt;"ITEM",'Tracker&amp;Invoice'!A4951="ITEM"),1,0)</f>
        <v>0</v>
      </c>
      <c r="C4905" t="str">
        <f>IF(B4905=1,'Tracker&amp;Invoice'!A4953,C4904)</f>
        <v>BQ-233</v>
      </c>
      <c r="D4905" t="str">
        <f>IF(LEFT(TRIM('Tracker&amp;Invoice'!B4953),9)="INVOICE #","INVOICE",IF(TRIM('Tracker&amp;Invoice'!B4953)="Overall Completion INVOICE","OVERALL",""))</f>
        <v/>
      </c>
      <c r="E4905" t="str">
        <f>IF(D4905="INVOICE",VALUE(MID(TRIM('Tracker&amp;Invoice'!B4953),10,10)),"")</f>
        <v/>
      </c>
      <c r="F4905">
        <f>IF(B4905=1,IFERROR(LOOKUP(2,1/('Tracker&amp;Invoice'!$H4953:$AC4953&lt;&gt;""),COLUMN('Tracker&amp;Invoice'!$H4953:$AC4953)),8),F4904)</f>
        <v>15</v>
      </c>
      <c r="G4905">
        <f>IF(D4905="OVERALL",IFERROR(LOOKUP(2,1/('Tracker&amp;Invoice'!$H4953:$AC4953&lt;&gt;""),COLUMN('Tracker&amp;Invoice'!$H4953:$AC4953)),8),G4906)</f>
        <v>16</v>
      </c>
      <c r="H4905">
        <f t="shared" si="152"/>
        <v>16</v>
      </c>
      <c r="I4905" s="29">
        <f>IF(D4905="INVOICE",SUM('Tracker&amp;Invoice'!$H4953:INDEX('Tracker&amp;Invoice'!$A4953:$AC4953,1,H4905)),0)</f>
        <v>0</v>
      </c>
      <c r="J4905" s="29">
        <f>IF(D4905="OVERALL",SUM('Tracker&amp;Invoice'!$H4953:$AC4953),0)</f>
        <v>0</v>
      </c>
    </row>
    <row r="4906" spans="1:10">
      <c r="A4906" t="e">
        <f t="shared" si="153"/>
        <v>#REF!</v>
      </c>
      <c r="B4906">
        <f>IF(AND('Tracker&amp;Invoice'!A4954&lt;&gt;"",'Tracker&amp;Invoice'!A4954&lt;&gt;"ITEM",'Tracker&amp;Invoice'!A4952="ITEM"),1,0)</f>
        <v>0</v>
      </c>
      <c r="C4906" t="str">
        <f>IF(B4906=1,'Tracker&amp;Invoice'!A4954,C4905)</f>
        <v>BQ-233</v>
      </c>
      <c r="D4906" t="str">
        <f>IF(LEFT(TRIM('Tracker&amp;Invoice'!B4954),9)="INVOICE #","INVOICE",IF(TRIM('Tracker&amp;Invoice'!B4954)="Overall Completion INVOICE","OVERALL",""))</f>
        <v/>
      </c>
      <c r="E4906" t="str">
        <f>IF(D4906="INVOICE",VALUE(MID(TRIM('Tracker&amp;Invoice'!B4954),10,10)),"")</f>
        <v/>
      </c>
      <c r="F4906">
        <f>IF(B4906=1,IFERROR(LOOKUP(2,1/('Tracker&amp;Invoice'!$H4954:$AC4954&lt;&gt;""),COLUMN('Tracker&amp;Invoice'!$H4954:$AC4954)),8),F4905)</f>
        <v>15</v>
      </c>
      <c r="G4906">
        <f>IF(D4906="OVERALL",IFERROR(LOOKUP(2,1/('Tracker&amp;Invoice'!$H4954:$AC4954&lt;&gt;""),COLUMN('Tracker&amp;Invoice'!$H4954:$AC4954)),8),G4907)</f>
        <v>16</v>
      </c>
      <c r="H4906">
        <f t="shared" si="152"/>
        <v>16</v>
      </c>
      <c r="I4906" s="29">
        <f>IF(D4906="INVOICE",SUM('Tracker&amp;Invoice'!$H4954:INDEX('Tracker&amp;Invoice'!$A4954:$AC4954,1,H4906)),0)</f>
        <v>0</v>
      </c>
      <c r="J4906" s="29">
        <f>IF(D4906="OVERALL",SUM('Tracker&amp;Invoice'!$H4954:$AC4954),0)</f>
        <v>0</v>
      </c>
    </row>
    <row r="4907" spans="1:10">
      <c r="A4907" t="e">
        <f t="shared" si="153"/>
        <v>#REF!</v>
      </c>
      <c r="B4907">
        <f>IF(AND('Tracker&amp;Invoice'!A4955&lt;&gt;"",'Tracker&amp;Invoice'!A4955&lt;&gt;"ITEM",'Tracker&amp;Invoice'!A4953="ITEM"),1,0)</f>
        <v>0</v>
      </c>
      <c r="C4907" t="str">
        <f>IF(B4907=1,'Tracker&amp;Invoice'!A4955,C4906)</f>
        <v>BQ-233</v>
      </c>
      <c r="D4907" t="str">
        <f>IF(LEFT(TRIM('Tracker&amp;Invoice'!B4955),9)="INVOICE #","INVOICE",IF(TRIM('Tracker&amp;Invoice'!B4955)="Overall Completion INVOICE","OVERALL",""))</f>
        <v>OVERALL</v>
      </c>
      <c r="E4907" t="str">
        <f>IF(D4907="INVOICE",VALUE(MID(TRIM('Tracker&amp;Invoice'!B4955),10,10)),"")</f>
        <v/>
      </c>
      <c r="F4907">
        <f>IF(B4907=1,IFERROR(LOOKUP(2,1/('Tracker&amp;Invoice'!$H4955:$AC4955&lt;&gt;""),COLUMN('Tracker&amp;Invoice'!$H4955:$AC4955)),8),F4906)</f>
        <v>15</v>
      </c>
      <c r="G4907">
        <f>IF(D4907="OVERALL",IFERROR(LOOKUP(2,1/('Tracker&amp;Invoice'!$H4955:$AC4955&lt;&gt;""),COLUMN('Tracker&amp;Invoice'!$H4955:$AC4955)),8),G4908)</f>
        <v>16</v>
      </c>
      <c r="H4907">
        <f t="shared" si="152"/>
        <v>16</v>
      </c>
      <c r="I4907" s="29">
        <f>IF(D4907="INVOICE",SUM('Tracker&amp;Invoice'!$H4955:INDEX('Tracker&amp;Invoice'!$A4955:$AC4955,1,H4907)),0)</f>
        <v>0</v>
      </c>
      <c r="J4907" s="29">
        <f>IF(D4907="OVERALL",SUM('Tracker&amp;Invoice'!$H4955:$AC4955),0)</f>
        <v>20880</v>
      </c>
    </row>
    <row r="4908" spans="1:10">
      <c r="A4908" t="e">
        <f t="shared" si="153"/>
        <v>#REF!</v>
      </c>
      <c r="B4908">
        <f>IF(AND('Tracker&amp;Invoice'!A4956&lt;&gt;"",'Tracker&amp;Invoice'!A4956&lt;&gt;"ITEM",'Tracker&amp;Invoice'!A4954="ITEM"),1,0)</f>
        <v>0</v>
      </c>
      <c r="C4908" t="str">
        <f>IF(B4908=1,'Tracker&amp;Invoice'!A4956,C4907)</f>
        <v>BQ-233</v>
      </c>
      <c r="D4908" t="str">
        <f>IF(LEFT(TRIM('Tracker&amp;Invoice'!B4956),9)="INVOICE #","INVOICE",IF(TRIM('Tracker&amp;Invoice'!B4956)="Overall Completion INVOICE","OVERALL",""))</f>
        <v/>
      </c>
      <c r="E4908" t="str">
        <f>IF(D4908="INVOICE",VALUE(MID(TRIM('Tracker&amp;Invoice'!B4956),10,10)),"")</f>
        <v/>
      </c>
      <c r="F4908">
        <f>IF(B4908=1,IFERROR(LOOKUP(2,1/('Tracker&amp;Invoice'!$H4956:$AC4956&lt;&gt;""),COLUMN('Tracker&amp;Invoice'!$H4956:$AC4956)),8),F4907)</f>
        <v>15</v>
      </c>
      <c r="G4908" t="e">
        <f>IF(D4908="OVERALL",IFERROR(LOOKUP(2,1/('Tracker&amp;Invoice'!$H4956:$AC4956&lt;&gt;""),COLUMN('Tracker&amp;Invoice'!$H4956:$AC4956)),8),G4909)</f>
        <v>#REF!</v>
      </c>
      <c r="H4908" t="e">
        <f t="shared" si="152"/>
        <v>#REF!</v>
      </c>
      <c r="I4908" s="29">
        <f>IF(D4908="INVOICE",SUM('Tracker&amp;Invoice'!$H4956:INDEX('Tracker&amp;Invoice'!$A4956:$AC4956,1,H4908)),0)</f>
        <v>0</v>
      </c>
      <c r="J4908" s="29">
        <f>IF(D4908="OVERALL",SUM('Tracker&amp;Invoice'!$H4956:$AC4956),0)</f>
        <v>0</v>
      </c>
    </row>
    <row r="4909" spans="1:10">
      <c r="A4909" t="e">
        <f t="shared" si="153"/>
        <v>#REF!</v>
      </c>
      <c r="B4909">
        <f>IF(AND('Tracker&amp;Invoice'!A4957&lt;&gt;"",'Tracker&amp;Invoice'!A4957&lt;&gt;"ITEM",'Tracker&amp;Invoice'!A4955="ITEM"),1,0)</f>
        <v>0</v>
      </c>
      <c r="C4909" t="str">
        <f>IF(B4909=1,'Tracker&amp;Invoice'!A4957,C4908)</f>
        <v>BQ-233</v>
      </c>
      <c r="D4909" t="str">
        <f>IF(LEFT(TRIM('Tracker&amp;Invoice'!B4957),9)="INVOICE #","INVOICE",IF(TRIM('Tracker&amp;Invoice'!B4957)="Overall Completion INVOICE","OVERALL",""))</f>
        <v/>
      </c>
      <c r="E4909" t="str">
        <f>IF(D4909="INVOICE",VALUE(MID(TRIM('Tracker&amp;Invoice'!B4957),10,10)),"")</f>
        <v/>
      </c>
      <c r="F4909">
        <f>IF(B4909=1,IFERROR(LOOKUP(2,1/('Tracker&amp;Invoice'!$H4957:$AC4957&lt;&gt;""),COLUMN('Tracker&amp;Invoice'!$H4957:$AC4957)),8),F4908)</f>
        <v>15</v>
      </c>
      <c r="G4909" t="e">
        <f>IF(D4909="OVERALL",IFERROR(LOOKUP(2,1/('Tracker&amp;Invoice'!$H4957:$AC4957&lt;&gt;""),COLUMN('Tracker&amp;Invoice'!$H4957:$AC4957)),8),G4910)</f>
        <v>#REF!</v>
      </c>
      <c r="H4909" t="e">
        <f t="shared" si="152"/>
        <v>#REF!</v>
      </c>
      <c r="I4909" s="29">
        <f>IF(D4909="INVOICE",SUM('Tracker&amp;Invoice'!$H4957:INDEX('Tracker&amp;Invoice'!$A4957:$AC4957,1,H4909)),0)</f>
        <v>0</v>
      </c>
      <c r="J4909" s="29">
        <f>IF(D4909="OVERALL",SUM('Tracker&amp;Invoice'!$H4957:$AC4957),0)</f>
        <v>0</v>
      </c>
    </row>
    <row r="4910" spans="1:10">
      <c r="A4910" t="e">
        <f t="shared" si="153"/>
        <v>#REF!</v>
      </c>
      <c r="B4910">
        <f>IF(AND('Tracker&amp;Invoice'!A4958&lt;&gt;"",'Tracker&amp;Invoice'!A4958&lt;&gt;"ITEM",'Tracker&amp;Invoice'!A4956="ITEM"),1,0)</f>
        <v>0</v>
      </c>
      <c r="C4910" t="str">
        <f>IF(B4910=1,'Tracker&amp;Invoice'!A4958,C4909)</f>
        <v>BQ-233</v>
      </c>
      <c r="D4910" t="str">
        <f>IF(LEFT(TRIM('Tracker&amp;Invoice'!B4958),9)="INVOICE #","INVOICE",IF(TRIM('Tracker&amp;Invoice'!B4958)="Overall Completion INVOICE","OVERALL",""))</f>
        <v/>
      </c>
      <c r="E4910" t="str">
        <f>IF(D4910="INVOICE",VALUE(MID(TRIM('Tracker&amp;Invoice'!B4958),10,10)),"")</f>
        <v/>
      </c>
      <c r="F4910">
        <f>IF(B4910=1,IFERROR(LOOKUP(2,1/('Tracker&amp;Invoice'!$H4958:$AC4958&lt;&gt;""),COLUMN('Tracker&amp;Invoice'!$H4958:$AC4958)),8),F4909)</f>
        <v>15</v>
      </c>
      <c r="G4910" t="e">
        <f>IF(D4910="OVERALL",IFERROR(LOOKUP(2,1/('Tracker&amp;Invoice'!$H4958:$AC4958&lt;&gt;""),COLUMN('Tracker&amp;Invoice'!$H4958:$AC4958)),8),G4911)</f>
        <v>#REF!</v>
      </c>
      <c r="H4910" t="e">
        <f t="shared" si="152"/>
        <v>#REF!</v>
      </c>
      <c r="I4910" s="29">
        <f>IF(D4910="INVOICE",SUM('Tracker&amp;Invoice'!$H4958:INDEX('Tracker&amp;Invoice'!$A4958:$AC4958,1,H4910)),0)</f>
        <v>0</v>
      </c>
      <c r="J4910" s="29">
        <f>IF(D4910="OVERALL",SUM('Tracker&amp;Invoice'!$H4958:$AC4958),0)</f>
        <v>0</v>
      </c>
    </row>
    <row r="4911" spans="1:10">
      <c r="A4911" t="e">
        <f t="shared" si="153"/>
        <v>#REF!</v>
      </c>
      <c r="B4911">
        <f>IF(AND('Tracker&amp;Invoice'!A4959&lt;&gt;"",'Tracker&amp;Invoice'!A4959&lt;&gt;"ITEM",'Tracker&amp;Invoice'!A4957="ITEM"),1,0)</f>
        <v>0</v>
      </c>
      <c r="C4911" t="str">
        <f>IF(B4911=1,'Tracker&amp;Invoice'!A4959,C4910)</f>
        <v>BQ-233</v>
      </c>
      <c r="D4911" t="str">
        <f>IF(LEFT(TRIM('Tracker&amp;Invoice'!B4959),9)="INVOICE #","INVOICE",IF(TRIM('Tracker&amp;Invoice'!B4959)="Overall Completion INVOICE","OVERALL",""))</f>
        <v/>
      </c>
      <c r="E4911" t="str">
        <f>IF(D4911="INVOICE",VALUE(MID(TRIM('Tracker&amp;Invoice'!B4959),10,10)),"")</f>
        <v/>
      </c>
      <c r="F4911">
        <f>IF(B4911=1,IFERROR(LOOKUP(2,1/('Tracker&amp;Invoice'!$H4959:$AC4959&lt;&gt;""),COLUMN('Tracker&amp;Invoice'!$H4959:$AC4959)),8),F4910)</f>
        <v>15</v>
      </c>
      <c r="G4911" t="e">
        <f>IF(D4911="OVERALL",IFERROR(LOOKUP(2,1/('Tracker&amp;Invoice'!$H4959:$AC4959&lt;&gt;""),COLUMN('Tracker&amp;Invoice'!$H4959:$AC4959)),8),G4912)</f>
        <v>#REF!</v>
      </c>
      <c r="H4911" t="e">
        <f t="shared" si="152"/>
        <v>#REF!</v>
      </c>
      <c r="I4911" s="29">
        <f>IF(D4911="INVOICE",SUM('Tracker&amp;Invoice'!$H4959:INDEX('Tracker&amp;Invoice'!$A4959:$AC4959,1,H4911)),0)</f>
        <v>0</v>
      </c>
      <c r="J4911" s="29">
        <f>IF(D4911="OVERALL",SUM('Tracker&amp;Invoice'!$H4959:$AC4959),0)</f>
        <v>0</v>
      </c>
    </row>
    <row r="4912" spans="1:10">
      <c r="A4912" t="e">
        <f t="shared" si="153"/>
        <v>#REF!</v>
      </c>
      <c r="B4912">
        <f>IF(AND('Tracker&amp;Invoice'!A4960&lt;&gt;"",'Tracker&amp;Invoice'!A4960&lt;&gt;"ITEM",'Tracker&amp;Invoice'!A4958="ITEM"),1,0)</f>
        <v>0</v>
      </c>
      <c r="C4912" t="str">
        <f>IF(B4912=1,'Tracker&amp;Invoice'!A4960,C4911)</f>
        <v>BQ-233</v>
      </c>
      <c r="D4912" t="str">
        <f>IF(LEFT(TRIM('Tracker&amp;Invoice'!B4960),9)="INVOICE #","INVOICE",IF(TRIM('Tracker&amp;Invoice'!B4960)="Overall Completion INVOICE","OVERALL",""))</f>
        <v/>
      </c>
      <c r="E4912" t="str">
        <f>IF(D4912="INVOICE",VALUE(MID(TRIM('Tracker&amp;Invoice'!B4960),10,10)),"")</f>
        <v/>
      </c>
      <c r="F4912">
        <f>IF(B4912=1,IFERROR(LOOKUP(2,1/('Tracker&amp;Invoice'!$H4960:$AC4960&lt;&gt;""),COLUMN('Tracker&amp;Invoice'!$H4960:$AC4960)),8),F4911)</f>
        <v>15</v>
      </c>
      <c r="G4912" t="e">
        <f>IF(D4912="OVERALL",IFERROR(LOOKUP(2,1/('Tracker&amp;Invoice'!$H4960:$AC4960&lt;&gt;""),COLUMN('Tracker&amp;Invoice'!$H4960:$AC4960)),8),G4913)</f>
        <v>#REF!</v>
      </c>
      <c r="H4912" t="e">
        <f t="shared" si="152"/>
        <v>#REF!</v>
      </c>
      <c r="I4912" s="29">
        <f>IF(D4912="INVOICE",SUM('Tracker&amp;Invoice'!$H4960:INDEX('Tracker&amp;Invoice'!$A4960:$AC4960,1,H4912)),0)</f>
        <v>0</v>
      </c>
      <c r="J4912" s="29">
        <f>IF(D4912="OVERALL",SUM('Tracker&amp;Invoice'!$H4960:$AC4960),0)</f>
        <v>0</v>
      </c>
    </row>
    <row r="4913" spans="1:10">
      <c r="A4913" t="e">
        <f t="shared" si="153"/>
        <v>#REF!</v>
      </c>
      <c r="B4913">
        <f>IF(AND('Tracker&amp;Invoice'!A4961&lt;&gt;"",'Tracker&amp;Invoice'!A4961&lt;&gt;"ITEM",'Tracker&amp;Invoice'!A4959="ITEM"),1,0)</f>
        <v>0</v>
      </c>
      <c r="C4913" t="str">
        <f>IF(B4913=1,'Tracker&amp;Invoice'!A4961,C4912)</f>
        <v>BQ-233</v>
      </c>
      <c r="D4913" t="str">
        <f>IF(LEFT(TRIM('Tracker&amp;Invoice'!B4961),9)="INVOICE #","INVOICE",IF(TRIM('Tracker&amp;Invoice'!B4961)="Overall Completion INVOICE","OVERALL",""))</f>
        <v/>
      </c>
      <c r="E4913" t="str">
        <f>IF(D4913="INVOICE",VALUE(MID(TRIM('Tracker&amp;Invoice'!B4961),10,10)),"")</f>
        <v/>
      </c>
      <c r="F4913">
        <f>IF(B4913=1,IFERROR(LOOKUP(2,1/('Tracker&amp;Invoice'!$H4961:$AC4961&lt;&gt;""),COLUMN('Tracker&amp;Invoice'!$H4961:$AC4961)),8),F4912)</f>
        <v>15</v>
      </c>
      <c r="G4913" t="e">
        <f>IF(D4913="OVERALL",IFERROR(LOOKUP(2,1/('Tracker&amp;Invoice'!$H4961:$AC4961&lt;&gt;""),COLUMN('Tracker&amp;Invoice'!$H4961:$AC4961)),8),G4914)</f>
        <v>#REF!</v>
      </c>
      <c r="H4913" t="e">
        <f t="shared" si="152"/>
        <v>#REF!</v>
      </c>
      <c r="I4913" s="29">
        <f>IF(D4913="INVOICE",SUM('Tracker&amp;Invoice'!$H4961:INDEX('Tracker&amp;Invoice'!$A4961:$AC4961,1,H4913)),0)</f>
        <v>0</v>
      </c>
      <c r="J4913" s="29">
        <f>IF(D4913="OVERALL",SUM('Tracker&amp;Invoice'!$H4961:$AC4961),0)</f>
        <v>0</v>
      </c>
    </row>
    <row r="4914" spans="1:10">
      <c r="A4914" t="e">
        <f t="shared" si="153"/>
        <v>#REF!</v>
      </c>
      <c r="B4914">
        <f>IF(AND('Tracker&amp;Invoice'!A4962&lt;&gt;"",'Tracker&amp;Invoice'!A4962&lt;&gt;"ITEM",'Tracker&amp;Invoice'!A4960="ITEM"),1,0)</f>
        <v>0</v>
      </c>
      <c r="C4914" t="str">
        <f>IF(B4914=1,'Tracker&amp;Invoice'!A4962,C4913)</f>
        <v>BQ-233</v>
      </c>
      <c r="D4914" t="str">
        <f>IF(LEFT(TRIM('Tracker&amp;Invoice'!B4962),9)="INVOICE #","INVOICE",IF(TRIM('Tracker&amp;Invoice'!B4962)="Overall Completion INVOICE","OVERALL",""))</f>
        <v/>
      </c>
      <c r="E4914" t="str">
        <f>IF(D4914="INVOICE",VALUE(MID(TRIM('Tracker&amp;Invoice'!B4962),10,10)),"")</f>
        <v/>
      </c>
      <c r="F4914">
        <f>IF(B4914=1,IFERROR(LOOKUP(2,1/('Tracker&amp;Invoice'!$H4962:$AC4962&lt;&gt;""),COLUMN('Tracker&amp;Invoice'!$H4962:$AC4962)),8),F4913)</f>
        <v>15</v>
      </c>
      <c r="G4914" t="e">
        <f>IF(D4914="OVERALL",IFERROR(LOOKUP(2,1/('Tracker&amp;Invoice'!$H4962:$AC4962&lt;&gt;""),COLUMN('Tracker&amp;Invoice'!$H4962:$AC4962)),8),G4915)</f>
        <v>#REF!</v>
      </c>
      <c r="H4914" t="e">
        <f t="shared" si="152"/>
        <v>#REF!</v>
      </c>
      <c r="I4914" s="29">
        <f>IF(D4914="INVOICE",SUM('Tracker&amp;Invoice'!$H4962:INDEX('Tracker&amp;Invoice'!$A4962:$AC4962,1,H4914)),0)</f>
        <v>0</v>
      </c>
      <c r="J4914" s="29">
        <f>IF(D4914="OVERALL",SUM('Tracker&amp;Invoice'!$H4962:$AC4962),0)</f>
        <v>0</v>
      </c>
    </row>
    <row r="4915" spans="1:10">
      <c r="A4915" t="e">
        <f t="shared" si="153"/>
        <v>#REF!</v>
      </c>
      <c r="B4915">
        <f>IF(AND('Tracker&amp;Invoice'!A4963&lt;&gt;"",'Tracker&amp;Invoice'!A4963&lt;&gt;"ITEM",'Tracker&amp;Invoice'!A4961="ITEM"),1,0)</f>
        <v>0</v>
      </c>
      <c r="C4915" t="str">
        <f>IF(B4915=1,'Tracker&amp;Invoice'!A4963,C4914)</f>
        <v>BQ-233</v>
      </c>
      <c r="D4915" t="str">
        <f>IF(LEFT(TRIM('Tracker&amp;Invoice'!B4963),9)="INVOICE #","INVOICE",IF(TRIM('Tracker&amp;Invoice'!B4963)="Overall Completion INVOICE","OVERALL",""))</f>
        <v/>
      </c>
      <c r="E4915" t="str">
        <f>IF(D4915="INVOICE",VALUE(MID(TRIM('Tracker&amp;Invoice'!B4963),10,10)),"")</f>
        <v/>
      </c>
      <c r="F4915">
        <f>IF(B4915=1,IFERROR(LOOKUP(2,1/('Tracker&amp;Invoice'!$H4963:$AC4963&lt;&gt;""),COLUMN('Tracker&amp;Invoice'!$H4963:$AC4963)),8),F4914)</f>
        <v>15</v>
      </c>
      <c r="G4915" t="e">
        <f>IF(D4915="OVERALL",IFERROR(LOOKUP(2,1/('Tracker&amp;Invoice'!$H4963:$AC4963&lt;&gt;""),COLUMN('Tracker&amp;Invoice'!$H4963:$AC4963)),8),G4916)</f>
        <v>#REF!</v>
      </c>
      <c r="H4915" t="e">
        <f t="shared" si="152"/>
        <v>#REF!</v>
      </c>
      <c r="I4915" s="29">
        <f>IF(D4915="INVOICE",SUM('Tracker&amp;Invoice'!$H4963:INDEX('Tracker&amp;Invoice'!$A4963:$AC4963,1,H4915)),0)</f>
        <v>0</v>
      </c>
      <c r="J4915" s="29">
        <f>IF(D4915="OVERALL",SUM('Tracker&amp;Invoice'!$H4963:$AC4963),0)</f>
        <v>0</v>
      </c>
    </row>
    <row r="4916" spans="1:10">
      <c r="A4916" t="e">
        <f t="shared" si="153"/>
        <v>#REF!</v>
      </c>
      <c r="B4916">
        <f>IF(AND('Tracker&amp;Invoice'!A4964&lt;&gt;"",'Tracker&amp;Invoice'!A4964&lt;&gt;"ITEM",'Tracker&amp;Invoice'!A4962="ITEM"),1,0)</f>
        <v>1</v>
      </c>
      <c r="C4916" t="str">
        <f>IF(B4916=1,'Tracker&amp;Invoice'!A4964,C4915)</f>
        <v>BQ-234</v>
      </c>
      <c r="D4916" t="str">
        <f>IF(LEFT(TRIM('Tracker&amp;Invoice'!B4964),9)="INVOICE #","INVOICE",IF(TRIM('Tracker&amp;Invoice'!B4964)="Overall Completion INVOICE","OVERALL",""))</f>
        <v/>
      </c>
      <c r="E4916" t="str">
        <f>IF(D4916="INVOICE",VALUE(MID(TRIM('Tracker&amp;Invoice'!B4964),10,10)),"")</f>
        <v/>
      </c>
      <c r="F4916">
        <f>IF(B4916=1,IFERROR(LOOKUP(2,1/('Tracker&amp;Invoice'!$H4964:$AC4964&lt;&gt;""),COLUMN('Tracker&amp;Invoice'!$H4964:$AC4964)),8),F4915)</f>
        <v>14</v>
      </c>
      <c r="G4916" t="e">
        <f>IF(D4916="OVERALL",IFERROR(LOOKUP(2,1/('Tracker&amp;Invoice'!$H4964:$AC4964&lt;&gt;""),COLUMN('Tracker&amp;Invoice'!$H4964:$AC4964)),8),G4917)</f>
        <v>#REF!</v>
      </c>
      <c r="H4916" t="e">
        <f t="shared" si="152"/>
        <v>#REF!</v>
      </c>
      <c r="I4916" s="29">
        <f>IF(D4916="INVOICE",SUM('Tracker&amp;Invoice'!$H4964:INDEX('Tracker&amp;Invoice'!$A4964:$AC4964,1,H4916)),0)</f>
        <v>0</v>
      </c>
      <c r="J4916" s="29">
        <f>IF(D4916="OVERALL",SUM('Tracker&amp;Invoice'!$H4964:$AC4964),0)</f>
        <v>0</v>
      </c>
    </row>
    <row r="4917" spans="1:10">
      <c r="A4917" t="e">
        <f t="shared" si="153"/>
        <v>#REF!</v>
      </c>
      <c r="B4917">
        <f>IF(AND('Tracker&amp;Invoice'!A4965&lt;&gt;"",'Tracker&amp;Invoice'!A4965&lt;&gt;"ITEM",'Tracker&amp;Invoice'!A4963="ITEM"),1,0)</f>
        <v>0</v>
      </c>
      <c r="C4917" t="str">
        <f>IF(B4917=1,'Tracker&amp;Invoice'!A4965,C4916)</f>
        <v>BQ-234</v>
      </c>
      <c r="D4917" t="str">
        <f>IF(LEFT(TRIM('Tracker&amp;Invoice'!B4965),9)="INVOICE #","INVOICE",IF(TRIM('Tracker&amp;Invoice'!B4965)="Overall Completion INVOICE","OVERALL",""))</f>
        <v/>
      </c>
      <c r="E4917" t="str">
        <f>IF(D4917="INVOICE",VALUE(MID(TRIM('Tracker&amp;Invoice'!B4965),10,10)),"")</f>
        <v/>
      </c>
      <c r="F4917">
        <f>IF(B4917=1,IFERROR(LOOKUP(2,1/('Tracker&amp;Invoice'!$H4965:$AC4965&lt;&gt;""),COLUMN('Tracker&amp;Invoice'!$H4965:$AC4965)),8),F4916)</f>
        <v>14</v>
      </c>
      <c r="G4917" t="e">
        <f>IF(D4917="OVERALL",IFERROR(LOOKUP(2,1/('Tracker&amp;Invoice'!$H4965:$AC4965&lt;&gt;""),COLUMN('Tracker&amp;Invoice'!$H4965:$AC4965)),8),G4918)</f>
        <v>#REF!</v>
      </c>
      <c r="H4917" t="e">
        <f t="shared" si="152"/>
        <v>#REF!</v>
      </c>
      <c r="I4917" s="29">
        <f>IF(D4917="INVOICE",SUM('Tracker&amp;Invoice'!$H4965:INDEX('Tracker&amp;Invoice'!$A4965:$AC4965,1,H4917)),0)</f>
        <v>0</v>
      </c>
      <c r="J4917" s="29">
        <f>IF(D4917="OVERALL",SUM('Tracker&amp;Invoice'!$H4965:$AC4965),0)</f>
        <v>0</v>
      </c>
    </row>
    <row r="4918" spans="1:10">
      <c r="A4918" t="e">
        <f t="shared" si="153"/>
        <v>#REF!</v>
      </c>
      <c r="B4918">
        <f>IF(AND('Tracker&amp;Invoice'!A4966&lt;&gt;"",'Tracker&amp;Invoice'!A4966&lt;&gt;"ITEM",'Tracker&amp;Invoice'!A4964="ITEM"),1,0)</f>
        <v>0</v>
      </c>
      <c r="C4918" t="str">
        <f>IF(B4918=1,'Tracker&amp;Invoice'!A4966,C4917)</f>
        <v>BQ-234</v>
      </c>
      <c r="D4918" t="str">
        <f>IF(LEFT(TRIM('Tracker&amp;Invoice'!B4966),9)="INVOICE #","INVOICE",IF(TRIM('Tracker&amp;Invoice'!B4966)="Overall Completion INVOICE","OVERALL",""))</f>
        <v/>
      </c>
      <c r="E4918" t="str">
        <f>IF(D4918="INVOICE",VALUE(MID(TRIM('Tracker&amp;Invoice'!B4966),10,10)),"")</f>
        <v/>
      </c>
      <c r="F4918">
        <f>IF(B4918=1,IFERROR(LOOKUP(2,1/('Tracker&amp;Invoice'!$H4966:$AC4966&lt;&gt;""),COLUMN('Tracker&amp;Invoice'!$H4966:$AC4966)),8),F4917)</f>
        <v>14</v>
      </c>
      <c r="G4918" t="e">
        <f>IF(D4918="OVERALL",IFERROR(LOOKUP(2,1/('Tracker&amp;Invoice'!$H4966:$AC4966&lt;&gt;""),COLUMN('Tracker&amp;Invoice'!$H4966:$AC4966)),8),G4919)</f>
        <v>#REF!</v>
      </c>
      <c r="H4918" t="e">
        <f t="shared" si="152"/>
        <v>#REF!</v>
      </c>
      <c r="I4918" s="29">
        <f>IF(D4918="INVOICE",SUM('Tracker&amp;Invoice'!$H4966:INDEX('Tracker&amp;Invoice'!$A4966:$AC4966,1,H4918)),0)</f>
        <v>0</v>
      </c>
      <c r="J4918" s="29">
        <f>IF(D4918="OVERALL",SUM('Tracker&amp;Invoice'!$H4966:$AC4966),0)</f>
        <v>0</v>
      </c>
    </row>
    <row r="4919" spans="1:10">
      <c r="A4919" t="e">
        <f t="shared" si="153"/>
        <v>#REF!</v>
      </c>
      <c r="B4919">
        <f>IF(AND('Tracker&amp;Invoice'!A4967&lt;&gt;"",'Tracker&amp;Invoice'!A4967&lt;&gt;"ITEM",'Tracker&amp;Invoice'!A4965="ITEM"),1,0)</f>
        <v>0</v>
      </c>
      <c r="C4919" t="str">
        <f>IF(B4919=1,'Tracker&amp;Invoice'!A4967,C4918)</f>
        <v>BQ-234</v>
      </c>
      <c r="D4919" t="str">
        <f>IF(LEFT(TRIM('Tracker&amp;Invoice'!B4967),9)="INVOICE #","INVOICE",IF(TRIM('Tracker&amp;Invoice'!B4967)="Overall Completion INVOICE","OVERALL",""))</f>
        <v>INVOICE</v>
      </c>
      <c r="E4919">
        <f>IF(D4919="INVOICE",VALUE(MID(TRIM('Tracker&amp;Invoice'!B4967),10,10)),"")</f>
        <v>13</v>
      </c>
      <c r="F4919">
        <f>IF(B4919=1,IFERROR(LOOKUP(2,1/('Tracker&amp;Invoice'!$H4967:$AC4967&lt;&gt;""),COLUMN('Tracker&amp;Invoice'!$H4967:$AC4967)),8),F4918)</f>
        <v>14</v>
      </c>
      <c r="G4919" t="e">
        <f>IF(D4919="OVERALL",IFERROR(LOOKUP(2,1/('Tracker&amp;Invoice'!$H4967:$AC4967&lt;&gt;""),COLUMN('Tracker&amp;Invoice'!$H4967:$AC4967)),8),G4920)</f>
        <v>#REF!</v>
      </c>
      <c r="H4919" t="e">
        <f t="shared" si="152"/>
        <v>#REF!</v>
      </c>
      <c r="I4919" s="29" t="e">
        <f>IF(D4919="INVOICE",SUM('Tracker&amp;Invoice'!$H4967:INDEX('Tracker&amp;Invoice'!$A4967:$AC4967,1,H4919)),0)</f>
        <v>#REF!</v>
      </c>
      <c r="J4919" s="29">
        <f>IF(D4919="OVERALL",SUM('Tracker&amp;Invoice'!$H4967:$AC4967),0)</f>
        <v>0</v>
      </c>
    </row>
    <row r="4920" spans="1:10">
      <c r="A4920" t="e">
        <f t="shared" si="153"/>
        <v>#REF!</v>
      </c>
      <c r="B4920">
        <f>IF(AND('Tracker&amp;Invoice'!A4968&lt;&gt;"",'Tracker&amp;Invoice'!A4968&lt;&gt;"ITEM",'Tracker&amp;Invoice'!A4966="ITEM"),1,0)</f>
        <v>0</v>
      </c>
      <c r="C4920" t="str">
        <f>IF(B4920=1,'Tracker&amp;Invoice'!A4968,C4919)</f>
        <v>BQ-234</v>
      </c>
      <c r="D4920" t="str">
        <f>IF(LEFT(TRIM('Tracker&amp;Invoice'!B4968),9)="INVOICE #","INVOICE",IF(TRIM('Tracker&amp;Invoice'!B4968)="Overall Completion INVOICE","OVERALL",""))</f>
        <v/>
      </c>
      <c r="E4920" t="str">
        <f>IF(D4920="INVOICE",VALUE(MID(TRIM('Tracker&amp;Invoice'!B4968),10,10)),"")</f>
        <v/>
      </c>
      <c r="F4920">
        <f>IF(B4920=1,IFERROR(LOOKUP(2,1/('Tracker&amp;Invoice'!$H4968:$AC4968&lt;&gt;""),COLUMN('Tracker&amp;Invoice'!$H4968:$AC4968)),8),F4919)</f>
        <v>14</v>
      </c>
      <c r="G4920" t="e">
        <f>IF(D4920="OVERALL",IFERROR(LOOKUP(2,1/('Tracker&amp;Invoice'!$H4968:$AC4968&lt;&gt;""),COLUMN('Tracker&amp;Invoice'!$H4968:$AC4968)),8),G4921)</f>
        <v>#REF!</v>
      </c>
      <c r="H4920" t="e">
        <f t="shared" si="152"/>
        <v>#REF!</v>
      </c>
      <c r="I4920" s="29">
        <f>IF(D4920="INVOICE",SUM('Tracker&amp;Invoice'!$H4968:INDEX('Tracker&amp;Invoice'!$A4968:$AC4968,1,H4920)),0)</f>
        <v>0</v>
      </c>
      <c r="J4920" s="29">
        <f>IF(D4920="OVERALL",SUM('Tracker&amp;Invoice'!$H4968:$AC4968),0)</f>
        <v>0</v>
      </c>
    </row>
    <row r="4921" spans="1:10">
      <c r="A4921" t="e">
        <f t="shared" si="153"/>
        <v>#REF!</v>
      </c>
      <c r="B4921">
        <f>IF(AND('Tracker&amp;Invoice'!A4969&lt;&gt;"",'Tracker&amp;Invoice'!A4969&lt;&gt;"ITEM",'Tracker&amp;Invoice'!A4967="ITEM"),1,0)</f>
        <v>0</v>
      </c>
      <c r="C4921" t="str">
        <f>IF(B4921=1,'Tracker&amp;Invoice'!A4969,C4920)</f>
        <v>BQ-234</v>
      </c>
      <c r="D4921" t="str">
        <f>IF(LEFT(TRIM('Tracker&amp;Invoice'!B4969),9)="INVOICE #","INVOICE",IF(TRIM('Tracker&amp;Invoice'!B4969)="Overall Completion INVOICE","OVERALL",""))</f>
        <v>INVOICE</v>
      </c>
      <c r="E4921">
        <f>IF(D4921="INVOICE",VALUE(MID(TRIM('Tracker&amp;Invoice'!B4969),10,10)),"")</f>
        <v>25</v>
      </c>
      <c r="F4921">
        <f>IF(B4921=1,IFERROR(LOOKUP(2,1/('Tracker&amp;Invoice'!$H4969:$AC4969&lt;&gt;""),COLUMN('Tracker&amp;Invoice'!$H4969:$AC4969)),8),F4920)</f>
        <v>14</v>
      </c>
      <c r="G4921" t="e">
        <f>IF(D4921="OVERALL",IFERROR(LOOKUP(2,1/('Tracker&amp;Invoice'!$H4969:$AC4969&lt;&gt;""),COLUMN('Tracker&amp;Invoice'!$H4969:$AC4969)),8),G4922)</f>
        <v>#REF!</v>
      </c>
      <c r="H4921" t="e">
        <f t="shared" si="152"/>
        <v>#REF!</v>
      </c>
      <c r="I4921" s="29" t="e">
        <f>IF(D4921="INVOICE",SUM('Tracker&amp;Invoice'!$H4969:INDEX('Tracker&amp;Invoice'!$A4969:$AC4969,1,H4921)),0)</f>
        <v>#REF!</v>
      </c>
      <c r="J4921" s="29">
        <f>IF(D4921="OVERALL",SUM('Tracker&amp;Invoice'!$H4969:$AC4969),0)</f>
        <v>0</v>
      </c>
    </row>
    <row r="4922" spans="1:10">
      <c r="A4922" t="e">
        <f t="shared" si="153"/>
        <v>#REF!</v>
      </c>
      <c r="B4922">
        <f>IF(AND('Tracker&amp;Invoice'!A4970&lt;&gt;"",'Tracker&amp;Invoice'!A4970&lt;&gt;"ITEM",'Tracker&amp;Invoice'!A4968="ITEM"),1,0)</f>
        <v>0</v>
      </c>
      <c r="C4922" t="str">
        <f>IF(B4922=1,'Tracker&amp;Invoice'!A4970,C4921)</f>
        <v>BQ-234</v>
      </c>
      <c r="D4922" t="str">
        <f>IF(LEFT(TRIM('Tracker&amp;Invoice'!B4970),9)="INVOICE #","INVOICE",IF(TRIM('Tracker&amp;Invoice'!B4970)="Overall Completion INVOICE","OVERALL",""))</f>
        <v/>
      </c>
      <c r="E4922" t="str">
        <f>IF(D4922="INVOICE",VALUE(MID(TRIM('Tracker&amp;Invoice'!B4970),10,10)),"")</f>
        <v/>
      </c>
      <c r="F4922">
        <f>IF(B4922=1,IFERROR(LOOKUP(2,1/('Tracker&amp;Invoice'!$H4970:$AC4970&lt;&gt;""),COLUMN('Tracker&amp;Invoice'!$H4970:$AC4970)),8),F4921)</f>
        <v>14</v>
      </c>
      <c r="G4922" t="e">
        <f>IF(D4922="OVERALL",IFERROR(LOOKUP(2,1/('Tracker&amp;Invoice'!$H4970:$AC4970&lt;&gt;""),COLUMN('Tracker&amp;Invoice'!$H4970:$AC4970)),8),G4923)</f>
        <v>#REF!</v>
      </c>
      <c r="H4922" t="e">
        <f t="shared" si="152"/>
        <v>#REF!</v>
      </c>
      <c r="I4922" s="29">
        <f>IF(D4922="INVOICE",SUM('Tracker&amp;Invoice'!$H4970:INDEX('Tracker&amp;Invoice'!$A4970:$AC4970,1,H4922)),0)</f>
        <v>0</v>
      </c>
      <c r="J4922" s="29">
        <f>IF(D4922="OVERALL",SUM('Tracker&amp;Invoice'!$H4970:$AC4970),0)</f>
        <v>0</v>
      </c>
    </row>
    <row r="4923" spans="1:10">
      <c r="A4923" t="e">
        <f t="shared" si="153"/>
        <v>#REF!</v>
      </c>
      <c r="B4923">
        <f>IF(AND('Tracker&amp;Invoice'!A4971&lt;&gt;"",'Tracker&amp;Invoice'!A4971&lt;&gt;"ITEM",'Tracker&amp;Invoice'!A4969="ITEM"),1,0)</f>
        <v>0</v>
      </c>
      <c r="C4923" t="str">
        <f>IF(B4923=1,'Tracker&amp;Invoice'!A4971,C4922)</f>
        <v>BQ-234</v>
      </c>
      <c r="D4923" t="str">
        <f>IF(LEFT(TRIM('Tracker&amp;Invoice'!B4971),9)="INVOICE #","INVOICE",IF(TRIM('Tracker&amp;Invoice'!B4971)="Overall Completion INVOICE","OVERALL",""))</f>
        <v>INVOICE</v>
      </c>
      <c r="E4923">
        <f>IF(D4923="INVOICE",VALUE(MID(TRIM('Tracker&amp;Invoice'!B4971),10,10)),"")</f>
        <v>28</v>
      </c>
      <c r="F4923">
        <f>IF(B4923=1,IFERROR(LOOKUP(2,1/('Tracker&amp;Invoice'!$H4971:$AC4971&lt;&gt;""),COLUMN('Tracker&amp;Invoice'!$H4971:$AC4971)),8),F4922)</f>
        <v>14</v>
      </c>
      <c r="G4923" t="e">
        <f>IF(D4923="OVERALL",IFERROR(LOOKUP(2,1/('Tracker&amp;Invoice'!$H4971:$AC4971&lt;&gt;""),COLUMN('Tracker&amp;Invoice'!$H4971:$AC4971)),8),G4924)</f>
        <v>#REF!</v>
      </c>
      <c r="H4923" t="e">
        <f t="shared" si="152"/>
        <v>#REF!</v>
      </c>
      <c r="I4923" s="29" t="e">
        <f>IF(D4923="INVOICE",SUM('Tracker&amp;Invoice'!$H4971:INDEX('Tracker&amp;Invoice'!$A4971:$AC4971,1,H4923)),0)</f>
        <v>#REF!</v>
      </c>
      <c r="J4923" s="29">
        <f>IF(D4923="OVERALL",SUM('Tracker&amp;Invoice'!$H4971:$AC4971),0)</f>
        <v>0</v>
      </c>
    </row>
    <row r="4924" spans="1:10">
      <c r="A4924" t="e">
        <f t="shared" si="153"/>
        <v>#REF!</v>
      </c>
      <c r="B4924">
        <f>IF(AND('Tracker&amp;Invoice'!A4972&lt;&gt;"",'Tracker&amp;Invoice'!A4972&lt;&gt;"ITEM",'Tracker&amp;Invoice'!A4970="ITEM"),1,0)</f>
        <v>0</v>
      </c>
      <c r="C4924" t="str">
        <f>IF(B4924=1,'Tracker&amp;Invoice'!A4972,C4923)</f>
        <v>BQ-234</v>
      </c>
      <c r="D4924" t="str">
        <f>IF(LEFT(TRIM('Tracker&amp;Invoice'!B4972),9)="INVOICE #","INVOICE",IF(TRIM('Tracker&amp;Invoice'!B4972)="Overall Completion INVOICE","OVERALL",""))</f>
        <v/>
      </c>
      <c r="E4924" t="str">
        <f>IF(D4924="INVOICE",VALUE(MID(TRIM('Tracker&amp;Invoice'!B4972),10,10)),"")</f>
        <v/>
      </c>
      <c r="F4924">
        <f>IF(B4924=1,IFERROR(LOOKUP(2,1/('Tracker&amp;Invoice'!$H4972:$AC4972&lt;&gt;""),COLUMN('Tracker&amp;Invoice'!$H4972:$AC4972)),8),F4923)</f>
        <v>14</v>
      </c>
      <c r="G4924" t="e">
        <f>IF(D4924="OVERALL",IFERROR(LOOKUP(2,1/('Tracker&amp;Invoice'!$H4972:$AC4972&lt;&gt;""),COLUMN('Tracker&amp;Invoice'!$H4972:$AC4972)),8),G4925)</f>
        <v>#REF!</v>
      </c>
      <c r="H4924" t="e">
        <f t="shared" si="152"/>
        <v>#REF!</v>
      </c>
      <c r="I4924" s="29">
        <f>IF(D4924="INVOICE",SUM('Tracker&amp;Invoice'!$H4972:INDEX('Tracker&amp;Invoice'!$A4972:$AC4972,1,H4924)),0)</f>
        <v>0</v>
      </c>
      <c r="J4924" s="29">
        <f>IF(D4924="OVERALL",SUM('Tracker&amp;Invoice'!$H4972:$AC4972),0)</f>
        <v>0</v>
      </c>
    </row>
    <row r="4925" spans="1:10">
      <c r="A4925" t="e">
        <f t="shared" si="153"/>
        <v>#REF!</v>
      </c>
      <c r="B4925">
        <f>IF(AND('Tracker&amp;Invoice'!A4973&lt;&gt;"",'Tracker&amp;Invoice'!A4973&lt;&gt;"ITEM",'Tracker&amp;Invoice'!A4971="ITEM"),1,0)</f>
        <v>0</v>
      </c>
      <c r="C4925" t="str">
        <f>IF(B4925=1,'Tracker&amp;Invoice'!A4973,C4924)</f>
        <v>BQ-234</v>
      </c>
      <c r="D4925" t="str">
        <f>IF(LEFT(TRIM('Tracker&amp;Invoice'!B4973),9)="INVOICE #","INVOICE",IF(TRIM('Tracker&amp;Invoice'!B4973)="Overall Completion INVOICE","OVERALL",""))</f>
        <v>INVOICE</v>
      </c>
      <c r="E4925">
        <f>IF(D4925="INVOICE",VALUE(MID(TRIM('Tracker&amp;Invoice'!B4973),10,10)),"")</f>
        <v>33</v>
      </c>
      <c r="F4925">
        <f>IF(B4925=1,IFERROR(LOOKUP(2,1/('Tracker&amp;Invoice'!$H4973:$AC4973&lt;&gt;""),COLUMN('Tracker&amp;Invoice'!$H4973:$AC4973)),8),F4924)</f>
        <v>14</v>
      </c>
      <c r="G4925" t="e">
        <f>IF(D4925="OVERALL",IFERROR(LOOKUP(2,1/('Tracker&amp;Invoice'!$H4973:$AC4973&lt;&gt;""),COLUMN('Tracker&amp;Invoice'!$H4973:$AC4973)),8),G4926)</f>
        <v>#REF!</v>
      </c>
      <c r="H4925" t="e">
        <f t="shared" si="152"/>
        <v>#REF!</v>
      </c>
      <c r="I4925" s="29" t="e">
        <f>IF(D4925="INVOICE",SUM('Tracker&amp;Invoice'!$H4973:INDEX('Tracker&amp;Invoice'!$A4973:$AC4973,1,H4925)),0)</f>
        <v>#REF!</v>
      </c>
      <c r="J4925" s="29">
        <f>IF(D4925="OVERALL",SUM('Tracker&amp;Invoice'!$H4973:$AC4973),0)</f>
        <v>0</v>
      </c>
    </row>
    <row r="4926" spans="1:10">
      <c r="A4926" t="e">
        <f t="shared" si="153"/>
        <v>#REF!</v>
      </c>
      <c r="B4926" t="e">
        <f>IF(AND('Tracker&amp;Invoice'!#REF!&lt;&gt;"",'Tracker&amp;Invoice'!#REF!&lt;&gt;"ITEM",'Tracker&amp;Invoice'!A4972="ITEM"),1,0)</f>
        <v>#REF!</v>
      </c>
      <c r="C4926" t="e">
        <f>IF(B4926=1,'Tracker&amp;Invoice'!#REF!,C4925)</f>
        <v>#REF!</v>
      </c>
      <c r="D4926" t="e">
        <f>IF(LEFT(TRIM('Tracker&amp;Invoice'!#REF!),9)="INVOICE #","INVOICE",IF(TRIM('Tracker&amp;Invoice'!#REF!)="Overall Completion INVOICE","OVERALL",""))</f>
        <v>#REF!</v>
      </c>
      <c r="E4926" t="e">
        <f>IF(D4926="INVOICE",VALUE(MID(TRIM('Tracker&amp;Invoice'!#REF!),10,10)),"")</f>
        <v>#REF!</v>
      </c>
      <c r="F4926" t="e">
        <f>IF(B4926=1,IFERROR(LOOKUP(2,1/('Tracker&amp;Invoice'!#REF!&lt;&gt;""),COLUMN('Tracker&amp;Invoice'!#REF!)),8),F4925)</f>
        <v>#REF!</v>
      </c>
      <c r="G4926" t="e">
        <f>IF(D4926="OVERALL",IFERROR(LOOKUP(2,1/('Tracker&amp;Invoice'!#REF!&lt;&gt;""),COLUMN('Tracker&amp;Invoice'!#REF!)),8),G4927)</f>
        <v>#REF!</v>
      </c>
      <c r="H4926" t="e">
        <f t="shared" si="152"/>
        <v>#REF!</v>
      </c>
      <c r="I4926" s="29" t="e">
        <f>IF(D4926="INVOICE",SUM('Tracker&amp;Invoice'!#REF!:INDEX('Tracker&amp;Invoice'!#REF!,1,H4926)),0)</f>
        <v>#REF!</v>
      </c>
      <c r="J4926" s="29" t="e">
        <f>IF(D4926="OVERALL",SUM('Tracker&amp;Invoice'!#REF!),0)</f>
        <v>#REF!</v>
      </c>
    </row>
    <row r="4927" spans="1:10">
      <c r="A4927" t="e">
        <f t="shared" si="153"/>
        <v>#REF!</v>
      </c>
      <c r="B4927" t="e">
        <f>IF(AND('Tracker&amp;Invoice'!#REF!&lt;&gt;"",'Tracker&amp;Invoice'!#REF!&lt;&gt;"ITEM",'Tracker&amp;Invoice'!A4973="ITEM"),1,0)</f>
        <v>#REF!</v>
      </c>
      <c r="C4927" t="e">
        <f>IF(B4927=1,'Tracker&amp;Invoice'!#REF!,C4926)</f>
        <v>#REF!</v>
      </c>
      <c r="D4927" t="e">
        <f>IF(LEFT(TRIM('Tracker&amp;Invoice'!#REF!),9)="INVOICE #","INVOICE",IF(TRIM('Tracker&amp;Invoice'!#REF!)="Overall Completion INVOICE","OVERALL",""))</f>
        <v>#REF!</v>
      </c>
      <c r="E4927" t="e">
        <f>IF(D4927="INVOICE",VALUE(MID(TRIM('Tracker&amp;Invoice'!#REF!),10,10)),"")</f>
        <v>#REF!</v>
      </c>
      <c r="F4927" t="e">
        <f>IF(B4927=1,IFERROR(LOOKUP(2,1/('Tracker&amp;Invoice'!#REF!&lt;&gt;""),COLUMN('Tracker&amp;Invoice'!#REF!)),8),F4926)</f>
        <v>#REF!</v>
      </c>
      <c r="G4927" t="e">
        <f>IF(D4927="OVERALL",IFERROR(LOOKUP(2,1/('Tracker&amp;Invoice'!#REF!&lt;&gt;""),COLUMN('Tracker&amp;Invoice'!#REF!)),8),G4928)</f>
        <v>#REF!</v>
      </c>
      <c r="H4927" t="e">
        <f t="shared" si="152"/>
        <v>#REF!</v>
      </c>
      <c r="I4927" s="29" t="e">
        <f>IF(D4927="INVOICE",SUM('Tracker&amp;Invoice'!#REF!:INDEX('Tracker&amp;Invoice'!#REF!,1,H4927)),0)</f>
        <v>#REF!</v>
      </c>
      <c r="J4927" s="29" t="e">
        <f>IF(D4927="OVERALL",SUM('Tracker&amp;Invoice'!#REF!),0)</f>
        <v>#REF!</v>
      </c>
    </row>
    <row r="4928" spans="1:10">
      <c r="A4928" t="e">
        <f t="shared" si="153"/>
        <v>#REF!</v>
      </c>
      <c r="B4928" t="e">
        <f>IF(AND('Tracker&amp;Invoice'!A4974&lt;&gt;"",'Tracker&amp;Invoice'!A4974&lt;&gt;"ITEM",'Tracker&amp;Invoice'!#REF!="ITEM"),1,0)</f>
        <v>#REF!</v>
      </c>
      <c r="C4928" t="e">
        <f>IF(B4928=1,'Tracker&amp;Invoice'!A4974,C4927)</f>
        <v>#REF!</v>
      </c>
      <c r="D4928" t="str">
        <f>IF(LEFT(TRIM('Tracker&amp;Invoice'!B4974),9)="INVOICE #","INVOICE",IF(TRIM('Tracker&amp;Invoice'!B4974)="Overall Completion INVOICE","OVERALL",""))</f>
        <v/>
      </c>
      <c r="E4928" t="str">
        <f>IF(D4928="INVOICE",VALUE(MID(TRIM('Tracker&amp;Invoice'!B4974),10,10)),"")</f>
        <v/>
      </c>
      <c r="F4928" t="e">
        <f>IF(B4928=1,IFERROR(LOOKUP(2,1/('Tracker&amp;Invoice'!$H4974:$AC4974&lt;&gt;""),COLUMN('Tracker&amp;Invoice'!$H4974:$AC4974)),8),F4927)</f>
        <v>#REF!</v>
      </c>
      <c r="G4928">
        <f>IF(D4928="OVERALL",IFERROR(LOOKUP(2,1/('Tracker&amp;Invoice'!$H4974:$AC4974&lt;&gt;""),COLUMN('Tracker&amp;Invoice'!$H4974:$AC4974)),8),G4929)</f>
        <v>15</v>
      </c>
      <c r="H4928" t="e">
        <f t="shared" si="152"/>
        <v>#REF!</v>
      </c>
      <c r="I4928" s="29">
        <f>IF(D4928="INVOICE",SUM('Tracker&amp;Invoice'!$H4974:INDEX('Tracker&amp;Invoice'!$A4974:$AC4974,1,H4928)),0)</f>
        <v>0</v>
      </c>
      <c r="J4928" s="29">
        <f>IF(D4928="OVERALL",SUM('Tracker&amp;Invoice'!$H4974:$AC4974),0)</f>
        <v>0</v>
      </c>
    </row>
    <row r="4929" spans="1:10">
      <c r="A4929" t="e">
        <f t="shared" si="153"/>
        <v>#REF!</v>
      </c>
      <c r="B4929" t="e">
        <f>IF(AND('Tracker&amp;Invoice'!A4975&lt;&gt;"",'Tracker&amp;Invoice'!A4975&lt;&gt;"ITEM",'Tracker&amp;Invoice'!#REF!="ITEM"),1,0)</f>
        <v>#REF!</v>
      </c>
      <c r="C4929" t="e">
        <f>IF(B4929=1,'Tracker&amp;Invoice'!A4975,C4928)</f>
        <v>#REF!</v>
      </c>
      <c r="D4929" t="str">
        <f>IF(LEFT(TRIM('Tracker&amp;Invoice'!B4975),9)="INVOICE #","INVOICE",IF(TRIM('Tracker&amp;Invoice'!B4975)="Overall Completion INVOICE","OVERALL",""))</f>
        <v>OVERALL</v>
      </c>
      <c r="E4929" t="str">
        <f>IF(D4929="INVOICE",VALUE(MID(TRIM('Tracker&amp;Invoice'!B4975),10,10)),"")</f>
        <v/>
      </c>
      <c r="F4929" t="e">
        <f>IF(B4929=1,IFERROR(LOOKUP(2,1/('Tracker&amp;Invoice'!$H4975:$AC4975&lt;&gt;""),COLUMN('Tracker&amp;Invoice'!$H4975:$AC4975)),8),F4928)</f>
        <v>#REF!</v>
      </c>
      <c r="G4929">
        <f>IF(D4929="OVERALL",IFERROR(LOOKUP(2,1/('Tracker&amp;Invoice'!$H4975:$AC4975&lt;&gt;""),COLUMN('Tracker&amp;Invoice'!$H4975:$AC4975)),8),G4930)</f>
        <v>15</v>
      </c>
      <c r="H4929" t="e">
        <f t="shared" si="152"/>
        <v>#REF!</v>
      </c>
      <c r="I4929" s="29">
        <f>IF(D4929="INVOICE",SUM('Tracker&amp;Invoice'!$H4975:INDEX('Tracker&amp;Invoice'!$A4975:$AC4975,1,H4929)),0)</f>
        <v>0</v>
      </c>
      <c r="J4929" s="29">
        <f>IF(D4929="OVERALL",SUM('Tracker&amp;Invoice'!$H4975:$AC4975),0)</f>
        <v>15168</v>
      </c>
    </row>
    <row r="4930" spans="1:10">
      <c r="A4930" t="e">
        <f t="shared" si="153"/>
        <v>#REF!</v>
      </c>
      <c r="B4930">
        <f>IF(AND('Tracker&amp;Invoice'!A4976&lt;&gt;"",'Tracker&amp;Invoice'!A4976&lt;&gt;"ITEM",'Tracker&amp;Invoice'!A4974="ITEM"),1,0)</f>
        <v>0</v>
      </c>
      <c r="C4930" t="e">
        <f>IF(B4930=1,'Tracker&amp;Invoice'!A4976,C4929)</f>
        <v>#REF!</v>
      </c>
      <c r="D4930" t="str">
        <f>IF(LEFT(TRIM('Tracker&amp;Invoice'!B4976),9)="INVOICE #","INVOICE",IF(TRIM('Tracker&amp;Invoice'!B4976)="Overall Completion INVOICE","OVERALL",""))</f>
        <v/>
      </c>
      <c r="E4930" t="str">
        <f>IF(D4930="INVOICE",VALUE(MID(TRIM('Tracker&amp;Invoice'!B4976),10,10)),"")</f>
        <v/>
      </c>
      <c r="F4930" t="e">
        <f>IF(B4930=1,IFERROR(LOOKUP(2,1/('Tracker&amp;Invoice'!$H4976:$AC4976&lt;&gt;""),COLUMN('Tracker&amp;Invoice'!$H4976:$AC4976)),8),F4929)</f>
        <v>#REF!</v>
      </c>
      <c r="G4930" t="e">
        <f>IF(D4930="OVERALL",IFERROR(LOOKUP(2,1/('Tracker&amp;Invoice'!$H4976:$AC4976&lt;&gt;""),COLUMN('Tracker&amp;Invoice'!$H4976:$AC4976)),8),G4931)</f>
        <v>#REF!</v>
      </c>
      <c r="H4930" t="e">
        <f t="shared" si="152"/>
        <v>#REF!</v>
      </c>
      <c r="I4930" s="29">
        <f>IF(D4930="INVOICE",SUM('Tracker&amp;Invoice'!$H4976:INDEX('Tracker&amp;Invoice'!$A4976:$AC4976,1,H4930)),0)</f>
        <v>0</v>
      </c>
      <c r="J4930" s="29">
        <f>IF(D4930="OVERALL",SUM('Tracker&amp;Invoice'!$H4976:$AC4976),0)</f>
        <v>0</v>
      </c>
    </row>
    <row r="4931" spans="1:10">
      <c r="A4931" t="e">
        <f t="shared" si="153"/>
        <v>#REF!</v>
      </c>
      <c r="B4931">
        <f>IF(AND('Tracker&amp;Invoice'!A4977&lt;&gt;"",'Tracker&amp;Invoice'!A4977&lt;&gt;"ITEM",'Tracker&amp;Invoice'!A4975="ITEM"),1,0)</f>
        <v>0</v>
      </c>
      <c r="C4931" t="e">
        <f>IF(B4931=1,'Tracker&amp;Invoice'!A4977,C4930)</f>
        <v>#REF!</v>
      </c>
      <c r="D4931" t="str">
        <f>IF(LEFT(TRIM('Tracker&amp;Invoice'!B4977),9)="INVOICE #","INVOICE",IF(TRIM('Tracker&amp;Invoice'!B4977)="Overall Completion INVOICE","OVERALL",""))</f>
        <v/>
      </c>
      <c r="E4931" t="str">
        <f>IF(D4931="INVOICE",VALUE(MID(TRIM('Tracker&amp;Invoice'!B4977),10,10)),"")</f>
        <v/>
      </c>
      <c r="F4931" t="e">
        <f>IF(B4931=1,IFERROR(LOOKUP(2,1/('Tracker&amp;Invoice'!$H4977:$AC4977&lt;&gt;""),COLUMN('Tracker&amp;Invoice'!$H4977:$AC4977)),8),F4930)</f>
        <v>#REF!</v>
      </c>
      <c r="G4931" t="e">
        <f>IF(D4931="OVERALL",IFERROR(LOOKUP(2,1/('Tracker&amp;Invoice'!$H4977:$AC4977&lt;&gt;""),COLUMN('Tracker&amp;Invoice'!$H4977:$AC4977)),8),G4932)</f>
        <v>#REF!</v>
      </c>
      <c r="H4931" t="e">
        <f t="shared" ref="H4931:H4994" si="154">MAX(F4931,G4931)</f>
        <v>#REF!</v>
      </c>
      <c r="I4931" s="29">
        <f>IF(D4931="INVOICE",SUM('Tracker&amp;Invoice'!$H4977:INDEX('Tracker&amp;Invoice'!$A4977:$AC4977,1,H4931)),0)</f>
        <v>0</v>
      </c>
      <c r="J4931" s="29">
        <f>IF(D4931="OVERALL",SUM('Tracker&amp;Invoice'!$H4977:$AC4977),0)</f>
        <v>0</v>
      </c>
    </row>
    <row r="4932" spans="1:10">
      <c r="A4932" t="e">
        <f t="shared" ref="A4932:A4995" si="155">A4931+B4932</f>
        <v>#REF!</v>
      </c>
      <c r="B4932">
        <f>IF(AND('Tracker&amp;Invoice'!A4978&lt;&gt;"",'Tracker&amp;Invoice'!A4978&lt;&gt;"ITEM",'Tracker&amp;Invoice'!A4976="ITEM"),1,0)</f>
        <v>0</v>
      </c>
      <c r="C4932" t="e">
        <f>IF(B4932=1,'Tracker&amp;Invoice'!A4978,C4931)</f>
        <v>#REF!</v>
      </c>
      <c r="D4932" t="str">
        <f>IF(LEFT(TRIM('Tracker&amp;Invoice'!B4978),9)="INVOICE #","INVOICE",IF(TRIM('Tracker&amp;Invoice'!B4978)="Overall Completion INVOICE","OVERALL",""))</f>
        <v/>
      </c>
      <c r="E4932" t="str">
        <f>IF(D4932="INVOICE",VALUE(MID(TRIM('Tracker&amp;Invoice'!B4978),10,10)),"")</f>
        <v/>
      </c>
      <c r="F4932" t="e">
        <f>IF(B4932=1,IFERROR(LOOKUP(2,1/('Tracker&amp;Invoice'!$H4978:$AC4978&lt;&gt;""),COLUMN('Tracker&amp;Invoice'!$H4978:$AC4978)),8),F4931)</f>
        <v>#REF!</v>
      </c>
      <c r="G4932" t="e">
        <f>IF(D4932="OVERALL",IFERROR(LOOKUP(2,1/('Tracker&amp;Invoice'!$H4978:$AC4978&lt;&gt;""),COLUMN('Tracker&amp;Invoice'!$H4978:$AC4978)),8),G4933)</f>
        <v>#REF!</v>
      </c>
      <c r="H4932" t="e">
        <f t="shared" si="154"/>
        <v>#REF!</v>
      </c>
      <c r="I4932" s="29">
        <f>IF(D4932="INVOICE",SUM('Tracker&amp;Invoice'!$H4978:INDEX('Tracker&amp;Invoice'!$A4978:$AC4978,1,H4932)),0)</f>
        <v>0</v>
      </c>
      <c r="J4932" s="29">
        <f>IF(D4932="OVERALL",SUM('Tracker&amp;Invoice'!$H4978:$AC4978),0)</f>
        <v>0</v>
      </c>
    </row>
    <row r="4933" spans="1:10">
      <c r="A4933" t="e">
        <f t="shared" si="155"/>
        <v>#REF!</v>
      </c>
      <c r="B4933">
        <f>IF(AND('Tracker&amp;Invoice'!A4979&lt;&gt;"",'Tracker&amp;Invoice'!A4979&lt;&gt;"ITEM",'Tracker&amp;Invoice'!A4977="ITEM"),1,0)</f>
        <v>0</v>
      </c>
      <c r="C4933" t="e">
        <f>IF(B4933=1,'Tracker&amp;Invoice'!A4979,C4932)</f>
        <v>#REF!</v>
      </c>
      <c r="D4933" t="str">
        <f>IF(LEFT(TRIM('Tracker&amp;Invoice'!B4979),9)="INVOICE #","INVOICE",IF(TRIM('Tracker&amp;Invoice'!B4979)="Overall Completion INVOICE","OVERALL",""))</f>
        <v/>
      </c>
      <c r="E4933" t="str">
        <f>IF(D4933="INVOICE",VALUE(MID(TRIM('Tracker&amp;Invoice'!B4979),10,10)),"")</f>
        <v/>
      </c>
      <c r="F4933" t="e">
        <f>IF(B4933=1,IFERROR(LOOKUP(2,1/('Tracker&amp;Invoice'!$H4979:$AC4979&lt;&gt;""),COLUMN('Tracker&amp;Invoice'!$H4979:$AC4979)),8),F4932)</f>
        <v>#REF!</v>
      </c>
      <c r="G4933" t="e">
        <f>IF(D4933="OVERALL",IFERROR(LOOKUP(2,1/('Tracker&amp;Invoice'!$H4979:$AC4979&lt;&gt;""),COLUMN('Tracker&amp;Invoice'!$H4979:$AC4979)),8),G4934)</f>
        <v>#REF!</v>
      </c>
      <c r="H4933" t="e">
        <f t="shared" si="154"/>
        <v>#REF!</v>
      </c>
      <c r="I4933" s="29">
        <f>IF(D4933="INVOICE",SUM('Tracker&amp;Invoice'!$H4979:INDEX('Tracker&amp;Invoice'!$A4979:$AC4979,1,H4933)),0)</f>
        <v>0</v>
      </c>
      <c r="J4933" s="29">
        <f>IF(D4933="OVERALL",SUM('Tracker&amp;Invoice'!$H4979:$AC4979),0)</f>
        <v>0</v>
      </c>
    </row>
    <row r="4934" spans="1:10">
      <c r="A4934" t="e">
        <f t="shared" si="155"/>
        <v>#REF!</v>
      </c>
      <c r="B4934">
        <f>IF(AND('Tracker&amp;Invoice'!A4980&lt;&gt;"",'Tracker&amp;Invoice'!A4980&lt;&gt;"ITEM",'Tracker&amp;Invoice'!A4978="ITEM"),1,0)</f>
        <v>0</v>
      </c>
      <c r="C4934" t="e">
        <f>IF(B4934=1,'Tracker&amp;Invoice'!A4980,C4933)</f>
        <v>#REF!</v>
      </c>
      <c r="D4934" t="str">
        <f>IF(LEFT(TRIM('Tracker&amp;Invoice'!B4980),9)="INVOICE #","INVOICE",IF(TRIM('Tracker&amp;Invoice'!B4980)="Overall Completion INVOICE","OVERALL",""))</f>
        <v/>
      </c>
      <c r="E4934" t="str">
        <f>IF(D4934="INVOICE",VALUE(MID(TRIM('Tracker&amp;Invoice'!B4980),10,10)),"")</f>
        <v/>
      </c>
      <c r="F4934" t="e">
        <f>IF(B4934=1,IFERROR(LOOKUP(2,1/('Tracker&amp;Invoice'!$H4980:$AC4980&lt;&gt;""),COLUMN('Tracker&amp;Invoice'!$H4980:$AC4980)),8),F4933)</f>
        <v>#REF!</v>
      </c>
      <c r="G4934" t="e">
        <f>IF(D4934="OVERALL",IFERROR(LOOKUP(2,1/('Tracker&amp;Invoice'!$H4980:$AC4980&lt;&gt;""),COLUMN('Tracker&amp;Invoice'!$H4980:$AC4980)),8),G4935)</f>
        <v>#REF!</v>
      </c>
      <c r="H4934" t="e">
        <f t="shared" si="154"/>
        <v>#REF!</v>
      </c>
      <c r="I4934" s="29">
        <f>IF(D4934="INVOICE",SUM('Tracker&amp;Invoice'!$H4980:INDEX('Tracker&amp;Invoice'!$A4980:$AC4980,1,H4934)),0)</f>
        <v>0</v>
      </c>
      <c r="J4934" s="29">
        <f>IF(D4934="OVERALL",SUM('Tracker&amp;Invoice'!$H4980:$AC4980),0)</f>
        <v>0</v>
      </c>
    </row>
    <row r="4935" spans="1:10">
      <c r="A4935" t="e">
        <f t="shared" si="155"/>
        <v>#REF!</v>
      </c>
      <c r="B4935">
        <f>IF(AND('Tracker&amp;Invoice'!A4981&lt;&gt;"",'Tracker&amp;Invoice'!A4981&lt;&gt;"ITEM",'Tracker&amp;Invoice'!A4979="ITEM"),1,0)</f>
        <v>0</v>
      </c>
      <c r="C4935" t="e">
        <f>IF(B4935=1,'Tracker&amp;Invoice'!A4981,C4934)</f>
        <v>#REF!</v>
      </c>
      <c r="D4935" t="str">
        <f>IF(LEFT(TRIM('Tracker&amp;Invoice'!B4981),9)="INVOICE #","INVOICE",IF(TRIM('Tracker&amp;Invoice'!B4981)="Overall Completion INVOICE","OVERALL",""))</f>
        <v/>
      </c>
      <c r="E4935" t="str">
        <f>IF(D4935="INVOICE",VALUE(MID(TRIM('Tracker&amp;Invoice'!B4981),10,10)),"")</f>
        <v/>
      </c>
      <c r="F4935" t="e">
        <f>IF(B4935=1,IFERROR(LOOKUP(2,1/('Tracker&amp;Invoice'!$H4981:$AC4981&lt;&gt;""),COLUMN('Tracker&amp;Invoice'!$H4981:$AC4981)),8),F4934)</f>
        <v>#REF!</v>
      </c>
      <c r="G4935" t="e">
        <f>IF(D4935="OVERALL",IFERROR(LOOKUP(2,1/('Tracker&amp;Invoice'!$H4981:$AC4981&lt;&gt;""),COLUMN('Tracker&amp;Invoice'!$H4981:$AC4981)),8),G4936)</f>
        <v>#REF!</v>
      </c>
      <c r="H4935" t="e">
        <f t="shared" si="154"/>
        <v>#REF!</v>
      </c>
      <c r="I4935" s="29">
        <f>IF(D4935="INVOICE",SUM('Tracker&amp;Invoice'!$H4981:INDEX('Tracker&amp;Invoice'!$A4981:$AC4981,1,H4935)),0)</f>
        <v>0</v>
      </c>
      <c r="J4935" s="29">
        <f>IF(D4935="OVERALL",SUM('Tracker&amp;Invoice'!$H4981:$AC4981),0)</f>
        <v>0</v>
      </c>
    </row>
    <row r="4936" spans="1:10">
      <c r="A4936" t="e">
        <f t="shared" si="155"/>
        <v>#REF!</v>
      </c>
      <c r="B4936">
        <f>IF(AND('Tracker&amp;Invoice'!A4982&lt;&gt;"",'Tracker&amp;Invoice'!A4982&lt;&gt;"ITEM",'Tracker&amp;Invoice'!A4980="ITEM"),1,0)</f>
        <v>0</v>
      </c>
      <c r="C4936" t="e">
        <f>IF(B4936=1,'Tracker&amp;Invoice'!A4982,C4935)</f>
        <v>#REF!</v>
      </c>
      <c r="D4936" t="str">
        <f>IF(LEFT(TRIM('Tracker&amp;Invoice'!B4982),9)="INVOICE #","INVOICE",IF(TRIM('Tracker&amp;Invoice'!B4982)="Overall Completion INVOICE","OVERALL",""))</f>
        <v/>
      </c>
      <c r="E4936" t="str">
        <f>IF(D4936="INVOICE",VALUE(MID(TRIM('Tracker&amp;Invoice'!B4982),10,10)),"")</f>
        <v/>
      </c>
      <c r="F4936" t="e">
        <f>IF(B4936=1,IFERROR(LOOKUP(2,1/('Tracker&amp;Invoice'!$H4982:$AC4982&lt;&gt;""),COLUMN('Tracker&amp;Invoice'!$H4982:$AC4982)),8),F4935)</f>
        <v>#REF!</v>
      </c>
      <c r="G4936" t="e">
        <f>IF(D4936="OVERALL",IFERROR(LOOKUP(2,1/('Tracker&amp;Invoice'!$H4982:$AC4982&lt;&gt;""),COLUMN('Tracker&amp;Invoice'!$H4982:$AC4982)),8),G4937)</f>
        <v>#REF!</v>
      </c>
      <c r="H4936" t="e">
        <f t="shared" si="154"/>
        <v>#REF!</v>
      </c>
      <c r="I4936" s="29">
        <f>IF(D4936="INVOICE",SUM('Tracker&amp;Invoice'!$H4982:INDEX('Tracker&amp;Invoice'!$A4982:$AC4982,1,H4936)),0)</f>
        <v>0</v>
      </c>
      <c r="J4936" s="29">
        <f>IF(D4936="OVERALL",SUM('Tracker&amp;Invoice'!$H4982:$AC4982),0)</f>
        <v>0</v>
      </c>
    </row>
    <row r="4937" spans="1:10">
      <c r="A4937" t="e">
        <f t="shared" si="155"/>
        <v>#REF!</v>
      </c>
      <c r="B4937">
        <f>IF(AND('Tracker&amp;Invoice'!A4983&lt;&gt;"",'Tracker&amp;Invoice'!A4983&lt;&gt;"ITEM",'Tracker&amp;Invoice'!A4981="ITEM"),1,0)</f>
        <v>0</v>
      </c>
      <c r="C4937" t="e">
        <f>IF(B4937=1,'Tracker&amp;Invoice'!A4983,C4936)</f>
        <v>#REF!</v>
      </c>
      <c r="D4937" t="str">
        <f>IF(LEFT(TRIM('Tracker&amp;Invoice'!B4983),9)="INVOICE #","INVOICE",IF(TRIM('Tracker&amp;Invoice'!B4983)="Overall Completion INVOICE","OVERALL",""))</f>
        <v/>
      </c>
      <c r="E4937" t="str">
        <f>IF(D4937="INVOICE",VALUE(MID(TRIM('Tracker&amp;Invoice'!B4983),10,10)),"")</f>
        <v/>
      </c>
      <c r="F4937" t="e">
        <f>IF(B4937=1,IFERROR(LOOKUP(2,1/('Tracker&amp;Invoice'!$H4983:$AC4983&lt;&gt;""),COLUMN('Tracker&amp;Invoice'!$H4983:$AC4983)),8),F4936)</f>
        <v>#REF!</v>
      </c>
      <c r="G4937" t="e">
        <f>IF(D4937="OVERALL",IFERROR(LOOKUP(2,1/('Tracker&amp;Invoice'!$H4983:$AC4983&lt;&gt;""),COLUMN('Tracker&amp;Invoice'!$H4983:$AC4983)),8),G4938)</f>
        <v>#REF!</v>
      </c>
      <c r="H4937" t="e">
        <f t="shared" si="154"/>
        <v>#REF!</v>
      </c>
      <c r="I4937" s="29">
        <f>IF(D4937="INVOICE",SUM('Tracker&amp;Invoice'!$H4983:INDEX('Tracker&amp;Invoice'!$A4983:$AC4983,1,H4937)),0)</f>
        <v>0</v>
      </c>
      <c r="J4937" s="29">
        <f>IF(D4937="OVERALL",SUM('Tracker&amp;Invoice'!$H4983:$AC4983),0)</f>
        <v>0</v>
      </c>
    </row>
    <row r="4938" spans="1:10">
      <c r="A4938" t="e">
        <f t="shared" si="155"/>
        <v>#REF!</v>
      </c>
      <c r="B4938">
        <f>IF(AND('Tracker&amp;Invoice'!A4984&lt;&gt;"",'Tracker&amp;Invoice'!A4984&lt;&gt;"ITEM",'Tracker&amp;Invoice'!A4982="ITEM"),1,0)</f>
        <v>1</v>
      </c>
      <c r="C4938" t="str">
        <f>IF(B4938=1,'Tracker&amp;Invoice'!A4984,C4937)</f>
        <v>BQ-235</v>
      </c>
      <c r="D4938" t="str">
        <f>IF(LEFT(TRIM('Tracker&amp;Invoice'!B4984),9)="INVOICE #","INVOICE",IF(TRIM('Tracker&amp;Invoice'!B4984)="Overall Completion INVOICE","OVERALL",""))</f>
        <v/>
      </c>
      <c r="E4938" t="str">
        <f>IF(D4938="INVOICE",VALUE(MID(TRIM('Tracker&amp;Invoice'!B4984),10,10)),"")</f>
        <v/>
      </c>
      <c r="F4938">
        <f>IF(B4938=1,IFERROR(LOOKUP(2,1/('Tracker&amp;Invoice'!$H4984:$AC4984&lt;&gt;""),COLUMN('Tracker&amp;Invoice'!$H4984:$AC4984)),8),F4937)</f>
        <v>14</v>
      </c>
      <c r="G4938" t="e">
        <f>IF(D4938="OVERALL",IFERROR(LOOKUP(2,1/('Tracker&amp;Invoice'!$H4984:$AC4984&lt;&gt;""),COLUMN('Tracker&amp;Invoice'!$H4984:$AC4984)),8),G4939)</f>
        <v>#REF!</v>
      </c>
      <c r="H4938" t="e">
        <f t="shared" si="154"/>
        <v>#REF!</v>
      </c>
      <c r="I4938" s="29">
        <f>IF(D4938="INVOICE",SUM('Tracker&amp;Invoice'!$H4984:INDEX('Tracker&amp;Invoice'!$A4984:$AC4984,1,H4938)),0)</f>
        <v>0</v>
      </c>
      <c r="J4938" s="29">
        <f>IF(D4938="OVERALL",SUM('Tracker&amp;Invoice'!$H4984:$AC4984),0)</f>
        <v>0</v>
      </c>
    </row>
    <row r="4939" spans="1:10">
      <c r="A4939" t="e">
        <f t="shared" si="155"/>
        <v>#REF!</v>
      </c>
      <c r="B4939">
        <f>IF(AND('Tracker&amp;Invoice'!A4985&lt;&gt;"",'Tracker&amp;Invoice'!A4985&lt;&gt;"ITEM",'Tracker&amp;Invoice'!A4983="ITEM"),1,0)</f>
        <v>0</v>
      </c>
      <c r="C4939" t="str">
        <f>IF(B4939=1,'Tracker&amp;Invoice'!A4985,C4938)</f>
        <v>BQ-235</v>
      </c>
      <c r="D4939" t="str">
        <f>IF(LEFT(TRIM('Tracker&amp;Invoice'!B4985),9)="INVOICE #","INVOICE",IF(TRIM('Tracker&amp;Invoice'!B4985)="Overall Completion INVOICE","OVERALL",""))</f>
        <v/>
      </c>
      <c r="E4939" t="str">
        <f>IF(D4939="INVOICE",VALUE(MID(TRIM('Tracker&amp;Invoice'!B4985),10,10)),"")</f>
        <v/>
      </c>
      <c r="F4939">
        <f>IF(B4939=1,IFERROR(LOOKUP(2,1/('Tracker&amp;Invoice'!$H4985:$AC4985&lt;&gt;""),COLUMN('Tracker&amp;Invoice'!$H4985:$AC4985)),8),F4938)</f>
        <v>14</v>
      </c>
      <c r="G4939" t="e">
        <f>IF(D4939="OVERALL",IFERROR(LOOKUP(2,1/('Tracker&amp;Invoice'!$H4985:$AC4985&lt;&gt;""),COLUMN('Tracker&amp;Invoice'!$H4985:$AC4985)),8),G4940)</f>
        <v>#REF!</v>
      </c>
      <c r="H4939" t="e">
        <f t="shared" si="154"/>
        <v>#REF!</v>
      </c>
      <c r="I4939" s="29">
        <f>IF(D4939="INVOICE",SUM('Tracker&amp;Invoice'!$H4985:INDEX('Tracker&amp;Invoice'!$A4985:$AC4985,1,H4939)),0)</f>
        <v>0</v>
      </c>
      <c r="J4939" s="29">
        <f>IF(D4939="OVERALL",SUM('Tracker&amp;Invoice'!$H4985:$AC4985),0)</f>
        <v>0</v>
      </c>
    </row>
    <row r="4940" spans="1:10">
      <c r="A4940" t="e">
        <f t="shared" si="155"/>
        <v>#REF!</v>
      </c>
      <c r="B4940">
        <f>IF(AND('Tracker&amp;Invoice'!A4986&lt;&gt;"",'Tracker&amp;Invoice'!A4986&lt;&gt;"ITEM",'Tracker&amp;Invoice'!A4984="ITEM"),1,0)</f>
        <v>0</v>
      </c>
      <c r="C4940" t="str">
        <f>IF(B4940=1,'Tracker&amp;Invoice'!A4986,C4939)</f>
        <v>BQ-235</v>
      </c>
      <c r="D4940" t="str">
        <f>IF(LEFT(TRIM('Tracker&amp;Invoice'!B4986),9)="INVOICE #","INVOICE",IF(TRIM('Tracker&amp;Invoice'!B4986)="Overall Completion INVOICE","OVERALL",""))</f>
        <v/>
      </c>
      <c r="E4940" t="str">
        <f>IF(D4940="INVOICE",VALUE(MID(TRIM('Tracker&amp;Invoice'!B4986),10,10)),"")</f>
        <v/>
      </c>
      <c r="F4940">
        <f>IF(B4940=1,IFERROR(LOOKUP(2,1/('Tracker&amp;Invoice'!$H4986:$AC4986&lt;&gt;""),COLUMN('Tracker&amp;Invoice'!$H4986:$AC4986)),8),F4939)</f>
        <v>14</v>
      </c>
      <c r="G4940" t="e">
        <f>IF(D4940="OVERALL",IFERROR(LOOKUP(2,1/('Tracker&amp;Invoice'!$H4986:$AC4986&lt;&gt;""),COLUMN('Tracker&amp;Invoice'!$H4986:$AC4986)),8),G4941)</f>
        <v>#REF!</v>
      </c>
      <c r="H4940" t="e">
        <f t="shared" si="154"/>
        <v>#REF!</v>
      </c>
      <c r="I4940" s="29">
        <f>IF(D4940="INVOICE",SUM('Tracker&amp;Invoice'!$H4986:INDEX('Tracker&amp;Invoice'!$A4986:$AC4986,1,H4940)),0)</f>
        <v>0</v>
      </c>
      <c r="J4940" s="29">
        <f>IF(D4940="OVERALL",SUM('Tracker&amp;Invoice'!$H4986:$AC4986),0)</f>
        <v>0</v>
      </c>
    </row>
    <row r="4941" spans="1:10">
      <c r="A4941" t="e">
        <f t="shared" si="155"/>
        <v>#REF!</v>
      </c>
      <c r="B4941">
        <f>IF(AND('Tracker&amp;Invoice'!A4987&lt;&gt;"",'Tracker&amp;Invoice'!A4987&lt;&gt;"ITEM",'Tracker&amp;Invoice'!A4985="ITEM"),1,0)</f>
        <v>0</v>
      </c>
      <c r="C4941" t="str">
        <f>IF(B4941=1,'Tracker&amp;Invoice'!A4987,C4940)</f>
        <v>BQ-235</v>
      </c>
      <c r="D4941" t="str">
        <f>IF(LEFT(TRIM('Tracker&amp;Invoice'!B4987),9)="INVOICE #","INVOICE",IF(TRIM('Tracker&amp;Invoice'!B4987)="Overall Completion INVOICE","OVERALL",""))</f>
        <v>INVOICE</v>
      </c>
      <c r="E4941">
        <f>IF(D4941="INVOICE",VALUE(MID(TRIM('Tracker&amp;Invoice'!B4987),10,10)),"")</f>
        <v>14</v>
      </c>
      <c r="F4941">
        <f>IF(B4941=1,IFERROR(LOOKUP(2,1/('Tracker&amp;Invoice'!$H4987:$AC4987&lt;&gt;""),COLUMN('Tracker&amp;Invoice'!$H4987:$AC4987)),8),F4940)</f>
        <v>14</v>
      </c>
      <c r="G4941" t="e">
        <f>IF(D4941="OVERALL",IFERROR(LOOKUP(2,1/('Tracker&amp;Invoice'!$H4987:$AC4987&lt;&gt;""),COLUMN('Tracker&amp;Invoice'!$H4987:$AC4987)),8),G4942)</f>
        <v>#REF!</v>
      </c>
      <c r="H4941" t="e">
        <f t="shared" si="154"/>
        <v>#REF!</v>
      </c>
      <c r="I4941" s="29" t="e">
        <f>IF(D4941="INVOICE",SUM('Tracker&amp;Invoice'!$H4987:INDEX('Tracker&amp;Invoice'!$A4987:$AC4987,1,H4941)),0)</f>
        <v>#REF!</v>
      </c>
      <c r="J4941" s="29">
        <f>IF(D4941="OVERALL",SUM('Tracker&amp;Invoice'!$H4987:$AC4987),0)</f>
        <v>0</v>
      </c>
    </row>
    <row r="4942" spans="1:10">
      <c r="A4942" t="e">
        <f t="shared" si="155"/>
        <v>#REF!</v>
      </c>
      <c r="B4942">
        <f>IF(AND('Tracker&amp;Invoice'!A4988&lt;&gt;"",'Tracker&amp;Invoice'!A4988&lt;&gt;"ITEM",'Tracker&amp;Invoice'!A4986="ITEM"),1,0)</f>
        <v>0</v>
      </c>
      <c r="C4942" t="str">
        <f>IF(B4942=1,'Tracker&amp;Invoice'!A4988,C4941)</f>
        <v>BQ-235</v>
      </c>
      <c r="D4942" t="str">
        <f>IF(LEFT(TRIM('Tracker&amp;Invoice'!B4988),9)="INVOICE #","INVOICE",IF(TRIM('Tracker&amp;Invoice'!B4988)="Overall Completion INVOICE","OVERALL",""))</f>
        <v/>
      </c>
      <c r="E4942" t="str">
        <f>IF(D4942="INVOICE",VALUE(MID(TRIM('Tracker&amp;Invoice'!B4988),10,10)),"")</f>
        <v/>
      </c>
      <c r="F4942">
        <f>IF(B4942=1,IFERROR(LOOKUP(2,1/('Tracker&amp;Invoice'!$H4988:$AC4988&lt;&gt;""),COLUMN('Tracker&amp;Invoice'!$H4988:$AC4988)),8),F4941)</f>
        <v>14</v>
      </c>
      <c r="G4942" t="e">
        <f>IF(D4942="OVERALL",IFERROR(LOOKUP(2,1/('Tracker&amp;Invoice'!$H4988:$AC4988&lt;&gt;""),COLUMN('Tracker&amp;Invoice'!$H4988:$AC4988)),8),G4943)</f>
        <v>#REF!</v>
      </c>
      <c r="H4942" t="e">
        <f t="shared" si="154"/>
        <v>#REF!</v>
      </c>
      <c r="I4942" s="29">
        <f>IF(D4942="INVOICE",SUM('Tracker&amp;Invoice'!$H4988:INDEX('Tracker&amp;Invoice'!$A4988:$AC4988,1,H4942)),0)</f>
        <v>0</v>
      </c>
      <c r="J4942" s="29">
        <f>IF(D4942="OVERALL",SUM('Tracker&amp;Invoice'!$H4988:$AC4988),0)</f>
        <v>0</v>
      </c>
    </row>
    <row r="4943" spans="1:10">
      <c r="A4943" t="e">
        <f t="shared" si="155"/>
        <v>#REF!</v>
      </c>
      <c r="B4943">
        <f>IF(AND('Tracker&amp;Invoice'!A4989&lt;&gt;"",'Tracker&amp;Invoice'!A4989&lt;&gt;"ITEM",'Tracker&amp;Invoice'!A4987="ITEM"),1,0)</f>
        <v>0</v>
      </c>
      <c r="C4943" t="str">
        <f>IF(B4943=1,'Tracker&amp;Invoice'!A4989,C4942)</f>
        <v>BQ-235</v>
      </c>
      <c r="D4943" t="str">
        <f>IF(LEFT(TRIM('Tracker&amp;Invoice'!B4989),9)="INVOICE #","INVOICE",IF(TRIM('Tracker&amp;Invoice'!B4989)="Overall Completion INVOICE","OVERALL",""))</f>
        <v>INVOICE</v>
      </c>
      <c r="E4943">
        <f>IF(D4943="INVOICE",VALUE(MID(TRIM('Tracker&amp;Invoice'!B4989),10,10)),"")</f>
        <v>25</v>
      </c>
      <c r="F4943">
        <f>IF(B4943=1,IFERROR(LOOKUP(2,1/('Tracker&amp;Invoice'!$H4989:$AC4989&lt;&gt;""),COLUMN('Tracker&amp;Invoice'!$H4989:$AC4989)),8),F4942)</f>
        <v>14</v>
      </c>
      <c r="G4943" t="e">
        <f>IF(D4943="OVERALL",IFERROR(LOOKUP(2,1/('Tracker&amp;Invoice'!$H4989:$AC4989&lt;&gt;""),COLUMN('Tracker&amp;Invoice'!$H4989:$AC4989)),8),G4944)</f>
        <v>#REF!</v>
      </c>
      <c r="H4943" t="e">
        <f t="shared" si="154"/>
        <v>#REF!</v>
      </c>
      <c r="I4943" s="29" t="e">
        <f>IF(D4943="INVOICE",SUM('Tracker&amp;Invoice'!$H4989:INDEX('Tracker&amp;Invoice'!$A4989:$AC4989,1,H4943)),0)</f>
        <v>#REF!</v>
      </c>
      <c r="J4943" s="29">
        <f>IF(D4943="OVERALL",SUM('Tracker&amp;Invoice'!$H4989:$AC4989),0)</f>
        <v>0</v>
      </c>
    </row>
    <row r="4944" spans="1:10">
      <c r="A4944" t="e">
        <f t="shared" si="155"/>
        <v>#REF!</v>
      </c>
      <c r="B4944">
        <f>IF(AND('Tracker&amp;Invoice'!A4990&lt;&gt;"",'Tracker&amp;Invoice'!A4990&lt;&gt;"ITEM",'Tracker&amp;Invoice'!A4988="ITEM"),1,0)</f>
        <v>0</v>
      </c>
      <c r="C4944" t="str">
        <f>IF(B4944=1,'Tracker&amp;Invoice'!A4990,C4943)</f>
        <v>BQ-235</v>
      </c>
      <c r="D4944" t="str">
        <f>IF(LEFT(TRIM('Tracker&amp;Invoice'!B4990),9)="INVOICE #","INVOICE",IF(TRIM('Tracker&amp;Invoice'!B4990)="Overall Completion INVOICE","OVERALL",""))</f>
        <v/>
      </c>
      <c r="E4944" t="str">
        <f>IF(D4944="INVOICE",VALUE(MID(TRIM('Tracker&amp;Invoice'!B4990),10,10)),"")</f>
        <v/>
      </c>
      <c r="F4944">
        <f>IF(B4944=1,IFERROR(LOOKUP(2,1/('Tracker&amp;Invoice'!$H4990:$AC4990&lt;&gt;""),COLUMN('Tracker&amp;Invoice'!$H4990:$AC4990)),8),F4943)</f>
        <v>14</v>
      </c>
      <c r="G4944" t="e">
        <f>IF(D4944="OVERALL",IFERROR(LOOKUP(2,1/('Tracker&amp;Invoice'!$H4990:$AC4990&lt;&gt;""),COLUMN('Tracker&amp;Invoice'!$H4990:$AC4990)),8),G4945)</f>
        <v>#REF!</v>
      </c>
      <c r="H4944" t="e">
        <f t="shared" si="154"/>
        <v>#REF!</v>
      </c>
      <c r="I4944" s="29">
        <f>IF(D4944="INVOICE",SUM('Tracker&amp;Invoice'!$H4990:INDEX('Tracker&amp;Invoice'!$A4990:$AC4990,1,H4944)),0)</f>
        <v>0</v>
      </c>
      <c r="J4944" s="29">
        <f>IF(D4944="OVERALL",SUM('Tracker&amp;Invoice'!$H4990:$AC4990),0)</f>
        <v>0</v>
      </c>
    </row>
    <row r="4945" spans="1:10">
      <c r="A4945" t="e">
        <f t="shared" si="155"/>
        <v>#REF!</v>
      </c>
      <c r="B4945">
        <f>IF(AND('Tracker&amp;Invoice'!A4991&lt;&gt;"",'Tracker&amp;Invoice'!A4991&lt;&gt;"ITEM",'Tracker&amp;Invoice'!A4989="ITEM"),1,0)</f>
        <v>0</v>
      </c>
      <c r="C4945" t="str">
        <f>IF(B4945=1,'Tracker&amp;Invoice'!A4991,C4944)</f>
        <v>BQ-235</v>
      </c>
      <c r="D4945" t="str">
        <f>IF(LEFT(TRIM('Tracker&amp;Invoice'!B4991),9)="INVOICE #","INVOICE",IF(TRIM('Tracker&amp;Invoice'!B4991)="Overall Completion INVOICE","OVERALL",""))</f>
        <v>INVOICE</v>
      </c>
      <c r="E4945">
        <f>IF(D4945="INVOICE",VALUE(MID(TRIM('Tracker&amp;Invoice'!B4991),10,10)),"")</f>
        <v>28</v>
      </c>
      <c r="F4945">
        <f>IF(B4945=1,IFERROR(LOOKUP(2,1/('Tracker&amp;Invoice'!$H4991:$AC4991&lt;&gt;""),COLUMN('Tracker&amp;Invoice'!$H4991:$AC4991)),8),F4944)</f>
        <v>14</v>
      </c>
      <c r="G4945" t="e">
        <f>IF(D4945="OVERALL",IFERROR(LOOKUP(2,1/('Tracker&amp;Invoice'!$H4991:$AC4991&lt;&gt;""),COLUMN('Tracker&amp;Invoice'!$H4991:$AC4991)),8),G4946)</f>
        <v>#REF!</v>
      </c>
      <c r="H4945" t="e">
        <f t="shared" si="154"/>
        <v>#REF!</v>
      </c>
      <c r="I4945" s="29" t="e">
        <f>IF(D4945="INVOICE",SUM('Tracker&amp;Invoice'!$H4991:INDEX('Tracker&amp;Invoice'!$A4991:$AC4991,1,H4945)),0)</f>
        <v>#REF!</v>
      </c>
      <c r="J4945" s="29">
        <f>IF(D4945="OVERALL",SUM('Tracker&amp;Invoice'!$H4991:$AC4991),0)</f>
        <v>0</v>
      </c>
    </row>
    <row r="4946" spans="1:10">
      <c r="A4946" t="e">
        <f t="shared" si="155"/>
        <v>#REF!</v>
      </c>
      <c r="B4946">
        <f>IF(AND('Tracker&amp;Invoice'!A4992&lt;&gt;"",'Tracker&amp;Invoice'!A4992&lt;&gt;"ITEM",'Tracker&amp;Invoice'!A4990="ITEM"),1,0)</f>
        <v>0</v>
      </c>
      <c r="C4946" t="str">
        <f>IF(B4946=1,'Tracker&amp;Invoice'!A4992,C4945)</f>
        <v>BQ-235</v>
      </c>
      <c r="D4946" t="str">
        <f>IF(LEFT(TRIM('Tracker&amp;Invoice'!B4992),9)="INVOICE #","INVOICE",IF(TRIM('Tracker&amp;Invoice'!B4992)="Overall Completion INVOICE","OVERALL",""))</f>
        <v/>
      </c>
      <c r="E4946" t="str">
        <f>IF(D4946="INVOICE",VALUE(MID(TRIM('Tracker&amp;Invoice'!B4992),10,10)),"")</f>
        <v/>
      </c>
      <c r="F4946">
        <f>IF(B4946=1,IFERROR(LOOKUP(2,1/('Tracker&amp;Invoice'!$H4992:$AC4992&lt;&gt;""),COLUMN('Tracker&amp;Invoice'!$H4992:$AC4992)),8),F4945)</f>
        <v>14</v>
      </c>
      <c r="G4946" t="e">
        <f>IF(D4946="OVERALL",IFERROR(LOOKUP(2,1/('Tracker&amp;Invoice'!$H4992:$AC4992&lt;&gt;""),COLUMN('Tracker&amp;Invoice'!$H4992:$AC4992)),8),G4947)</f>
        <v>#REF!</v>
      </c>
      <c r="H4946" t="e">
        <f t="shared" si="154"/>
        <v>#REF!</v>
      </c>
      <c r="I4946" s="29">
        <f>IF(D4946="INVOICE",SUM('Tracker&amp;Invoice'!$H4992:INDEX('Tracker&amp;Invoice'!$A4992:$AC4992,1,H4946)),0)</f>
        <v>0</v>
      </c>
      <c r="J4946" s="29">
        <f>IF(D4946="OVERALL",SUM('Tracker&amp;Invoice'!$H4992:$AC4992),0)</f>
        <v>0</v>
      </c>
    </row>
    <row r="4947" spans="1:10">
      <c r="A4947" t="e">
        <f t="shared" si="155"/>
        <v>#REF!</v>
      </c>
      <c r="B4947">
        <f>IF(AND('Tracker&amp;Invoice'!A4993&lt;&gt;"",'Tracker&amp;Invoice'!A4993&lt;&gt;"ITEM",'Tracker&amp;Invoice'!A4991="ITEM"),1,0)</f>
        <v>0</v>
      </c>
      <c r="C4947" t="str">
        <f>IF(B4947=1,'Tracker&amp;Invoice'!A4993,C4946)</f>
        <v>BQ-235</v>
      </c>
      <c r="D4947" t="str">
        <f>IF(LEFT(TRIM('Tracker&amp;Invoice'!B4993),9)="INVOICE #","INVOICE",IF(TRIM('Tracker&amp;Invoice'!B4993)="Overall Completion INVOICE","OVERALL",""))</f>
        <v>INVOICE</v>
      </c>
      <c r="E4947">
        <f>IF(D4947="INVOICE",VALUE(MID(TRIM('Tracker&amp;Invoice'!B4993),10,10)),"")</f>
        <v>33</v>
      </c>
      <c r="F4947">
        <f>IF(B4947=1,IFERROR(LOOKUP(2,1/('Tracker&amp;Invoice'!$H4993:$AC4993&lt;&gt;""),COLUMN('Tracker&amp;Invoice'!$H4993:$AC4993)),8),F4946)</f>
        <v>14</v>
      </c>
      <c r="G4947" t="e">
        <f>IF(D4947="OVERALL",IFERROR(LOOKUP(2,1/('Tracker&amp;Invoice'!$H4993:$AC4993&lt;&gt;""),COLUMN('Tracker&amp;Invoice'!$H4993:$AC4993)),8),G4948)</f>
        <v>#REF!</v>
      </c>
      <c r="H4947" t="e">
        <f t="shared" si="154"/>
        <v>#REF!</v>
      </c>
      <c r="I4947" s="29" t="e">
        <f>IF(D4947="INVOICE",SUM('Tracker&amp;Invoice'!$H4993:INDEX('Tracker&amp;Invoice'!$A4993:$AC4993,1,H4947)),0)</f>
        <v>#REF!</v>
      </c>
      <c r="J4947" s="29">
        <f>IF(D4947="OVERALL",SUM('Tracker&amp;Invoice'!$H4993:$AC4993),0)</f>
        <v>0</v>
      </c>
    </row>
    <row r="4948" spans="1:10">
      <c r="A4948" t="e">
        <f t="shared" si="155"/>
        <v>#REF!</v>
      </c>
      <c r="B4948" t="e">
        <f>IF(AND('Tracker&amp;Invoice'!#REF!&lt;&gt;"",'Tracker&amp;Invoice'!#REF!&lt;&gt;"ITEM",'Tracker&amp;Invoice'!A4992="ITEM"),1,0)</f>
        <v>#REF!</v>
      </c>
      <c r="C4948" t="e">
        <f>IF(B4948=1,'Tracker&amp;Invoice'!#REF!,C4947)</f>
        <v>#REF!</v>
      </c>
      <c r="D4948" t="e">
        <f>IF(LEFT(TRIM('Tracker&amp;Invoice'!#REF!),9)="INVOICE #","INVOICE",IF(TRIM('Tracker&amp;Invoice'!#REF!)="Overall Completion INVOICE","OVERALL",""))</f>
        <v>#REF!</v>
      </c>
      <c r="E4948" t="e">
        <f>IF(D4948="INVOICE",VALUE(MID(TRIM('Tracker&amp;Invoice'!#REF!),10,10)),"")</f>
        <v>#REF!</v>
      </c>
      <c r="F4948" t="e">
        <f>IF(B4948=1,IFERROR(LOOKUP(2,1/('Tracker&amp;Invoice'!#REF!&lt;&gt;""),COLUMN('Tracker&amp;Invoice'!#REF!)),8),F4947)</f>
        <v>#REF!</v>
      </c>
      <c r="G4948" t="e">
        <f>IF(D4948="OVERALL",IFERROR(LOOKUP(2,1/('Tracker&amp;Invoice'!#REF!&lt;&gt;""),COLUMN('Tracker&amp;Invoice'!#REF!)),8),G4949)</f>
        <v>#REF!</v>
      </c>
      <c r="H4948" t="e">
        <f t="shared" si="154"/>
        <v>#REF!</v>
      </c>
      <c r="I4948" s="29" t="e">
        <f>IF(D4948="INVOICE",SUM('Tracker&amp;Invoice'!#REF!:INDEX('Tracker&amp;Invoice'!#REF!,1,H4948)),0)</f>
        <v>#REF!</v>
      </c>
      <c r="J4948" s="29" t="e">
        <f>IF(D4948="OVERALL",SUM('Tracker&amp;Invoice'!#REF!),0)</f>
        <v>#REF!</v>
      </c>
    </row>
    <row r="4949" spans="1:10">
      <c r="A4949" t="e">
        <f t="shared" si="155"/>
        <v>#REF!</v>
      </c>
      <c r="B4949" t="e">
        <f>IF(AND('Tracker&amp;Invoice'!#REF!&lt;&gt;"",'Tracker&amp;Invoice'!#REF!&lt;&gt;"ITEM",'Tracker&amp;Invoice'!A4993="ITEM"),1,0)</f>
        <v>#REF!</v>
      </c>
      <c r="C4949" t="e">
        <f>IF(B4949=1,'Tracker&amp;Invoice'!#REF!,C4948)</f>
        <v>#REF!</v>
      </c>
      <c r="D4949" t="e">
        <f>IF(LEFT(TRIM('Tracker&amp;Invoice'!#REF!),9)="INVOICE #","INVOICE",IF(TRIM('Tracker&amp;Invoice'!#REF!)="Overall Completion INVOICE","OVERALL",""))</f>
        <v>#REF!</v>
      </c>
      <c r="E4949" t="e">
        <f>IF(D4949="INVOICE",VALUE(MID(TRIM('Tracker&amp;Invoice'!#REF!),10,10)),"")</f>
        <v>#REF!</v>
      </c>
      <c r="F4949" t="e">
        <f>IF(B4949=1,IFERROR(LOOKUP(2,1/('Tracker&amp;Invoice'!#REF!&lt;&gt;""),COLUMN('Tracker&amp;Invoice'!#REF!)),8),F4948)</f>
        <v>#REF!</v>
      </c>
      <c r="G4949" t="e">
        <f>IF(D4949="OVERALL",IFERROR(LOOKUP(2,1/('Tracker&amp;Invoice'!#REF!&lt;&gt;""),COLUMN('Tracker&amp;Invoice'!#REF!)),8),G4950)</f>
        <v>#REF!</v>
      </c>
      <c r="H4949" t="e">
        <f t="shared" si="154"/>
        <v>#REF!</v>
      </c>
      <c r="I4949" s="29" t="e">
        <f>IF(D4949="INVOICE",SUM('Tracker&amp;Invoice'!#REF!:INDEX('Tracker&amp;Invoice'!#REF!,1,H4949)),0)</f>
        <v>#REF!</v>
      </c>
      <c r="J4949" s="29" t="e">
        <f>IF(D4949="OVERALL",SUM('Tracker&amp;Invoice'!#REF!),0)</f>
        <v>#REF!</v>
      </c>
    </row>
    <row r="4950" spans="1:10">
      <c r="A4950" t="e">
        <f t="shared" si="155"/>
        <v>#REF!</v>
      </c>
      <c r="B4950" t="e">
        <f>IF(AND('Tracker&amp;Invoice'!A4994&lt;&gt;"",'Tracker&amp;Invoice'!A4994&lt;&gt;"ITEM",'Tracker&amp;Invoice'!#REF!="ITEM"),1,0)</f>
        <v>#REF!</v>
      </c>
      <c r="C4950" t="e">
        <f>IF(B4950=1,'Tracker&amp;Invoice'!A4994,C4949)</f>
        <v>#REF!</v>
      </c>
      <c r="D4950" t="str">
        <f>IF(LEFT(TRIM('Tracker&amp;Invoice'!B4994),9)="INVOICE #","INVOICE",IF(TRIM('Tracker&amp;Invoice'!B4994)="Overall Completion INVOICE","OVERALL",""))</f>
        <v/>
      </c>
      <c r="E4950" t="str">
        <f>IF(D4950="INVOICE",VALUE(MID(TRIM('Tracker&amp;Invoice'!B4994),10,10)),"")</f>
        <v/>
      </c>
      <c r="F4950" t="e">
        <f>IF(B4950=1,IFERROR(LOOKUP(2,1/('Tracker&amp;Invoice'!$H4994:$AC4994&lt;&gt;""),COLUMN('Tracker&amp;Invoice'!$H4994:$AC4994)),8),F4949)</f>
        <v>#REF!</v>
      </c>
      <c r="G4950">
        <f>IF(D4950="OVERALL",IFERROR(LOOKUP(2,1/('Tracker&amp;Invoice'!$H4994:$AC4994&lt;&gt;""),COLUMN('Tracker&amp;Invoice'!$H4994:$AC4994)),8),G4951)</f>
        <v>15</v>
      </c>
      <c r="H4950" t="e">
        <f t="shared" si="154"/>
        <v>#REF!</v>
      </c>
      <c r="I4950" s="29">
        <f>IF(D4950="INVOICE",SUM('Tracker&amp;Invoice'!$H4994:INDEX('Tracker&amp;Invoice'!$A4994:$AC4994,1,H4950)),0)</f>
        <v>0</v>
      </c>
      <c r="J4950" s="29">
        <f>IF(D4950="OVERALL",SUM('Tracker&amp;Invoice'!$H4994:$AC4994),0)</f>
        <v>0</v>
      </c>
    </row>
    <row r="4951" spans="1:10">
      <c r="A4951" t="e">
        <f t="shared" si="155"/>
        <v>#REF!</v>
      </c>
      <c r="B4951" t="e">
        <f>IF(AND('Tracker&amp;Invoice'!A4995&lt;&gt;"",'Tracker&amp;Invoice'!A4995&lt;&gt;"ITEM",'Tracker&amp;Invoice'!#REF!="ITEM"),1,0)</f>
        <v>#REF!</v>
      </c>
      <c r="C4951" t="e">
        <f>IF(B4951=1,'Tracker&amp;Invoice'!A4995,C4950)</f>
        <v>#REF!</v>
      </c>
      <c r="D4951" t="str">
        <f>IF(LEFT(TRIM('Tracker&amp;Invoice'!B4995),9)="INVOICE #","INVOICE",IF(TRIM('Tracker&amp;Invoice'!B4995)="Overall Completion INVOICE","OVERALL",""))</f>
        <v>OVERALL</v>
      </c>
      <c r="E4951" t="str">
        <f>IF(D4951="INVOICE",VALUE(MID(TRIM('Tracker&amp;Invoice'!B4995),10,10)),"")</f>
        <v/>
      </c>
      <c r="F4951" t="e">
        <f>IF(B4951=1,IFERROR(LOOKUP(2,1/('Tracker&amp;Invoice'!$H4995:$AC4995&lt;&gt;""),COLUMN('Tracker&amp;Invoice'!$H4995:$AC4995)),8),F4950)</f>
        <v>#REF!</v>
      </c>
      <c r="G4951">
        <f>IF(D4951="OVERALL",IFERROR(LOOKUP(2,1/('Tracker&amp;Invoice'!$H4995:$AC4995&lt;&gt;""),COLUMN('Tracker&amp;Invoice'!$H4995:$AC4995)),8),G4952)</f>
        <v>15</v>
      </c>
      <c r="H4951" t="e">
        <f t="shared" si="154"/>
        <v>#REF!</v>
      </c>
      <c r="I4951" s="29">
        <f>IF(D4951="INVOICE",SUM('Tracker&amp;Invoice'!$H4995:INDEX('Tracker&amp;Invoice'!$A4995:$AC4995,1,H4951)),0)</f>
        <v>0</v>
      </c>
      <c r="J4951" s="29">
        <f>IF(D4951="OVERALL",SUM('Tracker&amp;Invoice'!$H4995:$AC4995),0)</f>
        <v>3840.0000000000005</v>
      </c>
    </row>
    <row r="4952" spans="1:10">
      <c r="A4952" t="e">
        <f t="shared" si="155"/>
        <v>#REF!</v>
      </c>
      <c r="B4952">
        <f>IF(AND('Tracker&amp;Invoice'!A4996&lt;&gt;"",'Tracker&amp;Invoice'!A4996&lt;&gt;"ITEM",'Tracker&amp;Invoice'!A4994="ITEM"),1,0)</f>
        <v>0</v>
      </c>
      <c r="C4952" t="e">
        <f>IF(B4952=1,'Tracker&amp;Invoice'!A4996,C4951)</f>
        <v>#REF!</v>
      </c>
      <c r="D4952" t="str">
        <f>IF(LEFT(TRIM('Tracker&amp;Invoice'!B4996),9)="INVOICE #","INVOICE",IF(TRIM('Tracker&amp;Invoice'!B4996)="Overall Completion INVOICE","OVERALL",""))</f>
        <v/>
      </c>
      <c r="E4952" t="str">
        <f>IF(D4952="INVOICE",VALUE(MID(TRIM('Tracker&amp;Invoice'!B4996),10,10)),"")</f>
        <v/>
      </c>
      <c r="F4952" t="e">
        <f>IF(B4952=1,IFERROR(LOOKUP(2,1/('Tracker&amp;Invoice'!$H4996:$AC4996&lt;&gt;""),COLUMN('Tracker&amp;Invoice'!$H4996:$AC4996)),8),F4951)</f>
        <v>#REF!</v>
      </c>
      <c r="G4952" t="e">
        <f>IF(D4952="OVERALL",IFERROR(LOOKUP(2,1/('Tracker&amp;Invoice'!$H4996:$AC4996&lt;&gt;""),COLUMN('Tracker&amp;Invoice'!$H4996:$AC4996)),8),G4953)</f>
        <v>#REF!</v>
      </c>
      <c r="H4952" t="e">
        <f t="shared" si="154"/>
        <v>#REF!</v>
      </c>
      <c r="I4952" s="29">
        <f>IF(D4952="INVOICE",SUM('Tracker&amp;Invoice'!$H4996:INDEX('Tracker&amp;Invoice'!$A4996:$AC4996,1,H4952)),0)</f>
        <v>0</v>
      </c>
      <c r="J4952" s="29">
        <f>IF(D4952="OVERALL",SUM('Tracker&amp;Invoice'!$H4996:$AC4996),0)</f>
        <v>0</v>
      </c>
    </row>
    <row r="4953" spans="1:10">
      <c r="A4953" t="e">
        <f t="shared" si="155"/>
        <v>#REF!</v>
      </c>
      <c r="B4953">
        <f>IF(AND('Tracker&amp;Invoice'!A4997&lt;&gt;"",'Tracker&amp;Invoice'!A4997&lt;&gt;"ITEM",'Tracker&amp;Invoice'!A4995="ITEM"),1,0)</f>
        <v>0</v>
      </c>
      <c r="C4953" t="e">
        <f>IF(B4953=1,'Tracker&amp;Invoice'!A4997,C4952)</f>
        <v>#REF!</v>
      </c>
      <c r="D4953" t="str">
        <f>IF(LEFT(TRIM('Tracker&amp;Invoice'!B4997),9)="INVOICE #","INVOICE",IF(TRIM('Tracker&amp;Invoice'!B4997)="Overall Completion INVOICE","OVERALL",""))</f>
        <v/>
      </c>
      <c r="E4953" t="str">
        <f>IF(D4953="INVOICE",VALUE(MID(TRIM('Tracker&amp;Invoice'!B4997),10,10)),"")</f>
        <v/>
      </c>
      <c r="F4953" t="e">
        <f>IF(B4953=1,IFERROR(LOOKUP(2,1/('Tracker&amp;Invoice'!$H4997:$AC4997&lt;&gt;""),COLUMN('Tracker&amp;Invoice'!$H4997:$AC4997)),8),F4952)</f>
        <v>#REF!</v>
      </c>
      <c r="G4953" t="e">
        <f>IF(D4953="OVERALL",IFERROR(LOOKUP(2,1/('Tracker&amp;Invoice'!$H4997:$AC4997&lt;&gt;""),COLUMN('Tracker&amp;Invoice'!$H4997:$AC4997)),8),G4954)</f>
        <v>#REF!</v>
      </c>
      <c r="H4953" t="e">
        <f t="shared" si="154"/>
        <v>#REF!</v>
      </c>
      <c r="I4953" s="29">
        <f>IF(D4953="INVOICE",SUM('Tracker&amp;Invoice'!$H4997:INDEX('Tracker&amp;Invoice'!$A4997:$AC4997,1,H4953)),0)</f>
        <v>0</v>
      </c>
      <c r="J4953" s="29">
        <f>IF(D4953="OVERALL",SUM('Tracker&amp;Invoice'!$H4997:$AC4997),0)</f>
        <v>0</v>
      </c>
    </row>
    <row r="4954" spans="1:10">
      <c r="A4954" t="e">
        <f t="shared" si="155"/>
        <v>#REF!</v>
      </c>
      <c r="B4954">
        <f>IF(AND('Tracker&amp;Invoice'!A4998&lt;&gt;"",'Tracker&amp;Invoice'!A4998&lt;&gt;"ITEM",'Tracker&amp;Invoice'!A4996="ITEM"),1,0)</f>
        <v>0</v>
      </c>
      <c r="C4954" t="e">
        <f>IF(B4954=1,'Tracker&amp;Invoice'!A4998,C4953)</f>
        <v>#REF!</v>
      </c>
      <c r="D4954" t="str">
        <f>IF(LEFT(TRIM('Tracker&amp;Invoice'!B4998),9)="INVOICE #","INVOICE",IF(TRIM('Tracker&amp;Invoice'!B4998)="Overall Completion INVOICE","OVERALL",""))</f>
        <v/>
      </c>
      <c r="E4954" t="str">
        <f>IF(D4954="INVOICE",VALUE(MID(TRIM('Tracker&amp;Invoice'!B4998),10,10)),"")</f>
        <v/>
      </c>
      <c r="F4954" t="e">
        <f>IF(B4954=1,IFERROR(LOOKUP(2,1/('Tracker&amp;Invoice'!$H4998:$AC4998&lt;&gt;""),COLUMN('Tracker&amp;Invoice'!$H4998:$AC4998)),8),F4953)</f>
        <v>#REF!</v>
      </c>
      <c r="G4954" t="e">
        <f>IF(D4954="OVERALL",IFERROR(LOOKUP(2,1/('Tracker&amp;Invoice'!$H4998:$AC4998&lt;&gt;""),COLUMN('Tracker&amp;Invoice'!$H4998:$AC4998)),8),G4955)</f>
        <v>#REF!</v>
      </c>
      <c r="H4954" t="e">
        <f t="shared" si="154"/>
        <v>#REF!</v>
      </c>
      <c r="I4954" s="29">
        <f>IF(D4954="INVOICE",SUM('Tracker&amp;Invoice'!$H4998:INDEX('Tracker&amp;Invoice'!$A4998:$AC4998,1,H4954)),0)</f>
        <v>0</v>
      </c>
      <c r="J4954" s="29">
        <f>IF(D4954="OVERALL",SUM('Tracker&amp;Invoice'!$H4998:$AC4998),0)</f>
        <v>0</v>
      </c>
    </row>
    <row r="4955" spans="1:10">
      <c r="A4955" t="e">
        <f t="shared" si="155"/>
        <v>#REF!</v>
      </c>
      <c r="B4955">
        <f>IF(AND('Tracker&amp;Invoice'!A4999&lt;&gt;"",'Tracker&amp;Invoice'!A4999&lt;&gt;"ITEM",'Tracker&amp;Invoice'!A4997="ITEM"),1,0)</f>
        <v>0</v>
      </c>
      <c r="C4955" t="e">
        <f>IF(B4955=1,'Tracker&amp;Invoice'!A4999,C4954)</f>
        <v>#REF!</v>
      </c>
      <c r="D4955" t="str">
        <f>IF(LEFT(TRIM('Tracker&amp;Invoice'!B4999),9)="INVOICE #","INVOICE",IF(TRIM('Tracker&amp;Invoice'!B4999)="Overall Completion INVOICE","OVERALL",""))</f>
        <v/>
      </c>
      <c r="E4955" t="str">
        <f>IF(D4955="INVOICE",VALUE(MID(TRIM('Tracker&amp;Invoice'!B4999),10,10)),"")</f>
        <v/>
      </c>
      <c r="F4955" t="e">
        <f>IF(B4955=1,IFERROR(LOOKUP(2,1/('Tracker&amp;Invoice'!$H4999:$AC4999&lt;&gt;""),COLUMN('Tracker&amp;Invoice'!$H4999:$AC4999)),8),F4954)</f>
        <v>#REF!</v>
      </c>
      <c r="G4955" t="e">
        <f>IF(D4955="OVERALL",IFERROR(LOOKUP(2,1/('Tracker&amp;Invoice'!$H4999:$AC4999&lt;&gt;""),COLUMN('Tracker&amp;Invoice'!$H4999:$AC4999)),8),G4956)</f>
        <v>#REF!</v>
      </c>
      <c r="H4955" t="e">
        <f t="shared" si="154"/>
        <v>#REF!</v>
      </c>
      <c r="I4955" s="29">
        <f>IF(D4955="INVOICE",SUM('Tracker&amp;Invoice'!$H4999:INDEX('Tracker&amp;Invoice'!$A4999:$AC4999,1,H4955)),0)</f>
        <v>0</v>
      </c>
      <c r="J4955" s="29">
        <f>IF(D4955="OVERALL",SUM('Tracker&amp;Invoice'!$H4999:$AC4999),0)</f>
        <v>0</v>
      </c>
    </row>
    <row r="4956" spans="1:10">
      <c r="A4956" t="e">
        <f t="shared" si="155"/>
        <v>#REF!</v>
      </c>
      <c r="B4956">
        <f>IF(AND('Tracker&amp;Invoice'!A5000&lt;&gt;"",'Tracker&amp;Invoice'!A5000&lt;&gt;"ITEM",'Tracker&amp;Invoice'!A4998="ITEM"),1,0)</f>
        <v>0</v>
      </c>
      <c r="C4956" t="e">
        <f>IF(B4956=1,'Tracker&amp;Invoice'!A5000,C4955)</f>
        <v>#REF!</v>
      </c>
      <c r="D4956" t="str">
        <f>IF(LEFT(TRIM('Tracker&amp;Invoice'!B5000),9)="INVOICE #","INVOICE",IF(TRIM('Tracker&amp;Invoice'!B5000)="Overall Completion INVOICE","OVERALL",""))</f>
        <v/>
      </c>
      <c r="E4956" t="str">
        <f>IF(D4956="INVOICE",VALUE(MID(TRIM('Tracker&amp;Invoice'!B5000),10,10)),"")</f>
        <v/>
      </c>
      <c r="F4956" t="e">
        <f>IF(B4956=1,IFERROR(LOOKUP(2,1/('Tracker&amp;Invoice'!$H5000:$AC5000&lt;&gt;""),COLUMN('Tracker&amp;Invoice'!$H5000:$AC5000)),8),F4955)</f>
        <v>#REF!</v>
      </c>
      <c r="G4956" t="e">
        <f>IF(D4956="OVERALL",IFERROR(LOOKUP(2,1/('Tracker&amp;Invoice'!$H5000:$AC5000&lt;&gt;""),COLUMN('Tracker&amp;Invoice'!$H5000:$AC5000)),8),G4957)</f>
        <v>#REF!</v>
      </c>
      <c r="H4956" t="e">
        <f t="shared" si="154"/>
        <v>#REF!</v>
      </c>
      <c r="I4956" s="29">
        <f>IF(D4956="INVOICE",SUM('Tracker&amp;Invoice'!$H5000:INDEX('Tracker&amp;Invoice'!$A5000:$AC5000,1,H4956)),0)</f>
        <v>0</v>
      </c>
      <c r="J4956" s="29">
        <f>IF(D4956="OVERALL",SUM('Tracker&amp;Invoice'!$H5000:$AC5000),0)</f>
        <v>0</v>
      </c>
    </row>
    <row r="4957" spans="1:10">
      <c r="A4957" t="e">
        <f t="shared" si="155"/>
        <v>#REF!</v>
      </c>
      <c r="B4957">
        <f>IF(AND('Tracker&amp;Invoice'!A5001&lt;&gt;"",'Tracker&amp;Invoice'!A5001&lt;&gt;"ITEM",'Tracker&amp;Invoice'!A4999="ITEM"),1,0)</f>
        <v>0</v>
      </c>
      <c r="C4957" t="e">
        <f>IF(B4957=1,'Tracker&amp;Invoice'!A5001,C4956)</f>
        <v>#REF!</v>
      </c>
      <c r="D4957" t="str">
        <f>IF(LEFT(TRIM('Tracker&amp;Invoice'!B5001),9)="INVOICE #","INVOICE",IF(TRIM('Tracker&amp;Invoice'!B5001)="Overall Completion INVOICE","OVERALL",""))</f>
        <v/>
      </c>
      <c r="E4957" t="str">
        <f>IF(D4957="INVOICE",VALUE(MID(TRIM('Tracker&amp;Invoice'!B5001),10,10)),"")</f>
        <v/>
      </c>
      <c r="F4957" t="e">
        <f>IF(B4957=1,IFERROR(LOOKUP(2,1/('Tracker&amp;Invoice'!$H5001:$AC5001&lt;&gt;""),COLUMN('Tracker&amp;Invoice'!$H5001:$AC5001)),8),F4956)</f>
        <v>#REF!</v>
      </c>
      <c r="G4957" t="e">
        <f>IF(D4957="OVERALL",IFERROR(LOOKUP(2,1/('Tracker&amp;Invoice'!$H5001:$AC5001&lt;&gt;""),COLUMN('Tracker&amp;Invoice'!$H5001:$AC5001)),8),G4958)</f>
        <v>#REF!</v>
      </c>
      <c r="H4957" t="e">
        <f t="shared" si="154"/>
        <v>#REF!</v>
      </c>
      <c r="I4957" s="29">
        <f>IF(D4957="INVOICE",SUM('Tracker&amp;Invoice'!$H5001:INDEX('Tracker&amp;Invoice'!$A5001:$AC5001,1,H4957)),0)</f>
        <v>0</v>
      </c>
      <c r="J4957" s="29">
        <f>IF(D4957="OVERALL",SUM('Tracker&amp;Invoice'!$H5001:$AC5001),0)</f>
        <v>0</v>
      </c>
    </row>
    <row r="4958" spans="1:10">
      <c r="A4958" t="e">
        <f t="shared" si="155"/>
        <v>#REF!</v>
      </c>
      <c r="B4958">
        <f>IF(AND('Tracker&amp;Invoice'!A5002&lt;&gt;"",'Tracker&amp;Invoice'!A5002&lt;&gt;"ITEM",'Tracker&amp;Invoice'!A5000="ITEM"),1,0)</f>
        <v>0</v>
      </c>
      <c r="C4958" t="e">
        <f>IF(B4958=1,'Tracker&amp;Invoice'!A5002,C4957)</f>
        <v>#REF!</v>
      </c>
      <c r="D4958" t="str">
        <f>IF(LEFT(TRIM('Tracker&amp;Invoice'!B5002),9)="INVOICE #","INVOICE",IF(TRIM('Tracker&amp;Invoice'!B5002)="Overall Completion INVOICE","OVERALL",""))</f>
        <v/>
      </c>
      <c r="E4958" t="str">
        <f>IF(D4958="INVOICE",VALUE(MID(TRIM('Tracker&amp;Invoice'!B5002),10,10)),"")</f>
        <v/>
      </c>
      <c r="F4958" t="e">
        <f>IF(B4958=1,IFERROR(LOOKUP(2,1/('Tracker&amp;Invoice'!$H5002:$AC5002&lt;&gt;""),COLUMN('Tracker&amp;Invoice'!$H5002:$AC5002)),8),F4957)</f>
        <v>#REF!</v>
      </c>
      <c r="G4958" t="e">
        <f>IF(D4958="OVERALL",IFERROR(LOOKUP(2,1/('Tracker&amp;Invoice'!$H5002:$AC5002&lt;&gt;""),COLUMN('Tracker&amp;Invoice'!$H5002:$AC5002)),8),G4959)</f>
        <v>#REF!</v>
      </c>
      <c r="H4958" t="e">
        <f t="shared" si="154"/>
        <v>#REF!</v>
      </c>
      <c r="I4958" s="29">
        <f>IF(D4958="INVOICE",SUM('Tracker&amp;Invoice'!$H5002:INDEX('Tracker&amp;Invoice'!$A5002:$AC5002,1,H4958)),0)</f>
        <v>0</v>
      </c>
      <c r="J4958" s="29">
        <f>IF(D4958="OVERALL",SUM('Tracker&amp;Invoice'!$H5002:$AC5002),0)</f>
        <v>0</v>
      </c>
    </row>
    <row r="4959" spans="1:10">
      <c r="A4959" t="e">
        <f t="shared" si="155"/>
        <v>#REF!</v>
      </c>
      <c r="B4959">
        <f>IF(AND('Tracker&amp;Invoice'!A5003&lt;&gt;"",'Tracker&amp;Invoice'!A5003&lt;&gt;"ITEM",'Tracker&amp;Invoice'!A5001="ITEM"),1,0)</f>
        <v>0</v>
      </c>
      <c r="C4959" t="e">
        <f>IF(B4959=1,'Tracker&amp;Invoice'!A5003,C4958)</f>
        <v>#REF!</v>
      </c>
      <c r="D4959" t="str">
        <f>IF(LEFT(TRIM('Tracker&amp;Invoice'!B5003),9)="INVOICE #","INVOICE",IF(TRIM('Tracker&amp;Invoice'!B5003)="Overall Completion INVOICE","OVERALL",""))</f>
        <v/>
      </c>
      <c r="E4959" t="str">
        <f>IF(D4959="INVOICE",VALUE(MID(TRIM('Tracker&amp;Invoice'!B5003),10,10)),"")</f>
        <v/>
      </c>
      <c r="F4959" t="e">
        <f>IF(B4959=1,IFERROR(LOOKUP(2,1/('Tracker&amp;Invoice'!$H5003:$AC5003&lt;&gt;""),COLUMN('Tracker&amp;Invoice'!$H5003:$AC5003)),8),F4958)</f>
        <v>#REF!</v>
      </c>
      <c r="G4959" t="e">
        <f>IF(D4959="OVERALL",IFERROR(LOOKUP(2,1/('Tracker&amp;Invoice'!$H5003:$AC5003&lt;&gt;""),COLUMN('Tracker&amp;Invoice'!$H5003:$AC5003)),8),G4960)</f>
        <v>#REF!</v>
      </c>
      <c r="H4959" t="e">
        <f t="shared" si="154"/>
        <v>#REF!</v>
      </c>
      <c r="I4959" s="29">
        <f>IF(D4959="INVOICE",SUM('Tracker&amp;Invoice'!$H5003:INDEX('Tracker&amp;Invoice'!$A5003:$AC5003,1,H4959)),0)</f>
        <v>0</v>
      </c>
      <c r="J4959" s="29">
        <f>IF(D4959="OVERALL",SUM('Tracker&amp;Invoice'!$H5003:$AC5003),0)</f>
        <v>0</v>
      </c>
    </row>
    <row r="4960" spans="1:10">
      <c r="A4960" t="e">
        <f t="shared" si="155"/>
        <v>#REF!</v>
      </c>
      <c r="B4960">
        <f>IF(AND('Tracker&amp;Invoice'!A5004&lt;&gt;"",'Tracker&amp;Invoice'!A5004&lt;&gt;"ITEM",'Tracker&amp;Invoice'!A5002="ITEM"),1,0)</f>
        <v>1</v>
      </c>
      <c r="C4960" t="str">
        <f>IF(B4960=1,'Tracker&amp;Invoice'!A5004,C4959)</f>
        <v>BQ-236</v>
      </c>
      <c r="D4960" t="str">
        <f>IF(LEFT(TRIM('Tracker&amp;Invoice'!B5004),9)="INVOICE #","INVOICE",IF(TRIM('Tracker&amp;Invoice'!B5004)="Overall Completion INVOICE","OVERALL",""))</f>
        <v/>
      </c>
      <c r="E4960" t="str">
        <f>IF(D4960="INVOICE",VALUE(MID(TRIM('Tracker&amp;Invoice'!B5004),10,10)),"")</f>
        <v/>
      </c>
      <c r="F4960">
        <f>IF(B4960=1,IFERROR(LOOKUP(2,1/('Tracker&amp;Invoice'!$H5004:$AC5004&lt;&gt;""),COLUMN('Tracker&amp;Invoice'!$H5004:$AC5004)),8),F4959)</f>
        <v>14</v>
      </c>
      <c r="G4960" t="e">
        <f>IF(D4960="OVERALL",IFERROR(LOOKUP(2,1/('Tracker&amp;Invoice'!$H5004:$AC5004&lt;&gt;""),COLUMN('Tracker&amp;Invoice'!$H5004:$AC5004)),8),G4961)</f>
        <v>#REF!</v>
      </c>
      <c r="H4960" t="e">
        <f t="shared" si="154"/>
        <v>#REF!</v>
      </c>
      <c r="I4960" s="29">
        <f>IF(D4960="INVOICE",SUM('Tracker&amp;Invoice'!$H5004:INDEX('Tracker&amp;Invoice'!$A5004:$AC5004,1,H4960)),0)</f>
        <v>0</v>
      </c>
      <c r="J4960" s="29">
        <f>IF(D4960="OVERALL",SUM('Tracker&amp;Invoice'!$H5004:$AC5004),0)</f>
        <v>0</v>
      </c>
    </row>
    <row r="4961" spans="1:10">
      <c r="A4961" t="e">
        <f t="shared" si="155"/>
        <v>#REF!</v>
      </c>
      <c r="B4961">
        <f>IF(AND('Tracker&amp;Invoice'!A5005&lt;&gt;"",'Tracker&amp;Invoice'!A5005&lt;&gt;"ITEM",'Tracker&amp;Invoice'!A5003="ITEM"),1,0)</f>
        <v>0</v>
      </c>
      <c r="C4961" t="str">
        <f>IF(B4961=1,'Tracker&amp;Invoice'!A5005,C4960)</f>
        <v>BQ-236</v>
      </c>
      <c r="D4961" t="str">
        <f>IF(LEFT(TRIM('Tracker&amp;Invoice'!B5005),9)="INVOICE #","INVOICE",IF(TRIM('Tracker&amp;Invoice'!B5005)="Overall Completion INVOICE","OVERALL",""))</f>
        <v/>
      </c>
      <c r="E4961" t="str">
        <f>IF(D4961="INVOICE",VALUE(MID(TRIM('Tracker&amp;Invoice'!B5005),10,10)),"")</f>
        <v/>
      </c>
      <c r="F4961">
        <f>IF(B4961=1,IFERROR(LOOKUP(2,1/('Tracker&amp;Invoice'!$H5005:$AC5005&lt;&gt;""),COLUMN('Tracker&amp;Invoice'!$H5005:$AC5005)),8),F4960)</f>
        <v>14</v>
      </c>
      <c r="G4961" t="e">
        <f>IF(D4961="OVERALL",IFERROR(LOOKUP(2,1/('Tracker&amp;Invoice'!$H5005:$AC5005&lt;&gt;""),COLUMN('Tracker&amp;Invoice'!$H5005:$AC5005)),8),G4962)</f>
        <v>#REF!</v>
      </c>
      <c r="H4961" t="e">
        <f t="shared" si="154"/>
        <v>#REF!</v>
      </c>
      <c r="I4961" s="29">
        <f>IF(D4961="INVOICE",SUM('Tracker&amp;Invoice'!$H5005:INDEX('Tracker&amp;Invoice'!$A5005:$AC5005,1,H4961)),0)</f>
        <v>0</v>
      </c>
      <c r="J4961" s="29">
        <f>IF(D4961="OVERALL",SUM('Tracker&amp;Invoice'!$H5005:$AC5005),0)</f>
        <v>0</v>
      </c>
    </row>
    <row r="4962" spans="1:10">
      <c r="A4962" t="e">
        <f t="shared" si="155"/>
        <v>#REF!</v>
      </c>
      <c r="B4962">
        <f>IF(AND('Tracker&amp;Invoice'!A5006&lt;&gt;"",'Tracker&amp;Invoice'!A5006&lt;&gt;"ITEM",'Tracker&amp;Invoice'!A5004="ITEM"),1,0)</f>
        <v>0</v>
      </c>
      <c r="C4962" t="str">
        <f>IF(B4962=1,'Tracker&amp;Invoice'!A5006,C4961)</f>
        <v>BQ-236</v>
      </c>
      <c r="D4962" t="str">
        <f>IF(LEFT(TRIM('Tracker&amp;Invoice'!B5006),9)="INVOICE #","INVOICE",IF(TRIM('Tracker&amp;Invoice'!B5006)="Overall Completion INVOICE","OVERALL",""))</f>
        <v/>
      </c>
      <c r="E4962" t="str">
        <f>IF(D4962="INVOICE",VALUE(MID(TRIM('Tracker&amp;Invoice'!B5006),10,10)),"")</f>
        <v/>
      </c>
      <c r="F4962">
        <f>IF(B4962=1,IFERROR(LOOKUP(2,1/('Tracker&amp;Invoice'!$H5006:$AC5006&lt;&gt;""),COLUMN('Tracker&amp;Invoice'!$H5006:$AC5006)),8),F4961)</f>
        <v>14</v>
      </c>
      <c r="G4962" t="e">
        <f>IF(D4962="OVERALL",IFERROR(LOOKUP(2,1/('Tracker&amp;Invoice'!$H5006:$AC5006&lt;&gt;""),COLUMN('Tracker&amp;Invoice'!$H5006:$AC5006)),8),G4963)</f>
        <v>#REF!</v>
      </c>
      <c r="H4962" t="e">
        <f t="shared" si="154"/>
        <v>#REF!</v>
      </c>
      <c r="I4962" s="29">
        <f>IF(D4962="INVOICE",SUM('Tracker&amp;Invoice'!$H5006:INDEX('Tracker&amp;Invoice'!$A5006:$AC5006,1,H4962)),0)</f>
        <v>0</v>
      </c>
      <c r="J4962" s="29">
        <f>IF(D4962="OVERALL",SUM('Tracker&amp;Invoice'!$H5006:$AC5006),0)</f>
        <v>0</v>
      </c>
    </row>
    <row r="4963" spans="1:10">
      <c r="A4963" t="e">
        <f t="shared" si="155"/>
        <v>#REF!</v>
      </c>
      <c r="B4963">
        <f>IF(AND('Tracker&amp;Invoice'!A5007&lt;&gt;"",'Tracker&amp;Invoice'!A5007&lt;&gt;"ITEM",'Tracker&amp;Invoice'!A5005="ITEM"),1,0)</f>
        <v>0</v>
      </c>
      <c r="C4963" t="str">
        <f>IF(B4963=1,'Tracker&amp;Invoice'!A5007,C4962)</f>
        <v>BQ-236</v>
      </c>
      <c r="D4963" t="str">
        <f>IF(LEFT(TRIM('Tracker&amp;Invoice'!B5007),9)="INVOICE #","INVOICE",IF(TRIM('Tracker&amp;Invoice'!B5007)="Overall Completion INVOICE","OVERALL",""))</f>
        <v>INVOICE</v>
      </c>
      <c r="E4963">
        <f>IF(D4963="INVOICE",VALUE(MID(TRIM('Tracker&amp;Invoice'!B5007),10,10)),"")</f>
        <v>14</v>
      </c>
      <c r="F4963">
        <f>IF(B4963=1,IFERROR(LOOKUP(2,1/('Tracker&amp;Invoice'!$H5007:$AC5007&lt;&gt;""),COLUMN('Tracker&amp;Invoice'!$H5007:$AC5007)),8),F4962)</f>
        <v>14</v>
      </c>
      <c r="G4963" t="e">
        <f>IF(D4963="OVERALL",IFERROR(LOOKUP(2,1/('Tracker&amp;Invoice'!$H5007:$AC5007&lt;&gt;""),COLUMN('Tracker&amp;Invoice'!$H5007:$AC5007)),8),G4964)</f>
        <v>#REF!</v>
      </c>
      <c r="H4963" t="e">
        <f t="shared" si="154"/>
        <v>#REF!</v>
      </c>
      <c r="I4963" s="29" t="e">
        <f>IF(D4963="INVOICE",SUM('Tracker&amp;Invoice'!$H5007:INDEX('Tracker&amp;Invoice'!$A5007:$AC5007,1,H4963)),0)</f>
        <v>#REF!</v>
      </c>
      <c r="J4963" s="29">
        <f>IF(D4963="OVERALL",SUM('Tracker&amp;Invoice'!$H5007:$AC5007),0)</f>
        <v>0</v>
      </c>
    </row>
    <row r="4964" spans="1:10">
      <c r="A4964" t="e">
        <f t="shared" si="155"/>
        <v>#REF!</v>
      </c>
      <c r="B4964">
        <f>IF(AND('Tracker&amp;Invoice'!A5008&lt;&gt;"",'Tracker&amp;Invoice'!A5008&lt;&gt;"ITEM",'Tracker&amp;Invoice'!A5006="ITEM"),1,0)</f>
        <v>0</v>
      </c>
      <c r="C4964" t="str">
        <f>IF(B4964=1,'Tracker&amp;Invoice'!A5008,C4963)</f>
        <v>BQ-236</v>
      </c>
      <c r="D4964" t="str">
        <f>IF(LEFT(TRIM('Tracker&amp;Invoice'!B5008),9)="INVOICE #","INVOICE",IF(TRIM('Tracker&amp;Invoice'!B5008)="Overall Completion INVOICE","OVERALL",""))</f>
        <v/>
      </c>
      <c r="E4964" t="str">
        <f>IF(D4964="INVOICE",VALUE(MID(TRIM('Tracker&amp;Invoice'!B5008),10,10)),"")</f>
        <v/>
      </c>
      <c r="F4964">
        <f>IF(B4964=1,IFERROR(LOOKUP(2,1/('Tracker&amp;Invoice'!$H5008:$AC5008&lt;&gt;""),COLUMN('Tracker&amp;Invoice'!$H5008:$AC5008)),8),F4963)</f>
        <v>14</v>
      </c>
      <c r="G4964" t="e">
        <f>IF(D4964="OVERALL",IFERROR(LOOKUP(2,1/('Tracker&amp;Invoice'!$H5008:$AC5008&lt;&gt;""),COLUMN('Tracker&amp;Invoice'!$H5008:$AC5008)),8),G4965)</f>
        <v>#REF!</v>
      </c>
      <c r="H4964" t="e">
        <f t="shared" si="154"/>
        <v>#REF!</v>
      </c>
      <c r="I4964" s="29">
        <f>IF(D4964="INVOICE",SUM('Tracker&amp;Invoice'!$H5008:INDEX('Tracker&amp;Invoice'!$A5008:$AC5008,1,H4964)),0)</f>
        <v>0</v>
      </c>
      <c r="J4964" s="29">
        <f>IF(D4964="OVERALL",SUM('Tracker&amp;Invoice'!$H5008:$AC5008),0)</f>
        <v>0</v>
      </c>
    </row>
    <row r="4965" spans="1:10">
      <c r="A4965" t="e">
        <f t="shared" si="155"/>
        <v>#REF!</v>
      </c>
      <c r="B4965">
        <f>IF(AND('Tracker&amp;Invoice'!A5009&lt;&gt;"",'Tracker&amp;Invoice'!A5009&lt;&gt;"ITEM",'Tracker&amp;Invoice'!A5007="ITEM"),1,0)</f>
        <v>0</v>
      </c>
      <c r="C4965" t="str">
        <f>IF(B4965=1,'Tracker&amp;Invoice'!A5009,C4964)</f>
        <v>BQ-236</v>
      </c>
      <c r="D4965" t="str">
        <f>IF(LEFT(TRIM('Tracker&amp;Invoice'!B5009),9)="INVOICE #","INVOICE",IF(TRIM('Tracker&amp;Invoice'!B5009)="Overall Completion INVOICE","OVERALL",""))</f>
        <v>INVOICE</v>
      </c>
      <c r="E4965">
        <f>IF(D4965="INVOICE",VALUE(MID(TRIM('Tracker&amp;Invoice'!B5009),10,10)),"")</f>
        <v>25</v>
      </c>
      <c r="F4965">
        <f>IF(B4965=1,IFERROR(LOOKUP(2,1/('Tracker&amp;Invoice'!$H5009:$AC5009&lt;&gt;""),COLUMN('Tracker&amp;Invoice'!$H5009:$AC5009)),8),F4964)</f>
        <v>14</v>
      </c>
      <c r="G4965" t="e">
        <f>IF(D4965="OVERALL",IFERROR(LOOKUP(2,1/('Tracker&amp;Invoice'!$H5009:$AC5009&lt;&gt;""),COLUMN('Tracker&amp;Invoice'!$H5009:$AC5009)),8),G4966)</f>
        <v>#REF!</v>
      </c>
      <c r="H4965" t="e">
        <f t="shared" si="154"/>
        <v>#REF!</v>
      </c>
      <c r="I4965" s="29" t="e">
        <f>IF(D4965="INVOICE",SUM('Tracker&amp;Invoice'!$H5009:INDEX('Tracker&amp;Invoice'!$A5009:$AC5009,1,H4965)),0)</f>
        <v>#REF!</v>
      </c>
      <c r="J4965" s="29">
        <f>IF(D4965="OVERALL",SUM('Tracker&amp;Invoice'!$H5009:$AC5009),0)</f>
        <v>0</v>
      </c>
    </row>
    <row r="4966" spans="1:10">
      <c r="A4966" t="e">
        <f t="shared" si="155"/>
        <v>#REF!</v>
      </c>
      <c r="B4966">
        <f>IF(AND('Tracker&amp;Invoice'!A5010&lt;&gt;"",'Tracker&amp;Invoice'!A5010&lt;&gt;"ITEM",'Tracker&amp;Invoice'!A5008="ITEM"),1,0)</f>
        <v>0</v>
      </c>
      <c r="C4966" t="str">
        <f>IF(B4966=1,'Tracker&amp;Invoice'!A5010,C4965)</f>
        <v>BQ-236</v>
      </c>
      <c r="D4966" t="str">
        <f>IF(LEFT(TRIM('Tracker&amp;Invoice'!B5010),9)="INVOICE #","INVOICE",IF(TRIM('Tracker&amp;Invoice'!B5010)="Overall Completion INVOICE","OVERALL",""))</f>
        <v/>
      </c>
      <c r="E4966" t="str">
        <f>IF(D4966="INVOICE",VALUE(MID(TRIM('Tracker&amp;Invoice'!B5010),10,10)),"")</f>
        <v/>
      </c>
      <c r="F4966">
        <f>IF(B4966=1,IFERROR(LOOKUP(2,1/('Tracker&amp;Invoice'!$H5010:$AC5010&lt;&gt;""),COLUMN('Tracker&amp;Invoice'!$H5010:$AC5010)),8),F4965)</f>
        <v>14</v>
      </c>
      <c r="G4966" t="e">
        <f>IF(D4966="OVERALL",IFERROR(LOOKUP(2,1/('Tracker&amp;Invoice'!$H5010:$AC5010&lt;&gt;""),COLUMN('Tracker&amp;Invoice'!$H5010:$AC5010)),8),G4967)</f>
        <v>#REF!</v>
      </c>
      <c r="H4966" t="e">
        <f t="shared" si="154"/>
        <v>#REF!</v>
      </c>
      <c r="I4966" s="29">
        <f>IF(D4966="INVOICE",SUM('Tracker&amp;Invoice'!$H5010:INDEX('Tracker&amp;Invoice'!$A5010:$AC5010,1,H4966)),0)</f>
        <v>0</v>
      </c>
      <c r="J4966" s="29">
        <f>IF(D4966="OVERALL",SUM('Tracker&amp;Invoice'!$H5010:$AC5010),0)</f>
        <v>0</v>
      </c>
    </row>
    <row r="4967" spans="1:10">
      <c r="A4967" t="e">
        <f t="shared" si="155"/>
        <v>#REF!</v>
      </c>
      <c r="B4967">
        <f>IF(AND('Tracker&amp;Invoice'!A5011&lt;&gt;"",'Tracker&amp;Invoice'!A5011&lt;&gt;"ITEM",'Tracker&amp;Invoice'!A5009="ITEM"),1,0)</f>
        <v>0</v>
      </c>
      <c r="C4967" t="str">
        <f>IF(B4967=1,'Tracker&amp;Invoice'!A5011,C4966)</f>
        <v>BQ-236</v>
      </c>
      <c r="D4967" t="str">
        <f>IF(LEFT(TRIM('Tracker&amp;Invoice'!B5011),9)="INVOICE #","INVOICE",IF(TRIM('Tracker&amp;Invoice'!B5011)="Overall Completion INVOICE","OVERALL",""))</f>
        <v>INVOICE</v>
      </c>
      <c r="E4967">
        <f>IF(D4967="INVOICE",VALUE(MID(TRIM('Tracker&amp;Invoice'!B5011),10,10)),"")</f>
        <v>28</v>
      </c>
      <c r="F4967">
        <f>IF(B4967=1,IFERROR(LOOKUP(2,1/('Tracker&amp;Invoice'!$H5011:$AC5011&lt;&gt;""),COLUMN('Tracker&amp;Invoice'!$H5011:$AC5011)),8),F4966)</f>
        <v>14</v>
      </c>
      <c r="G4967" t="e">
        <f>IF(D4967="OVERALL",IFERROR(LOOKUP(2,1/('Tracker&amp;Invoice'!$H5011:$AC5011&lt;&gt;""),COLUMN('Tracker&amp;Invoice'!$H5011:$AC5011)),8),G4968)</f>
        <v>#REF!</v>
      </c>
      <c r="H4967" t="e">
        <f t="shared" si="154"/>
        <v>#REF!</v>
      </c>
      <c r="I4967" s="29" t="e">
        <f>IF(D4967="INVOICE",SUM('Tracker&amp;Invoice'!$H5011:INDEX('Tracker&amp;Invoice'!$A5011:$AC5011,1,H4967)),0)</f>
        <v>#REF!</v>
      </c>
      <c r="J4967" s="29">
        <f>IF(D4967="OVERALL",SUM('Tracker&amp;Invoice'!$H5011:$AC5011),0)</f>
        <v>0</v>
      </c>
    </row>
    <row r="4968" spans="1:10">
      <c r="A4968" t="e">
        <f t="shared" si="155"/>
        <v>#REF!</v>
      </c>
      <c r="B4968">
        <f>IF(AND('Tracker&amp;Invoice'!A5012&lt;&gt;"",'Tracker&amp;Invoice'!A5012&lt;&gt;"ITEM",'Tracker&amp;Invoice'!A5010="ITEM"),1,0)</f>
        <v>0</v>
      </c>
      <c r="C4968" t="str">
        <f>IF(B4968=1,'Tracker&amp;Invoice'!A5012,C4967)</f>
        <v>BQ-236</v>
      </c>
      <c r="D4968" t="str">
        <f>IF(LEFT(TRIM('Tracker&amp;Invoice'!B5012),9)="INVOICE #","INVOICE",IF(TRIM('Tracker&amp;Invoice'!B5012)="Overall Completion INVOICE","OVERALL",""))</f>
        <v/>
      </c>
      <c r="E4968" t="str">
        <f>IF(D4968="INVOICE",VALUE(MID(TRIM('Tracker&amp;Invoice'!B5012),10,10)),"")</f>
        <v/>
      </c>
      <c r="F4968">
        <f>IF(B4968=1,IFERROR(LOOKUP(2,1/('Tracker&amp;Invoice'!$H5012:$AC5012&lt;&gt;""),COLUMN('Tracker&amp;Invoice'!$H5012:$AC5012)),8),F4967)</f>
        <v>14</v>
      </c>
      <c r="G4968" t="e">
        <f>IF(D4968="OVERALL",IFERROR(LOOKUP(2,1/('Tracker&amp;Invoice'!$H5012:$AC5012&lt;&gt;""),COLUMN('Tracker&amp;Invoice'!$H5012:$AC5012)),8),G4969)</f>
        <v>#REF!</v>
      </c>
      <c r="H4968" t="e">
        <f t="shared" si="154"/>
        <v>#REF!</v>
      </c>
      <c r="I4968" s="29">
        <f>IF(D4968="INVOICE",SUM('Tracker&amp;Invoice'!$H5012:INDEX('Tracker&amp;Invoice'!$A5012:$AC5012,1,H4968)),0)</f>
        <v>0</v>
      </c>
      <c r="J4968" s="29">
        <f>IF(D4968="OVERALL",SUM('Tracker&amp;Invoice'!$H5012:$AC5012),0)</f>
        <v>0</v>
      </c>
    </row>
    <row r="4969" spans="1:10">
      <c r="A4969" t="e">
        <f t="shared" si="155"/>
        <v>#REF!</v>
      </c>
      <c r="B4969">
        <f>IF(AND('Tracker&amp;Invoice'!A5013&lt;&gt;"",'Tracker&amp;Invoice'!A5013&lt;&gt;"ITEM",'Tracker&amp;Invoice'!A5011="ITEM"),1,0)</f>
        <v>0</v>
      </c>
      <c r="C4969" t="str">
        <f>IF(B4969=1,'Tracker&amp;Invoice'!A5013,C4968)</f>
        <v>BQ-236</v>
      </c>
      <c r="D4969" t="str">
        <f>IF(LEFT(TRIM('Tracker&amp;Invoice'!B5013),9)="INVOICE #","INVOICE",IF(TRIM('Tracker&amp;Invoice'!B5013)="Overall Completion INVOICE","OVERALL",""))</f>
        <v>INVOICE</v>
      </c>
      <c r="E4969">
        <f>IF(D4969="INVOICE",VALUE(MID(TRIM('Tracker&amp;Invoice'!B5013),10,10)),"")</f>
        <v>33</v>
      </c>
      <c r="F4969">
        <f>IF(B4969=1,IFERROR(LOOKUP(2,1/('Tracker&amp;Invoice'!$H5013:$AC5013&lt;&gt;""),COLUMN('Tracker&amp;Invoice'!$H5013:$AC5013)),8),F4968)</f>
        <v>14</v>
      </c>
      <c r="G4969" t="e">
        <f>IF(D4969="OVERALL",IFERROR(LOOKUP(2,1/('Tracker&amp;Invoice'!$H5013:$AC5013&lt;&gt;""),COLUMN('Tracker&amp;Invoice'!$H5013:$AC5013)),8),G4970)</f>
        <v>#REF!</v>
      </c>
      <c r="H4969" t="e">
        <f t="shared" si="154"/>
        <v>#REF!</v>
      </c>
      <c r="I4969" s="29" t="e">
        <f>IF(D4969="INVOICE",SUM('Tracker&amp;Invoice'!$H5013:INDEX('Tracker&amp;Invoice'!$A5013:$AC5013,1,H4969)),0)</f>
        <v>#REF!</v>
      </c>
      <c r="J4969" s="29">
        <f>IF(D4969="OVERALL",SUM('Tracker&amp;Invoice'!$H5013:$AC5013),0)</f>
        <v>0</v>
      </c>
    </row>
    <row r="4970" spans="1:10">
      <c r="A4970" t="e">
        <f t="shared" si="155"/>
        <v>#REF!</v>
      </c>
      <c r="B4970" t="e">
        <f>IF(AND('Tracker&amp;Invoice'!#REF!&lt;&gt;"",'Tracker&amp;Invoice'!#REF!&lt;&gt;"ITEM",'Tracker&amp;Invoice'!A5012="ITEM"),1,0)</f>
        <v>#REF!</v>
      </c>
      <c r="C4970" t="e">
        <f>IF(B4970=1,'Tracker&amp;Invoice'!#REF!,C4969)</f>
        <v>#REF!</v>
      </c>
      <c r="D4970" t="e">
        <f>IF(LEFT(TRIM('Tracker&amp;Invoice'!#REF!),9)="INVOICE #","INVOICE",IF(TRIM('Tracker&amp;Invoice'!#REF!)="Overall Completion INVOICE","OVERALL",""))</f>
        <v>#REF!</v>
      </c>
      <c r="E4970" t="e">
        <f>IF(D4970="INVOICE",VALUE(MID(TRIM('Tracker&amp;Invoice'!#REF!),10,10)),"")</f>
        <v>#REF!</v>
      </c>
      <c r="F4970" t="e">
        <f>IF(B4970=1,IFERROR(LOOKUP(2,1/('Tracker&amp;Invoice'!#REF!&lt;&gt;""),COLUMN('Tracker&amp;Invoice'!#REF!)),8),F4969)</f>
        <v>#REF!</v>
      </c>
      <c r="G4970" t="e">
        <f>IF(D4970="OVERALL",IFERROR(LOOKUP(2,1/('Tracker&amp;Invoice'!#REF!&lt;&gt;""),COLUMN('Tracker&amp;Invoice'!#REF!)),8),G4971)</f>
        <v>#REF!</v>
      </c>
      <c r="H4970" t="e">
        <f t="shared" si="154"/>
        <v>#REF!</v>
      </c>
      <c r="I4970" s="29" t="e">
        <f>IF(D4970="INVOICE",SUM('Tracker&amp;Invoice'!#REF!:INDEX('Tracker&amp;Invoice'!#REF!,1,H4970)),0)</f>
        <v>#REF!</v>
      </c>
      <c r="J4970" s="29" t="e">
        <f>IF(D4970="OVERALL",SUM('Tracker&amp;Invoice'!#REF!),0)</f>
        <v>#REF!</v>
      </c>
    </row>
    <row r="4971" spans="1:10">
      <c r="A4971" t="e">
        <f t="shared" si="155"/>
        <v>#REF!</v>
      </c>
      <c r="B4971" t="e">
        <f>IF(AND('Tracker&amp;Invoice'!#REF!&lt;&gt;"",'Tracker&amp;Invoice'!#REF!&lt;&gt;"ITEM",'Tracker&amp;Invoice'!A5013="ITEM"),1,0)</f>
        <v>#REF!</v>
      </c>
      <c r="C4971" t="e">
        <f>IF(B4971=1,'Tracker&amp;Invoice'!#REF!,C4970)</f>
        <v>#REF!</v>
      </c>
      <c r="D4971" t="e">
        <f>IF(LEFT(TRIM('Tracker&amp;Invoice'!#REF!),9)="INVOICE #","INVOICE",IF(TRIM('Tracker&amp;Invoice'!#REF!)="Overall Completion INVOICE","OVERALL",""))</f>
        <v>#REF!</v>
      </c>
      <c r="E4971" t="e">
        <f>IF(D4971="INVOICE",VALUE(MID(TRIM('Tracker&amp;Invoice'!#REF!),10,10)),"")</f>
        <v>#REF!</v>
      </c>
      <c r="F4971" t="e">
        <f>IF(B4971=1,IFERROR(LOOKUP(2,1/('Tracker&amp;Invoice'!#REF!&lt;&gt;""),COLUMN('Tracker&amp;Invoice'!#REF!)),8),F4970)</f>
        <v>#REF!</v>
      </c>
      <c r="G4971" t="e">
        <f>IF(D4971="OVERALL",IFERROR(LOOKUP(2,1/('Tracker&amp;Invoice'!#REF!&lt;&gt;""),COLUMN('Tracker&amp;Invoice'!#REF!)),8),G4972)</f>
        <v>#REF!</v>
      </c>
      <c r="H4971" t="e">
        <f t="shared" si="154"/>
        <v>#REF!</v>
      </c>
      <c r="I4971" s="29" t="e">
        <f>IF(D4971="INVOICE",SUM('Tracker&amp;Invoice'!#REF!:INDEX('Tracker&amp;Invoice'!#REF!,1,H4971)),0)</f>
        <v>#REF!</v>
      </c>
      <c r="J4971" s="29" t="e">
        <f>IF(D4971="OVERALL",SUM('Tracker&amp;Invoice'!#REF!),0)</f>
        <v>#REF!</v>
      </c>
    </row>
    <row r="4972" spans="1:10">
      <c r="A4972" t="e">
        <f t="shared" si="155"/>
        <v>#REF!</v>
      </c>
      <c r="B4972" t="e">
        <f>IF(AND('Tracker&amp;Invoice'!A5014&lt;&gt;"",'Tracker&amp;Invoice'!A5014&lt;&gt;"ITEM",'Tracker&amp;Invoice'!#REF!="ITEM"),1,0)</f>
        <v>#REF!</v>
      </c>
      <c r="C4972" t="e">
        <f>IF(B4972=1,'Tracker&amp;Invoice'!A5014,C4971)</f>
        <v>#REF!</v>
      </c>
      <c r="D4972" t="str">
        <f>IF(LEFT(TRIM('Tracker&amp;Invoice'!B5014),9)="INVOICE #","INVOICE",IF(TRIM('Tracker&amp;Invoice'!B5014)="Overall Completion INVOICE","OVERALL",""))</f>
        <v/>
      </c>
      <c r="E4972" t="str">
        <f>IF(D4972="INVOICE",VALUE(MID(TRIM('Tracker&amp;Invoice'!B5014),10,10)),"")</f>
        <v/>
      </c>
      <c r="F4972" t="e">
        <f>IF(B4972=1,IFERROR(LOOKUP(2,1/('Tracker&amp;Invoice'!$H5014:$AC5014&lt;&gt;""),COLUMN('Tracker&amp;Invoice'!$H5014:$AC5014)),8),F4971)</f>
        <v>#REF!</v>
      </c>
      <c r="G4972">
        <f>IF(D4972="OVERALL",IFERROR(LOOKUP(2,1/('Tracker&amp;Invoice'!$H5014:$AC5014&lt;&gt;""),COLUMN('Tracker&amp;Invoice'!$H5014:$AC5014)),8),G4973)</f>
        <v>15</v>
      </c>
      <c r="H4972" t="e">
        <f t="shared" si="154"/>
        <v>#REF!</v>
      </c>
      <c r="I4972" s="29">
        <f>IF(D4972="INVOICE",SUM('Tracker&amp;Invoice'!$H5014:INDEX('Tracker&amp;Invoice'!$A5014:$AC5014,1,H4972)),0)</f>
        <v>0</v>
      </c>
      <c r="J4972" s="29">
        <f>IF(D4972="OVERALL",SUM('Tracker&amp;Invoice'!$H5014:$AC5014),0)</f>
        <v>0</v>
      </c>
    </row>
    <row r="4973" spans="1:10">
      <c r="A4973" t="e">
        <f t="shared" si="155"/>
        <v>#REF!</v>
      </c>
      <c r="B4973" t="e">
        <f>IF(AND('Tracker&amp;Invoice'!A5015&lt;&gt;"",'Tracker&amp;Invoice'!A5015&lt;&gt;"ITEM",'Tracker&amp;Invoice'!#REF!="ITEM"),1,0)</f>
        <v>#REF!</v>
      </c>
      <c r="C4973" t="e">
        <f>IF(B4973=1,'Tracker&amp;Invoice'!A5015,C4972)</f>
        <v>#REF!</v>
      </c>
      <c r="D4973" t="str">
        <f>IF(LEFT(TRIM('Tracker&amp;Invoice'!B5015),9)="INVOICE #","INVOICE",IF(TRIM('Tracker&amp;Invoice'!B5015)="Overall Completion INVOICE","OVERALL",""))</f>
        <v>OVERALL</v>
      </c>
      <c r="E4973" t="str">
        <f>IF(D4973="INVOICE",VALUE(MID(TRIM('Tracker&amp;Invoice'!B5015),10,10)),"")</f>
        <v/>
      </c>
      <c r="F4973" t="e">
        <f>IF(B4973=1,IFERROR(LOOKUP(2,1/('Tracker&amp;Invoice'!$H5015:$AC5015&lt;&gt;""),COLUMN('Tracker&amp;Invoice'!$H5015:$AC5015)),8),F4972)</f>
        <v>#REF!</v>
      </c>
      <c r="G4973">
        <f>IF(D4973="OVERALL",IFERROR(LOOKUP(2,1/('Tracker&amp;Invoice'!$H5015:$AC5015&lt;&gt;""),COLUMN('Tracker&amp;Invoice'!$H5015:$AC5015)),8),G4974)</f>
        <v>15</v>
      </c>
      <c r="H4973" t="e">
        <f t="shared" si="154"/>
        <v>#REF!</v>
      </c>
      <c r="I4973" s="29">
        <f>IF(D4973="INVOICE",SUM('Tracker&amp;Invoice'!$H5015:INDEX('Tracker&amp;Invoice'!$A5015:$AC5015,1,H4973)),0)</f>
        <v>0</v>
      </c>
      <c r="J4973" s="29">
        <f>IF(D4973="OVERALL",SUM('Tracker&amp;Invoice'!$H5015:$AC5015),0)</f>
        <v>768</v>
      </c>
    </row>
    <row r="4974" spans="1:10">
      <c r="A4974" t="e">
        <f t="shared" si="155"/>
        <v>#REF!</v>
      </c>
      <c r="B4974">
        <f>IF(AND('Tracker&amp;Invoice'!A5016&lt;&gt;"",'Tracker&amp;Invoice'!A5016&lt;&gt;"ITEM",'Tracker&amp;Invoice'!A5014="ITEM"),1,0)</f>
        <v>0</v>
      </c>
      <c r="C4974" t="e">
        <f>IF(B4974=1,'Tracker&amp;Invoice'!A5016,C4973)</f>
        <v>#REF!</v>
      </c>
      <c r="D4974" t="str">
        <f>IF(LEFT(TRIM('Tracker&amp;Invoice'!B5016),9)="INVOICE #","INVOICE",IF(TRIM('Tracker&amp;Invoice'!B5016)="Overall Completion INVOICE","OVERALL",""))</f>
        <v/>
      </c>
      <c r="E4974" t="str">
        <f>IF(D4974="INVOICE",VALUE(MID(TRIM('Tracker&amp;Invoice'!B5016),10,10)),"")</f>
        <v/>
      </c>
      <c r="F4974" t="e">
        <f>IF(B4974=1,IFERROR(LOOKUP(2,1/('Tracker&amp;Invoice'!$H5016:$AC5016&lt;&gt;""),COLUMN('Tracker&amp;Invoice'!$H5016:$AC5016)),8),F4973)</f>
        <v>#REF!</v>
      </c>
      <c r="G4974">
        <f>IF(D4974="OVERALL",IFERROR(LOOKUP(2,1/('Tracker&amp;Invoice'!$H5016:$AC5016&lt;&gt;""),COLUMN('Tracker&amp;Invoice'!$H5016:$AC5016)),8),G4975)</f>
        <v>15</v>
      </c>
      <c r="H4974" t="e">
        <f t="shared" si="154"/>
        <v>#REF!</v>
      </c>
      <c r="I4974" s="29">
        <f>IF(D4974="INVOICE",SUM('Tracker&amp;Invoice'!$H5016:INDEX('Tracker&amp;Invoice'!$A5016:$AC5016,1,H4974)),0)</f>
        <v>0</v>
      </c>
      <c r="J4974" s="29">
        <f>IF(D4974="OVERALL",SUM('Tracker&amp;Invoice'!$H5016:$AC5016),0)</f>
        <v>0</v>
      </c>
    </row>
    <row r="4975" spans="1:10">
      <c r="A4975" t="e">
        <f t="shared" si="155"/>
        <v>#REF!</v>
      </c>
      <c r="B4975">
        <f>IF(AND('Tracker&amp;Invoice'!A5017&lt;&gt;"",'Tracker&amp;Invoice'!A5017&lt;&gt;"ITEM",'Tracker&amp;Invoice'!A5015="ITEM"),1,0)</f>
        <v>0</v>
      </c>
      <c r="C4975" t="e">
        <f>IF(B4975=1,'Tracker&amp;Invoice'!A5017,C4974)</f>
        <v>#REF!</v>
      </c>
      <c r="D4975" t="str">
        <f>IF(LEFT(TRIM('Tracker&amp;Invoice'!B5017),9)="INVOICE #","INVOICE",IF(TRIM('Tracker&amp;Invoice'!B5017)="Overall Completion INVOICE","OVERALL",""))</f>
        <v/>
      </c>
      <c r="E4975" t="str">
        <f>IF(D4975="INVOICE",VALUE(MID(TRIM('Tracker&amp;Invoice'!B5017),10,10)),"")</f>
        <v/>
      </c>
      <c r="F4975" t="e">
        <f>IF(B4975=1,IFERROR(LOOKUP(2,1/('Tracker&amp;Invoice'!$H5017:$AC5017&lt;&gt;""),COLUMN('Tracker&amp;Invoice'!$H5017:$AC5017)),8),F4974)</f>
        <v>#REF!</v>
      </c>
      <c r="G4975">
        <f>IF(D4975="OVERALL",IFERROR(LOOKUP(2,1/('Tracker&amp;Invoice'!$H5017:$AC5017&lt;&gt;""),COLUMN('Tracker&amp;Invoice'!$H5017:$AC5017)),8),G4976)</f>
        <v>15</v>
      </c>
      <c r="H4975" t="e">
        <f t="shared" si="154"/>
        <v>#REF!</v>
      </c>
      <c r="I4975" s="29">
        <f>IF(D4975="INVOICE",SUM('Tracker&amp;Invoice'!$H5017:INDEX('Tracker&amp;Invoice'!$A5017:$AC5017,1,H4975)),0)</f>
        <v>0</v>
      </c>
      <c r="J4975" s="29">
        <f>IF(D4975="OVERALL",SUM('Tracker&amp;Invoice'!$H5017:$AC5017),0)</f>
        <v>0</v>
      </c>
    </row>
    <row r="4976" spans="1:10">
      <c r="A4976" t="e">
        <f t="shared" si="155"/>
        <v>#REF!</v>
      </c>
      <c r="B4976">
        <f>IF(AND('Tracker&amp;Invoice'!A5018&lt;&gt;"",'Tracker&amp;Invoice'!A5018&lt;&gt;"ITEM",'Tracker&amp;Invoice'!A5016="ITEM"),1,0)</f>
        <v>0</v>
      </c>
      <c r="C4976" t="e">
        <f>IF(B4976=1,'Tracker&amp;Invoice'!A5018,C4975)</f>
        <v>#REF!</v>
      </c>
      <c r="D4976" t="str">
        <f>IF(LEFT(TRIM('Tracker&amp;Invoice'!B5018),9)="INVOICE #","INVOICE",IF(TRIM('Tracker&amp;Invoice'!B5018)="Overall Completion INVOICE","OVERALL",""))</f>
        <v/>
      </c>
      <c r="E4976" t="str">
        <f>IF(D4976="INVOICE",VALUE(MID(TRIM('Tracker&amp;Invoice'!B5018),10,10)),"")</f>
        <v/>
      </c>
      <c r="F4976" t="e">
        <f>IF(B4976=1,IFERROR(LOOKUP(2,1/('Tracker&amp;Invoice'!$H5018:$AC5018&lt;&gt;""),COLUMN('Tracker&amp;Invoice'!$H5018:$AC5018)),8),F4975)</f>
        <v>#REF!</v>
      </c>
      <c r="G4976">
        <f>IF(D4976="OVERALL",IFERROR(LOOKUP(2,1/('Tracker&amp;Invoice'!$H5018:$AC5018&lt;&gt;""),COLUMN('Tracker&amp;Invoice'!$H5018:$AC5018)),8),G4977)</f>
        <v>15</v>
      </c>
      <c r="H4976" t="e">
        <f t="shared" si="154"/>
        <v>#REF!</v>
      </c>
      <c r="I4976" s="29">
        <f>IF(D4976="INVOICE",SUM('Tracker&amp;Invoice'!$H5018:INDEX('Tracker&amp;Invoice'!$A5018:$AC5018,1,H4976)),0)</f>
        <v>0</v>
      </c>
      <c r="J4976" s="29">
        <f>IF(D4976="OVERALL",SUM('Tracker&amp;Invoice'!$H5018:$AC5018),0)</f>
        <v>0</v>
      </c>
    </row>
    <row r="4977" spans="1:10">
      <c r="A4977" t="e">
        <f t="shared" si="155"/>
        <v>#REF!</v>
      </c>
      <c r="B4977">
        <f>IF(AND('Tracker&amp;Invoice'!A5019&lt;&gt;"",'Tracker&amp;Invoice'!A5019&lt;&gt;"ITEM",'Tracker&amp;Invoice'!A5017="ITEM"),1,0)</f>
        <v>0</v>
      </c>
      <c r="C4977" t="e">
        <f>IF(B4977=1,'Tracker&amp;Invoice'!A5019,C4976)</f>
        <v>#REF!</v>
      </c>
      <c r="D4977" t="str">
        <f>IF(LEFT(TRIM('Tracker&amp;Invoice'!B5019),9)="INVOICE #","INVOICE",IF(TRIM('Tracker&amp;Invoice'!B5019)="Overall Completion INVOICE","OVERALL",""))</f>
        <v/>
      </c>
      <c r="E4977" t="str">
        <f>IF(D4977="INVOICE",VALUE(MID(TRIM('Tracker&amp;Invoice'!B5019),10,10)),"")</f>
        <v/>
      </c>
      <c r="F4977" t="e">
        <f>IF(B4977=1,IFERROR(LOOKUP(2,1/('Tracker&amp;Invoice'!$H5019:$AC5019&lt;&gt;""),COLUMN('Tracker&amp;Invoice'!$H5019:$AC5019)),8),F4976)</f>
        <v>#REF!</v>
      </c>
      <c r="G4977">
        <f>IF(D4977="OVERALL",IFERROR(LOOKUP(2,1/('Tracker&amp;Invoice'!$H5019:$AC5019&lt;&gt;""),COLUMN('Tracker&amp;Invoice'!$H5019:$AC5019)),8),G4978)</f>
        <v>15</v>
      </c>
      <c r="H4977" t="e">
        <f t="shared" si="154"/>
        <v>#REF!</v>
      </c>
      <c r="I4977" s="29">
        <f>IF(D4977="INVOICE",SUM('Tracker&amp;Invoice'!$H5019:INDEX('Tracker&amp;Invoice'!$A5019:$AC5019,1,H4977)),0)</f>
        <v>0</v>
      </c>
      <c r="J4977" s="29">
        <f>IF(D4977="OVERALL",SUM('Tracker&amp;Invoice'!$H5019:$AC5019),0)</f>
        <v>0</v>
      </c>
    </row>
    <row r="4978" spans="1:10">
      <c r="A4978" t="e">
        <f t="shared" si="155"/>
        <v>#REF!</v>
      </c>
      <c r="B4978">
        <f>IF(AND('Tracker&amp;Invoice'!A5020&lt;&gt;"",'Tracker&amp;Invoice'!A5020&lt;&gt;"ITEM",'Tracker&amp;Invoice'!A5018="ITEM"),1,0)</f>
        <v>0</v>
      </c>
      <c r="C4978" t="e">
        <f>IF(B4978=1,'Tracker&amp;Invoice'!A5020,C4977)</f>
        <v>#REF!</v>
      </c>
      <c r="D4978" t="str">
        <f>IF(LEFT(TRIM('Tracker&amp;Invoice'!B5020),9)="INVOICE #","INVOICE",IF(TRIM('Tracker&amp;Invoice'!B5020)="Overall Completion INVOICE","OVERALL",""))</f>
        <v/>
      </c>
      <c r="E4978" t="str">
        <f>IF(D4978="INVOICE",VALUE(MID(TRIM('Tracker&amp;Invoice'!B5020),10,10)),"")</f>
        <v/>
      </c>
      <c r="F4978" t="e">
        <f>IF(B4978=1,IFERROR(LOOKUP(2,1/('Tracker&amp;Invoice'!$H5020:$AC5020&lt;&gt;""),COLUMN('Tracker&amp;Invoice'!$H5020:$AC5020)),8),F4977)</f>
        <v>#REF!</v>
      </c>
      <c r="G4978">
        <f>IF(D4978="OVERALL",IFERROR(LOOKUP(2,1/('Tracker&amp;Invoice'!$H5020:$AC5020&lt;&gt;""),COLUMN('Tracker&amp;Invoice'!$H5020:$AC5020)),8),G4979)</f>
        <v>15</v>
      </c>
      <c r="H4978" t="e">
        <f t="shared" si="154"/>
        <v>#REF!</v>
      </c>
      <c r="I4978" s="29">
        <f>IF(D4978="INVOICE",SUM('Tracker&amp;Invoice'!$H5020:INDEX('Tracker&amp;Invoice'!$A5020:$AC5020,1,H4978)),0)</f>
        <v>0</v>
      </c>
      <c r="J4978" s="29">
        <f>IF(D4978="OVERALL",SUM('Tracker&amp;Invoice'!$H5020:$AC5020),0)</f>
        <v>0</v>
      </c>
    </row>
    <row r="4979" spans="1:10">
      <c r="A4979" t="e">
        <f t="shared" si="155"/>
        <v>#REF!</v>
      </c>
      <c r="B4979">
        <f>IF(AND('Tracker&amp;Invoice'!A5021&lt;&gt;"",'Tracker&amp;Invoice'!A5021&lt;&gt;"ITEM",'Tracker&amp;Invoice'!A5019="ITEM"),1,0)</f>
        <v>0</v>
      </c>
      <c r="C4979" t="e">
        <f>IF(B4979=1,'Tracker&amp;Invoice'!A5021,C4978)</f>
        <v>#REF!</v>
      </c>
      <c r="D4979" t="str">
        <f>IF(LEFT(TRIM('Tracker&amp;Invoice'!B5021),9)="INVOICE #","INVOICE",IF(TRIM('Tracker&amp;Invoice'!B5021)="Overall Completion INVOICE","OVERALL",""))</f>
        <v/>
      </c>
      <c r="E4979" t="str">
        <f>IF(D4979="INVOICE",VALUE(MID(TRIM('Tracker&amp;Invoice'!B5021),10,10)),"")</f>
        <v/>
      </c>
      <c r="F4979" t="e">
        <f>IF(B4979=1,IFERROR(LOOKUP(2,1/('Tracker&amp;Invoice'!$H5021:$AC5021&lt;&gt;""),COLUMN('Tracker&amp;Invoice'!$H5021:$AC5021)),8),F4978)</f>
        <v>#REF!</v>
      </c>
      <c r="G4979">
        <f>IF(D4979="OVERALL",IFERROR(LOOKUP(2,1/('Tracker&amp;Invoice'!$H5021:$AC5021&lt;&gt;""),COLUMN('Tracker&amp;Invoice'!$H5021:$AC5021)),8),G4980)</f>
        <v>15</v>
      </c>
      <c r="H4979" t="e">
        <f t="shared" si="154"/>
        <v>#REF!</v>
      </c>
      <c r="I4979" s="29">
        <f>IF(D4979="INVOICE",SUM('Tracker&amp;Invoice'!$H5021:INDEX('Tracker&amp;Invoice'!$A5021:$AC5021,1,H4979)),0)</f>
        <v>0</v>
      </c>
      <c r="J4979" s="29">
        <f>IF(D4979="OVERALL",SUM('Tracker&amp;Invoice'!$H5021:$AC5021),0)</f>
        <v>0</v>
      </c>
    </row>
    <row r="4980" spans="1:10">
      <c r="A4980" t="e">
        <f t="shared" si="155"/>
        <v>#REF!</v>
      </c>
      <c r="B4980">
        <f>IF(AND('Tracker&amp;Invoice'!A5022&lt;&gt;"",'Tracker&amp;Invoice'!A5022&lt;&gt;"ITEM",'Tracker&amp;Invoice'!A5020="ITEM"),1,0)</f>
        <v>0</v>
      </c>
      <c r="C4980" t="e">
        <f>IF(B4980=1,'Tracker&amp;Invoice'!A5022,C4979)</f>
        <v>#REF!</v>
      </c>
      <c r="D4980" t="str">
        <f>IF(LEFT(TRIM('Tracker&amp;Invoice'!B5022),9)="INVOICE #","INVOICE",IF(TRIM('Tracker&amp;Invoice'!B5022)="Overall Completion INVOICE","OVERALL",""))</f>
        <v/>
      </c>
      <c r="E4980" t="str">
        <f>IF(D4980="INVOICE",VALUE(MID(TRIM('Tracker&amp;Invoice'!B5022),10,10)),"")</f>
        <v/>
      </c>
      <c r="F4980" t="e">
        <f>IF(B4980=1,IFERROR(LOOKUP(2,1/('Tracker&amp;Invoice'!$H5022:$AC5022&lt;&gt;""),COLUMN('Tracker&amp;Invoice'!$H5022:$AC5022)),8),F4979)</f>
        <v>#REF!</v>
      </c>
      <c r="G4980">
        <f>IF(D4980="OVERALL",IFERROR(LOOKUP(2,1/('Tracker&amp;Invoice'!$H5022:$AC5022&lt;&gt;""),COLUMN('Tracker&amp;Invoice'!$H5022:$AC5022)),8),G4981)</f>
        <v>15</v>
      </c>
      <c r="H4980" t="e">
        <f t="shared" si="154"/>
        <v>#REF!</v>
      </c>
      <c r="I4980" s="29">
        <f>IF(D4980="INVOICE",SUM('Tracker&amp;Invoice'!$H5022:INDEX('Tracker&amp;Invoice'!$A5022:$AC5022,1,H4980)),0)</f>
        <v>0</v>
      </c>
      <c r="J4980" s="29">
        <f>IF(D4980="OVERALL",SUM('Tracker&amp;Invoice'!$H5022:$AC5022),0)</f>
        <v>0</v>
      </c>
    </row>
    <row r="4981" spans="1:10">
      <c r="A4981" t="e">
        <f t="shared" si="155"/>
        <v>#REF!</v>
      </c>
      <c r="B4981">
        <f>IF(AND('Tracker&amp;Invoice'!A5023&lt;&gt;"",'Tracker&amp;Invoice'!A5023&lt;&gt;"ITEM",'Tracker&amp;Invoice'!A5021="ITEM"),1,0)</f>
        <v>0</v>
      </c>
      <c r="C4981" t="e">
        <f>IF(B4981=1,'Tracker&amp;Invoice'!A5023,C4980)</f>
        <v>#REF!</v>
      </c>
      <c r="D4981" t="str">
        <f>IF(LEFT(TRIM('Tracker&amp;Invoice'!B5023),9)="INVOICE #","INVOICE",IF(TRIM('Tracker&amp;Invoice'!B5023)="Overall Completion INVOICE","OVERALL",""))</f>
        <v/>
      </c>
      <c r="E4981" t="str">
        <f>IF(D4981="INVOICE",VALUE(MID(TRIM('Tracker&amp;Invoice'!B5023),10,10)),"")</f>
        <v/>
      </c>
      <c r="F4981" t="e">
        <f>IF(B4981=1,IFERROR(LOOKUP(2,1/('Tracker&amp;Invoice'!$H5023:$AC5023&lt;&gt;""),COLUMN('Tracker&amp;Invoice'!$H5023:$AC5023)),8),F4980)</f>
        <v>#REF!</v>
      </c>
      <c r="G4981">
        <f>IF(D4981="OVERALL",IFERROR(LOOKUP(2,1/('Tracker&amp;Invoice'!$H5023:$AC5023&lt;&gt;""),COLUMN('Tracker&amp;Invoice'!$H5023:$AC5023)),8),G4982)</f>
        <v>15</v>
      </c>
      <c r="H4981" t="e">
        <f t="shared" si="154"/>
        <v>#REF!</v>
      </c>
      <c r="I4981" s="29">
        <f>IF(D4981="INVOICE",SUM('Tracker&amp;Invoice'!$H5023:INDEX('Tracker&amp;Invoice'!$A5023:$AC5023,1,H4981)),0)</f>
        <v>0</v>
      </c>
      <c r="J4981" s="29">
        <f>IF(D4981="OVERALL",SUM('Tracker&amp;Invoice'!$H5023:$AC5023),0)</f>
        <v>0</v>
      </c>
    </row>
    <row r="4982" spans="1:10">
      <c r="A4982" t="e">
        <f t="shared" si="155"/>
        <v>#REF!</v>
      </c>
      <c r="B4982">
        <f>IF(AND('Tracker&amp;Invoice'!A5024&lt;&gt;"",'Tracker&amp;Invoice'!A5024&lt;&gt;"ITEM",'Tracker&amp;Invoice'!A5022="ITEM"),1,0)</f>
        <v>1</v>
      </c>
      <c r="C4982" t="str">
        <f>IF(B4982=1,'Tracker&amp;Invoice'!A5024,C4981)</f>
        <v>BQ-237</v>
      </c>
      <c r="D4982" t="str">
        <f>IF(LEFT(TRIM('Tracker&amp;Invoice'!B5024),9)="INVOICE #","INVOICE",IF(TRIM('Tracker&amp;Invoice'!B5024)="Overall Completion INVOICE","OVERALL",""))</f>
        <v/>
      </c>
      <c r="E4982" t="str">
        <f>IF(D4982="INVOICE",VALUE(MID(TRIM('Tracker&amp;Invoice'!B5024),10,10)),"")</f>
        <v/>
      </c>
      <c r="F4982">
        <f>IF(B4982=1,IFERROR(LOOKUP(2,1/('Tracker&amp;Invoice'!$H5024:$AC5024&lt;&gt;""),COLUMN('Tracker&amp;Invoice'!$H5024:$AC5024)),8),F4981)</f>
        <v>14</v>
      </c>
      <c r="G4982">
        <f>IF(D4982="OVERALL",IFERROR(LOOKUP(2,1/('Tracker&amp;Invoice'!$H5024:$AC5024&lt;&gt;""),COLUMN('Tracker&amp;Invoice'!$H5024:$AC5024)),8),G4983)</f>
        <v>15</v>
      </c>
      <c r="H4982">
        <f t="shared" si="154"/>
        <v>15</v>
      </c>
      <c r="I4982" s="29">
        <f>IF(D4982="INVOICE",SUM('Tracker&amp;Invoice'!$H5024:INDEX('Tracker&amp;Invoice'!$A5024:$AC5024,1,H4982)),0)</f>
        <v>0</v>
      </c>
      <c r="J4982" s="29">
        <f>IF(D4982="OVERALL",SUM('Tracker&amp;Invoice'!$H5024:$AC5024),0)</f>
        <v>0</v>
      </c>
    </row>
    <row r="4983" spans="1:10">
      <c r="A4983" t="e">
        <f t="shared" si="155"/>
        <v>#REF!</v>
      </c>
      <c r="B4983">
        <f>IF(AND('Tracker&amp;Invoice'!A5025&lt;&gt;"",'Tracker&amp;Invoice'!A5025&lt;&gt;"ITEM",'Tracker&amp;Invoice'!A5023="ITEM"),1,0)</f>
        <v>0</v>
      </c>
      <c r="C4983" t="str">
        <f>IF(B4983=1,'Tracker&amp;Invoice'!A5025,C4982)</f>
        <v>BQ-237</v>
      </c>
      <c r="D4983" t="str">
        <f>IF(LEFT(TRIM('Tracker&amp;Invoice'!B5025),9)="INVOICE #","INVOICE",IF(TRIM('Tracker&amp;Invoice'!B5025)="Overall Completion INVOICE","OVERALL",""))</f>
        <v/>
      </c>
      <c r="E4983" t="str">
        <f>IF(D4983="INVOICE",VALUE(MID(TRIM('Tracker&amp;Invoice'!B5025),10,10)),"")</f>
        <v/>
      </c>
      <c r="F4983">
        <f>IF(B4983=1,IFERROR(LOOKUP(2,1/('Tracker&amp;Invoice'!$H5025:$AC5025&lt;&gt;""),COLUMN('Tracker&amp;Invoice'!$H5025:$AC5025)),8),F4982)</f>
        <v>14</v>
      </c>
      <c r="G4983">
        <f>IF(D4983="OVERALL",IFERROR(LOOKUP(2,1/('Tracker&amp;Invoice'!$H5025:$AC5025&lt;&gt;""),COLUMN('Tracker&amp;Invoice'!$H5025:$AC5025)),8),G4984)</f>
        <v>15</v>
      </c>
      <c r="H4983">
        <f t="shared" si="154"/>
        <v>15</v>
      </c>
      <c r="I4983" s="29">
        <f>IF(D4983="INVOICE",SUM('Tracker&amp;Invoice'!$H5025:INDEX('Tracker&amp;Invoice'!$A5025:$AC5025,1,H4983)),0)</f>
        <v>0</v>
      </c>
      <c r="J4983" s="29">
        <f>IF(D4983="OVERALL",SUM('Tracker&amp;Invoice'!$H5025:$AC5025),0)</f>
        <v>0</v>
      </c>
    </row>
    <row r="4984" spans="1:10">
      <c r="A4984" t="e">
        <f t="shared" si="155"/>
        <v>#REF!</v>
      </c>
      <c r="B4984">
        <f>IF(AND('Tracker&amp;Invoice'!A5026&lt;&gt;"",'Tracker&amp;Invoice'!A5026&lt;&gt;"ITEM",'Tracker&amp;Invoice'!A5024="ITEM"),1,0)</f>
        <v>0</v>
      </c>
      <c r="C4984" t="str">
        <f>IF(B4984=1,'Tracker&amp;Invoice'!A5026,C4983)</f>
        <v>BQ-237</v>
      </c>
      <c r="D4984" t="str">
        <f>IF(LEFT(TRIM('Tracker&amp;Invoice'!B5026),9)="INVOICE #","INVOICE",IF(TRIM('Tracker&amp;Invoice'!B5026)="Overall Completion INVOICE","OVERALL",""))</f>
        <v/>
      </c>
      <c r="E4984" t="str">
        <f>IF(D4984="INVOICE",VALUE(MID(TRIM('Tracker&amp;Invoice'!B5026),10,10)),"")</f>
        <v/>
      </c>
      <c r="F4984">
        <f>IF(B4984=1,IFERROR(LOOKUP(2,1/('Tracker&amp;Invoice'!$H5026:$AC5026&lt;&gt;""),COLUMN('Tracker&amp;Invoice'!$H5026:$AC5026)),8),F4983)</f>
        <v>14</v>
      </c>
      <c r="G4984">
        <f>IF(D4984="OVERALL",IFERROR(LOOKUP(2,1/('Tracker&amp;Invoice'!$H5026:$AC5026&lt;&gt;""),COLUMN('Tracker&amp;Invoice'!$H5026:$AC5026)),8),G4985)</f>
        <v>15</v>
      </c>
      <c r="H4984">
        <f t="shared" si="154"/>
        <v>15</v>
      </c>
      <c r="I4984" s="29">
        <f>IF(D4984="INVOICE",SUM('Tracker&amp;Invoice'!$H5026:INDEX('Tracker&amp;Invoice'!$A5026:$AC5026,1,H4984)),0)</f>
        <v>0</v>
      </c>
      <c r="J4984" s="29">
        <f>IF(D4984="OVERALL",SUM('Tracker&amp;Invoice'!$H5026:$AC5026),0)</f>
        <v>0</v>
      </c>
    </row>
    <row r="4985" spans="1:10">
      <c r="A4985" t="e">
        <f t="shared" si="155"/>
        <v>#REF!</v>
      </c>
      <c r="B4985">
        <f>IF(AND('Tracker&amp;Invoice'!A5027&lt;&gt;"",'Tracker&amp;Invoice'!A5027&lt;&gt;"ITEM",'Tracker&amp;Invoice'!A5025="ITEM"),1,0)</f>
        <v>0</v>
      </c>
      <c r="C4985" t="str">
        <f>IF(B4985=1,'Tracker&amp;Invoice'!A5027,C4984)</f>
        <v>BQ-237</v>
      </c>
      <c r="D4985" t="str">
        <f>IF(LEFT(TRIM('Tracker&amp;Invoice'!B5027),9)="INVOICE #","INVOICE",IF(TRIM('Tracker&amp;Invoice'!B5027)="Overall Completion INVOICE","OVERALL",""))</f>
        <v>INVOICE</v>
      </c>
      <c r="E4985">
        <f>IF(D4985="INVOICE",VALUE(MID(TRIM('Tracker&amp;Invoice'!B5027),10,10)),"")</f>
        <v>14</v>
      </c>
      <c r="F4985">
        <f>IF(B4985=1,IFERROR(LOOKUP(2,1/('Tracker&amp;Invoice'!$H5027:$AC5027&lt;&gt;""),COLUMN('Tracker&amp;Invoice'!$H5027:$AC5027)),8),F4984)</f>
        <v>14</v>
      </c>
      <c r="G4985">
        <f>IF(D4985="OVERALL",IFERROR(LOOKUP(2,1/('Tracker&amp;Invoice'!$H5027:$AC5027&lt;&gt;""),COLUMN('Tracker&amp;Invoice'!$H5027:$AC5027)),8),G4986)</f>
        <v>15</v>
      </c>
      <c r="H4985">
        <f t="shared" si="154"/>
        <v>15</v>
      </c>
      <c r="I4985" s="29">
        <f>IF(D4985="INVOICE",SUM('Tracker&amp;Invoice'!$H5027:INDEX('Tracker&amp;Invoice'!$A5027:$AC5027,1,H4985)),0)</f>
        <v>1254</v>
      </c>
      <c r="J4985" s="29">
        <f>IF(D4985="OVERALL",SUM('Tracker&amp;Invoice'!$H5027:$AC5027),0)</f>
        <v>0</v>
      </c>
    </row>
    <row r="4986" spans="1:10">
      <c r="A4986" t="e">
        <f t="shared" si="155"/>
        <v>#REF!</v>
      </c>
      <c r="B4986">
        <f>IF(AND('Tracker&amp;Invoice'!A5028&lt;&gt;"",'Tracker&amp;Invoice'!A5028&lt;&gt;"ITEM",'Tracker&amp;Invoice'!A5026="ITEM"),1,0)</f>
        <v>0</v>
      </c>
      <c r="C4986" t="str">
        <f>IF(B4986=1,'Tracker&amp;Invoice'!A5028,C4985)</f>
        <v>BQ-237</v>
      </c>
      <c r="D4986" t="str">
        <f>IF(LEFT(TRIM('Tracker&amp;Invoice'!B5028),9)="INVOICE #","INVOICE",IF(TRIM('Tracker&amp;Invoice'!B5028)="Overall Completion INVOICE","OVERALL",""))</f>
        <v/>
      </c>
      <c r="E4986" t="str">
        <f>IF(D4986="INVOICE",VALUE(MID(TRIM('Tracker&amp;Invoice'!B5028),10,10)),"")</f>
        <v/>
      </c>
      <c r="F4986">
        <f>IF(B4986=1,IFERROR(LOOKUP(2,1/('Tracker&amp;Invoice'!$H5028:$AC5028&lt;&gt;""),COLUMN('Tracker&amp;Invoice'!$H5028:$AC5028)),8),F4985)</f>
        <v>14</v>
      </c>
      <c r="G4986">
        <f>IF(D4986="OVERALL",IFERROR(LOOKUP(2,1/('Tracker&amp;Invoice'!$H5028:$AC5028&lt;&gt;""),COLUMN('Tracker&amp;Invoice'!$H5028:$AC5028)),8),G4987)</f>
        <v>15</v>
      </c>
      <c r="H4986">
        <f t="shared" si="154"/>
        <v>15</v>
      </c>
      <c r="I4986" s="29">
        <f>IF(D4986="INVOICE",SUM('Tracker&amp;Invoice'!$H5028:INDEX('Tracker&amp;Invoice'!$A5028:$AC5028,1,H4986)),0)</f>
        <v>0</v>
      </c>
      <c r="J4986" s="29">
        <f>IF(D4986="OVERALL",SUM('Tracker&amp;Invoice'!$H5028:$AC5028),0)</f>
        <v>0</v>
      </c>
    </row>
    <row r="4987" spans="1:10">
      <c r="A4987" t="e">
        <f t="shared" si="155"/>
        <v>#REF!</v>
      </c>
      <c r="B4987">
        <f>IF(AND('Tracker&amp;Invoice'!A5029&lt;&gt;"",'Tracker&amp;Invoice'!A5029&lt;&gt;"ITEM",'Tracker&amp;Invoice'!A5027="ITEM"),1,0)</f>
        <v>0</v>
      </c>
      <c r="C4987" t="str">
        <f>IF(B4987=1,'Tracker&amp;Invoice'!A5029,C4986)</f>
        <v>BQ-237</v>
      </c>
      <c r="D4987" t="str">
        <f>IF(LEFT(TRIM('Tracker&amp;Invoice'!B5029),9)="INVOICE #","INVOICE",IF(TRIM('Tracker&amp;Invoice'!B5029)="Overall Completion INVOICE","OVERALL",""))</f>
        <v>INVOICE</v>
      </c>
      <c r="E4987">
        <f>IF(D4987="INVOICE",VALUE(MID(TRIM('Tracker&amp;Invoice'!B5029),10,10)),"")</f>
        <v>25</v>
      </c>
      <c r="F4987">
        <f>IF(B4987=1,IFERROR(LOOKUP(2,1/('Tracker&amp;Invoice'!$H5029:$AC5029&lt;&gt;""),COLUMN('Tracker&amp;Invoice'!$H5029:$AC5029)),8),F4986)</f>
        <v>14</v>
      </c>
      <c r="G4987">
        <f>IF(D4987="OVERALL",IFERROR(LOOKUP(2,1/('Tracker&amp;Invoice'!$H5029:$AC5029&lt;&gt;""),COLUMN('Tracker&amp;Invoice'!$H5029:$AC5029)),8),G4988)</f>
        <v>15</v>
      </c>
      <c r="H4987">
        <f t="shared" si="154"/>
        <v>15</v>
      </c>
      <c r="I4987" s="29">
        <f>IF(D4987="INVOICE",SUM('Tracker&amp;Invoice'!$H5029:INDEX('Tracker&amp;Invoice'!$A5029:$AC5029,1,H4987)),0)</f>
        <v>365.75</v>
      </c>
      <c r="J4987" s="29">
        <f>IF(D4987="OVERALL",SUM('Tracker&amp;Invoice'!$H5029:$AC5029),0)</f>
        <v>0</v>
      </c>
    </row>
    <row r="4988" spans="1:10">
      <c r="A4988" t="e">
        <f t="shared" si="155"/>
        <v>#REF!</v>
      </c>
      <c r="B4988">
        <f>IF(AND('Tracker&amp;Invoice'!A5030&lt;&gt;"",'Tracker&amp;Invoice'!A5030&lt;&gt;"ITEM",'Tracker&amp;Invoice'!A5028="ITEM"),1,0)</f>
        <v>0</v>
      </c>
      <c r="C4988" t="str">
        <f>IF(B4988=1,'Tracker&amp;Invoice'!A5030,C4987)</f>
        <v>BQ-237</v>
      </c>
      <c r="D4988" t="str">
        <f>IF(LEFT(TRIM('Tracker&amp;Invoice'!B5030),9)="INVOICE #","INVOICE",IF(TRIM('Tracker&amp;Invoice'!B5030)="Overall Completion INVOICE","OVERALL",""))</f>
        <v/>
      </c>
      <c r="E4988" t="str">
        <f>IF(D4988="INVOICE",VALUE(MID(TRIM('Tracker&amp;Invoice'!B5030),10,10)),"")</f>
        <v/>
      </c>
      <c r="F4988">
        <f>IF(B4988=1,IFERROR(LOOKUP(2,1/('Tracker&amp;Invoice'!$H5030:$AC5030&lt;&gt;""),COLUMN('Tracker&amp;Invoice'!$H5030:$AC5030)),8),F4987)</f>
        <v>14</v>
      </c>
      <c r="G4988">
        <f>IF(D4988="OVERALL",IFERROR(LOOKUP(2,1/('Tracker&amp;Invoice'!$H5030:$AC5030&lt;&gt;""),COLUMN('Tracker&amp;Invoice'!$H5030:$AC5030)),8),G4989)</f>
        <v>15</v>
      </c>
      <c r="H4988">
        <f t="shared" si="154"/>
        <v>15</v>
      </c>
      <c r="I4988" s="29">
        <f>IF(D4988="INVOICE",SUM('Tracker&amp;Invoice'!$H5030:INDEX('Tracker&amp;Invoice'!$A5030:$AC5030,1,H4988)),0)</f>
        <v>0</v>
      </c>
      <c r="J4988" s="29">
        <f>IF(D4988="OVERALL",SUM('Tracker&amp;Invoice'!$H5030:$AC5030),0)</f>
        <v>0</v>
      </c>
    </row>
    <row r="4989" spans="1:10">
      <c r="A4989" t="e">
        <f t="shared" si="155"/>
        <v>#REF!</v>
      </c>
      <c r="B4989">
        <f>IF(AND('Tracker&amp;Invoice'!A5031&lt;&gt;"",'Tracker&amp;Invoice'!A5031&lt;&gt;"ITEM",'Tracker&amp;Invoice'!A5029="ITEM"),1,0)</f>
        <v>0</v>
      </c>
      <c r="C4989" t="str">
        <f>IF(B4989=1,'Tracker&amp;Invoice'!A5031,C4988)</f>
        <v>BQ-237</v>
      </c>
      <c r="D4989" t="str">
        <f>IF(LEFT(TRIM('Tracker&amp;Invoice'!B5031),9)="INVOICE #","INVOICE",IF(TRIM('Tracker&amp;Invoice'!B5031)="Overall Completion INVOICE","OVERALL",""))</f>
        <v>INVOICE</v>
      </c>
      <c r="E4989">
        <f>IF(D4989="INVOICE",VALUE(MID(TRIM('Tracker&amp;Invoice'!B5031),10,10)),"")</f>
        <v>28</v>
      </c>
      <c r="F4989">
        <f>IF(B4989=1,IFERROR(LOOKUP(2,1/('Tracker&amp;Invoice'!$H5031:$AC5031&lt;&gt;""),COLUMN('Tracker&amp;Invoice'!$H5031:$AC5031)),8),F4988)</f>
        <v>14</v>
      </c>
      <c r="G4989">
        <f>IF(D4989="OVERALL",IFERROR(LOOKUP(2,1/('Tracker&amp;Invoice'!$H5031:$AC5031&lt;&gt;""),COLUMN('Tracker&amp;Invoice'!$H5031:$AC5031)),8),G4990)</f>
        <v>15</v>
      </c>
      <c r="H4989">
        <f t="shared" si="154"/>
        <v>15</v>
      </c>
      <c r="I4989" s="29">
        <f>IF(D4989="INVOICE",SUM('Tracker&amp;Invoice'!$H5031:INDEX('Tracker&amp;Invoice'!$A5031:$AC5031,1,H4989)),0)</f>
        <v>-619.48</v>
      </c>
      <c r="J4989" s="29">
        <f>IF(D4989="OVERALL",SUM('Tracker&amp;Invoice'!$H5031:$AC5031),0)</f>
        <v>0</v>
      </c>
    </row>
    <row r="4990" spans="1:10">
      <c r="A4990" t="e">
        <f t="shared" si="155"/>
        <v>#REF!</v>
      </c>
      <c r="B4990">
        <f>IF(AND('Tracker&amp;Invoice'!A5032&lt;&gt;"",'Tracker&amp;Invoice'!A5032&lt;&gt;"ITEM",'Tracker&amp;Invoice'!A5030="ITEM"),1,0)</f>
        <v>0</v>
      </c>
      <c r="C4990" t="str">
        <f>IF(B4990=1,'Tracker&amp;Invoice'!A5032,C4989)</f>
        <v>BQ-237</v>
      </c>
      <c r="D4990" t="str">
        <f>IF(LEFT(TRIM('Tracker&amp;Invoice'!B5032),9)="INVOICE #","INVOICE",IF(TRIM('Tracker&amp;Invoice'!B5032)="Overall Completion INVOICE","OVERALL",""))</f>
        <v/>
      </c>
      <c r="E4990" t="str">
        <f>IF(D4990="INVOICE",VALUE(MID(TRIM('Tracker&amp;Invoice'!B5032),10,10)),"")</f>
        <v/>
      </c>
      <c r="F4990">
        <f>IF(B4990=1,IFERROR(LOOKUP(2,1/('Tracker&amp;Invoice'!$H5032:$AC5032&lt;&gt;""),COLUMN('Tracker&amp;Invoice'!$H5032:$AC5032)),8),F4989)</f>
        <v>14</v>
      </c>
      <c r="G4990">
        <f>IF(D4990="OVERALL",IFERROR(LOOKUP(2,1/('Tracker&amp;Invoice'!$H5032:$AC5032&lt;&gt;""),COLUMN('Tracker&amp;Invoice'!$H5032:$AC5032)),8),G4991)</f>
        <v>15</v>
      </c>
      <c r="H4990">
        <f t="shared" si="154"/>
        <v>15</v>
      </c>
      <c r="I4990" s="29">
        <f>IF(D4990="INVOICE",SUM('Tracker&amp;Invoice'!$H5032:INDEX('Tracker&amp;Invoice'!$A5032:$AC5032,1,H4990)),0)</f>
        <v>0</v>
      </c>
      <c r="J4990" s="29">
        <f>IF(D4990="OVERALL",SUM('Tracker&amp;Invoice'!$H5032:$AC5032),0)</f>
        <v>0</v>
      </c>
    </row>
    <row r="4991" spans="1:10">
      <c r="A4991" t="e">
        <f t="shared" si="155"/>
        <v>#REF!</v>
      </c>
      <c r="B4991">
        <f>IF(AND('Tracker&amp;Invoice'!A5033&lt;&gt;"",'Tracker&amp;Invoice'!A5033&lt;&gt;"ITEM",'Tracker&amp;Invoice'!A5031="ITEM"),1,0)</f>
        <v>0</v>
      </c>
      <c r="C4991" t="str">
        <f>IF(B4991=1,'Tracker&amp;Invoice'!A5033,C4990)</f>
        <v>BQ-237</v>
      </c>
      <c r="D4991" t="str">
        <f>IF(LEFT(TRIM('Tracker&amp;Invoice'!B5033),9)="INVOICE #","INVOICE",IF(TRIM('Tracker&amp;Invoice'!B5033)="Overall Completion INVOICE","OVERALL",""))</f>
        <v>INVOICE</v>
      </c>
      <c r="E4991">
        <f>IF(D4991="INVOICE",VALUE(MID(TRIM('Tracker&amp;Invoice'!B5033),10,10)),"")</f>
        <v>29</v>
      </c>
      <c r="F4991">
        <f>IF(B4991=1,IFERROR(LOOKUP(2,1/('Tracker&amp;Invoice'!$H5033:$AC5033&lt;&gt;""),COLUMN('Tracker&amp;Invoice'!$H5033:$AC5033)),8),F4990)</f>
        <v>14</v>
      </c>
      <c r="G4991">
        <f>IF(D4991="OVERALL",IFERROR(LOOKUP(2,1/('Tracker&amp;Invoice'!$H5033:$AC5033&lt;&gt;""),COLUMN('Tracker&amp;Invoice'!$H5033:$AC5033)),8),G4992)</f>
        <v>15</v>
      </c>
      <c r="H4991">
        <f t="shared" si="154"/>
        <v>15</v>
      </c>
      <c r="I4991" s="29">
        <f>IF(D4991="INVOICE",SUM('Tracker&amp;Invoice'!$H5033:INDEX('Tracker&amp;Invoice'!$A5033:$AC5033,1,H4991)),0)</f>
        <v>-69.27</v>
      </c>
      <c r="J4991" s="29">
        <f>IF(D4991="OVERALL",SUM('Tracker&amp;Invoice'!$H5033:$AC5033),0)</f>
        <v>0</v>
      </c>
    </row>
    <row r="4992" spans="1:10">
      <c r="A4992" t="e">
        <f t="shared" si="155"/>
        <v>#REF!</v>
      </c>
      <c r="B4992">
        <f>IF(AND('Tracker&amp;Invoice'!A5034&lt;&gt;"",'Tracker&amp;Invoice'!A5034&lt;&gt;"ITEM",'Tracker&amp;Invoice'!A5032="ITEM"),1,0)</f>
        <v>0</v>
      </c>
      <c r="C4992" t="str">
        <f>IF(B4992=1,'Tracker&amp;Invoice'!A5034,C4991)</f>
        <v>BQ-237</v>
      </c>
      <c r="D4992" t="str">
        <f>IF(LEFT(TRIM('Tracker&amp;Invoice'!B5034),9)="INVOICE #","INVOICE",IF(TRIM('Tracker&amp;Invoice'!B5034)="Overall Completion INVOICE","OVERALL",""))</f>
        <v/>
      </c>
      <c r="E4992" t="str">
        <f>IF(D4992="INVOICE",VALUE(MID(TRIM('Tracker&amp;Invoice'!B5034),10,10)),"")</f>
        <v/>
      </c>
      <c r="F4992">
        <f>IF(B4992=1,IFERROR(LOOKUP(2,1/('Tracker&amp;Invoice'!$H5034:$AC5034&lt;&gt;""),COLUMN('Tracker&amp;Invoice'!$H5034:$AC5034)),8),F4991)</f>
        <v>14</v>
      </c>
      <c r="G4992">
        <f>IF(D4992="OVERALL",IFERROR(LOOKUP(2,1/('Tracker&amp;Invoice'!$H5034:$AC5034&lt;&gt;""),COLUMN('Tracker&amp;Invoice'!$H5034:$AC5034)),8),G4993)</f>
        <v>15</v>
      </c>
      <c r="H4992">
        <f t="shared" si="154"/>
        <v>15</v>
      </c>
      <c r="I4992" s="29">
        <f>IF(D4992="INVOICE",SUM('Tracker&amp;Invoice'!$H5034:INDEX('Tracker&amp;Invoice'!$A5034:$AC5034,1,H4992)),0)</f>
        <v>0</v>
      </c>
      <c r="J4992" s="29">
        <f>IF(D4992="OVERALL",SUM('Tracker&amp;Invoice'!$H5034:$AC5034),0)</f>
        <v>0</v>
      </c>
    </row>
    <row r="4993" spans="1:10">
      <c r="A4993" t="e">
        <f t="shared" si="155"/>
        <v>#REF!</v>
      </c>
      <c r="B4993">
        <f>IF(AND('Tracker&amp;Invoice'!A5035&lt;&gt;"",'Tracker&amp;Invoice'!A5035&lt;&gt;"ITEM",'Tracker&amp;Invoice'!A5033="ITEM"),1,0)</f>
        <v>0</v>
      </c>
      <c r="C4993" t="str">
        <f>IF(B4993=1,'Tracker&amp;Invoice'!A5035,C4992)</f>
        <v>BQ-237</v>
      </c>
      <c r="D4993" t="str">
        <f>IF(LEFT(TRIM('Tracker&amp;Invoice'!B5035),9)="INVOICE #","INVOICE",IF(TRIM('Tracker&amp;Invoice'!B5035)="Overall Completion INVOICE","OVERALL",""))</f>
        <v>INVOICE</v>
      </c>
      <c r="E4993">
        <f>IF(D4993="INVOICE",VALUE(MID(TRIM('Tracker&amp;Invoice'!B5035),10,10)),"")</f>
        <v>33</v>
      </c>
      <c r="F4993">
        <f>IF(B4993=1,IFERROR(LOOKUP(2,1/('Tracker&amp;Invoice'!$H5035:$AC5035&lt;&gt;""),COLUMN('Tracker&amp;Invoice'!$H5035:$AC5035)),8),F4992)</f>
        <v>14</v>
      </c>
      <c r="G4993">
        <f>IF(D4993="OVERALL",IFERROR(LOOKUP(2,1/('Tracker&amp;Invoice'!$H5035:$AC5035&lt;&gt;""),COLUMN('Tracker&amp;Invoice'!$H5035:$AC5035)),8),G4994)</f>
        <v>15</v>
      </c>
      <c r="H4993">
        <f t="shared" si="154"/>
        <v>15</v>
      </c>
      <c r="I4993" s="29">
        <f>IF(D4993="INVOICE",SUM('Tracker&amp;Invoice'!$H5035:INDEX('Tracker&amp;Invoice'!$A5035:$AC5035,1,H4993)),0)</f>
        <v>133</v>
      </c>
      <c r="J4993" s="29">
        <f>IF(D4993="OVERALL",SUM('Tracker&amp;Invoice'!$H5035:$AC5035),0)</f>
        <v>0</v>
      </c>
    </row>
    <row r="4994" spans="1:10">
      <c r="A4994" t="e">
        <f t="shared" si="155"/>
        <v>#REF!</v>
      </c>
      <c r="B4994">
        <f>IF(AND('Tracker&amp;Invoice'!A5036&lt;&gt;"",'Tracker&amp;Invoice'!A5036&lt;&gt;"ITEM",'Tracker&amp;Invoice'!A5034="ITEM"),1,0)</f>
        <v>0</v>
      </c>
      <c r="C4994" t="str">
        <f>IF(B4994=1,'Tracker&amp;Invoice'!A5036,C4993)</f>
        <v>BQ-237</v>
      </c>
      <c r="D4994" t="str">
        <f>IF(LEFT(TRIM('Tracker&amp;Invoice'!B5036),9)="INVOICE #","INVOICE",IF(TRIM('Tracker&amp;Invoice'!B5036)="Overall Completion INVOICE","OVERALL",""))</f>
        <v/>
      </c>
      <c r="E4994" t="str">
        <f>IF(D4994="INVOICE",VALUE(MID(TRIM('Tracker&amp;Invoice'!B5036),10,10)),"")</f>
        <v/>
      </c>
      <c r="F4994">
        <f>IF(B4994=1,IFERROR(LOOKUP(2,1/('Tracker&amp;Invoice'!$H5036:$AC5036&lt;&gt;""),COLUMN('Tracker&amp;Invoice'!$H5036:$AC5036)),8),F4993)</f>
        <v>14</v>
      </c>
      <c r="G4994">
        <f>IF(D4994="OVERALL",IFERROR(LOOKUP(2,1/('Tracker&amp;Invoice'!$H5036:$AC5036&lt;&gt;""),COLUMN('Tracker&amp;Invoice'!$H5036:$AC5036)),8),G4995)</f>
        <v>15</v>
      </c>
      <c r="H4994">
        <f t="shared" si="154"/>
        <v>15</v>
      </c>
      <c r="I4994" s="29">
        <f>IF(D4994="INVOICE",SUM('Tracker&amp;Invoice'!$H5036:INDEX('Tracker&amp;Invoice'!$A5036:$AC5036,1,H4994)),0)</f>
        <v>0</v>
      </c>
      <c r="J4994" s="29">
        <f>IF(D4994="OVERALL",SUM('Tracker&amp;Invoice'!$H5036:$AC5036),0)</f>
        <v>0</v>
      </c>
    </row>
    <row r="4995" spans="1:10">
      <c r="A4995" t="e">
        <f t="shared" si="155"/>
        <v>#REF!</v>
      </c>
      <c r="B4995">
        <f>IF(AND('Tracker&amp;Invoice'!A5037&lt;&gt;"",'Tracker&amp;Invoice'!A5037&lt;&gt;"ITEM",'Tracker&amp;Invoice'!A5035="ITEM"),1,0)</f>
        <v>0</v>
      </c>
      <c r="C4995" t="str">
        <f>IF(B4995=1,'Tracker&amp;Invoice'!A5037,C4994)</f>
        <v>BQ-237</v>
      </c>
      <c r="D4995" t="str">
        <f>IF(LEFT(TRIM('Tracker&amp;Invoice'!B5037),9)="INVOICE #","INVOICE",IF(TRIM('Tracker&amp;Invoice'!B5037)="Overall Completion INVOICE","OVERALL",""))</f>
        <v>OVERALL</v>
      </c>
      <c r="E4995" t="str">
        <f>IF(D4995="INVOICE",VALUE(MID(TRIM('Tracker&amp;Invoice'!B5037),10,10)),"")</f>
        <v/>
      </c>
      <c r="F4995">
        <f>IF(B4995=1,IFERROR(LOOKUP(2,1/('Tracker&amp;Invoice'!$H5037:$AC5037&lt;&gt;""),COLUMN('Tracker&amp;Invoice'!$H5037:$AC5037)),8),F4994)</f>
        <v>14</v>
      </c>
      <c r="G4995">
        <f>IF(D4995="OVERALL",IFERROR(LOOKUP(2,1/('Tracker&amp;Invoice'!$H5037:$AC5037&lt;&gt;""),COLUMN('Tracker&amp;Invoice'!$H5037:$AC5037)),8),G4996)</f>
        <v>15</v>
      </c>
      <c r="H4995">
        <f t="shared" ref="H4995:H5058" si="156">MAX(F4995,G4995)</f>
        <v>15</v>
      </c>
      <c r="I4995" s="29">
        <f>IF(D4995="INVOICE",SUM('Tracker&amp;Invoice'!$H5037:INDEX('Tracker&amp;Invoice'!$A5037:$AC5037,1,H4995)),0)</f>
        <v>0</v>
      </c>
      <c r="J4995" s="29">
        <f>IF(D4995="OVERALL",SUM('Tracker&amp;Invoice'!$H5037:$AC5037),0)</f>
        <v>1064</v>
      </c>
    </row>
    <row r="4996" spans="1:10">
      <c r="A4996" t="e">
        <f t="shared" ref="A4996:A5059" si="157">A4995+B4996</f>
        <v>#REF!</v>
      </c>
      <c r="B4996">
        <f>IF(AND('Tracker&amp;Invoice'!A5038&lt;&gt;"",'Tracker&amp;Invoice'!A5038&lt;&gt;"ITEM",'Tracker&amp;Invoice'!A5036="ITEM"),1,0)</f>
        <v>0</v>
      </c>
      <c r="C4996" t="str">
        <f>IF(B4996=1,'Tracker&amp;Invoice'!A5038,C4995)</f>
        <v>BQ-237</v>
      </c>
      <c r="D4996" t="str">
        <f>IF(LEFT(TRIM('Tracker&amp;Invoice'!B5038),9)="INVOICE #","INVOICE",IF(TRIM('Tracker&amp;Invoice'!B5038)="Overall Completion INVOICE","OVERALL",""))</f>
        <v/>
      </c>
      <c r="E4996" t="str">
        <f>IF(D4996="INVOICE",VALUE(MID(TRIM('Tracker&amp;Invoice'!B5038),10,10)),"")</f>
        <v/>
      </c>
      <c r="F4996">
        <f>IF(B4996=1,IFERROR(LOOKUP(2,1/('Tracker&amp;Invoice'!$H5038:$AC5038&lt;&gt;""),COLUMN('Tracker&amp;Invoice'!$H5038:$AC5038)),8),F4995)</f>
        <v>14</v>
      </c>
      <c r="G4996" t="e">
        <f>IF(D4996="OVERALL",IFERROR(LOOKUP(2,1/('Tracker&amp;Invoice'!$H5038:$AC5038&lt;&gt;""),COLUMN('Tracker&amp;Invoice'!$H5038:$AC5038)),8),G4997)</f>
        <v>#REF!</v>
      </c>
      <c r="H4996" t="e">
        <f t="shared" si="156"/>
        <v>#REF!</v>
      </c>
      <c r="I4996" s="29">
        <f>IF(D4996="INVOICE",SUM('Tracker&amp;Invoice'!$H5038:INDEX('Tracker&amp;Invoice'!$A5038:$AC5038,1,H4996)),0)</f>
        <v>0</v>
      </c>
      <c r="J4996" s="29">
        <f>IF(D4996="OVERALL",SUM('Tracker&amp;Invoice'!$H5038:$AC5038),0)</f>
        <v>0</v>
      </c>
    </row>
    <row r="4997" spans="1:10">
      <c r="A4997" t="e">
        <f t="shared" si="157"/>
        <v>#REF!</v>
      </c>
      <c r="B4997">
        <f>IF(AND('Tracker&amp;Invoice'!A5039&lt;&gt;"",'Tracker&amp;Invoice'!A5039&lt;&gt;"ITEM",'Tracker&amp;Invoice'!A5037="ITEM"),1,0)</f>
        <v>0</v>
      </c>
      <c r="C4997" t="str">
        <f>IF(B4997=1,'Tracker&amp;Invoice'!A5039,C4996)</f>
        <v>BQ-237</v>
      </c>
      <c r="D4997" t="str">
        <f>IF(LEFT(TRIM('Tracker&amp;Invoice'!B5039),9)="INVOICE #","INVOICE",IF(TRIM('Tracker&amp;Invoice'!B5039)="Overall Completion INVOICE","OVERALL",""))</f>
        <v/>
      </c>
      <c r="E4997" t="str">
        <f>IF(D4997="INVOICE",VALUE(MID(TRIM('Tracker&amp;Invoice'!B5039),10,10)),"")</f>
        <v/>
      </c>
      <c r="F4997">
        <f>IF(B4997=1,IFERROR(LOOKUP(2,1/('Tracker&amp;Invoice'!$H5039:$AC5039&lt;&gt;""),COLUMN('Tracker&amp;Invoice'!$H5039:$AC5039)),8),F4996)</f>
        <v>14</v>
      </c>
      <c r="G4997" t="e">
        <f>IF(D4997="OVERALL",IFERROR(LOOKUP(2,1/('Tracker&amp;Invoice'!$H5039:$AC5039&lt;&gt;""),COLUMN('Tracker&amp;Invoice'!$H5039:$AC5039)),8),G4998)</f>
        <v>#REF!</v>
      </c>
      <c r="H4997" t="e">
        <f t="shared" si="156"/>
        <v>#REF!</v>
      </c>
      <c r="I4997" s="29">
        <f>IF(D4997="INVOICE",SUM('Tracker&amp;Invoice'!$H5039:INDEX('Tracker&amp;Invoice'!$A5039:$AC5039,1,H4997)),0)</f>
        <v>0</v>
      </c>
      <c r="J4997" s="29">
        <f>IF(D4997="OVERALL",SUM('Tracker&amp;Invoice'!$H5039:$AC5039),0)</f>
        <v>0</v>
      </c>
    </row>
    <row r="4998" spans="1:10">
      <c r="A4998" t="e">
        <f t="shared" si="157"/>
        <v>#REF!</v>
      </c>
      <c r="B4998">
        <f>IF(AND('Tracker&amp;Invoice'!A5040&lt;&gt;"",'Tracker&amp;Invoice'!A5040&lt;&gt;"ITEM",'Tracker&amp;Invoice'!A5038="ITEM"),1,0)</f>
        <v>0</v>
      </c>
      <c r="C4998" t="str">
        <f>IF(B4998=1,'Tracker&amp;Invoice'!A5040,C4997)</f>
        <v>BQ-237</v>
      </c>
      <c r="D4998" t="str">
        <f>IF(LEFT(TRIM('Tracker&amp;Invoice'!B5040),9)="INVOICE #","INVOICE",IF(TRIM('Tracker&amp;Invoice'!B5040)="Overall Completion INVOICE","OVERALL",""))</f>
        <v/>
      </c>
      <c r="E4998" t="str">
        <f>IF(D4998="INVOICE",VALUE(MID(TRIM('Tracker&amp;Invoice'!B5040),10,10)),"")</f>
        <v/>
      </c>
      <c r="F4998">
        <f>IF(B4998=1,IFERROR(LOOKUP(2,1/('Tracker&amp;Invoice'!$H5040:$AC5040&lt;&gt;""),COLUMN('Tracker&amp;Invoice'!$H5040:$AC5040)),8),F4997)</f>
        <v>14</v>
      </c>
      <c r="G4998" t="e">
        <f>IF(D4998="OVERALL",IFERROR(LOOKUP(2,1/('Tracker&amp;Invoice'!$H5040:$AC5040&lt;&gt;""),COLUMN('Tracker&amp;Invoice'!$H5040:$AC5040)),8),G4999)</f>
        <v>#REF!</v>
      </c>
      <c r="H4998" t="e">
        <f t="shared" si="156"/>
        <v>#REF!</v>
      </c>
      <c r="I4998" s="29">
        <f>IF(D4998="INVOICE",SUM('Tracker&amp;Invoice'!$H5040:INDEX('Tracker&amp;Invoice'!$A5040:$AC5040,1,H4998)),0)</f>
        <v>0</v>
      </c>
      <c r="J4998" s="29">
        <f>IF(D4998="OVERALL",SUM('Tracker&amp;Invoice'!$H5040:$AC5040),0)</f>
        <v>0</v>
      </c>
    </row>
    <row r="4999" spans="1:10">
      <c r="A4999" t="e">
        <f t="shared" si="157"/>
        <v>#REF!</v>
      </c>
      <c r="B4999">
        <f>IF(AND('Tracker&amp;Invoice'!A5041&lt;&gt;"",'Tracker&amp;Invoice'!A5041&lt;&gt;"ITEM",'Tracker&amp;Invoice'!A5039="ITEM"),1,0)</f>
        <v>0</v>
      </c>
      <c r="C4999" t="str">
        <f>IF(B4999=1,'Tracker&amp;Invoice'!A5041,C4998)</f>
        <v>BQ-237</v>
      </c>
      <c r="D4999" t="str">
        <f>IF(LEFT(TRIM('Tracker&amp;Invoice'!B5041),9)="INVOICE #","INVOICE",IF(TRIM('Tracker&amp;Invoice'!B5041)="Overall Completion INVOICE","OVERALL",""))</f>
        <v/>
      </c>
      <c r="E4999" t="str">
        <f>IF(D4999="INVOICE",VALUE(MID(TRIM('Tracker&amp;Invoice'!B5041),10,10)),"")</f>
        <v/>
      </c>
      <c r="F4999">
        <f>IF(B4999=1,IFERROR(LOOKUP(2,1/('Tracker&amp;Invoice'!$H5041:$AC5041&lt;&gt;""),COLUMN('Tracker&amp;Invoice'!$H5041:$AC5041)),8),F4998)</f>
        <v>14</v>
      </c>
      <c r="G4999" t="e">
        <f>IF(D4999="OVERALL",IFERROR(LOOKUP(2,1/('Tracker&amp;Invoice'!$H5041:$AC5041&lt;&gt;""),COLUMN('Tracker&amp;Invoice'!$H5041:$AC5041)),8),G5000)</f>
        <v>#REF!</v>
      </c>
      <c r="H4999" t="e">
        <f t="shared" si="156"/>
        <v>#REF!</v>
      </c>
      <c r="I4999" s="29">
        <f>IF(D4999="INVOICE",SUM('Tracker&amp;Invoice'!$H5041:INDEX('Tracker&amp;Invoice'!$A5041:$AC5041,1,H4999)),0)</f>
        <v>0</v>
      </c>
      <c r="J4999" s="29">
        <f>IF(D4999="OVERALL",SUM('Tracker&amp;Invoice'!$H5041:$AC5041),0)</f>
        <v>0</v>
      </c>
    </row>
    <row r="5000" spans="1:10">
      <c r="A5000" t="e">
        <f t="shared" si="157"/>
        <v>#REF!</v>
      </c>
      <c r="B5000">
        <f>IF(AND('Tracker&amp;Invoice'!A5042&lt;&gt;"",'Tracker&amp;Invoice'!A5042&lt;&gt;"ITEM",'Tracker&amp;Invoice'!A5040="ITEM"),1,0)</f>
        <v>0</v>
      </c>
      <c r="C5000" t="str">
        <f>IF(B5000=1,'Tracker&amp;Invoice'!A5042,C4999)</f>
        <v>BQ-237</v>
      </c>
      <c r="D5000" t="str">
        <f>IF(LEFT(TRIM('Tracker&amp;Invoice'!B5042),9)="INVOICE #","INVOICE",IF(TRIM('Tracker&amp;Invoice'!B5042)="Overall Completion INVOICE","OVERALL",""))</f>
        <v/>
      </c>
      <c r="E5000" t="str">
        <f>IF(D5000="INVOICE",VALUE(MID(TRIM('Tracker&amp;Invoice'!B5042),10,10)),"")</f>
        <v/>
      </c>
      <c r="F5000">
        <f>IF(B5000=1,IFERROR(LOOKUP(2,1/('Tracker&amp;Invoice'!$H5042:$AC5042&lt;&gt;""),COLUMN('Tracker&amp;Invoice'!$H5042:$AC5042)),8),F4999)</f>
        <v>14</v>
      </c>
      <c r="G5000" t="e">
        <f>IF(D5000="OVERALL",IFERROR(LOOKUP(2,1/('Tracker&amp;Invoice'!$H5042:$AC5042&lt;&gt;""),COLUMN('Tracker&amp;Invoice'!$H5042:$AC5042)),8),G5001)</f>
        <v>#REF!</v>
      </c>
      <c r="H5000" t="e">
        <f t="shared" si="156"/>
        <v>#REF!</v>
      </c>
      <c r="I5000" s="29">
        <f>IF(D5000="INVOICE",SUM('Tracker&amp;Invoice'!$H5042:INDEX('Tracker&amp;Invoice'!$A5042:$AC5042,1,H5000)),0)</f>
        <v>0</v>
      </c>
      <c r="J5000" s="29">
        <f>IF(D5000="OVERALL",SUM('Tracker&amp;Invoice'!$H5042:$AC5042),0)</f>
        <v>0</v>
      </c>
    </row>
    <row r="5001" spans="1:10">
      <c r="A5001" t="e">
        <f t="shared" si="157"/>
        <v>#REF!</v>
      </c>
      <c r="B5001">
        <f>IF(AND('Tracker&amp;Invoice'!A5043&lt;&gt;"",'Tracker&amp;Invoice'!A5043&lt;&gt;"ITEM",'Tracker&amp;Invoice'!A5041="ITEM"),1,0)</f>
        <v>0</v>
      </c>
      <c r="C5001" t="str">
        <f>IF(B5001=1,'Tracker&amp;Invoice'!A5043,C5000)</f>
        <v>BQ-237</v>
      </c>
      <c r="D5001" t="str">
        <f>IF(LEFT(TRIM('Tracker&amp;Invoice'!B5043),9)="INVOICE #","INVOICE",IF(TRIM('Tracker&amp;Invoice'!B5043)="Overall Completion INVOICE","OVERALL",""))</f>
        <v/>
      </c>
      <c r="E5001" t="str">
        <f>IF(D5001="INVOICE",VALUE(MID(TRIM('Tracker&amp;Invoice'!B5043),10,10)),"")</f>
        <v/>
      </c>
      <c r="F5001">
        <f>IF(B5001=1,IFERROR(LOOKUP(2,1/('Tracker&amp;Invoice'!$H5043:$AC5043&lt;&gt;""),COLUMN('Tracker&amp;Invoice'!$H5043:$AC5043)),8),F5000)</f>
        <v>14</v>
      </c>
      <c r="G5001" t="e">
        <f>IF(D5001="OVERALL",IFERROR(LOOKUP(2,1/('Tracker&amp;Invoice'!$H5043:$AC5043&lt;&gt;""),COLUMN('Tracker&amp;Invoice'!$H5043:$AC5043)),8),G5002)</f>
        <v>#REF!</v>
      </c>
      <c r="H5001" t="e">
        <f t="shared" si="156"/>
        <v>#REF!</v>
      </c>
      <c r="I5001" s="29">
        <f>IF(D5001="INVOICE",SUM('Tracker&amp;Invoice'!$H5043:INDEX('Tracker&amp;Invoice'!$A5043:$AC5043,1,H5001)),0)</f>
        <v>0</v>
      </c>
      <c r="J5001" s="29">
        <f>IF(D5001="OVERALL",SUM('Tracker&amp;Invoice'!$H5043:$AC5043),0)</f>
        <v>0</v>
      </c>
    </row>
    <row r="5002" spans="1:10">
      <c r="A5002" t="e">
        <f t="shared" si="157"/>
        <v>#REF!</v>
      </c>
      <c r="B5002">
        <f>IF(AND('Tracker&amp;Invoice'!A5044&lt;&gt;"",'Tracker&amp;Invoice'!A5044&lt;&gt;"ITEM",'Tracker&amp;Invoice'!A5042="ITEM"),1,0)</f>
        <v>0</v>
      </c>
      <c r="C5002" t="str">
        <f>IF(B5002=1,'Tracker&amp;Invoice'!A5044,C5001)</f>
        <v>BQ-237</v>
      </c>
      <c r="D5002" t="str">
        <f>IF(LEFT(TRIM('Tracker&amp;Invoice'!B5044),9)="INVOICE #","INVOICE",IF(TRIM('Tracker&amp;Invoice'!B5044)="Overall Completion INVOICE","OVERALL",""))</f>
        <v/>
      </c>
      <c r="E5002" t="str">
        <f>IF(D5002="INVOICE",VALUE(MID(TRIM('Tracker&amp;Invoice'!B5044),10,10)),"")</f>
        <v/>
      </c>
      <c r="F5002">
        <f>IF(B5002=1,IFERROR(LOOKUP(2,1/('Tracker&amp;Invoice'!$H5044:$AC5044&lt;&gt;""),COLUMN('Tracker&amp;Invoice'!$H5044:$AC5044)),8),F5001)</f>
        <v>14</v>
      </c>
      <c r="G5002" t="e">
        <f>IF(D5002="OVERALL",IFERROR(LOOKUP(2,1/('Tracker&amp;Invoice'!$H5044:$AC5044&lt;&gt;""),COLUMN('Tracker&amp;Invoice'!$H5044:$AC5044)),8),G5003)</f>
        <v>#REF!</v>
      </c>
      <c r="H5002" t="e">
        <f t="shared" si="156"/>
        <v>#REF!</v>
      </c>
      <c r="I5002" s="29">
        <f>IF(D5002="INVOICE",SUM('Tracker&amp;Invoice'!$H5044:INDEX('Tracker&amp;Invoice'!$A5044:$AC5044,1,H5002)),0)</f>
        <v>0</v>
      </c>
      <c r="J5002" s="29">
        <f>IF(D5002="OVERALL",SUM('Tracker&amp;Invoice'!$H5044:$AC5044),0)</f>
        <v>0</v>
      </c>
    </row>
    <row r="5003" spans="1:10">
      <c r="A5003" t="e">
        <f t="shared" si="157"/>
        <v>#REF!</v>
      </c>
      <c r="B5003">
        <f>IF(AND('Tracker&amp;Invoice'!A5045&lt;&gt;"",'Tracker&amp;Invoice'!A5045&lt;&gt;"ITEM",'Tracker&amp;Invoice'!A5043="ITEM"),1,0)</f>
        <v>0</v>
      </c>
      <c r="C5003" t="str">
        <f>IF(B5003=1,'Tracker&amp;Invoice'!A5045,C5002)</f>
        <v>BQ-237</v>
      </c>
      <c r="D5003" t="str">
        <f>IF(LEFT(TRIM('Tracker&amp;Invoice'!B5045),9)="INVOICE #","INVOICE",IF(TRIM('Tracker&amp;Invoice'!B5045)="Overall Completion INVOICE","OVERALL",""))</f>
        <v/>
      </c>
      <c r="E5003" t="str">
        <f>IF(D5003="INVOICE",VALUE(MID(TRIM('Tracker&amp;Invoice'!B5045),10,10)),"")</f>
        <v/>
      </c>
      <c r="F5003">
        <f>IF(B5003=1,IFERROR(LOOKUP(2,1/('Tracker&amp;Invoice'!$H5045:$AC5045&lt;&gt;""),COLUMN('Tracker&amp;Invoice'!$H5045:$AC5045)),8),F5002)</f>
        <v>14</v>
      </c>
      <c r="G5003" t="e">
        <f>IF(D5003="OVERALL",IFERROR(LOOKUP(2,1/('Tracker&amp;Invoice'!$H5045:$AC5045&lt;&gt;""),COLUMN('Tracker&amp;Invoice'!$H5045:$AC5045)),8),G5004)</f>
        <v>#REF!</v>
      </c>
      <c r="H5003" t="e">
        <f t="shared" si="156"/>
        <v>#REF!</v>
      </c>
      <c r="I5003" s="29">
        <f>IF(D5003="INVOICE",SUM('Tracker&amp;Invoice'!$H5045:INDEX('Tracker&amp;Invoice'!$A5045:$AC5045,1,H5003)),0)</f>
        <v>0</v>
      </c>
      <c r="J5003" s="29">
        <f>IF(D5003="OVERALL",SUM('Tracker&amp;Invoice'!$H5045:$AC5045),0)</f>
        <v>0</v>
      </c>
    </row>
    <row r="5004" spans="1:10">
      <c r="A5004" t="e">
        <f t="shared" si="157"/>
        <v>#REF!</v>
      </c>
      <c r="B5004">
        <f>IF(AND('Tracker&amp;Invoice'!A5046&lt;&gt;"",'Tracker&amp;Invoice'!A5046&lt;&gt;"ITEM",'Tracker&amp;Invoice'!A5044="ITEM"),1,0)</f>
        <v>1</v>
      </c>
      <c r="C5004" t="str">
        <f>IF(B5004=1,'Tracker&amp;Invoice'!A5046,C5003)</f>
        <v>BQ-238</v>
      </c>
      <c r="D5004" t="str">
        <f>IF(LEFT(TRIM('Tracker&amp;Invoice'!B5046),9)="INVOICE #","INVOICE",IF(TRIM('Tracker&amp;Invoice'!B5046)="Overall Completion INVOICE","OVERALL",""))</f>
        <v/>
      </c>
      <c r="E5004" t="str">
        <f>IF(D5004="INVOICE",VALUE(MID(TRIM('Tracker&amp;Invoice'!B5046),10,10)),"")</f>
        <v/>
      </c>
      <c r="F5004">
        <f>IF(B5004=1,IFERROR(LOOKUP(2,1/('Tracker&amp;Invoice'!$H5046:$AC5046&lt;&gt;""),COLUMN('Tracker&amp;Invoice'!$H5046:$AC5046)),8),F5003)</f>
        <v>14</v>
      </c>
      <c r="G5004" t="e">
        <f>IF(D5004="OVERALL",IFERROR(LOOKUP(2,1/('Tracker&amp;Invoice'!$H5046:$AC5046&lt;&gt;""),COLUMN('Tracker&amp;Invoice'!$H5046:$AC5046)),8),G5005)</f>
        <v>#REF!</v>
      </c>
      <c r="H5004" t="e">
        <f t="shared" si="156"/>
        <v>#REF!</v>
      </c>
      <c r="I5004" s="29">
        <f>IF(D5004="INVOICE",SUM('Tracker&amp;Invoice'!$H5046:INDEX('Tracker&amp;Invoice'!$A5046:$AC5046,1,H5004)),0)</f>
        <v>0</v>
      </c>
      <c r="J5004" s="29">
        <f>IF(D5004="OVERALL",SUM('Tracker&amp;Invoice'!$H5046:$AC5046),0)</f>
        <v>0</v>
      </c>
    </row>
    <row r="5005" spans="1:10">
      <c r="A5005" t="e">
        <f t="shared" si="157"/>
        <v>#REF!</v>
      </c>
      <c r="B5005">
        <f>IF(AND('Tracker&amp;Invoice'!A5047&lt;&gt;"",'Tracker&amp;Invoice'!A5047&lt;&gt;"ITEM",'Tracker&amp;Invoice'!A5045="ITEM"),1,0)</f>
        <v>0</v>
      </c>
      <c r="C5005" t="str">
        <f>IF(B5005=1,'Tracker&amp;Invoice'!A5047,C5004)</f>
        <v>BQ-238</v>
      </c>
      <c r="D5005" t="str">
        <f>IF(LEFT(TRIM('Tracker&amp;Invoice'!B5047),9)="INVOICE #","INVOICE",IF(TRIM('Tracker&amp;Invoice'!B5047)="Overall Completion INVOICE","OVERALL",""))</f>
        <v/>
      </c>
      <c r="E5005" t="str">
        <f>IF(D5005="INVOICE",VALUE(MID(TRIM('Tracker&amp;Invoice'!B5047),10,10)),"")</f>
        <v/>
      </c>
      <c r="F5005">
        <f>IF(B5005=1,IFERROR(LOOKUP(2,1/('Tracker&amp;Invoice'!$H5047:$AC5047&lt;&gt;""),COLUMN('Tracker&amp;Invoice'!$H5047:$AC5047)),8),F5004)</f>
        <v>14</v>
      </c>
      <c r="G5005" t="e">
        <f>IF(D5005="OVERALL",IFERROR(LOOKUP(2,1/('Tracker&amp;Invoice'!$H5047:$AC5047&lt;&gt;""),COLUMN('Tracker&amp;Invoice'!$H5047:$AC5047)),8),G5006)</f>
        <v>#REF!</v>
      </c>
      <c r="H5005" t="e">
        <f t="shared" si="156"/>
        <v>#REF!</v>
      </c>
      <c r="I5005" s="29">
        <f>IF(D5005="INVOICE",SUM('Tracker&amp;Invoice'!$H5047:INDEX('Tracker&amp;Invoice'!$A5047:$AC5047,1,H5005)),0)</f>
        <v>0</v>
      </c>
      <c r="J5005" s="29">
        <f>IF(D5005="OVERALL",SUM('Tracker&amp;Invoice'!$H5047:$AC5047),0)</f>
        <v>0</v>
      </c>
    </row>
    <row r="5006" spans="1:10">
      <c r="A5006" t="e">
        <f t="shared" si="157"/>
        <v>#REF!</v>
      </c>
      <c r="B5006">
        <f>IF(AND('Tracker&amp;Invoice'!A5048&lt;&gt;"",'Tracker&amp;Invoice'!A5048&lt;&gt;"ITEM",'Tracker&amp;Invoice'!A5046="ITEM"),1,0)</f>
        <v>0</v>
      </c>
      <c r="C5006" t="str">
        <f>IF(B5006=1,'Tracker&amp;Invoice'!A5048,C5005)</f>
        <v>BQ-238</v>
      </c>
      <c r="D5006" t="str">
        <f>IF(LEFT(TRIM('Tracker&amp;Invoice'!B5048),9)="INVOICE #","INVOICE",IF(TRIM('Tracker&amp;Invoice'!B5048)="Overall Completion INVOICE","OVERALL",""))</f>
        <v/>
      </c>
      <c r="E5006" t="str">
        <f>IF(D5006="INVOICE",VALUE(MID(TRIM('Tracker&amp;Invoice'!B5048),10,10)),"")</f>
        <v/>
      </c>
      <c r="F5006">
        <f>IF(B5006=1,IFERROR(LOOKUP(2,1/('Tracker&amp;Invoice'!$H5048:$AC5048&lt;&gt;""),COLUMN('Tracker&amp;Invoice'!$H5048:$AC5048)),8),F5005)</f>
        <v>14</v>
      </c>
      <c r="G5006" t="e">
        <f>IF(D5006="OVERALL",IFERROR(LOOKUP(2,1/('Tracker&amp;Invoice'!$H5048:$AC5048&lt;&gt;""),COLUMN('Tracker&amp;Invoice'!$H5048:$AC5048)),8),G5007)</f>
        <v>#REF!</v>
      </c>
      <c r="H5006" t="e">
        <f t="shared" si="156"/>
        <v>#REF!</v>
      </c>
      <c r="I5006" s="29">
        <f>IF(D5006="INVOICE",SUM('Tracker&amp;Invoice'!$H5048:INDEX('Tracker&amp;Invoice'!$A5048:$AC5048,1,H5006)),0)</f>
        <v>0</v>
      </c>
      <c r="J5006" s="29">
        <f>IF(D5006="OVERALL",SUM('Tracker&amp;Invoice'!$H5048:$AC5048),0)</f>
        <v>0</v>
      </c>
    </row>
    <row r="5007" spans="1:10">
      <c r="A5007" t="e">
        <f t="shared" si="157"/>
        <v>#REF!</v>
      </c>
      <c r="B5007">
        <f>IF(AND('Tracker&amp;Invoice'!A5049&lt;&gt;"",'Tracker&amp;Invoice'!A5049&lt;&gt;"ITEM",'Tracker&amp;Invoice'!A5047="ITEM"),1,0)</f>
        <v>0</v>
      </c>
      <c r="C5007" t="str">
        <f>IF(B5007=1,'Tracker&amp;Invoice'!A5049,C5006)</f>
        <v>BQ-238</v>
      </c>
      <c r="D5007" t="str">
        <f>IF(LEFT(TRIM('Tracker&amp;Invoice'!B5049),9)="INVOICE #","INVOICE",IF(TRIM('Tracker&amp;Invoice'!B5049)="Overall Completion INVOICE","OVERALL",""))</f>
        <v>INVOICE</v>
      </c>
      <c r="E5007">
        <f>IF(D5007="INVOICE",VALUE(MID(TRIM('Tracker&amp;Invoice'!B5049),10,10)),"")</f>
        <v>14</v>
      </c>
      <c r="F5007">
        <f>IF(B5007=1,IFERROR(LOOKUP(2,1/('Tracker&amp;Invoice'!$H5049:$AC5049&lt;&gt;""),COLUMN('Tracker&amp;Invoice'!$H5049:$AC5049)),8),F5006)</f>
        <v>14</v>
      </c>
      <c r="G5007" t="e">
        <f>IF(D5007="OVERALL",IFERROR(LOOKUP(2,1/('Tracker&amp;Invoice'!$H5049:$AC5049&lt;&gt;""),COLUMN('Tracker&amp;Invoice'!$H5049:$AC5049)),8),G5008)</f>
        <v>#REF!</v>
      </c>
      <c r="H5007" t="e">
        <f t="shared" si="156"/>
        <v>#REF!</v>
      </c>
      <c r="I5007" s="29" t="e">
        <f>IF(D5007="INVOICE",SUM('Tracker&amp;Invoice'!$H5049:INDEX('Tracker&amp;Invoice'!$A5049:$AC5049,1,H5007)),0)</f>
        <v>#REF!</v>
      </c>
      <c r="J5007" s="29">
        <f>IF(D5007="OVERALL",SUM('Tracker&amp;Invoice'!$H5049:$AC5049),0)</f>
        <v>0</v>
      </c>
    </row>
    <row r="5008" spans="1:10">
      <c r="A5008" t="e">
        <f t="shared" si="157"/>
        <v>#REF!</v>
      </c>
      <c r="B5008">
        <f>IF(AND('Tracker&amp;Invoice'!A5050&lt;&gt;"",'Tracker&amp;Invoice'!A5050&lt;&gt;"ITEM",'Tracker&amp;Invoice'!A5048="ITEM"),1,0)</f>
        <v>0</v>
      </c>
      <c r="C5008" t="str">
        <f>IF(B5008=1,'Tracker&amp;Invoice'!A5050,C5007)</f>
        <v>BQ-238</v>
      </c>
      <c r="D5008" t="str">
        <f>IF(LEFT(TRIM('Tracker&amp;Invoice'!B5050),9)="INVOICE #","INVOICE",IF(TRIM('Tracker&amp;Invoice'!B5050)="Overall Completion INVOICE","OVERALL",""))</f>
        <v/>
      </c>
      <c r="E5008" t="str">
        <f>IF(D5008="INVOICE",VALUE(MID(TRIM('Tracker&amp;Invoice'!B5050),10,10)),"")</f>
        <v/>
      </c>
      <c r="F5008">
        <f>IF(B5008=1,IFERROR(LOOKUP(2,1/('Tracker&amp;Invoice'!$H5050:$AC5050&lt;&gt;""),COLUMN('Tracker&amp;Invoice'!$H5050:$AC5050)),8),F5007)</f>
        <v>14</v>
      </c>
      <c r="G5008" t="e">
        <f>IF(D5008="OVERALL",IFERROR(LOOKUP(2,1/('Tracker&amp;Invoice'!$H5050:$AC5050&lt;&gt;""),COLUMN('Tracker&amp;Invoice'!$H5050:$AC5050)),8),G5009)</f>
        <v>#REF!</v>
      </c>
      <c r="H5008" t="e">
        <f t="shared" si="156"/>
        <v>#REF!</v>
      </c>
      <c r="I5008" s="29">
        <f>IF(D5008="INVOICE",SUM('Tracker&amp;Invoice'!$H5050:INDEX('Tracker&amp;Invoice'!$A5050:$AC5050,1,H5008)),0)</f>
        <v>0</v>
      </c>
      <c r="J5008" s="29">
        <f>IF(D5008="OVERALL",SUM('Tracker&amp;Invoice'!$H5050:$AC5050),0)</f>
        <v>0</v>
      </c>
    </row>
    <row r="5009" spans="1:10">
      <c r="A5009" t="e">
        <f t="shared" si="157"/>
        <v>#REF!</v>
      </c>
      <c r="B5009">
        <f>IF(AND('Tracker&amp;Invoice'!A5051&lt;&gt;"",'Tracker&amp;Invoice'!A5051&lt;&gt;"ITEM",'Tracker&amp;Invoice'!A5049="ITEM"),1,0)</f>
        <v>0</v>
      </c>
      <c r="C5009" t="str">
        <f>IF(B5009=1,'Tracker&amp;Invoice'!A5051,C5008)</f>
        <v>BQ-238</v>
      </c>
      <c r="D5009" t="str">
        <f>IF(LEFT(TRIM('Tracker&amp;Invoice'!B5051),9)="INVOICE #","INVOICE",IF(TRIM('Tracker&amp;Invoice'!B5051)="Overall Completion INVOICE","OVERALL",""))</f>
        <v>INVOICE</v>
      </c>
      <c r="E5009">
        <f>IF(D5009="INVOICE",VALUE(MID(TRIM('Tracker&amp;Invoice'!B5051),10,10)),"")</f>
        <v>25</v>
      </c>
      <c r="F5009">
        <f>IF(B5009=1,IFERROR(LOOKUP(2,1/('Tracker&amp;Invoice'!$H5051:$AC5051&lt;&gt;""),COLUMN('Tracker&amp;Invoice'!$H5051:$AC5051)),8),F5008)</f>
        <v>14</v>
      </c>
      <c r="G5009" t="e">
        <f>IF(D5009="OVERALL",IFERROR(LOOKUP(2,1/('Tracker&amp;Invoice'!$H5051:$AC5051&lt;&gt;""),COLUMN('Tracker&amp;Invoice'!$H5051:$AC5051)),8),G5010)</f>
        <v>#REF!</v>
      </c>
      <c r="H5009" t="e">
        <f t="shared" si="156"/>
        <v>#REF!</v>
      </c>
      <c r="I5009" s="29" t="e">
        <f>IF(D5009="INVOICE",SUM('Tracker&amp;Invoice'!$H5051:INDEX('Tracker&amp;Invoice'!$A5051:$AC5051,1,H5009)),0)</f>
        <v>#REF!</v>
      </c>
      <c r="J5009" s="29">
        <f>IF(D5009="OVERALL",SUM('Tracker&amp;Invoice'!$H5051:$AC5051),0)</f>
        <v>0</v>
      </c>
    </row>
    <row r="5010" spans="1:10">
      <c r="A5010" t="e">
        <f t="shared" si="157"/>
        <v>#REF!</v>
      </c>
      <c r="B5010">
        <f>IF(AND('Tracker&amp;Invoice'!A5052&lt;&gt;"",'Tracker&amp;Invoice'!A5052&lt;&gt;"ITEM",'Tracker&amp;Invoice'!A5050="ITEM"),1,0)</f>
        <v>0</v>
      </c>
      <c r="C5010" t="str">
        <f>IF(B5010=1,'Tracker&amp;Invoice'!A5052,C5009)</f>
        <v>BQ-238</v>
      </c>
      <c r="D5010" t="str">
        <f>IF(LEFT(TRIM('Tracker&amp;Invoice'!B5052),9)="INVOICE #","INVOICE",IF(TRIM('Tracker&amp;Invoice'!B5052)="Overall Completion INVOICE","OVERALL",""))</f>
        <v/>
      </c>
      <c r="E5010" t="str">
        <f>IF(D5010="INVOICE",VALUE(MID(TRIM('Tracker&amp;Invoice'!B5052),10,10)),"")</f>
        <v/>
      </c>
      <c r="F5010">
        <f>IF(B5010=1,IFERROR(LOOKUP(2,1/('Tracker&amp;Invoice'!$H5052:$AC5052&lt;&gt;""),COLUMN('Tracker&amp;Invoice'!$H5052:$AC5052)),8),F5009)</f>
        <v>14</v>
      </c>
      <c r="G5010" t="e">
        <f>IF(D5010="OVERALL",IFERROR(LOOKUP(2,1/('Tracker&amp;Invoice'!$H5052:$AC5052&lt;&gt;""),COLUMN('Tracker&amp;Invoice'!$H5052:$AC5052)),8),G5011)</f>
        <v>#REF!</v>
      </c>
      <c r="H5010" t="e">
        <f t="shared" si="156"/>
        <v>#REF!</v>
      </c>
      <c r="I5010" s="29">
        <f>IF(D5010="INVOICE",SUM('Tracker&amp;Invoice'!$H5052:INDEX('Tracker&amp;Invoice'!$A5052:$AC5052,1,H5010)),0)</f>
        <v>0</v>
      </c>
      <c r="J5010" s="29">
        <f>IF(D5010="OVERALL",SUM('Tracker&amp;Invoice'!$H5052:$AC5052),0)</f>
        <v>0</v>
      </c>
    </row>
    <row r="5011" spans="1:10">
      <c r="A5011" t="e">
        <f t="shared" si="157"/>
        <v>#REF!</v>
      </c>
      <c r="B5011">
        <f>IF(AND('Tracker&amp;Invoice'!A5053&lt;&gt;"",'Tracker&amp;Invoice'!A5053&lt;&gt;"ITEM",'Tracker&amp;Invoice'!A5051="ITEM"),1,0)</f>
        <v>0</v>
      </c>
      <c r="C5011" t="str">
        <f>IF(B5011=1,'Tracker&amp;Invoice'!A5053,C5010)</f>
        <v>BQ-238</v>
      </c>
      <c r="D5011" t="str">
        <f>IF(LEFT(TRIM('Tracker&amp;Invoice'!B5053),9)="INVOICE #","INVOICE",IF(TRIM('Tracker&amp;Invoice'!B5053)="Overall Completion INVOICE","OVERALL",""))</f>
        <v>INVOICE</v>
      </c>
      <c r="E5011">
        <f>IF(D5011="INVOICE",VALUE(MID(TRIM('Tracker&amp;Invoice'!B5053),10,10)),"")</f>
        <v>27</v>
      </c>
      <c r="F5011">
        <f>IF(B5011=1,IFERROR(LOOKUP(2,1/('Tracker&amp;Invoice'!$H5053:$AC5053&lt;&gt;""),COLUMN('Tracker&amp;Invoice'!$H5053:$AC5053)),8),F5010)</f>
        <v>14</v>
      </c>
      <c r="G5011" t="e">
        <f>IF(D5011="OVERALL",IFERROR(LOOKUP(2,1/('Tracker&amp;Invoice'!$H5053:$AC5053&lt;&gt;""),COLUMN('Tracker&amp;Invoice'!$H5053:$AC5053)),8),G5012)</f>
        <v>#REF!</v>
      </c>
      <c r="H5011" t="e">
        <f t="shared" si="156"/>
        <v>#REF!</v>
      </c>
      <c r="I5011" s="29" t="e">
        <f>IF(D5011="INVOICE",SUM('Tracker&amp;Invoice'!$H5053:INDEX('Tracker&amp;Invoice'!$A5053:$AC5053,1,H5011)),0)</f>
        <v>#REF!</v>
      </c>
      <c r="J5011" s="29">
        <f>IF(D5011="OVERALL",SUM('Tracker&amp;Invoice'!$H5053:$AC5053),0)</f>
        <v>0</v>
      </c>
    </row>
    <row r="5012" spans="1:10">
      <c r="A5012" t="e">
        <f t="shared" si="157"/>
        <v>#REF!</v>
      </c>
      <c r="B5012">
        <f>IF(AND('Tracker&amp;Invoice'!A5054&lt;&gt;"",'Tracker&amp;Invoice'!A5054&lt;&gt;"ITEM",'Tracker&amp;Invoice'!A5052="ITEM"),1,0)</f>
        <v>0</v>
      </c>
      <c r="C5012" t="str">
        <f>IF(B5012=1,'Tracker&amp;Invoice'!A5054,C5011)</f>
        <v>BQ-238</v>
      </c>
      <c r="D5012" t="str">
        <f>IF(LEFT(TRIM('Tracker&amp;Invoice'!B5054),9)="INVOICE #","INVOICE",IF(TRIM('Tracker&amp;Invoice'!B5054)="Overall Completion INVOICE","OVERALL",""))</f>
        <v/>
      </c>
      <c r="E5012" t="str">
        <f>IF(D5012="INVOICE",VALUE(MID(TRIM('Tracker&amp;Invoice'!B5054),10,10)),"")</f>
        <v/>
      </c>
      <c r="F5012">
        <f>IF(B5012=1,IFERROR(LOOKUP(2,1/('Tracker&amp;Invoice'!$H5054:$AC5054&lt;&gt;""),COLUMN('Tracker&amp;Invoice'!$H5054:$AC5054)),8),F5011)</f>
        <v>14</v>
      </c>
      <c r="G5012" t="e">
        <f>IF(D5012="OVERALL",IFERROR(LOOKUP(2,1/('Tracker&amp;Invoice'!$H5054:$AC5054&lt;&gt;""),COLUMN('Tracker&amp;Invoice'!$H5054:$AC5054)),8),G5013)</f>
        <v>#REF!</v>
      </c>
      <c r="H5012" t="e">
        <f t="shared" si="156"/>
        <v>#REF!</v>
      </c>
      <c r="I5012" s="29">
        <f>IF(D5012="INVOICE",SUM('Tracker&amp;Invoice'!$H5054:INDEX('Tracker&amp;Invoice'!$A5054:$AC5054,1,H5012)),0)</f>
        <v>0</v>
      </c>
      <c r="J5012" s="29">
        <f>IF(D5012="OVERALL",SUM('Tracker&amp;Invoice'!$H5054:$AC5054),0)</f>
        <v>0</v>
      </c>
    </row>
    <row r="5013" spans="1:10">
      <c r="A5013" t="e">
        <f t="shared" si="157"/>
        <v>#REF!</v>
      </c>
      <c r="B5013">
        <f>IF(AND('Tracker&amp;Invoice'!A5055&lt;&gt;"",'Tracker&amp;Invoice'!A5055&lt;&gt;"ITEM",'Tracker&amp;Invoice'!A5053="ITEM"),1,0)</f>
        <v>0</v>
      </c>
      <c r="C5013" t="str">
        <f>IF(B5013=1,'Tracker&amp;Invoice'!A5055,C5012)</f>
        <v>BQ-238</v>
      </c>
      <c r="D5013" t="str">
        <f>IF(LEFT(TRIM('Tracker&amp;Invoice'!B5055),9)="INVOICE #","INVOICE",IF(TRIM('Tracker&amp;Invoice'!B5055)="Overall Completion INVOICE","OVERALL",""))</f>
        <v>INVOICE</v>
      </c>
      <c r="E5013">
        <f>IF(D5013="INVOICE",VALUE(MID(TRIM('Tracker&amp;Invoice'!B5055),10,10)),"")</f>
        <v>33</v>
      </c>
      <c r="F5013">
        <f>IF(B5013=1,IFERROR(LOOKUP(2,1/('Tracker&amp;Invoice'!$H5055:$AC5055&lt;&gt;""),COLUMN('Tracker&amp;Invoice'!$H5055:$AC5055)),8),F5012)</f>
        <v>14</v>
      </c>
      <c r="G5013" t="e">
        <f>IF(D5013="OVERALL",IFERROR(LOOKUP(2,1/('Tracker&amp;Invoice'!$H5055:$AC5055&lt;&gt;""),COLUMN('Tracker&amp;Invoice'!$H5055:$AC5055)),8),G5014)</f>
        <v>#REF!</v>
      </c>
      <c r="H5013" t="e">
        <f t="shared" si="156"/>
        <v>#REF!</v>
      </c>
      <c r="I5013" s="29" t="e">
        <f>IF(D5013="INVOICE",SUM('Tracker&amp;Invoice'!$H5055:INDEX('Tracker&amp;Invoice'!$A5055:$AC5055,1,H5013)),0)</f>
        <v>#REF!</v>
      </c>
      <c r="J5013" s="29">
        <f>IF(D5013="OVERALL",SUM('Tracker&amp;Invoice'!$H5055:$AC5055),0)</f>
        <v>0</v>
      </c>
    </row>
    <row r="5014" spans="1:10">
      <c r="A5014" t="e">
        <f t="shared" si="157"/>
        <v>#REF!</v>
      </c>
      <c r="B5014" t="e">
        <f>IF(AND('Tracker&amp;Invoice'!#REF!&lt;&gt;"",'Tracker&amp;Invoice'!#REF!&lt;&gt;"ITEM",'Tracker&amp;Invoice'!A5054="ITEM"),1,0)</f>
        <v>#REF!</v>
      </c>
      <c r="C5014" t="e">
        <f>IF(B5014=1,'Tracker&amp;Invoice'!#REF!,C5013)</f>
        <v>#REF!</v>
      </c>
      <c r="D5014" t="e">
        <f>IF(LEFT(TRIM('Tracker&amp;Invoice'!#REF!),9)="INVOICE #","INVOICE",IF(TRIM('Tracker&amp;Invoice'!#REF!)="Overall Completion INVOICE","OVERALL",""))</f>
        <v>#REF!</v>
      </c>
      <c r="E5014" t="e">
        <f>IF(D5014="INVOICE",VALUE(MID(TRIM('Tracker&amp;Invoice'!#REF!),10,10)),"")</f>
        <v>#REF!</v>
      </c>
      <c r="F5014" t="e">
        <f>IF(B5014=1,IFERROR(LOOKUP(2,1/('Tracker&amp;Invoice'!#REF!&lt;&gt;""),COLUMN('Tracker&amp;Invoice'!#REF!)),8),F5013)</f>
        <v>#REF!</v>
      </c>
      <c r="G5014" t="e">
        <f>IF(D5014="OVERALL",IFERROR(LOOKUP(2,1/('Tracker&amp;Invoice'!#REF!&lt;&gt;""),COLUMN('Tracker&amp;Invoice'!#REF!)),8),G5015)</f>
        <v>#REF!</v>
      </c>
      <c r="H5014" t="e">
        <f t="shared" si="156"/>
        <v>#REF!</v>
      </c>
      <c r="I5014" s="29" t="e">
        <f>IF(D5014="INVOICE",SUM('Tracker&amp;Invoice'!#REF!:INDEX('Tracker&amp;Invoice'!#REF!,1,H5014)),0)</f>
        <v>#REF!</v>
      </c>
      <c r="J5014" s="29" t="e">
        <f>IF(D5014="OVERALL",SUM('Tracker&amp;Invoice'!#REF!),0)</f>
        <v>#REF!</v>
      </c>
    </row>
    <row r="5015" spans="1:10">
      <c r="A5015" t="e">
        <f t="shared" si="157"/>
        <v>#REF!</v>
      </c>
      <c r="B5015" t="e">
        <f>IF(AND('Tracker&amp;Invoice'!#REF!&lt;&gt;"",'Tracker&amp;Invoice'!#REF!&lt;&gt;"ITEM",'Tracker&amp;Invoice'!A5055="ITEM"),1,0)</f>
        <v>#REF!</v>
      </c>
      <c r="C5015" t="e">
        <f>IF(B5015=1,'Tracker&amp;Invoice'!#REF!,C5014)</f>
        <v>#REF!</v>
      </c>
      <c r="D5015" t="e">
        <f>IF(LEFT(TRIM('Tracker&amp;Invoice'!#REF!),9)="INVOICE #","INVOICE",IF(TRIM('Tracker&amp;Invoice'!#REF!)="Overall Completion INVOICE","OVERALL",""))</f>
        <v>#REF!</v>
      </c>
      <c r="E5015" t="e">
        <f>IF(D5015="INVOICE",VALUE(MID(TRIM('Tracker&amp;Invoice'!#REF!),10,10)),"")</f>
        <v>#REF!</v>
      </c>
      <c r="F5015" t="e">
        <f>IF(B5015=1,IFERROR(LOOKUP(2,1/('Tracker&amp;Invoice'!#REF!&lt;&gt;""),COLUMN('Tracker&amp;Invoice'!#REF!)),8),F5014)</f>
        <v>#REF!</v>
      </c>
      <c r="G5015" t="e">
        <f>IF(D5015="OVERALL",IFERROR(LOOKUP(2,1/('Tracker&amp;Invoice'!#REF!&lt;&gt;""),COLUMN('Tracker&amp;Invoice'!#REF!)),8),G5016)</f>
        <v>#REF!</v>
      </c>
      <c r="H5015" t="e">
        <f t="shared" si="156"/>
        <v>#REF!</v>
      </c>
      <c r="I5015" s="29" t="e">
        <f>IF(D5015="INVOICE",SUM('Tracker&amp;Invoice'!#REF!:INDEX('Tracker&amp;Invoice'!#REF!,1,H5015)),0)</f>
        <v>#REF!</v>
      </c>
      <c r="J5015" s="29" t="e">
        <f>IF(D5015="OVERALL",SUM('Tracker&amp;Invoice'!#REF!),0)</f>
        <v>#REF!</v>
      </c>
    </row>
    <row r="5016" spans="1:10">
      <c r="A5016" t="e">
        <f t="shared" si="157"/>
        <v>#REF!</v>
      </c>
      <c r="B5016" t="e">
        <f>IF(AND('Tracker&amp;Invoice'!A5056&lt;&gt;"",'Tracker&amp;Invoice'!A5056&lt;&gt;"ITEM",'Tracker&amp;Invoice'!#REF!="ITEM"),1,0)</f>
        <v>#REF!</v>
      </c>
      <c r="C5016" t="e">
        <f>IF(B5016=1,'Tracker&amp;Invoice'!A5056,C5015)</f>
        <v>#REF!</v>
      </c>
      <c r="D5016" t="str">
        <f>IF(LEFT(TRIM('Tracker&amp;Invoice'!B5056),9)="INVOICE #","INVOICE",IF(TRIM('Tracker&amp;Invoice'!B5056)="Overall Completion INVOICE","OVERALL",""))</f>
        <v/>
      </c>
      <c r="E5016" t="str">
        <f>IF(D5016="INVOICE",VALUE(MID(TRIM('Tracker&amp;Invoice'!B5056),10,10)),"")</f>
        <v/>
      </c>
      <c r="F5016" t="e">
        <f>IF(B5016=1,IFERROR(LOOKUP(2,1/('Tracker&amp;Invoice'!$H5056:$AC5056&lt;&gt;""),COLUMN('Tracker&amp;Invoice'!$H5056:$AC5056)),8),F5015)</f>
        <v>#REF!</v>
      </c>
      <c r="G5016">
        <f>IF(D5016="OVERALL",IFERROR(LOOKUP(2,1/('Tracker&amp;Invoice'!$H5056:$AC5056&lt;&gt;""),COLUMN('Tracker&amp;Invoice'!$H5056:$AC5056)),8),G5017)</f>
        <v>15</v>
      </c>
      <c r="H5016" t="e">
        <f t="shared" si="156"/>
        <v>#REF!</v>
      </c>
      <c r="I5016" s="29">
        <f>IF(D5016="INVOICE",SUM('Tracker&amp;Invoice'!$H5056:INDEX('Tracker&amp;Invoice'!$A5056:$AC5056,1,H5016)),0)</f>
        <v>0</v>
      </c>
      <c r="J5016" s="29">
        <f>IF(D5016="OVERALL",SUM('Tracker&amp;Invoice'!$H5056:$AC5056),0)</f>
        <v>0</v>
      </c>
    </row>
    <row r="5017" spans="1:10">
      <c r="A5017" t="e">
        <f t="shared" si="157"/>
        <v>#REF!</v>
      </c>
      <c r="B5017" t="e">
        <f>IF(AND('Tracker&amp;Invoice'!A5057&lt;&gt;"",'Tracker&amp;Invoice'!A5057&lt;&gt;"ITEM",'Tracker&amp;Invoice'!#REF!="ITEM"),1,0)</f>
        <v>#REF!</v>
      </c>
      <c r="C5017" t="e">
        <f>IF(B5017=1,'Tracker&amp;Invoice'!A5057,C5016)</f>
        <v>#REF!</v>
      </c>
      <c r="D5017" t="str">
        <f>IF(LEFT(TRIM('Tracker&amp;Invoice'!B5057),9)="INVOICE #","INVOICE",IF(TRIM('Tracker&amp;Invoice'!B5057)="Overall Completion INVOICE","OVERALL",""))</f>
        <v>OVERALL</v>
      </c>
      <c r="E5017" t="str">
        <f>IF(D5017="INVOICE",VALUE(MID(TRIM('Tracker&amp;Invoice'!B5057),10,10)),"")</f>
        <v/>
      </c>
      <c r="F5017" t="e">
        <f>IF(B5017=1,IFERROR(LOOKUP(2,1/('Tracker&amp;Invoice'!$H5057:$AC5057&lt;&gt;""),COLUMN('Tracker&amp;Invoice'!$H5057:$AC5057)),8),F5016)</f>
        <v>#REF!</v>
      </c>
      <c r="G5017">
        <f>IF(D5017="OVERALL",IFERROR(LOOKUP(2,1/('Tracker&amp;Invoice'!$H5057:$AC5057&lt;&gt;""),COLUMN('Tracker&amp;Invoice'!$H5057:$AC5057)),8),G5018)</f>
        <v>15</v>
      </c>
      <c r="H5017" t="e">
        <f t="shared" si="156"/>
        <v>#REF!</v>
      </c>
      <c r="I5017" s="29">
        <f>IF(D5017="INVOICE",SUM('Tracker&amp;Invoice'!$H5057:INDEX('Tracker&amp;Invoice'!$A5057:$AC5057,1,H5017)),0)</f>
        <v>0</v>
      </c>
      <c r="J5017" s="29">
        <f>IF(D5017="OVERALL",SUM('Tracker&amp;Invoice'!$H5057:$AC5057),0)</f>
        <v>256</v>
      </c>
    </row>
    <row r="5018" spans="1:10">
      <c r="A5018" t="e">
        <f t="shared" si="157"/>
        <v>#REF!</v>
      </c>
      <c r="B5018">
        <f>IF(AND('Tracker&amp;Invoice'!A5058&lt;&gt;"",'Tracker&amp;Invoice'!A5058&lt;&gt;"ITEM",'Tracker&amp;Invoice'!A5056="ITEM"),1,0)</f>
        <v>0</v>
      </c>
      <c r="C5018" t="e">
        <f>IF(B5018=1,'Tracker&amp;Invoice'!A5058,C5017)</f>
        <v>#REF!</v>
      </c>
      <c r="D5018" t="str">
        <f>IF(LEFT(TRIM('Tracker&amp;Invoice'!B5058),9)="INVOICE #","INVOICE",IF(TRIM('Tracker&amp;Invoice'!B5058)="Overall Completion INVOICE","OVERALL",""))</f>
        <v/>
      </c>
      <c r="E5018" t="str">
        <f>IF(D5018="INVOICE",VALUE(MID(TRIM('Tracker&amp;Invoice'!B5058),10,10)),"")</f>
        <v/>
      </c>
      <c r="F5018" t="e">
        <f>IF(B5018=1,IFERROR(LOOKUP(2,1/('Tracker&amp;Invoice'!$H5058:$AC5058&lt;&gt;""),COLUMN('Tracker&amp;Invoice'!$H5058:$AC5058)),8),F5017)</f>
        <v>#REF!</v>
      </c>
      <c r="G5018">
        <f>IF(D5018="OVERALL",IFERROR(LOOKUP(2,1/('Tracker&amp;Invoice'!$H5058:$AC5058&lt;&gt;""),COLUMN('Tracker&amp;Invoice'!$H5058:$AC5058)),8),G5019)</f>
        <v>16</v>
      </c>
      <c r="H5018" t="e">
        <f t="shared" si="156"/>
        <v>#REF!</v>
      </c>
      <c r="I5018" s="29">
        <f>IF(D5018="INVOICE",SUM('Tracker&amp;Invoice'!$H5058:INDEX('Tracker&amp;Invoice'!$A5058:$AC5058,1,H5018)),0)</f>
        <v>0</v>
      </c>
      <c r="J5018" s="29">
        <f>IF(D5018="OVERALL",SUM('Tracker&amp;Invoice'!$H5058:$AC5058),0)</f>
        <v>0</v>
      </c>
    </row>
    <row r="5019" spans="1:10">
      <c r="A5019" t="e">
        <f t="shared" si="157"/>
        <v>#REF!</v>
      </c>
      <c r="B5019">
        <f>IF(AND('Tracker&amp;Invoice'!A5059&lt;&gt;"",'Tracker&amp;Invoice'!A5059&lt;&gt;"ITEM",'Tracker&amp;Invoice'!A5057="ITEM"),1,0)</f>
        <v>0</v>
      </c>
      <c r="C5019" t="e">
        <f>IF(B5019=1,'Tracker&amp;Invoice'!A5059,C5018)</f>
        <v>#REF!</v>
      </c>
      <c r="D5019" t="str">
        <f>IF(LEFT(TRIM('Tracker&amp;Invoice'!B5059),9)="INVOICE #","INVOICE",IF(TRIM('Tracker&amp;Invoice'!B5059)="Overall Completion INVOICE","OVERALL",""))</f>
        <v/>
      </c>
      <c r="E5019" t="str">
        <f>IF(D5019="INVOICE",VALUE(MID(TRIM('Tracker&amp;Invoice'!B5059),10,10)),"")</f>
        <v/>
      </c>
      <c r="F5019" t="e">
        <f>IF(B5019=1,IFERROR(LOOKUP(2,1/('Tracker&amp;Invoice'!$H5059:$AC5059&lt;&gt;""),COLUMN('Tracker&amp;Invoice'!$H5059:$AC5059)),8),F5018)</f>
        <v>#REF!</v>
      </c>
      <c r="G5019">
        <f>IF(D5019="OVERALL",IFERROR(LOOKUP(2,1/('Tracker&amp;Invoice'!$H5059:$AC5059&lt;&gt;""),COLUMN('Tracker&amp;Invoice'!$H5059:$AC5059)),8),G5020)</f>
        <v>16</v>
      </c>
      <c r="H5019" t="e">
        <f t="shared" si="156"/>
        <v>#REF!</v>
      </c>
      <c r="I5019" s="29">
        <f>IF(D5019="INVOICE",SUM('Tracker&amp;Invoice'!$H5059:INDEX('Tracker&amp;Invoice'!$A5059:$AC5059,1,H5019)),0)</f>
        <v>0</v>
      </c>
      <c r="J5019" s="29">
        <f>IF(D5019="OVERALL",SUM('Tracker&amp;Invoice'!$H5059:$AC5059),0)</f>
        <v>0</v>
      </c>
    </row>
    <row r="5020" spans="1:10">
      <c r="A5020" t="e">
        <f t="shared" si="157"/>
        <v>#REF!</v>
      </c>
      <c r="B5020">
        <f>IF(AND('Tracker&amp;Invoice'!A5060&lt;&gt;"",'Tracker&amp;Invoice'!A5060&lt;&gt;"ITEM",'Tracker&amp;Invoice'!A5058="ITEM"),1,0)</f>
        <v>0</v>
      </c>
      <c r="C5020" t="e">
        <f>IF(B5020=1,'Tracker&amp;Invoice'!A5060,C5019)</f>
        <v>#REF!</v>
      </c>
      <c r="D5020" t="str">
        <f>IF(LEFT(TRIM('Tracker&amp;Invoice'!B5060),9)="INVOICE #","INVOICE",IF(TRIM('Tracker&amp;Invoice'!B5060)="Overall Completion INVOICE","OVERALL",""))</f>
        <v/>
      </c>
      <c r="E5020" t="str">
        <f>IF(D5020="INVOICE",VALUE(MID(TRIM('Tracker&amp;Invoice'!B5060),10,10)),"")</f>
        <v/>
      </c>
      <c r="F5020" t="e">
        <f>IF(B5020=1,IFERROR(LOOKUP(2,1/('Tracker&amp;Invoice'!$H5060:$AC5060&lt;&gt;""),COLUMN('Tracker&amp;Invoice'!$H5060:$AC5060)),8),F5019)</f>
        <v>#REF!</v>
      </c>
      <c r="G5020">
        <f>IF(D5020="OVERALL",IFERROR(LOOKUP(2,1/('Tracker&amp;Invoice'!$H5060:$AC5060&lt;&gt;""),COLUMN('Tracker&amp;Invoice'!$H5060:$AC5060)),8),G5021)</f>
        <v>16</v>
      </c>
      <c r="H5020" t="e">
        <f t="shared" si="156"/>
        <v>#REF!</v>
      </c>
      <c r="I5020" s="29">
        <f>IF(D5020="INVOICE",SUM('Tracker&amp;Invoice'!$H5060:INDEX('Tracker&amp;Invoice'!$A5060:$AC5060,1,H5020)),0)</f>
        <v>0</v>
      </c>
      <c r="J5020" s="29">
        <f>IF(D5020="OVERALL",SUM('Tracker&amp;Invoice'!$H5060:$AC5060),0)</f>
        <v>0</v>
      </c>
    </row>
    <row r="5021" spans="1:10">
      <c r="A5021" t="e">
        <f t="shared" si="157"/>
        <v>#REF!</v>
      </c>
      <c r="B5021">
        <f>IF(AND('Tracker&amp;Invoice'!A5061&lt;&gt;"",'Tracker&amp;Invoice'!A5061&lt;&gt;"ITEM",'Tracker&amp;Invoice'!A5059="ITEM"),1,0)</f>
        <v>0</v>
      </c>
      <c r="C5021" t="e">
        <f>IF(B5021=1,'Tracker&amp;Invoice'!A5061,C5020)</f>
        <v>#REF!</v>
      </c>
      <c r="D5021" t="str">
        <f>IF(LEFT(TRIM('Tracker&amp;Invoice'!B5061),9)="INVOICE #","INVOICE",IF(TRIM('Tracker&amp;Invoice'!B5061)="Overall Completion INVOICE","OVERALL",""))</f>
        <v/>
      </c>
      <c r="E5021" t="str">
        <f>IF(D5021="INVOICE",VALUE(MID(TRIM('Tracker&amp;Invoice'!B5061),10,10)),"")</f>
        <v/>
      </c>
      <c r="F5021" t="e">
        <f>IF(B5021=1,IFERROR(LOOKUP(2,1/('Tracker&amp;Invoice'!$H5061:$AC5061&lt;&gt;""),COLUMN('Tracker&amp;Invoice'!$H5061:$AC5061)),8),F5020)</f>
        <v>#REF!</v>
      </c>
      <c r="G5021">
        <f>IF(D5021="OVERALL",IFERROR(LOOKUP(2,1/('Tracker&amp;Invoice'!$H5061:$AC5061&lt;&gt;""),COLUMN('Tracker&amp;Invoice'!$H5061:$AC5061)),8),G5022)</f>
        <v>16</v>
      </c>
      <c r="H5021" t="e">
        <f t="shared" si="156"/>
        <v>#REF!</v>
      </c>
      <c r="I5021" s="29">
        <f>IF(D5021="INVOICE",SUM('Tracker&amp;Invoice'!$H5061:INDEX('Tracker&amp;Invoice'!$A5061:$AC5061,1,H5021)),0)</f>
        <v>0</v>
      </c>
      <c r="J5021" s="29">
        <f>IF(D5021="OVERALL",SUM('Tracker&amp;Invoice'!$H5061:$AC5061),0)</f>
        <v>0</v>
      </c>
    </row>
    <row r="5022" spans="1:10">
      <c r="A5022" t="e">
        <f t="shared" si="157"/>
        <v>#REF!</v>
      </c>
      <c r="B5022">
        <f>IF(AND('Tracker&amp;Invoice'!A5062&lt;&gt;"",'Tracker&amp;Invoice'!A5062&lt;&gt;"ITEM",'Tracker&amp;Invoice'!A5060="ITEM"),1,0)</f>
        <v>0</v>
      </c>
      <c r="C5022" t="e">
        <f>IF(B5022=1,'Tracker&amp;Invoice'!A5062,C5021)</f>
        <v>#REF!</v>
      </c>
      <c r="D5022" t="str">
        <f>IF(LEFT(TRIM('Tracker&amp;Invoice'!B5062),9)="INVOICE #","INVOICE",IF(TRIM('Tracker&amp;Invoice'!B5062)="Overall Completion INVOICE","OVERALL",""))</f>
        <v/>
      </c>
      <c r="E5022" t="str">
        <f>IF(D5022="INVOICE",VALUE(MID(TRIM('Tracker&amp;Invoice'!B5062),10,10)),"")</f>
        <v/>
      </c>
      <c r="F5022" t="e">
        <f>IF(B5022=1,IFERROR(LOOKUP(2,1/('Tracker&amp;Invoice'!$H5062:$AC5062&lt;&gt;""),COLUMN('Tracker&amp;Invoice'!$H5062:$AC5062)),8),F5021)</f>
        <v>#REF!</v>
      </c>
      <c r="G5022">
        <f>IF(D5022="OVERALL",IFERROR(LOOKUP(2,1/('Tracker&amp;Invoice'!$H5062:$AC5062&lt;&gt;""),COLUMN('Tracker&amp;Invoice'!$H5062:$AC5062)),8),G5023)</f>
        <v>16</v>
      </c>
      <c r="H5022" t="e">
        <f t="shared" si="156"/>
        <v>#REF!</v>
      </c>
      <c r="I5022" s="29">
        <f>IF(D5022="INVOICE",SUM('Tracker&amp;Invoice'!$H5062:INDEX('Tracker&amp;Invoice'!$A5062:$AC5062,1,H5022)),0)</f>
        <v>0</v>
      </c>
      <c r="J5022" s="29">
        <f>IF(D5022="OVERALL",SUM('Tracker&amp;Invoice'!$H5062:$AC5062),0)</f>
        <v>0</v>
      </c>
    </row>
    <row r="5023" spans="1:10">
      <c r="A5023" t="e">
        <f t="shared" si="157"/>
        <v>#REF!</v>
      </c>
      <c r="B5023">
        <f>IF(AND('Tracker&amp;Invoice'!A5063&lt;&gt;"",'Tracker&amp;Invoice'!A5063&lt;&gt;"ITEM",'Tracker&amp;Invoice'!A5061="ITEM"),1,0)</f>
        <v>0</v>
      </c>
      <c r="C5023" t="e">
        <f>IF(B5023=1,'Tracker&amp;Invoice'!A5063,C5022)</f>
        <v>#REF!</v>
      </c>
      <c r="D5023" t="str">
        <f>IF(LEFT(TRIM('Tracker&amp;Invoice'!B5063),9)="INVOICE #","INVOICE",IF(TRIM('Tracker&amp;Invoice'!B5063)="Overall Completion INVOICE","OVERALL",""))</f>
        <v/>
      </c>
      <c r="E5023" t="str">
        <f>IF(D5023="INVOICE",VALUE(MID(TRIM('Tracker&amp;Invoice'!B5063),10,10)),"")</f>
        <v/>
      </c>
      <c r="F5023" t="e">
        <f>IF(B5023=1,IFERROR(LOOKUP(2,1/('Tracker&amp;Invoice'!$H5063:$AC5063&lt;&gt;""),COLUMN('Tracker&amp;Invoice'!$H5063:$AC5063)),8),F5022)</f>
        <v>#REF!</v>
      </c>
      <c r="G5023">
        <f>IF(D5023="OVERALL",IFERROR(LOOKUP(2,1/('Tracker&amp;Invoice'!$H5063:$AC5063&lt;&gt;""),COLUMN('Tracker&amp;Invoice'!$H5063:$AC5063)),8),G5024)</f>
        <v>16</v>
      </c>
      <c r="H5023" t="e">
        <f t="shared" si="156"/>
        <v>#REF!</v>
      </c>
      <c r="I5023" s="29">
        <f>IF(D5023="INVOICE",SUM('Tracker&amp;Invoice'!$H5063:INDEX('Tracker&amp;Invoice'!$A5063:$AC5063,1,H5023)),0)</f>
        <v>0</v>
      </c>
      <c r="J5023" s="29">
        <f>IF(D5023="OVERALL",SUM('Tracker&amp;Invoice'!$H5063:$AC5063),0)</f>
        <v>0</v>
      </c>
    </row>
    <row r="5024" spans="1:10">
      <c r="A5024" t="e">
        <f t="shared" si="157"/>
        <v>#REF!</v>
      </c>
      <c r="B5024">
        <f>IF(AND('Tracker&amp;Invoice'!A5064&lt;&gt;"",'Tracker&amp;Invoice'!A5064&lt;&gt;"ITEM",'Tracker&amp;Invoice'!A5062="ITEM"),1,0)</f>
        <v>0</v>
      </c>
      <c r="C5024" t="e">
        <f>IF(B5024=1,'Tracker&amp;Invoice'!A5064,C5023)</f>
        <v>#REF!</v>
      </c>
      <c r="D5024" t="str">
        <f>IF(LEFT(TRIM('Tracker&amp;Invoice'!B5064),9)="INVOICE #","INVOICE",IF(TRIM('Tracker&amp;Invoice'!B5064)="Overall Completion INVOICE","OVERALL",""))</f>
        <v/>
      </c>
      <c r="E5024" t="str">
        <f>IF(D5024="INVOICE",VALUE(MID(TRIM('Tracker&amp;Invoice'!B5064),10,10)),"")</f>
        <v/>
      </c>
      <c r="F5024" t="e">
        <f>IF(B5024=1,IFERROR(LOOKUP(2,1/('Tracker&amp;Invoice'!$H5064:$AC5064&lt;&gt;""),COLUMN('Tracker&amp;Invoice'!$H5064:$AC5064)),8),F5023)</f>
        <v>#REF!</v>
      </c>
      <c r="G5024">
        <f>IF(D5024="OVERALL",IFERROR(LOOKUP(2,1/('Tracker&amp;Invoice'!$H5064:$AC5064&lt;&gt;""),COLUMN('Tracker&amp;Invoice'!$H5064:$AC5064)),8),G5025)</f>
        <v>16</v>
      </c>
      <c r="H5024" t="e">
        <f t="shared" si="156"/>
        <v>#REF!</v>
      </c>
      <c r="I5024" s="29">
        <f>IF(D5024="INVOICE",SUM('Tracker&amp;Invoice'!$H5064:INDEX('Tracker&amp;Invoice'!$A5064:$AC5064,1,H5024)),0)</f>
        <v>0</v>
      </c>
      <c r="J5024" s="29">
        <f>IF(D5024="OVERALL",SUM('Tracker&amp;Invoice'!$H5064:$AC5064),0)</f>
        <v>0</v>
      </c>
    </row>
    <row r="5025" spans="1:10">
      <c r="A5025" t="e">
        <f t="shared" si="157"/>
        <v>#REF!</v>
      </c>
      <c r="B5025">
        <f>IF(AND('Tracker&amp;Invoice'!A5065&lt;&gt;"",'Tracker&amp;Invoice'!A5065&lt;&gt;"ITEM",'Tracker&amp;Invoice'!A5063="ITEM"),1,0)</f>
        <v>0</v>
      </c>
      <c r="C5025" t="e">
        <f>IF(B5025=1,'Tracker&amp;Invoice'!A5065,C5024)</f>
        <v>#REF!</v>
      </c>
      <c r="D5025" t="str">
        <f>IF(LEFT(TRIM('Tracker&amp;Invoice'!B5065),9)="INVOICE #","INVOICE",IF(TRIM('Tracker&amp;Invoice'!B5065)="Overall Completion INVOICE","OVERALL",""))</f>
        <v/>
      </c>
      <c r="E5025" t="str">
        <f>IF(D5025="INVOICE",VALUE(MID(TRIM('Tracker&amp;Invoice'!B5065),10,10)),"")</f>
        <v/>
      </c>
      <c r="F5025" t="e">
        <f>IF(B5025=1,IFERROR(LOOKUP(2,1/('Tracker&amp;Invoice'!$H5065:$AC5065&lt;&gt;""),COLUMN('Tracker&amp;Invoice'!$H5065:$AC5065)),8),F5024)</f>
        <v>#REF!</v>
      </c>
      <c r="G5025">
        <f>IF(D5025="OVERALL",IFERROR(LOOKUP(2,1/('Tracker&amp;Invoice'!$H5065:$AC5065&lt;&gt;""),COLUMN('Tracker&amp;Invoice'!$H5065:$AC5065)),8),G5026)</f>
        <v>16</v>
      </c>
      <c r="H5025" t="e">
        <f t="shared" si="156"/>
        <v>#REF!</v>
      </c>
      <c r="I5025" s="29">
        <f>IF(D5025="INVOICE",SUM('Tracker&amp;Invoice'!$H5065:INDEX('Tracker&amp;Invoice'!$A5065:$AC5065,1,H5025)),0)</f>
        <v>0</v>
      </c>
      <c r="J5025" s="29">
        <f>IF(D5025="OVERALL",SUM('Tracker&amp;Invoice'!$H5065:$AC5065),0)</f>
        <v>0</v>
      </c>
    </row>
    <row r="5026" spans="1:10">
      <c r="A5026" t="e">
        <f t="shared" si="157"/>
        <v>#REF!</v>
      </c>
      <c r="B5026">
        <f>IF(AND('Tracker&amp;Invoice'!A5066&lt;&gt;"",'Tracker&amp;Invoice'!A5066&lt;&gt;"ITEM",'Tracker&amp;Invoice'!A5064="ITEM"),1,0)</f>
        <v>1</v>
      </c>
      <c r="C5026" t="str">
        <f>IF(B5026=1,'Tracker&amp;Invoice'!A5066,C5025)</f>
        <v>BQ-239</v>
      </c>
      <c r="D5026" t="str">
        <f>IF(LEFT(TRIM('Tracker&amp;Invoice'!B5066),9)="INVOICE #","INVOICE",IF(TRIM('Tracker&amp;Invoice'!B5066)="Overall Completion INVOICE","OVERALL",""))</f>
        <v/>
      </c>
      <c r="E5026" t="str">
        <f>IF(D5026="INVOICE",VALUE(MID(TRIM('Tracker&amp;Invoice'!B5066),10,10)),"")</f>
        <v/>
      </c>
      <c r="F5026">
        <f>IF(B5026=1,IFERROR(LOOKUP(2,1/('Tracker&amp;Invoice'!$H5066:$AC5066&lt;&gt;""),COLUMN('Tracker&amp;Invoice'!$H5066:$AC5066)),8),F5025)</f>
        <v>15</v>
      </c>
      <c r="G5026">
        <f>IF(D5026="OVERALL",IFERROR(LOOKUP(2,1/('Tracker&amp;Invoice'!$H5066:$AC5066&lt;&gt;""),COLUMN('Tracker&amp;Invoice'!$H5066:$AC5066)),8),G5027)</f>
        <v>16</v>
      </c>
      <c r="H5026">
        <f t="shared" si="156"/>
        <v>16</v>
      </c>
      <c r="I5026" s="29">
        <f>IF(D5026="INVOICE",SUM('Tracker&amp;Invoice'!$H5066:INDEX('Tracker&amp;Invoice'!$A5066:$AC5066,1,H5026)),0)</f>
        <v>0</v>
      </c>
      <c r="J5026" s="29">
        <f>IF(D5026="OVERALL",SUM('Tracker&amp;Invoice'!$H5066:$AC5066),0)</f>
        <v>0</v>
      </c>
    </row>
    <row r="5027" spans="1:10">
      <c r="A5027" t="e">
        <f t="shared" si="157"/>
        <v>#REF!</v>
      </c>
      <c r="B5027">
        <f>IF(AND('Tracker&amp;Invoice'!A5067&lt;&gt;"",'Tracker&amp;Invoice'!A5067&lt;&gt;"ITEM",'Tracker&amp;Invoice'!A5065="ITEM"),1,0)</f>
        <v>0</v>
      </c>
      <c r="C5027" t="str">
        <f>IF(B5027=1,'Tracker&amp;Invoice'!A5067,C5026)</f>
        <v>BQ-239</v>
      </c>
      <c r="D5027" t="str">
        <f>IF(LEFT(TRIM('Tracker&amp;Invoice'!B5067),9)="INVOICE #","INVOICE",IF(TRIM('Tracker&amp;Invoice'!B5067)="Overall Completion INVOICE","OVERALL",""))</f>
        <v/>
      </c>
      <c r="E5027" t="str">
        <f>IF(D5027="INVOICE",VALUE(MID(TRIM('Tracker&amp;Invoice'!B5067),10,10)),"")</f>
        <v/>
      </c>
      <c r="F5027">
        <f>IF(B5027=1,IFERROR(LOOKUP(2,1/('Tracker&amp;Invoice'!$H5067:$AC5067&lt;&gt;""),COLUMN('Tracker&amp;Invoice'!$H5067:$AC5067)),8),F5026)</f>
        <v>15</v>
      </c>
      <c r="G5027">
        <f>IF(D5027="OVERALL",IFERROR(LOOKUP(2,1/('Tracker&amp;Invoice'!$H5067:$AC5067&lt;&gt;""),COLUMN('Tracker&amp;Invoice'!$H5067:$AC5067)),8),G5028)</f>
        <v>16</v>
      </c>
      <c r="H5027">
        <f t="shared" si="156"/>
        <v>16</v>
      </c>
      <c r="I5027" s="29">
        <f>IF(D5027="INVOICE",SUM('Tracker&amp;Invoice'!$H5067:INDEX('Tracker&amp;Invoice'!$A5067:$AC5067,1,H5027)),0)</f>
        <v>0</v>
      </c>
      <c r="J5027" s="29">
        <f>IF(D5027="OVERALL",SUM('Tracker&amp;Invoice'!$H5067:$AC5067),0)</f>
        <v>0</v>
      </c>
    </row>
    <row r="5028" spans="1:10">
      <c r="A5028" t="e">
        <f t="shared" si="157"/>
        <v>#REF!</v>
      </c>
      <c r="B5028">
        <f>IF(AND('Tracker&amp;Invoice'!A5068&lt;&gt;"",'Tracker&amp;Invoice'!A5068&lt;&gt;"ITEM",'Tracker&amp;Invoice'!A5066="ITEM"),1,0)</f>
        <v>0</v>
      </c>
      <c r="C5028" t="str">
        <f>IF(B5028=1,'Tracker&amp;Invoice'!A5068,C5027)</f>
        <v>BQ-239</v>
      </c>
      <c r="D5028" t="str">
        <f>IF(LEFT(TRIM('Tracker&amp;Invoice'!B5068),9)="INVOICE #","INVOICE",IF(TRIM('Tracker&amp;Invoice'!B5068)="Overall Completion INVOICE","OVERALL",""))</f>
        <v/>
      </c>
      <c r="E5028" t="str">
        <f>IF(D5028="INVOICE",VALUE(MID(TRIM('Tracker&amp;Invoice'!B5068),10,10)),"")</f>
        <v/>
      </c>
      <c r="F5028">
        <f>IF(B5028=1,IFERROR(LOOKUP(2,1/('Tracker&amp;Invoice'!$H5068:$AC5068&lt;&gt;""),COLUMN('Tracker&amp;Invoice'!$H5068:$AC5068)),8),F5027)</f>
        <v>15</v>
      </c>
      <c r="G5028">
        <f>IF(D5028="OVERALL",IFERROR(LOOKUP(2,1/('Tracker&amp;Invoice'!$H5068:$AC5068&lt;&gt;""),COLUMN('Tracker&amp;Invoice'!$H5068:$AC5068)),8),G5029)</f>
        <v>16</v>
      </c>
      <c r="H5028">
        <f t="shared" si="156"/>
        <v>16</v>
      </c>
      <c r="I5028" s="29">
        <f>IF(D5028="INVOICE",SUM('Tracker&amp;Invoice'!$H5068:INDEX('Tracker&amp;Invoice'!$A5068:$AC5068,1,H5028)),0)</f>
        <v>0</v>
      </c>
      <c r="J5028" s="29">
        <f>IF(D5028="OVERALL",SUM('Tracker&amp;Invoice'!$H5068:$AC5068),0)</f>
        <v>0</v>
      </c>
    </row>
    <row r="5029" spans="1:10">
      <c r="A5029" t="e">
        <f t="shared" si="157"/>
        <v>#REF!</v>
      </c>
      <c r="B5029">
        <f>IF(AND('Tracker&amp;Invoice'!A5069&lt;&gt;"",'Tracker&amp;Invoice'!A5069&lt;&gt;"ITEM",'Tracker&amp;Invoice'!A5067="ITEM"),1,0)</f>
        <v>0</v>
      </c>
      <c r="C5029" t="str">
        <f>IF(B5029=1,'Tracker&amp;Invoice'!A5069,C5028)</f>
        <v>BQ-239</v>
      </c>
      <c r="D5029" t="str">
        <f>IF(LEFT(TRIM('Tracker&amp;Invoice'!B5069),9)="INVOICE #","INVOICE",IF(TRIM('Tracker&amp;Invoice'!B5069)="Overall Completion INVOICE","OVERALL",""))</f>
        <v>INVOICE</v>
      </c>
      <c r="E5029">
        <f>IF(D5029="INVOICE",VALUE(MID(TRIM('Tracker&amp;Invoice'!B5069),10,10)),"")</f>
        <v>27</v>
      </c>
      <c r="F5029">
        <f>IF(B5029=1,IFERROR(LOOKUP(2,1/('Tracker&amp;Invoice'!$H5069:$AC5069&lt;&gt;""),COLUMN('Tracker&amp;Invoice'!$H5069:$AC5069)),8),F5028)</f>
        <v>15</v>
      </c>
      <c r="G5029">
        <f>IF(D5029="OVERALL",IFERROR(LOOKUP(2,1/('Tracker&amp;Invoice'!$H5069:$AC5069&lt;&gt;""),COLUMN('Tracker&amp;Invoice'!$H5069:$AC5069)),8),G5030)</f>
        <v>16</v>
      </c>
      <c r="H5029">
        <f t="shared" si="156"/>
        <v>16</v>
      </c>
      <c r="I5029" s="29">
        <f>IF(D5029="INVOICE",SUM('Tracker&amp;Invoice'!$H5069:INDEX('Tracker&amp;Invoice'!$A5069:$AC5069,1,H5029)),0)</f>
        <v>20790</v>
      </c>
      <c r="J5029" s="29">
        <f>IF(D5029="OVERALL",SUM('Tracker&amp;Invoice'!$H5069:$AC5069),0)</f>
        <v>0</v>
      </c>
    </row>
    <row r="5030" spans="1:10">
      <c r="A5030" t="e">
        <f t="shared" si="157"/>
        <v>#REF!</v>
      </c>
      <c r="B5030">
        <f>IF(AND('Tracker&amp;Invoice'!A5070&lt;&gt;"",'Tracker&amp;Invoice'!A5070&lt;&gt;"ITEM",'Tracker&amp;Invoice'!A5068="ITEM"),1,0)</f>
        <v>0</v>
      </c>
      <c r="C5030" t="str">
        <f>IF(B5030=1,'Tracker&amp;Invoice'!A5070,C5029)</f>
        <v>BQ-239</v>
      </c>
      <c r="D5030" t="str">
        <f>IF(LEFT(TRIM('Tracker&amp;Invoice'!B5070),9)="INVOICE #","INVOICE",IF(TRIM('Tracker&amp;Invoice'!B5070)="Overall Completion INVOICE","OVERALL",""))</f>
        <v/>
      </c>
      <c r="E5030" t="str">
        <f>IF(D5030="INVOICE",VALUE(MID(TRIM('Tracker&amp;Invoice'!B5070),10,10)),"")</f>
        <v/>
      </c>
      <c r="F5030">
        <f>IF(B5030=1,IFERROR(LOOKUP(2,1/('Tracker&amp;Invoice'!$H5070:$AC5070&lt;&gt;""),COLUMN('Tracker&amp;Invoice'!$H5070:$AC5070)),8),F5029)</f>
        <v>15</v>
      </c>
      <c r="G5030">
        <f>IF(D5030="OVERALL",IFERROR(LOOKUP(2,1/('Tracker&amp;Invoice'!$H5070:$AC5070&lt;&gt;""),COLUMN('Tracker&amp;Invoice'!$H5070:$AC5070)),8),G5031)</f>
        <v>16</v>
      </c>
      <c r="H5030">
        <f t="shared" si="156"/>
        <v>16</v>
      </c>
      <c r="I5030" s="29">
        <f>IF(D5030="INVOICE",SUM('Tracker&amp;Invoice'!$H5070:INDEX('Tracker&amp;Invoice'!$A5070:$AC5070,1,H5030)),0)</f>
        <v>0</v>
      </c>
      <c r="J5030" s="29">
        <f>IF(D5030="OVERALL",SUM('Tracker&amp;Invoice'!$H5070:$AC5070),0)</f>
        <v>0</v>
      </c>
    </row>
    <row r="5031" spans="1:10">
      <c r="A5031" t="e">
        <f t="shared" si="157"/>
        <v>#REF!</v>
      </c>
      <c r="B5031">
        <f>IF(AND('Tracker&amp;Invoice'!A5071&lt;&gt;"",'Tracker&amp;Invoice'!A5071&lt;&gt;"ITEM",'Tracker&amp;Invoice'!A5069="ITEM"),1,0)</f>
        <v>0</v>
      </c>
      <c r="C5031" t="str">
        <f>IF(B5031=1,'Tracker&amp;Invoice'!A5071,C5030)</f>
        <v>BQ-239</v>
      </c>
      <c r="D5031" t="str">
        <f>IF(LEFT(TRIM('Tracker&amp;Invoice'!B5071),9)="INVOICE #","INVOICE",IF(TRIM('Tracker&amp;Invoice'!B5071)="Overall Completion INVOICE","OVERALL",""))</f>
        <v>INVOICE</v>
      </c>
      <c r="E5031">
        <f>IF(D5031="INVOICE",VALUE(MID(TRIM('Tracker&amp;Invoice'!B5071),10,10)),"")</f>
        <v>31</v>
      </c>
      <c r="F5031">
        <f>IF(B5031=1,IFERROR(LOOKUP(2,1/('Tracker&amp;Invoice'!$H5071:$AC5071&lt;&gt;""),COLUMN('Tracker&amp;Invoice'!$H5071:$AC5071)),8),F5030)</f>
        <v>15</v>
      </c>
      <c r="G5031">
        <f>IF(D5031="OVERALL",IFERROR(LOOKUP(2,1/('Tracker&amp;Invoice'!$H5071:$AC5071&lt;&gt;""),COLUMN('Tracker&amp;Invoice'!$H5071:$AC5071)),8),G5032)</f>
        <v>16</v>
      </c>
      <c r="H5031">
        <f t="shared" si="156"/>
        <v>16</v>
      </c>
      <c r="I5031" s="29">
        <f>IF(D5031="INVOICE",SUM('Tracker&amp;Invoice'!$H5071:INDEX('Tracker&amp;Invoice'!$A5071:$AC5071,1,H5031)),0)</f>
        <v>2970</v>
      </c>
      <c r="J5031" s="29">
        <f>IF(D5031="OVERALL",SUM('Tracker&amp;Invoice'!$H5071:$AC5071),0)</f>
        <v>0</v>
      </c>
    </row>
    <row r="5032" spans="1:10">
      <c r="A5032" t="e">
        <f t="shared" si="157"/>
        <v>#REF!</v>
      </c>
      <c r="B5032">
        <f>IF(AND('Tracker&amp;Invoice'!A5072&lt;&gt;"",'Tracker&amp;Invoice'!A5072&lt;&gt;"ITEM",'Tracker&amp;Invoice'!A5070="ITEM"),1,0)</f>
        <v>0</v>
      </c>
      <c r="C5032" t="str">
        <f>IF(B5032=1,'Tracker&amp;Invoice'!A5072,C5031)</f>
        <v>BQ-239</v>
      </c>
      <c r="D5032" t="str">
        <f>IF(LEFT(TRIM('Tracker&amp;Invoice'!B5072),9)="INVOICE #","INVOICE",IF(TRIM('Tracker&amp;Invoice'!B5072)="Overall Completion INVOICE","OVERALL",""))</f>
        <v/>
      </c>
      <c r="E5032" t="str">
        <f>IF(D5032="INVOICE",VALUE(MID(TRIM('Tracker&amp;Invoice'!B5072),10,10)),"")</f>
        <v/>
      </c>
      <c r="F5032">
        <f>IF(B5032=1,IFERROR(LOOKUP(2,1/('Tracker&amp;Invoice'!$H5072:$AC5072&lt;&gt;""),COLUMN('Tracker&amp;Invoice'!$H5072:$AC5072)),8),F5031)</f>
        <v>15</v>
      </c>
      <c r="G5032">
        <f>IF(D5032="OVERALL",IFERROR(LOOKUP(2,1/('Tracker&amp;Invoice'!$H5072:$AC5072&lt;&gt;""),COLUMN('Tracker&amp;Invoice'!$H5072:$AC5072)),8),G5033)</f>
        <v>16</v>
      </c>
      <c r="H5032">
        <f t="shared" si="156"/>
        <v>16</v>
      </c>
      <c r="I5032" s="29">
        <f>IF(D5032="INVOICE",SUM('Tracker&amp;Invoice'!$H5072:INDEX('Tracker&amp;Invoice'!$A5072:$AC5072,1,H5032)),0)</f>
        <v>0</v>
      </c>
      <c r="J5032" s="29">
        <f>IF(D5032="OVERALL",SUM('Tracker&amp;Invoice'!$H5072:$AC5072),0)</f>
        <v>0</v>
      </c>
    </row>
    <row r="5033" spans="1:10">
      <c r="A5033" t="e">
        <f t="shared" si="157"/>
        <v>#REF!</v>
      </c>
      <c r="B5033">
        <f>IF(AND('Tracker&amp;Invoice'!A5073&lt;&gt;"",'Tracker&amp;Invoice'!A5073&lt;&gt;"ITEM",'Tracker&amp;Invoice'!A5071="ITEM"),1,0)</f>
        <v>0</v>
      </c>
      <c r="C5033" t="str">
        <f>IF(B5033=1,'Tracker&amp;Invoice'!A5073,C5032)</f>
        <v>BQ-239</v>
      </c>
      <c r="D5033" t="str">
        <f>IF(LEFT(TRIM('Tracker&amp;Invoice'!B5073),9)="INVOICE #","INVOICE",IF(TRIM('Tracker&amp;Invoice'!B5073)="Overall Completion INVOICE","OVERALL",""))</f>
        <v>OVERALL</v>
      </c>
      <c r="E5033" t="str">
        <f>IF(D5033="INVOICE",VALUE(MID(TRIM('Tracker&amp;Invoice'!B5073),10,10)),"")</f>
        <v/>
      </c>
      <c r="F5033">
        <f>IF(B5033=1,IFERROR(LOOKUP(2,1/('Tracker&amp;Invoice'!$H5073:$AC5073&lt;&gt;""),COLUMN('Tracker&amp;Invoice'!$H5073:$AC5073)),8),F5032)</f>
        <v>15</v>
      </c>
      <c r="G5033">
        <f>IF(D5033="OVERALL",IFERROR(LOOKUP(2,1/('Tracker&amp;Invoice'!$H5073:$AC5073&lt;&gt;""),COLUMN('Tracker&amp;Invoice'!$H5073:$AC5073)),8),G5034)</f>
        <v>16</v>
      </c>
      <c r="H5033">
        <f t="shared" si="156"/>
        <v>16</v>
      </c>
      <c r="I5033" s="29">
        <f>IF(D5033="INVOICE",SUM('Tracker&amp;Invoice'!$H5073:INDEX('Tracker&amp;Invoice'!$A5073:$AC5073,1,H5033)),0)</f>
        <v>0</v>
      </c>
      <c r="J5033" s="29">
        <f>IF(D5033="OVERALL",SUM('Tracker&amp;Invoice'!$H5073:$AC5073),0)</f>
        <v>23760</v>
      </c>
    </row>
    <row r="5034" spans="1:10">
      <c r="A5034" t="e">
        <f t="shared" si="157"/>
        <v>#REF!</v>
      </c>
      <c r="B5034">
        <f>IF(AND('Tracker&amp;Invoice'!A5074&lt;&gt;"",'Tracker&amp;Invoice'!A5074&lt;&gt;"ITEM",'Tracker&amp;Invoice'!A5072="ITEM"),1,0)</f>
        <v>0</v>
      </c>
      <c r="C5034" t="str">
        <f>IF(B5034=1,'Tracker&amp;Invoice'!A5074,C5033)</f>
        <v>BQ-239</v>
      </c>
      <c r="D5034" t="str">
        <f>IF(LEFT(TRIM('Tracker&amp;Invoice'!B5074),9)="INVOICE #","INVOICE",IF(TRIM('Tracker&amp;Invoice'!B5074)="Overall Completion INVOICE","OVERALL",""))</f>
        <v/>
      </c>
      <c r="E5034" t="str">
        <f>IF(D5034="INVOICE",VALUE(MID(TRIM('Tracker&amp;Invoice'!B5074),10,10)),"")</f>
        <v/>
      </c>
      <c r="F5034">
        <f>IF(B5034=1,IFERROR(LOOKUP(2,1/('Tracker&amp;Invoice'!$H5074:$AC5074&lt;&gt;""),COLUMN('Tracker&amp;Invoice'!$H5074:$AC5074)),8),F5033)</f>
        <v>15</v>
      </c>
      <c r="G5034" t="e">
        <f>IF(D5034="OVERALL",IFERROR(LOOKUP(2,1/('Tracker&amp;Invoice'!$H5074:$AC5074&lt;&gt;""),COLUMN('Tracker&amp;Invoice'!$H5074:$AC5074)),8),G5035)</f>
        <v>#REF!</v>
      </c>
      <c r="H5034" t="e">
        <f t="shared" si="156"/>
        <v>#REF!</v>
      </c>
      <c r="I5034" s="29">
        <f>IF(D5034="INVOICE",SUM('Tracker&amp;Invoice'!$H5074:INDEX('Tracker&amp;Invoice'!$A5074:$AC5074,1,H5034)),0)</f>
        <v>0</v>
      </c>
      <c r="J5034" s="29">
        <f>IF(D5034="OVERALL",SUM('Tracker&amp;Invoice'!$H5074:$AC5074),0)</f>
        <v>0</v>
      </c>
    </row>
    <row r="5035" spans="1:10">
      <c r="A5035" t="e">
        <f t="shared" si="157"/>
        <v>#REF!</v>
      </c>
      <c r="B5035">
        <f>IF(AND('Tracker&amp;Invoice'!A5075&lt;&gt;"",'Tracker&amp;Invoice'!A5075&lt;&gt;"ITEM",'Tracker&amp;Invoice'!A5073="ITEM"),1,0)</f>
        <v>0</v>
      </c>
      <c r="C5035" t="str">
        <f>IF(B5035=1,'Tracker&amp;Invoice'!A5075,C5034)</f>
        <v>BQ-239</v>
      </c>
      <c r="D5035" t="str">
        <f>IF(LEFT(TRIM('Tracker&amp;Invoice'!B5075),9)="INVOICE #","INVOICE",IF(TRIM('Tracker&amp;Invoice'!B5075)="Overall Completion INVOICE","OVERALL",""))</f>
        <v/>
      </c>
      <c r="E5035" t="str">
        <f>IF(D5035="INVOICE",VALUE(MID(TRIM('Tracker&amp;Invoice'!B5075),10,10)),"")</f>
        <v/>
      </c>
      <c r="F5035">
        <f>IF(B5035=1,IFERROR(LOOKUP(2,1/('Tracker&amp;Invoice'!$H5075:$AC5075&lt;&gt;""),COLUMN('Tracker&amp;Invoice'!$H5075:$AC5075)),8),F5034)</f>
        <v>15</v>
      </c>
      <c r="G5035" t="e">
        <f>IF(D5035="OVERALL",IFERROR(LOOKUP(2,1/('Tracker&amp;Invoice'!$H5075:$AC5075&lt;&gt;""),COLUMN('Tracker&amp;Invoice'!$H5075:$AC5075)),8),G5036)</f>
        <v>#REF!</v>
      </c>
      <c r="H5035" t="e">
        <f t="shared" si="156"/>
        <v>#REF!</v>
      </c>
      <c r="I5035" s="29">
        <f>IF(D5035="INVOICE",SUM('Tracker&amp;Invoice'!$H5075:INDEX('Tracker&amp;Invoice'!$A5075:$AC5075,1,H5035)),0)</f>
        <v>0</v>
      </c>
      <c r="J5035" s="29">
        <f>IF(D5035="OVERALL",SUM('Tracker&amp;Invoice'!$H5075:$AC5075),0)</f>
        <v>0</v>
      </c>
    </row>
    <row r="5036" spans="1:10">
      <c r="A5036" t="e">
        <f t="shared" si="157"/>
        <v>#REF!</v>
      </c>
      <c r="B5036">
        <f>IF(AND('Tracker&amp;Invoice'!A5076&lt;&gt;"",'Tracker&amp;Invoice'!A5076&lt;&gt;"ITEM",'Tracker&amp;Invoice'!A5074="ITEM"),1,0)</f>
        <v>0</v>
      </c>
      <c r="C5036" t="str">
        <f>IF(B5036=1,'Tracker&amp;Invoice'!A5076,C5035)</f>
        <v>BQ-239</v>
      </c>
      <c r="D5036" t="str">
        <f>IF(LEFT(TRIM('Tracker&amp;Invoice'!B5076),9)="INVOICE #","INVOICE",IF(TRIM('Tracker&amp;Invoice'!B5076)="Overall Completion INVOICE","OVERALL",""))</f>
        <v/>
      </c>
      <c r="E5036" t="str">
        <f>IF(D5036="INVOICE",VALUE(MID(TRIM('Tracker&amp;Invoice'!B5076),10,10)),"")</f>
        <v/>
      </c>
      <c r="F5036">
        <f>IF(B5036=1,IFERROR(LOOKUP(2,1/('Tracker&amp;Invoice'!$H5076:$AC5076&lt;&gt;""),COLUMN('Tracker&amp;Invoice'!$H5076:$AC5076)),8),F5035)</f>
        <v>15</v>
      </c>
      <c r="G5036" t="e">
        <f>IF(D5036="OVERALL",IFERROR(LOOKUP(2,1/('Tracker&amp;Invoice'!$H5076:$AC5076&lt;&gt;""),COLUMN('Tracker&amp;Invoice'!$H5076:$AC5076)),8),G5037)</f>
        <v>#REF!</v>
      </c>
      <c r="H5036" t="e">
        <f t="shared" si="156"/>
        <v>#REF!</v>
      </c>
      <c r="I5036" s="29">
        <f>IF(D5036="INVOICE",SUM('Tracker&amp;Invoice'!$H5076:INDEX('Tracker&amp;Invoice'!$A5076:$AC5076,1,H5036)),0)</f>
        <v>0</v>
      </c>
      <c r="J5036" s="29">
        <f>IF(D5036="OVERALL",SUM('Tracker&amp;Invoice'!$H5076:$AC5076),0)</f>
        <v>0</v>
      </c>
    </row>
    <row r="5037" spans="1:10">
      <c r="A5037" t="e">
        <f t="shared" si="157"/>
        <v>#REF!</v>
      </c>
      <c r="B5037">
        <f>IF(AND('Tracker&amp;Invoice'!A5077&lt;&gt;"",'Tracker&amp;Invoice'!A5077&lt;&gt;"ITEM",'Tracker&amp;Invoice'!A5075="ITEM"),1,0)</f>
        <v>0</v>
      </c>
      <c r="C5037" t="str">
        <f>IF(B5037=1,'Tracker&amp;Invoice'!A5077,C5036)</f>
        <v>BQ-239</v>
      </c>
      <c r="D5037" t="str">
        <f>IF(LEFT(TRIM('Tracker&amp;Invoice'!B5077),9)="INVOICE #","INVOICE",IF(TRIM('Tracker&amp;Invoice'!B5077)="Overall Completion INVOICE","OVERALL",""))</f>
        <v/>
      </c>
      <c r="E5037" t="str">
        <f>IF(D5037="INVOICE",VALUE(MID(TRIM('Tracker&amp;Invoice'!B5077),10,10)),"")</f>
        <v/>
      </c>
      <c r="F5037">
        <f>IF(B5037=1,IFERROR(LOOKUP(2,1/('Tracker&amp;Invoice'!$H5077:$AC5077&lt;&gt;""),COLUMN('Tracker&amp;Invoice'!$H5077:$AC5077)),8),F5036)</f>
        <v>15</v>
      </c>
      <c r="G5037" t="e">
        <f>IF(D5037="OVERALL",IFERROR(LOOKUP(2,1/('Tracker&amp;Invoice'!$H5077:$AC5077&lt;&gt;""),COLUMN('Tracker&amp;Invoice'!$H5077:$AC5077)),8),G5038)</f>
        <v>#REF!</v>
      </c>
      <c r="H5037" t="e">
        <f t="shared" si="156"/>
        <v>#REF!</v>
      </c>
      <c r="I5037" s="29">
        <f>IF(D5037="INVOICE",SUM('Tracker&amp;Invoice'!$H5077:INDEX('Tracker&amp;Invoice'!$A5077:$AC5077,1,H5037)),0)</f>
        <v>0</v>
      </c>
      <c r="J5037" s="29">
        <f>IF(D5037="OVERALL",SUM('Tracker&amp;Invoice'!$H5077:$AC5077),0)</f>
        <v>0</v>
      </c>
    </row>
    <row r="5038" spans="1:10">
      <c r="A5038" t="e">
        <f t="shared" si="157"/>
        <v>#REF!</v>
      </c>
      <c r="B5038">
        <f>IF(AND('Tracker&amp;Invoice'!A5078&lt;&gt;"",'Tracker&amp;Invoice'!A5078&lt;&gt;"ITEM",'Tracker&amp;Invoice'!A5076="ITEM"),1,0)</f>
        <v>0</v>
      </c>
      <c r="C5038" t="str">
        <f>IF(B5038=1,'Tracker&amp;Invoice'!A5078,C5037)</f>
        <v>BQ-239</v>
      </c>
      <c r="D5038" t="str">
        <f>IF(LEFT(TRIM('Tracker&amp;Invoice'!B5078),9)="INVOICE #","INVOICE",IF(TRIM('Tracker&amp;Invoice'!B5078)="Overall Completion INVOICE","OVERALL",""))</f>
        <v/>
      </c>
      <c r="E5038" t="str">
        <f>IF(D5038="INVOICE",VALUE(MID(TRIM('Tracker&amp;Invoice'!B5078),10,10)),"")</f>
        <v/>
      </c>
      <c r="F5038">
        <f>IF(B5038=1,IFERROR(LOOKUP(2,1/('Tracker&amp;Invoice'!$H5078:$AC5078&lt;&gt;""),COLUMN('Tracker&amp;Invoice'!$H5078:$AC5078)),8),F5037)</f>
        <v>15</v>
      </c>
      <c r="G5038" t="e">
        <f>IF(D5038="OVERALL",IFERROR(LOOKUP(2,1/('Tracker&amp;Invoice'!$H5078:$AC5078&lt;&gt;""),COLUMN('Tracker&amp;Invoice'!$H5078:$AC5078)),8),G5039)</f>
        <v>#REF!</v>
      </c>
      <c r="H5038" t="e">
        <f t="shared" si="156"/>
        <v>#REF!</v>
      </c>
      <c r="I5038" s="29">
        <f>IF(D5038="INVOICE",SUM('Tracker&amp;Invoice'!$H5078:INDEX('Tracker&amp;Invoice'!$A5078:$AC5078,1,H5038)),0)</f>
        <v>0</v>
      </c>
      <c r="J5038" s="29">
        <f>IF(D5038="OVERALL",SUM('Tracker&amp;Invoice'!$H5078:$AC5078),0)</f>
        <v>0</v>
      </c>
    </row>
    <row r="5039" spans="1:10">
      <c r="A5039" t="e">
        <f t="shared" si="157"/>
        <v>#REF!</v>
      </c>
      <c r="B5039">
        <f>IF(AND('Tracker&amp;Invoice'!A5079&lt;&gt;"",'Tracker&amp;Invoice'!A5079&lt;&gt;"ITEM",'Tracker&amp;Invoice'!A5077="ITEM"),1,0)</f>
        <v>0</v>
      </c>
      <c r="C5039" t="str">
        <f>IF(B5039=1,'Tracker&amp;Invoice'!A5079,C5038)</f>
        <v>BQ-239</v>
      </c>
      <c r="D5039" t="str">
        <f>IF(LEFT(TRIM('Tracker&amp;Invoice'!B5079),9)="INVOICE #","INVOICE",IF(TRIM('Tracker&amp;Invoice'!B5079)="Overall Completion INVOICE","OVERALL",""))</f>
        <v/>
      </c>
      <c r="E5039" t="str">
        <f>IF(D5039="INVOICE",VALUE(MID(TRIM('Tracker&amp;Invoice'!B5079),10,10)),"")</f>
        <v/>
      </c>
      <c r="F5039">
        <f>IF(B5039=1,IFERROR(LOOKUP(2,1/('Tracker&amp;Invoice'!$H5079:$AC5079&lt;&gt;""),COLUMN('Tracker&amp;Invoice'!$H5079:$AC5079)),8),F5038)</f>
        <v>15</v>
      </c>
      <c r="G5039" t="e">
        <f>IF(D5039="OVERALL",IFERROR(LOOKUP(2,1/('Tracker&amp;Invoice'!$H5079:$AC5079&lt;&gt;""),COLUMN('Tracker&amp;Invoice'!$H5079:$AC5079)),8),G5040)</f>
        <v>#REF!</v>
      </c>
      <c r="H5039" t="e">
        <f t="shared" si="156"/>
        <v>#REF!</v>
      </c>
      <c r="I5039" s="29">
        <f>IF(D5039="INVOICE",SUM('Tracker&amp;Invoice'!$H5079:INDEX('Tracker&amp;Invoice'!$A5079:$AC5079,1,H5039)),0)</f>
        <v>0</v>
      </c>
      <c r="J5039" s="29">
        <f>IF(D5039="OVERALL",SUM('Tracker&amp;Invoice'!$H5079:$AC5079),0)</f>
        <v>0</v>
      </c>
    </row>
    <row r="5040" spans="1:10">
      <c r="A5040" t="e">
        <f t="shared" si="157"/>
        <v>#REF!</v>
      </c>
      <c r="B5040">
        <f>IF(AND('Tracker&amp;Invoice'!A5080&lt;&gt;"",'Tracker&amp;Invoice'!A5080&lt;&gt;"ITEM",'Tracker&amp;Invoice'!A5078="ITEM"),1,0)</f>
        <v>0</v>
      </c>
      <c r="C5040" t="str">
        <f>IF(B5040=1,'Tracker&amp;Invoice'!A5080,C5039)</f>
        <v>BQ-239</v>
      </c>
      <c r="D5040" t="str">
        <f>IF(LEFT(TRIM('Tracker&amp;Invoice'!B5080),9)="INVOICE #","INVOICE",IF(TRIM('Tracker&amp;Invoice'!B5080)="Overall Completion INVOICE","OVERALL",""))</f>
        <v/>
      </c>
      <c r="E5040" t="str">
        <f>IF(D5040="INVOICE",VALUE(MID(TRIM('Tracker&amp;Invoice'!B5080),10,10)),"")</f>
        <v/>
      </c>
      <c r="F5040">
        <f>IF(B5040=1,IFERROR(LOOKUP(2,1/('Tracker&amp;Invoice'!$H5080:$AC5080&lt;&gt;""),COLUMN('Tracker&amp;Invoice'!$H5080:$AC5080)),8),F5039)</f>
        <v>15</v>
      </c>
      <c r="G5040" t="e">
        <f>IF(D5040="OVERALL",IFERROR(LOOKUP(2,1/('Tracker&amp;Invoice'!$H5080:$AC5080&lt;&gt;""),COLUMN('Tracker&amp;Invoice'!$H5080:$AC5080)),8),G5041)</f>
        <v>#REF!</v>
      </c>
      <c r="H5040" t="e">
        <f t="shared" si="156"/>
        <v>#REF!</v>
      </c>
      <c r="I5040" s="29">
        <f>IF(D5040="INVOICE",SUM('Tracker&amp;Invoice'!$H5080:INDEX('Tracker&amp;Invoice'!$A5080:$AC5080,1,H5040)),0)</f>
        <v>0</v>
      </c>
      <c r="J5040" s="29">
        <f>IF(D5040="OVERALL",SUM('Tracker&amp;Invoice'!$H5080:$AC5080),0)</f>
        <v>0</v>
      </c>
    </row>
    <row r="5041" spans="1:10">
      <c r="A5041" t="e">
        <f t="shared" si="157"/>
        <v>#REF!</v>
      </c>
      <c r="B5041">
        <f>IF(AND('Tracker&amp;Invoice'!A5081&lt;&gt;"",'Tracker&amp;Invoice'!A5081&lt;&gt;"ITEM",'Tracker&amp;Invoice'!A5079="ITEM"),1,0)</f>
        <v>0</v>
      </c>
      <c r="C5041" t="str">
        <f>IF(B5041=1,'Tracker&amp;Invoice'!A5081,C5040)</f>
        <v>BQ-239</v>
      </c>
      <c r="D5041" t="str">
        <f>IF(LEFT(TRIM('Tracker&amp;Invoice'!B5081),9)="INVOICE #","INVOICE",IF(TRIM('Tracker&amp;Invoice'!B5081)="Overall Completion INVOICE","OVERALL",""))</f>
        <v/>
      </c>
      <c r="E5041" t="str">
        <f>IF(D5041="INVOICE",VALUE(MID(TRIM('Tracker&amp;Invoice'!B5081),10,10)),"")</f>
        <v/>
      </c>
      <c r="F5041">
        <f>IF(B5041=1,IFERROR(LOOKUP(2,1/('Tracker&amp;Invoice'!$H5081:$AC5081&lt;&gt;""),COLUMN('Tracker&amp;Invoice'!$H5081:$AC5081)),8),F5040)</f>
        <v>15</v>
      </c>
      <c r="G5041" t="e">
        <f>IF(D5041="OVERALL",IFERROR(LOOKUP(2,1/('Tracker&amp;Invoice'!$H5081:$AC5081&lt;&gt;""),COLUMN('Tracker&amp;Invoice'!$H5081:$AC5081)),8),G5042)</f>
        <v>#REF!</v>
      </c>
      <c r="H5041" t="e">
        <f t="shared" si="156"/>
        <v>#REF!</v>
      </c>
      <c r="I5041" s="29">
        <f>IF(D5041="INVOICE",SUM('Tracker&amp;Invoice'!$H5081:INDEX('Tracker&amp;Invoice'!$A5081:$AC5081,1,H5041)),0)</f>
        <v>0</v>
      </c>
      <c r="J5041" s="29">
        <f>IF(D5041="OVERALL",SUM('Tracker&amp;Invoice'!$H5081:$AC5081),0)</f>
        <v>0</v>
      </c>
    </row>
    <row r="5042" spans="1:10">
      <c r="A5042" t="e">
        <f t="shared" si="157"/>
        <v>#REF!</v>
      </c>
      <c r="B5042">
        <f>IF(AND('Tracker&amp;Invoice'!A5082&lt;&gt;"",'Tracker&amp;Invoice'!A5082&lt;&gt;"ITEM",'Tracker&amp;Invoice'!A5080="ITEM"),1,0)</f>
        <v>1</v>
      </c>
      <c r="C5042" t="str">
        <f>IF(B5042=1,'Tracker&amp;Invoice'!A5082,C5041)</f>
        <v>BQ-240</v>
      </c>
      <c r="D5042" t="str">
        <f>IF(LEFT(TRIM('Tracker&amp;Invoice'!B5082),9)="INVOICE #","INVOICE",IF(TRIM('Tracker&amp;Invoice'!B5082)="Overall Completion INVOICE","OVERALL",""))</f>
        <v/>
      </c>
      <c r="E5042" t="str">
        <f>IF(D5042="INVOICE",VALUE(MID(TRIM('Tracker&amp;Invoice'!B5082),10,10)),"")</f>
        <v/>
      </c>
      <c r="F5042">
        <f>IF(B5042=1,IFERROR(LOOKUP(2,1/('Tracker&amp;Invoice'!$H5082:$AC5082&lt;&gt;""),COLUMN('Tracker&amp;Invoice'!$H5082:$AC5082)),8),F5041)</f>
        <v>14</v>
      </c>
      <c r="G5042" t="e">
        <f>IF(D5042="OVERALL",IFERROR(LOOKUP(2,1/('Tracker&amp;Invoice'!$H5082:$AC5082&lt;&gt;""),COLUMN('Tracker&amp;Invoice'!$H5082:$AC5082)),8),G5043)</f>
        <v>#REF!</v>
      </c>
      <c r="H5042" t="e">
        <f t="shared" si="156"/>
        <v>#REF!</v>
      </c>
      <c r="I5042" s="29">
        <f>IF(D5042="INVOICE",SUM('Tracker&amp;Invoice'!$H5082:INDEX('Tracker&amp;Invoice'!$A5082:$AC5082,1,H5042)),0)</f>
        <v>0</v>
      </c>
      <c r="J5042" s="29">
        <f>IF(D5042="OVERALL",SUM('Tracker&amp;Invoice'!$H5082:$AC5082),0)</f>
        <v>0</v>
      </c>
    </row>
    <row r="5043" spans="1:10">
      <c r="A5043" t="e">
        <f t="shared" si="157"/>
        <v>#REF!</v>
      </c>
      <c r="B5043">
        <f>IF(AND('Tracker&amp;Invoice'!A5083&lt;&gt;"",'Tracker&amp;Invoice'!A5083&lt;&gt;"ITEM",'Tracker&amp;Invoice'!A5081="ITEM"),1,0)</f>
        <v>0</v>
      </c>
      <c r="C5043" t="str">
        <f>IF(B5043=1,'Tracker&amp;Invoice'!A5083,C5042)</f>
        <v>BQ-240</v>
      </c>
      <c r="D5043" t="str">
        <f>IF(LEFT(TRIM('Tracker&amp;Invoice'!B5083),9)="INVOICE #","INVOICE",IF(TRIM('Tracker&amp;Invoice'!B5083)="Overall Completion INVOICE","OVERALL",""))</f>
        <v/>
      </c>
      <c r="E5043" t="str">
        <f>IF(D5043="INVOICE",VALUE(MID(TRIM('Tracker&amp;Invoice'!B5083),10,10)),"")</f>
        <v/>
      </c>
      <c r="F5043">
        <f>IF(B5043=1,IFERROR(LOOKUP(2,1/('Tracker&amp;Invoice'!$H5083:$AC5083&lt;&gt;""),COLUMN('Tracker&amp;Invoice'!$H5083:$AC5083)),8),F5042)</f>
        <v>14</v>
      </c>
      <c r="G5043" t="e">
        <f>IF(D5043="OVERALL",IFERROR(LOOKUP(2,1/('Tracker&amp;Invoice'!$H5083:$AC5083&lt;&gt;""),COLUMN('Tracker&amp;Invoice'!$H5083:$AC5083)),8),G5044)</f>
        <v>#REF!</v>
      </c>
      <c r="H5043" t="e">
        <f t="shared" si="156"/>
        <v>#REF!</v>
      </c>
      <c r="I5043" s="29">
        <f>IF(D5043="INVOICE",SUM('Tracker&amp;Invoice'!$H5083:INDEX('Tracker&amp;Invoice'!$A5083:$AC5083,1,H5043)),0)</f>
        <v>0</v>
      </c>
      <c r="J5043" s="29">
        <f>IF(D5043="OVERALL",SUM('Tracker&amp;Invoice'!$H5083:$AC5083),0)</f>
        <v>0</v>
      </c>
    </row>
    <row r="5044" spans="1:10">
      <c r="A5044" t="e">
        <f t="shared" si="157"/>
        <v>#REF!</v>
      </c>
      <c r="B5044">
        <f>IF(AND('Tracker&amp;Invoice'!A5084&lt;&gt;"",'Tracker&amp;Invoice'!A5084&lt;&gt;"ITEM",'Tracker&amp;Invoice'!A5082="ITEM"),1,0)</f>
        <v>0</v>
      </c>
      <c r="C5044" t="str">
        <f>IF(B5044=1,'Tracker&amp;Invoice'!A5084,C5043)</f>
        <v>BQ-240</v>
      </c>
      <c r="D5044" t="str">
        <f>IF(LEFT(TRIM('Tracker&amp;Invoice'!B5084),9)="INVOICE #","INVOICE",IF(TRIM('Tracker&amp;Invoice'!B5084)="Overall Completion INVOICE","OVERALL",""))</f>
        <v/>
      </c>
      <c r="E5044" t="str">
        <f>IF(D5044="INVOICE",VALUE(MID(TRIM('Tracker&amp;Invoice'!B5084),10,10)),"")</f>
        <v/>
      </c>
      <c r="F5044">
        <f>IF(B5044=1,IFERROR(LOOKUP(2,1/('Tracker&amp;Invoice'!$H5084:$AC5084&lt;&gt;""),COLUMN('Tracker&amp;Invoice'!$H5084:$AC5084)),8),F5043)</f>
        <v>14</v>
      </c>
      <c r="G5044" t="e">
        <f>IF(D5044="OVERALL",IFERROR(LOOKUP(2,1/('Tracker&amp;Invoice'!$H5084:$AC5084&lt;&gt;""),COLUMN('Tracker&amp;Invoice'!$H5084:$AC5084)),8),G5045)</f>
        <v>#REF!</v>
      </c>
      <c r="H5044" t="e">
        <f t="shared" si="156"/>
        <v>#REF!</v>
      </c>
      <c r="I5044" s="29">
        <f>IF(D5044="INVOICE",SUM('Tracker&amp;Invoice'!$H5084:INDEX('Tracker&amp;Invoice'!$A5084:$AC5084,1,H5044)),0)</f>
        <v>0</v>
      </c>
      <c r="J5044" s="29">
        <f>IF(D5044="OVERALL",SUM('Tracker&amp;Invoice'!$H5084:$AC5084),0)</f>
        <v>0</v>
      </c>
    </row>
    <row r="5045" spans="1:10">
      <c r="A5045" t="e">
        <f t="shared" si="157"/>
        <v>#REF!</v>
      </c>
      <c r="B5045">
        <f>IF(AND('Tracker&amp;Invoice'!A5085&lt;&gt;"",'Tracker&amp;Invoice'!A5085&lt;&gt;"ITEM",'Tracker&amp;Invoice'!A5083="ITEM"),1,0)</f>
        <v>0</v>
      </c>
      <c r="C5045" t="str">
        <f>IF(B5045=1,'Tracker&amp;Invoice'!A5085,C5044)</f>
        <v>BQ-240</v>
      </c>
      <c r="D5045" t="str">
        <f>IF(LEFT(TRIM('Tracker&amp;Invoice'!B5085),9)="INVOICE #","INVOICE",IF(TRIM('Tracker&amp;Invoice'!B5085)="Overall Completion INVOICE","OVERALL",""))</f>
        <v>INVOICE</v>
      </c>
      <c r="E5045">
        <f>IF(D5045="INVOICE",VALUE(MID(TRIM('Tracker&amp;Invoice'!B5085),10,10)),"")</f>
        <v>25</v>
      </c>
      <c r="F5045">
        <f>IF(B5045=1,IFERROR(LOOKUP(2,1/('Tracker&amp;Invoice'!$H5085:$AC5085&lt;&gt;""),COLUMN('Tracker&amp;Invoice'!$H5085:$AC5085)),8),F5044)</f>
        <v>14</v>
      </c>
      <c r="G5045" t="e">
        <f>IF(D5045="OVERALL",IFERROR(LOOKUP(2,1/('Tracker&amp;Invoice'!$H5085:$AC5085&lt;&gt;""),COLUMN('Tracker&amp;Invoice'!$H5085:$AC5085)),8),G5046)</f>
        <v>#REF!</v>
      </c>
      <c r="H5045" t="e">
        <f t="shared" si="156"/>
        <v>#REF!</v>
      </c>
      <c r="I5045" s="29" t="e">
        <f>IF(D5045="INVOICE",SUM('Tracker&amp;Invoice'!$H5085:INDEX('Tracker&amp;Invoice'!$A5085:$AC5085,1,H5045)),0)</f>
        <v>#REF!</v>
      </c>
      <c r="J5045" s="29">
        <f>IF(D5045="OVERALL",SUM('Tracker&amp;Invoice'!$H5085:$AC5085),0)</f>
        <v>0</v>
      </c>
    </row>
    <row r="5046" spans="1:10">
      <c r="A5046" t="e">
        <f t="shared" si="157"/>
        <v>#REF!</v>
      </c>
      <c r="B5046">
        <f>IF(AND('Tracker&amp;Invoice'!A5086&lt;&gt;"",'Tracker&amp;Invoice'!A5086&lt;&gt;"ITEM",'Tracker&amp;Invoice'!A5084="ITEM"),1,0)</f>
        <v>0</v>
      </c>
      <c r="C5046" t="str">
        <f>IF(B5046=1,'Tracker&amp;Invoice'!A5086,C5045)</f>
        <v>BQ-240</v>
      </c>
      <c r="D5046" t="str">
        <f>IF(LEFT(TRIM('Tracker&amp;Invoice'!B5086),9)="INVOICE #","INVOICE",IF(TRIM('Tracker&amp;Invoice'!B5086)="Overall Completion INVOICE","OVERALL",""))</f>
        <v/>
      </c>
      <c r="E5046" t="str">
        <f>IF(D5046="INVOICE",VALUE(MID(TRIM('Tracker&amp;Invoice'!B5086),10,10)),"")</f>
        <v/>
      </c>
      <c r="F5046">
        <f>IF(B5046=1,IFERROR(LOOKUP(2,1/('Tracker&amp;Invoice'!$H5086:$AC5086&lt;&gt;""),COLUMN('Tracker&amp;Invoice'!$H5086:$AC5086)),8),F5045)</f>
        <v>14</v>
      </c>
      <c r="G5046" t="e">
        <f>IF(D5046="OVERALL",IFERROR(LOOKUP(2,1/('Tracker&amp;Invoice'!$H5086:$AC5086&lt;&gt;""),COLUMN('Tracker&amp;Invoice'!$H5086:$AC5086)),8),G5047)</f>
        <v>#REF!</v>
      </c>
      <c r="H5046" t="e">
        <f t="shared" si="156"/>
        <v>#REF!</v>
      </c>
      <c r="I5046" s="29">
        <f>IF(D5046="INVOICE",SUM('Tracker&amp;Invoice'!$H5086:INDEX('Tracker&amp;Invoice'!$A5086:$AC5086,1,H5046)),0)</f>
        <v>0</v>
      </c>
      <c r="J5046" s="29">
        <f>IF(D5046="OVERALL",SUM('Tracker&amp;Invoice'!$H5086:$AC5086),0)</f>
        <v>0</v>
      </c>
    </row>
    <row r="5047" spans="1:10">
      <c r="A5047" t="e">
        <f t="shared" si="157"/>
        <v>#REF!</v>
      </c>
      <c r="B5047">
        <f>IF(AND('Tracker&amp;Invoice'!A5087&lt;&gt;"",'Tracker&amp;Invoice'!A5087&lt;&gt;"ITEM",'Tracker&amp;Invoice'!A5085="ITEM"),1,0)</f>
        <v>0</v>
      </c>
      <c r="C5047" t="str">
        <f>IF(B5047=1,'Tracker&amp;Invoice'!A5087,C5046)</f>
        <v>BQ-240</v>
      </c>
      <c r="D5047" t="str">
        <f>IF(LEFT(TRIM('Tracker&amp;Invoice'!B5087),9)="INVOICE #","INVOICE",IF(TRIM('Tracker&amp;Invoice'!B5087)="Overall Completion INVOICE","OVERALL",""))</f>
        <v>INVOICE</v>
      </c>
      <c r="E5047">
        <f>IF(D5047="INVOICE",VALUE(MID(TRIM('Tracker&amp;Invoice'!B5087),10,10)),"")</f>
        <v>26</v>
      </c>
      <c r="F5047">
        <f>IF(B5047=1,IFERROR(LOOKUP(2,1/('Tracker&amp;Invoice'!$H5087:$AC5087&lt;&gt;""),COLUMN('Tracker&amp;Invoice'!$H5087:$AC5087)),8),F5046)</f>
        <v>14</v>
      </c>
      <c r="G5047" t="e">
        <f>IF(D5047="OVERALL",IFERROR(LOOKUP(2,1/('Tracker&amp;Invoice'!$H5087:$AC5087&lt;&gt;""),COLUMN('Tracker&amp;Invoice'!$H5087:$AC5087)),8),G5048)</f>
        <v>#REF!</v>
      </c>
      <c r="H5047" t="e">
        <f t="shared" si="156"/>
        <v>#REF!</v>
      </c>
      <c r="I5047" s="29" t="e">
        <f>IF(D5047="INVOICE",SUM('Tracker&amp;Invoice'!$H5087:INDEX('Tracker&amp;Invoice'!$A5087:$AC5087,1,H5047)),0)</f>
        <v>#REF!</v>
      </c>
      <c r="J5047" s="29">
        <f>IF(D5047="OVERALL",SUM('Tracker&amp;Invoice'!$H5087:$AC5087),0)</f>
        <v>0</v>
      </c>
    </row>
    <row r="5048" spans="1:10">
      <c r="A5048" t="e">
        <f t="shared" si="157"/>
        <v>#REF!</v>
      </c>
      <c r="B5048">
        <f>IF(AND('Tracker&amp;Invoice'!A5088&lt;&gt;"",'Tracker&amp;Invoice'!A5088&lt;&gt;"ITEM",'Tracker&amp;Invoice'!A5086="ITEM"),1,0)</f>
        <v>0</v>
      </c>
      <c r="C5048" t="str">
        <f>IF(B5048=1,'Tracker&amp;Invoice'!A5088,C5047)</f>
        <v>BQ-240</v>
      </c>
      <c r="D5048" t="str">
        <f>IF(LEFT(TRIM('Tracker&amp;Invoice'!B5088),9)="INVOICE #","INVOICE",IF(TRIM('Tracker&amp;Invoice'!B5088)="Overall Completion INVOICE","OVERALL",""))</f>
        <v/>
      </c>
      <c r="E5048" t="str">
        <f>IF(D5048="INVOICE",VALUE(MID(TRIM('Tracker&amp;Invoice'!B5088),10,10)),"")</f>
        <v/>
      </c>
      <c r="F5048">
        <f>IF(B5048=1,IFERROR(LOOKUP(2,1/('Tracker&amp;Invoice'!$H5088:$AC5088&lt;&gt;""),COLUMN('Tracker&amp;Invoice'!$H5088:$AC5088)),8),F5047)</f>
        <v>14</v>
      </c>
      <c r="G5048" t="e">
        <f>IF(D5048="OVERALL",IFERROR(LOOKUP(2,1/('Tracker&amp;Invoice'!$H5088:$AC5088&lt;&gt;""),COLUMN('Tracker&amp;Invoice'!$H5088:$AC5088)),8),G5049)</f>
        <v>#REF!</v>
      </c>
      <c r="H5048" t="e">
        <f t="shared" si="156"/>
        <v>#REF!</v>
      </c>
      <c r="I5048" s="29">
        <f>IF(D5048="INVOICE",SUM('Tracker&amp;Invoice'!$H5088:INDEX('Tracker&amp;Invoice'!$A5088:$AC5088,1,H5048)),0)</f>
        <v>0</v>
      </c>
      <c r="J5048" s="29">
        <f>IF(D5048="OVERALL",SUM('Tracker&amp;Invoice'!$H5088:$AC5088),0)</f>
        <v>0</v>
      </c>
    </row>
    <row r="5049" spans="1:10">
      <c r="A5049" t="e">
        <f t="shared" si="157"/>
        <v>#REF!</v>
      </c>
      <c r="B5049">
        <f>IF(AND('Tracker&amp;Invoice'!A5089&lt;&gt;"",'Tracker&amp;Invoice'!A5089&lt;&gt;"ITEM",'Tracker&amp;Invoice'!A5087="ITEM"),1,0)</f>
        <v>0</v>
      </c>
      <c r="C5049" t="str">
        <f>IF(B5049=1,'Tracker&amp;Invoice'!A5089,C5048)</f>
        <v>BQ-240</v>
      </c>
      <c r="D5049" t="str">
        <f>IF(LEFT(TRIM('Tracker&amp;Invoice'!B5089),9)="INVOICE #","INVOICE",IF(TRIM('Tracker&amp;Invoice'!B5089)="Overall Completion INVOICE","OVERALL",""))</f>
        <v>INVOICE</v>
      </c>
      <c r="E5049">
        <f>IF(D5049="INVOICE",VALUE(MID(TRIM('Tracker&amp;Invoice'!B5089),10,10)),"")</f>
        <v>33</v>
      </c>
      <c r="F5049">
        <f>IF(B5049=1,IFERROR(LOOKUP(2,1/('Tracker&amp;Invoice'!$H5089:$AC5089&lt;&gt;""),COLUMN('Tracker&amp;Invoice'!$H5089:$AC5089)),8),F5048)</f>
        <v>14</v>
      </c>
      <c r="G5049" t="e">
        <f>IF(D5049="OVERALL",IFERROR(LOOKUP(2,1/('Tracker&amp;Invoice'!$H5089:$AC5089&lt;&gt;""),COLUMN('Tracker&amp;Invoice'!$H5089:$AC5089)),8),G5050)</f>
        <v>#REF!</v>
      </c>
      <c r="H5049" t="e">
        <f t="shared" si="156"/>
        <v>#REF!</v>
      </c>
      <c r="I5049" s="29" t="e">
        <f>IF(D5049="INVOICE",SUM('Tracker&amp;Invoice'!$H5089:INDEX('Tracker&amp;Invoice'!$A5089:$AC5089,1,H5049)),0)</f>
        <v>#REF!</v>
      </c>
      <c r="J5049" s="29">
        <f>IF(D5049="OVERALL",SUM('Tracker&amp;Invoice'!$H5089:$AC5089),0)</f>
        <v>0</v>
      </c>
    </row>
    <row r="5050" spans="1:10">
      <c r="A5050" t="e">
        <f t="shared" si="157"/>
        <v>#REF!</v>
      </c>
      <c r="B5050" t="e">
        <f>IF(AND('Tracker&amp;Invoice'!#REF!&lt;&gt;"",'Tracker&amp;Invoice'!#REF!&lt;&gt;"ITEM",'Tracker&amp;Invoice'!A5088="ITEM"),1,0)</f>
        <v>#REF!</v>
      </c>
      <c r="C5050" t="e">
        <f>IF(B5050=1,'Tracker&amp;Invoice'!#REF!,C5049)</f>
        <v>#REF!</v>
      </c>
      <c r="D5050" t="e">
        <f>IF(LEFT(TRIM('Tracker&amp;Invoice'!#REF!),9)="INVOICE #","INVOICE",IF(TRIM('Tracker&amp;Invoice'!#REF!)="Overall Completion INVOICE","OVERALL",""))</f>
        <v>#REF!</v>
      </c>
      <c r="E5050" t="e">
        <f>IF(D5050="INVOICE",VALUE(MID(TRIM('Tracker&amp;Invoice'!#REF!),10,10)),"")</f>
        <v>#REF!</v>
      </c>
      <c r="F5050" t="e">
        <f>IF(B5050=1,IFERROR(LOOKUP(2,1/('Tracker&amp;Invoice'!#REF!&lt;&gt;""),COLUMN('Tracker&amp;Invoice'!#REF!)),8),F5049)</f>
        <v>#REF!</v>
      </c>
      <c r="G5050" t="e">
        <f>IF(D5050="OVERALL",IFERROR(LOOKUP(2,1/('Tracker&amp;Invoice'!#REF!&lt;&gt;""),COLUMN('Tracker&amp;Invoice'!#REF!)),8),G5051)</f>
        <v>#REF!</v>
      </c>
      <c r="H5050" t="e">
        <f t="shared" si="156"/>
        <v>#REF!</v>
      </c>
      <c r="I5050" s="29" t="e">
        <f>IF(D5050="INVOICE",SUM('Tracker&amp;Invoice'!#REF!:INDEX('Tracker&amp;Invoice'!#REF!,1,H5050)),0)</f>
        <v>#REF!</v>
      </c>
      <c r="J5050" s="29" t="e">
        <f>IF(D5050="OVERALL",SUM('Tracker&amp;Invoice'!#REF!),0)</f>
        <v>#REF!</v>
      </c>
    </row>
    <row r="5051" spans="1:10">
      <c r="A5051" t="e">
        <f t="shared" si="157"/>
        <v>#REF!</v>
      </c>
      <c r="B5051" t="e">
        <f>IF(AND('Tracker&amp;Invoice'!#REF!&lt;&gt;"",'Tracker&amp;Invoice'!#REF!&lt;&gt;"ITEM",'Tracker&amp;Invoice'!A5089="ITEM"),1,0)</f>
        <v>#REF!</v>
      </c>
      <c r="C5051" t="e">
        <f>IF(B5051=1,'Tracker&amp;Invoice'!#REF!,C5050)</f>
        <v>#REF!</v>
      </c>
      <c r="D5051" t="e">
        <f>IF(LEFT(TRIM('Tracker&amp;Invoice'!#REF!),9)="INVOICE #","INVOICE",IF(TRIM('Tracker&amp;Invoice'!#REF!)="Overall Completion INVOICE","OVERALL",""))</f>
        <v>#REF!</v>
      </c>
      <c r="E5051" t="e">
        <f>IF(D5051="INVOICE",VALUE(MID(TRIM('Tracker&amp;Invoice'!#REF!),10,10)),"")</f>
        <v>#REF!</v>
      </c>
      <c r="F5051" t="e">
        <f>IF(B5051=1,IFERROR(LOOKUP(2,1/('Tracker&amp;Invoice'!#REF!&lt;&gt;""),COLUMN('Tracker&amp;Invoice'!#REF!)),8),F5050)</f>
        <v>#REF!</v>
      </c>
      <c r="G5051" t="e">
        <f>IF(D5051="OVERALL",IFERROR(LOOKUP(2,1/('Tracker&amp;Invoice'!#REF!&lt;&gt;""),COLUMN('Tracker&amp;Invoice'!#REF!)),8),G5052)</f>
        <v>#REF!</v>
      </c>
      <c r="H5051" t="e">
        <f t="shared" si="156"/>
        <v>#REF!</v>
      </c>
      <c r="I5051" s="29" t="e">
        <f>IF(D5051="INVOICE",SUM('Tracker&amp;Invoice'!#REF!:INDEX('Tracker&amp;Invoice'!#REF!,1,H5051)),0)</f>
        <v>#REF!</v>
      </c>
      <c r="J5051" s="29" t="e">
        <f>IF(D5051="OVERALL",SUM('Tracker&amp;Invoice'!#REF!),0)</f>
        <v>#REF!</v>
      </c>
    </row>
    <row r="5052" spans="1:10">
      <c r="A5052" t="e">
        <f t="shared" si="157"/>
        <v>#REF!</v>
      </c>
      <c r="B5052" t="e">
        <f>IF(AND('Tracker&amp;Invoice'!#REF!&lt;&gt;"",'Tracker&amp;Invoice'!#REF!&lt;&gt;"ITEM",'Tracker&amp;Invoice'!#REF!="ITEM"),1,0)</f>
        <v>#REF!</v>
      </c>
      <c r="C5052" t="e">
        <f>IF(B5052=1,'Tracker&amp;Invoice'!#REF!,C5051)</f>
        <v>#REF!</v>
      </c>
      <c r="D5052" t="e">
        <f>IF(LEFT(TRIM('Tracker&amp;Invoice'!#REF!),9)="INVOICE #","INVOICE",IF(TRIM('Tracker&amp;Invoice'!#REF!)="Overall Completion INVOICE","OVERALL",""))</f>
        <v>#REF!</v>
      </c>
      <c r="E5052" t="e">
        <f>IF(D5052="INVOICE",VALUE(MID(TRIM('Tracker&amp;Invoice'!#REF!),10,10)),"")</f>
        <v>#REF!</v>
      </c>
      <c r="F5052" t="e">
        <f>IF(B5052=1,IFERROR(LOOKUP(2,1/('Tracker&amp;Invoice'!#REF!&lt;&gt;""),COLUMN('Tracker&amp;Invoice'!#REF!)),8),F5051)</f>
        <v>#REF!</v>
      </c>
      <c r="G5052" t="e">
        <f>IF(D5052="OVERALL",IFERROR(LOOKUP(2,1/('Tracker&amp;Invoice'!#REF!&lt;&gt;""),COLUMN('Tracker&amp;Invoice'!#REF!)),8),G5053)</f>
        <v>#REF!</v>
      </c>
      <c r="H5052" t="e">
        <f t="shared" si="156"/>
        <v>#REF!</v>
      </c>
      <c r="I5052" s="29" t="e">
        <f>IF(D5052="INVOICE",SUM('Tracker&amp;Invoice'!#REF!:INDEX('Tracker&amp;Invoice'!#REF!,1,H5052)),0)</f>
        <v>#REF!</v>
      </c>
      <c r="J5052" s="29" t="e">
        <f>IF(D5052="OVERALL",SUM('Tracker&amp;Invoice'!#REF!),0)</f>
        <v>#REF!</v>
      </c>
    </row>
    <row r="5053" spans="1:10">
      <c r="A5053" t="e">
        <f t="shared" si="157"/>
        <v>#REF!</v>
      </c>
      <c r="B5053" t="e">
        <f>IF(AND('Tracker&amp;Invoice'!#REF!&lt;&gt;"",'Tracker&amp;Invoice'!#REF!&lt;&gt;"ITEM",'Tracker&amp;Invoice'!#REF!="ITEM"),1,0)</f>
        <v>#REF!</v>
      </c>
      <c r="C5053" t="e">
        <f>IF(B5053=1,'Tracker&amp;Invoice'!#REF!,C5052)</f>
        <v>#REF!</v>
      </c>
      <c r="D5053" t="e">
        <f>IF(LEFT(TRIM('Tracker&amp;Invoice'!#REF!),9)="INVOICE #","INVOICE",IF(TRIM('Tracker&amp;Invoice'!#REF!)="Overall Completion INVOICE","OVERALL",""))</f>
        <v>#REF!</v>
      </c>
      <c r="E5053" t="e">
        <f>IF(D5053="INVOICE",VALUE(MID(TRIM('Tracker&amp;Invoice'!#REF!),10,10)),"")</f>
        <v>#REF!</v>
      </c>
      <c r="F5053" t="e">
        <f>IF(B5053=1,IFERROR(LOOKUP(2,1/('Tracker&amp;Invoice'!#REF!&lt;&gt;""),COLUMN('Tracker&amp;Invoice'!#REF!)),8),F5052)</f>
        <v>#REF!</v>
      </c>
      <c r="G5053" t="e">
        <f>IF(D5053="OVERALL",IFERROR(LOOKUP(2,1/('Tracker&amp;Invoice'!#REF!&lt;&gt;""),COLUMN('Tracker&amp;Invoice'!#REF!)),8),G5054)</f>
        <v>#REF!</v>
      </c>
      <c r="H5053" t="e">
        <f t="shared" si="156"/>
        <v>#REF!</v>
      </c>
      <c r="I5053" s="29" t="e">
        <f>IF(D5053="INVOICE",SUM('Tracker&amp;Invoice'!#REF!:INDEX('Tracker&amp;Invoice'!#REF!,1,H5053)),0)</f>
        <v>#REF!</v>
      </c>
      <c r="J5053" s="29" t="e">
        <f>IF(D5053="OVERALL",SUM('Tracker&amp;Invoice'!#REF!),0)</f>
        <v>#REF!</v>
      </c>
    </row>
    <row r="5054" spans="1:10">
      <c r="A5054" t="e">
        <f t="shared" si="157"/>
        <v>#REF!</v>
      </c>
      <c r="B5054" t="e">
        <f>IF(AND('Tracker&amp;Invoice'!A5090&lt;&gt;"",'Tracker&amp;Invoice'!A5090&lt;&gt;"ITEM",'Tracker&amp;Invoice'!#REF!="ITEM"),1,0)</f>
        <v>#REF!</v>
      </c>
      <c r="C5054" t="e">
        <f>IF(B5054=1,'Tracker&amp;Invoice'!A5090,C5053)</f>
        <v>#REF!</v>
      </c>
      <c r="D5054" t="str">
        <f>IF(LEFT(TRIM('Tracker&amp;Invoice'!B5090),9)="INVOICE #","INVOICE",IF(TRIM('Tracker&amp;Invoice'!B5090)="Overall Completion INVOICE","OVERALL",""))</f>
        <v/>
      </c>
      <c r="E5054" t="str">
        <f>IF(D5054="INVOICE",VALUE(MID(TRIM('Tracker&amp;Invoice'!B5090),10,10)),"")</f>
        <v/>
      </c>
      <c r="F5054" t="e">
        <f>IF(B5054=1,IFERROR(LOOKUP(2,1/('Tracker&amp;Invoice'!$H5090:$AC5090&lt;&gt;""),COLUMN('Tracker&amp;Invoice'!$H5090:$AC5090)),8),F5053)</f>
        <v>#REF!</v>
      </c>
      <c r="G5054">
        <f>IF(D5054="OVERALL",IFERROR(LOOKUP(2,1/('Tracker&amp;Invoice'!$H5090:$AC5090&lt;&gt;""),COLUMN('Tracker&amp;Invoice'!$H5090:$AC5090)),8),G5055)</f>
        <v>15</v>
      </c>
      <c r="H5054" t="e">
        <f t="shared" si="156"/>
        <v>#REF!</v>
      </c>
      <c r="I5054" s="29">
        <f>IF(D5054="INVOICE",SUM('Tracker&amp;Invoice'!$H5090:INDEX('Tracker&amp;Invoice'!$A5090:$AC5090,1,H5054)),0)</f>
        <v>0</v>
      </c>
      <c r="J5054" s="29">
        <f>IF(D5054="OVERALL",SUM('Tracker&amp;Invoice'!$H5090:$AC5090),0)</f>
        <v>0</v>
      </c>
    </row>
    <row r="5055" spans="1:10">
      <c r="A5055" t="e">
        <f t="shared" si="157"/>
        <v>#REF!</v>
      </c>
      <c r="B5055" t="e">
        <f>IF(AND('Tracker&amp;Invoice'!A5091&lt;&gt;"",'Tracker&amp;Invoice'!A5091&lt;&gt;"ITEM",'Tracker&amp;Invoice'!#REF!="ITEM"),1,0)</f>
        <v>#REF!</v>
      </c>
      <c r="C5055" t="e">
        <f>IF(B5055=1,'Tracker&amp;Invoice'!A5091,C5054)</f>
        <v>#REF!</v>
      </c>
      <c r="D5055" t="str">
        <f>IF(LEFT(TRIM('Tracker&amp;Invoice'!B5091),9)="INVOICE #","INVOICE",IF(TRIM('Tracker&amp;Invoice'!B5091)="Overall Completion INVOICE","OVERALL",""))</f>
        <v>OVERALL</v>
      </c>
      <c r="E5055" t="str">
        <f>IF(D5055="INVOICE",VALUE(MID(TRIM('Tracker&amp;Invoice'!B5091),10,10)),"")</f>
        <v/>
      </c>
      <c r="F5055" t="e">
        <f>IF(B5055=1,IFERROR(LOOKUP(2,1/('Tracker&amp;Invoice'!$H5091:$AC5091&lt;&gt;""),COLUMN('Tracker&amp;Invoice'!$H5091:$AC5091)),8),F5054)</f>
        <v>#REF!</v>
      </c>
      <c r="G5055">
        <f>IF(D5055="OVERALL",IFERROR(LOOKUP(2,1/('Tracker&amp;Invoice'!$H5091:$AC5091&lt;&gt;""),COLUMN('Tracker&amp;Invoice'!$H5091:$AC5091)),8),G5056)</f>
        <v>15</v>
      </c>
      <c r="H5055" t="e">
        <f t="shared" si="156"/>
        <v>#REF!</v>
      </c>
      <c r="I5055" s="29">
        <f>IF(D5055="INVOICE",SUM('Tracker&amp;Invoice'!$H5091:INDEX('Tracker&amp;Invoice'!$A5091:$AC5091,1,H5055)),0)</f>
        <v>0</v>
      </c>
      <c r="J5055" s="29">
        <f>IF(D5055="OVERALL",SUM('Tracker&amp;Invoice'!$H5091:$AC5091),0)</f>
        <v>175.99999999999997</v>
      </c>
    </row>
    <row r="5056" spans="1:10">
      <c r="A5056" t="e">
        <f t="shared" si="157"/>
        <v>#REF!</v>
      </c>
      <c r="B5056">
        <f>IF(AND('Tracker&amp;Invoice'!A5092&lt;&gt;"",'Tracker&amp;Invoice'!A5092&lt;&gt;"ITEM",'Tracker&amp;Invoice'!A5090="ITEM"),1,0)</f>
        <v>0</v>
      </c>
      <c r="C5056" t="e">
        <f>IF(B5056=1,'Tracker&amp;Invoice'!A5092,C5055)</f>
        <v>#REF!</v>
      </c>
      <c r="D5056" t="str">
        <f>IF(LEFT(TRIM('Tracker&amp;Invoice'!B5092),9)="INVOICE #","INVOICE",IF(TRIM('Tracker&amp;Invoice'!B5092)="Overall Completion INVOICE","OVERALL",""))</f>
        <v/>
      </c>
      <c r="E5056" t="str">
        <f>IF(D5056="INVOICE",VALUE(MID(TRIM('Tracker&amp;Invoice'!B5092),10,10)),"")</f>
        <v/>
      </c>
      <c r="F5056" t="e">
        <f>IF(B5056=1,IFERROR(LOOKUP(2,1/('Tracker&amp;Invoice'!$H5092:$AC5092&lt;&gt;""),COLUMN('Tracker&amp;Invoice'!$H5092:$AC5092)),8),F5055)</f>
        <v>#REF!</v>
      </c>
      <c r="G5056">
        <f>IF(D5056="OVERALL",IFERROR(LOOKUP(2,1/('Tracker&amp;Invoice'!$H5092:$AC5092&lt;&gt;""),COLUMN('Tracker&amp;Invoice'!$H5092:$AC5092)),8),G5057)</f>
        <v>13</v>
      </c>
      <c r="H5056" t="e">
        <f t="shared" si="156"/>
        <v>#REF!</v>
      </c>
      <c r="I5056" s="29">
        <f>IF(D5056="INVOICE",SUM('Tracker&amp;Invoice'!$H5092:INDEX('Tracker&amp;Invoice'!$A5092:$AC5092,1,H5056)),0)</f>
        <v>0</v>
      </c>
      <c r="J5056" s="29">
        <f>IF(D5056="OVERALL",SUM('Tracker&amp;Invoice'!$H5092:$AC5092),0)</f>
        <v>0</v>
      </c>
    </row>
    <row r="5057" spans="1:10">
      <c r="A5057" t="e">
        <f t="shared" si="157"/>
        <v>#REF!</v>
      </c>
      <c r="B5057">
        <f>IF(AND('Tracker&amp;Invoice'!A5093&lt;&gt;"",'Tracker&amp;Invoice'!A5093&lt;&gt;"ITEM",'Tracker&amp;Invoice'!A5091="ITEM"),1,0)</f>
        <v>0</v>
      </c>
      <c r="C5057" t="e">
        <f>IF(B5057=1,'Tracker&amp;Invoice'!A5093,C5056)</f>
        <v>#REF!</v>
      </c>
      <c r="D5057" t="str">
        <f>IF(LEFT(TRIM('Tracker&amp;Invoice'!B5093),9)="INVOICE #","INVOICE",IF(TRIM('Tracker&amp;Invoice'!B5093)="Overall Completion INVOICE","OVERALL",""))</f>
        <v/>
      </c>
      <c r="E5057" t="str">
        <f>IF(D5057="INVOICE",VALUE(MID(TRIM('Tracker&amp;Invoice'!B5093),10,10)),"")</f>
        <v/>
      </c>
      <c r="F5057" t="e">
        <f>IF(B5057=1,IFERROR(LOOKUP(2,1/('Tracker&amp;Invoice'!$H5093:$AC5093&lt;&gt;""),COLUMN('Tracker&amp;Invoice'!$H5093:$AC5093)),8),F5056)</f>
        <v>#REF!</v>
      </c>
      <c r="G5057">
        <f>IF(D5057="OVERALL",IFERROR(LOOKUP(2,1/('Tracker&amp;Invoice'!$H5093:$AC5093&lt;&gt;""),COLUMN('Tracker&amp;Invoice'!$H5093:$AC5093)),8),G5058)</f>
        <v>13</v>
      </c>
      <c r="H5057" t="e">
        <f t="shared" si="156"/>
        <v>#REF!</v>
      </c>
      <c r="I5057" s="29">
        <f>IF(D5057="INVOICE",SUM('Tracker&amp;Invoice'!$H5093:INDEX('Tracker&amp;Invoice'!$A5093:$AC5093,1,H5057)),0)</f>
        <v>0</v>
      </c>
      <c r="J5057" s="29">
        <f>IF(D5057="OVERALL",SUM('Tracker&amp;Invoice'!$H5093:$AC5093),0)</f>
        <v>0</v>
      </c>
    </row>
    <row r="5058" spans="1:10">
      <c r="A5058" t="e">
        <f t="shared" si="157"/>
        <v>#REF!</v>
      </c>
      <c r="B5058">
        <f>IF(AND('Tracker&amp;Invoice'!A5094&lt;&gt;"",'Tracker&amp;Invoice'!A5094&lt;&gt;"ITEM",'Tracker&amp;Invoice'!A5092="ITEM"),1,0)</f>
        <v>0</v>
      </c>
      <c r="C5058" t="e">
        <f>IF(B5058=1,'Tracker&amp;Invoice'!A5094,C5057)</f>
        <v>#REF!</v>
      </c>
      <c r="D5058" t="str">
        <f>IF(LEFT(TRIM('Tracker&amp;Invoice'!B5094),9)="INVOICE #","INVOICE",IF(TRIM('Tracker&amp;Invoice'!B5094)="Overall Completion INVOICE","OVERALL",""))</f>
        <v/>
      </c>
      <c r="E5058" t="str">
        <f>IF(D5058="INVOICE",VALUE(MID(TRIM('Tracker&amp;Invoice'!B5094),10,10)),"")</f>
        <v/>
      </c>
      <c r="F5058" t="e">
        <f>IF(B5058=1,IFERROR(LOOKUP(2,1/('Tracker&amp;Invoice'!$H5094:$AC5094&lt;&gt;""),COLUMN('Tracker&amp;Invoice'!$H5094:$AC5094)),8),F5057)</f>
        <v>#REF!</v>
      </c>
      <c r="G5058">
        <f>IF(D5058="OVERALL",IFERROR(LOOKUP(2,1/('Tracker&amp;Invoice'!$H5094:$AC5094&lt;&gt;""),COLUMN('Tracker&amp;Invoice'!$H5094:$AC5094)),8),G5059)</f>
        <v>13</v>
      </c>
      <c r="H5058" t="e">
        <f t="shared" si="156"/>
        <v>#REF!</v>
      </c>
      <c r="I5058" s="29">
        <f>IF(D5058="INVOICE",SUM('Tracker&amp;Invoice'!$H5094:INDEX('Tracker&amp;Invoice'!$A5094:$AC5094,1,H5058)),0)</f>
        <v>0</v>
      </c>
      <c r="J5058" s="29">
        <f>IF(D5058="OVERALL",SUM('Tracker&amp;Invoice'!$H5094:$AC5094),0)</f>
        <v>0</v>
      </c>
    </row>
    <row r="5059" spans="1:10">
      <c r="A5059" t="e">
        <f t="shared" si="157"/>
        <v>#REF!</v>
      </c>
      <c r="B5059">
        <f>IF(AND('Tracker&amp;Invoice'!A5095&lt;&gt;"",'Tracker&amp;Invoice'!A5095&lt;&gt;"ITEM",'Tracker&amp;Invoice'!A5093="ITEM"),1,0)</f>
        <v>0</v>
      </c>
      <c r="C5059" t="e">
        <f>IF(B5059=1,'Tracker&amp;Invoice'!A5095,C5058)</f>
        <v>#REF!</v>
      </c>
      <c r="D5059" t="str">
        <f>IF(LEFT(TRIM('Tracker&amp;Invoice'!B5095),9)="INVOICE #","INVOICE",IF(TRIM('Tracker&amp;Invoice'!B5095)="Overall Completion INVOICE","OVERALL",""))</f>
        <v/>
      </c>
      <c r="E5059" t="str">
        <f>IF(D5059="INVOICE",VALUE(MID(TRIM('Tracker&amp;Invoice'!B5095),10,10)),"")</f>
        <v/>
      </c>
      <c r="F5059" t="e">
        <f>IF(B5059=1,IFERROR(LOOKUP(2,1/('Tracker&amp;Invoice'!$H5095:$AC5095&lt;&gt;""),COLUMN('Tracker&amp;Invoice'!$H5095:$AC5095)),8),F5058)</f>
        <v>#REF!</v>
      </c>
      <c r="G5059">
        <f>IF(D5059="OVERALL",IFERROR(LOOKUP(2,1/('Tracker&amp;Invoice'!$H5095:$AC5095&lt;&gt;""),COLUMN('Tracker&amp;Invoice'!$H5095:$AC5095)),8),G5060)</f>
        <v>13</v>
      </c>
      <c r="H5059" t="e">
        <f t="shared" ref="H5059:H5122" si="158">MAX(F5059,G5059)</f>
        <v>#REF!</v>
      </c>
      <c r="I5059" s="29">
        <f>IF(D5059="INVOICE",SUM('Tracker&amp;Invoice'!$H5095:INDEX('Tracker&amp;Invoice'!$A5095:$AC5095,1,H5059)),0)</f>
        <v>0</v>
      </c>
      <c r="J5059" s="29">
        <f>IF(D5059="OVERALL",SUM('Tracker&amp;Invoice'!$H5095:$AC5095),0)</f>
        <v>0</v>
      </c>
    </row>
    <row r="5060" spans="1:10">
      <c r="A5060" t="e">
        <f t="shared" ref="A5060:A5123" si="159">A5059+B5060</f>
        <v>#REF!</v>
      </c>
      <c r="B5060">
        <f>IF(AND('Tracker&amp;Invoice'!A5096&lt;&gt;"",'Tracker&amp;Invoice'!A5096&lt;&gt;"ITEM",'Tracker&amp;Invoice'!A5094="ITEM"),1,0)</f>
        <v>0</v>
      </c>
      <c r="C5060" t="e">
        <f>IF(B5060=1,'Tracker&amp;Invoice'!A5096,C5059)</f>
        <v>#REF!</v>
      </c>
      <c r="D5060" t="str">
        <f>IF(LEFT(TRIM('Tracker&amp;Invoice'!B5096),9)="INVOICE #","INVOICE",IF(TRIM('Tracker&amp;Invoice'!B5096)="Overall Completion INVOICE","OVERALL",""))</f>
        <v/>
      </c>
      <c r="E5060" t="str">
        <f>IF(D5060="INVOICE",VALUE(MID(TRIM('Tracker&amp;Invoice'!B5096),10,10)),"")</f>
        <v/>
      </c>
      <c r="F5060" t="e">
        <f>IF(B5060=1,IFERROR(LOOKUP(2,1/('Tracker&amp;Invoice'!$H5096:$AC5096&lt;&gt;""),COLUMN('Tracker&amp;Invoice'!$H5096:$AC5096)),8),F5059)</f>
        <v>#REF!</v>
      </c>
      <c r="G5060">
        <f>IF(D5060="OVERALL",IFERROR(LOOKUP(2,1/('Tracker&amp;Invoice'!$H5096:$AC5096&lt;&gt;""),COLUMN('Tracker&amp;Invoice'!$H5096:$AC5096)),8),G5061)</f>
        <v>13</v>
      </c>
      <c r="H5060" t="e">
        <f t="shared" si="158"/>
        <v>#REF!</v>
      </c>
      <c r="I5060" s="29">
        <f>IF(D5060="INVOICE",SUM('Tracker&amp;Invoice'!$H5096:INDEX('Tracker&amp;Invoice'!$A5096:$AC5096,1,H5060)),0)</f>
        <v>0</v>
      </c>
      <c r="J5060" s="29">
        <f>IF(D5060="OVERALL",SUM('Tracker&amp;Invoice'!$H5096:$AC5096),0)</f>
        <v>0</v>
      </c>
    </row>
    <row r="5061" spans="1:10">
      <c r="A5061" t="e">
        <f t="shared" si="159"/>
        <v>#REF!</v>
      </c>
      <c r="B5061">
        <f>IF(AND('Tracker&amp;Invoice'!A5097&lt;&gt;"",'Tracker&amp;Invoice'!A5097&lt;&gt;"ITEM",'Tracker&amp;Invoice'!A5095="ITEM"),1,0)</f>
        <v>0</v>
      </c>
      <c r="C5061" t="e">
        <f>IF(B5061=1,'Tracker&amp;Invoice'!A5097,C5060)</f>
        <v>#REF!</v>
      </c>
      <c r="D5061" t="str">
        <f>IF(LEFT(TRIM('Tracker&amp;Invoice'!B5097),9)="INVOICE #","INVOICE",IF(TRIM('Tracker&amp;Invoice'!B5097)="Overall Completion INVOICE","OVERALL",""))</f>
        <v/>
      </c>
      <c r="E5061" t="str">
        <f>IF(D5061="INVOICE",VALUE(MID(TRIM('Tracker&amp;Invoice'!B5097),10,10)),"")</f>
        <v/>
      </c>
      <c r="F5061" t="e">
        <f>IF(B5061=1,IFERROR(LOOKUP(2,1/('Tracker&amp;Invoice'!$H5097:$AC5097&lt;&gt;""),COLUMN('Tracker&amp;Invoice'!$H5097:$AC5097)),8),F5060)</f>
        <v>#REF!</v>
      </c>
      <c r="G5061">
        <f>IF(D5061="OVERALL",IFERROR(LOOKUP(2,1/('Tracker&amp;Invoice'!$H5097:$AC5097&lt;&gt;""),COLUMN('Tracker&amp;Invoice'!$H5097:$AC5097)),8),G5062)</f>
        <v>13</v>
      </c>
      <c r="H5061" t="e">
        <f t="shared" si="158"/>
        <v>#REF!</v>
      </c>
      <c r="I5061" s="29">
        <f>IF(D5061="INVOICE",SUM('Tracker&amp;Invoice'!$H5097:INDEX('Tracker&amp;Invoice'!$A5097:$AC5097,1,H5061)),0)</f>
        <v>0</v>
      </c>
      <c r="J5061" s="29">
        <f>IF(D5061="OVERALL",SUM('Tracker&amp;Invoice'!$H5097:$AC5097),0)</f>
        <v>0</v>
      </c>
    </row>
    <row r="5062" spans="1:10">
      <c r="A5062" t="e">
        <f t="shared" si="159"/>
        <v>#REF!</v>
      </c>
      <c r="B5062">
        <f>IF(AND('Tracker&amp;Invoice'!A5098&lt;&gt;"",'Tracker&amp;Invoice'!A5098&lt;&gt;"ITEM",'Tracker&amp;Invoice'!A5096="ITEM"),1,0)</f>
        <v>0</v>
      </c>
      <c r="C5062" t="e">
        <f>IF(B5062=1,'Tracker&amp;Invoice'!A5098,C5061)</f>
        <v>#REF!</v>
      </c>
      <c r="D5062" t="str">
        <f>IF(LEFT(TRIM('Tracker&amp;Invoice'!B5098),9)="INVOICE #","INVOICE",IF(TRIM('Tracker&amp;Invoice'!B5098)="Overall Completion INVOICE","OVERALL",""))</f>
        <v/>
      </c>
      <c r="E5062" t="str">
        <f>IF(D5062="INVOICE",VALUE(MID(TRIM('Tracker&amp;Invoice'!B5098),10,10)),"")</f>
        <v/>
      </c>
      <c r="F5062" t="e">
        <f>IF(B5062=1,IFERROR(LOOKUP(2,1/('Tracker&amp;Invoice'!$H5098:$AC5098&lt;&gt;""),COLUMN('Tracker&amp;Invoice'!$H5098:$AC5098)),8),F5061)</f>
        <v>#REF!</v>
      </c>
      <c r="G5062">
        <f>IF(D5062="OVERALL",IFERROR(LOOKUP(2,1/('Tracker&amp;Invoice'!$H5098:$AC5098&lt;&gt;""),COLUMN('Tracker&amp;Invoice'!$H5098:$AC5098)),8),G5063)</f>
        <v>13</v>
      </c>
      <c r="H5062" t="e">
        <f t="shared" si="158"/>
        <v>#REF!</v>
      </c>
      <c r="I5062" s="29">
        <f>IF(D5062="INVOICE",SUM('Tracker&amp;Invoice'!$H5098:INDEX('Tracker&amp;Invoice'!$A5098:$AC5098,1,H5062)),0)</f>
        <v>0</v>
      </c>
      <c r="J5062" s="29">
        <f>IF(D5062="OVERALL",SUM('Tracker&amp;Invoice'!$H5098:$AC5098),0)</f>
        <v>0</v>
      </c>
    </row>
    <row r="5063" spans="1:10">
      <c r="A5063" t="e">
        <f t="shared" si="159"/>
        <v>#REF!</v>
      </c>
      <c r="B5063">
        <f>IF(AND('Tracker&amp;Invoice'!A5099&lt;&gt;"",'Tracker&amp;Invoice'!A5099&lt;&gt;"ITEM",'Tracker&amp;Invoice'!A5097="ITEM"),1,0)</f>
        <v>0</v>
      </c>
      <c r="C5063" t="e">
        <f>IF(B5063=1,'Tracker&amp;Invoice'!A5099,C5062)</f>
        <v>#REF!</v>
      </c>
      <c r="D5063" t="str">
        <f>IF(LEFT(TRIM('Tracker&amp;Invoice'!B5099),9)="INVOICE #","INVOICE",IF(TRIM('Tracker&amp;Invoice'!B5099)="Overall Completion INVOICE","OVERALL",""))</f>
        <v/>
      </c>
      <c r="E5063" t="str">
        <f>IF(D5063="INVOICE",VALUE(MID(TRIM('Tracker&amp;Invoice'!B5099),10,10)),"")</f>
        <v/>
      </c>
      <c r="F5063" t="e">
        <f>IF(B5063=1,IFERROR(LOOKUP(2,1/('Tracker&amp;Invoice'!$H5099:$AC5099&lt;&gt;""),COLUMN('Tracker&amp;Invoice'!$H5099:$AC5099)),8),F5062)</f>
        <v>#REF!</v>
      </c>
      <c r="G5063">
        <f>IF(D5063="OVERALL",IFERROR(LOOKUP(2,1/('Tracker&amp;Invoice'!$H5099:$AC5099&lt;&gt;""),COLUMN('Tracker&amp;Invoice'!$H5099:$AC5099)),8),G5064)</f>
        <v>13</v>
      </c>
      <c r="H5063" t="e">
        <f t="shared" si="158"/>
        <v>#REF!</v>
      </c>
      <c r="I5063" s="29">
        <f>IF(D5063="INVOICE",SUM('Tracker&amp;Invoice'!$H5099:INDEX('Tracker&amp;Invoice'!$A5099:$AC5099,1,H5063)),0)</f>
        <v>0</v>
      </c>
      <c r="J5063" s="29">
        <f>IF(D5063="OVERALL",SUM('Tracker&amp;Invoice'!$H5099:$AC5099),0)</f>
        <v>0</v>
      </c>
    </row>
    <row r="5064" spans="1:10">
      <c r="A5064" t="e">
        <f t="shared" si="159"/>
        <v>#REF!</v>
      </c>
      <c r="B5064">
        <f>IF(AND('Tracker&amp;Invoice'!A5100&lt;&gt;"",'Tracker&amp;Invoice'!A5100&lt;&gt;"ITEM",'Tracker&amp;Invoice'!A5098="ITEM"),1,0)</f>
        <v>0</v>
      </c>
      <c r="C5064" t="e">
        <f>IF(B5064=1,'Tracker&amp;Invoice'!A5100,C5063)</f>
        <v>#REF!</v>
      </c>
      <c r="D5064" t="str">
        <f>IF(LEFT(TRIM('Tracker&amp;Invoice'!B5100),9)="INVOICE #","INVOICE",IF(TRIM('Tracker&amp;Invoice'!B5100)="Overall Completion INVOICE","OVERALL",""))</f>
        <v/>
      </c>
      <c r="E5064" t="str">
        <f>IF(D5064="INVOICE",VALUE(MID(TRIM('Tracker&amp;Invoice'!B5100),10,10)),"")</f>
        <v/>
      </c>
      <c r="F5064" t="e">
        <f>IF(B5064=1,IFERROR(LOOKUP(2,1/('Tracker&amp;Invoice'!$H5100:$AC5100&lt;&gt;""),COLUMN('Tracker&amp;Invoice'!$H5100:$AC5100)),8),F5063)</f>
        <v>#REF!</v>
      </c>
      <c r="G5064">
        <f>IF(D5064="OVERALL",IFERROR(LOOKUP(2,1/('Tracker&amp;Invoice'!$H5100:$AC5100&lt;&gt;""),COLUMN('Tracker&amp;Invoice'!$H5100:$AC5100)),8),G5065)</f>
        <v>13</v>
      </c>
      <c r="H5064" t="e">
        <f t="shared" si="158"/>
        <v>#REF!</v>
      </c>
      <c r="I5064" s="29">
        <f>IF(D5064="INVOICE",SUM('Tracker&amp;Invoice'!$H5100:INDEX('Tracker&amp;Invoice'!$A5100:$AC5100,1,H5064)),0)</f>
        <v>0</v>
      </c>
      <c r="J5064" s="29">
        <f>IF(D5064="OVERALL",SUM('Tracker&amp;Invoice'!$H5100:$AC5100),0)</f>
        <v>0</v>
      </c>
    </row>
    <row r="5065" spans="1:10">
      <c r="A5065" t="e">
        <f t="shared" si="159"/>
        <v>#REF!</v>
      </c>
      <c r="B5065">
        <f>IF(AND('Tracker&amp;Invoice'!A5101&lt;&gt;"",'Tracker&amp;Invoice'!A5101&lt;&gt;"ITEM",'Tracker&amp;Invoice'!A5099="ITEM"),1,0)</f>
        <v>1</v>
      </c>
      <c r="C5065" t="str">
        <f>IF(B5065=1,'Tracker&amp;Invoice'!A5101,C5064)</f>
        <v>BQ-242</v>
      </c>
      <c r="D5065" t="str">
        <f>IF(LEFT(TRIM('Tracker&amp;Invoice'!B5101),9)="INVOICE #","INVOICE",IF(TRIM('Tracker&amp;Invoice'!B5101)="Overall Completion INVOICE","OVERALL",""))</f>
        <v/>
      </c>
      <c r="E5065" t="str">
        <f>IF(D5065="INVOICE",VALUE(MID(TRIM('Tracker&amp;Invoice'!B5101),10,10)),"")</f>
        <v/>
      </c>
      <c r="F5065">
        <f>IF(B5065=1,IFERROR(LOOKUP(2,1/('Tracker&amp;Invoice'!$H5101:$AC5101&lt;&gt;""),COLUMN('Tracker&amp;Invoice'!$H5101:$AC5101)),8),F5064)</f>
        <v>12</v>
      </c>
      <c r="G5065">
        <f>IF(D5065="OVERALL",IFERROR(LOOKUP(2,1/('Tracker&amp;Invoice'!$H5101:$AC5101&lt;&gt;""),COLUMN('Tracker&amp;Invoice'!$H5101:$AC5101)),8),G5066)</f>
        <v>13</v>
      </c>
      <c r="H5065">
        <f t="shared" si="158"/>
        <v>13</v>
      </c>
      <c r="I5065" s="29">
        <f>IF(D5065="INVOICE",SUM('Tracker&amp;Invoice'!$H5101:INDEX('Tracker&amp;Invoice'!$A5101:$AC5101,1,H5065)),0)</f>
        <v>0</v>
      </c>
      <c r="J5065" s="29">
        <f>IF(D5065="OVERALL",SUM('Tracker&amp;Invoice'!$H5101:$AC5101),0)</f>
        <v>0</v>
      </c>
    </row>
    <row r="5066" spans="1:10">
      <c r="A5066" t="e">
        <f t="shared" si="159"/>
        <v>#REF!</v>
      </c>
      <c r="B5066">
        <f>IF(AND('Tracker&amp;Invoice'!A5102&lt;&gt;"",'Tracker&amp;Invoice'!A5102&lt;&gt;"ITEM",'Tracker&amp;Invoice'!A5100="ITEM"),1,0)</f>
        <v>0</v>
      </c>
      <c r="C5066" t="str">
        <f>IF(B5066=1,'Tracker&amp;Invoice'!A5102,C5065)</f>
        <v>BQ-242</v>
      </c>
      <c r="D5066" t="str">
        <f>IF(LEFT(TRIM('Tracker&amp;Invoice'!B5102),9)="INVOICE #","INVOICE",IF(TRIM('Tracker&amp;Invoice'!B5102)="Overall Completion INVOICE","OVERALL",""))</f>
        <v/>
      </c>
      <c r="E5066" t="str">
        <f>IF(D5066="INVOICE",VALUE(MID(TRIM('Tracker&amp;Invoice'!B5102),10,10)),"")</f>
        <v/>
      </c>
      <c r="F5066">
        <f>IF(B5066=1,IFERROR(LOOKUP(2,1/('Tracker&amp;Invoice'!$H5102:$AC5102&lt;&gt;""),COLUMN('Tracker&amp;Invoice'!$H5102:$AC5102)),8),F5065)</f>
        <v>12</v>
      </c>
      <c r="G5066">
        <f>IF(D5066="OVERALL",IFERROR(LOOKUP(2,1/('Tracker&amp;Invoice'!$H5102:$AC5102&lt;&gt;""),COLUMN('Tracker&amp;Invoice'!$H5102:$AC5102)),8),G5067)</f>
        <v>13</v>
      </c>
      <c r="H5066">
        <f t="shared" si="158"/>
        <v>13</v>
      </c>
      <c r="I5066" s="29">
        <f>IF(D5066="INVOICE",SUM('Tracker&amp;Invoice'!$H5102:INDEX('Tracker&amp;Invoice'!$A5102:$AC5102,1,H5066)),0)</f>
        <v>0</v>
      </c>
      <c r="J5066" s="29">
        <f>IF(D5066="OVERALL",SUM('Tracker&amp;Invoice'!$H5102:$AC5102),0)</f>
        <v>0</v>
      </c>
    </row>
    <row r="5067" spans="1:10">
      <c r="A5067" t="e">
        <f t="shared" si="159"/>
        <v>#REF!</v>
      </c>
      <c r="B5067">
        <f>IF(AND('Tracker&amp;Invoice'!A5103&lt;&gt;"",'Tracker&amp;Invoice'!A5103&lt;&gt;"ITEM",'Tracker&amp;Invoice'!A5101="ITEM"),1,0)</f>
        <v>0</v>
      </c>
      <c r="C5067" t="str">
        <f>IF(B5067=1,'Tracker&amp;Invoice'!A5103,C5066)</f>
        <v>BQ-242</v>
      </c>
      <c r="D5067" t="str">
        <f>IF(LEFT(TRIM('Tracker&amp;Invoice'!B5103),9)="INVOICE #","INVOICE",IF(TRIM('Tracker&amp;Invoice'!B5103)="Overall Completion INVOICE","OVERALL",""))</f>
        <v/>
      </c>
      <c r="E5067" t="str">
        <f>IF(D5067="INVOICE",VALUE(MID(TRIM('Tracker&amp;Invoice'!B5103),10,10)),"")</f>
        <v/>
      </c>
      <c r="F5067">
        <f>IF(B5067=1,IFERROR(LOOKUP(2,1/('Tracker&amp;Invoice'!$H5103:$AC5103&lt;&gt;""),COLUMN('Tracker&amp;Invoice'!$H5103:$AC5103)),8),F5066)</f>
        <v>12</v>
      </c>
      <c r="G5067">
        <f>IF(D5067="OVERALL",IFERROR(LOOKUP(2,1/('Tracker&amp;Invoice'!$H5103:$AC5103&lt;&gt;""),COLUMN('Tracker&amp;Invoice'!$H5103:$AC5103)),8),G5068)</f>
        <v>13</v>
      </c>
      <c r="H5067">
        <f t="shared" si="158"/>
        <v>13</v>
      </c>
      <c r="I5067" s="29">
        <f>IF(D5067="INVOICE",SUM('Tracker&amp;Invoice'!$H5103:INDEX('Tracker&amp;Invoice'!$A5103:$AC5103,1,H5067)),0)</f>
        <v>0</v>
      </c>
      <c r="J5067" s="29">
        <f>IF(D5067="OVERALL",SUM('Tracker&amp;Invoice'!$H5103:$AC5103),0)</f>
        <v>0</v>
      </c>
    </row>
    <row r="5068" spans="1:10">
      <c r="A5068" t="e">
        <f t="shared" si="159"/>
        <v>#REF!</v>
      </c>
      <c r="B5068">
        <f>IF(AND('Tracker&amp;Invoice'!A5104&lt;&gt;"",'Tracker&amp;Invoice'!A5104&lt;&gt;"ITEM",'Tracker&amp;Invoice'!A5102="ITEM"),1,0)</f>
        <v>0</v>
      </c>
      <c r="C5068" t="str">
        <f>IF(B5068=1,'Tracker&amp;Invoice'!A5104,C5067)</f>
        <v>BQ-242</v>
      </c>
      <c r="D5068" t="str">
        <f>IF(LEFT(TRIM('Tracker&amp;Invoice'!B5104),9)="INVOICE #","INVOICE",IF(TRIM('Tracker&amp;Invoice'!B5104)="Overall Completion INVOICE","OVERALL",""))</f>
        <v>INVOICE</v>
      </c>
      <c r="E5068">
        <f>IF(D5068="INVOICE",VALUE(MID(TRIM('Tracker&amp;Invoice'!B5104),10,10)),"")</f>
        <v>0</v>
      </c>
      <c r="F5068">
        <f>IF(B5068=1,IFERROR(LOOKUP(2,1/('Tracker&amp;Invoice'!$H5104:$AC5104&lt;&gt;""),COLUMN('Tracker&amp;Invoice'!$H5104:$AC5104)),8),F5067)</f>
        <v>12</v>
      </c>
      <c r="G5068">
        <f>IF(D5068="OVERALL",IFERROR(LOOKUP(2,1/('Tracker&amp;Invoice'!$H5104:$AC5104&lt;&gt;""),COLUMN('Tracker&amp;Invoice'!$H5104:$AC5104)),8),G5069)</f>
        <v>13</v>
      </c>
      <c r="H5068">
        <f t="shared" si="158"/>
        <v>13</v>
      </c>
      <c r="I5068" s="29">
        <f>IF(D5068="INVOICE",SUM('Tracker&amp;Invoice'!$H5104:INDEX('Tracker&amp;Invoice'!$A5104:$AC5104,1,H5068)),0)</f>
        <v>0</v>
      </c>
      <c r="J5068" s="29">
        <f>IF(D5068="OVERALL",SUM('Tracker&amp;Invoice'!$H5104:$AC5104),0)</f>
        <v>0</v>
      </c>
    </row>
    <row r="5069" spans="1:10">
      <c r="A5069" t="e">
        <f t="shared" si="159"/>
        <v>#REF!</v>
      </c>
      <c r="B5069">
        <f>IF(AND('Tracker&amp;Invoice'!A5105&lt;&gt;"",'Tracker&amp;Invoice'!A5105&lt;&gt;"ITEM",'Tracker&amp;Invoice'!A5103="ITEM"),1,0)</f>
        <v>0</v>
      </c>
      <c r="C5069" t="str">
        <f>IF(B5069=1,'Tracker&amp;Invoice'!A5105,C5068)</f>
        <v>BQ-242</v>
      </c>
      <c r="D5069" t="str">
        <f>IF(LEFT(TRIM('Tracker&amp;Invoice'!B5105),9)="INVOICE #","INVOICE",IF(TRIM('Tracker&amp;Invoice'!B5105)="Overall Completion INVOICE","OVERALL",""))</f>
        <v/>
      </c>
      <c r="E5069" t="str">
        <f>IF(D5069="INVOICE",VALUE(MID(TRIM('Tracker&amp;Invoice'!B5105),10,10)),"")</f>
        <v/>
      </c>
      <c r="F5069">
        <f>IF(B5069=1,IFERROR(LOOKUP(2,1/('Tracker&amp;Invoice'!$H5105:$AC5105&lt;&gt;""),COLUMN('Tracker&amp;Invoice'!$H5105:$AC5105)),8),F5068)</f>
        <v>12</v>
      </c>
      <c r="G5069">
        <f>IF(D5069="OVERALL",IFERROR(LOOKUP(2,1/('Tracker&amp;Invoice'!$H5105:$AC5105&lt;&gt;""),COLUMN('Tracker&amp;Invoice'!$H5105:$AC5105)),8),G5070)</f>
        <v>13</v>
      </c>
      <c r="H5069">
        <f t="shared" si="158"/>
        <v>13</v>
      </c>
      <c r="I5069" s="29">
        <f>IF(D5069="INVOICE",SUM('Tracker&amp;Invoice'!$H5105:INDEX('Tracker&amp;Invoice'!$A5105:$AC5105,1,H5069)),0)</f>
        <v>0</v>
      </c>
      <c r="J5069" s="29">
        <f>IF(D5069="OVERALL",SUM('Tracker&amp;Invoice'!$H5105:$AC5105),0)</f>
        <v>0</v>
      </c>
    </row>
    <row r="5070" spans="1:10">
      <c r="A5070" t="e">
        <f t="shared" si="159"/>
        <v>#REF!</v>
      </c>
      <c r="B5070">
        <f>IF(AND('Tracker&amp;Invoice'!A5106&lt;&gt;"",'Tracker&amp;Invoice'!A5106&lt;&gt;"ITEM",'Tracker&amp;Invoice'!A5104="ITEM"),1,0)</f>
        <v>0</v>
      </c>
      <c r="C5070" t="str">
        <f>IF(B5070=1,'Tracker&amp;Invoice'!A5106,C5069)</f>
        <v>BQ-242</v>
      </c>
      <c r="D5070" t="str">
        <f>IF(LEFT(TRIM('Tracker&amp;Invoice'!B5106),9)="INVOICE #","INVOICE",IF(TRIM('Tracker&amp;Invoice'!B5106)="Overall Completion INVOICE","OVERALL",""))</f>
        <v>OVERALL</v>
      </c>
      <c r="E5070" t="str">
        <f>IF(D5070="INVOICE",VALUE(MID(TRIM('Tracker&amp;Invoice'!B5106),10,10)),"")</f>
        <v/>
      </c>
      <c r="F5070">
        <f>IF(B5070=1,IFERROR(LOOKUP(2,1/('Tracker&amp;Invoice'!$H5106:$AC5106&lt;&gt;""),COLUMN('Tracker&amp;Invoice'!$H5106:$AC5106)),8),F5069)</f>
        <v>12</v>
      </c>
      <c r="G5070">
        <f>IF(D5070="OVERALL",IFERROR(LOOKUP(2,1/('Tracker&amp;Invoice'!$H5106:$AC5106&lt;&gt;""),COLUMN('Tracker&amp;Invoice'!$H5106:$AC5106)),8),G5071)</f>
        <v>13</v>
      </c>
      <c r="H5070">
        <f t="shared" si="158"/>
        <v>13</v>
      </c>
      <c r="I5070" s="29">
        <f>IF(D5070="INVOICE",SUM('Tracker&amp;Invoice'!$H5106:INDEX('Tracker&amp;Invoice'!$A5106:$AC5106,1,H5070)),0)</f>
        <v>0</v>
      </c>
      <c r="J5070" s="29">
        <f>IF(D5070="OVERALL",SUM('Tracker&amp;Invoice'!$H5106:$AC5106),0)</f>
        <v>0</v>
      </c>
    </row>
    <row r="5071" spans="1:10">
      <c r="A5071" t="e">
        <f t="shared" si="159"/>
        <v>#REF!</v>
      </c>
      <c r="B5071">
        <f>IF(AND('Tracker&amp;Invoice'!A5107&lt;&gt;"",'Tracker&amp;Invoice'!A5107&lt;&gt;"ITEM",'Tracker&amp;Invoice'!A5105="ITEM"),1,0)</f>
        <v>0</v>
      </c>
      <c r="C5071" t="str">
        <f>IF(B5071=1,'Tracker&amp;Invoice'!A5107,C5070)</f>
        <v>BQ-242</v>
      </c>
      <c r="D5071" t="str">
        <f>IF(LEFT(TRIM('Tracker&amp;Invoice'!B5107),9)="INVOICE #","INVOICE",IF(TRIM('Tracker&amp;Invoice'!B5107)="Overall Completion INVOICE","OVERALL",""))</f>
        <v/>
      </c>
      <c r="E5071" t="str">
        <f>IF(D5071="INVOICE",VALUE(MID(TRIM('Tracker&amp;Invoice'!B5107),10,10)),"")</f>
        <v/>
      </c>
      <c r="F5071">
        <f>IF(B5071=1,IFERROR(LOOKUP(2,1/('Tracker&amp;Invoice'!$H5107:$AC5107&lt;&gt;""),COLUMN('Tracker&amp;Invoice'!$H5107:$AC5107)),8),F5070)</f>
        <v>12</v>
      </c>
      <c r="G5071">
        <f>IF(D5071="OVERALL",IFERROR(LOOKUP(2,1/('Tracker&amp;Invoice'!$H5107:$AC5107&lt;&gt;""),COLUMN('Tracker&amp;Invoice'!$H5107:$AC5107)),8),G5072)</f>
        <v>16</v>
      </c>
      <c r="H5071">
        <f t="shared" si="158"/>
        <v>16</v>
      </c>
      <c r="I5071" s="29">
        <f>IF(D5071="INVOICE",SUM('Tracker&amp;Invoice'!$H5107:INDEX('Tracker&amp;Invoice'!$A5107:$AC5107,1,H5071)),0)</f>
        <v>0</v>
      </c>
      <c r="J5071" s="29">
        <f>IF(D5071="OVERALL",SUM('Tracker&amp;Invoice'!$H5107:$AC5107),0)</f>
        <v>0</v>
      </c>
    </row>
    <row r="5072" spans="1:10">
      <c r="A5072" t="e">
        <f t="shared" si="159"/>
        <v>#REF!</v>
      </c>
      <c r="B5072">
        <f>IF(AND('Tracker&amp;Invoice'!A5108&lt;&gt;"",'Tracker&amp;Invoice'!A5108&lt;&gt;"ITEM",'Tracker&amp;Invoice'!A5106="ITEM"),1,0)</f>
        <v>0</v>
      </c>
      <c r="C5072" t="str">
        <f>IF(B5072=1,'Tracker&amp;Invoice'!A5108,C5071)</f>
        <v>BQ-242</v>
      </c>
      <c r="D5072" t="str">
        <f>IF(LEFT(TRIM('Tracker&amp;Invoice'!B5108),9)="INVOICE #","INVOICE",IF(TRIM('Tracker&amp;Invoice'!B5108)="Overall Completion INVOICE","OVERALL",""))</f>
        <v/>
      </c>
      <c r="E5072" t="str">
        <f>IF(D5072="INVOICE",VALUE(MID(TRIM('Tracker&amp;Invoice'!B5108),10,10)),"")</f>
        <v/>
      </c>
      <c r="F5072">
        <f>IF(B5072=1,IFERROR(LOOKUP(2,1/('Tracker&amp;Invoice'!$H5108:$AC5108&lt;&gt;""),COLUMN('Tracker&amp;Invoice'!$H5108:$AC5108)),8),F5071)</f>
        <v>12</v>
      </c>
      <c r="G5072">
        <f>IF(D5072="OVERALL",IFERROR(LOOKUP(2,1/('Tracker&amp;Invoice'!$H5108:$AC5108&lt;&gt;""),COLUMN('Tracker&amp;Invoice'!$H5108:$AC5108)),8),G5073)</f>
        <v>16</v>
      </c>
      <c r="H5072">
        <f t="shared" si="158"/>
        <v>16</v>
      </c>
      <c r="I5072" s="29">
        <f>IF(D5072="INVOICE",SUM('Tracker&amp;Invoice'!$H5108:INDEX('Tracker&amp;Invoice'!$A5108:$AC5108,1,H5072)),0)</f>
        <v>0</v>
      </c>
      <c r="J5072" s="29">
        <f>IF(D5072="OVERALL",SUM('Tracker&amp;Invoice'!$H5108:$AC5108),0)</f>
        <v>0</v>
      </c>
    </row>
    <row r="5073" spans="1:10">
      <c r="A5073" t="e">
        <f t="shared" si="159"/>
        <v>#REF!</v>
      </c>
      <c r="B5073">
        <f>IF(AND('Tracker&amp;Invoice'!A5109&lt;&gt;"",'Tracker&amp;Invoice'!A5109&lt;&gt;"ITEM",'Tracker&amp;Invoice'!A5107="ITEM"),1,0)</f>
        <v>0</v>
      </c>
      <c r="C5073" t="str">
        <f>IF(B5073=1,'Tracker&amp;Invoice'!A5109,C5072)</f>
        <v>BQ-242</v>
      </c>
      <c r="D5073" t="str">
        <f>IF(LEFT(TRIM('Tracker&amp;Invoice'!B5109),9)="INVOICE #","INVOICE",IF(TRIM('Tracker&amp;Invoice'!B5109)="Overall Completion INVOICE","OVERALL",""))</f>
        <v/>
      </c>
      <c r="E5073" t="str">
        <f>IF(D5073="INVOICE",VALUE(MID(TRIM('Tracker&amp;Invoice'!B5109),10,10)),"")</f>
        <v/>
      </c>
      <c r="F5073">
        <f>IF(B5073=1,IFERROR(LOOKUP(2,1/('Tracker&amp;Invoice'!$H5109:$AC5109&lt;&gt;""),COLUMN('Tracker&amp;Invoice'!$H5109:$AC5109)),8),F5072)</f>
        <v>12</v>
      </c>
      <c r="G5073">
        <f>IF(D5073="OVERALL",IFERROR(LOOKUP(2,1/('Tracker&amp;Invoice'!$H5109:$AC5109&lt;&gt;""),COLUMN('Tracker&amp;Invoice'!$H5109:$AC5109)),8),G5074)</f>
        <v>16</v>
      </c>
      <c r="H5073">
        <f t="shared" si="158"/>
        <v>16</v>
      </c>
      <c r="I5073" s="29">
        <f>IF(D5073="INVOICE",SUM('Tracker&amp;Invoice'!$H5109:INDEX('Tracker&amp;Invoice'!$A5109:$AC5109,1,H5073)),0)</f>
        <v>0</v>
      </c>
      <c r="J5073" s="29">
        <f>IF(D5073="OVERALL",SUM('Tracker&amp;Invoice'!$H5109:$AC5109),0)</f>
        <v>0</v>
      </c>
    </row>
    <row r="5074" spans="1:10">
      <c r="A5074" t="e">
        <f t="shared" si="159"/>
        <v>#REF!</v>
      </c>
      <c r="B5074">
        <f>IF(AND('Tracker&amp;Invoice'!A5110&lt;&gt;"",'Tracker&amp;Invoice'!A5110&lt;&gt;"ITEM",'Tracker&amp;Invoice'!A5108="ITEM"),1,0)</f>
        <v>0</v>
      </c>
      <c r="C5074" t="str">
        <f>IF(B5074=1,'Tracker&amp;Invoice'!A5110,C5073)</f>
        <v>BQ-242</v>
      </c>
      <c r="D5074" t="str">
        <f>IF(LEFT(TRIM('Tracker&amp;Invoice'!B5110),9)="INVOICE #","INVOICE",IF(TRIM('Tracker&amp;Invoice'!B5110)="Overall Completion INVOICE","OVERALL",""))</f>
        <v/>
      </c>
      <c r="E5074" t="str">
        <f>IF(D5074="INVOICE",VALUE(MID(TRIM('Tracker&amp;Invoice'!B5110),10,10)),"")</f>
        <v/>
      </c>
      <c r="F5074">
        <f>IF(B5074=1,IFERROR(LOOKUP(2,1/('Tracker&amp;Invoice'!$H5110:$AC5110&lt;&gt;""),COLUMN('Tracker&amp;Invoice'!$H5110:$AC5110)),8),F5073)</f>
        <v>12</v>
      </c>
      <c r="G5074">
        <f>IF(D5074="OVERALL",IFERROR(LOOKUP(2,1/('Tracker&amp;Invoice'!$H5110:$AC5110&lt;&gt;""),COLUMN('Tracker&amp;Invoice'!$H5110:$AC5110)),8),G5075)</f>
        <v>16</v>
      </c>
      <c r="H5074">
        <f t="shared" si="158"/>
        <v>16</v>
      </c>
      <c r="I5074" s="29">
        <f>IF(D5074="INVOICE",SUM('Tracker&amp;Invoice'!$H5110:INDEX('Tracker&amp;Invoice'!$A5110:$AC5110,1,H5074)),0)</f>
        <v>0</v>
      </c>
      <c r="J5074" s="29">
        <f>IF(D5074="OVERALL",SUM('Tracker&amp;Invoice'!$H5110:$AC5110),0)</f>
        <v>0</v>
      </c>
    </row>
    <row r="5075" spans="1:10">
      <c r="A5075" t="e">
        <f t="shared" si="159"/>
        <v>#REF!</v>
      </c>
      <c r="B5075">
        <f>IF(AND('Tracker&amp;Invoice'!A5111&lt;&gt;"",'Tracker&amp;Invoice'!A5111&lt;&gt;"ITEM",'Tracker&amp;Invoice'!A5109="ITEM"),1,0)</f>
        <v>0</v>
      </c>
      <c r="C5075" t="str">
        <f>IF(B5075=1,'Tracker&amp;Invoice'!A5111,C5074)</f>
        <v>BQ-242</v>
      </c>
      <c r="D5075" t="str">
        <f>IF(LEFT(TRIM('Tracker&amp;Invoice'!B5111),9)="INVOICE #","INVOICE",IF(TRIM('Tracker&amp;Invoice'!B5111)="Overall Completion INVOICE","OVERALL",""))</f>
        <v/>
      </c>
      <c r="E5075" t="str">
        <f>IF(D5075="INVOICE",VALUE(MID(TRIM('Tracker&amp;Invoice'!B5111),10,10)),"")</f>
        <v/>
      </c>
      <c r="F5075">
        <f>IF(B5075=1,IFERROR(LOOKUP(2,1/('Tracker&amp;Invoice'!$H5111:$AC5111&lt;&gt;""),COLUMN('Tracker&amp;Invoice'!$H5111:$AC5111)),8),F5074)</f>
        <v>12</v>
      </c>
      <c r="G5075">
        <f>IF(D5075="OVERALL",IFERROR(LOOKUP(2,1/('Tracker&amp;Invoice'!$H5111:$AC5111&lt;&gt;""),COLUMN('Tracker&amp;Invoice'!$H5111:$AC5111)),8),G5076)</f>
        <v>16</v>
      </c>
      <c r="H5075">
        <f t="shared" si="158"/>
        <v>16</v>
      </c>
      <c r="I5075" s="29">
        <f>IF(D5075="INVOICE",SUM('Tracker&amp;Invoice'!$H5111:INDEX('Tracker&amp;Invoice'!$A5111:$AC5111,1,H5075)),0)</f>
        <v>0</v>
      </c>
      <c r="J5075" s="29">
        <f>IF(D5075="OVERALL",SUM('Tracker&amp;Invoice'!$H5111:$AC5111),0)</f>
        <v>0</v>
      </c>
    </row>
    <row r="5076" spans="1:10">
      <c r="A5076" t="e">
        <f t="shared" si="159"/>
        <v>#REF!</v>
      </c>
      <c r="B5076">
        <f>IF(AND('Tracker&amp;Invoice'!A5112&lt;&gt;"",'Tracker&amp;Invoice'!A5112&lt;&gt;"ITEM",'Tracker&amp;Invoice'!A5110="ITEM"),1,0)</f>
        <v>0</v>
      </c>
      <c r="C5076" t="str">
        <f>IF(B5076=1,'Tracker&amp;Invoice'!A5112,C5075)</f>
        <v>BQ-242</v>
      </c>
      <c r="D5076" t="str">
        <f>IF(LEFT(TRIM('Tracker&amp;Invoice'!B5112),9)="INVOICE #","INVOICE",IF(TRIM('Tracker&amp;Invoice'!B5112)="Overall Completion INVOICE","OVERALL",""))</f>
        <v/>
      </c>
      <c r="E5076" t="str">
        <f>IF(D5076="INVOICE",VALUE(MID(TRIM('Tracker&amp;Invoice'!B5112),10,10)),"")</f>
        <v/>
      </c>
      <c r="F5076">
        <f>IF(B5076=1,IFERROR(LOOKUP(2,1/('Tracker&amp;Invoice'!$H5112:$AC5112&lt;&gt;""),COLUMN('Tracker&amp;Invoice'!$H5112:$AC5112)),8),F5075)</f>
        <v>12</v>
      </c>
      <c r="G5076">
        <f>IF(D5076="OVERALL",IFERROR(LOOKUP(2,1/('Tracker&amp;Invoice'!$H5112:$AC5112&lt;&gt;""),COLUMN('Tracker&amp;Invoice'!$H5112:$AC5112)),8),G5077)</f>
        <v>16</v>
      </c>
      <c r="H5076">
        <f t="shared" si="158"/>
        <v>16</v>
      </c>
      <c r="I5076" s="29">
        <f>IF(D5076="INVOICE",SUM('Tracker&amp;Invoice'!$H5112:INDEX('Tracker&amp;Invoice'!$A5112:$AC5112,1,H5076)),0)</f>
        <v>0</v>
      </c>
      <c r="J5076" s="29">
        <f>IF(D5076="OVERALL",SUM('Tracker&amp;Invoice'!$H5112:$AC5112),0)</f>
        <v>0</v>
      </c>
    </row>
    <row r="5077" spans="1:10">
      <c r="A5077" t="e">
        <f t="shared" si="159"/>
        <v>#REF!</v>
      </c>
      <c r="B5077">
        <f>IF(AND('Tracker&amp;Invoice'!A5113&lt;&gt;"",'Tracker&amp;Invoice'!A5113&lt;&gt;"ITEM",'Tracker&amp;Invoice'!A5111="ITEM"),1,0)</f>
        <v>0</v>
      </c>
      <c r="C5077" t="str">
        <f>IF(B5077=1,'Tracker&amp;Invoice'!A5113,C5076)</f>
        <v>BQ-242</v>
      </c>
      <c r="D5077" t="str">
        <f>IF(LEFT(TRIM('Tracker&amp;Invoice'!B5113),9)="INVOICE #","INVOICE",IF(TRIM('Tracker&amp;Invoice'!B5113)="Overall Completion INVOICE","OVERALL",""))</f>
        <v/>
      </c>
      <c r="E5077" t="str">
        <f>IF(D5077="INVOICE",VALUE(MID(TRIM('Tracker&amp;Invoice'!B5113),10,10)),"")</f>
        <v/>
      </c>
      <c r="F5077">
        <f>IF(B5077=1,IFERROR(LOOKUP(2,1/('Tracker&amp;Invoice'!$H5113:$AC5113&lt;&gt;""),COLUMN('Tracker&amp;Invoice'!$H5113:$AC5113)),8),F5076)</f>
        <v>12</v>
      </c>
      <c r="G5077">
        <f>IF(D5077="OVERALL",IFERROR(LOOKUP(2,1/('Tracker&amp;Invoice'!$H5113:$AC5113&lt;&gt;""),COLUMN('Tracker&amp;Invoice'!$H5113:$AC5113)),8),G5078)</f>
        <v>16</v>
      </c>
      <c r="H5077">
        <f t="shared" si="158"/>
        <v>16</v>
      </c>
      <c r="I5077" s="29">
        <f>IF(D5077="INVOICE",SUM('Tracker&amp;Invoice'!$H5113:INDEX('Tracker&amp;Invoice'!$A5113:$AC5113,1,H5077)),0)</f>
        <v>0</v>
      </c>
      <c r="J5077" s="29">
        <f>IF(D5077="OVERALL",SUM('Tracker&amp;Invoice'!$H5113:$AC5113),0)</f>
        <v>0</v>
      </c>
    </row>
    <row r="5078" spans="1:10">
      <c r="A5078" t="e">
        <f t="shared" si="159"/>
        <v>#REF!</v>
      </c>
      <c r="B5078">
        <f>IF(AND('Tracker&amp;Invoice'!A5114&lt;&gt;"",'Tracker&amp;Invoice'!A5114&lt;&gt;"ITEM",'Tracker&amp;Invoice'!A5112="ITEM"),1,0)</f>
        <v>0</v>
      </c>
      <c r="C5078" t="str">
        <f>IF(B5078=1,'Tracker&amp;Invoice'!A5114,C5077)</f>
        <v>BQ-242</v>
      </c>
      <c r="D5078" t="str">
        <f>IF(LEFT(TRIM('Tracker&amp;Invoice'!B5114),9)="INVOICE #","INVOICE",IF(TRIM('Tracker&amp;Invoice'!B5114)="Overall Completion INVOICE","OVERALL",""))</f>
        <v/>
      </c>
      <c r="E5078" t="str">
        <f>IF(D5078="INVOICE",VALUE(MID(TRIM('Tracker&amp;Invoice'!B5114),10,10)),"")</f>
        <v/>
      </c>
      <c r="F5078">
        <f>IF(B5078=1,IFERROR(LOOKUP(2,1/('Tracker&amp;Invoice'!$H5114:$AC5114&lt;&gt;""),COLUMN('Tracker&amp;Invoice'!$H5114:$AC5114)),8),F5077)</f>
        <v>12</v>
      </c>
      <c r="G5078">
        <f>IF(D5078="OVERALL",IFERROR(LOOKUP(2,1/('Tracker&amp;Invoice'!$H5114:$AC5114&lt;&gt;""),COLUMN('Tracker&amp;Invoice'!$H5114:$AC5114)),8),G5079)</f>
        <v>16</v>
      </c>
      <c r="H5078">
        <f t="shared" si="158"/>
        <v>16</v>
      </c>
      <c r="I5078" s="29">
        <f>IF(D5078="INVOICE",SUM('Tracker&amp;Invoice'!$H5114:INDEX('Tracker&amp;Invoice'!$A5114:$AC5114,1,H5078)),0)</f>
        <v>0</v>
      </c>
      <c r="J5078" s="29">
        <f>IF(D5078="OVERALL",SUM('Tracker&amp;Invoice'!$H5114:$AC5114),0)</f>
        <v>0</v>
      </c>
    </row>
    <row r="5079" spans="1:10">
      <c r="A5079" t="e">
        <f t="shared" si="159"/>
        <v>#REF!</v>
      </c>
      <c r="B5079">
        <f>IF(AND('Tracker&amp;Invoice'!A5115&lt;&gt;"",'Tracker&amp;Invoice'!A5115&lt;&gt;"ITEM",'Tracker&amp;Invoice'!A5113="ITEM"),1,0)</f>
        <v>1</v>
      </c>
      <c r="C5079" t="str">
        <f>IF(B5079=1,'Tracker&amp;Invoice'!A5115,C5078)</f>
        <v>NBQ-051</v>
      </c>
      <c r="D5079" t="str">
        <f>IF(LEFT(TRIM('Tracker&amp;Invoice'!B5115),9)="INVOICE #","INVOICE",IF(TRIM('Tracker&amp;Invoice'!B5115)="Overall Completion INVOICE","OVERALL",""))</f>
        <v/>
      </c>
      <c r="E5079" t="str">
        <f>IF(D5079="INVOICE",VALUE(MID(TRIM('Tracker&amp;Invoice'!B5115),10,10)),"")</f>
        <v/>
      </c>
      <c r="F5079">
        <f>IF(B5079=1,IFERROR(LOOKUP(2,1/('Tracker&amp;Invoice'!$H5115:$AC5115&lt;&gt;""),COLUMN('Tracker&amp;Invoice'!$H5115:$AC5115)),8),F5078)</f>
        <v>15</v>
      </c>
      <c r="G5079">
        <f>IF(D5079="OVERALL",IFERROR(LOOKUP(2,1/('Tracker&amp;Invoice'!$H5115:$AC5115&lt;&gt;""),COLUMN('Tracker&amp;Invoice'!$H5115:$AC5115)),8),G5080)</f>
        <v>16</v>
      </c>
      <c r="H5079">
        <f t="shared" si="158"/>
        <v>16</v>
      </c>
      <c r="I5079" s="29">
        <f>IF(D5079="INVOICE",SUM('Tracker&amp;Invoice'!$H5115:INDEX('Tracker&amp;Invoice'!$A5115:$AC5115,1,H5079)),0)</f>
        <v>0</v>
      </c>
      <c r="J5079" s="29">
        <f>IF(D5079="OVERALL",SUM('Tracker&amp;Invoice'!$H5115:$AC5115),0)</f>
        <v>0</v>
      </c>
    </row>
    <row r="5080" spans="1:10">
      <c r="A5080" t="e">
        <f t="shared" si="159"/>
        <v>#REF!</v>
      </c>
      <c r="B5080">
        <f>IF(AND('Tracker&amp;Invoice'!A5116&lt;&gt;"",'Tracker&amp;Invoice'!A5116&lt;&gt;"ITEM",'Tracker&amp;Invoice'!A5114="ITEM"),1,0)</f>
        <v>0</v>
      </c>
      <c r="C5080" t="str">
        <f>IF(B5080=1,'Tracker&amp;Invoice'!A5116,C5079)</f>
        <v>NBQ-051</v>
      </c>
      <c r="D5080" t="str">
        <f>IF(LEFT(TRIM('Tracker&amp;Invoice'!B5116),9)="INVOICE #","INVOICE",IF(TRIM('Tracker&amp;Invoice'!B5116)="Overall Completion INVOICE","OVERALL",""))</f>
        <v/>
      </c>
      <c r="E5080" t="str">
        <f>IF(D5080="INVOICE",VALUE(MID(TRIM('Tracker&amp;Invoice'!B5116),10,10)),"")</f>
        <v/>
      </c>
      <c r="F5080">
        <f>IF(B5080=1,IFERROR(LOOKUP(2,1/('Tracker&amp;Invoice'!$H5116:$AC5116&lt;&gt;""),COLUMN('Tracker&amp;Invoice'!$H5116:$AC5116)),8),F5079)</f>
        <v>15</v>
      </c>
      <c r="G5080">
        <f>IF(D5080="OVERALL",IFERROR(LOOKUP(2,1/('Tracker&amp;Invoice'!$H5116:$AC5116&lt;&gt;""),COLUMN('Tracker&amp;Invoice'!$H5116:$AC5116)),8),G5081)</f>
        <v>16</v>
      </c>
      <c r="H5080">
        <f t="shared" si="158"/>
        <v>16</v>
      </c>
      <c r="I5080" s="29">
        <f>IF(D5080="INVOICE",SUM('Tracker&amp;Invoice'!$H5116:INDEX('Tracker&amp;Invoice'!$A5116:$AC5116,1,H5080)),0)</f>
        <v>0</v>
      </c>
      <c r="J5080" s="29">
        <f>IF(D5080="OVERALL",SUM('Tracker&amp;Invoice'!$H5116:$AC5116),0)</f>
        <v>0</v>
      </c>
    </row>
    <row r="5081" spans="1:10">
      <c r="A5081" t="e">
        <f t="shared" si="159"/>
        <v>#REF!</v>
      </c>
      <c r="B5081">
        <f>IF(AND('Tracker&amp;Invoice'!A5117&lt;&gt;"",'Tracker&amp;Invoice'!A5117&lt;&gt;"ITEM",'Tracker&amp;Invoice'!A5115="ITEM"),1,0)</f>
        <v>0</v>
      </c>
      <c r="C5081" t="str">
        <f>IF(B5081=1,'Tracker&amp;Invoice'!A5117,C5080)</f>
        <v>NBQ-051</v>
      </c>
      <c r="D5081" t="str">
        <f>IF(LEFT(TRIM('Tracker&amp;Invoice'!B5117),9)="INVOICE #","INVOICE",IF(TRIM('Tracker&amp;Invoice'!B5117)="Overall Completion INVOICE","OVERALL",""))</f>
        <v/>
      </c>
      <c r="E5081" t="str">
        <f>IF(D5081="INVOICE",VALUE(MID(TRIM('Tracker&amp;Invoice'!B5117),10,10)),"")</f>
        <v/>
      </c>
      <c r="F5081">
        <f>IF(B5081=1,IFERROR(LOOKUP(2,1/('Tracker&amp;Invoice'!$H5117:$AC5117&lt;&gt;""),COLUMN('Tracker&amp;Invoice'!$H5117:$AC5117)),8),F5080)</f>
        <v>15</v>
      </c>
      <c r="G5081">
        <f>IF(D5081="OVERALL",IFERROR(LOOKUP(2,1/('Tracker&amp;Invoice'!$H5117:$AC5117&lt;&gt;""),COLUMN('Tracker&amp;Invoice'!$H5117:$AC5117)),8),G5082)</f>
        <v>16</v>
      </c>
      <c r="H5081">
        <f t="shared" si="158"/>
        <v>16</v>
      </c>
      <c r="I5081" s="29">
        <f>IF(D5081="INVOICE",SUM('Tracker&amp;Invoice'!$H5117:INDEX('Tracker&amp;Invoice'!$A5117:$AC5117,1,H5081)),0)</f>
        <v>0</v>
      </c>
      <c r="J5081" s="29">
        <f>IF(D5081="OVERALL",SUM('Tracker&amp;Invoice'!$H5117:$AC5117),0)</f>
        <v>0</v>
      </c>
    </row>
    <row r="5082" spans="1:10">
      <c r="A5082" t="e">
        <f t="shared" si="159"/>
        <v>#REF!</v>
      </c>
      <c r="B5082">
        <f>IF(AND('Tracker&amp;Invoice'!A5118&lt;&gt;"",'Tracker&amp;Invoice'!A5118&lt;&gt;"ITEM",'Tracker&amp;Invoice'!A5116="ITEM"),1,0)</f>
        <v>0</v>
      </c>
      <c r="C5082" t="str">
        <f>IF(B5082=1,'Tracker&amp;Invoice'!A5118,C5081)</f>
        <v>NBQ-051</v>
      </c>
      <c r="D5082" t="str">
        <f>IF(LEFT(TRIM('Tracker&amp;Invoice'!B5118),9)="INVOICE #","INVOICE",IF(TRIM('Tracker&amp;Invoice'!B5118)="Overall Completion INVOICE","OVERALL",""))</f>
        <v>INVOICE</v>
      </c>
      <c r="E5082">
        <f>IF(D5082="INVOICE",VALUE(MID(TRIM('Tracker&amp;Invoice'!B5118),10,10)),"")</f>
        <v>12</v>
      </c>
      <c r="F5082">
        <f>IF(B5082=1,IFERROR(LOOKUP(2,1/('Tracker&amp;Invoice'!$H5118:$AC5118&lt;&gt;""),COLUMN('Tracker&amp;Invoice'!$H5118:$AC5118)),8),F5081)</f>
        <v>15</v>
      </c>
      <c r="G5082">
        <f>IF(D5082="OVERALL",IFERROR(LOOKUP(2,1/('Tracker&amp;Invoice'!$H5118:$AC5118&lt;&gt;""),COLUMN('Tracker&amp;Invoice'!$H5118:$AC5118)),8),G5083)</f>
        <v>16</v>
      </c>
      <c r="H5082">
        <f t="shared" si="158"/>
        <v>16</v>
      </c>
      <c r="I5082" s="29">
        <f>IF(D5082="INVOICE",SUM('Tracker&amp;Invoice'!$H5118:INDEX('Tracker&amp;Invoice'!$A5118:$AC5118,1,H5082)),0)</f>
        <v>0</v>
      </c>
      <c r="J5082" s="29">
        <f>IF(D5082="OVERALL",SUM('Tracker&amp;Invoice'!$H5118:$AC5118),0)</f>
        <v>0</v>
      </c>
    </row>
    <row r="5083" spans="1:10">
      <c r="A5083" t="e">
        <f t="shared" si="159"/>
        <v>#REF!</v>
      </c>
      <c r="B5083">
        <f>IF(AND('Tracker&amp;Invoice'!A5119&lt;&gt;"",'Tracker&amp;Invoice'!A5119&lt;&gt;"ITEM",'Tracker&amp;Invoice'!A5117="ITEM"),1,0)</f>
        <v>0</v>
      </c>
      <c r="C5083" t="str">
        <f>IF(B5083=1,'Tracker&amp;Invoice'!A5119,C5082)</f>
        <v>NBQ-051</v>
      </c>
      <c r="D5083" t="str">
        <f>IF(LEFT(TRIM('Tracker&amp;Invoice'!B5119),9)="INVOICE #","INVOICE",IF(TRIM('Tracker&amp;Invoice'!B5119)="Overall Completion INVOICE","OVERALL",""))</f>
        <v/>
      </c>
      <c r="E5083" t="str">
        <f>IF(D5083="INVOICE",VALUE(MID(TRIM('Tracker&amp;Invoice'!B5119),10,10)),"")</f>
        <v/>
      </c>
      <c r="F5083">
        <f>IF(B5083=1,IFERROR(LOOKUP(2,1/('Tracker&amp;Invoice'!$H5119:$AC5119&lt;&gt;""),COLUMN('Tracker&amp;Invoice'!$H5119:$AC5119)),8),F5082)</f>
        <v>15</v>
      </c>
      <c r="G5083">
        <f>IF(D5083="OVERALL",IFERROR(LOOKUP(2,1/('Tracker&amp;Invoice'!$H5119:$AC5119&lt;&gt;""),COLUMN('Tracker&amp;Invoice'!$H5119:$AC5119)),8),G5084)</f>
        <v>16</v>
      </c>
      <c r="H5083">
        <f t="shared" si="158"/>
        <v>16</v>
      </c>
      <c r="I5083" s="29">
        <f>IF(D5083="INVOICE",SUM('Tracker&amp;Invoice'!$H5119:INDEX('Tracker&amp;Invoice'!$A5119:$AC5119,1,H5083)),0)</f>
        <v>0</v>
      </c>
      <c r="J5083" s="29">
        <f>IF(D5083="OVERALL",SUM('Tracker&amp;Invoice'!$H5119:$AC5119),0)</f>
        <v>0</v>
      </c>
    </row>
    <row r="5084" spans="1:10">
      <c r="A5084" t="e">
        <f t="shared" si="159"/>
        <v>#REF!</v>
      </c>
      <c r="B5084">
        <f>IF(AND('Tracker&amp;Invoice'!A5120&lt;&gt;"",'Tracker&amp;Invoice'!A5120&lt;&gt;"ITEM",'Tracker&amp;Invoice'!A5118="ITEM"),1,0)</f>
        <v>0</v>
      </c>
      <c r="C5084" t="str">
        <f>IF(B5084=1,'Tracker&amp;Invoice'!A5120,C5083)</f>
        <v>NBQ-051</v>
      </c>
      <c r="D5084" t="str">
        <f>IF(LEFT(TRIM('Tracker&amp;Invoice'!B5120),9)="INVOICE #","INVOICE",IF(TRIM('Tracker&amp;Invoice'!B5120)="Overall Completion INVOICE","OVERALL",""))</f>
        <v>INVOICE</v>
      </c>
      <c r="E5084">
        <f>IF(D5084="INVOICE",VALUE(MID(TRIM('Tracker&amp;Invoice'!B5120),10,10)),"")</f>
        <v>25</v>
      </c>
      <c r="F5084">
        <f>IF(B5084=1,IFERROR(LOOKUP(2,1/('Tracker&amp;Invoice'!$H5120:$AC5120&lt;&gt;""),COLUMN('Tracker&amp;Invoice'!$H5120:$AC5120)),8),F5083)</f>
        <v>15</v>
      </c>
      <c r="G5084">
        <f>IF(D5084="OVERALL",IFERROR(LOOKUP(2,1/('Tracker&amp;Invoice'!$H5120:$AC5120&lt;&gt;""),COLUMN('Tracker&amp;Invoice'!$H5120:$AC5120)),8),G5085)</f>
        <v>16</v>
      </c>
      <c r="H5084">
        <f t="shared" si="158"/>
        <v>16</v>
      </c>
      <c r="I5084" s="29">
        <f>IF(D5084="INVOICE",SUM('Tracker&amp;Invoice'!$H5120:INDEX('Tracker&amp;Invoice'!$A5120:$AC5120,1,H5084)),0)</f>
        <v>0</v>
      </c>
      <c r="J5084" s="29">
        <f>IF(D5084="OVERALL",SUM('Tracker&amp;Invoice'!$H5120:$AC5120),0)</f>
        <v>0</v>
      </c>
    </row>
    <row r="5085" spans="1:10">
      <c r="A5085" t="e">
        <f t="shared" si="159"/>
        <v>#REF!</v>
      </c>
      <c r="B5085">
        <f>IF(AND('Tracker&amp;Invoice'!A5121&lt;&gt;"",'Tracker&amp;Invoice'!A5121&lt;&gt;"ITEM",'Tracker&amp;Invoice'!A5119="ITEM"),1,0)</f>
        <v>0</v>
      </c>
      <c r="C5085" t="str">
        <f>IF(B5085=1,'Tracker&amp;Invoice'!A5121,C5084)</f>
        <v>NBQ-051</v>
      </c>
      <c r="D5085" t="str">
        <f>IF(LEFT(TRIM('Tracker&amp;Invoice'!B5121),9)="INVOICE #","INVOICE",IF(TRIM('Tracker&amp;Invoice'!B5121)="Overall Completion INVOICE","OVERALL",""))</f>
        <v/>
      </c>
      <c r="E5085" t="str">
        <f>IF(D5085="INVOICE",VALUE(MID(TRIM('Tracker&amp;Invoice'!B5121),10,10)),"")</f>
        <v/>
      </c>
      <c r="F5085">
        <f>IF(B5085=1,IFERROR(LOOKUP(2,1/('Tracker&amp;Invoice'!$H5121:$AC5121&lt;&gt;""),COLUMN('Tracker&amp;Invoice'!$H5121:$AC5121)),8),F5084)</f>
        <v>15</v>
      </c>
      <c r="G5085">
        <f>IF(D5085="OVERALL",IFERROR(LOOKUP(2,1/('Tracker&amp;Invoice'!$H5121:$AC5121&lt;&gt;""),COLUMN('Tracker&amp;Invoice'!$H5121:$AC5121)),8),G5086)</f>
        <v>16</v>
      </c>
      <c r="H5085">
        <f t="shared" si="158"/>
        <v>16</v>
      </c>
      <c r="I5085" s="29">
        <f>IF(D5085="INVOICE",SUM('Tracker&amp;Invoice'!$H5121:INDEX('Tracker&amp;Invoice'!$A5121:$AC5121,1,H5085)),0)</f>
        <v>0</v>
      </c>
      <c r="J5085" s="29">
        <f>IF(D5085="OVERALL",SUM('Tracker&amp;Invoice'!$H5121:$AC5121),0)</f>
        <v>0</v>
      </c>
    </row>
    <row r="5086" spans="1:10">
      <c r="A5086" t="e">
        <f t="shared" si="159"/>
        <v>#REF!</v>
      </c>
      <c r="B5086">
        <f>IF(AND('Tracker&amp;Invoice'!A5122&lt;&gt;"",'Tracker&amp;Invoice'!A5122&lt;&gt;"ITEM",'Tracker&amp;Invoice'!A5120="ITEM"),1,0)</f>
        <v>0</v>
      </c>
      <c r="C5086" t="str">
        <f>IF(B5086=1,'Tracker&amp;Invoice'!A5122,C5085)</f>
        <v>NBQ-051</v>
      </c>
      <c r="D5086" t="str">
        <f>IF(LEFT(TRIM('Tracker&amp;Invoice'!B5122),9)="INVOICE #","INVOICE",IF(TRIM('Tracker&amp;Invoice'!B5122)="Overall Completion INVOICE","OVERALL",""))</f>
        <v/>
      </c>
      <c r="E5086" t="str">
        <f>IF(D5086="INVOICE",VALUE(MID(TRIM('Tracker&amp;Invoice'!B5122),10,10)),"")</f>
        <v/>
      </c>
      <c r="F5086">
        <f>IF(B5086=1,IFERROR(LOOKUP(2,1/('Tracker&amp;Invoice'!$H5122:$AC5122&lt;&gt;""),COLUMN('Tracker&amp;Invoice'!$H5122:$AC5122)),8),F5085)</f>
        <v>15</v>
      </c>
      <c r="G5086">
        <f>IF(D5086="OVERALL",IFERROR(LOOKUP(2,1/('Tracker&amp;Invoice'!$H5122:$AC5122&lt;&gt;""),COLUMN('Tracker&amp;Invoice'!$H5122:$AC5122)),8),G5087)</f>
        <v>16</v>
      </c>
      <c r="H5086">
        <f t="shared" si="158"/>
        <v>16</v>
      </c>
      <c r="I5086" s="29">
        <f>IF(D5086="INVOICE",SUM('Tracker&amp;Invoice'!$H5122:INDEX('Tracker&amp;Invoice'!$A5122:$AC5122,1,H5086)),0)</f>
        <v>0</v>
      </c>
      <c r="J5086" s="29">
        <f>IF(D5086="OVERALL",SUM('Tracker&amp;Invoice'!$H5122:$AC5122),0)</f>
        <v>0</v>
      </c>
    </row>
    <row r="5087" spans="1:10">
      <c r="A5087" t="e">
        <f t="shared" si="159"/>
        <v>#REF!</v>
      </c>
      <c r="B5087">
        <f>IF(AND('Tracker&amp;Invoice'!A5123&lt;&gt;"",'Tracker&amp;Invoice'!A5123&lt;&gt;"ITEM",'Tracker&amp;Invoice'!A5121="ITEM"),1,0)</f>
        <v>0</v>
      </c>
      <c r="C5087" t="str">
        <f>IF(B5087=1,'Tracker&amp;Invoice'!A5123,C5086)</f>
        <v>NBQ-051</v>
      </c>
      <c r="D5087" t="str">
        <f>IF(LEFT(TRIM('Tracker&amp;Invoice'!B5123),9)="INVOICE #","INVOICE",IF(TRIM('Tracker&amp;Invoice'!B5123)="Overall Completion INVOICE","OVERALL",""))</f>
        <v/>
      </c>
      <c r="E5087" t="str">
        <f>IF(D5087="INVOICE",VALUE(MID(TRIM('Tracker&amp;Invoice'!B5123),10,10)),"")</f>
        <v/>
      </c>
      <c r="F5087">
        <f>IF(B5087=1,IFERROR(LOOKUP(2,1/('Tracker&amp;Invoice'!$H5123:$AC5123&lt;&gt;""),COLUMN('Tracker&amp;Invoice'!$H5123:$AC5123)),8),F5086)</f>
        <v>15</v>
      </c>
      <c r="G5087">
        <f>IF(D5087="OVERALL",IFERROR(LOOKUP(2,1/('Tracker&amp;Invoice'!$H5123:$AC5123&lt;&gt;""),COLUMN('Tracker&amp;Invoice'!$H5123:$AC5123)),8),G5088)</f>
        <v>16</v>
      </c>
      <c r="H5087">
        <f t="shared" si="158"/>
        <v>16</v>
      </c>
      <c r="I5087" s="29">
        <f>IF(D5087="INVOICE",SUM('Tracker&amp;Invoice'!$H5123:INDEX('Tracker&amp;Invoice'!$A5123:$AC5123,1,H5087)),0)</f>
        <v>0</v>
      </c>
      <c r="J5087" s="29">
        <f>IF(D5087="OVERALL",SUM('Tracker&amp;Invoice'!$H5123:$AC5123),0)</f>
        <v>0</v>
      </c>
    </row>
    <row r="5088" spans="1:10">
      <c r="A5088" t="e">
        <f t="shared" si="159"/>
        <v>#REF!</v>
      </c>
      <c r="B5088">
        <f>IF(AND('Tracker&amp;Invoice'!A5124&lt;&gt;"",'Tracker&amp;Invoice'!A5124&lt;&gt;"ITEM",'Tracker&amp;Invoice'!A5122="ITEM"),1,0)</f>
        <v>0</v>
      </c>
      <c r="C5088" t="str">
        <f>IF(B5088=1,'Tracker&amp;Invoice'!A5124,C5087)</f>
        <v>NBQ-051</v>
      </c>
      <c r="D5088" t="str">
        <f>IF(LEFT(TRIM('Tracker&amp;Invoice'!B5124),9)="INVOICE #","INVOICE",IF(TRIM('Tracker&amp;Invoice'!B5124)="Overall Completion INVOICE","OVERALL",""))</f>
        <v/>
      </c>
      <c r="E5088" t="str">
        <f>IF(D5088="INVOICE",VALUE(MID(TRIM('Tracker&amp;Invoice'!B5124),10,10)),"")</f>
        <v/>
      </c>
      <c r="F5088">
        <f>IF(B5088=1,IFERROR(LOOKUP(2,1/('Tracker&amp;Invoice'!$H5124:$AC5124&lt;&gt;""),COLUMN('Tracker&amp;Invoice'!$H5124:$AC5124)),8),F5087)</f>
        <v>15</v>
      </c>
      <c r="G5088">
        <f>IF(D5088="OVERALL",IFERROR(LOOKUP(2,1/('Tracker&amp;Invoice'!$H5124:$AC5124&lt;&gt;""),COLUMN('Tracker&amp;Invoice'!$H5124:$AC5124)),8),G5089)</f>
        <v>16</v>
      </c>
      <c r="H5088">
        <f t="shared" si="158"/>
        <v>16</v>
      </c>
      <c r="I5088" s="29">
        <f>IF(D5088="INVOICE",SUM('Tracker&amp;Invoice'!$H5124:INDEX('Tracker&amp;Invoice'!$A5124:$AC5124,1,H5088)),0)</f>
        <v>0</v>
      </c>
      <c r="J5088" s="29">
        <f>IF(D5088="OVERALL",SUM('Tracker&amp;Invoice'!$H5124:$AC5124),0)</f>
        <v>0</v>
      </c>
    </row>
    <row r="5089" spans="1:10">
      <c r="A5089" t="e">
        <f t="shared" si="159"/>
        <v>#REF!</v>
      </c>
      <c r="B5089">
        <f>IF(AND('Tracker&amp;Invoice'!A5125&lt;&gt;"",'Tracker&amp;Invoice'!A5125&lt;&gt;"ITEM",'Tracker&amp;Invoice'!A5123="ITEM"),1,0)</f>
        <v>0</v>
      </c>
      <c r="C5089" t="str">
        <f>IF(B5089=1,'Tracker&amp;Invoice'!A5125,C5088)</f>
        <v>NBQ-051</v>
      </c>
      <c r="D5089" t="str">
        <f>IF(LEFT(TRIM('Tracker&amp;Invoice'!B5125),9)="INVOICE #","INVOICE",IF(TRIM('Tracker&amp;Invoice'!B5125)="Overall Completion INVOICE","OVERALL",""))</f>
        <v/>
      </c>
      <c r="E5089" t="str">
        <f>IF(D5089="INVOICE",VALUE(MID(TRIM('Tracker&amp;Invoice'!B5125),10,10)),"")</f>
        <v/>
      </c>
      <c r="F5089">
        <f>IF(B5089=1,IFERROR(LOOKUP(2,1/('Tracker&amp;Invoice'!$H5125:$AC5125&lt;&gt;""),COLUMN('Tracker&amp;Invoice'!$H5125:$AC5125)),8),F5088)</f>
        <v>15</v>
      </c>
      <c r="G5089">
        <f>IF(D5089="OVERALL",IFERROR(LOOKUP(2,1/('Tracker&amp;Invoice'!$H5125:$AC5125&lt;&gt;""),COLUMN('Tracker&amp;Invoice'!$H5125:$AC5125)),8),G5090)</f>
        <v>16</v>
      </c>
      <c r="H5089">
        <f t="shared" si="158"/>
        <v>16</v>
      </c>
      <c r="I5089" s="29">
        <f>IF(D5089="INVOICE",SUM('Tracker&amp;Invoice'!$H5125:INDEX('Tracker&amp;Invoice'!$A5125:$AC5125,1,H5089)),0)</f>
        <v>0</v>
      </c>
      <c r="J5089" s="29">
        <f>IF(D5089="OVERALL",SUM('Tracker&amp;Invoice'!$H5125:$AC5125),0)</f>
        <v>0</v>
      </c>
    </row>
    <row r="5090" spans="1:10">
      <c r="A5090" t="e">
        <f t="shared" si="159"/>
        <v>#REF!</v>
      </c>
      <c r="B5090">
        <f>IF(AND('Tracker&amp;Invoice'!A5126&lt;&gt;"",'Tracker&amp;Invoice'!A5126&lt;&gt;"ITEM",'Tracker&amp;Invoice'!A5124="ITEM"),1,0)</f>
        <v>0</v>
      </c>
      <c r="C5090" t="str">
        <f>IF(B5090=1,'Tracker&amp;Invoice'!A5126,C5089)</f>
        <v>NBQ-051</v>
      </c>
      <c r="D5090" t="str">
        <f>IF(LEFT(TRIM('Tracker&amp;Invoice'!B5126),9)="INVOICE #","INVOICE",IF(TRIM('Tracker&amp;Invoice'!B5126)="Overall Completion INVOICE","OVERALL",""))</f>
        <v/>
      </c>
      <c r="E5090" t="str">
        <f>IF(D5090="INVOICE",VALUE(MID(TRIM('Tracker&amp;Invoice'!B5126),10,10)),"")</f>
        <v/>
      </c>
      <c r="F5090">
        <f>IF(B5090=1,IFERROR(LOOKUP(2,1/('Tracker&amp;Invoice'!$H5126:$AC5126&lt;&gt;""),COLUMN('Tracker&amp;Invoice'!$H5126:$AC5126)),8),F5089)</f>
        <v>15</v>
      </c>
      <c r="G5090">
        <f>IF(D5090="OVERALL",IFERROR(LOOKUP(2,1/('Tracker&amp;Invoice'!$H5126:$AC5126&lt;&gt;""),COLUMN('Tracker&amp;Invoice'!$H5126:$AC5126)),8),G5091)</f>
        <v>16</v>
      </c>
      <c r="H5090">
        <f t="shared" si="158"/>
        <v>16</v>
      </c>
      <c r="I5090" s="29">
        <f>IF(D5090="INVOICE",SUM('Tracker&amp;Invoice'!$H5126:INDEX('Tracker&amp;Invoice'!$A5126:$AC5126,1,H5090)),0)</f>
        <v>0</v>
      </c>
      <c r="J5090" s="29">
        <f>IF(D5090="OVERALL",SUM('Tracker&amp;Invoice'!$H5126:$AC5126),0)</f>
        <v>0</v>
      </c>
    </row>
    <row r="5091" spans="1:10">
      <c r="A5091" t="e">
        <f t="shared" si="159"/>
        <v>#REF!</v>
      </c>
      <c r="B5091">
        <f>IF(AND('Tracker&amp;Invoice'!A5127&lt;&gt;"",'Tracker&amp;Invoice'!A5127&lt;&gt;"ITEM",'Tracker&amp;Invoice'!A5125="ITEM"),1,0)</f>
        <v>0</v>
      </c>
      <c r="C5091" t="str">
        <f>IF(B5091=1,'Tracker&amp;Invoice'!A5127,C5090)</f>
        <v>NBQ-051</v>
      </c>
      <c r="D5091" t="str">
        <f>IF(LEFT(TRIM('Tracker&amp;Invoice'!B5127),9)="INVOICE #","INVOICE",IF(TRIM('Tracker&amp;Invoice'!B5127)="Overall Completion INVOICE","OVERALL",""))</f>
        <v/>
      </c>
      <c r="E5091" t="str">
        <f>IF(D5091="INVOICE",VALUE(MID(TRIM('Tracker&amp;Invoice'!B5127),10,10)),"")</f>
        <v/>
      </c>
      <c r="F5091">
        <f>IF(B5091=1,IFERROR(LOOKUP(2,1/('Tracker&amp;Invoice'!$H5127:$AC5127&lt;&gt;""),COLUMN('Tracker&amp;Invoice'!$H5127:$AC5127)),8),F5090)</f>
        <v>15</v>
      </c>
      <c r="G5091">
        <f>IF(D5091="OVERALL",IFERROR(LOOKUP(2,1/('Tracker&amp;Invoice'!$H5127:$AC5127&lt;&gt;""),COLUMN('Tracker&amp;Invoice'!$H5127:$AC5127)),8),G5092)</f>
        <v>16</v>
      </c>
      <c r="H5091">
        <f t="shared" si="158"/>
        <v>16</v>
      </c>
      <c r="I5091" s="29">
        <f>IF(D5091="INVOICE",SUM('Tracker&amp;Invoice'!$H5127:INDEX('Tracker&amp;Invoice'!$A5127:$AC5127,1,H5091)),0)</f>
        <v>0</v>
      </c>
      <c r="J5091" s="29">
        <f>IF(D5091="OVERALL",SUM('Tracker&amp;Invoice'!$H5127:$AC5127),0)</f>
        <v>0</v>
      </c>
    </row>
    <row r="5092" spans="1:10">
      <c r="A5092" t="e">
        <f t="shared" si="159"/>
        <v>#REF!</v>
      </c>
      <c r="B5092">
        <f>IF(AND('Tracker&amp;Invoice'!A5128&lt;&gt;"",'Tracker&amp;Invoice'!A5128&lt;&gt;"ITEM",'Tracker&amp;Invoice'!A5126="ITEM"),1,0)</f>
        <v>0</v>
      </c>
      <c r="C5092" t="str">
        <f>IF(B5092=1,'Tracker&amp;Invoice'!A5128,C5091)</f>
        <v>NBQ-051</v>
      </c>
      <c r="D5092" t="str">
        <f>IF(LEFT(TRIM('Tracker&amp;Invoice'!B5128),9)="INVOICE #","INVOICE",IF(TRIM('Tracker&amp;Invoice'!B5128)="Overall Completion INVOICE","OVERALL",""))</f>
        <v>OVERALL</v>
      </c>
      <c r="E5092" t="str">
        <f>IF(D5092="INVOICE",VALUE(MID(TRIM('Tracker&amp;Invoice'!B5128),10,10)),"")</f>
        <v/>
      </c>
      <c r="F5092">
        <f>IF(B5092=1,IFERROR(LOOKUP(2,1/('Tracker&amp;Invoice'!$H5128:$AC5128&lt;&gt;""),COLUMN('Tracker&amp;Invoice'!$H5128:$AC5128)),8),F5091)</f>
        <v>15</v>
      </c>
      <c r="G5092">
        <f>IF(D5092="OVERALL",IFERROR(LOOKUP(2,1/('Tracker&amp;Invoice'!$H5128:$AC5128&lt;&gt;""),COLUMN('Tracker&amp;Invoice'!$H5128:$AC5128)),8),G5093)</f>
        <v>16</v>
      </c>
      <c r="H5092">
        <f t="shared" si="158"/>
        <v>16</v>
      </c>
      <c r="I5092" s="29">
        <f>IF(D5092="INVOICE",SUM('Tracker&amp;Invoice'!$H5128:INDEX('Tracker&amp;Invoice'!$A5128:$AC5128,1,H5092)),0)</f>
        <v>0</v>
      </c>
      <c r="J5092" s="29">
        <f>IF(D5092="OVERALL",SUM('Tracker&amp;Invoice'!$H5128:$AC5128),0)</f>
        <v>0</v>
      </c>
    </row>
    <row r="5093" spans="1:10">
      <c r="A5093" t="e">
        <f t="shared" si="159"/>
        <v>#REF!</v>
      </c>
      <c r="B5093">
        <f>IF(AND('Tracker&amp;Invoice'!A5129&lt;&gt;"",'Tracker&amp;Invoice'!A5129&lt;&gt;"ITEM",'Tracker&amp;Invoice'!A5127="ITEM"),1,0)</f>
        <v>0</v>
      </c>
      <c r="C5093" t="str">
        <f>IF(B5093=1,'Tracker&amp;Invoice'!A5129,C5092)</f>
        <v>NBQ-051</v>
      </c>
      <c r="D5093" t="str">
        <f>IF(LEFT(TRIM('Tracker&amp;Invoice'!B5129),9)="INVOICE #","INVOICE",IF(TRIM('Tracker&amp;Invoice'!B5129)="Overall Completion INVOICE","OVERALL",""))</f>
        <v/>
      </c>
      <c r="E5093" t="str">
        <f>IF(D5093="INVOICE",VALUE(MID(TRIM('Tracker&amp;Invoice'!B5129),10,10)),"")</f>
        <v/>
      </c>
      <c r="F5093">
        <f>IF(B5093=1,IFERROR(LOOKUP(2,1/('Tracker&amp;Invoice'!$H5129:$AC5129&lt;&gt;""),COLUMN('Tracker&amp;Invoice'!$H5129:$AC5129)),8),F5092)</f>
        <v>15</v>
      </c>
      <c r="G5093">
        <f>IF(D5093="OVERALL",IFERROR(LOOKUP(2,1/('Tracker&amp;Invoice'!$H5129:$AC5129&lt;&gt;""),COLUMN('Tracker&amp;Invoice'!$H5129:$AC5129)),8),G5094)</f>
        <v>17</v>
      </c>
      <c r="H5093">
        <f t="shared" si="158"/>
        <v>17</v>
      </c>
      <c r="I5093" s="29">
        <f>IF(D5093="INVOICE",SUM('Tracker&amp;Invoice'!$H5129:INDEX('Tracker&amp;Invoice'!$A5129:$AC5129,1,H5093)),0)</f>
        <v>0</v>
      </c>
      <c r="J5093" s="29">
        <f>IF(D5093="OVERALL",SUM('Tracker&amp;Invoice'!$H5129:$AC5129),0)</f>
        <v>0</v>
      </c>
    </row>
    <row r="5094" spans="1:10">
      <c r="A5094" t="e">
        <f t="shared" si="159"/>
        <v>#REF!</v>
      </c>
      <c r="B5094">
        <f>IF(AND('Tracker&amp;Invoice'!A5130&lt;&gt;"",'Tracker&amp;Invoice'!A5130&lt;&gt;"ITEM",'Tracker&amp;Invoice'!A5128="ITEM"),1,0)</f>
        <v>0</v>
      </c>
      <c r="C5094" t="str">
        <f>IF(B5094=1,'Tracker&amp;Invoice'!A5130,C5093)</f>
        <v>NBQ-051</v>
      </c>
      <c r="D5094" t="str">
        <f>IF(LEFT(TRIM('Tracker&amp;Invoice'!B5130),9)="INVOICE #","INVOICE",IF(TRIM('Tracker&amp;Invoice'!B5130)="Overall Completion INVOICE","OVERALL",""))</f>
        <v/>
      </c>
      <c r="E5094" t="str">
        <f>IF(D5094="INVOICE",VALUE(MID(TRIM('Tracker&amp;Invoice'!B5130),10,10)),"")</f>
        <v/>
      </c>
      <c r="F5094">
        <f>IF(B5094=1,IFERROR(LOOKUP(2,1/('Tracker&amp;Invoice'!$H5130:$AC5130&lt;&gt;""),COLUMN('Tracker&amp;Invoice'!$H5130:$AC5130)),8),F5093)</f>
        <v>15</v>
      </c>
      <c r="G5094">
        <f>IF(D5094="OVERALL",IFERROR(LOOKUP(2,1/('Tracker&amp;Invoice'!$H5130:$AC5130&lt;&gt;""),COLUMN('Tracker&amp;Invoice'!$H5130:$AC5130)),8),G5095)</f>
        <v>17</v>
      </c>
      <c r="H5094">
        <f t="shared" si="158"/>
        <v>17</v>
      </c>
      <c r="I5094" s="29">
        <f>IF(D5094="INVOICE",SUM('Tracker&amp;Invoice'!$H5130:INDEX('Tracker&amp;Invoice'!$A5130:$AC5130,1,H5094)),0)</f>
        <v>0</v>
      </c>
      <c r="J5094" s="29">
        <f>IF(D5094="OVERALL",SUM('Tracker&amp;Invoice'!$H5130:$AC5130),0)</f>
        <v>0</v>
      </c>
    </row>
    <row r="5095" spans="1:10">
      <c r="A5095" t="e">
        <f t="shared" si="159"/>
        <v>#REF!</v>
      </c>
      <c r="B5095">
        <f>IF(AND('Tracker&amp;Invoice'!A5131&lt;&gt;"",'Tracker&amp;Invoice'!A5131&lt;&gt;"ITEM",'Tracker&amp;Invoice'!A5129="ITEM"),1,0)</f>
        <v>0</v>
      </c>
      <c r="C5095" t="str">
        <f>IF(B5095=1,'Tracker&amp;Invoice'!A5131,C5094)</f>
        <v>NBQ-051</v>
      </c>
      <c r="D5095" t="str">
        <f>IF(LEFT(TRIM('Tracker&amp;Invoice'!B5131),9)="INVOICE #","INVOICE",IF(TRIM('Tracker&amp;Invoice'!B5131)="Overall Completion INVOICE","OVERALL",""))</f>
        <v/>
      </c>
      <c r="E5095" t="str">
        <f>IF(D5095="INVOICE",VALUE(MID(TRIM('Tracker&amp;Invoice'!B5131),10,10)),"")</f>
        <v/>
      </c>
      <c r="F5095">
        <f>IF(B5095=1,IFERROR(LOOKUP(2,1/('Tracker&amp;Invoice'!$H5131:$AC5131&lt;&gt;""),COLUMN('Tracker&amp;Invoice'!$H5131:$AC5131)),8),F5094)</f>
        <v>15</v>
      </c>
      <c r="G5095">
        <f>IF(D5095="OVERALL",IFERROR(LOOKUP(2,1/('Tracker&amp;Invoice'!$H5131:$AC5131&lt;&gt;""),COLUMN('Tracker&amp;Invoice'!$H5131:$AC5131)),8),G5096)</f>
        <v>17</v>
      </c>
      <c r="H5095">
        <f t="shared" si="158"/>
        <v>17</v>
      </c>
      <c r="I5095" s="29">
        <f>IF(D5095="INVOICE",SUM('Tracker&amp;Invoice'!$H5131:INDEX('Tracker&amp;Invoice'!$A5131:$AC5131,1,H5095)),0)</f>
        <v>0</v>
      </c>
      <c r="J5095" s="29">
        <f>IF(D5095="OVERALL",SUM('Tracker&amp;Invoice'!$H5131:$AC5131),0)</f>
        <v>0</v>
      </c>
    </row>
    <row r="5096" spans="1:10">
      <c r="A5096" t="e">
        <f t="shared" si="159"/>
        <v>#REF!</v>
      </c>
      <c r="B5096">
        <f>IF(AND('Tracker&amp;Invoice'!A5132&lt;&gt;"",'Tracker&amp;Invoice'!A5132&lt;&gt;"ITEM",'Tracker&amp;Invoice'!A5130="ITEM"),1,0)</f>
        <v>0</v>
      </c>
      <c r="C5096" t="str">
        <f>IF(B5096=1,'Tracker&amp;Invoice'!A5132,C5095)</f>
        <v>NBQ-051</v>
      </c>
      <c r="D5096" t="str">
        <f>IF(LEFT(TRIM('Tracker&amp;Invoice'!B5132),9)="INVOICE #","INVOICE",IF(TRIM('Tracker&amp;Invoice'!B5132)="Overall Completion INVOICE","OVERALL",""))</f>
        <v/>
      </c>
      <c r="E5096" t="str">
        <f>IF(D5096="INVOICE",VALUE(MID(TRIM('Tracker&amp;Invoice'!B5132),10,10)),"")</f>
        <v/>
      </c>
      <c r="F5096">
        <f>IF(B5096=1,IFERROR(LOOKUP(2,1/('Tracker&amp;Invoice'!$H5132:$AC5132&lt;&gt;""),COLUMN('Tracker&amp;Invoice'!$H5132:$AC5132)),8),F5095)</f>
        <v>15</v>
      </c>
      <c r="G5096">
        <f>IF(D5096="OVERALL",IFERROR(LOOKUP(2,1/('Tracker&amp;Invoice'!$H5132:$AC5132&lt;&gt;""),COLUMN('Tracker&amp;Invoice'!$H5132:$AC5132)),8),G5097)</f>
        <v>17</v>
      </c>
      <c r="H5096">
        <f t="shared" si="158"/>
        <v>17</v>
      </c>
      <c r="I5096" s="29">
        <f>IF(D5096="INVOICE",SUM('Tracker&amp;Invoice'!$H5132:INDEX('Tracker&amp;Invoice'!$A5132:$AC5132,1,H5096)),0)</f>
        <v>0</v>
      </c>
      <c r="J5096" s="29">
        <f>IF(D5096="OVERALL",SUM('Tracker&amp;Invoice'!$H5132:$AC5132),0)</f>
        <v>0</v>
      </c>
    </row>
    <row r="5097" spans="1:10">
      <c r="A5097" t="e">
        <f t="shared" si="159"/>
        <v>#REF!</v>
      </c>
      <c r="B5097">
        <f>IF(AND('Tracker&amp;Invoice'!A5133&lt;&gt;"",'Tracker&amp;Invoice'!A5133&lt;&gt;"ITEM",'Tracker&amp;Invoice'!A5131="ITEM"),1,0)</f>
        <v>0</v>
      </c>
      <c r="C5097" t="str">
        <f>IF(B5097=1,'Tracker&amp;Invoice'!A5133,C5096)</f>
        <v>NBQ-051</v>
      </c>
      <c r="D5097" t="str">
        <f>IF(LEFT(TRIM('Tracker&amp;Invoice'!B5133),9)="INVOICE #","INVOICE",IF(TRIM('Tracker&amp;Invoice'!B5133)="Overall Completion INVOICE","OVERALL",""))</f>
        <v/>
      </c>
      <c r="E5097" t="str">
        <f>IF(D5097="INVOICE",VALUE(MID(TRIM('Tracker&amp;Invoice'!B5133),10,10)),"")</f>
        <v/>
      </c>
      <c r="F5097">
        <f>IF(B5097=1,IFERROR(LOOKUP(2,1/('Tracker&amp;Invoice'!$H5133:$AC5133&lt;&gt;""),COLUMN('Tracker&amp;Invoice'!$H5133:$AC5133)),8),F5096)</f>
        <v>15</v>
      </c>
      <c r="G5097">
        <f>IF(D5097="OVERALL",IFERROR(LOOKUP(2,1/('Tracker&amp;Invoice'!$H5133:$AC5133&lt;&gt;""),COLUMN('Tracker&amp;Invoice'!$H5133:$AC5133)),8),G5098)</f>
        <v>17</v>
      </c>
      <c r="H5097">
        <f t="shared" si="158"/>
        <v>17</v>
      </c>
      <c r="I5097" s="29">
        <f>IF(D5097="INVOICE",SUM('Tracker&amp;Invoice'!$H5133:INDEX('Tracker&amp;Invoice'!$A5133:$AC5133,1,H5097)),0)</f>
        <v>0</v>
      </c>
      <c r="J5097" s="29">
        <f>IF(D5097="OVERALL",SUM('Tracker&amp;Invoice'!$H5133:$AC5133),0)</f>
        <v>0</v>
      </c>
    </row>
    <row r="5098" spans="1:10">
      <c r="A5098" t="e">
        <f t="shared" si="159"/>
        <v>#REF!</v>
      </c>
      <c r="B5098">
        <f>IF(AND('Tracker&amp;Invoice'!A5134&lt;&gt;"",'Tracker&amp;Invoice'!A5134&lt;&gt;"ITEM",'Tracker&amp;Invoice'!A5132="ITEM"),1,0)</f>
        <v>0</v>
      </c>
      <c r="C5098" t="str">
        <f>IF(B5098=1,'Tracker&amp;Invoice'!A5134,C5097)</f>
        <v>NBQ-051</v>
      </c>
      <c r="D5098" t="str">
        <f>IF(LEFT(TRIM('Tracker&amp;Invoice'!B5134),9)="INVOICE #","INVOICE",IF(TRIM('Tracker&amp;Invoice'!B5134)="Overall Completion INVOICE","OVERALL",""))</f>
        <v/>
      </c>
      <c r="E5098" t="str">
        <f>IF(D5098="INVOICE",VALUE(MID(TRIM('Tracker&amp;Invoice'!B5134),10,10)),"")</f>
        <v/>
      </c>
      <c r="F5098">
        <f>IF(B5098=1,IFERROR(LOOKUP(2,1/('Tracker&amp;Invoice'!$H5134:$AC5134&lt;&gt;""),COLUMN('Tracker&amp;Invoice'!$H5134:$AC5134)),8),F5097)</f>
        <v>15</v>
      </c>
      <c r="G5098">
        <f>IF(D5098="OVERALL",IFERROR(LOOKUP(2,1/('Tracker&amp;Invoice'!$H5134:$AC5134&lt;&gt;""),COLUMN('Tracker&amp;Invoice'!$H5134:$AC5134)),8),G5099)</f>
        <v>17</v>
      </c>
      <c r="H5098">
        <f t="shared" si="158"/>
        <v>17</v>
      </c>
      <c r="I5098" s="29">
        <f>IF(D5098="INVOICE",SUM('Tracker&amp;Invoice'!$H5134:INDEX('Tracker&amp;Invoice'!$A5134:$AC5134,1,H5098)),0)</f>
        <v>0</v>
      </c>
      <c r="J5098" s="29">
        <f>IF(D5098="OVERALL",SUM('Tracker&amp;Invoice'!$H5134:$AC5134),0)</f>
        <v>0</v>
      </c>
    </row>
    <row r="5099" spans="1:10">
      <c r="A5099" t="e">
        <f t="shared" si="159"/>
        <v>#REF!</v>
      </c>
      <c r="B5099">
        <f>IF(AND('Tracker&amp;Invoice'!A5135&lt;&gt;"",'Tracker&amp;Invoice'!A5135&lt;&gt;"ITEM",'Tracker&amp;Invoice'!A5133="ITEM"),1,0)</f>
        <v>0</v>
      </c>
      <c r="C5099" t="str">
        <f>IF(B5099=1,'Tracker&amp;Invoice'!A5135,C5098)</f>
        <v>NBQ-051</v>
      </c>
      <c r="D5099" t="str">
        <f>IF(LEFT(TRIM('Tracker&amp;Invoice'!B5135),9)="INVOICE #","INVOICE",IF(TRIM('Tracker&amp;Invoice'!B5135)="Overall Completion INVOICE","OVERALL",""))</f>
        <v/>
      </c>
      <c r="E5099" t="str">
        <f>IF(D5099="INVOICE",VALUE(MID(TRIM('Tracker&amp;Invoice'!B5135),10,10)),"")</f>
        <v/>
      </c>
      <c r="F5099">
        <f>IF(B5099=1,IFERROR(LOOKUP(2,1/('Tracker&amp;Invoice'!$H5135:$AC5135&lt;&gt;""),COLUMN('Tracker&amp;Invoice'!$H5135:$AC5135)),8),F5098)</f>
        <v>15</v>
      </c>
      <c r="G5099">
        <f>IF(D5099="OVERALL",IFERROR(LOOKUP(2,1/('Tracker&amp;Invoice'!$H5135:$AC5135&lt;&gt;""),COLUMN('Tracker&amp;Invoice'!$H5135:$AC5135)),8),G5100)</f>
        <v>17</v>
      </c>
      <c r="H5099">
        <f t="shared" si="158"/>
        <v>17</v>
      </c>
      <c r="I5099" s="29">
        <f>IF(D5099="INVOICE",SUM('Tracker&amp;Invoice'!$H5135:INDEX('Tracker&amp;Invoice'!$A5135:$AC5135,1,H5099)),0)</f>
        <v>0</v>
      </c>
      <c r="J5099" s="29">
        <f>IF(D5099="OVERALL",SUM('Tracker&amp;Invoice'!$H5135:$AC5135),0)</f>
        <v>0</v>
      </c>
    </row>
    <row r="5100" spans="1:10">
      <c r="A5100" t="e">
        <f t="shared" si="159"/>
        <v>#REF!</v>
      </c>
      <c r="B5100">
        <f>IF(AND('Tracker&amp;Invoice'!A5136&lt;&gt;"",'Tracker&amp;Invoice'!A5136&lt;&gt;"ITEM",'Tracker&amp;Invoice'!A5134="ITEM"),1,0)</f>
        <v>0</v>
      </c>
      <c r="C5100" t="str">
        <f>IF(B5100=1,'Tracker&amp;Invoice'!A5136,C5099)</f>
        <v>NBQ-051</v>
      </c>
      <c r="D5100" t="str">
        <f>IF(LEFT(TRIM('Tracker&amp;Invoice'!B5136),9)="INVOICE #","INVOICE",IF(TRIM('Tracker&amp;Invoice'!B5136)="Overall Completion INVOICE","OVERALL",""))</f>
        <v/>
      </c>
      <c r="E5100" t="str">
        <f>IF(D5100="INVOICE",VALUE(MID(TRIM('Tracker&amp;Invoice'!B5136),10,10)),"")</f>
        <v/>
      </c>
      <c r="F5100">
        <f>IF(B5100=1,IFERROR(LOOKUP(2,1/('Tracker&amp;Invoice'!$H5136:$AC5136&lt;&gt;""),COLUMN('Tracker&amp;Invoice'!$H5136:$AC5136)),8),F5099)</f>
        <v>15</v>
      </c>
      <c r="G5100">
        <f>IF(D5100="OVERALL",IFERROR(LOOKUP(2,1/('Tracker&amp;Invoice'!$H5136:$AC5136&lt;&gt;""),COLUMN('Tracker&amp;Invoice'!$H5136:$AC5136)),8),G5101)</f>
        <v>17</v>
      </c>
      <c r="H5100">
        <f t="shared" si="158"/>
        <v>17</v>
      </c>
      <c r="I5100" s="29">
        <f>IF(D5100="INVOICE",SUM('Tracker&amp;Invoice'!$H5136:INDEX('Tracker&amp;Invoice'!$A5136:$AC5136,1,H5100)),0)</f>
        <v>0</v>
      </c>
      <c r="J5100" s="29">
        <f>IF(D5100="OVERALL",SUM('Tracker&amp;Invoice'!$H5136:$AC5136),0)</f>
        <v>0</v>
      </c>
    </row>
    <row r="5101" spans="1:10">
      <c r="A5101" t="e">
        <f t="shared" si="159"/>
        <v>#REF!</v>
      </c>
      <c r="B5101">
        <f>IF(AND('Tracker&amp;Invoice'!A5137&lt;&gt;"",'Tracker&amp;Invoice'!A5137&lt;&gt;"ITEM",'Tracker&amp;Invoice'!A5135="ITEM"),1,0)</f>
        <v>1</v>
      </c>
      <c r="C5101" t="str">
        <f>IF(B5101=1,'Tracker&amp;Invoice'!A5137,C5100)</f>
        <v>NBQ-052</v>
      </c>
      <c r="D5101" t="str">
        <f>IF(LEFT(TRIM('Tracker&amp;Invoice'!B5137),9)="INVOICE #","INVOICE",IF(TRIM('Tracker&amp;Invoice'!B5137)="Overall Completion INVOICE","OVERALL",""))</f>
        <v/>
      </c>
      <c r="E5101" t="str">
        <f>IF(D5101="INVOICE",VALUE(MID(TRIM('Tracker&amp;Invoice'!B5137),10,10)),"")</f>
        <v/>
      </c>
      <c r="F5101">
        <f>IF(B5101=1,IFERROR(LOOKUP(2,1/('Tracker&amp;Invoice'!$H5137:$AC5137&lt;&gt;""),COLUMN('Tracker&amp;Invoice'!$H5137:$AC5137)),8),F5100)</f>
        <v>16</v>
      </c>
      <c r="G5101">
        <f>IF(D5101="OVERALL",IFERROR(LOOKUP(2,1/('Tracker&amp;Invoice'!$H5137:$AC5137&lt;&gt;""),COLUMN('Tracker&amp;Invoice'!$H5137:$AC5137)),8),G5102)</f>
        <v>17</v>
      </c>
      <c r="H5101">
        <f t="shared" si="158"/>
        <v>17</v>
      </c>
      <c r="I5101" s="29">
        <f>IF(D5101="INVOICE",SUM('Tracker&amp;Invoice'!$H5137:INDEX('Tracker&amp;Invoice'!$A5137:$AC5137,1,H5101)),0)</f>
        <v>0</v>
      </c>
      <c r="J5101" s="29">
        <f>IF(D5101="OVERALL",SUM('Tracker&amp;Invoice'!$H5137:$AC5137),0)</f>
        <v>0</v>
      </c>
    </row>
    <row r="5102" spans="1:10">
      <c r="A5102" t="e">
        <f t="shared" si="159"/>
        <v>#REF!</v>
      </c>
      <c r="B5102">
        <f>IF(AND('Tracker&amp;Invoice'!A5138&lt;&gt;"",'Tracker&amp;Invoice'!A5138&lt;&gt;"ITEM",'Tracker&amp;Invoice'!A5136="ITEM"),1,0)</f>
        <v>0</v>
      </c>
      <c r="C5102" t="str">
        <f>IF(B5102=1,'Tracker&amp;Invoice'!A5138,C5101)</f>
        <v>NBQ-052</v>
      </c>
      <c r="D5102" t="str">
        <f>IF(LEFT(TRIM('Tracker&amp;Invoice'!B5138),9)="INVOICE #","INVOICE",IF(TRIM('Tracker&amp;Invoice'!B5138)="Overall Completion INVOICE","OVERALL",""))</f>
        <v/>
      </c>
      <c r="E5102" t="str">
        <f>IF(D5102="INVOICE",VALUE(MID(TRIM('Tracker&amp;Invoice'!B5138),10,10)),"")</f>
        <v/>
      </c>
      <c r="F5102">
        <f>IF(B5102=1,IFERROR(LOOKUP(2,1/('Tracker&amp;Invoice'!$H5138:$AC5138&lt;&gt;""),COLUMN('Tracker&amp;Invoice'!$H5138:$AC5138)),8),F5101)</f>
        <v>16</v>
      </c>
      <c r="G5102">
        <f>IF(D5102="OVERALL",IFERROR(LOOKUP(2,1/('Tracker&amp;Invoice'!$H5138:$AC5138&lt;&gt;""),COLUMN('Tracker&amp;Invoice'!$H5138:$AC5138)),8),G5103)</f>
        <v>17</v>
      </c>
      <c r="H5102">
        <f t="shared" si="158"/>
        <v>17</v>
      </c>
      <c r="I5102" s="29">
        <f>IF(D5102="INVOICE",SUM('Tracker&amp;Invoice'!$H5138:INDEX('Tracker&amp;Invoice'!$A5138:$AC5138,1,H5102)),0)</f>
        <v>0</v>
      </c>
      <c r="J5102" s="29">
        <f>IF(D5102="OVERALL",SUM('Tracker&amp;Invoice'!$H5138:$AC5138),0)</f>
        <v>0</v>
      </c>
    </row>
    <row r="5103" spans="1:10">
      <c r="A5103" t="e">
        <f t="shared" si="159"/>
        <v>#REF!</v>
      </c>
      <c r="B5103">
        <f>IF(AND('Tracker&amp;Invoice'!A5139&lt;&gt;"",'Tracker&amp;Invoice'!A5139&lt;&gt;"ITEM",'Tracker&amp;Invoice'!A5137="ITEM"),1,0)</f>
        <v>0</v>
      </c>
      <c r="C5103" t="str">
        <f>IF(B5103=1,'Tracker&amp;Invoice'!A5139,C5102)</f>
        <v>NBQ-052</v>
      </c>
      <c r="D5103" t="str">
        <f>IF(LEFT(TRIM('Tracker&amp;Invoice'!B5139),9)="INVOICE #","INVOICE",IF(TRIM('Tracker&amp;Invoice'!B5139)="Overall Completion INVOICE","OVERALL",""))</f>
        <v/>
      </c>
      <c r="E5103" t="str">
        <f>IF(D5103="INVOICE",VALUE(MID(TRIM('Tracker&amp;Invoice'!B5139),10,10)),"")</f>
        <v/>
      </c>
      <c r="F5103">
        <f>IF(B5103=1,IFERROR(LOOKUP(2,1/('Tracker&amp;Invoice'!$H5139:$AC5139&lt;&gt;""),COLUMN('Tracker&amp;Invoice'!$H5139:$AC5139)),8),F5102)</f>
        <v>16</v>
      </c>
      <c r="G5103">
        <f>IF(D5103="OVERALL",IFERROR(LOOKUP(2,1/('Tracker&amp;Invoice'!$H5139:$AC5139&lt;&gt;""),COLUMN('Tracker&amp;Invoice'!$H5139:$AC5139)),8),G5104)</f>
        <v>17</v>
      </c>
      <c r="H5103">
        <f t="shared" si="158"/>
        <v>17</v>
      </c>
      <c r="I5103" s="29">
        <f>IF(D5103="INVOICE",SUM('Tracker&amp;Invoice'!$H5139:INDEX('Tracker&amp;Invoice'!$A5139:$AC5139,1,H5103)),0)</f>
        <v>0</v>
      </c>
      <c r="J5103" s="29">
        <f>IF(D5103="OVERALL",SUM('Tracker&amp;Invoice'!$H5139:$AC5139),0)</f>
        <v>0</v>
      </c>
    </row>
    <row r="5104" spans="1:10">
      <c r="A5104" t="e">
        <f t="shared" si="159"/>
        <v>#REF!</v>
      </c>
      <c r="B5104">
        <f>IF(AND('Tracker&amp;Invoice'!A5140&lt;&gt;"",'Tracker&amp;Invoice'!A5140&lt;&gt;"ITEM",'Tracker&amp;Invoice'!A5138="ITEM"),1,0)</f>
        <v>0</v>
      </c>
      <c r="C5104" t="str">
        <f>IF(B5104=1,'Tracker&amp;Invoice'!A5140,C5103)</f>
        <v>NBQ-052</v>
      </c>
      <c r="D5104" t="str">
        <f>IF(LEFT(TRIM('Tracker&amp;Invoice'!B5140),9)="INVOICE #","INVOICE",IF(TRIM('Tracker&amp;Invoice'!B5140)="Overall Completion INVOICE","OVERALL",""))</f>
        <v>INVOICE</v>
      </c>
      <c r="E5104">
        <f>IF(D5104="INVOICE",VALUE(MID(TRIM('Tracker&amp;Invoice'!B5140),10,10)),"")</f>
        <v>0</v>
      </c>
      <c r="F5104">
        <f>IF(B5104=1,IFERROR(LOOKUP(2,1/('Tracker&amp;Invoice'!$H5140:$AC5140&lt;&gt;""),COLUMN('Tracker&amp;Invoice'!$H5140:$AC5140)),8),F5103)</f>
        <v>16</v>
      </c>
      <c r="G5104">
        <f>IF(D5104="OVERALL",IFERROR(LOOKUP(2,1/('Tracker&amp;Invoice'!$H5140:$AC5140&lt;&gt;""),COLUMN('Tracker&amp;Invoice'!$H5140:$AC5140)),8),G5105)</f>
        <v>17</v>
      </c>
      <c r="H5104">
        <f t="shared" si="158"/>
        <v>17</v>
      </c>
      <c r="I5104" s="29">
        <f>IF(D5104="INVOICE",SUM('Tracker&amp;Invoice'!$H5140:INDEX('Tracker&amp;Invoice'!$A5140:$AC5140,1,H5104)),0)</f>
        <v>0</v>
      </c>
      <c r="J5104" s="29">
        <f>IF(D5104="OVERALL",SUM('Tracker&amp;Invoice'!$H5140:$AC5140),0)</f>
        <v>0</v>
      </c>
    </row>
    <row r="5105" spans="1:10">
      <c r="A5105" t="e">
        <f t="shared" si="159"/>
        <v>#REF!</v>
      </c>
      <c r="B5105">
        <f>IF(AND('Tracker&amp;Invoice'!A5141&lt;&gt;"",'Tracker&amp;Invoice'!A5141&lt;&gt;"ITEM",'Tracker&amp;Invoice'!A5139="ITEM"),1,0)</f>
        <v>0</v>
      </c>
      <c r="C5105" t="str">
        <f>IF(B5105=1,'Tracker&amp;Invoice'!A5141,C5104)</f>
        <v>NBQ-052</v>
      </c>
      <c r="D5105" t="str">
        <f>IF(LEFT(TRIM('Tracker&amp;Invoice'!B5141),9)="INVOICE #","INVOICE",IF(TRIM('Tracker&amp;Invoice'!B5141)="Overall Completion INVOICE","OVERALL",""))</f>
        <v/>
      </c>
      <c r="E5105" t="str">
        <f>IF(D5105="INVOICE",VALUE(MID(TRIM('Tracker&amp;Invoice'!B5141),10,10)),"")</f>
        <v/>
      </c>
      <c r="F5105">
        <f>IF(B5105=1,IFERROR(LOOKUP(2,1/('Tracker&amp;Invoice'!$H5141:$AC5141&lt;&gt;""),COLUMN('Tracker&amp;Invoice'!$H5141:$AC5141)),8),F5104)</f>
        <v>16</v>
      </c>
      <c r="G5105">
        <f>IF(D5105="OVERALL",IFERROR(LOOKUP(2,1/('Tracker&amp;Invoice'!$H5141:$AC5141&lt;&gt;""),COLUMN('Tracker&amp;Invoice'!$H5141:$AC5141)),8),G5106)</f>
        <v>17</v>
      </c>
      <c r="H5105">
        <f t="shared" si="158"/>
        <v>17</v>
      </c>
      <c r="I5105" s="29">
        <f>IF(D5105="INVOICE",SUM('Tracker&amp;Invoice'!$H5141:INDEX('Tracker&amp;Invoice'!$A5141:$AC5141,1,H5105)),0)</f>
        <v>0</v>
      </c>
      <c r="J5105" s="29">
        <f>IF(D5105="OVERALL",SUM('Tracker&amp;Invoice'!$H5141:$AC5141),0)</f>
        <v>0</v>
      </c>
    </row>
    <row r="5106" spans="1:10">
      <c r="A5106" t="e">
        <f t="shared" si="159"/>
        <v>#REF!</v>
      </c>
      <c r="B5106">
        <f>IF(AND('Tracker&amp;Invoice'!A5142&lt;&gt;"",'Tracker&amp;Invoice'!A5142&lt;&gt;"ITEM",'Tracker&amp;Invoice'!A5140="ITEM"),1,0)</f>
        <v>0</v>
      </c>
      <c r="C5106" t="str">
        <f>IF(B5106=1,'Tracker&amp;Invoice'!A5142,C5105)</f>
        <v>NBQ-052</v>
      </c>
      <c r="D5106" t="str">
        <f>IF(LEFT(TRIM('Tracker&amp;Invoice'!B5142),9)="INVOICE #","INVOICE",IF(TRIM('Tracker&amp;Invoice'!B5142)="Overall Completion INVOICE","OVERALL",""))</f>
        <v>OVERALL</v>
      </c>
      <c r="E5106" t="str">
        <f>IF(D5106="INVOICE",VALUE(MID(TRIM('Tracker&amp;Invoice'!B5142),10,10)),"")</f>
        <v/>
      </c>
      <c r="F5106">
        <f>IF(B5106=1,IFERROR(LOOKUP(2,1/('Tracker&amp;Invoice'!$H5142:$AC5142&lt;&gt;""),COLUMN('Tracker&amp;Invoice'!$H5142:$AC5142)),8),F5105)</f>
        <v>16</v>
      </c>
      <c r="G5106">
        <f>IF(D5106="OVERALL",IFERROR(LOOKUP(2,1/('Tracker&amp;Invoice'!$H5142:$AC5142&lt;&gt;""),COLUMN('Tracker&amp;Invoice'!$H5142:$AC5142)),8),G5107)</f>
        <v>17</v>
      </c>
      <c r="H5106">
        <f t="shared" si="158"/>
        <v>17</v>
      </c>
      <c r="I5106" s="29">
        <f>IF(D5106="INVOICE",SUM('Tracker&amp;Invoice'!$H5142:INDEX('Tracker&amp;Invoice'!$A5142:$AC5142,1,H5106)),0)</f>
        <v>0</v>
      </c>
      <c r="J5106" s="29">
        <f>IF(D5106="OVERALL",SUM('Tracker&amp;Invoice'!$H5142:$AC5142),0)</f>
        <v>0</v>
      </c>
    </row>
    <row r="5107" spans="1:10">
      <c r="A5107" t="e">
        <f t="shared" si="159"/>
        <v>#REF!</v>
      </c>
      <c r="B5107">
        <f>IF(AND('Tracker&amp;Invoice'!A5143&lt;&gt;"",'Tracker&amp;Invoice'!A5143&lt;&gt;"ITEM",'Tracker&amp;Invoice'!A5141="ITEM"),1,0)</f>
        <v>0</v>
      </c>
      <c r="C5107" t="str">
        <f>IF(B5107=1,'Tracker&amp;Invoice'!A5143,C5106)</f>
        <v>NBQ-052</v>
      </c>
      <c r="D5107" t="str">
        <f>IF(LEFT(TRIM('Tracker&amp;Invoice'!B5143),9)="INVOICE #","INVOICE",IF(TRIM('Tracker&amp;Invoice'!B5143)="Overall Completion INVOICE","OVERALL",""))</f>
        <v/>
      </c>
      <c r="E5107" t="str">
        <f>IF(D5107="INVOICE",VALUE(MID(TRIM('Tracker&amp;Invoice'!B5143),10,10)),"")</f>
        <v/>
      </c>
      <c r="F5107">
        <f>IF(B5107=1,IFERROR(LOOKUP(2,1/('Tracker&amp;Invoice'!$H5143:$AC5143&lt;&gt;""),COLUMN('Tracker&amp;Invoice'!$H5143:$AC5143)),8),F5106)</f>
        <v>16</v>
      </c>
      <c r="G5107">
        <f>IF(D5107="OVERALL",IFERROR(LOOKUP(2,1/('Tracker&amp;Invoice'!$H5143:$AC5143&lt;&gt;""),COLUMN('Tracker&amp;Invoice'!$H5143:$AC5143)),8),G5108)</f>
        <v>16</v>
      </c>
      <c r="H5107">
        <f t="shared" si="158"/>
        <v>16</v>
      </c>
      <c r="I5107" s="29">
        <f>IF(D5107="INVOICE",SUM('Tracker&amp;Invoice'!$H5143:INDEX('Tracker&amp;Invoice'!$A5143:$AC5143,1,H5107)),0)</f>
        <v>0</v>
      </c>
      <c r="J5107" s="29">
        <f>IF(D5107="OVERALL",SUM('Tracker&amp;Invoice'!$H5143:$AC5143),0)</f>
        <v>0</v>
      </c>
    </row>
    <row r="5108" spans="1:10">
      <c r="A5108" t="e">
        <f t="shared" si="159"/>
        <v>#REF!</v>
      </c>
      <c r="B5108">
        <f>IF(AND('Tracker&amp;Invoice'!A5144&lt;&gt;"",'Tracker&amp;Invoice'!A5144&lt;&gt;"ITEM",'Tracker&amp;Invoice'!A5142="ITEM"),1,0)</f>
        <v>0</v>
      </c>
      <c r="C5108" t="str">
        <f>IF(B5108=1,'Tracker&amp;Invoice'!A5144,C5107)</f>
        <v>NBQ-052</v>
      </c>
      <c r="D5108" t="str">
        <f>IF(LEFT(TRIM('Tracker&amp;Invoice'!B5144),9)="INVOICE #","INVOICE",IF(TRIM('Tracker&amp;Invoice'!B5144)="Overall Completion INVOICE","OVERALL",""))</f>
        <v/>
      </c>
      <c r="E5108" t="str">
        <f>IF(D5108="INVOICE",VALUE(MID(TRIM('Tracker&amp;Invoice'!B5144),10,10)),"")</f>
        <v/>
      </c>
      <c r="F5108">
        <f>IF(B5108=1,IFERROR(LOOKUP(2,1/('Tracker&amp;Invoice'!$H5144:$AC5144&lt;&gt;""),COLUMN('Tracker&amp;Invoice'!$H5144:$AC5144)),8),F5107)</f>
        <v>16</v>
      </c>
      <c r="G5108">
        <f>IF(D5108="OVERALL",IFERROR(LOOKUP(2,1/('Tracker&amp;Invoice'!$H5144:$AC5144&lt;&gt;""),COLUMN('Tracker&amp;Invoice'!$H5144:$AC5144)),8),G5109)</f>
        <v>16</v>
      </c>
      <c r="H5108">
        <f t="shared" si="158"/>
        <v>16</v>
      </c>
      <c r="I5108" s="29">
        <f>IF(D5108="INVOICE",SUM('Tracker&amp;Invoice'!$H5144:INDEX('Tracker&amp;Invoice'!$A5144:$AC5144,1,H5108)),0)</f>
        <v>0</v>
      </c>
      <c r="J5108" s="29">
        <f>IF(D5108="OVERALL",SUM('Tracker&amp;Invoice'!$H5144:$AC5144),0)</f>
        <v>0</v>
      </c>
    </row>
    <row r="5109" spans="1:10">
      <c r="A5109" t="e">
        <f t="shared" si="159"/>
        <v>#REF!</v>
      </c>
      <c r="B5109">
        <f>IF(AND('Tracker&amp;Invoice'!A5145&lt;&gt;"",'Tracker&amp;Invoice'!A5145&lt;&gt;"ITEM",'Tracker&amp;Invoice'!A5143="ITEM"),1,0)</f>
        <v>0</v>
      </c>
      <c r="C5109" t="str">
        <f>IF(B5109=1,'Tracker&amp;Invoice'!A5145,C5108)</f>
        <v>NBQ-052</v>
      </c>
      <c r="D5109" t="str">
        <f>IF(LEFT(TRIM('Tracker&amp;Invoice'!B5145),9)="INVOICE #","INVOICE",IF(TRIM('Tracker&amp;Invoice'!B5145)="Overall Completion INVOICE","OVERALL",""))</f>
        <v/>
      </c>
      <c r="E5109" t="str">
        <f>IF(D5109="INVOICE",VALUE(MID(TRIM('Tracker&amp;Invoice'!B5145),10,10)),"")</f>
        <v/>
      </c>
      <c r="F5109">
        <f>IF(B5109=1,IFERROR(LOOKUP(2,1/('Tracker&amp;Invoice'!$H5145:$AC5145&lt;&gt;""),COLUMN('Tracker&amp;Invoice'!$H5145:$AC5145)),8),F5108)</f>
        <v>16</v>
      </c>
      <c r="G5109">
        <f>IF(D5109="OVERALL",IFERROR(LOOKUP(2,1/('Tracker&amp;Invoice'!$H5145:$AC5145&lt;&gt;""),COLUMN('Tracker&amp;Invoice'!$H5145:$AC5145)),8),G5110)</f>
        <v>16</v>
      </c>
      <c r="H5109">
        <f t="shared" si="158"/>
        <v>16</v>
      </c>
      <c r="I5109" s="29">
        <f>IF(D5109="INVOICE",SUM('Tracker&amp;Invoice'!$H5145:INDEX('Tracker&amp;Invoice'!$A5145:$AC5145,1,H5109)),0)</f>
        <v>0</v>
      </c>
      <c r="J5109" s="29">
        <f>IF(D5109="OVERALL",SUM('Tracker&amp;Invoice'!$H5145:$AC5145),0)</f>
        <v>0</v>
      </c>
    </row>
    <row r="5110" spans="1:10">
      <c r="A5110" t="e">
        <f t="shared" si="159"/>
        <v>#REF!</v>
      </c>
      <c r="B5110">
        <f>IF(AND('Tracker&amp;Invoice'!A5146&lt;&gt;"",'Tracker&amp;Invoice'!A5146&lt;&gt;"ITEM",'Tracker&amp;Invoice'!A5144="ITEM"),1,0)</f>
        <v>0</v>
      </c>
      <c r="C5110" t="str">
        <f>IF(B5110=1,'Tracker&amp;Invoice'!A5146,C5109)</f>
        <v>NBQ-052</v>
      </c>
      <c r="D5110" t="str">
        <f>IF(LEFT(TRIM('Tracker&amp;Invoice'!B5146),9)="INVOICE #","INVOICE",IF(TRIM('Tracker&amp;Invoice'!B5146)="Overall Completion INVOICE","OVERALL",""))</f>
        <v/>
      </c>
      <c r="E5110" t="str">
        <f>IF(D5110="INVOICE",VALUE(MID(TRIM('Tracker&amp;Invoice'!B5146),10,10)),"")</f>
        <v/>
      </c>
      <c r="F5110">
        <f>IF(B5110=1,IFERROR(LOOKUP(2,1/('Tracker&amp;Invoice'!$H5146:$AC5146&lt;&gt;""),COLUMN('Tracker&amp;Invoice'!$H5146:$AC5146)),8),F5109)</f>
        <v>16</v>
      </c>
      <c r="G5110">
        <f>IF(D5110="OVERALL",IFERROR(LOOKUP(2,1/('Tracker&amp;Invoice'!$H5146:$AC5146&lt;&gt;""),COLUMN('Tracker&amp;Invoice'!$H5146:$AC5146)),8),G5111)</f>
        <v>16</v>
      </c>
      <c r="H5110">
        <f t="shared" si="158"/>
        <v>16</v>
      </c>
      <c r="I5110" s="29">
        <f>IF(D5110="INVOICE",SUM('Tracker&amp;Invoice'!$H5146:INDEX('Tracker&amp;Invoice'!$A5146:$AC5146,1,H5110)),0)</f>
        <v>0</v>
      </c>
      <c r="J5110" s="29">
        <f>IF(D5110="OVERALL",SUM('Tracker&amp;Invoice'!$H5146:$AC5146),0)</f>
        <v>0</v>
      </c>
    </row>
    <row r="5111" spans="1:10">
      <c r="A5111" t="e">
        <f t="shared" si="159"/>
        <v>#REF!</v>
      </c>
      <c r="B5111">
        <f>IF(AND('Tracker&amp;Invoice'!A5147&lt;&gt;"",'Tracker&amp;Invoice'!A5147&lt;&gt;"ITEM",'Tracker&amp;Invoice'!A5145="ITEM"),1,0)</f>
        <v>0</v>
      </c>
      <c r="C5111" t="str">
        <f>IF(B5111=1,'Tracker&amp;Invoice'!A5147,C5110)</f>
        <v>NBQ-052</v>
      </c>
      <c r="D5111" t="str">
        <f>IF(LEFT(TRIM('Tracker&amp;Invoice'!B5147),9)="INVOICE #","INVOICE",IF(TRIM('Tracker&amp;Invoice'!B5147)="Overall Completion INVOICE","OVERALL",""))</f>
        <v/>
      </c>
      <c r="E5111" t="str">
        <f>IF(D5111="INVOICE",VALUE(MID(TRIM('Tracker&amp;Invoice'!B5147),10,10)),"")</f>
        <v/>
      </c>
      <c r="F5111">
        <f>IF(B5111=1,IFERROR(LOOKUP(2,1/('Tracker&amp;Invoice'!$H5147:$AC5147&lt;&gt;""),COLUMN('Tracker&amp;Invoice'!$H5147:$AC5147)),8),F5110)</f>
        <v>16</v>
      </c>
      <c r="G5111">
        <f>IF(D5111="OVERALL",IFERROR(LOOKUP(2,1/('Tracker&amp;Invoice'!$H5147:$AC5147&lt;&gt;""),COLUMN('Tracker&amp;Invoice'!$H5147:$AC5147)),8),G5112)</f>
        <v>16</v>
      </c>
      <c r="H5111">
        <f t="shared" si="158"/>
        <v>16</v>
      </c>
      <c r="I5111" s="29">
        <f>IF(D5111="INVOICE",SUM('Tracker&amp;Invoice'!$H5147:INDEX('Tracker&amp;Invoice'!$A5147:$AC5147,1,H5111)),0)</f>
        <v>0</v>
      </c>
      <c r="J5111" s="29">
        <f>IF(D5111="OVERALL",SUM('Tracker&amp;Invoice'!$H5147:$AC5147),0)</f>
        <v>0</v>
      </c>
    </row>
    <row r="5112" spans="1:10">
      <c r="A5112" t="e">
        <f t="shared" si="159"/>
        <v>#REF!</v>
      </c>
      <c r="B5112">
        <f>IF(AND('Tracker&amp;Invoice'!A5148&lt;&gt;"",'Tracker&amp;Invoice'!A5148&lt;&gt;"ITEM",'Tracker&amp;Invoice'!A5146="ITEM"),1,0)</f>
        <v>0</v>
      </c>
      <c r="C5112" t="str">
        <f>IF(B5112=1,'Tracker&amp;Invoice'!A5148,C5111)</f>
        <v>NBQ-052</v>
      </c>
      <c r="D5112" t="str">
        <f>IF(LEFT(TRIM('Tracker&amp;Invoice'!B5148),9)="INVOICE #","INVOICE",IF(TRIM('Tracker&amp;Invoice'!B5148)="Overall Completion INVOICE","OVERALL",""))</f>
        <v/>
      </c>
      <c r="E5112" t="str">
        <f>IF(D5112="INVOICE",VALUE(MID(TRIM('Tracker&amp;Invoice'!B5148),10,10)),"")</f>
        <v/>
      </c>
      <c r="F5112">
        <f>IF(B5112=1,IFERROR(LOOKUP(2,1/('Tracker&amp;Invoice'!$H5148:$AC5148&lt;&gt;""),COLUMN('Tracker&amp;Invoice'!$H5148:$AC5148)),8),F5111)</f>
        <v>16</v>
      </c>
      <c r="G5112">
        <f>IF(D5112="OVERALL",IFERROR(LOOKUP(2,1/('Tracker&amp;Invoice'!$H5148:$AC5148&lt;&gt;""),COLUMN('Tracker&amp;Invoice'!$H5148:$AC5148)),8),G5113)</f>
        <v>16</v>
      </c>
      <c r="H5112">
        <f t="shared" si="158"/>
        <v>16</v>
      </c>
      <c r="I5112" s="29">
        <f>IF(D5112="INVOICE",SUM('Tracker&amp;Invoice'!$H5148:INDEX('Tracker&amp;Invoice'!$A5148:$AC5148,1,H5112)),0)</f>
        <v>0</v>
      </c>
      <c r="J5112" s="29">
        <f>IF(D5112="OVERALL",SUM('Tracker&amp;Invoice'!$H5148:$AC5148),0)</f>
        <v>0</v>
      </c>
    </row>
    <row r="5113" spans="1:10">
      <c r="A5113" t="e">
        <f t="shared" si="159"/>
        <v>#REF!</v>
      </c>
      <c r="B5113">
        <f>IF(AND('Tracker&amp;Invoice'!A5149&lt;&gt;"",'Tracker&amp;Invoice'!A5149&lt;&gt;"ITEM",'Tracker&amp;Invoice'!A5147="ITEM"),1,0)</f>
        <v>0</v>
      </c>
      <c r="C5113" t="str">
        <f>IF(B5113=1,'Tracker&amp;Invoice'!A5149,C5112)</f>
        <v>NBQ-052</v>
      </c>
      <c r="D5113" t="str">
        <f>IF(LEFT(TRIM('Tracker&amp;Invoice'!B5149),9)="INVOICE #","INVOICE",IF(TRIM('Tracker&amp;Invoice'!B5149)="Overall Completion INVOICE","OVERALL",""))</f>
        <v/>
      </c>
      <c r="E5113" t="str">
        <f>IF(D5113="INVOICE",VALUE(MID(TRIM('Tracker&amp;Invoice'!B5149),10,10)),"")</f>
        <v/>
      </c>
      <c r="F5113">
        <f>IF(B5113=1,IFERROR(LOOKUP(2,1/('Tracker&amp;Invoice'!$H5149:$AC5149&lt;&gt;""),COLUMN('Tracker&amp;Invoice'!$H5149:$AC5149)),8),F5112)</f>
        <v>16</v>
      </c>
      <c r="G5113">
        <f>IF(D5113="OVERALL",IFERROR(LOOKUP(2,1/('Tracker&amp;Invoice'!$H5149:$AC5149&lt;&gt;""),COLUMN('Tracker&amp;Invoice'!$H5149:$AC5149)),8),G5114)</f>
        <v>16</v>
      </c>
      <c r="H5113">
        <f t="shared" si="158"/>
        <v>16</v>
      </c>
      <c r="I5113" s="29">
        <f>IF(D5113="INVOICE",SUM('Tracker&amp;Invoice'!$H5149:INDEX('Tracker&amp;Invoice'!$A5149:$AC5149,1,H5113)),0)</f>
        <v>0</v>
      </c>
      <c r="J5113" s="29">
        <f>IF(D5113="OVERALL",SUM('Tracker&amp;Invoice'!$H5149:$AC5149),0)</f>
        <v>0</v>
      </c>
    </row>
    <row r="5114" spans="1:10">
      <c r="A5114" t="e">
        <f t="shared" si="159"/>
        <v>#REF!</v>
      </c>
      <c r="B5114">
        <f>IF(AND('Tracker&amp;Invoice'!A5150&lt;&gt;"",'Tracker&amp;Invoice'!A5150&lt;&gt;"ITEM",'Tracker&amp;Invoice'!A5148="ITEM"),1,0)</f>
        <v>0</v>
      </c>
      <c r="C5114" t="str">
        <f>IF(B5114=1,'Tracker&amp;Invoice'!A5150,C5113)</f>
        <v>NBQ-052</v>
      </c>
      <c r="D5114" t="str">
        <f>IF(LEFT(TRIM('Tracker&amp;Invoice'!B5150),9)="INVOICE #","INVOICE",IF(TRIM('Tracker&amp;Invoice'!B5150)="Overall Completion INVOICE","OVERALL",""))</f>
        <v/>
      </c>
      <c r="E5114" t="str">
        <f>IF(D5114="INVOICE",VALUE(MID(TRIM('Tracker&amp;Invoice'!B5150),10,10)),"")</f>
        <v/>
      </c>
      <c r="F5114">
        <f>IF(B5114=1,IFERROR(LOOKUP(2,1/('Tracker&amp;Invoice'!$H5150:$AC5150&lt;&gt;""),COLUMN('Tracker&amp;Invoice'!$H5150:$AC5150)),8),F5113)</f>
        <v>16</v>
      </c>
      <c r="G5114">
        <f>IF(D5114="OVERALL",IFERROR(LOOKUP(2,1/('Tracker&amp;Invoice'!$H5150:$AC5150&lt;&gt;""),COLUMN('Tracker&amp;Invoice'!$H5150:$AC5150)),8),G5115)</f>
        <v>16</v>
      </c>
      <c r="H5114">
        <f t="shared" si="158"/>
        <v>16</v>
      </c>
      <c r="I5114" s="29">
        <f>IF(D5114="INVOICE",SUM('Tracker&amp;Invoice'!$H5150:INDEX('Tracker&amp;Invoice'!$A5150:$AC5150,1,H5114)),0)</f>
        <v>0</v>
      </c>
      <c r="J5114" s="29">
        <f>IF(D5114="OVERALL",SUM('Tracker&amp;Invoice'!$H5150:$AC5150),0)</f>
        <v>0</v>
      </c>
    </row>
    <row r="5115" spans="1:10">
      <c r="A5115" t="e">
        <f t="shared" si="159"/>
        <v>#REF!</v>
      </c>
      <c r="B5115">
        <f>IF(AND('Tracker&amp;Invoice'!A5151&lt;&gt;"",'Tracker&amp;Invoice'!A5151&lt;&gt;"ITEM",'Tracker&amp;Invoice'!A5149="ITEM"),1,0)</f>
        <v>1</v>
      </c>
      <c r="C5115" t="str">
        <f>IF(B5115=1,'Tracker&amp;Invoice'!A5151,C5114)</f>
        <v>NBQ-053</v>
      </c>
      <c r="D5115" t="str">
        <f>IF(LEFT(TRIM('Tracker&amp;Invoice'!B5151),9)="INVOICE #","INVOICE",IF(TRIM('Tracker&amp;Invoice'!B5151)="Overall Completion INVOICE","OVERALL",""))</f>
        <v/>
      </c>
      <c r="E5115" t="str">
        <f>IF(D5115="INVOICE",VALUE(MID(TRIM('Tracker&amp;Invoice'!B5151),10,10)),"")</f>
        <v/>
      </c>
      <c r="F5115">
        <f>IF(B5115=1,IFERROR(LOOKUP(2,1/('Tracker&amp;Invoice'!$H5151:$AC5151&lt;&gt;""),COLUMN('Tracker&amp;Invoice'!$H5151:$AC5151)),8),F5114)</f>
        <v>15</v>
      </c>
      <c r="G5115">
        <f>IF(D5115="OVERALL",IFERROR(LOOKUP(2,1/('Tracker&amp;Invoice'!$H5151:$AC5151&lt;&gt;""),COLUMN('Tracker&amp;Invoice'!$H5151:$AC5151)),8),G5116)</f>
        <v>16</v>
      </c>
      <c r="H5115">
        <f t="shared" si="158"/>
        <v>16</v>
      </c>
      <c r="I5115" s="29">
        <f>IF(D5115="INVOICE",SUM('Tracker&amp;Invoice'!$H5151:INDEX('Tracker&amp;Invoice'!$A5151:$AC5151,1,H5115)),0)</f>
        <v>0</v>
      </c>
      <c r="J5115" s="29">
        <f>IF(D5115="OVERALL",SUM('Tracker&amp;Invoice'!$H5151:$AC5151),0)</f>
        <v>0</v>
      </c>
    </row>
    <row r="5116" spans="1:10">
      <c r="A5116" t="e">
        <f t="shared" si="159"/>
        <v>#REF!</v>
      </c>
      <c r="B5116">
        <f>IF(AND('Tracker&amp;Invoice'!A5152&lt;&gt;"",'Tracker&amp;Invoice'!A5152&lt;&gt;"ITEM",'Tracker&amp;Invoice'!A5150="ITEM"),1,0)</f>
        <v>0</v>
      </c>
      <c r="C5116" t="str">
        <f>IF(B5116=1,'Tracker&amp;Invoice'!A5152,C5115)</f>
        <v>NBQ-053</v>
      </c>
      <c r="D5116" t="str">
        <f>IF(LEFT(TRIM('Tracker&amp;Invoice'!B5152),9)="INVOICE #","INVOICE",IF(TRIM('Tracker&amp;Invoice'!B5152)="Overall Completion INVOICE","OVERALL",""))</f>
        <v/>
      </c>
      <c r="E5116" t="str">
        <f>IF(D5116="INVOICE",VALUE(MID(TRIM('Tracker&amp;Invoice'!B5152),10,10)),"")</f>
        <v/>
      </c>
      <c r="F5116">
        <f>IF(B5116=1,IFERROR(LOOKUP(2,1/('Tracker&amp;Invoice'!$H5152:$AC5152&lt;&gt;""),COLUMN('Tracker&amp;Invoice'!$H5152:$AC5152)),8),F5115)</f>
        <v>15</v>
      </c>
      <c r="G5116">
        <f>IF(D5116="OVERALL",IFERROR(LOOKUP(2,1/('Tracker&amp;Invoice'!$H5152:$AC5152&lt;&gt;""),COLUMN('Tracker&amp;Invoice'!$H5152:$AC5152)),8),G5117)</f>
        <v>16</v>
      </c>
      <c r="H5116">
        <f t="shared" si="158"/>
        <v>16</v>
      </c>
      <c r="I5116" s="29">
        <f>IF(D5116="INVOICE",SUM('Tracker&amp;Invoice'!$H5152:INDEX('Tracker&amp;Invoice'!$A5152:$AC5152,1,H5116)),0)</f>
        <v>0</v>
      </c>
      <c r="J5116" s="29">
        <f>IF(D5116="OVERALL",SUM('Tracker&amp;Invoice'!$H5152:$AC5152),0)</f>
        <v>0</v>
      </c>
    </row>
    <row r="5117" spans="1:10">
      <c r="A5117" t="e">
        <f t="shared" si="159"/>
        <v>#REF!</v>
      </c>
      <c r="B5117">
        <f>IF(AND('Tracker&amp;Invoice'!A5153&lt;&gt;"",'Tracker&amp;Invoice'!A5153&lt;&gt;"ITEM",'Tracker&amp;Invoice'!A5151="ITEM"),1,0)</f>
        <v>0</v>
      </c>
      <c r="C5117" t="str">
        <f>IF(B5117=1,'Tracker&amp;Invoice'!A5153,C5116)</f>
        <v>NBQ-053</v>
      </c>
      <c r="D5117" t="str">
        <f>IF(LEFT(TRIM('Tracker&amp;Invoice'!B5153),9)="INVOICE #","INVOICE",IF(TRIM('Tracker&amp;Invoice'!B5153)="Overall Completion INVOICE","OVERALL",""))</f>
        <v/>
      </c>
      <c r="E5117" t="str">
        <f>IF(D5117="INVOICE",VALUE(MID(TRIM('Tracker&amp;Invoice'!B5153),10,10)),"")</f>
        <v/>
      </c>
      <c r="F5117">
        <f>IF(B5117=1,IFERROR(LOOKUP(2,1/('Tracker&amp;Invoice'!$H5153:$AC5153&lt;&gt;""),COLUMN('Tracker&amp;Invoice'!$H5153:$AC5153)),8),F5116)</f>
        <v>15</v>
      </c>
      <c r="G5117">
        <f>IF(D5117="OVERALL",IFERROR(LOOKUP(2,1/('Tracker&amp;Invoice'!$H5153:$AC5153&lt;&gt;""),COLUMN('Tracker&amp;Invoice'!$H5153:$AC5153)),8),G5118)</f>
        <v>16</v>
      </c>
      <c r="H5117">
        <f t="shared" si="158"/>
        <v>16</v>
      </c>
      <c r="I5117" s="29">
        <f>IF(D5117="INVOICE",SUM('Tracker&amp;Invoice'!$H5153:INDEX('Tracker&amp;Invoice'!$A5153:$AC5153,1,H5117)),0)</f>
        <v>0</v>
      </c>
      <c r="J5117" s="29">
        <f>IF(D5117="OVERALL",SUM('Tracker&amp;Invoice'!$H5153:$AC5153),0)</f>
        <v>0</v>
      </c>
    </row>
    <row r="5118" spans="1:10">
      <c r="A5118" t="e">
        <f t="shared" si="159"/>
        <v>#REF!</v>
      </c>
      <c r="B5118">
        <f>IF(AND('Tracker&amp;Invoice'!A5154&lt;&gt;"",'Tracker&amp;Invoice'!A5154&lt;&gt;"ITEM",'Tracker&amp;Invoice'!A5152="ITEM"),1,0)</f>
        <v>0</v>
      </c>
      <c r="C5118" t="str">
        <f>IF(B5118=1,'Tracker&amp;Invoice'!A5154,C5117)</f>
        <v>NBQ-053</v>
      </c>
      <c r="D5118" t="str">
        <f>IF(LEFT(TRIM('Tracker&amp;Invoice'!B5154),9)="INVOICE #","INVOICE",IF(TRIM('Tracker&amp;Invoice'!B5154)="Overall Completion INVOICE","OVERALL",""))</f>
        <v>INVOICE</v>
      </c>
      <c r="E5118">
        <f>IF(D5118="INVOICE",VALUE(MID(TRIM('Tracker&amp;Invoice'!B5154),10,10)),"")</f>
        <v>0</v>
      </c>
      <c r="F5118">
        <f>IF(B5118=1,IFERROR(LOOKUP(2,1/('Tracker&amp;Invoice'!$H5154:$AC5154&lt;&gt;""),COLUMN('Tracker&amp;Invoice'!$H5154:$AC5154)),8),F5117)</f>
        <v>15</v>
      </c>
      <c r="G5118">
        <f>IF(D5118="OVERALL",IFERROR(LOOKUP(2,1/('Tracker&amp;Invoice'!$H5154:$AC5154&lt;&gt;""),COLUMN('Tracker&amp;Invoice'!$H5154:$AC5154)),8),G5119)</f>
        <v>16</v>
      </c>
      <c r="H5118">
        <f t="shared" si="158"/>
        <v>16</v>
      </c>
      <c r="I5118" s="29">
        <f>IF(D5118="INVOICE",SUM('Tracker&amp;Invoice'!$H5154:INDEX('Tracker&amp;Invoice'!$A5154:$AC5154,1,H5118)),0)</f>
        <v>0</v>
      </c>
      <c r="J5118" s="29">
        <f>IF(D5118="OVERALL",SUM('Tracker&amp;Invoice'!$H5154:$AC5154),0)</f>
        <v>0</v>
      </c>
    </row>
    <row r="5119" spans="1:10">
      <c r="A5119" t="e">
        <f t="shared" si="159"/>
        <v>#REF!</v>
      </c>
      <c r="B5119">
        <f>IF(AND('Tracker&amp;Invoice'!A5155&lt;&gt;"",'Tracker&amp;Invoice'!A5155&lt;&gt;"ITEM",'Tracker&amp;Invoice'!A5153="ITEM"),1,0)</f>
        <v>0</v>
      </c>
      <c r="C5119" t="str">
        <f>IF(B5119=1,'Tracker&amp;Invoice'!A5155,C5118)</f>
        <v>NBQ-053</v>
      </c>
      <c r="D5119" t="str">
        <f>IF(LEFT(TRIM('Tracker&amp;Invoice'!B5155),9)="INVOICE #","INVOICE",IF(TRIM('Tracker&amp;Invoice'!B5155)="Overall Completion INVOICE","OVERALL",""))</f>
        <v/>
      </c>
      <c r="E5119" t="str">
        <f>IF(D5119="INVOICE",VALUE(MID(TRIM('Tracker&amp;Invoice'!B5155),10,10)),"")</f>
        <v/>
      </c>
      <c r="F5119">
        <f>IF(B5119=1,IFERROR(LOOKUP(2,1/('Tracker&amp;Invoice'!$H5155:$AC5155&lt;&gt;""),COLUMN('Tracker&amp;Invoice'!$H5155:$AC5155)),8),F5118)</f>
        <v>15</v>
      </c>
      <c r="G5119">
        <f>IF(D5119="OVERALL",IFERROR(LOOKUP(2,1/('Tracker&amp;Invoice'!$H5155:$AC5155&lt;&gt;""),COLUMN('Tracker&amp;Invoice'!$H5155:$AC5155)),8),G5120)</f>
        <v>16</v>
      </c>
      <c r="H5119">
        <f t="shared" si="158"/>
        <v>16</v>
      </c>
      <c r="I5119" s="29">
        <f>IF(D5119="INVOICE",SUM('Tracker&amp;Invoice'!$H5155:INDEX('Tracker&amp;Invoice'!$A5155:$AC5155,1,H5119)),0)</f>
        <v>0</v>
      </c>
      <c r="J5119" s="29">
        <f>IF(D5119="OVERALL",SUM('Tracker&amp;Invoice'!$H5155:$AC5155),0)</f>
        <v>0</v>
      </c>
    </row>
    <row r="5120" spans="1:10">
      <c r="A5120" t="e">
        <f t="shared" si="159"/>
        <v>#REF!</v>
      </c>
      <c r="B5120">
        <f>IF(AND('Tracker&amp;Invoice'!A5156&lt;&gt;"",'Tracker&amp;Invoice'!A5156&lt;&gt;"ITEM",'Tracker&amp;Invoice'!A5154="ITEM"),1,0)</f>
        <v>0</v>
      </c>
      <c r="C5120" t="str">
        <f>IF(B5120=1,'Tracker&amp;Invoice'!A5156,C5119)</f>
        <v>NBQ-053</v>
      </c>
      <c r="D5120" t="str">
        <f>IF(LEFT(TRIM('Tracker&amp;Invoice'!B5156),9)="INVOICE #","INVOICE",IF(TRIM('Tracker&amp;Invoice'!B5156)="Overall Completion INVOICE","OVERALL",""))</f>
        <v>OVERALL</v>
      </c>
      <c r="E5120" t="str">
        <f>IF(D5120="INVOICE",VALUE(MID(TRIM('Tracker&amp;Invoice'!B5156),10,10)),"")</f>
        <v/>
      </c>
      <c r="F5120">
        <f>IF(B5120=1,IFERROR(LOOKUP(2,1/('Tracker&amp;Invoice'!$H5156:$AC5156&lt;&gt;""),COLUMN('Tracker&amp;Invoice'!$H5156:$AC5156)),8),F5119)</f>
        <v>15</v>
      </c>
      <c r="G5120">
        <f>IF(D5120="OVERALL",IFERROR(LOOKUP(2,1/('Tracker&amp;Invoice'!$H5156:$AC5156&lt;&gt;""),COLUMN('Tracker&amp;Invoice'!$H5156:$AC5156)),8),G5121)</f>
        <v>16</v>
      </c>
      <c r="H5120">
        <f t="shared" si="158"/>
        <v>16</v>
      </c>
      <c r="I5120" s="29">
        <f>IF(D5120="INVOICE",SUM('Tracker&amp;Invoice'!$H5156:INDEX('Tracker&amp;Invoice'!$A5156:$AC5156,1,H5120)),0)</f>
        <v>0</v>
      </c>
      <c r="J5120" s="29">
        <f>IF(D5120="OVERALL",SUM('Tracker&amp;Invoice'!$H5156:$AC5156),0)</f>
        <v>0</v>
      </c>
    </row>
    <row r="5121" spans="1:10">
      <c r="A5121" t="e">
        <f t="shared" si="159"/>
        <v>#REF!</v>
      </c>
      <c r="B5121">
        <f>IF(AND('Tracker&amp;Invoice'!A5157&lt;&gt;"",'Tracker&amp;Invoice'!A5157&lt;&gt;"ITEM",'Tracker&amp;Invoice'!A5155="ITEM"),1,0)</f>
        <v>0</v>
      </c>
      <c r="C5121" t="str">
        <f>IF(B5121=1,'Tracker&amp;Invoice'!A5157,C5120)</f>
        <v>NBQ-053</v>
      </c>
      <c r="D5121" t="str">
        <f>IF(LEFT(TRIM('Tracker&amp;Invoice'!B5157),9)="INVOICE #","INVOICE",IF(TRIM('Tracker&amp;Invoice'!B5157)="Overall Completion INVOICE","OVERALL",""))</f>
        <v/>
      </c>
      <c r="E5121" t="str">
        <f>IF(D5121="INVOICE",VALUE(MID(TRIM('Tracker&amp;Invoice'!B5157),10,10)),"")</f>
        <v/>
      </c>
      <c r="F5121">
        <f>IF(B5121=1,IFERROR(LOOKUP(2,1/('Tracker&amp;Invoice'!$H5157:$AC5157&lt;&gt;""),COLUMN('Tracker&amp;Invoice'!$H5157:$AC5157)),8),F5120)</f>
        <v>15</v>
      </c>
      <c r="G5121">
        <f>IF(D5121="OVERALL",IFERROR(LOOKUP(2,1/('Tracker&amp;Invoice'!$H5157:$AC5157&lt;&gt;""),COLUMN('Tracker&amp;Invoice'!$H5157:$AC5157)),8),G5122)</f>
        <v>18</v>
      </c>
      <c r="H5121">
        <f t="shared" si="158"/>
        <v>18</v>
      </c>
      <c r="I5121" s="29">
        <f>IF(D5121="INVOICE",SUM('Tracker&amp;Invoice'!$H5157:INDEX('Tracker&amp;Invoice'!$A5157:$AC5157,1,H5121)),0)</f>
        <v>0</v>
      </c>
      <c r="J5121" s="29">
        <f>IF(D5121="OVERALL",SUM('Tracker&amp;Invoice'!$H5157:$AC5157),0)</f>
        <v>0</v>
      </c>
    </row>
    <row r="5122" spans="1:10">
      <c r="A5122" t="e">
        <f t="shared" si="159"/>
        <v>#REF!</v>
      </c>
      <c r="B5122">
        <f>IF(AND('Tracker&amp;Invoice'!A5158&lt;&gt;"",'Tracker&amp;Invoice'!A5158&lt;&gt;"ITEM",'Tracker&amp;Invoice'!A5156="ITEM"),1,0)</f>
        <v>0</v>
      </c>
      <c r="C5122" t="str">
        <f>IF(B5122=1,'Tracker&amp;Invoice'!A5158,C5121)</f>
        <v>NBQ-053</v>
      </c>
      <c r="D5122" t="str">
        <f>IF(LEFT(TRIM('Tracker&amp;Invoice'!B5158),9)="INVOICE #","INVOICE",IF(TRIM('Tracker&amp;Invoice'!B5158)="Overall Completion INVOICE","OVERALL",""))</f>
        <v/>
      </c>
      <c r="E5122" t="str">
        <f>IF(D5122="INVOICE",VALUE(MID(TRIM('Tracker&amp;Invoice'!B5158),10,10)),"")</f>
        <v/>
      </c>
      <c r="F5122">
        <f>IF(B5122=1,IFERROR(LOOKUP(2,1/('Tracker&amp;Invoice'!$H5158:$AC5158&lt;&gt;""),COLUMN('Tracker&amp;Invoice'!$H5158:$AC5158)),8),F5121)</f>
        <v>15</v>
      </c>
      <c r="G5122">
        <f>IF(D5122="OVERALL",IFERROR(LOOKUP(2,1/('Tracker&amp;Invoice'!$H5158:$AC5158&lt;&gt;""),COLUMN('Tracker&amp;Invoice'!$H5158:$AC5158)),8),G5123)</f>
        <v>18</v>
      </c>
      <c r="H5122">
        <f t="shared" si="158"/>
        <v>18</v>
      </c>
      <c r="I5122" s="29">
        <f>IF(D5122="INVOICE",SUM('Tracker&amp;Invoice'!$H5158:INDEX('Tracker&amp;Invoice'!$A5158:$AC5158,1,H5122)),0)</f>
        <v>0</v>
      </c>
      <c r="J5122" s="29">
        <f>IF(D5122="OVERALL",SUM('Tracker&amp;Invoice'!$H5158:$AC5158),0)</f>
        <v>0</v>
      </c>
    </row>
    <row r="5123" spans="1:10">
      <c r="A5123" t="e">
        <f t="shared" si="159"/>
        <v>#REF!</v>
      </c>
      <c r="B5123">
        <f>IF(AND('Tracker&amp;Invoice'!A5159&lt;&gt;"",'Tracker&amp;Invoice'!A5159&lt;&gt;"ITEM",'Tracker&amp;Invoice'!A5157="ITEM"),1,0)</f>
        <v>0</v>
      </c>
      <c r="C5123" t="str">
        <f>IF(B5123=1,'Tracker&amp;Invoice'!A5159,C5122)</f>
        <v>NBQ-053</v>
      </c>
      <c r="D5123" t="str">
        <f>IF(LEFT(TRIM('Tracker&amp;Invoice'!B5159),9)="INVOICE #","INVOICE",IF(TRIM('Tracker&amp;Invoice'!B5159)="Overall Completion INVOICE","OVERALL",""))</f>
        <v/>
      </c>
      <c r="E5123" t="str">
        <f>IF(D5123="INVOICE",VALUE(MID(TRIM('Tracker&amp;Invoice'!B5159),10,10)),"")</f>
        <v/>
      </c>
      <c r="F5123">
        <f>IF(B5123=1,IFERROR(LOOKUP(2,1/('Tracker&amp;Invoice'!$H5159:$AC5159&lt;&gt;""),COLUMN('Tracker&amp;Invoice'!$H5159:$AC5159)),8),F5122)</f>
        <v>15</v>
      </c>
      <c r="G5123">
        <f>IF(D5123="OVERALL",IFERROR(LOOKUP(2,1/('Tracker&amp;Invoice'!$H5159:$AC5159&lt;&gt;""),COLUMN('Tracker&amp;Invoice'!$H5159:$AC5159)),8),G5124)</f>
        <v>18</v>
      </c>
      <c r="H5123">
        <f t="shared" ref="H5123:H5186" si="160">MAX(F5123,G5123)</f>
        <v>18</v>
      </c>
      <c r="I5123" s="29">
        <f>IF(D5123="INVOICE",SUM('Tracker&amp;Invoice'!$H5159:INDEX('Tracker&amp;Invoice'!$A5159:$AC5159,1,H5123)),0)</f>
        <v>0</v>
      </c>
      <c r="J5123" s="29">
        <f>IF(D5123="OVERALL",SUM('Tracker&amp;Invoice'!$H5159:$AC5159),0)</f>
        <v>0</v>
      </c>
    </row>
    <row r="5124" spans="1:10">
      <c r="A5124" t="e">
        <f t="shared" ref="A5124:A5187" si="161">A5123+B5124</f>
        <v>#REF!</v>
      </c>
      <c r="B5124">
        <f>IF(AND('Tracker&amp;Invoice'!A5160&lt;&gt;"",'Tracker&amp;Invoice'!A5160&lt;&gt;"ITEM",'Tracker&amp;Invoice'!A5158="ITEM"),1,0)</f>
        <v>0</v>
      </c>
      <c r="C5124" t="str">
        <f>IF(B5124=1,'Tracker&amp;Invoice'!A5160,C5123)</f>
        <v>NBQ-053</v>
      </c>
      <c r="D5124" t="str">
        <f>IF(LEFT(TRIM('Tracker&amp;Invoice'!B5160),9)="INVOICE #","INVOICE",IF(TRIM('Tracker&amp;Invoice'!B5160)="Overall Completion INVOICE","OVERALL",""))</f>
        <v/>
      </c>
      <c r="E5124" t="str">
        <f>IF(D5124="INVOICE",VALUE(MID(TRIM('Tracker&amp;Invoice'!B5160),10,10)),"")</f>
        <v/>
      </c>
      <c r="F5124">
        <f>IF(B5124=1,IFERROR(LOOKUP(2,1/('Tracker&amp;Invoice'!$H5160:$AC5160&lt;&gt;""),COLUMN('Tracker&amp;Invoice'!$H5160:$AC5160)),8),F5123)</f>
        <v>15</v>
      </c>
      <c r="G5124">
        <f>IF(D5124="OVERALL",IFERROR(LOOKUP(2,1/('Tracker&amp;Invoice'!$H5160:$AC5160&lt;&gt;""),COLUMN('Tracker&amp;Invoice'!$H5160:$AC5160)),8),G5125)</f>
        <v>18</v>
      </c>
      <c r="H5124">
        <f t="shared" si="160"/>
        <v>18</v>
      </c>
      <c r="I5124" s="29">
        <f>IF(D5124="INVOICE",SUM('Tracker&amp;Invoice'!$H5160:INDEX('Tracker&amp;Invoice'!$A5160:$AC5160,1,H5124)),0)</f>
        <v>0</v>
      </c>
      <c r="J5124" s="29">
        <f>IF(D5124="OVERALL",SUM('Tracker&amp;Invoice'!$H5160:$AC5160),0)</f>
        <v>0</v>
      </c>
    </row>
    <row r="5125" spans="1:10">
      <c r="A5125" t="e">
        <f t="shared" si="161"/>
        <v>#REF!</v>
      </c>
      <c r="B5125">
        <f>IF(AND('Tracker&amp;Invoice'!A5161&lt;&gt;"",'Tracker&amp;Invoice'!A5161&lt;&gt;"ITEM",'Tracker&amp;Invoice'!A5159="ITEM"),1,0)</f>
        <v>0</v>
      </c>
      <c r="C5125" t="str">
        <f>IF(B5125=1,'Tracker&amp;Invoice'!A5161,C5124)</f>
        <v>NBQ-053</v>
      </c>
      <c r="D5125" t="str">
        <f>IF(LEFT(TRIM('Tracker&amp;Invoice'!B5161),9)="INVOICE #","INVOICE",IF(TRIM('Tracker&amp;Invoice'!B5161)="Overall Completion INVOICE","OVERALL",""))</f>
        <v/>
      </c>
      <c r="E5125" t="str">
        <f>IF(D5125="INVOICE",VALUE(MID(TRIM('Tracker&amp;Invoice'!B5161),10,10)),"")</f>
        <v/>
      </c>
      <c r="F5125">
        <f>IF(B5125=1,IFERROR(LOOKUP(2,1/('Tracker&amp;Invoice'!$H5161:$AC5161&lt;&gt;""),COLUMN('Tracker&amp;Invoice'!$H5161:$AC5161)),8),F5124)</f>
        <v>15</v>
      </c>
      <c r="G5125">
        <f>IF(D5125="OVERALL",IFERROR(LOOKUP(2,1/('Tracker&amp;Invoice'!$H5161:$AC5161&lt;&gt;""),COLUMN('Tracker&amp;Invoice'!$H5161:$AC5161)),8),G5126)</f>
        <v>18</v>
      </c>
      <c r="H5125">
        <f t="shared" si="160"/>
        <v>18</v>
      </c>
      <c r="I5125" s="29">
        <f>IF(D5125="INVOICE",SUM('Tracker&amp;Invoice'!$H5161:INDEX('Tracker&amp;Invoice'!$A5161:$AC5161,1,H5125)),0)</f>
        <v>0</v>
      </c>
      <c r="J5125" s="29">
        <f>IF(D5125="OVERALL",SUM('Tracker&amp;Invoice'!$H5161:$AC5161),0)</f>
        <v>0</v>
      </c>
    </row>
    <row r="5126" spans="1:10">
      <c r="A5126" t="e">
        <f t="shared" si="161"/>
        <v>#REF!</v>
      </c>
      <c r="B5126">
        <f>IF(AND('Tracker&amp;Invoice'!A5162&lt;&gt;"",'Tracker&amp;Invoice'!A5162&lt;&gt;"ITEM",'Tracker&amp;Invoice'!A5160="ITEM"),1,0)</f>
        <v>0</v>
      </c>
      <c r="C5126" t="str">
        <f>IF(B5126=1,'Tracker&amp;Invoice'!A5162,C5125)</f>
        <v>NBQ-053</v>
      </c>
      <c r="D5126" t="str">
        <f>IF(LEFT(TRIM('Tracker&amp;Invoice'!B5162),9)="INVOICE #","INVOICE",IF(TRIM('Tracker&amp;Invoice'!B5162)="Overall Completion INVOICE","OVERALL",""))</f>
        <v/>
      </c>
      <c r="E5126" t="str">
        <f>IF(D5126="INVOICE",VALUE(MID(TRIM('Tracker&amp;Invoice'!B5162),10,10)),"")</f>
        <v/>
      </c>
      <c r="F5126">
        <f>IF(B5126=1,IFERROR(LOOKUP(2,1/('Tracker&amp;Invoice'!$H5162:$AC5162&lt;&gt;""),COLUMN('Tracker&amp;Invoice'!$H5162:$AC5162)),8),F5125)</f>
        <v>15</v>
      </c>
      <c r="G5126">
        <f>IF(D5126="OVERALL",IFERROR(LOOKUP(2,1/('Tracker&amp;Invoice'!$H5162:$AC5162&lt;&gt;""),COLUMN('Tracker&amp;Invoice'!$H5162:$AC5162)),8),G5127)</f>
        <v>18</v>
      </c>
      <c r="H5126">
        <f t="shared" si="160"/>
        <v>18</v>
      </c>
      <c r="I5126" s="29">
        <f>IF(D5126="INVOICE",SUM('Tracker&amp;Invoice'!$H5162:INDEX('Tracker&amp;Invoice'!$A5162:$AC5162,1,H5126)),0)</f>
        <v>0</v>
      </c>
      <c r="J5126" s="29">
        <f>IF(D5126="OVERALL",SUM('Tracker&amp;Invoice'!$H5162:$AC5162),0)</f>
        <v>0</v>
      </c>
    </row>
    <row r="5127" spans="1:10">
      <c r="A5127" t="e">
        <f t="shared" si="161"/>
        <v>#REF!</v>
      </c>
      <c r="B5127">
        <f>IF(AND('Tracker&amp;Invoice'!A5163&lt;&gt;"",'Tracker&amp;Invoice'!A5163&lt;&gt;"ITEM",'Tracker&amp;Invoice'!A5161="ITEM"),1,0)</f>
        <v>0</v>
      </c>
      <c r="C5127" t="str">
        <f>IF(B5127=1,'Tracker&amp;Invoice'!A5163,C5126)</f>
        <v>NBQ-053</v>
      </c>
      <c r="D5127" t="str">
        <f>IF(LEFT(TRIM('Tracker&amp;Invoice'!B5163),9)="INVOICE #","INVOICE",IF(TRIM('Tracker&amp;Invoice'!B5163)="Overall Completion INVOICE","OVERALL",""))</f>
        <v/>
      </c>
      <c r="E5127" t="str">
        <f>IF(D5127="INVOICE",VALUE(MID(TRIM('Tracker&amp;Invoice'!B5163),10,10)),"")</f>
        <v/>
      </c>
      <c r="F5127">
        <f>IF(B5127=1,IFERROR(LOOKUP(2,1/('Tracker&amp;Invoice'!$H5163:$AC5163&lt;&gt;""),COLUMN('Tracker&amp;Invoice'!$H5163:$AC5163)),8),F5126)</f>
        <v>15</v>
      </c>
      <c r="G5127">
        <f>IF(D5127="OVERALL",IFERROR(LOOKUP(2,1/('Tracker&amp;Invoice'!$H5163:$AC5163&lt;&gt;""),COLUMN('Tracker&amp;Invoice'!$H5163:$AC5163)),8),G5128)</f>
        <v>18</v>
      </c>
      <c r="H5127">
        <f t="shared" si="160"/>
        <v>18</v>
      </c>
      <c r="I5127" s="29">
        <f>IF(D5127="INVOICE",SUM('Tracker&amp;Invoice'!$H5163:INDEX('Tracker&amp;Invoice'!$A5163:$AC5163,1,H5127)),0)</f>
        <v>0</v>
      </c>
      <c r="J5127" s="29">
        <f>IF(D5127="OVERALL",SUM('Tracker&amp;Invoice'!$H5163:$AC5163),0)</f>
        <v>0</v>
      </c>
    </row>
    <row r="5128" spans="1:10">
      <c r="A5128" t="e">
        <f t="shared" si="161"/>
        <v>#REF!</v>
      </c>
      <c r="B5128">
        <f>IF(AND('Tracker&amp;Invoice'!A5164&lt;&gt;"",'Tracker&amp;Invoice'!A5164&lt;&gt;"ITEM",'Tracker&amp;Invoice'!A5162="ITEM"),1,0)</f>
        <v>1</v>
      </c>
      <c r="C5128" t="str">
        <f>IF(B5128=1,'Tracker&amp;Invoice'!A5164,C5127)</f>
        <v>NBQ-054</v>
      </c>
      <c r="D5128" t="str">
        <f>IF(LEFT(TRIM('Tracker&amp;Invoice'!B5164),9)="INVOICE #","INVOICE",IF(TRIM('Tracker&amp;Invoice'!B5164)="Overall Completion INVOICE","OVERALL",""))</f>
        <v/>
      </c>
      <c r="E5128" t="str">
        <f>IF(D5128="INVOICE",VALUE(MID(TRIM('Tracker&amp;Invoice'!B5164),10,10)),"")</f>
        <v/>
      </c>
      <c r="F5128">
        <f>IF(B5128=1,IFERROR(LOOKUP(2,1/('Tracker&amp;Invoice'!$H5164:$AC5164&lt;&gt;""),COLUMN('Tracker&amp;Invoice'!$H5164:$AC5164)),8),F5127)</f>
        <v>17</v>
      </c>
      <c r="G5128">
        <f>IF(D5128="OVERALL",IFERROR(LOOKUP(2,1/('Tracker&amp;Invoice'!$H5164:$AC5164&lt;&gt;""),COLUMN('Tracker&amp;Invoice'!$H5164:$AC5164)),8),G5129)</f>
        <v>18</v>
      </c>
      <c r="H5128">
        <f t="shared" si="160"/>
        <v>18</v>
      </c>
      <c r="I5128" s="29">
        <f>IF(D5128="INVOICE",SUM('Tracker&amp;Invoice'!$H5164:INDEX('Tracker&amp;Invoice'!$A5164:$AC5164,1,H5128)),0)</f>
        <v>0</v>
      </c>
      <c r="J5128" s="29">
        <f>IF(D5128="OVERALL",SUM('Tracker&amp;Invoice'!$H5164:$AC5164),0)</f>
        <v>0</v>
      </c>
    </row>
    <row r="5129" spans="1:10">
      <c r="A5129" t="e">
        <f t="shared" si="161"/>
        <v>#REF!</v>
      </c>
      <c r="B5129">
        <f>IF(AND('Tracker&amp;Invoice'!A5165&lt;&gt;"",'Tracker&amp;Invoice'!A5165&lt;&gt;"ITEM",'Tracker&amp;Invoice'!A5163="ITEM"),1,0)</f>
        <v>0</v>
      </c>
      <c r="C5129" t="str">
        <f>IF(B5129=1,'Tracker&amp;Invoice'!A5165,C5128)</f>
        <v>NBQ-054</v>
      </c>
      <c r="D5129" t="str">
        <f>IF(LEFT(TRIM('Tracker&amp;Invoice'!B5165),9)="INVOICE #","INVOICE",IF(TRIM('Tracker&amp;Invoice'!B5165)="Overall Completion INVOICE","OVERALL",""))</f>
        <v/>
      </c>
      <c r="E5129" t="str">
        <f>IF(D5129="INVOICE",VALUE(MID(TRIM('Tracker&amp;Invoice'!B5165),10,10)),"")</f>
        <v/>
      </c>
      <c r="F5129">
        <f>IF(B5129=1,IFERROR(LOOKUP(2,1/('Tracker&amp;Invoice'!$H5165:$AC5165&lt;&gt;""),COLUMN('Tracker&amp;Invoice'!$H5165:$AC5165)),8),F5128)</f>
        <v>17</v>
      </c>
      <c r="G5129">
        <f>IF(D5129="OVERALL",IFERROR(LOOKUP(2,1/('Tracker&amp;Invoice'!$H5165:$AC5165&lt;&gt;""),COLUMN('Tracker&amp;Invoice'!$H5165:$AC5165)),8),G5130)</f>
        <v>18</v>
      </c>
      <c r="H5129">
        <f t="shared" si="160"/>
        <v>18</v>
      </c>
      <c r="I5129" s="29">
        <f>IF(D5129="INVOICE",SUM('Tracker&amp;Invoice'!$H5165:INDEX('Tracker&amp;Invoice'!$A5165:$AC5165,1,H5129)),0)</f>
        <v>0</v>
      </c>
      <c r="J5129" s="29">
        <f>IF(D5129="OVERALL",SUM('Tracker&amp;Invoice'!$H5165:$AC5165),0)</f>
        <v>0</v>
      </c>
    </row>
    <row r="5130" spans="1:10">
      <c r="A5130" t="e">
        <f t="shared" si="161"/>
        <v>#REF!</v>
      </c>
      <c r="B5130">
        <f>IF(AND('Tracker&amp;Invoice'!A5166&lt;&gt;"",'Tracker&amp;Invoice'!A5166&lt;&gt;"ITEM",'Tracker&amp;Invoice'!A5164="ITEM"),1,0)</f>
        <v>0</v>
      </c>
      <c r="C5130" t="str">
        <f>IF(B5130=1,'Tracker&amp;Invoice'!A5166,C5129)</f>
        <v>NBQ-054</v>
      </c>
      <c r="D5130" t="str">
        <f>IF(LEFT(TRIM('Tracker&amp;Invoice'!B5166),9)="INVOICE #","INVOICE",IF(TRIM('Tracker&amp;Invoice'!B5166)="Overall Completion INVOICE","OVERALL",""))</f>
        <v/>
      </c>
      <c r="E5130" t="str">
        <f>IF(D5130="INVOICE",VALUE(MID(TRIM('Tracker&amp;Invoice'!B5166),10,10)),"")</f>
        <v/>
      </c>
      <c r="F5130">
        <f>IF(B5130=1,IFERROR(LOOKUP(2,1/('Tracker&amp;Invoice'!$H5166:$AC5166&lt;&gt;""),COLUMN('Tracker&amp;Invoice'!$H5166:$AC5166)),8),F5129)</f>
        <v>17</v>
      </c>
      <c r="G5130">
        <f>IF(D5130="OVERALL",IFERROR(LOOKUP(2,1/('Tracker&amp;Invoice'!$H5166:$AC5166&lt;&gt;""),COLUMN('Tracker&amp;Invoice'!$H5166:$AC5166)),8),G5131)</f>
        <v>18</v>
      </c>
      <c r="H5130">
        <f t="shared" si="160"/>
        <v>18</v>
      </c>
      <c r="I5130" s="29">
        <f>IF(D5130="INVOICE",SUM('Tracker&amp;Invoice'!$H5166:INDEX('Tracker&amp;Invoice'!$A5166:$AC5166,1,H5130)),0)</f>
        <v>0</v>
      </c>
      <c r="J5130" s="29">
        <f>IF(D5130="OVERALL",SUM('Tracker&amp;Invoice'!$H5166:$AC5166),0)</f>
        <v>0</v>
      </c>
    </row>
    <row r="5131" spans="1:10">
      <c r="A5131" t="e">
        <f t="shared" si="161"/>
        <v>#REF!</v>
      </c>
      <c r="B5131">
        <f>IF(AND('Tracker&amp;Invoice'!A5167&lt;&gt;"",'Tracker&amp;Invoice'!A5167&lt;&gt;"ITEM",'Tracker&amp;Invoice'!A5165="ITEM"),1,0)</f>
        <v>0</v>
      </c>
      <c r="C5131" t="str">
        <f>IF(B5131=1,'Tracker&amp;Invoice'!A5167,C5130)</f>
        <v>NBQ-054</v>
      </c>
      <c r="D5131" t="str">
        <f>IF(LEFT(TRIM('Tracker&amp;Invoice'!B5167),9)="INVOICE #","INVOICE",IF(TRIM('Tracker&amp;Invoice'!B5167)="Overall Completion INVOICE","OVERALL",""))</f>
        <v/>
      </c>
      <c r="E5131" t="str">
        <f>IF(D5131="INVOICE",VALUE(MID(TRIM('Tracker&amp;Invoice'!B5167),10,10)),"")</f>
        <v/>
      </c>
      <c r="F5131">
        <f>IF(B5131=1,IFERROR(LOOKUP(2,1/('Tracker&amp;Invoice'!$H5167:$AC5167&lt;&gt;""),COLUMN('Tracker&amp;Invoice'!$H5167:$AC5167)),8),F5130)</f>
        <v>17</v>
      </c>
      <c r="G5131">
        <f>IF(D5131="OVERALL",IFERROR(LOOKUP(2,1/('Tracker&amp;Invoice'!$H5167:$AC5167&lt;&gt;""),COLUMN('Tracker&amp;Invoice'!$H5167:$AC5167)),8),G5132)</f>
        <v>18</v>
      </c>
      <c r="H5131">
        <f t="shared" si="160"/>
        <v>18</v>
      </c>
      <c r="I5131" s="29">
        <f>IF(D5131="INVOICE",SUM('Tracker&amp;Invoice'!$H5167:INDEX('Tracker&amp;Invoice'!$A5167:$AC5167,1,H5131)),0)</f>
        <v>0</v>
      </c>
      <c r="J5131" s="29">
        <f>IF(D5131="OVERALL",SUM('Tracker&amp;Invoice'!$H5167:$AC5167),0)</f>
        <v>0</v>
      </c>
    </row>
    <row r="5132" spans="1:10">
      <c r="A5132" t="e">
        <f t="shared" si="161"/>
        <v>#REF!</v>
      </c>
      <c r="B5132">
        <f>IF(AND('Tracker&amp;Invoice'!A5168&lt;&gt;"",'Tracker&amp;Invoice'!A5168&lt;&gt;"ITEM",'Tracker&amp;Invoice'!A5166="ITEM"),1,0)</f>
        <v>0</v>
      </c>
      <c r="C5132" t="str">
        <f>IF(B5132=1,'Tracker&amp;Invoice'!A5168,C5131)</f>
        <v>NBQ-054</v>
      </c>
      <c r="D5132" t="str">
        <f>IF(LEFT(TRIM('Tracker&amp;Invoice'!B5168),9)="INVOICE #","INVOICE",IF(TRIM('Tracker&amp;Invoice'!B5168)="Overall Completion INVOICE","OVERALL",""))</f>
        <v/>
      </c>
      <c r="E5132" t="str">
        <f>IF(D5132="INVOICE",VALUE(MID(TRIM('Tracker&amp;Invoice'!B5168),10,10)),"")</f>
        <v/>
      </c>
      <c r="F5132">
        <f>IF(B5132=1,IFERROR(LOOKUP(2,1/('Tracker&amp;Invoice'!$H5168:$AC5168&lt;&gt;""),COLUMN('Tracker&amp;Invoice'!$H5168:$AC5168)),8),F5131)</f>
        <v>17</v>
      </c>
      <c r="G5132">
        <f>IF(D5132="OVERALL",IFERROR(LOOKUP(2,1/('Tracker&amp;Invoice'!$H5168:$AC5168&lt;&gt;""),COLUMN('Tracker&amp;Invoice'!$H5168:$AC5168)),8),G5133)</f>
        <v>18</v>
      </c>
      <c r="H5132">
        <f t="shared" si="160"/>
        <v>18</v>
      </c>
      <c r="I5132" s="29">
        <f>IF(D5132="INVOICE",SUM('Tracker&amp;Invoice'!$H5168:INDEX('Tracker&amp;Invoice'!$A5168:$AC5168,1,H5132)),0)</f>
        <v>0</v>
      </c>
      <c r="J5132" s="29">
        <f>IF(D5132="OVERALL",SUM('Tracker&amp;Invoice'!$H5168:$AC5168),0)</f>
        <v>0</v>
      </c>
    </row>
    <row r="5133" spans="1:10">
      <c r="A5133" t="e">
        <f t="shared" si="161"/>
        <v>#REF!</v>
      </c>
      <c r="B5133">
        <f>IF(AND('Tracker&amp;Invoice'!A5169&lt;&gt;"",'Tracker&amp;Invoice'!A5169&lt;&gt;"ITEM",'Tracker&amp;Invoice'!A5167="ITEM"),1,0)</f>
        <v>0</v>
      </c>
      <c r="C5133" t="str">
        <f>IF(B5133=1,'Tracker&amp;Invoice'!A5169,C5132)</f>
        <v>NBQ-054</v>
      </c>
      <c r="D5133" t="str">
        <f>IF(LEFT(TRIM('Tracker&amp;Invoice'!B5169),9)="INVOICE #","INVOICE",IF(TRIM('Tracker&amp;Invoice'!B5169)="Overall Completion INVOICE","OVERALL",""))</f>
        <v/>
      </c>
      <c r="E5133" t="str">
        <f>IF(D5133="INVOICE",VALUE(MID(TRIM('Tracker&amp;Invoice'!B5169),10,10)),"")</f>
        <v/>
      </c>
      <c r="F5133">
        <f>IF(B5133=1,IFERROR(LOOKUP(2,1/('Tracker&amp;Invoice'!$H5169:$AC5169&lt;&gt;""),COLUMN('Tracker&amp;Invoice'!$H5169:$AC5169)),8),F5132)</f>
        <v>17</v>
      </c>
      <c r="G5133">
        <f>IF(D5133="OVERALL",IFERROR(LOOKUP(2,1/('Tracker&amp;Invoice'!$H5169:$AC5169&lt;&gt;""),COLUMN('Tracker&amp;Invoice'!$H5169:$AC5169)),8),G5134)</f>
        <v>18</v>
      </c>
      <c r="H5133">
        <f t="shared" si="160"/>
        <v>18</v>
      </c>
      <c r="I5133" s="29">
        <f>IF(D5133="INVOICE",SUM('Tracker&amp;Invoice'!$H5169:INDEX('Tracker&amp;Invoice'!$A5169:$AC5169,1,H5133)),0)</f>
        <v>0</v>
      </c>
      <c r="J5133" s="29">
        <f>IF(D5133="OVERALL",SUM('Tracker&amp;Invoice'!$H5169:$AC5169),0)</f>
        <v>0</v>
      </c>
    </row>
    <row r="5134" spans="1:10">
      <c r="A5134" t="e">
        <f t="shared" si="161"/>
        <v>#REF!</v>
      </c>
      <c r="B5134">
        <f>IF(AND('Tracker&amp;Invoice'!A5170&lt;&gt;"",'Tracker&amp;Invoice'!A5170&lt;&gt;"ITEM",'Tracker&amp;Invoice'!A5168="ITEM"),1,0)</f>
        <v>0</v>
      </c>
      <c r="C5134" t="str">
        <f>IF(B5134=1,'Tracker&amp;Invoice'!A5170,C5133)</f>
        <v>NBQ-054</v>
      </c>
      <c r="D5134" t="str">
        <f>IF(LEFT(TRIM('Tracker&amp;Invoice'!B5170),9)="INVOICE #","INVOICE",IF(TRIM('Tracker&amp;Invoice'!B5170)="Overall Completion INVOICE","OVERALL",""))</f>
        <v/>
      </c>
      <c r="E5134" t="str">
        <f>IF(D5134="INVOICE",VALUE(MID(TRIM('Tracker&amp;Invoice'!B5170),10,10)),"")</f>
        <v/>
      </c>
      <c r="F5134">
        <f>IF(B5134=1,IFERROR(LOOKUP(2,1/('Tracker&amp;Invoice'!$H5170:$AC5170&lt;&gt;""),COLUMN('Tracker&amp;Invoice'!$H5170:$AC5170)),8),F5133)</f>
        <v>17</v>
      </c>
      <c r="G5134">
        <f>IF(D5134="OVERALL",IFERROR(LOOKUP(2,1/('Tracker&amp;Invoice'!$H5170:$AC5170&lt;&gt;""),COLUMN('Tracker&amp;Invoice'!$H5170:$AC5170)),8),G5135)</f>
        <v>18</v>
      </c>
      <c r="H5134">
        <f t="shared" si="160"/>
        <v>18</v>
      </c>
      <c r="I5134" s="29">
        <f>IF(D5134="INVOICE",SUM('Tracker&amp;Invoice'!$H5170:INDEX('Tracker&amp;Invoice'!$A5170:$AC5170,1,H5134)),0)</f>
        <v>0</v>
      </c>
      <c r="J5134" s="29">
        <f>IF(D5134="OVERALL",SUM('Tracker&amp;Invoice'!$H5170:$AC5170),0)</f>
        <v>0</v>
      </c>
    </row>
    <row r="5135" spans="1:10">
      <c r="A5135" t="e">
        <f t="shared" si="161"/>
        <v>#REF!</v>
      </c>
      <c r="B5135">
        <f>IF(AND('Tracker&amp;Invoice'!A5171&lt;&gt;"",'Tracker&amp;Invoice'!A5171&lt;&gt;"ITEM",'Tracker&amp;Invoice'!A5169="ITEM"),1,0)</f>
        <v>0</v>
      </c>
      <c r="C5135" t="str">
        <f>IF(B5135=1,'Tracker&amp;Invoice'!A5171,C5134)</f>
        <v>NBQ-054</v>
      </c>
      <c r="D5135" t="str">
        <f>IF(LEFT(TRIM('Tracker&amp;Invoice'!B5171),9)="INVOICE #","INVOICE",IF(TRIM('Tracker&amp;Invoice'!B5171)="Overall Completion INVOICE","OVERALL",""))</f>
        <v/>
      </c>
      <c r="E5135" t="str">
        <f>IF(D5135="INVOICE",VALUE(MID(TRIM('Tracker&amp;Invoice'!B5171),10,10)),"")</f>
        <v/>
      </c>
      <c r="F5135">
        <f>IF(B5135=1,IFERROR(LOOKUP(2,1/('Tracker&amp;Invoice'!$H5171:$AC5171&lt;&gt;""),COLUMN('Tracker&amp;Invoice'!$H5171:$AC5171)),8),F5134)</f>
        <v>17</v>
      </c>
      <c r="G5135">
        <f>IF(D5135="OVERALL",IFERROR(LOOKUP(2,1/('Tracker&amp;Invoice'!$H5171:$AC5171&lt;&gt;""),COLUMN('Tracker&amp;Invoice'!$H5171:$AC5171)),8),G5136)</f>
        <v>18</v>
      </c>
      <c r="H5135">
        <f t="shared" si="160"/>
        <v>18</v>
      </c>
      <c r="I5135" s="29">
        <f>IF(D5135="INVOICE",SUM('Tracker&amp;Invoice'!$H5171:INDEX('Tracker&amp;Invoice'!$A5171:$AC5171,1,H5135)),0)</f>
        <v>0</v>
      </c>
      <c r="J5135" s="29">
        <f>IF(D5135="OVERALL",SUM('Tracker&amp;Invoice'!$H5171:$AC5171),0)</f>
        <v>0</v>
      </c>
    </row>
    <row r="5136" spans="1:10">
      <c r="A5136" t="e">
        <f t="shared" si="161"/>
        <v>#REF!</v>
      </c>
      <c r="B5136">
        <f>IF(AND('Tracker&amp;Invoice'!A5172&lt;&gt;"",'Tracker&amp;Invoice'!A5172&lt;&gt;"ITEM",'Tracker&amp;Invoice'!A5170="ITEM"),1,0)</f>
        <v>0</v>
      </c>
      <c r="C5136" t="str">
        <f>IF(B5136=1,'Tracker&amp;Invoice'!A5172,C5135)</f>
        <v>NBQ-054</v>
      </c>
      <c r="D5136" t="str">
        <f>IF(LEFT(TRIM('Tracker&amp;Invoice'!B5172),9)="INVOICE #","INVOICE",IF(TRIM('Tracker&amp;Invoice'!B5172)="Overall Completion INVOICE","OVERALL",""))</f>
        <v/>
      </c>
      <c r="E5136" t="str">
        <f>IF(D5136="INVOICE",VALUE(MID(TRIM('Tracker&amp;Invoice'!B5172),10,10)),"")</f>
        <v/>
      </c>
      <c r="F5136">
        <f>IF(B5136=1,IFERROR(LOOKUP(2,1/('Tracker&amp;Invoice'!$H5172:$AC5172&lt;&gt;""),COLUMN('Tracker&amp;Invoice'!$H5172:$AC5172)),8),F5135)</f>
        <v>17</v>
      </c>
      <c r="G5136">
        <f>IF(D5136="OVERALL",IFERROR(LOOKUP(2,1/('Tracker&amp;Invoice'!$H5172:$AC5172&lt;&gt;""),COLUMN('Tracker&amp;Invoice'!$H5172:$AC5172)),8),G5137)</f>
        <v>18</v>
      </c>
      <c r="H5136">
        <f t="shared" si="160"/>
        <v>18</v>
      </c>
      <c r="I5136" s="29">
        <f>IF(D5136="INVOICE",SUM('Tracker&amp;Invoice'!$H5172:INDEX('Tracker&amp;Invoice'!$A5172:$AC5172,1,H5136)),0)</f>
        <v>0</v>
      </c>
      <c r="J5136" s="29">
        <f>IF(D5136="OVERALL",SUM('Tracker&amp;Invoice'!$H5172:$AC5172),0)</f>
        <v>0</v>
      </c>
    </row>
    <row r="5137" spans="1:10">
      <c r="A5137" t="e">
        <f t="shared" si="161"/>
        <v>#REF!</v>
      </c>
      <c r="B5137">
        <f>IF(AND('Tracker&amp;Invoice'!A5173&lt;&gt;"",'Tracker&amp;Invoice'!A5173&lt;&gt;"ITEM",'Tracker&amp;Invoice'!A5171="ITEM"),1,0)</f>
        <v>0</v>
      </c>
      <c r="C5137" t="str">
        <f>IF(B5137=1,'Tracker&amp;Invoice'!A5173,C5136)</f>
        <v>NBQ-054</v>
      </c>
      <c r="D5137" t="str">
        <f>IF(LEFT(TRIM('Tracker&amp;Invoice'!B5173),9)="INVOICE #","INVOICE",IF(TRIM('Tracker&amp;Invoice'!B5173)="Overall Completion INVOICE","OVERALL",""))</f>
        <v/>
      </c>
      <c r="E5137" t="str">
        <f>IF(D5137="INVOICE",VALUE(MID(TRIM('Tracker&amp;Invoice'!B5173),10,10)),"")</f>
        <v/>
      </c>
      <c r="F5137">
        <f>IF(B5137=1,IFERROR(LOOKUP(2,1/('Tracker&amp;Invoice'!$H5173:$AC5173&lt;&gt;""),COLUMN('Tracker&amp;Invoice'!$H5173:$AC5173)),8),F5136)</f>
        <v>17</v>
      </c>
      <c r="G5137">
        <f>IF(D5137="OVERALL",IFERROR(LOOKUP(2,1/('Tracker&amp;Invoice'!$H5173:$AC5173&lt;&gt;""),COLUMN('Tracker&amp;Invoice'!$H5173:$AC5173)),8),G5138)</f>
        <v>18</v>
      </c>
      <c r="H5137">
        <f t="shared" si="160"/>
        <v>18</v>
      </c>
      <c r="I5137" s="29">
        <f>IF(D5137="INVOICE",SUM('Tracker&amp;Invoice'!$H5173:INDEX('Tracker&amp;Invoice'!$A5173:$AC5173,1,H5137)),0)</f>
        <v>0</v>
      </c>
      <c r="J5137" s="29">
        <f>IF(D5137="OVERALL",SUM('Tracker&amp;Invoice'!$H5173:$AC5173),0)</f>
        <v>0</v>
      </c>
    </row>
    <row r="5138" spans="1:10">
      <c r="A5138" t="e">
        <f t="shared" si="161"/>
        <v>#REF!</v>
      </c>
      <c r="B5138">
        <f>IF(AND('Tracker&amp;Invoice'!A5174&lt;&gt;"",'Tracker&amp;Invoice'!A5174&lt;&gt;"ITEM",'Tracker&amp;Invoice'!A5172="ITEM"),1,0)</f>
        <v>0</v>
      </c>
      <c r="C5138" t="str">
        <f>IF(B5138=1,'Tracker&amp;Invoice'!A5174,C5137)</f>
        <v>NBQ-054</v>
      </c>
      <c r="D5138" t="str">
        <f>IF(LEFT(TRIM('Tracker&amp;Invoice'!B5174),9)="INVOICE #","INVOICE",IF(TRIM('Tracker&amp;Invoice'!B5174)="Overall Completion INVOICE","OVERALL",""))</f>
        <v/>
      </c>
      <c r="E5138" t="str">
        <f>IF(D5138="INVOICE",VALUE(MID(TRIM('Tracker&amp;Invoice'!B5174),10,10)),"")</f>
        <v/>
      </c>
      <c r="F5138">
        <f>IF(B5138=1,IFERROR(LOOKUP(2,1/('Tracker&amp;Invoice'!$H5174:$AC5174&lt;&gt;""),COLUMN('Tracker&amp;Invoice'!$H5174:$AC5174)),8),F5137)</f>
        <v>17</v>
      </c>
      <c r="G5138">
        <f>IF(D5138="OVERALL",IFERROR(LOOKUP(2,1/('Tracker&amp;Invoice'!$H5174:$AC5174&lt;&gt;""),COLUMN('Tracker&amp;Invoice'!$H5174:$AC5174)),8),G5139)</f>
        <v>18</v>
      </c>
      <c r="H5138">
        <f t="shared" si="160"/>
        <v>18</v>
      </c>
      <c r="I5138" s="29">
        <f>IF(D5138="INVOICE",SUM('Tracker&amp;Invoice'!$H5174:INDEX('Tracker&amp;Invoice'!$A5174:$AC5174,1,H5138)),0)</f>
        <v>0</v>
      </c>
      <c r="J5138" s="29">
        <f>IF(D5138="OVERALL",SUM('Tracker&amp;Invoice'!$H5174:$AC5174),0)</f>
        <v>0</v>
      </c>
    </row>
    <row r="5139" spans="1:10">
      <c r="A5139" t="e">
        <f t="shared" si="161"/>
        <v>#REF!</v>
      </c>
      <c r="B5139">
        <f>IF(AND('Tracker&amp;Invoice'!A5175&lt;&gt;"",'Tracker&amp;Invoice'!A5175&lt;&gt;"ITEM",'Tracker&amp;Invoice'!A5173="ITEM"),1,0)</f>
        <v>0</v>
      </c>
      <c r="C5139" t="str">
        <f>IF(B5139=1,'Tracker&amp;Invoice'!A5175,C5138)</f>
        <v>NBQ-054</v>
      </c>
      <c r="D5139" t="str">
        <f>IF(LEFT(TRIM('Tracker&amp;Invoice'!B5175),9)="INVOICE #","INVOICE",IF(TRIM('Tracker&amp;Invoice'!B5175)="Overall Completion INVOICE","OVERALL",""))</f>
        <v/>
      </c>
      <c r="E5139" t="str">
        <f>IF(D5139="INVOICE",VALUE(MID(TRIM('Tracker&amp;Invoice'!B5175),10,10)),"")</f>
        <v/>
      </c>
      <c r="F5139">
        <f>IF(B5139=1,IFERROR(LOOKUP(2,1/('Tracker&amp;Invoice'!$H5175:$AC5175&lt;&gt;""),COLUMN('Tracker&amp;Invoice'!$H5175:$AC5175)),8),F5138)</f>
        <v>17</v>
      </c>
      <c r="G5139">
        <f>IF(D5139="OVERALL",IFERROR(LOOKUP(2,1/('Tracker&amp;Invoice'!$H5175:$AC5175&lt;&gt;""),COLUMN('Tracker&amp;Invoice'!$H5175:$AC5175)),8),G5140)</f>
        <v>18</v>
      </c>
      <c r="H5139">
        <f t="shared" si="160"/>
        <v>18</v>
      </c>
      <c r="I5139" s="29">
        <f>IF(D5139="INVOICE",SUM('Tracker&amp;Invoice'!$H5175:INDEX('Tracker&amp;Invoice'!$A5175:$AC5175,1,H5139)),0)</f>
        <v>0</v>
      </c>
      <c r="J5139" s="29">
        <f>IF(D5139="OVERALL",SUM('Tracker&amp;Invoice'!$H5175:$AC5175),0)</f>
        <v>0</v>
      </c>
    </row>
    <row r="5140" spans="1:10">
      <c r="A5140" t="e">
        <f t="shared" si="161"/>
        <v>#REF!</v>
      </c>
      <c r="B5140">
        <f>IF(AND('Tracker&amp;Invoice'!A5176&lt;&gt;"",'Tracker&amp;Invoice'!A5176&lt;&gt;"ITEM",'Tracker&amp;Invoice'!A5174="ITEM"),1,0)</f>
        <v>0</v>
      </c>
      <c r="C5140" t="str">
        <f>IF(B5140=1,'Tracker&amp;Invoice'!A5176,C5139)</f>
        <v>NBQ-054</v>
      </c>
      <c r="D5140" t="str">
        <f>IF(LEFT(TRIM('Tracker&amp;Invoice'!B5176),9)="INVOICE #","INVOICE",IF(TRIM('Tracker&amp;Invoice'!B5176)="Overall Completion INVOICE","OVERALL",""))</f>
        <v/>
      </c>
      <c r="E5140" t="str">
        <f>IF(D5140="INVOICE",VALUE(MID(TRIM('Tracker&amp;Invoice'!B5176),10,10)),"")</f>
        <v/>
      </c>
      <c r="F5140">
        <f>IF(B5140=1,IFERROR(LOOKUP(2,1/('Tracker&amp;Invoice'!$H5176:$AC5176&lt;&gt;""),COLUMN('Tracker&amp;Invoice'!$H5176:$AC5176)),8),F5139)</f>
        <v>17</v>
      </c>
      <c r="G5140">
        <f>IF(D5140="OVERALL",IFERROR(LOOKUP(2,1/('Tracker&amp;Invoice'!$H5176:$AC5176&lt;&gt;""),COLUMN('Tracker&amp;Invoice'!$H5176:$AC5176)),8),G5141)</f>
        <v>18</v>
      </c>
      <c r="H5140">
        <f t="shared" si="160"/>
        <v>18</v>
      </c>
      <c r="I5140" s="29">
        <f>IF(D5140="INVOICE",SUM('Tracker&amp;Invoice'!$H5176:INDEX('Tracker&amp;Invoice'!$A5176:$AC5176,1,H5140)),0)</f>
        <v>0</v>
      </c>
      <c r="J5140" s="29">
        <f>IF(D5140="OVERALL",SUM('Tracker&amp;Invoice'!$H5176:$AC5176),0)</f>
        <v>0</v>
      </c>
    </row>
    <row r="5141" spans="1:10">
      <c r="A5141" t="e">
        <f t="shared" si="161"/>
        <v>#REF!</v>
      </c>
      <c r="B5141">
        <f>IF(AND('Tracker&amp;Invoice'!A5177&lt;&gt;"",'Tracker&amp;Invoice'!A5177&lt;&gt;"ITEM",'Tracker&amp;Invoice'!A5175="ITEM"),1,0)</f>
        <v>0</v>
      </c>
      <c r="C5141" t="str">
        <f>IF(B5141=1,'Tracker&amp;Invoice'!A5177,C5140)</f>
        <v>NBQ-054</v>
      </c>
      <c r="D5141" t="str">
        <f>IF(LEFT(TRIM('Tracker&amp;Invoice'!B5177),9)="INVOICE #","INVOICE",IF(TRIM('Tracker&amp;Invoice'!B5177)="Overall Completion INVOICE","OVERALL",""))</f>
        <v>OVERALL</v>
      </c>
      <c r="E5141" t="str">
        <f>IF(D5141="INVOICE",VALUE(MID(TRIM('Tracker&amp;Invoice'!B5177),10,10)),"")</f>
        <v/>
      </c>
      <c r="F5141">
        <f>IF(B5141=1,IFERROR(LOOKUP(2,1/('Tracker&amp;Invoice'!$H5177:$AC5177&lt;&gt;""),COLUMN('Tracker&amp;Invoice'!$H5177:$AC5177)),8),F5140)</f>
        <v>17</v>
      </c>
      <c r="G5141">
        <f>IF(D5141="OVERALL",IFERROR(LOOKUP(2,1/('Tracker&amp;Invoice'!$H5177:$AC5177&lt;&gt;""),COLUMN('Tracker&amp;Invoice'!$H5177:$AC5177)),8),G5142)</f>
        <v>18</v>
      </c>
      <c r="H5141">
        <f t="shared" si="160"/>
        <v>18</v>
      </c>
      <c r="I5141" s="29">
        <f>IF(D5141="INVOICE",SUM('Tracker&amp;Invoice'!$H5177:INDEX('Tracker&amp;Invoice'!$A5177:$AC5177,1,H5141)),0)</f>
        <v>0</v>
      </c>
      <c r="J5141" s="29">
        <f>IF(D5141="OVERALL",SUM('Tracker&amp;Invoice'!$H5177:$AC5177),0)</f>
        <v>0</v>
      </c>
    </row>
    <row r="5142" spans="1:10">
      <c r="A5142" t="e">
        <f t="shared" si="161"/>
        <v>#REF!</v>
      </c>
      <c r="B5142">
        <f>IF(AND('Tracker&amp;Invoice'!A5178&lt;&gt;"",'Tracker&amp;Invoice'!A5178&lt;&gt;"ITEM",'Tracker&amp;Invoice'!A5176="ITEM"),1,0)</f>
        <v>0</v>
      </c>
      <c r="C5142" t="str">
        <f>IF(B5142=1,'Tracker&amp;Invoice'!A5178,C5141)</f>
        <v>NBQ-054</v>
      </c>
      <c r="D5142" t="str">
        <f>IF(LEFT(TRIM('Tracker&amp;Invoice'!B5178),9)="INVOICE #","INVOICE",IF(TRIM('Tracker&amp;Invoice'!B5178)="Overall Completion INVOICE","OVERALL",""))</f>
        <v/>
      </c>
      <c r="E5142" t="str">
        <f>IF(D5142="INVOICE",VALUE(MID(TRIM('Tracker&amp;Invoice'!B5178),10,10)),"")</f>
        <v/>
      </c>
      <c r="F5142">
        <f>IF(B5142=1,IFERROR(LOOKUP(2,1/('Tracker&amp;Invoice'!$H5178:$AC5178&lt;&gt;""),COLUMN('Tracker&amp;Invoice'!$H5178:$AC5178)),8),F5141)</f>
        <v>17</v>
      </c>
      <c r="G5142">
        <f>IF(D5142="OVERALL",IFERROR(LOOKUP(2,1/('Tracker&amp;Invoice'!$H5178:$AC5178&lt;&gt;""),COLUMN('Tracker&amp;Invoice'!$H5178:$AC5178)),8),G5143)</f>
        <v>15</v>
      </c>
      <c r="H5142">
        <f t="shared" si="160"/>
        <v>17</v>
      </c>
      <c r="I5142" s="29">
        <f>IF(D5142="INVOICE",SUM('Tracker&amp;Invoice'!$H5178:INDEX('Tracker&amp;Invoice'!$A5178:$AC5178,1,H5142)),0)</f>
        <v>0</v>
      </c>
      <c r="J5142" s="29">
        <f>IF(D5142="OVERALL",SUM('Tracker&amp;Invoice'!$H5178:$AC5178),0)</f>
        <v>0</v>
      </c>
    </row>
    <row r="5143" spans="1:10">
      <c r="A5143" t="e">
        <f t="shared" si="161"/>
        <v>#REF!</v>
      </c>
      <c r="B5143">
        <f>IF(AND('Tracker&amp;Invoice'!A5179&lt;&gt;"",'Tracker&amp;Invoice'!A5179&lt;&gt;"ITEM",'Tracker&amp;Invoice'!A5177="ITEM"),1,0)</f>
        <v>0</v>
      </c>
      <c r="C5143" t="str">
        <f>IF(B5143=1,'Tracker&amp;Invoice'!A5179,C5142)</f>
        <v>NBQ-054</v>
      </c>
      <c r="D5143" t="str">
        <f>IF(LEFT(TRIM('Tracker&amp;Invoice'!B5179),9)="INVOICE #","INVOICE",IF(TRIM('Tracker&amp;Invoice'!B5179)="Overall Completion INVOICE","OVERALL",""))</f>
        <v/>
      </c>
      <c r="E5143" t="str">
        <f>IF(D5143="INVOICE",VALUE(MID(TRIM('Tracker&amp;Invoice'!B5179),10,10)),"")</f>
        <v/>
      </c>
      <c r="F5143">
        <f>IF(B5143=1,IFERROR(LOOKUP(2,1/('Tracker&amp;Invoice'!$H5179:$AC5179&lt;&gt;""),COLUMN('Tracker&amp;Invoice'!$H5179:$AC5179)),8),F5142)</f>
        <v>17</v>
      </c>
      <c r="G5143">
        <f>IF(D5143="OVERALL",IFERROR(LOOKUP(2,1/('Tracker&amp;Invoice'!$H5179:$AC5179&lt;&gt;""),COLUMN('Tracker&amp;Invoice'!$H5179:$AC5179)),8),G5144)</f>
        <v>15</v>
      </c>
      <c r="H5143">
        <f t="shared" si="160"/>
        <v>17</v>
      </c>
      <c r="I5143" s="29">
        <f>IF(D5143="INVOICE",SUM('Tracker&amp;Invoice'!$H5179:INDEX('Tracker&amp;Invoice'!$A5179:$AC5179,1,H5143)),0)</f>
        <v>0</v>
      </c>
      <c r="J5143" s="29">
        <f>IF(D5143="OVERALL",SUM('Tracker&amp;Invoice'!$H5179:$AC5179),0)</f>
        <v>0</v>
      </c>
    </row>
    <row r="5144" spans="1:10">
      <c r="A5144" t="e">
        <f t="shared" si="161"/>
        <v>#REF!</v>
      </c>
      <c r="B5144">
        <f>IF(AND('Tracker&amp;Invoice'!A5180&lt;&gt;"",'Tracker&amp;Invoice'!A5180&lt;&gt;"ITEM",'Tracker&amp;Invoice'!A5178="ITEM"),1,0)</f>
        <v>0</v>
      </c>
      <c r="C5144" t="str">
        <f>IF(B5144=1,'Tracker&amp;Invoice'!A5180,C5143)</f>
        <v>NBQ-054</v>
      </c>
      <c r="D5144" t="str">
        <f>IF(LEFT(TRIM('Tracker&amp;Invoice'!B5180),9)="INVOICE #","INVOICE",IF(TRIM('Tracker&amp;Invoice'!B5180)="Overall Completion INVOICE","OVERALL",""))</f>
        <v/>
      </c>
      <c r="E5144" t="str">
        <f>IF(D5144="INVOICE",VALUE(MID(TRIM('Tracker&amp;Invoice'!B5180),10,10)),"")</f>
        <v/>
      </c>
      <c r="F5144">
        <f>IF(B5144=1,IFERROR(LOOKUP(2,1/('Tracker&amp;Invoice'!$H5180:$AC5180&lt;&gt;""),COLUMN('Tracker&amp;Invoice'!$H5180:$AC5180)),8),F5143)</f>
        <v>17</v>
      </c>
      <c r="G5144">
        <f>IF(D5144="OVERALL",IFERROR(LOOKUP(2,1/('Tracker&amp;Invoice'!$H5180:$AC5180&lt;&gt;""),COLUMN('Tracker&amp;Invoice'!$H5180:$AC5180)),8),G5145)</f>
        <v>15</v>
      </c>
      <c r="H5144">
        <f t="shared" si="160"/>
        <v>17</v>
      </c>
      <c r="I5144" s="29">
        <f>IF(D5144="INVOICE",SUM('Tracker&amp;Invoice'!$H5180:INDEX('Tracker&amp;Invoice'!$A5180:$AC5180,1,H5144)),0)</f>
        <v>0</v>
      </c>
      <c r="J5144" s="29">
        <f>IF(D5144="OVERALL",SUM('Tracker&amp;Invoice'!$H5180:$AC5180),0)</f>
        <v>0</v>
      </c>
    </row>
    <row r="5145" spans="1:10">
      <c r="A5145" t="e">
        <f t="shared" si="161"/>
        <v>#REF!</v>
      </c>
      <c r="B5145">
        <f>IF(AND('Tracker&amp;Invoice'!A5181&lt;&gt;"",'Tracker&amp;Invoice'!A5181&lt;&gt;"ITEM",'Tracker&amp;Invoice'!A5179="ITEM"),1,0)</f>
        <v>0</v>
      </c>
      <c r="C5145" t="str">
        <f>IF(B5145=1,'Tracker&amp;Invoice'!A5181,C5144)</f>
        <v>NBQ-054</v>
      </c>
      <c r="D5145" t="str">
        <f>IF(LEFT(TRIM('Tracker&amp;Invoice'!B5181),9)="INVOICE #","INVOICE",IF(TRIM('Tracker&amp;Invoice'!B5181)="Overall Completion INVOICE","OVERALL",""))</f>
        <v/>
      </c>
      <c r="E5145" t="str">
        <f>IF(D5145="INVOICE",VALUE(MID(TRIM('Tracker&amp;Invoice'!B5181),10,10)),"")</f>
        <v/>
      </c>
      <c r="F5145">
        <f>IF(B5145=1,IFERROR(LOOKUP(2,1/('Tracker&amp;Invoice'!$H5181:$AC5181&lt;&gt;""),COLUMN('Tracker&amp;Invoice'!$H5181:$AC5181)),8),F5144)</f>
        <v>17</v>
      </c>
      <c r="G5145">
        <f>IF(D5145="OVERALL",IFERROR(LOOKUP(2,1/('Tracker&amp;Invoice'!$H5181:$AC5181&lt;&gt;""),COLUMN('Tracker&amp;Invoice'!$H5181:$AC5181)),8),G5146)</f>
        <v>15</v>
      </c>
      <c r="H5145">
        <f t="shared" si="160"/>
        <v>17</v>
      </c>
      <c r="I5145" s="29">
        <f>IF(D5145="INVOICE",SUM('Tracker&amp;Invoice'!$H5181:INDEX('Tracker&amp;Invoice'!$A5181:$AC5181,1,H5145)),0)</f>
        <v>0</v>
      </c>
      <c r="J5145" s="29">
        <f>IF(D5145="OVERALL",SUM('Tracker&amp;Invoice'!$H5181:$AC5181),0)</f>
        <v>0</v>
      </c>
    </row>
    <row r="5146" spans="1:10">
      <c r="A5146" t="e">
        <f t="shared" si="161"/>
        <v>#REF!</v>
      </c>
      <c r="B5146">
        <f>IF(AND('Tracker&amp;Invoice'!A5182&lt;&gt;"",'Tracker&amp;Invoice'!A5182&lt;&gt;"ITEM",'Tracker&amp;Invoice'!A5180="ITEM"),1,0)</f>
        <v>0</v>
      </c>
      <c r="C5146" t="str">
        <f>IF(B5146=1,'Tracker&amp;Invoice'!A5182,C5145)</f>
        <v>NBQ-054</v>
      </c>
      <c r="D5146" t="str">
        <f>IF(LEFT(TRIM('Tracker&amp;Invoice'!B5182),9)="INVOICE #","INVOICE",IF(TRIM('Tracker&amp;Invoice'!B5182)="Overall Completion INVOICE","OVERALL",""))</f>
        <v/>
      </c>
      <c r="E5146" t="str">
        <f>IF(D5146="INVOICE",VALUE(MID(TRIM('Tracker&amp;Invoice'!B5182),10,10)),"")</f>
        <v/>
      </c>
      <c r="F5146">
        <f>IF(B5146=1,IFERROR(LOOKUP(2,1/('Tracker&amp;Invoice'!$H5182:$AC5182&lt;&gt;""),COLUMN('Tracker&amp;Invoice'!$H5182:$AC5182)),8),F5145)</f>
        <v>17</v>
      </c>
      <c r="G5146">
        <f>IF(D5146="OVERALL",IFERROR(LOOKUP(2,1/('Tracker&amp;Invoice'!$H5182:$AC5182&lt;&gt;""),COLUMN('Tracker&amp;Invoice'!$H5182:$AC5182)),8),G5147)</f>
        <v>15</v>
      </c>
      <c r="H5146">
        <f t="shared" si="160"/>
        <v>17</v>
      </c>
      <c r="I5146" s="29">
        <f>IF(D5146="INVOICE",SUM('Tracker&amp;Invoice'!$H5182:INDEX('Tracker&amp;Invoice'!$A5182:$AC5182,1,H5146)),0)</f>
        <v>0</v>
      </c>
      <c r="J5146" s="29">
        <f>IF(D5146="OVERALL",SUM('Tracker&amp;Invoice'!$H5182:$AC5182),0)</f>
        <v>0</v>
      </c>
    </row>
    <row r="5147" spans="1:10">
      <c r="A5147" t="e">
        <f t="shared" si="161"/>
        <v>#REF!</v>
      </c>
      <c r="B5147">
        <f>IF(AND('Tracker&amp;Invoice'!A5183&lt;&gt;"",'Tracker&amp;Invoice'!A5183&lt;&gt;"ITEM",'Tracker&amp;Invoice'!A5181="ITEM"),1,0)</f>
        <v>0</v>
      </c>
      <c r="C5147" t="str">
        <f>IF(B5147=1,'Tracker&amp;Invoice'!A5183,C5146)</f>
        <v>NBQ-054</v>
      </c>
      <c r="D5147" t="str">
        <f>IF(LEFT(TRIM('Tracker&amp;Invoice'!B5183),9)="INVOICE #","INVOICE",IF(TRIM('Tracker&amp;Invoice'!B5183)="Overall Completion INVOICE","OVERALL",""))</f>
        <v/>
      </c>
      <c r="E5147" t="str">
        <f>IF(D5147="INVOICE",VALUE(MID(TRIM('Tracker&amp;Invoice'!B5183),10,10)),"")</f>
        <v/>
      </c>
      <c r="F5147">
        <f>IF(B5147=1,IFERROR(LOOKUP(2,1/('Tracker&amp;Invoice'!$H5183:$AC5183&lt;&gt;""),COLUMN('Tracker&amp;Invoice'!$H5183:$AC5183)),8),F5146)</f>
        <v>17</v>
      </c>
      <c r="G5147">
        <f>IF(D5147="OVERALL",IFERROR(LOOKUP(2,1/('Tracker&amp;Invoice'!$H5183:$AC5183&lt;&gt;""),COLUMN('Tracker&amp;Invoice'!$H5183:$AC5183)),8),G5148)</f>
        <v>15</v>
      </c>
      <c r="H5147">
        <f t="shared" si="160"/>
        <v>17</v>
      </c>
      <c r="I5147" s="29">
        <f>IF(D5147="INVOICE",SUM('Tracker&amp;Invoice'!$H5183:INDEX('Tracker&amp;Invoice'!$A5183:$AC5183,1,H5147)),0)</f>
        <v>0</v>
      </c>
      <c r="J5147" s="29">
        <f>IF(D5147="OVERALL",SUM('Tracker&amp;Invoice'!$H5183:$AC5183),0)</f>
        <v>0</v>
      </c>
    </row>
    <row r="5148" spans="1:10">
      <c r="A5148" t="e">
        <f t="shared" si="161"/>
        <v>#REF!</v>
      </c>
      <c r="B5148">
        <f>IF(AND('Tracker&amp;Invoice'!A5184&lt;&gt;"",'Tracker&amp;Invoice'!A5184&lt;&gt;"ITEM",'Tracker&amp;Invoice'!A5182="ITEM"),1,0)</f>
        <v>0</v>
      </c>
      <c r="C5148" t="str">
        <f>IF(B5148=1,'Tracker&amp;Invoice'!A5184,C5147)</f>
        <v>NBQ-054</v>
      </c>
      <c r="D5148" t="str">
        <f>IF(LEFT(TRIM('Tracker&amp;Invoice'!B5184),9)="INVOICE #","INVOICE",IF(TRIM('Tracker&amp;Invoice'!B5184)="Overall Completion INVOICE","OVERALL",""))</f>
        <v/>
      </c>
      <c r="E5148" t="str">
        <f>IF(D5148="INVOICE",VALUE(MID(TRIM('Tracker&amp;Invoice'!B5184),10,10)),"")</f>
        <v/>
      </c>
      <c r="F5148">
        <f>IF(B5148=1,IFERROR(LOOKUP(2,1/('Tracker&amp;Invoice'!$H5184:$AC5184&lt;&gt;""),COLUMN('Tracker&amp;Invoice'!$H5184:$AC5184)),8),F5147)</f>
        <v>17</v>
      </c>
      <c r="G5148">
        <f>IF(D5148="OVERALL",IFERROR(LOOKUP(2,1/('Tracker&amp;Invoice'!$H5184:$AC5184&lt;&gt;""),COLUMN('Tracker&amp;Invoice'!$H5184:$AC5184)),8),G5149)</f>
        <v>15</v>
      </c>
      <c r="H5148">
        <f t="shared" si="160"/>
        <v>17</v>
      </c>
      <c r="I5148" s="29">
        <f>IF(D5148="INVOICE",SUM('Tracker&amp;Invoice'!$H5184:INDEX('Tracker&amp;Invoice'!$A5184:$AC5184,1,H5148)),0)</f>
        <v>0</v>
      </c>
      <c r="J5148" s="29">
        <f>IF(D5148="OVERALL",SUM('Tracker&amp;Invoice'!$H5184:$AC5184),0)</f>
        <v>0</v>
      </c>
    </row>
    <row r="5149" spans="1:10">
      <c r="A5149" t="e">
        <f t="shared" si="161"/>
        <v>#REF!</v>
      </c>
      <c r="B5149">
        <f>IF(AND('Tracker&amp;Invoice'!A5185&lt;&gt;"",'Tracker&amp;Invoice'!A5185&lt;&gt;"ITEM",'Tracker&amp;Invoice'!A5183="ITEM"),1,0)</f>
        <v>0</v>
      </c>
      <c r="C5149" t="str">
        <f>IF(B5149=1,'Tracker&amp;Invoice'!A5185,C5148)</f>
        <v>NBQ-054</v>
      </c>
      <c r="D5149" t="str">
        <f>IF(LEFT(TRIM('Tracker&amp;Invoice'!B5185),9)="INVOICE #","INVOICE",IF(TRIM('Tracker&amp;Invoice'!B5185)="Overall Completion INVOICE","OVERALL",""))</f>
        <v/>
      </c>
      <c r="E5149" t="str">
        <f>IF(D5149="INVOICE",VALUE(MID(TRIM('Tracker&amp;Invoice'!B5185),10,10)),"")</f>
        <v/>
      </c>
      <c r="F5149">
        <f>IF(B5149=1,IFERROR(LOOKUP(2,1/('Tracker&amp;Invoice'!$H5185:$AC5185&lt;&gt;""),COLUMN('Tracker&amp;Invoice'!$H5185:$AC5185)),8),F5148)</f>
        <v>17</v>
      </c>
      <c r="G5149">
        <f>IF(D5149="OVERALL",IFERROR(LOOKUP(2,1/('Tracker&amp;Invoice'!$H5185:$AC5185&lt;&gt;""),COLUMN('Tracker&amp;Invoice'!$H5185:$AC5185)),8),G5150)</f>
        <v>15</v>
      </c>
      <c r="H5149">
        <f t="shared" si="160"/>
        <v>17</v>
      </c>
      <c r="I5149" s="29">
        <f>IF(D5149="INVOICE",SUM('Tracker&amp;Invoice'!$H5185:INDEX('Tracker&amp;Invoice'!$A5185:$AC5185,1,H5149)),0)</f>
        <v>0</v>
      </c>
      <c r="J5149" s="29">
        <f>IF(D5149="OVERALL",SUM('Tracker&amp;Invoice'!$H5185:$AC5185),0)</f>
        <v>0</v>
      </c>
    </row>
    <row r="5150" spans="1:10">
      <c r="A5150" t="e">
        <f t="shared" si="161"/>
        <v>#REF!</v>
      </c>
      <c r="B5150">
        <f>IF(AND('Tracker&amp;Invoice'!A5186&lt;&gt;"",'Tracker&amp;Invoice'!A5186&lt;&gt;"ITEM",'Tracker&amp;Invoice'!A5184="ITEM"),1,0)</f>
        <v>1</v>
      </c>
      <c r="C5150" t="str">
        <f>IF(B5150=1,'Tracker&amp;Invoice'!A5186,C5149)</f>
        <v>NBQ-055</v>
      </c>
      <c r="D5150" t="str">
        <f>IF(LEFT(TRIM('Tracker&amp;Invoice'!B5186),9)="INVOICE #","INVOICE",IF(TRIM('Tracker&amp;Invoice'!B5186)="Overall Completion INVOICE","OVERALL",""))</f>
        <v/>
      </c>
      <c r="E5150" t="str">
        <f>IF(D5150="INVOICE",VALUE(MID(TRIM('Tracker&amp;Invoice'!B5186),10,10)),"")</f>
        <v/>
      </c>
      <c r="F5150">
        <f>IF(B5150=1,IFERROR(LOOKUP(2,1/('Tracker&amp;Invoice'!$H5186:$AC5186&lt;&gt;""),COLUMN('Tracker&amp;Invoice'!$H5186:$AC5186)),8),F5149)</f>
        <v>14</v>
      </c>
      <c r="G5150">
        <f>IF(D5150="OVERALL",IFERROR(LOOKUP(2,1/('Tracker&amp;Invoice'!$H5186:$AC5186&lt;&gt;""),COLUMN('Tracker&amp;Invoice'!$H5186:$AC5186)),8),G5151)</f>
        <v>15</v>
      </c>
      <c r="H5150">
        <f t="shared" si="160"/>
        <v>15</v>
      </c>
      <c r="I5150" s="29">
        <f>IF(D5150="INVOICE",SUM('Tracker&amp;Invoice'!$H5186:INDEX('Tracker&amp;Invoice'!$A5186:$AC5186,1,H5150)),0)</f>
        <v>0</v>
      </c>
      <c r="J5150" s="29">
        <f>IF(D5150="OVERALL",SUM('Tracker&amp;Invoice'!$H5186:$AC5186),0)</f>
        <v>0</v>
      </c>
    </row>
    <row r="5151" spans="1:10">
      <c r="A5151" t="e">
        <f t="shared" si="161"/>
        <v>#REF!</v>
      </c>
      <c r="B5151">
        <f>IF(AND('Tracker&amp;Invoice'!A5187&lt;&gt;"",'Tracker&amp;Invoice'!A5187&lt;&gt;"ITEM",'Tracker&amp;Invoice'!A5185="ITEM"),1,0)</f>
        <v>0</v>
      </c>
      <c r="C5151" t="str">
        <f>IF(B5151=1,'Tracker&amp;Invoice'!A5187,C5150)</f>
        <v>NBQ-055</v>
      </c>
      <c r="D5151" t="str">
        <f>IF(LEFT(TRIM('Tracker&amp;Invoice'!B5187),9)="INVOICE #","INVOICE",IF(TRIM('Tracker&amp;Invoice'!B5187)="Overall Completion INVOICE","OVERALL",""))</f>
        <v/>
      </c>
      <c r="E5151" t="str">
        <f>IF(D5151="INVOICE",VALUE(MID(TRIM('Tracker&amp;Invoice'!B5187),10,10)),"")</f>
        <v/>
      </c>
      <c r="F5151">
        <f>IF(B5151=1,IFERROR(LOOKUP(2,1/('Tracker&amp;Invoice'!$H5187:$AC5187&lt;&gt;""),COLUMN('Tracker&amp;Invoice'!$H5187:$AC5187)),8),F5150)</f>
        <v>14</v>
      </c>
      <c r="G5151">
        <f>IF(D5151="OVERALL",IFERROR(LOOKUP(2,1/('Tracker&amp;Invoice'!$H5187:$AC5187&lt;&gt;""),COLUMN('Tracker&amp;Invoice'!$H5187:$AC5187)),8),G5152)</f>
        <v>15</v>
      </c>
      <c r="H5151">
        <f t="shared" si="160"/>
        <v>15</v>
      </c>
      <c r="I5151" s="29">
        <f>IF(D5151="INVOICE",SUM('Tracker&amp;Invoice'!$H5187:INDEX('Tracker&amp;Invoice'!$A5187:$AC5187,1,H5151)),0)</f>
        <v>0</v>
      </c>
      <c r="J5151" s="29">
        <f>IF(D5151="OVERALL",SUM('Tracker&amp;Invoice'!$H5187:$AC5187),0)</f>
        <v>0</v>
      </c>
    </row>
    <row r="5152" spans="1:10">
      <c r="A5152" t="e">
        <f t="shared" si="161"/>
        <v>#REF!</v>
      </c>
      <c r="B5152">
        <f>IF(AND('Tracker&amp;Invoice'!A5188&lt;&gt;"",'Tracker&amp;Invoice'!A5188&lt;&gt;"ITEM",'Tracker&amp;Invoice'!A5186="ITEM"),1,0)</f>
        <v>0</v>
      </c>
      <c r="C5152" t="str">
        <f>IF(B5152=1,'Tracker&amp;Invoice'!A5188,C5151)</f>
        <v>NBQ-055</v>
      </c>
      <c r="D5152" t="str">
        <f>IF(LEFT(TRIM('Tracker&amp;Invoice'!B5188),9)="INVOICE #","INVOICE",IF(TRIM('Tracker&amp;Invoice'!B5188)="Overall Completion INVOICE","OVERALL",""))</f>
        <v/>
      </c>
      <c r="E5152" t="str">
        <f>IF(D5152="INVOICE",VALUE(MID(TRIM('Tracker&amp;Invoice'!B5188),10,10)),"")</f>
        <v/>
      </c>
      <c r="F5152">
        <f>IF(B5152=1,IFERROR(LOOKUP(2,1/('Tracker&amp;Invoice'!$H5188:$AC5188&lt;&gt;""),COLUMN('Tracker&amp;Invoice'!$H5188:$AC5188)),8),F5151)</f>
        <v>14</v>
      </c>
      <c r="G5152">
        <f>IF(D5152="OVERALL",IFERROR(LOOKUP(2,1/('Tracker&amp;Invoice'!$H5188:$AC5188&lt;&gt;""),COLUMN('Tracker&amp;Invoice'!$H5188:$AC5188)),8),G5153)</f>
        <v>15</v>
      </c>
      <c r="H5152">
        <f t="shared" si="160"/>
        <v>15</v>
      </c>
      <c r="I5152" s="29">
        <f>IF(D5152="INVOICE",SUM('Tracker&amp;Invoice'!$H5188:INDEX('Tracker&amp;Invoice'!$A5188:$AC5188,1,H5152)),0)</f>
        <v>0</v>
      </c>
      <c r="J5152" s="29">
        <f>IF(D5152="OVERALL",SUM('Tracker&amp;Invoice'!$H5188:$AC5188),0)</f>
        <v>0</v>
      </c>
    </row>
    <row r="5153" spans="1:10">
      <c r="A5153" t="e">
        <f t="shared" si="161"/>
        <v>#REF!</v>
      </c>
      <c r="B5153">
        <f>IF(AND('Tracker&amp;Invoice'!A5189&lt;&gt;"",'Tracker&amp;Invoice'!A5189&lt;&gt;"ITEM",'Tracker&amp;Invoice'!A5187="ITEM"),1,0)</f>
        <v>0</v>
      </c>
      <c r="C5153" t="str">
        <f>IF(B5153=1,'Tracker&amp;Invoice'!A5189,C5152)</f>
        <v>NBQ-055</v>
      </c>
      <c r="D5153" t="str">
        <f>IF(LEFT(TRIM('Tracker&amp;Invoice'!B5189),9)="INVOICE #","INVOICE",IF(TRIM('Tracker&amp;Invoice'!B5189)="Overall Completion INVOICE","OVERALL",""))</f>
        <v/>
      </c>
      <c r="E5153" t="str">
        <f>IF(D5153="INVOICE",VALUE(MID(TRIM('Tracker&amp;Invoice'!B5189),10,10)),"")</f>
        <v/>
      </c>
      <c r="F5153">
        <f>IF(B5153=1,IFERROR(LOOKUP(2,1/('Tracker&amp;Invoice'!$H5189:$AC5189&lt;&gt;""),COLUMN('Tracker&amp;Invoice'!$H5189:$AC5189)),8),F5152)</f>
        <v>14</v>
      </c>
      <c r="G5153">
        <f>IF(D5153="OVERALL",IFERROR(LOOKUP(2,1/('Tracker&amp;Invoice'!$H5189:$AC5189&lt;&gt;""),COLUMN('Tracker&amp;Invoice'!$H5189:$AC5189)),8),G5154)</f>
        <v>15</v>
      </c>
      <c r="H5153">
        <f t="shared" si="160"/>
        <v>15</v>
      </c>
      <c r="I5153" s="29">
        <f>IF(D5153="INVOICE",SUM('Tracker&amp;Invoice'!$H5189:INDEX('Tracker&amp;Invoice'!$A5189:$AC5189,1,H5153)),0)</f>
        <v>0</v>
      </c>
      <c r="J5153" s="29">
        <f>IF(D5153="OVERALL",SUM('Tracker&amp;Invoice'!$H5189:$AC5189),0)</f>
        <v>0</v>
      </c>
    </row>
    <row r="5154" spans="1:10">
      <c r="A5154" t="e">
        <f t="shared" si="161"/>
        <v>#REF!</v>
      </c>
      <c r="B5154">
        <f>IF(AND('Tracker&amp;Invoice'!A5190&lt;&gt;"",'Tracker&amp;Invoice'!A5190&lt;&gt;"ITEM",'Tracker&amp;Invoice'!A5188="ITEM"),1,0)</f>
        <v>0</v>
      </c>
      <c r="C5154" t="str">
        <f>IF(B5154=1,'Tracker&amp;Invoice'!A5190,C5153)</f>
        <v>NBQ-055</v>
      </c>
      <c r="D5154" t="str">
        <f>IF(LEFT(TRIM('Tracker&amp;Invoice'!B5190),9)="INVOICE #","INVOICE",IF(TRIM('Tracker&amp;Invoice'!B5190)="Overall Completion INVOICE","OVERALL",""))</f>
        <v/>
      </c>
      <c r="E5154" t="str">
        <f>IF(D5154="INVOICE",VALUE(MID(TRIM('Tracker&amp;Invoice'!B5190),10,10)),"")</f>
        <v/>
      </c>
      <c r="F5154">
        <f>IF(B5154=1,IFERROR(LOOKUP(2,1/('Tracker&amp;Invoice'!$H5190:$AC5190&lt;&gt;""),COLUMN('Tracker&amp;Invoice'!$H5190:$AC5190)),8),F5153)</f>
        <v>14</v>
      </c>
      <c r="G5154">
        <f>IF(D5154="OVERALL",IFERROR(LOOKUP(2,1/('Tracker&amp;Invoice'!$H5190:$AC5190&lt;&gt;""),COLUMN('Tracker&amp;Invoice'!$H5190:$AC5190)),8),G5155)</f>
        <v>15</v>
      </c>
      <c r="H5154">
        <f t="shared" si="160"/>
        <v>15</v>
      </c>
      <c r="I5154" s="29">
        <f>IF(D5154="INVOICE",SUM('Tracker&amp;Invoice'!$H5190:INDEX('Tracker&amp;Invoice'!$A5190:$AC5190,1,H5154)),0)</f>
        <v>0</v>
      </c>
      <c r="J5154" s="29">
        <f>IF(D5154="OVERALL",SUM('Tracker&amp;Invoice'!$H5190:$AC5190),0)</f>
        <v>0</v>
      </c>
    </row>
    <row r="5155" spans="1:10">
      <c r="A5155" t="e">
        <f t="shared" si="161"/>
        <v>#REF!</v>
      </c>
      <c r="B5155">
        <f>IF(AND('Tracker&amp;Invoice'!A5191&lt;&gt;"",'Tracker&amp;Invoice'!A5191&lt;&gt;"ITEM",'Tracker&amp;Invoice'!A5189="ITEM"),1,0)</f>
        <v>0</v>
      </c>
      <c r="C5155" t="str">
        <f>IF(B5155=1,'Tracker&amp;Invoice'!A5191,C5154)</f>
        <v>NBQ-055</v>
      </c>
      <c r="D5155" t="str">
        <f>IF(LEFT(TRIM('Tracker&amp;Invoice'!B5191),9)="INVOICE #","INVOICE",IF(TRIM('Tracker&amp;Invoice'!B5191)="Overall Completion INVOICE","OVERALL",""))</f>
        <v/>
      </c>
      <c r="E5155" t="str">
        <f>IF(D5155="INVOICE",VALUE(MID(TRIM('Tracker&amp;Invoice'!B5191),10,10)),"")</f>
        <v/>
      </c>
      <c r="F5155">
        <f>IF(B5155=1,IFERROR(LOOKUP(2,1/('Tracker&amp;Invoice'!$H5191:$AC5191&lt;&gt;""),COLUMN('Tracker&amp;Invoice'!$H5191:$AC5191)),8),F5154)</f>
        <v>14</v>
      </c>
      <c r="G5155">
        <f>IF(D5155="OVERALL",IFERROR(LOOKUP(2,1/('Tracker&amp;Invoice'!$H5191:$AC5191&lt;&gt;""),COLUMN('Tracker&amp;Invoice'!$H5191:$AC5191)),8),G5156)</f>
        <v>15</v>
      </c>
      <c r="H5155">
        <f t="shared" si="160"/>
        <v>15</v>
      </c>
      <c r="I5155" s="29">
        <f>IF(D5155="INVOICE",SUM('Tracker&amp;Invoice'!$H5191:INDEX('Tracker&amp;Invoice'!$A5191:$AC5191,1,H5155)),0)</f>
        <v>0</v>
      </c>
      <c r="J5155" s="29">
        <f>IF(D5155="OVERALL",SUM('Tracker&amp;Invoice'!$H5191:$AC5191),0)</f>
        <v>0</v>
      </c>
    </row>
    <row r="5156" spans="1:10">
      <c r="A5156" t="e">
        <f t="shared" si="161"/>
        <v>#REF!</v>
      </c>
      <c r="B5156">
        <f>IF(AND('Tracker&amp;Invoice'!A5192&lt;&gt;"",'Tracker&amp;Invoice'!A5192&lt;&gt;"ITEM",'Tracker&amp;Invoice'!A5190="ITEM"),1,0)</f>
        <v>0</v>
      </c>
      <c r="C5156" t="str">
        <f>IF(B5156=1,'Tracker&amp;Invoice'!A5192,C5155)</f>
        <v>NBQ-055</v>
      </c>
      <c r="D5156" t="str">
        <f>IF(LEFT(TRIM('Tracker&amp;Invoice'!B5192),9)="INVOICE #","INVOICE",IF(TRIM('Tracker&amp;Invoice'!B5192)="Overall Completion INVOICE","OVERALL",""))</f>
        <v/>
      </c>
      <c r="E5156" t="str">
        <f>IF(D5156="INVOICE",VALUE(MID(TRIM('Tracker&amp;Invoice'!B5192),10,10)),"")</f>
        <v/>
      </c>
      <c r="F5156">
        <f>IF(B5156=1,IFERROR(LOOKUP(2,1/('Tracker&amp;Invoice'!$H5192:$AC5192&lt;&gt;""),COLUMN('Tracker&amp;Invoice'!$H5192:$AC5192)),8),F5155)</f>
        <v>14</v>
      </c>
      <c r="G5156">
        <f>IF(D5156="OVERALL",IFERROR(LOOKUP(2,1/('Tracker&amp;Invoice'!$H5192:$AC5192&lt;&gt;""),COLUMN('Tracker&amp;Invoice'!$H5192:$AC5192)),8),G5157)</f>
        <v>15</v>
      </c>
      <c r="H5156">
        <f t="shared" si="160"/>
        <v>15</v>
      </c>
      <c r="I5156" s="29">
        <f>IF(D5156="INVOICE",SUM('Tracker&amp;Invoice'!$H5192:INDEX('Tracker&amp;Invoice'!$A5192:$AC5192,1,H5156)),0)</f>
        <v>0</v>
      </c>
      <c r="J5156" s="29">
        <f>IF(D5156="OVERALL",SUM('Tracker&amp;Invoice'!$H5192:$AC5192),0)</f>
        <v>0</v>
      </c>
    </row>
    <row r="5157" spans="1:10">
      <c r="A5157" t="e">
        <f t="shared" si="161"/>
        <v>#REF!</v>
      </c>
      <c r="B5157">
        <f>IF(AND('Tracker&amp;Invoice'!A5193&lt;&gt;"",'Tracker&amp;Invoice'!A5193&lt;&gt;"ITEM",'Tracker&amp;Invoice'!A5191="ITEM"),1,0)</f>
        <v>0</v>
      </c>
      <c r="C5157" t="str">
        <f>IF(B5157=1,'Tracker&amp;Invoice'!A5193,C5156)</f>
        <v>NBQ-055</v>
      </c>
      <c r="D5157" t="str">
        <f>IF(LEFT(TRIM('Tracker&amp;Invoice'!B5193),9)="INVOICE #","INVOICE",IF(TRIM('Tracker&amp;Invoice'!B5193)="Overall Completion INVOICE","OVERALL",""))</f>
        <v/>
      </c>
      <c r="E5157" t="str">
        <f>IF(D5157="INVOICE",VALUE(MID(TRIM('Tracker&amp;Invoice'!B5193),10,10)),"")</f>
        <v/>
      </c>
      <c r="F5157">
        <f>IF(B5157=1,IFERROR(LOOKUP(2,1/('Tracker&amp;Invoice'!$H5193:$AC5193&lt;&gt;""),COLUMN('Tracker&amp;Invoice'!$H5193:$AC5193)),8),F5156)</f>
        <v>14</v>
      </c>
      <c r="G5157">
        <f>IF(D5157="OVERALL",IFERROR(LOOKUP(2,1/('Tracker&amp;Invoice'!$H5193:$AC5193&lt;&gt;""),COLUMN('Tracker&amp;Invoice'!$H5193:$AC5193)),8),G5158)</f>
        <v>15</v>
      </c>
      <c r="H5157">
        <f t="shared" si="160"/>
        <v>15</v>
      </c>
      <c r="I5157" s="29">
        <f>IF(D5157="INVOICE",SUM('Tracker&amp;Invoice'!$H5193:INDEX('Tracker&amp;Invoice'!$A5193:$AC5193,1,H5157)),0)</f>
        <v>0</v>
      </c>
      <c r="J5157" s="29">
        <f>IF(D5157="OVERALL",SUM('Tracker&amp;Invoice'!$H5193:$AC5193),0)</f>
        <v>0</v>
      </c>
    </row>
    <row r="5158" spans="1:10">
      <c r="A5158" t="e">
        <f t="shared" si="161"/>
        <v>#REF!</v>
      </c>
      <c r="B5158">
        <f>IF(AND('Tracker&amp;Invoice'!A5194&lt;&gt;"",'Tracker&amp;Invoice'!A5194&lt;&gt;"ITEM",'Tracker&amp;Invoice'!A5192="ITEM"),1,0)</f>
        <v>0</v>
      </c>
      <c r="C5158" t="str">
        <f>IF(B5158=1,'Tracker&amp;Invoice'!A5194,C5157)</f>
        <v>NBQ-055</v>
      </c>
      <c r="D5158" t="str">
        <f>IF(LEFT(TRIM('Tracker&amp;Invoice'!B5194),9)="INVOICE #","INVOICE",IF(TRIM('Tracker&amp;Invoice'!B5194)="Overall Completion INVOICE","OVERALL",""))</f>
        <v/>
      </c>
      <c r="E5158" t="str">
        <f>IF(D5158="INVOICE",VALUE(MID(TRIM('Tracker&amp;Invoice'!B5194),10,10)),"")</f>
        <v/>
      </c>
      <c r="F5158">
        <f>IF(B5158=1,IFERROR(LOOKUP(2,1/('Tracker&amp;Invoice'!$H5194:$AC5194&lt;&gt;""),COLUMN('Tracker&amp;Invoice'!$H5194:$AC5194)),8),F5157)</f>
        <v>14</v>
      </c>
      <c r="G5158">
        <f>IF(D5158="OVERALL",IFERROR(LOOKUP(2,1/('Tracker&amp;Invoice'!$H5194:$AC5194&lt;&gt;""),COLUMN('Tracker&amp;Invoice'!$H5194:$AC5194)),8),G5159)</f>
        <v>15</v>
      </c>
      <c r="H5158">
        <f t="shared" si="160"/>
        <v>15</v>
      </c>
      <c r="I5158" s="29">
        <f>IF(D5158="INVOICE",SUM('Tracker&amp;Invoice'!$H5194:INDEX('Tracker&amp;Invoice'!$A5194:$AC5194,1,H5158)),0)</f>
        <v>0</v>
      </c>
      <c r="J5158" s="29">
        <f>IF(D5158="OVERALL",SUM('Tracker&amp;Invoice'!$H5194:$AC5194),0)</f>
        <v>0</v>
      </c>
    </row>
    <row r="5159" spans="1:10">
      <c r="A5159" t="e">
        <f t="shared" si="161"/>
        <v>#REF!</v>
      </c>
      <c r="B5159">
        <f>IF(AND('Tracker&amp;Invoice'!A5195&lt;&gt;"",'Tracker&amp;Invoice'!A5195&lt;&gt;"ITEM",'Tracker&amp;Invoice'!A5193="ITEM"),1,0)</f>
        <v>0</v>
      </c>
      <c r="C5159" t="str">
        <f>IF(B5159=1,'Tracker&amp;Invoice'!A5195,C5158)</f>
        <v>NBQ-055</v>
      </c>
      <c r="D5159" t="str">
        <f>IF(LEFT(TRIM('Tracker&amp;Invoice'!B5195),9)="INVOICE #","INVOICE",IF(TRIM('Tracker&amp;Invoice'!B5195)="Overall Completion INVOICE","OVERALL",""))</f>
        <v/>
      </c>
      <c r="E5159" t="str">
        <f>IF(D5159="INVOICE",VALUE(MID(TRIM('Tracker&amp;Invoice'!B5195),10,10)),"")</f>
        <v/>
      </c>
      <c r="F5159">
        <f>IF(B5159=1,IFERROR(LOOKUP(2,1/('Tracker&amp;Invoice'!$H5195:$AC5195&lt;&gt;""),COLUMN('Tracker&amp;Invoice'!$H5195:$AC5195)),8),F5158)</f>
        <v>14</v>
      </c>
      <c r="G5159">
        <f>IF(D5159="OVERALL",IFERROR(LOOKUP(2,1/('Tracker&amp;Invoice'!$H5195:$AC5195&lt;&gt;""),COLUMN('Tracker&amp;Invoice'!$H5195:$AC5195)),8),G5160)</f>
        <v>15</v>
      </c>
      <c r="H5159">
        <f t="shared" si="160"/>
        <v>15</v>
      </c>
      <c r="I5159" s="29">
        <f>IF(D5159="INVOICE",SUM('Tracker&amp;Invoice'!$H5195:INDEX('Tracker&amp;Invoice'!$A5195:$AC5195,1,H5159)),0)</f>
        <v>0</v>
      </c>
      <c r="J5159" s="29">
        <f>IF(D5159="OVERALL",SUM('Tracker&amp;Invoice'!$H5195:$AC5195),0)</f>
        <v>0</v>
      </c>
    </row>
    <row r="5160" spans="1:10">
      <c r="A5160" t="e">
        <f t="shared" si="161"/>
        <v>#REF!</v>
      </c>
      <c r="B5160">
        <f>IF(AND('Tracker&amp;Invoice'!A5196&lt;&gt;"",'Tracker&amp;Invoice'!A5196&lt;&gt;"ITEM",'Tracker&amp;Invoice'!A5194="ITEM"),1,0)</f>
        <v>0</v>
      </c>
      <c r="C5160" t="str">
        <f>IF(B5160=1,'Tracker&amp;Invoice'!A5196,C5159)</f>
        <v>NBQ-055</v>
      </c>
      <c r="D5160" t="str">
        <f>IF(LEFT(TRIM('Tracker&amp;Invoice'!B5196),9)="INVOICE #","INVOICE",IF(TRIM('Tracker&amp;Invoice'!B5196)="Overall Completion INVOICE","OVERALL",""))</f>
        <v/>
      </c>
      <c r="E5160" t="str">
        <f>IF(D5160="INVOICE",VALUE(MID(TRIM('Tracker&amp;Invoice'!B5196),10,10)),"")</f>
        <v/>
      </c>
      <c r="F5160">
        <f>IF(B5160=1,IFERROR(LOOKUP(2,1/('Tracker&amp;Invoice'!$H5196:$AC5196&lt;&gt;""),COLUMN('Tracker&amp;Invoice'!$H5196:$AC5196)),8),F5159)</f>
        <v>14</v>
      </c>
      <c r="G5160">
        <f>IF(D5160="OVERALL",IFERROR(LOOKUP(2,1/('Tracker&amp;Invoice'!$H5196:$AC5196&lt;&gt;""),COLUMN('Tracker&amp;Invoice'!$H5196:$AC5196)),8),G5161)</f>
        <v>15</v>
      </c>
      <c r="H5160">
        <f t="shared" si="160"/>
        <v>15</v>
      </c>
      <c r="I5160" s="29">
        <f>IF(D5160="INVOICE",SUM('Tracker&amp;Invoice'!$H5196:INDEX('Tracker&amp;Invoice'!$A5196:$AC5196,1,H5160)),0)</f>
        <v>0</v>
      </c>
      <c r="J5160" s="29">
        <f>IF(D5160="OVERALL",SUM('Tracker&amp;Invoice'!$H5196:$AC5196),0)</f>
        <v>0</v>
      </c>
    </row>
    <row r="5161" spans="1:10">
      <c r="A5161" t="e">
        <f t="shared" si="161"/>
        <v>#REF!</v>
      </c>
      <c r="B5161">
        <f>IF(AND('Tracker&amp;Invoice'!A5197&lt;&gt;"",'Tracker&amp;Invoice'!A5197&lt;&gt;"ITEM",'Tracker&amp;Invoice'!A5195="ITEM"),1,0)</f>
        <v>0</v>
      </c>
      <c r="C5161" t="str">
        <f>IF(B5161=1,'Tracker&amp;Invoice'!A5197,C5160)</f>
        <v>NBQ-055</v>
      </c>
      <c r="D5161" t="str">
        <f>IF(LEFT(TRIM('Tracker&amp;Invoice'!B5197),9)="INVOICE #","INVOICE",IF(TRIM('Tracker&amp;Invoice'!B5197)="Overall Completion INVOICE","OVERALL",""))</f>
        <v/>
      </c>
      <c r="E5161" t="str">
        <f>IF(D5161="INVOICE",VALUE(MID(TRIM('Tracker&amp;Invoice'!B5197),10,10)),"")</f>
        <v/>
      </c>
      <c r="F5161">
        <f>IF(B5161=1,IFERROR(LOOKUP(2,1/('Tracker&amp;Invoice'!$H5197:$AC5197&lt;&gt;""),COLUMN('Tracker&amp;Invoice'!$H5197:$AC5197)),8),F5160)</f>
        <v>14</v>
      </c>
      <c r="G5161">
        <f>IF(D5161="OVERALL",IFERROR(LOOKUP(2,1/('Tracker&amp;Invoice'!$H5197:$AC5197&lt;&gt;""),COLUMN('Tracker&amp;Invoice'!$H5197:$AC5197)),8),G5162)</f>
        <v>15</v>
      </c>
      <c r="H5161">
        <f t="shared" si="160"/>
        <v>15</v>
      </c>
      <c r="I5161" s="29">
        <f>IF(D5161="INVOICE",SUM('Tracker&amp;Invoice'!$H5197:INDEX('Tracker&amp;Invoice'!$A5197:$AC5197,1,H5161)),0)</f>
        <v>0</v>
      </c>
      <c r="J5161" s="29">
        <f>IF(D5161="OVERALL",SUM('Tracker&amp;Invoice'!$H5197:$AC5197),0)</f>
        <v>0</v>
      </c>
    </row>
    <row r="5162" spans="1:10">
      <c r="A5162" t="e">
        <f t="shared" si="161"/>
        <v>#REF!</v>
      </c>
      <c r="B5162">
        <f>IF(AND('Tracker&amp;Invoice'!A5198&lt;&gt;"",'Tracker&amp;Invoice'!A5198&lt;&gt;"ITEM",'Tracker&amp;Invoice'!A5196="ITEM"),1,0)</f>
        <v>0</v>
      </c>
      <c r="C5162" t="str">
        <f>IF(B5162=1,'Tracker&amp;Invoice'!A5198,C5161)</f>
        <v>NBQ-055</v>
      </c>
      <c r="D5162" t="str">
        <f>IF(LEFT(TRIM('Tracker&amp;Invoice'!B5198),9)="INVOICE #","INVOICE",IF(TRIM('Tracker&amp;Invoice'!B5198)="Overall Completion INVOICE","OVERALL",""))</f>
        <v/>
      </c>
      <c r="E5162" t="str">
        <f>IF(D5162="INVOICE",VALUE(MID(TRIM('Tracker&amp;Invoice'!B5198),10,10)),"")</f>
        <v/>
      </c>
      <c r="F5162">
        <f>IF(B5162=1,IFERROR(LOOKUP(2,1/('Tracker&amp;Invoice'!$H5198:$AC5198&lt;&gt;""),COLUMN('Tracker&amp;Invoice'!$H5198:$AC5198)),8),F5161)</f>
        <v>14</v>
      </c>
      <c r="G5162">
        <f>IF(D5162="OVERALL",IFERROR(LOOKUP(2,1/('Tracker&amp;Invoice'!$H5198:$AC5198&lt;&gt;""),COLUMN('Tracker&amp;Invoice'!$H5198:$AC5198)),8),G5163)</f>
        <v>15</v>
      </c>
      <c r="H5162">
        <f t="shared" si="160"/>
        <v>15</v>
      </c>
      <c r="I5162" s="29">
        <f>IF(D5162="INVOICE",SUM('Tracker&amp;Invoice'!$H5198:INDEX('Tracker&amp;Invoice'!$A5198:$AC5198,1,H5162)),0)</f>
        <v>0</v>
      </c>
      <c r="J5162" s="29">
        <f>IF(D5162="OVERALL",SUM('Tracker&amp;Invoice'!$H5198:$AC5198),0)</f>
        <v>0</v>
      </c>
    </row>
    <row r="5163" spans="1:10">
      <c r="A5163" t="e">
        <f t="shared" si="161"/>
        <v>#REF!</v>
      </c>
      <c r="B5163">
        <f>IF(AND('Tracker&amp;Invoice'!A5199&lt;&gt;"",'Tracker&amp;Invoice'!A5199&lt;&gt;"ITEM",'Tracker&amp;Invoice'!A5197="ITEM"),1,0)</f>
        <v>0</v>
      </c>
      <c r="C5163" t="str">
        <f>IF(B5163=1,'Tracker&amp;Invoice'!A5199,C5162)</f>
        <v>NBQ-055</v>
      </c>
      <c r="D5163" t="str">
        <f>IF(LEFT(TRIM('Tracker&amp;Invoice'!B5199),9)="INVOICE #","INVOICE",IF(TRIM('Tracker&amp;Invoice'!B5199)="Overall Completion INVOICE","OVERALL",""))</f>
        <v>OVERALL</v>
      </c>
      <c r="E5163" t="str">
        <f>IF(D5163="INVOICE",VALUE(MID(TRIM('Tracker&amp;Invoice'!B5199),10,10)),"")</f>
        <v/>
      </c>
      <c r="F5163">
        <f>IF(B5163=1,IFERROR(LOOKUP(2,1/('Tracker&amp;Invoice'!$H5199:$AC5199&lt;&gt;""),COLUMN('Tracker&amp;Invoice'!$H5199:$AC5199)),8),F5162)</f>
        <v>14</v>
      </c>
      <c r="G5163">
        <f>IF(D5163="OVERALL",IFERROR(LOOKUP(2,1/('Tracker&amp;Invoice'!$H5199:$AC5199&lt;&gt;""),COLUMN('Tracker&amp;Invoice'!$H5199:$AC5199)),8),G5164)</f>
        <v>15</v>
      </c>
      <c r="H5163">
        <f t="shared" si="160"/>
        <v>15</v>
      </c>
      <c r="I5163" s="29">
        <f>IF(D5163="INVOICE",SUM('Tracker&amp;Invoice'!$H5199:INDEX('Tracker&amp;Invoice'!$A5199:$AC5199,1,H5163)),0)</f>
        <v>0</v>
      </c>
      <c r="J5163" s="29">
        <f>IF(D5163="OVERALL",SUM('Tracker&amp;Invoice'!$H5199:$AC5199),0)</f>
        <v>0</v>
      </c>
    </row>
    <row r="5164" spans="1:10">
      <c r="A5164" t="e">
        <f t="shared" si="161"/>
        <v>#REF!</v>
      </c>
      <c r="B5164">
        <f>IF(AND('Tracker&amp;Invoice'!A5200&lt;&gt;"",'Tracker&amp;Invoice'!A5200&lt;&gt;"ITEM",'Tracker&amp;Invoice'!A5198="ITEM"),1,0)</f>
        <v>0</v>
      </c>
      <c r="C5164" t="str">
        <f>IF(B5164=1,'Tracker&amp;Invoice'!A5200,C5163)</f>
        <v>NBQ-055</v>
      </c>
      <c r="D5164" t="str">
        <f>IF(LEFT(TRIM('Tracker&amp;Invoice'!B5200),9)="INVOICE #","INVOICE",IF(TRIM('Tracker&amp;Invoice'!B5200)="Overall Completion INVOICE","OVERALL",""))</f>
        <v/>
      </c>
      <c r="E5164" t="str">
        <f>IF(D5164="INVOICE",VALUE(MID(TRIM('Tracker&amp;Invoice'!B5200),10,10)),"")</f>
        <v/>
      </c>
      <c r="F5164">
        <f>IF(B5164=1,IFERROR(LOOKUP(2,1/('Tracker&amp;Invoice'!$H5200:$AC5200&lt;&gt;""),COLUMN('Tracker&amp;Invoice'!$H5200:$AC5200)),8),F5163)</f>
        <v>14</v>
      </c>
      <c r="G5164">
        <f>IF(D5164="OVERALL",IFERROR(LOOKUP(2,1/('Tracker&amp;Invoice'!$H5200:$AC5200&lt;&gt;""),COLUMN('Tracker&amp;Invoice'!$H5200:$AC5200)),8),G5165)</f>
        <v>15</v>
      </c>
      <c r="H5164">
        <f t="shared" si="160"/>
        <v>15</v>
      </c>
      <c r="I5164" s="29">
        <f>IF(D5164="INVOICE",SUM('Tracker&amp;Invoice'!$H5200:INDEX('Tracker&amp;Invoice'!$A5200:$AC5200,1,H5164)),0)</f>
        <v>0</v>
      </c>
      <c r="J5164" s="29">
        <f>IF(D5164="OVERALL",SUM('Tracker&amp;Invoice'!$H5200:$AC5200),0)</f>
        <v>0</v>
      </c>
    </row>
    <row r="5165" spans="1:10">
      <c r="A5165" t="e">
        <f t="shared" si="161"/>
        <v>#REF!</v>
      </c>
      <c r="B5165">
        <f>IF(AND('Tracker&amp;Invoice'!A5201&lt;&gt;"",'Tracker&amp;Invoice'!A5201&lt;&gt;"ITEM",'Tracker&amp;Invoice'!A5199="ITEM"),1,0)</f>
        <v>0</v>
      </c>
      <c r="C5165" t="str">
        <f>IF(B5165=1,'Tracker&amp;Invoice'!A5201,C5164)</f>
        <v>NBQ-055</v>
      </c>
      <c r="D5165" t="str">
        <f>IF(LEFT(TRIM('Tracker&amp;Invoice'!B5201),9)="INVOICE #","INVOICE",IF(TRIM('Tracker&amp;Invoice'!B5201)="Overall Completion INVOICE","OVERALL",""))</f>
        <v/>
      </c>
      <c r="E5165" t="str">
        <f>IF(D5165="INVOICE",VALUE(MID(TRIM('Tracker&amp;Invoice'!B5201),10,10)),"")</f>
        <v/>
      </c>
      <c r="F5165">
        <f>IF(B5165=1,IFERROR(LOOKUP(2,1/('Tracker&amp;Invoice'!$H5201:$AC5201&lt;&gt;""),COLUMN('Tracker&amp;Invoice'!$H5201:$AC5201)),8),F5164)</f>
        <v>14</v>
      </c>
      <c r="G5165">
        <f>IF(D5165="OVERALL",IFERROR(LOOKUP(2,1/('Tracker&amp;Invoice'!$H5201:$AC5201&lt;&gt;""),COLUMN('Tracker&amp;Invoice'!$H5201:$AC5201)),8),G5166)</f>
        <v>15</v>
      </c>
      <c r="H5165">
        <f t="shared" si="160"/>
        <v>15</v>
      </c>
      <c r="I5165" s="29">
        <f>IF(D5165="INVOICE",SUM('Tracker&amp;Invoice'!$H5201:INDEX('Tracker&amp;Invoice'!$A5201:$AC5201,1,H5165)),0)</f>
        <v>0</v>
      </c>
      <c r="J5165" s="29">
        <f>IF(D5165="OVERALL",SUM('Tracker&amp;Invoice'!$H5201:$AC5201),0)</f>
        <v>0</v>
      </c>
    </row>
    <row r="5166" spans="1:10">
      <c r="A5166" t="e">
        <f t="shared" si="161"/>
        <v>#REF!</v>
      </c>
      <c r="B5166">
        <f>IF(AND('Tracker&amp;Invoice'!A5202&lt;&gt;"",'Tracker&amp;Invoice'!A5202&lt;&gt;"ITEM",'Tracker&amp;Invoice'!A5200="ITEM"),1,0)</f>
        <v>0</v>
      </c>
      <c r="C5166" t="str">
        <f>IF(B5166=1,'Tracker&amp;Invoice'!A5202,C5165)</f>
        <v>NBQ-055</v>
      </c>
      <c r="D5166" t="str">
        <f>IF(LEFT(TRIM('Tracker&amp;Invoice'!B5202),9)="INVOICE #","INVOICE",IF(TRIM('Tracker&amp;Invoice'!B5202)="Overall Completion INVOICE","OVERALL",""))</f>
        <v/>
      </c>
      <c r="E5166" t="str">
        <f>IF(D5166="INVOICE",VALUE(MID(TRIM('Tracker&amp;Invoice'!B5202),10,10)),"")</f>
        <v/>
      </c>
      <c r="F5166">
        <f>IF(B5166=1,IFERROR(LOOKUP(2,1/('Tracker&amp;Invoice'!$H5202:$AC5202&lt;&gt;""),COLUMN('Tracker&amp;Invoice'!$H5202:$AC5202)),8),F5165)</f>
        <v>14</v>
      </c>
      <c r="G5166">
        <f>IF(D5166="OVERALL",IFERROR(LOOKUP(2,1/('Tracker&amp;Invoice'!$H5202:$AC5202&lt;&gt;""),COLUMN('Tracker&amp;Invoice'!$H5202:$AC5202)),8),G5167)</f>
        <v>15</v>
      </c>
      <c r="H5166">
        <f t="shared" si="160"/>
        <v>15</v>
      </c>
      <c r="I5166" s="29">
        <f>IF(D5166="INVOICE",SUM('Tracker&amp;Invoice'!$H5202:INDEX('Tracker&amp;Invoice'!$A5202:$AC5202,1,H5166)),0)</f>
        <v>0</v>
      </c>
      <c r="J5166" s="29">
        <f>IF(D5166="OVERALL",SUM('Tracker&amp;Invoice'!$H5202:$AC5202),0)</f>
        <v>0</v>
      </c>
    </row>
    <row r="5167" spans="1:10">
      <c r="A5167" t="e">
        <f t="shared" si="161"/>
        <v>#REF!</v>
      </c>
      <c r="B5167">
        <f>IF(AND('Tracker&amp;Invoice'!A5203&lt;&gt;"",'Tracker&amp;Invoice'!A5203&lt;&gt;"ITEM",'Tracker&amp;Invoice'!A5201="ITEM"),1,0)</f>
        <v>0</v>
      </c>
      <c r="C5167" t="str">
        <f>IF(B5167=1,'Tracker&amp;Invoice'!A5203,C5166)</f>
        <v>NBQ-055</v>
      </c>
      <c r="D5167" t="str">
        <f>IF(LEFT(TRIM('Tracker&amp;Invoice'!B5203),9)="INVOICE #","INVOICE",IF(TRIM('Tracker&amp;Invoice'!B5203)="Overall Completion INVOICE","OVERALL",""))</f>
        <v/>
      </c>
      <c r="E5167" t="str">
        <f>IF(D5167="INVOICE",VALUE(MID(TRIM('Tracker&amp;Invoice'!B5203),10,10)),"")</f>
        <v/>
      </c>
      <c r="F5167">
        <f>IF(B5167=1,IFERROR(LOOKUP(2,1/('Tracker&amp;Invoice'!$H5203:$AC5203&lt;&gt;""),COLUMN('Tracker&amp;Invoice'!$H5203:$AC5203)),8),F5166)</f>
        <v>14</v>
      </c>
      <c r="G5167">
        <f>IF(D5167="OVERALL",IFERROR(LOOKUP(2,1/('Tracker&amp;Invoice'!$H5203:$AC5203&lt;&gt;""),COLUMN('Tracker&amp;Invoice'!$H5203:$AC5203)),8),G5168)</f>
        <v>15</v>
      </c>
      <c r="H5167">
        <f t="shared" si="160"/>
        <v>15</v>
      </c>
      <c r="I5167" s="29">
        <f>IF(D5167="INVOICE",SUM('Tracker&amp;Invoice'!$H5203:INDEX('Tracker&amp;Invoice'!$A5203:$AC5203,1,H5167)),0)</f>
        <v>0</v>
      </c>
      <c r="J5167" s="29">
        <f>IF(D5167="OVERALL",SUM('Tracker&amp;Invoice'!$H5203:$AC5203),0)</f>
        <v>0</v>
      </c>
    </row>
    <row r="5168" spans="1:10">
      <c r="A5168" t="e">
        <f t="shared" si="161"/>
        <v>#REF!</v>
      </c>
      <c r="B5168">
        <f>IF(AND('Tracker&amp;Invoice'!A5204&lt;&gt;"",'Tracker&amp;Invoice'!A5204&lt;&gt;"ITEM",'Tracker&amp;Invoice'!A5202="ITEM"),1,0)</f>
        <v>0</v>
      </c>
      <c r="C5168" t="str">
        <f>IF(B5168=1,'Tracker&amp;Invoice'!A5204,C5167)</f>
        <v>NBQ-055</v>
      </c>
      <c r="D5168" t="str">
        <f>IF(LEFT(TRIM('Tracker&amp;Invoice'!B5204),9)="INVOICE #","INVOICE",IF(TRIM('Tracker&amp;Invoice'!B5204)="Overall Completion INVOICE","OVERALL",""))</f>
        <v/>
      </c>
      <c r="E5168" t="str">
        <f>IF(D5168="INVOICE",VALUE(MID(TRIM('Tracker&amp;Invoice'!B5204),10,10)),"")</f>
        <v/>
      </c>
      <c r="F5168">
        <f>IF(B5168=1,IFERROR(LOOKUP(2,1/('Tracker&amp;Invoice'!$H5204:$AC5204&lt;&gt;""),COLUMN('Tracker&amp;Invoice'!$H5204:$AC5204)),8),F5167)</f>
        <v>14</v>
      </c>
      <c r="G5168">
        <f>IF(D5168="OVERALL",IFERROR(LOOKUP(2,1/('Tracker&amp;Invoice'!$H5204:$AC5204&lt;&gt;""),COLUMN('Tracker&amp;Invoice'!$H5204:$AC5204)),8),G5169)</f>
        <v>15</v>
      </c>
      <c r="H5168">
        <f t="shared" si="160"/>
        <v>15</v>
      </c>
      <c r="I5168" s="29">
        <f>IF(D5168="INVOICE",SUM('Tracker&amp;Invoice'!$H5204:INDEX('Tracker&amp;Invoice'!$A5204:$AC5204,1,H5168)),0)</f>
        <v>0</v>
      </c>
      <c r="J5168" s="29">
        <f>IF(D5168="OVERALL",SUM('Tracker&amp;Invoice'!$H5204:$AC5204),0)</f>
        <v>0</v>
      </c>
    </row>
    <row r="5169" spans="1:10">
      <c r="A5169" t="e">
        <f t="shared" si="161"/>
        <v>#REF!</v>
      </c>
      <c r="B5169">
        <f>IF(AND('Tracker&amp;Invoice'!A5205&lt;&gt;"",'Tracker&amp;Invoice'!A5205&lt;&gt;"ITEM",'Tracker&amp;Invoice'!A5203="ITEM"),1,0)</f>
        <v>0</v>
      </c>
      <c r="C5169" t="str">
        <f>IF(B5169=1,'Tracker&amp;Invoice'!A5205,C5168)</f>
        <v>NBQ-055</v>
      </c>
      <c r="D5169" t="str">
        <f>IF(LEFT(TRIM('Tracker&amp;Invoice'!B5205),9)="INVOICE #","INVOICE",IF(TRIM('Tracker&amp;Invoice'!B5205)="Overall Completion INVOICE","OVERALL",""))</f>
        <v/>
      </c>
      <c r="E5169" t="str">
        <f>IF(D5169="INVOICE",VALUE(MID(TRIM('Tracker&amp;Invoice'!B5205),10,10)),"")</f>
        <v/>
      </c>
      <c r="F5169">
        <f>IF(B5169=1,IFERROR(LOOKUP(2,1/('Tracker&amp;Invoice'!$H5205:$AC5205&lt;&gt;""),COLUMN('Tracker&amp;Invoice'!$H5205:$AC5205)),8),F5168)</f>
        <v>14</v>
      </c>
      <c r="G5169">
        <f>IF(D5169="OVERALL",IFERROR(LOOKUP(2,1/('Tracker&amp;Invoice'!$H5205:$AC5205&lt;&gt;""),COLUMN('Tracker&amp;Invoice'!$H5205:$AC5205)),8),G5170)</f>
        <v>15</v>
      </c>
      <c r="H5169">
        <f t="shared" si="160"/>
        <v>15</v>
      </c>
      <c r="I5169" s="29">
        <f>IF(D5169="INVOICE",SUM('Tracker&amp;Invoice'!$H5205:INDEX('Tracker&amp;Invoice'!$A5205:$AC5205,1,H5169)),0)</f>
        <v>0</v>
      </c>
      <c r="J5169" s="29">
        <f>IF(D5169="OVERALL",SUM('Tracker&amp;Invoice'!$H5205:$AC5205),0)</f>
        <v>0</v>
      </c>
    </row>
    <row r="5170" spans="1:10">
      <c r="A5170" t="e">
        <f t="shared" si="161"/>
        <v>#REF!</v>
      </c>
      <c r="B5170">
        <f>IF(AND('Tracker&amp;Invoice'!A5206&lt;&gt;"",'Tracker&amp;Invoice'!A5206&lt;&gt;"ITEM",'Tracker&amp;Invoice'!A5204="ITEM"),1,0)</f>
        <v>0</v>
      </c>
      <c r="C5170" t="str">
        <f>IF(B5170=1,'Tracker&amp;Invoice'!A5206,C5169)</f>
        <v>NBQ-055</v>
      </c>
      <c r="D5170" t="str">
        <f>IF(LEFT(TRIM('Tracker&amp;Invoice'!B5206),9)="INVOICE #","INVOICE",IF(TRIM('Tracker&amp;Invoice'!B5206)="Overall Completion INVOICE","OVERALL",""))</f>
        <v/>
      </c>
      <c r="E5170" t="str">
        <f>IF(D5170="INVOICE",VALUE(MID(TRIM('Tracker&amp;Invoice'!B5206),10,10)),"")</f>
        <v/>
      </c>
      <c r="F5170">
        <f>IF(B5170=1,IFERROR(LOOKUP(2,1/('Tracker&amp;Invoice'!$H5206:$AC5206&lt;&gt;""),COLUMN('Tracker&amp;Invoice'!$H5206:$AC5206)),8),F5169)</f>
        <v>14</v>
      </c>
      <c r="G5170">
        <f>IF(D5170="OVERALL",IFERROR(LOOKUP(2,1/('Tracker&amp;Invoice'!$H5206:$AC5206&lt;&gt;""),COLUMN('Tracker&amp;Invoice'!$H5206:$AC5206)),8),G5171)</f>
        <v>15</v>
      </c>
      <c r="H5170">
        <f t="shared" si="160"/>
        <v>15</v>
      </c>
      <c r="I5170" s="29">
        <f>IF(D5170="INVOICE",SUM('Tracker&amp;Invoice'!$H5206:INDEX('Tracker&amp;Invoice'!$A5206:$AC5206,1,H5170)),0)</f>
        <v>0</v>
      </c>
      <c r="J5170" s="29">
        <f>IF(D5170="OVERALL",SUM('Tracker&amp;Invoice'!$H5206:$AC5206),0)</f>
        <v>0</v>
      </c>
    </row>
    <row r="5171" spans="1:10">
      <c r="A5171" t="e">
        <f t="shared" si="161"/>
        <v>#REF!</v>
      </c>
      <c r="B5171">
        <f>IF(AND('Tracker&amp;Invoice'!A5207&lt;&gt;"",'Tracker&amp;Invoice'!A5207&lt;&gt;"ITEM",'Tracker&amp;Invoice'!A5205="ITEM"),1,0)</f>
        <v>0</v>
      </c>
      <c r="C5171" t="str">
        <f>IF(B5171=1,'Tracker&amp;Invoice'!A5207,C5170)</f>
        <v>NBQ-055</v>
      </c>
      <c r="D5171" t="str">
        <f>IF(LEFT(TRIM('Tracker&amp;Invoice'!B5207),9)="INVOICE #","INVOICE",IF(TRIM('Tracker&amp;Invoice'!B5207)="Overall Completion INVOICE","OVERALL",""))</f>
        <v/>
      </c>
      <c r="E5171" t="str">
        <f>IF(D5171="INVOICE",VALUE(MID(TRIM('Tracker&amp;Invoice'!B5207),10,10)),"")</f>
        <v/>
      </c>
      <c r="F5171">
        <f>IF(B5171=1,IFERROR(LOOKUP(2,1/('Tracker&amp;Invoice'!$H5207:$AC5207&lt;&gt;""),COLUMN('Tracker&amp;Invoice'!$H5207:$AC5207)),8),F5170)</f>
        <v>14</v>
      </c>
      <c r="G5171">
        <f>IF(D5171="OVERALL",IFERROR(LOOKUP(2,1/('Tracker&amp;Invoice'!$H5207:$AC5207&lt;&gt;""),COLUMN('Tracker&amp;Invoice'!$H5207:$AC5207)),8),G5172)</f>
        <v>15</v>
      </c>
      <c r="H5171">
        <f t="shared" si="160"/>
        <v>15</v>
      </c>
      <c r="I5171" s="29">
        <f>IF(D5171="INVOICE",SUM('Tracker&amp;Invoice'!$H5207:INDEX('Tracker&amp;Invoice'!$A5207:$AC5207,1,H5171)),0)</f>
        <v>0</v>
      </c>
      <c r="J5171" s="29">
        <f>IF(D5171="OVERALL",SUM('Tracker&amp;Invoice'!$H5207:$AC5207),0)</f>
        <v>0</v>
      </c>
    </row>
    <row r="5172" spans="1:10">
      <c r="A5172" t="e">
        <f t="shared" si="161"/>
        <v>#REF!</v>
      </c>
      <c r="B5172">
        <f>IF(AND('Tracker&amp;Invoice'!A5208&lt;&gt;"",'Tracker&amp;Invoice'!A5208&lt;&gt;"ITEM",'Tracker&amp;Invoice'!A5206="ITEM"),1,0)</f>
        <v>1</v>
      </c>
      <c r="C5172" t="str">
        <f>IF(B5172=1,'Tracker&amp;Invoice'!A5208,C5171)</f>
        <v>NBQ-056</v>
      </c>
      <c r="D5172" t="str">
        <f>IF(LEFT(TRIM('Tracker&amp;Invoice'!B5208),9)="INVOICE #","INVOICE",IF(TRIM('Tracker&amp;Invoice'!B5208)="Overall Completion INVOICE","OVERALL",""))</f>
        <v/>
      </c>
      <c r="E5172" t="str">
        <f>IF(D5172="INVOICE",VALUE(MID(TRIM('Tracker&amp;Invoice'!B5208),10,10)),"")</f>
        <v/>
      </c>
      <c r="F5172">
        <f>IF(B5172=1,IFERROR(LOOKUP(2,1/('Tracker&amp;Invoice'!$H5208:$AC5208&lt;&gt;""),COLUMN('Tracker&amp;Invoice'!$H5208:$AC5208)),8),F5171)</f>
        <v>14</v>
      </c>
      <c r="G5172">
        <f>IF(D5172="OVERALL",IFERROR(LOOKUP(2,1/('Tracker&amp;Invoice'!$H5208:$AC5208&lt;&gt;""),COLUMN('Tracker&amp;Invoice'!$H5208:$AC5208)),8),G5173)</f>
        <v>15</v>
      </c>
      <c r="H5172">
        <f t="shared" si="160"/>
        <v>15</v>
      </c>
      <c r="I5172" s="29">
        <f>IF(D5172="INVOICE",SUM('Tracker&amp;Invoice'!$H5208:INDEX('Tracker&amp;Invoice'!$A5208:$AC5208,1,H5172)),0)</f>
        <v>0</v>
      </c>
      <c r="J5172" s="29">
        <f>IF(D5172="OVERALL",SUM('Tracker&amp;Invoice'!$H5208:$AC5208),0)</f>
        <v>0</v>
      </c>
    </row>
    <row r="5173" spans="1:10">
      <c r="A5173" t="e">
        <f t="shared" si="161"/>
        <v>#REF!</v>
      </c>
      <c r="B5173">
        <f>IF(AND('Tracker&amp;Invoice'!A5209&lt;&gt;"",'Tracker&amp;Invoice'!A5209&lt;&gt;"ITEM",'Tracker&amp;Invoice'!A5207="ITEM"),1,0)</f>
        <v>0</v>
      </c>
      <c r="C5173" t="str">
        <f>IF(B5173=1,'Tracker&amp;Invoice'!A5209,C5172)</f>
        <v>NBQ-056</v>
      </c>
      <c r="D5173" t="str">
        <f>IF(LEFT(TRIM('Tracker&amp;Invoice'!B5209),9)="INVOICE #","INVOICE",IF(TRIM('Tracker&amp;Invoice'!B5209)="Overall Completion INVOICE","OVERALL",""))</f>
        <v/>
      </c>
      <c r="E5173" t="str">
        <f>IF(D5173="INVOICE",VALUE(MID(TRIM('Tracker&amp;Invoice'!B5209),10,10)),"")</f>
        <v/>
      </c>
      <c r="F5173">
        <f>IF(B5173=1,IFERROR(LOOKUP(2,1/('Tracker&amp;Invoice'!$H5209:$AC5209&lt;&gt;""),COLUMN('Tracker&amp;Invoice'!$H5209:$AC5209)),8),F5172)</f>
        <v>14</v>
      </c>
      <c r="G5173">
        <f>IF(D5173="OVERALL",IFERROR(LOOKUP(2,1/('Tracker&amp;Invoice'!$H5209:$AC5209&lt;&gt;""),COLUMN('Tracker&amp;Invoice'!$H5209:$AC5209)),8),G5174)</f>
        <v>15</v>
      </c>
      <c r="H5173">
        <f t="shared" si="160"/>
        <v>15</v>
      </c>
      <c r="I5173" s="29">
        <f>IF(D5173="INVOICE",SUM('Tracker&amp;Invoice'!$H5209:INDEX('Tracker&amp;Invoice'!$A5209:$AC5209,1,H5173)),0)</f>
        <v>0</v>
      </c>
      <c r="J5173" s="29">
        <f>IF(D5173="OVERALL",SUM('Tracker&amp;Invoice'!$H5209:$AC5209),0)</f>
        <v>0</v>
      </c>
    </row>
    <row r="5174" spans="1:10">
      <c r="A5174" t="e">
        <f t="shared" si="161"/>
        <v>#REF!</v>
      </c>
      <c r="B5174">
        <f>IF(AND('Tracker&amp;Invoice'!A5210&lt;&gt;"",'Tracker&amp;Invoice'!A5210&lt;&gt;"ITEM",'Tracker&amp;Invoice'!A5208="ITEM"),1,0)</f>
        <v>0</v>
      </c>
      <c r="C5174" t="str">
        <f>IF(B5174=1,'Tracker&amp;Invoice'!A5210,C5173)</f>
        <v>NBQ-056</v>
      </c>
      <c r="D5174" t="str">
        <f>IF(LEFT(TRIM('Tracker&amp;Invoice'!B5210),9)="INVOICE #","INVOICE",IF(TRIM('Tracker&amp;Invoice'!B5210)="Overall Completion INVOICE","OVERALL",""))</f>
        <v/>
      </c>
      <c r="E5174" t="str">
        <f>IF(D5174="INVOICE",VALUE(MID(TRIM('Tracker&amp;Invoice'!B5210),10,10)),"")</f>
        <v/>
      </c>
      <c r="F5174">
        <f>IF(B5174=1,IFERROR(LOOKUP(2,1/('Tracker&amp;Invoice'!$H5210:$AC5210&lt;&gt;""),COLUMN('Tracker&amp;Invoice'!$H5210:$AC5210)),8),F5173)</f>
        <v>14</v>
      </c>
      <c r="G5174">
        <f>IF(D5174="OVERALL",IFERROR(LOOKUP(2,1/('Tracker&amp;Invoice'!$H5210:$AC5210&lt;&gt;""),COLUMN('Tracker&amp;Invoice'!$H5210:$AC5210)),8),G5175)</f>
        <v>15</v>
      </c>
      <c r="H5174">
        <f t="shared" si="160"/>
        <v>15</v>
      </c>
      <c r="I5174" s="29">
        <f>IF(D5174="INVOICE",SUM('Tracker&amp;Invoice'!$H5210:INDEX('Tracker&amp;Invoice'!$A5210:$AC5210,1,H5174)),0)</f>
        <v>0</v>
      </c>
      <c r="J5174" s="29">
        <f>IF(D5174="OVERALL",SUM('Tracker&amp;Invoice'!$H5210:$AC5210),0)</f>
        <v>0</v>
      </c>
    </row>
    <row r="5175" spans="1:10">
      <c r="A5175" t="e">
        <f t="shared" si="161"/>
        <v>#REF!</v>
      </c>
      <c r="B5175">
        <f>IF(AND('Tracker&amp;Invoice'!A5211&lt;&gt;"",'Tracker&amp;Invoice'!A5211&lt;&gt;"ITEM",'Tracker&amp;Invoice'!A5209="ITEM"),1,0)</f>
        <v>0</v>
      </c>
      <c r="C5175" t="str">
        <f>IF(B5175=1,'Tracker&amp;Invoice'!A5211,C5174)</f>
        <v>NBQ-056</v>
      </c>
      <c r="D5175" t="str">
        <f>IF(LEFT(TRIM('Tracker&amp;Invoice'!B5211),9)="INVOICE #","INVOICE",IF(TRIM('Tracker&amp;Invoice'!B5211)="Overall Completion INVOICE","OVERALL",""))</f>
        <v/>
      </c>
      <c r="E5175" t="str">
        <f>IF(D5175="INVOICE",VALUE(MID(TRIM('Tracker&amp;Invoice'!B5211),10,10)),"")</f>
        <v/>
      </c>
      <c r="F5175">
        <f>IF(B5175=1,IFERROR(LOOKUP(2,1/('Tracker&amp;Invoice'!$H5211:$AC5211&lt;&gt;""),COLUMN('Tracker&amp;Invoice'!$H5211:$AC5211)),8),F5174)</f>
        <v>14</v>
      </c>
      <c r="G5175">
        <f>IF(D5175="OVERALL",IFERROR(LOOKUP(2,1/('Tracker&amp;Invoice'!$H5211:$AC5211&lt;&gt;""),COLUMN('Tracker&amp;Invoice'!$H5211:$AC5211)),8),G5176)</f>
        <v>15</v>
      </c>
      <c r="H5175">
        <f t="shared" si="160"/>
        <v>15</v>
      </c>
      <c r="I5175" s="29">
        <f>IF(D5175="INVOICE",SUM('Tracker&amp;Invoice'!$H5211:INDEX('Tracker&amp;Invoice'!$A5211:$AC5211,1,H5175)),0)</f>
        <v>0</v>
      </c>
      <c r="J5175" s="29">
        <f>IF(D5175="OVERALL",SUM('Tracker&amp;Invoice'!$H5211:$AC5211),0)</f>
        <v>0</v>
      </c>
    </row>
    <row r="5176" spans="1:10">
      <c r="A5176" t="e">
        <f t="shared" si="161"/>
        <v>#REF!</v>
      </c>
      <c r="B5176">
        <f>IF(AND('Tracker&amp;Invoice'!A5212&lt;&gt;"",'Tracker&amp;Invoice'!A5212&lt;&gt;"ITEM",'Tracker&amp;Invoice'!A5210="ITEM"),1,0)</f>
        <v>0</v>
      </c>
      <c r="C5176" t="str">
        <f>IF(B5176=1,'Tracker&amp;Invoice'!A5212,C5175)</f>
        <v>NBQ-056</v>
      </c>
      <c r="D5176" t="str">
        <f>IF(LEFT(TRIM('Tracker&amp;Invoice'!B5212),9)="INVOICE #","INVOICE",IF(TRIM('Tracker&amp;Invoice'!B5212)="Overall Completion INVOICE","OVERALL",""))</f>
        <v/>
      </c>
      <c r="E5176" t="str">
        <f>IF(D5176="INVOICE",VALUE(MID(TRIM('Tracker&amp;Invoice'!B5212),10,10)),"")</f>
        <v/>
      </c>
      <c r="F5176">
        <f>IF(B5176=1,IFERROR(LOOKUP(2,1/('Tracker&amp;Invoice'!$H5212:$AC5212&lt;&gt;""),COLUMN('Tracker&amp;Invoice'!$H5212:$AC5212)),8),F5175)</f>
        <v>14</v>
      </c>
      <c r="G5176">
        <f>IF(D5176="OVERALL",IFERROR(LOOKUP(2,1/('Tracker&amp;Invoice'!$H5212:$AC5212&lt;&gt;""),COLUMN('Tracker&amp;Invoice'!$H5212:$AC5212)),8),G5177)</f>
        <v>15</v>
      </c>
      <c r="H5176">
        <f t="shared" si="160"/>
        <v>15</v>
      </c>
      <c r="I5176" s="29">
        <f>IF(D5176="INVOICE",SUM('Tracker&amp;Invoice'!$H5212:INDEX('Tracker&amp;Invoice'!$A5212:$AC5212,1,H5176)),0)</f>
        <v>0</v>
      </c>
      <c r="J5176" s="29">
        <f>IF(D5176="OVERALL",SUM('Tracker&amp;Invoice'!$H5212:$AC5212),0)</f>
        <v>0</v>
      </c>
    </row>
    <row r="5177" spans="1:10">
      <c r="A5177" t="e">
        <f t="shared" si="161"/>
        <v>#REF!</v>
      </c>
      <c r="B5177">
        <f>IF(AND('Tracker&amp;Invoice'!A5213&lt;&gt;"",'Tracker&amp;Invoice'!A5213&lt;&gt;"ITEM",'Tracker&amp;Invoice'!A5211="ITEM"),1,0)</f>
        <v>0</v>
      </c>
      <c r="C5177" t="str">
        <f>IF(B5177=1,'Tracker&amp;Invoice'!A5213,C5176)</f>
        <v>NBQ-056</v>
      </c>
      <c r="D5177" t="str">
        <f>IF(LEFT(TRIM('Tracker&amp;Invoice'!B5213),9)="INVOICE #","INVOICE",IF(TRIM('Tracker&amp;Invoice'!B5213)="Overall Completion INVOICE","OVERALL",""))</f>
        <v>OVERALL</v>
      </c>
      <c r="E5177" t="str">
        <f>IF(D5177="INVOICE",VALUE(MID(TRIM('Tracker&amp;Invoice'!B5213),10,10)),"")</f>
        <v/>
      </c>
      <c r="F5177">
        <f>IF(B5177=1,IFERROR(LOOKUP(2,1/('Tracker&amp;Invoice'!$H5213:$AC5213&lt;&gt;""),COLUMN('Tracker&amp;Invoice'!$H5213:$AC5213)),8),F5176)</f>
        <v>14</v>
      </c>
      <c r="G5177">
        <f>IF(D5177="OVERALL",IFERROR(LOOKUP(2,1/('Tracker&amp;Invoice'!$H5213:$AC5213&lt;&gt;""),COLUMN('Tracker&amp;Invoice'!$H5213:$AC5213)),8),G5178)</f>
        <v>15</v>
      </c>
      <c r="H5177">
        <f t="shared" si="160"/>
        <v>15</v>
      </c>
      <c r="I5177" s="29">
        <f>IF(D5177="INVOICE",SUM('Tracker&amp;Invoice'!$H5213:INDEX('Tracker&amp;Invoice'!$A5213:$AC5213,1,H5177)),0)</f>
        <v>0</v>
      </c>
      <c r="J5177" s="29">
        <f>IF(D5177="OVERALL",SUM('Tracker&amp;Invoice'!$H5213:$AC5213),0)</f>
        <v>0</v>
      </c>
    </row>
    <row r="5178" spans="1:10">
      <c r="A5178" t="e">
        <f t="shared" si="161"/>
        <v>#REF!</v>
      </c>
      <c r="B5178">
        <f>IF(AND('Tracker&amp;Invoice'!A5214&lt;&gt;"",'Tracker&amp;Invoice'!A5214&lt;&gt;"ITEM",'Tracker&amp;Invoice'!A5212="ITEM"),1,0)</f>
        <v>0</v>
      </c>
      <c r="C5178" t="str">
        <f>IF(B5178=1,'Tracker&amp;Invoice'!A5214,C5177)</f>
        <v>NBQ-056</v>
      </c>
      <c r="D5178" t="str">
        <f>IF(LEFT(TRIM('Tracker&amp;Invoice'!B5214),9)="INVOICE #","INVOICE",IF(TRIM('Tracker&amp;Invoice'!B5214)="Overall Completion INVOICE","OVERALL",""))</f>
        <v/>
      </c>
      <c r="E5178" t="str">
        <f>IF(D5178="INVOICE",VALUE(MID(TRIM('Tracker&amp;Invoice'!B5214),10,10)),"")</f>
        <v/>
      </c>
      <c r="F5178">
        <f>IF(B5178=1,IFERROR(LOOKUP(2,1/('Tracker&amp;Invoice'!$H5214:$AC5214&lt;&gt;""),COLUMN('Tracker&amp;Invoice'!$H5214:$AC5214)),8),F5177)</f>
        <v>14</v>
      </c>
      <c r="G5178">
        <f>IF(D5178="OVERALL",IFERROR(LOOKUP(2,1/('Tracker&amp;Invoice'!$H5214:$AC5214&lt;&gt;""),COLUMN('Tracker&amp;Invoice'!$H5214:$AC5214)),8),G5179)</f>
        <v>15</v>
      </c>
      <c r="H5178">
        <f t="shared" si="160"/>
        <v>15</v>
      </c>
      <c r="I5178" s="29">
        <f>IF(D5178="INVOICE",SUM('Tracker&amp;Invoice'!$H5214:INDEX('Tracker&amp;Invoice'!$A5214:$AC5214,1,H5178)),0)</f>
        <v>0</v>
      </c>
      <c r="J5178" s="29">
        <f>IF(D5178="OVERALL",SUM('Tracker&amp;Invoice'!$H5214:$AC5214),0)</f>
        <v>0</v>
      </c>
    </row>
    <row r="5179" spans="1:10">
      <c r="A5179" t="e">
        <f t="shared" si="161"/>
        <v>#REF!</v>
      </c>
      <c r="B5179">
        <f>IF(AND('Tracker&amp;Invoice'!A5215&lt;&gt;"",'Tracker&amp;Invoice'!A5215&lt;&gt;"ITEM",'Tracker&amp;Invoice'!A5213="ITEM"),1,0)</f>
        <v>0</v>
      </c>
      <c r="C5179" t="str">
        <f>IF(B5179=1,'Tracker&amp;Invoice'!A5215,C5178)</f>
        <v>NBQ-056</v>
      </c>
      <c r="D5179" t="str">
        <f>IF(LEFT(TRIM('Tracker&amp;Invoice'!B5215),9)="INVOICE #","INVOICE",IF(TRIM('Tracker&amp;Invoice'!B5215)="Overall Completion INVOICE","OVERALL",""))</f>
        <v/>
      </c>
      <c r="E5179" t="str">
        <f>IF(D5179="INVOICE",VALUE(MID(TRIM('Tracker&amp;Invoice'!B5215),10,10)),"")</f>
        <v/>
      </c>
      <c r="F5179">
        <f>IF(B5179=1,IFERROR(LOOKUP(2,1/('Tracker&amp;Invoice'!$H5215:$AC5215&lt;&gt;""),COLUMN('Tracker&amp;Invoice'!$H5215:$AC5215)),8),F5178)</f>
        <v>14</v>
      </c>
      <c r="G5179">
        <f>IF(D5179="OVERALL",IFERROR(LOOKUP(2,1/('Tracker&amp;Invoice'!$H5215:$AC5215&lt;&gt;""),COLUMN('Tracker&amp;Invoice'!$H5215:$AC5215)),8),G5180)</f>
        <v>15</v>
      </c>
      <c r="H5179">
        <f t="shared" si="160"/>
        <v>15</v>
      </c>
      <c r="I5179" s="29">
        <f>IF(D5179="INVOICE",SUM('Tracker&amp;Invoice'!$H5215:INDEX('Tracker&amp;Invoice'!$A5215:$AC5215,1,H5179)),0)</f>
        <v>0</v>
      </c>
      <c r="J5179" s="29">
        <f>IF(D5179="OVERALL",SUM('Tracker&amp;Invoice'!$H5215:$AC5215),0)</f>
        <v>0</v>
      </c>
    </row>
    <row r="5180" spans="1:10">
      <c r="A5180" t="e">
        <f t="shared" si="161"/>
        <v>#REF!</v>
      </c>
      <c r="B5180">
        <f>IF(AND('Tracker&amp;Invoice'!A5216&lt;&gt;"",'Tracker&amp;Invoice'!A5216&lt;&gt;"ITEM",'Tracker&amp;Invoice'!A5214="ITEM"),1,0)</f>
        <v>0</v>
      </c>
      <c r="C5180" t="str">
        <f>IF(B5180=1,'Tracker&amp;Invoice'!A5216,C5179)</f>
        <v>NBQ-056</v>
      </c>
      <c r="D5180" t="str">
        <f>IF(LEFT(TRIM('Tracker&amp;Invoice'!B5216),9)="INVOICE #","INVOICE",IF(TRIM('Tracker&amp;Invoice'!B5216)="Overall Completion INVOICE","OVERALL",""))</f>
        <v/>
      </c>
      <c r="E5180" t="str">
        <f>IF(D5180="INVOICE",VALUE(MID(TRIM('Tracker&amp;Invoice'!B5216),10,10)),"")</f>
        <v/>
      </c>
      <c r="F5180">
        <f>IF(B5180=1,IFERROR(LOOKUP(2,1/('Tracker&amp;Invoice'!$H5216:$AC5216&lt;&gt;""),COLUMN('Tracker&amp;Invoice'!$H5216:$AC5216)),8),F5179)</f>
        <v>14</v>
      </c>
      <c r="G5180">
        <f>IF(D5180="OVERALL",IFERROR(LOOKUP(2,1/('Tracker&amp;Invoice'!$H5216:$AC5216&lt;&gt;""),COLUMN('Tracker&amp;Invoice'!$H5216:$AC5216)),8),G5181)</f>
        <v>15</v>
      </c>
      <c r="H5180">
        <f t="shared" si="160"/>
        <v>15</v>
      </c>
      <c r="I5180" s="29">
        <f>IF(D5180="INVOICE",SUM('Tracker&amp;Invoice'!$H5216:INDEX('Tracker&amp;Invoice'!$A5216:$AC5216,1,H5180)),0)</f>
        <v>0</v>
      </c>
      <c r="J5180" s="29">
        <f>IF(D5180="OVERALL",SUM('Tracker&amp;Invoice'!$H5216:$AC5216),0)</f>
        <v>0</v>
      </c>
    </row>
    <row r="5181" spans="1:10">
      <c r="A5181" t="e">
        <f t="shared" si="161"/>
        <v>#REF!</v>
      </c>
      <c r="B5181">
        <f>IF(AND('Tracker&amp;Invoice'!A5217&lt;&gt;"",'Tracker&amp;Invoice'!A5217&lt;&gt;"ITEM",'Tracker&amp;Invoice'!A5215="ITEM"),1,0)</f>
        <v>0</v>
      </c>
      <c r="C5181" t="str">
        <f>IF(B5181=1,'Tracker&amp;Invoice'!A5217,C5180)</f>
        <v>NBQ-056</v>
      </c>
      <c r="D5181" t="str">
        <f>IF(LEFT(TRIM('Tracker&amp;Invoice'!B5217),9)="INVOICE #","INVOICE",IF(TRIM('Tracker&amp;Invoice'!B5217)="Overall Completion INVOICE","OVERALL",""))</f>
        <v/>
      </c>
      <c r="E5181" t="str">
        <f>IF(D5181="INVOICE",VALUE(MID(TRIM('Tracker&amp;Invoice'!B5217),10,10)),"")</f>
        <v/>
      </c>
      <c r="F5181">
        <f>IF(B5181=1,IFERROR(LOOKUP(2,1/('Tracker&amp;Invoice'!$H5217:$AC5217&lt;&gt;""),COLUMN('Tracker&amp;Invoice'!$H5217:$AC5217)),8),F5180)</f>
        <v>14</v>
      </c>
      <c r="G5181">
        <f>IF(D5181="OVERALL",IFERROR(LOOKUP(2,1/('Tracker&amp;Invoice'!$H5217:$AC5217&lt;&gt;""),COLUMN('Tracker&amp;Invoice'!$H5217:$AC5217)),8),G5182)</f>
        <v>15</v>
      </c>
      <c r="H5181">
        <f t="shared" si="160"/>
        <v>15</v>
      </c>
      <c r="I5181" s="29">
        <f>IF(D5181="INVOICE",SUM('Tracker&amp;Invoice'!$H5217:INDEX('Tracker&amp;Invoice'!$A5217:$AC5217,1,H5181)),0)</f>
        <v>0</v>
      </c>
      <c r="J5181" s="29">
        <f>IF(D5181="OVERALL",SUM('Tracker&amp;Invoice'!$H5217:$AC5217),0)</f>
        <v>0</v>
      </c>
    </row>
    <row r="5182" spans="1:10">
      <c r="A5182" t="e">
        <f t="shared" si="161"/>
        <v>#REF!</v>
      </c>
      <c r="B5182">
        <f>IF(AND('Tracker&amp;Invoice'!A5218&lt;&gt;"",'Tracker&amp;Invoice'!A5218&lt;&gt;"ITEM",'Tracker&amp;Invoice'!A5216="ITEM"),1,0)</f>
        <v>0</v>
      </c>
      <c r="C5182" t="str">
        <f>IF(B5182=1,'Tracker&amp;Invoice'!A5218,C5181)</f>
        <v>NBQ-056</v>
      </c>
      <c r="D5182" t="str">
        <f>IF(LEFT(TRIM('Tracker&amp;Invoice'!B5218),9)="INVOICE #","INVOICE",IF(TRIM('Tracker&amp;Invoice'!B5218)="Overall Completion INVOICE","OVERALL",""))</f>
        <v/>
      </c>
      <c r="E5182" t="str">
        <f>IF(D5182="INVOICE",VALUE(MID(TRIM('Tracker&amp;Invoice'!B5218),10,10)),"")</f>
        <v/>
      </c>
      <c r="F5182">
        <f>IF(B5182=1,IFERROR(LOOKUP(2,1/('Tracker&amp;Invoice'!$H5218:$AC5218&lt;&gt;""),COLUMN('Tracker&amp;Invoice'!$H5218:$AC5218)),8),F5181)</f>
        <v>14</v>
      </c>
      <c r="G5182">
        <f>IF(D5182="OVERALL",IFERROR(LOOKUP(2,1/('Tracker&amp;Invoice'!$H5218:$AC5218&lt;&gt;""),COLUMN('Tracker&amp;Invoice'!$H5218:$AC5218)),8),G5183)</f>
        <v>15</v>
      </c>
      <c r="H5182">
        <f t="shared" si="160"/>
        <v>15</v>
      </c>
      <c r="I5182" s="29">
        <f>IF(D5182="INVOICE",SUM('Tracker&amp;Invoice'!$H5218:INDEX('Tracker&amp;Invoice'!$A5218:$AC5218,1,H5182)),0)</f>
        <v>0</v>
      </c>
      <c r="J5182" s="29">
        <f>IF(D5182="OVERALL",SUM('Tracker&amp;Invoice'!$H5218:$AC5218),0)</f>
        <v>0</v>
      </c>
    </row>
    <row r="5183" spans="1:10">
      <c r="A5183" t="e">
        <f t="shared" si="161"/>
        <v>#REF!</v>
      </c>
      <c r="B5183">
        <f>IF(AND('Tracker&amp;Invoice'!A5219&lt;&gt;"",'Tracker&amp;Invoice'!A5219&lt;&gt;"ITEM",'Tracker&amp;Invoice'!A5217="ITEM"),1,0)</f>
        <v>0</v>
      </c>
      <c r="C5183" t="str">
        <f>IF(B5183=1,'Tracker&amp;Invoice'!A5219,C5182)</f>
        <v>NBQ-056</v>
      </c>
      <c r="D5183" t="str">
        <f>IF(LEFT(TRIM('Tracker&amp;Invoice'!B5219),9)="INVOICE #","INVOICE",IF(TRIM('Tracker&amp;Invoice'!B5219)="Overall Completion INVOICE","OVERALL",""))</f>
        <v/>
      </c>
      <c r="E5183" t="str">
        <f>IF(D5183="INVOICE",VALUE(MID(TRIM('Tracker&amp;Invoice'!B5219),10,10)),"")</f>
        <v/>
      </c>
      <c r="F5183">
        <f>IF(B5183=1,IFERROR(LOOKUP(2,1/('Tracker&amp;Invoice'!$H5219:$AC5219&lt;&gt;""),COLUMN('Tracker&amp;Invoice'!$H5219:$AC5219)),8),F5182)</f>
        <v>14</v>
      </c>
      <c r="G5183">
        <f>IF(D5183="OVERALL",IFERROR(LOOKUP(2,1/('Tracker&amp;Invoice'!$H5219:$AC5219&lt;&gt;""),COLUMN('Tracker&amp;Invoice'!$H5219:$AC5219)),8),G5184)</f>
        <v>15</v>
      </c>
      <c r="H5183">
        <f t="shared" si="160"/>
        <v>15</v>
      </c>
      <c r="I5183" s="29">
        <f>IF(D5183="INVOICE",SUM('Tracker&amp;Invoice'!$H5219:INDEX('Tracker&amp;Invoice'!$A5219:$AC5219,1,H5183)),0)</f>
        <v>0</v>
      </c>
      <c r="J5183" s="29">
        <f>IF(D5183="OVERALL",SUM('Tracker&amp;Invoice'!$H5219:$AC5219),0)</f>
        <v>0</v>
      </c>
    </row>
    <row r="5184" spans="1:10">
      <c r="A5184" t="e">
        <f t="shared" si="161"/>
        <v>#REF!</v>
      </c>
      <c r="B5184">
        <f>IF(AND('Tracker&amp;Invoice'!A5220&lt;&gt;"",'Tracker&amp;Invoice'!A5220&lt;&gt;"ITEM",'Tracker&amp;Invoice'!A5218="ITEM"),1,0)</f>
        <v>0</v>
      </c>
      <c r="C5184" t="str">
        <f>IF(B5184=1,'Tracker&amp;Invoice'!A5220,C5183)</f>
        <v>NBQ-056</v>
      </c>
      <c r="D5184" t="str">
        <f>IF(LEFT(TRIM('Tracker&amp;Invoice'!B5220),9)="INVOICE #","INVOICE",IF(TRIM('Tracker&amp;Invoice'!B5220)="Overall Completion INVOICE","OVERALL",""))</f>
        <v/>
      </c>
      <c r="E5184" t="str">
        <f>IF(D5184="INVOICE",VALUE(MID(TRIM('Tracker&amp;Invoice'!B5220),10,10)),"")</f>
        <v/>
      </c>
      <c r="F5184">
        <f>IF(B5184=1,IFERROR(LOOKUP(2,1/('Tracker&amp;Invoice'!$H5220:$AC5220&lt;&gt;""),COLUMN('Tracker&amp;Invoice'!$H5220:$AC5220)),8),F5183)</f>
        <v>14</v>
      </c>
      <c r="G5184">
        <f>IF(D5184="OVERALL",IFERROR(LOOKUP(2,1/('Tracker&amp;Invoice'!$H5220:$AC5220&lt;&gt;""),COLUMN('Tracker&amp;Invoice'!$H5220:$AC5220)),8),G5185)</f>
        <v>15</v>
      </c>
      <c r="H5184">
        <f t="shared" si="160"/>
        <v>15</v>
      </c>
      <c r="I5184" s="29">
        <f>IF(D5184="INVOICE",SUM('Tracker&amp;Invoice'!$H5220:INDEX('Tracker&amp;Invoice'!$A5220:$AC5220,1,H5184)),0)</f>
        <v>0</v>
      </c>
      <c r="J5184" s="29">
        <f>IF(D5184="OVERALL",SUM('Tracker&amp;Invoice'!$H5220:$AC5220),0)</f>
        <v>0</v>
      </c>
    </row>
    <row r="5185" spans="1:10">
      <c r="A5185" t="e">
        <f t="shared" si="161"/>
        <v>#REF!</v>
      </c>
      <c r="B5185">
        <f>IF(AND('Tracker&amp;Invoice'!A5221&lt;&gt;"",'Tracker&amp;Invoice'!A5221&lt;&gt;"ITEM",'Tracker&amp;Invoice'!A5219="ITEM"),1,0)</f>
        <v>0</v>
      </c>
      <c r="C5185" t="str">
        <f>IF(B5185=1,'Tracker&amp;Invoice'!A5221,C5184)</f>
        <v>NBQ-056</v>
      </c>
      <c r="D5185" t="str">
        <f>IF(LEFT(TRIM('Tracker&amp;Invoice'!B5221),9)="INVOICE #","INVOICE",IF(TRIM('Tracker&amp;Invoice'!B5221)="Overall Completion INVOICE","OVERALL",""))</f>
        <v/>
      </c>
      <c r="E5185" t="str">
        <f>IF(D5185="INVOICE",VALUE(MID(TRIM('Tracker&amp;Invoice'!B5221),10,10)),"")</f>
        <v/>
      </c>
      <c r="F5185">
        <f>IF(B5185=1,IFERROR(LOOKUP(2,1/('Tracker&amp;Invoice'!$H5221:$AC5221&lt;&gt;""),COLUMN('Tracker&amp;Invoice'!$H5221:$AC5221)),8),F5184)</f>
        <v>14</v>
      </c>
      <c r="G5185">
        <f>IF(D5185="OVERALL",IFERROR(LOOKUP(2,1/('Tracker&amp;Invoice'!$H5221:$AC5221&lt;&gt;""),COLUMN('Tracker&amp;Invoice'!$H5221:$AC5221)),8),G5186)</f>
        <v>15</v>
      </c>
      <c r="H5185">
        <f t="shared" si="160"/>
        <v>15</v>
      </c>
      <c r="I5185" s="29">
        <f>IF(D5185="INVOICE",SUM('Tracker&amp;Invoice'!$H5221:INDEX('Tracker&amp;Invoice'!$A5221:$AC5221,1,H5185)),0)</f>
        <v>0</v>
      </c>
      <c r="J5185" s="29">
        <f>IF(D5185="OVERALL",SUM('Tracker&amp;Invoice'!$H5221:$AC5221),0)</f>
        <v>0</v>
      </c>
    </row>
    <row r="5186" spans="1:10">
      <c r="A5186" t="e">
        <f t="shared" si="161"/>
        <v>#REF!</v>
      </c>
      <c r="B5186">
        <f>IF(AND('Tracker&amp;Invoice'!A5222&lt;&gt;"",'Tracker&amp;Invoice'!A5222&lt;&gt;"ITEM",'Tracker&amp;Invoice'!A5220="ITEM"),1,0)</f>
        <v>1</v>
      </c>
      <c r="C5186" t="str">
        <f>IF(B5186=1,'Tracker&amp;Invoice'!A5222,C5185)</f>
        <v>NBQ-057</v>
      </c>
      <c r="D5186" t="str">
        <f>IF(LEFT(TRIM('Tracker&amp;Invoice'!B5222),9)="INVOICE #","INVOICE",IF(TRIM('Tracker&amp;Invoice'!B5222)="Overall Completion INVOICE","OVERALL",""))</f>
        <v/>
      </c>
      <c r="E5186" t="str">
        <f>IF(D5186="INVOICE",VALUE(MID(TRIM('Tracker&amp;Invoice'!B5222),10,10)),"")</f>
        <v/>
      </c>
      <c r="F5186">
        <f>IF(B5186=1,IFERROR(LOOKUP(2,1/('Tracker&amp;Invoice'!$H5222:$AC5222&lt;&gt;""),COLUMN('Tracker&amp;Invoice'!$H5222:$AC5222)),8),F5185)</f>
        <v>14</v>
      </c>
      <c r="G5186">
        <f>IF(D5186="OVERALL",IFERROR(LOOKUP(2,1/('Tracker&amp;Invoice'!$H5222:$AC5222&lt;&gt;""),COLUMN('Tracker&amp;Invoice'!$H5222:$AC5222)),8),G5187)</f>
        <v>15</v>
      </c>
      <c r="H5186">
        <f t="shared" si="160"/>
        <v>15</v>
      </c>
      <c r="I5186" s="29">
        <f>IF(D5186="INVOICE",SUM('Tracker&amp;Invoice'!$H5222:INDEX('Tracker&amp;Invoice'!$A5222:$AC5222,1,H5186)),0)</f>
        <v>0</v>
      </c>
      <c r="J5186" s="29">
        <f>IF(D5186="OVERALL",SUM('Tracker&amp;Invoice'!$H5222:$AC5222),0)</f>
        <v>0</v>
      </c>
    </row>
    <row r="5187" spans="1:10">
      <c r="A5187" t="e">
        <f t="shared" si="161"/>
        <v>#REF!</v>
      </c>
      <c r="B5187">
        <f>IF(AND('Tracker&amp;Invoice'!A5223&lt;&gt;"",'Tracker&amp;Invoice'!A5223&lt;&gt;"ITEM",'Tracker&amp;Invoice'!A5221="ITEM"),1,0)</f>
        <v>0</v>
      </c>
      <c r="C5187" t="str">
        <f>IF(B5187=1,'Tracker&amp;Invoice'!A5223,C5186)</f>
        <v>NBQ-057</v>
      </c>
      <c r="D5187" t="str">
        <f>IF(LEFT(TRIM('Tracker&amp;Invoice'!B5223),9)="INVOICE #","INVOICE",IF(TRIM('Tracker&amp;Invoice'!B5223)="Overall Completion INVOICE","OVERALL",""))</f>
        <v/>
      </c>
      <c r="E5187" t="str">
        <f>IF(D5187="INVOICE",VALUE(MID(TRIM('Tracker&amp;Invoice'!B5223),10,10)),"")</f>
        <v/>
      </c>
      <c r="F5187">
        <f>IF(B5187=1,IFERROR(LOOKUP(2,1/('Tracker&amp;Invoice'!$H5223:$AC5223&lt;&gt;""),COLUMN('Tracker&amp;Invoice'!$H5223:$AC5223)),8),F5186)</f>
        <v>14</v>
      </c>
      <c r="G5187">
        <f>IF(D5187="OVERALL",IFERROR(LOOKUP(2,1/('Tracker&amp;Invoice'!$H5223:$AC5223&lt;&gt;""),COLUMN('Tracker&amp;Invoice'!$H5223:$AC5223)),8),G5188)</f>
        <v>15</v>
      </c>
      <c r="H5187">
        <f t="shared" ref="H5187:H5250" si="162">MAX(F5187,G5187)</f>
        <v>15</v>
      </c>
      <c r="I5187" s="29">
        <f>IF(D5187="INVOICE",SUM('Tracker&amp;Invoice'!$H5223:INDEX('Tracker&amp;Invoice'!$A5223:$AC5223,1,H5187)),0)</f>
        <v>0</v>
      </c>
      <c r="J5187" s="29">
        <f>IF(D5187="OVERALL",SUM('Tracker&amp;Invoice'!$H5223:$AC5223),0)</f>
        <v>0</v>
      </c>
    </row>
    <row r="5188" spans="1:10">
      <c r="A5188" t="e">
        <f t="shared" ref="A5188:A5251" si="163">A5187+B5188</f>
        <v>#REF!</v>
      </c>
      <c r="B5188">
        <f>IF(AND('Tracker&amp;Invoice'!A5224&lt;&gt;"",'Tracker&amp;Invoice'!A5224&lt;&gt;"ITEM",'Tracker&amp;Invoice'!A5222="ITEM"),1,0)</f>
        <v>0</v>
      </c>
      <c r="C5188" t="str">
        <f>IF(B5188=1,'Tracker&amp;Invoice'!A5224,C5187)</f>
        <v>NBQ-057</v>
      </c>
      <c r="D5188" t="str">
        <f>IF(LEFT(TRIM('Tracker&amp;Invoice'!B5224),9)="INVOICE #","INVOICE",IF(TRIM('Tracker&amp;Invoice'!B5224)="Overall Completion INVOICE","OVERALL",""))</f>
        <v/>
      </c>
      <c r="E5188" t="str">
        <f>IF(D5188="INVOICE",VALUE(MID(TRIM('Tracker&amp;Invoice'!B5224),10,10)),"")</f>
        <v/>
      </c>
      <c r="F5188">
        <f>IF(B5188=1,IFERROR(LOOKUP(2,1/('Tracker&amp;Invoice'!$H5224:$AC5224&lt;&gt;""),COLUMN('Tracker&amp;Invoice'!$H5224:$AC5224)),8),F5187)</f>
        <v>14</v>
      </c>
      <c r="G5188">
        <f>IF(D5188="OVERALL",IFERROR(LOOKUP(2,1/('Tracker&amp;Invoice'!$H5224:$AC5224&lt;&gt;""),COLUMN('Tracker&amp;Invoice'!$H5224:$AC5224)),8),G5189)</f>
        <v>15</v>
      </c>
      <c r="H5188">
        <f t="shared" si="162"/>
        <v>15</v>
      </c>
      <c r="I5188" s="29">
        <f>IF(D5188="INVOICE",SUM('Tracker&amp;Invoice'!$H5224:INDEX('Tracker&amp;Invoice'!$A5224:$AC5224,1,H5188)),0)</f>
        <v>0</v>
      </c>
      <c r="J5188" s="29">
        <f>IF(D5188="OVERALL",SUM('Tracker&amp;Invoice'!$H5224:$AC5224),0)</f>
        <v>0</v>
      </c>
    </row>
    <row r="5189" spans="1:10">
      <c r="A5189" t="e">
        <f t="shared" si="163"/>
        <v>#REF!</v>
      </c>
      <c r="B5189">
        <f>IF(AND('Tracker&amp;Invoice'!A5225&lt;&gt;"",'Tracker&amp;Invoice'!A5225&lt;&gt;"ITEM",'Tracker&amp;Invoice'!A5223="ITEM"),1,0)</f>
        <v>0</v>
      </c>
      <c r="C5189" t="str">
        <f>IF(B5189=1,'Tracker&amp;Invoice'!A5225,C5188)</f>
        <v>NBQ-057</v>
      </c>
      <c r="D5189" t="str">
        <f>IF(LEFT(TRIM('Tracker&amp;Invoice'!B5225),9)="INVOICE #","INVOICE",IF(TRIM('Tracker&amp;Invoice'!B5225)="Overall Completion INVOICE","OVERALL",""))</f>
        <v/>
      </c>
      <c r="E5189" t="str">
        <f>IF(D5189="INVOICE",VALUE(MID(TRIM('Tracker&amp;Invoice'!B5225),10,10)),"")</f>
        <v/>
      </c>
      <c r="F5189">
        <f>IF(B5189=1,IFERROR(LOOKUP(2,1/('Tracker&amp;Invoice'!$H5225:$AC5225&lt;&gt;""),COLUMN('Tracker&amp;Invoice'!$H5225:$AC5225)),8),F5188)</f>
        <v>14</v>
      </c>
      <c r="G5189">
        <f>IF(D5189="OVERALL",IFERROR(LOOKUP(2,1/('Tracker&amp;Invoice'!$H5225:$AC5225&lt;&gt;""),COLUMN('Tracker&amp;Invoice'!$H5225:$AC5225)),8),G5190)</f>
        <v>15</v>
      </c>
      <c r="H5189">
        <f t="shared" si="162"/>
        <v>15</v>
      </c>
      <c r="I5189" s="29">
        <f>IF(D5189="INVOICE",SUM('Tracker&amp;Invoice'!$H5225:INDEX('Tracker&amp;Invoice'!$A5225:$AC5225,1,H5189)),0)</f>
        <v>0</v>
      </c>
      <c r="J5189" s="29">
        <f>IF(D5189="OVERALL",SUM('Tracker&amp;Invoice'!$H5225:$AC5225),0)</f>
        <v>0</v>
      </c>
    </row>
    <row r="5190" spans="1:10">
      <c r="A5190" t="e">
        <f t="shared" si="163"/>
        <v>#REF!</v>
      </c>
      <c r="B5190">
        <f>IF(AND('Tracker&amp;Invoice'!A5226&lt;&gt;"",'Tracker&amp;Invoice'!A5226&lt;&gt;"ITEM",'Tracker&amp;Invoice'!A5224="ITEM"),1,0)</f>
        <v>0</v>
      </c>
      <c r="C5190" t="str">
        <f>IF(B5190=1,'Tracker&amp;Invoice'!A5226,C5189)</f>
        <v>NBQ-057</v>
      </c>
      <c r="D5190" t="str">
        <f>IF(LEFT(TRIM('Tracker&amp;Invoice'!B5226),9)="INVOICE #","INVOICE",IF(TRIM('Tracker&amp;Invoice'!B5226)="Overall Completion INVOICE","OVERALL",""))</f>
        <v/>
      </c>
      <c r="E5190" t="str">
        <f>IF(D5190="INVOICE",VALUE(MID(TRIM('Tracker&amp;Invoice'!B5226),10,10)),"")</f>
        <v/>
      </c>
      <c r="F5190">
        <f>IF(B5190=1,IFERROR(LOOKUP(2,1/('Tracker&amp;Invoice'!$H5226:$AC5226&lt;&gt;""),COLUMN('Tracker&amp;Invoice'!$H5226:$AC5226)),8),F5189)</f>
        <v>14</v>
      </c>
      <c r="G5190">
        <f>IF(D5190="OVERALL",IFERROR(LOOKUP(2,1/('Tracker&amp;Invoice'!$H5226:$AC5226&lt;&gt;""),COLUMN('Tracker&amp;Invoice'!$H5226:$AC5226)),8),G5191)</f>
        <v>15</v>
      </c>
      <c r="H5190">
        <f t="shared" si="162"/>
        <v>15</v>
      </c>
      <c r="I5190" s="29">
        <f>IF(D5190="INVOICE",SUM('Tracker&amp;Invoice'!$H5226:INDEX('Tracker&amp;Invoice'!$A5226:$AC5226,1,H5190)),0)</f>
        <v>0</v>
      </c>
      <c r="J5190" s="29">
        <f>IF(D5190="OVERALL",SUM('Tracker&amp;Invoice'!$H5226:$AC5226),0)</f>
        <v>0</v>
      </c>
    </row>
    <row r="5191" spans="1:10">
      <c r="A5191" t="e">
        <f t="shared" si="163"/>
        <v>#REF!</v>
      </c>
      <c r="B5191">
        <f>IF(AND('Tracker&amp;Invoice'!A5227&lt;&gt;"",'Tracker&amp;Invoice'!A5227&lt;&gt;"ITEM",'Tracker&amp;Invoice'!A5225="ITEM"),1,0)</f>
        <v>0</v>
      </c>
      <c r="C5191" t="str">
        <f>IF(B5191=1,'Tracker&amp;Invoice'!A5227,C5190)</f>
        <v>NBQ-057</v>
      </c>
      <c r="D5191" t="str">
        <f>IF(LEFT(TRIM('Tracker&amp;Invoice'!B5227),9)="INVOICE #","INVOICE",IF(TRIM('Tracker&amp;Invoice'!B5227)="Overall Completion INVOICE","OVERALL",""))</f>
        <v/>
      </c>
      <c r="E5191" t="str">
        <f>IF(D5191="INVOICE",VALUE(MID(TRIM('Tracker&amp;Invoice'!B5227),10,10)),"")</f>
        <v/>
      </c>
      <c r="F5191">
        <f>IF(B5191=1,IFERROR(LOOKUP(2,1/('Tracker&amp;Invoice'!$H5227:$AC5227&lt;&gt;""),COLUMN('Tracker&amp;Invoice'!$H5227:$AC5227)),8),F5190)</f>
        <v>14</v>
      </c>
      <c r="G5191">
        <f>IF(D5191="OVERALL",IFERROR(LOOKUP(2,1/('Tracker&amp;Invoice'!$H5227:$AC5227&lt;&gt;""),COLUMN('Tracker&amp;Invoice'!$H5227:$AC5227)),8),G5192)</f>
        <v>15</v>
      </c>
      <c r="H5191">
        <f t="shared" si="162"/>
        <v>15</v>
      </c>
      <c r="I5191" s="29">
        <f>IF(D5191="INVOICE",SUM('Tracker&amp;Invoice'!$H5227:INDEX('Tracker&amp;Invoice'!$A5227:$AC5227,1,H5191)),0)</f>
        <v>0</v>
      </c>
      <c r="J5191" s="29">
        <f>IF(D5191="OVERALL",SUM('Tracker&amp;Invoice'!$H5227:$AC5227),0)</f>
        <v>0</v>
      </c>
    </row>
    <row r="5192" spans="1:10">
      <c r="A5192" t="e">
        <f t="shared" si="163"/>
        <v>#REF!</v>
      </c>
      <c r="B5192">
        <f>IF(AND('Tracker&amp;Invoice'!A5228&lt;&gt;"",'Tracker&amp;Invoice'!A5228&lt;&gt;"ITEM",'Tracker&amp;Invoice'!A5226="ITEM"),1,0)</f>
        <v>0</v>
      </c>
      <c r="C5192" t="str">
        <f>IF(B5192=1,'Tracker&amp;Invoice'!A5228,C5191)</f>
        <v>NBQ-057</v>
      </c>
      <c r="D5192" t="str">
        <f>IF(LEFT(TRIM('Tracker&amp;Invoice'!B5228),9)="INVOICE #","INVOICE",IF(TRIM('Tracker&amp;Invoice'!B5228)="Overall Completion INVOICE","OVERALL",""))</f>
        <v/>
      </c>
      <c r="E5192" t="str">
        <f>IF(D5192="INVOICE",VALUE(MID(TRIM('Tracker&amp;Invoice'!B5228),10,10)),"")</f>
        <v/>
      </c>
      <c r="F5192">
        <f>IF(B5192=1,IFERROR(LOOKUP(2,1/('Tracker&amp;Invoice'!$H5228:$AC5228&lt;&gt;""),COLUMN('Tracker&amp;Invoice'!$H5228:$AC5228)),8),F5191)</f>
        <v>14</v>
      </c>
      <c r="G5192">
        <f>IF(D5192="OVERALL",IFERROR(LOOKUP(2,1/('Tracker&amp;Invoice'!$H5228:$AC5228&lt;&gt;""),COLUMN('Tracker&amp;Invoice'!$H5228:$AC5228)),8),G5193)</f>
        <v>15</v>
      </c>
      <c r="H5192">
        <f t="shared" si="162"/>
        <v>15</v>
      </c>
      <c r="I5192" s="29">
        <f>IF(D5192="INVOICE",SUM('Tracker&amp;Invoice'!$H5228:INDEX('Tracker&amp;Invoice'!$A5228:$AC5228,1,H5192)),0)</f>
        <v>0</v>
      </c>
      <c r="J5192" s="29">
        <f>IF(D5192="OVERALL",SUM('Tracker&amp;Invoice'!$H5228:$AC5228),0)</f>
        <v>0</v>
      </c>
    </row>
    <row r="5193" spans="1:10">
      <c r="A5193" t="e">
        <f t="shared" si="163"/>
        <v>#REF!</v>
      </c>
      <c r="B5193">
        <f>IF(AND('Tracker&amp;Invoice'!A5229&lt;&gt;"",'Tracker&amp;Invoice'!A5229&lt;&gt;"ITEM",'Tracker&amp;Invoice'!A5227="ITEM"),1,0)</f>
        <v>0</v>
      </c>
      <c r="C5193" t="str">
        <f>IF(B5193=1,'Tracker&amp;Invoice'!A5229,C5192)</f>
        <v>NBQ-057</v>
      </c>
      <c r="D5193" t="str">
        <f>IF(LEFT(TRIM('Tracker&amp;Invoice'!B5229),9)="INVOICE #","INVOICE",IF(TRIM('Tracker&amp;Invoice'!B5229)="Overall Completion INVOICE","OVERALL",""))</f>
        <v/>
      </c>
      <c r="E5193" t="str">
        <f>IF(D5193="INVOICE",VALUE(MID(TRIM('Tracker&amp;Invoice'!B5229),10,10)),"")</f>
        <v/>
      </c>
      <c r="F5193">
        <f>IF(B5193=1,IFERROR(LOOKUP(2,1/('Tracker&amp;Invoice'!$H5229:$AC5229&lt;&gt;""),COLUMN('Tracker&amp;Invoice'!$H5229:$AC5229)),8),F5192)</f>
        <v>14</v>
      </c>
      <c r="G5193">
        <f>IF(D5193="OVERALL",IFERROR(LOOKUP(2,1/('Tracker&amp;Invoice'!$H5229:$AC5229&lt;&gt;""),COLUMN('Tracker&amp;Invoice'!$H5229:$AC5229)),8),G5194)</f>
        <v>15</v>
      </c>
      <c r="H5193">
        <f t="shared" si="162"/>
        <v>15</v>
      </c>
      <c r="I5193" s="29">
        <f>IF(D5193="INVOICE",SUM('Tracker&amp;Invoice'!$H5229:INDEX('Tracker&amp;Invoice'!$A5229:$AC5229,1,H5193)),0)</f>
        <v>0</v>
      </c>
      <c r="J5193" s="29">
        <f>IF(D5193="OVERALL",SUM('Tracker&amp;Invoice'!$H5229:$AC5229),0)</f>
        <v>0</v>
      </c>
    </row>
    <row r="5194" spans="1:10">
      <c r="A5194" t="e">
        <f t="shared" si="163"/>
        <v>#REF!</v>
      </c>
      <c r="B5194">
        <f>IF(AND('Tracker&amp;Invoice'!A5230&lt;&gt;"",'Tracker&amp;Invoice'!A5230&lt;&gt;"ITEM",'Tracker&amp;Invoice'!A5228="ITEM"),1,0)</f>
        <v>0</v>
      </c>
      <c r="C5194" t="str">
        <f>IF(B5194=1,'Tracker&amp;Invoice'!A5230,C5193)</f>
        <v>NBQ-057</v>
      </c>
      <c r="D5194" t="str">
        <f>IF(LEFT(TRIM('Tracker&amp;Invoice'!B5230),9)="INVOICE #","INVOICE",IF(TRIM('Tracker&amp;Invoice'!B5230)="Overall Completion INVOICE","OVERALL",""))</f>
        <v/>
      </c>
      <c r="E5194" t="str">
        <f>IF(D5194="INVOICE",VALUE(MID(TRIM('Tracker&amp;Invoice'!B5230),10,10)),"")</f>
        <v/>
      </c>
      <c r="F5194">
        <f>IF(B5194=1,IFERROR(LOOKUP(2,1/('Tracker&amp;Invoice'!$H5230:$AC5230&lt;&gt;""),COLUMN('Tracker&amp;Invoice'!$H5230:$AC5230)),8),F5193)</f>
        <v>14</v>
      </c>
      <c r="G5194">
        <f>IF(D5194="OVERALL",IFERROR(LOOKUP(2,1/('Tracker&amp;Invoice'!$H5230:$AC5230&lt;&gt;""),COLUMN('Tracker&amp;Invoice'!$H5230:$AC5230)),8),G5195)</f>
        <v>15</v>
      </c>
      <c r="H5194">
        <f t="shared" si="162"/>
        <v>15</v>
      </c>
      <c r="I5194" s="29">
        <f>IF(D5194="INVOICE",SUM('Tracker&amp;Invoice'!$H5230:INDEX('Tracker&amp;Invoice'!$A5230:$AC5230,1,H5194)),0)</f>
        <v>0</v>
      </c>
      <c r="J5194" s="29">
        <f>IF(D5194="OVERALL",SUM('Tracker&amp;Invoice'!$H5230:$AC5230),0)</f>
        <v>0</v>
      </c>
    </row>
    <row r="5195" spans="1:10">
      <c r="A5195" t="e">
        <f t="shared" si="163"/>
        <v>#REF!</v>
      </c>
      <c r="B5195">
        <f>IF(AND('Tracker&amp;Invoice'!A5231&lt;&gt;"",'Tracker&amp;Invoice'!A5231&lt;&gt;"ITEM",'Tracker&amp;Invoice'!A5229="ITEM"),1,0)</f>
        <v>0</v>
      </c>
      <c r="C5195" t="str">
        <f>IF(B5195=1,'Tracker&amp;Invoice'!A5231,C5194)</f>
        <v>NBQ-057</v>
      </c>
      <c r="D5195" t="str">
        <f>IF(LEFT(TRIM('Tracker&amp;Invoice'!B5231),9)="INVOICE #","INVOICE",IF(TRIM('Tracker&amp;Invoice'!B5231)="Overall Completion INVOICE","OVERALL",""))</f>
        <v/>
      </c>
      <c r="E5195" t="str">
        <f>IF(D5195="INVOICE",VALUE(MID(TRIM('Tracker&amp;Invoice'!B5231),10,10)),"")</f>
        <v/>
      </c>
      <c r="F5195">
        <f>IF(B5195=1,IFERROR(LOOKUP(2,1/('Tracker&amp;Invoice'!$H5231:$AC5231&lt;&gt;""),COLUMN('Tracker&amp;Invoice'!$H5231:$AC5231)),8),F5194)</f>
        <v>14</v>
      </c>
      <c r="G5195">
        <f>IF(D5195="OVERALL",IFERROR(LOOKUP(2,1/('Tracker&amp;Invoice'!$H5231:$AC5231&lt;&gt;""),COLUMN('Tracker&amp;Invoice'!$H5231:$AC5231)),8),G5196)</f>
        <v>15</v>
      </c>
      <c r="H5195">
        <f t="shared" si="162"/>
        <v>15</v>
      </c>
      <c r="I5195" s="29">
        <f>IF(D5195="INVOICE",SUM('Tracker&amp;Invoice'!$H5231:INDEX('Tracker&amp;Invoice'!$A5231:$AC5231,1,H5195)),0)</f>
        <v>0</v>
      </c>
      <c r="J5195" s="29">
        <f>IF(D5195="OVERALL",SUM('Tracker&amp;Invoice'!$H5231:$AC5231),0)</f>
        <v>0</v>
      </c>
    </row>
    <row r="5196" spans="1:10">
      <c r="A5196" t="e">
        <f t="shared" si="163"/>
        <v>#REF!</v>
      </c>
      <c r="B5196">
        <f>IF(AND('Tracker&amp;Invoice'!A5232&lt;&gt;"",'Tracker&amp;Invoice'!A5232&lt;&gt;"ITEM",'Tracker&amp;Invoice'!A5230="ITEM"),1,0)</f>
        <v>0</v>
      </c>
      <c r="C5196" t="str">
        <f>IF(B5196=1,'Tracker&amp;Invoice'!A5232,C5195)</f>
        <v>NBQ-057</v>
      </c>
      <c r="D5196" t="str">
        <f>IF(LEFT(TRIM('Tracker&amp;Invoice'!B5232),9)="INVOICE #","INVOICE",IF(TRIM('Tracker&amp;Invoice'!B5232)="Overall Completion INVOICE","OVERALL",""))</f>
        <v/>
      </c>
      <c r="E5196" t="str">
        <f>IF(D5196="INVOICE",VALUE(MID(TRIM('Tracker&amp;Invoice'!B5232),10,10)),"")</f>
        <v/>
      </c>
      <c r="F5196">
        <f>IF(B5196=1,IFERROR(LOOKUP(2,1/('Tracker&amp;Invoice'!$H5232:$AC5232&lt;&gt;""),COLUMN('Tracker&amp;Invoice'!$H5232:$AC5232)),8),F5195)</f>
        <v>14</v>
      </c>
      <c r="G5196">
        <f>IF(D5196="OVERALL",IFERROR(LOOKUP(2,1/('Tracker&amp;Invoice'!$H5232:$AC5232&lt;&gt;""),COLUMN('Tracker&amp;Invoice'!$H5232:$AC5232)),8),G5197)</f>
        <v>15</v>
      </c>
      <c r="H5196">
        <f t="shared" si="162"/>
        <v>15</v>
      </c>
      <c r="I5196" s="29">
        <f>IF(D5196="INVOICE",SUM('Tracker&amp;Invoice'!$H5232:INDEX('Tracker&amp;Invoice'!$A5232:$AC5232,1,H5196)),0)</f>
        <v>0</v>
      </c>
      <c r="J5196" s="29">
        <f>IF(D5196="OVERALL",SUM('Tracker&amp;Invoice'!$H5232:$AC5232),0)</f>
        <v>0</v>
      </c>
    </row>
    <row r="5197" spans="1:10">
      <c r="A5197" t="e">
        <f t="shared" si="163"/>
        <v>#REF!</v>
      </c>
      <c r="B5197">
        <f>IF(AND('Tracker&amp;Invoice'!A5233&lt;&gt;"",'Tracker&amp;Invoice'!A5233&lt;&gt;"ITEM",'Tracker&amp;Invoice'!A5231="ITEM"),1,0)</f>
        <v>0</v>
      </c>
      <c r="C5197" t="str">
        <f>IF(B5197=1,'Tracker&amp;Invoice'!A5233,C5196)</f>
        <v>NBQ-057</v>
      </c>
      <c r="D5197" t="str">
        <f>IF(LEFT(TRIM('Tracker&amp;Invoice'!B5233),9)="INVOICE #","INVOICE",IF(TRIM('Tracker&amp;Invoice'!B5233)="Overall Completion INVOICE","OVERALL",""))</f>
        <v/>
      </c>
      <c r="E5197" t="str">
        <f>IF(D5197="INVOICE",VALUE(MID(TRIM('Tracker&amp;Invoice'!B5233),10,10)),"")</f>
        <v/>
      </c>
      <c r="F5197">
        <f>IF(B5197=1,IFERROR(LOOKUP(2,1/('Tracker&amp;Invoice'!$H5233:$AC5233&lt;&gt;""),COLUMN('Tracker&amp;Invoice'!$H5233:$AC5233)),8),F5196)</f>
        <v>14</v>
      </c>
      <c r="G5197">
        <f>IF(D5197="OVERALL",IFERROR(LOOKUP(2,1/('Tracker&amp;Invoice'!$H5233:$AC5233&lt;&gt;""),COLUMN('Tracker&amp;Invoice'!$H5233:$AC5233)),8),G5198)</f>
        <v>15</v>
      </c>
      <c r="H5197">
        <f t="shared" si="162"/>
        <v>15</v>
      </c>
      <c r="I5197" s="29">
        <f>IF(D5197="INVOICE",SUM('Tracker&amp;Invoice'!$H5233:INDEX('Tracker&amp;Invoice'!$A5233:$AC5233,1,H5197)),0)</f>
        <v>0</v>
      </c>
      <c r="J5197" s="29">
        <f>IF(D5197="OVERALL",SUM('Tracker&amp;Invoice'!$H5233:$AC5233),0)</f>
        <v>0</v>
      </c>
    </row>
    <row r="5198" spans="1:10">
      <c r="A5198" t="e">
        <f t="shared" si="163"/>
        <v>#REF!</v>
      </c>
      <c r="B5198">
        <f>IF(AND('Tracker&amp;Invoice'!A5234&lt;&gt;"",'Tracker&amp;Invoice'!A5234&lt;&gt;"ITEM",'Tracker&amp;Invoice'!A5232="ITEM"),1,0)</f>
        <v>0</v>
      </c>
      <c r="C5198" t="str">
        <f>IF(B5198=1,'Tracker&amp;Invoice'!A5234,C5197)</f>
        <v>NBQ-057</v>
      </c>
      <c r="D5198" t="str">
        <f>IF(LEFT(TRIM('Tracker&amp;Invoice'!B5234),9)="INVOICE #","INVOICE",IF(TRIM('Tracker&amp;Invoice'!B5234)="Overall Completion INVOICE","OVERALL",""))</f>
        <v/>
      </c>
      <c r="E5198" t="str">
        <f>IF(D5198="INVOICE",VALUE(MID(TRIM('Tracker&amp;Invoice'!B5234),10,10)),"")</f>
        <v/>
      </c>
      <c r="F5198">
        <f>IF(B5198=1,IFERROR(LOOKUP(2,1/('Tracker&amp;Invoice'!$H5234:$AC5234&lt;&gt;""),COLUMN('Tracker&amp;Invoice'!$H5234:$AC5234)),8),F5197)</f>
        <v>14</v>
      </c>
      <c r="G5198">
        <f>IF(D5198="OVERALL",IFERROR(LOOKUP(2,1/('Tracker&amp;Invoice'!$H5234:$AC5234&lt;&gt;""),COLUMN('Tracker&amp;Invoice'!$H5234:$AC5234)),8),G5199)</f>
        <v>15</v>
      </c>
      <c r="H5198">
        <f t="shared" si="162"/>
        <v>15</v>
      </c>
      <c r="I5198" s="29">
        <f>IF(D5198="INVOICE",SUM('Tracker&amp;Invoice'!$H5234:INDEX('Tracker&amp;Invoice'!$A5234:$AC5234,1,H5198)),0)</f>
        <v>0</v>
      </c>
      <c r="J5198" s="29">
        <f>IF(D5198="OVERALL",SUM('Tracker&amp;Invoice'!$H5234:$AC5234),0)</f>
        <v>0</v>
      </c>
    </row>
    <row r="5199" spans="1:10">
      <c r="A5199" t="e">
        <f t="shared" si="163"/>
        <v>#REF!</v>
      </c>
      <c r="B5199">
        <f>IF(AND('Tracker&amp;Invoice'!A5235&lt;&gt;"",'Tracker&amp;Invoice'!A5235&lt;&gt;"ITEM",'Tracker&amp;Invoice'!A5233="ITEM"),1,0)</f>
        <v>0</v>
      </c>
      <c r="C5199" t="str">
        <f>IF(B5199=1,'Tracker&amp;Invoice'!A5235,C5198)</f>
        <v>NBQ-057</v>
      </c>
      <c r="D5199" t="str">
        <f>IF(LEFT(TRIM('Tracker&amp;Invoice'!B5235),9)="INVOICE #","INVOICE",IF(TRIM('Tracker&amp;Invoice'!B5235)="Overall Completion INVOICE","OVERALL",""))</f>
        <v>OVERALL</v>
      </c>
      <c r="E5199" t="str">
        <f>IF(D5199="INVOICE",VALUE(MID(TRIM('Tracker&amp;Invoice'!B5235),10,10)),"")</f>
        <v/>
      </c>
      <c r="F5199">
        <f>IF(B5199=1,IFERROR(LOOKUP(2,1/('Tracker&amp;Invoice'!$H5235:$AC5235&lt;&gt;""),COLUMN('Tracker&amp;Invoice'!$H5235:$AC5235)),8),F5198)</f>
        <v>14</v>
      </c>
      <c r="G5199">
        <f>IF(D5199="OVERALL",IFERROR(LOOKUP(2,1/('Tracker&amp;Invoice'!$H5235:$AC5235&lt;&gt;""),COLUMN('Tracker&amp;Invoice'!$H5235:$AC5235)),8),G5200)</f>
        <v>15</v>
      </c>
      <c r="H5199">
        <f t="shared" si="162"/>
        <v>15</v>
      </c>
      <c r="I5199" s="29">
        <f>IF(D5199="INVOICE",SUM('Tracker&amp;Invoice'!$H5235:INDEX('Tracker&amp;Invoice'!$A5235:$AC5235,1,H5199)),0)</f>
        <v>0</v>
      </c>
      <c r="J5199" s="29">
        <f>IF(D5199="OVERALL",SUM('Tracker&amp;Invoice'!$H5235:$AC5235),0)</f>
        <v>0</v>
      </c>
    </row>
    <row r="5200" spans="1:10">
      <c r="A5200" t="e">
        <f t="shared" si="163"/>
        <v>#REF!</v>
      </c>
      <c r="B5200">
        <f>IF(AND('Tracker&amp;Invoice'!A5236&lt;&gt;"",'Tracker&amp;Invoice'!A5236&lt;&gt;"ITEM",'Tracker&amp;Invoice'!A5234="ITEM"),1,0)</f>
        <v>0</v>
      </c>
      <c r="C5200" t="str">
        <f>IF(B5200=1,'Tracker&amp;Invoice'!A5236,C5199)</f>
        <v>NBQ-057</v>
      </c>
      <c r="D5200" t="str">
        <f>IF(LEFT(TRIM('Tracker&amp;Invoice'!B5236),9)="INVOICE #","INVOICE",IF(TRIM('Tracker&amp;Invoice'!B5236)="Overall Completion INVOICE","OVERALL",""))</f>
        <v/>
      </c>
      <c r="E5200" t="str">
        <f>IF(D5200="INVOICE",VALUE(MID(TRIM('Tracker&amp;Invoice'!B5236),10,10)),"")</f>
        <v/>
      </c>
      <c r="F5200">
        <f>IF(B5200=1,IFERROR(LOOKUP(2,1/('Tracker&amp;Invoice'!$H5236:$AC5236&lt;&gt;""),COLUMN('Tracker&amp;Invoice'!$H5236:$AC5236)),8),F5199)</f>
        <v>14</v>
      </c>
      <c r="G5200">
        <f>IF(D5200="OVERALL",IFERROR(LOOKUP(2,1/('Tracker&amp;Invoice'!$H5236:$AC5236&lt;&gt;""),COLUMN('Tracker&amp;Invoice'!$H5236:$AC5236)),8),G5201)</f>
        <v>17</v>
      </c>
      <c r="H5200">
        <f t="shared" si="162"/>
        <v>17</v>
      </c>
      <c r="I5200" s="29">
        <f>IF(D5200="INVOICE",SUM('Tracker&amp;Invoice'!$H5236:INDEX('Tracker&amp;Invoice'!$A5236:$AC5236,1,H5200)),0)</f>
        <v>0</v>
      </c>
      <c r="J5200" s="29">
        <f>IF(D5200="OVERALL",SUM('Tracker&amp;Invoice'!$H5236:$AC5236),0)</f>
        <v>0</v>
      </c>
    </row>
    <row r="5201" spans="1:10">
      <c r="A5201" t="e">
        <f t="shared" si="163"/>
        <v>#REF!</v>
      </c>
      <c r="B5201">
        <f>IF(AND('Tracker&amp;Invoice'!A5237&lt;&gt;"",'Tracker&amp;Invoice'!A5237&lt;&gt;"ITEM",'Tracker&amp;Invoice'!A5235="ITEM"),1,0)</f>
        <v>0</v>
      </c>
      <c r="C5201" t="str">
        <f>IF(B5201=1,'Tracker&amp;Invoice'!A5237,C5200)</f>
        <v>NBQ-057</v>
      </c>
      <c r="D5201" t="str">
        <f>IF(LEFT(TRIM('Tracker&amp;Invoice'!B5237),9)="INVOICE #","INVOICE",IF(TRIM('Tracker&amp;Invoice'!B5237)="Overall Completion INVOICE","OVERALL",""))</f>
        <v/>
      </c>
      <c r="E5201" t="str">
        <f>IF(D5201="INVOICE",VALUE(MID(TRIM('Tracker&amp;Invoice'!B5237),10,10)),"")</f>
        <v/>
      </c>
      <c r="F5201">
        <f>IF(B5201=1,IFERROR(LOOKUP(2,1/('Tracker&amp;Invoice'!$H5237:$AC5237&lt;&gt;""),COLUMN('Tracker&amp;Invoice'!$H5237:$AC5237)),8),F5200)</f>
        <v>14</v>
      </c>
      <c r="G5201">
        <f>IF(D5201="OVERALL",IFERROR(LOOKUP(2,1/('Tracker&amp;Invoice'!$H5237:$AC5237&lt;&gt;""),COLUMN('Tracker&amp;Invoice'!$H5237:$AC5237)),8),G5202)</f>
        <v>17</v>
      </c>
      <c r="H5201">
        <f t="shared" si="162"/>
        <v>17</v>
      </c>
      <c r="I5201" s="29">
        <f>IF(D5201="INVOICE",SUM('Tracker&amp;Invoice'!$H5237:INDEX('Tracker&amp;Invoice'!$A5237:$AC5237,1,H5201)),0)</f>
        <v>0</v>
      </c>
      <c r="J5201" s="29">
        <f>IF(D5201="OVERALL",SUM('Tracker&amp;Invoice'!$H5237:$AC5237),0)</f>
        <v>0</v>
      </c>
    </row>
    <row r="5202" spans="1:10">
      <c r="A5202" t="e">
        <f t="shared" si="163"/>
        <v>#REF!</v>
      </c>
      <c r="B5202">
        <f>IF(AND('Tracker&amp;Invoice'!A5238&lt;&gt;"",'Tracker&amp;Invoice'!A5238&lt;&gt;"ITEM",'Tracker&amp;Invoice'!A5236="ITEM"),1,0)</f>
        <v>0</v>
      </c>
      <c r="C5202" t="str">
        <f>IF(B5202=1,'Tracker&amp;Invoice'!A5238,C5201)</f>
        <v>NBQ-057</v>
      </c>
      <c r="D5202" t="str">
        <f>IF(LEFT(TRIM('Tracker&amp;Invoice'!B5238),9)="INVOICE #","INVOICE",IF(TRIM('Tracker&amp;Invoice'!B5238)="Overall Completion INVOICE","OVERALL",""))</f>
        <v/>
      </c>
      <c r="E5202" t="str">
        <f>IF(D5202="INVOICE",VALUE(MID(TRIM('Tracker&amp;Invoice'!B5238),10,10)),"")</f>
        <v/>
      </c>
      <c r="F5202">
        <f>IF(B5202=1,IFERROR(LOOKUP(2,1/('Tracker&amp;Invoice'!$H5238:$AC5238&lt;&gt;""),COLUMN('Tracker&amp;Invoice'!$H5238:$AC5238)),8),F5201)</f>
        <v>14</v>
      </c>
      <c r="G5202">
        <f>IF(D5202="OVERALL",IFERROR(LOOKUP(2,1/('Tracker&amp;Invoice'!$H5238:$AC5238&lt;&gt;""),COLUMN('Tracker&amp;Invoice'!$H5238:$AC5238)),8),G5203)</f>
        <v>17</v>
      </c>
      <c r="H5202">
        <f t="shared" si="162"/>
        <v>17</v>
      </c>
      <c r="I5202" s="29">
        <f>IF(D5202="INVOICE",SUM('Tracker&amp;Invoice'!$H5238:INDEX('Tracker&amp;Invoice'!$A5238:$AC5238,1,H5202)),0)</f>
        <v>0</v>
      </c>
      <c r="J5202" s="29">
        <f>IF(D5202="OVERALL",SUM('Tracker&amp;Invoice'!$H5238:$AC5238),0)</f>
        <v>0</v>
      </c>
    </row>
    <row r="5203" spans="1:10">
      <c r="A5203" t="e">
        <f t="shared" si="163"/>
        <v>#REF!</v>
      </c>
      <c r="B5203">
        <f>IF(AND('Tracker&amp;Invoice'!A5239&lt;&gt;"",'Tracker&amp;Invoice'!A5239&lt;&gt;"ITEM",'Tracker&amp;Invoice'!A5237="ITEM"),1,0)</f>
        <v>0</v>
      </c>
      <c r="C5203" t="str">
        <f>IF(B5203=1,'Tracker&amp;Invoice'!A5239,C5202)</f>
        <v>NBQ-057</v>
      </c>
      <c r="D5203" t="str">
        <f>IF(LEFT(TRIM('Tracker&amp;Invoice'!B5239),9)="INVOICE #","INVOICE",IF(TRIM('Tracker&amp;Invoice'!B5239)="Overall Completion INVOICE","OVERALL",""))</f>
        <v/>
      </c>
      <c r="E5203" t="str">
        <f>IF(D5203="INVOICE",VALUE(MID(TRIM('Tracker&amp;Invoice'!B5239),10,10)),"")</f>
        <v/>
      </c>
      <c r="F5203">
        <f>IF(B5203=1,IFERROR(LOOKUP(2,1/('Tracker&amp;Invoice'!$H5239:$AC5239&lt;&gt;""),COLUMN('Tracker&amp;Invoice'!$H5239:$AC5239)),8),F5202)</f>
        <v>14</v>
      </c>
      <c r="G5203">
        <f>IF(D5203="OVERALL",IFERROR(LOOKUP(2,1/('Tracker&amp;Invoice'!$H5239:$AC5239&lt;&gt;""),COLUMN('Tracker&amp;Invoice'!$H5239:$AC5239)),8),G5204)</f>
        <v>17</v>
      </c>
      <c r="H5203">
        <f t="shared" si="162"/>
        <v>17</v>
      </c>
      <c r="I5203" s="29">
        <f>IF(D5203="INVOICE",SUM('Tracker&amp;Invoice'!$H5239:INDEX('Tracker&amp;Invoice'!$A5239:$AC5239,1,H5203)),0)</f>
        <v>0</v>
      </c>
      <c r="J5203" s="29">
        <f>IF(D5203="OVERALL",SUM('Tracker&amp;Invoice'!$H5239:$AC5239),0)</f>
        <v>0</v>
      </c>
    </row>
    <row r="5204" spans="1:10">
      <c r="A5204" t="e">
        <f t="shared" si="163"/>
        <v>#REF!</v>
      </c>
      <c r="B5204">
        <f>IF(AND('Tracker&amp;Invoice'!A5240&lt;&gt;"",'Tracker&amp;Invoice'!A5240&lt;&gt;"ITEM",'Tracker&amp;Invoice'!A5238="ITEM"),1,0)</f>
        <v>0</v>
      </c>
      <c r="C5204" t="str">
        <f>IF(B5204=1,'Tracker&amp;Invoice'!A5240,C5203)</f>
        <v>NBQ-057</v>
      </c>
      <c r="D5204" t="str">
        <f>IF(LEFT(TRIM('Tracker&amp;Invoice'!B5240),9)="INVOICE #","INVOICE",IF(TRIM('Tracker&amp;Invoice'!B5240)="Overall Completion INVOICE","OVERALL",""))</f>
        <v/>
      </c>
      <c r="E5204" t="str">
        <f>IF(D5204="INVOICE",VALUE(MID(TRIM('Tracker&amp;Invoice'!B5240),10,10)),"")</f>
        <v/>
      </c>
      <c r="F5204">
        <f>IF(B5204=1,IFERROR(LOOKUP(2,1/('Tracker&amp;Invoice'!$H5240:$AC5240&lt;&gt;""),COLUMN('Tracker&amp;Invoice'!$H5240:$AC5240)),8),F5203)</f>
        <v>14</v>
      </c>
      <c r="G5204">
        <f>IF(D5204="OVERALL",IFERROR(LOOKUP(2,1/('Tracker&amp;Invoice'!$H5240:$AC5240&lt;&gt;""),COLUMN('Tracker&amp;Invoice'!$H5240:$AC5240)),8),G5205)</f>
        <v>17</v>
      </c>
      <c r="H5204">
        <f t="shared" si="162"/>
        <v>17</v>
      </c>
      <c r="I5204" s="29">
        <f>IF(D5204="INVOICE",SUM('Tracker&amp;Invoice'!$H5240:INDEX('Tracker&amp;Invoice'!$A5240:$AC5240,1,H5204)),0)</f>
        <v>0</v>
      </c>
      <c r="J5204" s="29">
        <f>IF(D5204="OVERALL",SUM('Tracker&amp;Invoice'!$H5240:$AC5240),0)</f>
        <v>0</v>
      </c>
    </row>
    <row r="5205" spans="1:10">
      <c r="A5205" t="e">
        <f t="shared" si="163"/>
        <v>#REF!</v>
      </c>
      <c r="B5205">
        <f>IF(AND('Tracker&amp;Invoice'!A5241&lt;&gt;"",'Tracker&amp;Invoice'!A5241&lt;&gt;"ITEM",'Tracker&amp;Invoice'!A5239="ITEM"),1,0)</f>
        <v>0</v>
      </c>
      <c r="C5205" t="str">
        <f>IF(B5205=1,'Tracker&amp;Invoice'!A5241,C5204)</f>
        <v>NBQ-057</v>
      </c>
      <c r="D5205" t="str">
        <f>IF(LEFT(TRIM('Tracker&amp;Invoice'!B5241),9)="INVOICE #","INVOICE",IF(TRIM('Tracker&amp;Invoice'!B5241)="Overall Completion INVOICE","OVERALL",""))</f>
        <v/>
      </c>
      <c r="E5205" t="str">
        <f>IF(D5205="INVOICE",VALUE(MID(TRIM('Tracker&amp;Invoice'!B5241),10,10)),"")</f>
        <v/>
      </c>
      <c r="F5205">
        <f>IF(B5205=1,IFERROR(LOOKUP(2,1/('Tracker&amp;Invoice'!$H5241:$AC5241&lt;&gt;""),COLUMN('Tracker&amp;Invoice'!$H5241:$AC5241)),8),F5204)</f>
        <v>14</v>
      </c>
      <c r="G5205">
        <f>IF(D5205="OVERALL",IFERROR(LOOKUP(2,1/('Tracker&amp;Invoice'!$H5241:$AC5241&lt;&gt;""),COLUMN('Tracker&amp;Invoice'!$H5241:$AC5241)),8),G5206)</f>
        <v>17</v>
      </c>
      <c r="H5205">
        <f t="shared" si="162"/>
        <v>17</v>
      </c>
      <c r="I5205" s="29">
        <f>IF(D5205="INVOICE",SUM('Tracker&amp;Invoice'!$H5241:INDEX('Tracker&amp;Invoice'!$A5241:$AC5241,1,H5205)),0)</f>
        <v>0</v>
      </c>
      <c r="J5205" s="29">
        <f>IF(D5205="OVERALL",SUM('Tracker&amp;Invoice'!$H5241:$AC5241),0)</f>
        <v>0</v>
      </c>
    </row>
    <row r="5206" spans="1:10">
      <c r="A5206" t="e">
        <f t="shared" si="163"/>
        <v>#REF!</v>
      </c>
      <c r="B5206">
        <f>IF(AND('Tracker&amp;Invoice'!A5242&lt;&gt;"",'Tracker&amp;Invoice'!A5242&lt;&gt;"ITEM",'Tracker&amp;Invoice'!A5240="ITEM"),1,0)</f>
        <v>0</v>
      </c>
      <c r="C5206" t="str">
        <f>IF(B5206=1,'Tracker&amp;Invoice'!A5242,C5205)</f>
        <v>NBQ-057</v>
      </c>
      <c r="D5206" t="str">
        <f>IF(LEFT(TRIM('Tracker&amp;Invoice'!B5242),9)="INVOICE #","INVOICE",IF(TRIM('Tracker&amp;Invoice'!B5242)="Overall Completion INVOICE","OVERALL",""))</f>
        <v/>
      </c>
      <c r="E5206" t="str">
        <f>IF(D5206="INVOICE",VALUE(MID(TRIM('Tracker&amp;Invoice'!B5242),10,10)),"")</f>
        <v/>
      </c>
      <c r="F5206">
        <f>IF(B5206=1,IFERROR(LOOKUP(2,1/('Tracker&amp;Invoice'!$H5242:$AC5242&lt;&gt;""),COLUMN('Tracker&amp;Invoice'!$H5242:$AC5242)),8),F5205)</f>
        <v>14</v>
      </c>
      <c r="G5206">
        <f>IF(D5206="OVERALL",IFERROR(LOOKUP(2,1/('Tracker&amp;Invoice'!$H5242:$AC5242&lt;&gt;""),COLUMN('Tracker&amp;Invoice'!$H5242:$AC5242)),8),G5207)</f>
        <v>17</v>
      </c>
      <c r="H5206">
        <f t="shared" si="162"/>
        <v>17</v>
      </c>
      <c r="I5206" s="29">
        <f>IF(D5206="INVOICE",SUM('Tracker&amp;Invoice'!$H5242:INDEX('Tracker&amp;Invoice'!$A5242:$AC5242,1,H5206)),0)</f>
        <v>0</v>
      </c>
      <c r="J5206" s="29">
        <f>IF(D5206="OVERALL",SUM('Tracker&amp;Invoice'!$H5242:$AC5242),0)</f>
        <v>0</v>
      </c>
    </row>
    <row r="5207" spans="1:10">
      <c r="A5207" t="e">
        <f t="shared" si="163"/>
        <v>#REF!</v>
      </c>
      <c r="B5207">
        <f>IF(AND('Tracker&amp;Invoice'!A5243&lt;&gt;"",'Tracker&amp;Invoice'!A5243&lt;&gt;"ITEM",'Tracker&amp;Invoice'!A5241="ITEM"),1,0)</f>
        <v>0</v>
      </c>
      <c r="C5207" t="str">
        <f>IF(B5207=1,'Tracker&amp;Invoice'!A5243,C5206)</f>
        <v>NBQ-057</v>
      </c>
      <c r="D5207" t="str">
        <f>IF(LEFT(TRIM('Tracker&amp;Invoice'!B5243),9)="INVOICE #","INVOICE",IF(TRIM('Tracker&amp;Invoice'!B5243)="Overall Completion INVOICE","OVERALL",""))</f>
        <v/>
      </c>
      <c r="E5207" t="str">
        <f>IF(D5207="INVOICE",VALUE(MID(TRIM('Tracker&amp;Invoice'!B5243),10,10)),"")</f>
        <v/>
      </c>
      <c r="F5207">
        <f>IF(B5207=1,IFERROR(LOOKUP(2,1/('Tracker&amp;Invoice'!$H5243:$AC5243&lt;&gt;""),COLUMN('Tracker&amp;Invoice'!$H5243:$AC5243)),8),F5206)</f>
        <v>14</v>
      </c>
      <c r="G5207">
        <f>IF(D5207="OVERALL",IFERROR(LOOKUP(2,1/('Tracker&amp;Invoice'!$H5243:$AC5243&lt;&gt;""),COLUMN('Tracker&amp;Invoice'!$H5243:$AC5243)),8),G5208)</f>
        <v>17</v>
      </c>
      <c r="H5207">
        <f t="shared" si="162"/>
        <v>17</v>
      </c>
      <c r="I5207" s="29">
        <f>IF(D5207="INVOICE",SUM('Tracker&amp;Invoice'!$H5243:INDEX('Tracker&amp;Invoice'!$A5243:$AC5243,1,H5207)),0)</f>
        <v>0</v>
      </c>
      <c r="J5207" s="29">
        <f>IF(D5207="OVERALL",SUM('Tracker&amp;Invoice'!$H5243:$AC5243),0)</f>
        <v>0</v>
      </c>
    </row>
    <row r="5208" spans="1:10">
      <c r="A5208" t="e">
        <f t="shared" si="163"/>
        <v>#REF!</v>
      </c>
      <c r="B5208">
        <f>IF(AND('Tracker&amp;Invoice'!A5244&lt;&gt;"",'Tracker&amp;Invoice'!A5244&lt;&gt;"ITEM",'Tracker&amp;Invoice'!A5242="ITEM"),1,0)</f>
        <v>1</v>
      </c>
      <c r="C5208" t="str">
        <f>IF(B5208=1,'Tracker&amp;Invoice'!A5244,C5207)</f>
        <v>NBQ-058</v>
      </c>
      <c r="D5208" t="str">
        <f>IF(LEFT(TRIM('Tracker&amp;Invoice'!B5244),9)="INVOICE #","INVOICE",IF(TRIM('Tracker&amp;Invoice'!B5244)="Overall Completion INVOICE","OVERALL",""))</f>
        <v/>
      </c>
      <c r="E5208" t="str">
        <f>IF(D5208="INVOICE",VALUE(MID(TRIM('Tracker&amp;Invoice'!B5244),10,10)),"")</f>
        <v/>
      </c>
      <c r="F5208">
        <f>IF(B5208=1,IFERROR(LOOKUP(2,1/('Tracker&amp;Invoice'!$H5244:$AC5244&lt;&gt;""),COLUMN('Tracker&amp;Invoice'!$H5244:$AC5244)),8),F5207)</f>
        <v>16</v>
      </c>
      <c r="G5208">
        <f>IF(D5208="OVERALL",IFERROR(LOOKUP(2,1/('Tracker&amp;Invoice'!$H5244:$AC5244&lt;&gt;""),COLUMN('Tracker&amp;Invoice'!$H5244:$AC5244)),8),G5209)</f>
        <v>17</v>
      </c>
      <c r="H5208">
        <f t="shared" si="162"/>
        <v>17</v>
      </c>
      <c r="I5208" s="29">
        <f>IF(D5208="INVOICE",SUM('Tracker&amp;Invoice'!$H5244:INDEX('Tracker&amp;Invoice'!$A5244:$AC5244,1,H5208)),0)</f>
        <v>0</v>
      </c>
      <c r="J5208" s="29">
        <f>IF(D5208="OVERALL",SUM('Tracker&amp;Invoice'!$H5244:$AC5244),0)</f>
        <v>0</v>
      </c>
    </row>
    <row r="5209" spans="1:10">
      <c r="A5209" t="e">
        <f t="shared" si="163"/>
        <v>#REF!</v>
      </c>
      <c r="B5209">
        <f>IF(AND('Tracker&amp;Invoice'!A5245&lt;&gt;"",'Tracker&amp;Invoice'!A5245&lt;&gt;"ITEM",'Tracker&amp;Invoice'!A5243="ITEM"),1,0)</f>
        <v>0</v>
      </c>
      <c r="C5209" t="str">
        <f>IF(B5209=1,'Tracker&amp;Invoice'!A5245,C5208)</f>
        <v>NBQ-058</v>
      </c>
      <c r="D5209" t="str">
        <f>IF(LEFT(TRIM('Tracker&amp;Invoice'!B5245),9)="INVOICE #","INVOICE",IF(TRIM('Tracker&amp;Invoice'!B5245)="Overall Completion INVOICE","OVERALL",""))</f>
        <v/>
      </c>
      <c r="E5209" t="str">
        <f>IF(D5209="INVOICE",VALUE(MID(TRIM('Tracker&amp;Invoice'!B5245),10,10)),"")</f>
        <v/>
      </c>
      <c r="F5209">
        <f>IF(B5209=1,IFERROR(LOOKUP(2,1/('Tracker&amp;Invoice'!$H5245:$AC5245&lt;&gt;""),COLUMN('Tracker&amp;Invoice'!$H5245:$AC5245)),8),F5208)</f>
        <v>16</v>
      </c>
      <c r="G5209">
        <f>IF(D5209="OVERALL",IFERROR(LOOKUP(2,1/('Tracker&amp;Invoice'!$H5245:$AC5245&lt;&gt;""),COLUMN('Tracker&amp;Invoice'!$H5245:$AC5245)),8),G5210)</f>
        <v>17</v>
      </c>
      <c r="H5209">
        <f t="shared" si="162"/>
        <v>17</v>
      </c>
      <c r="I5209" s="29">
        <f>IF(D5209="INVOICE",SUM('Tracker&amp;Invoice'!$H5245:INDEX('Tracker&amp;Invoice'!$A5245:$AC5245,1,H5209)),0)</f>
        <v>0</v>
      </c>
      <c r="J5209" s="29">
        <f>IF(D5209="OVERALL",SUM('Tracker&amp;Invoice'!$H5245:$AC5245),0)</f>
        <v>0</v>
      </c>
    </row>
    <row r="5210" spans="1:10">
      <c r="A5210" t="e">
        <f t="shared" si="163"/>
        <v>#REF!</v>
      </c>
      <c r="B5210">
        <f>IF(AND('Tracker&amp;Invoice'!A5246&lt;&gt;"",'Tracker&amp;Invoice'!A5246&lt;&gt;"ITEM",'Tracker&amp;Invoice'!A5244="ITEM"),1,0)</f>
        <v>0</v>
      </c>
      <c r="C5210" t="str">
        <f>IF(B5210=1,'Tracker&amp;Invoice'!A5246,C5209)</f>
        <v>NBQ-058</v>
      </c>
      <c r="D5210" t="str">
        <f>IF(LEFT(TRIM('Tracker&amp;Invoice'!B5246),9)="INVOICE #","INVOICE",IF(TRIM('Tracker&amp;Invoice'!B5246)="Overall Completion INVOICE","OVERALL",""))</f>
        <v/>
      </c>
      <c r="E5210" t="str">
        <f>IF(D5210="INVOICE",VALUE(MID(TRIM('Tracker&amp;Invoice'!B5246),10,10)),"")</f>
        <v/>
      </c>
      <c r="F5210">
        <f>IF(B5210=1,IFERROR(LOOKUP(2,1/('Tracker&amp;Invoice'!$H5246:$AC5246&lt;&gt;""),COLUMN('Tracker&amp;Invoice'!$H5246:$AC5246)),8),F5209)</f>
        <v>16</v>
      </c>
      <c r="G5210">
        <f>IF(D5210="OVERALL",IFERROR(LOOKUP(2,1/('Tracker&amp;Invoice'!$H5246:$AC5246&lt;&gt;""),COLUMN('Tracker&amp;Invoice'!$H5246:$AC5246)),8),G5211)</f>
        <v>17</v>
      </c>
      <c r="H5210">
        <f t="shared" si="162"/>
        <v>17</v>
      </c>
      <c r="I5210" s="29">
        <f>IF(D5210="INVOICE",SUM('Tracker&amp;Invoice'!$H5246:INDEX('Tracker&amp;Invoice'!$A5246:$AC5246,1,H5210)),0)</f>
        <v>0</v>
      </c>
      <c r="J5210" s="29">
        <f>IF(D5210="OVERALL",SUM('Tracker&amp;Invoice'!$H5246:$AC5246),0)</f>
        <v>0</v>
      </c>
    </row>
    <row r="5211" spans="1:10">
      <c r="A5211" t="e">
        <f t="shared" si="163"/>
        <v>#REF!</v>
      </c>
      <c r="B5211">
        <f>IF(AND('Tracker&amp;Invoice'!A5247&lt;&gt;"",'Tracker&amp;Invoice'!A5247&lt;&gt;"ITEM",'Tracker&amp;Invoice'!A5245="ITEM"),1,0)</f>
        <v>0</v>
      </c>
      <c r="C5211" t="str">
        <f>IF(B5211=1,'Tracker&amp;Invoice'!A5247,C5210)</f>
        <v>NBQ-058</v>
      </c>
      <c r="D5211" t="str">
        <f>IF(LEFT(TRIM('Tracker&amp;Invoice'!B5247),9)="INVOICE #","INVOICE",IF(TRIM('Tracker&amp;Invoice'!B5247)="Overall Completion INVOICE","OVERALL",""))</f>
        <v/>
      </c>
      <c r="E5211" t="str">
        <f>IF(D5211="INVOICE",VALUE(MID(TRIM('Tracker&amp;Invoice'!B5247),10,10)),"")</f>
        <v/>
      </c>
      <c r="F5211">
        <f>IF(B5211=1,IFERROR(LOOKUP(2,1/('Tracker&amp;Invoice'!$H5247:$AC5247&lt;&gt;""),COLUMN('Tracker&amp;Invoice'!$H5247:$AC5247)),8),F5210)</f>
        <v>16</v>
      </c>
      <c r="G5211">
        <f>IF(D5211="OVERALL",IFERROR(LOOKUP(2,1/('Tracker&amp;Invoice'!$H5247:$AC5247&lt;&gt;""),COLUMN('Tracker&amp;Invoice'!$H5247:$AC5247)),8),G5212)</f>
        <v>17</v>
      </c>
      <c r="H5211">
        <f t="shared" si="162"/>
        <v>17</v>
      </c>
      <c r="I5211" s="29">
        <f>IF(D5211="INVOICE",SUM('Tracker&amp;Invoice'!$H5247:INDEX('Tracker&amp;Invoice'!$A5247:$AC5247,1,H5211)),0)</f>
        <v>0</v>
      </c>
      <c r="J5211" s="29">
        <f>IF(D5211="OVERALL",SUM('Tracker&amp;Invoice'!$H5247:$AC5247),0)</f>
        <v>0</v>
      </c>
    </row>
    <row r="5212" spans="1:10">
      <c r="A5212" t="e">
        <f t="shared" si="163"/>
        <v>#REF!</v>
      </c>
      <c r="B5212">
        <f>IF(AND('Tracker&amp;Invoice'!A5248&lt;&gt;"",'Tracker&amp;Invoice'!A5248&lt;&gt;"ITEM",'Tracker&amp;Invoice'!A5246="ITEM"),1,0)</f>
        <v>0</v>
      </c>
      <c r="C5212" t="str">
        <f>IF(B5212=1,'Tracker&amp;Invoice'!A5248,C5211)</f>
        <v>NBQ-058</v>
      </c>
      <c r="D5212" t="str">
        <f>IF(LEFT(TRIM('Tracker&amp;Invoice'!B5248),9)="INVOICE #","INVOICE",IF(TRIM('Tracker&amp;Invoice'!B5248)="Overall Completion INVOICE","OVERALL",""))</f>
        <v/>
      </c>
      <c r="E5212" t="str">
        <f>IF(D5212="INVOICE",VALUE(MID(TRIM('Tracker&amp;Invoice'!B5248),10,10)),"")</f>
        <v/>
      </c>
      <c r="F5212">
        <f>IF(B5212=1,IFERROR(LOOKUP(2,1/('Tracker&amp;Invoice'!$H5248:$AC5248&lt;&gt;""),COLUMN('Tracker&amp;Invoice'!$H5248:$AC5248)),8),F5211)</f>
        <v>16</v>
      </c>
      <c r="G5212">
        <f>IF(D5212="OVERALL",IFERROR(LOOKUP(2,1/('Tracker&amp;Invoice'!$H5248:$AC5248&lt;&gt;""),COLUMN('Tracker&amp;Invoice'!$H5248:$AC5248)),8),G5213)</f>
        <v>17</v>
      </c>
      <c r="H5212">
        <f t="shared" si="162"/>
        <v>17</v>
      </c>
      <c r="I5212" s="29">
        <f>IF(D5212="INVOICE",SUM('Tracker&amp;Invoice'!$H5248:INDEX('Tracker&amp;Invoice'!$A5248:$AC5248,1,H5212)),0)</f>
        <v>0</v>
      </c>
      <c r="J5212" s="29">
        <f>IF(D5212="OVERALL",SUM('Tracker&amp;Invoice'!$H5248:$AC5248),0)</f>
        <v>0</v>
      </c>
    </row>
    <row r="5213" spans="1:10">
      <c r="A5213" t="e">
        <f t="shared" si="163"/>
        <v>#REF!</v>
      </c>
      <c r="B5213">
        <f>IF(AND('Tracker&amp;Invoice'!A5249&lt;&gt;"",'Tracker&amp;Invoice'!A5249&lt;&gt;"ITEM",'Tracker&amp;Invoice'!A5247="ITEM"),1,0)</f>
        <v>0</v>
      </c>
      <c r="C5213" t="str">
        <f>IF(B5213=1,'Tracker&amp;Invoice'!A5249,C5212)</f>
        <v>NBQ-058</v>
      </c>
      <c r="D5213" t="str">
        <f>IF(LEFT(TRIM('Tracker&amp;Invoice'!B5249),9)="INVOICE #","INVOICE",IF(TRIM('Tracker&amp;Invoice'!B5249)="Overall Completion INVOICE","OVERALL",""))</f>
        <v>OVERALL</v>
      </c>
      <c r="E5213" t="str">
        <f>IF(D5213="INVOICE",VALUE(MID(TRIM('Tracker&amp;Invoice'!B5249),10,10)),"")</f>
        <v/>
      </c>
      <c r="F5213">
        <f>IF(B5213=1,IFERROR(LOOKUP(2,1/('Tracker&amp;Invoice'!$H5249:$AC5249&lt;&gt;""),COLUMN('Tracker&amp;Invoice'!$H5249:$AC5249)),8),F5212)</f>
        <v>16</v>
      </c>
      <c r="G5213">
        <f>IF(D5213="OVERALL",IFERROR(LOOKUP(2,1/('Tracker&amp;Invoice'!$H5249:$AC5249&lt;&gt;""),COLUMN('Tracker&amp;Invoice'!$H5249:$AC5249)),8),G5214)</f>
        <v>17</v>
      </c>
      <c r="H5213">
        <f t="shared" si="162"/>
        <v>17</v>
      </c>
      <c r="I5213" s="29">
        <f>IF(D5213="INVOICE",SUM('Tracker&amp;Invoice'!$H5249:INDEX('Tracker&amp;Invoice'!$A5249:$AC5249,1,H5213)),0)</f>
        <v>0</v>
      </c>
      <c r="J5213" s="29">
        <f>IF(D5213="OVERALL",SUM('Tracker&amp;Invoice'!$H5249:$AC5249),0)</f>
        <v>0</v>
      </c>
    </row>
    <row r="5214" spans="1:10">
      <c r="A5214" t="e">
        <f t="shared" si="163"/>
        <v>#REF!</v>
      </c>
      <c r="B5214">
        <f>IF(AND('Tracker&amp;Invoice'!A5250&lt;&gt;"",'Tracker&amp;Invoice'!A5250&lt;&gt;"ITEM",'Tracker&amp;Invoice'!A5248="ITEM"),1,0)</f>
        <v>0</v>
      </c>
      <c r="C5214" t="str">
        <f>IF(B5214=1,'Tracker&amp;Invoice'!A5250,C5213)</f>
        <v>NBQ-058</v>
      </c>
      <c r="D5214" t="str">
        <f>IF(LEFT(TRIM('Tracker&amp;Invoice'!B5250),9)="INVOICE #","INVOICE",IF(TRIM('Tracker&amp;Invoice'!B5250)="Overall Completion INVOICE","OVERALL",""))</f>
        <v/>
      </c>
      <c r="E5214" t="str">
        <f>IF(D5214="INVOICE",VALUE(MID(TRIM('Tracker&amp;Invoice'!B5250),10,10)),"")</f>
        <v/>
      </c>
      <c r="F5214">
        <f>IF(B5214=1,IFERROR(LOOKUP(2,1/('Tracker&amp;Invoice'!$H5250:$AC5250&lt;&gt;""),COLUMN('Tracker&amp;Invoice'!$H5250:$AC5250)),8),F5213)</f>
        <v>16</v>
      </c>
      <c r="G5214">
        <f>IF(D5214="OVERALL",IFERROR(LOOKUP(2,1/('Tracker&amp;Invoice'!$H5250:$AC5250&lt;&gt;""),COLUMN('Tracker&amp;Invoice'!$H5250:$AC5250)),8),G5215)</f>
        <v>8</v>
      </c>
      <c r="H5214">
        <f t="shared" si="162"/>
        <v>16</v>
      </c>
      <c r="I5214" s="29">
        <f>IF(D5214="INVOICE",SUM('Tracker&amp;Invoice'!$H5250:INDEX('Tracker&amp;Invoice'!$A5250:$AC5250,1,H5214)),0)</f>
        <v>0</v>
      </c>
      <c r="J5214" s="29">
        <f>IF(D5214="OVERALL",SUM('Tracker&amp;Invoice'!$H5250:$AC5250),0)</f>
        <v>0</v>
      </c>
    </row>
    <row r="5215" spans="1:10">
      <c r="A5215" t="e">
        <f t="shared" si="163"/>
        <v>#REF!</v>
      </c>
      <c r="B5215">
        <f>IF(AND('Tracker&amp;Invoice'!A5251&lt;&gt;"",'Tracker&amp;Invoice'!A5251&lt;&gt;"ITEM",'Tracker&amp;Invoice'!A5249="ITEM"),1,0)</f>
        <v>0</v>
      </c>
      <c r="C5215" t="str">
        <f>IF(B5215=1,'Tracker&amp;Invoice'!A5251,C5214)</f>
        <v>NBQ-058</v>
      </c>
      <c r="D5215" t="str">
        <f>IF(LEFT(TRIM('Tracker&amp;Invoice'!B5251),9)="INVOICE #","INVOICE",IF(TRIM('Tracker&amp;Invoice'!B5251)="Overall Completion INVOICE","OVERALL",""))</f>
        <v/>
      </c>
      <c r="E5215" t="str">
        <f>IF(D5215="INVOICE",VALUE(MID(TRIM('Tracker&amp;Invoice'!B5251),10,10)),"")</f>
        <v/>
      </c>
      <c r="F5215">
        <f>IF(B5215=1,IFERROR(LOOKUP(2,1/('Tracker&amp;Invoice'!$H5251:$AC5251&lt;&gt;""),COLUMN('Tracker&amp;Invoice'!$H5251:$AC5251)),8),F5214)</f>
        <v>16</v>
      </c>
      <c r="G5215">
        <f>IF(D5215="OVERALL",IFERROR(LOOKUP(2,1/('Tracker&amp;Invoice'!$H5251:$AC5251&lt;&gt;""),COLUMN('Tracker&amp;Invoice'!$H5251:$AC5251)),8),G5216)</f>
        <v>8</v>
      </c>
      <c r="H5215">
        <f t="shared" si="162"/>
        <v>16</v>
      </c>
      <c r="I5215" s="29">
        <f>IF(D5215="INVOICE",SUM('Tracker&amp;Invoice'!$H5251:INDEX('Tracker&amp;Invoice'!$A5251:$AC5251,1,H5215)),0)</f>
        <v>0</v>
      </c>
      <c r="J5215" s="29">
        <f>IF(D5215="OVERALL",SUM('Tracker&amp;Invoice'!$H5251:$AC5251),0)</f>
        <v>0</v>
      </c>
    </row>
    <row r="5216" spans="1:10">
      <c r="A5216" t="e">
        <f t="shared" si="163"/>
        <v>#REF!</v>
      </c>
      <c r="B5216">
        <f>IF(AND('Tracker&amp;Invoice'!A5252&lt;&gt;"",'Tracker&amp;Invoice'!A5252&lt;&gt;"ITEM",'Tracker&amp;Invoice'!A5250="ITEM"),1,0)</f>
        <v>0</v>
      </c>
      <c r="C5216" t="str">
        <f>IF(B5216=1,'Tracker&amp;Invoice'!A5252,C5215)</f>
        <v>NBQ-058</v>
      </c>
      <c r="D5216" t="str">
        <f>IF(LEFT(TRIM('Tracker&amp;Invoice'!B5252),9)="INVOICE #","INVOICE",IF(TRIM('Tracker&amp;Invoice'!B5252)="Overall Completion INVOICE","OVERALL",""))</f>
        <v/>
      </c>
      <c r="E5216" t="str">
        <f>IF(D5216="INVOICE",VALUE(MID(TRIM('Tracker&amp;Invoice'!B5252),10,10)),"")</f>
        <v/>
      </c>
      <c r="F5216">
        <f>IF(B5216=1,IFERROR(LOOKUP(2,1/('Tracker&amp;Invoice'!$H5252:$AC5252&lt;&gt;""),COLUMN('Tracker&amp;Invoice'!$H5252:$AC5252)),8),F5215)</f>
        <v>16</v>
      </c>
      <c r="G5216">
        <f>IF(D5216="OVERALL",IFERROR(LOOKUP(2,1/('Tracker&amp;Invoice'!$H5252:$AC5252&lt;&gt;""),COLUMN('Tracker&amp;Invoice'!$H5252:$AC5252)),8),G5217)</f>
        <v>8</v>
      </c>
      <c r="H5216">
        <f t="shared" si="162"/>
        <v>16</v>
      </c>
      <c r="I5216" s="29">
        <f>IF(D5216="INVOICE",SUM('Tracker&amp;Invoice'!$H5252:INDEX('Tracker&amp;Invoice'!$A5252:$AC5252,1,H5216)),0)</f>
        <v>0</v>
      </c>
      <c r="J5216" s="29">
        <f>IF(D5216="OVERALL",SUM('Tracker&amp;Invoice'!$H5252:$AC5252),0)</f>
        <v>0</v>
      </c>
    </row>
    <row r="5217" spans="1:10">
      <c r="A5217" t="e">
        <f t="shared" si="163"/>
        <v>#REF!</v>
      </c>
      <c r="B5217">
        <f>IF(AND('Tracker&amp;Invoice'!A5253&lt;&gt;"",'Tracker&amp;Invoice'!A5253&lt;&gt;"ITEM",'Tracker&amp;Invoice'!A5251="ITEM"),1,0)</f>
        <v>0</v>
      </c>
      <c r="C5217" t="str">
        <f>IF(B5217=1,'Tracker&amp;Invoice'!A5253,C5216)</f>
        <v>NBQ-058</v>
      </c>
      <c r="D5217" t="str">
        <f>IF(LEFT(TRIM('Tracker&amp;Invoice'!B5253),9)="INVOICE #","INVOICE",IF(TRIM('Tracker&amp;Invoice'!B5253)="Overall Completion INVOICE","OVERALL",""))</f>
        <v/>
      </c>
      <c r="E5217" t="str">
        <f>IF(D5217="INVOICE",VALUE(MID(TRIM('Tracker&amp;Invoice'!B5253),10,10)),"")</f>
        <v/>
      </c>
      <c r="F5217">
        <f>IF(B5217=1,IFERROR(LOOKUP(2,1/('Tracker&amp;Invoice'!$H5253:$AC5253&lt;&gt;""),COLUMN('Tracker&amp;Invoice'!$H5253:$AC5253)),8),F5216)</f>
        <v>16</v>
      </c>
      <c r="G5217">
        <f>IF(D5217="OVERALL",IFERROR(LOOKUP(2,1/('Tracker&amp;Invoice'!$H5253:$AC5253&lt;&gt;""),COLUMN('Tracker&amp;Invoice'!$H5253:$AC5253)),8),G5218)</f>
        <v>8</v>
      </c>
      <c r="H5217">
        <f t="shared" si="162"/>
        <v>16</v>
      </c>
      <c r="I5217" s="29">
        <f>IF(D5217="INVOICE",SUM('Tracker&amp;Invoice'!$H5253:INDEX('Tracker&amp;Invoice'!$A5253:$AC5253,1,H5217)),0)</f>
        <v>0</v>
      </c>
      <c r="J5217" s="29">
        <f>IF(D5217="OVERALL",SUM('Tracker&amp;Invoice'!$H5253:$AC5253),0)</f>
        <v>0</v>
      </c>
    </row>
    <row r="5218" spans="1:10">
      <c r="A5218" t="e">
        <f t="shared" si="163"/>
        <v>#REF!</v>
      </c>
      <c r="B5218">
        <f>IF(AND('Tracker&amp;Invoice'!A5254&lt;&gt;"",'Tracker&amp;Invoice'!A5254&lt;&gt;"ITEM",'Tracker&amp;Invoice'!A5252="ITEM"),1,0)</f>
        <v>0</v>
      </c>
      <c r="C5218" t="str">
        <f>IF(B5218=1,'Tracker&amp;Invoice'!A5254,C5217)</f>
        <v>NBQ-058</v>
      </c>
      <c r="D5218" t="str">
        <f>IF(LEFT(TRIM('Tracker&amp;Invoice'!B5254),9)="INVOICE #","INVOICE",IF(TRIM('Tracker&amp;Invoice'!B5254)="Overall Completion INVOICE","OVERALL",""))</f>
        <v/>
      </c>
      <c r="E5218" t="str">
        <f>IF(D5218="INVOICE",VALUE(MID(TRIM('Tracker&amp;Invoice'!B5254),10,10)),"")</f>
        <v/>
      </c>
      <c r="F5218">
        <f>IF(B5218=1,IFERROR(LOOKUP(2,1/('Tracker&amp;Invoice'!$H5254:$AC5254&lt;&gt;""),COLUMN('Tracker&amp;Invoice'!$H5254:$AC5254)),8),F5217)</f>
        <v>16</v>
      </c>
      <c r="G5218">
        <f>IF(D5218="OVERALL",IFERROR(LOOKUP(2,1/('Tracker&amp;Invoice'!$H5254:$AC5254&lt;&gt;""),COLUMN('Tracker&amp;Invoice'!$H5254:$AC5254)),8),G5219)</f>
        <v>8</v>
      </c>
      <c r="H5218">
        <f t="shared" si="162"/>
        <v>16</v>
      </c>
      <c r="I5218" s="29">
        <f>IF(D5218="INVOICE",SUM('Tracker&amp;Invoice'!$H5254:INDEX('Tracker&amp;Invoice'!$A5254:$AC5254,1,H5218)),0)</f>
        <v>0</v>
      </c>
      <c r="J5218" s="29">
        <f>IF(D5218="OVERALL",SUM('Tracker&amp;Invoice'!$H5254:$AC5254),0)</f>
        <v>0</v>
      </c>
    </row>
    <row r="5219" spans="1:10">
      <c r="A5219" t="e">
        <f t="shared" si="163"/>
        <v>#REF!</v>
      </c>
      <c r="B5219">
        <f>IF(AND('Tracker&amp;Invoice'!A5255&lt;&gt;"",'Tracker&amp;Invoice'!A5255&lt;&gt;"ITEM",'Tracker&amp;Invoice'!A5253="ITEM"),1,0)</f>
        <v>0</v>
      </c>
      <c r="C5219" t="str">
        <f>IF(B5219=1,'Tracker&amp;Invoice'!A5255,C5218)</f>
        <v>NBQ-058</v>
      </c>
      <c r="D5219" t="str">
        <f>IF(LEFT(TRIM('Tracker&amp;Invoice'!B5255),9)="INVOICE #","INVOICE",IF(TRIM('Tracker&amp;Invoice'!B5255)="Overall Completion INVOICE","OVERALL",""))</f>
        <v/>
      </c>
      <c r="E5219" t="str">
        <f>IF(D5219="INVOICE",VALUE(MID(TRIM('Tracker&amp;Invoice'!B5255),10,10)),"")</f>
        <v/>
      </c>
      <c r="F5219">
        <f>IF(B5219=1,IFERROR(LOOKUP(2,1/('Tracker&amp;Invoice'!$H5255:$AC5255&lt;&gt;""),COLUMN('Tracker&amp;Invoice'!$H5255:$AC5255)),8),F5218)</f>
        <v>16</v>
      </c>
      <c r="G5219">
        <f>IF(D5219="OVERALL",IFERROR(LOOKUP(2,1/('Tracker&amp;Invoice'!$H5255:$AC5255&lt;&gt;""),COLUMN('Tracker&amp;Invoice'!$H5255:$AC5255)),8),G5220)</f>
        <v>8</v>
      </c>
      <c r="H5219">
        <f t="shared" si="162"/>
        <v>16</v>
      </c>
      <c r="I5219" s="29">
        <f>IF(D5219="INVOICE",SUM('Tracker&amp;Invoice'!$H5255:INDEX('Tracker&amp;Invoice'!$A5255:$AC5255,1,H5219)),0)</f>
        <v>0</v>
      </c>
      <c r="J5219" s="29">
        <f>IF(D5219="OVERALL",SUM('Tracker&amp;Invoice'!$H5255:$AC5255),0)</f>
        <v>0</v>
      </c>
    </row>
    <row r="5220" spans="1:10">
      <c r="A5220" t="e">
        <f t="shared" si="163"/>
        <v>#REF!</v>
      </c>
      <c r="B5220">
        <f>IF(AND('Tracker&amp;Invoice'!A5256&lt;&gt;"",'Tracker&amp;Invoice'!A5256&lt;&gt;"ITEM",'Tracker&amp;Invoice'!A5254="ITEM"),1,0)</f>
        <v>0</v>
      </c>
      <c r="C5220" t="str">
        <f>IF(B5220=1,'Tracker&amp;Invoice'!A5256,C5219)</f>
        <v>NBQ-058</v>
      </c>
      <c r="D5220" t="str">
        <f>IF(LEFT(TRIM('Tracker&amp;Invoice'!B5256),9)="INVOICE #","INVOICE",IF(TRIM('Tracker&amp;Invoice'!B5256)="Overall Completion INVOICE","OVERALL",""))</f>
        <v/>
      </c>
      <c r="E5220" t="str">
        <f>IF(D5220="INVOICE",VALUE(MID(TRIM('Tracker&amp;Invoice'!B5256),10,10)),"")</f>
        <v/>
      </c>
      <c r="F5220">
        <f>IF(B5220=1,IFERROR(LOOKUP(2,1/('Tracker&amp;Invoice'!$H5256:$AC5256&lt;&gt;""),COLUMN('Tracker&amp;Invoice'!$H5256:$AC5256)),8),F5219)</f>
        <v>16</v>
      </c>
      <c r="G5220">
        <f>IF(D5220="OVERALL",IFERROR(LOOKUP(2,1/('Tracker&amp;Invoice'!$H5256:$AC5256&lt;&gt;""),COLUMN('Tracker&amp;Invoice'!$H5256:$AC5256)),8),G5221)</f>
        <v>8</v>
      </c>
      <c r="H5220">
        <f t="shared" si="162"/>
        <v>16</v>
      </c>
      <c r="I5220" s="29">
        <f>IF(D5220="INVOICE",SUM('Tracker&amp;Invoice'!$H5256:INDEX('Tracker&amp;Invoice'!$A5256:$AC5256,1,H5220)),0)</f>
        <v>0</v>
      </c>
      <c r="J5220" s="29">
        <f>IF(D5220="OVERALL",SUM('Tracker&amp;Invoice'!$H5256:$AC5256),0)</f>
        <v>0</v>
      </c>
    </row>
    <row r="5221" spans="1:10">
      <c r="A5221" t="e">
        <f t="shared" si="163"/>
        <v>#REF!</v>
      </c>
      <c r="B5221">
        <f>IF(AND('Tracker&amp;Invoice'!A5257&lt;&gt;"",'Tracker&amp;Invoice'!A5257&lt;&gt;"ITEM",'Tracker&amp;Invoice'!A5255="ITEM"),1,0)</f>
        <v>0</v>
      </c>
      <c r="C5221" t="str">
        <f>IF(B5221=1,'Tracker&amp;Invoice'!A5257,C5220)</f>
        <v>NBQ-058</v>
      </c>
      <c r="D5221" t="str">
        <f>IF(LEFT(TRIM('Tracker&amp;Invoice'!B5257),9)="INVOICE #","INVOICE",IF(TRIM('Tracker&amp;Invoice'!B5257)="Overall Completion INVOICE","OVERALL",""))</f>
        <v/>
      </c>
      <c r="E5221" t="str">
        <f>IF(D5221="INVOICE",VALUE(MID(TRIM('Tracker&amp;Invoice'!B5257),10,10)),"")</f>
        <v/>
      </c>
      <c r="F5221">
        <f>IF(B5221=1,IFERROR(LOOKUP(2,1/('Tracker&amp;Invoice'!$H5257:$AC5257&lt;&gt;""),COLUMN('Tracker&amp;Invoice'!$H5257:$AC5257)),8),F5220)</f>
        <v>16</v>
      </c>
      <c r="G5221">
        <f>IF(D5221="OVERALL",IFERROR(LOOKUP(2,1/('Tracker&amp;Invoice'!$H5257:$AC5257&lt;&gt;""),COLUMN('Tracker&amp;Invoice'!$H5257:$AC5257)),8),G5222)</f>
        <v>8</v>
      </c>
      <c r="H5221">
        <f t="shared" si="162"/>
        <v>16</v>
      </c>
      <c r="I5221" s="29">
        <f>IF(D5221="INVOICE",SUM('Tracker&amp;Invoice'!$H5257:INDEX('Tracker&amp;Invoice'!$A5257:$AC5257,1,H5221)),0)</f>
        <v>0</v>
      </c>
      <c r="J5221" s="29">
        <f>IF(D5221="OVERALL",SUM('Tracker&amp;Invoice'!$H5257:$AC5257),0)</f>
        <v>0</v>
      </c>
    </row>
    <row r="5222" spans="1:10">
      <c r="A5222" t="e">
        <f t="shared" si="163"/>
        <v>#REF!</v>
      </c>
      <c r="B5222">
        <f>IF(AND('Tracker&amp;Invoice'!A5258&lt;&gt;"",'Tracker&amp;Invoice'!A5258&lt;&gt;"ITEM",'Tracker&amp;Invoice'!A5256="ITEM"),1,0)</f>
        <v>0</v>
      </c>
      <c r="C5222" t="str">
        <f>IF(B5222=1,'Tracker&amp;Invoice'!A5258,C5221)</f>
        <v>NBQ-058</v>
      </c>
      <c r="D5222" t="str">
        <f>IF(LEFT(TRIM('Tracker&amp;Invoice'!B5258),9)="INVOICE #","INVOICE",IF(TRIM('Tracker&amp;Invoice'!B5258)="Overall Completion INVOICE","OVERALL",""))</f>
        <v/>
      </c>
      <c r="E5222" t="str">
        <f>IF(D5222="INVOICE",VALUE(MID(TRIM('Tracker&amp;Invoice'!B5258),10,10)),"")</f>
        <v/>
      </c>
      <c r="F5222">
        <f>IF(B5222=1,IFERROR(LOOKUP(2,1/('Tracker&amp;Invoice'!$H5258:$AC5258&lt;&gt;""),COLUMN('Tracker&amp;Invoice'!$H5258:$AC5258)),8),F5221)</f>
        <v>16</v>
      </c>
      <c r="G5222">
        <f>IF(D5222="OVERALL",IFERROR(LOOKUP(2,1/('Tracker&amp;Invoice'!$H5258:$AC5258&lt;&gt;""),COLUMN('Tracker&amp;Invoice'!$H5258:$AC5258)),8),G5223)</f>
        <v>8</v>
      </c>
      <c r="H5222">
        <f t="shared" si="162"/>
        <v>16</v>
      </c>
      <c r="I5222" s="29">
        <f>IF(D5222="INVOICE",SUM('Tracker&amp;Invoice'!$H5258:INDEX('Tracker&amp;Invoice'!$A5258:$AC5258,1,H5222)),0)</f>
        <v>0</v>
      </c>
      <c r="J5222" s="29">
        <f>IF(D5222="OVERALL",SUM('Tracker&amp;Invoice'!$H5258:$AC5258),0)</f>
        <v>0</v>
      </c>
    </row>
    <row r="5223" spans="1:10">
      <c r="A5223" t="e">
        <f t="shared" si="163"/>
        <v>#REF!</v>
      </c>
      <c r="B5223">
        <f>IF(AND('Tracker&amp;Invoice'!A5259&lt;&gt;"",'Tracker&amp;Invoice'!A5259&lt;&gt;"ITEM",'Tracker&amp;Invoice'!A5257="ITEM"),1,0)</f>
        <v>0</v>
      </c>
      <c r="C5223" t="str">
        <f>IF(B5223=1,'Tracker&amp;Invoice'!A5259,C5222)</f>
        <v>NBQ-058</v>
      </c>
      <c r="D5223" t="str">
        <f>IF(LEFT(TRIM('Tracker&amp;Invoice'!B5259),9)="INVOICE #","INVOICE",IF(TRIM('Tracker&amp;Invoice'!B5259)="Overall Completion INVOICE","OVERALL",""))</f>
        <v/>
      </c>
      <c r="E5223" t="str">
        <f>IF(D5223="INVOICE",VALUE(MID(TRIM('Tracker&amp;Invoice'!B5259),10,10)),"")</f>
        <v/>
      </c>
      <c r="F5223">
        <f>IF(B5223=1,IFERROR(LOOKUP(2,1/('Tracker&amp;Invoice'!$H5259:$AC5259&lt;&gt;""),COLUMN('Tracker&amp;Invoice'!$H5259:$AC5259)),8),F5222)</f>
        <v>16</v>
      </c>
      <c r="G5223">
        <f>IF(D5223="OVERALL",IFERROR(LOOKUP(2,1/('Tracker&amp;Invoice'!$H5259:$AC5259&lt;&gt;""),COLUMN('Tracker&amp;Invoice'!$H5259:$AC5259)),8),G5224)</f>
        <v>8</v>
      </c>
      <c r="H5223">
        <f t="shared" si="162"/>
        <v>16</v>
      </c>
      <c r="I5223" s="29">
        <f>IF(D5223="INVOICE",SUM('Tracker&amp;Invoice'!$H5259:INDEX('Tracker&amp;Invoice'!$A5259:$AC5259,1,H5223)),0)</f>
        <v>0</v>
      </c>
      <c r="J5223" s="29">
        <f>IF(D5223="OVERALL",SUM('Tracker&amp;Invoice'!$H5259:$AC5259),0)</f>
        <v>0</v>
      </c>
    </row>
    <row r="5224" spans="1:10">
      <c r="A5224" t="e">
        <f t="shared" si="163"/>
        <v>#REF!</v>
      </c>
      <c r="B5224">
        <f>IF(AND('Tracker&amp;Invoice'!A5260&lt;&gt;"",'Tracker&amp;Invoice'!A5260&lt;&gt;"ITEM",'Tracker&amp;Invoice'!A5258="ITEM"),1,0)</f>
        <v>0</v>
      </c>
      <c r="C5224" t="str">
        <f>IF(B5224=1,'Tracker&amp;Invoice'!A5260,C5223)</f>
        <v>NBQ-058</v>
      </c>
      <c r="D5224" t="str">
        <f>IF(LEFT(TRIM('Tracker&amp;Invoice'!B5260),9)="INVOICE #","INVOICE",IF(TRIM('Tracker&amp;Invoice'!B5260)="Overall Completion INVOICE","OVERALL",""))</f>
        <v/>
      </c>
      <c r="E5224" t="str">
        <f>IF(D5224="INVOICE",VALUE(MID(TRIM('Tracker&amp;Invoice'!B5260),10,10)),"")</f>
        <v/>
      </c>
      <c r="F5224">
        <f>IF(B5224=1,IFERROR(LOOKUP(2,1/('Tracker&amp;Invoice'!$H5260:$AC5260&lt;&gt;""),COLUMN('Tracker&amp;Invoice'!$H5260:$AC5260)),8),F5223)</f>
        <v>16</v>
      </c>
      <c r="G5224">
        <f>IF(D5224="OVERALL",IFERROR(LOOKUP(2,1/('Tracker&amp;Invoice'!$H5260:$AC5260&lt;&gt;""),COLUMN('Tracker&amp;Invoice'!$H5260:$AC5260)),8),G5225)</f>
        <v>8</v>
      </c>
      <c r="H5224">
        <f t="shared" si="162"/>
        <v>16</v>
      </c>
      <c r="I5224" s="29">
        <f>IF(D5224="INVOICE",SUM('Tracker&amp;Invoice'!$H5260:INDEX('Tracker&amp;Invoice'!$A5260:$AC5260,1,H5224)),0)</f>
        <v>0</v>
      </c>
      <c r="J5224" s="29">
        <f>IF(D5224="OVERALL",SUM('Tracker&amp;Invoice'!$H5260:$AC5260),0)</f>
        <v>0</v>
      </c>
    </row>
    <row r="5225" spans="1:10">
      <c r="A5225" t="e">
        <f t="shared" si="163"/>
        <v>#REF!</v>
      </c>
      <c r="B5225">
        <f>IF(AND('Tracker&amp;Invoice'!A5261&lt;&gt;"",'Tracker&amp;Invoice'!A5261&lt;&gt;"ITEM",'Tracker&amp;Invoice'!A5259="ITEM"),1,0)</f>
        <v>0</v>
      </c>
      <c r="C5225" t="str">
        <f>IF(B5225=1,'Tracker&amp;Invoice'!A5261,C5224)</f>
        <v>NBQ-058</v>
      </c>
      <c r="D5225" t="str">
        <f>IF(LEFT(TRIM('Tracker&amp;Invoice'!B5261),9)="INVOICE #","INVOICE",IF(TRIM('Tracker&amp;Invoice'!B5261)="Overall Completion INVOICE","OVERALL",""))</f>
        <v/>
      </c>
      <c r="E5225" t="str">
        <f>IF(D5225="INVOICE",VALUE(MID(TRIM('Tracker&amp;Invoice'!B5261),10,10)),"")</f>
        <v/>
      </c>
      <c r="F5225">
        <f>IF(B5225=1,IFERROR(LOOKUP(2,1/('Tracker&amp;Invoice'!$H5261:$AC5261&lt;&gt;""),COLUMN('Tracker&amp;Invoice'!$H5261:$AC5261)),8),F5224)</f>
        <v>16</v>
      </c>
      <c r="G5225">
        <f>IF(D5225="OVERALL",IFERROR(LOOKUP(2,1/('Tracker&amp;Invoice'!$H5261:$AC5261&lt;&gt;""),COLUMN('Tracker&amp;Invoice'!$H5261:$AC5261)),8),G5226)</f>
        <v>8</v>
      </c>
      <c r="H5225">
        <f t="shared" si="162"/>
        <v>16</v>
      </c>
      <c r="I5225" s="29">
        <f>IF(D5225="INVOICE",SUM('Tracker&amp;Invoice'!$H5261:INDEX('Tracker&amp;Invoice'!$A5261:$AC5261,1,H5225)),0)</f>
        <v>0</v>
      </c>
      <c r="J5225" s="29">
        <f>IF(D5225="OVERALL",SUM('Tracker&amp;Invoice'!$H5261:$AC5261),0)</f>
        <v>0</v>
      </c>
    </row>
    <row r="5226" spans="1:10">
      <c r="A5226" t="e">
        <f t="shared" si="163"/>
        <v>#REF!</v>
      </c>
      <c r="B5226">
        <f>IF(AND('Tracker&amp;Invoice'!A5262&lt;&gt;"",'Tracker&amp;Invoice'!A5262&lt;&gt;"ITEM",'Tracker&amp;Invoice'!A5260="ITEM"),1,0)</f>
        <v>0</v>
      </c>
      <c r="C5226" t="str">
        <f>IF(B5226=1,'Tracker&amp;Invoice'!A5262,C5225)</f>
        <v>NBQ-058</v>
      </c>
      <c r="D5226" t="str">
        <f>IF(LEFT(TRIM('Tracker&amp;Invoice'!B5262),9)="INVOICE #","INVOICE",IF(TRIM('Tracker&amp;Invoice'!B5262)="Overall Completion INVOICE","OVERALL",""))</f>
        <v/>
      </c>
      <c r="E5226" t="str">
        <f>IF(D5226="INVOICE",VALUE(MID(TRIM('Tracker&amp;Invoice'!B5262),10,10)),"")</f>
        <v/>
      </c>
      <c r="F5226">
        <f>IF(B5226=1,IFERROR(LOOKUP(2,1/('Tracker&amp;Invoice'!$H5262:$AC5262&lt;&gt;""),COLUMN('Tracker&amp;Invoice'!$H5262:$AC5262)),8),F5225)</f>
        <v>16</v>
      </c>
      <c r="G5226">
        <f>IF(D5226="OVERALL",IFERROR(LOOKUP(2,1/('Tracker&amp;Invoice'!$H5262:$AC5262&lt;&gt;""),COLUMN('Tracker&amp;Invoice'!$H5262:$AC5262)),8),G5227)</f>
        <v>8</v>
      </c>
      <c r="H5226">
        <f t="shared" si="162"/>
        <v>16</v>
      </c>
      <c r="I5226" s="29">
        <f>IF(D5226="INVOICE",SUM('Tracker&amp;Invoice'!$H5262:INDEX('Tracker&amp;Invoice'!$A5262:$AC5262,1,H5226)),0)</f>
        <v>0</v>
      </c>
      <c r="J5226" s="29">
        <f>IF(D5226="OVERALL",SUM('Tracker&amp;Invoice'!$H5262:$AC5262),0)</f>
        <v>0</v>
      </c>
    </row>
    <row r="5227" spans="1:10">
      <c r="A5227" t="e">
        <f t="shared" si="163"/>
        <v>#REF!</v>
      </c>
      <c r="B5227">
        <f>IF(AND('Tracker&amp;Invoice'!A5263&lt;&gt;"",'Tracker&amp;Invoice'!A5263&lt;&gt;"ITEM",'Tracker&amp;Invoice'!A5261="ITEM"),1,0)</f>
        <v>0</v>
      </c>
      <c r="C5227" t="str">
        <f>IF(B5227=1,'Tracker&amp;Invoice'!A5263,C5226)</f>
        <v>NBQ-058</v>
      </c>
      <c r="D5227" t="str">
        <f>IF(LEFT(TRIM('Tracker&amp;Invoice'!B5263),9)="INVOICE #","INVOICE",IF(TRIM('Tracker&amp;Invoice'!B5263)="Overall Completion INVOICE","OVERALL",""))</f>
        <v/>
      </c>
      <c r="E5227" t="str">
        <f>IF(D5227="INVOICE",VALUE(MID(TRIM('Tracker&amp;Invoice'!B5263),10,10)),"")</f>
        <v/>
      </c>
      <c r="F5227">
        <f>IF(B5227=1,IFERROR(LOOKUP(2,1/('Tracker&amp;Invoice'!$H5263:$AC5263&lt;&gt;""),COLUMN('Tracker&amp;Invoice'!$H5263:$AC5263)),8),F5226)</f>
        <v>16</v>
      </c>
      <c r="G5227">
        <f>IF(D5227="OVERALL",IFERROR(LOOKUP(2,1/('Tracker&amp;Invoice'!$H5263:$AC5263&lt;&gt;""),COLUMN('Tracker&amp;Invoice'!$H5263:$AC5263)),8),G5228)</f>
        <v>8</v>
      </c>
      <c r="H5227">
        <f t="shared" si="162"/>
        <v>16</v>
      </c>
      <c r="I5227" s="29">
        <f>IF(D5227="INVOICE",SUM('Tracker&amp;Invoice'!$H5263:INDEX('Tracker&amp;Invoice'!$A5263:$AC5263,1,H5227)),0)</f>
        <v>0</v>
      </c>
      <c r="J5227" s="29">
        <f>IF(D5227="OVERALL",SUM('Tracker&amp;Invoice'!$H5263:$AC5263),0)</f>
        <v>0</v>
      </c>
    </row>
    <row r="5228" spans="1:10">
      <c r="A5228" t="e">
        <f t="shared" si="163"/>
        <v>#REF!</v>
      </c>
      <c r="B5228">
        <f>IF(AND('Tracker&amp;Invoice'!A5264&lt;&gt;"",'Tracker&amp;Invoice'!A5264&lt;&gt;"ITEM",'Tracker&amp;Invoice'!A5262="ITEM"),1,0)</f>
        <v>0</v>
      </c>
      <c r="C5228" t="str">
        <f>IF(B5228=1,'Tracker&amp;Invoice'!A5264,C5227)</f>
        <v>NBQ-058</v>
      </c>
      <c r="D5228" t="str">
        <f>IF(LEFT(TRIM('Tracker&amp;Invoice'!B5264),9)="INVOICE #","INVOICE",IF(TRIM('Tracker&amp;Invoice'!B5264)="Overall Completion INVOICE","OVERALL",""))</f>
        <v/>
      </c>
      <c r="E5228" t="str">
        <f>IF(D5228="INVOICE",VALUE(MID(TRIM('Tracker&amp;Invoice'!B5264),10,10)),"")</f>
        <v/>
      </c>
      <c r="F5228">
        <f>IF(B5228=1,IFERROR(LOOKUP(2,1/('Tracker&amp;Invoice'!$H5264:$AC5264&lt;&gt;""),COLUMN('Tracker&amp;Invoice'!$H5264:$AC5264)),8),F5227)</f>
        <v>16</v>
      </c>
      <c r="G5228">
        <f>IF(D5228="OVERALL",IFERROR(LOOKUP(2,1/('Tracker&amp;Invoice'!$H5264:$AC5264&lt;&gt;""),COLUMN('Tracker&amp;Invoice'!$H5264:$AC5264)),8),G5229)</f>
        <v>8</v>
      </c>
      <c r="H5228">
        <f t="shared" si="162"/>
        <v>16</v>
      </c>
      <c r="I5228" s="29">
        <f>IF(D5228="INVOICE",SUM('Tracker&amp;Invoice'!$H5264:INDEX('Tracker&amp;Invoice'!$A5264:$AC5264,1,H5228)),0)</f>
        <v>0</v>
      </c>
      <c r="J5228" s="29">
        <f>IF(D5228="OVERALL",SUM('Tracker&amp;Invoice'!$H5264:$AC5264),0)</f>
        <v>0</v>
      </c>
    </row>
    <row r="5229" spans="1:10">
      <c r="A5229" t="e">
        <f t="shared" si="163"/>
        <v>#REF!</v>
      </c>
      <c r="B5229">
        <f>IF(AND('Tracker&amp;Invoice'!A5265&lt;&gt;"",'Tracker&amp;Invoice'!A5265&lt;&gt;"ITEM",'Tracker&amp;Invoice'!A5263="ITEM"),1,0)</f>
        <v>0</v>
      </c>
      <c r="C5229" t="str">
        <f>IF(B5229=1,'Tracker&amp;Invoice'!A5265,C5228)</f>
        <v>NBQ-058</v>
      </c>
      <c r="D5229" t="str">
        <f>IF(LEFT(TRIM('Tracker&amp;Invoice'!B5265),9)="INVOICE #","INVOICE",IF(TRIM('Tracker&amp;Invoice'!B5265)="Overall Completion INVOICE","OVERALL",""))</f>
        <v/>
      </c>
      <c r="E5229" t="str">
        <f>IF(D5229="INVOICE",VALUE(MID(TRIM('Tracker&amp;Invoice'!B5265),10,10)),"")</f>
        <v/>
      </c>
      <c r="F5229">
        <f>IF(B5229=1,IFERROR(LOOKUP(2,1/('Tracker&amp;Invoice'!$H5265:$AC5265&lt;&gt;""),COLUMN('Tracker&amp;Invoice'!$H5265:$AC5265)),8),F5228)</f>
        <v>16</v>
      </c>
      <c r="G5229">
        <f>IF(D5229="OVERALL",IFERROR(LOOKUP(2,1/('Tracker&amp;Invoice'!$H5265:$AC5265&lt;&gt;""),COLUMN('Tracker&amp;Invoice'!$H5265:$AC5265)),8),G5230)</f>
        <v>8</v>
      </c>
      <c r="H5229">
        <f t="shared" si="162"/>
        <v>16</v>
      </c>
      <c r="I5229" s="29">
        <f>IF(D5229="INVOICE",SUM('Tracker&amp;Invoice'!$H5265:INDEX('Tracker&amp;Invoice'!$A5265:$AC5265,1,H5229)),0)</f>
        <v>0</v>
      </c>
      <c r="J5229" s="29">
        <f>IF(D5229="OVERALL",SUM('Tracker&amp;Invoice'!$H5265:$AC5265),0)</f>
        <v>0</v>
      </c>
    </row>
    <row r="5230" spans="1:10">
      <c r="A5230" t="e">
        <f t="shared" si="163"/>
        <v>#REF!</v>
      </c>
      <c r="B5230">
        <f>IF(AND('Tracker&amp;Invoice'!A5266&lt;&gt;"",'Tracker&amp;Invoice'!A5266&lt;&gt;"ITEM",'Tracker&amp;Invoice'!A5264="ITEM"),1,0)</f>
        <v>0</v>
      </c>
      <c r="C5230" t="str">
        <f>IF(B5230=1,'Tracker&amp;Invoice'!A5266,C5229)</f>
        <v>NBQ-058</v>
      </c>
      <c r="D5230" t="str">
        <f>IF(LEFT(TRIM('Tracker&amp;Invoice'!B5266),9)="INVOICE #","INVOICE",IF(TRIM('Tracker&amp;Invoice'!B5266)="Overall Completion INVOICE","OVERALL",""))</f>
        <v/>
      </c>
      <c r="E5230" t="str">
        <f>IF(D5230="INVOICE",VALUE(MID(TRIM('Tracker&amp;Invoice'!B5266),10,10)),"")</f>
        <v/>
      </c>
      <c r="F5230">
        <f>IF(B5230=1,IFERROR(LOOKUP(2,1/('Tracker&amp;Invoice'!$H5266:$AC5266&lt;&gt;""),COLUMN('Tracker&amp;Invoice'!$H5266:$AC5266)),8),F5229)</f>
        <v>16</v>
      </c>
      <c r="G5230">
        <f>IF(D5230="OVERALL",IFERROR(LOOKUP(2,1/('Tracker&amp;Invoice'!$H5266:$AC5266&lt;&gt;""),COLUMN('Tracker&amp;Invoice'!$H5266:$AC5266)),8),G5231)</f>
        <v>8</v>
      </c>
      <c r="H5230">
        <f t="shared" si="162"/>
        <v>16</v>
      </c>
      <c r="I5230" s="29">
        <f>IF(D5230="INVOICE",SUM('Tracker&amp;Invoice'!$H5266:INDEX('Tracker&amp;Invoice'!$A5266:$AC5266,1,H5230)),0)</f>
        <v>0</v>
      </c>
      <c r="J5230" s="29">
        <f>IF(D5230="OVERALL",SUM('Tracker&amp;Invoice'!$H5266:$AC5266),0)</f>
        <v>0</v>
      </c>
    </row>
    <row r="5231" spans="1:10">
      <c r="A5231" t="e">
        <f t="shared" si="163"/>
        <v>#REF!</v>
      </c>
      <c r="B5231">
        <f>IF(AND('Tracker&amp;Invoice'!A5267&lt;&gt;"",'Tracker&amp;Invoice'!A5267&lt;&gt;"ITEM",'Tracker&amp;Invoice'!A5265="ITEM"),1,0)</f>
        <v>0</v>
      </c>
      <c r="C5231" t="str">
        <f>IF(B5231=1,'Tracker&amp;Invoice'!A5267,C5230)</f>
        <v>NBQ-058</v>
      </c>
      <c r="D5231" t="str">
        <f>IF(LEFT(TRIM('Tracker&amp;Invoice'!B5267),9)="INVOICE #","INVOICE",IF(TRIM('Tracker&amp;Invoice'!B5267)="Overall Completion INVOICE","OVERALL",""))</f>
        <v/>
      </c>
      <c r="E5231" t="str">
        <f>IF(D5231="INVOICE",VALUE(MID(TRIM('Tracker&amp;Invoice'!B5267),10,10)),"")</f>
        <v/>
      </c>
      <c r="F5231">
        <f>IF(B5231=1,IFERROR(LOOKUP(2,1/('Tracker&amp;Invoice'!$H5267:$AC5267&lt;&gt;""),COLUMN('Tracker&amp;Invoice'!$H5267:$AC5267)),8),F5230)</f>
        <v>16</v>
      </c>
      <c r="G5231">
        <f>IF(D5231="OVERALL",IFERROR(LOOKUP(2,1/('Tracker&amp;Invoice'!$H5267:$AC5267&lt;&gt;""),COLUMN('Tracker&amp;Invoice'!$H5267:$AC5267)),8),G5232)</f>
        <v>8</v>
      </c>
      <c r="H5231">
        <f t="shared" si="162"/>
        <v>16</v>
      </c>
      <c r="I5231" s="29">
        <f>IF(D5231="INVOICE",SUM('Tracker&amp;Invoice'!$H5267:INDEX('Tracker&amp;Invoice'!$A5267:$AC5267,1,H5231)),0)</f>
        <v>0</v>
      </c>
      <c r="J5231" s="29">
        <f>IF(D5231="OVERALL",SUM('Tracker&amp;Invoice'!$H5267:$AC5267),0)</f>
        <v>0</v>
      </c>
    </row>
    <row r="5232" spans="1:10">
      <c r="A5232" t="e">
        <f t="shared" si="163"/>
        <v>#REF!</v>
      </c>
      <c r="B5232">
        <f>IF(AND('Tracker&amp;Invoice'!A5268&lt;&gt;"",'Tracker&amp;Invoice'!A5268&lt;&gt;"ITEM",'Tracker&amp;Invoice'!A5266="ITEM"),1,0)</f>
        <v>0</v>
      </c>
      <c r="C5232" t="str">
        <f>IF(B5232=1,'Tracker&amp;Invoice'!A5268,C5231)</f>
        <v>NBQ-058</v>
      </c>
      <c r="D5232" t="str">
        <f>IF(LEFT(TRIM('Tracker&amp;Invoice'!B5268),9)="INVOICE #","INVOICE",IF(TRIM('Tracker&amp;Invoice'!B5268)="Overall Completion INVOICE","OVERALL",""))</f>
        <v/>
      </c>
      <c r="E5232" t="str">
        <f>IF(D5232="INVOICE",VALUE(MID(TRIM('Tracker&amp;Invoice'!B5268),10,10)),"")</f>
        <v/>
      </c>
      <c r="F5232">
        <f>IF(B5232=1,IFERROR(LOOKUP(2,1/('Tracker&amp;Invoice'!$H5268:$AC5268&lt;&gt;""),COLUMN('Tracker&amp;Invoice'!$H5268:$AC5268)),8),F5231)</f>
        <v>16</v>
      </c>
      <c r="G5232">
        <f>IF(D5232="OVERALL",IFERROR(LOOKUP(2,1/('Tracker&amp;Invoice'!$H5268:$AC5268&lt;&gt;""),COLUMN('Tracker&amp;Invoice'!$H5268:$AC5268)),8),G5233)</f>
        <v>8</v>
      </c>
      <c r="H5232">
        <f t="shared" si="162"/>
        <v>16</v>
      </c>
      <c r="I5232" s="29">
        <f>IF(D5232="INVOICE",SUM('Tracker&amp;Invoice'!$H5268:INDEX('Tracker&amp;Invoice'!$A5268:$AC5268,1,H5232)),0)</f>
        <v>0</v>
      </c>
      <c r="J5232" s="29">
        <f>IF(D5232="OVERALL",SUM('Tracker&amp;Invoice'!$H5268:$AC5268),0)</f>
        <v>0</v>
      </c>
    </row>
    <row r="5233" spans="1:10">
      <c r="A5233" t="e">
        <f t="shared" si="163"/>
        <v>#REF!</v>
      </c>
      <c r="B5233">
        <f>IF(AND('Tracker&amp;Invoice'!A5269&lt;&gt;"",'Tracker&amp;Invoice'!A5269&lt;&gt;"ITEM",'Tracker&amp;Invoice'!A5267="ITEM"),1,0)</f>
        <v>0</v>
      </c>
      <c r="C5233" t="str">
        <f>IF(B5233=1,'Tracker&amp;Invoice'!A5269,C5232)</f>
        <v>NBQ-058</v>
      </c>
      <c r="D5233" t="str">
        <f>IF(LEFT(TRIM('Tracker&amp;Invoice'!B5269),9)="INVOICE #","INVOICE",IF(TRIM('Tracker&amp;Invoice'!B5269)="Overall Completion INVOICE","OVERALL",""))</f>
        <v/>
      </c>
      <c r="E5233" t="str">
        <f>IF(D5233="INVOICE",VALUE(MID(TRIM('Tracker&amp;Invoice'!B5269),10,10)),"")</f>
        <v/>
      </c>
      <c r="F5233">
        <f>IF(B5233=1,IFERROR(LOOKUP(2,1/('Tracker&amp;Invoice'!$H5269:$AC5269&lt;&gt;""),COLUMN('Tracker&amp;Invoice'!$H5269:$AC5269)),8),F5232)</f>
        <v>16</v>
      </c>
      <c r="G5233">
        <f>IF(D5233="OVERALL",IFERROR(LOOKUP(2,1/('Tracker&amp;Invoice'!$H5269:$AC5269&lt;&gt;""),COLUMN('Tracker&amp;Invoice'!$H5269:$AC5269)),8),G5234)</f>
        <v>8</v>
      </c>
      <c r="H5233">
        <f t="shared" si="162"/>
        <v>16</v>
      </c>
      <c r="I5233" s="29">
        <f>IF(D5233="INVOICE",SUM('Tracker&amp;Invoice'!$H5269:INDEX('Tracker&amp;Invoice'!$A5269:$AC5269,1,H5233)),0)</f>
        <v>0</v>
      </c>
      <c r="J5233" s="29">
        <f>IF(D5233="OVERALL",SUM('Tracker&amp;Invoice'!$H5269:$AC5269),0)</f>
        <v>0</v>
      </c>
    </row>
    <row r="5234" spans="1:10">
      <c r="A5234" t="e">
        <f t="shared" si="163"/>
        <v>#REF!</v>
      </c>
      <c r="B5234">
        <f>IF(AND('Tracker&amp;Invoice'!A5270&lt;&gt;"",'Tracker&amp;Invoice'!A5270&lt;&gt;"ITEM",'Tracker&amp;Invoice'!A5268="ITEM"),1,0)</f>
        <v>0</v>
      </c>
      <c r="C5234" t="str">
        <f>IF(B5234=1,'Tracker&amp;Invoice'!A5270,C5233)</f>
        <v>NBQ-058</v>
      </c>
      <c r="D5234" t="str">
        <f>IF(LEFT(TRIM('Tracker&amp;Invoice'!B5270),9)="INVOICE #","INVOICE",IF(TRIM('Tracker&amp;Invoice'!B5270)="Overall Completion INVOICE","OVERALL",""))</f>
        <v/>
      </c>
      <c r="E5234" t="str">
        <f>IF(D5234="INVOICE",VALUE(MID(TRIM('Tracker&amp;Invoice'!B5270),10,10)),"")</f>
        <v/>
      </c>
      <c r="F5234">
        <f>IF(B5234=1,IFERROR(LOOKUP(2,1/('Tracker&amp;Invoice'!$H5270:$AC5270&lt;&gt;""),COLUMN('Tracker&amp;Invoice'!$H5270:$AC5270)),8),F5233)</f>
        <v>16</v>
      </c>
      <c r="G5234">
        <f>IF(D5234="OVERALL",IFERROR(LOOKUP(2,1/('Tracker&amp;Invoice'!$H5270:$AC5270&lt;&gt;""),COLUMN('Tracker&amp;Invoice'!$H5270:$AC5270)),8),G5235)</f>
        <v>8</v>
      </c>
      <c r="H5234">
        <f t="shared" si="162"/>
        <v>16</v>
      </c>
      <c r="I5234" s="29">
        <f>IF(D5234="INVOICE",SUM('Tracker&amp;Invoice'!$H5270:INDEX('Tracker&amp;Invoice'!$A5270:$AC5270,1,H5234)),0)</f>
        <v>0</v>
      </c>
      <c r="J5234" s="29">
        <f>IF(D5234="OVERALL",SUM('Tracker&amp;Invoice'!$H5270:$AC5270),0)</f>
        <v>0</v>
      </c>
    </row>
    <row r="5235" spans="1:10">
      <c r="A5235" t="e">
        <f t="shared" si="163"/>
        <v>#REF!</v>
      </c>
      <c r="B5235">
        <f>IF(AND('Tracker&amp;Invoice'!A5271&lt;&gt;"",'Tracker&amp;Invoice'!A5271&lt;&gt;"ITEM",'Tracker&amp;Invoice'!A5269="ITEM"),1,0)</f>
        <v>0</v>
      </c>
      <c r="C5235" t="str">
        <f>IF(B5235=1,'Tracker&amp;Invoice'!A5271,C5234)</f>
        <v>NBQ-058</v>
      </c>
      <c r="D5235" t="str">
        <f>IF(LEFT(TRIM('Tracker&amp;Invoice'!B5271),9)="INVOICE #","INVOICE",IF(TRIM('Tracker&amp;Invoice'!B5271)="Overall Completion INVOICE","OVERALL",""))</f>
        <v/>
      </c>
      <c r="E5235" t="str">
        <f>IF(D5235="INVOICE",VALUE(MID(TRIM('Tracker&amp;Invoice'!B5271),10,10)),"")</f>
        <v/>
      </c>
      <c r="F5235">
        <f>IF(B5235=1,IFERROR(LOOKUP(2,1/('Tracker&amp;Invoice'!$H5271:$AC5271&lt;&gt;""),COLUMN('Tracker&amp;Invoice'!$H5271:$AC5271)),8),F5234)</f>
        <v>16</v>
      </c>
      <c r="G5235">
        <f>IF(D5235="OVERALL",IFERROR(LOOKUP(2,1/('Tracker&amp;Invoice'!$H5271:$AC5271&lt;&gt;""),COLUMN('Tracker&amp;Invoice'!$H5271:$AC5271)),8),G5236)</f>
        <v>8</v>
      </c>
      <c r="H5235">
        <f t="shared" si="162"/>
        <v>16</v>
      </c>
      <c r="I5235" s="29">
        <f>IF(D5235="INVOICE",SUM('Tracker&amp;Invoice'!$H5271:INDEX('Tracker&amp;Invoice'!$A5271:$AC5271,1,H5235)),0)</f>
        <v>0</v>
      </c>
      <c r="J5235" s="29">
        <f>IF(D5235="OVERALL",SUM('Tracker&amp;Invoice'!$H5271:$AC5271),0)</f>
        <v>0</v>
      </c>
    </row>
    <row r="5236" spans="1:10">
      <c r="A5236" t="e">
        <f t="shared" si="163"/>
        <v>#REF!</v>
      </c>
      <c r="B5236">
        <f>IF(AND('Tracker&amp;Invoice'!A5272&lt;&gt;"",'Tracker&amp;Invoice'!A5272&lt;&gt;"ITEM",'Tracker&amp;Invoice'!A5270="ITEM"),1,0)</f>
        <v>0</v>
      </c>
      <c r="C5236" t="str">
        <f>IF(B5236=1,'Tracker&amp;Invoice'!A5272,C5235)</f>
        <v>NBQ-058</v>
      </c>
      <c r="D5236" t="str">
        <f>IF(LEFT(TRIM('Tracker&amp;Invoice'!B5272),9)="INVOICE #","INVOICE",IF(TRIM('Tracker&amp;Invoice'!B5272)="Overall Completion INVOICE","OVERALL",""))</f>
        <v/>
      </c>
      <c r="E5236" t="str">
        <f>IF(D5236="INVOICE",VALUE(MID(TRIM('Tracker&amp;Invoice'!B5272),10,10)),"")</f>
        <v/>
      </c>
      <c r="F5236">
        <f>IF(B5236=1,IFERROR(LOOKUP(2,1/('Tracker&amp;Invoice'!$H5272:$AC5272&lt;&gt;""),COLUMN('Tracker&amp;Invoice'!$H5272:$AC5272)),8),F5235)</f>
        <v>16</v>
      </c>
      <c r="G5236">
        <f>IF(D5236="OVERALL",IFERROR(LOOKUP(2,1/('Tracker&amp;Invoice'!$H5272:$AC5272&lt;&gt;""),COLUMN('Tracker&amp;Invoice'!$H5272:$AC5272)),8),G5237)</f>
        <v>8</v>
      </c>
      <c r="H5236">
        <f t="shared" si="162"/>
        <v>16</v>
      </c>
      <c r="I5236" s="29">
        <f>IF(D5236="INVOICE",SUM('Tracker&amp;Invoice'!$H5272:INDEX('Tracker&amp;Invoice'!$A5272:$AC5272,1,H5236)),0)</f>
        <v>0</v>
      </c>
      <c r="J5236" s="29">
        <f>IF(D5236="OVERALL",SUM('Tracker&amp;Invoice'!$H5272:$AC5272),0)</f>
        <v>0</v>
      </c>
    </row>
    <row r="5237" spans="1:10">
      <c r="A5237" t="e">
        <f t="shared" si="163"/>
        <v>#REF!</v>
      </c>
      <c r="B5237">
        <f>IF(AND('Tracker&amp;Invoice'!A5273&lt;&gt;"",'Tracker&amp;Invoice'!A5273&lt;&gt;"ITEM",'Tracker&amp;Invoice'!A5271="ITEM"),1,0)</f>
        <v>0</v>
      </c>
      <c r="C5237" t="str">
        <f>IF(B5237=1,'Tracker&amp;Invoice'!A5273,C5236)</f>
        <v>NBQ-058</v>
      </c>
      <c r="D5237" t="str">
        <f>IF(LEFT(TRIM('Tracker&amp;Invoice'!B5273),9)="INVOICE #","INVOICE",IF(TRIM('Tracker&amp;Invoice'!B5273)="Overall Completion INVOICE","OVERALL",""))</f>
        <v/>
      </c>
      <c r="E5237" t="str">
        <f>IF(D5237="INVOICE",VALUE(MID(TRIM('Tracker&amp;Invoice'!B5273),10,10)),"")</f>
        <v/>
      </c>
      <c r="F5237">
        <f>IF(B5237=1,IFERROR(LOOKUP(2,1/('Tracker&amp;Invoice'!$H5273:$AC5273&lt;&gt;""),COLUMN('Tracker&amp;Invoice'!$H5273:$AC5273)),8),F5236)</f>
        <v>16</v>
      </c>
      <c r="G5237">
        <f>IF(D5237="OVERALL",IFERROR(LOOKUP(2,1/('Tracker&amp;Invoice'!$H5273:$AC5273&lt;&gt;""),COLUMN('Tracker&amp;Invoice'!$H5273:$AC5273)),8),G5238)</f>
        <v>8</v>
      </c>
      <c r="H5237">
        <f t="shared" si="162"/>
        <v>16</v>
      </c>
      <c r="I5237" s="29">
        <f>IF(D5237="INVOICE",SUM('Tracker&amp;Invoice'!$H5273:INDEX('Tracker&amp;Invoice'!$A5273:$AC5273,1,H5237)),0)</f>
        <v>0</v>
      </c>
      <c r="J5237" s="29">
        <f>IF(D5237="OVERALL",SUM('Tracker&amp;Invoice'!$H5273:$AC5273),0)</f>
        <v>0</v>
      </c>
    </row>
    <row r="5238" spans="1:10">
      <c r="A5238" t="e">
        <f t="shared" si="163"/>
        <v>#REF!</v>
      </c>
      <c r="B5238">
        <f>IF(AND('Tracker&amp;Invoice'!A5274&lt;&gt;"",'Tracker&amp;Invoice'!A5274&lt;&gt;"ITEM",'Tracker&amp;Invoice'!A5272="ITEM"),1,0)</f>
        <v>0</v>
      </c>
      <c r="C5238" t="str">
        <f>IF(B5238=1,'Tracker&amp;Invoice'!A5274,C5237)</f>
        <v>NBQ-058</v>
      </c>
      <c r="D5238" t="str">
        <f>IF(LEFT(TRIM('Tracker&amp;Invoice'!B5274),9)="INVOICE #","INVOICE",IF(TRIM('Tracker&amp;Invoice'!B5274)="Overall Completion INVOICE","OVERALL",""))</f>
        <v/>
      </c>
      <c r="E5238" t="str">
        <f>IF(D5238="INVOICE",VALUE(MID(TRIM('Tracker&amp;Invoice'!B5274),10,10)),"")</f>
        <v/>
      </c>
      <c r="F5238">
        <f>IF(B5238=1,IFERROR(LOOKUP(2,1/('Tracker&amp;Invoice'!$H5274:$AC5274&lt;&gt;""),COLUMN('Tracker&amp;Invoice'!$H5274:$AC5274)),8),F5237)</f>
        <v>16</v>
      </c>
      <c r="G5238">
        <f>IF(D5238="OVERALL",IFERROR(LOOKUP(2,1/('Tracker&amp;Invoice'!$H5274:$AC5274&lt;&gt;""),COLUMN('Tracker&amp;Invoice'!$H5274:$AC5274)),8),G5239)</f>
        <v>8</v>
      </c>
      <c r="H5238">
        <f t="shared" si="162"/>
        <v>16</v>
      </c>
      <c r="I5238" s="29">
        <f>IF(D5238="INVOICE",SUM('Tracker&amp;Invoice'!$H5274:INDEX('Tracker&amp;Invoice'!$A5274:$AC5274,1,H5238)),0)</f>
        <v>0</v>
      </c>
      <c r="J5238" s="29">
        <f>IF(D5238="OVERALL",SUM('Tracker&amp;Invoice'!$H5274:$AC5274),0)</f>
        <v>0</v>
      </c>
    </row>
    <row r="5239" spans="1:10">
      <c r="A5239" t="e">
        <f t="shared" si="163"/>
        <v>#REF!</v>
      </c>
      <c r="B5239">
        <f>IF(AND('Tracker&amp;Invoice'!A5275&lt;&gt;"",'Tracker&amp;Invoice'!A5275&lt;&gt;"ITEM",'Tracker&amp;Invoice'!A5273="ITEM"),1,0)</f>
        <v>0</v>
      </c>
      <c r="C5239" t="str">
        <f>IF(B5239=1,'Tracker&amp;Invoice'!A5275,C5238)</f>
        <v>NBQ-058</v>
      </c>
      <c r="D5239" t="str">
        <f>IF(LEFT(TRIM('Tracker&amp;Invoice'!B5275),9)="INVOICE #","INVOICE",IF(TRIM('Tracker&amp;Invoice'!B5275)="Overall Completion INVOICE","OVERALL",""))</f>
        <v/>
      </c>
      <c r="E5239" t="str">
        <f>IF(D5239="INVOICE",VALUE(MID(TRIM('Tracker&amp;Invoice'!B5275),10,10)),"")</f>
        <v/>
      </c>
      <c r="F5239">
        <f>IF(B5239=1,IFERROR(LOOKUP(2,1/('Tracker&amp;Invoice'!$H5275:$AC5275&lt;&gt;""),COLUMN('Tracker&amp;Invoice'!$H5275:$AC5275)),8),F5238)</f>
        <v>16</v>
      </c>
      <c r="G5239">
        <f>IF(D5239="OVERALL",IFERROR(LOOKUP(2,1/('Tracker&amp;Invoice'!$H5275:$AC5275&lt;&gt;""),COLUMN('Tracker&amp;Invoice'!$H5275:$AC5275)),8),G5240)</f>
        <v>8</v>
      </c>
      <c r="H5239">
        <f t="shared" si="162"/>
        <v>16</v>
      </c>
      <c r="I5239" s="29">
        <f>IF(D5239="INVOICE",SUM('Tracker&amp;Invoice'!$H5275:INDEX('Tracker&amp;Invoice'!$A5275:$AC5275,1,H5239)),0)</f>
        <v>0</v>
      </c>
      <c r="J5239" s="29">
        <f>IF(D5239="OVERALL",SUM('Tracker&amp;Invoice'!$H5275:$AC5275),0)</f>
        <v>0</v>
      </c>
    </row>
    <row r="5240" spans="1:10">
      <c r="A5240" t="e">
        <f t="shared" si="163"/>
        <v>#REF!</v>
      </c>
      <c r="B5240">
        <f>IF(AND('Tracker&amp;Invoice'!A5276&lt;&gt;"",'Tracker&amp;Invoice'!A5276&lt;&gt;"ITEM",'Tracker&amp;Invoice'!A5274="ITEM"),1,0)</f>
        <v>0</v>
      </c>
      <c r="C5240" t="str">
        <f>IF(B5240=1,'Tracker&amp;Invoice'!A5276,C5239)</f>
        <v>NBQ-058</v>
      </c>
      <c r="D5240" t="str">
        <f>IF(LEFT(TRIM('Tracker&amp;Invoice'!B5276),9)="INVOICE #","INVOICE",IF(TRIM('Tracker&amp;Invoice'!B5276)="Overall Completion INVOICE","OVERALL",""))</f>
        <v/>
      </c>
      <c r="E5240" t="str">
        <f>IF(D5240="INVOICE",VALUE(MID(TRIM('Tracker&amp;Invoice'!B5276),10,10)),"")</f>
        <v/>
      </c>
      <c r="F5240">
        <f>IF(B5240=1,IFERROR(LOOKUP(2,1/('Tracker&amp;Invoice'!$H5276:$AC5276&lt;&gt;""),COLUMN('Tracker&amp;Invoice'!$H5276:$AC5276)),8),F5239)</f>
        <v>16</v>
      </c>
      <c r="G5240">
        <f>IF(D5240="OVERALL",IFERROR(LOOKUP(2,1/('Tracker&amp;Invoice'!$H5276:$AC5276&lt;&gt;""),COLUMN('Tracker&amp;Invoice'!$H5276:$AC5276)),8),G5241)</f>
        <v>8</v>
      </c>
      <c r="H5240">
        <f t="shared" si="162"/>
        <v>16</v>
      </c>
      <c r="I5240" s="29">
        <f>IF(D5240="INVOICE",SUM('Tracker&amp;Invoice'!$H5276:INDEX('Tracker&amp;Invoice'!$A5276:$AC5276,1,H5240)),0)</f>
        <v>0</v>
      </c>
      <c r="J5240" s="29">
        <f>IF(D5240="OVERALL",SUM('Tracker&amp;Invoice'!$H5276:$AC5276),0)</f>
        <v>0</v>
      </c>
    </row>
    <row r="5241" spans="1:10">
      <c r="A5241" t="e">
        <f t="shared" si="163"/>
        <v>#REF!</v>
      </c>
      <c r="B5241">
        <f>IF(AND('Tracker&amp;Invoice'!A5277&lt;&gt;"",'Tracker&amp;Invoice'!A5277&lt;&gt;"ITEM",'Tracker&amp;Invoice'!A5275="ITEM"),1,0)</f>
        <v>0</v>
      </c>
      <c r="C5241" t="str">
        <f>IF(B5241=1,'Tracker&amp;Invoice'!A5277,C5240)</f>
        <v>NBQ-058</v>
      </c>
      <c r="D5241" t="str">
        <f>IF(LEFT(TRIM('Tracker&amp;Invoice'!B5277),9)="INVOICE #","INVOICE",IF(TRIM('Tracker&amp;Invoice'!B5277)="Overall Completion INVOICE","OVERALL",""))</f>
        <v/>
      </c>
      <c r="E5241" t="str">
        <f>IF(D5241="INVOICE",VALUE(MID(TRIM('Tracker&amp;Invoice'!B5277),10,10)),"")</f>
        <v/>
      </c>
      <c r="F5241">
        <f>IF(B5241=1,IFERROR(LOOKUP(2,1/('Tracker&amp;Invoice'!$H5277:$AC5277&lt;&gt;""),COLUMN('Tracker&amp;Invoice'!$H5277:$AC5277)),8),F5240)</f>
        <v>16</v>
      </c>
      <c r="G5241">
        <f>IF(D5241="OVERALL",IFERROR(LOOKUP(2,1/('Tracker&amp;Invoice'!$H5277:$AC5277&lt;&gt;""),COLUMN('Tracker&amp;Invoice'!$H5277:$AC5277)),8),G5242)</f>
        <v>8</v>
      </c>
      <c r="H5241">
        <f t="shared" si="162"/>
        <v>16</v>
      </c>
      <c r="I5241" s="29">
        <f>IF(D5241="INVOICE",SUM('Tracker&amp;Invoice'!$H5277:INDEX('Tracker&amp;Invoice'!$A5277:$AC5277,1,H5241)),0)</f>
        <v>0</v>
      </c>
      <c r="J5241" s="29">
        <f>IF(D5241="OVERALL",SUM('Tracker&amp;Invoice'!$H5277:$AC5277),0)</f>
        <v>0</v>
      </c>
    </row>
    <row r="5242" spans="1:10">
      <c r="A5242" t="e">
        <f t="shared" si="163"/>
        <v>#REF!</v>
      </c>
      <c r="B5242">
        <f>IF(AND('Tracker&amp;Invoice'!A5278&lt;&gt;"",'Tracker&amp;Invoice'!A5278&lt;&gt;"ITEM",'Tracker&amp;Invoice'!A5276="ITEM"),1,0)</f>
        <v>0</v>
      </c>
      <c r="C5242" t="str">
        <f>IF(B5242=1,'Tracker&amp;Invoice'!A5278,C5241)</f>
        <v>NBQ-058</v>
      </c>
      <c r="D5242" t="str">
        <f>IF(LEFT(TRIM('Tracker&amp;Invoice'!B5278),9)="INVOICE #","INVOICE",IF(TRIM('Tracker&amp;Invoice'!B5278)="Overall Completion INVOICE","OVERALL",""))</f>
        <v/>
      </c>
      <c r="E5242" t="str">
        <f>IF(D5242="INVOICE",VALUE(MID(TRIM('Tracker&amp;Invoice'!B5278),10,10)),"")</f>
        <v/>
      </c>
      <c r="F5242">
        <f>IF(B5242=1,IFERROR(LOOKUP(2,1/('Tracker&amp;Invoice'!$H5278:$AC5278&lt;&gt;""),COLUMN('Tracker&amp;Invoice'!$H5278:$AC5278)),8),F5241)</f>
        <v>16</v>
      </c>
      <c r="G5242">
        <f>IF(D5242="OVERALL",IFERROR(LOOKUP(2,1/('Tracker&amp;Invoice'!$H5278:$AC5278&lt;&gt;""),COLUMN('Tracker&amp;Invoice'!$H5278:$AC5278)),8),G5243)</f>
        <v>8</v>
      </c>
      <c r="H5242">
        <f t="shared" si="162"/>
        <v>16</v>
      </c>
      <c r="I5242" s="29">
        <f>IF(D5242="INVOICE",SUM('Tracker&amp;Invoice'!$H5278:INDEX('Tracker&amp;Invoice'!$A5278:$AC5278,1,H5242)),0)</f>
        <v>0</v>
      </c>
      <c r="J5242" s="29">
        <f>IF(D5242="OVERALL",SUM('Tracker&amp;Invoice'!$H5278:$AC5278),0)</f>
        <v>0</v>
      </c>
    </row>
    <row r="5243" spans="1:10">
      <c r="A5243" t="e">
        <f t="shared" si="163"/>
        <v>#REF!</v>
      </c>
      <c r="B5243">
        <f>IF(AND('Tracker&amp;Invoice'!A5279&lt;&gt;"",'Tracker&amp;Invoice'!A5279&lt;&gt;"ITEM",'Tracker&amp;Invoice'!A5277="ITEM"),1,0)</f>
        <v>0</v>
      </c>
      <c r="C5243" t="str">
        <f>IF(B5243=1,'Tracker&amp;Invoice'!A5279,C5242)</f>
        <v>NBQ-058</v>
      </c>
      <c r="D5243" t="str">
        <f>IF(LEFT(TRIM('Tracker&amp;Invoice'!B5279),9)="INVOICE #","INVOICE",IF(TRIM('Tracker&amp;Invoice'!B5279)="Overall Completion INVOICE","OVERALL",""))</f>
        <v/>
      </c>
      <c r="E5243" t="str">
        <f>IF(D5243="INVOICE",VALUE(MID(TRIM('Tracker&amp;Invoice'!B5279),10,10)),"")</f>
        <v/>
      </c>
      <c r="F5243">
        <f>IF(B5243=1,IFERROR(LOOKUP(2,1/('Tracker&amp;Invoice'!$H5279:$AC5279&lt;&gt;""),COLUMN('Tracker&amp;Invoice'!$H5279:$AC5279)),8),F5242)</f>
        <v>16</v>
      </c>
      <c r="G5243">
        <f>IF(D5243="OVERALL",IFERROR(LOOKUP(2,1/('Tracker&amp;Invoice'!$H5279:$AC5279&lt;&gt;""),COLUMN('Tracker&amp;Invoice'!$H5279:$AC5279)),8),G5244)</f>
        <v>8</v>
      </c>
      <c r="H5243">
        <f t="shared" si="162"/>
        <v>16</v>
      </c>
      <c r="I5243" s="29">
        <f>IF(D5243="INVOICE",SUM('Tracker&amp;Invoice'!$H5279:INDEX('Tracker&amp;Invoice'!$A5279:$AC5279,1,H5243)),0)</f>
        <v>0</v>
      </c>
      <c r="J5243" s="29">
        <f>IF(D5243="OVERALL",SUM('Tracker&amp;Invoice'!$H5279:$AC5279),0)</f>
        <v>0</v>
      </c>
    </row>
    <row r="5244" spans="1:10">
      <c r="A5244" t="e">
        <f t="shared" si="163"/>
        <v>#REF!</v>
      </c>
      <c r="B5244">
        <f>IF(AND('Tracker&amp;Invoice'!A5280&lt;&gt;"",'Tracker&amp;Invoice'!A5280&lt;&gt;"ITEM",'Tracker&amp;Invoice'!A5278="ITEM"),1,0)</f>
        <v>0</v>
      </c>
      <c r="C5244" t="str">
        <f>IF(B5244=1,'Tracker&amp;Invoice'!A5280,C5243)</f>
        <v>NBQ-058</v>
      </c>
      <c r="D5244" t="str">
        <f>IF(LEFT(TRIM('Tracker&amp;Invoice'!B5280),9)="INVOICE #","INVOICE",IF(TRIM('Tracker&amp;Invoice'!B5280)="Overall Completion INVOICE","OVERALL",""))</f>
        <v/>
      </c>
      <c r="E5244" t="str">
        <f>IF(D5244="INVOICE",VALUE(MID(TRIM('Tracker&amp;Invoice'!B5280),10,10)),"")</f>
        <v/>
      </c>
      <c r="F5244">
        <f>IF(B5244=1,IFERROR(LOOKUP(2,1/('Tracker&amp;Invoice'!$H5280:$AC5280&lt;&gt;""),COLUMN('Tracker&amp;Invoice'!$H5280:$AC5280)),8),F5243)</f>
        <v>16</v>
      </c>
      <c r="G5244">
        <f>IF(D5244="OVERALL",IFERROR(LOOKUP(2,1/('Tracker&amp;Invoice'!$H5280:$AC5280&lt;&gt;""),COLUMN('Tracker&amp;Invoice'!$H5280:$AC5280)),8),G5245)</f>
        <v>8</v>
      </c>
      <c r="H5244">
        <f t="shared" si="162"/>
        <v>16</v>
      </c>
      <c r="I5244" s="29">
        <f>IF(D5244="INVOICE",SUM('Tracker&amp;Invoice'!$H5280:INDEX('Tracker&amp;Invoice'!$A5280:$AC5280,1,H5244)),0)</f>
        <v>0</v>
      </c>
      <c r="J5244" s="29">
        <f>IF(D5244="OVERALL",SUM('Tracker&amp;Invoice'!$H5280:$AC5280),0)</f>
        <v>0</v>
      </c>
    </row>
    <row r="5245" spans="1:10">
      <c r="A5245" t="e">
        <f t="shared" si="163"/>
        <v>#REF!</v>
      </c>
      <c r="B5245">
        <f>IF(AND('Tracker&amp;Invoice'!A5281&lt;&gt;"",'Tracker&amp;Invoice'!A5281&lt;&gt;"ITEM",'Tracker&amp;Invoice'!A5279="ITEM"),1,0)</f>
        <v>0</v>
      </c>
      <c r="C5245" t="str">
        <f>IF(B5245=1,'Tracker&amp;Invoice'!A5281,C5244)</f>
        <v>NBQ-058</v>
      </c>
      <c r="D5245" t="str">
        <f>IF(LEFT(TRIM('Tracker&amp;Invoice'!B5281),9)="INVOICE #","INVOICE",IF(TRIM('Tracker&amp;Invoice'!B5281)="Overall Completion INVOICE","OVERALL",""))</f>
        <v/>
      </c>
      <c r="E5245" t="str">
        <f>IF(D5245="INVOICE",VALUE(MID(TRIM('Tracker&amp;Invoice'!B5281),10,10)),"")</f>
        <v/>
      </c>
      <c r="F5245">
        <f>IF(B5245=1,IFERROR(LOOKUP(2,1/('Tracker&amp;Invoice'!$H5281:$AC5281&lt;&gt;""),COLUMN('Tracker&amp;Invoice'!$H5281:$AC5281)),8),F5244)</f>
        <v>16</v>
      </c>
      <c r="G5245">
        <f>IF(D5245="OVERALL",IFERROR(LOOKUP(2,1/('Tracker&amp;Invoice'!$H5281:$AC5281&lt;&gt;""),COLUMN('Tracker&amp;Invoice'!$H5281:$AC5281)),8),G5246)</f>
        <v>8</v>
      </c>
      <c r="H5245">
        <f t="shared" si="162"/>
        <v>16</v>
      </c>
      <c r="I5245" s="29">
        <f>IF(D5245="INVOICE",SUM('Tracker&amp;Invoice'!$H5281:INDEX('Tracker&amp;Invoice'!$A5281:$AC5281,1,H5245)),0)</f>
        <v>0</v>
      </c>
      <c r="J5245" s="29">
        <f>IF(D5245="OVERALL",SUM('Tracker&amp;Invoice'!$H5281:$AC5281),0)</f>
        <v>0</v>
      </c>
    </row>
    <row r="5246" spans="1:10">
      <c r="A5246" t="e">
        <f t="shared" si="163"/>
        <v>#REF!</v>
      </c>
      <c r="B5246">
        <f>IF(AND('Tracker&amp;Invoice'!A5282&lt;&gt;"",'Tracker&amp;Invoice'!A5282&lt;&gt;"ITEM",'Tracker&amp;Invoice'!A5280="ITEM"),1,0)</f>
        <v>0</v>
      </c>
      <c r="C5246" t="str">
        <f>IF(B5246=1,'Tracker&amp;Invoice'!A5282,C5245)</f>
        <v>NBQ-058</v>
      </c>
      <c r="D5246" t="str">
        <f>IF(LEFT(TRIM('Tracker&amp;Invoice'!B5282),9)="INVOICE #","INVOICE",IF(TRIM('Tracker&amp;Invoice'!B5282)="Overall Completion INVOICE","OVERALL",""))</f>
        <v/>
      </c>
      <c r="E5246" t="str">
        <f>IF(D5246="INVOICE",VALUE(MID(TRIM('Tracker&amp;Invoice'!B5282),10,10)),"")</f>
        <v/>
      </c>
      <c r="F5246">
        <f>IF(B5246=1,IFERROR(LOOKUP(2,1/('Tracker&amp;Invoice'!$H5282:$AC5282&lt;&gt;""),COLUMN('Tracker&amp;Invoice'!$H5282:$AC5282)),8),F5245)</f>
        <v>16</v>
      </c>
      <c r="G5246">
        <f>IF(D5246="OVERALL",IFERROR(LOOKUP(2,1/('Tracker&amp;Invoice'!$H5282:$AC5282&lt;&gt;""),COLUMN('Tracker&amp;Invoice'!$H5282:$AC5282)),8),G5247)</f>
        <v>8</v>
      </c>
      <c r="H5246">
        <f t="shared" si="162"/>
        <v>16</v>
      </c>
      <c r="I5246" s="29">
        <f>IF(D5246="INVOICE",SUM('Tracker&amp;Invoice'!$H5282:INDEX('Tracker&amp;Invoice'!$A5282:$AC5282,1,H5246)),0)</f>
        <v>0</v>
      </c>
      <c r="J5246" s="29">
        <f>IF(D5246="OVERALL",SUM('Tracker&amp;Invoice'!$H5282:$AC5282),0)</f>
        <v>0</v>
      </c>
    </row>
    <row r="5247" spans="1:10">
      <c r="A5247" t="e">
        <f t="shared" si="163"/>
        <v>#REF!</v>
      </c>
      <c r="B5247">
        <f>IF(AND('Tracker&amp;Invoice'!A5283&lt;&gt;"",'Tracker&amp;Invoice'!A5283&lt;&gt;"ITEM",'Tracker&amp;Invoice'!A5281="ITEM"),1,0)</f>
        <v>0</v>
      </c>
      <c r="C5247" t="str">
        <f>IF(B5247=1,'Tracker&amp;Invoice'!A5283,C5246)</f>
        <v>NBQ-058</v>
      </c>
      <c r="D5247" t="str">
        <f>IF(LEFT(TRIM('Tracker&amp;Invoice'!B5283),9)="INVOICE #","INVOICE",IF(TRIM('Tracker&amp;Invoice'!B5283)="Overall Completion INVOICE","OVERALL",""))</f>
        <v/>
      </c>
      <c r="E5247" t="str">
        <f>IF(D5247="INVOICE",VALUE(MID(TRIM('Tracker&amp;Invoice'!B5283),10,10)),"")</f>
        <v/>
      </c>
      <c r="F5247">
        <f>IF(B5247=1,IFERROR(LOOKUP(2,1/('Tracker&amp;Invoice'!$H5283:$AC5283&lt;&gt;""),COLUMN('Tracker&amp;Invoice'!$H5283:$AC5283)),8),F5246)</f>
        <v>16</v>
      </c>
      <c r="G5247">
        <f>IF(D5247="OVERALL",IFERROR(LOOKUP(2,1/('Tracker&amp;Invoice'!$H5283:$AC5283&lt;&gt;""),COLUMN('Tracker&amp;Invoice'!$H5283:$AC5283)),8),G5248)</f>
        <v>8</v>
      </c>
      <c r="H5247">
        <f t="shared" si="162"/>
        <v>16</v>
      </c>
      <c r="I5247" s="29">
        <f>IF(D5247="INVOICE",SUM('Tracker&amp;Invoice'!$H5283:INDEX('Tracker&amp;Invoice'!$A5283:$AC5283,1,H5247)),0)</f>
        <v>0</v>
      </c>
      <c r="J5247" s="29">
        <f>IF(D5247="OVERALL",SUM('Tracker&amp;Invoice'!$H5283:$AC5283),0)</f>
        <v>0</v>
      </c>
    </row>
    <row r="5248" spans="1:10">
      <c r="A5248" t="e">
        <f t="shared" si="163"/>
        <v>#REF!</v>
      </c>
      <c r="B5248">
        <f>IF(AND('Tracker&amp;Invoice'!A5284&lt;&gt;"",'Tracker&amp;Invoice'!A5284&lt;&gt;"ITEM",'Tracker&amp;Invoice'!A5282="ITEM"),1,0)</f>
        <v>0</v>
      </c>
      <c r="C5248" t="str">
        <f>IF(B5248=1,'Tracker&amp;Invoice'!A5284,C5247)</f>
        <v>NBQ-058</v>
      </c>
      <c r="D5248" t="str">
        <f>IF(LEFT(TRIM('Tracker&amp;Invoice'!B5284),9)="INVOICE #","INVOICE",IF(TRIM('Tracker&amp;Invoice'!B5284)="Overall Completion INVOICE","OVERALL",""))</f>
        <v/>
      </c>
      <c r="E5248" t="str">
        <f>IF(D5248="INVOICE",VALUE(MID(TRIM('Tracker&amp;Invoice'!B5284),10,10)),"")</f>
        <v/>
      </c>
      <c r="F5248">
        <f>IF(B5248=1,IFERROR(LOOKUP(2,1/('Tracker&amp;Invoice'!$H5284:$AC5284&lt;&gt;""),COLUMN('Tracker&amp;Invoice'!$H5284:$AC5284)),8),F5247)</f>
        <v>16</v>
      </c>
      <c r="G5248">
        <f>IF(D5248="OVERALL",IFERROR(LOOKUP(2,1/('Tracker&amp;Invoice'!$H5284:$AC5284&lt;&gt;""),COLUMN('Tracker&amp;Invoice'!$H5284:$AC5284)),8),G5249)</f>
        <v>8</v>
      </c>
      <c r="H5248">
        <f t="shared" si="162"/>
        <v>16</v>
      </c>
      <c r="I5248" s="29">
        <f>IF(D5248="INVOICE",SUM('Tracker&amp;Invoice'!$H5284:INDEX('Tracker&amp;Invoice'!$A5284:$AC5284,1,H5248)),0)</f>
        <v>0</v>
      </c>
      <c r="J5248" s="29">
        <f>IF(D5248="OVERALL",SUM('Tracker&amp;Invoice'!$H5284:$AC5284),0)</f>
        <v>0</v>
      </c>
    </row>
    <row r="5249" spans="1:10">
      <c r="A5249" t="e">
        <f t="shared" si="163"/>
        <v>#REF!</v>
      </c>
      <c r="B5249">
        <f>IF(AND('Tracker&amp;Invoice'!A5285&lt;&gt;"",'Tracker&amp;Invoice'!A5285&lt;&gt;"ITEM",'Tracker&amp;Invoice'!A5283="ITEM"),1,0)</f>
        <v>0</v>
      </c>
      <c r="C5249" t="str">
        <f>IF(B5249=1,'Tracker&amp;Invoice'!A5285,C5248)</f>
        <v>NBQ-058</v>
      </c>
      <c r="D5249" t="str">
        <f>IF(LEFT(TRIM('Tracker&amp;Invoice'!B5285),9)="INVOICE #","INVOICE",IF(TRIM('Tracker&amp;Invoice'!B5285)="Overall Completion INVOICE","OVERALL",""))</f>
        <v/>
      </c>
      <c r="E5249" t="str">
        <f>IF(D5249="INVOICE",VALUE(MID(TRIM('Tracker&amp;Invoice'!B5285),10,10)),"")</f>
        <v/>
      </c>
      <c r="F5249">
        <f>IF(B5249=1,IFERROR(LOOKUP(2,1/('Tracker&amp;Invoice'!$H5285:$AC5285&lt;&gt;""),COLUMN('Tracker&amp;Invoice'!$H5285:$AC5285)),8),F5248)</f>
        <v>16</v>
      </c>
      <c r="G5249">
        <f>IF(D5249="OVERALL",IFERROR(LOOKUP(2,1/('Tracker&amp;Invoice'!$H5285:$AC5285&lt;&gt;""),COLUMN('Tracker&amp;Invoice'!$H5285:$AC5285)),8),G5250)</f>
        <v>8</v>
      </c>
      <c r="H5249">
        <f t="shared" si="162"/>
        <v>16</v>
      </c>
      <c r="I5249" s="29">
        <f>IF(D5249="INVOICE",SUM('Tracker&amp;Invoice'!$H5285:INDEX('Tracker&amp;Invoice'!$A5285:$AC5285,1,H5249)),0)</f>
        <v>0</v>
      </c>
      <c r="J5249" s="29">
        <f>IF(D5249="OVERALL",SUM('Tracker&amp;Invoice'!$H5285:$AC5285),0)</f>
        <v>0</v>
      </c>
    </row>
    <row r="5250" spans="1:10">
      <c r="A5250" t="e">
        <f t="shared" si="163"/>
        <v>#REF!</v>
      </c>
      <c r="B5250">
        <f>IF(AND('Tracker&amp;Invoice'!A5286&lt;&gt;"",'Tracker&amp;Invoice'!A5286&lt;&gt;"ITEM",'Tracker&amp;Invoice'!A5284="ITEM"),1,0)</f>
        <v>0</v>
      </c>
      <c r="C5250" t="str">
        <f>IF(B5250=1,'Tracker&amp;Invoice'!A5286,C5249)</f>
        <v>NBQ-058</v>
      </c>
      <c r="D5250" t="str">
        <f>IF(LEFT(TRIM('Tracker&amp;Invoice'!B5286),9)="INVOICE #","INVOICE",IF(TRIM('Tracker&amp;Invoice'!B5286)="Overall Completion INVOICE","OVERALL",""))</f>
        <v/>
      </c>
      <c r="E5250" t="str">
        <f>IF(D5250="INVOICE",VALUE(MID(TRIM('Tracker&amp;Invoice'!B5286),10,10)),"")</f>
        <v/>
      </c>
      <c r="F5250">
        <f>IF(B5250=1,IFERROR(LOOKUP(2,1/('Tracker&amp;Invoice'!$H5286:$AC5286&lt;&gt;""),COLUMN('Tracker&amp;Invoice'!$H5286:$AC5286)),8),F5249)</f>
        <v>16</v>
      </c>
      <c r="G5250">
        <f>IF(D5250="OVERALL",IFERROR(LOOKUP(2,1/('Tracker&amp;Invoice'!$H5286:$AC5286&lt;&gt;""),COLUMN('Tracker&amp;Invoice'!$H5286:$AC5286)),8),G5251)</f>
        <v>8</v>
      </c>
      <c r="H5250">
        <f t="shared" si="162"/>
        <v>16</v>
      </c>
      <c r="I5250" s="29">
        <f>IF(D5250="INVOICE",SUM('Tracker&amp;Invoice'!$H5286:INDEX('Tracker&amp;Invoice'!$A5286:$AC5286,1,H5250)),0)</f>
        <v>0</v>
      </c>
      <c r="J5250" s="29">
        <f>IF(D5250="OVERALL",SUM('Tracker&amp;Invoice'!$H5286:$AC5286),0)</f>
        <v>0</v>
      </c>
    </row>
    <row r="5251" spans="1:10">
      <c r="A5251" t="e">
        <f t="shared" si="163"/>
        <v>#REF!</v>
      </c>
      <c r="B5251">
        <f>IF(AND('Tracker&amp;Invoice'!A5287&lt;&gt;"",'Tracker&amp;Invoice'!A5287&lt;&gt;"ITEM",'Tracker&amp;Invoice'!A5285="ITEM"),1,0)</f>
        <v>0</v>
      </c>
      <c r="C5251" t="str">
        <f>IF(B5251=1,'Tracker&amp;Invoice'!A5287,C5250)</f>
        <v>NBQ-058</v>
      </c>
      <c r="D5251" t="str">
        <f>IF(LEFT(TRIM('Tracker&amp;Invoice'!B5287),9)="INVOICE #","INVOICE",IF(TRIM('Tracker&amp;Invoice'!B5287)="Overall Completion INVOICE","OVERALL",""))</f>
        <v/>
      </c>
      <c r="E5251" t="str">
        <f>IF(D5251="INVOICE",VALUE(MID(TRIM('Tracker&amp;Invoice'!B5287),10,10)),"")</f>
        <v/>
      </c>
      <c r="F5251">
        <f>IF(B5251=1,IFERROR(LOOKUP(2,1/('Tracker&amp;Invoice'!$H5287:$AC5287&lt;&gt;""),COLUMN('Tracker&amp;Invoice'!$H5287:$AC5287)),8),F5250)</f>
        <v>16</v>
      </c>
      <c r="G5251">
        <f>IF(D5251="OVERALL",IFERROR(LOOKUP(2,1/('Tracker&amp;Invoice'!$H5287:$AC5287&lt;&gt;""),COLUMN('Tracker&amp;Invoice'!$H5287:$AC5287)),8),G5252)</f>
        <v>8</v>
      </c>
      <c r="H5251">
        <f t="shared" ref="H5251:H5314" si="164">MAX(F5251,G5251)</f>
        <v>16</v>
      </c>
      <c r="I5251" s="29">
        <f>IF(D5251="INVOICE",SUM('Tracker&amp;Invoice'!$H5287:INDEX('Tracker&amp;Invoice'!$A5287:$AC5287,1,H5251)),0)</f>
        <v>0</v>
      </c>
      <c r="J5251" s="29">
        <f>IF(D5251="OVERALL",SUM('Tracker&amp;Invoice'!$H5287:$AC5287),0)</f>
        <v>0</v>
      </c>
    </row>
    <row r="5252" spans="1:10">
      <c r="A5252" t="e">
        <f t="shared" ref="A5252:A5315" si="165">A5251+B5252</f>
        <v>#REF!</v>
      </c>
      <c r="B5252">
        <f>IF(AND('Tracker&amp;Invoice'!A5288&lt;&gt;"",'Tracker&amp;Invoice'!A5288&lt;&gt;"ITEM",'Tracker&amp;Invoice'!A5286="ITEM"),1,0)</f>
        <v>0</v>
      </c>
      <c r="C5252" t="str">
        <f>IF(B5252=1,'Tracker&amp;Invoice'!A5288,C5251)</f>
        <v>NBQ-058</v>
      </c>
      <c r="D5252" t="str">
        <f>IF(LEFT(TRIM('Tracker&amp;Invoice'!B5288),9)="INVOICE #","INVOICE",IF(TRIM('Tracker&amp;Invoice'!B5288)="Overall Completion INVOICE","OVERALL",""))</f>
        <v/>
      </c>
      <c r="E5252" t="str">
        <f>IF(D5252="INVOICE",VALUE(MID(TRIM('Tracker&amp;Invoice'!B5288),10,10)),"")</f>
        <v/>
      </c>
      <c r="F5252">
        <f>IF(B5252=1,IFERROR(LOOKUP(2,1/('Tracker&amp;Invoice'!$H5288:$AC5288&lt;&gt;""),COLUMN('Tracker&amp;Invoice'!$H5288:$AC5288)),8),F5251)</f>
        <v>16</v>
      </c>
      <c r="G5252">
        <f>IF(D5252="OVERALL",IFERROR(LOOKUP(2,1/('Tracker&amp;Invoice'!$H5288:$AC5288&lt;&gt;""),COLUMN('Tracker&amp;Invoice'!$H5288:$AC5288)),8),G5253)</f>
        <v>8</v>
      </c>
      <c r="H5252">
        <f t="shared" si="164"/>
        <v>16</v>
      </c>
      <c r="I5252" s="29">
        <f>IF(D5252="INVOICE",SUM('Tracker&amp;Invoice'!$H5288:INDEX('Tracker&amp;Invoice'!$A5288:$AC5288,1,H5252)),0)</f>
        <v>0</v>
      </c>
      <c r="J5252" s="29">
        <f>IF(D5252="OVERALL",SUM('Tracker&amp;Invoice'!$H5288:$AC5288),0)</f>
        <v>0</v>
      </c>
    </row>
    <row r="5253" spans="1:10">
      <c r="A5253" t="e">
        <f t="shared" si="165"/>
        <v>#REF!</v>
      </c>
      <c r="B5253">
        <f>IF(AND('Tracker&amp;Invoice'!A5289&lt;&gt;"",'Tracker&amp;Invoice'!A5289&lt;&gt;"ITEM",'Tracker&amp;Invoice'!A5287="ITEM"),1,0)</f>
        <v>0</v>
      </c>
      <c r="C5253" t="str">
        <f>IF(B5253=1,'Tracker&amp;Invoice'!A5289,C5252)</f>
        <v>NBQ-058</v>
      </c>
      <c r="D5253" t="str">
        <f>IF(LEFT(TRIM('Tracker&amp;Invoice'!B5289),9)="INVOICE #","INVOICE",IF(TRIM('Tracker&amp;Invoice'!B5289)="Overall Completion INVOICE","OVERALL",""))</f>
        <v/>
      </c>
      <c r="E5253" t="str">
        <f>IF(D5253="INVOICE",VALUE(MID(TRIM('Tracker&amp;Invoice'!B5289),10,10)),"")</f>
        <v/>
      </c>
      <c r="F5253">
        <f>IF(B5253=1,IFERROR(LOOKUP(2,1/('Tracker&amp;Invoice'!$H5289:$AC5289&lt;&gt;""),COLUMN('Tracker&amp;Invoice'!$H5289:$AC5289)),8),F5252)</f>
        <v>16</v>
      </c>
      <c r="G5253">
        <f>IF(D5253="OVERALL",IFERROR(LOOKUP(2,1/('Tracker&amp;Invoice'!$H5289:$AC5289&lt;&gt;""),COLUMN('Tracker&amp;Invoice'!$H5289:$AC5289)),8),G5254)</f>
        <v>8</v>
      </c>
      <c r="H5253">
        <f t="shared" si="164"/>
        <v>16</v>
      </c>
      <c r="I5253" s="29">
        <f>IF(D5253="INVOICE",SUM('Tracker&amp;Invoice'!$H5289:INDEX('Tracker&amp;Invoice'!$A5289:$AC5289,1,H5253)),0)</f>
        <v>0</v>
      </c>
      <c r="J5253" s="29">
        <f>IF(D5253="OVERALL",SUM('Tracker&amp;Invoice'!$H5289:$AC5289),0)</f>
        <v>0</v>
      </c>
    </row>
    <row r="5254" spans="1:10">
      <c r="A5254" t="e">
        <f t="shared" si="165"/>
        <v>#REF!</v>
      </c>
      <c r="B5254">
        <f>IF(AND('Tracker&amp;Invoice'!A5290&lt;&gt;"",'Tracker&amp;Invoice'!A5290&lt;&gt;"ITEM",'Tracker&amp;Invoice'!A5288="ITEM"),1,0)</f>
        <v>0</v>
      </c>
      <c r="C5254" t="str">
        <f>IF(B5254=1,'Tracker&amp;Invoice'!A5290,C5253)</f>
        <v>NBQ-058</v>
      </c>
      <c r="D5254" t="str">
        <f>IF(LEFT(TRIM('Tracker&amp;Invoice'!B5290),9)="INVOICE #","INVOICE",IF(TRIM('Tracker&amp;Invoice'!B5290)="Overall Completion INVOICE","OVERALL",""))</f>
        <v/>
      </c>
      <c r="E5254" t="str">
        <f>IF(D5254="INVOICE",VALUE(MID(TRIM('Tracker&amp;Invoice'!B5290),10,10)),"")</f>
        <v/>
      </c>
      <c r="F5254">
        <f>IF(B5254=1,IFERROR(LOOKUP(2,1/('Tracker&amp;Invoice'!$H5290:$AC5290&lt;&gt;""),COLUMN('Tracker&amp;Invoice'!$H5290:$AC5290)),8),F5253)</f>
        <v>16</v>
      </c>
      <c r="G5254">
        <f>IF(D5254="OVERALL",IFERROR(LOOKUP(2,1/('Tracker&amp;Invoice'!$H5290:$AC5290&lt;&gt;""),COLUMN('Tracker&amp;Invoice'!$H5290:$AC5290)),8),G5255)</f>
        <v>8</v>
      </c>
      <c r="H5254">
        <f t="shared" si="164"/>
        <v>16</v>
      </c>
      <c r="I5254" s="29">
        <f>IF(D5254="INVOICE",SUM('Tracker&amp;Invoice'!$H5290:INDEX('Tracker&amp;Invoice'!$A5290:$AC5290,1,H5254)),0)</f>
        <v>0</v>
      </c>
      <c r="J5254" s="29">
        <f>IF(D5254="OVERALL",SUM('Tracker&amp;Invoice'!$H5290:$AC5290),0)</f>
        <v>0</v>
      </c>
    </row>
    <row r="5255" spans="1:10">
      <c r="A5255" t="e">
        <f t="shared" si="165"/>
        <v>#REF!</v>
      </c>
      <c r="B5255">
        <f>IF(AND('Tracker&amp;Invoice'!A5291&lt;&gt;"",'Tracker&amp;Invoice'!A5291&lt;&gt;"ITEM",'Tracker&amp;Invoice'!A5289="ITEM"),1,0)</f>
        <v>0</v>
      </c>
      <c r="C5255" t="str">
        <f>IF(B5255=1,'Tracker&amp;Invoice'!A5291,C5254)</f>
        <v>NBQ-058</v>
      </c>
      <c r="D5255" t="str">
        <f>IF(LEFT(TRIM('Tracker&amp;Invoice'!B5291),9)="INVOICE #","INVOICE",IF(TRIM('Tracker&amp;Invoice'!B5291)="Overall Completion INVOICE","OVERALL",""))</f>
        <v/>
      </c>
      <c r="E5255" t="str">
        <f>IF(D5255="INVOICE",VALUE(MID(TRIM('Tracker&amp;Invoice'!B5291),10,10)),"")</f>
        <v/>
      </c>
      <c r="F5255">
        <f>IF(B5255=1,IFERROR(LOOKUP(2,1/('Tracker&amp;Invoice'!$H5291:$AC5291&lt;&gt;""),COLUMN('Tracker&amp;Invoice'!$H5291:$AC5291)),8),F5254)</f>
        <v>16</v>
      </c>
      <c r="G5255">
        <f>IF(D5255="OVERALL",IFERROR(LOOKUP(2,1/('Tracker&amp;Invoice'!$H5291:$AC5291&lt;&gt;""),COLUMN('Tracker&amp;Invoice'!$H5291:$AC5291)),8),G5256)</f>
        <v>8</v>
      </c>
      <c r="H5255">
        <f t="shared" si="164"/>
        <v>16</v>
      </c>
      <c r="I5255" s="29">
        <f>IF(D5255="INVOICE",SUM('Tracker&amp;Invoice'!$H5291:INDEX('Tracker&amp;Invoice'!$A5291:$AC5291,1,H5255)),0)</f>
        <v>0</v>
      </c>
      <c r="J5255" s="29">
        <f>IF(D5255="OVERALL",SUM('Tracker&amp;Invoice'!$H5291:$AC5291),0)</f>
        <v>0</v>
      </c>
    </row>
    <row r="5256" spans="1:10">
      <c r="A5256" t="e">
        <f t="shared" si="165"/>
        <v>#REF!</v>
      </c>
      <c r="B5256">
        <f>IF(AND('Tracker&amp;Invoice'!A5292&lt;&gt;"",'Tracker&amp;Invoice'!A5292&lt;&gt;"ITEM",'Tracker&amp;Invoice'!A5290="ITEM"),1,0)</f>
        <v>0</v>
      </c>
      <c r="C5256" t="str">
        <f>IF(B5256=1,'Tracker&amp;Invoice'!A5292,C5255)</f>
        <v>NBQ-058</v>
      </c>
      <c r="D5256" t="str">
        <f>IF(LEFT(TRIM('Tracker&amp;Invoice'!B5292),9)="INVOICE #","INVOICE",IF(TRIM('Tracker&amp;Invoice'!B5292)="Overall Completion INVOICE","OVERALL",""))</f>
        <v/>
      </c>
      <c r="E5256" t="str">
        <f>IF(D5256="INVOICE",VALUE(MID(TRIM('Tracker&amp;Invoice'!B5292),10,10)),"")</f>
        <v/>
      </c>
      <c r="F5256">
        <f>IF(B5256=1,IFERROR(LOOKUP(2,1/('Tracker&amp;Invoice'!$H5292:$AC5292&lt;&gt;""),COLUMN('Tracker&amp;Invoice'!$H5292:$AC5292)),8),F5255)</f>
        <v>16</v>
      </c>
      <c r="G5256">
        <f>IF(D5256="OVERALL",IFERROR(LOOKUP(2,1/('Tracker&amp;Invoice'!$H5292:$AC5292&lt;&gt;""),COLUMN('Tracker&amp;Invoice'!$H5292:$AC5292)),8),G5257)</f>
        <v>8</v>
      </c>
      <c r="H5256">
        <f t="shared" si="164"/>
        <v>16</v>
      </c>
      <c r="I5256" s="29">
        <f>IF(D5256="INVOICE",SUM('Tracker&amp;Invoice'!$H5292:INDEX('Tracker&amp;Invoice'!$A5292:$AC5292,1,H5256)),0)</f>
        <v>0</v>
      </c>
      <c r="J5256" s="29">
        <f>IF(D5256="OVERALL",SUM('Tracker&amp;Invoice'!$H5292:$AC5292),0)</f>
        <v>0</v>
      </c>
    </row>
    <row r="5257" spans="1:10">
      <c r="A5257" t="e">
        <f t="shared" si="165"/>
        <v>#REF!</v>
      </c>
      <c r="B5257">
        <f>IF(AND('Tracker&amp;Invoice'!A5293&lt;&gt;"",'Tracker&amp;Invoice'!A5293&lt;&gt;"ITEM",'Tracker&amp;Invoice'!A5291="ITEM"),1,0)</f>
        <v>0</v>
      </c>
      <c r="C5257" t="str">
        <f>IF(B5257=1,'Tracker&amp;Invoice'!A5293,C5256)</f>
        <v>NBQ-058</v>
      </c>
      <c r="D5257" t="str">
        <f>IF(LEFT(TRIM('Tracker&amp;Invoice'!B5293),9)="INVOICE #","INVOICE",IF(TRIM('Tracker&amp;Invoice'!B5293)="Overall Completion INVOICE","OVERALL",""))</f>
        <v/>
      </c>
      <c r="E5257" t="str">
        <f>IF(D5257="INVOICE",VALUE(MID(TRIM('Tracker&amp;Invoice'!B5293),10,10)),"")</f>
        <v/>
      </c>
      <c r="F5257">
        <f>IF(B5257=1,IFERROR(LOOKUP(2,1/('Tracker&amp;Invoice'!$H5293:$AC5293&lt;&gt;""),COLUMN('Tracker&amp;Invoice'!$H5293:$AC5293)),8),F5256)</f>
        <v>16</v>
      </c>
      <c r="G5257">
        <f>IF(D5257="OVERALL",IFERROR(LOOKUP(2,1/('Tracker&amp;Invoice'!$H5293:$AC5293&lt;&gt;""),COLUMN('Tracker&amp;Invoice'!$H5293:$AC5293)),8),G5258)</f>
        <v>8</v>
      </c>
      <c r="H5257">
        <f t="shared" si="164"/>
        <v>16</v>
      </c>
      <c r="I5257" s="29">
        <f>IF(D5257="INVOICE",SUM('Tracker&amp;Invoice'!$H5293:INDEX('Tracker&amp;Invoice'!$A5293:$AC5293,1,H5257)),0)</f>
        <v>0</v>
      </c>
      <c r="J5257" s="29">
        <f>IF(D5257="OVERALL",SUM('Tracker&amp;Invoice'!$H5293:$AC5293),0)</f>
        <v>0</v>
      </c>
    </row>
    <row r="5258" spans="1:10">
      <c r="A5258" t="e">
        <f t="shared" si="165"/>
        <v>#REF!</v>
      </c>
      <c r="B5258">
        <f>IF(AND('Tracker&amp;Invoice'!A5294&lt;&gt;"",'Tracker&amp;Invoice'!A5294&lt;&gt;"ITEM",'Tracker&amp;Invoice'!A5292="ITEM"),1,0)</f>
        <v>0</v>
      </c>
      <c r="C5258" t="str">
        <f>IF(B5258=1,'Tracker&amp;Invoice'!A5294,C5257)</f>
        <v>NBQ-058</v>
      </c>
      <c r="D5258" t="str">
        <f>IF(LEFT(TRIM('Tracker&amp;Invoice'!B5294),9)="INVOICE #","INVOICE",IF(TRIM('Tracker&amp;Invoice'!B5294)="Overall Completion INVOICE","OVERALL",""))</f>
        <v/>
      </c>
      <c r="E5258" t="str">
        <f>IF(D5258="INVOICE",VALUE(MID(TRIM('Tracker&amp;Invoice'!B5294),10,10)),"")</f>
        <v/>
      </c>
      <c r="F5258">
        <f>IF(B5258=1,IFERROR(LOOKUP(2,1/('Tracker&amp;Invoice'!$H5294:$AC5294&lt;&gt;""),COLUMN('Tracker&amp;Invoice'!$H5294:$AC5294)),8),F5257)</f>
        <v>16</v>
      </c>
      <c r="G5258">
        <f>IF(D5258="OVERALL",IFERROR(LOOKUP(2,1/('Tracker&amp;Invoice'!$H5294:$AC5294&lt;&gt;""),COLUMN('Tracker&amp;Invoice'!$H5294:$AC5294)),8),G5259)</f>
        <v>8</v>
      </c>
      <c r="H5258">
        <f t="shared" si="164"/>
        <v>16</v>
      </c>
      <c r="I5258" s="29">
        <f>IF(D5258="INVOICE",SUM('Tracker&amp;Invoice'!$H5294:INDEX('Tracker&amp;Invoice'!$A5294:$AC5294,1,H5258)),0)</f>
        <v>0</v>
      </c>
      <c r="J5258" s="29">
        <f>IF(D5258="OVERALL",SUM('Tracker&amp;Invoice'!$H5294:$AC5294),0)</f>
        <v>0</v>
      </c>
    </row>
    <row r="5259" spans="1:10">
      <c r="A5259" t="e">
        <f t="shared" si="165"/>
        <v>#REF!</v>
      </c>
      <c r="B5259">
        <f>IF(AND('Tracker&amp;Invoice'!A5295&lt;&gt;"",'Tracker&amp;Invoice'!A5295&lt;&gt;"ITEM",'Tracker&amp;Invoice'!A5293="ITEM"),1,0)</f>
        <v>0</v>
      </c>
      <c r="C5259" t="str">
        <f>IF(B5259=1,'Tracker&amp;Invoice'!A5295,C5258)</f>
        <v>NBQ-058</v>
      </c>
      <c r="D5259" t="str">
        <f>IF(LEFT(TRIM('Tracker&amp;Invoice'!B5295),9)="INVOICE #","INVOICE",IF(TRIM('Tracker&amp;Invoice'!B5295)="Overall Completion INVOICE","OVERALL",""))</f>
        <v/>
      </c>
      <c r="E5259" t="str">
        <f>IF(D5259="INVOICE",VALUE(MID(TRIM('Tracker&amp;Invoice'!B5295),10,10)),"")</f>
        <v/>
      </c>
      <c r="F5259">
        <f>IF(B5259=1,IFERROR(LOOKUP(2,1/('Tracker&amp;Invoice'!$H5295:$AC5295&lt;&gt;""),COLUMN('Tracker&amp;Invoice'!$H5295:$AC5295)),8),F5258)</f>
        <v>16</v>
      </c>
      <c r="G5259">
        <f>IF(D5259="OVERALL",IFERROR(LOOKUP(2,1/('Tracker&amp;Invoice'!$H5295:$AC5295&lt;&gt;""),COLUMN('Tracker&amp;Invoice'!$H5295:$AC5295)),8),G5260)</f>
        <v>8</v>
      </c>
      <c r="H5259">
        <f t="shared" si="164"/>
        <v>16</v>
      </c>
      <c r="I5259" s="29">
        <f>IF(D5259="INVOICE",SUM('Tracker&amp;Invoice'!$H5295:INDEX('Tracker&amp;Invoice'!$A5295:$AC5295,1,H5259)),0)</f>
        <v>0</v>
      </c>
      <c r="J5259" s="29">
        <f>IF(D5259="OVERALL",SUM('Tracker&amp;Invoice'!$H5295:$AC5295),0)</f>
        <v>0</v>
      </c>
    </row>
    <row r="5260" spans="1:10">
      <c r="A5260" t="e">
        <f t="shared" si="165"/>
        <v>#REF!</v>
      </c>
      <c r="B5260">
        <f>IF(AND('Tracker&amp;Invoice'!A5296&lt;&gt;"",'Tracker&amp;Invoice'!A5296&lt;&gt;"ITEM",'Tracker&amp;Invoice'!A5294="ITEM"),1,0)</f>
        <v>0</v>
      </c>
      <c r="C5260" t="str">
        <f>IF(B5260=1,'Tracker&amp;Invoice'!A5296,C5259)</f>
        <v>NBQ-058</v>
      </c>
      <c r="D5260" t="str">
        <f>IF(LEFT(TRIM('Tracker&amp;Invoice'!B5296),9)="INVOICE #","INVOICE",IF(TRIM('Tracker&amp;Invoice'!B5296)="Overall Completion INVOICE","OVERALL",""))</f>
        <v/>
      </c>
      <c r="E5260" t="str">
        <f>IF(D5260="INVOICE",VALUE(MID(TRIM('Tracker&amp;Invoice'!B5296),10,10)),"")</f>
        <v/>
      </c>
      <c r="F5260">
        <f>IF(B5260=1,IFERROR(LOOKUP(2,1/('Tracker&amp;Invoice'!$H5296:$AC5296&lt;&gt;""),COLUMN('Tracker&amp;Invoice'!$H5296:$AC5296)),8),F5259)</f>
        <v>16</v>
      </c>
      <c r="G5260">
        <f>IF(D5260="OVERALL",IFERROR(LOOKUP(2,1/('Tracker&amp;Invoice'!$H5296:$AC5296&lt;&gt;""),COLUMN('Tracker&amp;Invoice'!$H5296:$AC5296)),8),G5261)</f>
        <v>8</v>
      </c>
      <c r="H5260">
        <f t="shared" si="164"/>
        <v>16</v>
      </c>
      <c r="I5260" s="29">
        <f>IF(D5260="INVOICE",SUM('Tracker&amp;Invoice'!$H5296:INDEX('Tracker&amp;Invoice'!$A5296:$AC5296,1,H5260)),0)</f>
        <v>0</v>
      </c>
      <c r="J5260" s="29">
        <f>IF(D5260="OVERALL",SUM('Tracker&amp;Invoice'!$H5296:$AC5296),0)</f>
        <v>0</v>
      </c>
    </row>
    <row r="5261" spans="1:10">
      <c r="A5261" t="e">
        <f t="shared" si="165"/>
        <v>#REF!</v>
      </c>
      <c r="B5261">
        <f>IF(AND('Tracker&amp;Invoice'!A5297&lt;&gt;"",'Tracker&amp;Invoice'!A5297&lt;&gt;"ITEM",'Tracker&amp;Invoice'!A5295="ITEM"),1,0)</f>
        <v>0</v>
      </c>
      <c r="C5261" t="str">
        <f>IF(B5261=1,'Tracker&amp;Invoice'!A5297,C5260)</f>
        <v>NBQ-058</v>
      </c>
      <c r="D5261" t="str">
        <f>IF(LEFT(TRIM('Tracker&amp;Invoice'!B5297),9)="INVOICE #","INVOICE",IF(TRIM('Tracker&amp;Invoice'!B5297)="Overall Completion INVOICE","OVERALL",""))</f>
        <v/>
      </c>
      <c r="E5261" t="str">
        <f>IF(D5261="INVOICE",VALUE(MID(TRIM('Tracker&amp;Invoice'!B5297),10,10)),"")</f>
        <v/>
      </c>
      <c r="F5261">
        <f>IF(B5261=1,IFERROR(LOOKUP(2,1/('Tracker&amp;Invoice'!$H5297:$AC5297&lt;&gt;""),COLUMN('Tracker&amp;Invoice'!$H5297:$AC5297)),8),F5260)</f>
        <v>16</v>
      </c>
      <c r="G5261">
        <f>IF(D5261="OVERALL",IFERROR(LOOKUP(2,1/('Tracker&amp;Invoice'!$H5297:$AC5297&lt;&gt;""),COLUMN('Tracker&amp;Invoice'!$H5297:$AC5297)),8),G5262)</f>
        <v>8</v>
      </c>
      <c r="H5261">
        <f t="shared" si="164"/>
        <v>16</v>
      </c>
      <c r="I5261" s="29">
        <f>IF(D5261="INVOICE",SUM('Tracker&amp;Invoice'!$H5297:INDEX('Tracker&amp;Invoice'!$A5297:$AC5297,1,H5261)),0)</f>
        <v>0</v>
      </c>
      <c r="J5261" s="29">
        <f>IF(D5261="OVERALL",SUM('Tracker&amp;Invoice'!$H5297:$AC5297),0)</f>
        <v>0</v>
      </c>
    </row>
    <row r="5262" spans="1:10">
      <c r="A5262" t="e">
        <f t="shared" si="165"/>
        <v>#REF!</v>
      </c>
      <c r="B5262">
        <f>IF(AND('Tracker&amp;Invoice'!A5298&lt;&gt;"",'Tracker&amp;Invoice'!A5298&lt;&gt;"ITEM",'Tracker&amp;Invoice'!A5296="ITEM"),1,0)</f>
        <v>0</v>
      </c>
      <c r="C5262" t="str">
        <f>IF(B5262=1,'Tracker&amp;Invoice'!A5298,C5261)</f>
        <v>NBQ-058</v>
      </c>
      <c r="D5262" t="str">
        <f>IF(LEFT(TRIM('Tracker&amp;Invoice'!B5298),9)="INVOICE #","INVOICE",IF(TRIM('Tracker&amp;Invoice'!B5298)="Overall Completion INVOICE","OVERALL",""))</f>
        <v/>
      </c>
      <c r="E5262" t="str">
        <f>IF(D5262="INVOICE",VALUE(MID(TRIM('Tracker&amp;Invoice'!B5298),10,10)),"")</f>
        <v/>
      </c>
      <c r="F5262">
        <f>IF(B5262=1,IFERROR(LOOKUP(2,1/('Tracker&amp;Invoice'!$H5298:$AC5298&lt;&gt;""),COLUMN('Tracker&amp;Invoice'!$H5298:$AC5298)),8),F5261)</f>
        <v>16</v>
      </c>
      <c r="G5262">
        <f>IF(D5262="OVERALL",IFERROR(LOOKUP(2,1/('Tracker&amp;Invoice'!$H5298:$AC5298&lt;&gt;""),COLUMN('Tracker&amp;Invoice'!$H5298:$AC5298)),8),G5263)</f>
        <v>8</v>
      </c>
      <c r="H5262">
        <f t="shared" si="164"/>
        <v>16</v>
      </c>
      <c r="I5262" s="29">
        <f>IF(D5262="INVOICE",SUM('Tracker&amp;Invoice'!$H5298:INDEX('Tracker&amp;Invoice'!$A5298:$AC5298,1,H5262)),0)</f>
        <v>0</v>
      </c>
      <c r="J5262" s="29">
        <f>IF(D5262="OVERALL",SUM('Tracker&amp;Invoice'!$H5298:$AC5298),0)</f>
        <v>0</v>
      </c>
    </row>
    <row r="5263" spans="1:10">
      <c r="A5263" t="e">
        <f t="shared" si="165"/>
        <v>#REF!</v>
      </c>
      <c r="B5263">
        <f>IF(AND('Tracker&amp;Invoice'!A5299&lt;&gt;"",'Tracker&amp;Invoice'!A5299&lt;&gt;"ITEM",'Tracker&amp;Invoice'!A5297="ITEM"),1,0)</f>
        <v>0</v>
      </c>
      <c r="C5263" t="str">
        <f>IF(B5263=1,'Tracker&amp;Invoice'!A5299,C5262)</f>
        <v>NBQ-058</v>
      </c>
      <c r="D5263" t="str">
        <f>IF(LEFT(TRIM('Tracker&amp;Invoice'!B5299),9)="INVOICE #","INVOICE",IF(TRIM('Tracker&amp;Invoice'!B5299)="Overall Completion INVOICE","OVERALL",""))</f>
        <v/>
      </c>
      <c r="E5263" t="str">
        <f>IF(D5263="INVOICE",VALUE(MID(TRIM('Tracker&amp;Invoice'!B5299),10,10)),"")</f>
        <v/>
      </c>
      <c r="F5263">
        <f>IF(B5263=1,IFERROR(LOOKUP(2,1/('Tracker&amp;Invoice'!$H5299:$AC5299&lt;&gt;""),COLUMN('Tracker&amp;Invoice'!$H5299:$AC5299)),8),F5262)</f>
        <v>16</v>
      </c>
      <c r="G5263">
        <f>IF(D5263="OVERALL",IFERROR(LOOKUP(2,1/('Tracker&amp;Invoice'!$H5299:$AC5299&lt;&gt;""),COLUMN('Tracker&amp;Invoice'!$H5299:$AC5299)),8),G5264)</f>
        <v>8</v>
      </c>
      <c r="H5263">
        <f t="shared" si="164"/>
        <v>16</v>
      </c>
      <c r="I5263" s="29">
        <f>IF(D5263="INVOICE",SUM('Tracker&amp;Invoice'!$H5299:INDEX('Tracker&amp;Invoice'!$A5299:$AC5299,1,H5263)),0)</f>
        <v>0</v>
      </c>
      <c r="J5263" s="29">
        <f>IF(D5263="OVERALL",SUM('Tracker&amp;Invoice'!$H5299:$AC5299),0)</f>
        <v>0</v>
      </c>
    </row>
    <row r="5264" spans="1:10">
      <c r="A5264" t="e">
        <f t="shared" si="165"/>
        <v>#REF!</v>
      </c>
      <c r="B5264">
        <f>IF(AND('Tracker&amp;Invoice'!A5300&lt;&gt;"",'Tracker&amp;Invoice'!A5300&lt;&gt;"ITEM",'Tracker&amp;Invoice'!A5298="ITEM"),1,0)</f>
        <v>0</v>
      </c>
      <c r="C5264" t="str">
        <f>IF(B5264=1,'Tracker&amp;Invoice'!A5300,C5263)</f>
        <v>NBQ-058</v>
      </c>
      <c r="D5264" t="str">
        <f>IF(LEFT(TRIM('Tracker&amp;Invoice'!B5300),9)="INVOICE #","INVOICE",IF(TRIM('Tracker&amp;Invoice'!B5300)="Overall Completion INVOICE","OVERALL",""))</f>
        <v/>
      </c>
      <c r="E5264" t="str">
        <f>IF(D5264="INVOICE",VALUE(MID(TRIM('Tracker&amp;Invoice'!B5300),10,10)),"")</f>
        <v/>
      </c>
      <c r="F5264">
        <f>IF(B5264=1,IFERROR(LOOKUP(2,1/('Tracker&amp;Invoice'!$H5300:$AC5300&lt;&gt;""),COLUMN('Tracker&amp;Invoice'!$H5300:$AC5300)),8),F5263)</f>
        <v>16</v>
      </c>
      <c r="G5264">
        <f>IF(D5264="OVERALL",IFERROR(LOOKUP(2,1/('Tracker&amp;Invoice'!$H5300:$AC5300&lt;&gt;""),COLUMN('Tracker&amp;Invoice'!$H5300:$AC5300)),8),G5265)</f>
        <v>8</v>
      </c>
      <c r="H5264">
        <f t="shared" si="164"/>
        <v>16</v>
      </c>
      <c r="I5264" s="29">
        <f>IF(D5264="INVOICE",SUM('Tracker&amp;Invoice'!$H5300:INDEX('Tracker&amp;Invoice'!$A5300:$AC5300,1,H5264)),0)</f>
        <v>0</v>
      </c>
      <c r="J5264" s="29">
        <f>IF(D5264="OVERALL",SUM('Tracker&amp;Invoice'!$H5300:$AC5300),0)</f>
        <v>0</v>
      </c>
    </row>
    <row r="5265" spans="1:10">
      <c r="A5265" t="e">
        <f t="shared" si="165"/>
        <v>#REF!</v>
      </c>
      <c r="B5265">
        <f>IF(AND('Tracker&amp;Invoice'!A5301&lt;&gt;"",'Tracker&amp;Invoice'!A5301&lt;&gt;"ITEM",'Tracker&amp;Invoice'!A5299="ITEM"),1,0)</f>
        <v>0</v>
      </c>
      <c r="C5265" t="str">
        <f>IF(B5265=1,'Tracker&amp;Invoice'!A5301,C5264)</f>
        <v>NBQ-058</v>
      </c>
      <c r="D5265" t="str">
        <f>IF(LEFT(TRIM('Tracker&amp;Invoice'!B5301),9)="INVOICE #","INVOICE",IF(TRIM('Tracker&amp;Invoice'!B5301)="Overall Completion INVOICE","OVERALL",""))</f>
        <v/>
      </c>
      <c r="E5265" t="str">
        <f>IF(D5265="INVOICE",VALUE(MID(TRIM('Tracker&amp;Invoice'!B5301),10,10)),"")</f>
        <v/>
      </c>
      <c r="F5265">
        <f>IF(B5265=1,IFERROR(LOOKUP(2,1/('Tracker&amp;Invoice'!$H5301:$AC5301&lt;&gt;""),COLUMN('Tracker&amp;Invoice'!$H5301:$AC5301)),8),F5264)</f>
        <v>16</v>
      </c>
      <c r="G5265">
        <f>IF(D5265="OVERALL",IFERROR(LOOKUP(2,1/('Tracker&amp;Invoice'!$H5301:$AC5301&lt;&gt;""),COLUMN('Tracker&amp;Invoice'!$H5301:$AC5301)),8),G5266)</f>
        <v>8</v>
      </c>
      <c r="H5265">
        <f t="shared" si="164"/>
        <v>16</v>
      </c>
      <c r="I5265" s="29">
        <f>IF(D5265="INVOICE",SUM('Tracker&amp;Invoice'!$H5301:INDEX('Tracker&amp;Invoice'!$A5301:$AC5301,1,H5265)),0)</f>
        <v>0</v>
      </c>
      <c r="J5265" s="29">
        <f>IF(D5265="OVERALL",SUM('Tracker&amp;Invoice'!$H5301:$AC5301),0)</f>
        <v>0</v>
      </c>
    </row>
    <row r="5266" spans="1:10">
      <c r="A5266" t="e">
        <f t="shared" si="165"/>
        <v>#REF!</v>
      </c>
      <c r="B5266">
        <f>IF(AND('Tracker&amp;Invoice'!A5302&lt;&gt;"",'Tracker&amp;Invoice'!A5302&lt;&gt;"ITEM",'Tracker&amp;Invoice'!A5300="ITEM"),1,0)</f>
        <v>0</v>
      </c>
      <c r="C5266" t="str">
        <f>IF(B5266=1,'Tracker&amp;Invoice'!A5302,C5265)</f>
        <v>NBQ-058</v>
      </c>
      <c r="D5266" t="str">
        <f>IF(LEFT(TRIM('Tracker&amp;Invoice'!B5302),9)="INVOICE #","INVOICE",IF(TRIM('Tracker&amp;Invoice'!B5302)="Overall Completion INVOICE","OVERALL",""))</f>
        <v/>
      </c>
      <c r="E5266" t="str">
        <f>IF(D5266="INVOICE",VALUE(MID(TRIM('Tracker&amp;Invoice'!B5302),10,10)),"")</f>
        <v/>
      </c>
      <c r="F5266">
        <f>IF(B5266=1,IFERROR(LOOKUP(2,1/('Tracker&amp;Invoice'!$H5302:$AC5302&lt;&gt;""),COLUMN('Tracker&amp;Invoice'!$H5302:$AC5302)),8),F5265)</f>
        <v>16</v>
      </c>
      <c r="G5266">
        <f>IF(D5266="OVERALL",IFERROR(LOOKUP(2,1/('Tracker&amp;Invoice'!$H5302:$AC5302&lt;&gt;""),COLUMN('Tracker&amp;Invoice'!$H5302:$AC5302)),8),G5267)</f>
        <v>8</v>
      </c>
      <c r="H5266">
        <f t="shared" si="164"/>
        <v>16</v>
      </c>
      <c r="I5266" s="29">
        <f>IF(D5266="INVOICE",SUM('Tracker&amp;Invoice'!$H5302:INDEX('Tracker&amp;Invoice'!$A5302:$AC5302,1,H5266)),0)</f>
        <v>0</v>
      </c>
      <c r="J5266" s="29">
        <f>IF(D5266="OVERALL",SUM('Tracker&amp;Invoice'!$H5302:$AC5302),0)</f>
        <v>0</v>
      </c>
    </row>
    <row r="5267" spans="1:10">
      <c r="A5267" t="e">
        <f t="shared" si="165"/>
        <v>#REF!</v>
      </c>
      <c r="B5267">
        <f>IF(AND('Tracker&amp;Invoice'!A5303&lt;&gt;"",'Tracker&amp;Invoice'!A5303&lt;&gt;"ITEM",'Tracker&amp;Invoice'!A5301="ITEM"),1,0)</f>
        <v>0</v>
      </c>
      <c r="C5267" t="str">
        <f>IF(B5267=1,'Tracker&amp;Invoice'!A5303,C5266)</f>
        <v>NBQ-058</v>
      </c>
      <c r="D5267" t="str">
        <f>IF(LEFT(TRIM('Tracker&amp;Invoice'!B5303),9)="INVOICE #","INVOICE",IF(TRIM('Tracker&amp;Invoice'!B5303)="Overall Completion INVOICE","OVERALL",""))</f>
        <v/>
      </c>
      <c r="E5267" t="str">
        <f>IF(D5267="INVOICE",VALUE(MID(TRIM('Tracker&amp;Invoice'!B5303),10,10)),"")</f>
        <v/>
      </c>
      <c r="F5267">
        <f>IF(B5267=1,IFERROR(LOOKUP(2,1/('Tracker&amp;Invoice'!$H5303:$AC5303&lt;&gt;""),COLUMN('Tracker&amp;Invoice'!$H5303:$AC5303)),8),F5266)</f>
        <v>16</v>
      </c>
      <c r="G5267">
        <f>IF(D5267="OVERALL",IFERROR(LOOKUP(2,1/('Tracker&amp;Invoice'!$H5303:$AC5303&lt;&gt;""),COLUMN('Tracker&amp;Invoice'!$H5303:$AC5303)),8),G5268)</f>
        <v>8</v>
      </c>
      <c r="H5267">
        <f t="shared" si="164"/>
        <v>16</v>
      </c>
      <c r="I5267" s="29">
        <f>IF(D5267="INVOICE",SUM('Tracker&amp;Invoice'!$H5303:INDEX('Tracker&amp;Invoice'!$A5303:$AC5303,1,H5267)),0)</f>
        <v>0</v>
      </c>
      <c r="J5267" s="29">
        <f>IF(D5267="OVERALL",SUM('Tracker&amp;Invoice'!$H5303:$AC5303),0)</f>
        <v>0</v>
      </c>
    </row>
    <row r="5268" spans="1:10">
      <c r="A5268" t="e">
        <f t="shared" si="165"/>
        <v>#REF!</v>
      </c>
      <c r="B5268">
        <f>IF(AND('Tracker&amp;Invoice'!A5304&lt;&gt;"",'Tracker&amp;Invoice'!A5304&lt;&gt;"ITEM",'Tracker&amp;Invoice'!A5302="ITEM"),1,0)</f>
        <v>0</v>
      </c>
      <c r="C5268" t="str">
        <f>IF(B5268=1,'Tracker&amp;Invoice'!A5304,C5267)</f>
        <v>NBQ-058</v>
      </c>
      <c r="D5268" t="str">
        <f>IF(LEFT(TRIM('Tracker&amp;Invoice'!B5304),9)="INVOICE #","INVOICE",IF(TRIM('Tracker&amp;Invoice'!B5304)="Overall Completion INVOICE","OVERALL",""))</f>
        <v/>
      </c>
      <c r="E5268" t="str">
        <f>IF(D5268="INVOICE",VALUE(MID(TRIM('Tracker&amp;Invoice'!B5304),10,10)),"")</f>
        <v/>
      </c>
      <c r="F5268">
        <f>IF(B5268=1,IFERROR(LOOKUP(2,1/('Tracker&amp;Invoice'!$H5304:$AC5304&lt;&gt;""),COLUMN('Tracker&amp;Invoice'!$H5304:$AC5304)),8),F5267)</f>
        <v>16</v>
      </c>
      <c r="G5268">
        <f>IF(D5268="OVERALL",IFERROR(LOOKUP(2,1/('Tracker&amp;Invoice'!$H5304:$AC5304&lt;&gt;""),COLUMN('Tracker&amp;Invoice'!$H5304:$AC5304)),8),G5269)</f>
        <v>8</v>
      </c>
      <c r="H5268">
        <f t="shared" si="164"/>
        <v>16</v>
      </c>
      <c r="I5268" s="29">
        <f>IF(D5268="INVOICE",SUM('Tracker&amp;Invoice'!$H5304:INDEX('Tracker&amp;Invoice'!$A5304:$AC5304,1,H5268)),0)</f>
        <v>0</v>
      </c>
      <c r="J5268" s="29">
        <f>IF(D5268="OVERALL",SUM('Tracker&amp;Invoice'!$H5304:$AC5304),0)</f>
        <v>0</v>
      </c>
    </row>
    <row r="5269" spans="1:10">
      <c r="A5269" t="e">
        <f t="shared" si="165"/>
        <v>#REF!</v>
      </c>
      <c r="B5269">
        <f>IF(AND('Tracker&amp;Invoice'!A5305&lt;&gt;"",'Tracker&amp;Invoice'!A5305&lt;&gt;"ITEM",'Tracker&amp;Invoice'!A5303="ITEM"),1,0)</f>
        <v>0</v>
      </c>
      <c r="C5269" t="str">
        <f>IF(B5269=1,'Tracker&amp;Invoice'!A5305,C5268)</f>
        <v>NBQ-058</v>
      </c>
      <c r="D5269" t="str">
        <f>IF(LEFT(TRIM('Tracker&amp;Invoice'!B5305),9)="INVOICE #","INVOICE",IF(TRIM('Tracker&amp;Invoice'!B5305)="Overall Completion INVOICE","OVERALL",""))</f>
        <v/>
      </c>
      <c r="E5269" t="str">
        <f>IF(D5269="INVOICE",VALUE(MID(TRIM('Tracker&amp;Invoice'!B5305),10,10)),"")</f>
        <v/>
      </c>
      <c r="F5269">
        <f>IF(B5269=1,IFERROR(LOOKUP(2,1/('Tracker&amp;Invoice'!$H5305:$AC5305&lt;&gt;""),COLUMN('Tracker&amp;Invoice'!$H5305:$AC5305)),8),F5268)</f>
        <v>16</v>
      </c>
      <c r="G5269">
        <f>IF(D5269="OVERALL",IFERROR(LOOKUP(2,1/('Tracker&amp;Invoice'!$H5305:$AC5305&lt;&gt;""),COLUMN('Tracker&amp;Invoice'!$H5305:$AC5305)),8),G5270)</f>
        <v>8</v>
      </c>
      <c r="H5269">
        <f t="shared" si="164"/>
        <v>16</v>
      </c>
      <c r="I5269" s="29">
        <f>IF(D5269="INVOICE",SUM('Tracker&amp;Invoice'!$H5305:INDEX('Tracker&amp;Invoice'!$A5305:$AC5305,1,H5269)),0)</f>
        <v>0</v>
      </c>
      <c r="J5269" s="29">
        <f>IF(D5269="OVERALL",SUM('Tracker&amp;Invoice'!$H5305:$AC5305),0)</f>
        <v>0</v>
      </c>
    </row>
    <row r="5270" spans="1:10">
      <c r="A5270" t="e">
        <f t="shared" si="165"/>
        <v>#REF!</v>
      </c>
      <c r="B5270">
        <f>IF(AND('Tracker&amp;Invoice'!A5306&lt;&gt;"",'Tracker&amp;Invoice'!A5306&lt;&gt;"ITEM",'Tracker&amp;Invoice'!A5304="ITEM"),1,0)</f>
        <v>0</v>
      </c>
      <c r="C5270" t="str">
        <f>IF(B5270=1,'Tracker&amp;Invoice'!A5306,C5269)</f>
        <v>NBQ-058</v>
      </c>
      <c r="D5270" t="str">
        <f>IF(LEFT(TRIM('Tracker&amp;Invoice'!B5306),9)="INVOICE #","INVOICE",IF(TRIM('Tracker&amp;Invoice'!B5306)="Overall Completion INVOICE","OVERALL",""))</f>
        <v/>
      </c>
      <c r="E5270" t="str">
        <f>IF(D5270="INVOICE",VALUE(MID(TRIM('Tracker&amp;Invoice'!B5306),10,10)),"")</f>
        <v/>
      </c>
      <c r="F5270">
        <f>IF(B5270=1,IFERROR(LOOKUP(2,1/('Tracker&amp;Invoice'!$H5306:$AC5306&lt;&gt;""),COLUMN('Tracker&amp;Invoice'!$H5306:$AC5306)),8),F5269)</f>
        <v>16</v>
      </c>
      <c r="G5270">
        <f>IF(D5270="OVERALL",IFERROR(LOOKUP(2,1/('Tracker&amp;Invoice'!$H5306:$AC5306&lt;&gt;""),COLUMN('Tracker&amp;Invoice'!$H5306:$AC5306)),8),G5271)</f>
        <v>8</v>
      </c>
      <c r="H5270">
        <f t="shared" si="164"/>
        <v>16</v>
      </c>
      <c r="I5270" s="29">
        <f>IF(D5270="INVOICE",SUM('Tracker&amp;Invoice'!$H5306:INDEX('Tracker&amp;Invoice'!$A5306:$AC5306,1,H5270)),0)</f>
        <v>0</v>
      </c>
      <c r="J5270" s="29">
        <f>IF(D5270="OVERALL",SUM('Tracker&amp;Invoice'!$H5306:$AC5306),0)</f>
        <v>0</v>
      </c>
    </row>
    <row r="5271" spans="1:10">
      <c r="A5271" t="e">
        <f t="shared" si="165"/>
        <v>#REF!</v>
      </c>
      <c r="B5271">
        <f>IF(AND('Tracker&amp;Invoice'!A5307&lt;&gt;"",'Tracker&amp;Invoice'!A5307&lt;&gt;"ITEM",'Tracker&amp;Invoice'!A5305="ITEM"),1,0)</f>
        <v>0</v>
      </c>
      <c r="C5271" t="str">
        <f>IF(B5271=1,'Tracker&amp;Invoice'!A5307,C5270)</f>
        <v>NBQ-058</v>
      </c>
      <c r="D5271" t="str">
        <f>IF(LEFT(TRIM('Tracker&amp;Invoice'!B5307),9)="INVOICE #","INVOICE",IF(TRIM('Tracker&amp;Invoice'!B5307)="Overall Completion INVOICE","OVERALL",""))</f>
        <v/>
      </c>
      <c r="E5271" t="str">
        <f>IF(D5271="INVOICE",VALUE(MID(TRIM('Tracker&amp;Invoice'!B5307),10,10)),"")</f>
        <v/>
      </c>
      <c r="F5271">
        <f>IF(B5271=1,IFERROR(LOOKUP(2,1/('Tracker&amp;Invoice'!$H5307:$AC5307&lt;&gt;""),COLUMN('Tracker&amp;Invoice'!$H5307:$AC5307)),8),F5270)</f>
        <v>16</v>
      </c>
      <c r="G5271">
        <f>IF(D5271="OVERALL",IFERROR(LOOKUP(2,1/('Tracker&amp;Invoice'!$H5307:$AC5307&lt;&gt;""),COLUMN('Tracker&amp;Invoice'!$H5307:$AC5307)),8),G5272)</f>
        <v>8</v>
      </c>
      <c r="H5271">
        <f t="shared" si="164"/>
        <v>16</v>
      </c>
      <c r="I5271" s="29">
        <f>IF(D5271="INVOICE",SUM('Tracker&amp;Invoice'!$H5307:INDEX('Tracker&amp;Invoice'!$A5307:$AC5307,1,H5271)),0)</f>
        <v>0</v>
      </c>
      <c r="J5271" s="29">
        <f>IF(D5271="OVERALL",SUM('Tracker&amp;Invoice'!$H5307:$AC5307),0)</f>
        <v>0</v>
      </c>
    </row>
    <row r="5272" spans="1:10">
      <c r="A5272" t="e">
        <f t="shared" si="165"/>
        <v>#REF!</v>
      </c>
      <c r="B5272">
        <f>IF(AND('Tracker&amp;Invoice'!A5308&lt;&gt;"",'Tracker&amp;Invoice'!A5308&lt;&gt;"ITEM",'Tracker&amp;Invoice'!A5306="ITEM"),1,0)</f>
        <v>0</v>
      </c>
      <c r="C5272" t="str">
        <f>IF(B5272=1,'Tracker&amp;Invoice'!A5308,C5271)</f>
        <v>NBQ-058</v>
      </c>
      <c r="D5272" t="str">
        <f>IF(LEFT(TRIM('Tracker&amp;Invoice'!B5308),9)="INVOICE #","INVOICE",IF(TRIM('Tracker&amp;Invoice'!B5308)="Overall Completion INVOICE","OVERALL",""))</f>
        <v/>
      </c>
      <c r="E5272" t="str">
        <f>IF(D5272="INVOICE",VALUE(MID(TRIM('Tracker&amp;Invoice'!B5308),10,10)),"")</f>
        <v/>
      </c>
      <c r="F5272">
        <f>IF(B5272=1,IFERROR(LOOKUP(2,1/('Tracker&amp;Invoice'!$H5308:$AC5308&lt;&gt;""),COLUMN('Tracker&amp;Invoice'!$H5308:$AC5308)),8),F5271)</f>
        <v>16</v>
      </c>
      <c r="G5272">
        <f>IF(D5272="OVERALL",IFERROR(LOOKUP(2,1/('Tracker&amp;Invoice'!$H5308:$AC5308&lt;&gt;""),COLUMN('Tracker&amp;Invoice'!$H5308:$AC5308)),8),G5273)</f>
        <v>8</v>
      </c>
      <c r="H5272">
        <f t="shared" si="164"/>
        <v>16</v>
      </c>
      <c r="I5272" s="29">
        <f>IF(D5272="INVOICE",SUM('Tracker&amp;Invoice'!$H5308:INDEX('Tracker&amp;Invoice'!$A5308:$AC5308,1,H5272)),0)</f>
        <v>0</v>
      </c>
      <c r="J5272" s="29">
        <f>IF(D5272="OVERALL",SUM('Tracker&amp;Invoice'!$H5308:$AC5308),0)</f>
        <v>0</v>
      </c>
    </row>
    <row r="5273" spans="1:10">
      <c r="A5273" t="e">
        <f t="shared" si="165"/>
        <v>#REF!</v>
      </c>
      <c r="B5273">
        <f>IF(AND('Tracker&amp;Invoice'!A5309&lt;&gt;"",'Tracker&amp;Invoice'!A5309&lt;&gt;"ITEM",'Tracker&amp;Invoice'!A5307="ITEM"),1,0)</f>
        <v>0</v>
      </c>
      <c r="C5273" t="str">
        <f>IF(B5273=1,'Tracker&amp;Invoice'!A5309,C5272)</f>
        <v>NBQ-058</v>
      </c>
      <c r="D5273" t="str">
        <f>IF(LEFT(TRIM('Tracker&amp;Invoice'!B5309),9)="INVOICE #","INVOICE",IF(TRIM('Tracker&amp;Invoice'!B5309)="Overall Completion INVOICE","OVERALL",""))</f>
        <v/>
      </c>
      <c r="E5273" t="str">
        <f>IF(D5273="INVOICE",VALUE(MID(TRIM('Tracker&amp;Invoice'!B5309),10,10)),"")</f>
        <v/>
      </c>
      <c r="F5273">
        <f>IF(B5273=1,IFERROR(LOOKUP(2,1/('Tracker&amp;Invoice'!$H5309:$AC5309&lt;&gt;""),COLUMN('Tracker&amp;Invoice'!$H5309:$AC5309)),8),F5272)</f>
        <v>16</v>
      </c>
      <c r="G5273">
        <f>IF(D5273="OVERALL",IFERROR(LOOKUP(2,1/('Tracker&amp;Invoice'!$H5309:$AC5309&lt;&gt;""),COLUMN('Tracker&amp;Invoice'!$H5309:$AC5309)),8),G5274)</f>
        <v>8</v>
      </c>
      <c r="H5273">
        <f t="shared" si="164"/>
        <v>16</v>
      </c>
      <c r="I5273" s="29">
        <f>IF(D5273="INVOICE",SUM('Tracker&amp;Invoice'!$H5309:INDEX('Tracker&amp;Invoice'!$A5309:$AC5309,1,H5273)),0)</f>
        <v>0</v>
      </c>
      <c r="J5273" s="29">
        <f>IF(D5273="OVERALL",SUM('Tracker&amp;Invoice'!$H5309:$AC5309),0)</f>
        <v>0</v>
      </c>
    </row>
    <row r="5274" spans="1:10">
      <c r="A5274" t="e">
        <f t="shared" si="165"/>
        <v>#REF!</v>
      </c>
      <c r="B5274">
        <f>IF(AND('Tracker&amp;Invoice'!A5310&lt;&gt;"",'Tracker&amp;Invoice'!A5310&lt;&gt;"ITEM",'Tracker&amp;Invoice'!A5308="ITEM"),1,0)</f>
        <v>0</v>
      </c>
      <c r="C5274" t="str">
        <f>IF(B5274=1,'Tracker&amp;Invoice'!A5310,C5273)</f>
        <v>NBQ-058</v>
      </c>
      <c r="D5274" t="str">
        <f>IF(LEFT(TRIM('Tracker&amp;Invoice'!B5310),9)="INVOICE #","INVOICE",IF(TRIM('Tracker&amp;Invoice'!B5310)="Overall Completion INVOICE","OVERALL",""))</f>
        <v/>
      </c>
      <c r="E5274" t="str">
        <f>IF(D5274="INVOICE",VALUE(MID(TRIM('Tracker&amp;Invoice'!B5310),10,10)),"")</f>
        <v/>
      </c>
      <c r="F5274">
        <f>IF(B5274=1,IFERROR(LOOKUP(2,1/('Tracker&amp;Invoice'!$H5310:$AC5310&lt;&gt;""),COLUMN('Tracker&amp;Invoice'!$H5310:$AC5310)),8),F5273)</f>
        <v>16</v>
      </c>
      <c r="G5274">
        <f>IF(D5274="OVERALL",IFERROR(LOOKUP(2,1/('Tracker&amp;Invoice'!$H5310:$AC5310&lt;&gt;""),COLUMN('Tracker&amp;Invoice'!$H5310:$AC5310)),8),G5275)</f>
        <v>8</v>
      </c>
      <c r="H5274">
        <f t="shared" si="164"/>
        <v>16</v>
      </c>
      <c r="I5274" s="29">
        <f>IF(D5274="INVOICE",SUM('Tracker&amp;Invoice'!$H5310:INDEX('Tracker&amp;Invoice'!$A5310:$AC5310,1,H5274)),0)</f>
        <v>0</v>
      </c>
      <c r="J5274" s="29">
        <f>IF(D5274="OVERALL",SUM('Tracker&amp;Invoice'!$H5310:$AC5310),0)</f>
        <v>0</v>
      </c>
    </row>
    <row r="5275" spans="1:10">
      <c r="A5275" t="e">
        <f t="shared" si="165"/>
        <v>#REF!</v>
      </c>
      <c r="B5275">
        <f>IF(AND('Tracker&amp;Invoice'!A5311&lt;&gt;"",'Tracker&amp;Invoice'!A5311&lt;&gt;"ITEM",'Tracker&amp;Invoice'!A5309="ITEM"),1,0)</f>
        <v>0</v>
      </c>
      <c r="C5275" t="str">
        <f>IF(B5275=1,'Tracker&amp;Invoice'!A5311,C5274)</f>
        <v>NBQ-058</v>
      </c>
      <c r="D5275" t="str">
        <f>IF(LEFT(TRIM('Tracker&amp;Invoice'!B5311),9)="INVOICE #","INVOICE",IF(TRIM('Tracker&amp;Invoice'!B5311)="Overall Completion INVOICE","OVERALL",""))</f>
        <v/>
      </c>
      <c r="E5275" t="str">
        <f>IF(D5275="INVOICE",VALUE(MID(TRIM('Tracker&amp;Invoice'!B5311),10,10)),"")</f>
        <v/>
      </c>
      <c r="F5275">
        <f>IF(B5275=1,IFERROR(LOOKUP(2,1/('Tracker&amp;Invoice'!$H5311:$AC5311&lt;&gt;""),COLUMN('Tracker&amp;Invoice'!$H5311:$AC5311)),8),F5274)</f>
        <v>16</v>
      </c>
      <c r="G5275">
        <f>IF(D5275="OVERALL",IFERROR(LOOKUP(2,1/('Tracker&amp;Invoice'!$H5311:$AC5311&lt;&gt;""),COLUMN('Tracker&amp;Invoice'!$H5311:$AC5311)),8),G5276)</f>
        <v>8</v>
      </c>
      <c r="H5275">
        <f t="shared" si="164"/>
        <v>16</v>
      </c>
      <c r="I5275" s="29">
        <f>IF(D5275="INVOICE",SUM('Tracker&amp;Invoice'!$H5311:INDEX('Tracker&amp;Invoice'!$A5311:$AC5311,1,H5275)),0)</f>
        <v>0</v>
      </c>
      <c r="J5275" s="29">
        <f>IF(D5275="OVERALL",SUM('Tracker&amp;Invoice'!$H5311:$AC5311),0)</f>
        <v>0</v>
      </c>
    </row>
    <row r="5276" spans="1:10">
      <c r="A5276" t="e">
        <f t="shared" si="165"/>
        <v>#REF!</v>
      </c>
      <c r="B5276">
        <f>IF(AND('Tracker&amp;Invoice'!A5312&lt;&gt;"",'Tracker&amp;Invoice'!A5312&lt;&gt;"ITEM",'Tracker&amp;Invoice'!A5310="ITEM"),1,0)</f>
        <v>0</v>
      </c>
      <c r="C5276" t="str">
        <f>IF(B5276=1,'Tracker&amp;Invoice'!A5312,C5275)</f>
        <v>NBQ-058</v>
      </c>
      <c r="D5276" t="str">
        <f>IF(LEFT(TRIM('Tracker&amp;Invoice'!B5312),9)="INVOICE #","INVOICE",IF(TRIM('Tracker&amp;Invoice'!B5312)="Overall Completion INVOICE","OVERALL",""))</f>
        <v/>
      </c>
      <c r="E5276" t="str">
        <f>IF(D5276="INVOICE",VALUE(MID(TRIM('Tracker&amp;Invoice'!B5312),10,10)),"")</f>
        <v/>
      </c>
      <c r="F5276">
        <f>IF(B5276=1,IFERROR(LOOKUP(2,1/('Tracker&amp;Invoice'!$H5312:$AC5312&lt;&gt;""),COLUMN('Tracker&amp;Invoice'!$H5312:$AC5312)),8),F5275)</f>
        <v>16</v>
      </c>
      <c r="G5276">
        <f>IF(D5276="OVERALL",IFERROR(LOOKUP(2,1/('Tracker&amp;Invoice'!$H5312:$AC5312&lt;&gt;""),COLUMN('Tracker&amp;Invoice'!$H5312:$AC5312)),8),G5277)</f>
        <v>8</v>
      </c>
      <c r="H5276">
        <f t="shared" si="164"/>
        <v>16</v>
      </c>
      <c r="I5276" s="29">
        <f>IF(D5276="INVOICE",SUM('Tracker&amp;Invoice'!$H5312:INDEX('Tracker&amp;Invoice'!$A5312:$AC5312,1,H5276)),0)</f>
        <v>0</v>
      </c>
      <c r="J5276" s="29">
        <f>IF(D5276="OVERALL",SUM('Tracker&amp;Invoice'!$H5312:$AC5312),0)</f>
        <v>0</v>
      </c>
    </row>
    <row r="5277" spans="1:10">
      <c r="A5277" t="e">
        <f t="shared" si="165"/>
        <v>#REF!</v>
      </c>
      <c r="B5277">
        <f>IF(AND('Tracker&amp;Invoice'!A5313&lt;&gt;"",'Tracker&amp;Invoice'!A5313&lt;&gt;"ITEM",'Tracker&amp;Invoice'!A5311="ITEM"),1,0)</f>
        <v>0</v>
      </c>
      <c r="C5277" t="str">
        <f>IF(B5277=1,'Tracker&amp;Invoice'!A5313,C5276)</f>
        <v>NBQ-058</v>
      </c>
      <c r="D5277" t="str">
        <f>IF(LEFT(TRIM('Tracker&amp;Invoice'!B5313),9)="INVOICE #","INVOICE",IF(TRIM('Tracker&amp;Invoice'!B5313)="Overall Completion INVOICE","OVERALL",""))</f>
        <v/>
      </c>
      <c r="E5277" t="str">
        <f>IF(D5277="INVOICE",VALUE(MID(TRIM('Tracker&amp;Invoice'!B5313),10,10)),"")</f>
        <v/>
      </c>
      <c r="F5277">
        <f>IF(B5277=1,IFERROR(LOOKUP(2,1/('Tracker&amp;Invoice'!$H5313:$AC5313&lt;&gt;""),COLUMN('Tracker&amp;Invoice'!$H5313:$AC5313)),8),F5276)</f>
        <v>16</v>
      </c>
      <c r="G5277">
        <f>IF(D5277="OVERALL",IFERROR(LOOKUP(2,1/('Tracker&amp;Invoice'!$H5313:$AC5313&lt;&gt;""),COLUMN('Tracker&amp;Invoice'!$H5313:$AC5313)),8),G5278)</f>
        <v>8</v>
      </c>
      <c r="H5277">
        <f t="shared" si="164"/>
        <v>16</v>
      </c>
      <c r="I5277" s="29">
        <f>IF(D5277="INVOICE",SUM('Tracker&amp;Invoice'!$H5313:INDEX('Tracker&amp;Invoice'!$A5313:$AC5313,1,H5277)),0)</f>
        <v>0</v>
      </c>
      <c r="J5277" s="29">
        <f>IF(D5277="OVERALL",SUM('Tracker&amp;Invoice'!$H5313:$AC5313),0)</f>
        <v>0</v>
      </c>
    </row>
    <row r="5278" spans="1:10">
      <c r="A5278" t="e">
        <f t="shared" si="165"/>
        <v>#REF!</v>
      </c>
      <c r="B5278">
        <f>IF(AND('Tracker&amp;Invoice'!A5314&lt;&gt;"",'Tracker&amp;Invoice'!A5314&lt;&gt;"ITEM",'Tracker&amp;Invoice'!A5312="ITEM"),1,0)</f>
        <v>0</v>
      </c>
      <c r="C5278" t="str">
        <f>IF(B5278=1,'Tracker&amp;Invoice'!A5314,C5277)</f>
        <v>NBQ-058</v>
      </c>
      <c r="D5278" t="str">
        <f>IF(LEFT(TRIM('Tracker&amp;Invoice'!B5314),9)="INVOICE #","INVOICE",IF(TRIM('Tracker&amp;Invoice'!B5314)="Overall Completion INVOICE","OVERALL",""))</f>
        <v/>
      </c>
      <c r="E5278" t="str">
        <f>IF(D5278="INVOICE",VALUE(MID(TRIM('Tracker&amp;Invoice'!B5314),10,10)),"")</f>
        <v/>
      </c>
      <c r="F5278">
        <f>IF(B5278=1,IFERROR(LOOKUP(2,1/('Tracker&amp;Invoice'!$H5314:$AC5314&lt;&gt;""),COLUMN('Tracker&amp;Invoice'!$H5314:$AC5314)),8),F5277)</f>
        <v>16</v>
      </c>
      <c r="G5278">
        <f>IF(D5278="OVERALL",IFERROR(LOOKUP(2,1/('Tracker&amp;Invoice'!$H5314:$AC5314&lt;&gt;""),COLUMN('Tracker&amp;Invoice'!$H5314:$AC5314)),8),G5279)</f>
        <v>8</v>
      </c>
      <c r="H5278">
        <f t="shared" si="164"/>
        <v>16</v>
      </c>
      <c r="I5278" s="29">
        <f>IF(D5278="INVOICE",SUM('Tracker&amp;Invoice'!$H5314:INDEX('Tracker&amp;Invoice'!$A5314:$AC5314,1,H5278)),0)</f>
        <v>0</v>
      </c>
      <c r="J5278" s="29">
        <f>IF(D5278="OVERALL",SUM('Tracker&amp;Invoice'!$H5314:$AC5314),0)</f>
        <v>0</v>
      </c>
    </row>
    <row r="5279" spans="1:10">
      <c r="A5279" t="e">
        <f t="shared" si="165"/>
        <v>#REF!</v>
      </c>
      <c r="B5279">
        <f>IF(AND('Tracker&amp;Invoice'!A5315&lt;&gt;"",'Tracker&amp;Invoice'!A5315&lt;&gt;"ITEM",'Tracker&amp;Invoice'!A5313="ITEM"),1,0)</f>
        <v>0</v>
      </c>
      <c r="C5279" t="str">
        <f>IF(B5279=1,'Tracker&amp;Invoice'!A5315,C5278)</f>
        <v>NBQ-058</v>
      </c>
      <c r="D5279" t="str">
        <f>IF(LEFT(TRIM('Tracker&amp;Invoice'!B5315),9)="INVOICE #","INVOICE",IF(TRIM('Tracker&amp;Invoice'!B5315)="Overall Completion INVOICE","OVERALL",""))</f>
        <v/>
      </c>
      <c r="E5279" t="str">
        <f>IF(D5279="INVOICE",VALUE(MID(TRIM('Tracker&amp;Invoice'!B5315),10,10)),"")</f>
        <v/>
      </c>
      <c r="F5279">
        <f>IF(B5279=1,IFERROR(LOOKUP(2,1/('Tracker&amp;Invoice'!$H5315:$AC5315&lt;&gt;""),COLUMN('Tracker&amp;Invoice'!$H5315:$AC5315)),8),F5278)</f>
        <v>16</v>
      </c>
      <c r="G5279">
        <f>IF(D5279="OVERALL",IFERROR(LOOKUP(2,1/('Tracker&amp;Invoice'!$H5315:$AC5315&lt;&gt;""),COLUMN('Tracker&amp;Invoice'!$H5315:$AC5315)),8),G5280)</f>
        <v>8</v>
      </c>
      <c r="H5279">
        <f t="shared" si="164"/>
        <v>16</v>
      </c>
      <c r="I5279" s="29">
        <f>IF(D5279="INVOICE",SUM('Tracker&amp;Invoice'!$H5315:INDEX('Tracker&amp;Invoice'!$A5315:$AC5315,1,H5279)),0)</f>
        <v>0</v>
      </c>
      <c r="J5279" s="29">
        <f>IF(D5279="OVERALL",SUM('Tracker&amp;Invoice'!$H5315:$AC5315),0)</f>
        <v>0</v>
      </c>
    </row>
    <row r="5280" spans="1:10">
      <c r="A5280" t="e">
        <f t="shared" si="165"/>
        <v>#REF!</v>
      </c>
      <c r="B5280">
        <f>IF(AND('Tracker&amp;Invoice'!A5316&lt;&gt;"",'Tracker&amp;Invoice'!A5316&lt;&gt;"ITEM",'Tracker&amp;Invoice'!A5314="ITEM"),1,0)</f>
        <v>0</v>
      </c>
      <c r="C5280" t="str">
        <f>IF(B5280=1,'Tracker&amp;Invoice'!A5316,C5279)</f>
        <v>NBQ-058</v>
      </c>
      <c r="D5280" t="str">
        <f>IF(LEFT(TRIM('Tracker&amp;Invoice'!B5316),9)="INVOICE #","INVOICE",IF(TRIM('Tracker&amp;Invoice'!B5316)="Overall Completion INVOICE","OVERALL",""))</f>
        <v/>
      </c>
      <c r="E5280" t="str">
        <f>IF(D5280="INVOICE",VALUE(MID(TRIM('Tracker&amp;Invoice'!B5316),10,10)),"")</f>
        <v/>
      </c>
      <c r="F5280">
        <f>IF(B5280=1,IFERROR(LOOKUP(2,1/('Tracker&amp;Invoice'!$H5316:$AC5316&lt;&gt;""),COLUMN('Tracker&amp;Invoice'!$H5316:$AC5316)),8),F5279)</f>
        <v>16</v>
      </c>
      <c r="G5280">
        <f>IF(D5280="OVERALL",IFERROR(LOOKUP(2,1/('Tracker&amp;Invoice'!$H5316:$AC5316&lt;&gt;""),COLUMN('Tracker&amp;Invoice'!$H5316:$AC5316)),8),G5281)</f>
        <v>8</v>
      </c>
      <c r="H5280">
        <f t="shared" si="164"/>
        <v>16</v>
      </c>
      <c r="I5280" s="29">
        <f>IF(D5280="INVOICE",SUM('Tracker&amp;Invoice'!$H5316:INDEX('Tracker&amp;Invoice'!$A5316:$AC5316,1,H5280)),0)</f>
        <v>0</v>
      </c>
      <c r="J5280" s="29">
        <f>IF(D5280="OVERALL",SUM('Tracker&amp;Invoice'!$H5316:$AC5316),0)</f>
        <v>0</v>
      </c>
    </row>
    <row r="5281" spans="1:10">
      <c r="A5281" t="e">
        <f t="shared" si="165"/>
        <v>#REF!</v>
      </c>
      <c r="B5281">
        <f>IF(AND('Tracker&amp;Invoice'!A5317&lt;&gt;"",'Tracker&amp;Invoice'!A5317&lt;&gt;"ITEM",'Tracker&amp;Invoice'!A5315="ITEM"),1,0)</f>
        <v>0</v>
      </c>
      <c r="C5281" t="str">
        <f>IF(B5281=1,'Tracker&amp;Invoice'!A5317,C5280)</f>
        <v>NBQ-058</v>
      </c>
      <c r="D5281" t="str">
        <f>IF(LEFT(TRIM('Tracker&amp;Invoice'!B5317),9)="INVOICE #","INVOICE",IF(TRIM('Tracker&amp;Invoice'!B5317)="Overall Completion INVOICE","OVERALL",""))</f>
        <v/>
      </c>
      <c r="E5281" t="str">
        <f>IF(D5281="INVOICE",VALUE(MID(TRIM('Tracker&amp;Invoice'!B5317),10,10)),"")</f>
        <v/>
      </c>
      <c r="F5281">
        <f>IF(B5281=1,IFERROR(LOOKUP(2,1/('Tracker&amp;Invoice'!$H5317:$AC5317&lt;&gt;""),COLUMN('Tracker&amp;Invoice'!$H5317:$AC5317)),8),F5280)</f>
        <v>16</v>
      </c>
      <c r="G5281">
        <f>IF(D5281="OVERALL",IFERROR(LOOKUP(2,1/('Tracker&amp;Invoice'!$H5317:$AC5317&lt;&gt;""),COLUMN('Tracker&amp;Invoice'!$H5317:$AC5317)),8),G5282)</f>
        <v>8</v>
      </c>
      <c r="H5281">
        <f t="shared" si="164"/>
        <v>16</v>
      </c>
      <c r="I5281" s="29">
        <f>IF(D5281="INVOICE",SUM('Tracker&amp;Invoice'!$H5317:INDEX('Tracker&amp;Invoice'!$A5317:$AC5317,1,H5281)),0)</f>
        <v>0</v>
      </c>
      <c r="J5281" s="29">
        <f>IF(D5281="OVERALL",SUM('Tracker&amp;Invoice'!$H5317:$AC5317),0)</f>
        <v>0</v>
      </c>
    </row>
    <row r="5282" spans="1:10">
      <c r="A5282" t="e">
        <f t="shared" si="165"/>
        <v>#REF!</v>
      </c>
      <c r="B5282">
        <f>IF(AND('Tracker&amp;Invoice'!A5318&lt;&gt;"",'Tracker&amp;Invoice'!A5318&lt;&gt;"ITEM",'Tracker&amp;Invoice'!A5316="ITEM"),1,0)</f>
        <v>0</v>
      </c>
      <c r="C5282" t="str">
        <f>IF(B5282=1,'Tracker&amp;Invoice'!A5318,C5281)</f>
        <v>NBQ-058</v>
      </c>
      <c r="D5282" t="str">
        <f>IF(LEFT(TRIM('Tracker&amp;Invoice'!B5318),9)="INVOICE #","INVOICE",IF(TRIM('Tracker&amp;Invoice'!B5318)="Overall Completion INVOICE","OVERALL",""))</f>
        <v/>
      </c>
      <c r="E5282" t="str">
        <f>IF(D5282="INVOICE",VALUE(MID(TRIM('Tracker&amp;Invoice'!B5318),10,10)),"")</f>
        <v/>
      </c>
      <c r="F5282">
        <f>IF(B5282=1,IFERROR(LOOKUP(2,1/('Tracker&amp;Invoice'!$H5318:$AC5318&lt;&gt;""),COLUMN('Tracker&amp;Invoice'!$H5318:$AC5318)),8),F5281)</f>
        <v>16</v>
      </c>
      <c r="G5282">
        <f>IF(D5282="OVERALL",IFERROR(LOOKUP(2,1/('Tracker&amp;Invoice'!$H5318:$AC5318&lt;&gt;""),COLUMN('Tracker&amp;Invoice'!$H5318:$AC5318)),8),G5283)</f>
        <v>8</v>
      </c>
      <c r="H5282">
        <f t="shared" si="164"/>
        <v>16</v>
      </c>
      <c r="I5282" s="29">
        <f>IF(D5282="INVOICE",SUM('Tracker&amp;Invoice'!$H5318:INDEX('Tracker&amp;Invoice'!$A5318:$AC5318,1,H5282)),0)</f>
        <v>0</v>
      </c>
      <c r="J5282" s="29">
        <f>IF(D5282="OVERALL",SUM('Tracker&amp;Invoice'!$H5318:$AC5318),0)</f>
        <v>0</v>
      </c>
    </row>
    <row r="5283" spans="1:10">
      <c r="A5283" t="e">
        <f t="shared" si="165"/>
        <v>#REF!</v>
      </c>
      <c r="B5283">
        <f>IF(AND('Tracker&amp;Invoice'!A5319&lt;&gt;"",'Tracker&amp;Invoice'!A5319&lt;&gt;"ITEM",'Tracker&amp;Invoice'!A5317="ITEM"),1,0)</f>
        <v>0</v>
      </c>
      <c r="C5283" t="str">
        <f>IF(B5283=1,'Tracker&amp;Invoice'!A5319,C5282)</f>
        <v>NBQ-058</v>
      </c>
      <c r="D5283" t="str">
        <f>IF(LEFT(TRIM('Tracker&amp;Invoice'!B5319),9)="INVOICE #","INVOICE",IF(TRIM('Tracker&amp;Invoice'!B5319)="Overall Completion INVOICE","OVERALL",""))</f>
        <v/>
      </c>
      <c r="E5283" t="str">
        <f>IF(D5283="INVOICE",VALUE(MID(TRIM('Tracker&amp;Invoice'!B5319),10,10)),"")</f>
        <v/>
      </c>
      <c r="F5283">
        <f>IF(B5283=1,IFERROR(LOOKUP(2,1/('Tracker&amp;Invoice'!$H5319:$AC5319&lt;&gt;""),COLUMN('Tracker&amp;Invoice'!$H5319:$AC5319)),8),F5282)</f>
        <v>16</v>
      </c>
      <c r="G5283">
        <f>IF(D5283="OVERALL",IFERROR(LOOKUP(2,1/('Tracker&amp;Invoice'!$H5319:$AC5319&lt;&gt;""),COLUMN('Tracker&amp;Invoice'!$H5319:$AC5319)),8),G5284)</f>
        <v>8</v>
      </c>
      <c r="H5283">
        <f t="shared" si="164"/>
        <v>16</v>
      </c>
      <c r="I5283" s="29">
        <f>IF(D5283="INVOICE",SUM('Tracker&amp;Invoice'!$H5319:INDEX('Tracker&amp;Invoice'!$A5319:$AC5319,1,H5283)),0)</f>
        <v>0</v>
      </c>
      <c r="J5283" s="29">
        <f>IF(D5283="OVERALL",SUM('Tracker&amp;Invoice'!$H5319:$AC5319),0)</f>
        <v>0</v>
      </c>
    </row>
    <row r="5284" spans="1:10">
      <c r="A5284" t="e">
        <f t="shared" si="165"/>
        <v>#REF!</v>
      </c>
      <c r="B5284">
        <f>IF(AND('Tracker&amp;Invoice'!A5320&lt;&gt;"",'Tracker&amp;Invoice'!A5320&lt;&gt;"ITEM",'Tracker&amp;Invoice'!A5318="ITEM"),1,0)</f>
        <v>0</v>
      </c>
      <c r="C5284" t="str">
        <f>IF(B5284=1,'Tracker&amp;Invoice'!A5320,C5283)</f>
        <v>NBQ-058</v>
      </c>
      <c r="D5284" t="str">
        <f>IF(LEFT(TRIM('Tracker&amp;Invoice'!B5320),9)="INVOICE #","INVOICE",IF(TRIM('Tracker&amp;Invoice'!B5320)="Overall Completion INVOICE","OVERALL",""))</f>
        <v/>
      </c>
      <c r="E5284" t="str">
        <f>IF(D5284="INVOICE",VALUE(MID(TRIM('Tracker&amp;Invoice'!B5320),10,10)),"")</f>
        <v/>
      </c>
      <c r="F5284">
        <f>IF(B5284=1,IFERROR(LOOKUP(2,1/('Tracker&amp;Invoice'!$H5320:$AC5320&lt;&gt;""),COLUMN('Tracker&amp;Invoice'!$H5320:$AC5320)),8),F5283)</f>
        <v>16</v>
      </c>
      <c r="G5284">
        <f>IF(D5284="OVERALL",IFERROR(LOOKUP(2,1/('Tracker&amp;Invoice'!$H5320:$AC5320&lt;&gt;""),COLUMN('Tracker&amp;Invoice'!$H5320:$AC5320)),8),G5285)</f>
        <v>8</v>
      </c>
      <c r="H5284">
        <f t="shared" si="164"/>
        <v>16</v>
      </c>
      <c r="I5284" s="29">
        <f>IF(D5284="INVOICE",SUM('Tracker&amp;Invoice'!$H5320:INDEX('Tracker&amp;Invoice'!$A5320:$AC5320,1,H5284)),0)</f>
        <v>0</v>
      </c>
      <c r="J5284" s="29">
        <f>IF(D5284="OVERALL",SUM('Tracker&amp;Invoice'!$H5320:$AC5320),0)</f>
        <v>0</v>
      </c>
    </row>
    <row r="5285" spans="1:10">
      <c r="A5285" t="e">
        <f t="shared" si="165"/>
        <v>#REF!</v>
      </c>
      <c r="B5285">
        <f>IF(AND('Tracker&amp;Invoice'!A5321&lt;&gt;"",'Tracker&amp;Invoice'!A5321&lt;&gt;"ITEM",'Tracker&amp;Invoice'!A5319="ITEM"),1,0)</f>
        <v>0</v>
      </c>
      <c r="C5285" t="str">
        <f>IF(B5285=1,'Tracker&amp;Invoice'!A5321,C5284)</f>
        <v>NBQ-058</v>
      </c>
      <c r="D5285" t="str">
        <f>IF(LEFT(TRIM('Tracker&amp;Invoice'!B5321),9)="INVOICE #","INVOICE",IF(TRIM('Tracker&amp;Invoice'!B5321)="Overall Completion INVOICE","OVERALL",""))</f>
        <v/>
      </c>
      <c r="E5285" t="str">
        <f>IF(D5285="INVOICE",VALUE(MID(TRIM('Tracker&amp;Invoice'!B5321),10,10)),"")</f>
        <v/>
      </c>
      <c r="F5285">
        <f>IF(B5285=1,IFERROR(LOOKUP(2,1/('Tracker&amp;Invoice'!$H5321:$AC5321&lt;&gt;""),COLUMN('Tracker&amp;Invoice'!$H5321:$AC5321)),8),F5284)</f>
        <v>16</v>
      </c>
      <c r="G5285">
        <f>IF(D5285="OVERALL",IFERROR(LOOKUP(2,1/('Tracker&amp;Invoice'!$H5321:$AC5321&lt;&gt;""),COLUMN('Tracker&amp;Invoice'!$H5321:$AC5321)),8),G5286)</f>
        <v>8</v>
      </c>
      <c r="H5285">
        <f t="shared" si="164"/>
        <v>16</v>
      </c>
      <c r="I5285" s="29">
        <f>IF(D5285="INVOICE",SUM('Tracker&amp;Invoice'!$H5321:INDEX('Tracker&amp;Invoice'!$A5321:$AC5321,1,H5285)),0)</f>
        <v>0</v>
      </c>
      <c r="J5285" s="29">
        <f>IF(D5285="OVERALL",SUM('Tracker&amp;Invoice'!$H5321:$AC5321),0)</f>
        <v>0</v>
      </c>
    </row>
    <row r="5286" spans="1:10">
      <c r="A5286" t="e">
        <f t="shared" si="165"/>
        <v>#REF!</v>
      </c>
      <c r="B5286">
        <f>IF(AND('Tracker&amp;Invoice'!A5322&lt;&gt;"",'Tracker&amp;Invoice'!A5322&lt;&gt;"ITEM",'Tracker&amp;Invoice'!A5320="ITEM"),1,0)</f>
        <v>0</v>
      </c>
      <c r="C5286" t="str">
        <f>IF(B5286=1,'Tracker&amp;Invoice'!A5322,C5285)</f>
        <v>NBQ-058</v>
      </c>
      <c r="D5286" t="str">
        <f>IF(LEFT(TRIM('Tracker&amp;Invoice'!B5322),9)="INVOICE #","INVOICE",IF(TRIM('Tracker&amp;Invoice'!B5322)="Overall Completion INVOICE","OVERALL",""))</f>
        <v/>
      </c>
      <c r="E5286" t="str">
        <f>IF(D5286="INVOICE",VALUE(MID(TRIM('Tracker&amp;Invoice'!B5322),10,10)),"")</f>
        <v/>
      </c>
      <c r="F5286">
        <f>IF(B5286=1,IFERROR(LOOKUP(2,1/('Tracker&amp;Invoice'!$H5322:$AC5322&lt;&gt;""),COLUMN('Tracker&amp;Invoice'!$H5322:$AC5322)),8),F5285)</f>
        <v>16</v>
      </c>
      <c r="G5286">
        <f>IF(D5286="OVERALL",IFERROR(LOOKUP(2,1/('Tracker&amp;Invoice'!$H5322:$AC5322&lt;&gt;""),COLUMN('Tracker&amp;Invoice'!$H5322:$AC5322)),8),G5287)</f>
        <v>8</v>
      </c>
      <c r="H5286">
        <f t="shared" si="164"/>
        <v>16</v>
      </c>
      <c r="I5286" s="29">
        <f>IF(D5286="INVOICE",SUM('Tracker&amp;Invoice'!$H5322:INDEX('Tracker&amp;Invoice'!$A5322:$AC5322,1,H5286)),0)</f>
        <v>0</v>
      </c>
      <c r="J5286" s="29">
        <f>IF(D5286="OVERALL",SUM('Tracker&amp;Invoice'!$H5322:$AC5322),0)</f>
        <v>0</v>
      </c>
    </row>
    <row r="5287" spans="1:10">
      <c r="A5287" t="e">
        <f t="shared" si="165"/>
        <v>#REF!</v>
      </c>
      <c r="B5287">
        <f>IF(AND('Tracker&amp;Invoice'!A5323&lt;&gt;"",'Tracker&amp;Invoice'!A5323&lt;&gt;"ITEM",'Tracker&amp;Invoice'!A5321="ITEM"),1,0)</f>
        <v>0</v>
      </c>
      <c r="C5287" t="str">
        <f>IF(B5287=1,'Tracker&amp;Invoice'!A5323,C5286)</f>
        <v>NBQ-058</v>
      </c>
      <c r="D5287" t="str">
        <f>IF(LEFT(TRIM('Tracker&amp;Invoice'!B5323),9)="INVOICE #","INVOICE",IF(TRIM('Tracker&amp;Invoice'!B5323)="Overall Completion INVOICE","OVERALL",""))</f>
        <v/>
      </c>
      <c r="E5287" t="str">
        <f>IF(D5287="INVOICE",VALUE(MID(TRIM('Tracker&amp;Invoice'!B5323),10,10)),"")</f>
        <v/>
      </c>
      <c r="F5287">
        <f>IF(B5287=1,IFERROR(LOOKUP(2,1/('Tracker&amp;Invoice'!$H5323:$AC5323&lt;&gt;""),COLUMN('Tracker&amp;Invoice'!$H5323:$AC5323)),8),F5286)</f>
        <v>16</v>
      </c>
      <c r="G5287">
        <f>IF(D5287="OVERALL",IFERROR(LOOKUP(2,1/('Tracker&amp;Invoice'!$H5323:$AC5323&lt;&gt;""),COLUMN('Tracker&amp;Invoice'!$H5323:$AC5323)),8),G5288)</f>
        <v>8</v>
      </c>
      <c r="H5287">
        <f t="shared" si="164"/>
        <v>16</v>
      </c>
      <c r="I5287" s="29">
        <f>IF(D5287="INVOICE",SUM('Tracker&amp;Invoice'!$H5323:INDEX('Tracker&amp;Invoice'!$A5323:$AC5323,1,H5287)),0)</f>
        <v>0</v>
      </c>
      <c r="J5287" s="29">
        <f>IF(D5287="OVERALL",SUM('Tracker&amp;Invoice'!$H5323:$AC5323),0)</f>
        <v>0</v>
      </c>
    </row>
    <row r="5288" spans="1:10">
      <c r="A5288" t="e">
        <f t="shared" si="165"/>
        <v>#REF!</v>
      </c>
      <c r="B5288">
        <f>IF(AND('Tracker&amp;Invoice'!A5324&lt;&gt;"",'Tracker&amp;Invoice'!A5324&lt;&gt;"ITEM",'Tracker&amp;Invoice'!A5322="ITEM"),1,0)</f>
        <v>0</v>
      </c>
      <c r="C5288" t="str">
        <f>IF(B5288=1,'Tracker&amp;Invoice'!A5324,C5287)</f>
        <v>NBQ-058</v>
      </c>
      <c r="D5288" t="str">
        <f>IF(LEFT(TRIM('Tracker&amp;Invoice'!B5324),9)="INVOICE #","INVOICE",IF(TRIM('Tracker&amp;Invoice'!B5324)="Overall Completion INVOICE","OVERALL",""))</f>
        <v/>
      </c>
      <c r="E5288" t="str">
        <f>IF(D5288="INVOICE",VALUE(MID(TRIM('Tracker&amp;Invoice'!B5324),10,10)),"")</f>
        <v/>
      </c>
      <c r="F5288">
        <f>IF(B5288=1,IFERROR(LOOKUP(2,1/('Tracker&amp;Invoice'!$H5324:$AC5324&lt;&gt;""),COLUMN('Tracker&amp;Invoice'!$H5324:$AC5324)),8),F5287)</f>
        <v>16</v>
      </c>
      <c r="G5288">
        <f>IF(D5288="OVERALL",IFERROR(LOOKUP(2,1/('Tracker&amp;Invoice'!$H5324:$AC5324&lt;&gt;""),COLUMN('Tracker&amp;Invoice'!$H5324:$AC5324)),8),G5289)</f>
        <v>8</v>
      </c>
      <c r="H5288">
        <f t="shared" si="164"/>
        <v>16</v>
      </c>
      <c r="I5288" s="29">
        <f>IF(D5288="INVOICE",SUM('Tracker&amp;Invoice'!$H5324:INDEX('Tracker&amp;Invoice'!$A5324:$AC5324,1,H5288)),0)</f>
        <v>0</v>
      </c>
      <c r="J5288" s="29">
        <f>IF(D5288="OVERALL",SUM('Tracker&amp;Invoice'!$H5324:$AC5324),0)</f>
        <v>0</v>
      </c>
    </row>
    <row r="5289" spans="1:10">
      <c r="A5289" t="e">
        <f t="shared" si="165"/>
        <v>#REF!</v>
      </c>
      <c r="B5289">
        <f>IF(AND('Tracker&amp;Invoice'!A5325&lt;&gt;"",'Tracker&amp;Invoice'!A5325&lt;&gt;"ITEM",'Tracker&amp;Invoice'!A5323="ITEM"),1,0)</f>
        <v>0</v>
      </c>
      <c r="C5289" t="str">
        <f>IF(B5289=1,'Tracker&amp;Invoice'!A5325,C5288)</f>
        <v>NBQ-058</v>
      </c>
      <c r="D5289" t="str">
        <f>IF(LEFT(TRIM('Tracker&amp;Invoice'!B5325),9)="INVOICE #","INVOICE",IF(TRIM('Tracker&amp;Invoice'!B5325)="Overall Completion INVOICE","OVERALL",""))</f>
        <v/>
      </c>
      <c r="E5289" t="str">
        <f>IF(D5289="INVOICE",VALUE(MID(TRIM('Tracker&amp;Invoice'!B5325),10,10)),"")</f>
        <v/>
      </c>
      <c r="F5289">
        <f>IF(B5289=1,IFERROR(LOOKUP(2,1/('Tracker&amp;Invoice'!$H5325:$AC5325&lt;&gt;""),COLUMN('Tracker&amp;Invoice'!$H5325:$AC5325)),8),F5288)</f>
        <v>16</v>
      </c>
      <c r="G5289">
        <f>IF(D5289="OVERALL",IFERROR(LOOKUP(2,1/('Tracker&amp;Invoice'!$H5325:$AC5325&lt;&gt;""),COLUMN('Tracker&amp;Invoice'!$H5325:$AC5325)),8),G5290)</f>
        <v>8</v>
      </c>
      <c r="H5289">
        <f t="shared" si="164"/>
        <v>16</v>
      </c>
      <c r="I5289" s="29">
        <f>IF(D5289="INVOICE",SUM('Tracker&amp;Invoice'!$H5325:INDEX('Tracker&amp;Invoice'!$A5325:$AC5325,1,H5289)),0)</f>
        <v>0</v>
      </c>
      <c r="J5289" s="29">
        <f>IF(D5289="OVERALL",SUM('Tracker&amp;Invoice'!$H5325:$AC5325),0)</f>
        <v>0</v>
      </c>
    </row>
    <row r="5290" spans="1:10">
      <c r="A5290" t="e">
        <f t="shared" si="165"/>
        <v>#REF!</v>
      </c>
      <c r="B5290">
        <f>IF(AND('Tracker&amp;Invoice'!A5326&lt;&gt;"",'Tracker&amp;Invoice'!A5326&lt;&gt;"ITEM",'Tracker&amp;Invoice'!A5324="ITEM"),1,0)</f>
        <v>0</v>
      </c>
      <c r="C5290" t="str">
        <f>IF(B5290=1,'Tracker&amp;Invoice'!A5326,C5289)</f>
        <v>NBQ-058</v>
      </c>
      <c r="D5290" t="str">
        <f>IF(LEFT(TRIM('Tracker&amp;Invoice'!B5326),9)="INVOICE #","INVOICE",IF(TRIM('Tracker&amp;Invoice'!B5326)="Overall Completion INVOICE","OVERALL",""))</f>
        <v/>
      </c>
      <c r="E5290" t="str">
        <f>IF(D5290="INVOICE",VALUE(MID(TRIM('Tracker&amp;Invoice'!B5326),10,10)),"")</f>
        <v/>
      </c>
      <c r="F5290">
        <f>IF(B5290=1,IFERROR(LOOKUP(2,1/('Tracker&amp;Invoice'!$H5326:$AC5326&lt;&gt;""),COLUMN('Tracker&amp;Invoice'!$H5326:$AC5326)),8),F5289)</f>
        <v>16</v>
      </c>
      <c r="G5290">
        <f>IF(D5290="OVERALL",IFERROR(LOOKUP(2,1/('Tracker&amp;Invoice'!$H5326:$AC5326&lt;&gt;""),COLUMN('Tracker&amp;Invoice'!$H5326:$AC5326)),8),G5291)</f>
        <v>8</v>
      </c>
      <c r="H5290">
        <f t="shared" si="164"/>
        <v>16</v>
      </c>
      <c r="I5290" s="29">
        <f>IF(D5290="INVOICE",SUM('Tracker&amp;Invoice'!$H5326:INDEX('Tracker&amp;Invoice'!$A5326:$AC5326,1,H5290)),0)</f>
        <v>0</v>
      </c>
      <c r="J5290" s="29">
        <f>IF(D5290="OVERALL",SUM('Tracker&amp;Invoice'!$H5326:$AC5326),0)</f>
        <v>0</v>
      </c>
    </row>
    <row r="5291" spans="1:10">
      <c r="A5291" t="e">
        <f t="shared" si="165"/>
        <v>#REF!</v>
      </c>
      <c r="B5291">
        <f>IF(AND('Tracker&amp;Invoice'!A5327&lt;&gt;"",'Tracker&amp;Invoice'!A5327&lt;&gt;"ITEM",'Tracker&amp;Invoice'!A5325="ITEM"),1,0)</f>
        <v>0</v>
      </c>
      <c r="C5291" t="str">
        <f>IF(B5291=1,'Tracker&amp;Invoice'!A5327,C5290)</f>
        <v>NBQ-058</v>
      </c>
      <c r="D5291" t="str">
        <f>IF(LEFT(TRIM('Tracker&amp;Invoice'!B5327),9)="INVOICE #","INVOICE",IF(TRIM('Tracker&amp;Invoice'!B5327)="Overall Completion INVOICE","OVERALL",""))</f>
        <v/>
      </c>
      <c r="E5291" t="str">
        <f>IF(D5291="INVOICE",VALUE(MID(TRIM('Tracker&amp;Invoice'!B5327),10,10)),"")</f>
        <v/>
      </c>
      <c r="F5291">
        <f>IF(B5291=1,IFERROR(LOOKUP(2,1/('Tracker&amp;Invoice'!$H5327:$AC5327&lt;&gt;""),COLUMN('Tracker&amp;Invoice'!$H5327:$AC5327)),8),F5290)</f>
        <v>16</v>
      </c>
      <c r="G5291">
        <f>IF(D5291="OVERALL",IFERROR(LOOKUP(2,1/('Tracker&amp;Invoice'!$H5327:$AC5327&lt;&gt;""),COLUMN('Tracker&amp;Invoice'!$H5327:$AC5327)),8),G5292)</f>
        <v>8</v>
      </c>
      <c r="H5291">
        <f t="shared" si="164"/>
        <v>16</v>
      </c>
      <c r="I5291" s="29">
        <f>IF(D5291="INVOICE",SUM('Tracker&amp;Invoice'!$H5327:INDEX('Tracker&amp;Invoice'!$A5327:$AC5327,1,H5291)),0)</f>
        <v>0</v>
      </c>
      <c r="J5291" s="29">
        <f>IF(D5291="OVERALL",SUM('Tracker&amp;Invoice'!$H5327:$AC5327),0)</f>
        <v>0</v>
      </c>
    </row>
    <row r="5292" spans="1:10">
      <c r="A5292" t="e">
        <f t="shared" si="165"/>
        <v>#REF!</v>
      </c>
      <c r="B5292">
        <f>IF(AND('Tracker&amp;Invoice'!A5328&lt;&gt;"",'Tracker&amp;Invoice'!A5328&lt;&gt;"ITEM",'Tracker&amp;Invoice'!A5326="ITEM"),1,0)</f>
        <v>0</v>
      </c>
      <c r="C5292" t="str">
        <f>IF(B5292=1,'Tracker&amp;Invoice'!A5328,C5291)</f>
        <v>NBQ-058</v>
      </c>
      <c r="D5292" t="str">
        <f>IF(LEFT(TRIM('Tracker&amp;Invoice'!B5328),9)="INVOICE #","INVOICE",IF(TRIM('Tracker&amp;Invoice'!B5328)="Overall Completion INVOICE","OVERALL",""))</f>
        <v/>
      </c>
      <c r="E5292" t="str">
        <f>IF(D5292="INVOICE",VALUE(MID(TRIM('Tracker&amp;Invoice'!B5328),10,10)),"")</f>
        <v/>
      </c>
      <c r="F5292">
        <f>IF(B5292=1,IFERROR(LOOKUP(2,1/('Tracker&amp;Invoice'!$H5328:$AC5328&lt;&gt;""),COLUMN('Tracker&amp;Invoice'!$H5328:$AC5328)),8),F5291)</f>
        <v>16</v>
      </c>
      <c r="G5292">
        <f>IF(D5292="OVERALL",IFERROR(LOOKUP(2,1/('Tracker&amp;Invoice'!$H5328:$AC5328&lt;&gt;""),COLUMN('Tracker&amp;Invoice'!$H5328:$AC5328)),8),G5293)</f>
        <v>8</v>
      </c>
      <c r="H5292">
        <f t="shared" si="164"/>
        <v>16</v>
      </c>
      <c r="I5292" s="29">
        <f>IF(D5292="INVOICE",SUM('Tracker&amp;Invoice'!$H5328:INDEX('Tracker&amp;Invoice'!$A5328:$AC5328,1,H5292)),0)</f>
        <v>0</v>
      </c>
      <c r="J5292" s="29">
        <f>IF(D5292="OVERALL",SUM('Tracker&amp;Invoice'!$H5328:$AC5328),0)</f>
        <v>0</v>
      </c>
    </row>
    <row r="5293" spans="1:10">
      <c r="A5293" t="e">
        <f t="shared" si="165"/>
        <v>#REF!</v>
      </c>
      <c r="B5293">
        <f>IF(AND('Tracker&amp;Invoice'!A5329&lt;&gt;"",'Tracker&amp;Invoice'!A5329&lt;&gt;"ITEM",'Tracker&amp;Invoice'!A5327="ITEM"),1,0)</f>
        <v>0</v>
      </c>
      <c r="C5293" t="str">
        <f>IF(B5293=1,'Tracker&amp;Invoice'!A5329,C5292)</f>
        <v>NBQ-058</v>
      </c>
      <c r="D5293" t="str">
        <f>IF(LEFT(TRIM('Tracker&amp;Invoice'!B5329),9)="INVOICE #","INVOICE",IF(TRIM('Tracker&amp;Invoice'!B5329)="Overall Completion INVOICE","OVERALL",""))</f>
        <v/>
      </c>
      <c r="E5293" t="str">
        <f>IF(D5293="INVOICE",VALUE(MID(TRIM('Tracker&amp;Invoice'!B5329),10,10)),"")</f>
        <v/>
      </c>
      <c r="F5293">
        <f>IF(B5293=1,IFERROR(LOOKUP(2,1/('Tracker&amp;Invoice'!$H5329:$AC5329&lt;&gt;""),COLUMN('Tracker&amp;Invoice'!$H5329:$AC5329)),8),F5292)</f>
        <v>16</v>
      </c>
      <c r="G5293">
        <f>IF(D5293="OVERALL",IFERROR(LOOKUP(2,1/('Tracker&amp;Invoice'!$H5329:$AC5329&lt;&gt;""),COLUMN('Tracker&amp;Invoice'!$H5329:$AC5329)),8),G5294)</f>
        <v>8</v>
      </c>
      <c r="H5293">
        <f t="shared" si="164"/>
        <v>16</v>
      </c>
      <c r="I5293" s="29">
        <f>IF(D5293="INVOICE",SUM('Tracker&amp;Invoice'!$H5329:INDEX('Tracker&amp;Invoice'!$A5329:$AC5329,1,H5293)),0)</f>
        <v>0</v>
      </c>
      <c r="J5293" s="29">
        <f>IF(D5293="OVERALL",SUM('Tracker&amp;Invoice'!$H5329:$AC5329),0)</f>
        <v>0</v>
      </c>
    </row>
    <row r="5294" spans="1:10">
      <c r="A5294" t="e">
        <f t="shared" si="165"/>
        <v>#REF!</v>
      </c>
      <c r="B5294">
        <f>IF(AND('Tracker&amp;Invoice'!A5330&lt;&gt;"",'Tracker&amp;Invoice'!A5330&lt;&gt;"ITEM",'Tracker&amp;Invoice'!A5328="ITEM"),1,0)</f>
        <v>0</v>
      </c>
      <c r="C5294" t="str">
        <f>IF(B5294=1,'Tracker&amp;Invoice'!A5330,C5293)</f>
        <v>NBQ-058</v>
      </c>
      <c r="D5294" t="str">
        <f>IF(LEFT(TRIM('Tracker&amp;Invoice'!B5330),9)="INVOICE #","INVOICE",IF(TRIM('Tracker&amp;Invoice'!B5330)="Overall Completion INVOICE","OVERALL",""))</f>
        <v/>
      </c>
      <c r="E5294" t="str">
        <f>IF(D5294="INVOICE",VALUE(MID(TRIM('Tracker&amp;Invoice'!B5330),10,10)),"")</f>
        <v/>
      </c>
      <c r="F5294">
        <f>IF(B5294=1,IFERROR(LOOKUP(2,1/('Tracker&amp;Invoice'!$H5330:$AC5330&lt;&gt;""),COLUMN('Tracker&amp;Invoice'!$H5330:$AC5330)),8),F5293)</f>
        <v>16</v>
      </c>
      <c r="G5294">
        <f>IF(D5294="OVERALL",IFERROR(LOOKUP(2,1/('Tracker&amp;Invoice'!$H5330:$AC5330&lt;&gt;""),COLUMN('Tracker&amp;Invoice'!$H5330:$AC5330)),8),G5295)</f>
        <v>8</v>
      </c>
      <c r="H5294">
        <f t="shared" si="164"/>
        <v>16</v>
      </c>
      <c r="I5294" s="29">
        <f>IF(D5294="INVOICE",SUM('Tracker&amp;Invoice'!$H5330:INDEX('Tracker&amp;Invoice'!$A5330:$AC5330,1,H5294)),0)</f>
        <v>0</v>
      </c>
      <c r="J5294" s="29">
        <f>IF(D5294="OVERALL",SUM('Tracker&amp;Invoice'!$H5330:$AC5330),0)</f>
        <v>0</v>
      </c>
    </row>
    <row r="5295" spans="1:10">
      <c r="A5295" t="e">
        <f t="shared" si="165"/>
        <v>#REF!</v>
      </c>
      <c r="B5295">
        <f>IF(AND('Tracker&amp;Invoice'!A5331&lt;&gt;"",'Tracker&amp;Invoice'!A5331&lt;&gt;"ITEM",'Tracker&amp;Invoice'!A5329="ITEM"),1,0)</f>
        <v>0</v>
      </c>
      <c r="C5295" t="str">
        <f>IF(B5295=1,'Tracker&amp;Invoice'!A5331,C5294)</f>
        <v>NBQ-058</v>
      </c>
      <c r="D5295" t="str">
        <f>IF(LEFT(TRIM('Tracker&amp;Invoice'!B5331),9)="INVOICE #","INVOICE",IF(TRIM('Tracker&amp;Invoice'!B5331)="Overall Completion INVOICE","OVERALL",""))</f>
        <v/>
      </c>
      <c r="E5295" t="str">
        <f>IF(D5295="INVOICE",VALUE(MID(TRIM('Tracker&amp;Invoice'!B5331),10,10)),"")</f>
        <v/>
      </c>
      <c r="F5295">
        <f>IF(B5295=1,IFERROR(LOOKUP(2,1/('Tracker&amp;Invoice'!$H5331:$AC5331&lt;&gt;""),COLUMN('Tracker&amp;Invoice'!$H5331:$AC5331)),8),F5294)</f>
        <v>16</v>
      </c>
      <c r="G5295">
        <f>IF(D5295="OVERALL",IFERROR(LOOKUP(2,1/('Tracker&amp;Invoice'!$H5331:$AC5331&lt;&gt;""),COLUMN('Tracker&amp;Invoice'!$H5331:$AC5331)),8),G5296)</f>
        <v>8</v>
      </c>
      <c r="H5295">
        <f t="shared" si="164"/>
        <v>16</v>
      </c>
      <c r="I5295" s="29">
        <f>IF(D5295="INVOICE",SUM('Tracker&amp;Invoice'!$H5331:INDEX('Tracker&amp;Invoice'!$A5331:$AC5331,1,H5295)),0)</f>
        <v>0</v>
      </c>
      <c r="J5295" s="29">
        <f>IF(D5295="OVERALL",SUM('Tracker&amp;Invoice'!$H5331:$AC5331),0)</f>
        <v>0</v>
      </c>
    </row>
    <row r="5296" spans="1:10">
      <c r="A5296" t="e">
        <f t="shared" si="165"/>
        <v>#REF!</v>
      </c>
      <c r="B5296">
        <f>IF(AND('Tracker&amp;Invoice'!A5332&lt;&gt;"",'Tracker&amp;Invoice'!A5332&lt;&gt;"ITEM",'Tracker&amp;Invoice'!A5330="ITEM"),1,0)</f>
        <v>0</v>
      </c>
      <c r="C5296" t="str">
        <f>IF(B5296=1,'Tracker&amp;Invoice'!A5332,C5295)</f>
        <v>NBQ-058</v>
      </c>
      <c r="D5296" t="str">
        <f>IF(LEFT(TRIM('Tracker&amp;Invoice'!B5332),9)="INVOICE #","INVOICE",IF(TRIM('Tracker&amp;Invoice'!B5332)="Overall Completion INVOICE","OVERALL",""))</f>
        <v/>
      </c>
      <c r="E5296" t="str">
        <f>IF(D5296="INVOICE",VALUE(MID(TRIM('Tracker&amp;Invoice'!B5332),10,10)),"")</f>
        <v/>
      </c>
      <c r="F5296">
        <f>IF(B5296=1,IFERROR(LOOKUP(2,1/('Tracker&amp;Invoice'!$H5332:$AC5332&lt;&gt;""),COLUMN('Tracker&amp;Invoice'!$H5332:$AC5332)),8),F5295)</f>
        <v>16</v>
      </c>
      <c r="G5296">
        <f>IF(D5296="OVERALL",IFERROR(LOOKUP(2,1/('Tracker&amp;Invoice'!$H5332:$AC5332&lt;&gt;""),COLUMN('Tracker&amp;Invoice'!$H5332:$AC5332)),8),G5297)</f>
        <v>8</v>
      </c>
      <c r="H5296">
        <f t="shared" si="164"/>
        <v>16</v>
      </c>
      <c r="I5296" s="29">
        <f>IF(D5296="INVOICE",SUM('Tracker&amp;Invoice'!$H5332:INDEX('Tracker&amp;Invoice'!$A5332:$AC5332,1,H5296)),0)</f>
        <v>0</v>
      </c>
      <c r="J5296" s="29">
        <f>IF(D5296="OVERALL",SUM('Tracker&amp;Invoice'!$H5332:$AC5332),0)</f>
        <v>0</v>
      </c>
    </row>
    <row r="5297" spans="1:10">
      <c r="A5297" t="e">
        <f t="shared" si="165"/>
        <v>#REF!</v>
      </c>
      <c r="B5297">
        <f>IF(AND('Tracker&amp;Invoice'!A5333&lt;&gt;"",'Tracker&amp;Invoice'!A5333&lt;&gt;"ITEM",'Tracker&amp;Invoice'!A5331="ITEM"),1,0)</f>
        <v>0</v>
      </c>
      <c r="C5297" t="str">
        <f>IF(B5297=1,'Tracker&amp;Invoice'!A5333,C5296)</f>
        <v>NBQ-058</v>
      </c>
      <c r="D5297" t="str">
        <f>IF(LEFT(TRIM('Tracker&amp;Invoice'!B5333),9)="INVOICE #","INVOICE",IF(TRIM('Tracker&amp;Invoice'!B5333)="Overall Completion INVOICE","OVERALL",""))</f>
        <v/>
      </c>
      <c r="E5297" t="str">
        <f>IF(D5297="INVOICE",VALUE(MID(TRIM('Tracker&amp;Invoice'!B5333),10,10)),"")</f>
        <v/>
      </c>
      <c r="F5297">
        <f>IF(B5297=1,IFERROR(LOOKUP(2,1/('Tracker&amp;Invoice'!$H5333:$AC5333&lt;&gt;""),COLUMN('Tracker&amp;Invoice'!$H5333:$AC5333)),8),F5296)</f>
        <v>16</v>
      </c>
      <c r="G5297">
        <f>IF(D5297="OVERALL",IFERROR(LOOKUP(2,1/('Tracker&amp;Invoice'!$H5333:$AC5333&lt;&gt;""),COLUMN('Tracker&amp;Invoice'!$H5333:$AC5333)),8),G5298)</f>
        <v>8</v>
      </c>
      <c r="H5297">
        <f t="shared" si="164"/>
        <v>16</v>
      </c>
      <c r="I5297" s="29">
        <f>IF(D5297="INVOICE",SUM('Tracker&amp;Invoice'!$H5333:INDEX('Tracker&amp;Invoice'!$A5333:$AC5333,1,H5297)),0)</f>
        <v>0</v>
      </c>
      <c r="J5297" s="29">
        <f>IF(D5297="OVERALL",SUM('Tracker&amp;Invoice'!$H5333:$AC5333),0)</f>
        <v>0</v>
      </c>
    </row>
    <row r="5298" spans="1:10">
      <c r="A5298" t="e">
        <f t="shared" si="165"/>
        <v>#REF!</v>
      </c>
      <c r="B5298">
        <f>IF(AND('Tracker&amp;Invoice'!A5334&lt;&gt;"",'Tracker&amp;Invoice'!A5334&lt;&gt;"ITEM",'Tracker&amp;Invoice'!A5332="ITEM"),1,0)</f>
        <v>0</v>
      </c>
      <c r="C5298" t="str">
        <f>IF(B5298=1,'Tracker&amp;Invoice'!A5334,C5297)</f>
        <v>NBQ-058</v>
      </c>
      <c r="D5298" t="str">
        <f>IF(LEFT(TRIM('Tracker&amp;Invoice'!B5334),9)="INVOICE #","INVOICE",IF(TRIM('Tracker&amp;Invoice'!B5334)="Overall Completion INVOICE","OVERALL",""))</f>
        <v/>
      </c>
      <c r="E5298" t="str">
        <f>IF(D5298="INVOICE",VALUE(MID(TRIM('Tracker&amp;Invoice'!B5334),10,10)),"")</f>
        <v/>
      </c>
      <c r="F5298">
        <f>IF(B5298=1,IFERROR(LOOKUP(2,1/('Tracker&amp;Invoice'!$H5334:$AC5334&lt;&gt;""),COLUMN('Tracker&amp;Invoice'!$H5334:$AC5334)),8),F5297)</f>
        <v>16</v>
      </c>
      <c r="G5298">
        <f>IF(D5298="OVERALL",IFERROR(LOOKUP(2,1/('Tracker&amp;Invoice'!$H5334:$AC5334&lt;&gt;""),COLUMN('Tracker&amp;Invoice'!$H5334:$AC5334)),8),G5299)</f>
        <v>8</v>
      </c>
      <c r="H5298">
        <f t="shared" si="164"/>
        <v>16</v>
      </c>
      <c r="I5298" s="29">
        <f>IF(D5298="INVOICE",SUM('Tracker&amp;Invoice'!$H5334:INDEX('Tracker&amp;Invoice'!$A5334:$AC5334,1,H5298)),0)</f>
        <v>0</v>
      </c>
      <c r="J5298" s="29">
        <f>IF(D5298="OVERALL",SUM('Tracker&amp;Invoice'!$H5334:$AC5334),0)</f>
        <v>0</v>
      </c>
    </row>
    <row r="5299" spans="1:10">
      <c r="A5299" t="e">
        <f t="shared" si="165"/>
        <v>#REF!</v>
      </c>
      <c r="B5299">
        <f>IF(AND('Tracker&amp;Invoice'!A5335&lt;&gt;"",'Tracker&amp;Invoice'!A5335&lt;&gt;"ITEM",'Tracker&amp;Invoice'!A5333="ITEM"),1,0)</f>
        <v>0</v>
      </c>
      <c r="C5299" t="str">
        <f>IF(B5299=1,'Tracker&amp;Invoice'!A5335,C5298)</f>
        <v>NBQ-058</v>
      </c>
      <c r="D5299" t="str">
        <f>IF(LEFT(TRIM('Tracker&amp;Invoice'!B5335),9)="INVOICE #","INVOICE",IF(TRIM('Tracker&amp;Invoice'!B5335)="Overall Completion INVOICE","OVERALL",""))</f>
        <v/>
      </c>
      <c r="E5299" t="str">
        <f>IF(D5299="INVOICE",VALUE(MID(TRIM('Tracker&amp;Invoice'!B5335),10,10)),"")</f>
        <v/>
      </c>
      <c r="F5299">
        <f>IF(B5299=1,IFERROR(LOOKUP(2,1/('Tracker&amp;Invoice'!$H5335:$AC5335&lt;&gt;""),COLUMN('Tracker&amp;Invoice'!$H5335:$AC5335)),8),F5298)</f>
        <v>16</v>
      </c>
      <c r="G5299">
        <f>IF(D5299="OVERALL",IFERROR(LOOKUP(2,1/('Tracker&amp;Invoice'!$H5335:$AC5335&lt;&gt;""),COLUMN('Tracker&amp;Invoice'!$H5335:$AC5335)),8),G5300)</f>
        <v>8</v>
      </c>
      <c r="H5299">
        <f t="shared" si="164"/>
        <v>16</v>
      </c>
      <c r="I5299" s="29">
        <f>IF(D5299="INVOICE",SUM('Tracker&amp;Invoice'!$H5335:INDEX('Tracker&amp;Invoice'!$A5335:$AC5335,1,H5299)),0)</f>
        <v>0</v>
      </c>
      <c r="J5299" s="29">
        <f>IF(D5299="OVERALL",SUM('Tracker&amp;Invoice'!$H5335:$AC5335),0)</f>
        <v>0</v>
      </c>
    </row>
    <row r="5300" spans="1:10">
      <c r="A5300" t="e">
        <f t="shared" si="165"/>
        <v>#REF!</v>
      </c>
      <c r="B5300">
        <f>IF(AND('Tracker&amp;Invoice'!A5336&lt;&gt;"",'Tracker&amp;Invoice'!A5336&lt;&gt;"ITEM",'Tracker&amp;Invoice'!A5334="ITEM"),1,0)</f>
        <v>0</v>
      </c>
      <c r="C5300" t="str">
        <f>IF(B5300=1,'Tracker&amp;Invoice'!A5336,C5299)</f>
        <v>NBQ-058</v>
      </c>
      <c r="D5300" t="str">
        <f>IF(LEFT(TRIM('Tracker&amp;Invoice'!B5336),9)="INVOICE #","INVOICE",IF(TRIM('Tracker&amp;Invoice'!B5336)="Overall Completion INVOICE","OVERALL",""))</f>
        <v/>
      </c>
      <c r="E5300" t="str">
        <f>IF(D5300="INVOICE",VALUE(MID(TRIM('Tracker&amp;Invoice'!B5336),10,10)),"")</f>
        <v/>
      </c>
      <c r="F5300">
        <f>IF(B5300=1,IFERROR(LOOKUP(2,1/('Tracker&amp;Invoice'!$H5336:$AC5336&lt;&gt;""),COLUMN('Tracker&amp;Invoice'!$H5336:$AC5336)),8),F5299)</f>
        <v>16</v>
      </c>
      <c r="G5300">
        <f>IF(D5300="OVERALL",IFERROR(LOOKUP(2,1/('Tracker&amp;Invoice'!$H5336:$AC5336&lt;&gt;""),COLUMN('Tracker&amp;Invoice'!$H5336:$AC5336)),8),G5301)</f>
        <v>8</v>
      </c>
      <c r="H5300">
        <f t="shared" si="164"/>
        <v>16</v>
      </c>
      <c r="I5300" s="29">
        <f>IF(D5300="INVOICE",SUM('Tracker&amp;Invoice'!$H5336:INDEX('Tracker&amp;Invoice'!$A5336:$AC5336,1,H5300)),0)</f>
        <v>0</v>
      </c>
      <c r="J5300" s="29">
        <f>IF(D5300="OVERALL",SUM('Tracker&amp;Invoice'!$H5336:$AC5336),0)</f>
        <v>0</v>
      </c>
    </row>
    <row r="5301" spans="1:10">
      <c r="A5301" t="e">
        <f t="shared" si="165"/>
        <v>#REF!</v>
      </c>
      <c r="B5301">
        <f>IF(AND('Tracker&amp;Invoice'!A5337&lt;&gt;"",'Tracker&amp;Invoice'!A5337&lt;&gt;"ITEM",'Tracker&amp;Invoice'!A5335="ITEM"),1,0)</f>
        <v>0</v>
      </c>
      <c r="C5301" t="str">
        <f>IF(B5301=1,'Tracker&amp;Invoice'!A5337,C5300)</f>
        <v>NBQ-058</v>
      </c>
      <c r="D5301" t="str">
        <f>IF(LEFT(TRIM('Tracker&amp;Invoice'!B5337),9)="INVOICE #","INVOICE",IF(TRIM('Tracker&amp;Invoice'!B5337)="Overall Completion INVOICE","OVERALL",""))</f>
        <v/>
      </c>
      <c r="E5301" t="str">
        <f>IF(D5301="INVOICE",VALUE(MID(TRIM('Tracker&amp;Invoice'!B5337),10,10)),"")</f>
        <v/>
      </c>
      <c r="F5301">
        <f>IF(B5301=1,IFERROR(LOOKUP(2,1/('Tracker&amp;Invoice'!$H5337:$AC5337&lt;&gt;""),COLUMN('Tracker&amp;Invoice'!$H5337:$AC5337)),8),F5300)</f>
        <v>16</v>
      </c>
      <c r="G5301">
        <f>IF(D5301="OVERALL",IFERROR(LOOKUP(2,1/('Tracker&amp;Invoice'!$H5337:$AC5337&lt;&gt;""),COLUMN('Tracker&amp;Invoice'!$H5337:$AC5337)),8),G5302)</f>
        <v>8</v>
      </c>
      <c r="H5301">
        <f t="shared" si="164"/>
        <v>16</v>
      </c>
      <c r="I5301" s="29">
        <f>IF(D5301="INVOICE",SUM('Tracker&amp;Invoice'!$H5337:INDEX('Tracker&amp;Invoice'!$A5337:$AC5337,1,H5301)),0)</f>
        <v>0</v>
      </c>
      <c r="J5301" s="29">
        <f>IF(D5301="OVERALL",SUM('Tracker&amp;Invoice'!$H5337:$AC5337),0)</f>
        <v>0</v>
      </c>
    </row>
    <row r="5302" spans="1:10">
      <c r="A5302" t="e">
        <f t="shared" si="165"/>
        <v>#REF!</v>
      </c>
      <c r="B5302">
        <f>IF(AND('Tracker&amp;Invoice'!A5338&lt;&gt;"",'Tracker&amp;Invoice'!A5338&lt;&gt;"ITEM",'Tracker&amp;Invoice'!A5336="ITEM"),1,0)</f>
        <v>0</v>
      </c>
      <c r="C5302" t="str">
        <f>IF(B5302=1,'Tracker&amp;Invoice'!A5338,C5301)</f>
        <v>NBQ-058</v>
      </c>
      <c r="D5302" t="str">
        <f>IF(LEFT(TRIM('Tracker&amp;Invoice'!B5338),9)="INVOICE #","INVOICE",IF(TRIM('Tracker&amp;Invoice'!B5338)="Overall Completion INVOICE","OVERALL",""))</f>
        <v/>
      </c>
      <c r="E5302" t="str">
        <f>IF(D5302="INVOICE",VALUE(MID(TRIM('Tracker&amp;Invoice'!B5338),10,10)),"")</f>
        <v/>
      </c>
      <c r="F5302">
        <f>IF(B5302=1,IFERROR(LOOKUP(2,1/('Tracker&amp;Invoice'!$H5338:$AC5338&lt;&gt;""),COLUMN('Tracker&amp;Invoice'!$H5338:$AC5338)),8),F5301)</f>
        <v>16</v>
      </c>
      <c r="G5302">
        <f>IF(D5302="OVERALL",IFERROR(LOOKUP(2,1/('Tracker&amp;Invoice'!$H5338:$AC5338&lt;&gt;""),COLUMN('Tracker&amp;Invoice'!$H5338:$AC5338)),8),G5303)</f>
        <v>8</v>
      </c>
      <c r="H5302">
        <f t="shared" si="164"/>
        <v>16</v>
      </c>
      <c r="I5302" s="29">
        <f>IF(D5302="INVOICE",SUM('Tracker&amp;Invoice'!$H5338:INDEX('Tracker&amp;Invoice'!$A5338:$AC5338,1,H5302)),0)</f>
        <v>0</v>
      </c>
      <c r="J5302" s="29">
        <f>IF(D5302="OVERALL",SUM('Tracker&amp;Invoice'!$H5338:$AC5338),0)</f>
        <v>0</v>
      </c>
    </row>
    <row r="5303" spans="1:10">
      <c r="A5303" t="e">
        <f t="shared" si="165"/>
        <v>#REF!</v>
      </c>
      <c r="B5303">
        <f>IF(AND('Tracker&amp;Invoice'!A5339&lt;&gt;"",'Tracker&amp;Invoice'!A5339&lt;&gt;"ITEM",'Tracker&amp;Invoice'!A5337="ITEM"),1,0)</f>
        <v>0</v>
      </c>
      <c r="C5303" t="str">
        <f>IF(B5303=1,'Tracker&amp;Invoice'!A5339,C5302)</f>
        <v>NBQ-058</v>
      </c>
      <c r="D5303" t="str">
        <f>IF(LEFT(TRIM('Tracker&amp;Invoice'!B5339),9)="INVOICE #","INVOICE",IF(TRIM('Tracker&amp;Invoice'!B5339)="Overall Completion INVOICE","OVERALL",""))</f>
        <v/>
      </c>
      <c r="E5303" t="str">
        <f>IF(D5303="INVOICE",VALUE(MID(TRIM('Tracker&amp;Invoice'!B5339),10,10)),"")</f>
        <v/>
      </c>
      <c r="F5303">
        <f>IF(B5303=1,IFERROR(LOOKUP(2,1/('Tracker&amp;Invoice'!$H5339:$AC5339&lt;&gt;""),COLUMN('Tracker&amp;Invoice'!$H5339:$AC5339)),8),F5302)</f>
        <v>16</v>
      </c>
      <c r="G5303">
        <f>IF(D5303="OVERALL",IFERROR(LOOKUP(2,1/('Tracker&amp;Invoice'!$H5339:$AC5339&lt;&gt;""),COLUMN('Tracker&amp;Invoice'!$H5339:$AC5339)),8),G5304)</f>
        <v>8</v>
      </c>
      <c r="H5303">
        <f t="shared" si="164"/>
        <v>16</v>
      </c>
      <c r="I5303" s="29">
        <f>IF(D5303="INVOICE",SUM('Tracker&amp;Invoice'!$H5339:INDEX('Tracker&amp;Invoice'!$A5339:$AC5339,1,H5303)),0)</f>
        <v>0</v>
      </c>
      <c r="J5303" s="29">
        <f>IF(D5303="OVERALL",SUM('Tracker&amp;Invoice'!$H5339:$AC5339),0)</f>
        <v>0</v>
      </c>
    </row>
    <row r="5304" spans="1:10">
      <c r="A5304" t="e">
        <f t="shared" si="165"/>
        <v>#REF!</v>
      </c>
      <c r="B5304">
        <f>IF(AND('Tracker&amp;Invoice'!A5340&lt;&gt;"",'Tracker&amp;Invoice'!A5340&lt;&gt;"ITEM",'Tracker&amp;Invoice'!A5338="ITEM"),1,0)</f>
        <v>0</v>
      </c>
      <c r="C5304" t="str">
        <f>IF(B5304=1,'Tracker&amp;Invoice'!A5340,C5303)</f>
        <v>NBQ-058</v>
      </c>
      <c r="D5304" t="str">
        <f>IF(LEFT(TRIM('Tracker&amp;Invoice'!B5340),9)="INVOICE #","INVOICE",IF(TRIM('Tracker&amp;Invoice'!B5340)="Overall Completion INVOICE","OVERALL",""))</f>
        <v/>
      </c>
      <c r="E5304" t="str">
        <f>IF(D5304="INVOICE",VALUE(MID(TRIM('Tracker&amp;Invoice'!B5340),10,10)),"")</f>
        <v/>
      </c>
      <c r="F5304">
        <f>IF(B5304=1,IFERROR(LOOKUP(2,1/('Tracker&amp;Invoice'!$H5340:$AC5340&lt;&gt;""),COLUMN('Tracker&amp;Invoice'!$H5340:$AC5340)),8),F5303)</f>
        <v>16</v>
      </c>
      <c r="G5304">
        <f>IF(D5304="OVERALL",IFERROR(LOOKUP(2,1/('Tracker&amp;Invoice'!$H5340:$AC5340&lt;&gt;""),COLUMN('Tracker&amp;Invoice'!$H5340:$AC5340)),8),G5305)</f>
        <v>8</v>
      </c>
      <c r="H5304">
        <f t="shared" si="164"/>
        <v>16</v>
      </c>
      <c r="I5304" s="29">
        <f>IF(D5304="INVOICE",SUM('Tracker&amp;Invoice'!$H5340:INDEX('Tracker&amp;Invoice'!$A5340:$AC5340,1,H5304)),0)</f>
        <v>0</v>
      </c>
      <c r="J5304" s="29">
        <f>IF(D5304="OVERALL",SUM('Tracker&amp;Invoice'!$H5340:$AC5340),0)</f>
        <v>0</v>
      </c>
    </row>
    <row r="5305" spans="1:10">
      <c r="A5305" t="e">
        <f t="shared" si="165"/>
        <v>#REF!</v>
      </c>
      <c r="B5305">
        <f>IF(AND('Tracker&amp;Invoice'!A5341&lt;&gt;"",'Tracker&amp;Invoice'!A5341&lt;&gt;"ITEM",'Tracker&amp;Invoice'!A5339="ITEM"),1,0)</f>
        <v>0</v>
      </c>
      <c r="C5305" t="str">
        <f>IF(B5305=1,'Tracker&amp;Invoice'!A5341,C5304)</f>
        <v>NBQ-058</v>
      </c>
      <c r="D5305" t="str">
        <f>IF(LEFT(TRIM('Tracker&amp;Invoice'!B5341),9)="INVOICE #","INVOICE",IF(TRIM('Tracker&amp;Invoice'!B5341)="Overall Completion INVOICE","OVERALL",""))</f>
        <v/>
      </c>
      <c r="E5305" t="str">
        <f>IF(D5305="INVOICE",VALUE(MID(TRIM('Tracker&amp;Invoice'!B5341),10,10)),"")</f>
        <v/>
      </c>
      <c r="F5305">
        <f>IF(B5305=1,IFERROR(LOOKUP(2,1/('Tracker&amp;Invoice'!$H5341:$AC5341&lt;&gt;""),COLUMN('Tracker&amp;Invoice'!$H5341:$AC5341)),8),F5304)</f>
        <v>16</v>
      </c>
      <c r="G5305">
        <f>IF(D5305="OVERALL",IFERROR(LOOKUP(2,1/('Tracker&amp;Invoice'!$H5341:$AC5341&lt;&gt;""),COLUMN('Tracker&amp;Invoice'!$H5341:$AC5341)),8),G5306)</f>
        <v>8</v>
      </c>
      <c r="H5305">
        <f t="shared" si="164"/>
        <v>16</v>
      </c>
      <c r="I5305" s="29">
        <f>IF(D5305="INVOICE",SUM('Tracker&amp;Invoice'!$H5341:INDEX('Tracker&amp;Invoice'!$A5341:$AC5341,1,H5305)),0)</f>
        <v>0</v>
      </c>
      <c r="J5305" s="29">
        <f>IF(D5305="OVERALL",SUM('Tracker&amp;Invoice'!$H5341:$AC5341),0)</f>
        <v>0</v>
      </c>
    </row>
    <row r="5306" spans="1:10">
      <c r="A5306" t="e">
        <f t="shared" si="165"/>
        <v>#REF!</v>
      </c>
      <c r="B5306">
        <f>IF(AND('Tracker&amp;Invoice'!A5342&lt;&gt;"",'Tracker&amp;Invoice'!A5342&lt;&gt;"ITEM",'Tracker&amp;Invoice'!A5340="ITEM"),1,0)</f>
        <v>0</v>
      </c>
      <c r="C5306" t="str">
        <f>IF(B5306=1,'Tracker&amp;Invoice'!A5342,C5305)</f>
        <v>NBQ-058</v>
      </c>
      <c r="D5306" t="str">
        <f>IF(LEFT(TRIM('Tracker&amp;Invoice'!B5342),9)="INVOICE #","INVOICE",IF(TRIM('Tracker&amp;Invoice'!B5342)="Overall Completion INVOICE","OVERALL",""))</f>
        <v/>
      </c>
      <c r="E5306" t="str">
        <f>IF(D5306="INVOICE",VALUE(MID(TRIM('Tracker&amp;Invoice'!B5342),10,10)),"")</f>
        <v/>
      </c>
      <c r="F5306">
        <f>IF(B5306=1,IFERROR(LOOKUP(2,1/('Tracker&amp;Invoice'!$H5342:$AC5342&lt;&gt;""),COLUMN('Tracker&amp;Invoice'!$H5342:$AC5342)),8),F5305)</f>
        <v>16</v>
      </c>
      <c r="G5306">
        <f>IF(D5306="OVERALL",IFERROR(LOOKUP(2,1/('Tracker&amp;Invoice'!$H5342:$AC5342&lt;&gt;""),COLUMN('Tracker&amp;Invoice'!$H5342:$AC5342)),8),G5307)</f>
        <v>8</v>
      </c>
      <c r="H5306">
        <f t="shared" si="164"/>
        <v>16</v>
      </c>
      <c r="I5306" s="29">
        <f>IF(D5306="INVOICE",SUM('Tracker&amp;Invoice'!$H5342:INDEX('Tracker&amp;Invoice'!$A5342:$AC5342,1,H5306)),0)</f>
        <v>0</v>
      </c>
      <c r="J5306" s="29">
        <f>IF(D5306="OVERALL",SUM('Tracker&amp;Invoice'!$H5342:$AC5342),0)</f>
        <v>0</v>
      </c>
    </row>
    <row r="5307" spans="1:10">
      <c r="A5307" t="e">
        <f t="shared" si="165"/>
        <v>#REF!</v>
      </c>
      <c r="B5307">
        <f>IF(AND('Tracker&amp;Invoice'!A5343&lt;&gt;"",'Tracker&amp;Invoice'!A5343&lt;&gt;"ITEM",'Tracker&amp;Invoice'!A5341="ITEM"),1,0)</f>
        <v>0</v>
      </c>
      <c r="C5307" t="str">
        <f>IF(B5307=1,'Tracker&amp;Invoice'!A5343,C5306)</f>
        <v>NBQ-058</v>
      </c>
      <c r="D5307" t="str">
        <f>IF(LEFT(TRIM('Tracker&amp;Invoice'!B5343),9)="INVOICE #","INVOICE",IF(TRIM('Tracker&amp;Invoice'!B5343)="Overall Completion INVOICE","OVERALL",""))</f>
        <v/>
      </c>
      <c r="E5307" t="str">
        <f>IF(D5307="INVOICE",VALUE(MID(TRIM('Tracker&amp;Invoice'!B5343),10,10)),"")</f>
        <v/>
      </c>
      <c r="F5307">
        <f>IF(B5307=1,IFERROR(LOOKUP(2,1/('Tracker&amp;Invoice'!$H5343:$AC5343&lt;&gt;""),COLUMN('Tracker&amp;Invoice'!$H5343:$AC5343)),8),F5306)</f>
        <v>16</v>
      </c>
      <c r="G5307">
        <f>IF(D5307="OVERALL",IFERROR(LOOKUP(2,1/('Tracker&amp;Invoice'!$H5343:$AC5343&lt;&gt;""),COLUMN('Tracker&amp;Invoice'!$H5343:$AC5343)),8),G5308)</f>
        <v>8</v>
      </c>
      <c r="H5307">
        <f t="shared" si="164"/>
        <v>16</v>
      </c>
      <c r="I5307" s="29">
        <f>IF(D5307="INVOICE",SUM('Tracker&amp;Invoice'!$H5343:INDEX('Tracker&amp;Invoice'!$A5343:$AC5343,1,H5307)),0)</f>
        <v>0</v>
      </c>
      <c r="J5307" s="29">
        <f>IF(D5307="OVERALL",SUM('Tracker&amp;Invoice'!$H5343:$AC5343),0)</f>
        <v>0</v>
      </c>
    </row>
    <row r="5308" spans="1:10">
      <c r="A5308" t="e">
        <f t="shared" si="165"/>
        <v>#REF!</v>
      </c>
      <c r="B5308">
        <f>IF(AND('Tracker&amp;Invoice'!A5344&lt;&gt;"",'Tracker&amp;Invoice'!A5344&lt;&gt;"ITEM",'Tracker&amp;Invoice'!A5342="ITEM"),1,0)</f>
        <v>0</v>
      </c>
      <c r="C5308" t="str">
        <f>IF(B5308=1,'Tracker&amp;Invoice'!A5344,C5307)</f>
        <v>NBQ-058</v>
      </c>
      <c r="D5308" t="str">
        <f>IF(LEFT(TRIM('Tracker&amp;Invoice'!B5344),9)="INVOICE #","INVOICE",IF(TRIM('Tracker&amp;Invoice'!B5344)="Overall Completion INVOICE","OVERALL",""))</f>
        <v/>
      </c>
      <c r="E5308" t="str">
        <f>IF(D5308="INVOICE",VALUE(MID(TRIM('Tracker&amp;Invoice'!B5344),10,10)),"")</f>
        <v/>
      </c>
      <c r="F5308">
        <f>IF(B5308=1,IFERROR(LOOKUP(2,1/('Tracker&amp;Invoice'!$H5344:$AC5344&lt;&gt;""),COLUMN('Tracker&amp;Invoice'!$H5344:$AC5344)),8),F5307)</f>
        <v>16</v>
      </c>
      <c r="G5308">
        <f>IF(D5308="OVERALL",IFERROR(LOOKUP(2,1/('Tracker&amp;Invoice'!$H5344:$AC5344&lt;&gt;""),COLUMN('Tracker&amp;Invoice'!$H5344:$AC5344)),8),G5309)</f>
        <v>8</v>
      </c>
      <c r="H5308">
        <f t="shared" si="164"/>
        <v>16</v>
      </c>
      <c r="I5308" s="29">
        <f>IF(D5308="INVOICE",SUM('Tracker&amp;Invoice'!$H5344:INDEX('Tracker&amp;Invoice'!$A5344:$AC5344,1,H5308)),0)</f>
        <v>0</v>
      </c>
      <c r="J5308" s="29">
        <f>IF(D5308="OVERALL",SUM('Tracker&amp;Invoice'!$H5344:$AC5344),0)</f>
        <v>0</v>
      </c>
    </row>
    <row r="5309" spans="1:10">
      <c r="A5309" t="e">
        <f t="shared" si="165"/>
        <v>#REF!</v>
      </c>
      <c r="B5309">
        <f>IF(AND('Tracker&amp;Invoice'!A5345&lt;&gt;"",'Tracker&amp;Invoice'!A5345&lt;&gt;"ITEM",'Tracker&amp;Invoice'!A5343="ITEM"),1,0)</f>
        <v>0</v>
      </c>
      <c r="C5309" t="str">
        <f>IF(B5309=1,'Tracker&amp;Invoice'!A5345,C5308)</f>
        <v>NBQ-058</v>
      </c>
      <c r="D5309" t="str">
        <f>IF(LEFT(TRIM('Tracker&amp;Invoice'!B5345),9)="INVOICE #","INVOICE",IF(TRIM('Tracker&amp;Invoice'!B5345)="Overall Completion INVOICE","OVERALL",""))</f>
        <v/>
      </c>
      <c r="E5309" t="str">
        <f>IF(D5309="INVOICE",VALUE(MID(TRIM('Tracker&amp;Invoice'!B5345),10,10)),"")</f>
        <v/>
      </c>
      <c r="F5309">
        <f>IF(B5309=1,IFERROR(LOOKUP(2,1/('Tracker&amp;Invoice'!$H5345:$AC5345&lt;&gt;""),COLUMN('Tracker&amp;Invoice'!$H5345:$AC5345)),8),F5308)</f>
        <v>16</v>
      </c>
      <c r="G5309">
        <f>IF(D5309="OVERALL",IFERROR(LOOKUP(2,1/('Tracker&amp;Invoice'!$H5345:$AC5345&lt;&gt;""),COLUMN('Tracker&amp;Invoice'!$H5345:$AC5345)),8),G5310)</f>
        <v>8</v>
      </c>
      <c r="H5309">
        <f t="shared" si="164"/>
        <v>16</v>
      </c>
      <c r="I5309" s="29">
        <f>IF(D5309="INVOICE",SUM('Tracker&amp;Invoice'!$H5345:INDEX('Tracker&amp;Invoice'!$A5345:$AC5345,1,H5309)),0)</f>
        <v>0</v>
      </c>
      <c r="J5309" s="29">
        <f>IF(D5309="OVERALL",SUM('Tracker&amp;Invoice'!$H5345:$AC5345),0)</f>
        <v>0</v>
      </c>
    </row>
    <row r="5310" spans="1:10">
      <c r="A5310" t="e">
        <f t="shared" si="165"/>
        <v>#REF!</v>
      </c>
      <c r="B5310">
        <f>IF(AND('Tracker&amp;Invoice'!A5346&lt;&gt;"",'Tracker&amp;Invoice'!A5346&lt;&gt;"ITEM",'Tracker&amp;Invoice'!A5344="ITEM"),1,0)</f>
        <v>0</v>
      </c>
      <c r="C5310" t="str">
        <f>IF(B5310=1,'Tracker&amp;Invoice'!A5346,C5309)</f>
        <v>NBQ-058</v>
      </c>
      <c r="D5310" t="str">
        <f>IF(LEFT(TRIM('Tracker&amp;Invoice'!B5346),9)="INVOICE #","INVOICE",IF(TRIM('Tracker&amp;Invoice'!B5346)="Overall Completion INVOICE","OVERALL",""))</f>
        <v/>
      </c>
      <c r="E5310" t="str">
        <f>IF(D5310="INVOICE",VALUE(MID(TRIM('Tracker&amp;Invoice'!B5346),10,10)),"")</f>
        <v/>
      </c>
      <c r="F5310">
        <f>IF(B5310=1,IFERROR(LOOKUP(2,1/('Tracker&amp;Invoice'!$H5346:$AC5346&lt;&gt;""),COLUMN('Tracker&amp;Invoice'!$H5346:$AC5346)),8),F5309)</f>
        <v>16</v>
      </c>
      <c r="G5310">
        <f>IF(D5310="OVERALL",IFERROR(LOOKUP(2,1/('Tracker&amp;Invoice'!$H5346:$AC5346&lt;&gt;""),COLUMN('Tracker&amp;Invoice'!$H5346:$AC5346)),8),G5311)</f>
        <v>8</v>
      </c>
      <c r="H5310">
        <f t="shared" si="164"/>
        <v>16</v>
      </c>
      <c r="I5310" s="29">
        <f>IF(D5310="INVOICE",SUM('Tracker&amp;Invoice'!$H5346:INDEX('Tracker&amp;Invoice'!$A5346:$AC5346,1,H5310)),0)</f>
        <v>0</v>
      </c>
      <c r="J5310" s="29">
        <f>IF(D5310="OVERALL",SUM('Tracker&amp;Invoice'!$H5346:$AC5346),0)</f>
        <v>0</v>
      </c>
    </row>
    <row r="5311" spans="1:10">
      <c r="A5311" t="e">
        <f t="shared" si="165"/>
        <v>#REF!</v>
      </c>
      <c r="B5311">
        <f>IF(AND('Tracker&amp;Invoice'!A5347&lt;&gt;"",'Tracker&amp;Invoice'!A5347&lt;&gt;"ITEM",'Tracker&amp;Invoice'!A5345="ITEM"),1,0)</f>
        <v>0</v>
      </c>
      <c r="C5311" t="str">
        <f>IF(B5311=1,'Tracker&amp;Invoice'!A5347,C5310)</f>
        <v>NBQ-058</v>
      </c>
      <c r="D5311" t="str">
        <f>IF(LEFT(TRIM('Tracker&amp;Invoice'!B5347),9)="INVOICE #","INVOICE",IF(TRIM('Tracker&amp;Invoice'!B5347)="Overall Completion INVOICE","OVERALL",""))</f>
        <v/>
      </c>
      <c r="E5311" t="str">
        <f>IF(D5311="INVOICE",VALUE(MID(TRIM('Tracker&amp;Invoice'!B5347),10,10)),"")</f>
        <v/>
      </c>
      <c r="F5311">
        <f>IF(B5311=1,IFERROR(LOOKUP(2,1/('Tracker&amp;Invoice'!$H5347:$AC5347&lt;&gt;""),COLUMN('Tracker&amp;Invoice'!$H5347:$AC5347)),8),F5310)</f>
        <v>16</v>
      </c>
      <c r="G5311">
        <f>IF(D5311="OVERALL",IFERROR(LOOKUP(2,1/('Tracker&amp;Invoice'!$H5347:$AC5347&lt;&gt;""),COLUMN('Tracker&amp;Invoice'!$H5347:$AC5347)),8),G5312)</f>
        <v>8</v>
      </c>
      <c r="H5311">
        <f t="shared" si="164"/>
        <v>16</v>
      </c>
      <c r="I5311" s="29">
        <f>IF(D5311="INVOICE",SUM('Tracker&amp;Invoice'!$H5347:INDEX('Tracker&amp;Invoice'!$A5347:$AC5347,1,H5311)),0)</f>
        <v>0</v>
      </c>
      <c r="J5311" s="29">
        <f>IF(D5311="OVERALL",SUM('Tracker&amp;Invoice'!$H5347:$AC5347),0)</f>
        <v>0</v>
      </c>
    </row>
    <row r="5312" spans="1:10">
      <c r="A5312" t="e">
        <f t="shared" si="165"/>
        <v>#REF!</v>
      </c>
      <c r="B5312">
        <f>IF(AND('Tracker&amp;Invoice'!A5348&lt;&gt;"",'Tracker&amp;Invoice'!A5348&lt;&gt;"ITEM",'Tracker&amp;Invoice'!A5346="ITEM"),1,0)</f>
        <v>0</v>
      </c>
      <c r="C5312" t="str">
        <f>IF(B5312=1,'Tracker&amp;Invoice'!A5348,C5311)</f>
        <v>NBQ-058</v>
      </c>
      <c r="D5312" t="str">
        <f>IF(LEFT(TRIM('Tracker&amp;Invoice'!B5348),9)="INVOICE #","INVOICE",IF(TRIM('Tracker&amp;Invoice'!B5348)="Overall Completion INVOICE","OVERALL",""))</f>
        <v/>
      </c>
      <c r="E5312" t="str">
        <f>IF(D5312="INVOICE",VALUE(MID(TRIM('Tracker&amp;Invoice'!B5348),10,10)),"")</f>
        <v/>
      </c>
      <c r="F5312">
        <f>IF(B5312=1,IFERROR(LOOKUP(2,1/('Tracker&amp;Invoice'!$H5348:$AC5348&lt;&gt;""),COLUMN('Tracker&amp;Invoice'!$H5348:$AC5348)),8),F5311)</f>
        <v>16</v>
      </c>
      <c r="G5312">
        <f>IF(D5312="OVERALL",IFERROR(LOOKUP(2,1/('Tracker&amp;Invoice'!$H5348:$AC5348&lt;&gt;""),COLUMN('Tracker&amp;Invoice'!$H5348:$AC5348)),8),G5313)</f>
        <v>8</v>
      </c>
      <c r="H5312">
        <f t="shared" si="164"/>
        <v>16</v>
      </c>
      <c r="I5312" s="29">
        <f>IF(D5312="INVOICE",SUM('Tracker&amp;Invoice'!$H5348:INDEX('Tracker&amp;Invoice'!$A5348:$AC5348,1,H5312)),0)</f>
        <v>0</v>
      </c>
      <c r="J5312" s="29">
        <f>IF(D5312="OVERALL",SUM('Tracker&amp;Invoice'!$H5348:$AC5348),0)</f>
        <v>0</v>
      </c>
    </row>
    <row r="5313" spans="1:10">
      <c r="A5313" t="e">
        <f t="shared" si="165"/>
        <v>#REF!</v>
      </c>
      <c r="B5313">
        <f>IF(AND('Tracker&amp;Invoice'!A5349&lt;&gt;"",'Tracker&amp;Invoice'!A5349&lt;&gt;"ITEM",'Tracker&amp;Invoice'!A5347="ITEM"),1,0)</f>
        <v>0</v>
      </c>
      <c r="C5313" t="str">
        <f>IF(B5313=1,'Tracker&amp;Invoice'!A5349,C5312)</f>
        <v>NBQ-058</v>
      </c>
      <c r="D5313" t="str">
        <f>IF(LEFT(TRIM('Tracker&amp;Invoice'!B5349),9)="INVOICE #","INVOICE",IF(TRIM('Tracker&amp;Invoice'!B5349)="Overall Completion INVOICE","OVERALL",""))</f>
        <v/>
      </c>
      <c r="E5313" t="str">
        <f>IF(D5313="INVOICE",VALUE(MID(TRIM('Tracker&amp;Invoice'!B5349),10,10)),"")</f>
        <v/>
      </c>
      <c r="F5313">
        <f>IF(B5313=1,IFERROR(LOOKUP(2,1/('Tracker&amp;Invoice'!$H5349:$AC5349&lt;&gt;""),COLUMN('Tracker&amp;Invoice'!$H5349:$AC5349)),8),F5312)</f>
        <v>16</v>
      </c>
      <c r="G5313">
        <f>IF(D5313="OVERALL",IFERROR(LOOKUP(2,1/('Tracker&amp;Invoice'!$H5349:$AC5349&lt;&gt;""),COLUMN('Tracker&amp;Invoice'!$H5349:$AC5349)),8),G5314)</f>
        <v>8</v>
      </c>
      <c r="H5313">
        <f t="shared" si="164"/>
        <v>16</v>
      </c>
      <c r="I5313" s="29">
        <f>IF(D5313="INVOICE",SUM('Tracker&amp;Invoice'!$H5349:INDEX('Tracker&amp;Invoice'!$A5349:$AC5349,1,H5313)),0)</f>
        <v>0</v>
      </c>
      <c r="J5313" s="29">
        <f>IF(D5313="OVERALL",SUM('Tracker&amp;Invoice'!$H5349:$AC5349),0)</f>
        <v>0</v>
      </c>
    </row>
    <row r="5314" spans="1:10">
      <c r="A5314" t="e">
        <f t="shared" si="165"/>
        <v>#REF!</v>
      </c>
      <c r="B5314">
        <f>IF(AND('Tracker&amp;Invoice'!A5350&lt;&gt;"",'Tracker&amp;Invoice'!A5350&lt;&gt;"ITEM",'Tracker&amp;Invoice'!A5348="ITEM"),1,0)</f>
        <v>0</v>
      </c>
      <c r="C5314" t="str">
        <f>IF(B5314=1,'Tracker&amp;Invoice'!A5350,C5313)</f>
        <v>NBQ-058</v>
      </c>
      <c r="D5314" t="str">
        <f>IF(LEFT(TRIM('Tracker&amp;Invoice'!B5350),9)="INVOICE #","INVOICE",IF(TRIM('Tracker&amp;Invoice'!B5350)="Overall Completion INVOICE","OVERALL",""))</f>
        <v/>
      </c>
      <c r="E5314" t="str">
        <f>IF(D5314="INVOICE",VALUE(MID(TRIM('Tracker&amp;Invoice'!B5350),10,10)),"")</f>
        <v/>
      </c>
      <c r="F5314">
        <f>IF(B5314=1,IFERROR(LOOKUP(2,1/('Tracker&amp;Invoice'!$H5350:$AC5350&lt;&gt;""),COLUMN('Tracker&amp;Invoice'!$H5350:$AC5350)),8),F5313)</f>
        <v>16</v>
      </c>
      <c r="G5314">
        <f>IF(D5314="OVERALL",IFERROR(LOOKUP(2,1/('Tracker&amp;Invoice'!$H5350:$AC5350&lt;&gt;""),COLUMN('Tracker&amp;Invoice'!$H5350:$AC5350)),8),G5315)</f>
        <v>8</v>
      </c>
      <c r="H5314">
        <f t="shared" si="164"/>
        <v>16</v>
      </c>
      <c r="I5314" s="29">
        <f>IF(D5314="INVOICE",SUM('Tracker&amp;Invoice'!$H5350:INDEX('Tracker&amp;Invoice'!$A5350:$AC5350,1,H5314)),0)</f>
        <v>0</v>
      </c>
      <c r="J5314" s="29">
        <f>IF(D5314="OVERALL",SUM('Tracker&amp;Invoice'!$H5350:$AC5350),0)</f>
        <v>0</v>
      </c>
    </row>
    <row r="5315" spans="1:10">
      <c r="A5315" t="e">
        <f t="shared" si="165"/>
        <v>#REF!</v>
      </c>
      <c r="B5315">
        <f>IF(AND('Tracker&amp;Invoice'!A5351&lt;&gt;"",'Tracker&amp;Invoice'!A5351&lt;&gt;"ITEM",'Tracker&amp;Invoice'!A5349="ITEM"),1,0)</f>
        <v>0</v>
      </c>
      <c r="C5315" t="str">
        <f>IF(B5315=1,'Tracker&amp;Invoice'!A5351,C5314)</f>
        <v>NBQ-058</v>
      </c>
      <c r="D5315" t="str">
        <f>IF(LEFT(TRIM('Tracker&amp;Invoice'!B5351),9)="INVOICE #","INVOICE",IF(TRIM('Tracker&amp;Invoice'!B5351)="Overall Completion INVOICE","OVERALL",""))</f>
        <v/>
      </c>
      <c r="E5315" t="str">
        <f>IF(D5315="INVOICE",VALUE(MID(TRIM('Tracker&amp;Invoice'!B5351),10,10)),"")</f>
        <v/>
      </c>
      <c r="F5315">
        <f>IF(B5315=1,IFERROR(LOOKUP(2,1/('Tracker&amp;Invoice'!$H5351:$AC5351&lt;&gt;""),COLUMN('Tracker&amp;Invoice'!$H5351:$AC5351)),8),F5314)</f>
        <v>16</v>
      </c>
      <c r="G5315">
        <f>IF(D5315="OVERALL",IFERROR(LOOKUP(2,1/('Tracker&amp;Invoice'!$H5351:$AC5351&lt;&gt;""),COLUMN('Tracker&amp;Invoice'!$H5351:$AC5351)),8),G5316)</f>
        <v>8</v>
      </c>
      <c r="H5315">
        <f t="shared" ref="H5315:H5378" si="166">MAX(F5315,G5315)</f>
        <v>16</v>
      </c>
      <c r="I5315" s="29">
        <f>IF(D5315="INVOICE",SUM('Tracker&amp;Invoice'!$H5351:INDEX('Tracker&amp;Invoice'!$A5351:$AC5351,1,H5315)),0)</f>
        <v>0</v>
      </c>
      <c r="J5315" s="29">
        <f>IF(D5315="OVERALL",SUM('Tracker&amp;Invoice'!$H5351:$AC5351),0)</f>
        <v>0</v>
      </c>
    </row>
    <row r="5316" spans="1:10">
      <c r="A5316" t="e">
        <f t="shared" ref="A5316:A5379" si="167">A5315+B5316</f>
        <v>#REF!</v>
      </c>
      <c r="B5316">
        <f>IF(AND('Tracker&amp;Invoice'!A5352&lt;&gt;"",'Tracker&amp;Invoice'!A5352&lt;&gt;"ITEM",'Tracker&amp;Invoice'!A5350="ITEM"),1,0)</f>
        <v>0</v>
      </c>
      <c r="C5316" t="str">
        <f>IF(B5316=1,'Tracker&amp;Invoice'!A5352,C5315)</f>
        <v>NBQ-058</v>
      </c>
      <c r="D5316" t="str">
        <f>IF(LEFT(TRIM('Tracker&amp;Invoice'!B5352),9)="INVOICE #","INVOICE",IF(TRIM('Tracker&amp;Invoice'!B5352)="Overall Completion INVOICE","OVERALL",""))</f>
        <v/>
      </c>
      <c r="E5316" t="str">
        <f>IF(D5316="INVOICE",VALUE(MID(TRIM('Tracker&amp;Invoice'!B5352),10,10)),"")</f>
        <v/>
      </c>
      <c r="F5316">
        <f>IF(B5316=1,IFERROR(LOOKUP(2,1/('Tracker&amp;Invoice'!$H5352:$AC5352&lt;&gt;""),COLUMN('Tracker&amp;Invoice'!$H5352:$AC5352)),8),F5315)</f>
        <v>16</v>
      </c>
      <c r="G5316">
        <f>IF(D5316="OVERALL",IFERROR(LOOKUP(2,1/('Tracker&amp;Invoice'!$H5352:$AC5352&lt;&gt;""),COLUMN('Tracker&amp;Invoice'!$H5352:$AC5352)),8),G5317)</f>
        <v>8</v>
      </c>
      <c r="H5316">
        <f t="shared" si="166"/>
        <v>16</v>
      </c>
      <c r="I5316" s="29">
        <f>IF(D5316="INVOICE",SUM('Tracker&amp;Invoice'!$H5352:INDEX('Tracker&amp;Invoice'!$A5352:$AC5352,1,H5316)),0)</f>
        <v>0</v>
      </c>
      <c r="J5316" s="29">
        <f>IF(D5316="OVERALL",SUM('Tracker&amp;Invoice'!$H5352:$AC5352),0)</f>
        <v>0</v>
      </c>
    </row>
    <row r="5317" spans="1:10">
      <c r="A5317" t="e">
        <f t="shared" si="167"/>
        <v>#REF!</v>
      </c>
      <c r="B5317">
        <f>IF(AND('Tracker&amp;Invoice'!A5353&lt;&gt;"",'Tracker&amp;Invoice'!A5353&lt;&gt;"ITEM",'Tracker&amp;Invoice'!A5351="ITEM"),1,0)</f>
        <v>0</v>
      </c>
      <c r="C5317" t="str">
        <f>IF(B5317=1,'Tracker&amp;Invoice'!A5353,C5316)</f>
        <v>NBQ-058</v>
      </c>
      <c r="D5317" t="str">
        <f>IF(LEFT(TRIM('Tracker&amp;Invoice'!B5353),9)="INVOICE #","INVOICE",IF(TRIM('Tracker&amp;Invoice'!B5353)="Overall Completion INVOICE","OVERALL",""))</f>
        <v/>
      </c>
      <c r="E5317" t="str">
        <f>IF(D5317="INVOICE",VALUE(MID(TRIM('Tracker&amp;Invoice'!B5353),10,10)),"")</f>
        <v/>
      </c>
      <c r="F5317">
        <f>IF(B5317=1,IFERROR(LOOKUP(2,1/('Tracker&amp;Invoice'!$H5353:$AC5353&lt;&gt;""),COLUMN('Tracker&amp;Invoice'!$H5353:$AC5353)),8),F5316)</f>
        <v>16</v>
      </c>
      <c r="G5317">
        <f>IF(D5317="OVERALL",IFERROR(LOOKUP(2,1/('Tracker&amp;Invoice'!$H5353:$AC5353&lt;&gt;""),COLUMN('Tracker&amp;Invoice'!$H5353:$AC5353)),8),G5318)</f>
        <v>8</v>
      </c>
      <c r="H5317">
        <f t="shared" si="166"/>
        <v>16</v>
      </c>
      <c r="I5317" s="29">
        <f>IF(D5317="INVOICE",SUM('Tracker&amp;Invoice'!$H5353:INDEX('Tracker&amp;Invoice'!$A5353:$AC5353,1,H5317)),0)</f>
        <v>0</v>
      </c>
      <c r="J5317" s="29">
        <f>IF(D5317="OVERALL",SUM('Tracker&amp;Invoice'!$H5353:$AC5353),0)</f>
        <v>0</v>
      </c>
    </row>
    <row r="5318" spans="1:10">
      <c r="A5318" t="e">
        <f t="shared" si="167"/>
        <v>#REF!</v>
      </c>
      <c r="B5318">
        <f>IF(AND('Tracker&amp;Invoice'!A5354&lt;&gt;"",'Tracker&amp;Invoice'!A5354&lt;&gt;"ITEM",'Tracker&amp;Invoice'!A5352="ITEM"),1,0)</f>
        <v>0</v>
      </c>
      <c r="C5318" t="str">
        <f>IF(B5318=1,'Tracker&amp;Invoice'!A5354,C5317)</f>
        <v>NBQ-058</v>
      </c>
      <c r="D5318" t="str">
        <f>IF(LEFT(TRIM('Tracker&amp;Invoice'!B5354),9)="INVOICE #","INVOICE",IF(TRIM('Tracker&amp;Invoice'!B5354)="Overall Completion INVOICE","OVERALL",""))</f>
        <v/>
      </c>
      <c r="E5318" t="str">
        <f>IF(D5318="INVOICE",VALUE(MID(TRIM('Tracker&amp;Invoice'!B5354),10,10)),"")</f>
        <v/>
      </c>
      <c r="F5318">
        <f>IF(B5318=1,IFERROR(LOOKUP(2,1/('Tracker&amp;Invoice'!$H5354:$AC5354&lt;&gt;""),COLUMN('Tracker&amp;Invoice'!$H5354:$AC5354)),8),F5317)</f>
        <v>16</v>
      </c>
      <c r="G5318">
        <f>IF(D5318="OVERALL",IFERROR(LOOKUP(2,1/('Tracker&amp;Invoice'!$H5354:$AC5354&lt;&gt;""),COLUMN('Tracker&amp;Invoice'!$H5354:$AC5354)),8),G5319)</f>
        <v>8</v>
      </c>
      <c r="H5318">
        <f t="shared" si="166"/>
        <v>16</v>
      </c>
      <c r="I5318" s="29">
        <f>IF(D5318="INVOICE",SUM('Tracker&amp;Invoice'!$H5354:INDEX('Tracker&amp;Invoice'!$A5354:$AC5354,1,H5318)),0)</f>
        <v>0</v>
      </c>
      <c r="J5318" s="29">
        <f>IF(D5318="OVERALL",SUM('Tracker&amp;Invoice'!$H5354:$AC5354),0)</f>
        <v>0</v>
      </c>
    </row>
    <row r="5319" spans="1:10">
      <c r="A5319" t="e">
        <f t="shared" si="167"/>
        <v>#REF!</v>
      </c>
      <c r="B5319">
        <f>IF(AND('Tracker&amp;Invoice'!A5355&lt;&gt;"",'Tracker&amp;Invoice'!A5355&lt;&gt;"ITEM",'Tracker&amp;Invoice'!A5353="ITEM"),1,0)</f>
        <v>0</v>
      </c>
      <c r="C5319" t="str">
        <f>IF(B5319=1,'Tracker&amp;Invoice'!A5355,C5318)</f>
        <v>NBQ-058</v>
      </c>
      <c r="D5319" t="str">
        <f>IF(LEFT(TRIM('Tracker&amp;Invoice'!B5355),9)="INVOICE #","INVOICE",IF(TRIM('Tracker&amp;Invoice'!B5355)="Overall Completion INVOICE","OVERALL",""))</f>
        <v/>
      </c>
      <c r="E5319" t="str">
        <f>IF(D5319="INVOICE",VALUE(MID(TRIM('Tracker&amp;Invoice'!B5355),10,10)),"")</f>
        <v/>
      </c>
      <c r="F5319">
        <f>IF(B5319=1,IFERROR(LOOKUP(2,1/('Tracker&amp;Invoice'!$H5355:$AC5355&lt;&gt;""),COLUMN('Tracker&amp;Invoice'!$H5355:$AC5355)),8),F5318)</f>
        <v>16</v>
      </c>
      <c r="G5319">
        <f>IF(D5319="OVERALL",IFERROR(LOOKUP(2,1/('Tracker&amp;Invoice'!$H5355:$AC5355&lt;&gt;""),COLUMN('Tracker&amp;Invoice'!$H5355:$AC5355)),8),G5320)</f>
        <v>8</v>
      </c>
      <c r="H5319">
        <f t="shared" si="166"/>
        <v>16</v>
      </c>
      <c r="I5319" s="29">
        <f>IF(D5319="INVOICE",SUM('Tracker&amp;Invoice'!$H5355:INDEX('Tracker&amp;Invoice'!$A5355:$AC5355,1,H5319)),0)</f>
        <v>0</v>
      </c>
      <c r="J5319" s="29">
        <f>IF(D5319="OVERALL",SUM('Tracker&amp;Invoice'!$H5355:$AC5355),0)</f>
        <v>0</v>
      </c>
    </row>
    <row r="5320" spans="1:10">
      <c r="A5320" t="e">
        <f t="shared" si="167"/>
        <v>#REF!</v>
      </c>
      <c r="B5320">
        <f>IF(AND('Tracker&amp;Invoice'!A5356&lt;&gt;"",'Tracker&amp;Invoice'!A5356&lt;&gt;"ITEM",'Tracker&amp;Invoice'!A5354="ITEM"),1,0)</f>
        <v>0</v>
      </c>
      <c r="C5320" t="str">
        <f>IF(B5320=1,'Tracker&amp;Invoice'!A5356,C5319)</f>
        <v>NBQ-058</v>
      </c>
      <c r="D5320" t="str">
        <f>IF(LEFT(TRIM('Tracker&amp;Invoice'!B5356),9)="INVOICE #","INVOICE",IF(TRIM('Tracker&amp;Invoice'!B5356)="Overall Completion INVOICE","OVERALL",""))</f>
        <v/>
      </c>
      <c r="E5320" t="str">
        <f>IF(D5320="INVOICE",VALUE(MID(TRIM('Tracker&amp;Invoice'!B5356),10,10)),"")</f>
        <v/>
      </c>
      <c r="F5320">
        <f>IF(B5320=1,IFERROR(LOOKUP(2,1/('Tracker&amp;Invoice'!$H5356:$AC5356&lt;&gt;""),COLUMN('Tracker&amp;Invoice'!$H5356:$AC5356)),8),F5319)</f>
        <v>16</v>
      </c>
      <c r="G5320">
        <f>IF(D5320="OVERALL",IFERROR(LOOKUP(2,1/('Tracker&amp;Invoice'!$H5356:$AC5356&lt;&gt;""),COLUMN('Tracker&amp;Invoice'!$H5356:$AC5356)),8),G5321)</f>
        <v>8</v>
      </c>
      <c r="H5320">
        <f t="shared" si="166"/>
        <v>16</v>
      </c>
      <c r="I5320" s="29">
        <f>IF(D5320="INVOICE",SUM('Tracker&amp;Invoice'!$H5356:INDEX('Tracker&amp;Invoice'!$A5356:$AC5356,1,H5320)),0)</f>
        <v>0</v>
      </c>
      <c r="J5320" s="29">
        <f>IF(D5320="OVERALL",SUM('Tracker&amp;Invoice'!$H5356:$AC5356),0)</f>
        <v>0</v>
      </c>
    </row>
    <row r="5321" spans="1:10">
      <c r="A5321" t="e">
        <f t="shared" si="167"/>
        <v>#REF!</v>
      </c>
      <c r="B5321">
        <f>IF(AND('Tracker&amp;Invoice'!A5357&lt;&gt;"",'Tracker&amp;Invoice'!A5357&lt;&gt;"ITEM",'Tracker&amp;Invoice'!A5355="ITEM"),1,0)</f>
        <v>0</v>
      </c>
      <c r="C5321" t="str">
        <f>IF(B5321=1,'Tracker&amp;Invoice'!A5357,C5320)</f>
        <v>NBQ-058</v>
      </c>
      <c r="D5321" t="str">
        <f>IF(LEFT(TRIM('Tracker&amp;Invoice'!B5357),9)="INVOICE #","INVOICE",IF(TRIM('Tracker&amp;Invoice'!B5357)="Overall Completion INVOICE","OVERALL",""))</f>
        <v/>
      </c>
      <c r="E5321" t="str">
        <f>IF(D5321="INVOICE",VALUE(MID(TRIM('Tracker&amp;Invoice'!B5357),10,10)),"")</f>
        <v/>
      </c>
      <c r="F5321">
        <f>IF(B5321=1,IFERROR(LOOKUP(2,1/('Tracker&amp;Invoice'!$H5357:$AC5357&lt;&gt;""),COLUMN('Tracker&amp;Invoice'!$H5357:$AC5357)),8),F5320)</f>
        <v>16</v>
      </c>
      <c r="G5321">
        <f>IF(D5321="OVERALL",IFERROR(LOOKUP(2,1/('Tracker&amp;Invoice'!$H5357:$AC5357&lt;&gt;""),COLUMN('Tracker&amp;Invoice'!$H5357:$AC5357)),8),G5322)</f>
        <v>8</v>
      </c>
      <c r="H5321">
        <f t="shared" si="166"/>
        <v>16</v>
      </c>
      <c r="I5321" s="29">
        <f>IF(D5321="INVOICE",SUM('Tracker&amp;Invoice'!$H5357:INDEX('Tracker&amp;Invoice'!$A5357:$AC5357,1,H5321)),0)</f>
        <v>0</v>
      </c>
      <c r="J5321" s="29">
        <f>IF(D5321="OVERALL",SUM('Tracker&amp;Invoice'!$H5357:$AC5357),0)</f>
        <v>0</v>
      </c>
    </row>
    <row r="5322" spans="1:10">
      <c r="A5322" t="e">
        <f t="shared" si="167"/>
        <v>#REF!</v>
      </c>
      <c r="B5322">
        <f>IF(AND('Tracker&amp;Invoice'!A5358&lt;&gt;"",'Tracker&amp;Invoice'!A5358&lt;&gt;"ITEM",'Tracker&amp;Invoice'!A5356="ITEM"),1,0)</f>
        <v>0</v>
      </c>
      <c r="C5322" t="str">
        <f>IF(B5322=1,'Tracker&amp;Invoice'!A5358,C5321)</f>
        <v>NBQ-058</v>
      </c>
      <c r="D5322" t="str">
        <f>IF(LEFT(TRIM('Tracker&amp;Invoice'!B5358),9)="INVOICE #","INVOICE",IF(TRIM('Tracker&amp;Invoice'!B5358)="Overall Completion INVOICE","OVERALL",""))</f>
        <v/>
      </c>
      <c r="E5322" t="str">
        <f>IF(D5322="INVOICE",VALUE(MID(TRIM('Tracker&amp;Invoice'!B5358),10,10)),"")</f>
        <v/>
      </c>
      <c r="F5322">
        <f>IF(B5322=1,IFERROR(LOOKUP(2,1/('Tracker&amp;Invoice'!$H5358:$AC5358&lt;&gt;""),COLUMN('Tracker&amp;Invoice'!$H5358:$AC5358)),8),F5321)</f>
        <v>16</v>
      </c>
      <c r="G5322">
        <f>IF(D5322="OVERALL",IFERROR(LOOKUP(2,1/('Tracker&amp;Invoice'!$H5358:$AC5358&lt;&gt;""),COLUMN('Tracker&amp;Invoice'!$H5358:$AC5358)),8),G5323)</f>
        <v>8</v>
      </c>
      <c r="H5322">
        <f t="shared" si="166"/>
        <v>16</v>
      </c>
      <c r="I5322" s="29">
        <f>IF(D5322="INVOICE",SUM('Tracker&amp;Invoice'!$H5358:INDEX('Tracker&amp;Invoice'!$A5358:$AC5358,1,H5322)),0)</f>
        <v>0</v>
      </c>
      <c r="J5322" s="29">
        <f>IF(D5322="OVERALL",SUM('Tracker&amp;Invoice'!$H5358:$AC5358),0)</f>
        <v>0</v>
      </c>
    </row>
    <row r="5323" spans="1:10">
      <c r="A5323" t="e">
        <f t="shared" si="167"/>
        <v>#REF!</v>
      </c>
      <c r="B5323">
        <f>IF(AND('Tracker&amp;Invoice'!A5359&lt;&gt;"",'Tracker&amp;Invoice'!A5359&lt;&gt;"ITEM",'Tracker&amp;Invoice'!A5357="ITEM"),1,0)</f>
        <v>0</v>
      </c>
      <c r="C5323" t="str">
        <f>IF(B5323=1,'Tracker&amp;Invoice'!A5359,C5322)</f>
        <v>NBQ-058</v>
      </c>
      <c r="D5323" t="str">
        <f>IF(LEFT(TRIM('Tracker&amp;Invoice'!B5359),9)="INVOICE #","INVOICE",IF(TRIM('Tracker&amp;Invoice'!B5359)="Overall Completion INVOICE","OVERALL",""))</f>
        <v/>
      </c>
      <c r="E5323" t="str">
        <f>IF(D5323="INVOICE",VALUE(MID(TRIM('Tracker&amp;Invoice'!B5359),10,10)),"")</f>
        <v/>
      </c>
      <c r="F5323">
        <f>IF(B5323=1,IFERROR(LOOKUP(2,1/('Tracker&amp;Invoice'!$H5359:$AC5359&lt;&gt;""),COLUMN('Tracker&amp;Invoice'!$H5359:$AC5359)),8),F5322)</f>
        <v>16</v>
      </c>
      <c r="G5323">
        <f>IF(D5323="OVERALL",IFERROR(LOOKUP(2,1/('Tracker&amp;Invoice'!$H5359:$AC5359&lt;&gt;""),COLUMN('Tracker&amp;Invoice'!$H5359:$AC5359)),8),G5324)</f>
        <v>8</v>
      </c>
      <c r="H5323">
        <f t="shared" si="166"/>
        <v>16</v>
      </c>
      <c r="I5323" s="29">
        <f>IF(D5323="INVOICE",SUM('Tracker&amp;Invoice'!$H5359:INDEX('Tracker&amp;Invoice'!$A5359:$AC5359,1,H5323)),0)</f>
        <v>0</v>
      </c>
      <c r="J5323" s="29">
        <f>IF(D5323="OVERALL",SUM('Tracker&amp;Invoice'!$H5359:$AC5359),0)</f>
        <v>0</v>
      </c>
    </row>
    <row r="5324" spans="1:10">
      <c r="A5324" t="e">
        <f t="shared" si="167"/>
        <v>#REF!</v>
      </c>
      <c r="B5324">
        <f>IF(AND('Tracker&amp;Invoice'!A5360&lt;&gt;"",'Tracker&amp;Invoice'!A5360&lt;&gt;"ITEM",'Tracker&amp;Invoice'!A5358="ITEM"),1,0)</f>
        <v>0</v>
      </c>
      <c r="C5324" t="str">
        <f>IF(B5324=1,'Tracker&amp;Invoice'!A5360,C5323)</f>
        <v>NBQ-058</v>
      </c>
      <c r="D5324" t="str">
        <f>IF(LEFT(TRIM('Tracker&amp;Invoice'!B5360),9)="INVOICE #","INVOICE",IF(TRIM('Tracker&amp;Invoice'!B5360)="Overall Completion INVOICE","OVERALL",""))</f>
        <v/>
      </c>
      <c r="E5324" t="str">
        <f>IF(D5324="INVOICE",VALUE(MID(TRIM('Tracker&amp;Invoice'!B5360),10,10)),"")</f>
        <v/>
      </c>
      <c r="F5324">
        <f>IF(B5324=1,IFERROR(LOOKUP(2,1/('Tracker&amp;Invoice'!$H5360:$AC5360&lt;&gt;""),COLUMN('Tracker&amp;Invoice'!$H5360:$AC5360)),8),F5323)</f>
        <v>16</v>
      </c>
      <c r="G5324">
        <f>IF(D5324="OVERALL",IFERROR(LOOKUP(2,1/('Tracker&amp;Invoice'!$H5360:$AC5360&lt;&gt;""),COLUMN('Tracker&amp;Invoice'!$H5360:$AC5360)),8),G5325)</f>
        <v>8</v>
      </c>
      <c r="H5324">
        <f t="shared" si="166"/>
        <v>16</v>
      </c>
      <c r="I5324" s="29">
        <f>IF(D5324="INVOICE",SUM('Tracker&amp;Invoice'!$H5360:INDEX('Tracker&amp;Invoice'!$A5360:$AC5360,1,H5324)),0)</f>
        <v>0</v>
      </c>
      <c r="J5324" s="29">
        <f>IF(D5324="OVERALL",SUM('Tracker&amp;Invoice'!$H5360:$AC5360),0)</f>
        <v>0</v>
      </c>
    </row>
    <row r="5325" spans="1:10">
      <c r="A5325" t="e">
        <f t="shared" si="167"/>
        <v>#REF!</v>
      </c>
      <c r="B5325">
        <f>IF(AND('Tracker&amp;Invoice'!A5361&lt;&gt;"",'Tracker&amp;Invoice'!A5361&lt;&gt;"ITEM",'Tracker&amp;Invoice'!A5359="ITEM"),1,0)</f>
        <v>0</v>
      </c>
      <c r="C5325" t="str">
        <f>IF(B5325=1,'Tracker&amp;Invoice'!A5361,C5324)</f>
        <v>NBQ-058</v>
      </c>
      <c r="D5325" t="str">
        <f>IF(LEFT(TRIM('Tracker&amp;Invoice'!B5361),9)="INVOICE #","INVOICE",IF(TRIM('Tracker&amp;Invoice'!B5361)="Overall Completion INVOICE","OVERALL",""))</f>
        <v/>
      </c>
      <c r="E5325" t="str">
        <f>IF(D5325="INVOICE",VALUE(MID(TRIM('Tracker&amp;Invoice'!B5361),10,10)),"")</f>
        <v/>
      </c>
      <c r="F5325">
        <f>IF(B5325=1,IFERROR(LOOKUP(2,1/('Tracker&amp;Invoice'!$H5361:$AC5361&lt;&gt;""),COLUMN('Tracker&amp;Invoice'!$H5361:$AC5361)),8),F5324)</f>
        <v>16</v>
      </c>
      <c r="G5325">
        <f>IF(D5325="OVERALL",IFERROR(LOOKUP(2,1/('Tracker&amp;Invoice'!$H5361:$AC5361&lt;&gt;""),COLUMN('Tracker&amp;Invoice'!$H5361:$AC5361)),8),G5326)</f>
        <v>8</v>
      </c>
      <c r="H5325">
        <f t="shared" si="166"/>
        <v>16</v>
      </c>
      <c r="I5325" s="29">
        <f>IF(D5325="INVOICE",SUM('Tracker&amp;Invoice'!$H5361:INDEX('Tracker&amp;Invoice'!$A5361:$AC5361,1,H5325)),0)</f>
        <v>0</v>
      </c>
      <c r="J5325" s="29">
        <f>IF(D5325="OVERALL",SUM('Tracker&amp;Invoice'!$H5361:$AC5361),0)</f>
        <v>0</v>
      </c>
    </row>
    <row r="5326" spans="1:10">
      <c r="A5326" t="e">
        <f t="shared" si="167"/>
        <v>#REF!</v>
      </c>
      <c r="B5326">
        <f>IF(AND('Tracker&amp;Invoice'!A5362&lt;&gt;"",'Tracker&amp;Invoice'!A5362&lt;&gt;"ITEM",'Tracker&amp;Invoice'!A5360="ITEM"),1,0)</f>
        <v>0</v>
      </c>
      <c r="C5326" t="str">
        <f>IF(B5326=1,'Tracker&amp;Invoice'!A5362,C5325)</f>
        <v>NBQ-058</v>
      </c>
      <c r="D5326" t="str">
        <f>IF(LEFT(TRIM('Tracker&amp;Invoice'!B5362),9)="INVOICE #","INVOICE",IF(TRIM('Tracker&amp;Invoice'!B5362)="Overall Completion INVOICE","OVERALL",""))</f>
        <v/>
      </c>
      <c r="E5326" t="str">
        <f>IF(D5326="INVOICE",VALUE(MID(TRIM('Tracker&amp;Invoice'!B5362),10,10)),"")</f>
        <v/>
      </c>
      <c r="F5326">
        <f>IF(B5326=1,IFERROR(LOOKUP(2,1/('Tracker&amp;Invoice'!$H5362:$AC5362&lt;&gt;""),COLUMN('Tracker&amp;Invoice'!$H5362:$AC5362)),8),F5325)</f>
        <v>16</v>
      </c>
      <c r="G5326">
        <f>IF(D5326="OVERALL",IFERROR(LOOKUP(2,1/('Tracker&amp;Invoice'!$H5362:$AC5362&lt;&gt;""),COLUMN('Tracker&amp;Invoice'!$H5362:$AC5362)),8),G5327)</f>
        <v>8</v>
      </c>
      <c r="H5326">
        <f t="shared" si="166"/>
        <v>16</v>
      </c>
      <c r="I5326" s="29">
        <f>IF(D5326="INVOICE",SUM('Tracker&amp;Invoice'!$H5362:INDEX('Tracker&amp;Invoice'!$A5362:$AC5362,1,H5326)),0)</f>
        <v>0</v>
      </c>
      <c r="J5326" s="29">
        <f>IF(D5326="OVERALL",SUM('Tracker&amp;Invoice'!$H5362:$AC5362),0)</f>
        <v>0</v>
      </c>
    </row>
    <row r="5327" spans="1:10">
      <c r="A5327" t="e">
        <f t="shared" si="167"/>
        <v>#REF!</v>
      </c>
      <c r="B5327">
        <f>IF(AND('Tracker&amp;Invoice'!A5363&lt;&gt;"",'Tracker&amp;Invoice'!A5363&lt;&gt;"ITEM",'Tracker&amp;Invoice'!A5361="ITEM"),1,0)</f>
        <v>0</v>
      </c>
      <c r="C5327" t="str">
        <f>IF(B5327=1,'Tracker&amp;Invoice'!A5363,C5326)</f>
        <v>NBQ-058</v>
      </c>
      <c r="D5327" t="str">
        <f>IF(LEFT(TRIM('Tracker&amp;Invoice'!B5363),9)="INVOICE #","INVOICE",IF(TRIM('Tracker&amp;Invoice'!B5363)="Overall Completion INVOICE","OVERALL",""))</f>
        <v/>
      </c>
      <c r="E5327" t="str">
        <f>IF(D5327="INVOICE",VALUE(MID(TRIM('Tracker&amp;Invoice'!B5363),10,10)),"")</f>
        <v/>
      </c>
      <c r="F5327">
        <f>IF(B5327=1,IFERROR(LOOKUP(2,1/('Tracker&amp;Invoice'!$H5363:$AC5363&lt;&gt;""),COLUMN('Tracker&amp;Invoice'!$H5363:$AC5363)),8),F5326)</f>
        <v>16</v>
      </c>
      <c r="G5327">
        <f>IF(D5327="OVERALL",IFERROR(LOOKUP(2,1/('Tracker&amp;Invoice'!$H5363:$AC5363&lt;&gt;""),COLUMN('Tracker&amp;Invoice'!$H5363:$AC5363)),8),G5328)</f>
        <v>8</v>
      </c>
      <c r="H5327">
        <f t="shared" si="166"/>
        <v>16</v>
      </c>
      <c r="I5327" s="29">
        <f>IF(D5327="INVOICE",SUM('Tracker&amp;Invoice'!$H5363:INDEX('Tracker&amp;Invoice'!$A5363:$AC5363,1,H5327)),0)</f>
        <v>0</v>
      </c>
      <c r="J5327" s="29">
        <f>IF(D5327="OVERALL",SUM('Tracker&amp;Invoice'!$H5363:$AC5363),0)</f>
        <v>0</v>
      </c>
    </row>
    <row r="5328" spans="1:10">
      <c r="A5328" t="e">
        <f t="shared" si="167"/>
        <v>#REF!</v>
      </c>
      <c r="B5328">
        <f>IF(AND('Tracker&amp;Invoice'!A5364&lt;&gt;"",'Tracker&amp;Invoice'!A5364&lt;&gt;"ITEM",'Tracker&amp;Invoice'!A5362="ITEM"),1,0)</f>
        <v>0</v>
      </c>
      <c r="C5328" t="str">
        <f>IF(B5328=1,'Tracker&amp;Invoice'!A5364,C5327)</f>
        <v>NBQ-058</v>
      </c>
      <c r="D5328" t="str">
        <f>IF(LEFT(TRIM('Tracker&amp;Invoice'!B5364),9)="INVOICE #","INVOICE",IF(TRIM('Tracker&amp;Invoice'!B5364)="Overall Completion INVOICE","OVERALL",""))</f>
        <v/>
      </c>
      <c r="E5328" t="str">
        <f>IF(D5328="INVOICE",VALUE(MID(TRIM('Tracker&amp;Invoice'!B5364),10,10)),"")</f>
        <v/>
      </c>
      <c r="F5328">
        <f>IF(B5328=1,IFERROR(LOOKUP(2,1/('Tracker&amp;Invoice'!$H5364:$AC5364&lt;&gt;""),COLUMN('Tracker&amp;Invoice'!$H5364:$AC5364)),8),F5327)</f>
        <v>16</v>
      </c>
      <c r="G5328">
        <f>IF(D5328="OVERALL",IFERROR(LOOKUP(2,1/('Tracker&amp;Invoice'!$H5364:$AC5364&lt;&gt;""),COLUMN('Tracker&amp;Invoice'!$H5364:$AC5364)),8),G5329)</f>
        <v>8</v>
      </c>
      <c r="H5328">
        <f t="shared" si="166"/>
        <v>16</v>
      </c>
      <c r="I5328" s="29">
        <f>IF(D5328="INVOICE",SUM('Tracker&amp;Invoice'!$H5364:INDEX('Tracker&amp;Invoice'!$A5364:$AC5364,1,H5328)),0)</f>
        <v>0</v>
      </c>
      <c r="J5328" s="29">
        <f>IF(D5328="OVERALL",SUM('Tracker&amp;Invoice'!$H5364:$AC5364),0)</f>
        <v>0</v>
      </c>
    </row>
    <row r="5329" spans="1:10">
      <c r="A5329" t="e">
        <f t="shared" si="167"/>
        <v>#REF!</v>
      </c>
      <c r="B5329">
        <f>IF(AND('Tracker&amp;Invoice'!A5365&lt;&gt;"",'Tracker&amp;Invoice'!A5365&lt;&gt;"ITEM",'Tracker&amp;Invoice'!A5363="ITEM"),1,0)</f>
        <v>0</v>
      </c>
      <c r="C5329" t="str">
        <f>IF(B5329=1,'Tracker&amp;Invoice'!A5365,C5328)</f>
        <v>NBQ-058</v>
      </c>
      <c r="D5329" t="str">
        <f>IF(LEFT(TRIM('Tracker&amp;Invoice'!B5365),9)="INVOICE #","INVOICE",IF(TRIM('Tracker&amp;Invoice'!B5365)="Overall Completion INVOICE","OVERALL",""))</f>
        <v/>
      </c>
      <c r="E5329" t="str">
        <f>IF(D5329="INVOICE",VALUE(MID(TRIM('Tracker&amp;Invoice'!B5365),10,10)),"")</f>
        <v/>
      </c>
      <c r="F5329">
        <f>IF(B5329=1,IFERROR(LOOKUP(2,1/('Tracker&amp;Invoice'!$H5365:$AC5365&lt;&gt;""),COLUMN('Tracker&amp;Invoice'!$H5365:$AC5365)),8),F5328)</f>
        <v>16</v>
      </c>
      <c r="G5329">
        <f>IF(D5329="OVERALL",IFERROR(LOOKUP(2,1/('Tracker&amp;Invoice'!$H5365:$AC5365&lt;&gt;""),COLUMN('Tracker&amp;Invoice'!$H5365:$AC5365)),8),G5330)</f>
        <v>8</v>
      </c>
      <c r="H5329">
        <f t="shared" si="166"/>
        <v>16</v>
      </c>
      <c r="I5329" s="29">
        <f>IF(D5329="INVOICE",SUM('Tracker&amp;Invoice'!$H5365:INDEX('Tracker&amp;Invoice'!$A5365:$AC5365,1,H5329)),0)</f>
        <v>0</v>
      </c>
      <c r="J5329" s="29">
        <f>IF(D5329="OVERALL",SUM('Tracker&amp;Invoice'!$H5365:$AC5365),0)</f>
        <v>0</v>
      </c>
    </row>
    <row r="5330" spans="1:10">
      <c r="A5330" t="e">
        <f t="shared" si="167"/>
        <v>#REF!</v>
      </c>
      <c r="B5330">
        <f>IF(AND('Tracker&amp;Invoice'!A5366&lt;&gt;"",'Tracker&amp;Invoice'!A5366&lt;&gt;"ITEM",'Tracker&amp;Invoice'!A5364="ITEM"),1,0)</f>
        <v>0</v>
      </c>
      <c r="C5330" t="str">
        <f>IF(B5330=1,'Tracker&amp;Invoice'!A5366,C5329)</f>
        <v>NBQ-058</v>
      </c>
      <c r="D5330" t="str">
        <f>IF(LEFT(TRIM('Tracker&amp;Invoice'!B5366),9)="INVOICE #","INVOICE",IF(TRIM('Tracker&amp;Invoice'!B5366)="Overall Completion INVOICE","OVERALL",""))</f>
        <v/>
      </c>
      <c r="E5330" t="str">
        <f>IF(D5330="INVOICE",VALUE(MID(TRIM('Tracker&amp;Invoice'!B5366),10,10)),"")</f>
        <v/>
      </c>
      <c r="F5330">
        <f>IF(B5330=1,IFERROR(LOOKUP(2,1/('Tracker&amp;Invoice'!$H5366:$AC5366&lt;&gt;""),COLUMN('Tracker&amp;Invoice'!$H5366:$AC5366)),8),F5329)</f>
        <v>16</v>
      </c>
      <c r="G5330">
        <f>IF(D5330="OVERALL",IFERROR(LOOKUP(2,1/('Tracker&amp;Invoice'!$H5366:$AC5366&lt;&gt;""),COLUMN('Tracker&amp;Invoice'!$H5366:$AC5366)),8),G5331)</f>
        <v>8</v>
      </c>
      <c r="H5330">
        <f t="shared" si="166"/>
        <v>16</v>
      </c>
      <c r="I5330" s="29">
        <f>IF(D5330="INVOICE",SUM('Tracker&amp;Invoice'!$H5366:INDEX('Tracker&amp;Invoice'!$A5366:$AC5366,1,H5330)),0)</f>
        <v>0</v>
      </c>
      <c r="J5330" s="29">
        <f>IF(D5330="OVERALL",SUM('Tracker&amp;Invoice'!$H5366:$AC5366),0)</f>
        <v>0</v>
      </c>
    </row>
    <row r="5331" spans="1:10">
      <c r="A5331" t="e">
        <f t="shared" si="167"/>
        <v>#REF!</v>
      </c>
      <c r="B5331">
        <f>IF(AND('Tracker&amp;Invoice'!A5367&lt;&gt;"",'Tracker&amp;Invoice'!A5367&lt;&gt;"ITEM",'Tracker&amp;Invoice'!A5365="ITEM"),1,0)</f>
        <v>0</v>
      </c>
      <c r="C5331" t="str">
        <f>IF(B5331=1,'Tracker&amp;Invoice'!A5367,C5330)</f>
        <v>NBQ-058</v>
      </c>
      <c r="D5331" t="str">
        <f>IF(LEFT(TRIM('Tracker&amp;Invoice'!B5367),9)="INVOICE #","INVOICE",IF(TRIM('Tracker&amp;Invoice'!B5367)="Overall Completion INVOICE","OVERALL",""))</f>
        <v/>
      </c>
      <c r="E5331" t="str">
        <f>IF(D5331="INVOICE",VALUE(MID(TRIM('Tracker&amp;Invoice'!B5367),10,10)),"")</f>
        <v/>
      </c>
      <c r="F5331">
        <f>IF(B5331=1,IFERROR(LOOKUP(2,1/('Tracker&amp;Invoice'!$H5367:$AC5367&lt;&gt;""),COLUMN('Tracker&amp;Invoice'!$H5367:$AC5367)),8),F5330)</f>
        <v>16</v>
      </c>
      <c r="G5331">
        <f>IF(D5331="OVERALL",IFERROR(LOOKUP(2,1/('Tracker&amp;Invoice'!$H5367:$AC5367&lt;&gt;""),COLUMN('Tracker&amp;Invoice'!$H5367:$AC5367)),8),G5332)</f>
        <v>8</v>
      </c>
      <c r="H5331">
        <f t="shared" si="166"/>
        <v>16</v>
      </c>
      <c r="I5331" s="29">
        <f>IF(D5331="INVOICE",SUM('Tracker&amp;Invoice'!$H5367:INDEX('Tracker&amp;Invoice'!$A5367:$AC5367,1,H5331)),0)</f>
        <v>0</v>
      </c>
      <c r="J5331" s="29">
        <f>IF(D5331="OVERALL",SUM('Tracker&amp;Invoice'!$H5367:$AC5367),0)</f>
        <v>0</v>
      </c>
    </row>
    <row r="5332" spans="1:10">
      <c r="A5332" t="e">
        <f t="shared" si="167"/>
        <v>#REF!</v>
      </c>
      <c r="B5332">
        <f>IF(AND('Tracker&amp;Invoice'!A5368&lt;&gt;"",'Tracker&amp;Invoice'!A5368&lt;&gt;"ITEM",'Tracker&amp;Invoice'!A5366="ITEM"),1,0)</f>
        <v>0</v>
      </c>
      <c r="C5332" t="str">
        <f>IF(B5332=1,'Tracker&amp;Invoice'!A5368,C5331)</f>
        <v>NBQ-058</v>
      </c>
      <c r="D5332" t="str">
        <f>IF(LEFT(TRIM('Tracker&amp;Invoice'!B5368),9)="INVOICE #","INVOICE",IF(TRIM('Tracker&amp;Invoice'!B5368)="Overall Completion INVOICE","OVERALL",""))</f>
        <v/>
      </c>
      <c r="E5332" t="str">
        <f>IF(D5332="INVOICE",VALUE(MID(TRIM('Tracker&amp;Invoice'!B5368),10,10)),"")</f>
        <v/>
      </c>
      <c r="F5332">
        <f>IF(B5332=1,IFERROR(LOOKUP(2,1/('Tracker&amp;Invoice'!$H5368:$AC5368&lt;&gt;""),COLUMN('Tracker&amp;Invoice'!$H5368:$AC5368)),8),F5331)</f>
        <v>16</v>
      </c>
      <c r="G5332">
        <f>IF(D5332="OVERALL",IFERROR(LOOKUP(2,1/('Tracker&amp;Invoice'!$H5368:$AC5368&lt;&gt;""),COLUMN('Tracker&amp;Invoice'!$H5368:$AC5368)),8),G5333)</f>
        <v>8</v>
      </c>
      <c r="H5332">
        <f t="shared" si="166"/>
        <v>16</v>
      </c>
      <c r="I5332" s="29">
        <f>IF(D5332="INVOICE",SUM('Tracker&amp;Invoice'!$H5368:INDEX('Tracker&amp;Invoice'!$A5368:$AC5368,1,H5332)),0)</f>
        <v>0</v>
      </c>
      <c r="J5332" s="29">
        <f>IF(D5332="OVERALL",SUM('Tracker&amp;Invoice'!$H5368:$AC5368),0)</f>
        <v>0</v>
      </c>
    </row>
    <row r="5333" spans="1:10">
      <c r="A5333" t="e">
        <f t="shared" si="167"/>
        <v>#REF!</v>
      </c>
      <c r="B5333">
        <f>IF(AND('Tracker&amp;Invoice'!A5369&lt;&gt;"",'Tracker&amp;Invoice'!A5369&lt;&gt;"ITEM",'Tracker&amp;Invoice'!A5367="ITEM"),1,0)</f>
        <v>0</v>
      </c>
      <c r="C5333" t="str">
        <f>IF(B5333=1,'Tracker&amp;Invoice'!A5369,C5332)</f>
        <v>NBQ-058</v>
      </c>
      <c r="D5333" t="str">
        <f>IF(LEFT(TRIM('Tracker&amp;Invoice'!B5369),9)="INVOICE #","INVOICE",IF(TRIM('Tracker&amp;Invoice'!B5369)="Overall Completion INVOICE","OVERALL",""))</f>
        <v/>
      </c>
      <c r="E5333" t="str">
        <f>IF(D5333="INVOICE",VALUE(MID(TRIM('Tracker&amp;Invoice'!B5369),10,10)),"")</f>
        <v/>
      </c>
      <c r="F5333">
        <f>IF(B5333=1,IFERROR(LOOKUP(2,1/('Tracker&amp;Invoice'!$H5369:$AC5369&lt;&gt;""),COLUMN('Tracker&amp;Invoice'!$H5369:$AC5369)),8),F5332)</f>
        <v>16</v>
      </c>
      <c r="G5333">
        <f>IF(D5333="OVERALL",IFERROR(LOOKUP(2,1/('Tracker&amp;Invoice'!$H5369:$AC5369&lt;&gt;""),COLUMN('Tracker&amp;Invoice'!$H5369:$AC5369)),8),G5334)</f>
        <v>8</v>
      </c>
      <c r="H5333">
        <f t="shared" si="166"/>
        <v>16</v>
      </c>
      <c r="I5333" s="29">
        <f>IF(D5333="INVOICE",SUM('Tracker&amp;Invoice'!$H5369:INDEX('Tracker&amp;Invoice'!$A5369:$AC5369,1,H5333)),0)</f>
        <v>0</v>
      </c>
      <c r="J5333" s="29">
        <f>IF(D5333="OVERALL",SUM('Tracker&amp;Invoice'!$H5369:$AC5369),0)</f>
        <v>0</v>
      </c>
    </row>
    <row r="5334" spans="1:10">
      <c r="A5334" t="e">
        <f t="shared" si="167"/>
        <v>#REF!</v>
      </c>
      <c r="B5334">
        <f>IF(AND('Tracker&amp;Invoice'!A5370&lt;&gt;"",'Tracker&amp;Invoice'!A5370&lt;&gt;"ITEM",'Tracker&amp;Invoice'!A5368="ITEM"),1,0)</f>
        <v>0</v>
      </c>
      <c r="C5334" t="str">
        <f>IF(B5334=1,'Tracker&amp;Invoice'!A5370,C5333)</f>
        <v>NBQ-058</v>
      </c>
      <c r="D5334" t="str">
        <f>IF(LEFT(TRIM('Tracker&amp;Invoice'!B5370),9)="INVOICE #","INVOICE",IF(TRIM('Tracker&amp;Invoice'!B5370)="Overall Completion INVOICE","OVERALL",""))</f>
        <v/>
      </c>
      <c r="E5334" t="str">
        <f>IF(D5334="INVOICE",VALUE(MID(TRIM('Tracker&amp;Invoice'!B5370),10,10)),"")</f>
        <v/>
      </c>
      <c r="F5334">
        <f>IF(B5334=1,IFERROR(LOOKUP(2,1/('Tracker&amp;Invoice'!$H5370:$AC5370&lt;&gt;""),COLUMN('Tracker&amp;Invoice'!$H5370:$AC5370)),8),F5333)</f>
        <v>16</v>
      </c>
      <c r="G5334">
        <f>IF(D5334="OVERALL",IFERROR(LOOKUP(2,1/('Tracker&amp;Invoice'!$H5370:$AC5370&lt;&gt;""),COLUMN('Tracker&amp;Invoice'!$H5370:$AC5370)),8),G5335)</f>
        <v>8</v>
      </c>
      <c r="H5334">
        <f t="shared" si="166"/>
        <v>16</v>
      </c>
      <c r="I5334" s="29">
        <f>IF(D5334="INVOICE",SUM('Tracker&amp;Invoice'!$H5370:INDEX('Tracker&amp;Invoice'!$A5370:$AC5370,1,H5334)),0)</f>
        <v>0</v>
      </c>
      <c r="J5334" s="29">
        <f>IF(D5334="OVERALL",SUM('Tracker&amp;Invoice'!$H5370:$AC5370),0)</f>
        <v>0</v>
      </c>
    </row>
    <row r="5335" spans="1:10">
      <c r="A5335" t="e">
        <f t="shared" si="167"/>
        <v>#REF!</v>
      </c>
      <c r="B5335">
        <f>IF(AND('Tracker&amp;Invoice'!A5371&lt;&gt;"",'Tracker&amp;Invoice'!A5371&lt;&gt;"ITEM",'Tracker&amp;Invoice'!A5369="ITEM"),1,0)</f>
        <v>0</v>
      </c>
      <c r="C5335" t="str">
        <f>IF(B5335=1,'Tracker&amp;Invoice'!A5371,C5334)</f>
        <v>NBQ-058</v>
      </c>
      <c r="D5335" t="str">
        <f>IF(LEFT(TRIM('Tracker&amp;Invoice'!B5371),9)="INVOICE #","INVOICE",IF(TRIM('Tracker&amp;Invoice'!B5371)="Overall Completion INVOICE","OVERALL",""))</f>
        <v/>
      </c>
      <c r="E5335" t="str">
        <f>IF(D5335="INVOICE",VALUE(MID(TRIM('Tracker&amp;Invoice'!B5371),10,10)),"")</f>
        <v/>
      </c>
      <c r="F5335">
        <f>IF(B5335=1,IFERROR(LOOKUP(2,1/('Tracker&amp;Invoice'!$H5371:$AC5371&lt;&gt;""),COLUMN('Tracker&amp;Invoice'!$H5371:$AC5371)),8),F5334)</f>
        <v>16</v>
      </c>
      <c r="G5335">
        <f>IF(D5335="OVERALL",IFERROR(LOOKUP(2,1/('Tracker&amp;Invoice'!$H5371:$AC5371&lt;&gt;""),COLUMN('Tracker&amp;Invoice'!$H5371:$AC5371)),8),G5336)</f>
        <v>8</v>
      </c>
      <c r="H5335">
        <f t="shared" si="166"/>
        <v>16</v>
      </c>
      <c r="I5335" s="29">
        <f>IF(D5335="INVOICE",SUM('Tracker&amp;Invoice'!$H5371:INDEX('Tracker&amp;Invoice'!$A5371:$AC5371,1,H5335)),0)</f>
        <v>0</v>
      </c>
      <c r="J5335" s="29">
        <f>IF(D5335="OVERALL",SUM('Tracker&amp;Invoice'!$H5371:$AC5371),0)</f>
        <v>0</v>
      </c>
    </row>
    <row r="5336" spans="1:10">
      <c r="A5336" t="e">
        <f t="shared" si="167"/>
        <v>#REF!</v>
      </c>
      <c r="B5336">
        <f>IF(AND('Tracker&amp;Invoice'!A5372&lt;&gt;"",'Tracker&amp;Invoice'!A5372&lt;&gt;"ITEM",'Tracker&amp;Invoice'!A5370="ITEM"),1,0)</f>
        <v>0</v>
      </c>
      <c r="C5336" t="str">
        <f>IF(B5336=1,'Tracker&amp;Invoice'!A5372,C5335)</f>
        <v>NBQ-058</v>
      </c>
      <c r="D5336" t="str">
        <f>IF(LEFT(TRIM('Tracker&amp;Invoice'!B5372),9)="INVOICE #","INVOICE",IF(TRIM('Tracker&amp;Invoice'!B5372)="Overall Completion INVOICE","OVERALL",""))</f>
        <v/>
      </c>
      <c r="E5336" t="str">
        <f>IF(D5336="INVOICE",VALUE(MID(TRIM('Tracker&amp;Invoice'!B5372),10,10)),"")</f>
        <v/>
      </c>
      <c r="F5336">
        <f>IF(B5336=1,IFERROR(LOOKUP(2,1/('Tracker&amp;Invoice'!$H5372:$AC5372&lt;&gt;""),COLUMN('Tracker&amp;Invoice'!$H5372:$AC5372)),8),F5335)</f>
        <v>16</v>
      </c>
      <c r="G5336">
        <f>IF(D5336="OVERALL",IFERROR(LOOKUP(2,1/('Tracker&amp;Invoice'!$H5372:$AC5372&lt;&gt;""),COLUMN('Tracker&amp;Invoice'!$H5372:$AC5372)),8),G5337)</f>
        <v>8</v>
      </c>
      <c r="H5336">
        <f t="shared" si="166"/>
        <v>16</v>
      </c>
      <c r="I5336" s="29">
        <f>IF(D5336="INVOICE",SUM('Tracker&amp;Invoice'!$H5372:INDEX('Tracker&amp;Invoice'!$A5372:$AC5372,1,H5336)),0)</f>
        <v>0</v>
      </c>
      <c r="J5336" s="29">
        <f>IF(D5336="OVERALL",SUM('Tracker&amp;Invoice'!$H5372:$AC5372),0)</f>
        <v>0</v>
      </c>
    </row>
    <row r="5337" spans="1:10">
      <c r="A5337" t="e">
        <f t="shared" si="167"/>
        <v>#REF!</v>
      </c>
      <c r="B5337">
        <f>IF(AND('Tracker&amp;Invoice'!A5373&lt;&gt;"",'Tracker&amp;Invoice'!A5373&lt;&gt;"ITEM",'Tracker&amp;Invoice'!A5371="ITEM"),1,0)</f>
        <v>0</v>
      </c>
      <c r="C5337" t="str">
        <f>IF(B5337=1,'Tracker&amp;Invoice'!A5373,C5336)</f>
        <v>NBQ-058</v>
      </c>
      <c r="D5337" t="str">
        <f>IF(LEFT(TRIM('Tracker&amp;Invoice'!B5373),9)="INVOICE #","INVOICE",IF(TRIM('Tracker&amp;Invoice'!B5373)="Overall Completion INVOICE","OVERALL",""))</f>
        <v/>
      </c>
      <c r="E5337" t="str">
        <f>IF(D5337="INVOICE",VALUE(MID(TRIM('Tracker&amp;Invoice'!B5373),10,10)),"")</f>
        <v/>
      </c>
      <c r="F5337">
        <f>IF(B5337=1,IFERROR(LOOKUP(2,1/('Tracker&amp;Invoice'!$H5373:$AC5373&lt;&gt;""),COLUMN('Tracker&amp;Invoice'!$H5373:$AC5373)),8),F5336)</f>
        <v>16</v>
      </c>
      <c r="G5337">
        <f>IF(D5337="OVERALL",IFERROR(LOOKUP(2,1/('Tracker&amp;Invoice'!$H5373:$AC5373&lt;&gt;""),COLUMN('Tracker&amp;Invoice'!$H5373:$AC5373)),8),G5338)</f>
        <v>8</v>
      </c>
      <c r="H5337">
        <f t="shared" si="166"/>
        <v>16</v>
      </c>
      <c r="I5337" s="29">
        <f>IF(D5337="INVOICE",SUM('Tracker&amp;Invoice'!$H5373:INDEX('Tracker&amp;Invoice'!$A5373:$AC5373,1,H5337)),0)</f>
        <v>0</v>
      </c>
      <c r="J5337" s="29">
        <f>IF(D5337="OVERALL",SUM('Tracker&amp;Invoice'!$H5373:$AC5373),0)</f>
        <v>0</v>
      </c>
    </row>
    <row r="5338" spans="1:10">
      <c r="A5338" t="e">
        <f t="shared" si="167"/>
        <v>#REF!</v>
      </c>
      <c r="B5338">
        <f>IF(AND('Tracker&amp;Invoice'!A5374&lt;&gt;"",'Tracker&amp;Invoice'!A5374&lt;&gt;"ITEM",'Tracker&amp;Invoice'!A5372="ITEM"),1,0)</f>
        <v>0</v>
      </c>
      <c r="C5338" t="str">
        <f>IF(B5338=1,'Tracker&amp;Invoice'!A5374,C5337)</f>
        <v>NBQ-058</v>
      </c>
      <c r="D5338" t="str">
        <f>IF(LEFT(TRIM('Tracker&amp;Invoice'!B5374),9)="INVOICE #","INVOICE",IF(TRIM('Tracker&amp;Invoice'!B5374)="Overall Completion INVOICE","OVERALL",""))</f>
        <v/>
      </c>
      <c r="E5338" t="str">
        <f>IF(D5338="INVOICE",VALUE(MID(TRIM('Tracker&amp;Invoice'!B5374),10,10)),"")</f>
        <v/>
      </c>
      <c r="F5338">
        <f>IF(B5338=1,IFERROR(LOOKUP(2,1/('Tracker&amp;Invoice'!$H5374:$AC5374&lt;&gt;""),COLUMN('Tracker&amp;Invoice'!$H5374:$AC5374)),8),F5337)</f>
        <v>16</v>
      </c>
      <c r="G5338">
        <f>IF(D5338="OVERALL",IFERROR(LOOKUP(2,1/('Tracker&amp;Invoice'!$H5374:$AC5374&lt;&gt;""),COLUMN('Tracker&amp;Invoice'!$H5374:$AC5374)),8),G5339)</f>
        <v>8</v>
      </c>
      <c r="H5338">
        <f t="shared" si="166"/>
        <v>16</v>
      </c>
      <c r="I5338" s="29">
        <f>IF(D5338="INVOICE",SUM('Tracker&amp;Invoice'!$H5374:INDEX('Tracker&amp;Invoice'!$A5374:$AC5374,1,H5338)),0)</f>
        <v>0</v>
      </c>
      <c r="J5338" s="29">
        <f>IF(D5338="OVERALL",SUM('Tracker&amp;Invoice'!$H5374:$AC5374),0)</f>
        <v>0</v>
      </c>
    </row>
    <row r="5339" spans="1:10">
      <c r="A5339" t="e">
        <f t="shared" si="167"/>
        <v>#REF!</v>
      </c>
      <c r="B5339">
        <f>IF(AND('Tracker&amp;Invoice'!A5375&lt;&gt;"",'Tracker&amp;Invoice'!A5375&lt;&gt;"ITEM",'Tracker&amp;Invoice'!A5373="ITEM"),1,0)</f>
        <v>0</v>
      </c>
      <c r="C5339" t="str">
        <f>IF(B5339=1,'Tracker&amp;Invoice'!A5375,C5338)</f>
        <v>NBQ-058</v>
      </c>
      <c r="D5339" t="str">
        <f>IF(LEFT(TRIM('Tracker&amp;Invoice'!B5375),9)="INVOICE #","INVOICE",IF(TRIM('Tracker&amp;Invoice'!B5375)="Overall Completion INVOICE","OVERALL",""))</f>
        <v/>
      </c>
      <c r="E5339" t="str">
        <f>IF(D5339="INVOICE",VALUE(MID(TRIM('Tracker&amp;Invoice'!B5375),10,10)),"")</f>
        <v/>
      </c>
      <c r="F5339">
        <f>IF(B5339=1,IFERROR(LOOKUP(2,1/('Tracker&amp;Invoice'!$H5375:$AC5375&lt;&gt;""),COLUMN('Tracker&amp;Invoice'!$H5375:$AC5375)),8),F5338)</f>
        <v>16</v>
      </c>
      <c r="G5339">
        <f>IF(D5339="OVERALL",IFERROR(LOOKUP(2,1/('Tracker&amp;Invoice'!$H5375:$AC5375&lt;&gt;""),COLUMN('Tracker&amp;Invoice'!$H5375:$AC5375)),8),G5340)</f>
        <v>8</v>
      </c>
      <c r="H5339">
        <f t="shared" si="166"/>
        <v>16</v>
      </c>
      <c r="I5339" s="29">
        <f>IF(D5339="INVOICE",SUM('Tracker&amp;Invoice'!$H5375:INDEX('Tracker&amp;Invoice'!$A5375:$AC5375,1,H5339)),0)</f>
        <v>0</v>
      </c>
      <c r="J5339" s="29">
        <f>IF(D5339="OVERALL",SUM('Tracker&amp;Invoice'!$H5375:$AC5375),0)</f>
        <v>0</v>
      </c>
    </row>
    <row r="5340" spans="1:10">
      <c r="A5340" t="e">
        <f t="shared" si="167"/>
        <v>#REF!</v>
      </c>
      <c r="B5340">
        <f>IF(AND('Tracker&amp;Invoice'!A5376&lt;&gt;"",'Tracker&amp;Invoice'!A5376&lt;&gt;"ITEM",'Tracker&amp;Invoice'!A5374="ITEM"),1,0)</f>
        <v>0</v>
      </c>
      <c r="C5340" t="str">
        <f>IF(B5340=1,'Tracker&amp;Invoice'!A5376,C5339)</f>
        <v>NBQ-058</v>
      </c>
      <c r="D5340" t="str">
        <f>IF(LEFT(TRIM('Tracker&amp;Invoice'!B5376),9)="INVOICE #","INVOICE",IF(TRIM('Tracker&amp;Invoice'!B5376)="Overall Completion INVOICE","OVERALL",""))</f>
        <v/>
      </c>
      <c r="E5340" t="str">
        <f>IF(D5340="INVOICE",VALUE(MID(TRIM('Tracker&amp;Invoice'!B5376),10,10)),"")</f>
        <v/>
      </c>
      <c r="F5340">
        <f>IF(B5340=1,IFERROR(LOOKUP(2,1/('Tracker&amp;Invoice'!$H5376:$AC5376&lt;&gt;""),COLUMN('Tracker&amp;Invoice'!$H5376:$AC5376)),8),F5339)</f>
        <v>16</v>
      </c>
      <c r="G5340">
        <f>IF(D5340="OVERALL",IFERROR(LOOKUP(2,1/('Tracker&amp;Invoice'!$H5376:$AC5376&lt;&gt;""),COLUMN('Tracker&amp;Invoice'!$H5376:$AC5376)),8),G5341)</f>
        <v>8</v>
      </c>
      <c r="H5340">
        <f t="shared" si="166"/>
        <v>16</v>
      </c>
      <c r="I5340" s="29">
        <f>IF(D5340="INVOICE",SUM('Tracker&amp;Invoice'!$H5376:INDEX('Tracker&amp;Invoice'!$A5376:$AC5376,1,H5340)),0)</f>
        <v>0</v>
      </c>
      <c r="J5340" s="29">
        <f>IF(D5340="OVERALL",SUM('Tracker&amp;Invoice'!$H5376:$AC5376),0)</f>
        <v>0</v>
      </c>
    </row>
    <row r="5341" spans="1:10">
      <c r="A5341" t="e">
        <f t="shared" si="167"/>
        <v>#REF!</v>
      </c>
      <c r="B5341">
        <f>IF(AND('Tracker&amp;Invoice'!A5377&lt;&gt;"",'Tracker&amp;Invoice'!A5377&lt;&gt;"ITEM",'Tracker&amp;Invoice'!A5375="ITEM"),1,0)</f>
        <v>0</v>
      </c>
      <c r="C5341" t="str">
        <f>IF(B5341=1,'Tracker&amp;Invoice'!A5377,C5340)</f>
        <v>NBQ-058</v>
      </c>
      <c r="D5341" t="str">
        <f>IF(LEFT(TRIM('Tracker&amp;Invoice'!B5377),9)="INVOICE #","INVOICE",IF(TRIM('Tracker&amp;Invoice'!B5377)="Overall Completion INVOICE","OVERALL",""))</f>
        <v/>
      </c>
      <c r="E5341" t="str">
        <f>IF(D5341="INVOICE",VALUE(MID(TRIM('Tracker&amp;Invoice'!B5377),10,10)),"")</f>
        <v/>
      </c>
      <c r="F5341">
        <f>IF(B5341=1,IFERROR(LOOKUP(2,1/('Tracker&amp;Invoice'!$H5377:$AC5377&lt;&gt;""),COLUMN('Tracker&amp;Invoice'!$H5377:$AC5377)),8),F5340)</f>
        <v>16</v>
      </c>
      <c r="G5341">
        <f>IF(D5341="OVERALL",IFERROR(LOOKUP(2,1/('Tracker&amp;Invoice'!$H5377:$AC5377&lt;&gt;""),COLUMN('Tracker&amp;Invoice'!$H5377:$AC5377)),8),G5342)</f>
        <v>8</v>
      </c>
      <c r="H5341">
        <f t="shared" si="166"/>
        <v>16</v>
      </c>
      <c r="I5341" s="29">
        <f>IF(D5341="INVOICE",SUM('Tracker&amp;Invoice'!$H5377:INDEX('Tracker&amp;Invoice'!$A5377:$AC5377,1,H5341)),0)</f>
        <v>0</v>
      </c>
      <c r="J5341" s="29">
        <f>IF(D5341="OVERALL",SUM('Tracker&amp;Invoice'!$H5377:$AC5377),0)</f>
        <v>0</v>
      </c>
    </row>
    <row r="5342" spans="1:10">
      <c r="A5342" t="e">
        <f t="shared" si="167"/>
        <v>#REF!</v>
      </c>
      <c r="B5342">
        <f>IF(AND('Tracker&amp;Invoice'!A5378&lt;&gt;"",'Tracker&amp;Invoice'!A5378&lt;&gt;"ITEM",'Tracker&amp;Invoice'!A5376="ITEM"),1,0)</f>
        <v>0</v>
      </c>
      <c r="C5342" t="str">
        <f>IF(B5342=1,'Tracker&amp;Invoice'!A5378,C5341)</f>
        <v>NBQ-058</v>
      </c>
      <c r="D5342" t="str">
        <f>IF(LEFT(TRIM('Tracker&amp;Invoice'!B5378),9)="INVOICE #","INVOICE",IF(TRIM('Tracker&amp;Invoice'!B5378)="Overall Completion INVOICE","OVERALL",""))</f>
        <v/>
      </c>
      <c r="E5342" t="str">
        <f>IF(D5342="INVOICE",VALUE(MID(TRIM('Tracker&amp;Invoice'!B5378),10,10)),"")</f>
        <v/>
      </c>
      <c r="F5342">
        <f>IF(B5342=1,IFERROR(LOOKUP(2,1/('Tracker&amp;Invoice'!$H5378:$AC5378&lt;&gt;""),COLUMN('Tracker&amp;Invoice'!$H5378:$AC5378)),8),F5341)</f>
        <v>16</v>
      </c>
      <c r="G5342">
        <f>IF(D5342="OVERALL",IFERROR(LOOKUP(2,1/('Tracker&amp;Invoice'!$H5378:$AC5378&lt;&gt;""),COLUMN('Tracker&amp;Invoice'!$H5378:$AC5378)),8),G5343)</f>
        <v>8</v>
      </c>
      <c r="H5342">
        <f t="shared" si="166"/>
        <v>16</v>
      </c>
      <c r="I5342" s="29">
        <f>IF(D5342="INVOICE",SUM('Tracker&amp;Invoice'!$H5378:INDEX('Tracker&amp;Invoice'!$A5378:$AC5378,1,H5342)),0)</f>
        <v>0</v>
      </c>
      <c r="J5342" s="29">
        <f>IF(D5342="OVERALL",SUM('Tracker&amp;Invoice'!$H5378:$AC5378),0)</f>
        <v>0</v>
      </c>
    </row>
    <row r="5343" spans="1:10">
      <c r="A5343" t="e">
        <f t="shared" si="167"/>
        <v>#REF!</v>
      </c>
      <c r="B5343">
        <f>IF(AND('Tracker&amp;Invoice'!A5379&lt;&gt;"",'Tracker&amp;Invoice'!A5379&lt;&gt;"ITEM",'Tracker&amp;Invoice'!A5377="ITEM"),1,0)</f>
        <v>0</v>
      </c>
      <c r="C5343" t="str">
        <f>IF(B5343=1,'Tracker&amp;Invoice'!A5379,C5342)</f>
        <v>NBQ-058</v>
      </c>
      <c r="D5343" t="str">
        <f>IF(LEFT(TRIM('Tracker&amp;Invoice'!B5379),9)="INVOICE #","INVOICE",IF(TRIM('Tracker&amp;Invoice'!B5379)="Overall Completion INVOICE","OVERALL",""))</f>
        <v/>
      </c>
      <c r="E5343" t="str">
        <f>IF(D5343="INVOICE",VALUE(MID(TRIM('Tracker&amp;Invoice'!B5379),10,10)),"")</f>
        <v/>
      </c>
      <c r="F5343">
        <f>IF(B5343=1,IFERROR(LOOKUP(2,1/('Tracker&amp;Invoice'!$H5379:$AC5379&lt;&gt;""),COLUMN('Tracker&amp;Invoice'!$H5379:$AC5379)),8),F5342)</f>
        <v>16</v>
      </c>
      <c r="G5343">
        <f>IF(D5343="OVERALL",IFERROR(LOOKUP(2,1/('Tracker&amp;Invoice'!$H5379:$AC5379&lt;&gt;""),COLUMN('Tracker&amp;Invoice'!$H5379:$AC5379)),8),G5344)</f>
        <v>8</v>
      </c>
      <c r="H5343">
        <f t="shared" si="166"/>
        <v>16</v>
      </c>
      <c r="I5343" s="29">
        <f>IF(D5343="INVOICE",SUM('Tracker&amp;Invoice'!$H5379:INDEX('Tracker&amp;Invoice'!$A5379:$AC5379,1,H5343)),0)</f>
        <v>0</v>
      </c>
      <c r="J5343" s="29">
        <f>IF(D5343="OVERALL",SUM('Tracker&amp;Invoice'!$H5379:$AC5379),0)</f>
        <v>0</v>
      </c>
    </row>
    <row r="5344" spans="1:10">
      <c r="A5344" t="e">
        <f t="shared" si="167"/>
        <v>#REF!</v>
      </c>
      <c r="B5344">
        <f>IF(AND('Tracker&amp;Invoice'!A5380&lt;&gt;"",'Tracker&amp;Invoice'!A5380&lt;&gt;"ITEM",'Tracker&amp;Invoice'!A5378="ITEM"),1,0)</f>
        <v>0</v>
      </c>
      <c r="C5344" t="str">
        <f>IF(B5344=1,'Tracker&amp;Invoice'!A5380,C5343)</f>
        <v>NBQ-058</v>
      </c>
      <c r="D5344" t="str">
        <f>IF(LEFT(TRIM('Tracker&amp;Invoice'!B5380),9)="INVOICE #","INVOICE",IF(TRIM('Tracker&amp;Invoice'!B5380)="Overall Completion INVOICE","OVERALL",""))</f>
        <v/>
      </c>
      <c r="E5344" t="str">
        <f>IF(D5344="INVOICE",VALUE(MID(TRIM('Tracker&amp;Invoice'!B5380),10,10)),"")</f>
        <v/>
      </c>
      <c r="F5344">
        <f>IF(B5344=1,IFERROR(LOOKUP(2,1/('Tracker&amp;Invoice'!$H5380:$AC5380&lt;&gt;""),COLUMN('Tracker&amp;Invoice'!$H5380:$AC5380)),8),F5343)</f>
        <v>16</v>
      </c>
      <c r="G5344">
        <f>IF(D5344="OVERALL",IFERROR(LOOKUP(2,1/('Tracker&amp;Invoice'!$H5380:$AC5380&lt;&gt;""),COLUMN('Tracker&amp;Invoice'!$H5380:$AC5380)),8),G5345)</f>
        <v>8</v>
      </c>
      <c r="H5344">
        <f t="shared" si="166"/>
        <v>16</v>
      </c>
      <c r="I5344" s="29">
        <f>IF(D5344="INVOICE",SUM('Tracker&amp;Invoice'!$H5380:INDEX('Tracker&amp;Invoice'!$A5380:$AC5380,1,H5344)),0)</f>
        <v>0</v>
      </c>
      <c r="J5344" s="29">
        <f>IF(D5344="OVERALL",SUM('Tracker&amp;Invoice'!$H5380:$AC5380),0)</f>
        <v>0</v>
      </c>
    </row>
    <row r="5345" spans="1:10">
      <c r="A5345" t="e">
        <f t="shared" si="167"/>
        <v>#REF!</v>
      </c>
      <c r="B5345">
        <f>IF(AND('Tracker&amp;Invoice'!A5381&lt;&gt;"",'Tracker&amp;Invoice'!A5381&lt;&gt;"ITEM",'Tracker&amp;Invoice'!A5379="ITEM"),1,0)</f>
        <v>0</v>
      </c>
      <c r="C5345" t="str">
        <f>IF(B5345=1,'Tracker&amp;Invoice'!A5381,C5344)</f>
        <v>NBQ-058</v>
      </c>
      <c r="D5345" t="str">
        <f>IF(LEFT(TRIM('Tracker&amp;Invoice'!B5381),9)="INVOICE #","INVOICE",IF(TRIM('Tracker&amp;Invoice'!B5381)="Overall Completion INVOICE","OVERALL",""))</f>
        <v/>
      </c>
      <c r="E5345" t="str">
        <f>IF(D5345="INVOICE",VALUE(MID(TRIM('Tracker&amp;Invoice'!B5381),10,10)),"")</f>
        <v/>
      </c>
      <c r="F5345">
        <f>IF(B5345=1,IFERROR(LOOKUP(2,1/('Tracker&amp;Invoice'!$H5381:$AC5381&lt;&gt;""),COLUMN('Tracker&amp;Invoice'!$H5381:$AC5381)),8),F5344)</f>
        <v>16</v>
      </c>
      <c r="G5345">
        <f>IF(D5345="OVERALL",IFERROR(LOOKUP(2,1/('Tracker&amp;Invoice'!$H5381:$AC5381&lt;&gt;""),COLUMN('Tracker&amp;Invoice'!$H5381:$AC5381)),8),G5346)</f>
        <v>8</v>
      </c>
      <c r="H5345">
        <f t="shared" si="166"/>
        <v>16</v>
      </c>
      <c r="I5345" s="29">
        <f>IF(D5345="INVOICE",SUM('Tracker&amp;Invoice'!$H5381:INDEX('Tracker&amp;Invoice'!$A5381:$AC5381,1,H5345)),0)</f>
        <v>0</v>
      </c>
      <c r="J5345" s="29">
        <f>IF(D5345="OVERALL",SUM('Tracker&amp;Invoice'!$H5381:$AC5381),0)</f>
        <v>0</v>
      </c>
    </row>
    <row r="5346" spans="1:10">
      <c r="A5346" t="e">
        <f t="shared" si="167"/>
        <v>#REF!</v>
      </c>
      <c r="B5346">
        <f>IF(AND('Tracker&amp;Invoice'!A5382&lt;&gt;"",'Tracker&amp;Invoice'!A5382&lt;&gt;"ITEM",'Tracker&amp;Invoice'!A5380="ITEM"),1,0)</f>
        <v>0</v>
      </c>
      <c r="C5346" t="str">
        <f>IF(B5346=1,'Tracker&amp;Invoice'!A5382,C5345)</f>
        <v>NBQ-058</v>
      </c>
      <c r="D5346" t="str">
        <f>IF(LEFT(TRIM('Tracker&amp;Invoice'!B5382),9)="INVOICE #","INVOICE",IF(TRIM('Tracker&amp;Invoice'!B5382)="Overall Completion INVOICE","OVERALL",""))</f>
        <v/>
      </c>
      <c r="E5346" t="str">
        <f>IF(D5346="INVOICE",VALUE(MID(TRIM('Tracker&amp;Invoice'!B5382),10,10)),"")</f>
        <v/>
      </c>
      <c r="F5346">
        <f>IF(B5346=1,IFERROR(LOOKUP(2,1/('Tracker&amp;Invoice'!$H5382:$AC5382&lt;&gt;""),COLUMN('Tracker&amp;Invoice'!$H5382:$AC5382)),8),F5345)</f>
        <v>16</v>
      </c>
      <c r="G5346">
        <f>IF(D5346="OVERALL",IFERROR(LOOKUP(2,1/('Tracker&amp;Invoice'!$H5382:$AC5382&lt;&gt;""),COLUMN('Tracker&amp;Invoice'!$H5382:$AC5382)),8),G5347)</f>
        <v>8</v>
      </c>
      <c r="H5346">
        <f t="shared" si="166"/>
        <v>16</v>
      </c>
      <c r="I5346" s="29">
        <f>IF(D5346="INVOICE",SUM('Tracker&amp;Invoice'!$H5382:INDEX('Tracker&amp;Invoice'!$A5382:$AC5382,1,H5346)),0)</f>
        <v>0</v>
      </c>
      <c r="J5346" s="29">
        <f>IF(D5346="OVERALL",SUM('Tracker&amp;Invoice'!$H5382:$AC5382),0)</f>
        <v>0</v>
      </c>
    </row>
    <row r="5347" spans="1:10">
      <c r="A5347" t="e">
        <f t="shared" si="167"/>
        <v>#REF!</v>
      </c>
      <c r="B5347">
        <f>IF(AND('Tracker&amp;Invoice'!A5383&lt;&gt;"",'Tracker&amp;Invoice'!A5383&lt;&gt;"ITEM",'Tracker&amp;Invoice'!A5381="ITEM"),1,0)</f>
        <v>0</v>
      </c>
      <c r="C5347" t="str">
        <f>IF(B5347=1,'Tracker&amp;Invoice'!A5383,C5346)</f>
        <v>NBQ-058</v>
      </c>
      <c r="D5347" t="str">
        <f>IF(LEFT(TRIM('Tracker&amp;Invoice'!B5383),9)="INVOICE #","INVOICE",IF(TRIM('Tracker&amp;Invoice'!B5383)="Overall Completion INVOICE","OVERALL",""))</f>
        <v/>
      </c>
      <c r="E5347" t="str">
        <f>IF(D5347="INVOICE",VALUE(MID(TRIM('Tracker&amp;Invoice'!B5383),10,10)),"")</f>
        <v/>
      </c>
      <c r="F5347">
        <f>IF(B5347=1,IFERROR(LOOKUP(2,1/('Tracker&amp;Invoice'!$H5383:$AC5383&lt;&gt;""),COLUMN('Tracker&amp;Invoice'!$H5383:$AC5383)),8),F5346)</f>
        <v>16</v>
      </c>
      <c r="G5347">
        <f>IF(D5347="OVERALL",IFERROR(LOOKUP(2,1/('Tracker&amp;Invoice'!$H5383:$AC5383&lt;&gt;""),COLUMN('Tracker&amp;Invoice'!$H5383:$AC5383)),8),G5348)</f>
        <v>8</v>
      </c>
      <c r="H5347">
        <f t="shared" si="166"/>
        <v>16</v>
      </c>
      <c r="I5347" s="29">
        <f>IF(D5347="INVOICE",SUM('Tracker&amp;Invoice'!$H5383:INDEX('Tracker&amp;Invoice'!$A5383:$AC5383,1,H5347)),0)</f>
        <v>0</v>
      </c>
      <c r="J5347" s="29">
        <f>IF(D5347="OVERALL",SUM('Tracker&amp;Invoice'!$H5383:$AC5383),0)</f>
        <v>0</v>
      </c>
    </row>
    <row r="5348" spans="1:10">
      <c r="A5348" t="e">
        <f t="shared" si="167"/>
        <v>#REF!</v>
      </c>
      <c r="B5348">
        <f>IF(AND('Tracker&amp;Invoice'!A5384&lt;&gt;"",'Tracker&amp;Invoice'!A5384&lt;&gt;"ITEM",'Tracker&amp;Invoice'!A5382="ITEM"),1,0)</f>
        <v>0</v>
      </c>
      <c r="C5348" t="str">
        <f>IF(B5348=1,'Tracker&amp;Invoice'!A5384,C5347)</f>
        <v>NBQ-058</v>
      </c>
      <c r="D5348" t="str">
        <f>IF(LEFT(TRIM('Tracker&amp;Invoice'!B5384),9)="INVOICE #","INVOICE",IF(TRIM('Tracker&amp;Invoice'!B5384)="Overall Completion INVOICE","OVERALL",""))</f>
        <v/>
      </c>
      <c r="E5348" t="str">
        <f>IF(D5348="INVOICE",VALUE(MID(TRIM('Tracker&amp;Invoice'!B5384),10,10)),"")</f>
        <v/>
      </c>
      <c r="F5348">
        <f>IF(B5348=1,IFERROR(LOOKUP(2,1/('Tracker&amp;Invoice'!$H5384:$AC5384&lt;&gt;""),COLUMN('Tracker&amp;Invoice'!$H5384:$AC5384)),8),F5347)</f>
        <v>16</v>
      </c>
      <c r="G5348">
        <f>IF(D5348="OVERALL",IFERROR(LOOKUP(2,1/('Tracker&amp;Invoice'!$H5384:$AC5384&lt;&gt;""),COLUMN('Tracker&amp;Invoice'!$H5384:$AC5384)),8),G5349)</f>
        <v>8</v>
      </c>
      <c r="H5348">
        <f t="shared" si="166"/>
        <v>16</v>
      </c>
      <c r="I5348" s="29">
        <f>IF(D5348="INVOICE",SUM('Tracker&amp;Invoice'!$H5384:INDEX('Tracker&amp;Invoice'!$A5384:$AC5384,1,H5348)),0)</f>
        <v>0</v>
      </c>
      <c r="J5348" s="29">
        <f>IF(D5348="OVERALL",SUM('Tracker&amp;Invoice'!$H5384:$AC5384),0)</f>
        <v>0</v>
      </c>
    </row>
    <row r="5349" spans="1:10">
      <c r="A5349" t="e">
        <f t="shared" si="167"/>
        <v>#REF!</v>
      </c>
      <c r="B5349">
        <f>IF(AND('Tracker&amp;Invoice'!A5385&lt;&gt;"",'Tracker&amp;Invoice'!A5385&lt;&gt;"ITEM",'Tracker&amp;Invoice'!A5383="ITEM"),1,0)</f>
        <v>0</v>
      </c>
      <c r="C5349" t="str">
        <f>IF(B5349=1,'Tracker&amp;Invoice'!A5385,C5348)</f>
        <v>NBQ-058</v>
      </c>
      <c r="D5349" t="str">
        <f>IF(LEFT(TRIM('Tracker&amp;Invoice'!B5385),9)="INVOICE #","INVOICE",IF(TRIM('Tracker&amp;Invoice'!B5385)="Overall Completion INVOICE","OVERALL",""))</f>
        <v/>
      </c>
      <c r="E5349" t="str">
        <f>IF(D5349="INVOICE",VALUE(MID(TRIM('Tracker&amp;Invoice'!B5385),10,10)),"")</f>
        <v/>
      </c>
      <c r="F5349">
        <f>IF(B5349=1,IFERROR(LOOKUP(2,1/('Tracker&amp;Invoice'!$H5385:$AC5385&lt;&gt;""),COLUMN('Tracker&amp;Invoice'!$H5385:$AC5385)),8),F5348)</f>
        <v>16</v>
      </c>
      <c r="G5349">
        <f>IF(D5349="OVERALL",IFERROR(LOOKUP(2,1/('Tracker&amp;Invoice'!$H5385:$AC5385&lt;&gt;""),COLUMN('Tracker&amp;Invoice'!$H5385:$AC5385)),8),G5350)</f>
        <v>8</v>
      </c>
      <c r="H5349">
        <f t="shared" si="166"/>
        <v>16</v>
      </c>
      <c r="I5349" s="29">
        <f>IF(D5349="INVOICE",SUM('Tracker&amp;Invoice'!$H5385:INDEX('Tracker&amp;Invoice'!$A5385:$AC5385,1,H5349)),0)</f>
        <v>0</v>
      </c>
      <c r="J5349" s="29">
        <f>IF(D5349="OVERALL",SUM('Tracker&amp;Invoice'!$H5385:$AC5385),0)</f>
        <v>0</v>
      </c>
    </row>
    <row r="5350" spans="1:10">
      <c r="A5350" t="e">
        <f t="shared" si="167"/>
        <v>#REF!</v>
      </c>
      <c r="B5350">
        <f>IF(AND('Tracker&amp;Invoice'!A5386&lt;&gt;"",'Tracker&amp;Invoice'!A5386&lt;&gt;"ITEM",'Tracker&amp;Invoice'!A5384="ITEM"),1,0)</f>
        <v>0</v>
      </c>
      <c r="C5350" t="str">
        <f>IF(B5350=1,'Tracker&amp;Invoice'!A5386,C5349)</f>
        <v>NBQ-058</v>
      </c>
      <c r="D5350" t="str">
        <f>IF(LEFT(TRIM('Tracker&amp;Invoice'!B5386),9)="INVOICE #","INVOICE",IF(TRIM('Tracker&amp;Invoice'!B5386)="Overall Completion INVOICE","OVERALL",""))</f>
        <v/>
      </c>
      <c r="E5350" t="str">
        <f>IF(D5350="INVOICE",VALUE(MID(TRIM('Tracker&amp;Invoice'!B5386),10,10)),"")</f>
        <v/>
      </c>
      <c r="F5350">
        <f>IF(B5350=1,IFERROR(LOOKUP(2,1/('Tracker&amp;Invoice'!$H5386:$AC5386&lt;&gt;""),COLUMN('Tracker&amp;Invoice'!$H5386:$AC5386)),8),F5349)</f>
        <v>16</v>
      </c>
      <c r="G5350">
        <f>IF(D5350="OVERALL",IFERROR(LOOKUP(2,1/('Tracker&amp;Invoice'!$H5386:$AC5386&lt;&gt;""),COLUMN('Tracker&amp;Invoice'!$H5386:$AC5386)),8),G5351)</f>
        <v>8</v>
      </c>
      <c r="H5350">
        <f t="shared" si="166"/>
        <v>16</v>
      </c>
      <c r="I5350" s="29">
        <f>IF(D5350="INVOICE",SUM('Tracker&amp;Invoice'!$H5386:INDEX('Tracker&amp;Invoice'!$A5386:$AC5386,1,H5350)),0)</f>
        <v>0</v>
      </c>
      <c r="J5350" s="29">
        <f>IF(D5350="OVERALL",SUM('Tracker&amp;Invoice'!$H5386:$AC5386),0)</f>
        <v>0</v>
      </c>
    </row>
    <row r="5351" spans="1:10">
      <c r="A5351" t="e">
        <f t="shared" si="167"/>
        <v>#REF!</v>
      </c>
      <c r="B5351">
        <f>IF(AND('Tracker&amp;Invoice'!A5387&lt;&gt;"",'Tracker&amp;Invoice'!A5387&lt;&gt;"ITEM",'Tracker&amp;Invoice'!A5385="ITEM"),1,0)</f>
        <v>0</v>
      </c>
      <c r="C5351" t="str">
        <f>IF(B5351=1,'Tracker&amp;Invoice'!A5387,C5350)</f>
        <v>NBQ-058</v>
      </c>
      <c r="D5351" t="str">
        <f>IF(LEFT(TRIM('Tracker&amp;Invoice'!B5387),9)="INVOICE #","INVOICE",IF(TRIM('Tracker&amp;Invoice'!B5387)="Overall Completion INVOICE","OVERALL",""))</f>
        <v/>
      </c>
      <c r="E5351" t="str">
        <f>IF(D5351="INVOICE",VALUE(MID(TRIM('Tracker&amp;Invoice'!B5387),10,10)),"")</f>
        <v/>
      </c>
      <c r="F5351">
        <f>IF(B5351=1,IFERROR(LOOKUP(2,1/('Tracker&amp;Invoice'!$H5387:$AC5387&lt;&gt;""),COLUMN('Tracker&amp;Invoice'!$H5387:$AC5387)),8),F5350)</f>
        <v>16</v>
      </c>
      <c r="G5351">
        <f>IF(D5351="OVERALL",IFERROR(LOOKUP(2,1/('Tracker&amp;Invoice'!$H5387:$AC5387&lt;&gt;""),COLUMN('Tracker&amp;Invoice'!$H5387:$AC5387)),8),G5352)</f>
        <v>8</v>
      </c>
      <c r="H5351">
        <f t="shared" si="166"/>
        <v>16</v>
      </c>
      <c r="I5351" s="29">
        <f>IF(D5351="INVOICE",SUM('Tracker&amp;Invoice'!$H5387:INDEX('Tracker&amp;Invoice'!$A5387:$AC5387,1,H5351)),0)</f>
        <v>0</v>
      </c>
      <c r="J5351" s="29">
        <f>IF(D5351="OVERALL",SUM('Tracker&amp;Invoice'!$H5387:$AC5387),0)</f>
        <v>0</v>
      </c>
    </row>
    <row r="5352" spans="1:10">
      <c r="A5352" t="e">
        <f t="shared" si="167"/>
        <v>#REF!</v>
      </c>
      <c r="B5352">
        <f>IF(AND('Tracker&amp;Invoice'!A5388&lt;&gt;"",'Tracker&amp;Invoice'!A5388&lt;&gt;"ITEM",'Tracker&amp;Invoice'!A5386="ITEM"),1,0)</f>
        <v>0</v>
      </c>
      <c r="C5352" t="str">
        <f>IF(B5352=1,'Tracker&amp;Invoice'!A5388,C5351)</f>
        <v>NBQ-058</v>
      </c>
      <c r="D5352" t="str">
        <f>IF(LEFT(TRIM('Tracker&amp;Invoice'!B5388),9)="INVOICE #","INVOICE",IF(TRIM('Tracker&amp;Invoice'!B5388)="Overall Completion INVOICE","OVERALL",""))</f>
        <v/>
      </c>
      <c r="E5352" t="str">
        <f>IF(D5352="INVOICE",VALUE(MID(TRIM('Tracker&amp;Invoice'!B5388),10,10)),"")</f>
        <v/>
      </c>
      <c r="F5352">
        <f>IF(B5352=1,IFERROR(LOOKUP(2,1/('Tracker&amp;Invoice'!$H5388:$AC5388&lt;&gt;""),COLUMN('Tracker&amp;Invoice'!$H5388:$AC5388)),8),F5351)</f>
        <v>16</v>
      </c>
      <c r="G5352">
        <f>IF(D5352="OVERALL",IFERROR(LOOKUP(2,1/('Tracker&amp;Invoice'!$H5388:$AC5388&lt;&gt;""),COLUMN('Tracker&amp;Invoice'!$H5388:$AC5388)),8),G5353)</f>
        <v>8</v>
      </c>
      <c r="H5352">
        <f t="shared" si="166"/>
        <v>16</v>
      </c>
      <c r="I5352" s="29">
        <f>IF(D5352="INVOICE",SUM('Tracker&amp;Invoice'!$H5388:INDEX('Tracker&amp;Invoice'!$A5388:$AC5388,1,H5352)),0)</f>
        <v>0</v>
      </c>
      <c r="J5352" s="29">
        <f>IF(D5352="OVERALL",SUM('Tracker&amp;Invoice'!$H5388:$AC5388),0)</f>
        <v>0</v>
      </c>
    </row>
    <row r="5353" spans="1:10">
      <c r="A5353" t="e">
        <f t="shared" si="167"/>
        <v>#REF!</v>
      </c>
      <c r="B5353">
        <f>IF(AND('Tracker&amp;Invoice'!A5389&lt;&gt;"",'Tracker&amp;Invoice'!A5389&lt;&gt;"ITEM",'Tracker&amp;Invoice'!A5387="ITEM"),1,0)</f>
        <v>0</v>
      </c>
      <c r="C5353" t="str">
        <f>IF(B5353=1,'Tracker&amp;Invoice'!A5389,C5352)</f>
        <v>NBQ-058</v>
      </c>
      <c r="D5353" t="str">
        <f>IF(LEFT(TRIM('Tracker&amp;Invoice'!B5389),9)="INVOICE #","INVOICE",IF(TRIM('Tracker&amp;Invoice'!B5389)="Overall Completion INVOICE","OVERALL",""))</f>
        <v/>
      </c>
      <c r="E5353" t="str">
        <f>IF(D5353="INVOICE",VALUE(MID(TRIM('Tracker&amp;Invoice'!B5389),10,10)),"")</f>
        <v/>
      </c>
      <c r="F5353">
        <f>IF(B5353=1,IFERROR(LOOKUP(2,1/('Tracker&amp;Invoice'!$H5389:$AC5389&lt;&gt;""),COLUMN('Tracker&amp;Invoice'!$H5389:$AC5389)),8),F5352)</f>
        <v>16</v>
      </c>
      <c r="G5353">
        <f>IF(D5353="OVERALL",IFERROR(LOOKUP(2,1/('Tracker&amp;Invoice'!$H5389:$AC5389&lt;&gt;""),COLUMN('Tracker&amp;Invoice'!$H5389:$AC5389)),8),G5354)</f>
        <v>8</v>
      </c>
      <c r="H5353">
        <f t="shared" si="166"/>
        <v>16</v>
      </c>
      <c r="I5353" s="29">
        <f>IF(D5353="INVOICE",SUM('Tracker&amp;Invoice'!$H5389:INDEX('Tracker&amp;Invoice'!$A5389:$AC5389,1,H5353)),0)</f>
        <v>0</v>
      </c>
      <c r="J5353" s="29">
        <f>IF(D5353="OVERALL",SUM('Tracker&amp;Invoice'!$H5389:$AC5389),0)</f>
        <v>0</v>
      </c>
    </row>
    <row r="5354" spans="1:10">
      <c r="A5354" t="e">
        <f t="shared" si="167"/>
        <v>#REF!</v>
      </c>
      <c r="B5354">
        <f>IF(AND('Tracker&amp;Invoice'!A5390&lt;&gt;"",'Tracker&amp;Invoice'!A5390&lt;&gt;"ITEM",'Tracker&amp;Invoice'!A5388="ITEM"),1,0)</f>
        <v>0</v>
      </c>
      <c r="C5354" t="str">
        <f>IF(B5354=1,'Tracker&amp;Invoice'!A5390,C5353)</f>
        <v>NBQ-058</v>
      </c>
      <c r="D5354" t="str">
        <f>IF(LEFT(TRIM('Tracker&amp;Invoice'!B5390),9)="INVOICE #","INVOICE",IF(TRIM('Tracker&amp;Invoice'!B5390)="Overall Completion INVOICE","OVERALL",""))</f>
        <v/>
      </c>
      <c r="E5354" t="str">
        <f>IF(D5354="INVOICE",VALUE(MID(TRIM('Tracker&amp;Invoice'!B5390),10,10)),"")</f>
        <v/>
      </c>
      <c r="F5354">
        <f>IF(B5354=1,IFERROR(LOOKUP(2,1/('Tracker&amp;Invoice'!$H5390:$AC5390&lt;&gt;""),COLUMN('Tracker&amp;Invoice'!$H5390:$AC5390)),8),F5353)</f>
        <v>16</v>
      </c>
      <c r="G5354">
        <f>IF(D5354="OVERALL",IFERROR(LOOKUP(2,1/('Tracker&amp;Invoice'!$H5390:$AC5390&lt;&gt;""),COLUMN('Tracker&amp;Invoice'!$H5390:$AC5390)),8),G5355)</f>
        <v>8</v>
      </c>
      <c r="H5354">
        <f t="shared" si="166"/>
        <v>16</v>
      </c>
      <c r="I5354" s="29">
        <f>IF(D5354="INVOICE",SUM('Tracker&amp;Invoice'!$H5390:INDEX('Tracker&amp;Invoice'!$A5390:$AC5390,1,H5354)),0)</f>
        <v>0</v>
      </c>
      <c r="J5354" s="29">
        <f>IF(D5354="OVERALL",SUM('Tracker&amp;Invoice'!$H5390:$AC5390),0)</f>
        <v>0</v>
      </c>
    </row>
    <row r="5355" spans="1:10">
      <c r="A5355" t="e">
        <f t="shared" si="167"/>
        <v>#REF!</v>
      </c>
      <c r="B5355">
        <f>IF(AND('Tracker&amp;Invoice'!A5391&lt;&gt;"",'Tracker&amp;Invoice'!A5391&lt;&gt;"ITEM",'Tracker&amp;Invoice'!A5389="ITEM"),1,0)</f>
        <v>0</v>
      </c>
      <c r="C5355" t="str">
        <f>IF(B5355=1,'Tracker&amp;Invoice'!A5391,C5354)</f>
        <v>NBQ-058</v>
      </c>
      <c r="D5355" t="str">
        <f>IF(LEFT(TRIM('Tracker&amp;Invoice'!B5391),9)="INVOICE #","INVOICE",IF(TRIM('Tracker&amp;Invoice'!B5391)="Overall Completion INVOICE","OVERALL",""))</f>
        <v/>
      </c>
      <c r="E5355" t="str">
        <f>IF(D5355="INVOICE",VALUE(MID(TRIM('Tracker&amp;Invoice'!B5391),10,10)),"")</f>
        <v/>
      </c>
      <c r="F5355">
        <f>IF(B5355=1,IFERROR(LOOKUP(2,1/('Tracker&amp;Invoice'!$H5391:$AC5391&lt;&gt;""),COLUMN('Tracker&amp;Invoice'!$H5391:$AC5391)),8),F5354)</f>
        <v>16</v>
      </c>
      <c r="G5355">
        <f>IF(D5355="OVERALL",IFERROR(LOOKUP(2,1/('Tracker&amp;Invoice'!$H5391:$AC5391&lt;&gt;""),COLUMN('Tracker&amp;Invoice'!$H5391:$AC5391)),8),G5356)</f>
        <v>8</v>
      </c>
      <c r="H5355">
        <f t="shared" si="166"/>
        <v>16</v>
      </c>
      <c r="I5355" s="29">
        <f>IF(D5355="INVOICE",SUM('Tracker&amp;Invoice'!$H5391:INDEX('Tracker&amp;Invoice'!$A5391:$AC5391,1,H5355)),0)</f>
        <v>0</v>
      </c>
      <c r="J5355" s="29">
        <f>IF(D5355="OVERALL",SUM('Tracker&amp;Invoice'!$H5391:$AC5391),0)</f>
        <v>0</v>
      </c>
    </row>
    <row r="5356" spans="1:10">
      <c r="A5356" t="e">
        <f t="shared" si="167"/>
        <v>#REF!</v>
      </c>
      <c r="B5356">
        <f>IF(AND('Tracker&amp;Invoice'!A5392&lt;&gt;"",'Tracker&amp;Invoice'!A5392&lt;&gt;"ITEM",'Tracker&amp;Invoice'!A5390="ITEM"),1,0)</f>
        <v>0</v>
      </c>
      <c r="C5356" t="str">
        <f>IF(B5356=1,'Tracker&amp;Invoice'!A5392,C5355)</f>
        <v>NBQ-058</v>
      </c>
      <c r="D5356" t="str">
        <f>IF(LEFT(TRIM('Tracker&amp;Invoice'!B5392),9)="INVOICE #","INVOICE",IF(TRIM('Tracker&amp;Invoice'!B5392)="Overall Completion INVOICE","OVERALL",""))</f>
        <v/>
      </c>
      <c r="E5356" t="str">
        <f>IF(D5356="INVOICE",VALUE(MID(TRIM('Tracker&amp;Invoice'!B5392),10,10)),"")</f>
        <v/>
      </c>
      <c r="F5356">
        <f>IF(B5356=1,IFERROR(LOOKUP(2,1/('Tracker&amp;Invoice'!$H5392:$AC5392&lt;&gt;""),COLUMN('Tracker&amp;Invoice'!$H5392:$AC5392)),8),F5355)</f>
        <v>16</v>
      </c>
      <c r="G5356">
        <f>IF(D5356="OVERALL",IFERROR(LOOKUP(2,1/('Tracker&amp;Invoice'!$H5392:$AC5392&lt;&gt;""),COLUMN('Tracker&amp;Invoice'!$H5392:$AC5392)),8),G5357)</f>
        <v>8</v>
      </c>
      <c r="H5356">
        <f t="shared" si="166"/>
        <v>16</v>
      </c>
      <c r="I5356" s="29">
        <f>IF(D5356="INVOICE",SUM('Tracker&amp;Invoice'!$H5392:INDEX('Tracker&amp;Invoice'!$A5392:$AC5392,1,H5356)),0)</f>
        <v>0</v>
      </c>
      <c r="J5356" s="29">
        <f>IF(D5356="OVERALL",SUM('Tracker&amp;Invoice'!$H5392:$AC5392),0)</f>
        <v>0</v>
      </c>
    </row>
    <row r="5357" spans="1:10">
      <c r="A5357" t="e">
        <f t="shared" si="167"/>
        <v>#REF!</v>
      </c>
      <c r="B5357">
        <f>IF(AND('Tracker&amp;Invoice'!A5393&lt;&gt;"",'Tracker&amp;Invoice'!A5393&lt;&gt;"ITEM",'Tracker&amp;Invoice'!A5391="ITEM"),1,0)</f>
        <v>0</v>
      </c>
      <c r="C5357" t="str">
        <f>IF(B5357=1,'Tracker&amp;Invoice'!A5393,C5356)</f>
        <v>NBQ-058</v>
      </c>
      <c r="D5357" t="str">
        <f>IF(LEFT(TRIM('Tracker&amp;Invoice'!B5393),9)="INVOICE #","INVOICE",IF(TRIM('Tracker&amp;Invoice'!B5393)="Overall Completion INVOICE","OVERALL",""))</f>
        <v/>
      </c>
      <c r="E5357" t="str">
        <f>IF(D5357="INVOICE",VALUE(MID(TRIM('Tracker&amp;Invoice'!B5393),10,10)),"")</f>
        <v/>
      </c>
      <c r="F5357">
        <f>IF(B5357=1,IFERROR(LOOKUP(2,1/('Tracker&amp;Invoice'!$H5393:$AC5393&lt;&gt;""),COLUMN('Tracker&amp;Invoice'!$H5393:$AC5393)),8),F5356)</f>
        <v>16</v>
      </c>
      <c r="G5357">
        <f>IF(D5357="OVERALL",IFERROR(LOOKUP(2,1/('Tracker&amp;Invoice'!$H5393:$AC5393&lt;&gt;""),COLUMN('Tracker&amp;Invoice'!$H5393:$AC5393)),8),G5358)</f>
        <v>8</v>
      </c>
      <c r="H5357">
        <f t="shared" si="166"/>
        <v>16</v>
      </c>
      <c r="I5357" s="29">
        <f>IF(D5357="INVOICE",SUM('Tracker&amp;Invoice'!$H5393:INDEX('Tracker&amp;Invoice'!$A5393:$AC5393,1,H5357)),0)</f>
        <v>0</v>
      </c>
      <c r="J5357" s="29">
        <f>IF(D5357="OVERALL",SUM('Tracker&amp;Invoice'!$H5393:$AC5393),0)</f>
        <v>0</v>
      </c>
    </row>
    <row r="5358" spans="1:10">
      <c r="A5358" t="e">
        <f t="shared" si="167"/>
        <v>#REF!</v>
      </c>
      <c r="B5358">
        <f>IF(AND('Tracker&amp;Invoice'!A5394&lt;&gt;"",'Tracker&amp;Invoice'!A5394&lt;&gt;"ITEM",'Tracker&amp;Invoice'!A5392="ITEM"),1,0)</f>
        <v>0</v>
      </c>
      <c r="C5358" t="str">
        <f>IF(B5358=1,'Tracker&amp;Invoice'!A5394,C5357)</f>
        <v>NBQ-058</v>
      </c>
      <c r="D5358" t="str">
        <f>IF(LEFT(TRIM('Tracker&amp;Invoice'!B5394),9)="INVOICE #","INVOICE",IF(TRIM('Tracker&amp;Invoice'!B5394)="Overall Completion INVOICE","OVERALL",""))</f>
        <v/>
      </c>
      <c r="E5358" t="str">
        <f>IF(D5358="INVOICE",VALUE(MID(TRIM('Tracker&amp;Invoice'!B5394),10,10)),"")</f>
        <v/>
      </c>
      <c r="F5358">
        <f>IF(B5358=1,IFERROR(LOOKUP(2,1/('Tracker&amp;Invoice'!$H5394:$AC5394&lt;&gt;""),COLUMN('Tracker&amp;Invoice'!$H5394:$AC5394)),8),F5357)</f>
        <v>16</v>
      </c>
      <c r="G5358">
        <f>IF(D5358="OVERALL",IFERROR(LOOKUP(2,1/('Tracker&amp;Invoice'!$H5394:$AC5394&lt;&gt;""),COLUMN('Tracker&amp;Invoice'!$H5394:$AC5394)),8),G5359)</f>
        <v>8</v>
      </c>
      <c r="H5358">
        <f t="shared" si="166"/>
        <v>16</v>
      </c>
      <c r="I5358" s="29">
        <f>IF(D5358="INVOICE",SUM('Tracker&amp;Invoice'!$H5394:INDEX('Tracker&amp;Invoice'!$A5394:$AC5394,1,H5358)),0)</f>
        <v>0</v>
      </c>
      <c r="J5358" s="29">
        <f>IF(D5358="OVERALL",SUM('Tracker&amp;Invoice'!$H5394:$AC5394),0)</f>
        <v>0</v>
      </c>
    </row>
    <row r="5359" spans="1:10">
      <c r="A5359" t="e">
        <f t="shared" si="167"/>
        <v>#REF!</v>
      </c>
      <c r="B5359">
        <f>IF(AND('Tracker&amp;Invoice'!A5395&lt;&gt;"",'Tracker&amp;Invoice'!A5395&lt;&gt;"ITEM",'Tracker&amp;Invoice'!A5393="ITEM"),1,0)</f>
        <v>0</v>
      </c>
      <c r="C5359" t="str">
        <f>IF(B5359=1,'Tracker&amp;Invoice'!A5395,C5358)</f>
        <v>NBQ-058</v>
      </c>
      <c r="D5359" t="str">
        <f>IF(LEFT(TRIM('Tracker&amp;Invoice'!B5395),9)="INVOICE #","INVOICE",IF(TRIM('Tracker&amp;Invoice'!B5395)="Overall Completion INVOICE","OVERALL",""))</f>
        <v/>
      </c>
      <c r="E5359" t="str">
        <f>IF(D5359="INVOICE",VALUE(MID(TRIM('Tracker&amp;Invoice'!B5395),10,10)),"")</f>
        <v/>
      </c>
      <c r="F5359">
        <f>IF(B5359=1,IFERROR(LOOKUP(2,1/('Tracker&amp;Invoice'!$H5395:$AC5395&lt;&gt;""),COLUMN('Tracker&amp;Invoice'!$H5395:$AC5395)),8),F5358)</f>
        <v>16</v>
      </c>
      <c r="G5359">
        <f>IF(D5359="OVERALL",IFERROR(LOOKUP(2,1/('Tracker&amp;Invoice'!$H5395:$AC5395&lt;&gt;""),COLUMN('Tracker&amp;Invoice'!$H5395:$AC5395)),8),G5360)</f>
        <v>8</v>
      </c>
      <c r="H5359">
        <f t="shared" si="166"/>
        <v>16</v>
      </c>
      <c r="I5359" s="29">
        <f>IF(D5359="INVOICE",SUM('Tracker&amp;Invoice'!$H5395:INDEX('Tracker&amp;Invoice'!$A5395:$AC5395,1,H5359)),0)</f>
        <v>0</v>
      </c>
      <c r="J5359" s="29">
        <f>IF(D5359="OVERALL",SUM('Tracker&amp;Invoice'!$H5395:$AC5395),0)</f>
        <v>0</v>
      </c>
    </row>
    <row r="5360" spans="1:10">
      <c r="A5360" t="e">
        <f t="shared" si="167"/>
        <v>#REF!</v>
      </c>
      <c r="B5360">
        <f>IF(AND('Tracker&amp;Invoice'!A5396&lt;&gt;"",'Tracker&amp;Invoice'!A5396&lt;&gt;"ITEM",'Tracker&amp;Invoice'!A5394="ITEM"),1,0)</f>
        <v>0</v>
      </c>
      <c r="C5360" t="str">
        <f>IF(B5360=1,'Tracker&amp;Invoice'!A5396,C5359)</f>
        <v>NBQ-058</v>
      </c>
      <c r="D5360" t="str">
        <f>IF(LEFT(TRIM('Tracker&amp;Invoice'!B5396),9)="INVOICE #","INVOICE",IF(TRIM('Tracker&amp;Invoice'!B5396)="Overall Completion INVOICE","OVERALL",""))</f>
        <v/>
      </c>
      <c r="E5360" t="str">
        <f>IF(D5360="INVOICE",VALUE(MID(TRIM('Tracker&amp;Invoice'!B5396),10,10)),"")</f>
        <v/>
      </c>
      <c r="F5360">
        <f>IF(B5360=1,IFERROR(LOOKUP(2,1/('Tracker&amp;Invoice'!$H5396:$AC5396&lt;&gt;""),COLUMN('Tracker&amp;Invoice'!$H5396:$AC5396)),8),F5359)</f>
        <v>16</v>
      </c>
      <c r="G5360">
        <f>IF(D5360="OVERALL",IFERROR(LOOKUP(2,1/('Tracker&amp;Invoice'!$H5396:$AC5396&lt;&gt;""),COLUMN('Tracker&amp;Invoice'!$H5396:$AC5396)),8),G5361)</f>
        <v>8</v>
      </c>
      <c r="H5360">
        <f t="shared" si="166"/>
        <v>16</v>
      </c>
      <c r="I5360" s="29">
        <f>IF(D5360="INVOICE",SUM('Tracker&amp;Invoice'!$H5396:INDEX('Tracker&amp;Invoice'!$A5396:$AC5396,1,H5360)),0)</f>
        <v>0</v>
      </c>
      <c r="J5360" s="29">
        <f>IF(D5360="OVERALL",SUM('Tracker&amp;Invoice'!$H5396:$AC5396),0)</f>
        <v>0</v>
      </c>
    </row>
    <row r="5361" spans="1:10">
      <c r="A5361" t="e">
        <f t="shared" si="167"/>
        <v>#REF!</v>
      </c>
      <c r="B5361">
        <f>IF(AND('Tracker&amp;Invoice'!A5397&lt;&gt;"",'Tracker&amp;Invoice'!A5397&lt;&gt;"ITEM",'Tracker&amp;Invoice'!A5395="ITEM"),1,0)</f>
        <v>0</v>
      </c>
      <c r="C5361" t="str">
        <f>IF(B5361=1,'Tracker&amp;Invoice'!A5397,C5360)</f>
        <v>NBQ-058</v>
      </c>
      <c r="D5361" t="str">
        <f>IF(LEFT(TRIM('Tracker&amp;Invoice'!B5397),9)="INVOICE #","INVOICE",IF(TRIM('Tracker&amp;Invoice'!B5397)="Overall Completion INVOICE","OVERALL",""))</f>
        <v/>
      </c>
      <c r="E5361" t="str">
        <f>IF(D5361="INVOICE",VALUE(MID(TRIM('Tracker&amp;Invoice'!B5397),10,10)),"")</f>
        <v/>
      </c>
      <c r="F5361">
        <f>IF(B5361=1,IFERROR(LOOKUP(2,1/('Tracker&amp;Invoice'!$H5397:$AC5397&lt;&gt;""),COLUMN('Tracker&amp;Invoice'!$H5397:$AC5397)),8),F5360)</f>
        <v>16</v>
      </c>
      <c r="G5361">
        <f>IF(D5361="OVERALL",IFERROR(LOOKUP(2,1/('Tracker&amp;Invoice'!$H5397:$AC5397&lt;&gt;""),COLUMN('Tracker&amp;Invoice'!$H5397:$AC5397)),8),G5362)</f>
        <v>8</v>
      </c>
      <c r="H5361">
        <f t="shared" si="166"/>
        <v>16</v>
      </c>
      <c r="I5361" s="29">
        <f>IF(D5361="INVOICE",SUM('Tracker&amp;Invoice'!$H5397:INDEX('Tracker&amp;Invoice'!$A5397:$AC5397,1,H5361)),0)</f>
        <v>0</v>
      </c>
      <c r="J5361" s="29">
        <f>IF(D5361="OVERALL",SUM('Tracker&amp;Invoice'!$H5397:$AC5397),0)</f>
        <v>0</v>
      </c>
    </row>
    <row r="5362" spans="1:10">
      <c r="A5362" t="e">
        <f t="shared" si="167"/>
        <v>#REF!</v>
      </c>
      <c r="B5362">
        <f>IF(AND('Tracker&amp;Invoice'!A5398&lt;&gt;"",'Tracker&amp;Invoice'!A5398&lt;&gt;"ITEM",'Tracker&amp;Invoice'!A5396="ITEM"),1,0)</f>
        <v>0</v>
      </c>
      <c r="C5362" t="str">
        <f>IF(B5362=1,'Tracker&amp;Invoice'!A5398,C5361)</f>
        <v>NBQ-058</v>
      </c>
      <c r="D5362" t="str">
        <f>IF(LEFT(TRIM('Tracker&amp;Invoice'!B5398),9)="INVOICE #","INVOICE",IF(TRIM('Tracker&amp;Invoice'!B5398)="Overall Completion INVOICE","OVERALL",""))</f>
        <v/>
      </c>
      <c r="E5362" t="str">
        <f>IF(D5362="INVOICE",VALUE(MID(TRIM('Tracker&amp;Invoice'!B5398),10,10)),"")</f>
        <v/>
      </c>
      <c r="F5362">
        <f>IF(B5362=1,IFERROR(LOOKUP(2,1/('Tracker&amp;Invoice'!$H5398:$AC5398&lt;&gt;""),COLUMN('Tracker&amp;Invoice'!$H5398:$AC5398)),8),F5361)</f>
        <v>16</v>
      </c>
      <c r="G5362">
        <f>IF(D5362="OVERALL",IFERROR(LOOKUP(2,1/('Tracker&amp;Invoice'!$H5398:$AC5398&lt;&gt;""),COLUMN('Tracker&amp;Invoice'!$H5398:$AC5398)),8),G5363)</f>
        <v>8</v>
      </c>
      <c r="H5362">
        <f t="shared" si="166"/>
        <v>16</v>
      </c>
      <c r="I5362" s="29">
        <f>IF(D5362="INVOICE",SUM('Tracker&amp;Invoice'!$H5398:INDEX('Tracker&amp;Invoice'!$A5398:$AC5398,1,H5362)),0)</f>
        <v>0</v>
      </c>
      <c r="J5362" s="29">
        <f>IF(D5362="OVERALL",SUM('Tracker&amp;Invoice'!$H5398:$AC5398),0)</f>
        <v>0</v>
      </c>
    </row>
    <row r="5363" spans="1:10">
      <c r="A5363" t="e">
        <f t="shared" si="167"/>
        <v>#REF!</v>
      </c>
      <c r="B5363">
        <f>IF(AND('Tracker&amp;Invoice'!A5399&lt;&gt;"",'Tracker&amp;Invoice'!A5399&lt;&gt;"ITEM",'Tracker&amp;Invoice'!A5397="ITEM"),1,0)</f>
        <v>0</v>
      </c>
      <c r="C5363" t="str">
        <f>IF(B5363=1,'Tracker&amp;Invoice'!A5399,C5362)</f>
        <v>NBQ-058</v>
      </c>
      <c r="D5363" t="str">
        <f>IF(LEFT(TRIM('Tracker&amp;Invoice'!B5399),9)="INVOICE #","INVOICE",IF(TRIM('Tracker&amp;Invoice'!B5399)="Overall Completion INVOICE","OVERALL",""))</f>
        <v/>
      </c>
      <c r="E5363" t="str">
        <f>IF(D5363="INVOICE",VALUE(MID(TRIM('Tracker&amp;Invoice'!B5399),10,10)),"")</f>
        <v/>
      </c>
      <c r="F5363">
        <f>IF(B5363=1,IFERROR(LOOKUP(2,1/('Tracker&amp;Invoice'!$H5399:$AC5399&lt;&gt;""),COLUMN('Tracker&amp;Invoice'!$H5399:$AC5399)),8),F5362)</f>
        <v>16</v>
      </c>
      <c r="G5363">
        <f>IF(D5363="OVERALL",IFERROR(LOOKUP(2,1/('Tracker&amp;Invoice'!$H5399:$AC5399&lt;&gt;""),COLUMN('Tracker&amp;Invoice'!$H5399:$AC5399)),8),G5364)</f>
        <v>8</v>
      </c>
      <c r="H5363">
        <f t="shared" si="166"/>
        <v>16</v>
      </c>
      <c r="I5363" s="29">
        <f>IF(D5363="INVOICE",SUM('Tracker&amp;Invoice'!$H5399:INDEX('Tracker&amp;Invoice'!$A5399:$AC5399,1,H5363)),0)</f>
        <v>0</v>
      </c>
      <c r="J5363" s="29">
        <f>IF(D5363="OVERALL",SUM('Tracker&amp;Invoice'!$H5399:$AC5399),0)</f>
        <v>0</v>
      </c>
    </row>
    <row r="5364" spans="1:10">
      <c r="A5364" t="e">
        <f t="shared" si="167"/>
        <v>#REF!</v>
      </c>
      <c r="B5364">
        <f>IF(AND('Tracker&amp;Invoice'!A5400&lt;&gt;"",'Tracker&amp;Invoice'!A5400&lt;&gt;"ITEM",'Tracker&amp;Invoice'!A5398="ITEM"),1,0)</f>
        <v>0</v>
      </c>
      <c r="C5364" t="str">
        <f>IF(B5364=1,'Tracker&amp;Invoice'!A5400,C5363)</f>
        <v>NBQ-058</v>
      </c>
      <c r="D5364" t="str">
        <f>IF(LEFT(TRIM('Tracker&amp;Invoice'!B5400),9)="INVOICE #","INVOICE",IF(TRIM('Tracker&amp;Invoice'!B5400)="Overall Completion INVOICE","OVERALL",""))</f>
        <v/>
      </c>
      <c r="E5364" t="str">
        <f>IF(D5364="INVOICE",VALUE(MID(TRIM('Tracker&amp;Invoice'!B5400),10,10)),"")</f>
        <v/>
      </c>
      <c r="F5364">
        <f>IF(B5364=1,IFERROR(LOOKUP(2,1/('Tracker&amp;Invoice'!$H5400:$AC5400&lt;&gt;""),COLUMN('Tracker&amp;Invoice'!$H5400:$AC5400)),8),F5363)</f>
        <v>16</v>
      </c>
      <c r="G5364">
        <f>IF(D5364="OVERALL",IFERROR(LOOKUP(2,1/('Tracker&amp;Invoice'!$H5400:$AC5400&lt;&gt;""),COLUMN('Tracker&amp;Invoice'!$H5400:$AC5400)),8),G5365)</f>
        <v>8</v>
      </c>
      <c r="H5364">
        <f t="shared" si="166"/>
        <v>16</v>
      </c>
      <c r="I5364" s="29">
        <f>IF(D5364="INVOICE",SUM('Tracker&amp;Invoice'!$H5400:INDEX('Tracker&amp;Invoice'!$A5400:$AC5400,1,H5364)),0)</f>
        <v>0</v>
      </c>
      <c r="J5364" s="29">
        <f>IF(D5364="OVERALL",SUM('Tracker&amp;Invoice'!$H5400:$AC5400),0)</f>
        <v>0</v>
      </c>
    </row>
    <row r="5365" spans="1:10">
      <c r="A5365" t="e">
        <f t="shared" si="167"/>
        <v>#REF!</v>
      </c>
      <c r="B5365">
        <f>IF(AND('Tracker&amp;Invoice'!A5401&lt;&gt;"",'Tracker&amp;Invoice'!A5401&lt;&gt;"ITEM",'Tracker&amp;Invoice'!A5399="ITEM"),1,0)</f>
        <v>0</v>
      </c>
      <c r="C5365" t="str">
        <f>IF(B5365=1,'Tracker&amp;Invoice'!A5401,C5364)</f>
        <v>NBQ-058</v>
      </c>
      <c r="D5365" t="str">
        <f>IF(LEFT(TRIM('Tracker&amp;Invoice'!B5401),9)="INVOICE #","INVOICE",IF(TRIM('Tracker&amp;Invoice'!B5401)="Overall Completion INVOICE","OVERALL",""))</f>
        <v/>
      </c>
      <c r="E5365" t="str">
        <f>IF(D5365="INVOICE",VALUE(MID(TRIM('Tracker&amp;Invoice'!B5401),10,10)),"")</f>
        <v/>
      </c>
      <c r="F5365">
        <f>IF(B5365=1,IFERROR(LOOKUP(2,1/('Tracker&amp;Invoice'!$H5401:$AC5401&lt;&gt;""),COLUMN('Tracker&amp;Invoice'!$H5401:$AC5401)),8),F5364)</f>
        <v>16</v>
      </c>
      <c r="G5365">
        <f>IF(D5365="OVERALL",IFERROR(LOOKUP(2,1/('Tracker&amp;Invoice'!$H5401:$AC5401&lt;&gt;""),COLUMN('Tracker&amp;Invoice'!$H5401:$AC5401)),8),G5366)</f>
        <v>8</v>
      </c>
      <c r="H5365">
        <f t="shared" si="166"/>
        <v>16</v>
      </c>
      <c r="I5365" s="29">
        <f>IF(D5365="INVOICE",SUM('Tracker&amp;Invoice'!$H5401:INDEX('Tracker&amp;Invoice'!$A5401:$AC5401,1,H5365)),0)</f>
        <v>0</v>
      </c>
      <c r="J5365" s="29">
        <f>IF(D5365="OVERALL",SUM('Tracker&amp;Invoice'!$H5401:$AC5401),0)</f>
        <v>0</v>
      </c>
    </row>
    <row r="5366" spans="1:10">
      <c r="A5366" t="e">
        <f t="shared" si="167"/>
        <v>#REF!</v>
      </c>
      <c r="B5366">
        <f>IF(AND('Tracker&amp;Invoice'!A5402&lt;&gt;"",'Tracker&amp;Invoice'!A5402&lt;&gt;"ITEM",'Tracker&amp;Invoice'!A5400="ITEM"),1,0)</f>
        <v>0</v>
      </c>
      <c r="C5366" t="str">
        <f>IF(B5366=1,'Tracker&amp;Invoice'!A5402,C5365)</f>
        <v>NBQ-058</v>
      </c>
      <c r="D5366" t="str">
        <f>IF(LEFT(TRIM('Tracker&amp;Invoice'!B5402),9)="INVOICE #","INVOICE",IF(TRIM('Tracker&amp;Invoice'!B5402)="Overall Completion INVOICE","OVERALL",""))</f>
        <v/>
      </c>
      <c r="E5366" t="str">
        <f>IF(D5366="INVOICE",VALUE(MID(TRIM('Tracker&amp;Invoice'!B5402),10,10)),"")</f>
        <v/>
      </c>
      <c r="F5366">
        <f>IF(B5366=1,IFERROR(LOOKUP(2,1/('Tracker&amp;Invoice'!$H5402:$AC5402&lt;&gt;""),COLUMN('Tracker&amp;Invoice'!$H5402:$AC5402)),8),F5365)</f>
        <v>16</v>
      </c>
      <c r="G5366">
        <f>IF(D5366="OVERALL",IFERROR(LOOKUP(2,1/('Tracker&amp;Invoice'!$H5402:$AC5402&lt;&gt;""),COLUMN('Tracker&amp;Invoice'!$H5402:$AC5402)),8),G5367)</f>
        <v>8</v>
      </c>
      <c r="H5366">
        <f t="shared" si="166"/>
        <v>16</v>
      </c>
      <c r="I5366" s="29">
        <f>IF(D5366="INVOICE",SUM('Tracker&amp;Invoice'!$H5402:INDEX('Tracker&amp;Invoice'!$A5402:$AC5402,1,H5366)),0)</f>
        <v>0</v>
      </c>
      <c r="J5366" s="29">
        <f>IF(D5366="OVERALL",SUM('Tracker&amp;Invoice'!$H5402:$AC5402),0)</f>
        <v>0</v>
      </c>
    </row>
    <row r="5367" spans="1:10">
      <c r="A5367" t="e">
        <f t="shared" si="167"/>
        <v>#REF!</v>
      </c>
      <c r="B5367">
        <f>IF(AND('Tracker&amp;Invoice'!A5403&lt;&gt;"",'Tracker&amp;Invoice'!A5403&lt;&gt;"ITEM",'Tracker&amp;Invoice'!A5401="ITEM"),1,0)</f>
        <v>0</v>
      </c>
      <c r="C5367" t="str">
        <f>IF(B5367=1,'Tracker&amp;Invoice'!A5403,C5366)</f>
        <v>NBQ-058</v>
      </c>
      <c r="D5367" t="str">
        <f>IF(LEFT(TRIM('Tracker&amp;Invoice'!B5403),9)="INVOICE #","INVOICE",IF(TRIM('Tracker&amp;Invoice'!B5403)="Overall Completion INVOICE","OVERALL",""))</f>
        <v/>
      </c>
      <c r="E5367" t="str">
        <f>IF(D5367="INVOICE",VALUE(MID(TRIM('Tracker&amp;Invoice'!B5403),10,10)),"")</f>
        <v/>
      </c>
      <c r="F5367">
        <f>IF(B5367=1,IFERROR(LOOKUP(2,1/('Tracker&amp;Invoice'!$H5403:$AC5403&lt;&gt;""),COLUMN('Tracker&amp;Invoice'!$H5403:$AC5403)),8),F5366)</f>
        <v>16</v>
      </c>
      <c r="G5367">
        <f>IF(D5367="OVERALL",IFERROR(LOOKUP(2,1/('Tracker&amp;Invoice'!$H5403:$AC5403&lt;&gt;""),COLUMN('Tracker&amp;Invoice'!$H5403:$AC5403)),8),G5368)</f>
        <v>8</v>
      </c>
      <c r="H5367">
        <f t="shared" si="166"/>
        <v>16</v>
      </c>
      <c r="I5367" s="29">
        <f>IF(D5367="INVOICE",SUM('Tracker&amp;Invoice'!$H5403:INDEX('Tracker&amp;Invoice'!$A5403:$AC5403,1,H5367)),0)</f>
        <v>0</v>
      </c>
      <c r="J5367" s="29">
        <f>IF(D5367="OVERALL",SUM('Tracker&amp;Invoice'!$H5403:$AC5403),0)</f>
        <v>0</v>
      </c>
    </row>
    <row r="5368" spans="1:10">
      <c r="A5368" t="e">
        <f t="shared" si="167"/>
        <v>#REF!</v>
      </c>
      <c r="B5368">
        <f>IF(AND('Tracker&amp;Invoice'!A5404&lt;&gt;"",'Tracker&amp;Invoice'!A5404&lt;&gt;"ITEM",'Tracker&amp;Invoice'!A5402="ITEM"),1,0)</f>
        <v>0</v>
      </c>
      <c r="C5368" t="str">
        <f>IF(B5368=1,'Tracker&amp;Invoice'!A5404,C5367)</f>
        <v>NBQ-058</v>
      </c>
      <c r="D5368" t="str">
        <f>IF(LEFT(TRIM('Tracker&amp;Invoice'!B5404),9)="INVOICE #","INVOICE",IF(TRIM('Tracker&amp;Invoice'!B5404)="Overall Completion INVOICE","OVERALL",""))</f>
        <v/>
      </c>
      <c r="E5368" t="str">
        <f>IF(D5368="INVOICE",VALUE(MID(TRIM('Tracker&amp;Invoice'!B5404),10,10)),"")</f>
        <v/>
      </c>
      <c r="F5368">
        <f>IF(B5368=1,IFERROR(LOOKUP(2,1/('Tracker&amp;Invoice'!$H5404:$AC5404&lt;&gt;""),COLUMN('Tracker&amp;Invoice'!$H5404:$AC5404)),8),F5367)</f>
        <v>16</v>
      </c>
      <c r="G5368">
        <f>IF(D5368="OVERALL",IFERROR(LOOKUP(2,1/('Tracker&amp;Invoice'!$H5404:$AC5404&lt;&gt;""),COLUMN('Tracker&amp;Invoice'!$H5404:$AC5404)),8),G5369)</f>
        <v>8</v>
      </c>
      <c r="H5368">
        <f t="shared" si="166"/>
        <v>16</v>
      </c>
      <c r="I5368" s="29">
        <f>IF(D5368="INVOICE",SUM('Tracker&amp;Invoice'!$H5404:INDEX('Tracker&amp;Invoice'!$A5404:$AC5404,1,H5368)),0)</f>
        <v>0</v>
      </c>
      <c r="J5368" s="29">
        <f>IF(D5368="OVERALL",SUM('Tracker&amp;Invoice'!$H5404:$AC5404),0)</f>
        <v>0</v>
      </c>
    </row>
    <row r="5369" spans="1:10">
      <c r="A5369" t="e">
        <f t="shared" si="167"/>
        <v>#REF!</v>
      </c>
      <c r="B5369">
        <f>IF(AND('Tracker&amp;Invoice'!A5405&lt;&gt;"",'Tracker&amp;Invoice'!A5405&lt;&gt;"ITEM",'Tracker&amp;Invoice'!A5403="ITEM"),1,0)</f>
        <v>0</v>
      </c>
      <c r="C5369" t="str">
        <f>IF(B5369=1,'Tracker&amp;Invoice'!A5405,C5368)</f>
        <v>NBQ-058</v>
      </c>
      <c r="D5369" t="str">
        <f>IF(LEFT(TRIM('Tracker&amp;Invoice'!B5405),9)="INVOICE #","INVOICE",IF(TRIM('Tracker&amp;Invoice'!B5405)="Overall Completion INVOICE","OVERALL",""))</f>
        <v/>
      </c>
      <c r="E5369" t="str">
        <f>IF(D5369="INVOICE",VALUE(MID(TRIM('Tracker&amp;Invoice'!B5405),10,10)),"")</f>
        <v/>
      </c>
      <c r="F5369">
        <f>IF(B5369=1,IFERROR(LOOKUP(2,1/('Tracker&amp;Invoice'!$H5405:$AC5405&lt;&gt;""),COLUMN('Tracker&amp;Invoice'!$H5405:$AC5405)),8),F5368)</f>
        <v>16</v>
      </c>
      <c r="G5369">
        <f>IF(D5369="OVERALL",IFERROR(LOOKUP(2,1/('Tracker&amp;Invoice'!$H5405:$AC5405&lt;&gt;""),COLUMN('Tracker&amp;Invoice'!$H5405:$AC5405)),8),G5370)</f>
        <v>8</v>
      </c>
      <c r="H5369">
        <f t="shared" si="166"/>
        <v>16</v>
      </c>
      <c r="I5369" s="29">
        <f>IF(D5369="INVOICE",SUM('Tracker&amp;Invoice'!$H5405:INDEX('Tracker&amp;Invoice'!$A5405:$AC5405,1,H5369)),0)</f>
        <v>0</v>
      </c>
      <c r="J5369" s="29">
        <f>IF(D5369="OVERALL",SUM('Tracker&amp;Invoice'!$H5405:$AC5405),0)</f>
        <v>0</v>
      </c>
    </row>
    <row r="5370" spans="1:10">
      <c r="A5370" t="e">
        <f t="shared" si="167"/>
        <v>#REF!</v>
      </c>
      <c r="B5370">
        <f>IF(AND('Tracker&amp;Invoice'!A5406&lt;&gt;"",'Tracker&amp;Invoice'!A5406&lt;&gt;"ITEM",'Tracker&amp;Invoice'!A5404="ITEM"),1,0)</f>
        <v>0</v>
      </c>
      <c r="C5370" t="str">
        <f>IF(B5370=1,'Tracker&amp;Invoice'!A5406,C5369)</f>
        <v>NBQ-058</v>
      </c>
      <c r="D5370" t="str">
        <f>IF(LEFT(TRIM('Tracker&amp;Invoice'!B5406),9)="INVOICE #","INVOICE",IF(TRIM('Tracker&amp;Invoice'!B5406)="Overall Completion INVOICE","OVERALL",""))</f>
        <v/>
      </c>
      <c r="E5370" t="str">
        <f>IF(D5370="INVOICE",VALUE(MID(TRIM('Tracker&amp;Invoice'!B5406),10,10)),"")</f>
        <v/>
      </c>
      <c r="F5370">
        <f>IF(B5370=1,IFERROR(LOOKUP(2,1/('Tracker&amp;Invoice'!$H5406:$AC5406&lt;&gt;""),COLUMN('Tracker&amp;Invoice'!$H5406:$AC5406)),8),F5369)</f>
        <v>16</v>
      </c>
      <c r="G5370">
        <f>IF(D5370="OVERALL",IFERROR(LOOKUP(2,1/('Tracker&amp;Invoice'!$H5406:$AC5406&lt;&gt;""),COLUMN('Tracker&amp;Invoice'!$H5406:$AC5406)),8),G5371)</f>
        <v>8</v>
      </c>
      <c r="H5370">
        <f t="shared" si="166"/>
        <v>16</v>
      </c>
      <c r="I5370" s="29">
        <f>IF(D5370="INVOICE",SUM('Tracker&amp;Invoice'!$H5406:INDEX('Tracker&amp;Invoice'!$A5406:$AC5406,1,H5370)),0)</f>
        <v>0</v>
      </c>
      <c r="J5370" s="29">
        <f>IF(D5370="OVERALL",SUM('Tracker&amp;Invoice'!$H5406:$AC5406),0)</f>
        <v>0</v>
      </c>
    </row>
    <row r="5371" spans="1:10">
      <c r="A5371" t="e">
        <f t="shared" si="167"/>
        <v>#REF!</v>
      </c>
      <c r="B5371">
        <f>IF(AND('Tracker&amp;Invoice'!A5407&lt;&gt;"",'Tracker&amp;Invoice'!A5407&lt;&gt;"ITEM",'Tracker&amp;Invoice'!A5405="ITEM"),1,0)</f>
        <v>0</v>
      </c>
      <c r="C5371" t="str">
        <f>IF(B5371=1,'Tracker&amp;Invoice'!A5407,C5370)</f>
        <v>NBQ-058</v>
      </c>
      <c r="D5371" t="str">
        <f>IF(LEFT(TRIM('Tracker&amp;Invoice'!B5407),9)="INVOICE #","INVOICE",IF(TRIM('Tracker&amp;Invoice'!B5407)="Overall Completion INVOICE","OVERALL",""))</f>
        <v/>
      </c>
      <c r="E5371" t="str">
        <f>IF(D5371="INVOICE",VALUE(MID(TRIM('Tracker&amp;Invoice'!B5407),10,10)),"")</f>
        <v/>
      </c>
      <c r="F5371">
        <f>IF(B5371=1,IFERROR(LOOKUP(2,1/('Tracker&amp;Invoice'!$H5407:$AC5407&lt;&gt;""),COLUMN('Tracker&amp;Invoice'!$H5407:$AC5407)),8),F5370)</f>
        <v>16</v>
      </c>
      <c r="G5371">
        <f>IF(D5371="OVERALL",IFERROR(LOOKUP(2,1/('Tracker&amp;Invoice'!$H5407:$AC5407&lt;&gt;""),COLUMN('Tracker&amp;Invoice'!$H5407:$AC5407)),8),G5372)</f>
        <v>8</v>
      </c>
      <c r="H5371">
        <f t="shared" si="166"/>
        <v>16</v>
      </c>
      <c r="I5371" s="29">
        <f>IF(D5371="INVOICE",SUM('Tracker&amp;Invoice'!$H5407:INDEX('Tracker&amp;Invoice'!$A5407:$AC5407,1,H5371)),0)</f>
        <v>0</v>
      </c>
      <c r="J5371" s="29">
        <f>IF(D5371="OVERALL",SUM('Tracker&amp;Invoice'!$H5407:$AC5407),0)</f>
        <v>0</v>
      </c>
    </row>
    <row r="5372" spans="1:10">
      <c r="A5372" t="e">
        <f t="shared" si="167"/>
        <v>#REF!</v>
      </c>
      <c r="B5372">
        <f>IF(AND('Tracker&amp;Invoice'!A5408&lt;&gt;"",'Tracker&amp;Invoice'!A5408&lt;&gt;"ITEM",'Tracker&amp;Invoice'!A5406="ITEM"),1,0)</f>
        <v>0</v>
      </c>
      <c r="C5372" t="str">
        <f>IF(B5372=1,'Tracker&amp;Invoice'!A5408,C5371)</f>
        <v>NBQ-058</v>
      </c>
      <c r="D5372" t="str">
        <f>IF(LEFT(TRIM('Tracker&amp;Invoice'!B5408),9)="INVOICE #","INVOICE",IF(TRIM('Tracker&amp;Invoice'!B5408)="Overall Completion INVOICE","OVERALL",""))</f>
        <v/>
      </c>
      <c r="E5372" t="str">
        <f>IF(D5372="INVOICE",VALUE(MID(TRIM('Tracker&amp;Invoice'!B5408),10,10)),"")</f>
        <v/>
      </c>
      <c r="F5372">
        <f>IF(B5372=1,IFERROR(LOOKUP(2,1/('Tracker&amp;Invoice'!$H5408:$AC5408&lt;&gt;""),COLUMN('Tracker&amp;Invoice'!$H5408:$AC5408)),8),F5371)</f>
        <v>16</v>
      </c>
      <c r="G5372">
        <f>IF(D5372="OVERALL",IFERROR(LOOKUP(2,1/('Tracker&amp;Invoice'!$H5408:$AC5408&lt;&gt;""),COLUMN('Tracker&amp;Invoice'!$H5408:$AC5408)),8),G5373)</f>
        <v>8</v>
      </c>
      <c r="H5372">
        <f t="shared" si="166"/>
        <v>16</v>
      </c>
      <c r="I5372" s="29">
        <f>IF(D5372="INVOICE",SUM('Tracker&amp;Invoice'!$H5408:INDEX('Tracker&amp;Invoice'!$A5408:$AC5408,1,H5372)),0)</f>
        <v>0</v>
      </c>
      <c r="J5372" s="29">
        <f>IF(D5372="OVERALL",SUM('Tracker&amp;Invoice'!$H5408:$AC5408),0)</f>
        <v>0</v>
      </c>
    </row>
    <row r="5373" spans="1:10">
      <c r="A5373" t="e">
        <f t="shared" si="167"/>
        <v>#REF!</v>
      </c>
      <c r="B5373">
        <f>IF(AND('Tracker&amp;Invoice'!A5409&lt;&gt;"",'Tracker&amp;Invoice'!A5409&lt;&gt;"ITEM",'Tracker&amp;Invoice'!A5407="ITEM"),1,0)</f>
        <v>0</v>
      </c>
      <c r="C5373" t="str">
        <f>IF(B5373=1,'Tracker&amp;Invoice'!A5409,C5372)</f>
        <v>NBQ-058</v>
      </c>
      <c r="D5373" t="str">
        <f>IF(LEFT(TRIM('Tracker&amp;Invoice'!B5409),9)="INVOICE #","INVOICE",IF(TRIM('Tracker&amp;Invoice'!B5409)="Overall Completion INVOICE","OVERALL",""))</f>
        <v/>
      </c>
      <c r="E5373" t="str">
        <f>IF(D5373="INVOICE",VALUE(MID(TRIM('Tracker&amp;Invoice'!B5409),10,10)),"")</f>
        <v/>
      </c>
      <c r="F5373">
        <f>IF(B5373=1,IFERROR(LOOKUP(2,1/('Tracker&amp;Invoice'!$H5409:$AC5409&lt;&gt;""),COLUMN('Tracker&amp;Invoice'!$H5409:$AC5409)),8),F5372)</f>
        <v>16</v>
      </c>
      <c r="G5373">
        <f>IF(D5373="OVERALL",IFERROR(LOOKUP(2,1/('Tracker&amp;Invoice'!$H5409:$AC5409&lt;&gt;""),COLUMN('Tracker&amp;Invoice'!$H5409:$AC5409)),8),G5374)</f>
        <v>8</v>
      </c>
      <c r="H5373">
        <f t="shared" si="166"/>
        <v>16</v>
      </c>
      <c r="I5373" s="29">
        <f>IF(D5373="INVOICE",SUM('Tracker&amp;Invoice'!$H5409:INDEX('Tracker&amp;Invoice'!$A5409:$AC5409,1,H5373)),0)</f>
        <v>0</v>
      </c>
      <c r="J5373" s="29">
        <f>IF(D5373="OVERALL",SUM('Tracker&amp;Invoice'!$H5409:$AC5409),0)</f>
        <v>0</v>
      </c>
    </row>
    <row r="5374" spans="1:10">
      <c r="A5374" t="e">
        <f t="shared" si="167"/>
        <v>#REF!</v>
      </c>
      <c r="B5374">
        <f>IF(AND('Tracker&amp;Invoice'!A5410&lt;&gt;"",'Tracker&amp;Invoice'!A5410&lt;&gt;"ITEM",'Tracker&amp;Invoice'!A5408="ITEM"),1,0)</f>
        <v>0</v>
      </c>
      <c r="C5374" t="str">
        <f>IF(B5374=1,'Tracker&amp;Invoice'!A5410,C5373)</f>
        <v>NBQ-058</v>
      </c>
      <c r="D5374" t="str">
        <f>IF(LEFT(TRIM('Tracker&amp;Invoice'!B5410),9)="INVOICE #","INVOICE",IF(TRIM('Tracker&amp;Invoice'!B5410)="Overall Completion INVOICE","OVERALL",""))</f>
        <v/>
      </c>
      <c r="E5374" t="str">
        <f>IF(D5374="INVOICE",VALUE(MID(TRIM('Tracker&amp;Invoice'!B5410),10,10)),"")</f>
        <v/>
      </c>
      <c r="F5374">
        <f>IF(B5374=1,IFERROR(LOOKUP(2,1/('Tracker&amp;Invoice'!$H5410:$AC5410&lt;&gt;""),COLUMN('Tracker&amp;Invoice'!$H5410:$AC5410)),8),F5373)</f>
        <v>16</v>
      </c>
      <c r="G5374">
        <f>IF(D5374="OVERALL",IFERROR(LOOKUP(2,1/('Tracker&amp;Invoice'!$H5410:$AC5410&lt;&gt;""),COLUMN('Tracker&amp;Invoice'!$H5410:$AC5410)),8),G5375)</f>
        <v>8</v>
      </c>
      <c r="H5374">
        <f t="shared" si="166"/>
        <v>16</v>
      </c>
      <c r="I5374" s="29">
        <f>IF(D5374="INVOICE",SUM('Tracker&amp;Invoice'!$H5410:INDEX('Tracker&amp;Invoice'!$A5410:$AC5410,1,H5374)),0)</f>
        <v>0</v>
      </c>
      <c r="J5374" s="29">
        <f>IF(D5374="OVERALL",SUM('Tracker&amp;Invoice'!$H5410:$AC5410),0)</f>
        <v>0</v>
      </c>
    </row>
    <row r="5375" spans="1:10">
      <c r="A5375" t="e">
        <f t="shared" si="167"/>
        <v>#REF!</v>
      </c>
      <c r="B5375">
        <f>IF(AND('Tracker&amp;Invoice'!A5411&lt;&gt;"",'Tracker&amp;Invoice'!A5411&lt;&gt;"ITEM",'Tracker&amp;Invoice'!A5409="ITEM"),1,0)</f>
        <v>0</v>
      </c>
      <c r="C5375" t="str">
        <f>IF(B5375=1,'Tracker&amp;Invoice'!A5411,C5374)</f>
        <v>NBQ-058</v>
      </c>
      <c r="D5375" t="str">
        <f>IF(LEFT(TRIM('Tracker&amp;Invoice'!B5411),9)="INVOICE #","INVOICE",IF(TRIM('Tracker&amp;Invoice'!B5411)="Overall Completion INVOICE","OVERALL",""))</f>
        <v/>
      </c>
      <c r="E5375" t="str">
        <f>IF(D5375="INVOICE",VALUE(MID(TRIM('Tracker&amp;Invoice'!B5411),10,10)),"")</f>
        <v/>
      </c>
      <c r="F5375">
        <f>IF(B5375=1,IFERROR(LOOKUP(2,1/('Tracker&amp;Invoice'!$H5411:$AC5411&lt;&gt;""),COLUMN('Tracker&amp;Invoice'!$H5411:$AC5411)),8),F5374)</f>
        <v>16</v>
      </c>
      <c r="G5375">
        <f>IF(D5375="OVERALL",IFERROR(LOOKUP(2,1/('Tracker&amp;Invoice'!$H5411:$AC5411&lt;&gt;""),COLUMN('Tracker&amp;Invoice'!$H5411:$AC5411)),8),G5376)</f>
        <v>8</v>
      </c>
      <c r="H5375">
        <f t="shared" si="166"/>
        <v>16</v>
      </c>
      <c r="I5375" s="29">
        <f>IF(D5375="INVOICE",SUM('Tracker&amp;Invoice'!$H5411:INDEX('Tracker&amp;Invoice'!$A5411:$AC5411,1,H5375)),0)</f>
        <v>0</v>
      </c>
      <c r="J5375" s="29">
        <f>IF(D5375="OVERALL",SUM('Tracker&amp;Invoice'!$H5411:$AC5411),0)</f>
        <v>0</v>
      </c>
    </row>
    <row r="5376" spans="1:10">
      <c r="A5376" t="e">
        <f t="shared" si="167"/>
        <v>#REF!</v>
      </c>
      <c r="B5376">
        <f>IF(AND('Tracker&amp;Invoice'!A5412&lt;&gt;"",'Tracker&amp;Invoice'!A5412&lt;&gt;"ITEM",'Tracker&amp;Invoice'!A5410="ITEM"),1,0)</f>
        <v>0</v>
      </c>
      <c r="C5376" t="str">
        <f>IF(B5376=1,'Tracker&amp;Invoice'!A5412,C5375)</f>
        <v>NBQ-058</v>
      </c>
      <c r="D5376" t="str">
        <f>IF(LEFT(TRIM('Tracker&amp;Invoice'!B5412),9)="INVOICE #","INVOICE",IF(TRIM('Tracker&amp;Invoice'!B5412)="Overall Completion INVOICE","OVERALL",""))</f>
        <v/>
      </c>
      <c r="E5376" t="str">
        <f>IF(D5376="INVOICE",VALUE(MID(TRIM('Tracker&amp;Invoice'!B5412),10,10)),"")</f>
        <v/>
      </c>
      <c r="F5376">
        <f>IF(B5376=1,IFERROR(LOOKUP(2,1/('Tracker&amp;Invoice'!$H5412:$AC5412&lt;&gt;""),COLUMN('Tracker&amp;Invoice'!$H5412:$AC5412)),8),F5375)</f>
        <v>16</v>
      </c>
      <c r="G5376">
        <f>IF(D5376="OVERALL",IFERROR(LOOKUP(2,1/('Tracker&amp;Invoice'!$H5412:$AC5412&lt;&gt;""),COLUMN('Tracker&amp;Invoice'!$H5412:$AC5412)),8),G5377)</f>
        <v>8</v>
      </c>
      <c r="H5376">
        <f t="shared" si="166"/>
        <v>16</v>
      </c>
      <c r="I5376" s="29">
        <f>IF(D5376="INVOICE",SUM('Tracker&amp;Invoice'!$H5412:INDEX('Tracker&amp;Invoice'!$A5412:$AC5412,1,H5376)),0)</f>
        <v>0</v>
      </c>
      <c r="J5376" s="29">
        <f>IF(D5376="OVERALL",SUM('Tracker&amp;Invoice'!$H5412:$AC5412),0)</f>
        <v>0</v>
      </c>
    </row>
    <row r="5377" spans="1:10">
      <c r="A5377" t="e">
        <f t="shared" si="167"/>
        <v>#REF!</v>
      </c>
      <c r="B5377">
        <f>IF(AND('Tracker&amp;Invoice'!A5413&lt;&gt;"",'Tracker&amp;Invoice'!A5413&lt;&gt;"ITEM",'Tracker&amp;Invoice'!A5411="ITEM"),1,0)</f>
        <v>0</v>
      </c>
      <c r="C5377" t="str">
        <f>IF(B5377=1,'Tracker&amp;Invoice'!A5413,C5376)</f>
        <v>NBQ-058</v>
      </c>
      <c r="D5377" t="str">
        <f>IF(LEFT(TRIM('Tracker&amp;Invoice'!B5413),9)="INVOICE #","INVOICE",IF(TRIM('Tracker&amp;Invoice'!B5413)="Overall Completion INVOICE","OVERALL",""))</f>
        <v/>
      </c>
      <c r="E5377" t="str">
        <f>IF(D5377="INVOICE",VALUE(MID(TRIM('Tracker&amp;Invoice'!B5413),10,10)),"")</f>
        <v/>
      </c>
      <c r="F5377">
        <f>IF(B5377=1,IFERROR(LOOKUP(2,1/('Tracker&amp;Invoice'!$H5413:$AC5413&lt;&gt;""),COLUMN('Tracker&amp;Invoice'!$H5413:$AC5413)),8),F5376)</f>
        <v>16</v>
      </c>
      <c r="G5377">
        <f>IF(D5377="OVERALL",IFERROR(LOOKUP(2,1/('Tracker&amp;Invoice'!$H5413:$AC5413&lt;&gt;""),COLUMN('Tracker&amp;Invoice'!$H5413:$AC5413)),8),G5378)</f>
        <v>8</v>
      </c>
      <c r="H5377">
        <f t="shared" si="166"/>
        <v>16</v>
      </c>
      <c r="I5377" s="29">
        <f>IF(D5377="INVOICE",SUM('Tracker&amp;Invoice'!$H5413:INDEX('Tracker&amp;Invoice'!$A5413:$AC5413,1,H5377)),0)</f>
        <v>0</v>
      </c>
      <c r="J5377" s="29">
        <f>IF(D5377="OVERALL",SUM('Tracker&amp;Invoice'!$H5413:$AC5413),0)</f>
        <v>0</v>
      </c>
    </row>
    <row r="5378" spans="1:10">
      <c r="A5378" t="e">
        <f t="shared" si="167"/>
        <v>#REF!</v>
      </c>
      <c r="B5378">
        <f>IF(AND('Tracker&amp;Invoice'!A5414&lt;&gt;"",'Tracker&amp;Invoice'!A5414&lt;&gt;"ITEM",'Tracker&amp;Invoice'!A5412="ITEM"),1,0)</f>
        <v>0</v>
      </c>
      <c r="C5378" t="str">
        <f>IF(B5378=1,'Tracker&amp;Invoice'!A5414,C5377)</f>
        <v>NBQ-058</v>
      </c>
      <c r="D5378" t="str">
        <f>IF(LEFT(TRIM('Tracker&amp;Invoice'!B5414),9)="INVOICE #","INVOICE",IF(TRIM('Tracker&amp;Invoice'!B5414)="Overall Completion INVOICE","OVERALL",""))</f>
        <v/>
      </c>
      <c r="E5378" t="str">
        <f>IF(D5378="INVOICE",VALUE(MID(TRIM('Tracker&amp;Invoice'!B5414),10,10)),"")</f>
        <v/>
      </c>
      <c r="F5378">
        <f>IF(B5378=1,IFERROR(LOOKUP(2,1/('Tracker&amp;Invoice'!$H5414:$AC5414&lt;&gt;""),COLUMN('Tracker&amp;Invoice'!$H5414:$AC5414)),8),F5377)</f>
        <v>16</v>
      </c>
      <c r="G5378">
        <f>IF(D5378="OVERALL",IFERROR(LOOKUP(2,1/('Tracker&amp;Invoice'!$H5414:$AC5414&lt;&gt;""),COLUMN('Tracker&amp;Invoice'!$H5414:$AC5414)),8),G5379)</f>
        <v>8</v>
      </c>
      <c r="H5378">
        <f t="shared" si="166"/>
        <v>16</v>
      </c>
      <c r="I5378" s="29">
        <f>IF(D5378="INVOICE",SUM('Tracker&amp;Invoice'!$H5414:INDEX('Tracker&amp;Invoice'!$A5414:$AC5414,1,H5378)),0)</f>
        <v>0</v>
      </c>
      <c r="J5378" s="29">
        <f>IF(D5378="OVERALL",SUM('Tracker&amp;Invoice'!$H5414:$AC5414),0)</f>
        <v>0</v>
      </c>
    </row>
    <row r="5379" spans="1:10">
      <c r="A5379" t="e">
        <f t="shared" si="167"/>
        <v>#REF!</v>
      </c>
      <c r="B5379">
        <f>IF(AND('Tracker&amp;Invoice'!A5415&lt;&gt;"",'Tracker&amp;Invoice'!A5415&lt;&gt;"ITEM",'Tracker&amp;Invoice'!A5413="ITEM"),1,0)</f>
        <v>0</v>
      </c>
      <c r="C5379" t="str">
        <f>IF(B5379=1,'Tracker&amp;Invoice'!A5415,C5378)</f>
        <v>NBQ-058</v>
      </c>
      <c r="D5379" t="str">
        <f>IF(LEFT(TRIM('Tracker&amp;Invoice'!B5415),9)="INVOICE #","INVOICE",IF(TRIM('Tracker&amp;Invoice'!B5415)="Overall Completion INVOICE","OVERALL",""))</f>
        <v/>
      </c>
      <c r="E5379" t="str">
        <f>IF(D5379="INVOICE",VALUE(MID(TRIM('Tracker&amp;Invoice'!B5415),10,10)),"")</f>
        <v/>
      </c>
      <c r="F5379">
        <f>IF(B5379=1,IFERROR(LOOKUP(2,1/('Tracker&amp;Invoice'!$H5415:$AC5415&lt;&gt;""),COLUMN('Tracker&amp;Invoice'!$H5415:$AC5415)),8),F5378)</f>
        <v>16</v>
      </c>
      <c r="G5379">
        <f>IF(D5379="OVERALL",IFERROR(LOOKUP(2,1/('Tracker&amp;Invoice'!$H5415:$AC5415&lt;&gt;""),COLUMN('Tracker&amp;Invoice'!$H5415:$AC5415)),8),G5380)</f>
        <v>8</v>
      </c>
      <c r="H5379">
        <f t="shared" ref="H5379:H5442" si="168">MAX(F5379,G5379)</f>
        <v>16</v>
      </c>
      <c r="I5379" s="29">
        <f>IF(D5379="INVOICE",SUM('Tracker&amp;Invoice'!$H5415:INDEX('Tracker&amp;Invoice'!$A5415:$AC5415,1,H5379)),0)</f>
        <v>0</v>
      </c>
      <c r="J5379" s="29">
        <f>IF(D5379="OVERALL",SUM('Tracker&amp;Invoice'!$H5415:$AC5415),0)</f>
        <v>0</v>
      </c>
    </row>
    <row r="5380" spans="1:10">
      <c r="A5380" t="e">
        <f t="shared" ref="A5380:A5443" si="169">A5379+B5380</f>
        <v>#REF!</v>
      </c>
      <c r="B5380">
        <f>IF(AND('Tracker&amp;Invoice'!A5416&lt;&gt;"",'Tracker&amp;Invoice'!A5416&lt;&gt;"ITEM",'Tracker&amp;Invoice'!A5414="ITEM"),1,0)</f>
        <v>0</v>
      </c>
      <c r="C5380" t="str">
        <f>IF(B5380=1,'Tracker&amp;Invoice'!A5416,C5379)</f>
        <v>NBQ-058</v>
      </c>
      <c r="D5380" t="str">
        <f>IF(LEFT(TRIM('Tracker&amp;Invoice'!B5416),9)="INVOICE #","INVOICE",IF(TRIM('Tracker&amp;Invoice'!B5416)="Overall Completion INVOICE","OVERALL",""))</f>
        <v/>
      </c>
      <c r="E5380" t="str">
        <f>IF(D5380="INVOICE",VALUE(MID(TRIM('Tracker&amp;Invoice'!B5416),10,10)),"")</f>
        <v/>
      </c>
      <c r="F5380">
        <f>IF(B5380=1,IFERROR(LOOKUP(2,1/('Tracker&amp;Invoice'!$H5416:$AC5416&lt;&gt;""),COLUMN('Tracker&amp;Invoice'!$H5416:$AC5416)),8),F5379)</f>
        <v>16</v>
      </c>
      <c r="G5380">
        <f>IF(D5380="OVERALL",IFERROR(LOOKUP(2,1/('Tracker&amp;Invoice'!$H5416:$AC5416&lt;&gt;""),COLUMN('Tracker&amp;Invoice'!$H5416:$AC5416)),8),G5381)</f>
        <v>8</v>
      </c>
      <c r="H5380">
        <f t="shared" si="168"/>
        <v>16</v>
      </c>
      <c r="I5380" s="29">
        <f>IF(D5380="INVOICE",SUM('Tracker&amp;Invoice'!$H5416:INDEX('Tracker&amp;Invoice'!$A5416:$AC5416,1,H5380)),0)</f>
        <v>0</v>
      </c>
      <c r="J5380" s="29">
        <f>IF(D5380="OVERALL",SUM('Tracker&amp;Invoice'!$H5416:$AC5416),0)</f>
        <v>0</v>
      </c>
    </row>
    <row r="5381" spans="1:10">
      <c r="A5381" t="e">
        <f t="shared" si="169"/>
        <v>#REF!</v>
      </c>
      <c r="B5381">
        <f>IF(AND('Tracker&amp;Invoice'!A5417&lt;&gt;"",'Tracker&amp;Invoice'!A5417&lt;&gt;"ITEM",'Tracker&amp;Invoice'!A5415="ITEM"),1,0)</f>
        <v>0</v>
      </c>
      <c r="C5381" t="str">
        <f>IF(B5381=1,'Tracker&amp;Invoice'!A5417,C5380)</f>
        <v>NBQ-058</v>
      </c>
      <c r="D5381" t="str">
        <f>IF(LEFT(TRIM('Tracker&amp;Invoice'!B5417),9)="INVOICE #","INVOICE",IF(TRIM('Tracker&amp;Invoice'!B5417)="Overall Completion INVOICE","OVERALL",""))</f>
        <v/>
      </c>
      <c r="E5381" t="str">
        <f>IF(D5381="INVOICE",VALUE(MID(TRIM('Tracker&amp;Invoice'!B5417),10,10)),"")</f>
        <v/>
      </c>
      <c r="F5381">
        <f>IF(B5381=1,IFERROR(LOOKUP(2,1/('Tracker&amp;Invoice'!$H5417:$AC5417&lt;&gt;""),COLUMN('Tracker&amp;Invoice'!$H5417:$AC5417)),8),F5380)</f>
        <v>16</v>
      </c>
      <c r="G5381">
        <f>IF(D5381="OVERALL",IFERROR(LOOKUP(2,1/('Tracker&amp;Invoice'!$H5417:$AC5417&lt;&gt;""),COLUMN('Tracker&amp;Invoice'!$H5417:$AC5417)),8),G5382)</f>
        <v>8</v>
      </c>
      <c r="H5381">
        <f t="shared" si="168"/>
        <v>16</v>
      </c>
      <c r="I5381" s="29">
        <f>IF(D5381="INVOICE",SUM('Tracker&amp;Invoice'!$H5417:INDEX('Tracker&amp;Invoice'!$A5417:$AC5417,1,H5381)),0)</f>
        <v>0</v>
      </c>
      <c r="J5381" s="29">
        <f>IF(D5381="OVERALL",SUM('Tracker&amp;Invoice'!$H5417:$AC5417),0)</f>
        <v>0</v>
      </c>
    </row>
    <row r="5382" spans="1:10">
      <c r="A5382" t="e">
        <f t="shared" si="169"/>
        <v>#REF!</v>
      </c>
      <c r="B5382">
        <f>IF(AND('Tracker&amp;Invoice'!A5418&lt;&gt;"",'Tracker&amp;Invoice'!A5418&lt;&gt;"ITEM",'Tracker&amp;Invoice'!A5416="ITEM"),1,0)</f>
        <v>0</v>
      </c>
      <c r="C5382" t="str">
        <f>IF(B5382=1,'Tracker&amp;Invoice'!A5418,C5381)</f>
        <v>NBQ-058</v>
      </c>
      <c r="D5382" t="str">
        <f>IF(LEFT(TRIM('Tracker&amp;Invoice'!B5418),9)="INVOICE #","INVOICE",IF(TRIM('Tracker&amp;Invoice'!B5418)="Overall Completion INVOICE","OVERALL",""))</f>
        <v/>
      </c>
      <c r="E5382" t="str">
        <f>IF(D5382="INVOICE",VALUE(MID(TRIM('Tracker&amp;Invoice'!B5418),10,10)),"")</f>
        <v/>
      </c>
      <c r="F5382">
        <f>IF(B5382=1,IFERROR(LOOKUP(2,1/('Tracker&amp;Invoice'!$H5418:$AC5418&lt;&gt;""),COLUMN('Tracker&amp;Invoice'!$H5418:$AC5418)),8),F5381)</f>
        <v>16</v>
      </c>
      <c r="G5382">
        <f>IF(D5382="OVERALL",IFERROR(LOOKUP(2,1/('Tracker&amp;Invoice'!$H5418:$AC5418&lt;&gt;""),COLUMN('Tracker&amp;Invoice'!$H5418:$AC5418)),8),G5383)</f>
        <v>8</v>
      </c>
      <c r="H5382">
        <f t="shared" si="168"/>
        <v>16</v>
      </c>
      <c r="I5382" s="29">
        <f>IF(D5382="INVOICE",SUM('Tracker&amp;Invoice'!$H5418:INDEX('Tracker&amp;Invoice'!$A5418:$AC5418,1,H5382)),0)</f>
        <v>0</v>
      </c>
      <c r="J5382" s="29">
        <f>IF(D5382="OVERALL",SUM('Tracker&amp;Invoice'!$H5418:$AC5418),0)</f>
        <v>0</v>
      </c>
    </row>
    <row r="5383" spans="1:10">
      <c r="A5383" t="e">
        <f t="shared" si="169"/>
        <v>#REF!</v>
      </c>
      <c r="B5383">
        <f>IF(AND('Tracker&amp;Invoice'!A5419&lt;&gt;"",'Tracker&amp;Invoice'!A5419&lt;&gt;"ITEM",'Tracker&amp;Invoice'!A5417="ITEM"),1,0)</f>
        <v>0</v>
      </c>
      <c r="C5383" t="str">
        <f>IF(B5383=1,'Tracker&amp;Invoice'!A5419,C5382)</f>
        <v>NBQ-058</v>
      </c>
      <c r="D5383" t="str">
        <f>IF(LEFT(TRIM('Tracker&amp;Invoice'!B5419),9)="INVOICE #","INVOICE",IF(TRIM('Tracker&amp;Invoice'!B5419)="Overall Completion INVOICE","OVERALL",""))</f>
        <v/>
      </c>
      <c r="E5383" t="str">
        <f>IF(D5383="INVOICE",VALUE(MID(TRIM('Tracker&amp;Invoice'!B5419),10,10)),"")</f>
        <v/>
      </c>
      <c r="F5383">
        <f>IF(B5383=1,IFERROR(LOOKUP(2,1/('Tracker&amp;Invoice'!$H5419:$AC5419&lt;&gt;""),COLUMN('Tracker&amp;Invoice'!$H5419:$AC5419)),8),F5382)</f>
        <v>16</v>
      </c>
      <c r="G5383">
        <f>IF(D5383="OVERALL",IFERROR(LOOKUP(2,1/('Tracker&amp;Invoice'!$H5419:$AC5419&lt;&gt;""),COLUMN('Tracker&amp;Invoice'!$H5419:$AC5419)),8),G5384)</f>
        <v>8</v>
      </c>
      <c r="H5383">
        <f t="shared" si="168"/>
        <v>16</v>
      </c>
      <c r="I5383" s="29">
        <f>IF(D5383="INVOICE",SUM('Tracker&amp;Invoice'!$H5419:INDEX('Tracker&amp;Invoice'!$A5419:$AC5419,1,H5383)),0)</f>
        <v>0</v>
      </c>
      <c r="J5383" s="29">
        <f>IF(D5383="OVERALL",SUM('Tracker&amp;Invoice'!$H5419:$AC5419),0)</f>
        <v>0</v>
      </c>
    </row>
    <row r="5384" spans="1:10">
      <c r="A5384" t="e">
        <f t="shared" si="169"/>
        <v>#REF!</v>
      </c>
      <c r="B5384">
        <f>IF(AND('Tracker&amp;Invoice'!A5420&lt;&gt;"",'Tracker&amp;Invoice'!A5420&lt;&gt;"ITEM",'Tracker&amp;Invoice'!A5418="ITEM"),1,0)</f>
        <v>0</v>
      </c>
      <c r="C5384" t="str">
        <f>IF(B5384=1,'Tracker&amp;Invoice'!A5420,C5383)</f>
        <v>NBQ-058</v>
      </c>
      <c r="D5384" t="str">
        <f>IF(LEFT(TRIM('Tracker&amp;Invoice'!B5420),9)="INVOICE #","INVOICE",IF(TRIM('Tracker&amp;Invoice'!B5420)="Overall Completion INVOICE","OVERALL",""))</f>
        <v/>
      </c>
      <c r="E5384" t="str">
        <f>IF(D5384="INVOICE",VALUE(MID(TRIM('Tracker&amp;Invoice'!B5420),10,10)),"")</f>
        <v/>
      </c>
      <c r="F5384">
        <f>IF(B5384=1,IFERROR(LOOKUP(2,1/('Tracker&amp;Invoice'!$H5420:$AC5420&lt;&gt;""),COLUMN('Tracker&amp;Invoice'!$H5420:$AC5420)),8),F5383)</f>
        <v>16</v>
      </c>
      <c r="G5384">
        <f>IF(D5384="OVERALL",IFERROR(LOOKUP(2,1/('Tracker&amp;Invoice'!$H5420:$AC5420&lt;&gt;""),COLUMN('Tracker&amp;Invoice'!$H5420:$AC5420)),8),G5385)</f>
        <v>8</v>
      </c>
      <c r="H5384">
        <f t="shared" si="168"/>
        <v>16</v>
      </c>
      <c r="I5384" s="29">
        <f>IF(D5384="INVOICE",SUM('Tracker&amp;Invoice'!$H5420:INDEX('Tracker&amp;Invoice'!$A5420:$AC5420,1,H5384)),0)</f>
        <v>0</v>
      </c>
      <c r="J5384" s="29">
        <f>IF(D5384="OVERALL",SUM('Tracker&amp;Invoice'!$H5420:$AC5420),0)</f>
        <v>0</v>
      </c>
    </row>
    <row r="5385" spans="1:10">
      <c r="A5385" t="e">
        <f t="shared" si="169"/>
        <v>#REF!</v>
      </c>
      <c r="B5385">
        <f>IF(AND('Tracker&amp;Invoice'!A5421&lt;&gt;"",'Tracker&amp;Invoice'!A5421&lt;&gt;"ITEM",'Tracker&amp;Invoice'!A5419="ITEM"),1,0)</f>
        <v>0</v>
      </c>
      <c r="C5385" t="str">
        <f>IF(B5385=1,'Tracker&amp;Invoice'!A5421,C5384)</f>
        <v>NBQ-058</v>
      </c>
      <c r="D5385" t="str">
        <f>IF(LEFT(TRIM('Tracker&amp;Invoice'!B5421),9)="INVOICE #","INVOICE",IF(TRIM('Tracker&amp;Invoice'!B5421)="Overall Completion INVOICE","OVERALL",""))</f>
        <v/>
      </c>
      <c r="E5385" t="str">
        <f>IF(D5385="INVOICE",VALUE(MID(TRIM('Tracker&amp;Invoice'!B5421),10,10)),"")</f>
        <v/>
      </c>
      <c r="F5385">
        <f>IF(B5385=1,IFERROR(LOOKUP(2,1/('Tracker&amp;Invoice'!$H5421:$AC5421&lt;&gt;""),COLUMN('Tracker&amp;Invoice'!$H5421:$AC5421)),8),F5384)</f>
        <v>16</v>
      </c>
      <c r="G5385">
        <f>IF(D5385="OVERALL",IFERROR(LOOKUP(2,1/('Tracker&amp;Invoice'!$H5421:$AC5421&lt;&gt;""),COLUMN('Tracker&amp;Invoice'!$H5421:$AC5421)),8),G5386)</f>
        <v>8</v>
      </c>
      <c r="H5385">
        <f t="shared" si="168"/>
        <v>16</v>
      </c>
      <c r="I5385" s="29">
        <f>IF(D5385="INVOICE",SUM('Tracker&amp;Invoice'!$H5421:INDEX('Tracker&amp;Invoice'!$A5421:$AC5421,1,H5385)),0)</f>
        <v>0</v>
      </c>
      <c r="J5385" s="29">
        <f>IF(D5385="OVERALL",SUM('Tracker&amp;Invoice'!$H5421:$AC5421),0)</f>
        <v>0</v>
      </c>
    </row>
    <row r="5386" spans="1:10">
      <c r="A5386" t="e">
        <f t="shared" si="169"/>
        <v>#REF!</v>
      </c>
      <c r="B5386">
        <f>IF(AND('Tracker&amp;Invoice'!A5422&lt;&gt;"",'Tracker&amp;Invoice'!A5422&lt;&gt;"ITEM",'Tracker&amp;Invoice'!A5420="ITEM"),1,0)</f>
        <v>0</v>
      </c>
      <c r="C5386" t="str">
        <f>IF(B5386=1,'Tracker&amp;Invoice'!A5422,C5385)</f>
        <v>NBQ-058</v>
      </c>
      <c r="D5386" t="str">
        <f>IF(LEFT(TRIM('Tracker&amp;Invoice'!B5422),9)="INVOICE #","INVOICE",IF(TRIM('Tracker&amp;Invoice'!B5422)="Overall Completion INVOICE","OVERALL",""))</f>
        <v/>
      </c>
      <c r="E5386" t="str">
        <f>IF(D5386="INVOICE",VALUE(MID(TRIM('Tracker&amp;Invoice'!B5422),10,10)),"")</f>
        <v/>
      </c>
      <c r="F5386">
        <f>IF(B5386=1,IFERROR(LOOKUP(2,1/('Tracker&amp;Invoice'!$H5422:$AC5422&lt;&gt;""),COLUMN('Tracker&amp;Invoice'!$H5422:$AC5422)),8),F5385)</f>
        <v>16</v>
      </c>
      <c r="G5386">
        <f>IF(D5386="OVERALL",IFERROR(LOOKUP(2,1/('Tracker&amp;Invoice'!$H5422:$AC5422&lt;&gt;""),COLUMN('Tracker&amp;Invoice'!$H5422:$AC5422)),8),G5387)</f>
        <v>8</v>
      </c>
      <c r="H5386">
        <f t="shared" si="168"/>
        <v>16</v>
      </c>
      <c r="I5386" s="29">
        <f>IF(D5386="INVOICE",SUM('Tracker&amp;Invoice'!$H5422:INDEX('Tracker&amp;Invoice'!$A5422:$AC5422,1,H5386)),0)</f>
        <v>0</v>
      </c>
      <c r="J5386" s="29">
        <f>IF(D5386="OVERALL",SUM('Tracker&amp;Invoice'!$H5422:$AC5422),0)</f>
        <v>0</v>
      </c>
    </row>
    <row r="5387" spans="1:10">
      <c r="A5387" t="e">
        <f t="shared" si="169"/>
        <v>#REF!</v>
      </c>
      <c r="B5387">
        <f>IF(AND('Tracker&amp;Invoice'!A5423&lt;&gt;"",'Tracker&amp;Invoice'!A5423&lt;&gt;"ITEM",'Tracker&amp;Invoice'!A5421="ITEM"),1,0)</f>
        <v>0</v>
      </c>
      <c r="C5387" t="str">
        <f>IF(B5387=1,'Tracker&amp;Invoice'!A5423,C5386)</f>
        <v>NBQ-058</v>
      </c>
      <c r="D5387" t="str">
        <f>IF(LEFT(TRIM('Tracker&amp;Invoice'!B5423),9)="INVOICE #","INVOICE",IF(TRIM('Tracker&amp;Invoice'!B5423)="Overall Completion INVOICE","OVERALL",""))</f>
        <v/>
      </c>
      <c r="E5387" t="str">
        <f>IF(D5387="INVOICE",VALUE(MID(TRIM('Tracker&amp;Invoice'!B5423),10,10)),"")</f>
        <v/>
      </c>
      <c r="F5387">
        <f>IF(B5387=1,IFERROR(LOOKUP(2,1/('Tracker&amp;Invoice'!$H5423:$AC5423&lt;&gt;""),COLUMN('Tracker&amp;Invoice'!$H5423:$AC5423)),8),F5386)</f>
        <v>16</v>
      </c>
      <c r="G5387">
        <f>IF(D5387="OVERALL",IFERROR(LOOKUP(2,1/('Tracker&amp;Invoice'!$H5423:$AC5423&lt;&gt;""),COLUMN('Tracker&amp;Invoice'!$H5423:$AC5423)),8),G5388)</f>
        <v>8</v>
      </c>
      <c r="H5387">
        <f t="shared" si="168"/>
        <v>16</v>
      </c>
      <c r="I5387" s="29">
        <f>IF(D5387="INVOICE",SUM('Tracker&amp;Invoice'!$H5423:INDEX('Tracker&amp;Invoice'!$A5423:$AC5423,1,H5387)),0)</f>
        <v>0</v>
      </c>
      <c r="J5387" s="29">
        <f>IF(D5387="OVERALL",SUM('Tracker&amp;Invoice'!$H5423:$AC5423),0)</f>
        <v>0</v>
      </c>
    </row>
    <row r="5388" spans="1:10">
      <c r="A5388" t="e">
        <f t="shared" si="169"/>
        <v>#REF!</v>
      </c>
      <c r="B5388">
        <f>IF(AND('Tracker&amp;Invoice'!A5424&lt;&gt;"",'Tracker&amp;Invoice'!A5424&lt;&gt;"ITEM",'Tracker&amp;Invoice'!A5422="ITEM"),1,0)</f>
        <v>0</v>
      </c>
      <c r="C5388" t="str">
        <f>IF(B5388=1,'Tracker&amp;Invoice'!A5424,C5387)</f>
        <v>NBQ-058</v>
      </c>
      <c r="D5388" t="str">
        <f>IF(LEFT(TRIM('Tracker&amp;Invoice'!B5424),9)="INVOICE #","INVOICE",IF(TRIM('Tracker&amp;Invoice'!B5424)="Overall Completion INVOICE","OVERALL",""))</f>
        <v/>
      </c>
      <c r="E5388" t="str">
        <f>IF(D5388="INVOICE",VALUE(MID(TRIM('Tracker&amp;Invoice'!B5424),10,10)),"")</f>
        <v/>
      </c>
      <c r="F5388">
        <f>IF(B5388=1,IFERROR(LOOKUP(2,1/('Tracker&amp;Invoice'!$H5424:$AC5424&lt;&gt;""),COLUMN('Tracker&amp;Invoice'!$H5424:$AC5424)),8),F5387)</f>
        <v>16</v>
      </c>
      <c r="G5388">
        <f>IF(D5388="OVERALL",IFERROR(LOOKUP(2,1/('Tracker&amp;Invoice'!$H5424:$AC5424&lt;&gt;""),COLUMN('Tracker&amp;Invoice'!$H5424:$AC5424)),8),G5389)</f>
        <v>8</v>
      </c>
      <c r="H5388">
        <f t="shared" si="168"/>
        <v>16</v>
      </c>
      <c r="I5388" s="29">
        <f>IF(D5388="INVOICE",SUM('Tracker&amp;Invoice'!$H5424:INDEX('Tracker&amp;Invoice'!$A5424:$AC5424,1,H5388)),0)</f>
        <v>0</v>
      </c>
      <c r="J5388" s="29">
        <f>IF(D5388="OVERALL",SUM('Tracker&amp;Invoice'!$H5424:$AC5424),0)</f>
        <v>0</v>
      </c>
    </row>
    <row r="5389" spans="1:10">
      <c r="A5389" t="e">
        <f t="shared" si="169"/>
        <v>#REF!</v>
      </c>
      <c r="B5389">
        <f>IF(AND('Tracker&amp;Invoice'!A5425&lt;&gt;"",'Tracker&amp;Invoice'!A5425&lt;&gt;"ITEM",'Tracker&amp;Invoice'!A5423="ITEM"),1,0)</f>
        <v>0</v>
      </c>
      <c r="C5389" t="str">
        <f>IF(B5389=1,'Tracker&amp;Invoice'!A5425,C5388)</f>
        <v>NBQ-058</v>
      </c>
      <c r="D5389" t="str">
        <f>IF(LEFT(TRIM('Tracker&amp;Invoice'!B5425),9)="INVOICE #","INVOICE",IF(TRIM('Tracker&amp;Invoice'!B5425)="Overall Completion INVOICE","OVERALL",""))</f>
        <v/>
      </c>
      <c r="E5389" t="str">
        <f>IF(D5389="INVOICE",VALUE(MID(TRIM('Tracker&amp;Invoice'!B5425),10,10)),"")</f>
        <v/>
      </c>
      <c r="F5389">
        <f>IF(B5389=1,IFERROR(LOOKUP(2,1/('Tracker&amp;Invoice'!$H5425:$AC5425&lt;&gt;""),COLUMN('Tracker&amp;Invoice'!$H5425:$AC5425)),8),F5388)</f>
        <v>16</v>
      </c>
      <c r="G5389">
        <f>IF(D5389="OVERALL",IFERROR(LOOKUP(2,1/('Tracker&amp;Invoice'!$H5425:$AC5425&lt;&gt;""),COLUMN('Tracker&amp;Invoice'!$H5425:$AC5425)),8),G5390)</f>
        <v>8</v>
      </c>
      <c r="H5389">
        <f t="shared" si="168"/>
        <v>16</v>
      </c>
      <c r="I5389" s="29">
        <f>IF(D5389="INVOICE",SUM('Tracker&amp;Invoice'!$H5425:INDEX('Tracker&amp;Invoice'!$A5425:$AC5425,1,H5389)),0)</f>
        <v>0</v>
      </c>
      <c r="J5389" s="29">
        <f>IF(D5389="OVERALL",SUM('Tracker&amp;Invoice'!$H5425:$AC5425),0)</f>
        <v>0</v>
      </c>
    </row>
    <row r="5390" spans="1:10">
      <c r="A5390" t="e">
        <f t="shared" si="169"/>
        <v>#REF!</v>
      </c>
      <c r="B5390">
        <f>IF(AND('Tracker&amp;Invoice'!A5426&lt;&gt;"",'Tracker&amp;Invoice'!A5426&lt;&gt;"ITEM",'Tracker&amp;Invoice'!A5424="ITEM"),1,0)</f>
        <v>0</v>
      </c>
      <c r="C5390" t="str">
        <f>IF(B5390=1,'Tracker&amp;Invoice'!A5426,C5389)</f>
        <v>NBQ-058</v>
      </c>
      <c r="D5390" t="str">
        <f>IF(LEFT(TRIM('Tracker&amp;Invoice'!B5426),9)="INVOICE #","INVOICE",IF(TRIM('Tracker&amp;Invoice'!B5426)="Overall Completion INVOICE","OVERALL",""))</f>
        <v/>
      </c>
      <c r="E5390" t="str">
        <f>IF(D5390="INVOICE",VALUE(MID(TRIM('Tracker&amp;Invoice'!B5426),10,10)),"")</f>
        <v/>
      </c>
      <c r="F5390">
        <f>IF(B5390=1,IFERROR(LOOKUP(2,1/('Tracker&amp;Invoice'!$H5426:$AC5426&lt;&gt;""),COLUMN('Tracker&amp;Invoice'!$H5426:$AC5426)),8),F5389)</f>
        <v>16</v>
      </c>
      <c r="G5390">
        <f>IF(D5390="OVERALL",IFERROR(LOOKUP(2,1/('Tracker&amp;Invoice'!$H5426:$AC5426&lt;&gt;""),COLUMN('Tracker&amp;Invoice'!$H5426:$AC5426)),8),G5391)</f>
        <v>8</v>
      </c>
      <c r="H5390">
        <f t="shared" si="168"/>
        <v>16</v>
      </c>
      <c r="I5390" s="29">
        <f>IF(D5390="INVOICE",SUM('Tracker&amp;Invoice'!$H5426:INDEX('Tracker&amp;Invoice'!$A5426:$AC5426,1,H5390)),0)</f>
        <v>0</v>
      </c>
      <c r="J5390" s="29">
        <f>IF(D5390="OVERALL",SUM('Tracker&amp;Invoice'!$H5426:$AC5426),0)</f>
        <v>0</v>
      </c>
    </row>
    <row r="5391" spans="1:10">
      <c r="A5391" t="e">
        <f t="shared" si="169"/>
        <v>#REF!</v>
      </c>
      <c r="B5391">
        <f>IF(AND('Tracker&amp;Invoice'!A5427&lt;&gt;"",'Tracker&amp;Invoice'!A5427&lt;&gt;"ITEM",'Tracker&amp;Invoice'!A5425="ITEM"),1,0)</f>
        <v>0</v>
      </c>
      <c r="C5391" t="str">
        <f>IF(B5391=1,'Tracker&amp;Invoice'!A5427,C5390)</f>
        <v>NBQ-058</v>
      </c>
      <c r="D5391" t="str">
        <f>IF(LEFT(TRIM('Tracker&amp;Invoice'!B5427),9)="INVOICE #","INVOICE",IF(TRIM('Tracker&amp;Invoice'!B5427)="Overall Completion INVOICE","OVERALL",""))</f>
        <v/>
      </c>
      <c r="E5391" t="str">
        <f>IF(D5391="INVOICE",VALUE(MID(TRIM('Tracker&amp;Invoice'!B5427),10,10)),"")</f>
        <v/>
      </c>
      <c r="F5391">
        <f>IF(B5391=1,IFERROR(LOOKUP(2,1/('Tracker&amp;Invoice'!$H5427:$AC5427&lt;&gt;""),COLUMN('Tracker&amp;Invoice'!$H5427:$AC5427)),8),F5390)</f>
        <v>16</v>
      </c>
      <c r="G5391">
        <f>IF(D5391="OVERALL",IFERROR(LOOKUP(2,1/('Tracker&amp;Invoice'!$H5427:$AC5427&lt;&gt;""),COLUMN('Tracker&amp;Invoice'!$H5427:$AC5427)),8),G5392)</f>
        <v>8</v>
      </c>
      <c r="H5391">
        <f t="shared" si="168"/>
        <v>16</v>
      </c>
      <c r="I5391" s="29">
        <f>IF(D5391="INVOICE",SUM('Tracker&amp;Invoice'!$H5427:INDEX('Tracker&amp;Invoice'!$A5427:$AC5427,1,H5391)),0)</f>
        <v>0</v>
      </c>
      <c r="J5391" s="29">
        <f>IF(D5391="OVERALL",SUM('Tracker&amp;Invoice'!$H5427:$AC5427),0)</f>
        <v>0</v>
      </c>
    </row>
    <row r="5392" spans="1:10">
      <c r="A5392" t="e">
        <f t="shared" si="169"/>
        <v>#REF!</v>
      </c>
      <c r="B5392">
        <f>IF(AND('Tracker&amp;Invoice'!A5428&lt;&gt;"",'Tracker&amp;Invoice'!A5428&lt;&gt;"ITEM",'Tracker&amp;Invoice'!A5426="ITEM"),1,0)</f>
        <v>0</v>
      </c>
      <c r="C5392" t="str">
        <f>IF(B5392=1,'Tracker&amp;Invoice'!A5428,C5391)</f>
        <v>NBQ-058</v>
      </c>
      <c r="D5392" t="str">
        <f>IF(LEFT(TRIM('Tracker&amp;Invoice'!B5428),9)="INVOICE #","INVOICE",IF(TRIM('Tracker&amp;Invoice'!B5428)="Overall Completion INVOICE","OVERALL",""))</f>
        <v/>
      </c>
      <c r="E5392" t="str">
        <f>IF(D5392="INVOICE",VALUE(MID(TRIM('Tracker&amp;Invoice'!B5428),10,10)),"")</f>
        <v/>
      </c>
      <c r="F5392">
        <f>IF(B5392=1,IFERROR(LOOKUP(2,1/('Tracker&amp;Invoice'!$H5428:$AC5428&lt;&gt;""),COLUMN('Tracker&amp;Invoice'!$H5428:$AC5428)),8),F5391)</f>
        <v>16</v>
      </c>
      <c r="G5392">
        <f>IF(D5392="OVERALL",IFERROR(LOOKUP(2,1/('Tracker&amp;Invoice'!$H5428:$AC5428&lt;&gt;""),COLUMN('Tracker&amp;Invoice'!$H5428:$AC5428)),8),G5393)</f>
        <v>8</v>
      </c>
      <c r="H5392">
        <f t="shared" si="168"/>
        <v>16</v>
      </c>
      <c r="I5392" s="29">
        <f>IF(D5392="INVOICE",SUM('Tracker&amp;Invoice'!$H5428:INDEX('Tracker&amp;Invoice'!$A5428:$AC5428,1,H5392)),0)</f>
        <v>0</v>
      </c>
      <c r="J5392" s="29">
        <f>IF(D5392="OVERALL",SUM('Tracker&amp;Invoice'!$H5428:$AC5428),0)</f>
        <v>0</v>
      </c>
    </row>
    <row r="5393" spans="1:10">
      <c r="A5393" t="e">
        <f t="shared" si="169"/>
        <v>#REF!</v>
      </c>
      <c r="B5393">
        <f>IF(AND('Tracker&amp;Invoice'!A5429&lt;&gt;"",'Tracker&amp;Invoice'!A5429&lt;&gt;"ITEM",'Tracker&amp;Invoice'!A5427="ITEM"),1,0)</f>
        <v>0</v>
      </c>
      <c r="C5393" t="str">
        <f>IF(B5393=1,'Tracker&amp;Invoice'!A5429,C5392)</f>
        <v>NBQ-058</v>
      </c>
      <c r="D5393" t="str">
        <f>IF(LEFT(TRIM('Tracker&amp;Invoice'!B5429),9)="INVOICE #","INVOICE",IF(TRIM('Tracker&amp;Invoice'!B5429)="Overall Completion INVOICE","OVERALL",""))</f>
        <v/>
      </c>
      <c r="E5393" t="str">
        <f>IF(D5393="INVOICE",VALUE(MID(TRIM('Tracker&amp;Invoice'!B5429),10,10)),"")</f>
        <v/>
      </c>
      <c r="F5393">
        <f>IF(B5393=1,IFERROR(LOOKUP(2,1/('Tracker&amp;Invoice'!$H5429:$AC5429&lt;&gt;""),COLUMN('Tracker&amp;Invoice'!$H5429:$AC5429)),8),F5392)</f>
        <v>16</v>
      </c>
      <c r="G5393">
        <f>IF(D5393="OVERALL",IFERROR(LOOKUP(2,1/('Tracker&amp;Invoice'!$H5429:$AC5429&lt;&gt;""),COLUMN('Tracker&amp;Invoice'!$H5429:$AC5429)),8),G5394)</f>
        <v>8</v>
      </c>
      <c r="H5393">
        <f t="shared" si="168"/>
        <v>16</v>
      </c>
      <c r="I5393" s="29">
        <f>IF(D5393="INVOICE",SUM('Tracker&amp;Invoice'!$H5429:INDEX('Tracker&amp;Invoice'!$A5429:$AC5429,1,H5393)),0)</f>
        <v>0</v>
      </c>
      <c r="J5393" s="29">
        <f>IF(D5393="OVERALL",SUM('Tracker&amp;Invoice'!$H5429:$AC5429),0)</f>
        <v>0</v>
      </c>
    </row>
    <row r="5394" spans="1:10">
      <c r="A5394" t="e">
        <f t="shared" si="169"/>
        <v>#REF!</v>
      </c>
      <c r="B5394">
        <f>IF(AND('Tracker&amp;Invoice'!A5430&lt;&gt;"",'Tracker&amp;Invoice'!A5430&lt;&gt;"ITEM",'Tracker&amp;Invoice'!A5428="ITEM"),1,0)</f>
        <v>0</v>
      </c>
      <c r="C5394" t="str">
        <f>IF(B5394=1,'Tracker&amp;Invoice'!A5430,C5393)</f>
        <v>NBQ-058</v>
      </c>
      <c r="D5394" t="str">
        <f>IF(LEFT(TRIM('Tracker&amp;Invoice'!B5430),9)="INVOICE #","INVOICE",IF(TRIM('Tracker&amp;Invoice'!B5430)="Overall Completion INVOICE","OVERALL",""))</f>
        <v/>
      </c>
      <c r="E5394" t="str">
        <f>IF(D5394="INVOICE",VALUE(MID(TRIM('Tracker&amp;Invoice'!B5430),10,10)),"")</f>
        <v/>
      </c>
      <c r="F5394">
        <f>IF(B5394=1,IFERROR(LOOKUP(2,1/('Tracker&amp;Invoice'!$H5430:$AC5430&lt;&gt;""),COLUMN('Tracker&amp;Invoice'!$H5430:$AC5430)),8),F5393)</f>
        <v>16</v>
      </c>
      <c r="G5394">
        <f>IF(D5394="OVERALL",IFERROR(LOOKUP(2,1/('Tracker&amp;Invoice'!$H5430:$AC5430&lt;&gt;""),COLUMN('Tracker&amp;Invoice'!$H5430:$AC5430)),8),G5395)</f>
        <v>8</v>
      </c>
      <c r="H5394">
        <f t="shared" si="168"/>
        <v>16</v>
      </c>
      <c r="I5394" s="29">
        <f>IF(D5394="INVOICE",SUM('Tracker&amp;Invoice'!$H5430:INDEX('Tracker&amp;Invoice'!$A5430:$AC5430,1,H5394)),0)</f>
        <v>0</v>
      </c>
      <c r="J5394" s="29">
        <f>IF(D5394="OVERALL",SUM('Tracker&amp;Invoice'!$H5430:$AC5430),0)</f>
        <v>0</v>
      </c>
    </row>
    <row r="5395" spans="1:10">
      <c r="A5395" t="e">
        <f t="shared" si="169"/>
        <v>#REF!</v>
      </c>
      <c r="B5395">
        <f>IF(AND('Tracker&amp;Invoice'!A5431&lt;&gt;"",'Tracker&amp;Invoice'!A5431&lt;&gt;"ITEM",'Tracker&amp;Invoice'!A5429="ITEM"),1,0)</f>
        <v>0</v>
      </c>
      <c r="C5395" t="str">
        <f>IF(B5395=1,'Tracker&amp;Invoice'!A5431,C5394)</f>
        <v>NBQ-058</v>
      </c>
      <c r="D5395" t="str">
        <f>IF(LEFT(TRIM('Tracker&amp;Invoice'!B5431),9)="INVOICE #","INVOICE",IF(TRIM('Tracker&amp;Invoice'!B5431)="Overall Completion INVOICE","OVERALL",""))</f>
        <v/>
      </c>
      <c r="E5395" t="str">
        <f>IF(D5395="INVOICE",VALUE(MID(TRIM('Tracker&amp;Invoice'!B5431),10,10)),"")</f>
        <v/>
      </c>
      <c r="F5395">
        <f>IF(B5395=1,IFERROR(LOOKUP(2,1/('Tracker&amp;Invoice'!$H5431:$AC5431&lt;&gt;""),COLUMN('Tracker&amp;Invoice'!$H5431:$AC5431)),8),F5394)</f>
        <v>16</v>
      </c>
      <c r="G5395">
        <f>IF(D5395="OVERALL",IFERROR(LOOKUP(2,1/('Tracker&amp;Invoice'!$H5431:$AC5431&lt;&gt;""),COLUMN('Tracker&amp;Invoice'!$H5431:$AC5431)),8),G5396)</f>
        <v>8</v>
      </c>
      <c r="H5395">
        <f t="shared" si="168"/>
        <v>16</v>
      </c>
      <c r="I5395" s="29">
        <f>IF(D5395="INVOICE",SUM('Tracker&amp;Invoice'!$H5431:INDEX('Tracker&amp;Invoice'!$A5431:$AC5431,1,H5395)),0)</f>
        <v>0</v>
      </c>
      <c r="J5395" s="29">
        <f>IF(D5395="OVERALL",SUM('Tracker&amp;Invoice'!$H5431:$AC5431),0)</f>
        <v>0</v>
      </c>
    </row>
    <row r="5396" spans="1:10">
      <c r="A5396" t="e">
        <f t="shared" si="169"/>
        <v>#REF!</v>
      </c>
      <c r="B5396">
        <f>IF(AND('Tracker&amp;Invoice'!A5432&lt;&gt;"",'Tracker&amp;Invoice'!A5432&lt;&gt;"ITEM",'Tracker&amp;Invoice'!A5430="ITEM"),1,0)</f>
        <v>0</v>
      </c>
      <c r="C5396" t="str">
        <f>IF(B5396=1,'Tracker&amp;Invoice'!A5432,C5395)</f>
        <v>NBQ-058</v>
      </c>
      <c r="D5396" t="str">
        <f>IF(LEFT(TRIM('Tracker&amp;Invoice'!B5432),9)="INVOICE #","INVOICE",IF(TRIM('Tracker&amp;Invoice'!B5432)="Overall Completion INVOICE","OVERALL",""))</f>
        <v/>
      </c>
      <c r="E5396" t="str">
        <f>IF(D5396="INVOICE",VALUE(MID(TRIM('Tracker&amp;Invoice'!B5432),10,10)),"")</f>
        <v/>
      </c>
      <c r="F5396">
        <f>IF(B5396=1,IFERROR(LOOKUP(2,1/('Tracker&amp;Invoice'!$H5432:$AC5432&lt;&gt;""),COLUMN('Tracker&amp;Invoice'!$H5432:$AC5432)),8),F5395)</f>
        <v>16</v>
      </c>
      <c r="G5396">
        <f>IF(D5396="OVERALL",IFERROR(LOOKUP(2,1/('Tracker&amp;Invoice'!$H5432:$AC5432&lt;&gt;""),COLUMN('Tracker&amp;Invoice'!$H5432:$AC5432)),8),G5397)</f>
        <v>8</v>
      </c>
      <c r="H5396">
        <f t="shared" si="168"/>
        <v>16</v>
      </c>
      <c r="I5396" s="29">
        <f>IF(D5396="INVOICE",SUM('Tracker&amp;Invoice'!$H5432:INDEX('Tracker&amp;Invoice'!$A5432:$AC5432,1,H5396)),0)</f>
        <v>0</v>
      </c>
      <c r="J5396" s="29">
        <f>IF(D5396="OVERALL",SUM('Tracker&amp;Invoice'!$H5432:$AC5432),0)</f>
        <v>0</v>
      </c>
    </row>
    <row r="5397" spans="1:10">
      <c r="A5397" t="e">
        <f t="shared" si="169"/>
        <v>#REF!</v>
      </c>
      <c r="B5397">
        <f>IF(AND('Tracker&amp;Invoice'!A5433&lt;&gt;"",'Tracker&amp;Invoice'!A5433&lt;&gt;"ITEM",'Tracker&amp;Invoice'!A5431="ITEM"),1,0)</f>
        <v>0</v>
      </c>
      <c r="C5397" t="str">
        <f>IF(B5397=1,'Tracker&amp;Invoice'!A5433,C5396)</f>
        <v>NBQ-058</v>
      </c>
      <c r="D5397" t="str">
        <f>IF(LEFT(TRIM('Tracker&amp;Invoice'!B5433),9)="INVOICE #","INVOICE",IF(TRIM('Tracker&amp;Invoice'!B5433)="Overall Completion INVOICE","OVERALL",""))</f>
        <v/>
      </c>
      <c r="E5397" t="str">
        <f>IF(D5397="INVOICE",VALUE(MID(TRIM('Tracker&amp;Invoice'!B5433),10,10)),"")</f>
        <v/>
      </c>
      <c r="F5397">
        <f>IF(B5397=1,IFERROR(LOOKUP(2,1/('Tracker&amp;Invoice'!$H5433:$AC5433&lt;&gt;""),COLUMN('Tracker&amp;Invoice'!$H5433:$AC5433)),8),F5396)</f>
        <v>16</v>
      </c>
      <c r="G5397">
        <f>IF(D5397="OVERALL",IFERROR(LOOKUP(2,1/('Tracker&amp;Invoice'!$H5433:$AC5433&lt;&gt;""),COLUMN('Tracker&amp;Invoice'!$H5433:$AC5433)),8),G5398)</f>
        <v>8</v>
      </c>
      <c r="H5397">
        <f t="shared" si="168"/>
        <v>16</v>
      </c>
      <c r="I5397" s="29">
        <f>IF(D5397="INVOICE",SUM('Tracker&amp;Invoice'!$H5433:INDEX('Tracker&amp;Invoice'!$A5433:$AC5433,1,H5397)),0)</f>
        <v>0</v>
      </c>
      <c r="J5397" s="29">
        <f>IF(D5397="OVERALL",SUM('Tracker&amp;Invoice'!$H5433:$AC5433),0)</f>
        <v>0</v>
      </c>
    </row>
    <row r="5398" spans="1:10">
      <c r="A5398" t="e">
        <f t="shared" si="169"/>
        <v>#REF!</v>
      </c>
      <c r="B5398">
        <f>IF(AND('Tracker&amp;Invoice'!A5434&lt;&gt;"",'Tracker&amp;Invoice'!A5434&lt;&gt;"ITEM",'Tracker&amp;Invoice'!A5432="ITEM"),1,0)</f>
        <v>0</v>
      </c>
      <c r="C5398" t="str">
        <f>IF(B5398=1,'Tracker&amp;Invoice'!A5434,C5397)</f>
        <v>NBQ-058</v>
      </c>
      <c r="D5398" t="str">
        <f>IF(LEFT(TRIM('Tracker&amp;Invoice'!B5434),9)="INVOICE #","INVOICE",IF(TRIM('Tracker&amp;Invoice'!B5434)="Overall Completion INVOICE","OVERALL",""))</f>
        <v/>
      </c>
      <c r="E5398" t="str">
        <f>IF(D5398="INVOICE",VALUE(MID(TRIM('Tracker&amp;Invoice'!B5434),10,10)),"")</f>
        <v/>
      </c>
      <c r="F5398">
        <f>IF(B5398=1,IFERROR(LOOKUP(2,1/('Tracker&amp;Invoice'!$H5434:$AC5434&lt;&gt;""),COLUMN('Tracker&amp;Invoice'!$H5434:$AC5434)),8),F5397)</f>
        <v>16</v>
      </c>
      <c r="G5398">
        <f>IF(D5398="OVERALL",IFERROR(LOOKUP(2,1/('Tracker&amp;Invoice'!$H5434:$AC5434&lt;&gt;""),COLUMN('Tracker&amp;Invoice'!$H5434:$AC5434)),8),G5399)</f>
        <v>8</v>
      </c>
      <c r="H5398">
        <f t="shared" si="168"/>
        <v>16</v>
      </c>
      <c r="I5398" s="29">
        <f>IF(D5398="INVOICE",SUM('Tracker&amp;Invoice'!$H5434:INDEX('Tracker&amp;Invoice'!$A5434:$AC5434,1,H5398)),0)</f>
        <v>0</v>
      </c>
      <c r="J5398" s="29">
        <f>IF(D5398="OVERALL",SUM('Tracker&amp;Invoice'!$H5434:$AC5434),0)</f>
        <v>0</v>
      </c>
    </row>
    <row r="5399" spans="1:10">
      <c r="A5399" t="e">
        <f t="shared" si="169"/>
        <v>#REF!</v>
      </c>
      <c r="B5399">
        <f>IF(AND('Tracker&amp;Invoice'!A5435&lt;&gt;"",'Tracker&amp;Invoice'!A5435&lt;&gt;"ITEM",'Tracker&amp;Invoice'!A5433="ITEM"),1,0)</f>
        <v>0</v>
      </c>
      <c r="C5399" t="str">
        <f>IF(B5399=1,'Tracker&amp;Invoice'!A5435,C5398)</f>
        <v>NBQ-058</v>
      </c>
      <c r="D5399" t="str">
        <f>IF(LEFT(TRIM('Tracker&amp;Invoice'!B5435),9)="INVOICE #","INVOICE",IF(TRIM('Tracker&amp;Invoice'!B5435)="Overall Completion INVOICE","OVERALL",""))</f>
        <v/>
      </c>
      <c r="E5399" t="str">
        <f>IF(D5399="INVOICE",VALUE(MID(TRIM('Tracker&amp;Invoice'!B5435),10,10)),"")</f>
        <v/>
      </c>
      <c r="F5399">
        <f>IF(B5399=1,IFERROR(LOOKUP(2,1/('Tracker&amp;Invoice'!$H5435:$AC5435&lt;&gt;""),COLUMN('Tracker&amp;Invoice'!$H5435:$AC5435)),8),F5398)</f>
        <v>16</v>
      </c>
      <c r="G5399">
        <f>IF(D5399="OVERALL",IFERROR(LOOKUP(2,1/('Tracker&amp;Invoice'!$H5435:$AC5435&lt;&gt;""),COLUMN('Tracker&amp;Invoice'!$H5435:$AC5435)),8),G5400)</f>
        <v>8</v>
      </c>
      <c r="H5399">
        <f t="shared" si="168"/>
        <v>16</v>
      </c>
      <c r="I5399" s="29">
        <f>IF(D5399="INVOICE",SUM('Tracker&amp;Invoice'!$H5435:INDEX('Tracker&amp;Invoice'!$A5435:$AC5435,1,H5399)),0)</f>
        <v>0</v>
      </c>
      <c r="J5399" s="29">
        <f>IF(D5399="OVERALL",SUM('Tracker&amp;Invoice'!$H5435:$AC5435),0)</f>
        <v>0</v>
      </c>
    </row>
    <row r="5400" spans="1:10">
      <c r="A5400" t="e">
        <f t="shared" si="169"/>
        <v>#REF!</v>
      </c>
      <c r="B5400">
        <f>IF(AND('Tracker&amp;Invoice'!A5436&lt;&gt;"",'Tracker&amp;Invoice'!A5436&lt;&gt;"ITEM",'Tracker&amp;Invoice'!A5434="ITEM"),1,0)</f>
        <v>0</v>
      </c>
      <c r="C5400" t="str">
        <f>IF(B5400=1,'Tracker&amp;Invoice'!A5436,C5399)</f>
        <v>NBQ-058</v>
      </c>
      <c r="D5400" t="str">
        <f>IF(LEFT(TRIM('Tracker&amp;Invoice'!B5436),9)="INVOICE #","INVOICE",IF(TRIM('Tracker&amp;Invoice'!B5436)="Overall Completion INVOICE","OVERALL",""))</f>
        <v/>
      </c>
      <c r="E5400" t="str">
        <f>IF(D5400="INVOICE",VALUE(MID(TRIM('Tracker&amp;Invoice'!B5436),10,10)),"")</f>
        <v/>
      </c>
      <c r="F5400">
        <f>IF(B5400=1,IFERROR(LOOKUP(2,1/('Tracker&amp;Invoice'!$H5436:$AC5436&lt;&gt;""),COLUMN('Tracker&amp;Invoice'!$H5436:$AC5436)),8),F5399)</f>
        <v>16</v>
      </c>
      <c r="G5400">
        <f>IF(D5400="OVERALL",IFERROR(LOOKUP(2,1/('Tracker&amp;Invoice'!$H5436:$AC5436&lt;&gt;""),COLUMN('Tracker&amp;Invoice'!$H5436:$AC5436)),8),G5401)</f>
        <v>8</v>
      </c>
      <c r="H5400">
        <f t="shared" si="168"/>
        <v>16</v>
      </c>
      <c r="I5400" s="29">
        <f>IF(D5400="INVOICE",SUM('Tracker&amp;Invoice'!$H5436:INDEX('Tracker&amp;Invoice'!$A5436:$AC5436,1,H5400)),0)</f>
        <v>0</v>
      </c>
      <c r="J5400" s="29">
        <f>IF(D5400="OVERALL",SUM('Tracker&amp;Invoice'!$H5436:$AC5436),0)</f>
        <v>0</v>
      </c>
    </row>
    <row r="5401" spans="1:10">
      <c r="A5401" t="e">
        <f t="shared" si="169"/>
        <v>#REF!</v>
      </c>
      <c r="B5401">
        <f>IF(AND('Tracker&amp;Invoice'!A5437&lt;&gt;"",'Tracker&amp;Invoice'!A5437&lt;&gt;"ITEM",'Tracker&amp;Invoice'!A5435="ITEM"),1,0)</f>
        <v>0</v>
      </c>
      <c r="C5401" t="str">
        <f>IF(B5401=1,'Tracker&amp;Invoice'!A5437,C5400)</f>
        <v>NBQ-058</v>
      </c>
      <c r="D5401" t="str">
        <f>IF(LEFT(TRIM('Tracker&amp;Invoice'!B5437),9)="INVOICE #","INVOICE",IF(TRIM('Tracker&amp;Invoice'!B5437)="Overall Completion INVOICE","OVERALL",""))</f>
        <v/>
      </c>
      <c r="E5401" t="str">
        <f>IF(D5401="INVOICE",VALUE(MID(TRIM('Tracker&amp;Invoice'!B5437),10,10)),"")</f>
        <v/>
      </c>
      <c r="F5401">
        <f>IF(B5401=1,IFERROR(LOOKUP(2,1/('Tracker&amp;Invoice'!$H5437:$AC5437&lt;&gt;""),COLUMN('Tracker&amp;Invoice'!$H5437:$AC5437)),8),F5400)</f>
        <v>16</v>
      </c>
      <c r="G5401">
        <f>IF(D5401="OVERALL",IFERROR(LOOKUP(2,1/('Tracker&amp;Invoice'!$H5437:$AC5437&lt;&gt;""),COLUMN('Tracker&amp;Invoice'!$H5437:$AC5437)),8),G5402)</f>
        <v>8</v>
      </c>
      <c r="H5401">
        <f t="shared" si="168"/>
        <v>16</v>
      </c>
      <c r="I5401" s="29">
        <f>IF(D5401="INVOICE",SUM('Tracker&amp;Invoice'!$H5437:INDEX('Tracker&amp;Invoice'!$A5437:$AC5437,1,H5401)),0)</f>
        <v>0</v>
      </c>
      <c r="J5401" s="29">
        <f>IF(D5401="OVERALL",SUM('Tracker&amp;Invoice'!$H5437:$AC5437),0)</f>
        <v>0</v>
      </c>
    </row>
    <row r="5402" spans="1:10">
      <c r="A5402" t="e">
        <f t="shared" si="169"/>
        <v>#REF!</v>
      </c>
      <c r="B5402">
        <f>IF(AND('Tracker&amp;Invoice'!A5438&lt;&gt;"",'Tracker&amp;Invoice'!A5438&lt;&gt;"ITEM",'Tracker&amp;Invoice'!A5436="ITEM"),1,0)</f>
        <v>0</v>
      </c>
      <c r="C5402" t="str">
        <f>IF(B5402=1,'Tracker&amp;Invoice'!A5438,C5401)</f>
        <v>NBQ-058</v>
      </c>
      <c r="D5402" t="str">
        <f>IF(LEFT(TRIM('Tracker&amp;Invoice'!B5438),9)="INVOICE #","INVOICE",IF(TRIM('Tracker&amp;Invoice'!B5438)="Overall Completion INVOICE","OVERALL",""))</f>
        <v/>
      </c>
      <c r="E5402" t="str">
        <f>IF(D5402="INVOICE",VALUE(MID(TRIM('Tracker&amp;Invoice'!B5438),10,10)),"")</f>
        <v/>
      </c>
      <c r="F5402">
        <f>IF(B5402=1,IFERROR(LOOKUP(2,1/('Tracker&amp;Invoice'!$H5438:$AC5438&lt;&gt;""),COLUMN('Tracker&amp;Invoice'!$H5438:$AC5438)),8),F5401)</f>
        <v>16</v>
      </c>
      <c r="G5402">
        <f>IF(D5402="OVERALL",IFERROR(LOOKUP(2,1/('Tracker&amp;Invoice'!$H5438:$AC5438&lt;&gt;""),COLUMN('Tracker&amp;Invoice'!$H5438:$AC5438)),8),G5403)</f>
        <v>8</v>
      </c>
      <c r="H5402">
        <f t="shared" si="168"/>
        <v>16</v>
      </c>
      <c r="I5402" s="29">
        <f>IF(D5402="INVOICE",SUM('Tracker&amp;Invoice'!$H5438:INDEX('Tracker&amp;Invoice'!$A5438:$AC5438,1,H5402)),0)</f>
        <v>0</v>
      </c>
      <c r="J5402" s="29">
        <f>IF(D5402="OVERALL",SUM('Tracker&amp;Invoice'!$H5438:$AC5438),0)</f>
        <v>0</v>
      </c>
    </row>
    <row r="5403" spans="1:10">
      <c r="A5403" t="e">
        <f t="shared" si="169"/>
        <v>#REF!</v>
      </c>
      <c r="B5403">
        <f>IF(AND('Tracker&amp;Invoice'!A5439&lt;&gt;"",'Tracker&amp;Invoice'!A5439&lt;&gt;"ITEM",'Tracker&amp;Invoice'!A5437="ITEM"),1,0)</f>
        <v>0</v>
      </c>
      <c r="C5403" t="str">
        <f>IF(B5403=1,'Tracker&amp;Invoice'!A5439,C5402)</f>
        <v>NBQ-058</v>
      </c>
      <c r="D5403" t="str">
        <f>IF(LEFT(TRIM('Tracker&amp;Invoice'!B5439),9)="INVOICE #","INVOICE",IF(TRIM('Tracker&amp;Invoice'!B5439)="Overall Completion INVOICE","OVERALL",""))</f>
        <v/>
      </c>
      <c r="E5403" t="str">
        <f>IF(D5403="INVOICE",VALUE(MID(TRIM('Tracker&amp;Invoice'!B5439),10,10)),"")</f>
        <v/>
      </c>
      <c r="F5403">
        <f>IF(B5403=1,IFERROR(LOOKUP(2,1/('Tracker&amp;Invoice'!$H5439:$AC5439&lt;&gt;""),COLUMN('Tracker&amp;Invoice'!$H5439:$AC5439)),8),F5402)</f>
        <v>16</v>
      </c>
      <c r="G5403">
        <f>IF(D5403="OVERALL",IFERROR(LOOKUP(2,1/('Tracker&amp;Invoice'!$H5439:$AC5439&lt;&gt;""),COLUMN('Tracker&amp;Invoice'!$H5439:$AC5439)),8),G5404)</f>
        <v>8</v>
      </c>
      <c r="H5403">
        <f t="shared" si="168"/>
        <v>16</v>
      </c>
      <c r="I5403" s="29">
        <f>IF(D5403="INVOICE",SUM('Tracker&amp;Invoice'!$H5439:INDEX('Tracker&amp;Invoice'!$A5439:$AC5439,1,H5403)),0)</f>
        <v>0</v>
      </c>
      <c r="J5403" s="29">
        <f>IF(D5403="OVERALL",SUM('Tracker&amp;Invoice'!$H5439:$AC5439),0)</f>
        <v>0</v>
      </c>
    </row>
    <row r="5404" spans="1:10">
      <c r="A5404" t="e">
        <f t="shared" si="169"/>
        <v>#REF!</v>
      </c>
      <c r="B5404">
        <f>IF(AND('Tracker&amp;Invoice'!A5440&lt;&gt;"",'Tracker&amp;Invoice'!A5440&lt;&gt;"ITEM",'Tracker&amp;Invoice'!A5438="ITEM"),1,0)</f>
        <v>0</v>
      </c>
      <c r="C5404" t="str">
        <f>IF(B5404=1,'Tracker&amp;Invoice'!A5440,C5403)</f>
        <v>NBQ-058</v>
      </c>
      <c r="D5404" t="str">
        <f>IF(LEFT(TRIM('Tracker&amp;Invoice'!B5440),9)="INVOICE #","INVOICE",IF(TRIM('Tracker&amp;Invoice'!B5440)="Overall Completion INVOICE","OVERALL",""))</f>
        <v/>
      </c>
      <c r="E5404" t="str">
        <f>IF(D5404="INVOICE",VALUE(MID(TRIM('Tracker&amp;Invoice'!B5440),10,10)),"")</f>
        <v/>
      </c>
      <c r="F5404">
        <f>IF(B5404=1,IFERROR(LOOKUP(2,1/('Tracker&amp;Invoice'!$H5440:$AC5440&lt;&gt;""),COLUMN('Tracker&amp;Invoice'!$H5440:$AC5440)),8),F5403)</f>
        <v>16</v>
      </c>
      <c r="G5404">
        <f>IF(D5404="OVERALL",IFERROR(LOOKUP(2,1/('Tracker&amp;Invoice'!$H5440:$AC5440&lt;&gt;""),COLUMN('Tracker&amp;Invoice'!$H5440:$AC5440)),8),G5405)</f>
        <v>8</v>
      </c>
      <c r="H5404">
        <f t="shared" si="168"/>
        <v>16</v>
      </c>
      <c r="I5404" s="29">
        <f>IF(D5404="INVOICE",SUM('Tracker&amp;Invoice'!$H5440:INDEX('Tracker&amp;Invoice'!$A5440:$AC5440,1,H5404)),0)</f>
        <v>0</v>
      </c>
      <c r="J5404" s="29">
        <f>IF(D5404="OVERALL",SUM('Tracker&amp;Invoice'!$H5440:$AC5440),0)</f>
        <v>0</v>
      </c>
    </row>
    <row r="5405" spans="1:10">
      <c r="A5405" t="e">
        <f t="shared" si="169"/>
        <v>#REF!</v>
      </c>
      <c r="B5405">
        <f>IF(AND('Tracker&amp;Invoice'!A5441&lt;&gt;"",'Tracker&amp;Invoice'!A5441&lt;&gt;"ITEM",'Tracker&amp;Invoice'!A5439="ITEM"),1,0)</f>
        <v>0</v>
      </c>
      <c r="C5405" t="str">
        <f>IF(B5405=1,'Tracker&amp;Invoice'!A5441,C5404)</f>
        <v>NBQ-058</v>
      </c>
      <c r="D5405" t="str">
        <f>IF(LEFT(TRIM('Tracker&amp;Invoice'!B5441),9)="INVOICE #","INVOICE",IF(TRIM('Tracker&amp;Invoice'!B5441)="Overall Completion INVOICE","OVERALL",""))</f>
        <v/>
      </c>
      <c r="E5405" t="str">
        <f>IF(D5405="INVOICE",VALUE(MID(TRIM('Tracker&amp;Invoice'!B5441),10,10)),"")</f>
        <v/>
      </c>
      <c r="F5405">
        <f>IF(B5405=1,IFERROR(LOOKUP(2,1/('Tracker&amp;Invoice'!$H5441:$AC5441&lt;&gt;""),COLUMN('Tracker&amp;Invoice'!$H5441:$AC5441)),8),F5404)</f>
        <v>16</v>
      </c>
      <c r="G5405">
        <f>IF(D5405="OVERALL",IFERROR(LOOKUP(2,1/('Tracker&amp;Invoice'!$H5441:$AC5441&lt;&gt;""),COLUMN('Tracker&amp;Invoice'!$H5441:$AC5441)),8),G5406)</f>
        <v>8</v>
      </c>
      <c r="H5405">
        <f t="shared" si="168"/>
        <v>16</v>
      </c>
      <c r="I5405" s="29">
        <f>IF(D5405="INVOICE",SUM('Tracker&amp;Invoice'!$H5441:INDEX('Tracker&amp;Invoice'!$A5441:$AC5441,1,H5405)),0)</f>
        <v>0</v>
      </c>
      <c r="J5405" s="29">
        <f>IF(D5405="OVERALL",SUM('Tracker&amp;Invoice'!$H5441:$AC5441),0)</f>
        <v>0</v>
      </c>
    </row>
    <row r="5406" spans="1:10">
      <c r="A5406" t="e">
        <f t="shared" si="169"/>
        <v>#REF!</v>
      </c>
      <c r="B5406">
        <f>IF(AND('Tracker&amp;Invoice'!A5442&lt;&gt;"",'Tracker&amp;Invoice'!A5442&lt;&gt;"ITEM",'Tracker&amp;Invoice'!A5440="ITEM"),1,0)</f>
        <v>0</v>
      </c>
      <c r="C5406" t="str">
        <f>IF(B5406=1,'Tracker&amp;Invoice'!A5442,C5405)</f>
        <v>NBQ-058</v>
      </c>
      <c r="D5406" t="str">
        <f>IF(LEFT(TRIM('Tracker&amp;Invoice'!B5442),9)="INVOICE #","INVOICE",IF(TRIM('Tracker&amp;Invoice'!B5442)="Overall Completion INVOICE","OVERALL",""))</f>
        <v/>
      </c>
      <c r="E5406" t="str">
        <f>IF(D5406="INVOICE",VALUE(MID(TRIM('Tracker&amp;Invoice'!B5442),10,10)),"")</f>
        <v/>
      </c>
      <c r="F5406">
        <f>IF(B5406=1,IFERROR(LOOKUP(2,1/('Tracker&amp;Invoice'!$H5442:$AC5442&lt;&gt;""),COLUMN('Tracker&amp;Invoice'!$H5442:$AC5442)),8),F5405)</f>
        <v>16</v>
      </c>
      <c r="G5406">
        <f>IF(D5406="OVERALL",IFERROR(LOOKUP(2,1/('Tracker&amp;Invoice'!$H5442:$AC5442&lt;&gt;""),COLUMN('Tracker&amp;Invoice'!$H5442:$AC5442)),8),G5407)</f>
        <v>8</v>
      </c>
      <c r="H5406">
        <f t="shared" si="168"/>
        <v>16</v>
      </c>
      <c r="I5406" s="29">
        <f>IF(D5406="INVOICE",SUM('Tracker&amp;Invoice'!$H5442:INDEX('Tracker&amp;Invoice'!$A5442:$AC5442,1,H5406)),0)</f>
        <v>0</v>
      </c>
      <c r="J5406" s="29">
        <f>IF(D5406="OVERALL",SUM('Tracker&amp;Invoice'!$H5442:$AC5442),0)</f>
        <v>0</v>
      </c>
    </row>
    <row r="5407" spans="1:10">
      <c r="A5407" t="e">
        <f t="shared" si="169"/>
        <v>#REF!</v>
      </c>
      <c r="B5407">
        <f>IF(AND('Tracker&amp;Invoice'!A5443&lt;&gt;"",'Tracker&amp;Invoice'!A5443&lt;&gt;"ITEM",'Tracker&amp;Invoice'!A5441="ITEM"),1,0)</f>
        <v>0</v>
      </c>
      <c r="C5407" t="str">
        <f>IF(B5407=1,'Tracker&amp;Invoice'!A5443,C5406)</f>
        <v>NBQ-058</v>
      </c>
      <c r="D5407" t="str">
        <f>IF(LEFT(TRIM('Tracker&amp;Invoice'!B5443),9)="INVOICE #","INVOICE",IF(TRIM('Tracker&amp;Invoice'!B5443)="Overall Completion INVOICE","OVERALL",""))</f>
        <v/>
      </c>
      <c r="E5407" t="str">
        <f>IF(D5407="INVOICE",VALUE(MID(TRIM('Tracker&amp;Invoice'!B5443),10,10)),"")</f>
        <v/>
      </c>
      <c r="F5407">
        <f>IF(B5407=1,IFERROR(LOOKUP(2,1/('Tracker&amp;Invoice'!$H5443:$AC5443&lt;&gt;""),COLUMN('Tracker&amp;Invoice'!$H5443:$AC5443)),8),F5406)</f>
        <v>16</v>
      </c>
      <c r="G5407">
        <f>IF(D5407="OVERALL",IFERROR(LOOKUP(2,1/('Tracker&amp;Invoice'!$H5443:$AC5443&lt;&gt;""),COLUMN('Tracker&amp;Invoice'!$H5443:$AC5443)),8),G5408)</f>
        <v>8</v>
      </c>
      <c r="H5407">
        <f t="shared" si="168"/>
        <v>16</v>
      </c>
      <c r="I5407" s="29">
        <f>IF(D5407="INVOICE",SUM('Tracker&amp;Invoice'!$H5443:INDEX('Tracker&amp;Invoice'!$A5443:$AC5443,1,H5407)),0)</f>
        <v>0</v>
      </c>
      <c r="J5407" s="29">
        <f>IF(D5407="OVERALL",SUM('Tracker&amp;Invoice'!$H5443:$AC5443),0)</f>
        <v>0</v>
      </c>
    </row>
    <row r="5408" spans="1:10">
      <c r="A5408" t="e">
        <f t="shared" si="169"/>
        <v>#REF!</v>
      </c>
      <c r="B5408">
        <f>IF(AND('Tracker&amp;Invoice'!A5444&lt;&gt;"",'Tracker&amp;Invoice'!A5444&lt;&gt;"ITEM",'Tracker&amp;Invoice'!A5442="ITEM"),1,0)</f>
        <v>0</v>
      </c>
      <c r="C5408" t="str">
        <f>IF(B5408=1,'Tracker&amp;Invoice'!A5444,C5407)</f>
        <v>NBQ-058</v>
      </c>
      <c r="D5408" t="str">
        <f>IF(LEFT(TRIM('Tracker&amp;Invoice'!B5444),9)="INVOICE #","INVOICE",IF(TRIM('Tracker&amp;Invoice'!B5444)="Overall Completion INVOICE","OVERALL",""))</f>
        <v/>
      </c>
      <c r="E5408" t="str">
        <f>IF(D5408="INVOICE",VALUE(MID(TRIM('Tracker&amp;Invoice'!B5444),10,10)),"")</f>
        <v/>
      </c>
      <c r="F5408">
        <f>IF(B5408=1,IFERROR(LOOKUP(2,1/('Tracker&amp;Invoice'!$H5444:$AC5444&lt;&gt;""),COLUMN('Tracker&amp;Invoice'!$H5444:$AC5444)),8),F5407)</f>
        <v>16</v>
      </c>
      <c r="G5408">
        <f>IF(D5408="OVERALL",IFERROR(LOOKUP(2,1/('Tracker&amp;Invoice'!$H5444:$AC5444&lt;&gt;""),COLUMN('Tracker&amp;Invoice'!$H5444:$AC5444)),8),G5409)</f>
        <v>8</v>
      </c>
      <c r="H5408">
        <f t="shared" si="168"/>
        <v>16</v>
      </c>
      <c r="I5408" s="29">
        <f>IF(D5408="INVOICE",SUM('Tracker&amp;Invoice'!$H5444:INDEX('Tracker&amp;Invoice'!$A5444:$AC5444,1,H5408)),0)</f>
        <v>0</v>
      </c>
      <c r="J5408" s="29">
        <f>IF(D5408="OVERALL",SUM('Tracker&amp;Invoice'!$H5444:$AC5444),0)</f>
        <v>0</v>
      </c>
    </row>
    <row r="5409" spans="1:10">
      <c r="A5409" t="e">
        <f t="shared" si="169"/>
        <v>#REF!</v>
      </c>
      <c r="B5409">
        <f>IF(AND('Tracker&amp;Invoice'!A5445&lt;&gt;"",'Tracker&amp;Invoice'!A5445&lt;&gt;"ITEM",'Tracker&amp;Invoice'!A5443="ITEM"),1,0)</f>
        <v>0</v>
      </c>
      <c r="C5409" t="str">
        <f>IF(B5409=1,'Tracker&amp;Invoice'!A5445,C5408)</f>
        <v>NBQ-058</v>
      </c>
      <c r="D5409" t="str">
        <f>IF(LEFT(TRIM('Tracker&amp;Invoice'!B5445),9)="INVOICE #","INVOICE",IF(TRIM('Tracker&amp;Invoice'!B5445)="Overall Completion INVOICE","OVERALL",""))</f>
        <v/>
      </c>
      <c r="E5409" t="str">
        <f>IF(D5409="INVOICE",VALUE(MID(TRIM('Tracker&amp;Invoice'!B5445),10,10)),"")</f>
        <v/>
      </c>
      <c r="F5409">
        <f>IF(B5409=1,IFERROR(LOOKUP(2,1/('Tracker&amp;Invoice'!$H5445:$AC5445&lt;&gt;""),COLUMN('Tracker&amp;Invoice'!$H5445:$AC5445)),8),F5408)</f>
        <v>16</v>
      </c>
      <c r="G5409">
        <f>IF(D5409="OVERALL",IFERROR(LOOKUP(2,1/('Tracker&amp;Invoice'!$H5445:$AC5445&lt;&gt;""),COLUMN('Tracker&amp;Invoice'!$H5445:$AC5445)),8),G5410)</f>
        <v>8</v>
      </c>
      <c r="H5409">
        <f t="shared" si="168"/>
        <v>16</v>
      </c>
      <c r="I5409" s="29">
        <f>IF(D5409="INVOICE",SUM('Tracker&amp;Invoice'!$H5445:INDEX('Tracker&amp;Invoice'!$A5445:$AC5445,1,H5409)),0)</f>
        <v>0</v>
      </c>
      <c r="J5409" s="29">
        <f>IF(D5409="OVERALL",SUM('Tracker&amp;Invoice'!$H5445:$AC5445),0)</f>
        <v>0</v>
      </c>
    </row>
    <row r="5410" spans="1:10">
      <c r="A5410" t="e">
        <f t="shared" si="169"/>
        <v>#REF!</v>
      </c>
      <c r="B5410">
        <f>IF(AND('Tracker&amp;Invoice'!A5446&lt;&gt;"",'Tracker&amp;Invoice'!A5446&lt;&gt;"ITEM",'Tracker&amp;Invoice'!A5444="ITEM"),1,0)</f>
        <v>0</v>
      </c>
      <c r="C5410" t="str">
        <f>IF(B5410=1,'Tracker&amp;Invoice'!A5446,C5409)</f>
        <v>NBQ-058</v>
      </c>
      <c r="D5410" t="str">
        <f>IF(LEFT(TRIM('Tracker&amp;Invoice'!B5446),9)="INVOICE #","INVOICE",IF(TRIM('Tracker&amp;Invoice'!B5446)="Overall Completion INVOICE","OVERALL",""))</f>
        <v/>
      </c>
      <c r="E5410" t="str">
        <f>IF(D5410="INVOICE",VALUE(MID(TRIM('Tracker&amp;Invoice'!B5446),10,10)),"")</f>
        <v/>
      </c>
      <c r="F5410">
        <f>IF(B5410=1,IFERROR(LOOKUP(2,1/('Tracker&amp;Invoice'!$H5446:$AC5446&lt;&gt;""),COLUMN('Tracker&amp;Invoice'!$H5446:$AC5446)),8),F5409)</f>
        <v>16</v>
      </c>
      <c r="G5410">
        <f>IF(D5410="OVERALL",IFERROR(LOOKUP(2,1/('Tracker&amp;Invoice'!$H5446:$AC5446&lt;&gt;""),COLUMN('Tracker&amp;Invoice'!$H5446:$AC5446)),8),G5411)</f>
        <v>8</v>
      </c>
      <c r="H5410">
        <f t="shared" si="168"/>
        <v>16</v>
      </c>
      <c r="I5410" s="29">
        <f>IF(D5410="INVOICE",SUM('Tracker&amp;Invoice'!$H5446:INDEX('Tracker&amp;Invoice'!$A5446:$AC5446,1,H5410)),0)</f>
        <v>0</v>
      </c>
      <c r="J5410" s="29">
        <f>IF(D5410="OVERALL",SUM('Tracker&amp;Invoice'!$H5446:$AC5446),0)</f>
        <v>0</v>
      </c>
    </row>
    <row r="5411" spans="1:10">
      <c r="A5411" t="e">
        <f t="shared" si="169"/>
        <v>#REF!</v>
      </c>
      <c r="B5411">
        <f>IF(AND('Tracker&amp;Invoice'!A5447&lt;&gt;"",'Tracker&amp;Invoice'!A5447&lt;&gt;"ITEM",'Tracker&amp;Invoice'!A5445="ITEM"),1,0)</f>
        <v>0</v>
      </c>
      <c r="C5411" t="str">
        <f>IF(B5411=1,'Tracker&amp;Invoice'!A5447,C5410)</f>
        <v>NBQ-058</v>
      </c>
      <c r="D5411" t="str">
        <f>IF(LEFT(TRIM('Tracker&amp;Invoice'!B5447),9)="INVOICE #","INVOICE",IF(TRIM('Tracker&amp;Invoice'!B5447)="Overall Completion INVOICE","OVERALL",""))</f>
        <v/>
      </c>
      <c r="E5411" t="str">
        <f>IF(D5411="INVOICE",VALUE(MID(TRIM('Tracker&amp;Invoice'!B5447),10,10)),"")</f>
        <v/>
      </c>
      <c r="F5411">
        <f>IF(B5411=1,IFERROR(LOOKUP(2,1/('Tracker&amp;Invoice'!$H5447:$AC5447&lt;&gt;""),COLUMN('Tracker&amp;Invoice'!$H5447:$AC5447)),8),F5410)</f>
        <v>16</v>
      </c>
      <c r="G5411">
        <f>IF(D5411="OVERALL",IFERROR(LOOKUP(2,1/('Tracker&amp;Invoice'!$H5447:$AC5447&lt;&gt;""),COLUMN('Tracker&amp;Invoice'!$H5447:$AC5447)),8),G5412)</f>
        <v>8</v>
      </c>
      <c r="H5411">
        <f t="shared" si="168"/>
        <v>16</v>
      </c>
      <c r="I5411" s="29">
        <f>IF(D5411="INVOICE",SUM('Tracker&amp;Invoice'!$H5447:INDEX('Tracker&amp;Invoice'!$A5447:$AC5447,1,H5411)),0)</f>
        <v>0</v>
      </c>
      <c r="J5411" s="29">
        <f>IF(D5411="OVERALL",SUM('Tracker&amp;Invoice'!$H5447:$AC5447),0)</f>
        <v>0</v>
      </c>
    </row>
    <row r="5412" spans="1:10">
      <c r="A5412" t="e">
        <f t="shared" si="169"/>
        <v>#REF!</v>
      </c>
      <c r="B5412">
        <f>IF(AND('Tracker&amp;Invoice'!A5448&lt;&gt;"",'Tracker&amp;Invoice'!A5448&lt;&gt;"ITEM",'Tracker&amp;Invoice'!A5446="ITEM"),1,0)</f>
        <v>0</v>
      </c>
      <c r="C5412" t="str">
        <f>IF(B5412=1,'Tracker&amp;Invoice'!A5448,C5411)</f>
        <v>NBQ-058</v>
      </c>
      <c r="D5412" t="str">
        <f>IF(LEFT(TRIM('Tracker&amp;Invoice'!B5448),9)="INVOICE #","INVOICE",IF(TRIM('Tracker&amp;Invoice'!B5448)="Overall Completion INVOICE","OVERALL",""))</f>
        <v/>
      </c>
      <c r="E5412" t="str">
        <f>IF(D5412="INVOICE",VALUE(MID(TRIM('Tracker&amp;Invoice'!B5448),10,10)),"")</f>
        <v/>
      </c>
      <c r="F5412">
        <f>IF(B5412=1,IFERROR(LOOKUP(2,1/('Tracker&amp;Invoice'!$H5448:$AC5448&lt;&gt;""),COLUMN('Tracker&amp;Invoice'!$H5448:$AC5448)),8),F5411)</f>
        <v>16</v>
      </c>
      <c r="G5412">
        <f>IF(D5412="OVERALL",IFERROR(LOOKUP(2,1/('Tracker&amp;Invoice'!$H5448:$AC5448&lt;&gt;""),COLUMN('Tracker&amp;Invoice'!$H5448:$AC5448)),8),G5413)</f>
        <v>8</v>
      </c>
      <c r="H5412">
        <f t="shared" si="168"/>
        <v>16</v>
      </c>
      <c r="I5412" s="29">
        <f>IF(D5412="INVOICE",SUM('Tracker&amp;Invoice'!$H5448:INDEX('Tracker&amp;Invoice'!$A5448:$AC5448,1,H5412)),0)</f>
        <v>0</v>
      </c>
      <c r="J5412" s="29">
        <f>IF(D5412="OVERALL",SUM('Tracker&amp;Invoice'!$H5448:$AC5448),0)</f>
        <v>0</v>
      </c>
    </row>
    <row r="5413" spans="1:10">
      <c r="A5413" t="e">
        <f t="shared" si="169"/>
        <v>#REF!</v>
      </c>
      <c r="B5413">
        <f>IF(AND('Tracker&amp;Invoice'!A5449&lt;&gt;"",'Tracker&amp;Invoice'!A5449&lt;&gt;"ITEM",'Tracker&amp;Invoice'!A5447="ITEM"),1,0)</f>
        <v>0</v>
      </c>
      <c r="C5413" t="str">
        <f>IF(B5413=1,'Tracker&amp;Invoice'!A5449,C5412)</f>
        <v>NBQ-058</v>
      </c>
      <c r="D5413" t="str">
        <f>IF(LEFT(TRIM('Tracker&amp;Invoice'!B5449),9)="INVOICE #","INVOICE",IF(TRIM('Tracker&amp;Invoice'!B5449)="Overall Completion INVOICE","OVERALL",""))</f>
        <v/>
      </c>
      <c r="E5413" t="str">
        <f>IF(D5413="INVOICE",VALUE(MID(TRIM('Tracker&amp;Invoice'!B5449),10,10)),"")</f>
        <v/>
      </c>
      <c r="F5413">
        <f>IF(B5413=1,IFERROR(LOOKUP(2,1/('Tracker&amp;Invoice'!$H5449:$AC5449&lt;&gt;""),COLUMN('Tracker&amp;Invoice'!$H5449:$AC5449)),8),F5412)</f>
        <v>16</v>
      </c>
      <c r="G5413">
        <f>IF(D5413="OVERALL",IFERROR(LOOKUP(2,1/('Tracker&amp;Invoice'!$H5449:$AC5449&lt;&gt;""),COLUMN('Tracker&amp;Invoice'!$H5449:$AC5449)),8),G5414)</f>
        <v>8</v>
      </c>
      <c r="H5413">
        <f t="shared" si="168"/>
        <v>16</v>
      </c>
      <c r="I5413" s="29">
        <f>IF(D5413="INVOICE",SUM('Tracker&amp;Invoice'!$H5449:INDEX('Tracker&amp;Invoice'!$A5449:$AC5449,1,H5413)),0)</f>
        <v>0</v>
      </c>
      <c r="J5413" s="29">
        <f>IF(D5413="OVERALL",SUM('Tracker&amp;Invoice'!$H5449:$AC5449),0)</f>
        <v>0</v>
      </c>
    </row>
    <row r="5414" spans="1:10">
      <c r="A5414" t="e">
        <f t="shared" si="169"/>
        <v>#REF!</v>
      </c>
      <c r="B5414">
        <f>IF(AND('Tracker&amp;Invoice'!A5450&lt;&gt;"",'Tracker&amp;Invoice'!A5450&lt;&gt;"ITEM",'Tracker&amp;Invoice'!A5448="ITEM"),1,0)</f>
        <v>0</v>
      </c>
      <c r="C5414" t="str">
        <f>IF(B5414=1,'Tracker&amp;Invoice'!A5450,C5413)</f>
        <v>NBQ-058</v>
      </c>
      <c r="D5414" t="str">
        <f>IF(LEFT(TRIM('Tracker&amp;Invoice'!B5450),9)="INVOICE #","INVOICE",IF(TRIM('Tracker&amp;Invoice'!B5450)="Overall Completion INVOICE","OVERALL",""))</f>
        <v/>
      </c>
      <c r="E5414" t="str">
        <f>IF(D5414="INVOICE",VALUE(MID(TRIM('Tracker&amp;Invoice'!B5450),10,10)),"")</f>
        <v/>
      </c>
      <c r="F5414">
        <f>IF(B5414=1,IFERROR(LOOKUP(2,1/('Tracker&amp;Invoice'!$H5450:$AC5450&lt;&gt;""),COLUMN('Tracker&amp;Invoice'!$H5450:$AC5450)),8),F5413)</f>
        <v>16</v>
      </c>
      <c r="G5414">
        <f>IF(D5414="OVERALL",IFERROR(LOOKUP(2,1/('Tracker&amp;Invoice'!$H5450:$AC5450&lt;&gt;""),COLUMN('Tracker&amp;Invoice'!$H5450:$AC5450)),8),G5415)</f>
        <v>8</v>
      </c>
      <c r="H5414">
        <f t="shared" si="168"/>
        <v>16</v>
      </c>
      <c r="I5414" s="29">
        <f>IF(D5414="INVOICE",SUM('Tracker&amp;Invoice'!$H5450:INDEX('Tracker&amp;Invoice'!$A5450:$AC5450,1,H5414)),0)</f>
        <v>0</v>
      </c>
      <c r="J5414" s="29">
        <f>IF(D5414="OVERALL",SUM('Tracker&amp;Invoice'!$H5450:$AC5450),0)</f>
        <v>0</v>
      </c>
    </row>
    <row r="5415" spans="1:10">
      <c r="A5415" t="e">
        <f t="shared" si="169"/>
        <v>#REF!</v>
      </c>
      <c r="B5415">
        <f>IF(AND('Tracker&amp;Invoice'!A5451&lt;&gt;"",'Tracker&amp;Invoice'!A5451&lt;&gt;"ITEM",'Tracker&amp;Invoice'!A5449="ITEM"),1,0)</f>
        <v>0</v>
      </c>
      <c r="C5415" t="str">
        <f>IF(B5415=1,'Tracker&amp;Invoice'!A5451,C5414)</f>
        <v>NBQ-058</v>
      </c>
      <c r="D5415" t="str">
        <f>IF(LEFT(TRIM('Tracker&amp;Invoice'!B5451),9)="INVOICE #","INVOICE",IF(TRIM('Tracker&amp;Invoice'!B5451)="Overall Completion INVOICE","OVERALL",""))</f>
        <v/>
      </c>
      <c r="E5415" t="str">
        <f>IF(D5415="INVOICE",VALUE(MID(TRIM('Tracker&amp;Invoice'!B5451),10,10)),"")</f>
        <v/>
      </c>
      <c r="F5415">
        <f>IF(B5415=1,IFERROR(LOOKUP(2,1/('Tracker&amp;Invoice'!$H5451:$AC5451&lt;&gt;""),COLUMN('Tracker&amp;Invoice'!$H5451:$AC5451)),8),F5414)</f>
        <v>16</v>
      </c>
      <c r="G5415">
        <f>IF(D5415="OVERALL",IFERROR(LOOKUP(2,1/('Tracker&amp;Invoice'!$H5451:$AC5451&lt;&gt;""),COLUMN('Tracker&amp;Invoice'!$H5451:$AC5451)),8),G5416)</f>
        <v>8</v>
      </c>
      <c r="H5415">
        <f t="shared" si="168"/>
        <v>16</v>
      </c>
      <c r="I5415" s="29">
        <f>IF(D5415="INVOICE",SUM('Tracker&amp;Invoice'!$H5451:INDEX('Tracker&amp;Invoice'!$A5451:$AC5451,1,H5415)),0)</f>
        <v>0</v>
      </c>
      <c r="J5415" s="29">
        <f>IF(D5415="OVERALL",SUM('Tracker&amp;Invoice'!$H5451:$AC5451),0)</f>
        <v>0</v>
      </c>
    </row>
    <row r="5416" spans="1:10">
      <c r="A5416" t="e">
        <f t="shared" si="169"/>
        <v>#REF!</v>
      </c>
      <c r="B5416">
        <f>IF(AND('Tracker&amp;Invoice'!A5452&lt;&gt;"",'Tracker&amp;Invoice'!A5452&lt;&gt;"ITEM",'Tracker&amp;Invoice'!A5450="ITEM"),1,0)</f>
        <v>0</v>
      </c>
      <c r="C5416" t="str">
        <f>IF(B5416=1,'Tracker&amp;Invoice'!A5452,C5415)</f>
        <v>NBQ-058</v>
      </c>
      <c r="D5416" t="str">
        <f>IF(LEFT(TRIM('Tracker&amp;Invoice'!B5452),9)="INVOICE #","INVOICE",IF(TRIM('Tracker&amp;Invoice'!B5452)="Overall Completion INVOICE","OVERALL",""))</f>
        <v/>
      </c>
      <c r="E5416" t="str">
        <f>IF(D5416="INVOICE",VALUE(MID(TRIM('Tracker&amp;Invoice'!B5452),10,10)),"")</f>
        <v/>
      </c>
      <c r="F5416">
        <f>IF(B5416=1,IFERROR(LOOKUP(2,1/('Tracker&amp;Invoice'!$H5452:$AC5452&lt;&gt;""),COLUMN('Tracker&amp;Invoice'!$H5452:$AC5452)),8),F5415)</f>
        <v>16</v>
      </c>
      <c r="G5416">
        <f>IF(D5416="OVERALL",IFERROR(LOOKUP(2,1/('Tracker&amp;Invoice'!$H5452:$AC5452&lt;&gt;""),COLUMN('Tracker&amp;Invoice'!$H5452:$AC5452)),8),G5417)</f>
        <v>8</v>
      </c>
      <c r="H5416">
        <f t="shared" si="168"/>
        <v>16</v>
      </c>
      <c r="I5416" s="29">
        <f>IF(D5416="INVOICE",SUM('Tracker&amp;Invoice'!$H5452:INDEX('Tracker&amp;Invoice'!$A5452:$AC5452,1,H5416)),0)</f>
        <v>0</v>
      </c>
      <c r="J5416" s="29">
        <f>IF(D5416="OVERALL",SUM('Tracker&amp;Invoice'!$H5452:$AC5452),0)</f>
        <v>0</v>
      </c>
    </row>
    <row r="5417" spans="1:10">
      <c r="A5417" t="e">
        <f t="shared" si="169"/>
        <v>#REF!</v>
      </c>
      <c r="B5417">
        <f>IF(AND('Tracker&amp;Invoice'!A5453&lt;&gt;"",'Tracker&amp;Invoice'!A5453&lt;&gt;"ITEM",'Tracker&amp;Invoice'!A5451="ITEM"),1,0)</f>
        <v>0</v>
      </c>
      <c r="C5417" t="str">
        <f>IF(B5417=1,'Tracker&amp;Invoice'!A5453,C5416)</f>
        <v>NBQ-058</v>
      </c>
      <c r="D5417" t="str">
        <f>IF(LEFT(TRIM('Tracker&amp;Invoice'!B5453),9)="INVOICE #","INVOICE",IF(TRIM('Tracker&amp;Invoice'!B5453)="Overall Completion INVOICE","OVERALL",""))</f>
        <v/>
      </c>
      <c r="E5417" t="str">
        <f>IF(D5417="INVOICE",VALUE(MID(TRIM('Tracker&amp;Invoice'!B5453),10,10)),"")</f>
        <v/>
      </c>
      <c r="F5417">
        <f>IF(B5417=1,IFERROR(LOOKUP(2,1/('Tracker&amp;Invoice'!$H5453:$AC5453&lt;&gt;""),COLUMN('Tracker&amp;Invoice'!$H5453:$AC5453)),8),F5416)</f>
        <v>16</v>
      </c>
      <c r="G5417">
        <f>IF(D5417="OVERALL",IFERROR(LOOKUP(2,1/('Tracker&amp;Invoice'!$H5453:$AC5453&lt;&gt;""),COLUMN('Tracker&amp;Invoice'!$H5453:$AC5453)),8),G5418)</f>
        <v>8</v>
      </c>
      <c r="H5417">
        <f t="shared" si="168"/>
        <v>16</v>
      </c>
      <c r="I5417" s="29">
        <f>IF(D5417="INVOICE",SUM('Tracker&amp;Invoice'!$H5453:INDEX('Tracker&amp;Invoice'!$A5453:$AC5453,1,H5417)),0)</f>
        <v>0</v>
      </c>
      <c r="J5417" s="29">
        <f>IF(D5417="OVERALL",SUM('Tracker&amp;Invoice'!$H5453:$AC5453),0)</f>
        <v>0</v>
      </c>
    </row>
    <row r="5418" spans="1:10">
      <c r="A5418" t="e">
        <f t="shared" si="169"/>
        <v>#REF!</v>
      </c>
      <c r="B5418">
        <f>IF(AND('Tracker&amp;Invoice'!A5454&lt;&gt;"",'Tracker&amp;Invoice'!A5454&lt;&gt;"ITEM",'Tracker&amp;Invoice'!A5452="ITEM"),1,0)</f>
        <v>0</v>
      </c>
      <c r="C5418" t="str">
        <f>IF(B5418=1,'Tracker&amp;Invoice'!A5454,C5417)</f>
        <v>NBQ-058</v>
      </c>
      <c r="D5418" t="str">
        <f>IF(LEFT(TRIM('Tracker&amp;Invoice'!B5454),9)="INVOICE #","INVOICE",IF(TRIM('Tracker&amp;Invoice'!B5454)="Overall Completion INVOICE","OVERALL",""))</f>
        <v/>
      </c>
      <c r="E5418" t="str">
        <f>IF(D5418="INVOICE",VALUE(MID(TRIM('Tracker&amp;Invoice'!B5454),10,10)),"")</f>
        <v/>
      </c>
      <c r="F5418">
        <f>IF(B5418=1,IFERROR(LOOKUP(2,1/('Tracker&amp;Invoice'!$H5454:$AC5454&lt;&gt;""),COLUMN('Tracker&amp;Invoice'!$H5454:$AC5454)),8),F5417)</f>
        <v>16</v>
      </c>
      <c r="G5418">
        <f>IF(D5418="OVERALL",IFERROR(LOOKUP(2,1/('Tracker&amp;Invoice'!$H5454:$AC5454&lt;&gt;""),COLUMN('Tracker&amp;Invoice'!$H5454:$AC5454)),8),G5419)</f>
        <v>8</v>
      </c>
      <c r="H5418">
        <f t="shared" si="168"/>
        <v>16</v>
      </c>
      <c r="I5418" s="29">
        <f>IF(D5418="INVOICE",SUM('Tracker&amp;Invoice'!$H5454:INDEX('Tracker&amp;Invoice'!$A5454:$AC5454,1,H5418)),0)</f>
        <v>0</v>
      </c>
      <c r="J5418" s="29">
        <f>IF(D5418="OVERALL",SUM('Tracker&amp;Invoice'!$H5454:$AC5454),0)</f>
        <v>0</v>
      </c>
    </row>
    <row r="5419" spans="1:10">
      <c r="A5419" t="e">
        <f t="shared" si="169"/>
        <v>#REF!</v>
      </c>
      <c r="B5419">
        <f>IF(AND('Tracker&amp;Invoice'!A5455&lt;&gt;"",'Tracker&amp;Invoice'!A5455&lt;&gt;"ITEM",'Tracker&amp;Invoice'!A5453="ITEM"),1,0)</f>
        <v>0</v>
      </c>
      <c r="C5419" t="str">
        <f>IF(B5419=1,'Tracker&amp;Invoice'!A5455,C5418)</f>
        <v>NBQ-058</v>
      </c>
      <c r="D5419" t="str">
        <f>IF(LEFT(TRIM('Tracker&amp;Invoice'!B5455),9)="INVOICE #","INVOICE",IF(TRIM('Tracker&amp;Invoice'!B5455)="Overall Completion INVOICE","OVERALL",""))</f>
        <v/>
      </c>
      <c r="E5419" t="str">
        <f>IF(D5419="INVOICE",VALUE(MID(TRIM('Tracker&amp;Invoice'!B5455),10,10)),"")</f>
        <v/>
      </c>
      <c r="F5419">
        <f>IF(B5419=1,IFERROR(LOOKUP(2,1/('Tracker&amp;Invoice'!$H5455:$AC5455&lt;&gt;""),COLUMN('Tracker&amp;Invoice'!$H5455:$AC5455)),8),F5418)</f>
        <v>16</v>
      </c>
      <c r="G5419">
        <f>IF(D5419="OVERALL",IFERROR(LOOKUP(2,1/('Tracker&amp;Invoice'!$H5455:$AC5455&lt;&gt;""),COLUMN('Tracker&amp;Invoice'!$H5455:$AC5455)),8),G5420)</f>
        <v>8</v>
      </c>
      <c r="H5419">
        <f t="shared" si="168"/>
        <v>16</v>
      </c>
      <c r="I5419" s="29">
        <f>IF(D5419="INVOICE",SUM('Tracker&amp;Invoice'!$H5455:INDEX('Tracker&amp;Invoice'!$A5455:$AC5455,1,H5419)),0)</f>
        <v>0</v>
      </c>
      <c r="J5419" s="29">
        <f>IF(D5419="OVERALL",SUM('Tracker&amp;Invoice'!$H5455:$AC5455),0)</f>
        <v>0</v>
      </c>
    </row>
    <row r="5420" spans="1:10">
      <c r="A5420" t="e">
        <f t="shared" si="169"/>
        <v>#REF!</v>
      </c>
      <c r="B5420">
        <f>IF(AND('Tracker&amp;Invoice'!A5456&lt;&gt;"",'Tracker&amp;Invoice'!A5456&lt;&gt;"ITEM",'Tracker&amp;Invoice'!A5454="ITEM"),1,0)</f>
        <v>0</v>
      </c>
      <c r="C5420" t="str">
        <f>IF(B5420=1,'Tracker&amp;Invoice'!A5456,C5419)</f>
        <v>NBQ-058</v>
      </c>
      <c r="D5420" t="str">
        <f>IF(LEFT(TRIM('Tracker&amp;Invoice'!B5456),9)="INVOICE #","INVOICE",IF(TRIM('Tracker&amp;Invoice'!B5456)="Overall Completion INVOICE","OVERALL",""))</f>
        <v/>
      </c>
      <c r="E5420" t="str">
        <f>IF(D5420="INVOICE",VALUE(MID(TRIM('Tracker&amp;Invoice'!B5456),10,10)),"")</f>
        <v/>
      </c>
      <c r="F5420">
        <f>IF(B5420=1,IFERROR(LOOKUP(2,1/('Tracker&amp;Invoice'!$H5456:$AC5456&lt;&gt;""),COLUMN('Tracker&amp;Invoice'!$H5456:$AC5456)),8),F5419)</f>
        <v>16</v>
      </c>
      <c r="G5420">
        <f>IF(D5420="OVERALL",IFERROR(LOOKUP(2,1/('Tracker&amp;Invoice'!$H5456:$AC5456&lt;&gt;""),COLUMN('Tracker&amp;Invoice'!$H5456:$AC5456)),8),G5421)</f>
        <v>8</v>
      </c>
      <c r="H5420">
        <f t="shared" si="168"/>
        <v>16</v>
      </c>
      <c r="I5420" s="29">
        <f>IF(D5420="INVOICE",SUM('Tracker&amp;Invoice'!$H5456:INDEX('Tracker&amp;Invoice'!$A5456:$AC5456,1,H5420)),0)</f>
        <v>0</v>
      </c>
      <c r="J5420" s="29">
        <f>IF(D5420="OVERALL",SUM('Tracker&amp;Invoice'!$H5456:$AC5456),0)</f>
        <v>0</v>
      </c>
    </row>
    <row r="5421" spans="1:10">
      <c r="A5421" t="e">
        <f t="shared" si="169"/>
        <v>#REF!</v>
      </c>
      <c r="B5421">
        <f>IF(AND('Tracker&amp;Invoice'!A5457&lt;&gt;"",'Tracker&amp;Invoice'!A5457&lt;&gt;"ITEM",'Tracker&amp;Invoice'!A5455="ITEM"),1,0)</f>
        <v>0</v>
      </c>
      <c r="C5421" t="str">
        <f>IF(B5421=1,'Tracker&amp;Invoice'!A5457,C5420)</f>
        <v>NBQ-058</v>
      </c>
      <c r="D5421" t="str">
        <f>IF(LEFT(TRIM('Tracker&amp;Invoice'!B5457),9)="INVOICE #","INVOICE",IF(TRIM('Tracker&amp;Invoice'!B5457)="Overall Completion INVOICE","OVERALL",""))</f>
        <v/>
      </c>
      <c r="E5421" t="str">
        <f>IF(D5421="INVOICE",VALUE(MID(TRIM('Tracker&amp;Invoice'!B5457),10,10)),"")</f>
        <v/>
      </c>
      <c r="F5421">
        <f>IF(B5421=1,IFERROR(LOOKUP(2,1/('Tracker&amp;Invoice'!$H5457:$AC5457&lt;&gt;""),COLUMN('Tracker&amp;Invoice'!$H5457:$AC5457)),8),F5420)</f>
        <v>16</v>
      </c>
      <c r="G5421">
        <f>IF(D5421="OVERALL",IFERROR(LOOKUP(2,1/('Tracker&amp;Invoice'!$H5457:$AC5457&lt;&gt;""),COLUMN('Tracker&amp;Invoice'!$H5457:$AC5457)),8),G5422)</f>
        <v>8</v>
      </c>
      <c r="H5421">
        <f t="shared" si="168"/>
        <v>16</v>
      </c>
      <c r="I5421" s="29">
        <f>IF(D5421="INVOICE",SUM('Tracker&amp;Invoice'!$H5457:INDEX('Tracker&amp;Invoice'!$A5457:$AC5457,1,H5421)),0)</f>
        <v>0</v>
      </c>
      <c r="J5421" s="29">
        <f>IF(D5421="OVERALL",SUM('Tracker&amp;Invoice'!$H5457:$AC5457),0)</f>
        <v>0</v>
      </c>
    </row>
    <row r="5422" spans="1:10">
      <c r="A5422" t="e">
        <f t="shared" si="169"/>
        <v>#REF!</v>
      </c>
      <c r="B5422">
        <f>IF(AND('Tracker&amp;Invoice'!A5458&lt;&gt;"",'Tracker&amp;Invoice'!A5458&lt;&gt;"ITEM",'Tracker&amp;Invoice'!A5456="ITEM"),1,0)</f>
        <v>0</v>
      </c>
      <c r="C5422" t="str">
        <f>IF(B5422=1,'Tracker&amp;Invoice'!A5458,C5421)</f>
        <v>NBQ-058</v>
      </c>
      <c r="D5422" t="str">
        <f>IF(LEFT(TRIM('Tracker&amp;Invoice'!B5458),9)="INVOICE #","INVOICE",IF(TRIM('Tracker&amp;Invoice'!B5458)="Overall Completion INVOICE","OVERALL",""))</f>
        <v/>
      </c>
      <c r="E5422" t="str">
        <f>IF(D5422="INVOICE",VALUE(MID(TRIM('Tracker&amp;Invoice'!B5458),10,10)),"")</f>
        <v/>
      </c>
      <c r="F5422">
        <f>IF(B5422=1,IFERROR(LOOKUP(2,1/('Tracker&amp;Invoice'!$H5458:$AC5458&lt;&gt;""),COLUMN('Tracker&amp;Invoice'!$H5458:$AC5458)),8),F5421)</f>
        <v>16</v>
      </c>
      <c r="G5422">
        <f>IF(D5422="OVERALL",IFERROR(LOOKUP(2,1/('Tracker&amp;Invoice'!$H5458:$AC5458&lt;&gt;""),COLUMN('Tracker&amp;Invoice'!$H5458:$AC5458)),8),G5423)</f>
        <v>8</v>
      </c>
      <c r="H5422">
        <f t="shared" si="168"/>
        <v>16</v>
      </c>
      <c r="I5422" s="29">
        <f>IF(D5422="INVOICE",SUM('Tracker&amp;Invoice'!$H5458:INDEX('Tracker&amp;Invoice'!$A5458:$AC5458,1,H5422)),0)</f>
        <v>0</v>
      </c>
      <c r="J5422" s="29">
        <f>IF(D5422="OVERALL",SUM('Tracker&amp;Invoice'!$H5458:$AC5458),0)</f>
        <v>0</v>
      </c>
    </row>
    <row r="5423" spans="1:10">
      <c r="A5423" t="e">
        <f t="shared" si="169"/>
        <v>#REF!</v>
      </c>
      <c r="B5423">
        <f>IF(AND('Tracker&amp;Invoice'!A5459&lt;&gt;"",'Tracker&amp;Invoice'!A5459&lt;&gt;"ITEM",'Tracker&amp;Invoice'!A5457="ITEM"),1,0)</f>
        <v>0</v>
      </c>
      <c r="C5423" t="str">
        <f>IF(B5423=1,'Tracker&amp;Invoice'!A5459,C5422)</f>
        <v>NBQ-058</v>
      </c>
      <c r="D5423" t="str">
        <f>IF(LEFT(TRIM('Tracker&amp;Invoice'!B5459),9)="INVOICE #","INVOICE",IF(TRIM('Tracker&amp;Invoice'!B5459)="Overall Completion INVOICE","OVERALL",""))</f>
        <v/>
      </c>
      <c r="E5423" t="str">
        <f>IF(D5423="INVOICE",VALUE(MID(TRIM('Tracker&amp;Invoice'!B5459),10,10)),"")</f>
        <v/>
      </c>
      <c r="F5423">
        <f>IF(B5423=1,IFERROR(LOOKUP(2,1/('Tracker&amp;Invoice'!$H5459:$AC5459&lt;&gt;""),COLUMN('Tracker&amp;Invoice'!$H5459:$AC5459)),8),F5422)</f>
        <v>16</v>
      </c>
      <c r="G5423">
        <f>IF(D5423="OVERALL",IFERROR(LOOKUP(2,1/('Tracker&amp;Invoice'!$H5459:$AC5459&lt;&gt;""),COLUMN('Tracker&amp;Invoice'!$H5459:$AC5459)),8),G5424)</f>
        <v>8</v>
      </c>
      <c r="H5423">
        <f t="shared" si="168"/>
        <v>16</v>
      </c>
      <c r="I5423" s="29">
        <f>IF(D5423="INVOICE",SUM('Tracker&amp;Invoice'!$H5459:INDEX('Tracker&amp;Invoice'!$A5459:$AC5459,1,H5423)),0)</f>
        <v>0</v>
      </c>
      <c r="J5423" s="29">
        <f>IF(D5423="OVERALL",SUM('Tracker&amp;Invoice'!$H5459:$AC5459),0)</f>
        <v>0</v>
      </c>
    </row>
    <row r="5424" spans="1:10">
      <c r="A5424" t="e">
        <f t="shared" si="169"/>
        <v>#REF!</v>
      </c>
      <c r="B5424">
        <f>IF(AND('Tracker&amp;Invoice'!A5460&lt;&gt;"",'Tracker&amp;Invoice'!A5460&lt;&gt;"ITEM",'Tracker&amp;Invoice'!A5458="ITEM"),1,0)</f>
        <v>0</v>
      </c>
      <c r="C5424" t="str">
        <f>IF(B5424=1,'Tracker&amp;Invoice'!A5460,C5423)</f>
        <v>NBQ-058</v>
      </c>
      <c r="D5424" t="str">
        <f>IF(LEFT(TRIM('Tracker&amp;Invoice'!B5460),9)="INVOICE #","INVOICE",IF(TRIM('Tracker&amp;Invoice'!B5460)="Overall Completion INVOICE","OVERALL",""))</f>
        <v/>
      </c>
      <c r="E5424" t="str">
        <f>IF(D5424="INVOICE",VALUE(MID(TRIM('Tracker&amp;Invoice'!B5460),10,10)),"")</f>
        <v/>
      </c>
      <c r="F5424">
        <f>IF(B5424=1,IFERROR(LOOKUP(2,1/('Tracker&amp;Invoice'!$H5460:$AC5460&lt;&gt;""),COLUMN('Tracker&amp;Invoice'!$H5460:$AC5460)),8),F5423)</f>
        <v>16</v>
      </c>
      <c r="G5424">
        <f>IF(D5424="OVERALL",IFERROR(LOOKUP(2,1/('Tracker&amp;Invoice'!$H5460:$AC5460&lt;&gt;""),COLUMN('Tracker&amp;Invoice'!$H5460:$AC5460)),8),G5425)</f>
        <v>8</v>
      </c>
      <c r="H5424">
        <f t="shared" si="168"/>
        <v>16</v>
      </c>
      <c r="I5424" s="29">
        <f>IF(D5424="INVOICE",SUM('Tracker&amp;Invoice'!$H5460:INDEX('Tracker&amp;Invoice'!$A5460:$AC5460,1,H5424)),0)</f>
        <v>0</v>
      </c>
      <c r="J5424" s="29">
        <f>IF(D5424="OVERALL",SUM('Tracker&amp;Invoice'!$H5460:$AC5460),0)</f>
        <v>0</v>
      </c>
    </row>
    <row r="5425" spans="1:10">
      <c r="A5425" t="e">
        <f t="shared" si="169"/>
        <v>#REF!</v>
      </c>
      <c r="B5425">
        <f>IF(AND('Tracker&amp;Invoice'!A5461&lt;&gt;"",'Tracker&amp;Invoice'!A5461&lt;&gt;"ITEM",'Tracker&amp;Invoice'!A5459="ITEM"),1,0)</f>
        <v>0</v>
      </c>
      <c r="C5425" t="str">
        <f>IF(B5425=1,'Tracker&amp;Invoice'!A5461,C5424)</f>
        <v>NBQ-058</v>
      </c>
      <c r="D5425" t="str">
        <f>IF(LEFT(TRIM('Tracker&amp;Invoice'!B5461),9)="INVOICE #","INVOICE",IF(TRIM('Tracker&amp;Invoice'!B5461)="Overall Completion INVOICE","OVERALL",""))</f>
        <v/>
      </c>
      <c r="E5425" t="str">
        <f>IF(D5425="INVOICE",VALUE(MID(TRIM('Tracker&amp;Invoice'!B5461),10,10)),"")</f>
        <v/>
      </c>
      <c r="F5425">
        <f>IF(B5425=1,IFERROR(LOOKUP(2,1/('Tracker&amp;Invoice'!$H5461:$AC5461&lt;&gt;""),COLUMN('Tracker&amp;Invoice'!$H5461:$AC5461)),8),F5424)</f>
        <v>16</v>
      </c>
      <c r="G5425">
        <f>IF(D5425="OVERALL",IFERROR(LOOKUP(2,1/('Tracker&amp;Invoice'!$H5461:$AC5461&lt;&gt;""),COLUMN('Tracker&amp;Invoice'!$H5461:$AC5461)),8),G5426)</f>
        <v>8</v>
      </c>
      <c r="H5425">
        <f t="shared" si="168"/>
        <v>16</v>
      </c>
      <c r="I5425" s="29">
        <f>IF(D5425="INVOICE",SUM('Tracker&amp;Invoice'!$H5461:INDEX('Tracker&amp;Invoice'!$A5461:$AC5461,1,H5425)),0)</f>
        <v>0</v>
      </c>
      <c r="J5425" s="29">
        <f>IF(D5425="OVERALL",SUM('Tracker&amp;Invoice'!$H5461:$AC5461),0)</f>
        <v>0</v>
      </c>
    </row>
    <row r="5426" spans="1:10">
      <c r="A5426" t="e">
        <f t="shared" si="169"/>
        <v>#REF!</v>
      </c>
      <c r="B5426">
        <f>IF(AND('Tracker&amp;Invoice'!A5462&lt;&gt;"",'Tracker&amp;Invoice'!A5462&lt;&gt;"ITEM",'Tracker&amp;Invoice'!A5460="ITEM"),1,0)</f>
        <v>0</v>
      </c>
      <c r="C5426" t="str">
        <f>IF(B5426=1,'Tracker&amp;Invoice'!A5462,C5425)</f>
        <v>NBQ-058</v>
      </c>
      <c r="D5426" t="str">
        <f>IF(LEFT(TRIM('Tracker&amp;Invoice'!B5462),9)="INVOICE #","INVOICE",IF(TRIM('Tracker&amp;Invoice'!B5462)="Overall Completion INVOICE","OVERALL",""))</f>
        <v/>
      </c>
      <c r="E5426" t="str">
        <f>IF(D5426="INVOICE",VALUE(MID(TRIM('Tracker&amp;Invoice'!B5462),10,10)),"")</f>
        <v/>
      </c>
      <c r="F5426">
        <f>IF(B5426=1,IFERROR(LOOKUP(2,1/('Tracker&amp;Invoice'!$H5462:$AC5462&lt;&gt;""),COLUMN('Tracker&amp;Invoice'!$H5462:$AC5462)),8),F5425)</f>
        <v>16</v>
      </c>
      <c r="G5426">
        <f>IF(D5426="OVERALL",IFERROR(LOOKUP(2,1/('Tracker&amp;Invoice'!$H5462:$AC5462&lt;&gt;""),COLUMN('Tracker&amp;Invoice'!$H5462:$AC5462)),8),G5427)</f>
        <v>8</v>
      </c>
      <c r="H5426">
        <f t="shared" si="168"/>
        <v>16</v>
      </c>
      <c r="I5426" s="29">
        <f>IF(D5426="INVOICE",SUM('Tracker&amp;Invoice'!$H5462:INDEX('Tracker&amp;Invoice'!$A5462:$AC5462,1,H5426)),0)</f>
        <v>0</v>
      </c>
      <c r="J5426" s="29">
        <f>IF(D5426="OVERALL",SUM('Tracker&amp;Invoice'!$H5462:$AC5462),0)</f>
        <v>0</v>
      </c>
    </row>
    <row r="5427" spans="1:10">
      <c r="A5427" t="e">
        <f t="shared" si="169"/>
        <v>#REF!</v>
      </c>
      <c r="B5427">
        <f>IF(AND('Tracker&amp;Invoice'!A5463&lt;&gt;"",'Tracker&amp;Invoice'!A5463&lt;&gt;"ITEM",'Tracker&amp;Invoice'!A5461="ITEM"),1,0)</f>
        <v>0</v>
      </c>
      <c r="C5427" t="str">
        <f>IF(B5427=1,'Tracker&amp;Invoice'!A5463,C5426)</f>
        <v>NBQ-058</v>
      </c>
      <c r="D5427" t="str">
        <f>IF(LEFT(TRIM('Tracker&amp;Invoice'!B5463),9)="INVOICE #","INVOICE",IF(TRIM('Tracker&amp;Invoice'!B5463)="Overall Completion INVOICE","OVERALL",""))</f>
        <v/>
      </c>
      <c r="E5427" t="str">
        <f>IF(D5427="INVOICE",VALUE(MID(TRIM('Tracker&amp;Invoice'!B5463),10,10)),"")</f>
        <v/>
      </c>
      <c r="F5427">
        <f>IF(B5427=1,IFERROR(LOOKUP(2,1/('Tracker&amp;Invoice'!$H5463:$AC5463&lt;&gt;""),COLUMN('Tracker&amp;Invoice'!$H5463:$AC5463)),8),F5426)</f>
        <v>16</v>
      </c>
      <c r="G5427">
        <f>IF(D5427="OVERALL",IFERROR(LOOKUP(2,1/('Tracker&amp;Invoice'!$H5463:$AC5463&lt;&gt;""),COLUMN('Tracker&amp;Invoice'!$H5463:$AC5463)),8),G5428)</f>
        <v>8</v>
      </c>
      <c r="H5427">
        <f t="shared" si="168"/>
        <v>16</v>
      </c>
      <c r="I5427" s="29">
        <f>IF(D5427="INVOICE",SUM('Tracker&amp;Invoice'!$H5463:INDEX('Tracker&amp;Invoice'!$A5463:$AC5463,1,H5427)),0)</f>
        <v>0</v>
      </c>
      <c r="J5427" s="29">
        <f>IF(D5427="OVERALL",SUM('Tracker&amp;Invoice'!$H5463:$AC5463),0)</f>
        <v>0</v>
      </c>
    </row>
    <row r="5428" spans="1:10">
      <c r="A5428" t="e">
        <f t="shared" si="169"/>
        <v>#REF!</v>
      </c>
      <c r="B5428">
        <f>IF(AND('Tracker&amp;Invoice'!A5464&lt;&gt;"",'Tracker&amp;Invoice'!A5464&lt;&gt;"ITEM",'Tracker&amp;Invoice'!A5462="ITEM"),1,0)</f>
        <v>0</v>
      </c>
      <c r="C5428" t="str">
        <f>IF(B5428=1,'Tracker&amp;Invoice'!A5464,C5427)</f>
        <v>NBQ-058</v>
      </c>
      <c r="D5428" t="str">
        <f>IF(LEFT(TRIM('Tracker&amp;Invoice'!B5464),9)="INVOICE #","INVOICE",IF(TRIM('Tracker&amp;Invoice'!B5464)="Overall Completion INVOICE","OVERALL",""))</f>
        <v/>
      </c>
      <c r="E5428" t="str">
        <f>IF(D5428="INVOICE",VALUE(MID(TRIM('Tracker&amp;Invoice'!B5464),10,10)),"")</f>
        <v/>
      </c>
      <c r="F5428">
        <f>IF(B5428=1,IFERROR(LOOKUP(2,1/('Tracker&amp;Invoice'!$H5464:$AC5464&lt;&gt;""),COLUMN('Tracker&amp;Invoice'!$H5464:$AC5464)),8),F5427)</f>
        <v>16</v>
      </c>
      <c r="G5428">
        <f>IF(D5428="OVERALL",IFERROR(LOOKUP(2,1/('Tracker&amp;Invoice'!$H5464:$AC5464&lt;&gt;""),COLUMN('Tracker&amp;Invoice'!$H5464:$AC5464)),8),G5429)</f>
        <v>8</v>
      </c>
      <c r="H5428">
        <f t="shared" si="168"/>
        <v>16</v>
      </c>
      <c r="I5428" s="29">
        <f>IF(D5428="INVOICE",SUM('Tracker&amp;Invoice'!$H5464:INDEX('Tracker&amp;Invoice'!$A5464:$AC5464,1,H5428)),0)</f>
        <v>0</v>
      </c>
      <c r="J5428" s="29">
        <f>IF(D5428="OVERALL",SUM('Tracker&amp;Invoice'!$H5464:$AC5464),0)</f>
        <v>0</v>
      </c>
    </row>
    <row r="5429" spans="1:10">
      <c r="A5429" t="e">
        <f t="shared" si="169"/>
        <v>#REF!</v>
      </c>
      <c r="B5429">
        <f>IF(AND('Tracker&amp;Invoice'!A5465&lt;&gt;"",'Tracker&amp;Invoice'!A5465&lt;&gt;"ITEM",'Tracker&amp;Invoice'!A5463="ITEM"),1,0)</f>
        <v>0</v>
      </c>
      <c r="C5429" t="str">
        <f>IF(B5429=1,'Tracker&amp;Invoice'!A5465,C5428)</f>
        <v>NBQ-058</v>
      </c>
      <c r="D5429" t="str">
        <f>IF(LEFT(TRIM('Tracker&amp;Invoice'!B5465),9)="INVOICE #","INVOICE",IF(TRIM('Tracker&amp;Invoice'!B5465)="Overall Completion INVOICE","OVERALL",""))</f>
        <v/>
      </c>
      <c r="E5429" t="str">
        <f>IF(D5429="INVOICE",VALUE(MID(TRIM('Tracker&amp;Invoice'!B5465),10,10)),"")</f>
        <v/>
      </c>
      <c r="F5429">
        <f>IF(B5429=1,IFERROR(LOOKUP(2,1/('Tracker&amp;Invoice'!$H5465:$AC5465&lt;&gt;""),COLUMN('Tracker&amp;Invoice'!$H5465:$AC5465)),8),F5428)</f>
        <v>16</v>
      </c>
      <c r="G5429">
        <f>IF(D5429="OVERALL",IFERROR(LOOKUP(2,1/('Tracker&amp;Invoice'!$H5465:$AC5465&lt;&gt;""),COLUMN('Tracker&amp;Invoice'!$H5465:$AC5465)),8),G5430)</f>
        <v>8</v>
      </c>
      <c r="H5429">
        <f t="shared" si="168"/>
        <v>16</v>
      </c>
      <c r="I5429" s="29">
        <f>IF(D5429="INVOICE",SUM('Tracker&amp;Invoice'!$H5465:INDEX('Tracker&amp;Invoice'!$A5465:$AC5465,1,H5429)),0)</f>
        <v>0</v>
      </c>
      <c r="J5429" s="29">
        <f>IF(D5429="OVERALL",SUM('Tracker&amp;Invoice'!$H5465:$AC5465),0)</f>
        <v>0</v>
      </c>
    </row>
    <row r="5430" spans="1:10">
      <c r="A5430" t="e">
        <f t="shared" si="169"/>
        <v>#REF!</v>
      </c>
      <c r="B5430">
        <f>IF(AND('Tracker&amp;Invoice'!A5466&lt;&gt;"",'Tracker&amp;Invoice'!A5466&lt;&gt;"ITEM",'Tracker&amp;Invoice'!A5464="ITEM"),1,0)</f>
        <v>0</v>
      </c>
      <c r="C5430" t="str">
        <f>IF(B5430=1,'Tracker&amp;Invoice'!A5466,C5429)</f>
        <v>NBQ-058</v>
      </c>
      <c r="D5430" t="str">
        <f>IF(LEFT(TRIM('Tracker&amp;Invoice'!B5466),9)="INVOICE #","INVOICE",IF(TRIM('Tracker&amp;Invoice'!B5466)="Overall Completion INVOICE","OVERALL",""))</f>
        <v/>
      </c>
      <c r="E5430" t="str">
        <f>IF(D5430="INVOICE",VALUE(MID(TRIM('Tracker&amp;Invoice'!B5466),10,10)),"")</f>
        <v/>
      </c>
      <c r="F5430">
        <f>IF(B5430=1,IFERROR(LOOKUP(2,1/('Tracker&amp;Invoice'!$H5466:$AC5466&lt;&gt;""),COLUMN('Tracker&amp;Invoice'!$H5466:$AC5466)),8),F5429)</f>
        <v>16</v>
      </c>
      <c r="G5430">
        <f>IF(D5430="OVERALL",IFERROR(LOOKUP(2,1/('Tracker&amp;Invoice'!$H5466:$AC5466&lt;&gt;""),COLUMN('Tracker&amp;Invoice'!$H5466:$AC5466)),8),G5431)</f>
        <v>8</v>
      </c>
      <c r="H5430">
        <f t="shared" si="168"/>
        <v>16</v>
      </c>
      <c r="I5430" s="29">
        <f>IF(D5430="INVOICE",SUM('Tracker&amp;Invoice'!$H5466:INDEX('Tracker&amp;Invoice'!$A5466:$AC5466,1,H5430)),0)</f>
        <v>0</v>
      </c>
      <c r="J5430" s="29">
        <f>IF(D5430="OVERALL",SUM('Tracker&amp;Invoice'!$H5466:$AC5466),0)</f>
        <v>0</v>
      </c>
    </row>
    <row r="5431" spans="1:10">
      <c r="A5431" t="e">
        <f t="shared" si="169"/>
        <v>#REF!</v>
      </c>
      <c r="B5431">
        <f>IF(AND('Tracker&amp;Invoice'!A5467&lt;&gt;"",'Tracker&amp;Invoice'!A5467&lt;&gt;"ITEM",'Tracker&amp;Invoice'!A5465="ITEM"),1,0)</f>
        <v>0</v>
      </c>
      <c r="C5431" t="str">
        <f>IF(B5431=1,'Tracker&amp;Invoice'!A5467,C5430)</f>
        <v>NBQ-058</v>
      </c>
      <c r="D5431" t="str">
        <f>IF(LEFT(TRIM('Tracker&amp;Invoice'!B5467),9)="INVOICE #","INVOICE",IF(TRIM('Tracker&amp;Invoice'!B5467)="Overall Completion INVOICE","OVERALL",""))</f>
        <v/>
      </c>
      <c r="E5431" t="str">
        <f>IF(D5431="INVOICE",VALUE(MID(TRIM('Tracker&amp;Invoice'!B5467),10,10)),"")</f>
        <v/>
      </c>
      <c r="F5431">
        <f>IF(B5431=1,IFERROR(LOOKUP(2,1/('Tracker&amp;Invoice'!$H5467:$AC5467&lt;&gt;""),COLUMN('Tracker&amp;Invoice'!$H5467:$AC5467)),8),F5430)</f>
        <v>16</v>
      </c>
      <c r="G5431">
        <f>IF(D5431="OVERALL",IFERROR(LOOKUP(2,1/('Tracker&amp;Invoice'!$H5467:$AC5467&lt;&gt;""),COLUMN('Tracker&amp;Invoice'!$H5467:$AC5467)),8),G5432)</f>
        <v>8</v>
      </c>
      <c r="H5431">
        <f t="shared" si="168"/>
        <v>16</v>
      </c>
      <c r="I5431" s="29">
        <f>IF(D5431="INVOICE",SUM('Tracker&amp;Invoice'!$H5467:INDEX('Tracker&amp;Invoice'!$A5467:$AC5467,1,H5431)),0)</f>
        <v>0</v>
      </c>
      <c r="J5431" s="29">
        <f>IF(D5431="OVERALL",SUM('Tracker&amp;Invoice'!$H5467:$AC5467),0)</f>
        <v>0</v>
      </c>
    </row>
    <row r="5432" spans="1:10">
      <c r="A5432" t="e">
        <f t="shared" si="169"/>
        <v>#REF!</v>
      </c>
      <c r="B5432">
        <f>IF(AND('Tracker&amp;Invoice'!A5468&lt;&gt;"",'Tracker&amp;Invoice'!A5468&lt;&gt;"ITEM",'Tracker&amp;Invoice'!A5466="ITEM"),1,0)</f>
        <v>0</v>
      </c>
      <c r="C5432" t="str">
        <f>IF(B5432=1,'Tracker&amp;Invoice'!A5468,C5431)</f>
        <v>NBQ-058</v>
      </c>
      <c r="D5432" t="str">
        <f>IF(LEFT(TRIM('Tracker&amp;Invoice'!B5468),9)="INVOICE #","INVOICE",IF(TRIM('Tracker&amp;Invoice'!B5468)="Overall Completion INVOICE","OVERALL",""))</f>
        <v/>
      </c>
      <c r="E5432" t="str">
        <f>IF(D5432="INVOICE",VALUE(MID(TRIM('Tracker&amp;Invoice'!B5468),10,10)),"")</f>
        <v/>
      </c>
      <c r="F5432">
        <f>IF(B5432=1,IFERROR(LOOKUP(2,1/('Tracker&amp;Invoice'!$H5468:$AC5468&lt;&gt;""),COLUMN('Tracker&amp;Invoice'!$H5468:$AC5468)),8),F5431)</f>
        <v>16</v>
      </c>
      <c r="G5432">
        <f>IF(D5432="OVERALL",IFERROR(LOOKUP(2,1/('Tracker&amp;Invoice'!$H5468:$AC5468&lt;&gt;""),COLUMN('Tracker&amp;Invoice'!$H5468:$AC5468)),8),G5433)</f>
        <v>8</v>
      </c>
      <c r="H5432">
        <f t="shared" si="168"/>
        <v>16</v>
      </c>
      <c r="I5432" s="29">
        <f>IF(D5432="INVOICE",SUM('Tracker&amp;Invoice'!$H5468:INDEX('Tracker&amp;Invoice'!$A5468:$AC5468,1,H5432)),0)</f>
        <v>0</v>
      </c>
      <c r="J5432" s="29">
        <f>IF(D5432="OVERALL",SUM('Tracker&amp;Invoice'!$H5468:$AC5468),0)</f>
        <v>0</v>
      </c>
    </row>
    <row r="5433" spans="1:10">
      <c r="A5433" t="e">
        <f t="shared" si="169"/>
        <v>#REF!</v>
      </c>
      <c r="B5433">
        <f>IF(AND('Tracker&amp;Invoice'!A5469&lt;&gt;"",'Tracker&amp;Invoice'!A5469&lt;&gt;"ITEM",'Tracker&amp;Invoice'!A5467="ITEM"),1,0)</f>
        <v>0</v>
      </c>
      <c r="C5433" t="str">
        <f>IF(B5433=1,'Tracker&amp;Invoice'!A5469,C5432)</f>
        <v>NBQ-058</v>
      </c>
      <c r="D5433" t="str">
        <f>IF(LEFT(TRIM('Tracker&amp;Invoice'!B5469),9)="INVOICE #","INVOICE",IF(TRIM('Tracker&amp;Invoice'!B5469)="Overall Completion INVOICE","OVERALL",""))</f>
        <v/>
      </c>
      <c r="E5433" t="str">
        <f>IF(D5433="INVOICE",VALUE(MID(TRIM('Tracker&amp;Invoice'!B5469),10,10)),"")</f>
        <v/>
      </c>
      <c r="F5433">
        <f>IF(B5433=1,IFERROR(LOOKUP(2,1/('Tracker&amp;Invoice'!$H5469:$AC5469&lt;&gt;""),COLUMN('Tracker&amp;Invoice'!$H5469:$AC5469)),8),F5432)</f>
        <v>16</v>
      </c>
      <c r="G5433">
        <f>IF(D5433="OVERALL",IFERROR(LOOKUP(2,1/('Tracker&amp;Invoice'!$H5469:$AC5469&lt;&gt;""),COLUMN('Tracker&amp;Invoice'!$H5469:$AC5469)),8),G5434)</f>
        <v>8</v>
      </c>
      <c r="H5433">
        <f t="shared" si="168"/>
        <v>16</v>
      </c>
      <c r="I5433" s="29">
        <f>IF(D5433="INVOICE",SUM('Tracker&amp;Invoice'!$H5469:INDEX('Tracker&amp;Invoice'!$A5469:$AC5469,1,H5433)),0)</f>
        <v>0</v>
      </c>
      <c r="J5433" s="29">
        <f>IF(D5433="OVERALL",SUM('Tracker&amp;Invoice'!$H5469:$AC5469),0)</f>
        <v>0</v>
      </c>
    </row>
    <row r="5434" spans="1:10">
      <c r="A5434" t="e">
        <f t="shared" si="169"/>
        <v>#REF!</v>
      </c>
      <c r="B5434">
        <f>IF(AND('Tracker&amp;Invoice'!A5470&lt;&gt;"",'Tracker&amp;Invoice'!A5470&lt;&gt;"ITEM",'Tracker&amp;Invoice'!A5468="ITEM"),1,0)</f>
        <v>0</v>
      </c>
      <c r="C5434" t="str">
        <f>IF(B5434=1,'Tracker&amp;Invoice'!A5470,C5433)</f>
        <v>NBQ-058</v>
      </c>
      <c r="D5434" t="str">
        <f>IF(LEFT(TRIM('Tracker&amp;Invoice'!B5470),9)="INVOICE #","INVOICE",IF(TRIM('Tracker&amp;Invoice'!B5470)="Overall Completion INVOICE","OVERALL",""))</f>
        <v/>
      </c>
      <c r="E5434" t="str">
        <f>IF(D5434="INVOICE",VALUE(MID(TRIM('Tracker&amp;Invoice'!B5470),10,10)),"")</f>
        <v/>
      </c>
      <c r="F5434">
        <f>IF(B5434=1,IFERROR(LOOKUP(2,1/('Tracker&amp;Invoice'!$H5470:$AC5470&lt;&gt;""),COLUMN('Tracker&amp;Invoice'!$H5470:$AC5470)),8),F5433)</f>
        <v>16</v>
      </c>
      <c r="G5434">
        <f>IF(D5434="OVERALL",IFERROR(LOOKUP(2,1/('Tracker&amp;Invoice'!$H5470:$AC5470&lt;&gt;""),COLUMN('Tracker&amp;Invoice'!$H5470:$AC5470)),8),G5435)</f>
        <v>8</v>
      </c>
      <c r="H5434">
        <f t="shared" si="168"/>
        <v>16</v>
      </c>
      <c r="I5434" s="29">
        <f>IF(D5434="INVOICE",SUM('Tracker&amp;Invoice'!$H5470:INDEX('Tracker&amp;Invoice'!$A5470:$AC5470,1,H5434)),0)</f>
        <v>0</v>
      </c>
      <c r="J5434" s="29">
        <f>IF(D5434="OVERALL",SUM('Tracker&amp;Invoice'!$H5470:$AC5470),0)</f>
        <v>0</v>
      </c>
    </row>
    <row r="5435" spans="1:10">
      <c r="A5435" t="e">
        <f t="shared" si="169"/>
        <v>#REF!</v>
      </c>
      <c r="B5435">
        <f>IF(AND('Tracker&amp;Invoice'!A5471&lt;&gt;"",'Tracker&amp;Invoice'!A5471&lt;&gt;"ITEM",'Tracker&amp;Invoice'!A5469="ITEM"),1,0)</f>
        <v>0</v>
      </c>
      <c r="C5435" t="str">
        <f>IF(B5435=1,'Tracker&amp;Invoice'!A5471,C5434)</f>
        <v>NBQ-058</v>
      </c>
      <c r="D5435" t="str">
        <f>IF(LEFT(TRIM('Tracker&amp;Invoice'!B5471),9)="INVOICE #","INVOICE",IF(TRIM('Tracker&amp;Invoice'!B5471)="Overall Completion INVOICE","OVERALL",""))</f>
        <v/>
      </c>
      <c r="E5435" t="str">
        <f>IF(D5435="INVOICE",VALUE(MID(TRIM('Tracker&amp;Invoice'!B5471),10,10)),"")</f>
        <v/>
      </c>
      <c r="F5435">
        <f>IF(B5435=1,IFERROR(LOOKUP(2,1/('Tracker&amp;Invoice'!$H5471:$AC5471&lt;&gt;""),COLUMN('Tracker&amp;Invoice'!$H5471:$AC5471)),8),F5434)</f>
        <v>16</v>
      </c>
      <c r="G5435">
        <f>IF(D5435="OVERALL",IFERROR(LOOKUP(2,1/('Tracker&amp;Invoice'!$H5471:$AC5471&lt;&gt;""),COLUMN('Tracker&amp;Invoice'!$H5471:$AC5471)),8),G5436)</f>
        <v>8</v>
      </c>
      <c r="H5435">
        <f t="shared" si="168"/>
        <v>16</v>
      </c>
      <c r="I5435" s="29">
        <f>IF(D5435="INVOICE",SUM('Tracker&amp;Invoice'!$H5471:INDEX('Tracker&amp;Invoice'!$A5471:$AC5471,1,H5435)),0)</f>
        <v>0</v>
      </c>
      <c r="J5435" s="29">
        <f>IF(D5435="OVERALL",SUM('Tracker&amp;Invoice'!$H5471:$AC5471),0)</f>
        <v>0</v>
      </c>
    </row>
    <row r="5436" spans="1:10">
      <c r="A5436" t="e">
        <f t="shared" si="169"/>
        <v>#REF!</v>
      </c>
      <c r="B5436">
        <f>IF(AND('Tracker&amp;Invoice'!A5472&lt;&gt;"",'Tracker&amp;Invoice'!A5472&lt;&gt;"ITEM",'Tracker&amp;Invoice'!A5470="ITEM"),1,0)</f>
        <v>0</v>
      </c>
      <c r="C5436" t="str">
        <f>IF(B5436=1,'Tracker&amp;Invoice'!A5472,C5435)</f>
        <v>NBQ-058</v>
      </c>
      <c r="D5436" t="str">
        <f>IF(LEFT(TRIM('Tracker&amp;Invoice'!B5472),9)="INVOICE #","INVOICE",IF(TRIM('Tracker&amp;Invoice'!B5472)="Overall Completion INVOICE","OVERALL",""))</f>
        <v/>
      </c>
      <c r="E5436" t="str">
        <f>IF(D5436="INVOICE",VALUE(MID(TRIM('Tracker&amp;Invoice'!B5472),10,10)),"")</f>
        <v/>
      </c>
      <c r="F5436">
        <f>IF(B5436=1,IFERROR(LOOKUP(2,1/('Tracker&amp;Invoice'!$H5472:$AC5472&lt;&gt;""),COLUMN('Tracker&amp;Invoice'!$H5472:$AC5472)),8),F5435)</f>
        <v>16</v>
      </c>
      <c r="G5436">
        <f>IF(D5436="OVERALL",IFERROR(LOOKUP(2,1/('Tracker&amp;Invoice'!$H5472:$AC5472&lt;&gt;""),COLUMN('Tracker&amp;Invoice'!$H5472:$AC5472)),8),G5437)</f>
        <v>8</v>
      </c>
      <c r="H5436">
        <f t="shared" si="168"/>
        <v>16</v>
      </c>
      <c r="I5436" s="29">
        <f>IF(D5436="INVOICE",SUM('Tracker&amp;Invoice'!$H5472:INDEX('Tracker&amp;Invoice'!$A5472:$AC5472,1,H5436)),0)</f>
        <v>0</v>
      </c>
      <c r="J5436" s="29">
        <f>IF(D5436="OVERALL",SUM('Tracker&amp;Invoice'!$H5472:$AC5472),0)</f>
        <v>0</v>
      </c>
    </row>
    <row r="5437" spans="1:10">
      <c r="A5437" t="e">
        <f t="shared" si="169"/>
        <v>#REF!</v>
      </c>
      <c r="B5437">
        <f>IF(AND('Tracker&amp;Invoice'!A5473&lt;&gt;"",'Tracker&amp;Invoice'!A5473&lt;&gt;"ITEM",'Tracker&amp;Invoice'!A5471="ITEM"),1,0)</f>
        <v>0</v>
      </c>
      <c r="C5437" t="str">
        <f>IF(B5437=1,'Tracker&amp;Invoice'!A5473,C5436)</f>
        <v>NBQ-058</v>
      </c>
      <c r="D5437" t="str">
        <f>IF(LEFT(TRIM('Tracker&amp;Invoice'!B5473),9)="INVOICE #","INVOICE",IF(TRIM('Tracker&amp;Invoice'!B5473)="Overall Completion INVOICE","OVERALL",""))</f>
        <v/>
      </c>
      <c r="E5437" t="str">
        <f>IF(D5437="INVOICE",VALUE(MID(TRIM('Tracker&amp;Invoice'!B5473),10,10)),"")</f>
        <v/>
      </c>
      <c r="F5437">
        <f>IF(B5437=1,IFERROR(LOOKUP(2,1/('Tracker&amp;Invoice'!$H5473:$AC5473&lt;&gt;""),COLUMN('Tracker&amp;Invoice'!$H5473:$AC5473)),8),F5436)</f>
        <v>16</v>
      </c>
      <c r="G5437">
        <f>IF(D5437="OVERALL",IFERROR(LOOKUP(2,1/('Tracker&amp;Invoice'!$H5473:$AC5473&lt;&gt;""),COLUMN('Tracker&amp;Invoice'!$H5473:$AC5473)),8),G5438)</f>
        <v>8</v>
      </c>
      <c r="H5437">
        <f t="shared" si="168"/>
        <v>16</v>
      </c>
      <c r="I5437" s="29">
        <f>IF(D5437="INVOICE",SUM('Tracker&amp;Invoice'!$H5473:INDEX('Tracker&amp;Invoice'!$A5473:$AC5473,1,H5437)),0)</f>
        <v>0</v>
      </c>
      <c r="J5437" s="29">
        <f>IF(D5437="OVERALL",SUM('Tracker&amp;Invoice'!$H5473:$AC5473),0)</f>
        <v>0</v>
      </c>
    </row>
    <row r="5438" spans="1:10">
      <c r="A5438" t="e">
        <f t="shared" si="169"/>
        <v>#REF!</v>
      </c>
      <c r="B5438">
        <f>IF(AND('Tracker&amp;Invoice'!A5474&lt;&gt;"",'Tracker&amp;Invoice'!A5474&lt;&gt;"ITEM",'Tracker&amp;Invoice'!A5472="ITEM"),1,0)</f>
        <v>0</v>
      </c>
      <c r="C5438" t="str">
        <f>IF(B5438=1,'Tracker&amp;Invoice'!A5474,C5437)</f>
        <v>NBQ-058</v>
      </c>
      <c r="D5438" t="str">
        <f>IF(LEFT(TRIM('Tracker&amp;Invoice'!B5474),9)="INVOICE #","INVOICE",IF(TRIM('Tracker&amp;Invoice'!B5474)="Overall Completion INVOICE","OVERALL",""))</f>
        <v/>
      </c>
      <c r="E5438" t="str">
        <f>IF(D5438="INVOICE",VALUE(MID(TRIM('Tracker&amp;Invoice'!B5474),10,10)),"")</f>
        <v/>
      </c>
      <c r="F5438">
        <f>IF(B5438=1,IFERROR(LOOKUP(2,1/('Tracker&amp;Invoice'!$H5474:$AC5474&lt;&gt;""),COLUMN('Tracker&amp;Invoice'!$H5474:$AC5474)),8),F5437)</f>
        <v>16</v>
      </c>
      <c r="G5438">
        <f>IF(D5438="OVERALL",IFERROR(LOOKUP(2,1/('Tracker&amp;Invoice'!$H5474:$AC5474&lt;&gt;""),COLUMN('Tracker&amp;Invoice'!$H5474:$AC5474)),8),G5439)</f>
        <v>8</v>
      </c>
      <c r="H5438">
        <f t="shared" si="168"/>
        <v>16</v>
      </c>
      <c r="I5438" s="29">
        <f>IF(D5438="INVOICE",SUM('Tracker&amp;Invoice'!$H5474:INDEX('Tracker&amp;Invoice'!$A5474:$AC5474,1,H5438)),0)</f>
        <v>0</v>
      </c>
      <c r="J5438" s="29">
        <f>IF(D5438="OVERALL",SUM('Tracker&amp;Invoice'!$H5474:$AC5474),0)</f>
        <v>0</v>
      </c>
    </row>
    <row r="5439" spans="1:10">
      <c r="A5439" t="e">
        <f t="shared" si="169"/>
        <v>#REF!</v>
      </c>
      <c r="B5439">
        <f>IF(AND('Tracker&amp;Invoice'!A5475&lt;&gt;"",'Tracker&amp;Invoice'!A5475&lt;&gt;"ITEM",'Tracker&amp;Invoice'!A5473="ITEM"),1,0)</f>
        <v>0</v>
      </c>
      <c r="C5439" t="str">
        <f>IF(B5439=1,'Tracker&amp;Invoice'!A5475,C5438)</f>
        <v>NBQ-058</v>
      </c>
      <c r="D5439" t="str">
        <f>IF(LEFT(TRIM('Tracker&amp;Invoice'!B5475),9)="INVOICE #","INVOICE",IF(TRIM('Tracker&amp;Invoice'!B5475)="Overall Completion INVOICE","OVERALL",""))</f>
        <v/>
      </c>
      <c r="E5439" t="str">
        <f>IF(D5439="INVOICE",VALUE(MID(TRIM('Tracker&amp;Invoice'!B5475),10,10)),"")</f>
        <v/>
      </c>
      <c r="F5439">
        <f>IF(B5439=1,IFERROR(LOOKUP(2,1/('Tracker&amp;Invoice'!$H5475:$AC5475&lt;&gt;""),COLUMN('Tracker&amp;Invoice'!$H5475:$AC5475)),8),F5438)</f>
        <v>16</v>
      </c>
      <c r="G5439">
        <f>IF(D5439="OVERALL",IFERROR(LOOKUP(2,1/('Tracker&amp;Invoice'!$H5475:$AC5475&lt;&gt;""),COLUMN('Tracker&amp;Invoice'!$H5475:$AC5475)),8),G5440)</f>
        <v>8</v>
      </c>
      <c r="H5439">
        <f t="shared" si="168"/>
        <v>16</v>
      </c>
      <c r="I5439" s="29">
        <f>IF(D5439="INVOICE",SUM('Tracker&amp;Invoice'!$H5475:INDEX('Tracker&amp;Invoice'!$A5475:$AC5475,1,H5439)),0)</f>
        <v>0</v>
      </c>
      <c r="J5439" s="29">
        <f>IF(D5439="OVERALL",SUM('Tracker&amp;Invoice'!$H5475:$AC5475),0)</f>
        <v>0</v>
      </c>
    </row>
    <row r="5440" spans="1:10">
      <c r="A5440" t="e">
        <f t="shared" si="169"/>
        <v>#REF!</v>
      </c>
      <c r="B5440">
        <f>IF(AND('Tracker&amp;Invoice'!A5476&lt;&gt;"",'Tracker&amp;Invoice'!A5476&lt;&gt;"ITEM",'Tracker&amp;Invoice'!A5474="ITEM"),1,0)</f>
        <v>0</v>
      </c>
      <c r="C5440" t="str">
        <f>IF(B5440=1,'Tracker&amp;Invoice'!A5476,C5439)</f>
        <v>NBQ-058</v>
      </c>
      <c r="D5440" t="str">
        <f>IF(LEFT(TRIM('Tracker&amp;Invoice'!B5476),9)="INVOICE #","INVOICE",IF(TRIM('Tracker&amp;Invoice'!B5476)="Overall Completion INVOICE","OVERALL",""))</f>
        <v/>
      </c>
      <c r="E5440" t="str">
        <f>IF(D5440="INVOICE",VALUE(MID(TRIM('Tracker&amp;Invoice'!B5476),10,10)),"")</f>
        <v/>
      </c>
      <c r="F5440">
        <f>IF(B5440=1,IFERROR(LOOKUP(2,1/('Tracker&amp;Invoice'!$H5476:$AC5476&lt;&gt;""),COLUMN('Tracker&amp;Invoice'!$H5476:$AC5476)),8),F5439)</f>
        <v>16</v>
      </c>
      <c r="G5440">
        <f>IF(D5440="OVERALL",IFERROR(LOOKUP(2,1/('Tracker&amp;Invoice'!$H5476:$AC5476&lt;&gt;""),COLUMN('Tracker&amp;Invoice'!$H5476:$AC5476)),8),G5441)</f>
        <v>8</v>
      </c>
      <c r="H5440">
        <f t="shared" si="168"/>
        <v>16</v>
      </c>
      <c r="I5440" s="29">
        <f>IF(D5440="INVOICE",SUM('Tracker&amp;Invoice'!$H5476:INDEX('Tracker&amp;Invoice'!$A5476:$AC5476,1,H5440)),0)</f>
        <v>0</v>
      </c>
      <c r="J5440" s="29">
        <f>IF(D5440="OVERALL",SUM('Tracker&amp;Invoice'!$H5476:$AC5476),0)</f>
        <v>0</v>
      </c>
    </row>
    <row r="5441" spans="1:10">
      <c r="A5441" t="e">
        <f t="shared" si="169"/>
        <v>#REF!</v>
      </c>
      <c r="B5441">
        <f>IF(AND('Tracker&amp;Invoice'!A5477&lt;&gt;"",'Tracker&amp;Invoice'!A5477&lt;&gt;"ITEM",'Tracker&amp;Invoice'!A5475="ITEM"),1,0)</f>
        <v>0</v>
      </c>
      <c r="C5441" t="str">
        <f>IF(B5441=1,'Tracker&amp;Invoice'!A5477,C5440)</f>
        <v>NBQ-058</v>
      </c>
      <c r="D5441" t="str">
        <f>IF(LEFT(TRIM('Tracker&amp;Invoice'!B5477),9)="INVOICE #","INVOICE",IF(TRIM('Tracker&amp;Invoice'!B5477)="Overall Completion INVOICE","OVERALL",""))</f>
        <v/>
      </c>
      <c r="E5441" t="str">
        <f>IF(D5441="INVOICE",VALUE(MID(TRIM('Tracker&amp;Invoice'!B5477),10,10)),"")</f>
        <v/>
      </c>
      <c r="F5441">
        <f>IF(B5441=1,IFERROR(LOOKUP(2,1/('Tracker&amp;Invoice'!$H5477:$AC5477&lt;&gt;""),COLUMN('Tracker&amp;Invoice'!$H5477:$AC5477)),8),F5440)</f>
        <v>16</v>
      </c>
      <c r="G5441">
        <f>IF(D5441="OVERALL",IFERROR(LOOKUP(2,1/('Tracker&amp;Invoice'!$H5477:$AC5477&lt;&gt;""),COLUMN('Tracker&amp;Invoice'!$H5477:$AC5477)),8),G5442)</f>
        <v>8</v>
      </c>
      <c r="H5441">
        <f t="shared" si="168"/>
        <v>16</v>
      </c>
      <c r="I5441" s="29">
        <f>IF(D5441="INVOICE",SUM('Tracker&amp;Invoice'!$H5477:INDEX('Tracker&amp;Invoice'!$A5477:$AC5477,1,H5441)),0)</f>
        <v>0</v>
      </c>
      <c r="J5441" s="29">
        <f>IF(D5441="OVERALL",SUM('Tracker&amp;Invoice'!$H5477:$AC5477),0)</f>
        <v>0</v>
      </c>
    </row>
    <row r="5442" spans="1:10">
      <c r="A5442" t="e">
        <f t="shared" si="169"/>
        <v>#REF!</v>
      </c>
      <c r="B5442">
        <f>IF(AND('Tracker&amp;Invoice'!A5478&lt;&gt;"",'Tracker&amp;Invoice'!A5478&lt;&gt;"ITEM",'Tracker&amp;Invoice'!A5476="ITEM"),1,0)</f>
        <v>0</v>
      </c>
      <c r="C5442" t="str">
        <f>IF(B5442=1,'Tracker&amp;Invoice'!A5478,C5441)</f>
        <v>NBQ-058</v>
      </c>
      <c r="D5442" t="str">
        <f>IF(LEFT(TRIM('Tracker&amp;Invoice'!B5478),9)="INVOICE #","INVOICE",IF(TRIM('Tracker&amp;Invoice'!B5478)="Overall Completion INVOICE","OVERALL",""))</f>
        <v/>
      </c>
      <c r="E5442" t="str">
        <f>IF(D5442="INVOICE",VALUE(MID(TRIM('Tracker&amp;Invoice'!B5478),10,10)),"")</f>
        <v/>
      </c>
      <c r="F5442">
        <f>IF(B5442=1,IFERROR(LOOKUP(2,1/('Tracker&amp;Invoice'!$H5478:$AC5478&lt;&gt;""),COLUMN('Tracker&amp;Invoice'!$H5478:$AC5478)),8),F5441)</f>
        <v>16</v>
      </c>
      <c r="G5442">
        <f>IF(D5442="OVERALL",IFERROR(LOOKUP(2,1/('Tracker&amp;Invoice'!$H5478:$AC5478&lt;&gt;""),COLUMN('Tracker&amp;Invoice'!$H5478:$AC5478)),8),G5443)</f>
        <v>8</v>
      </c>
      <c r="H5442">
        <f t="shared" si="168"/>
        <v>16</v>
      </c>
      <c r="I5442" s="29">
        <f>IF(D5442="INVOICE",SUM('Tracker&amp;Invoice'!$H5478:INDEX('Tracker&amp;Invoice'!$A5478:$AC5478,1,H5442)),0)</f>
        <v>0</v>
      </c>
      <c r="J5442" s="29">
        <f>IF(D5442="OVERALL",SUM('Tracker&amp;Invoice'!$H5478:$AC5478),0)</f>
        <v>0</v>
      </c>
    </row>
    <row r="5443" spans="1:10">
      <c r="A5443" t="e">
        <f t="shared" si="169"/>
        <v>#REF!</v>
      </c>
      <c r="B5443">
        <f>IF(AND('Tracker&amp;Invoice'!A5479&lt;&gt;"",'Tracker&amp;Invoice'!A5479&lt;&gt;"ITEM",'Tracker&amp;Invoice'!A5477="ITEM"),1,0)</f>
        <v>0</v>
      </c>
      <c r="C5443" t="str">
        <f>IF(B5443=1,'Tracker&amp;Invoice'!A5479,C5442)</f>
        <v>NBQ-058</v>
      </c>
      <c r="D5443" t="str">
        <f>IF(LEFT(TRIM('Tracker&amp;Invoice'!B5479),9)="INVOICE #","INVOICE",IF(TRIM('Tracker&amp;Invoice'!B5479)="Overall Completion INVOICE","OVERALL",""))</f>
        <v/>
      </c>
      <c r="E5443" t="str">
        <f>IF(D5443="INVOICE",VALUE(MID(TRIM('Tracker&amp;Invoice'!B5479),10,10)),"")</f>
        <v/>
      </c>
      <c r="F5443">
        <f>IF(B5443=1,IFERROR(LOOKUP(2,1/('Tracker&amp;Invoice'!$H5479:$AC5479&lt;&gt;""),COLUMN('Tracker&amp;Invoice'!$H5479:$AC5479)),8),F5442)</f>
        <v>16</v>
      </c>
      <c r="G5443">
        <f>IF(D5443="OVERALL",IFERROR(LOOKUP(2,1/('Tracker&amp;Invoice'!$H5479:$AC5479&lt;&gt;""),COLUMN('Tracker&amp;Invoice'!$H5479:$AC5479)),8),G5444)</f>
        <v>8</v>
      </c>
      <c r="H5443">
        <f t="shared" ref="H5443:H5506" si="170">MAX(F5443,G5443)</f>
        <v>16</v>
      </c>
      <c r="I5443" s="29">
        <f>IF(D5443="INVOICE",SUM('Tracker&amp;Invoice'!$H5479:INDEX('Tracker&amp;Invoice'!$A5479:$AC5479,1,H5443)),0)</f>
        <v>0</v>
      </c>
      <c r="J5443" s="29">
        <f>IF(D5443="OVERALL",SUM('Tracker&amp;Invoice'!$H5479:$AC5479),0)</f>
        <v>0</v>
      </c>
    </row>
    <row r="5444" spans="1:10">
      <c r="A5444" t="e">
        <f t="shared" ref="A5444:A5507" si="171">A5443+B5444</f>
        <v>#REF!</v>
      </c>
      <c r="B5444">
        <f>IF(AND('Tracker&amp;Invoice'!A5480&lt;&gt;"",'Tracker&amp;Invoice'!A5480&lt;&gt;"ITEM",'Tracker&amp;Invoice'!A5478="ITEM"),1,0)</f>
        <v>0</v>
      </c>
      <c r="C5444" t="str">
        <f>IF(B5444=1,'Tracker&amp;Invoice'!A5480,C5443)</f>
        <v>NBQ-058</v>
      </c>
      <c r="D5444" t="str">
        <f>IF(LEFT(TRIM('Tracker&amp;Invoice'!B5480),9)="INVOICE #","INVOICE",IF(TRIM('Tracker&amp;Invoice'!B5480)="Overall Completion INVOICE","OVERALL",""))</f>
        <v/>
      </c>
      <c r="E5444" t="str">
        <f>IF(D5444="INVOICE",VALUE(MID(TRIM('Tracker&amp;Invoice'!B5480),10,10)),"")</f>
        <v/>
      </c>
      <c r="F5444">
        <f>IF(B5444=1,IFERROR(LOOKUP(2,1/('Tracker&amp;Invoice'!$H5480:$AC5480&lt;&gt;""),COLUMN('Tracker&amp;Invoice'!$H5480:$AC5480)),8),F5443)</f>
        <v>16</v>
      </c>
      <c r="G5444">
        <f>IF(D5444="OVERALL",IFERROR(LOOKUP(2,1/('Tracker&amp;Invoice'!$H5480:$AC5480&lt;&gt;""),COLUMN('Tracker&amp;Invoice'!$H5480:$AC5480)),8),G5445)</f>
        <v>8</v>
      </c>
      <c r="H5444">
        <f t="shared" si="170"/>
        <v>16</v>
      </c>
      <c r="I5444" s="29">
        <f>IF(D5444="INVOICE",SUM('Tracker&amp;Invoice'!$H5480:INDEX('Tracker&amp;Invoice'!$A5480:$AC5480,1,H5444)),0)</f>
        <v>0</v>
      </c>
      <c r="J5444" s="29">
        <f>IF(D5444="OVERALL",SUM('Tracker&amp;Invoice'!$H5480:$AC5480),0)</f>
        <v>0</v>
      </c>
    </row>
    <row r="5445" spans="1:10">
      <c r="A5445" t="e">
        <f t="shared" si="171"/>
        <v>#REF!</v>
      </c>
      <c r="B5445">
        <f>IF(AND('Tracker&amp;Invoice'!A5481&lt;&gt;"",'Tracker&amp;Invoice'!A5481&lt;&gt;"ITEM",'Tracker&amp;Invoice'!A5479="ITEM"),1,0)</f>
        <v>0</v>
      </c>
      <c r="C5445" t="str">
        <f>IF(B5445=1,'Tracker&amp;Invoice'!A5481,C5444)</f>
        <v>NBQ-058</v>
      </c>
      <c r="D5445" t="str">
        <f>IF(LEFT(TRIM('Tracker&amp;Invoice'!B5481),9)="INVOICE #","INVOICE",IF(TRIM('Tracker&amp;Invoice'!B5481)="Overall Completion INVOICE","OVERALL",""))</f>
        <v/>
      </c>
      <c r="E5445" t="str">
        <f>IF(D5445="INVOICE",VALUE(MID(TRIM('Tracker&amp;Invoice'!B5481),10,10)),"")</f>
        <v/>
      </c>
      <c r="F5445">
        <f>IF(B5445=1,IFERROR(LOOKUP(2,1/('Tracker&amp;Invoice'!$H5481:$AC5481&lt;&gt;""),COLUMN('Tracker&amp;Invoice'!$H5481:$AC5481)),8),F5444)</f>
        <v>16</v>
      </c>
      <c r="G5445">
        <f>IF(D5445="OVERALL",IFERROR(LOOKUP(2,1/('Tracker&amp;Invoice'!$H5481:$AC5481&lt;&gt;""),COLUMN('Tracker&amp;Invoice'!$H5481:$AC5481)),8),G5446)</f>
        <v>8</v>
      </c>
      <c r="H5445">
        <f t="shared" si="170"/>
        <v>16</v>
      </c>
      <c r="I5445" s="29">
        <f>IF(D5445="INVOICE",SUM('Tracker&amp;Invoice'!$H5481:INDEX('Tracker&amp;Invoice'!$A5481:$AC5481,1,H5445)),0)</f>
        <v>0</v>
      </c>
      <c r="J5445" s="29">
        <f>IF(D5445="OVERALL",SUM('Tracker&amp;Invoice'!$H5481:$AC5481),0)</f>
        <v>0</v>
      </c>
    </row>
    <row r="5446" spans="1:10">
      <c r="A5446" t="e">
        <f t="shared" si="171"/>
        <v>#REF!</v>
      </c>
      <c r="B5446">
        <f>IF(AND('Tracker&amp;Invoice'!A5482&lt;&gt;"",'Tracker&amp;Invoice'!A5482&lt;&gt;"ITEM",'Tracker&amp;Invoice'!A5480="ITEM"),1,0)</f>
        <v>0</v>
      </c>
      <c r="C5446" t="str">
        <f>IF(B5446=1,'Tracker&amp;Invoice'!A5482,C5445)</f>
        <v>NBQ-058</v>
      </c>
      <c r="D5446" t="str">
        <f>IF(LEFT(TRIM('Tracker&amp;Invoice'!B5482),9)="INVOICE #","INVOICE",IF(TRIM('Tracker&amp;Invoice'!B5482)="Overall Completion INVOICE","OVERALL",""))</f>
        <v/>
      </c>
      <c r="E5446" t="str">
        <f>IF(D5446="INVOICE",VALUE(MID(TRIM('Tracker&amp;Invoice'!B5482),10,10)),"")</f>
        <v/>
      </c>
      <c r="F5446">
        <f>IF(B5446=1,IFERROR(LOOKUP(2,1/('Tracker&amp;Invoice'!$H5482:$AC5482&lt;&gt;""),COLUMN('Tracker&amp;Invoice'!$H5482:$AC5482)),8),F5445)</f>
        <v>16</v>
      </c>
      <c r="G5446">
        <f>IF(D5446="OVERALL",IFERROR(LOOKUP(2,1/('Tracker&amp;Invoice'!$H5482:$AC5482&lt;&gt;""),COLUMN('Tracker&amp;Invoice'!$H5482:$AC5482)),8),G5447)</f>
        <v>8</v>
      </c>
      <c r="H5446">
        <f t="shared" si="170"/>
        <v>16</v>
      </c>
      <c r="I5446" s="29">
        <f>IF(D5446="INVOICE",SUM('Tracker&amp;Invoice'!$H5482:INDEX('Tracker&amp;Invoice'!$A5482:$AC5482,1,H5446)),0)</f>
        <v>0</v>
      </c>
      <c r="J5446" s="29">
        <f>IF(D5446="OVERALL",SUM('Tracker&amp;Invoice'!$H5482:$AC5482),0)</f>
        <v>0</v>
      </c>
    </row>
    <row r="5447" spans="1:10">
      <c r="A5447" t="e">
        <f t="shared" si="171"/>
        <v>#REF!</v>
      </c>
      <c r="B5447">
        <f>IF(AND('Tracker&amp;Invoice'!A5483&lt;&gt;"",'Tracker&amp;Invoice'!A5483&lt;&gt;"ITEM",'Tracker&amp;Invoice'!A5481="ITEM"),1,0)</f>
        <v>0</v>
      </c>
      <c r="C5447" t="str">
        <f>IF(B5447=1,'Tracker&amp;Invoice'!A5483,C5446)</f>
        <v>NBQ-058</v>
      </c>
      <c r="D5447" t="str">
        <f>IF(LEFT(TRIM('Tracker&amp;Invoice'!B5483),9)="INVOICE #","INVOICE",IF(TRIM('Tracker&amp;Invoice'!B5483)="Overall Completion INVOICE","OVERALL",""))</f>
        <v/>
      </c>
      <c r="E5447" t="str">
        <f>IF(D5447="INVOICE",VALUE(MID(TRIM('Tracker&amp;Invoice'!B5483),10,10)),"")</f>
        <v/>
      </c>
      <c r="F5447">
        <f>IF(B5447=1,IFERROR(LOOKUP(2,1/('Tracker&amp;Invoice'!$H5483:$AC5483&lt;&gt;""),COLUMN('Tracker&amp;Invoice'!$H5483:$AC5483)),8),F5446)</f>
        <v>16</v>
      </c>
      <c r="G5447">
        <f>IF(D5447="OVERALL",IFERROR(LOOKUP(2,1/('Tracker&amp;Invoice'!$H5483:$AC5483&lt;&gt;""),COLUMN('Tracker&amp;Invoice'!$H5483:$AC5483)),8),G5448)</f>
        <v>8</v>
      </c>
      <c r="H5447">
        <f t="shared" si="170"/>
        <v>16</v>
      </c>
      <c r="I5447" s="29">
        <f>IF(D5447="INVOICE",SUM('Tracker&amp;Invoice'!$H5483:INDEX('Tracker&amp;Invoice'!$A5483:$AC5483,1,H5447)),0)</f>
        <v>0</v>
      </c>
      <c r="J5447" s="29">
        <f>IF(D5447="OVERALL",SUM('Tracker&amp;Invoice'!$H5483:$AC5483),0)</f>
        <v>0</v>
      </c>
    </row>
    <row r="5448" spans="1:10">
      <c r="A5448" t="e">
        <f t="shared" si="171"/>
        <v>#REF!</v>
      </c>
      <c r="B5448">
        <f>IF(AND('Tracker&amp;Invoice'!A5484&lt;&gt;"",'Tracker&amp;Invoice'!A5484&lt;&gt;"ITEM",'Tracker&amp;Invoice'!A5482="ITEM"),1,0)</f>
        <v>0</v>
      </c>
      <c r="C5448" t="str">
        <f>IF(B5448=1,'Tracker&amp;Invoice'!A5484,C5447)</f>
        <v>NBQ-058</v>
      </c>
      <c r="D5448" t="str">
        <f>IF(LEFT(TRIM('Tracker&amp;Invoice'!B5484),9)="INVOICE #","INVOICE",IF(TRIM('Tracker&amp;Invoice'!B5484)="Overall Completion INVOICE","OVERALL",""))</f>
        <v/>
      </c>
      <c r="E5448" t="str">
        <f>IF(D5448="INVOICE",VALUE(MID(TRIM('Tracker&amp;Invoice'!B5484),10,10)),"")</f>
        <v/>
      </c>
      <c r="F5448">
        <f>IF(B5448=1,IFERROR(LOOKUP(2,1/('Tracker&amp;Invoice'!$H5484:$AC5484&lt;&gt;""),COLUMN('Tracker&amp;Invoice'!$H5484:$AC5484)),8),F5447)</f>
        <v>16</v>
      </c>
      <c r="G5448">
        <f>IF(D5448="OVERALL",IFERROR(LOOKUP(2,1/('Tracker&amp;Invoice'!$H5484:$AC5484&lt;&gt;""),COLUMN('Tracker&amp;Invoice'!$H5484:$AC5484)),8),G5449)</f>
        <v>8</v>
      </c>
      <c r="H5448">
        <f t="shared" si="170"/>
        <v>16</v>
      </c>
      <c r="I5448" s="29">
        <f>IF(D5448="INVOICE",SUM('Tracker&amp;Invoice'!$H5484:INDEX('Tracker&amp;Invoice'!$A5484:$AC5484,1,H5448)),0)</f>
        <v>0</v>
      </c>
      <c r="J5448" s="29">
        <f>IF(D5448="OVERALL",SUM('Tracker&amp;Invoice'!$H5484:$AC5484),0)</f>
        <v>0</v>
      </c>
    </row>
    <row r="5449" spans="1:10">
      <c r="A5449" t="e">
        <f t="shared" si="171"/>
        <v>#REF!</v>
      </c>
      <c r="B5449">
        <f>IF(AND('Tracker&amp;Invoice'!A5485&lt;&gt;"",'Tracker&amp;Invoice'!A5485&lt;&gt;"ITEM",'Tracker&amp;Invoice'!A5483="ITEM"),1,0)</f>
        <v>0</v>
      </c>
      <c r="C5449" t="str">
        <f>IF(B5449=1,'Tracker&amp;Invoice'!A5485,C5448)</f>
        <v>NBQ-058</v>
      </c>
      <c r="D5449" t="str">
        <f>IF(LEFT(TRIM('Tracker&amp;Invoice'!B5485),9)="INVOICE #","INVOICE",IF(TRIM('Tracker&amp;Invoice'!B5485)="Overall Completion INVOICE","OVERALL",""))</f>
        <v/>
      </c>
      <c r="E5449" t="str">
        <f>IF(D5449="INVOICE",VALUE(MID(TRIM('Tracker&amp;Invoice'!B5485),10,10)),"")</f>
        <v/>
      </c>
      <c r="F5449">
        <f>IF(B5449=1,IFERROR(LOOKUP(2,1/('Tracker&amp;Invoice'!$H5485:$AC5485&lt;&gt;""),COLUMN('Tracker&amp;Invoice'!$H5485:$AC5485)),8),F5448)</f>
        <v>16</v>
      </c>
      <c r="G5449">
        <f>IF(D5449="OVERALL",IFERROR(LOOKUP(2,1/('Tracker&amp;Invoice'!$H5485:$AC5485&lt;&gt;""),COLUMN('Tracker&amp;Invoice'!$H5485:$AC5485)),8),G5450)</f>
        <v>8</v>
      </c>
      <c r="H5449">
        <f t="shared" si="170"/>
        <v>16</v>
      </c>
      <c r="I5449" s="29">
        <f>IF(D5449="INVOICE",SUM('Tracker&amp;Invoice'!$H5485:INDEX('Tracker&amp;Invoice'!$A5485:$AC5485,1,H5449)),0)</f>
        <v>0</v>
      </c>
      <c r="J5449" s="29">
        <f>IF(D5449="OVERALL",SUM('Tracker&amp;Invoice'!$H5485:$AC5485),0)</f>
        <v>0</v>
      </c>
    </row>
    <row r="5450" spans="1:10">
      <c r="A5450" t="e">
        <f t="shared" si="171"/>
        <v>#REF!</v>
      </c>
      <c r="B5450">
        <f>IF(AND('Tracker&amp;Invoice'!A5486&lt;&gt;"",'Tracker&amp;Invoice'!A5486&lt;&gt;"ITEM",'Tracker&amp;Invoice'!A5484="ITEM"),1,0)</f>
        <v>0</v>
      </c>
      <c r="C5450" t="str">
        <f>IF(B5450=1,'Tracker&amp;Invoice'!A5486,C5449)</f>
        <v>NBQ-058</v>
      </c>
      <c r="D5450" t="str">
        <f>IF(LEFT(TRIM('Tracker&amp;Invoice'!B5486),9)="INVOICE #","INVOICE",IF(TRIM('Tracker&amp;Invoice'!B5486)="Overall Completion INVOICE","OVERALL",""))</f>
        <v/>
      </c>
      <c r="E5450" t="str">
        <f>IF(D5450="INVOICE",VALUE(MID(TRIM('Tracker&amp;Invoice'!B5486),10,10)),"")</f>
        <v/>
      </c>
      <c r="F5450">
        <f>IF(B5450=1,IFERROR(LOOKUP(2,1/('Tracker&amp;Invoice'!$H5486:$AC5486&lt;&gt;""),COLUMN('Tracker&amp;Invoice'!$H5486:$AC5486)),8),F5449)</f>
        <v>16</v>
      </c>
      <c r="G5450">
        <f>IF(D5450="OVERALL",IFERROR(LOOKUP(2,1/('Tracker&amp;Invoice'!$H5486:$AC5486&lt;&gt;""),COLUMN('Tracker&amp;Invoice'!$H5486:$AC5486)),8),G5451)</f>
        <v>8</v>
      </c>
      <c r="H5450">
        <f t="shared" si="170"/>
        <v>16</v>
      </c>
      <c r="I5450" s="29">
        <f>IF(D5450="INVOICE",SUM('Tracker&amp;Invoice'!$H5486:INDEX('Tracker&amp;Invoice'!$A5486:$AC5486,1,H5450)),0)</f>
        <v>0</v>
      </c>
      <c r="J5450" s="29">
        <f>IF(D5450="OVERALL",SUM('Tracker&amp;Invoice'!$H5486:$AC5486),0)</f>
        <v>0</v>
      </c>
    </row>
    <row r="5451" spans="1:10">
      <c r="A5451" t="e">
        <f t="shared" si="171"/>
        <v>#REF!</v>
      </c>
      <c r="B5451">
        <f>IF(AND('Tracker&amp;Invoice'!A5487&lt;&gt;"",'Tracker&amp;Invoice'!A5487&lt;&gt;"ITEM",'Tracker&amp;Invoice'!A5485="ITEM"),1,0)</f>
        <v>0</v>
      </c>
      <c r="C5451" t="str">
        <f>IF(B5451=1,'Tracker&amp;Invoice'!A5487,C5450)</f>
        <v>NBQ-058</v>
      </c>
      <c r="D5451" t="str">
        <f>IF(LEFT(TRIM('Tracker&amp;Invoice'!B5487),9)="INVOICE #","INVOICE",IF(TRIM('Tracker&amp;Invoice'!B5487)="Overall Completion INVOICE","OVERALL",""))</f>
        <v/>
      </c>
      <c r="E5451" t="str">
        <f>IF(D5451="INVOICE",VALUE(MID(TRIM('Tracker&amp;Invoice'!B5487),10,10)),"")</f>
        <v/>
      </c>
      <c r="F5451">
        <f>IF(B5451=1,IFERROR(LOOKUP(2,1/('Tracker&amp;Invoice'!$H5487:$AC5487&lt;&gt;""),COLUMN('Tracker&amp;Invoice'!$H5487:$AC5487)),8),F5450)</f>
        <v>16</v>
      </c>
      <c r="G5451">
        <f>IF(D5451="OVERALL",IFERROR(LOOKUP(2,1/('Tracker&amp;Invoice'!$H5487:$AC5487&lt;&gt;""),COLUMN('Tracker&amp;Invoice'!$H5487:$AC5487)),8),G5452)</f>
        <v>8</v>
      </c>
      <c r="H5451">
        <f t="shared" si="170"/>
        <v>16</v>
      </c>
      <c r="I5451" s="29">
        <f>IF(D5451="INVOICE",SUM('Tracker&amp;Invoice'!$H5487:INDEX('Tracker&amp;Invoice'!$A5487:$AC5487,1,H5451)),0)</f>
        <v>0</v>
      </c>
      <c r="J5451" s="29">
        <f>IF(D5451="OVERALL",SUM('Tracker&amp;Invoice'!$H5487:$AC5487),0)</f>
        <v>0</v>
      </c>
    </row>
    <row r="5452" spans="1:10">
      <c r="A5452" t="e">
        <f t="shared" si="171"/>
        <v>#REF!</v>
      </c>
      <c r="B5452">
        <f>IF(AND('Tracker&amp;Invoice'!A5488&lt;&gt;"",'Tracker&amp;Invoice'!A5488&lt;&gt;"ITEM",'Tracker&amp;Invoice'!A5486="ITEM"),1,0)</f>
        <v>0</v>
      </c>
      <c r="C5452" t="str">
        <f>IF(B5452=1,'Tracker&amp;Invoice'!A5488,C5451)</f>
        <v>NBQ-058</v>
      </c>
      <c r="D5452" t="str">
        <f>IF(LEFT(TRIM('Tracker&amp;Invoice'!B5488),9)="INVOICE #","INVOICE",IF(TRIM('Tracker&amp;Invoice'!B5488)="Overall Completion INVOICE","OVERALL",""))</f>
        <v/>
      </c>
      <c r="E5452" t="str">
        <f>IF(D5452="INVOICE",VALUE(MID(TRIM('Tracker&amp;Invoice'!B5488),10,10)),"")</f>
        <v/>
      </c>
      <c r="F5452">
        <f>IF(B5452=1,IFERROR(LOOKUP(2,1/('Tracker&amp;Invoice'!$H5488:$AC5488&lt;&gt;""),COLUMN('Tracker&amp;Invoice'!$H5488:$AC5488)),8),F5451)</f>
        <v>16</v>
      </c>
      <c r="G5452">
        <f>IF(D5452="OVERALL",IFERROR(LOOKUP(2,1/('Tracker&amp;Invoice'!$H5488:$AC5488&lt;&gt;""),COLUMN('Tracker&amp;Invoice'!$H5488:$AC5488)),8),G5453)</f>
        <v>8</v>
      </c>
      <c r="H5452">
        <f t="shared" si="170"/>
        <v>16</v>
      </c>
      <c r="I5452" s="29">
        <f>IF(D5452="INVOICE",SUM('Tracker&amp;Invoice'!$H5488:INDEX('Tracker&amp;Invoice'!$A5488:$AC5488,1,H5452)),0)</f>
        <v>0</v>
      </c>
      <c r="J5452" s="29">
        <f>IF(D5452="OVERALL",SUM('Tracker&amp;Invoice'!$H5488:$AC5488),0)</f>
        <v>0</v>
      </c>
    </row>
    <row r="5453" spans="1:10">
      <c r="A5453" t="e">
        <f t="shared" si="171"/>
        <v>#REF!</v>
      </c>
      <c r="B5453">
        <f>IF(AND('Tracker&amp;Invoice'!A5489&lt;&gt;"",'Tracker&amp;Invoice'!A5489&lt;&gt;"ITEM",'Tracker&amp;Invoice'!A5487="ITEM"),1,0)</f>
        <v>0</v>
      </c>
      <c r="C5453" t="str">
        <f>IF(B5453=1,'Tracker&amp;Invoice'!A5489,C5452)</f>
        <v>NBQ-058</v>
      </c>
      <c r="D5453" t="str">
        <f>IF(LEFT(TRIM('Tracker&amp;Invoice'!B5489),9)="INVOICE #","INVOICE",IF(TRIM('Tracker&amp;Invoice'!B5489)="Overall Completion INVOICE","OVERALL",""))</f>
        <v/>
      </c>
      <c r="E5453" t="str">
        <f>IF(D5453="INVOICE",VALUE(MID(TRIM('Tracker&amp;Invoice'!B5489),10,10)),"")</f>
        <v/>
      </c>
      <c r="F5453">
        <f>IF(B5453=1,IFERROR(LOOKUP(2,1/('Tracker&amp;Invoice'!$H5489:$AC5489&lt;&gt;""),COLUMN('Tracker&amp;Invoice'!$H5489:$AC5489)),8),F5452)</f>
        <v>16</v>
      </c>
      <c r="G5453">
        <f>IF(D5453="OVERALL",IFERROR(LOOKUP(2,1/('Tracker&amp;Invoice'!$H5489:$AC5489&lt;&gt;""),COLUMN('Tracker&amp;Invoice'!$H5489:$AC5489)),8),G5454)</f>
        <v>8</v>
      </c>
      <c r="H5453">
        <f t="shared" si="170"/>
        <v>16</v>
      </c>
      <c r="I5453" s="29">
        <f>IF(D5453="INVOICE",SUM('Tracker&amp;Invoice'!$H5489:INDEX('Tracker&amp;Invoice'!$A5489:$AC5489,1,H5453)),0)</f>
        <v>0</v>
      </c>
      <c r="J5453" s="29">
        <f>IF(D5453="OVERALL",SUM('Tracker&amp;Invoice'!$H5489:$AC5489),0)</f>
        <v>0</v>
      </c>
    </row>
    <row r="5454" spans="1:10">
      <c r="A5454" t="e">
        <f t="shared" si="171"/>
        <v>#REF!</v>
      </c>
      <c r="B5454">
        <f>IF(AND('Tracker&amp;Invoice'!A5490&lt;&gt;"",'Tracker&amp;Invoice'!A5490&lt;&gt;"ITEM",'Tracker&amp;Invoice'!A5488="ITEM"),1,0)</f>
        <v>0</v>
      </c>
      <c r="C5454" t="str">
        <f>IF(B5454=1,'Tracker&amp;Invoice'!A5490,C5453)</f>
        <v>NBQ-058</v>
      </c>
      <c r="D5454" t="str">
        <f>IF(LEFT(TRIM('Tracker&amp;Invoice'!B5490),9)="INVOICE #","INVOICE",IF(TRIM('Tracker&amp;Invoice'!B5490)="Overall Completion INVOICE","OVERALL",""))</f>
        <v/>
      </c>
      <c r="E5454" t="str">
        <f>IF(D5454="INVOICE",VALUE(MID(TRIM('Tracker&amp;Invoice'!B5490),10,10)),"")</f>
        <v/>
      </c>
      <c r="F5454">
        <f>IF(B5454=1,IFERROR(LOOKUP(2,1/('Tracker&amp;Invoice'!$H5490:$AC5490&lt;&gt;""),COLUMN('Tracker&amp;Invoice'!$H5490:$AC5490)),8),F5453)</f>
        <v>16</v>
      </c>
      <c r="G5454">
        <f>IF(D5454="OVERALL",IFERROR(LOOKUP(2,1/('Tracker&amp;Invoice'!$H5490:$AC5490&lt;&gt;""),COLUMN('Tracker&amp;Invoice'!$H5490:$AC5490)),8),G5455)</f>
        <v>8</v>
      </c>
      <c r="H5454">
        <f t="shared" si="170"/>
        <v>16</v>
      </c>
      <c r="I5454" s="29">
        <f>IF(D5454="INVOICE",SUM('Tracker&amp;Invoice'!$H5490:INDEX('Tracker&amp;Invoice'!$A5490:$AC5490,1,H5454)),0)</f>
        <v>0</v>
      </c>
      <c r="J5454" s="29">
        <f>IF(D5454="OVERALL",SUM('Tracker&amp;Invoice'!$H5490:$AC5490),0)</f>
        <v>0</v>
      </c>
    </row>
    <row r="5455" spans="1:10">
      <c r="A5455" t="e">
        <f t="shared" si="171"/>
        <v>#REF!</v>
      </c>
      <c r="B5455">
        <f>IF(AND('Tracker&amp;Invoice'!A5491&lt;&gt;"",'Tracker&amp;Invoice'!A5491&lt;&gt;"ITEM",'Tracker&amp;Invoice'!A5489="ITEM"),1,0)</f>
        <v>0</v>
      </c>
      <c r="C5455" t="str">
        <f>IF(B5455=1,'Tracker&amp;Invoice'!A5491,C5454)</f>
        <v>NBQ-058</v>
      </c>
      <c r="D5455" t="str">
        <f>IF(LEFT(TRIM('Tracker&amp;Invoice'!B5491),9)="INVOICE #","INVOICE",IF(TRIM('Tracker&amp;Invoice'!B5491)="Overall Completion INVOICE","OVERALL",""))</f>
        <v/>
      </c>
      <c r="E5455" t="str">
        <f>IF(D5455="INVOICE",VALUE(MID(TRIM('Tracker&amp;Invoice'!B5491),10,10)),"")</f>
        <v/>
      </c>
      <c r="F5455">
        <f>IF(B5455=1,IFERROR(LOOKUP(2,1/('Tracker&amp;Invoice'!$H5491:$AC5491&lt;&gt;""),COLUMN('Tracker&amp;Invoice'!$H5491:$AC5491)),8),F5454)</f>
        <v>16</v>
      </c>
      <c r="G5455">
        <f>IF(D5455="OVERALL",IFERROR(LOOKUP(2,1/('Tracker&amp;Invoice'!$H5491:$AC5491&lt;&gt;""),COLUMN('Tracker&amp;Invoice'!$H5491:$AC5491)),8),G5456)</f>
        <v>8</v>
      </c>
      <c r="H5455">
        <f t="shared" si="170"/>
        <v>16</v>
      </c>
      <c r="I5455" s="29">
        <f>IF(D5455="INVOICE",SUM('Tracker&amp;Invoice'!$H5491:INDEX('Tracker&amp;Invoice'!$A5491:$AC5491,1,H5455)),0)</f>
        <v>0</v>
      </c>
      <c r="J5455" s="29">
        <f>IF(D5455="OVERALL",SUM('Tracker&amp;Invoice'!$H5491:$AC5491),0)</f>
        <v>0</v>
      </c>
    </row>
    <row r="5456" spans="1:10">
      <c r="A5456" t="e">
        <f t="shared" si="171"/>
        <v>#REF!</v>
      </c>
      <c r="B5456">
        <f>IF(AND('Tracker&amp;Invoice'!A5492&lt;&gt;"",'Tracker&amp;Invoice'!A5492&lt;&gt;"ITEM",'Tracker&amp;Invoice'!A5490="ITEM"),1,0)</f>
        <v>0</v>
      </c>
      <c r="C5456" t="str">
        <f>IF(B5456=1,'Tracker&amp;Invoice'!A5492,C5455)</f>
        <v>NBQ-058</v>
      </c>
      <c r="D5456" t="str">
        <f>IF(LEFT(TRIM('Tracker&amp;Invoice'!B5492),9)="INVOICE #","INVOICE",IF(TRIM('Tracker&amp;Invoice'!B5492)="Overall Completion INVOICE","OVERALL",""))</f>
        <v/>
      </c>
      <c r="E5456" t="str">
        <f>IF(D5456="INVOICE",VALUE(MID(TRIM('Tracker&amp;Invoice'!B5492),10,10)),"")</f>
        <v/>
      </c>
      <c r="F5456">
        <f>IF(B5456=1,IFERROR(LOOKUP(2,1/('Tracker&amp;Invoice'!$H5492:$AC5492&lt;&gt;""),COLUMN('Tracker&amp;Invoice'!$H5492:$AC5492)),8),F5455)</f>
        <v>16</v>
      </c>
      <c r="G5456">
        <f>IF(D5456="OVERALL",IFERROR(LOOKUP(2,1/('Tracker&amp;Invoice'!$H5492:$AC5492&lt;&gt;""),COLUMN('Tracker&amp;Invoice'!$H5492:$AC5492)),8),G5457)</f>
        <v>8</v>
      </c>
      <c r="H5456">
        <f t="shared" si="170"/>
        <v>16</v>
      </c>
      <c r="I5456" s="29">
        <f>IF(D5456="INVOICE",SUM('Tracker&amp;Invoice'!$H5492:INDEX('Tracker&amp;Invoice'!$A5492:$AC5492,1,H5456)),0)</f>
        <v>0</v>
      </c>
      <c r="J5456" s="29">
        <f>IF(D5456="OVERALL",SUM('Tracker&amp;Invoice'!$H5492:$AC5492),0)</f>
        <v>0</v>
      </c>
    </row>
    <row r="5457" spans="1:10">
      <c r="A5457" t="e">
        <f t="shared" si="171"/>
        <v>#REF!</v>
      </c>
      <c r="B5457">
        <f>IF(AND('Tracker&amp;Invoice'!A5493&lt;&gt;"",'Tracker&amp;Invoice'!A5493&lt;&gt;"ITEM",'Tracker&amp;Invoice'!A5491="ITEM"),1,0)</f>
        <v>0</v>
      </c>
      <c r="C5457" t="str">
        <f>IF(B5457=1,'Tracker&amp;Invoice'!A5493,C5456)</f>
        <v>NBQ-058</v>
      </c>
      <c r="D5457" t="str">
        <f>IF(LEFT(TRIM('Tracker&amp;Invoice'!B5493),9)="INVOICE #","INVOICE",IF(TRIM('Tracker&amp;Invoice'!B5493)="Overall Completion INVOICE","OVERALL",""))</f>
        <v/>
      </c>
      <c r="E5457" t="str">
        <f>IF(D5457="INVOICE",VALUE(MID(TRIM('Tracker&amp;Invoice'!B5493),10,10)),"")</f>
        <v/>
      </c>
      <c r="F5457">
        <f>IF(B5457=1,IFERROR(LOOKUP(2,1/('Tracker&amp;Invoice'!$H5493:$AC5493&lt;&gt;""),COLUMN('Tracker&amp;Invoice'!$H5493:$AC5493)),8),F5456)</f>
        <v>16</v>
      </c>
      <c r="G5457">
        <f>IF(D5457="OVERALL",IFERROR(LOOKUP(2,1/('Tracker&amp;Invoice'!$H5493:$AC5493&lt;&gt;""),COLUMN('Tracker&amp;Invoice'!$H5493:$AC5493)),8),G5458)</f>
        <v>8</v>
      </c>
      <c r="H5457">
        <f t="shared" si="170"/>
        <v>16</v>
      </c>
      <c r="I5457" s="29">
        <f>IF(D5457="INVOICE",SUM('Tracker&amp;Invoice'!$H5493:INDEX('Tracker&amp;Invoice'!$A5493:$AC5493,1,H5457)),0)</f>
        <v>0</v>
      </c>
      <c r="J5457" s="29">
        <f>IF(D5457="OVERALL",SUM('Tracker&amp;Invoice'!$H5493:$AC5493),0)</f>
        <v>0</v>
      </c>
    </row>
    <row r="5458" spans="1:10">
      <c r="A5458" t="e">
        <f t="shared" si="171"/>
        <v>#REF!</v>
      </c>
      <c r="B5458">
        <f>IF(AND('Tracker&amp;Invoice'!A5494&lt;&gt;"",'Tracker&amp;Invoice'!A5494&lt;&gt;"ITEM",'Tracker&amp;Invoice'!A5492="ITEM"),1,0)</f>
        <v>0</v>
      </c>
      <c r="C5458" t="str">
        <f>IF(B5458=1,'Tracker&amp;Invoice'!A5494,C5457)</f>
        <v>NBQ-058</v>
      </c>
      <c r="D5458" t="str">
        <f>IF(LEFT(TRIM('Tracker&amp;Invoice'!B5494),9)="INVOICE #","INVOICE",IF(TRIM('Tracker&amp;Invoice'!B5494)="Overall Completion INVOICE","OVERALL",""))</f>
        <v/>
      </c>
      <c r="E5458" t="str">
        <f>IF(D5458="INVOICE",VALUE(MID(TRIM('Tracker&amp;Invoice'!B5494),10,10)),"")</f>
        <v/>
      </c>
      <c r="F5458">
        <f>IF(B5458=1,IFERROR(LOOKUP(2,1/('Tracker&amp;Invoice'!$H5494:$AC5494&lt;&gt;""),COLUMN('Tracker&amp;Invoice'!$H5494:$AC5494)),8),F5457)</f>
        <v>16</v>
      </c>
      <c r="G5458">
        <f>IF(D5458="OVERALL",IFERROR(LOOKUP(2,1/('Tracker&amp;Invoice'!$H5494:$AC5494&lt;&gt;""),COLUMN('Tracker&amp;Invoice'!$H5494:$AC5494)),8),G5459)</f>
        <v>8</v>
      </c>
      <c r="H5458">
        <f t="shared" si="170"/>
        <v>16</v>
      </c>
      <c r="I5458" s="29">
        <f>IF(D5458="INVOICE",SUM('Tracker&amp;Invoice'!$H5494:INDEX('Tracker&amp;Invoice'!$A5494:$AC5494,1,H5458)),0)</f>
        <v>0</v>
      </c>
      <c r="J5458" s="29">
        <f>IF(D5458="OVERALL",SUM('Tracker&amp;Invoice'!$H5494:$AC5494),0)</f>
        <v>0</v>
      </c>
    </row>
    <row r="5459" spans="1:10">
      <c r="A5459" t="e">
        <f t="shared" si="171"/>
        <v>#REF!</v>
      </c>
      <c r="B5459">
        <f>IF(AND('Tracker&amp;Invoice'!A5495&lt;&gt;"",'Tracker&amp;Invoice'!A5495&lt;&gt;"ITEM",'Tracker&amp;Invoice'!A5493="ITEM"),1,0)</f>
        <v>0</v>
      </c>
      <c r="C5459" t="str">
        <f>IF(B5459=1,'Tracker&amp;Invoice'!A5495,C5458)</f>
        <v>NBQ-058</v>
      </c>
      <c r="D5459" t="str">
        <f>IF(LEFT(TRIM('Tracker&amp;Invoice'!B5495),9)="INVOICE #","INVOICE",IF(TRIM('Tracker&amp;Invoice'!B5495)="Overall Completion INVOICE","OVERALL",""))</f>
        <v/>
      </c>
      <c r="E5459" t="str">
        <f>IF(D5459="INVOICE",VALUE(MID(TRIM('Tracker&amp;Invoice'!B5495),10,10)),"")</f>
        <v/>
      </c>
      <c r="F5459">
        <f>IF(B5459=1,IFERROR(LOOKUP(2,1/('Tracker&amp;Invoice'!$H5495:$AC5495&lt;&gt;""),COLUMN('Tracker&amp;Invoice'!$H5495:$AC5495)),8),F5458)</f>
        <v>16</v>
      </c>
      <c r="G5459">
        <f>IF(D5459="OVERALL",IFERROR(LOOKUP(2,1/('Tracker&amp;Invoice'!$H5495:$AC5495&lt;&gt;""),COLUMN('Tracker&amp;Invoice'!$H5495:$AC5495)),8),G5460)</f>
        <v>8</v>
      </c>
      <c r="H5459">
        <f t="shared" si="170"/>
        <v>16</v>
      </c>
      <c r="I5459" s="29">
        <f>IF(D5459="INVOICE",SUM('Tracker&amp;Invoice'!$H5495:INDEX('Tracker&amp;Invoice'!$A5495:$AC5495,1,H5459)),0)</f>
        <v>0</v>
      </c>
      <c r="J5459" s="29">
        <f>IF(D5459="OVERALL",SUM('Tracker&amp;Invoice'!$H5495:$AC5495),0)</f>
        <v>0</v>
      </c>
    </row>
    <row r="5460" spans="1:10">
      <c r="A5460" t="e">
        <f t="shared" si="171"/>
        <v>#REF!</v>
      </c>
      <c r="B5460">
        <f>IF(AND('Tracker&amp;Invoice'!A5496&lt;&gt;"",'Tracker&amp;Invoice'!A5496&lt;&gt;"ITEM",'Tracker&amp;Invoice'!A5494="ITEM"),1,0)</f>
        <v>0</v>
      </c>
      <c r="C5460" t="str">
        <f>IF(B5460=1,'Tracker&amp;Invoice'!A5496,C5459)</f>
        <v>NBQ-058</v>
      </c>
      <c r="D5460" t="str">
        <f>IF(LEFT(TRIM('Tracker&amp;Invoice'!B5496),9)="INVOICE #","INVOICE",IF(TRIM('Tracker&amp;Invoice'!B5496)="Overall Completion INVOICE","OVERALL",""))</f>
        <v/>
      </c>
      <c r="E5460" t="str">
        <f>IF(D5460="INVOICE",VALUE(MID(TRIM('Tracker&amp;Invoice'!B5496),10,10)),"")</f>
        <v/>
      </c>
      <c r="F5460">
        <f>IF(B5460=1,IFERROR(LOOKUP(2,1/('Tracker&amp;Invoice'!$H5496:$AC5496&lt;&gt;""),COLUMN('Tracker&amp;Invoice'!$H5496:$AC5496)),8),F5459)</f>
        <v>16</v>
      </c>
      <c r="G5460">
        <f>IF(D5460="OVERALL",IFERROR(LOOKUP(2,1/('Tracker&amp;Invoice'!$H5496:$AC5496&lt;&gt;""),COLUMN('Tracker&amp;Invoice'!$H5496:$AC5496)),8),G5461)</f>
        <v>8</v>
      </c>
      <c r="H5460">
        <f t="shared" si="170"/>
        <v>16</v>
      </c>
      <c r="I5460" s="29">
        <f>IF(D5460="INVOICE",SUM('Tracker&amp;Invoice'!$H5496:INDEX('Tracker&amp;Invoice'!$A5496:$AC5496,1,H5460)),0)</f>
        <v>0</v>
      </c>
      <c r="J5460" s="29">
        <f>IF(D5460="OVERALL",SUM('Tracker&amp;Invoice'!$H5496:$AC5496),0)</f>
        <v>0</v>
      </c>
    </row>
    <row r="5461" spans="1:10">
      <c r="A5461" t="e">
        <f t="shared" si="171"/>
        <v>#REF!</v>
      </c>
      <c r="B5461">
        <f>IF(AND('Tracker&amp;Invoice'!A5497&lt;&gt;"",'Tracker&amp;Invoice'!A5497&lt;&gt;"ITEM",'Tracker&amp;Invoice'!A5495="ITEM"),1,0)</f>
        <v>0</v>
      </c>
      <c r="C5461" t="str">
        <f>IF(B5461=1,'Tracker&amp;Invoice'!A5497,C5460)</f>
        <v>NBQ-058</v>
      </c>
      <c r="D5461" t="str">
        <f>IF(LEFT(TRIM('Tracker&amp;Invoice'!B5497),9)="INVOICE #","INVOICE",IF(TRIM('Tracker&amp;Invoice'!B5497)="Overall Completion INVOICE","OVERALL",""))</f>
        <v/>
      </c>
      <c r="E5461" t="str">
        <f>IF(D5461="INVOICE",VALUE(MID(TRIM('Tracker&amp;Invoice'!B5497),10,10)),"")</f>
        <v/>
      </c>
      <c r="F5461">
        <f>IF(B5461=1,IFERROR(LOOKUP(2,1/('Tracker&amp;Invoice'!$H5497:$AC5497&lt;&gt;""),COLUMN('Tracker&amp;Invoice'!$H5497:$AC5497)),8),F5460)</f>
        <v>16</v>
      </c>
      <c r="G5461">
        <f>IF(D5461="OVERALL",IFERROR(LOOKUP(2,1/('Tracker&amp;Invoice'!$H5497:$AC5497&lt;&gt;""),COLUMN('Tracker&amp;Invoice'!$H5497:$AC5497)),8),G5462)</f>
        <v>8</v>
      </c>
      <c r="H5461">
        <f t="shared" si="170"/>
        <v>16</v>
      </c>
      <c r="I5461" s="29">
        <f>IF(D5461="INVOICE",SUM('Tracker&amp;Invoice'!$H5497:INDEX('Tracker&amp;Invoice'!$A5497:$AC5497,1,H5461)),0)</f>
        <v>0</v>
      </c>
      <c r="J5461" s="29">
        <f>IF(D5461="OVERALL",SUM('Tracker&amp;Invoice'!$H5497:$AC5497),0)</f>
        <v>0</v>
      </c>
    </row>
    <row r="5462" spans="1:10">
      <c r="A5462" t="e">
        <f t="shared" si="171"/>
        <v>#REF!</v>
      </c>
      <c r="B5462">
        <f>IF(AND('Tracker&amp;Invoice'!A5498&lt;&gt;"",'Tracker&amp;Invoice'!A5498&lt;&gt;"ITEM",'Tracker&amp;Invoice'!A5496="ITEM"),1,0)</f>
        <v>0</v>
      </c>
      <c r="C5462" t="str">
        <f>IF(B5462=1,'Tracker&amp;Invoice'!A5498,C5461)</f>
        <v>NBQ-058</v>
      </c>
      <c r="D5462" t="str">
        <f>IF(LEFT(TRIM('Tracker&amp;Invoice'!B5498),9)="INVOICE #","INVOICE",IF(TRIM('Tracker&amp;Invoice'!B5498)="Overall Completion INVOICE","OVERALL",""))</f>
        <v/>
      </c>
      <c r="E5462" t="str">
        <f>IF(D5462="INVOICE",VALUE(MID(TRIM('Tracker&amp;Invoice'!B5498),10,10)),"")</f>
        <v/>
      </c>
      <c r="F5462">
        <f>IF(B5462=1,IFERROR(LOOKUP(2,1/('Tracker&amp;Invoice'!$H5498:$AC5498&lt;&gt;""),COLUMN('Tracker&amp;Invoice'!$H5498:$AC5498)),8),F5461)</f>
        <v>16</v>
      </c>
      <c r="G5462">
        <f>IF(D5462="OVERALL",IFERROR(LOOKUP(2,1/('Tracker&amp;Invoice'!$H5498:$AC5498&lt;&gt;""),COLUMN('Tracker&amp;Invoice'!$H5498:$AC5498)),8),G5463)</f>
        <v>8</v>
      </c>
      <c r="H5462">
        <f t="shared" si="170"/>
        <v>16</v>
      </c>
      <c r="I5462" s="29">
        <f>IF(D5462="INVOICE",SUM('Tracker&amp;Invoice'!$H5498:INDEX('Tracker&amp;Invoice'!$A5498:$AC5498,1,H5462)),0)</f>
        <v>0</v>
      </c>
      <c r="J5462" s="29">
        <f>IF(D5462="OVERALL",SUM('Tracker&amp;Invoice'!$H5498:$AC5498),0)</f>
        <v>0</v>
      </c>
    </row>
    <row r="5463" spans="1:10">
      <c r="A5463" t="e">
        <f t="shared" si="171"/>
        <v>#REF!</v>
      </c>
      <c r="B5463">
        <f>IF(AND('Tracker&amp;Invoice'!A5499&lt;&gt;"",'Tracker&amp;Invoice'!A5499&lt;&gt;"ITEM",'Tracker&amp;Invoice'!A5497="ITEM"),1,0)</f>
        <v>0</v>
      </c>
      <c r="C5463" t="str">
        <f>IF(B5463=1,'Tracker&amp;Invoice'!A5499,C5462)</f>
        <v>NBQ-058</v>
      </c>
      <c r="D5463" t="str">
        <f>IF(LEFT(TRIM('Tracker&amp;Invoice'!B5499),9)="INVOICE #","INVOICE",IF(TRIM('Tracker&amp;Invoice'!B5499)="Overall Completion INVOICE","OVERALL",""))</f>
        <v/>
      </c>
      <c r="E5463" t="str">
        <f>IF(D5463="INVOICE",VALUE(MID(TRIM('Tracker&amp;Invoice'!B5499),10,10)),"")</f>
        <v/>
      </c>
      <c r="F5463">
        <f>IF(B5463=1,IFERROR(LOOKUP(2,1/('Tracker&amp;Invoice'!$H5499:$AC5499&lt;&gt;""),COLUMN('Tracker&amp;Invoice'!$H5499:$AC5499)),8),F5462)</f>
        <v>16</v>
      </c>
      <c r="G5463">
        <f>IF(D5463="OVERALL",IFERROR(LOOKUP(2,1/('Tracker&amp;Invoice'!$H5499:$AC5499&lt;&gt;""),COLUMN('Tracker&amp;Invoice'!$H5499:$AC5499)),8),G5464)</f>
        <v>8</v>
      </c>
      <c r="H5463">
        <f t="shared" si="170"/>
        <v>16</v>
      </c>
      <c r="I5463" s="29">
        <f>IF(D5463="INVOICE",SUM('Tracker&amp;Invoice'!$H5499:INDEX('Tracker&amp;Invoice'!$A5499:$AC5499,1,H5463)),0)</f>
        <v>0</v>
      </c>
      <c r="J5463" s="29">
        <f>IF(D5463="OVERALL",SUM('Tracker&amp;Invoice'!$H5499:$AC5499),0)</f>
        <v>0</v>
      </c>
    </row>
    <row r="5464" spans="1:10">
      <c r="A5464" t="e">
        <f t="shared" si="171"/>
        <v>#REF!</v>
      </c>
      <c r="B5464">
        <f>IF(AND('Tracker&amp;Invoice'!A5500&lt;&gt;"",'Tracker&amp;Invoice'!A5500&lt;&gt;"ITEM",'Tracker&amp;Invoice'!A5498="ITEM"),1,0)</f>
        <v>0</v>
      </c>
      <c r="C5464" t="str">
        <f>IF(B5464=1,'Tracker&amp;Invoice'!A5500,C5463)</f>
        <v>NBQ-058</v>
      </c>
      <c r="D5464" t="str">
        <f>IF(LEFT(TRIM('Tracker&amp;Invoice'!B5500),9)="INVOICE #","INVOICE",IF(TRIM('Tracker&amp;Invoice'!B5500)="Overall Completion INVOICE","OVERALL",""))</f>
        <v/>
      </c>
      <c r="E5464" t="str">
        <f>IF(D5464="INVOICE",VALUE(MID(TRIM('Tracker&amp;Invoice'!B5500),10,10)),"")</f>
        <v/>
      </c>
      <c r="F5464">
        <f>IF(B5464=1,IFERROR(LOOKUP(2,1/('Tracker&amp;Invoice'!$H5500:$AC5500&lt;&gt;""),COLUMN('Tracker&amp;Invoice'!$H5500:$AC5500)),8),F5463)</f>
        <v>16</v>
      </c>
      <c r="G5464">
        <f>IF(D5464="OVERALL",IFERROR(LOOKUP(2,1/('Tracker&amp;Invoice'!$H5500:$AC5500&lt;&gt;""),COLUMN('Tracker&amp;Invoice'!$H5500:$AC5500)),8),G5465)</f>
        <v>8</v>
      </c>
      <c r="H5464">
        <f t="shared" si="170"/>
        <v>16</v>
      </c>
      <c r="I5464" s="29">
        <f>IF(D5464="INVOICE",SUM('Tracker&amp;Invoice'!$H5500:INDEX('Tracker&amp;Invoice'!$A5500:$AC5500,1,H5464)),0)</f>
        <v>0</v>
      </c>
      <c r="J5464" s="29">
        <f>IF(D5464="OVERALL",SUM('Tracker&amp;Invoice'!$H5500:$AC5500),0)</f>
        <v>0</v>
      </c>
    </row>
    <row r="5465" spans="1:10">
      <c r="A5465" t="e">
        <f t="shared" si="171"/>
        <v>#REF!</v>
      </c>
      <c r="B5465">
        <f>IF(AND('Tracker&amp;Invoice'!A5501&lt;&gt;"",'Tracker&amp;Invoice'!A5501&lt;&gt;"ITEM",'Tracker&amp;Invoice'!A5499="ITEM"),1,0)</f>
        <v>0</v>
      </c>
      <c r="C5465" t="str">
        <f>IF(B5465=1,'Tracker&amp;Invoice'!A5501,C5464)</f>
        <v>NBQ-058</v>
      </c>
      <c r="D5465" t="str">
        <f>IF(LEFT(TRIM('Tracker&amp;Invoice'!B5501),9)="INVOICE #","INVOICE",IF(TRIM('Tracker&amp;Invoice'!B5501)="Overall Completion INVOICE","OVERALL",""))</f>
        <v/>
      </c>
      <c r="E5465" t="str">
        <f>IF(D5465="INVOICE",VALUE(MID(TRIM('Tracker&amp;Invoice'!B5501),10,10)),"")</f>
        <v/>
      </c>
      <c r="F5465">
        <f>IF(B5465=1,IFERROR(LOOKUP(2,1/('Tracker&amp;Invoice'!$H5501:$AC5501&lt;&gt;""),COLUMN('Tracker&amp;Invoice'!$H5501:$AC5501)),8),F5464)</f>
        <v>16</v>
      </c>
      <c r="G5465">
        <f>IF(D5465="OVERALL",IFERROR(LOOKUP(2,1/('Tracker&amp;Invoice'!$H5501:$AC5501&lt;&gt;""),COLUMN('Tracker&amp;Invoice'!$H5501:$AC5501)),8),G5466)</f>
        <v>8</v>
      </c>
      <c r="H5465">
        <f t="shared" si="170"/>
        <v>16</v>
      </c>
      <c r="I5465" s="29">
        <f>IF(D5465="INVOICE",SUM('Tracker&amp;Invoice'!$H5501:INDEX('Tracker&amp;Invoice'!$A5501:$AC5501,1,H5465)),0)</f>
        <v>0</v>
      </c>
      <c r="J5465" s="29">
        <f>IF(D5465="OVERALL",SUM('Tracker&amp;Invoice'!$H5501:$AC5501),0)</f>
        <v>0</v>
      </c>
    </row>
    <row r="5466" spans="1:10">
      <c r="A5466" t="e">
        <f t="shared" si="171"/>
        <v>#REF!</v>
      </c>
      <c r="B5466">
        <f>IF(AND('Tracker&amp;Invoice'!A5502&lt;&gt;"",'Tracker&amp;Invoice'!A5502&lt;&gt;"ITEM",'Tracker&amp;Invoice'!A5500="ITEM"),1,0)</f>
        <v>0</v>
      </c>
      <c r="C5466" t="str">
        <f>IF(B5466=1,'Tracker&amp;Invoice'!A5502,C5465)</f>
        <v>NBQ-058</v>
      </c>
      <c r="D5466" t="str">
        <f>IF(LEFT(TRIM('Tracker&amp;Invoice'!B5502),9)="INVOICE #","INVOICE",IF(TRIM('Tracker&amp;Invoice'!B5502)="Overall Completion INVOICE","OVERALL",""))</f>
        <v/>
      </c>
      <c r="E5466" t="str">
        <f>IF(D5466="INVOICE",VALUE(MID(TRIM('Tracker&amp;Invoice'!B5502),10,10)),"")</f>
        <v/>
      </c>
      <c r="F5466">
        <f>IF(B5466=1,IFERROR(LOOKUP(2,1/('Tracker&amp;Invoice'!$H5502:$AC5502&lt;&gt;""),COLUMN('Tracker&amp;Invoice'!$H5502:$AC5502)),8),F5465)</f>
        <v>16</v>
      </c>
      <c r="G5466">
        <f>IF(D5466="OVERALL",IFERROR(LOOKUP(2,1/('Tracker&amp;Invoice'!$H5502:$AC5502&lt;&gt;""),COLUMN('Tracker&amp;Invoice'!$H5502:$AC5502)),8),G5467)</f>
        <v>8</v>
      </c>
      <c r="H5466">
        <f t="shared" si="170"/>
        <v>16</v>
      </c>
      <c r="I5466" s="29">
        <f>IF(D5466="INVOICE",SUM('Tracker&amp;Invoice'!$H5502:INDEX('Tracker&amp;Invoice'!$A5502:$AC5502,1,H5466)),0)</f>
        <v>0</v>
      </c>
      <c r="J5466" s="29">
        <f>IF(D5466="OVERALL",SUM('Tracker&amp;Invoice'!$H5502:$AC5502),0)</f>
        <v>0</v>
      </c>
    </row>
    <row r="5467" spans="1:10">
      <c r="A5467" t="e">
        <f t="shared" si="171"/>
        <v>#REF!</v>
      </c>
      <c r="B5467">
        <f>IF(AND('Tracker&amp;Invoice'!A5503&lt;&gt;"",'Tracker&amp;Invoice'!A5503&lt;&gt;"ITEM",'Tracker&amp;Invoice'!A5501="ITEM"),1,0)</f>
        <v>0</v>
      </c>
      <c r="C5467" t="str">
        <f>IF(B5467=1,'Tracker&amp;Invoice'!A5503,C5466)</f>
        <v>NBQ-058</v>
      </c>
      <c r="D5467" t="str">
        <f>IF(LEFT(TRIM('Tracker&amp;Invoice'!B5503),9)="INVOICE #","INVOICE",IF(TRIM('Tracker&amp;Invoice'!B5503)="Overall Completion INVOICE","OVERALL",""))</f>
        <v/>
      </c>
      <c r="E5467" t="str">
        <f>IF(D5467="INVOICE",VALUE(MID(TRIM('Tracker&amp;Invoice'!B5503),10,10)),"")</f>
        <v/>
      </c>
      <c r="F5467">
        <f>IF(B5467=1,IFERROR(LOOKUP(2,1/('Tracker&amp;Invoice'!$H5503:$AC5503&lt;&gt;""),COLUMN('Tracker&amp;Invoice'!$H5503:$AC5503)),8),F5466)</f>
        <v>16</v>
      </c>
      <c r="G5467">
        <f>IF(D5467="OVERALL",IFERROR(LOOKUP(2,1/('Tracker&amp;Invoice'!$H5503:$AC5503&lt;&gt;""),COLUMN('Tracker&amp;Invoice'!$H5503:$AC5503)),8),G5468)</f>
        <v>8</v>
      </c>
      <c r="H5467">
        <f t="shared" si="170"/>
        <v>16</v>
      </c>
      <c r="I5467" s="29">
        <f>IF(D5467="INVOICE",SUM('Tracker&amp;Invoice'!$H5503:INDEX('Tracker&amp;Invoice'!$A5503:$AC5503,1,H5467)),0)</f>
        <v>0</v>
      </c>
      <c r="J5467" s="29">
        <f>IF(D5467="OVERALL",SUM('Tracker&amp;Invoice'!$H5503:$AC5503),0)</f>
        <v>0</v>
      </c>
    </row>
    <row r="5468" spans="1:10">
      <c r="A5468" t="e">
        <f t="shared" si="171"/>
        <v>#REF!</v>
      </c>
      <c r="B5468">
        <f>IF(AND('Tracker&amp;Invoice'!A5504&lt;&gt;"",'Tracker&amp;Invoice'!A5504&lt;&gt;"ITEM",'Tracker&amp;Invoice'!A5502="ITEM"),1,0)</f>
        <v>0</v>
      </c>
      <c r="C5468" t="str">
        <f>IF(B5468=1,'Tracker&amp;Invoice'!A5504,C5467)</f>
        <v>NBQ-058</v>
      </c>
      <c r="D5468" t="str">
        <f>IF(LEFT(TRIM('Tracker&amp;Invoice'!B5504),9)="INVOICE #","INVOICE",IF(TRIM('Tracker&amp;Invoice'!B5504)="Overall Completion INVOICE","OVERALL",""))</f>
        <v/>
      </c>
      <c r="E5468" t="str">
        <f>IF(D5468="INVOICE",VALUE(MID(TRIM('Tracker&amp;Invoice'!B5504),10,10)),"")</f>
        <v/>
      </c>
      <c r="F5468">
        <f>IF(B5468=1,IFERROR(LOOKUP(2,1/('Tracker&amp;Invoice'!$H5504:$AC5504&lt;&gt;""),COLUMN('Tracker&amp;Invoice'!$H5504:$AC5504)),8),F5467)</f>
        <v>16</v>
      </c>
      <c r="G5468">
        <f>IF(D5468="OVERALL",IFERROR(LOOKUP(2,1/('Tracker&amp;Invoice'!$H5504:$AC5504&lt;&gt;""),COLUMN('Tracker&amp;Invoice'!$H5504:$AC5504)),8),G5469)</f>
        <v>8</v>
      </c>
      <c r="H5468">
        <f t="shared" si="170"/>
        <v>16</v>
      </c>
      <c r="I5468" s="29">
        <f>IF(D5468="INVOICE",SUM('Tracker&amp;Invoice'!$H5504:INDEX('Tracker&amp;Invoice'!$A5504:$AC5504,1,H5468)),0)</f>
        <v>0</v>
      </c>
      <c r="J5468" s="29">
        <f>IF(D5468="OVERALL",SUM('Tracker&amp;Invoice'!$H5504:$AC5504),0)</f>
        <v>0</v>
      </c>
    </row>
    <row r="5469" spans="1:10">
      <c r="A5469" t="e">
        <f t="shared" si="171"/>
        <v>#REF!</v>
      </c>
      <c r="B5469">
        <f>IF(AND('Tracker&amp;Invoice'!A5505&lt;&gt;"",'Tracker&amp;Invoice'!A5505&lt;&gt;"ITEM",'Tracker&amp;Invoice'!A5503="ITEM"),1,0)</f>
        <v>0</v>
      </c>
      <c r="C5469" t="str">
        <f>IF(B5469=1,'Tracker&amp;Invoice'!A5505,C5468)</f>
        <v>NBQ-058</v>
      </c>
      <c r="D5469" t="str">
        <f>IF(LEFT(TRIM('Tracker&amp;Invoice'!B5505),9)="INVOICE #","INVOICE",IF(TRIM('Tracker&amp;Invoice'!B5505)="Overall Completion INVOICE","OVERALL",""))</f>
        <v/>
      </c>
      <c r="E5469" t="str">
        <f>IF(D5469="INVOICE",VALUE(MID(TRIM('Tracker&amp;Invoice'!B5505),10,10)),"")</f>
        <v/>
      </c>
      <c r="F5469">
        <f>IF(B5469=1,IFERROR(LOOKUP(2,1/('Tracker&amp;Invoice'!$H5505:$AC5505&lt;&gt;""),COLUMN('Tracker&amp;Invoice'!$H5505:$AC5505)),8),F5468)</f>
        <v>16</v>
      </c>
      <c r="G5469">
        <f>IF(D5469="OVERALL",IFERROR(LOOKUP(2,1/('Tracker&amp;Invoice'!$H5505:$AC5505&lt;&gt;""),COLUMN('Tracker&amp;Invoice'!$H5505:$AC5505)),8),G5470)</f>
        <v>8</v>
      </c>
      <c r="H5469">
        <f t="shared" si="170"/>
        <v>16</v>
      </c>
      <c r="I5469" s="29">
        <f>IF(D5469="INVOICE",SUM('Tracker&amp;Invoice'!$H5505:INDEX('Tracker&amp;Invoice'!$A5505:$AC5505,1,H5469)),0)</f>
        <v>0</v>
      </c>
      <c r="J5469" s="29">
        <f>IF(D5469="OVERALL",SUM('Tracker&amp;Invoice'!$H5505:$AC5505),0)</f>
        <v>0</v>
      </c>
    </row>
    <row r="5470" spans="1:10">
      <c r="A5470" t="e">
        <f t="shared" si="171"/>
        <v>#REF!</v>
      </c>
      <c r="B5470">
        <f>IF(AND('Tracker&amp;Invoice'!A5506&lt;&gt;"",'Tracker&amp;Invoice'!A5506&lt;&gt;"ITEM",'Tracker&amp;Invoice'!A5504="ITEM"),1,0)</f>
        <v>0</v>
      </c>
      <c r="C5470" t="str">
        <f>IF(B5470=1,'Tracker&amp;Invoice'!A5506,C5469)</f>
        <v>NBQ-058</v>
      </c>
      <c r="D5470" t="str">
        <f>IF(LEFT(TRIM('Tracker&amp;Invoice'!B5506),9)="INVOICE #","INVOICE",IF(TRIM('Tracker&amp;Invoice'!B5506)="Overall Completion INVOICE","OVERALL",""))</f>
        <v/>
      </c>
      <c r="E5470" t="str">
        <f>IF(D5470="INVOICE",VALUE(MID(TRIM('Tracker&amp;Invoice'!B5506),10,10)),"")</f>
        <v/>
      </c>
      <c r="F5470">
        <f>IF(B5470=1,IFERROR(LOOKUP(2,1/('Tracker&amp;Invoice'!$H5506:$AC5506&lt;&gt;""),COLUMN('Tracker&amp;Invoice'!$H5506:$AC5506)),8),F5469)</f>
        <v>16</v>
      </c>
      <c r="G5470">
        <f>IF(D5470="OVERALL",IFERROR(LOOKUP(2,1/('Tracker&amp;Invoice'!$H5506:$AC5506&lt;&gt;""),COLUMN('Tracker&amp;Invoice'!$H5506:$AC5506)),8),G5471)</f>
        <v>8</v>
      </c>
      <c r="H5470">
        <f t="shared" si="170"/>
        <v>16</v>
      </c>
      <c r="I5470" s="29">
        <f>IF(D5470="INVOICE",SUM('Tracker&amp;Invoice'!$H5506:INDEX('Tracker&amp;Invoice'!$A5506:$AC5506,1,H5470)),0)</f>
        <v>0</v>
      </c>
      <c r="J5470" s="29">
        <f>IF(D5470="OVERALL",SUM('Tracker&amp;Invoice'!$H5506:$AC5506),0)</f>
        <v>0</v>
      </c>
    </row>
    <row r="5471" spans="1:10">
      <c r="A5471" t="e">
        <f t="shared" si="171"/>
        <v>#REF!</v>
      </c>
      <c r="B5471">
        <f>IF(AND('Tracker&amp;Invoice'!A5507&lt;&gt;"",'Tracker&amp;Invoice'!A5507&lt;&gt;"ITEM",'Tracker&amp;Invoice'!A5505="ITEM"),1,0)</f>
        <v>0</v>
      </c>
      <c r="C5471" t="str">
        <f>IF(B5471=1,'Tracker&amp;Invoice'!A5507,C5470)</f>
        <v>NBQ-058</v>
      </c>
      <c r="D5471" t="str">
        <f>IF(LEFT(TRIM('Tracker&amp;Invoice'!B5507),9)="INVOICE #","INVOICE",IF(TRIM('Tracker&amp;Invoice'!B5507)="Overall Completion INVOICE","OVERALL",""))</f>
        <v/>
      </c>
      <c r="E5471" t="str">
        <f>IF(D5471="INVOICE",VALUE(MID(TRIM('Tracker&amp;Invoice'!B5507),10,10)),"")</f>
        <v/>
      </c>
      <c r="F5471">
        <f>IF(B5471=1,IFERROR(LOOKUP(2,1/('Tracker&amp;Invoice'!$H5507:$AC5507&lt;&gt;""),COLUMN('Tracker&amp;Invoice'!$H5507:$AC5507)),8),F5470)</f>
        <v>16</v>
      </c>
      <c r="G5471">
        <f>IF(D5471="OVERALL",IFERROR(LOOKUP(2,1/('Tracker&amp;Invoice'!$H5507:$AC5507&lt;&gt;""),COLUMN('Tracker&amp;Invoice'!$H5507:$AC5507)),8),G5472)</f>
        <v>8</v>
      </c>
      <c r="H5471">
        <f t="shared" si="170"/>
        <v>16</v>
      </c>
      <c r="I5471" s="29">
        <f>IF(D5471="INVOICE",SUM('Tracker&amp;Invoice'!$H5507:INDEX('Tracker&amp;Invoice'!$A5507:$AC5507,1,H5471)),0)</f>
        <v>0</v>
      </c>
      <c r="J5471" s="29">
        <f>IF(D5471="OVERALL",SUM('Tracker&amp;Invoice'!$H5507:$AC5507),0)</f>
        <v>0</v>
      </c>
    </row>
    <row r="5472" spans="1:10">
      <c r="A5472" t="e">
        <f t="shared" si="171"/>
        <v>#REF!</v>
      </c>
      <c r="B5472">
        <f>IF(AND('Tracker&amp;Invoice'!A5508&lt;&gt;"",'Tracker&amp;Invoice'!A5508&lt;&gt;"ITEM",'Tracker&amp;Invoice'!A5506="ITEM"),1,0)</f>
        <v>0</v>
      </c>
      <c r="C5472" t="str">
        <f>IF(B5472=1,'Tracker&amp;Invoice'!A5508,C5471)</f>
        <v>NBQ-058</v>
      </c>
      <c r="D5472" t="str">
        <f>IF(LEFT(TRIM('Tracker&amp;Invoice'!B5508),9)="INVOICE #","INVOICE",IF(TRIM('Tracker&amp;Invoice'!B5508)="Overall Completion INVOICE","OVERALL",""))</f>
        <v/>
      </c>
      <c r="E5472" t="str">
        <f>IF(D5472="INVOICE",VALUE(MID(TRIM('Tracker&amp;Invoice'!B5508),10,10)),"")</f>
        <v/>
      </c>
      <c r="F5472">
        <f>IF(B5472=1,IFERROR(LOOKUP(2,1/('Tracker&amp;Invoice'!$H5508:$AC5508&lt;&gt;""),COLUMN('Tracker&amp;Invoice'!$H5508:$AC5508)),8),F5471)</f>
        <v>16</v>
      </c>
      <c r="G5472">
        <f>IF(D5472="OVERALL",IFERROR(LOOKUP(2,1/('Tracker&amp;Invoice'!$H5508:$AC5508&lt;&gt;""),COLUMN('Tracker&amp;Invoice'!$H5508:$AC5508)),8),G5473)</f>
        <v>8</v>
      </c>
      <c r="H5472">
        <f t="shared" si="170"/>
        <v>16</v>
      </c>
      <c r="I5472" s="29">
        <f>IF(D5472="INVOICE",SUM('Tracker&amp;Invoice'!$H5508:INDEX('Tracker&amp;Invoice'!$A5508:$AC5508,1,H5472)),0)</f>
        <v>0</v>
      </c>
      <c r="J5472" s="29">
        <f>IF(D5472="OVERALL",SUM('Tracker&amp;Invoice'!$H5508:$AC5508),0)</f>
        <v>0</v>
      </c>
    </row>
    <row r="5473" spans="1:10">
      <c r="A5473" t="e">
        <f t="shared" si="171"/>
        <v>#REF!</v>
      </c>
      <c r="B5473">
        <f>IF(AND('Tracker&amp;Invoice'!A5509&lt;&gt;"",'Tracker&amp;Invoice'!A5509&lt;&gt;"ITEM",'Tracker&amp;Invoice'!A5507="ITEM"),1,0)</f>
        <v>0</v>
      </c>
      <c r="C5473" t="str">
        <f>IF(B5473=1,'Tracker&amp;Invoice'!A5509,C5472)</f>
        <v>NBQ-058</v>
      </c>
      <c r="D5473" t="str">
        <f>IF(LEFT(TRIM('Tracker&amp;Invoice'!B5509),9)="INVOICE #","INVOICE",IF(TRIM('Tracker&amp;Invoice'!B5509)="Overall Completion INVOICE","OVERALL",""))</f>
        <v/>
      </c>
      <c r="E5473" t="str">
        <f>IF(D5473="INVOICE",VALUE(MID(TRIM('Tracker&amp;Invoice'!B5509),10,10)),"")</f>
        <v/>
      </c>
      <c r="F5473">
        <f>IF(B5473=1,IFERROR(LOOKUP(2,1/('Tracker&amp;Invoice'!$H5509:$AC5509&lt;&gt;""),COLUMN('Tracker&amp;Invoice'!$H5509:$AC5509)),8),F5472)</f>
        <v>16</v>
      </c>
      <c r="G5473">
        <f>IF(D5473="OVERALL",IFERROR(LOOKUP(2,1/('Tracker&amp;Invoice'!$H5509:$AC5509&lt;&gt;""),COLUMN('Tracker&amp;Invoice'!$H5509:$AC5509)),8),G5474)</f>
        <v>8</v>
      </c>
      <c r="H5473">
        <f t="shared" si="170"/>
        <v>16</v>
      </c>
      <c r="I5473" s="29">
        <f>IF(D5473="INVOICE",SUM('Tracker&amp;Invoice'!$H5509:INDEX('Tracker&amp;Invoice'!$A5509:$AC5509,1,H5473)),0)</f>
        <v>0</v>
      </c>
      <c r="J5473" s="29">
        <f>IF(D5473="OVERALL",SUM('Tracker&amp;Invoice'!$H5509:$AC5509),0)</f>
        <v>0</v>
      </c>
    </row>
    <row r="5474" spans="1:10">
      <c r="A5474" t="e">
        <f t="shared" si="171"/>
        <v>#REF!</v>
      </c>
      <c r="B5474">
        <f>IF(AND('Tracker&amp;Invoice'!A5510&lt;&gt;"",'Tracker&amp;Invoice'!A5510&lt;&gt;"ITEM",'Tracker&amp;Invoice'!A5508="ITEM"),1,0)</f>
        <v>0</v>
      </c>
      <c r="C5474" t="str">
        <f>IF(B5474=1,'Tracker&amp;Invoice'!A5510,C5473)</f>
        <v>NBQ-058</v>
      </c>
      <c r="D5474" t="str">
        <f>IF(LEFT(TRIM('Tracker&amp;Invoice'!B5510),9)="INVOICE #","INVOICE",IF(TRIM('Tracker&amp;Invoice'!B5510)="Overall Completion INVOICE","OVERALL",""))</f>
        <v/>
      </c>
      <c r="E5474" t="str">
        <f>IF(D5474="INVOICE",VALUE(MID(TRIM('Tracker&amp;Invoice'!B5510),10,10)),"")</f>
        <v/>
      </c>
      <c r="F5474">
        <f>IF(B5474=1,IFERROR(LOOKUP(2,1/('Tracker&amp;Invoice'!$H5510:$AC5510&lt;&gt;""),COLUMN('Tracker&amp;Invoice'!$H5510:$AC5510)),8),F5473)</f>
        <v>16</v>
      </c>
      <c r="G5474">
        <f>IF(D5474="OVERALL",IFERROR(LOOKUP(2,1/('Tracker&amp;Invoice'!$H5510:$AC5510&lt;&gt;""),COLUMN('Tracker&amp;Invoice'!$H5510:$AC5510)),8),G5475)</f>
        <v>8</v>
      </c>
      <c r="H5474">
        <f t="shared" si="170"/>
        <v>16</v>
      </c>
      <c r="I5474" s="29">
        <f>IF(D5474="INVOICE",SUM('Tracker&amp;Invoice'!$H5510:INDEX('Tracker&amp;Invoice'!$A5510:$AC5510,1,H5474)),0)</f>
        <v>0</v>
      </c>
      <c r="J5474" s="29">
        <f>IF(D5474="OVERALL",SUM('Tracker&amp;Invoice'!$H5510:$AC5510),0)</f>
        <v>0</v>
      </c>
    </row>
    <row r="5475" spans="1:10">
      <c r="A5475" t="e">
        <f t="shared" si="171"/>
        <v>#REF!</v>
      </c>
      <c r="B5475">
        <f>IF(AND('Tracker&amp;Invoice'!A5511&lt;&gt;"",'Tracker&amp;Invoice'!A5511&lt;&gt;"ITEM",'Tracker&amp;Invoice'!A5509="ITEM"),1,0)</f>
        <v>0</v>
      </c>
      <c r="C5475" t="str">
        <f>IF(B5475=1,'Tracker&amp;Invoice'!A5511,C5474)</f>
        <v>NBQ-058</v>
      </c>
      <c r="D5475" t="str">
        <f>IF(LEFT(TRIM('Tracker&amp;Invoice'!B5511),9)="INVOICE #","INVOICE",IF(TRIM('Tracker&amp;Invoice'!B5511)="Overall Completion INVOICE","OVERALL",""))</f>
        <v/>
      </c>
      <c r="E5475" t="str">
        <f>IF(D5475="INVOICE",VALUE(MID(TRIM('Tracker&amp;Invoice'!B5511),10,10)),"")</f>
        <v/>
      </c>
      <c r="F5475">
        <f>IF(B5475=1,IFERROR(LOOKUP(2,1/('Tracker&amp;Invoice'!$H5511:$AC5511&lt;&gt;""),COLUMN('Tracker&amp;Invoice'!$H5511:$AC5511)),8),F5474)</f>
        <v>16</v>
      </c>
      <c r="G5475">
        <f>IF(D5475="OVERALL",IFERROR(LOOKUP(2,1/('Tracker&amp;Invoice'!$H5511:$AC5511&lt;&gt;""),COLUMN('Tracker&amp;Invoice'!$H5511:$AC5511)),8),G5476)</f>
        <v>8</v>
      </c>
      <c r="H5475">
        <f t="shared" si="170"/>
        <v>16</v>
      </c>
      <c r="I5475" s="29">
        <f>IF(D5475="INVOICE",SUM('Tracker&amp;Invoice'!$H5511:INDEX('Tracker&amp;Invoice'!$A5511:$AC5511,1,H5475)),0)</f>
        <v>0</v>
      </c>
      <c r="J5475" s="29">
        <f>IF(D5475="OVERALL",SUM('Tracker&amp;Invoice'!$H5511:$AC5511),0)</f>
        <v>0</v>
      </c>
    </row>
    <row r="5476" spans="1:10">
      <c r="A5476" t="e">
        <f t="shared" si="171"/>
        <v>#REF!</v>
      </c>
      <c r="B5476">
        <f>IF(AND('Tracker&amp;Invoice'!A5512&lt;&gt;"",'Tracker&amp;Invoice'!A5512&lt;&gt;"ITEM",'Tracker&amp;Invoice'!A5510="ITEM"),1,0)</f>
        <v>0</v>
      </c>
      <c r="C5476" t="str">
        <f>IF(B5476=1,'Tracker&amp;Invoice'!A5512,C5475)</f>
        <v>NBQ-058</v>
      </c>
      <c r="D5476" t="str">
        <f>IF(LEFT(TRIM('Tracker&amp;Invoice'!B5512),9)="INVOICE #","INVOICE",IF(TRIM('Tracker&amp;Invoice'!B5512)="Overall Completion INVOICE","OVERALL",""))</f>
        <v/>
      </c>
      <c r="E5476" t="str">
        <f>IF(D5476="INVOICE",VALUE(MID(TRIM('Tracker&amp;Invoice'!B5512),10,10)),"")</f>
        <v/>
      </c>
      <c r="F5476">
        <f>IF(B5476=1,IFERROR(LOOKUP(2,1/('Tracker&amp;Invoice'!$H5512:$AC5512&lt;&gt;""),COLUMN('Tracker&amp;Invoice'!$H5512:$AC5512)),8),F5475)</f>
        <v>16</v>
      </c>
      <c r="G5476">
        <f>IF(D5476="OVERALL",IFERROR(LOOKUP(2,1/('Tracker&amp;Invoice'!$H5512:$AC5512&lt;&gt;""),COLUMN('Tracker&amp;Invoice'!$H5512:$AC5512)),8),G5477)</f>
        <v>8</v>
      </c>
      <c r="H5476">
        <f t="shared" si="170"/>
        <v>16</v>
      </c>
      <c r="I5476" s="29">
        <f>IF(D5476="INVOICE",SUM('Tracker&amp;Invoice'!$H5512:INDEX('Tracker&amp;Invoice'!$A5512:$AC5512,1,H5476)),0)</f>
        <v>0</v>
      </c>
      <c r="J5476" s="29">
        <f>IF(D5476="OVERALL",SUM('Tracker&amp;Invoice'!$H5512:$AC5512),0)</f>
        <v>0</v>
      </c>
    </row>
    <row r="5477" spans="1:10">
      <c r="A5477" t="e">
        <f t="shared" si="171"/>
        <v>#REF!</v>
      </c>
      <c r="B5477">
        <f>IF(AND('Tracker&amp;Invoice'!A5513&lt;&gt;"",'Tracker&amp;Invoice'!A5513&lt;&gt;"ITEM",'Tracker&amp;Invoice'!A5511="ITEM"),1,0)</f>
        <v>0</v>
      </c>
      <c r="C5477" t="str">
        <f>IF(B5477=1,'Tracker&amp;Invoice'!A5513,C5476)</f>
        <v>NBQ-058</v>
      </c>
      <c r="D5477" t="str">
        <f>IF(LEFT(TRIM('Tracker&amp;Invoice'!B5513),9)="INVOICE #","INVOICE",IF(TRIM('Tracker&amp;Invoice'!B5513)="Overall Completion INVOICE","OVERALL",""))</f>
        <v/>
      </c>
      <c r="E5477" t="str">
        <f>IF(D5477="INVOICE",VALUE(MID(TRIM('Tracker&amp;Invoice'!B5513),10,10)),"")</f>
        <v/>
      </c>
      <c r="F5477">
        <f>IF(B5477=1,IFERROR(LOOKUP(2,1/('Tracker&amp;Invoice'!$H5513:$AC5513&lt;&gt;""),COLUMN('Tracker&amp;Invoice'!$H5513:$AC5513)),8),F5476)</f>
        <v>16</v>
      </c>
      <c r="G5477">
        <f>IF(D5477="OVERALL",IFERROR(LOOKUP(2,1/('Tracker&amp;Invoice'!$H5513:$AC5513&lt;&gt;""),COLUMN('Tracker&amp;Invoice'!$H5513:$AC5513)),8),G5478)</f>
        <v>8</v>
      </c>
      <c r="H5477">
        <f t="shared" si="170"/>
        <v>16</v>
      </c>
      <c r="I5477" s="29">
        <f>IF(D5477="INVOICE",SUM('Tracker&amp;Invoice'!$H5513:INDEX('Tracker&amp;Invoice'!$A5513:$AC5513,1,H5477)),0)</f>
        <v>0</v>
      </c>
      <c r="J5477" s="29">
        <f>IF(D5477="OVERALL",SUM('Tracker&amp;Invoice'!$H5513:$AC5513),0)</f>
        <v>0</v>
      </c>
    </row>
    <row r="5478" spans="1:10">
      <c r="A5478" t="e">
        <f t="shared" si="171"/>
        <v>#REF!</v>
      </c>
      <c r="B5478">
        <f>IF(AND('Tracker&amp;Invoice'!A5514&lt;&gt;"",'Tracker&amp;Invoice'!A5514&lt;&gt;"ITEM",'Tracker&amp;Invoice'!A5512="ITEM"),1,0)</f>
        <v>0</v>
      </c>
      <c r="C5478" t="str">
        <f>IF(B5478=1,'Tracker&amp;Invoice'!A5514,C5477)</f>
        <v>NBQ-058</v>
      </c>
      <c r="D5478" t="str">
        <f>IF(LEFT(TRIM('Tracker&amp;Invoice'!B5514),9)="INVOICE #","INVOICE",IF(TRIM('Tracker&amp;Invoice'!B5514)="Overall Completion INVOICE","OVERALL",""))</f>
        <v/>
      </c>
      <c r="E5478" t="str">
        <f>IF(D5478="INVOICE",VALUE(MID(TRIM('Tracker&amp;Invoice'!B5514),10,10)),"")</f>
        <v/>
      </c>
      <c r="F5478">
        <f>IF(B5478=1,IFERROR(LOOKUP(2,1/('Tracker&amp;Invoice'!$H5514:$AC5514&lt;&gt;""),COLUMN('Tracker&amp;Invoice'!$H5514:$AC5514)),8),F5477)</f>
        <v>16</v>
      </c>
      <c r="G5478">
        <f>IF(D5478="OVERALL",IFERROR(LOOKUP(2,1/('Tracker&amp;Invoice'!$H5514:$AC5514&lt;&gt;""),COLUMN('Tracker&amp;Invoice'!$H5514:$AC5514)),8),G5479)</f>
        <v>8</v>
      </c>
      <c r="H5478">
        <f t="shared" si="170"/>
        <v>16</v>
      </c>
      <c r="I5478" s="29">
        <f>IF(D5478="INVOICE",SUM('Tracker&amp;Invoice'!$H5514:INDEX('Tracker&amp;Invoice'!$A5514:$AC5514,1,H5478)),0)</f>
        <v>0</v>
      </c>
      <c r="J5478" s="29">
        <f>IF(D5478="OVERALL",SUM('Tracker&amp;Invoice'!$H5514:$AC5514),0)</f>
        <v>0</v>
      </c>
    </row>
    <row r="5479" spans="1:10">
      <c r="A5479" t="e">
        <f t="shared" si="171"/>
        <v>#REF!</v>
      </c>
      <c r="B5479">
        <f>IF(AND('Tracker&amp;Invoice'!A5515&lt;&gt;"",'Tracker&amp;Invoice'!A5515&lt;&gt;"ITEM",'Tracker&amp;Invoice'!A5513="ITEM"),1,0)</f>
        <v>0</v>
      </c>
      <c r="C5479" t="str">
        <f>IF(B5479=1,'Tracker&amp;Invoice'!A5515,C5478)</f>
        <v>NBQ-058</v>
      </c>
      <c r="D5479" t="str">
        <f>IF(LEFT(TRIM('Tracker&amp;Invoice'!B5515),9)="INVOICE #","INVOICE",IF(TRIM('Tracker&amp;Invoice'!B5515)="Overall Completion INVOICE","OVERALL",""))</f>
        <v/>
      </c>
      <c r="E5479" t="str">
        <f>IF(D5479="INVOICE",VALUE(MID(TRIM('Tracker&amp;Invoice'!B5515),10,10)),"")</f>
        <v/>
      </c>
      <c r="F5479">
        <f>IF(B5479=1,IFERROR(LOOKUP(2,1/('Tracker&amp;Invoice'!$H5515:$AC5515&lt;&gt;""),COLUMN('Tracker&amp;Invoice'!$H5515:$AC5515)),8),F5478)</f>
        <v>16</v>
      </c>
      <c r="G5479">
        <f>IF(D5479="OVERALL",IFERROR(LOOKUP(2,1/('Tracker&amp;Invoice'!$H5515:$AC5515&lt;&gt;""),COLUMN('Tracker&amp;Invoice'!$H5515:$AC5515)),8),G5480)</f>
        <v>8</v>
      </c>
      <c r="H5479">
        <f t="shared" si="170"/>
        <v>16</v>
      </c>
      <c r="I5479" s="29">
        <f>IF(D5479="INVOICE",SUM('Tracker&amp;Invoice'!$H5515:INDEX('Tracker&amp;Invoice'!$A5515:$AC5515,1,H5479)),0)</f>
        <v>0</v>
      </c>
      <c r="J5479" s="29">
        <f>IF(D5479="OVERALL",SUM('Tracker&amp;Invoice'!$H5515:$AC5515),0)</f>
        <v>0</v>
      </c>
    </row>
    <row r="5480" spans="1:10">
      <c r="A5480" t="e">
        <f t="shared" si="171"/>
        <v>#REF!</v>
      </c>
      <c r="B5480">
        <f>IF(AND('Tracker&amp;Invoice'!A5516&lt;&gt;"",'Tracker&amp;Invoice'!A5516&lt;&gt;"ITEM",'Tracker&amp;Invoice'!A5514="ITEM"),1,0)</f>
        <v>0</v>
      </c>
      <c r="C5480" t="str">
        <f>IF(B5480=1,'Tracker&amp;Invoice'!A5516,C5479)</f>
        <v>NBQ-058</v>
      </c>
      <c r="D5480" t="str">
        <f>IF(LEFT(TRIM('Tracker&amp;Invoice'!B5516),9)="INVOICE #","INVOICE",IF(TRIM('Tracker&amp;Invoice'!B5516)="Overall Completion INVOICE","OVERALL",""))</f>
        <v/>
      </c>
      <c r="E5480" t="str">
        <f>IF(D5480="INVOICE",VALUE(MID(TRIM('Tracker&amp;Invoice'!B5516),10,10)),"")</f>
        <v/>
      </c>
      <c r="F5480">
        <f>IF(B5480=1,IFERROR(LOOKUP(2,1/('Tracker&amp;Invoice'!$H5516:$AC5516&lt;&gt;""),COLUMN('Tracker&amp;Invoice'!$H5516:$AC5516)),8),F5479)</f>
        <v>16</v>
      </c>
      <c r="G5480">
        <f>IF(D5480="OVERALL",IFERROR(LOOKUP(2,1/('Tracker&amp;Invoice'!$H5516:$AC5516&lt;&gt;""),COLUMN('Tracker&amp;Invoice'!$H5516:$AC5516)),8),G5481)</f>
        <v>8</v>
      </c>
      <c r="H5480">
        <f t="shared" si="170"/>
        <v>16</v>
      </c>
      <c r="I5480" s="29">
        <f>IF(D5480="INVOICE",SUM('Tracker&amp;Invoice'!$H5516:INDEX('Tracker&amp;Invoice'!$A5516:$AC5516,1,H5480)),0)</f>
        <v>0</v>
      </c>
      <c r="J5480" s="29">
        <f>IF(D5480="OVERALL",SUM('Tracker&amp;Invoice'!$H5516:$AC5516),0)</f>
        <v>0</v>
      </c>
    </row>
    <row r="5481" spans="1:10">
      <c r="A5481" t="e">
        <f t="shared" si="171"/>
        <v>#REF!</v>
      </c>
      <c r="B5481">
        <f>IF(AND('Tracker&amp;Invoice'!A5517&lt;&gt;"",'Tracker&amp;Invoice'!A5517&lt;&gt;"ITEM",'Tracker&amp;Invoice'!A5515="ITEM"),1,0)</f>
        <v>0</v>
      </c>
      <c r="C5481" t="str">
        <f>IF(B5481=1,'Tracker&amp;Invoice'!A5517,C5480)</f>
        <v>NBQ-058</v>
      </c>
      <c r="D5481" t="str">
        <f>IF(LEFT(TRIM('Tracker&amp;Invoice'!B5517),9)="INVOICE #","INVOICE",IF(TRIM('Tracker&amp;Invoice'!B5517)="Overall Completion INVOICE","OVERALL",""))</f>
        <v/>
      </c>
      <c r="E5481" t="str">
        <f>IF(D5481="INVOICE",VALUE(MID(TRIM('Tracker&amp;Invoice'!B5517),10,10)),"")</f>
        <v/>
      </c>
      <c r="F5481">
        <f>IF(B5481=1,IFERROR(LOOKUP(2,1/('Tracker&amp;Invoice'!$H5517:$AC5517&lt;&gt;""),COLUMN('Tracker&amp;Invoice'!$H5517:$AC5517)),8),F5480)</f>
        <v>16</v>
      </c>
      <c r="G5481">
        <f>IF(D5481="OVERALL",IFERROR(LOOKUP(2,1/('Tracker&amp;Invoice'!$H5517:$AC5517&lt;&gt;""),COLUMN('Tracker&amp;Invoice'!$H5517:$AC5517)),8),G5482)</f>
        <v>8</v>
      </c>
      <c r="H5481">
        <f t="shared" si="170"/>
        <v>16</v>
      </c>
      <c r="I5481" s="29">
        <f>IF(D5481="INVOICE",SUM('Tracker&amp;Invoice'!$H5517:INDEX('Tracker&amp;Invoice'!$A5517:$AC5517,1,H5481)),0)</f>
        <v>0</v>
      </c>
      <c r="J5481" s="29">
        <f>IF(D5481="OVERALL",SUM('Tracker&amp;Invoice'!$H5517:$AC5517),0)</f>
        <v>0</v>
      </c>
    </row>
    <row r="5482" spans="1:10">
      <c r="A5482" t="e">
        <f t="shared" si="171"/>
        <v>#REF!</v>
      </c>
      <c r="B5482">
        <f>IF(AND('Tracker&amp;Invoice'!A5518&lt;&gt;"",'Tracker&amp;Invoice'!A5518&lt;&gt;"ITEM",'Tracker&amp;Invoice'!A5516="ITEM"),1,0)</f>
        <v>0</v>
      </c>
      <c r="C5482" t="str">
        <f>IF(B5482=1,'Tracker&amp;Invoice'!A5518,C5481)</f>
        <v>NBQ-058</v>
      </c>
      <c r="D5482" t="str">
        <f>IF(LEFT(TRIM('Tracker&amp;Invoice'!B5518),9)="INVOICE #","INVOICE",IF(TRIM('Tracker&amp;Invoice'!B5518)="Overall Completion INVOICE","OVERALL",""))</f>
        <v/>
      </c>
      <c r="E5482" t="str">
        <f>IF(D5482="INVOICE",VALUE(MID(TRIM('Tracker&amp;Invoice'!B5518),10,10)),"")</f>
        <v/>
      </c>
      <c r="F5482">
        <f>IF(B5482=1,IFERROR(LOOKUP(2,1/('Tracker&amp;Invoice'!$H5518:$AC5518&lt;&gt;""),COLUMN('Tracker&amp;Invoice'!$H5518:$AC5518)),8),F5481)</f>
        <v>16</v>
      </c>
      <c r="G5482">
        <f>IF(D5482="OVERALL",IFERROR(LOOKUP(2,1/('Tracker&amp;Invoice'!$H5518:$AC5518&lt;&gt;""),COLUMN('Tracker&amp;Invoice'!$H5518:$AC5518)),8),G5483)</f>
        <v>8</v>
      </c>
      <c r="H5482">
        <f t="shared" si="170"/>
        <v>16</v>
      </c>
      <c r="I5482" s="29">
        <f>IF(D5482="INVOICE",SUM('Tracker&amp;Invoice'!$H5518:INDEX('Tracker&amp;Invoice'!$A5518:$AC5518,1,H5482)),0)</f>
        <v>0</v>
      </c>
      <c r="J5482" s="29">
        <f>IF(D5482="OVERALL",SUM('Tracker&amp;Invoice'!$H5518:$AC5518),0)</f>
        <v>0</v>
      </c>
    </row>
    <row r="5483" spans="1:10">
      <c r="A5483" t="e">
        <f t="shared" si="171"/>
        <v>#REF!</v>
      </c>
      <c r="B5483">
        <f>IF(AND('Tracker&amp;Invoice'!A5519&lt;&gt;"",'Tracker&amp;Invoice'!A5519&lt;&gt;"ITEM",'Tracker&amp;Invoice'!A5517="ITEM"),1,0)</f>
        <v>0</v>
      </c>
      <c r="C5483" t="str">
        <f>IF(B5483=1,'Tracker&amp;Invoice'!A5519,C5482)</f>
        <v>NBQ-058</v>
      </c>
      <c r="D5483" t="str">
        <f>IF(LEFT(TRIM('Tracker&amp;Invoice'!B5519),9)="INVOICE #","INVOICE",IF(TRIM('Tracker&amp;Invoice'!B5519)="Overall Completion INVOICE","OVERALL",""))</f>
        <v/>
      </c>
      <c r="E5483" t="str">
        <f>IF(D5483="INVOICE",VALUE(MID(TRIM('Tracker&amp;Invoice'!B5519),10,10)),"")</f>
        <v/>
      </c>
      <c r="F5483">
        <f>IF(B5483=1,IFERROR(LOOKUP(2,1/('Tracker&amp;Invoice'!$H5519:$AC5519&lt;&gt;""),COLUMN('Tracker&amp;Invoice'!$H5519:$AC5519)),8),F5482)</f>
        <v>16</v>
      </c>
      <c r="G5483">
        <f>IF(D5483="OVERALL",IFERROR(LOOKUP(2,1/('Tracker&amp;Invoice'!$H5519:$AC5519&lt;&gt;""),COLUMN('Tracker&amp;Invoice'!$H5519:$AC5519)),8),G5484)</f>
        <v>8</v>
      </c>
      <c r="H5483">
        <f t="shared" si="170"/>
        <v>16</v>
      </c>
      <c r="I5483" s="29">
        <f>IF(D5483="INVOICE",SUM('Tracker&amp;Invoice'!$H5519:INDEX('Tracker&amp;Invoice'!$A5519:$AC5519,1,H5483)),0)</f>
        <v>0</v>
      </c>
      <c r="J5483" s="29">
        <f>IF(D5483="OVERALL",SUM('Tracker&amp;Invoice'!$H5519:$AC5519),0)</f>
        <v>0</v>
      </c>
    </row>
    <row r="5484" spans="1:10">
      <c r="A5484" t="e">
        <f t="shared" si="171"/>
        <v>#REF!</v>
      </c>
      <c r="B5484">
        <f>IF(AND('Tracker&amp;Invoice'!A5520&lt;&gt;"",'Tracker&amp;Invoice'!A5520&lt;&gt;"ITEM",'Tracker&amp;Invoice'!A5518="ITEM"),1,0)</f>
        <v>0</v>
      </c>
      <c r="C5484" t="str">
        <f>IF(B5484=1,'Tracker&amp;Invoice'!A5520,C5483)</f>
        <v>NBQ-058</v>
      </c>
      <c r="D5484" t="str">
        <f>IF(LEFT(TRIM('Tracker&amp;Invoice'!B5520),9)="INVOICE #","INVOICE",IF(TRIM('Tracker&amp;Invoice'!B5520)="Overall Completion INVOICE","OVERALL",""))</f>
        <v/>
      </c>
      <c r="E5484" t="str">
        <f>IF(D5484="INVOICE",VALUE(MID(TRIM('Tracker&amp;Invoice'!B5520),10,10)),"")</f>
        <v/>
      </c>
      <c r="F5484">
        <f>IF(B5484=1,IFERROR(LOOKUP(2,1/('Tracker&amp;Invoice'!$H5520:$AC5520&lt;&gt;""),COLUMN('Tracker&amp;Invoice'!$H5520:$AC5520)),8),F5483)</f>
        <v>16</v>
      </c>
      <c r="G5484">
        <f>IF(D5484="OVERALL",IFERROR(LOOKUP(2,1/('Tracker&amp;Invoice'!$H5520:$AC5520&lt;&gt;""),COLUMN('Tracker&amp;Invoice'!$H5520:$AC5520)),8),G5485)</f>
        <v>8</v>
      </c>
      <c r="H5484">
        <f t="shared" si="170"/>
        <v>16</v>
      </c>
      <c r="I5484" s="29">
        <f>IF(D5484="INVOICE",SUM('Tracker&amp;Invoice'!$H5520:INDEX('Tracker&amp;Invoice'!$A5520:$AC5520,1,H5484)),0)</f>
        <v>0</v>
      </c>
      <c r="J5484" s="29">
        <f>IF(D5484="OVERALL",SUM('Tracker&amp;Invoice'!$H5520:$AC5520),0)</f>
        <v>0</v>
      </c>
    </row>
    <row r="5485" spans="1:10">
      <c r="A5485" t="e">
        <f t="shared" si="171"/>
        <v>#REF!</v>
      </c>
      <c r="B5485">
        <f>IF(AND('Tracker&amp;Invoice'!A5521&lt;&gt;"",'Tracker&amp;Invoice'!A5521&lt;&gt;"ITEM",'Tracker&amp;Invoice'!A5519="ITEM"),1,0)</f>
        <v>0</v>
      </c>
      <c r="C5485" t="str">
        <f>IF(B5485=1,'Tracker&amp;Invoice'!A5521,C5484)</f>
        <v>NBQ-058</v>
      </c>
      <c r="D5485" t="str">
        <f>IF(LEFT(TRIM('Tracker&amp;Invoice'!B5521),9)="INVOICE #","INVOICE",IF(TRIM('Tracker&amp;Invoice'!B5521)="Overall Completion INVOICE","OVERALL",""))</f>
        <v/>
      </c>
      <c r="E5485" t="str">
        <f>IF(D5485="INVOICE",VALUE(MID(TRIM('Tracker&amp;Invoice'!B5521),10,10)),"")</f>
        <v/>
      </c>
      <c r="F5485">
        <f>IF(B5485=1,IFERROR(LOOKUP(2,1/('Tracker&amp;Invoice'!$H5521:$AC5521&lt;&gt;""),COLUMN('Tracker&amp;Invoice'!$H5521:$AC5521)),8),F5484)</f>
        <v>16</v>
      </c>
      <c r="G5485">
        <f>IF(D5485="OVERALL",IFERROR(LOOKUP(2,1/('Tracker&amp;Invoice'!$H5521:$AC5521&lt;&gt;""),COLUMN('Tracker&amp;Invoice'!$H5521:$AC5521)),8),G5486)</f>
        <v>8</v>
      </c>
      <c r="H5485">
        <f t="shared" si="170"/>
        <v>16</v>
      </c>
      <c r="I5485" s="29">
        <f>IF(D5485="INVOICE",SUM('Tracker&amp;Invoice'!$H5521:INDEX('Tracker&amp;Invoice'!$A5521:$AC5521,1,H5485)),0)</f>
        <v>0</v>
      </c>
      <c r="J5485" s="29">
        <f>IF(D5485="OVERALL",SUM('Tracker&amp;Invoice'!$H5521:$AC5521),0)</f>
        <v>0</v>
      </c>
    </row>
    <row r="5486" spans="1:10">
      <c r="A5486" t="e">
        <f t="shared" si="171"/>
        <v>#REF!</v>
      </c>
      <c r="B5486">
        <f>IF(AND('Tracker&amp;Invoice'!A5522&lt;&gt;"",'Tracker&amp;Invoice'!A5522&lt;&gt;"ITEM",'Tracker&amp;Invoice'!A5520="ITEM"),1,0)</f>
        <v>0</v>
      </c>
      <c r="C5486" t="str">
        <f>IF(B5486=1,'Tracker&amp;Invoice'!A5522,C5485)</f>
        <v>NBQ-058</v>
      </c>
      <c r="D5486" t="str">
        <f>IF(LEFT(TRIM('Tracker&amp;Invoice'!B5522),9)="INVOICE #","INVOICE",IF(TRIM('Tracker&amp;Invoice'!B5522)="Overall Completion INVOICE","OVERALL",""))</f>
        <v/>
      </c>
      <c r="E5486" t="str">
        <f>IF(D5486="INVOICE",VALUE(MID(TRIM('Tracker&amp;Invoice'!B5522),10,10)),"")</f>
        <v/>
      </c>
      <c r="F5486">
        <f>IF(B5486=1,IFERROR(LOOKUP(2,1/('Tracker&amp;Invoice'!$H5522:$AC5522&lt;&gt;""),COLUMN('Tracker&amp;Invoice'!$H5522:$AC5522)),8),F5485)</f>
        <v>16</v>
      </c>
      <c r="G5486">
        <f>IF(D5486="OVERALL",IFERROR(LOOKUP(2,1/('Tracker&amp;Invoice'!$H5522:$AC5522&lt;&gt;""),COLUMN('Tracker&amp;Invoice'!$H5522:$AC5522)),8),G5487)</f>
        <v>8</v>
      </c>
      <c r="H5486">
        <f t="shared" si="170"/>
        <v>16</v>
      </c>
      <c r="I5486" s="29">
        <f>IF(D5486="INVOICE",SUM('Tracker&amp;Invoice'!$H5522:INDEX('Tracker&amp;Invoice'!$A5522:$AC5522,1,H5486)),0)</f>
        <v>0</v>
      </c>
      <c r="J5486" s="29">
        <f>IF(D5486="OVERALL",SUM('Tracker&amp;Invoice'!$H5522:$AC5522),0)</f>
        <v>0</v>
      </c>
    </row>
    <row r="5487" spans="1:10">
      <c r="A5487" t="e">
        <f t="shared" si="171"/>
        <v>#REF!</v>
      </c>
      <c r="B5487">
        <f>IF(AND('Tracker&amp;Invoice'!A5523&lt;&gt;"",'Tracker&amp;Invoice'!A5523&lt;&gt;"ITEM",'Tracker&amp;Invoice'!A5521="ITEM"),1,0)</f>
        <v>0</v>
      </c>
      <c r="C5487" t="str">
        <f>IF(B5487=1,'Tracker&amp;Invoice'!A5523,C5486)</f>
        <v>NBQ-058</v>
      </c>
      <c r="D5487" t="str">
        <f>IF(LEFT(TRIM('Tracker&amp;Invoice'!B5523),9)="INVOICE #","INVOICE",IF(TRIM('Tracker&amp;Invoice'!B5523)="Overall Completion INVOICE","OVERALL",""))</f>
        <v/>
      </c>
      <c r="E5487" t="str">
        <f>IF(D5487="INVOICE",VALUE(MID(TRIM('Tracker&amp;Invoice'!B5523),10,10)),"")</f>
        <v/>
      </c>
      <c r="F5487">
        <f>IF(B5487=1,IFERROR(LOOKUP(2,1/('Tracker&amp;Invoice'!$H5523:$AC5523&lt;&gt;""),COLUMN('Tracker&amp;Invoice'!$H5523:$AC5523)),8),F5486)</f>
        <v>16</v>
      </c>
      <c r="G5487">
        <f>IF(D5487="OVERALL",IFERROR(LOOKUP(2,1/('Tracker&amp;Invoice'!$H5523:$AC5523&lt;&gt;""),COLUMN('Tracker&amp;Invoice'!$H5523:$AC5523)),8),G5488)</f>
        <v>8</v>
      </c>
      <c r="H5487">
        <f t="shared" si="170"/>
        <v>16</v>
      </c>
      <c r="I5487" s="29">
        <f>IF(D5487="INVOICE",SUM('Tracker&amp;Invoice'!$H5523:INDEX('Tracker&amp;Invoice'!$A5523:$AC5523,1,H5487)),0)</f>
        <v>0</v>
      </c>
      <c r="J5487" s="29">
        <f>IF(D5487="OVERALL",SUM('Tracker&amp;Invoice'!$H5523:$AC5523),0)</f>
        <v>0</v>
      </c>
    </row>
    <row r="5488" spans="1:10">
      <c r="A5488" t="e">
        <f t="shared" si="171"/>
        <v>#REF!</v>
      </c>
      <c r="B5488">
        <f>IF(AND('Tracker&amp;Invoice'!A5524&lt;&gt;"",'Tracker&amp;Invoice'!A5524&lt;&gt;"ITEM",'Tracker&amp;Invoice'!A5522="ITEM"),1,0)</f>
        <v>0</v>
      </c>
      <c r="C5488" t="str">
        <f>IF(B5488=1,'Tracker&amp;Invoice'!A5524,C5487)</f>
        <v>NBQ-058</v>
      </c>
      <c r="D5488" t="str">
        <f>IF(LEFT(TRIM('Tracker&amp;Invoice'!B5524),9)="INVOICE #","INVOICE",IF(TRIM('Tracker&amp;Invoice'!B5524)="Overall Completion INVOICE","OVERALL",""))</f>
        <v/>
      </c>
      <c r="E5488" t="str">
        <f>IF(D5488="INVOICE",VALUE(MID(TRIM('Tracker&amp;Invoice'!B5524),10,10)),"")</f>
        <v/>
      </c>
      <c r="F5488">
        <f>IF(B5488=1,IFERROR(LOOKUP(2,1/('Tracker&amp;Invoice'!$H5524:$AC5524&lt;&gt;""),COLUMN('Tracker&amp;Invoice'!$H5524:$AC5524)),8),F5487)</f>
        <v>16</v>
      </c>
      <c r="G5488">
        <f>IF(D5488="OVERALL",IFERROR(LOOKUP(2,1/('Tracker&amp;Invoice'!$H5524:$AC5524&lt;&gt;""),COLUMN('Tracker&amp;Invoice'!$H5524:$AC5524)),8),G5489)</f>
        <v>8</v>
      </c>
      <c r="H5488">
        <f t="shared" si="170"/>
        <v>16</v>
      </c>
      <c r="I5488" s="29">
        <f>IF(D5488="INVOICE",SUM('Tracker&amp;Invoice'!$H5524:INDEX('Tracker&amp;Invoice'!$A5524:$AC5524,1,H5488)),0)</f>
        <v>0</v>
      </c>
      <c r="J5488" s="29">
        <f>IF(D5488="OVERALL",SUM('Tracker&amp;Invoice'!$H5524:$AC5524),0)</f>
        <v>0</v>
      </c>
    </row>
    <row r="5489" spans="1:10">
      <c r="A5489" t="e">
        <f t="shared" si="171"/>
        <v>#REF!</v>
      </c>
      <c r="B5489">
        <f>IF(AND('Tracker&amp;Invoice'!A5525&lt;&gt;"",'Tracker&amp;Invoice'!A5525&lt;&gt;"ITEM",'Tracker&amp;Invoice'!A5523="ITEM"),1,0)</f>
        <v>0</v>
      </c>
      <c r="C5489" t="str">
        <f>IF(B5489=1,'Tracker&amp;Invoice'!A5525,C5488)</f>
        <v>NBQ-058</v>
      </c>
      <c r="D5489" t="str">
        <f>IF(LEFT(TRIM('Tracker&amp;Invoice'!B5525),9)="INVOICE #","INVOICE",IF(TRIM('Tracker&amp;Invoice'!B5525)="Overall Completion INVOICE","OVERALL",""))</f>
        <v/>
      </c>
      <c r="E5489" t="str">
        <f>IF(D5489="INVOICE",VALUE(MID(TRIM('Tracker&amp;Invoice'!B5525),10,10)),"")</f>
        <v/>
      </c>
      <c r="F5489">
        <f>IF(B5489=1,IFERROR(LOOKUP(2,1/('Tracker&amp;Invoice'!$H5525:$AC5525&lt;&gt;""),COLUMN('Tracker&amp;Invoice'!$H5525:$AC5525)),8),F5488)</f>
        <v>16</v>
      </c>
      <c r="G5489">
        <f>IF(D5489="OVERALL",IFERROR(LOOKUP(2,1/('Tracker&amp;Invoice'!$H5525:$AC5525&lt;&gt;""),COLUMN('Tracker&amp;Invoice'!$H5525:$AC5525)),8),G5490)</f>
        <v>8</v>
      </c>
      <c r="H5489">
        <f t="shared" si="170"/>
        <v>16</v>
      </c>
      <c r="I5489" s="29">
        <f>IF(D5489="INVOICE",SUM('Tracker&amp;Invoice'!$H5525:INDEX('Tracker&amp;Invoice'!$A5525:$AC5525,1,H5489)),0)</f>
        <v>0</v>
      </c>
      <c r="J5489" s="29">
        <f>IF(D5489="OVERALL",SUM('Tracker&amp;Invoice'!$H5525:$AC5525),0)</f>
        <v>0</v>
      </c>
    </row>
    <row r="5490" spans="1:10">
      <c r="A5490" t="e">
        <f t="shared" si="171"/>
        <v>#REF!</v>
      </c>
      <c r="B5490">
        <f>IF(AND('Tracker&amp;Invoice'!A5526&lt;&gt;"",'Tracker&amp;Invoice'!A5526&lt;&gt;"ITEM",'Tracker&amp;Invoice'!A5524="ITEM"),1,0)</f>
        <v>0</v>
      </c>
      <c r="C5490" t="str">
        <f>IF(B5490=1,'Tracker&amp;Invoice'!A5526,C5489)</f>
        <v>NBQ-058</v>
      </c>
      <c r="D5490" t="str">
        <f>IF(LEFT(TRIM('Tracker&amp;Invoice'!B5526),9)="INVOICE #","INVOICE",IF(TRIM('Tracker&amp;Invoice'!B5526)="Overall Completion INVOICE","OVERALL",""))</f>
        <v/>
      </c>
      <c r="E5490" t="str">
        <f>IF(D5490="INVOICE",VALUE(MID(TRIM('Tracker&amp;Invoice'!B5526),10,10)),"")</f>
        <v/>
      </c>
      <c r="F5490">
        <f>IF(B5490=1,IFERROR(LOOKUP(2,1/('Tracker&amp;Invoice'!$H5526:$AC5526&lt;&gt;""),COLUMN('Tracker&amp;Invoice'!$H5526:$AC5526)),8),F5489)</f>
        <v>16</v>
      </c>
      <c r="G5490">
        <f>IF(D5490="OVERALL",IFERROR(LOOKUP(2,1/('Tracker&amp;Invoice'!$H5526:$AC5526&lt;&gt;""),COLUMN('Tracker&amp;Invoice'!$H5526:$AC5526)),8),G5491)</f>
        <v>8</v>
      </c>
      <c r="H5490">
        <f t="shared" si="170"/>
        <v>16</v>
      </c>
      <c r="I5490" s="29">
        <f>IF(D5490="INVOICE",SUM('Tracker&amp;Invoice'!$H5526:INDEX('Tracker&amp;Invoice'!$A5526:$AC5526,1,H5490)),0)</f>
        <v>0</v>
      </c>
      <c r="J5490" s="29">
        <f>IF(D5490="OVERALL",SUM('Tracker&amp;Invoice'!$H5526:$AC5526),0)</f>
        <v>0</v>
      </c>
    </row>
    <row r="5491" spans="1:10">
      <c r="A5491" t="e">
        <f t="shared" si="171"/>
        <v>#REF!</v>
      </c>
      <c r="B5491">
        <f>IF(AND('Tracker&amp;Invoice'!A5527&lt;&gt;"",'Tracker&amp;Invoice'!A5527&lt;&gt;"ITEM",'Tracker&amp;Invoice'!A5525="ITEM"),1,0)</f>
        <v>0</v>
      </c>
      <c r="C5491" t="str">
        <f>IF(B5491=1,'Tracker&amp;Invoice'!A5527,C5490)</f>
        <v>NBQ-058</v>
      </c>
      <c r="D5491" t="str">
        <f>IF(LEFT(TRIM('Tracker&amp;Invoice'!B5527),9)="INVOICE #","INVOICE",IF(TRIM('Tracker&amp;Invoice'!B5527)="Overall Completion INVOICE","OVERALL",""))</f>
        <v/>
      </c>
      <c r="E5491" t="str">
        <f>IF(D5491="INVOICE",VALUE(MID(TRIM('Tracker&amp;Invoice'!B5527),10,10)),"")</f>
        <v/>
      </c>
      <c r="F5491">
        <f>IF(B5491=1,IFERROR(LOOKUP(2,1/('Tracker&amp;Invoice'!$H5527:$AC5527&lt;&gt;""),COLUMN('Tracker&amp;Invoice'!$H5527:$AC5527)),8),F5490)</f>
        <v>16</v>
      </c>
      <c r="G5491">
        <f>IF(D5491="OVERALL",IFERROR(LOOKUP(2,1/('Tracker&amp;Invoice'!$H5527:$AC5527&lt;&gt;""),COLUMN('Tracker&amp;Invoice'!$H5527:$AC5527)),8),G5492)</f>
        <v>8</v>
      </c>
      <c r="H5491">
        <f t="shared" si="170"/>
        <v>16</v>
      </c>
      <c r="I5491" s="29">
        <f>IF(D5491="INVOICE",SUM('Tracker&amp;Invoice'!$H5527:INDEX('Tracker&amp;Invoice'!$A5527:$AC5527,1,H5491)),0)</f>
        <v>0</v>
      </c>
      <c r="J5491" s="29">
        <f>IF(D5491="OVERALL",SUM('Tracker&amp;Invoice'!$H5527:$AC5527),0)</f>
        <v>0</v>
      </c>
    </row>
    <row r="5492" spans="1:10">
      <c r="A5492" t="e">
        <f t="shared" si="171"/>
        <v>#REF!</v>
      </c>
      <c r="B5492">
        <f>IF(AND('Tracker&amp;Invoice'!A5528&lt;&gt;"",'Tracker&amp;Invoice'!A5528&lt;&gt;"ITEM",'Tracker&amp;Invoice'!A5526="ITEM"),1,0)</f>
        <v>0</v>
      </c>
      <c r="C5492" t="str">
        <f>IF(B5492=1,'Tracker&amp;Invoice'!A5528,C5491)</f>
        <v>NBQ-058</v>
      </c>
      <c r="D5492" t="str">
        <f>IF(LEFT(TRIM('Tracker&amp;Invoice'!B5528),9)="INVOICE #","INVOICE",IF(TRIM('Tracker&amp;Invoice'!B5528)="Overall Completion INVOICE","OVERALL",""))</f>
        <v/>
      </c>
      <c r="E5492" t="str">
        <f>IF(D5492="INVOICE",VALUE(MID(TRIM('Tracker&amp;Invoice'!B5528),10,10)),"")</f>
        <v/>
      </c>
      <c r="F5492">
        <f>IF(B5492=1,IFERROR(LOOKUP(2,1/('Tracker&amp;Invoice'!$H5528:$AC5528&lt;&gt;""),COLUMN('Tracker&amp;Invoice'!$H5528:$AC5528)),8),F5491)</f>
        <v>16</v>
      </c>
      <c r="G5492">
        <f>IF(D5492="OVERALL",IFERROR(LOOKUP(2,1/('Tracker&amp;Invoice'!$H5528:$AC5528&lt;&gt;""),COLUMN('Tracker&amp;Invoice'!$H5528:$AC5528)),8),G5493)</f>
        <v>8</v>
      </c>
      <c r="H5492">
        <f t="shared" si="170"/>
        <v>16</v>
      </c>
      <c r="I5492" s="29">
        <f>IF(D5492="INVOICE",SUM('Tracker&amp;Invoice'!$H5528:INDEX('Tracker&amp;Invoice'!$A5528:$AC5528,1,H5492)),0)</f>
        <v>0</v>
      </c>
      <c r="J5492" s="29">
        <f>IF(D5492="OVERALL",SUM('Tracker&amp;Invoice'!$H5528:$AC5528),0)</f>
        <v>0</v>
      </c>
    </row>
    <row r="5493" spans="1:10">
      <c r="A5493" t="e">
        <f t="shared" si="171"/>
        <v>#REF!</v>
      </c>
      <c r="B5493">
        <f>IF(AND('Tracker&amp;Invoice'!A5529&lt;&gt;"",'Tracker&amp;Invoice'!A5529&lt;&gt;"ITEM",'Tracker&amp;Invoice'!A5527="ITEM"),1,0)</f>
        <v>0</v>
      </c>
      <c r="C5493" t="str">
        <f>IF(B5493=1,'Tracker&amp;Invoice'!A5529,C5492)</f>
        <v>NBQ-058</v>
      </c>
      <c r="D5493" t="str">
        <f>IF(LEFT(TRIM('Tracker&amp;Invoice'!B5529),9)="INVOICE #","INVOICE",IF(TRIM('Tracker&amp;Invoice'!B5529)="Overall Completion INVOICE","OVERALL",""))</f>
        <v/>
      </c>
      <c r="E5493" t="str">
        <f>IF(D5493="INVOICE",VALUE(MID(TRIM('Tracker&amp;Invoice'!B5529),10,10)),"")</f>
        <v/>
      </c>
      <c r="F5493">
        <f>IF(B5493=1,IFERROR(LOOKUP(2,1/('Tracker&amp;Invoice'!$H5529:$AC5529&lt;&gt;""),COLUMN('Tracker&amp;Invoice'!$H5529:$AC5529)),8),F5492)</f>
        <v>16</v>
      </c>
      <c r="G5493">
        <f>IF(D5493="OVERALL",IFERROR(LOOKUP(2,1/('Tracker&amp;Invoice'!$H5529:$AC5529&lt;&gt;""),COLUMN('Tracker&amp;Invoice'!$H5529:$AC5529)),8),G5494)</f>
        <v>8</v>
      </c>
      <c r="H5493">
        <f t="shared" si="170"/>
        <v>16</v>
      </c>
      <c r="I5493" s="29">
        <f>IF(D5493="INVOICE",SUM('Tracker&amp;Invoice'!$H5529:INDEX('Tracker&amp;Invoice'!$A5529:$AC5529,1,H5493)),0)</f>
        <v>0</v>
      </c>
      <c r="J5493" s="29">
        <f>IF(D5493="OVERALL",SUM('Tracker&amp;Invoice'!$H5529:$AC5529),0)</f>
        <v>0</v>
      </c>
    </row>
    <row r="5494" spans="1:10">
      <c r="A5494" t="e">
        <f t="shared" si="171"/>
        <v>#REF!</v>
      </c>
      <c r="B5494">
        <f>IF(AND('Tracker&amp;Invoice'!A5530&lt;&gt;"",'Tracker&amp;Invoice'!A5530&lt;&gt;"ITEM",'Tracker&amp;Invoice'!A5528="ITEM"),1,0)</f>
        <v>0</v>
      </c>
      <c r="C5494" t="str">
        <f>IF(B5494=1,'Tracker&amp;Invoice'!A5530,C5493)</f>
        <v>NBQ-058</v>
      </c>
      <c r="D5494" t="str">
        <f>IF(LEFT(TRIM('Tracker&amp;Invoice'!B5530),9)="INVOICE #","INVOICE",IF(TRIM('Tracker&amp;Invoice'!B5530)="Overall Completion INVOICE","OVERALL",""))</f>
        <v/>
      </c>
      <c r="E5494" t="str">
        <f>IF(D5494="INVOICE",VALUE(MID(TRIM('Tracker&amp;Invoice'!B5530),10,10)),"")</f>
        <v/>
      </c>
      <c r="F5494">
        <f>IF(B5494=1,IFERROR(LOOKUP(2,1/('Tracker&amp;Invoice'!$H5530:$AC5530&lt;&gt;""),COLUMN('Tracker&amp;Invoice'!$H5530:$AC5530)),8),F5493)</f>
        <v>16</v>
      </c>
      <c r="G5494">
        <f>IF(D5494="OVERALL",IFERROR(LOOKUP(2,1/('Tracker&amp;Invoice'!$H5530:$AC5530&lt;&gt;""),COLUMN('Tracker&amp;Invoice'!$H5530:$AC5530)),8),G5495)</f>
        <v>8</v>
      </c>
      <c r="H5494">
        <f t="shared" si="170"/>
        <v>16</v>
      </c>
      <c r="I5494" s="29">
        <f>IF(D5494="INVOICE",SUM('Tracker&amp;Invoice'!$H5530:INDEX('Tracker&amp;Invoice'!$A5530:$AC5530,1,H5494)),0)</f>
        <v>0</v>
      </c>
      <c r="J5494" s="29">
        <f>IF(D5494="OVERALL",SUM('Tracker&amp;Invoice'!$H5530:$AC5530),0)</f>
        <v>0</v>
      </c>
    </row>
    <row r="5495" spans="1:10">
      <c r="A5495" t="e">
        <f t="shared" si="171"/>
        <v>#REF!</v>
      </c>
      <c r="B5495">
        <f>IF(AND('Tracker&amp;Invoice'!A5531&lt;&gt;"",'Tracker&amp;Invoice'!A5531&lt;&gt;"ITEM",'Tracker&amp;Invoice'!A5529="ITEM"),1,0)</f>
        <v>0</v>
      </c>
      <c r="C5495" t="str">
        <f>IF(B5495=1,'Tracker&amp;Invoice'!A5531,C5494)</f>
        <v>NBQ-058</v>
      </c>
      <c r="D5495" t="str">
        <f>IF(LEFT(TRIM('Tracker&amp;Invoice'!B5531),9)="INVOICE #","INVOICE",IF(TRIM('Tracker&amp;Invoice'!B5531)="Overall Completion INVOICE","OVERALL",""))</f>
        <v/>
      </c>
      <c r="E5495" t="str">
        <f>IF(D5495="INVOICE",VALUE(MID(TRIM('Tracker&amp;Invoice'!B5531),10,10)),"")</f>
        <v/>
      </c>
      <c r="F5495">
        <f>IF(B5495=1,IFERROR(LOOKUP(2,1/('Tracker&amp;Invoice'!$H5531:$AC5531&lt;&gt;""),COLUMN('Tracker&amp;Invoice'!$H5531:$AC5531)),8),F5494)</f>
        <v>16</v>
      </c>
      <c r="G5495">
        <f>IF(D5495="OVERALL",IFERROR(LOOKUP(2,1/('Tracker&amp;Invoice'!$H5531:$AC5531&lt;&gt;""),COLUMN('Tracker&amp;Invoice'!$H5531:$AC5531)),8),G5496)</f>
        <v>8</v>
      </c>
      <c r="H5495">
        <f t="shared" si="170"/>
        <v>16</v>
      </c>
      <c r="I5495" s="29">
        <f>IF(D5495="INVOICE",SUM('Tracker&amp;Invoice'!$H5531:INDEX('Tracker&amp;Invoice'!$A5531:$AC5531,1,H5495)),0)</f>
        <v>0</v>
      </c>
      <c r="J5495" s="29">
        <f>IF(D5495="OVERALL",SUM('Tracker&amp;Invoice'!$H5531:$AC5531),0)</f>
        <v>0</v>
      </c>
    </row>
    <row r="5496" spans="1:10">
      <c r="A5496" t="e">
        <f t="shared" si="171"/>
        <v>#REF!</v>
      </c>
      <c r="B5496">
        <f>IF(AND('Tracker&amp;Invoice'!A5532&lt;&gt;"",'Tracker&amp;Invoice'!A5532&lt;&gt;"ITEM",'Tracker&amp;Invoice'!A5530="ITEM"),1,0)</f>
        <v>0</v>
      </c>
      <c r="C5496" t="str">
        <f>IF(B5496=1,'Tracker&amp;Invoice'!A5532,C5495)</f>
        <v>NBQ-058</v>
      </c>
      <c r="D5496" t="str">
        <f>IF(LEFT(TRIM('Tracker&amp;Invoice'!B5532),9)="INVOICE #","INVOICE",IF(TRIM('Tracker&amp;Invoice'!B5532)="Overall Completion INVOICE","OVERALL",""))</f>
        <v/>
      </c>
      <c r="E5496" t="str">
        <f>IF(D5496="INVOICE",VALUE(MID(TRIM('Tracker&amp;Invoice'!B5532),10,10)),"")</f>
        <v/>
      </c>
      <c r="F5496">
        <f>IF(B5496=1,IFERROR(LOOKUP(2,1/('Tracker&amp;Invoice'!$H5532:$AC5532&lt;&gt;""),COLUMN('Tracker&amp;Invoice'!$H5532:$AC5532)),8),F5495)</f>
        <v>16</v>
      </c>
      <c r="G5496">
        <f>IF(D5496="OVERALL",IFERROR(LOOKUP(2,1/('Tracker&amp;Invoice'!$H5532:$AC5532&lt;&gt;""),COLUMN('Tracker&amp;Invoice'!$H5532:$AC5532)),8),G5497)</f>
        <v>8</v>
      </c>
      <c r="H5496">
        <f t="shared" si="170"/>
        <v>16</v>
      </c>
      <c r="I5496" s="29">
        <f>IF(D5496="INVOICE",SUM('Tracker&amp;Invoice'!$H5532:INDEX('Tracker&amp;Invoice'!$A5532:$AC5532,1,H5496)),0)</f>
        <v>0</v>
      </c>
      <c r="J5496" s="29">
        <f>IF(D5496="OVERALL",SUM('Tracker&amp;Invoice'!$H5532:$AC5532),0)</f>
        <v>0</v>
      </c>
    </row>
    <row r="5497" spans="1:10">
      <c r="A5497" t="e">
        <f t="shared" si="171"/>
        <v>#REF!</v>
      </c>
      <c r="B5497">
        <f>IF(AND('Tracker&amp;Invoice'!A5533&lt;&gt;"",'Tracker&amp;Invoice'!A5533&lt;&gt;"ITEM",'Tracker&amp;Invoice'!A5531="ITEM"),1,0)</f>
        <v>0</v>
      </c>
      <c r="C5497" t="str">
        <f>IF(B5497=1,'Tracker&amp;Invoice'!A5533,C5496)</f>
        <v>NBQ-058</v>
      </c>
      <c r="D5497" t="str">
        <f>IF(LEFT(TRIM('Tracker&amp;Invoice'!B5533),9)="INVOICE #","INVOICE",IF(TRIM('Tracker&amp;Invoice'!B5533)="Overall Completion INVOICE","OVERALL",""))</f>
        <v/>
      </c>
      <c r="E5497" t="str">
        <f>IF(D5497="INVOICE",VALUE(MID(TRIM('Tracker&amp;Invoice'!B5533),10,10)),"")</f>
        <v/>
      </c>
      <c r="F5497">
        <f>IF(B5497=1,IFERROR(LOOKUP(2,1/('Tracker&amp;Invoice'!$H5533:$AC5533&lt;&gt;""),COLUMN('Tracker&amp;Invoice'!$H5533:$AC5533)),8),F5496)</f>
        <v>16</v>
      </c>
      <c r="G5497">
        <f>IF(D5497="OVERALL",IFERROR(LOOKUP(2,1/('Tracker&amp;Invoice'!$H5533:$AC5533&lt;&gt;""),COLUMN('Tracker&amp;Invoice'!$H5533:$AC5533)),8),G5498)</f>
        <v>8</v>
      </c>
      <c r="H5497">
        <f t="shared" si="170"/>
        <v>16</v>
      </c>
      <c r="I5497" s="29">
        <f>IF(D5497="INVOICE",SUM('Tracker&amp;Invoice'!$H5533:INDEX('Tracker&amp;Invoice'!$A5533:$AC5533,1,H5497)),0)</f>
        <v>0</v>
      </c>
      <c r="J5497" s="29">
        <f>IF(D5497="OVERALL",SUM('Tracker&amp;Invoice'!$H5533:$AC5533),0)</f>
        <v>0</v>
      </c>
    </row>
    <row r="5498" spans="1:10">
      <c r="A5498" t="e">
        <f t="shared" si="171"/>
        <v>#REF!</v>
      </c>
      <c r="B5498">
        <f>IF(AND('Tracker&amp;Invoice'!A5534&lt;&gt;"",'Tracker&amp;Invoice'!A5534&lt;&gt;"ITEM",'Tracker&amp;Invoice'!A5532="ITEM"),1,0)</f>
        <v>0</v>
      </c>
      <c r="C5498" t="str">
        <f>IF(B5498=1,'Tracker&amp;Invoice'!A5534,C5497)</f>
        <v>NBQ-058</v>
      </c>
      <c r="D5498" t="str">
        <f>IF(LEFT(TRIM('Tracker&amp;Invoice'!B5534),9)="INVOICE #","INVOICE",IF(TRIM('Tracker&amp;Invoice'!B5534)="Overall Completion INVOICE","OVERALL",""))</f>
        <v/>
      </c>
      <c r="E5498" t="str">
        <f>IF(D5498="INVOICE",VALUE(MID(TRIM('Tracker&amp;Invoice'!B5534),10,10)),"")</f>
        <v/>
      </c>
      <c r="F5498">
        <f>IF(B5498=1,IFERROR(LOOKUP(2,1/('Tracker&amp;Invoice'!$H5534:$AC5534&lt;&gt;""),COLUMN('Tracker&amp;Invoice'!$H5534:$AC5534)),8),F5497)</f>
        <v>16</v>
      </c>
      <c r="G5498">
        <f>IF(D5498="OVERALL",IFERROR(LOOKUP(2,1/('Tracker&amp;Invoice'!$H5534:$AC5534&lt;&gt;""),COLUMN('Tracker&amp;Invoice'!$H5534:$AC5534)),8),G5499)</f>
        <v>8</v>
      </c>
      <c r="H5498">
        <f t="shared" si="170"/>
        <v>16</v>
      </c>
      <c r="I5498" s="29">
        <f>IF(D5498="INVOICE",SUM('Tracker&amp;Invoice'!$H5534:INDEX('Tracker&amp;Invoice'!$A5534:$AC5534,1,H5498)),0)</f>
        <v>0</v>
      </c>
      <c r="J5498" s="29">
        <f>IF(D5498="OVERALL",SUM('Tracker&amp;Invoice'!$H5534:$AC5534),0)</f>
        <v>0</v>
      </c>
    </row>
    <row r="5499" spans="1:10">
      <c r="A5499" t="e">
        <f t="shared" si="171"/>
        <v>#REF!</v>
      </c>
      <c r="B5499">
        <f>IF(AND('Tracker&amp;Invoice'!A5535&lt;&gt;"",'Tracker&amp;Invoice'!A5535&lt;&gt;"ITEM",'Tracker&amp;Invoice'!A5533="ITEM"),1,0)</f>
        <v>0</v>
      </c>
      <c r="C5499" t="str">
        <f>IF(B5499=1,'Tracker&amp;Invoice'!A5535,C5498)</f>
        <v>NBQ-058</v>
      </c>
      <c r="D5499" t="str">
        <f>IF(LEFT(TRIM('Tracker&amp;Invoice'!B5535),9)="INVOICE #","INVOICE",IF(TRIM('Tracker&amp;Invoice'!B5535)="Overall Completion INVOICE","OVERALL",""))</f>
        <v/>
      </c>
      <c r="E5499" t="str">
        <f>IF(D5499="INVOICE",VALUE(MID(TRIM('Tracker&amp;Invoice'!B5535),10,10)),"")</f>
        <v/>
      </c>
      <c r="F5499">
        <f>IF(B5499=1,IFERROR(LOOKUP(2,1/('Tracker&amp;Invoice'!$H5535:$AC5535&lt;&gt;""),COLUMN('Tracker&amp;Invoice'!$H5535:$AC5535)),8),F5498)</f>
        <v>16</v>
      </c>
      <c r="G5499">
        <f>IF(D5499="OVERALL",IFERROR(LOOKUP(2,1/('Tracker&amp;Invoice'!$H5535:$AC5535&lt;&gt;""),COLUMN('Tracker&amp;Invoice'!$H5535:$AC5535)),8),G5500)</f>
        <v>8</v>
      </c>
      <c r="H5499">
        <f t="shared" si="170"/>
        <v>16</v>
      </c>
      <c r="I5499" s="29">
        <f>IF(D5499="INVOICE",SUM('Tracker&amp;Invoice'!$H5535:INDEX('Tracker&amp;Invoice'!$A5535:$AC5535,1,H5499)),0)</f>
        <v>0</v>
      </c>
      <c r="J5499" s="29">
        <f>IF(D5499="OVERALL",SUM('Tracker&amp;Invoice'!$H5535:$AC5535),0)</f>
        <v>0</v>
      </c>
    </row>
    <row r="5500" spans="1:10">
      <c r="A5500" t="e">
        <f t="shared" si="171"/>
        <v>#REF!</v>
      </c>
      <c r="B5500">
        <f>IF(AND('Tracker&amp;Invoice'!A5536&lt;&gt;"",'Tracker&amp;Invoice'!A5536&lt;&gt;"ITEM",'Tracker&amp;Invoice'!A5534="ITEM"),1,0)</f>
        <v>0</v>
      </c>
      <c r="C5500" t="str">
        <f>IF(B5500=1,'Tracker&amp;Invoice'!A5536,C5499)</f>
        <v>NBQ-058</v>
      </c>
      <c r="D5500" t="str">
        <f>IF(LEFT(TRIM('Tracker&amp;Invoice'!B5536),9)="INVOICE #","INVOICE",IF(TRIM('Tracker&amp;Invoice'!B5536)="Overall Completion INVOICE","OVERALL",""))</f>
        <v/>
      </c>
      <c r="E5500" t="str">
        <f>IF(D5500="INVOICE",VALUE(MID(TRIM('Tracker&amp;Invoice'!B5536),10,10)),"")</f>
        <v/>
      </c>
      <c r="F5500">
        <f>IF(B5500=1,IFERROR(LOOKUP(2,1/('Tracker&amp;Invoice'!$H5536:$AC5536&lt;&gt;""),COLUMN('Tracker&amp;Invoice'!$H5536:$AC5536)),8),F5499)</f>
        <v>16</v>
      </c>
      <c r="G5500">
        <f>IF(D5500="OVERALL",IFERROR(LOOKUP(2,1/('Tracker&amp;Invoice'!$H5536:$AC5536&lt;&gt;""),COLUMN('Tracker&amp;Invoice'!$H5536:$AC5536)),8),G5501)</f>
        <v>8</v>
      </c>
      <c r="H5500">
        <f t="shared" si="170"/>
        <v>16</v>
      </c>
      <c r="I5500" s="29">
        <f>IF(D5500="INVOICE",SUM('Tracker&amp;Invoice'!$H5536:INDEX('Tracker&amp;Invoice'!$A5536:$AC5536,1,H5500)),0)</f>
        <v>0</v>
      </c>
      <c r="J5500" s="29">
        <f>IF(D5500="OVERALL",SUM('Tracker&amp;Invoice'!$H5536:$AC5536),0)</f>
        <v>0</v>
      </c>
    </row>
    <row r="5501" spans="1:10">
      <c r="A5501" t="e">
        <f t="shared" si="171"/>
        <v>#REF!</v>
      </c>
      <c r="B5501">
        <f>IF(AND('Tracker&amp;Invoice'!A5537&lt;&gt;"",'Tracker&amp;Invoice'!A5537&lt;&gt;"ITEM",'Tracker&amp;Invoice'!A5535="ITEM"),1,0)</f>
        <v>0</v>
      </c>
      <c r="C5501" t="str">
        <f>IF(B5501=1,'Tracker&amp;Invoice'!A5537,C5500)</f>
        <v>NBQ-058</v>
      </c>
      <c r="D5501" t="str">
        <f>IF(LEFT(TRIM('Tracker&amp;Invoice'!B5537),9)="INVOICE #","INVOICE",IF(TRIM('Tracker&amp;Invoice'!B5537)="Overall Completion INVOICE","OVERALL",""))</f>
        <v/>
      </c>
      <c r="E5501" t="str">
        <f>IF(D5501="INVOICE",VALUE(MID(TRIM('Tracker&amp;Invoice'!B5537),10,10)),"")</f>
        <v/>
      </c>
      <c r="F5501">
        <f>IF(B5501=1,IFERROR(LOOKUP(2,1/('Tracker&amp;Invoice'!$H5537:$AC5537&lt;&gt;""),COLUMN('Tracker&amp;Invoice'!$H5537:$AC5537)),8),F5500)</f>
        <v>16</v>
      </c>
      <c r="G5501">
        <f>IF(D5501="OVERALL",IFERROR(LOOKUP(2,1/('Tracker&amp;Invoice'!$H5537:$AC5537&lt;&gt;""),COLUMN('Tracker&amp;Invoice'!$H5537:$AC5537)),8),G5502)</f>
        <v>8</v>
      </c>
      <c r="H5501">
        <f t="shared" si="170"/>
        <v>16</v>
      </c>
      <c r="I5501" s="29">
        <f>IF(D5501="INVOICE",SUM('Tracker&amp;Invoice'!$H5537:INDEX('Tracker&amp;Invoice'!$A5537:$AC5537,1,H5501)),0)</f>
        <v>0</v>
      </c>
      <c r="J5501" s="29">
        <f>IF(D5501="OVERALL",SUM('Tracker&amp;Invoice'!$H5537:$AC5537),0)</f>
        <v>0</v>
      </c>
    </row>
    <row r="5502" spans="1:10">
      <c r="A5502" t="e">
        <f t="shared" si="171"/>
        <v>#REF!</v>
      </c>
      <c r="B5502">
        <f>IF(AND('Tracker&amp;Invoice'!A5538&lt;&gt;"",'Tracker&amp;Invoice'!A5538&lt;&gt;"ITEM",'Tracker&amp;Invoice'!A5536="ITEM"),1,0)</f>
        <v>0</v>
      </c>
      <c r="C5502" t="str">
        <f>IF(B5502=1,'Tracker&amp;Invoice'!A5538,C5501)</f>
        <v>NBQ-058</v>
      </c>
      <c r="D5502" t="str">
        <f>IF(LEFT(TRIM('Tracker&amp;Invoice'!B5538),9)="INVOICE #","INVOICE",IF(TRIM('Tracker&amp;Invoice'!B5538)="Overall Completion INVOICE","OVERALL",""))</f>
        <v/>
      </c>
      <c r="E5502" t="str">
        <f>IF(D5502="INVOICE",VALUE(MID(TRIM('Tracker&amp;Invoice'!B5538),10,10)),"")</f>
        <v/>
      </c>
      <c r="F5502">
        <f>IF(B5502=1,IFERROR(LOOKUP(2,1/('Tracker&amp;Invoice'!$H5538:$AC5538&lt;&gt;""),COLUMN('Tracker&amp;Invoice'!$H5538:$AC5538)),8),F5501)</f>
        <v>16</v>
      </c>
      <c r="G5502">
        <f>IF(D5502="OVERALL",IFERROR(LOOKUP(2,1/('Tracker&amp;Invoice'!$H5538:$AC5538&lt;&gt;""),COLUMN('Tracker&amp;Invoice'!$H5538:$AC5538)),8),G5503)</f>
        <v>8</v>
      </c>
      <c r="H5502">
        <f t="shared" si="170"/>
        <v>16</v>
      </c>
      <c r="I5502" s="29">
        <f>IF(D5502="INVOICE",SUM('Tracker&amp;Invoice'!$H5538:INDEX('Tracker&amp;Invoice'!$A5538:$AC5538,1,H5502)),0)</f>
        <v>0</v>
      </c>
      <c r="J5502" s="29">
        <f>IF(D5502="OVERALL",SUM('Tracker&amp;Invoice'!$H5538:$AC5538),0)</f>
        <v>0</v>
      </c>
    </row>
    <row r="5503" spans="1:10">
      <c r="A5503" t="e">
        <f t="shared" si="171"/>
        <v>#REF!</v>
      </c>
      <c r="B5503">
        <f>IF(AND('Tracker&amp;Invoice'!A5539&lt;&gt;"",'Tracker&amp;Invoice'!A5539&lt;&gt;"ITEM",'Tracker&amp;Invoice'!A5537="ITEM"),1,0)</f>
        <v>0</v>
      </c>
      <c r="C5503" t="str">
        <f>IF(B5503=1,'Tracker&amp;Invoice'!A5539,C5502)</f>
        <v>NBQ-058</v>
      </c>
      <c r="D5503" t="str">
        <f>IF(LEFT(TRIM('Tracker&amp;Invoice'!B5539),9)="INVOICE #","INVOICE",IF(TRIM('Tracker&amp;Invoice'!B5539)="Overall Completion INVOICE","OVERALL",""))</f>
        <v/>
      </c>
      <c r="E5503" t="str">
        <f>IF(D5503="INVOICE",VALUE(MID(TRIM('Tracker&amp;Invoice'!B5539),10,10)),"")</f>
        <v/>
      </c>
      <c r="F5503">
        <f>IF(B5503=1,IFERROR(LOOKUP(2,1/('Tracker&amp;Invoice'!$H5539:$AC5539&lt;&gt;""),COLUMN('Tracker&amp;Invoice'!$H5539:$AC5539)),8),F5502)</f>
        <v>16</v>
      </c>
      <c r="G5503">
        <f>IF(D5503="OVERALL",IFERROR(LOOKUP(2,1/('Tracker&amp;Invoice'!$H5539:$AC5539&lt;&gt;""),COLUMN('Tracker&amp;Invoice'!$H5539:$AC5539)),8),G5504)</f>
        <v>8</v>
      </c>
      <c r="H5503">
        <f t="shared" si="170"/>
        <v>16</v>
      </c>
      <c r="I5503" s="29">
        <f>IF(D5503="INVOICE",SUM('Tracker&amp;Invoice'!$H5539:INDEX('Tracker&amp;Invoice'!$A5539:$AC5539,1,H5503)),0)</f>
        <v>0</v>
      </c>
      <c r="J5503" s="29">
        <f>IF(D5503="OVERALL",SUM('Tracker&amp;Invoice'!$H5539:$AC5539),0)</f>
        <v>0</v>
      </c>
    </row>
    <row r="5504" spans="1:10">
      <c r="A5504" t="e">
        <f t="shared" si="171"/>
        <v>#REF!</v>
      </c>
      <c r="B5504">
        <f>IF(AND('Tracker&amp;Invoice'!A5540&lt;&gt;"",'Tracker&amp;Invoice'!A5540&lt;&gt;"ITEM",'Tracker&amp;Invoice'!A5538="ITEM"),1,0)</f>
        <v>0</v>
      </c>
      <c r="C5504" t="str">
        <f>IF(B5504=1,'Tracker&amp;Invoice'!A5540,C5503)</f>
        <v>NBQ-058</v>
      </c>
      <c r="D5504" t="str">
        <f>IF(LEFT(TRIM('Tracker&amp;Invoice'!B5540),9)="INVOICE #","INVOICE",IF(TRIM('Tracker&amp;Invoice'!B5540)="Overall Completion INVOICE","OVERALL",""))</f>
        <v/>
      </c>
      <c r="E5504" t="str">
        <f>IF(D5504="INVOICE",VALUE(MID(TRIM('Tracker&amp;Invoice'!B5540),10,10)),"")</f>
        <v/>
      </c>
      <c r="F5504">
        <f>IF(B5504=1,IFERROR(LOOKUP(2,1/('Tracker&amp;Invoice'!$H5540:$AC5540&lt;&gt;""),COLUMN('Tracker&amp;Invoice'!$H5540:$AC5540)),8),F5503)</f>
        <v>16</v>
      </c>
      <c r="G5504">
        <f>IF(D5504="OVERALL",IFERROR(LOOKUP(2,1/('Tracker&amp;Invoice'!$H5540:$AC5540&lt;&gt;""),COLUMN('Tracker&amp;Invoice'!$H5540:$AC5540)),8),G5505)</f>
        <v>8</v>
      </c>
      <c r="H5504">
        <f t="shared" si="170"/>
        <v>16</v>
      </c>
      <c r="I5504" s="29">
        <f>IF(D5504="INVOICE",SUM('Tracker&amp;Invoice'!$H5540:INDEX('Tracker&amp;Invoice'!$A5540:$AC5540,1,H5504)),0)</f>
        <v>0</v>
      </c>
      <c r="J5504" s="29">
        <f>IF(D5504="OVERALL",SUM('Tracker&amp;Invoice'!$H5540:$AC5540),0)</f>
        <v>0</v>
      </c>
    </row>
    <row r="5505" spans="1:10">
      <c r="A5505" t="e">
        <f t="shared" si="171"/>
        <v>#REF!</v>
      </c>
      <c r="B5505">
        <f>IF(AND('Tracker&amp;Invoice'!A5541&lt;&gt;"",'Tracker&amp;Invoice'!A5541&lt;&gt;"ITEM",'Tracker&amp;Invoice'!A5539="ITEM"),1,0)</f>
        <v>0</v>
      </c>
      <c r="C5505" t="str">
        <f>IF(B5505=1,'Tracker&amp;Invoice'!A5541,C5504)</f>
        <v>NBQ-058</v>
      </c>
      <c r="D5505" t="str">
        <f>IF(LEFT(TRIM('Tracker&amp;Invoice'!B5541),9)="INVOICE #","INVOICE",IF(TRIM('Tracker&amp;Invoice'!B5541)="Overall Completion INVOICE","OVERALL",""))</f>
        <v/>
      </c>
      <c r="E5505" t="str">
        <f>IF(D5505="INVOICE",VALUE(MID(TRIM('Tracker&amp;Invoice'!B5541),10,10)),"")</f>
        <v/>
      </c>
      <c r="F5505">
        <f>IF(B5505=1,IFERROR(LOOKUP(2,1/('Tracker&amp;Invoice'!$H5541:$AC5541&lt;&gt;""),COLUMN('Tracker&amp;Invoice'!$H5541:$AC5541)),8),F5504)</f>
        <v>16</v>
      </c>
      <c r="G5505">
        <f>IF(D5505="OVERALL",IFERROR(LOOKUP(2,1/('Tracker&amp;Invoice'!$H5541:$AC5541&lt;&gt;""),COLUMN('Tracker&amp;Invoice'!$H5541:$AC5541)),8),G5506)</f>
        <v>8</v>
      </c>
      <c r="H5505">
        <f t="shared" si="170"/>
        <v>16</v>
      </c>
      <c r="I5505" s="29">
        <f>IF(D5505="INVOICE",SUM('Tracker&amp;Invoice'!$H5541:INDEX('Tracker&amp;Invoice'!$A5541:$AC5541,1,H5505)),0)</f>
        <v>0</v>
      </c>
      <c r="J5505" s="29">
        <f>IF(D5505="OVERALL",SUM('Tracker&amp;Invoice'!$H5541:$AC5541),0)</f>
        <v>0</v>
      </c>
    </row>
    <row r="5506" spans="1:10">
      <c r="A5506" t="e">
        <f t="shared" si="171"/>
        <v>#REF!</v>
      </c>
      <c r="B5506">
        <f>IF(AND('Tracker&amp;Invoice'!A5542&lt;&gt;"",'Tracker&amp;Invoice'!A5542&lt;&gt;"ITEM",'Tracker&amp;Invoice'!A5540="ITEM"),1,0)</f>
        <v>0</v>
      </c>
      <c r="C5506" t="str">
        <f>IF(B5506=1,'Tracker&amp;Invoice'!A5542,C5505)</f>
        <v>NBQ-058</v>
      </c>
      <c r="D5506" t="str">
        <f>IF(LEFT(TRIM('Tracker&amp;Invoice'!B5542),9)="INVOICE #","INVOICE",IF(TRIM('Tracker&amp;Invoice'!B5542)="Overall Completion INVOICE","OVERALL",""))</f>
        <v/>
      </c>
      <c r="E5506" t="str">
        <f>IF(D5506="INVOICE",VALUE(MID(TRIM('Tracker&amp;Invoice'!B5542),10,10)),"")</f>
        <v/>
      </c>
      <c r="F5506">
        <f>IF(B5506=1,IFERROR(LOOKUP(2,1/('Tracker&amp;Invoice'!$H5542:$AC5542&lt;&gt;""),COLUMN('Tracker&amp;Invoice'!$H5542:$AC5542)),8),F5505)</f>
        <v>16</v>
      </c>
      <c r="G5506">
        <f>IF(D5506="OVERALL",IFERROR(LOOKUP(2,1/('Tracker&amp;Invoice'!$H5542:$AC5542&lt;&gt;""),COLUMN('Tracker&amp;Invoice'!$H5542:$AC5542)),8),G5507)</f>
        <v>8</v>
      </c>
      <c r="H5506">
        <f t="shared" si="170"/>
        <v>16</v>
      </c>
      <c r="I5506" s="29">
        <f>IF(D5506="INVOICE",SUM('Tracker&amp;Invoice'!$H5542:INDEX('Tracker&amp;Invoice'!$A5542:$AC5542,1,H5506)),0)</f>
        <v>0</v>
      </c>
      <c r="J5506" s="29">
        <f>IF(D5506="OVERALL",SUM('Tracker&amp;Invoice'!$H5542:$AC5542),0)</f>
        <v>0</v>
      </c>
    </row>
    <row r="5507" spans="1:10">
      <c r="A5507" t="e">
        <f t="shared" si="171"/>
        <v>#REF!</v>
      </c>
      <c r="B5507">
        <f>IF(AND('Tracker&amp;Invoice'!A5543&lt;&gt;"",'Tracker&amp;Invoice'!A5543&lt;&gt;"ITEM",'Tracker&amp;Invoice'!A5541="ITEM"),1,0)</f>
        <v>0</v>
      </c>
      <c r="C5507" t="str">
        <f>IF(B5507=1,'Tracker&amp;Invoice'!A5543,C5506)</f>
        <v>NBQ-058</v>
      </c>
      <c r="D5507" t="str">
        <f>IF(LEFT(TRIM('Tracker&amp;Invoice'!B5543),9)="INVOICE #","INVOICE",IF(TRIM('Tracker&amp;Invoice'!B5543)="Overall Completion INVOICE","OVERALL",""))</f>
        <v/>
      </c>
      <c r="E5507" t="str">
        <f>IF(D5507="INVOICE",VALUE(MID(TRIM('Tracker&amp;Invoice'!B5543),10,10)),"")</f>
        <v/>
      </c>
      <c r="F5507">
        <f>IF(B5507=1,IFERROR(LOOKUP(2,1/('Tracker&amp;Invoice'!$H5543:$AC5543&lt;&gt;""),COLUMN('Tracker&amp;Invoice'!$H5543:$AC5543)),8),F5506)</f>
        <v>16</v>
      </c>
      <c r="G5507">
        <f>IF(D5507="OVERALL",IFERROR(LOOKUP(2,1/('Tracker&amp;Invoice'!$H5543:$AC5543&lt;&gt;""),COLUMN('Tracker&amp;Invoice'!$H5543:$AC5543)),8),G5508)</f>
        <v>8</v>
      </c>
      <c r="H5507">
        <f t="shared" ref="H5507:H5570" si="172">MAX(F5507,G5507)</f>
        <v>16</v>
      </c>
      <c r="I5507" s="29">
        <f>IF(D5507="INVOICE",SUM('Tracker&amp;Invoice'!$H5543:INDEX('Tracker&amp;Invoice'!$A5543:$AC5543,1,H5507)),0)</f>
        <v>0</v>
      </c>
      <c r="J5507" s="29">
        <f>IF(D5507="OVERALL",SUM('Tracker&amp;Invoice'!$H5543:$AC5543),0)</f>
        <v>0</v>
      </c>
    </row>
    <row r="5508" spans="1:10">
      <c r="A5508" t="e">
        <f t="shared" ref="A5508:A5571" si="173">A5507+B5508</f>
        <v>#REF!</v>
      </c>
      <c r="B5508">
        <f>IF(AND('Tracker&amp;Invoice'!A5544&lt;&gt;"",'Tracker&amp;Invoice'!A5544&lt;&gt;"ITEM",'Tracker&amp;Invoice'!A5542="ITEM"),1,0)</f>
        <v>0</v>
      </c>
      <c r="C5508" t="str">
        <f>IF(B5508=1,'Tracker&amp;Invoice'!A5544,C5507)</f>
        <v>NBQ-058</v>
      </c>
      <c r="D5508" t="str">
        <f>IF(LEFT(TRIM('Tracker&amp;Invoice'!B5544),9)="INVOICE #","INVOICE",IF(TRIM('Tracker&amp;Invoice'!B5544)="Overall Completion INVOICE","OVERALL",""))</f>
        <v/>
      </c>
      <c r="E5508" t="str">
        <f>IF(D5508="INVOICE",VALUE(MID(TRIM('Tracker&amp;Invoice'!B5544),10,10)),"")</f>
        <v/>
      </c>
      <c r="F5508">
        <f>IF(B5508=1,IFERROR(LOOKUP(2,1/('Tracker&amp;Invoice'!$H5544:$AC5544&lt;&gt;""),COLUMN('Tracker&amp;Invoice'!$H5544:$AC5544)),8),F5507)</f>
        <v>16</v>
      </c>
      <c r="G5508">
        <f>IF(D5508="OVERALL",IFERROR(LOOKUP(2,1/('Tracker&amp;Invoice'!$H5544:$AC5544&lt;&gt;""),COLUMN('Tracker&amp;Invoice'!$H5544:$AC5544)),8),G5509)</f>
        <v>8</v>
      </c>
      <c r="H5508">
        <f t="shared" si="172"/>
        <v>16</v>
      </c>
      <c r="I5508" s="29">
        <f>IF(D5508="INVOICE",SUM('Tracker&amp;Invoice'!$H5544:INDEX('Tracker&amp;Invoice'!$A5544:$AC5544,1,H5508)),0)</f>
        <v>0</v>
      </c>
      <c r="J5508" s="29">
        <f>IF(D5508="OVERALL",SUM('Tracker&amp;Invoice'!$H5544:$AC5544),0)</f>
        <v>0</v>
      </c>
    </row>
    <row r="5509" spans="1:10">
      <c r="A5509" t="e">
        <f t="shared" si="173"/>
        <v>#REF!</v>
      </c>
      <c r="B5509">
        <f>IF(AND('Tracker&amp;Invoice'!A5545&lt;&gt;"",'Tracker&amp;Invoice'!A5545&lt;&gt;"ITEM",'Tracker&amp;Invoice'!A5543="ITEM"),1,0)</f>
        <v>0</v>
      </c>
      <c r="C5509" t="str">
        <f>IF(B5509=1,'Tracker&amp;Invoice'!A5545,C5508)</f>
        <v>NBQ-058</v>
      </c>
      <c r="D5509" t="str">
        <f>IF(LEFT(TRIM('Tracker&amp;Invoice'!B5545),9)="INVOICE #","INVOICE",IF(TRIM('Tracker&amp;Invoice'!B5545)="Overall Completion INVOICE","OVERALL",""))</f>
        <v/>
      </c>
      <c r="E5509" t="str">
        <f>IF(D5509="INVOICE",VALUE(MID(TRIM('Tracker&amp;Invoice'!B5545),10,10)),"")</f>
        <v/>
      </c>
      <c r="F5509">
        <f>IF(B5509=1,IFERROR(LOOKUP(2,1/('Tracker&amp;Invoice'!$H5545:$AC5545&lt;&gt;""),COLUMN('Tracker&amp;Invoice'!$H5545:$AC5545)),8),F5508)</f>
        <v>16</v>
      </c>
      <c r="G5509">
        <f>IF(D5509="OVERALL",IFERROR(LOOKUP(2,1/('Tracker&amp;Invoice'!$H5545:$AC5545&lt;&gt;""),COLUMN('Tracker&amp;Invoice'!$H5545:$AC5545)),8),G5510)</f>
        <v>8</v>
      </c>
      <c r="H5509">
        <f t="shared" si="172"/>
        <v>16</v>
      </c>
      <c r="I5509" s="29">
        <f>IF(D5509="INVOICE",SUM('Tracker&amp;Invoice'!$H5545:INDEX('Tracker&amp;Invoice'!$A5545:$AC5545,1,H5509)),0)</f>
        <v>0</v>
      </c>
      <c r="J5509" s="29">
        <f>IF(D5509="OVERALL",SUM('Tracker&amp;Invoice'!$H5545:$AC5545),0)</f>
        <v>0</v>
      </c>
    </row>
    <row r="5510" spans="1:10">
      <c r="A5510" t="e">
        <f t="shared" si="173"/>
        <v>#REF!</v>
      </c>
      <c r="B5510">
        <f>IF(AND('Tracker&amp;Invoice'!A5546&lt;&gt;"",'Tracker&amp;Invoice'!A5546&lt;&gt;"ITEM",'Tracker&amp;Invoice'!A5544="ITEM"),1,0)</f>
        <v>0</v>
      </c>
      <c r="C5510" t="str">
        <f>IF(B5510=1,'Tracker&amp;Invoice'!A5546,C5509)</f>
        <v>NBQ-058</v>
      </c>
      <c r="D5510" t="str">
        <f>IF(LEFT(TRIM('Tracker&amp;Invoice'!B5546),9)="INVOICE #","INVOICE",IF(TRIM('Tracker&amp;Invoice'!B5546)="Overall Completion INVOICE","OVERALL",""))</f>
        <v/>
      </c>
      <c r="E5510" t="str">
        <f>IF(D5510="INVOICE",VALUE(MID(TRIM('Tracker&amp;Invoice'!B5546),10,10)),"")</f>
        <v/>
      </c>
      <c r="F5510">
        <f>IF(B5510=1,IFERROR(LOOKUP(2,1/('Tracker&amp;Invoice'!$H5546:$AC5546&lt;&gt;""),COLUMN('Tracker&amp;Invoice'!$H5546:$AC5546)),8),F5509)</f>
        <v>16</v>
      </c>
      <c r="G5510">
        <f>IF(D5510="OVERALL",IFERROR(LOOKUP(2,1/('Tracker&amp;Invoice'!$H5546:$AC5546&lt;&gt;""),COLUMN('Tracker&amp;Invoice'!$H5546:$AC5546)),8),G5511)</f>
        <v>8</v>
      </c>
      <c r="H5510">
        <f t="shared" si="172"/>
        <v>16</v>
      </c>
      <c r="I5510" s="29">
        <f>IF(D5510="INVOICE",SUM('Tracker&amp;Invoice'!$H5546:INDEX('Tracker&amp;Invoice'!$A5546:$AC5546,1,H5510)),0)</f>
        <v>0</v>
      </c>
      <c r="J5510" s="29">
        <f>IF(D5510="OVERALL",SUM('Tracker&amp;Invoice'!$H5546:$AC5546),0)</f>
        <v>0</v>
      </c>
    </row>
    <row r="5511" spans="1:10">
      <c r="A5511" t="e">
        <f t="shared" si="173"/>
        <v>#REF!</v>
      </c>
      <c r="B5511">
        <f>IF(AND('Tracker&amp;Invoice'!A5547&lt;&gt;"",'Tracker&amp;Invoice'!A5547&lt;&gt;"ITEM",'Tracker&amp;Invoice'!A5545="ITEM"),1,0)</f>
        <v>0</v>
      </c>
      <c r="C5511" t="str">
        <f>IF(B5511=1,'Tracker&amp;Invoice'!A5547,C5510)</f>
        <v>NBQ-058</v>
      </c>
      <c r="D5511" t="str">
        <f>IF(LEFT(TRIM('Tracker&amp;Invoice'!B5547),9)="INVOICE #","INVOICE",IF(TRIM('Tracker&amp;Invoice'!B5547)="Overall Completion INVOICE","OVERALL",""))</f>
        <v/>
      </c>
      <c r="E5511" t="str">
        <f>IF(D5511="INVOICE",VALUE(MID(TRIM('Tracker&amp;Invoice'!B5547),10,10)),"")</f>
        <v/>
      </c>
      <c r="F5511">
        <f>IF(B5511=1,IFERROR(LOOKUP(2,1/('Tracker&amp;Invoice'!$H5547:$AC5547&lt;&gt;""),COLUMN('Tracker&amp;Invoice'!$H5547:$AC5547)),8),F5510)</f>
        <v>16</v>
      </c>
      <c r="G5511">
        <f>IF(D5511="OVERALL",IFERROR(LOOKUP(2,1/('Tracker&amp;Invoice'!$H5547:$AC5547&lt;&gt;""),COLUMN('Tracker&amp;Invoice'!$H5547:$AC5547)),8),G5512)</f>
        <v>8</v>
      </c>
      <c r="H5511">
        <f t="shared" si="172"/>
        <v>16</v>
      </c>
      <c r="I5511" s="29">
        <f>IF(D5511="INVOICE",SUM('Tracker&amp;Invoice'!$H5547:INDEX('Tracker&amp;Invoice'!$A5547:$AC5547,1,H5511)),0)</f>
        <v>0</v>
      </c>
      <c r="J5511" s="29">
        <f>IF(D5511="OVERALL",SUM('Tracker&amp;Invoice'!$H5547:$AC5547),0)</f>
        <v>0</v>
      </c>
    </row>
    <row r="5512" spans="1:10">
      <c r="A5512" t="e">
        <f t="shared" si="173"/>
        <v>#REF!</v>
      </c>
      <c r="B5512">
        <f>IF(AND('Tracker&amp;Invoice'!A5548&lt;&gt;"",'Tracker&amp;Invoice'!A5548&lt;&gt;"ITEM",'Tracker&amp;Invoice'!A5546="ITEM"),1,0)</f>
        <v>0</v>
      </c>
      <c r="C5512" t="str">
        <f>IF(B5512=1,'Tracker&amp;Invoice'!A5548,C5511)</f>
        <v>NBQ-058</v>
      </c>
      <c r="D5512" t="str">
        <f>IF(LEFT(TRIM('Tracker&amp;Invoice'!B5548),9)="INVOICE #","INVOICE",IF(TRIM('Tracker&amp;Invoice'!B5548)="Overall Completion INVOICE","OVERALL",""))</f>
        <v/>
      </c>
      <c r="E5512" t="str">
        <f>IF(D5512="INVOICE",VALUE(MID(TRIM('Tracker&amp;Invoice'!B5548),10,10)),"")</f>
        <v/>
      </c>
      <c r="F5512">
        <f>IF(B5512=1,IFERROR(LOOKUP(2,1/('Tracker&amp;Invoice'!$H5548:$AC5548&lt;&gt;""),COLUMN('Tracker&amp;Invoice'!$H5548:$AC5548)),8),F5511)</f>
        <v>16</v>
      </c>
      <c r="G5512">
        <f>IF(D5512="OVERALL",IFERROR(LOOKUP(2,1/('Tracker&amp;Invoice'!$H5548:$AC5548&lt;&gt;""),COLUMN('Tracker&amp;Invoice'!$H5548:$AC5548)),8),G5513)</f>
        <v>8</v>
      </c>
      <c r="H5512">
        <f t="shared" si="172"/>
        <v>16</v>
      </c>
      <c r="I5512" s="29">
        <f>IF(D5512="INVOICE",SUM('Tracker&amp;Invoice'!$H5548:INDEX('Tracker&amp;Invoice'!$A5548:$AC5548,1,H5512)),0)</f>
        <v>0</v>
      </c>
      <c r="J5512" s="29">
        <f>IF(D5512="OVERALL",SUM('Tracker&amp;Invoice'!$H5548:$AC5548),0)</f>
        <v>0</v>
      </c>
    </row>
    <row r="5513" spans="1:10">
      <c r="A5513" t="e">
        <f t="shared" si="173"/>
        <v>#REF!</v>
      </c>
      <c r="B5513">
        <f>IF(AND('Tracker&amp;Invoice'!A5549&lt;&gt;"",'Tracker&amp;Invoice'!A5549&lt;&gt;"ITEM",'Tracker&amp;Invoice'!A5547="ITEM"),1,0)</f>
        <v>0</v>
      </c>
      <c r="C5513" t="str">
        <f>IF(B5513=1,'Tracker&amp;Invoice'!A5549,C5512)</f>
        <v>NBQ-058</v>
      </c>
      <c r="D5513" t="str">
        <f>IF(LEFT(TRIM('Tracker&amp;Invoice'!B5549),9)="INVOICE #","INVOICE",IF(TRIM('Tracker&amp;Invoice'!B5549)="Overall Completion INVOICE","OVERALL",""))</f>
        <v/>
      </c>
      <c r="E5513" t="str">
        <f>IF(D5513="INVOICE",VALUE(MID(TRIM('Tracker&amp;Invoice'!B5549),10,10)),"")</f>
        <v/>
      </c>
      <c r="F5513">
        <f>IF(B5513=1,IFERROR(LOOKUP(2,1/('Tracker&amp;Invoice'!$H5549:$AC5549&lt;&gt;""),COLUMN('Tracker&amp;Invoice'!$H5549:$AC5549)),8),F5512)</f>
        <v>16</v>
      </c>
      <c r="G5513">
        <f>IF(D5513="OVERALL",IFERROR(LOOKUP(2,1/('Tracker&amp;Invoice'!$H5549:$AC5549&lt;&gt;""),COLUMN('Tracker&amp;Invoice'!$H5549:$AC5549)),8),G5514)</f>
        <v>8</v>
      </c>
      <c r="H5513">
        <f t="shared" si="172"/>
        <v>16</v>
      </c>
      <c r="I5513" s="29">
        <f>IF(D5513="INVOICE",SUM('Tracker&amp;Invoice'!$H5549:INDEX('Tracker&amp;Invoice'!$A5549:$AC5549,1,H5513)),0)</f>
        <v>0</v>
      </c>
      <c r="J5513" s="29">
        <f>IF(D5513="OVERALL",SUM('Tracker&amp;Invoice'!$H5549:$AC5549),0)</f>
        <v>0</v>
      </c>
    </row>
    <row r="5514" spans="1:10">
      <c r="A5514" t="e">
        <f t="shared" si="173"/>
        <v>#REF!</v>
      </c>
      <c r="B5514">
        <f>IF(AND('Tracker&amp;Invoice'!A5550&lt;&gt;"",'Tracker&amp;Invoice'!A5550&lt;&gt;"ITEM",'Tracker&amp;Invoice'!A5548="ITEM"),1,0)</f>
        <v>0</v>
      </c>
      <c r="C5514" t="str">
        <f>IF(B5514=1,'Tracker&amp;Invoice'!A5550,C5513)</f>
        <v>NBQ-058</v>
      </c>
      <c r="D5514" t="str">
        <f>IF(LEFT(TRIM('Tracker&amp;Invoice'!B5550),9)="INVOICE #","INVOICE",IF(TRIM('Tracker&amp;Invoice'!B5550)="Overall Completion INVOICE","OVERALL",""))</f>
        <v/>
      </c>
      <c r="E5514" t="str">
        <f>IF(D5514="INVOICE",VALUE(MID(TRIM('Tracker&amp;Invoice'!B5550),10,10)),"")</f>
        <v/>
      </c>
      <c r="F5514">
        <f>IF(B5514=1,IFERROR(LOOKUP(2,1/('Tracker&amp;Invoice'!$H5550:$AC5550&lt;&gt;""),COLUMN('Tracker&amp;Invoice'!$H5550:$AC5550)),8),F5513)</f>
        <v>16</v>
      </c>
      <c r="G5514">
        <f>IF(D5514="OVERALL",IFERROR(LOOKUP(2,1/('Tracker&amp;Invoice'!$H5550:$AC5550&lt;&gt;""),COLUMN('Tracker&amp;Invoice'!$H5550:$AC5550)),8),G5515)</f>
        <v>8</v>
      </c>
      <c r="H5514">
        <f t="shared" si="172"/>
        <v>16</v>
      </c>
      <c r="I5514" s="29">
        <f>IF(D5514="INVOICE",SUM('Tracker&amp;Invoice'!$H5550:INDEX('Tracker&amp;Invoice'!$A5550:$AC5550,1,H5514)),0)</f>
        <v>0</v>
      </c>
      <c r="J5514" s="29">
        <f>IF(D5514="OVERALL",SUM('Tracker&amp;Invoice'!$H5550:$AC5550),0)</f>
        <v>0</v>
      </c>
    </row>
    <row r="5515" spans="1:10">
      <c r="A5515" t="e">
        <f t="shared" si="173"/>
        <v>#REF!</v>
      </c>
      <c r="B5515">
        <f>IF(AND('Tracker&amp;Invoice'!A5551&lt;&gt;"",'Tracker&amp;Invoice'!A5551&lt;&gt;"ITEM",'Tracker&amp;Invoice'!A5549="ITEM"),1,0)</f>
        <v>0</v>
      </c>
      <c r="C5515" t="str">
        <f>IF(B5515=1,'Tracker&amp;Invoice'!A5551,C5514)</f>
        <v>NBQ-058</v>
      </c>
      <c r="D5515" t="str">
        <f>IF(LEFT(TRIM('Tracker&amp;Invoice'!B5551),9)="INVOICE #","INVOICE",IF(TRIM('Tracker&amp;Invoice'!B5551)="Overall Completion INVOICE","OVERALL",""))</f>
        <v/>
      </c>
      <c r="E5515" t="str">
        <f>IF(D5515="INVOICE",VALUE(MID(TRIM('Tracker&amp;Invoice'!B5551),10,10)),"")</f>
        <v/>
      </c>
      <c r="F5515">
        <f>IF(B5515=1,IFERROR(LOOKUP(2,1/('Tracker&amp;Invoice'!$H5551:$AC5551&lt;&gt;""),COLUMN('Tracker&amp;Invoice'!$H5551:$AC5551)),8),F5514)</f>
        <v>16</v>
      </c>
      <c r="G5515">
        <f>IF(D5515="OVERALL",IFERROR(LOOKUP(2,1/('Tracker&amp;Invoice'!$H5551:$AC5551&lt;&gt;""),COLUMN('Tracker&amp;Invoice'!$H5551:$AC5551)),8),G5516)</f>
        <v>8</v>
      </c>
      <c r="H5515">
        <f t="shared" si="172"/>
        <v>16</v>
      </c>
      <c r="I5515" s="29">
        <f>IF(D5515="INVOICE",SUM('Tracker&amp;Invoice'!$H5551:INDEX('Tracker&amp;Invoice'!$A5551:$AC5551,1,H5515)),0)</f>
        <v>0</v>
      </c>
      <c r="J5515" s="29">
        <f>IF(D5515="OVERALL",SUM('Tracker&amp;Invoice'!$H5551:$AC5551),0)</f>
        <v>0</v>
      </c>
    </row>
    <row r="5516" spans="1:10">
      <c r="A5516" t="e">
        <f t="shared" si="173"/>
        <v>#REF!</v>
      </c>
      <c r="B5516">
        <f>IF(AND('Tracker&amp;Invoice'!A5552&lt;&gt;"",'Tracker&amp;Invoice'!A5552&lt;&gt;"ITEM",'Tracker&amp;Invoice'!A5550="ITEM"),1,0)</f>
        <v>0</v>
      </c>
      <c r="C5516" t="str">
        <f>IF(B5516=1,'Tracker&amp;Invoice'!A5552,C5515)</f>
        <v>NBQ-058</v>
      </c>
      <c r="D5516" t="str">
        <f>IF(LEFT(TRIM('Tracker&amp;Invoice'!B5552),9)="INVOICE #","INVOICE",IF(TRIM('Tracker&amp;Invoice'!B5552)="Overall Completion INVOICE","OVERALL",""))</f>
        <v/>
      </c>
      <c r="E5516" t="str">
        <f>IF(D5516="INVOICE",VALUE(MID(TRIM('Tracker&amp;Invoice'!B5552),10,10)),"")</f>
        <v/>
      </c>
      <c r="F5516">
        <f>IF(B5516=1,IFERROR(LOOKUP(2,1/('Tracker&amp;Invoice'!$H5552:$AC5552&lt;&gt;""),COLUMN('Tracker&amp;Invoice'!$H5552:$AC5552)),8),F5515)</f>
        <v>16</v>
      </c>
      <c r="G5516">
        <f>IF(D5516="OVERALL",IFERROR(LOOKUP(2,1/('Tracker&amp;Invoice'!$H5552:$AC5552&lt;&gt;""),COLUMN('Tracker&amp;Invoice'!$H5552:$AC5552)),8),G5517)</f>
        <v>8</v>
      </c>
      <c r="H5516">
        <f t="shared" si="172"/>
        <v>16</v>
      </c>
      <c r="I5516" s="29">
        <f>IF(D5516="INVOICE",SUM('Tracker&amp;Invoice'!$H5552:INDEX('Tracker&amp;Invoice'!$A5552:$AC5552,1,H5516)),0)</f>
        <v>0</v>
      </c>
      <c r="J5516" s="29">
        <f>IF(D5516="OVERALL",SUM('Tracker&amp;Invoice'!$H5552:$AC5552),0)</f>
        <v>0</v>
      </c>
    </row>
    <row r="5517" spans="1:10">
      <c r="A5517" t="e">
        <f t="shared" si="173"/>
        <v>#REF!</v>
      </c>
      <c r="B5517">
        <f>IF(AND('Tracker&amp;Invoice'!A5553&lt;&gt;"",'Tracker&amp;Invoice'!A5553&lt;&gt;"ITEM",'Tracker&amp;Invoice'!A5551="ITEM"),1,0)</f>
        <v>0</v>
      </c>
      <c r="C5517" t="str">
        <f>IF(B5517=1,'Tracker&amp;Invoice'!A5553,C5516)</f>
        <v>NBQ-058</v>
      </c>
      <c r="D5517" t="str">
        <f>IF(LEFT(TRIM('Tracker&amp;Invoice'!B5553),9)="INVOICE #","INVOICE",IF(TRIM('Tracker&amp;Invoice'!B5553)="Overall Completion INVOICE","OVERALL",""))</f>
        <v/>
      </c>
      <c r="E5517" t="str">
        <f>IF(D5517="INVOICE",VALUE(MID(TRIM('Tracker&amp;Invoice'!B5553),10,10)),"")</f>
        <v/>
      </c>
      <c r="F5517">
        <f>IF(B5517=1,IFERROR(LOOKUP(2,1/('Tracker&amp;Invoice'!$H5553:$AC5553&lt;&gt;""),COLUMN('Tracker&amp;Invoice'!$H5553:$AC5553)),8),F5516)</f>
        <v>16</v>
      </c>
      <c r="G5517">
        <f>IF(D5517="OVERALL",IFERROR(LOOKUP(2,1/('Tracker&amp;Invoice'!$H5553:$AC5553&lt;&gt;""),COLUMN('Tracker&amp;Invoice'!$H5553:$AC5553)),8),G5518)</f>
        <v>8</v>
      </c>
      <c r="H5517">
        <f t="shared" si="172"/>
        <v>16</v>
      </c>
      <c r="I5517" s="29">
        <f>IF(D5517="INVOICE",SUM('Tracker&amp;Invoice'!$H5553:INDEX('Tracker&amp;Invoice'!$A5553:$AC5553,1,H5517)),0)</f>
        <v>0</v>
      </c>
      <c r="J5517" s="29">
        <f>IF(D5517="OVERALL",SUM('Tracker&amp;Invoice'!$H5553:$AC5553),0)</f>
        <v>0</v>
      </c>
    </row>
    <row r="5518" spans="1:10">
      <c r="A5518" t="e">
        <f t="shared" si="173"/>
        <v>#REF!</v>
      </c>
      <c r="B5518">
        <f>IF(AND('Tracker&amp;Invoice'!A5554&lt;&gt;"",'Tracker&amp;Invoice'!A5554&lt;&gt;"ITEM",'Tracker&amp;Invoice'!A5552="ITEM"),1,0)</f>
        <v>0</v>
      </c>
      <c r="C5518" t="str">
        <f>IF(B5518=1,'Tracker&amp;Invoice'!A5554,C5517)</f>
        <v>NBQ-058</v>
      </c>
      <c r="D5518" t="str">
        <f>IF(LEFT(TRIM('Tracker&amp;Invoice'!B5554),9)="INVOICE #","INVOICE",IF(TRIM('Tracker&amp;Invoice'!B5554)="Overall Completion INVOICE","OVERALL",""))</f>
        <v/>
      </c>
      <c r="E5518" t="str">
        <f>IF(D5518="INVOICE",VALUE(MID(TRIM('Tracker&amp;Invoice'!B5554),10,10)),"")</f>
        <v/>
      </c>
      <c r="F5518">
        <f>IF(B5518=1,IFERROR(LOOKUP(2,1/('Tracker&amp;Invoice'!$H5554:$AC5554&lt;&gt;""),COLUMN('Tracker&amp;Invoice'!$H5554:$AC5554)),8),F5517)</f>
        <v>16</v>
      </c>
      <c r="G5518">
        <f>IF(D5518="OVERALL",IFERROR(LOOKUP(2,1/('Tracker&amp;Invoice'!$H5554:$AC5554&lt;&gt;""),COLUMN('Tracker&amp;Invoice'!$H5554:$AC5554)),8),G5519)</f>
        <v>8</v>
      </c>
      <c r="H5518">
        <f t="shared" si="172"/>
        <v>16</v>
      </c>
      <c r="I5518" s="29">
        <f>IF(D5518="INVOICE",SUM('Tracker&amp;Invoice'!$H5554:INDEX('Tracker&amp;Invoice'!$A5554:$AC5554,1,H5518)),0)</f>
        <v>0</v>
      </c>
      <c r="J5518" s="29">
        <f>IF(D5518="OVERALL",SUM('Tracker&amp;Invoice'!$H5554:$AC5554),0)</f>
        <v>0</v>
      </c>
    </row>
    <row r="5519" spans="1:10">
      <c r="A5519" t="e">
        <f t="shared" si="173"/>
        <v>#REF!</v>
      </c>
      <c r="B5519">
        <f>IF(AND('Tracker&amp;Invoice'!A5555&lt;&gt;"",'Tracker&amp;Invoice'!A5555&lt;&gt;"ITEM",'Tracker&amp;Invoice'!A5553="ITEM"),1,0)</f>
        <v>0</v>
      </c>
      <c r="C5519" t="str">
        <f>IF(B5519=1,'Tracker&amp;Invoice'!A5555,C5518)</f>
        <v>NBQ-058</v>
      </c>
      <c r="D5519" t="str">
        <f>IF(LEFT(TRIM('Tracker&amp;Invoice'!B5555),9)="INVOICE #","INVOICE",IF(TRIM('Tracker&amp;Invoice'!B5555)="Overall Completion INVOICE","OVERALL",""))</f>
        <v/>
      </c>
      <c r="E5519" t="str">
        <f>IF(D5519="INVOICE",VALUE(MID(TRIM('Tracker&amp;Invoice'!B5555),10,10)),"")</f>
        <v/>
      </c>
      <c r="F5519">
        <f>IF(B5519=1,IFERROR(LOOKUP(2,1/('Tracker&amp;Invoice'!$H5555:$AC5555&lt;&gt;""),COLUMN('Tracker&amp;Invoice'!$H5555:$AC5555)),8),F5518)</f>
        <v>16</v>
      </c>
      <c r="G5519">
        <f>IF(D5519="OVERALL",IFERROR(LOOKUP(2,1/('Tracker&amp;Invoice'!$H5555:$AC5555&lt;&gt;""),COLUMN('Tracker&amp;Invoice'!$H5555:$AC5555)),8),G5520)</f>
        <v>8</v>
      </c>
      <c r="H5519">
        <f t="shared" si="172"/>
        <v>16</v>
      </c>
      <c r="I5519" s="29">
        <f>IF(D5519="INVOICE",SUM('Tracker&amp;Invoice'!$H5555:INDEX('Tracker&amp;Invoice'!$A5555:$AC5555,1,H5519)),0)</f>
        <v>0</v>
      </c>
      <c r="J5519" s="29">
        <f>IF(D5519="OVERALL",SUM('Tracker&amp;Invoice'!$H5555:$AC5555),0)</f>
        <v>0</v>
      </c>
    </row>
    <row r="5520" spans="1:10">
      <c r="A5520" t="e">
        <f t="shared" si="173"/>
        <v>#REF!</v>
      </c>
      <c r="B5520">
        <f>IF(AND('Tracker&amp;Invoice'!A5556&lt;&gt;"",'Tracker&amp;Invoice'!A5556&lt;&gt;"ITEM",'Tracker&amp;Invoice'!A5554="ITEM"),1,0)</f>
        <v>0</v>
      </c>
      <c r="C5520" t="str">
        <f>IF(B5520=1,'Tracker&amp;Invoice'!A5556,C5519)</f>
        <v>NBQ-058</v>
      </c>
      <c r="D5520" t="str">
        <f>IF(LEFT(TRIM('Tracker&amp;Invoice'!B5556),9)="INVOICE #","INVOICE",IF(TRIM('Tracker&amp;Invoice'!B5556)="Overall Completion INVOICE","OVERALL",""))</f>
        <v/>
      </c>
      <c r="E5520" t="str">
        <f>IF(D5520="INVOICE",VALUE(MID(TRIM('Tracker&amp;Invoice'!B5556),10,10)),"")</f>
        <v/>
      </c>
      <c r="F5520">
        <f>IF(B5520=1,IFERROR(LOOKUP(2,1/('Tracker&amp;Invoice'!$H5556:$AC5556&lt;&gt;""),COLUMN('Tracker&amp;Invoice'!$H5556:$AC5556)),8),F5519)</f>
        <v>16</v>
      </c>
      <c r="G5520">
        <f>IF(D5520="OVERALL",IFERROR(LOOKUP(2,1/('Tracker&amp;Invoice'!$H5556:$AC5556&lt;&gt;""),COLUMN('Tracker&amp;Invoice'!$H5556:$AC5556)),8),G5521)</f>
        <v>8</v>
      </c>
      <c r="H5520">
        <f t="shared" si="172"/>
        <v>16</v>
      </c>
      <c r="I5520" s="29">
        <f>IF(D5520="INVOICE",SUM('Tracker&amp;Invoice'!$H5556:INDEX('Tracker&amp;Invoice'!$A5556:$AC5556,1,H5520)),0)</f>
        <v>0</v>
      </c>
      <c r="J5520" s="29">
        <f>IF(D5520="OVERALL",SUM('Tracker&amp;Invoice'!$H5556:$AC5556),0)</f>
        <v>0</v>
      </c>
    </row>
    <row r="5521" spans="1:10">
      <c r="A5521" t="e">
        <f t="shared" si="173"/>
        <v>#REF!</v>
      </c>
      <c r="B5521">
        <f>IF(AND('Tracker&amp;Invoice'!A5557&lt;&gt;"",'Tracker&amp;Invoice'!A5557&lt;&gt;"ITEM",'Tracker&amp;Invoice'!A5555="ITEM"),1,0)</f>
        <v>0</v>
      </c>
      <c r="C5521" t="str">
        <f>IF(B5521=1,'Tracker&amp;Invoice'!A5557,C5520)</f>
        <v>NBQ-058</v>
      </c>
      <c r="D5521" t="str">
        <f>IF(LEFT(TRIM('Tracker&amp;Invoice'!B5557),9)="INVOICE #","INVOICE",IF(TRIM('Tracker&amp;Invoice'!B5557)="Overall Completion INVOICE","OVERALL",""))</f>
        <v/>
      </c>
      <c r="E5521" t="str">
        <f>IF(D5521="INVOICE",VALUE(MID(TRIM('Tracker&amp;Invoice'!B5557),10,10)),"")</f>
        <v/>
      </c>
      <c r="F5521">
        <f>IF(B5521=1,IFERROR(LOOKUP(2,1/('Tracker&amp;Invoice'!$H5557:$AC5557&lt;&gt;""),COLUMN('Tracker&amp;Invoice'!$H5557:$AC5557)),8),F5520)</f>
        <v>16</v>
      </c>
      <c r="G5521">
        <f>IF(D5521="OVERALL",IFERROR(LOOKUP(2,1/('Tracker&amp;Invoice'!$H5557:$AC5557&lt;&gt;""),COLUMN('Tracker&amp;Invoice'!$H5557:$AC5557)),8),G5522)</f>
        <v>8</v>
      </c>
      <c r="H5521">
        <f t="shared" si="172"/>
        <v>16</v>
      </c>
      <c r="I5521" s="29">
        <f>IF(D5521="INVOICE",SUM('Tracker&amp;Invoice'!$H5557:INDEX('Tracker&amp;Invoice'!$A5557:$AC5557,1,H5521)),0)</f>
        <v>0</v>
      </c>
      <c r="J5521" s="29">
        <f>IF(D5521="OVERALL",SUM('Tracker&amp;Invoice'!$H5557:$AC5557),0)</f>
        <v>0</v>
      </c>
    </row>
    <row r="5522" spans="1:10">
      <c r="A5522" t="e">
        <f t="shared" si="173"/>
        <v>#REF!</v>
      </c>
      <c r="B5522">
        <f>IF(AND('Tracker&amp;Invoice'!A5558&lt;&gt;"",'Tracker&amp;Invoice'!A5558&lt;&gt;"ITEM",'Tracker&amp;Invoice'!A5556="ITEM"),1,0)</f>
        <v>0</v>
      </c>
      <c r="C5522" t="str">
        <f>IF(B5522=1,'Tracker&amp;Invoice'!A5558,C5521)</f>
        <v>NBQ-058</v>
      </c>
      <c r="D5522" t="str">
        <f>IF(LEFT(TRIM('Tracker&amp;Invoice'!B5558),9)="INVOICE #","INVOICE",IF(TRIM('Tracker&amp;Invoice'!B5558)="Overall Completion INVOICE","OVERALL",""))</f>
        <v/>
      </c>
      <c r="E5522" t="str">
        <f>IF(D5522="INVOICE",VALUE(MID(TRIM('Tracker&amp;Invoice'!B5558),10,10)),"")</f>
        <v/>
      </c>
      <c r="F5522">
        <f>IF(B5522=1,IFERROR(LOOKUP(2,1/('Tracker&amp;Invoice'!$H5558:$AC5558&lt;&gt;""),COLUMN('Tracker&amp;Invoice'!$H5558:$AC5558)),8),F5521)</f>
        <v>16</v>
      </c>
      <c r="G5522">
        <f>IF(D5522="OVERALL",IFERROR(LOOKUP(2,1/('Tracker&amp;Invoice'!$H5558:$AC5558&lt;&gt;""),COLUMN('Tracker&amp;Invoice'!$H5558:$AC5558)),8),G5523)</f>
        <v>8</v>
      </c>
      <c r="H5522">
        <f t="shared" si="172"/>
        <v>16</v>
      </c>
      <c r="I5522" s="29">
        <f>IF(D5522="INVOICE",SUM('Tracker&amp;Invoice'!$H5558:INDEX('Tracker&amp;Invoice'!$A5558:$AC5558,1,H5522)),0)</f>
        <v>0</v>
      </c>
      <c r="J5522" s="29">
        <f>IF(D5522="OVERALL",SUM('Tracker&amp;Invoice'!$H5558:$AC5558),0)</f>
        <v>0</v>
      </c>
    </row>
    <row r="5523" spans="1:10">
      <c r="A5523" t="e">
        <f t="shared" si="173"/>
        <v>#REF!</v>
      </c>
      <c r="B5523">
        <f>IF(AND('Tracker&amp;Invoice'!A5559&lt;&gt;"",'Tracker&amp;Invoice'!A5559&lt;&gt;"ITEM",'Tracker&amp;Invoice'!A5557="ITEM"),1,0)</f>
        <v>0</v>
      </c>
      <c r="C5523" t="str">
        <f>IF(B5523=1,'Tracker&amp;Invoice'!A5559,C5522)</f>
        <v>NBQ-058</v>
      </c>
      <c r="D5523" t="str">
        <f>IF(LEFT(TRIM('Tracker&amp;Invoice'!B5559),9)="INVOICE #","INVOICE",IF(TRIM('Tracker&amp;Invoice'!B5559)="Overall Completion INVOICE","OVERALL",""))</f>
        <v/>
      </c>
      <c r="E5523" t="str">
        <f>IF(D5523="INVOICE",VALUE(MID(TRIM('Tracker&amp;Invoice'!B5559),10,10)),"")</f>
        <v/>
      </c>
      <c r="F5523">
        <f>IF(B5523=1,IFERROR(LOOKUP(2,1/('Tracker&amp;Invoice'!$H5559:$AC5559&lt;&gt;""),COLUMN('Tracker&amp;Invoice'!$H5559:$AC5559)),8),F5522)</f>
        <v>16</v>
      </c>
      <c r="G5523">
        <f>IF(D5523="OVERALL",IFERROR(LOOKUP(2,1/('Tracker&amp;Invoice'!$H5559:$AC5559&lt;&gt;""),COLUMN('Tracker&amp;Invoice'!$H5559:$AC5559)),8),G5524)</f>
        <v>8</v>
      </c>
      <c r="H5523">
        <f t="shared" si="172"/>
        <v>16</v>
      </c>
      <c r="I5523" s="29">
        <f>IF(D5523="INVOICE",SUM('Tracker&amp;Invoice'!$H5559:INDEX('Tracker&amp;Invoice'!$A5559:$AC5559,1,H5523)),0)</f>
        <v>0</v>
      </c>
      <c r="J5523" s="29">
        <f>IF(D5523="OVERALL",SUM('Tracker&amp;Invoice'!$H5559:$AC5559),0)</f>
        <v>0</v>
      </c>
    </row>
    <row r="5524" spans="1:10">
      <c r="A5524" t="e">
        <f t="shared" si="173"/>
        <v>#REF!</v>
      </c>
      <c r="B5524">
        <f>IF(AND('Tracker&amp;Invoice'!A5560&lt;&gt;"",'Tracker&amp;Invoice'!A5560&lt;&gt;"ITEM",'Tracker&amp;Invoice'!A5558="ITEM"),1,0)</f>
        <v>0</v>
      </c>
      <c r="C5524" t="str">
        <f>IF(B5524=1,'Tracker&amp;Invoice'!A5560,C5523)</f>
        <v>NBQ-058</v>
      </c>
      <c r="D5524" t="str">
        <f>IF(LEFT(TRIM('Tracker&amp;Invoice'!B5560),9)="INVOICE #","INVOICE",IF(TRIM('Tracker&amp;Invoice'!B5560)="Overall Completion INVOICE","OVERALL",""))</f>
        <v/>
      </c>
      <c r="E5524" t="str">
        <f>IF(D5524="INVOICE",VALUE(MID(TRIM('Tracker&amp;Invoice'!B5560),10,10)),"")</f>
        <v/>
      </c>
      <c r="F5524">
        <f>IF(B5524=1,IFERROR(LOOKUP(2,1/('Tracker&amp;Invoice'!$H5560:$AC5560&lt;&gt;""),COLUMN('Tracker&amp;Invoice'!$H5560:$AC5560)),8),F5523)</f>
        <v>16</v>
      </c>
      <c r="G5524">
        <f>IF(D5524="OVERALL",IFERROR(LOOKUP(2,1/('Tracker&amp;Invoice'!$H5560:$AC5560&lt;&gt;""),COLUMN('Tracker&amp;Invoice'!$H5560:$AC5560)),8),G5525)</f>
        <v>8</v>
      </c>
      <c r="H5524">
        <f t="shared" si="172"/>
        <v>16</v>
      </c>
      <c r="I5524" s="29">
        <f>IF(D5524="INVOICE",SUM('Tracker&amp;Invoice'!$H5560:INDEX('Tracker&amp;Invoice'!$A5560:$AC5560,1,H5524)),0)</f>
        <v>0</v>
      </c>
      <c r="J5524" s="29">
        <f>IF(D5524="OVERALL",SUM('Tracker&amp;Invoice'!$H5560:$AC5560),0)</f>
        <v>0</v>
      </c>
    </row>
    <row r="5525" spans="1:10">
      <c r="A5525" t="e">
        <f t="shared" si="173"/>
        <v>#REF!</v>
      </c>
      <c r="B5525">
        <f>IF(AND('Tracker&amp;Invoice'!A5561&lt;&gt;"",'Tracker&amp;Invoice'!A5561&lt;&gt;"ITEM",'Tracker&amp;Invoice'!A5559="ITEM"),1,0)</f>
        <v>0</v>
      </c>
      <c r="C5525" t="str">
        <f>IF(B5525=1,'Tracker&amp;Invoice'!A5561,C5524)</f>
        <v>NBQ-058</v>
      </c>
      <c r="D5525" t="str">
        <f>IF(LEFT(TRIM('Tracker&amp;Invoice'!B5561),9)="INVOICE #","INVOICE",IF(TRIM('Tracker&amp;Invoice'!B5561)="Overall Completion INVOICE","OVERALL",""))</f>
        <v/>
      </c>
      <c r="E5525" t="str">
        <f>IF(D5525="INVOICE",VALUE(MID(TRIM('Tracker&amp;Invoice'!B5561),10,10)),"")</f>
        <v/>
      </c>
      <c r="F5525">
        <f>IF(B5525=1,IFERROR(LOOKUP(2,1/('Tracker&amp;Invoice'!$H5561:$AC5561&lt;&gt;""),COLUMN('Tracker&amp;Invoice'!$H5561:$AC5561)),8),F5524)</f>
        <v>16</v>
      </c>
      <c r="G5525">
        <f>IF(D5525="OVERALL",IFERROR(LOOKUP(2,1/('Tracker&amp;Invoice'!$H5561:$AC5561&lt;&gt;""),COLUMN('Tracker&amp;Invoice'!$H5561:$AC5561)),8),G5526)</f>
        <v>8</v>
      </c>
      <c r="H5525">
        <f t="shared" si="172"/>
        <v>16</v>
      </c>
      <c r="I5525" s="29">
        <f>IF(D5525="INVOICE",SUM('Tracker&amp;Invoice'!$H5561:INDEX('Tracker&amp;Invoice'!$A5561:$AC5561,1,H5525)),0)</f>
        <v>0</v>
      </c>
      <c r="J5525" s="29">
        <f>IF(D5525="OVERALL",SUM('Tracker&amp;Invoice'!$H5561:$AC5561),0)</f>
        <v>0</v>
      </c>
    </row>
    <row r="5526" spans="1:10">
      <c r="A5526" t="e">
        <f t="shared" si="173"/>
        <v>#REF!</v>
      </c>
      <c r="B5526">
        <f>IF(AND('Tracker&amp;Invoice'!A5562&lt;&gt;"",'Tracker&amp;Invoice'!A5562&lt;&gt;"ITEM",'Tracker&amp;Invoice'!A5560="ITEM"),1,0)</f>
        <v>0</v>
      </c>
      <c r="C5526" t="str">
        <f>IF(B5526=1,'Tracker&amp;Invoice'!A5562,C5525)</f>
        <v>NBQ-058</v>
      </c>
      <c r="D5526" t="str">
        <f>IF(LEFT(TRIM('Tracker&amp;Invoice'!B5562),9)="INVOICE #","INVOICE",IF(TRIM('Tracker&amp;Invoice'!B5562)="Overall Completion INVOICE","OVERALL",""))</f>
        <v/>
      </c>
      <c r="E5526" t="str">
        <f>IF(D5526="INVOICE",VALUE(MID(TRIM('Tracker&amp;Invoice'!B5562),10,10)),"")</f>
        <v/>
      </c>
      <c r="F5526">
        <f>IF(B5526=1,IFERROR(LOOKUP(2,1/('Tracker&amp;Invoice'!$H5562:$AC5562&lt;&gt;""),COLUMN('Tracker&amp;Invoice'!$H5562:$AC5562)),8),F5525)</f>
        <v>16</v>
      </c>
      <c r="G5526">
        <f>IF(D5526="OVERALL",IFERROR(LOOKUP(2,1/('Tracker&amp;Invoice'!$H5562:$AC5562&lt;&gt;""),COLUMN('Tracker&amp;Invoice'!$H5562:$AC5562)),8),G5527)</f>
        <v>8</v>
      </c>
      <c r="H5526">
        <f t="shared" si="172"/>
        <v>16</v>
      </c>
      <c r="I5526" s="29">
        <f>IF(D5526="INVOICE",SUM('Tracker&amp;Invoice'!$H5562:INDEX('Tracker&amp;Invoice'!$A5562:$AC5562,1,H5526)),0)</f>
        <v>0</v>
      </c>
      <c r="J5526" s="29">
        <f>IF(D5526="OVERALL",SUM('Tracker&amp;Invoice'!$H5562:$AC5562),0)</f>
        <v>0</v>
      </c>
    </row>
    <row r="5527" spans="1:10">
      <c r="A5527" t="e">
        <f t="shared" si="173"/>
        <v>#REF!</v>
      </c>
      <c r="B5527">
        <f>IF(AND('Tracker&amp;Invoice'!A5563&lt;&gt;"",'Tracker&amp;Invoice'!A5563&lt;&gt;"ITEM",'Tracker&amp;Invoice'!A5561="ITEM"),1,0)</f>
        <v>0</v>
      </c>
      <c r="C5527" t="str">
        <f>IF(B5527=1,'Tracker&amp;Invoice'!A5563,C5526)</f>
        <v>NBQ-058</v>
      </c>
      <c r="D5527" t="str">
        <f>IF(LEFT(TRIM('Tracker&amp;Invoice'!B5563),9)="INVOICE #","INVOICE",IF(TRIM('Tracker&amp;Invoice'!B5563)="Overall Completion INVOICE","OVERALL",""))</f>
        <v/>
      </c>
      <c r="E5527" t="str">
        <f>IF(D5527="INVOICE",VALUE(MID(TRIM('Tracker&amp;Invoice'!B5563),10,10)),"")</f>
        <v/>
      </c>
      <c r="F5527">
        <f>IF(B5527=1,IFERROR(LOOKUP(2,1/('Tracker&amp;Invoice'!$H5563:$AC5563&lt;&gt;""),COLUMN('Tracker&amp;Invoice'!$H5563:$AC5563)),8),F5526)</f>
        <v>16</v>
      </c>
      <c r="G5527">
        <f>IF(D5527="OVERALL",IFERROR(LOOKUP(2,1/('Tracker&amp;Invoice'!$H5563:$AC5563&lt;&gt;""),COLUMN('Tracker&amp;Invoice'!$H5563:$AC5563)),8),G5528)</f>
        <v>8</v>
      </c>
      <c r="H5527">
        <f t="shared" si="172"/>
        <v>16</v>
      </c>
      <c r="I5527" s="29">
        <f>IF(D5527="INVOICE",SUM('Tracker&amp;Invoice'!$H5563:INDEX('Tracker&amp;Invoice'!$A5563:$AC5563,1,H5527)),0)</f>
        <v>0</v>
      </c>
      <c r="J5527" s="29">
        <f>IF(D5527="OVERALL",SUM('Tracker&amp;Invoice'!$H5563:$AC5563),0)</f>
        <v>0</v>
      </c>
    </row>
    <row r="5528" spans="1:10">
      <c r="A5528" t="e">
        <f t="shared" si="173"/>
        <v>#REF!</v>
      </c>
      <c r="B5528">
        <f>IF(AND('Tracker&amp;Invoice'!A5564&lt;&gt;"",'Tracker&amp;Invoice'!A5564&lt;&gt;"ITEM",'Tracker&amp;Invoice'!A5562="ITEM"),1,0)</f>
        <v>0</v>
      </c>
      <c r="C5528" t="str">
        <f>IF(B5528=1,'Tracker&amp;Invoice'!A5564,C5527)</f>
        <v>NBQ-058</v>
      </c>
      <c r="D5528" t="str">
        <f>IF(LEFT(TRIM('Tracker&amp;Invoice'!B5564),9)="INVOICE #","INVOICE",IF(TRIM('Tracker&amp;Invoice'!B5564)="Overall Completion INVOICE","OVERALL",""))</f>
        <v/>
      </c>
      <c r="E5528" t="str">
        <f>IF(D5528="INVOICE",VALUE(MID(TRIM('Tracker&amp;Invoice'!B5564),10,10)),"")</f>
        <v/>
      </c>
      <c r="F5528">
        <f>IF(B5528=1,IFERROR(LOOKUP(2,1/('Tracker&amp;Invoice'!$H5564:$AC5564&lt;&gt;""),COLUMN('Tracker&amp;Invoice'!$H5564:$AC5564)),8),F5527)</f>
        <v>16</v>
      </c>
      <c r="G5528">
        <f>IF(D5528="OVERALL",IFERROR(LOOKUP(2,1/('Tracker&amp;Invoice'!$H5564:$AC5564&lt;&gt;""),COLUMN('Tracker&amp;Invoice'!$H5564:$AC5564)),8),G5529)</f>
        <v>8</v>
      </c>
      <c r="H5528">
        <f t="shared" si="172"/>
        <v>16</v>
      </c>
      <c r="I5528" s="29">
        <f>IF(D5528="INVOICE",SUM('Tracker&amp;Invoice'!$H5564:INDEX('Tracker&amp;Invoice'!$A5564:$AC5564,1,H5528)),0)</f>
        <v>0</v>
      </c>
      <c r="J5528" s="29">
        <f>IF(D5528="OVERALL",SUM('Tracker&amp;Invoice'!$H5564:$AC5564),0)</f>
        <v>0</v>
      </c>
    </row>
    <row r="5529" spans="1:10">
      <c r="A5529" t="e">
        <f t="shared" si="173"/>
        <v>#REF!</v>
      </c>
      <c r="B5529">
        <f>IF(AND('Tracker&amp;Invoice'!A5565&lt;&gt;"",'Tracker&amp;Invoice'!A5565&lt;&gt;"ITEM",'Tracker&amp;Invoice'!A5563="ITEM"),1,0)</f>
        <v>0</v>
      </c>
      <c r="C5529" t="str">
        <f>IF(B5529=1,'Tracker&amp;Invoice'!A5565,C5528)</f>
        <v>NBQ-058</v>
      </c>
      <c r="D5529" t="str">
        <f>IF(LEFT(TRIM('Tracker&amp;Invoice'!B5565),9)="INVOICE #","INVOICE",IF(TRIM('Tracker&amp;Invoice'!B5565)="Overall Completion INVOICE","OVERALL",""))</f>
        <v/>
      </c>
      <c r="E5529" t="str">
        <f>IF(D5529="INVOICE",VALUE(MID(TRIM('Tracker&amp;Invoice'!B5565),10,10)),"")</f>
        <v/>
      </c>
      <c r="F5529">
        <f>IF(B5529=1,IFERROR(LOOKUP(2,1/('Tracker&amp;Invoice'!$H5565:$AC5565&lt;&gt;""),COLUMN('Tracker&amp;Invoice'!$H5565:$AC5565)),8),F5528)</f>
        <v>16</v>
      </c>
      <c r="G5529">
        <f>IF(D5529="OVERALL",IFERROR(LOOKUP(2,1/('Tracker&amp;Invoice'!$H5565:$AC5565&lt;&gt;""),COLUMN('Tracker&amp;Invoice'!$H5565:$AC5565)),8),G5530)</f>
        <v>8</v>
      </c>
      <c r="H5529">
        <f t="shared" si="172"/>
        <v>16</v>
      </c>
      <c r="I5529" s="29">
        <f>IF(D5529="INVOICE",SUM('Tracker&amp;Invoice'!$H5565:INDEX('Tracker&amp;Invoice'!$A5565:$AC5565,1,H5529)),0)</f>
        <v>0</v>
      </c>
      <c r="J5529" s="29">
        <f>IF(D5529="OVERALL",SUM('Tracker&amp;Invoice'!$H5565:$AC5565),0)</f>
        <v>0</v>
      </c>
    </row>
    <row r="5530" spans="1:10">
      <c r="A5530" t="e">
        <f t="shared" si="173"/>
        <v>#REF!</v>
      </c>
      <c r="B5530">
        <f>IF(AND('Tracker&amp;Invoice'!A5566&lt;&gt;"",'Tracker&amp;Invoice'!A5566&lt;&gt;"ITEM",'Tracker&amp;Invoice'!A5564="ITEM"),1,0)</f>
        <v>0</v>
      </c>
      <c r="C5530" t="str">
        <f>IF(B5530=1,'Tracker&amp;Invoice'!A5566,C5529)</f>
        <v>NBQ-058</v>
      </c>
      <c r="D5530" t="str">
        <f>IF(LEFT(TRIM('Tracker&amp;Invoice'!B5566),9)="INVOICE #","INVOICE",IF(TRIM('Tracker&amp;Invoice'!B5566)="Overall Completion INVOICE","OVERALL",""))</f>
        <v/>
      </c>
      <c r="E5530" t="str">
        <f>IF(D5530="INVOICE",VALUE(MID(TRIM('Tracker&amp;Invoice'!B5566),10,10)),"")</f>
        <v/>
      </c>
      <c r="F5530">
        <f>IF(B5530=1,IFERROR(LOOKUP(2,1/('Tracker&amp;Invoice'!$H5566:$AC5566&lt;&gt;""),COLUMN('Tracker&amp;Invoice'!$H5566:$AC5566)),8),F5529)</f>
        <v>16</v>
      </c>
      <c r="G5530">
        <f>IF(D5530="OVERALL",IFERROR(LOOKUP(2,1/('Tracker&amp;Invoice'!$H5566:$AC5566&lt;&gt;""),COLUMN('Tracker&amp;Invoice'!$H5566:$AC5566)),8),G5531)</f>
        <v>8</v>
      </c>
      <c r="H5530">
        <f t="shared" si="172"/>
        <v>16</v>
      </c>
      <c r="I5530" s="29">
        <f>IF(D5530="INVOICE",SUM('Tracker&amp;Invoice'!$H5566:INDEX('Tracker&amp;Invoice'!$A5566:$AC5566,1,H5530)),0)</f>
        <v>0</v>
      </c>
      <c r="J5530" s="29">
        <f>IF(D5530="OVERALL",SUM('Tracker&amp;Invoice'!$H5566:$AC5566),0)</f>
        <v>0</v>
      </c>
    </row>
    <row r="5531" spans="1:10">
      <c r="A5531" t="e">
        <f t="shared" si="173"/>
        <v>#REF!</v>
      </c>
      <c r="B5531">
        <f>IF(AND('Tracker&amp;Invoice'!A5567&lt;&gt;"",'Tracker&amp;Invoice'!A5567&lt;&gt;"ITEM",'Tracker&amp;Invoice'!A5565="ITEM"),1,0)</f>
        <v>0</v>
      </c>
      <c r="C5531" t="str">
        <f>IF(B5531=1,'Tracker&amp;Invoice'!A5567,C5530)</f>
        <v>NBQ-058</v>
      </c>
      <c r="D5531" t="str">
        <f>IF(LEFT(TRIM('Tracker&amp;Invoice'!B5567),9)="INVOICE #","INVOICE",IF(TRIM('Tracker&amp;Invoice'!B5567)="Overall Completion INVOICE","OVERALL",""))</f>
        <v/>
      </c>
      <c r="E5531" t="str">
        <f>IF(D5531="INVOICE",VALUE(MID(TRIM('Tracker&amp;Invoice'!B5567),10,10)),"")</f>
        <v/>
      </c>
      <c r="F5531">
        <f>IF(B5531=1,IFERROR(LOOKUP(2,1/('Tracker&amp;Invoice'!$H5567:$AC5567&lt;&gt;""),COLUMN('Tracker&amp;Invoice'!$H5567:$AC5567)),8),F5530)</f>
        <v>16</v>
      </c>
      <c r="G5531">
        <f>IF(D5531="OVERALL",IFERROR(LOOKUP(2,1/('Tracker&amp;Invoice'!$H5567:$AC5567&lt;&gt;""),COLUMN('Tracker&amp;Invoice'!$H5567:$AC5567)),8),G5532)</f>
        <v>8</v>
      </c>
      <c r="H5531">
        <f t="shared" si="172"/>
        <v>16</v>
      </c>
      <c r="I5531" s="29">
        <f>IF(D5531="INVOICE",SUM('Tracker&amp;Invoice'!$H5567:INDEX('Tracker&amp;Invoice'!$A5567:$AC5567,1,H5531)),0)</f>
        <v>0</v>
      </c>
      <c r="J5531" s="29">
        <f>IF(D5531="OVERALL",SUM('Tracker&amp;Invoice'!$H5567:$AC5567),0)</f>
        <v>0</v>
      </c>
    </row>
    <row r="5532" spans="1:10">
      <c r="A5532" t="e">
        <f t="shared" si="173"/>
        <v>#REF!</v>
      </c>
      <c r="B5532">
        <f>IF(AND('Tracker&amp;Invoice'!A5568&lt;&gt;"",'Tracker&amp;Invoice'!A5568&lt;&gt;"ITEM",'Tracker&amp;Invoice'!A5566="ITEM"),1,0)</f>
        <v>0</v>
      </c>
      <c r="C5532" t="str">
        <f>IF(B5532=1,'Tracker&amp;Invoice'!A5568,C5531)</f>
        <v>NBQ-058</v>
      </c>
      <c r="D5532" t="str">
        <f>IF(LEFT(TRIM('Tracker&amp;Invoice'!B5568),9)="INVOICE #","INVOICE",IF(TRIM('Tracker&amp;Invoice'!B5568)="Overall Completion INVOICE","OVERALL",""))</f>
        <v/>
      </c>
      <c r="E5532" t="str">
        <f>IF(D5532="INVOICE",VALUE(MID(TRIM('Tracker&amp;Invoice'!B5568),10,10)),"")</f>
        <v/>
      </c>
      <c r="F5532">
        <f>IF(B5532=1,IFERROR(LOOKUP(2,1/('Tracker&amp;Invoice'!$H5568:$AC5568&lt;&gt;""),COLUMN('Tracker&amp;Invoice'!$H5568:$AC5568)),8),F5531)</f>
        <v>16</v>
      </c>
      <c r="G5532">
        <f>IF(D5532="OVERALL",IFERROR(LOOKUP(2,1/('Tracker&amp;Invoice'!$H5568:$AC5568&lt;&gt;""),COLUMN('Tracker&amp;Invoice'!$H5568:$AC5568)),8),G5533)</f>
        <v>8</v>
      </c>
      <c r="H5532">
        <f t="shared" si="172"/>
        <v>16</v>
      </c>
      <c r="I5532" s="29">
        <f>IF(D5532="INVOICE",SUM('Tracker&amp;Invoice'!$H5568:INDEX('Tracker&amp;Invoice'!$A5568:$AC5568,1,H5532)),0)</f>
        <v>0</v>
      </c>
      <c r="J5532" s="29">
        <f>IF(D5532="OVERALL",SUM('Tracker&amp;Invoice'!$H5568:$AC5568),0)</f>
        <v>0</v>
      </c>
    </row>
    <row r="5533" spans="1:10">
      <c r="A5533" t="e">
        <f t="shared" si="173"/>
        <v>#REF!</v>
      </c>
      <c r="B5533">
        <f>IF(AND('Tracker&amp;Invoice'!A5569&lt;&gt;"",'Tracker&amp;Invoice'!A5569&lt;&gt;"ITEM",'Tracker&amp;Invoice'!A5567="ITEM"),1,0)</f>
        <v>0</v>
      </c>
      <c r="C5533" t="str">
        <f>IF(B5533=1,'Tracker&amp;Invoice'!A5569,C5532)</f>
        <v>NBQ-058</v>
      </c>
      <c r="D5533" t="str">
        <f>IF(LEFT(TRIM('Tracker&amp;Invoice'!B5569),9)="INVOICE #","INVOICE",IF(TRIM('Tracker&amp;Invoice'!B5569)="Overall Completion INVOICE","OVERALL",""))</f>
        <v/>
      </c>
      <c r="E5533" t="str">
        <f>IF(D5533="INVOICE",VALUE(MID(TRIM('Tracker&amp;Invoice'!B5569),10,10)),"")</f>
        <v/>
      </c>
      <c r="F5533">
        <f>IF(B5533=1,IFERROR(LOOKUP(2,1/('Tracker&amp;Invoice'!$H5569:$AC5569&lt;&gt;""),COLUMN('Tracker&amp;Invoice'!$H5569:$AC5569)),8),F5532)</f>
        <v>16</v>
      </c>
      <c r="G5533">
        <f>IF(D5533="OVERALL",IFERROR(LOOKUP(2,1/('Tracker&amp;Invoice'!$H5569:$AC5569&lt;&gt;""),COLUMN('Tracker&amp;Invoice'!$H5569:$AC5569)),8),G5534)</f>
        <v>8</v>
      </c>
      <c r="H5533">
        <f t="shared" si="172"/>
        <v>16</v>
      </c>
      <c r="I5533" s="29">
        <f>IF(D5533="INVOICE",SUM('Tracker&amp;Invoice'!$H5569:INDEX('Tracker&amp;Invoice'!$A5569:$AC5569,1,H5533)),0)</f>
        <v>0</v>
      </c>
      <c r="J5533" s="29">
        <f>IF(D5533="OVERALL",SUM('Tracker&amp;Invoice'!$H5569:$AC5569),0)</f>
        <v>0</v>
      </c>
    </row>
    <row r="5534" spans="1:10">
      <c r="A5534" t="e">
        <f t="shared" si="173"/>
        <v>#REF!</v>
      </c>
      <c r="B5534">
        <f>IF(AND('Tracker&amp;Invoice'!A5570&lt;&gt;"",'Tracker&amp;Invoice'!A5570&lt;&gt;"ITEM",'Tracker&amp;Invoice'!A5568="ITEM"),1,0)</f>
        <v>0</v>
      </c>
      <c r="C5534" t="str">
        <f>IF(B5534=1,'Tracker&amp;Invoice'!A5570,C5533)</f>
        <v>NBQ-058</v>
      </c>
      <c r="D5534" t="str">
        <f>IF(LEFT(TRIM('Tracker&amp;Invoice'!B5570),9)="INVOICE #","INVOICE",IF(TRIM('Tracker&amp;Invoice'!B5570)="Overall Completion INVOICE","OVERALL",""))</f>
        <v/>
      </c>
      <c r="E5534" t="str">
        <f>IF(D5534="INVOICE",VALUE(MID(TRIM('Tracker&amp;Invoice'!B5570),10,10)),"")</f>
        <v/>
      </c>
      <c r="F5534">
        <f>IF(B5534=1,IFERROR(LOOKUP(2,1/('Tracker&amp;Invoice'!$H5570:$AC5570&lt;&gt;""),COLUMN('Tracker&amp;Invoice'!$H5570:$AC5570)),8),F5533)</f>
        <v>16</v>
      </c>
      <c r="G5534">
        <f>IF(D5534="OVERALL",IFERROR(LOOKUP(2,1/('Tracker&amp;Invoice'!$H5570:$AC5570&lt;&gt;""),COLUMN('Tracker&amp;Invoice'!$H5570:$AC5570)),8),G5535)</f>
        <v>8</v>
      </c>
      <c r="H5534">
        <f t="shared" si="172"/>
        <v>16</v>
      </c>
      <c r="I5534" s="29">
        <f>IF(D5534="INVOICE",SUM('Tracker&amp;Invoice'!$H5570:INDEX('Tracker&amp;Invoice'!$A5570:$AC5570,1,H5534)),0)</f>
        <v>0</v>
      </c>
      <c r="J5534" s="29">
        <f>IF(D5534="OVERALL",SUM('Tracker&amp;Invoice'!$H5570:$AC5570),0)</f>
        <v>0</v>
      </c>
    </row>
    <row r="5535" spans="1:10">
      <c r="A5535" t="e">
        <f t="shared" si="173"/>
        <v>#REF!</v>
      </c>
      <c r="B5535">
        <f>IF(AND('Tracker&amp;Invoice'!A5571&lt;&gt;"",'Tracker&amp;Invoice'!A5571&lt;&gt;"ITEM",'Tracker&amp;Invoice'!A5569="ITEM"),1,0)</f>
        <v>0</v>
      </c>
      <c r="C5535" t="str">
        <f>IF(B5535=1,'Tracker&amp;Invoice'!A5571,C5534)</f>
        <v>NBQ-058</v>
      </c>
      <c r="D5535" t="str">
        <f>IF(LEFT(TRIM('Tracker&amp;Invoice'!B5571),9)="INVOICE #","INVOICE",IF(TRIM('Tracker&amp;Invoice'!B5571)="Overall Completion INVOICE","OVERALL",""))</f>
        <v/>
      </c>
      <c r="E5535" t="str">
        <f>IF(D5535="INVOICE",VALUE(MID(TRIM('Tracker&amp;Invoice'!B5571),10,10)),"")</f>
        <v/>
      </c>
      <c r="F5535">
        <f>IF(B5535=1,IFERROR(LOOKUP(2,1/('Tracker&amp;Invoice'!$H5571:$AC5571&lt;&gt;""),COLUMN('Tracker&amp;Invoice'!$H5571:$AC5571)),8),F5534)</f>
        <v>16</v>
      </c>
      <c r="G5535">
        <f>IF(D5535="OVERALL",IFERROR(LOOKUP(2,1/('Tracker&amp;Invoice'!$H5571:$AC5571&lt;&gt;""),COLUMN('Tracker&amp;Invoice'!$H5571:$AC5571)),8),G5536)</f>
        <v>8</v>
      </c>
      <c r="H5535">
        <f t="shared" si="172"/>
        <v>16</v>
      </c>
      <c r="I5535" s="29">
        <f>IF(D5535="INVOICE",SUM('Tracker&amp;Invoice'!$H5571:INDEX('Tracker&amp;Invoice'!$A5571:$AC5571,1,H5535)),0)</f>
        <v>0</v>
      </c>
      <c r="J5535" s="29">
        <f>IF(D5535="OVERALL",SUM('Tracker&amp;Invoice'!$H5571:$AC5571),0)</f>
        <v>0</v>
      </c>
    </row>
    <row r="5536" spans="1:10">
      <c r="A5536" t="e">
        <f t="shared" si="173"/>
        <v>#REF!</v>
      </c>
      <c r="B5536">
        <f>IF(AND('Tracker&amp;Invoice'!A5572&lt;&gt;"",'Tracker&amp;Invoice'!A5572&lt;&gt;"ITEM",'Tracker&amp;Invoice'!A5570="ITEM"),1,0)</f>
        <v>0</v>
      </c>
      <c r="C5536" t="str">
        <f>IF(B5536=1,'Tracker&amp;Invoice'!A5572,C5535)</f>
        <v>NBQ-058</v>
      </c>
      <c r="D5536" t="str">
        <f>IF(LEFT(TRIM('Tracker&amp;Invoice'!B5572),9)="INVOICE #","INVOICE",IF(TRIM('Tracker&amp;Invoice'!B5572)="Overall Completion INVOICE","OVERALL",""))</f>
        <v/>
      </c>
      <c r="E5536" t="str">
        <f>IF(D5536="INVOICE",VALUE(MID(TRIM('Tracker&amp;Invoice'!B5572),10,10)),"")</f>
        <v/>
      </c>
      <c r="F5536">
        <f>IF(B5536=1,IFERROR(LOOKUP(2,1/('Tracker&amp;Invoice'!$H5572:$AC5572&lt;&gt;""),COLUMN('Tracker&amp;Invoice'!$H5572:$AC5572)),8),F5535)</f>
        <v>16</v>
      </c>
      <c r="G5536">
        <f>IF(D5536="OVERALL",IFERROR(LOOKUP(2,1/('Tracker&amp;Invoice'!$H5572:$AC5572&lt;&gt;""),COLUMN('Tracker&amp;Invoice'!$H5572:$AC5572)),8),G5537)</f>
        <v>8</v>
      </c>
      <c r="H5536">
        <f t="shared" si="172"/>
        <v>16</v>
      </c>
      <c r="I5536" s="29">
        <f>IF(D5536="INVOICE",SUM('Tracker&amp;Invoice'!$H5572:INDEX('Tracker&amp;Invoice'!$A5572:$AC5572,1,H5536)),0)</f>
        <v>0</v>
      </c>
      <c r="J5536" s="29">
        <f>IF(D5536="OVERALL",SUM('Tracker&amp;Invoice'!$H5572:$AC5572),0)</f>
        <v>0</v>
      </c>
    </row>
    <row r="5537" spans="1:10">
      <c r="A5537" t="e">
        <f t="shared" si="173"/>
        <v>#REF!</v>
      </c>
      <c r="B5537">
        <f>IF(AND('Tracker&amp;Invoice'!A5573&lt;&gt;"",'Tracker&amp;Invoice'!A5573&lt;&gt;"ITEM",'Tracker&amp;Invoice'!A5571="ITEM"),1,0)</f>
        <v>0</v>
      </c>
      <c r="C5537" t="str">
        <f>IF(B5537=1,'Tracker&amp;Invoice'!A5573,C5536)</f>
        <v>NBQ-058</v>
      </c>
      <c r="D5537" t="str">
        <f>IF(LEFT(TRIM('Tracker&amp;Invoice'!B5573),9)="INVOICE #","INVOICE",IF(TRIM('Tracker&amp;Invoice'!B5573)="Overall Completion INVOICE","OVERALL",""))</f>
        <v/>
      </c>
      <c r="E5537" t="str">
        <f>IF(D5537="INVOICE",VALUE(MID(TRIM('Tracker&amp;Invoice'!B5573),10,10)),"")</f>
        <v/>
      </c>
      <c r="F5537">
        <f>IF(B5537=1,IFERROR(LOOKUP(2,1/('Tracker&amp;Invoice'!$H5573:$AC5573&lt;&gt;""),COLUMN('Tracker&amp;Invoice'!$H5573:$AC5573)),8),F5536)</f>
        <v>16</v>
      </c>
      <c r="G5537">
        <f>IF(D5537="OVERALL",IFERROR(LOOKUP(2,1/('Tracker&amp;Invoice'!$H5573:$AC5573&lt;&gt;""),COLUMN('Tracker&amp;Invoice'!$H5573:$AC5573)),8),G5538)</f>
        <v>8</v>
      </c>
      <c r="H5537">
        <f t="shared" si="172"/>
        <v>16</v>
      </c>
      <c r="I5537" s="29">
        <f>IF(D5537="INVOICE",SUM('Tracker&amp;Invoice'!$H5573:INDEX('Tracker&amp;Invoice'!$A5573:$AC5573,1,H5537)),0)</f>
        <v>0</v>
      </c>
      <c r="J5537" s="29">
        <f>IF(D5537="OVERALL",SUM('Tracker&amp;Invoice'!$H5573:$AC5573),0)</f>
        <v>0</v>
      </c>
    </row>
    <row r="5538" spans="1:10">
      <c r="A5538" t="e">
        <f t="shared" si="173"/>
        <v>#REF!</v>
      </c>
      <c r="B5538">
        <f>IF(AND('Tracker&amp;Invoice'!A5574&lt;&gt;"",'Tracker&amp;Invoice'!A5574&lt;&gt;"ITEM",'Tracker&amp;Invoice'!A5572="ITEM"),1,0)</f>
        <v>0</v>
      </c>
      <c r="C5538" t="str">
        <f>IF(B5538=1,'Tracker&amp;Invoice'!A5574,C5537)</f>
        <v>NBQ-058</v>
      </c>
      <c r="D5538" t="str">
        <f>IF(LEFT(TRIM('Tracker&amp;Invoice'!B5574),9)="INVOICE #","INVOICE",IF(TRIM('Tracker&amp;Invoice'!B5574)="Overall Completion INVOICE","OVERALL",""))</f>
        <v/>
      </c>
      <c r="E5538" t="str">
        <f>IF(D5538="INVOICE",VALUE(MID(TRIM('Tracker&amp;Invoice'!B5574),10,10)),"")</f>
        <v/>
      </c>
      <c r="F5538">
        <f>IF(B5538=1,IFERROR(LOOKUP(2,1/('Tracker&amp;Invoice'!$H5574:$AC5574&lt;&gt;""),COLUMN('Tracker&amp;Invoice'!$H5574:$AC5574)),8),F5537)</f>
        <v>16</v>
      </c>
      <c r="G5538">
        <f>IF(D5538="OVERALL",IFERROR(LOOKUP(2,1/('Tracker&amp;Invoice'!$H5574:$AC5574&lt;&gt;""),COLUMN('Tracker&amp;Invoice'!$H5574:$AC5574)),8),G5539)</f>
        <v>8</v>
      </c>
      <c r="H5538">
        <f t="shared" si="172"/>
        <v>16</v>
      </c>
      <c r="I5538" s="29">
        <f>IF(D5538="INVOICE",SUM('Tracker&amp;Invoice'!$H5574:INDEX('Tracker&amp;Invoice'!$A5574:$AC5574,1,H5538)),0)</f>
        <v>0</v>
      </c>
      <c r="J5538" s="29">
        <f>IF(D5538="OVERALL",SUM('Tracker&amp;Invoice'!$H5574:$AC5574),0)</f>
        <v>0</v>
      </c>
    </row>
    <row r="5539" spans="1:10">
      <c r="A5539" t="e">
        <f t="shared" si="173"/>
        <v>#REF!</v>
      </c>
      <c r="B5539">
        <f>IF(AND('Tracker&amp;Invoice'!A5575&lt;&gt;"",'Tracker&amp;Invoice'!A5575&lt;&gt;"ITEM",'Tracker&amp;Invoice'!A5573="ITEM"),1,0)</f>
        <v>0</v>
      </c>
      <c r="C5539" t="str">
        <f>IF(B5539=1,'Tracker&amp;Invoice'!A5575,C5538)</f>
        <v>NBQ-058</v>
      </c>
      <c r="D5539" t="str">
        <f>IF(LEFT(TRIM('Tracker&amp;Invoice'!B5575),9)="INVOICE #","INVOICE",IF(TRIM('Tracker&amp;Invoice'!B5575)="Overall Completion INVOICE","OVERALL",""))</f>
        <v/>
      </c>
      <c r="E5539" t="str">
        <f>IF(D5539="INVOICE",VALUE(MID(TRIM('Tracker&amp;Invoice'!B5575),10,10)),"")</f>
        <v/>
      </c>
      <c r="F5539">
        <f>IF(B5539=1,IFERROR(LOOKUP(2,1/('Tracker&amp;Invoice'!$H5575:$AC5575&lt;&gt;""),COLUMN('Tracker&amp;Invoice'!$H5575:$AC5575)),8),F5538)</f>
        <v>16</v>
      </c>
      <c r="G5539">
        <f>IF(D5539="OVERALL",IFERROR(LOOKUP(2,1/('Tracker&amp;Invoice'!$H5575:$AC5575&lt;&gt;""),COLUMN('Tracker&amp;Invoice'!$H5575:$AC5575)),8),G5540)</f>
        <v>8</v>
      </c>
      <c r="H5539">
        <f t="shared" si="172"/>
        <v>16</v>
      </c>
      <c r="I5539" s="29">
        <f>IF(D5539="INVOICE",SUM('Tracker&amp;Invoice'!$H5575:INDEX('Tracker&amp;Invoice'!$A5575:$AC5575,1,H5539)),0)</f>
        <v>0</v>
      </c>
      <c r="J5539" s="29">
        <f>IF(D5539="OVERALL",SUM('Tracker&amp;Invoice'!$H5575:$AC5575),0)</f>
        <v>0</v>
      </c>
    </row>
    <row r="5540" spans="1:10">
      <c r="A5540" t="e">
        <f t="shared" si="173"/>
        <v>#REF!</v>
      </c>
      <c r="B5540">
        <f>IF(AND('Tracker&amp;Invoice'!A5576&lt;&gt;"",'Tracker&amp;Invoice'!A5576&lt;&gt;"ITEM",'Tracker&amp;Invoice'!A5574="ITEM"),1,0)</f>
        <v>0</v>
      </c>
      <c r="C5540" t="str">
        <f>IF(B5540=1,'Tracker&amp;Invoice'!A5576,C5539)</f>
        <v>NBQ-058</v>
      </c>
      <c r="D5540" t="str">
        <f>IF(LEFT(TRIM('Tracker&amp;Invoice'!B5576),9)="INVOICE #","INVOICE",IF(TRIM('Tracker&amp;Invoice'!B5576)="Overall Completion INVOICE","OVERALL",""))</f>
        <v/>
      </c>
      <c r="E5540" t="str">
        <f>IF(D5540="INVOICE",VALUE(MID(TRIM('Tracker&amp;Invoice'!B5576),10,10)),"")</f>
        <v/>
      </c>
      <c r="F5540">
        <f>IF(B5540=1,IFERROR(LOOKUP(2,1/('Tracker&amp;Invoice'!$H5576:$AC5576&lt;&gt;""),COLUMN('Tracker&amp;Invoice'!$H5576:$AC5576)),8),F5539)</f>
        <v>16</v>
      </c>
      <c r="G5540">
        <f>IF(D5540="OVERALL",IFERROR(LOOKUP(2,1/('Tracker&amp;Invoice'!$H5576:$AC5576&lt;&gt;""),COLUMN('Tracker&amp;Invoice'!$H5576:$AC5576)),8),G5541)</f>
        <v>8</v>
      </c>
      <c r="H5540">
        <f t="shared" si="172"/>
        <v>16</v>
      </c>
      <c r="I5540" s="29">
        <f>IF(D5540="INVOICE",SUM('Tracker&amp;Invoice'!$H5576:INDEX('Tracker&amp;Invoice'!$A5576:$AC5576,1,H5540)),0)</f>
        <v>0</v>
      </c>
      <c r="J5540" s="29">
        <f>IF(D5540="OVERALL",SUM('Tracker&amp;Invoice'!$H5576:$AC5576),0)</f>
        <v>0</v>
      </c>
    </row>
    <row r="5541" spans="1:10">
      <c r="A5541" t="e">
        <f t="shared" si="173"/>
        <v>#REF!</v>
      </c>
      <c r="B5541">
        <f>IF(AND('Tracker&amp;Invoice'!A5577&lt;&gt;"",'Tracker&amp;Invoice'!A5577&lt;&gt;"ITEM",'Tracker&amp;Invoice'!A5575="ITEM"),1,0)</f>
        <v>0</v>
      </c>
      <c r="C5541" t="str">
        <f>IF(B5541=1,'Tracker&amp;Invoice'!A5577,C5540)</f>
        <v>NBQ-058</v>
      </c>
      <c r="D5541" t="str">
        <f>IF(LEFT(TRIM('Tracker&amp;Invoice'!B5577),9)="INVOICE #","INVOICE",IF(TRIM('Tracker&amp;Invoice'!B5577)="Overall Completion INVOICE","OVERALL",""))</f>
        <v/>
      </c>
      <c r="E5541" t="str">
        <f>IF(D5541="INVOICE",VALUE(MID(TRIM('Tracker&amp;Invoice'!B5577),10,10)),"")</f>
        <v/>
      </c>
      <c r="F5541">
        <f>IF(B5541=1,IFERROR(LOOKUP(2,1/('Tracker&amp;Invoice'!$H5577:$AC5577&lt;&gt;""),COLUMN('Tracker&amp;Invoice'!$H5577:$AC5577)),8),F5540)</f>
        <v>16</v>
      </c>
      <c r="G5541">
        <f>IF(D5541="OVERALL",IFERROR(LOOKUP(2,1/('Tracker&amp;Invoice'!$H5577:$AC5577&lt;&gt;""),COLUMN('Tracker&amp;Invoice'!$H5577:$AC5577)),8),G5542)</f>
        <v>8</v>
      </c>
      <c r="H5541">
        <f t="shared" si="172"/>
        <v>16</v>
      </c>
      <c r="I5541" s="29">
        <f>IF(D5541="INVOICE",SUM('Tracker&amp;Invoice'!$H5577:INDEX('Tracker&amp;Invoice'!$A5577:$AC5577,1,H5541)),0)</f>
        <v>0</v>
      </c>
      <c r="J5541" s="29">
        <f>IF(D5541="OVERALL",SUM('Tracker&amp;Invoice'!$H5577:$AC5577),0)</f>
        <v>0</v>
      </c>
    </row>
    <row r="5542" spans="1:10">
      <c r="A5542" t="e">
        <f t="shared" si="173"/>
        <v>#REF!</v>
      </c>
      <c r="B5542">
        <f>IF(AND('Tracker&amp;Invoice'!A5578&lt;&gt;"",'Tracker&amp;Invoice'!A5578&lt;&gt;"ITEM",'Tracker&amp;Invoice'!A5576="ITEM"),1,0)</f>
        <v>0</v>
      </c>
      <c r="C5542" t="str">
        <f>IF(B5542=1,'Tracker&amp;Invoice'!A5578,C5541)</f>
        <v>NBQ-058</v>
      </c>
      <c r="D5542" t="str">
        <f>IF(LEFT(TRIM('Tracker&amp;Invoice'!B5578),9)="INVOICE #","INVOICE",IF(TRIM('Tracker&amp;Invoice'!B5578)="Overall Completion INVOICE","OVERALL",""))</f>
        <v/>
      </c>
      <c r="E5542" t="str">
        <f>IF(D5542="INVOICE",VALUE(MID(TRIM('Tracker&amp;Invoice'!B5578),10,10)),"")</f>
        <v/>
      </c>
      <c r="F5542">
        <f>IF(B5542=1,IFERROR(LOOKUP(2,1/('Tracker&amp;Invoice'!$H5578:$AC5578&lt;&gt;""),COLUMN('Tracker&amp;Invoice'!$H5578:$AC5578)),8),F5541)</f>
        <v>16</v>
      </c>
      <c r="G5542">
        <f>IF(D5542="OVERALL",IFERROR(LOOKUP(2,1/('Tracker&amp;Invoice'!$H5578:$AC5578&lt;&gt;""),COLUMN('Tracker&amp;Invoice'!$H5578:$AC5578)),8),G5543)</f>
        <v>8</v>
      </c>
      <c r="H5542">
        <f t="shared" si="172"/>
        <v>16</v>
      </c>
      <c r="I5542" s="29">
        <f>IF(D5542="INVOICE",SUM('Tracker&amp;Invoice'!$H5578:INDEX('Tracker&amp;Invoice'!$A5578:$AC5578,1,H5542)),0)</f>
        <v>0</v>
      </c>
      <c r="J5542" s="29">
        <f>IF(D5542="OVERALL",SUM('Tracker&amp;Invoice'!$H5578:$AC5578),0)</f>
        <v>0</v>
      </c>
    </row>
    <row r="5543" spans="1:10">
      <c r="A5543" t="e">
        <f t="shared" si="173"/>
        <v>#REF!</v>
      </c>
      <c r="B5543">
        <f>IF(AND('Tracker&amp;Invoice'!A5579&lt;&gt;"",'Tracker&amp;Invoice'!A5579&lt;&gt;"ITEM",'Tracker&amp;Invoice'!A5577="ITEM"),1,0)</f>
        <v>0</v>
      </c>
      <c r="C5543" t="str">
        <f>IF(B5543=1,'Tracker&amp;Invoice'!A5579,C5542)</f>
        <v>NBQ-058</v>
      </c>
      <c r="D5543" t="str">
        <f>IF(LEFT(TRIM('Tracker&amp;Invoice'!B5579),9)="INVOICE #","INVOICE",IF(TRIM('Tracker&amp;Invoice'!B5579)="Overall Completion INVOICE","OVERALL",""))</f>
        <v/>
      </c>
      <c r="E5543" t="str">
        <f>IF(D5543="INVOICE",VALUE(MID(TRIM('Tracker&amp;Invoice'!B5579),10,10)),"")</f>
        <v/>
      </c>
      <c r="F5543">
        <f>IF(B5543=1,IFERROR(LOOKUP(2,1/('Tracker&amp;Invoice'!$H5579:$AC5579&lt;&gt;""),COLUMN('Tracker&amp;Invoice'!$H5579:$AC5579)),8),F5542)</f>
        <v>16</v>
      </c>
      <c r="G5543">
        <f>IF(D5543="OVERALL",IFERROR(LOOKUP(2,1/('Tracker&amp;Invoice'!$H5579:$AC5579&lt;&gt;""),COLUMN('Tracker&amp;Invoice'!$H5579:$AC5579)),8),G5544)</f>
        <v>8</v>
      </c>
      <c r="H5543">
        <f t="shared" si="172"/>
        <v>16</v>
      </c>
      <c r="I5543" s="29">
        <f>IF(D5543="INVOICE",SUM('Tracker&amp;Invoice'!$H5579:INDEX('Tracker&amp;Invoice'!$A5579:$AC5579,1,H5543)),0)</f>
        <v>0</v>
      </c>
      <c r="J5543" s="29">
        <f>IF(D5543="OVERALL",SUM('Tracker&amp;Invoice'!$H5579:$AC5579),0)</f>
        <v>0</v>
      </c>
    </row>
    <row r="5544" spans="1:10">
      <c r="A5544" t="e">
        <f t="shared" si="173"/>
        <v>#REF!</v>
      </c>
      <c r="B5544">
        <f>IF(AND('Tracker&amp;Invoice'!A5580&lt;&gt;"",'Tracker&amp;Invoice'!A5580&lt;&gt;"ITEM",'Tracker&amp;Invoice'!A5578="ITEM"),1,0)</f>
        <v>0</v>
      </c>
      <c r="C5544" t="str">
        <f>IF(B5544=1,'Tracker&amp;Invoice'!A5580,C5543)</f>
        <v>NBQ-058</v>
      </c>
      <c r="D5544" t="str">
        <f>IF(LEFT(TRIM('Tracker&amp;Invoice'!B5580),9)="INVOICE #","INVOICE",IF(TRIM('Tracker&amp;Invoice'!B5580)="Overall Completion INVOICE","OVERALL",""))</f>
        <v/>
      </c>
      <c r="E5544" t="str">
        <f>IF(D5544="INVOICE",VALUE(MID(TRIM('Tracker&amp;Invoice'!B5580),10,10)),"")</f>
        <v/>
      </c>
      <c r="F5544">
        <f>IF(B5544=1,IFERROR(LOOKUP(2,1/('Tracker&amp;Invoice'!$H5580:$AC5580&lt;&gt;""),COLUMN('Tracker&amp;Invoice'!$H5580:$AC5580)),8),F5543)</f>
        <v>16</v>
      </c>
      <c r="G5544">
        <f>IF(D5544="OVERALL",IFERROR(LOOKUP(2,1/('Tracker&amp;Invoice'!$H5580:$AC5580&lt;&gt;""),COLUMN('Tracker&amp;Invoice'!$H5580:$AC5580)),8),G5545)</f>
        <v>8</v>
      </c>
      <c r="H5544">
        <f t="shared" si="172"/>
        <v>16</v>
      </c>
      <c r="I5544" s="29">
        <f>IF(D5544="INVOICE",SUM('Tracker&amp;Invoice'!$H5580:INDEX('Tracker&amp;Invoice'!$A5580:$AC5580,1,H5544)),0)</f>
        <v>0</v>
      </c>
      <c r="J5544" s="29">
        <f>IF(D5544="OVERALL",SUM('Tracker&amp;Invoice'!$H5580:$AC5580),0)</f>
        <v>0</v>
      </c>
    </row>
    <row r="5545" spans="1:10">
      <c r="A5545" t="e">
        <f t="shared" si="173"/>
        <v>#REF!</v>
      </c>
      <c r="B5545">
        <f>IF(AND('Tracker&amp;Invoice'!A5581&lt;&gt;"",'Tracker&amp;Invoice'!A5581&lt;&gt;"ITEM",'Tracker&amp;Invoice'!A5579="ITEM"),1,0)</f>
        <v>0</v>
      </c>
      <c r="C5545" t="str">
        <f>IF(B5545=1,'Tracker&amp;Invoice'!A5581,C5544)</f>
        <v>NBQ-058</v>
      </c>
      <c r="D5545" t="str">
        <f>IF(LEFT(TRIM('Tracker&amp;Invoice'!B5581),9)="INVOICE #","INVOICE",IF(TRIM('Tracker&amp;Invoice'!B5581)="Overall Completion INVOICE","OVERALL",""))</f>
        <v/>
      </c>
      <c r="E5545" t="str">
        <f>IF(D5545="INVOICE",VALUE(MID(TRIM('Tracker&amp;Invoice'!B5581),10,10)),"")</f>
        <v/>
      </c>
      <c r="F5545">
        <f>IF(B5545=1,IFERROR(LOOKUP(2,1/('Tracker&amp;Invoice'!$H5581:$AC5581&lt;&gt;""),COLUMN('Tracker&amp;Invoice'!$H5581:$AC5581)),8),F5544)</f>
        <v>16</v>
      </c>
      <c r="G5545">
        <f>IF(D5545="OVERALL",IFERROR(LOOKUP(2,1/('Tracker&amp;Invoice'!$H5581:$AC5581&lt;&gt;""),COLUMN('Tracker&amp;Invoice'!$H5581:$AC5581)),8),G5546)</f>
        <v>8</v>
      </c>
      <c r="H5545">
        <f t="shared" si="172"/>
        <v>16</v>
      </c>
      <c r="I5545" s="29">
        <f>IF(D5545="INVOICE",SUM('Tracker&amp;Invoice'!$H5581:INDEX('Tracker&amp;Invoice'!$A5581:$AC5581,1,H5545)),0)</f>
        <v>0</v>
      </c>
      <c r="J5545" s="29">
        <f>IF(D5545="OVERALL",SUM('Tracker&amp;Invoice'!$H5581:$AC5581),0)</f>
        <v>0</v>
      </c>
    </row>
    <row r="5546" spans="1:10">
      <c r="A5546" t="e">
        <f t="shared" si="173"/>
        <v>#REF!</v>
      </c>
      <c r="B5546">
        <f>IF(AND('Tracker&amp;Invoice'!A5582&lt;&gt;"",'Tracker&amp;Invoice'!A5582&lt;&gt;"ITEM",'Tracker&amp;Invoice'!A5580="ITEM"),1,0)</f>
        <v>0</v>
      </c>
      <c r="C5546" t="str">
        <f>IF(B5546=1,'Tracker&amp;Invoice'!A5582,C5545)</f>
        <v>NBQ-058</v>
      </c>
      <c r="D5546" t="str">
        <f>IF(LEFT(TRIM('Tracker&amp;Invoice'!B5582),9)="INVOICE #","INVOICE",IF(TRIM('Tracker&amp;Invoice'!B5582)="Overall Completion INVOICE","OVERALL",""))</f>
        <v/>
      </c>
      <c r="E5546" t="str">
        <f>IF(D5546="INVOICE",VALUE(MID(TRIM('Tracker&amp;Invoice'!B5582),10,10)),"")</f>
        <v/>
      </c>
      <c r="F5546">
        <f>IF(B5546=1,IFERROR(LOOKUP(2,1/('Tracker&amp;Invoice'!$H5582:$AC5582&lt;&gt;""),COLUMN('Tracker&amp;Invoice'!$H5582:$AC5582)),8),F5545)</f>
        <v>16</v>
      </c>
      <c r="G5546">
        <f>IF(D5546="OVERALL",IFERROR(LOOKUP(2,1/('Tracker&amp;Invoice'!$H5582:$AC5582&lt;&gt;""),COLUMN('Tracker&amp;Invoice'!$H5582:$AC5582)),8),G5547)</f>
        <v>8</v>
      </c>
      <c r="H5546">
        <f t="shared" si="172"/>
        <v>16</v>
      </c>
      <c r="I5546" s="29">
        <f>IF(D5546="INVOICE",SUM('Tracker&amp;Invoice'!$H5582:INDEX('Tracker&amp;Invoice'!$A5582:$AC5582,1,H5546)),0)</f>
        <v>0</v>
      </c>
      <c r="J5546" s="29">
        <f>IF(D5546="OVERALL",SUM('Tracker&amp;Invoice'!$H5582:$AC5582),0)</f>
        <v>0</v>
      </c>
    </row>
    <row r="5547" spans="1:10">
      <c r="A5547" t="e">
        <f t="shared" si="173"/>
        <v>#REF!</v>
      </c>
      <c r="B5547">
        <f>IF(AND('Tracker&amp;Invoice'!A5583&lt;&gt;"",'Tracker&amp;Invoice'!A5583&lt;&gt;"ITEM",'Tracker&amp;Invoice'!A5581="ITEM"),1,0)</f>
        <v>0</v>
      </c>
      <c r="C5547" t="str">
        <f>IF(B5547=1,'Tracker&amp;Invoice'!A5583,C5546)</f>
        <v>NBQ-058</v>
      </c>
      <c r="D5547" t="str">
        <f>IF(LEFT(TRIM('Tracker&amp;Invoice'!B5583),9)="INVOICE #","INVOICE",IF(TRIM('Tracker&amp;Invoice'!B5583)="Overall Completion INVOICE","OVERALL",""))</f>
        <v/>
      </c>
      <c r="E5547" t="str">
        <f>IF(D5547="INVOICE",VALUE(MID(TRIM('Tracker&amp;Invoice'!B5583),10,10)),"")</f>
        <v/>
      </c>
      <c r="F5547">
        <f>IF(B5547=1,IFERROR(LOOKUP(2,1/('Tracker&amp;Invoice'!$H5583:$AC5583&lt;&gt;""),COLUMN('Tracker&amp;Invoice'!$H5583:$AC5583)),8),F5546)</f>
        <v>16</v>
      </c>
      <c r="G5547">
        <f>IF(D5547="OVERALL",IFERROR(LOOKUP(2,1/('Tracker&amp;Invoice'!$H5583:$AC5583&lt;&gt;""),COLUMN('Tracker&amp;Invoice'!$H5583:$AC5583)),8),G5548)</f>
        <v>8</v>
      </c>
      <c r="H5547">
        <f t="shared" si="172"/>
        <v>16</v>
      </c>
      <c r="I5547" s="29">
        <f>IF(D5547="INVOICE",SUM('Tracker&amp;Invoice'!$H5583:INDEX('Tracker&amp;Invoice'!$A5583:$AC5583,1,H5547)),0)</f>
        <v>0</v>
      </c>
      <c r="J5547" s="29">
        <f>IF(D5547="OVERALL",SUM('Tracker&amp;Invoice'!$H5583:$AC5583),0)</f>
        <v>0</v>
      </c>
    </row>
    <row r="5548" spans="1:10">
      <c r="A5548" t="e">
        <f t="shared" si="173"/>
        <v>#REF!</v>
      </c>
      <c r="B5548">
        <f>IF(AND('Tracker&amp;Invoice'!A5584&lt;&gt;"",'Tracker&amp;Invoice'!A5584&lt;&gt;"ITEM",'Tracker&amp;Invoice'!A5582="ITEM"),1,0)</f>
        <v>0</v>
      </c>
      <c r="C5548" t="str">
        <f>IF(B5548=1,'Tracker&amp;Invoice'!A5584,C5547)</f>
        <v>NBQ-058</v>
      </c>
      <c r="D5548" t="str">
        <f>IF(LEFT(TRIM('Tracker&amp;Invoice'!B5584),9)="INVOICE #","INVOICE",IF(TRIM('Tracker&amp;Invoice'!B5584)="Overall Completion INVOICE","OVERALL",""))</f>
        <v/>
      </c>
      <c r="E5548" t="str">
        <f>IF(D5548="INVOICE",VALUE(MID(TRIM('Tracker&amp;Invoice'!B5584),10,10)),"")</f>
        <v/>
      </c>
      <c r="F5548">
        <f>IF(B5548=1,IFERROR(LOOKUP(2,1/('Tracker&amp;Invoice'!$H5584:$AC5584&lt;&gt;""),COLUMN('Tracker&amp;Invoice'!$H5584:$AC5584)),8),F5547)</f>
        <v>16</v>
      </c>
      <c r="G5548">
        <f>IF(D5548="OVERALL",IFERROR(LOOKUP(2,1/('Tracker&amp;Invoice'!$H5584:$AC5584&lt;&gt;""),COLUMN('Tracker&amp;Invoice'!$H5584:$AC5584)),8),G5549)</f>
        <v>8</v>
      </c>
      <c r="H5548">
        <f t="shared" si="172"/>
        <v>16</v>
      </c>
      <c r="I5548" s="29">
        <f>IF(D5548="INVOICE",SUM('Tracker&amp;Invoice'!$H5584:INDEX('Tracker&amp;Invoice'!$A5584:$AC5584,1,H5548)),0)</f>
        <v>0</v>
      </c>
      <c r="J5548" s="29">
        <f>IF(D5548="OVERALL",SUM('Tracker&amp;Invoice'!$H5584:$AC5584),0)</f>
        <v>0</v>
      </c>
    </row>
    <row r="5549" spans="1:10">
      <c r="A5549" t="e">
        <f t="shared" si="173"/>
        <v>#REF!</v>
      </c>
      <c r="B5549">
        <f>IF(AND('Tracker&amp;Invoice'!A5585&lt;&gt;"",'Tracker&amp;Invoice'!A5585&lt;&gt;"ITEM",'Tracker&amp;Invoice'!A5583="ITEM"),1,0)</f>
        <v>0</v>
      </c>
      <c r="C5549" t="str">
        <f>IF(B5549=1,'Tracker&amp;Invoice'!A5585,C5548)</f>
        <v>NBQ-058</v>
      </c>
      <c r="D5549" t="str">
        <f>IF(LEFT(TRIM('Tracker&amp;Invoice'!B5585),9)="INVOICE #","INVOICE",IF(TRIM('Tracker&amp;Invoice'!B5585)="Overall Completion INVOICE","OVERALL",""))</f>
        <v/>
      </c>
      <c r="E5549" t="str">
        <f>IF(D5549="INVOICE",VALUE(MID(TRIM('Tracker&amp;Invoice'!B5585),10,10)),"")</f>
        <v/>
      </c>
      <c r="F5549">
        <f>IF(B5549=1,IFERROR(LOOKUP(2,1/('Tracker&amp;Invoice'!$H5585:$AC5585&lt;&gt;""),COLUMN('Tracker&amp;Invoice'!$H5585:$AC5585)),8),F5548)</f>
        <v>16</v>
      </c>
      <c r="G5549">
        <f>IF(D5549="OVERALL",IFERROR(LOOKUP(2,1/('Tracker&amp;Invoice'!$H5585:$AC5585&lt;&gt;""),COLUMN('Tracker&amp;Invoice'!$H5585:$AC5585)),8),G5550)</f>
        <v>8</v>
      </c>
      <c r="H5549">
        <f t="shared" si="172"/>
        <v>16</v>
      </c>
      <c r="I5549" s="29">
        <f>IF(D5549="INVOICE",SUM('Tracker&amp;Invoice'!$H5585:INDEX('Tracker&amp;Invoice'!$A5585:$AC5585,1,H5549)),0)</f>
        <v>0</v>
      </c>
      <c r="J5549" s="29">
        <f>IF(D5549="OVERALL",SUM('Tracker&amp;Invoice'!$H5585:$AC5585),0)</f>
        <v>0</v>
      </c>
    </row>
    <row r="5550" spans="1:10">
      <c r="A5550" t="e">
        <f t="shared" si="173"/>
        <v>#REF!</v>
      </c>
      <c r="B5550">
        <f>IF(AND('Tracker&amp;Invoice'!A5586&lt;&gt;"",'Tracker&amp;Invoice'!A5586&lt;&gt;"ITEM",'Tracker&amp;Invoice'!A5584="ITEM"),1,0)</f>
        <v>0</v>
      </c>
      <c r="C5550" t="str">
        <f>IF(B5550=1,'Tracker&amp;Invoice'!A5586,C5549)</f>
        <v>NBQ-058</v>
      </c>
      <c r="D5550" t="str">
        <f>IF(LEFT(TRIM('Tracker&amp;Invoice'!B5586),9)="INVOICE #","INVOICE",IF(TRIM('Tracker&amp;Invoice'!B5586)="Overall Completion INVOICE","OVERALL",""))</f>
        <v/>
      </c>
      <c r="E5550" t="str">
        <f>IF(D5550="INVOICE",VALUE(MID(TRIM('Tracker&amp;Invoice'!B5586),10,10)),"")</f>
        <v/>
      </c>
      <c r="F5550">
        <f>IF(B5550=1,IFERROR(LOOKUP(2,1/('Tracker&amp;Invoice'!$H5586:$AC5586&lt;&gt;""),COLUMN('Tracker&amp;Invoice'!$H5586:$AC5586)),8),F5549)</f>
        <v>16</v>
      </c>
      <c r="G5550">
        <f>IF(D5550="OVERALL",IFERROR(LOOKUP(2,1/('Tracker&amp;Invoice'!$H5586:$AC5586&lt;&gt;""),COLUMN('Tracker&amp;Invoice'!$H5586:$AC5586)),8),G5551)</f>
        <v>8</v>
      </c>
      <c r="H5550">
        <f t="shared" si="172"/>
        <v>16</v>
      </c>
      <c r="I5550" s="29">
        <f>IF(D5550="INVOICE",SUM('Tracker&amp;Invoice'!$H5586:INDEX('Tracker&amp;Invoice'!$A5586:$AC5586,1,H5550)),0)</f>
        <v>0</v>
      </c>
      <c r="J5550" s="29">
        <f>IF(D5550="OVERALL",SUM('Tracker&amp;Invoice'!$H5586:$AC5586),0)</f>
        <v>0</v>
      </c>
    </row>
    <row r="5551" spans="1:10">
      <c r="A5551" t="e">
        <f t="shared" si="173"/>
        <v>#REF!</v>
      </c>
      <c r="B5551">
        <f>IF(AND('Tracker&amp;Invoice'!A5587&lt;&gt;"",'Tracker&amp;Invoice'!A5587&lt;&gt;"ITEM",'Tracker&amp;Invoice'!A5585="ITEM"),1,0)</f>
        <v>0</v>
      </c>
      <c r="C5551" t="str">
        <f>IF(B5551=1,'Tracker&amp;Invoice'!A5587,C5550)</f>
        <v>NBQ-058</v>
      </c>
      <c r="D5551" t="str">
        <f>IF(LEFT(TRIM('Tracker&amp;Invoice'!B5587),9)="INVOICE #","INVOICE",IF(TRIM('Tracker&amp;Invoice'!B5587)="Overall Completion INVOICE","OVERALL",""))</f>
        <v/>
      </c>
      <c r="E5551" t="str">
        <f>IF(D5551="INVOICE",VALUE(MID(TRIM('Tracker&amp;Invoice'!B5587),10,10)),"")</f>
        <v/>
      </c>
      <c r="F5551">
        <f>IF(B5551=1,IFERROR(LOOKUP(2,1/('Tracker&amp;Invoice'!$H5587:$AC5587&lt;&gt;""),COLUMN('Tracker&amp;Invoice'!$H5587:$AC5587)),8),F5550)</f>
        <v>16</v>
      </c>
      <c r="G5551">
        <f>IF(D5551="OVERALL",IFERROR(LOOKUP(2,1/('Tracker&amp;Invoice'!$H5587:$AC5587&lt;&gt;""),COLUMN('Tracker&amp;Invoice'!$H5587:$AC5587)),8),G5552)</f>
        <v>8</v>
      </c>
      <c r="H5551">
        <f t="shared" si="172"/>
        <v>16</v>
      </c>
      <c r="I5551" s="29">
        <f>IF(D5551="INVOICE",SUM('Tracker&amp;Invoice'!$H5587:INDEX('Tracker&amp;Invoice'!$A5587:$AC5587,1,H5551)),0)</f>
        <v>0</v>
      </c>
      <c r="J5551" s="29">
        <f>IF(D5551="OVERALL",SUM('Tracker&amp;Invoice'!$H5587:$AC5587),0)</f>
        <v>0</v>
      </c>
    </row>
    <row r="5552" spans="1:10">
      <c r="A5552" t="e">
        <f t="shared" si="173"/>
        <v>#REF!</v>
      </c>
      <c r="B5552">
        <f>IF(AND('Tracker&amp;Invoice'!A5588&lt;&gt;"",'Tracker&amp;Invoice'!A5588&lt;&gt;"ITEM",'Tracker&amp;Invoice'!A5586="ITEM"),1,0)</f>
        <v>0</v>
      </c>
      <c r="C5552" t="str">
        <f>IF(B5552=1,'Tracker&amp;Invoice'!A5588,C5551)</f>
        <v>NBQ-058</v>
      </c>
      <c r="D5552" t="str">
        <f>IF(LEFT(TRIM('Tracker&amp;Invoice'!B5588),9)="INVOICE #","INVOICE",IF(TRIM('Tracker&amp;Invoice'!B5588)="Overall Completion INVOICE","OVERALL",""))</f>
        <v/>
      </c>
      <c r="E5552" t="str">
        <f>IF(D5552="INVOICE",VALUE(MID(TRIM('Tracker&amp;Invoice'!B5588),10,10)),"")</f>
        <v/>
      </c>
      <c r="F5552">
        <f>IF(B5552=1,IFERROR(LOOKUP(2,1/('Tracker&amp;Invoice'!$H5588:$AC5588&lt;&gt;""),COLUMN('Tracker&amp;Invoice'!$H5588:$AC5588)),8),F5551)</f>
        <v>16</v>
      </c>
      <c r="G5552">
        <f>IF(D5552="OVERALL",IFERROR(LOOKUP(2,1/('Tracker&amp;Invoice'!$H5588:$AC5588&lt;&gt;""),COLUMN('Tracker&amp;Invoice'!$H5588:$AC5588)),8),G5553)</f>
        <v>8</v>
      </c>
      <c r="H5552">
        <f t="shared" si="172"/>
        <v>16</v>
      </c>
      <c r="I5552" s="29">
        <f>IF(D5552="INVOICE",SUM('Tracker&amp;Invoice'!$H5588:INDEX('Tracker&amp;Invoice'!$A5588:$AC5588,1,H5552)),0)</f>
        <v>0</v>
      </c>
      <c r="J5552" s="29">
        <f>IF(D5552="OVERALL",SUM('Tracker&amp;Invoice'!$H5588:$AC5588),0)</f>
        <v>0</v>
      </c>
    </row>
    <row r="5553" spans="1:10">
      <c r="A5553" t="e">
        <f t="shared" si="173"/>
        <v>#REF!</v>
      </c>
      <c r="B5553">
        <f>IF(AND('Tracker&amp;Invoice'!A5589&lt;&gt;"",'Tracker&amp;Invoice'!A5589&lt;&gt;"ITEM",'Tracker&amp;Invoice'!A5587="ITEM"),1,0)</f>
        <v>0</v>
      </c>
      <c r="C5553" t="str">
        <f>IF(B5553=1,'Tracker&amp;Invoice'!A5589,C5552)</f>
        <v>NBQ-058</v>
      </c>
      <c r="D5553" t="str">
        <f>IF(LEFT(TRIM('Tracker&amp;Invoice'!B5589),9)="INVOICE #","INVOICE",IF(TRIM('Tracker&amp;Invoice'!B5589)="Overall Completion INVOICE","OVERALL",""))</f>
        <v/>
      </c>
      <c r="E5553" t="str">
        <f>IF(D5553="INVOICE",VALUE(MID(TRIM('Tracker&amp;Invoice'!B5589),10,10)),"")</f>
        <v/>
      </c>
      <c r="F5553">
        <f>IF(B5553=1,IFERROR(LOOKUP(2,1/('Tracker&amp;Invoice'!$H5589:$AC5589&lt;&gt;""),COLUMN('Tracker&amp;Invoice'!$H5589:$AC5589)),8),F5552)</f>
        <v>16</v>
      </c>
      <c r="G5553">
        <f>IF(D5553="OVERALL",IFERROR(LOOKUP(2,1/('Tracker&amp;Invoice'!$H5589:$AC5589&lt;&gt;""),COLUMN('Tracker&amp;Invoice'!$H5589:$AC5589)),8),G5554)</f>
        <v>8</v>
      </c>
      <c r="H5553">
        <f t="shared" si="172"/>
        <v>16</v>
      </c>
      <c r="I5553" s="29">
        <f>IF(D5553="INVOICE",SUM('Tracker&amp;Invoice'!$H5589:INDEX('Tracker&amp;Invoice'!$A5589:$AC5589,1,H5553)),0)</f>
        <v>0</v>
      </c>
      <c r="J5553" s="29">
        <f>IF(D5553="OVERALL",SUM('Tracker&amp;Invoice'!$H5589:$AC5589),0)</f>
        <v>0</v>
      </c>
    </row>
    <row r="5554" spans="1:10">
      <c r="A5554" t="e">
        <f t="shared" si="173"/>
        <v>#REF!</v>
      </c>
      <c r="B5554">
        <f>IF(AND('Tracker&amp;Invoice'!A5590&lt;&gt;"",'Tracker&amp;Invoice'!A5590&lt;&gt;"ITEM",'Tracker&amp;Invoice'!A5588="ITEM"),1,0)</f>
        <v>0</v>
      </c>
      <c r="C5554" t="str">
        <f>IF(B5554=1,'Tracker&amp;Invoice'!A5590,C5553)</f>
        <v>NBQ-058</v>
      </c>
      <c r="D5554" t="str">
        <f>IF(LEFT(TRIM('Tracker&amp;Invoice'!B5590),9)="INVOICE #","INVOICE",IF(TRIM('Tracker&amp;Invoice'!B5590)="Overall Completion INVOICE","OVERALL",""))</f>
        <v/>
      </c>
      <c r="E5554" t="str">
        <f>IF(D5554="INVOICE",VALUE(MID(TRIM('Tracker&amp;Invoice'!B5590),10,10)),"")</f>
        <v/>
      </c>
      <c r="F5554">
        <f>IF(B5554=1,IFERROR(LOOKUP(2,1/('Tracker&amp;Invoice'!$H5590:$AC5590&lt;&gt;""),COLUMN('Tracker&amp;Invoice'!$H5590:$AC5590)),8),F5553)</f>
        <v>16</v>
      </c>
      <c r="G5554">
        <f>IF(D5554="OVERALL",IFERROR(LOOKUP(2,1/('Tracker&amp;Invoice'!$H5590:$AC5590&lt;&gt;""),COLUMN('Tracker&amp;Invoice'!$H5590:$AC5590)),8),G5555)</f>
        <v>8</v>
      </c>
      <c r="H5554">
        <f t="shared" si="172"/>
        <v>16</v>
      </c>
      <c r="I5554" s="29">
        <f>IF(D5554="INVOICE",SUM('Tracker&amp;Invoice'!$H5590:INDEX('Tracker&amp;Invoice'!$A5590:$AC5590,1,H5554)),0)</f>
        <v>0</v>
      </c>
      <c r="J5554" s="29">
        <f>IF(D5554="OVERALL",SUM('Tracker&amp;Invoice'!$H5590:$AC5590),0)</f>
        <v>0</v>
      </c>
    </row>
    <row r="5555" spans="1:10">
      <c r="A5555" t="e">
        <f t="shared" si="173"/>
        <v>#REF!</v>
      </c>
      <c r="B5555">
        <f>IF(AND('Tracker&amp;Invoice'!A5591&lt;&gt;"",'Tracker&amp;Invoice'!A5591&lt;&gt;"ITEM",'Tracker&amp;Invoice'!A5589="ITEM"),1,0)</f>
        <v>0</v>
      </c>
      <c r="C5555" t="str">
        <f>IF(B5555=1,'Tracker&amp;Invoice'!A5591,C5554)</f>
        <v>NBQ-058</v>
      </c>
      <c r="D5555" t="str">
        <f>IF(LEFT(TRIM('Tracker&amp;Invoice'!B5591),9)="INVOICE #","INVOICE",IF(TRIM('Tracker&amp;Invoice'!B5591)="Overall Completion INVOICE","OVERALL",""))</f>
        <v/>
      </c>
      <c r="E5555" t="str">
        <f>IF(D5555="INVOICE",VALUE(MID(TRIM('Tracker&amp;Invoice'!B5591),10,10)),"")</f>
        <v/>
      </c>
      <c r="F5555">
        <f>IF(B5555=1,IFERROR(LOOKUP(2,1/('Tracker&amp;Invoice'!$H5591:$AC5591&lt;&gt;""),COLUMN('Tracker&amp;Invoice'!$H5591:$AC5591)),8),F5554)</f>
        <v>16</v>
      </c>
      <c r="G5555">
        <f>IF(D5555="OVERALL",IFERROR(LOOKUP(2,1/('Tracker&amp;Invoice'!$H5591:$AC5591&lt;&gt;""),COLUMN('Tracker&amp;Invoice'!$H5591:$AC5591)),8),G5556)</f>
        <v>8</v>
      </c>
      <c r="H5555">
        <f t="shared" si="172"/>
        <v>16</v>
      </c>
      <c r="I5555" s="29">
        <f>IF(D5555="INVOICE",SUM('Tracker&amp;Invoice'!$H5591:INDEX('Tracker&amp;Invoice'!$A5591:$AC5591,1,H5555)),0)</f>
        <v>0</v>
      </c>
      <c r="J5555" s="29">
        <f>IF(D5555="OVERALL",SUM('Tracker&amp;Invoice'!$H5591:$AC5591),0)</f>
        <v>0</v>
      </c>
    </row>
    <row r="5556" spans="1:10">
      <c r="A5556" t="e">
        <f t="shared" si="173"/>
        <v>#REF!</v>
      </c>
      <c r="B5556">
        <f>IF(AND('Tracker&amp;Invoice'!A5592&lt;&gt;"",'Tracker&amp;Invoice'!A5592&lt;&gt;"ITEM",'Tracker&amp;Invoice'!A5590="ITEM"),1,0)</f>
        <v>0</v>
      </c>
      <c r="C5556" t="str">
        <f>IF(B5556=1,'Tracker&amp;Invoice'!A5592,C5555)</f>
        <v>NBQ-058</v>
      </c>
      <c r="D5556" t="str">
        <f>IF(LEFT(TRIM('Tracker&amp;Invoice'!B5592),9)="INVOICE #","INVOICE",IF(TRIM('Tracker&amp;Invoice'!B5592)="Overall Completion INVOICE","OVERALL",""))</f>
        <v/>
      </c>
      <c r="E5556" t="str">
        <f>IF(D5556="INVOICE",VALUE(MID(TRIM('Tracker&amp;Invoice'!B5592),10,10)),"")</f>
        <v/>
      </c>
      <c r="F5556">
        <f>IF(B5556=1,IFERROR(LOOKUP(2,1/('Tracker&amp;Invoice'!$H5592:$AC5592&lt;&gt;""),COLUMN('Tracker&amp;Invoice'!$H5592:$AC5592)),8),F5555)</f>
        <v>16</v>
      </c>
      <c r="G5556">
        <f>IF(D5556="OVERALL",IFERROR(LOOKUP(2,1/('Tracker&amp;Invoice'!$H5592:$AC5592&lt;&gt;""),COLUMN('Tracker&amp;Invoice'!$H5592:$AC5592)),8),G5557)</f>
        <v>8</v>
      </c>
      <c r="H5556">
        <f t="shared" si="172"/>
        <v>16</v>
      </c>
      <c r="I5556" s="29">
        <f>IF(D5556="INVOICE",SUM('Tracker&amp;Invoice'!$H5592:INDEX('Tracker&amp;Invoice'!$A5592:$AC5592,1,H5556)),0)</f>
        <v>0</v>
      </c>
      <c r="J5556" s="29">
        <f>IF(D5556="OVERALL",SUM('Tracker&amp;Invoice'!$H5592:$AC5592),0)</f>
        <v>0</v>
      </c>
    </row>
    <row r="5557" spans="1:10">
      <c r="A5557" t="e">
        <f t="shared" si="173"/>
        <v>#REF!</v>
      </c>
      <c r="B5557">
        <f>IF(AND('Tracker&amp;Invoice'!A5593&lt;&gt;"",'Tracker&amp;Invoice'!A5593&lt;&gt;"ITEM",'Tracker&amp;Invoice'!A5591="ITEM"),1,0)</f>
        <v>0</v>
      </c>
      <c r="C5557" t="str">
        <f>IF(B5557=1,'Tracker&amp;Invoice'!A5593,C5556)</f>
        <v>NBQ-058</v>
      </c>
      <c r="D5557" t="str">
        <f>IF(LEFT(TRIM('Tracker&amp;Invoice'!B5593),9)="INVOICE #","INVOICE",IF(TRIM('Tracker&amp;Invoice'!B5593)="Overall Completion INVOICE","OVERALL",""))</f>
        <v/>
      </c>
      <c r="E5557" t="str">
        <f>IF(D5557="INVOICE",VALUE(MID(TRIM('Tracker&amp;Invoice'!B5593),10,10)),"")</f>
        <v/>
      </c>
      <c r="F5557">
        <f>IF(B5557=1,IFERROR(LOOKUP(2,1/('Tracker&amp;Invoice'!$H5593:$AC5593&lt;&gt;""),COLUMN('Tracker&amp;Invoice'!$H5593:$AC5593)),8),F5556)</f>
        <v>16</v>
      </c>
      <c r="G5557">
        <f>IF(D5557="OVERALL",IFERROR(LOOKUP(2,1/('Tracker&amp;Invoice'!$H5593:$AC5593&lt;&gt;""),COLUMN('Tracker&amp;Invoice'!$H5593:$AC5593)),8),G5558)</f>
        <v>8</v>
      </c>
      <c r="H5557">
        <f t="shared" si="172"/>
        <v>16</v>
      </c>
      <c r="I5557" s="29">
        <f>IF(D5557="INVOICE",SUM('Tracker&amp;Invoice'!$H5593:INDEX('Tracker&amp;Invoice'!$A5593:$AC5593,1,H5557)),0)</f>
        <v>0</v>
      </c>
      <c r="J5557" s="29">
        <f>IF(D5557="OVERALL",SUM('Tracker&amp;Invoice'!$H5593:$AC5593),0)</f>
        <v>0</v>
      </c>
    </row>
    <row r="5558" spans="1:10">
      <c r="A5558" t="e">
        <f t="shared" si="173"/>
        <v>#REF!</v>
      </c>
      <c r="B5558">
        <f>IF(AND('Tracker&amp;Invoice'!A5594&lt;&gt;"",'Tracker&amp;Invoice'!A5594&lt;&gt;"ITEM",'Tracker&amp;Invoice'!A5592="ITEM"),1,0)</f>
        <v>0</v>
      </c>
      <c r="C5558" t="str">
        <f>IF(B5558=1,'Tracker&amp;Invoice'!A5594,C5557)</f>
        <v>NBQ-058</v>
      </c>
      <c r="D5558" t="str">
        <f>IF(LEFT(TRIM('Tracker&amp;Invoice'!B5594),9)="INVOICE #","INVOICE",IF(TRIM('Tracker&amp;Invoice'!B5594)="Overall Completion INVOICE","OVERALL",""))</f>
        <v/>
      </c>
      <c r="E5558" t="str">
        <f>IF(D5558="INVOICE",VALUE(MID(TRIM('Tracker&amp;Invoice'!B5594),10,10)),"")</f>
        <v/>
      </c>
      <c r="F5558">
        <f>IF(B5558=1,IFERROR(LOOKUP(2,1/('Tracker&amp;Invoice'!$H5594:$AC5594&lt;&gt;""),COLUMN('Tracker&amp;Invoice'!$H5594:$AC5594)),8),F5557)</f>
        <v>16</v>
      </c>
      <c r="G5558">
        <f>IF(D5558="OVERALL",IFERROR(LOOKUP(2,1/('Tracker&amp;Invoice'!$H5594:$AC5594&lt;&gt;""),COLUMN('Tracker&amp;Invoice'!$H5594:$AC5594)),8),G5559)</f>
        <v>8</v>
      </c>
      <c r="H5558">
        <f t="shared" si="172"/>
        <v>16</v>
      </c>
      <c r="I5558" s="29">
        <f>IF(D5558="INVOICE",SUM('Tracker&amp;Invoice'!$H5594:INDEX('Tracker&amp;Invoice'!$A5594:$AC5594,1,H5558)),0)</f>
        <v>0</v>
      </c>
      <c r="J5558" s="29">
        <f>IF(D5558="OVERALL",SUM('Tracker&amp;Invoice'!$H5594:$AC5594),0)</f>
        <v>0</v>
      </c>
    </row>
    <row r="5559" spans="1:10">
      <c r="A5559" t="e">
        <f t="shared" si="173"/>
        <v>#REF!</v>
      </c>
      <c r="B5559">
        <f>IF(AND('Tracker&amp;Invoice'!A5595&lt;&gt;"",'Tracker&amp;Invoice'!A5595&lt;&gt;"ITEM",'Tracker&amp;Invoice'!A5593="ITEM"),1,0)</f>
        <v>0</v>
      </c>
      <c r="C5559" t="str">
        <f>IF(B5559=1,'Tracker&amp;Invoice'!A5595,C5558)</f>
        <v>NBQ-058</v>
      </c>
      <c r="D5559" t="str">
        <f>IF(LEFT(TRIM('Tracker&amp;Invoice'!B5595),9)="INVOICE #","INVOICE",IF(TRIM('Tracker&amp;Invoice'!B5595)="Overall Completion INVOICE","OVERALL",""))</f>
        <v/>
      </c>
      <c r="E5559" t="str">
        <f>IF(D5559="INVOICE",VALUE(MID(TRIM('Tracker&amp;Invoice'!B5595),10,10)),"")</f>
        <v/>
      </c>
      <c r="F5559">
        <f>IF(B5559=1,IFERROR(LOOKUP(2,1/('Tracker&amp;Invoice'!$H5595:$AC5595&lt;&gt;""),COLUMN('Tracker&amp;Invoice'!$H5595:$AC5595)),8),F5558)</f>
        <v>16</v>
      </c>
      <c r="G5559">
        <f>IF(D5559="OVERALL",IFERROR(LOOKUP(2,1/('Tracker&amp;Invoice'!$H5595:$AC5595&lt;&gt;""),COLUMN('Tracker&amp;Invoice'!$H5595:$AC5595)),8),G5560)</f>
        <v>8</v>
      </c>
      <c r="H5559">
        <f t="shared" si="172"/>
        <v>16</v>
      </c>
      <c r="I5559" s="29">
        <f>IF(D5559="INVOICE",SUM('Tracker&amp;Invoice'!$H5595:INDEX('Tracker&amp;Invoice'!$A5595:$AC5595,1,H5559)),0)</f>
        <v>0</v>
      </c>
      <c r="J5559" s="29">
        <f>IF(D5559="OVERALL",SUM('Tracker&amp;Invoice'!$H5595:$AC5595),0)</f>
        <v>0</v>
      </c>
    </row>
    <row r="5560" spans="1:10">
      <c r="A5560" t="e">
        <f t="shared" si="173"/>
        <v>#REF!</v>
      </c>
      <c r="B5560">
        <f>IF(AND('Tracker&amp;Invoice'!A5596&lt;&gt;"",'Tracker&amp;Invoice'!A5596&lt;&gt;"ITEM",'Tracker&amp;Invoice'!A5594="ITEM"),1,0)</f>
        <v>0</v>
      </c>
      <c r="C5560" t="str">
        <f>IF(B5560=1,'Tracker&amp;Invoice'!A5596,C5559)</f>
        <v>NBQ-058</v>
      </c>
      <c r="D5560" t="str">
        <f>IF(LEFT(TRIM('Tracker&amp;Invoice'!B5596),9)="INVOICE #","INVOICE",IF(TRIM('Tracker&amp;Invoice'!B5596)="Overall Completion INVOICE","OVERALL",""))</f>
        <v/>
      </c>
      <c r="E5560" t="str">
        <f>IF(D5560="INVOICE",VALUE(MID(TRIM('Tracker&amp;Invoice'!B5596),10,10)),"")</f>
        <v/>
      </c>
      <c r="F5560">
        <f>IF(B5560=1,IFERROR(LOOKUP(2,1/('Tracker&amp;Invoice'!$H5596:$AC5596&lt;&gt;""),COLUMN('Tracker&amp;Invoice'!$H5596:$AC5596)),8),F5559)</f>
        <v>16</v>
      </c>
      <c r="G5560">
        <f>IF(D5560="OVERALL",IFERROR(LOOKUP(2,1/('Tracker&amp;Invoice'!$H5596:$AC5596&lt;&gt;""),COLUMN('Tracker&amp;Invoice'!$H5596:$AC5596)),8),G5561)</f>
        <v>8</v>
      </c>
      <c r="H5560">
        <f t="shared" si="172"/>
        <v>16</v>
      </c>
      <c r="I5560" s="29">
        <f>IF(D5560="INVOICE",SUM('Tracker&amp;Invoice'!$H5596:INDEX('Tracker&amp;Invoice'!$A5596:$AC5596,1,H5560)),0)</f>
        <v>0</v>
      </c>
      <c r="J5560" s="29">
        <f>IF(D5560="OVERALL",SUM('Tracker&amp;Invoice'!$H5596:$AC5596),0)</f>
        <v>0</v>
      </c>
    </row>
    <row r="5561" spans="1:10">
      <c r="A5561" t="e">
        <f t="shared" si="173"/>
        <v>#REF!</v>
      </c>
      <c r="B5561">
        <f>IF(AND('Tracker&amp;Invoice'!A5597&lt;&gt;"",'Tracker&amp;Invoice'!A5597&lt;&gt;"ITEM",'Tracker&amp;Invoice'!A5595="ITEM"),1,0)</f>
        <v>0</v>
      </c>
      <c r="C5561" t="str">
        <f>IF(B5561=1,'Tracker&amp;Invoice'!A5597,C5560)</f>
        <v>NBQ-058</v>
      </c>
      <c r="D5561" t="str">
        <f>IF(LEFT(TRIM('Tracker&amp;Invoice'!B5597),9)="INVOICE #","INVOICE",IF(TRIM('Tracker&amp;Invoice'!B5597)="Overall Completion INVOICE","OVERALL",""))</f>
        <v/>
      </c>
      <c r="E5561" t="str">
        <f>IF(D5561="INVOICE",VALUE(MID(TRIM('Tracker&amp;Invoice'!B5597),10,10)),"")</f>
        <v/>
      </c>
      <c r="F5561">
        <f>IF(B5561=1,IFERROR(LOOKUP(2,1/('Tracker&amp;Invoice'!$H5597:$AC5597&lt;&gt;""),COLUMN('Tracker&amp;Invoice'!$H5597:$AC5597)),8),F5560)</f>
        <v>16</v>
      </c>
      <c r="G5561">
        <f>IF(D5561="OVERALL",IFERROR(LOOKUP(2,1/('Tracker&amp;Invoice'!$H5597:$AC5597&lt;&gt;""),COLUMN('Tracker&amp;Invoice'!$H5597:$AC5597)),8),G5562)</f>
        <v>8</v>
      </c>
      <c r="H5561">
        <f t="shared" si="172"/>
        <v>16</v>
      </c>
      <c r="I5561" s="29">
        <f>IF(D5561="INVOICE",SUM('Tracker&amp;Invoice'!$H5597:INDEX('Tracker&amp;Invoice'!$A5597:$AC5597,1,H5561)),0)</f>
        <v>0</v>
      </c>
      <c r="J5561" s="29">
        <f>IF(D5561="OVERALL",SUM('Tracker&amp;Invoice'!$H5597:$AC5597),0)</f>
        <v>0</v>
      </c>
    </row>
    <row r="5562" spans="1:10">
      <c r="A5562" t="e">
        <f t="shared" si="173"/>
        <v>#REF!</v>
      </c>
      <c r="B5562">
        <f>IF(AND('Tracker&amp;Invoice'!A5598&lt;&gt;"",'Tracker&amp;Invoice'!A5598&lt;&gt;"ITEM",'Tracker&amp;Invoice'!A5596="ITEM"),1,0)</f>
        <v>0</v>
      </c>
      <c r="C5562" t="str">
        <f>IF(B5562=1,'Tracker&amp;Invoice'!A5598,C5561)</f>
        <v>NBQ-058</v>
      </c>
      <c r="D5562" t="str">
        <f>IF(LEFT(TRIM('Tracker&amp;Invoice'!B5598),9)="INVOICE #","INVOICE",IF(TRIM('Tracker&amp;Invoice'!B5598)="Overall Completion INVOICE","OVERALL",""))</f>
        <v/>
      </c>
      <c r="E5562" t="str">
        <f>IF(D5562="INVOICE",VALUE(MID(TRIM('Tracker&amp;Invoice'!B5598),10,10)),"")</f>
        <v/>
      </c>
      <c r="F5562">
        <f>IF(B5562=1,IFERROR(LOOKUP(2,1/('Tracker&amp;Invoice'!$H5598:$AC5598&lt;&gt;""),COLUMN('Tracker&amp;Invoice'!$H5598:$AC5598)),8),F5561)</f>
        <v>16</v>
      </c>
      <c r="G5562">
        <f>IF(D5562="OVERALL",IFERROR(LOOKUP(2,1/('Tracker&amp;Invoice'!$H5598:$AC5598&lt;&gt;""),COLUMN('Tracker&amp;Invoice'!$H5598:$AC5598)),8),G5563)</f>
        <v>8</v>
      </c>
      <c r="H5562">
        <f t="shared" si="172"/>
        <v>16</v>
      </c>
      <c r="I5562" s="29">
        <f>IF(D5562="INVOICE",SUM('Tracker&amp;Invoice'!$H5598:INDEX('Tracker&amp;Invoice'!$A5598:$AC5598,1,H5562)),0)</f>
        <v>0</v>
      </c>
      <c r="J5562" s="29">
        <f>IF(D5562="OVERALL",SUM('Tracker&amp;Invoice'!$H5598:$AC5598),0)</f>
        <v>0</v>
      </c>
    </row>
    <row r="5563" spans="1:10">
      <c r="A5563" t="e">
        <f t="shared" si="173"/>
        <v>#REF!</v>
      </c>
      <c r="B5563">
        <f>IF(AND('Tracker&amp;Invoice'!A5599&lt;&gt;"",'Tracker&amp;Invoice'!A5599&lt;&gt;"ITEM",'Tracker&amp;Invoice'!A5597="ITEM"),1,0)</f>
        <v>0</v>
      </c>
      <c r="C5563" t="str">
        <f>IF(B5563=1,'Tracker&amp;Invoice'!A5599,C5562)</f>
        <v>NBQ-058</v>
      </c>
      <c r="D5563" t="str">
        <f>IF(LEFT(TRIM('Tracker&amp;Invoice'!B5599),9)="INVOICE #","INVOICE",IF(TRIM('Tracker&amp;Invoice'!B5599)="Overall Completion INVOICE","OVERALL",""))</f>
        <v/>
      </c>
      <c r="E5563" t="str">
        <f>IF(D5563="INVOICE",VALUE(MID(TRIM('Tracker&amp;Invoice'!B5599),10,10)),"")</f>
        <v/>
      </c>
      <c r="F5563">
        <f>IF(B5563=1,IFERROR(LOOKUP(2,1/('Tracker&amp;Invoice'!$H5599:$AC5599&lt;&gt;""),COLUMN('Tracker&amp;Invoice'!$H5599:$AC5599)),8),F5562)</f>
        <v>16</v>
      </c>
      <c r="G5563">
        <f>IF(D5563="OVERALL",IFERROR(LOOKUP(2,1/('Tracker&amp;Invoice'!$H5599:$AC5599&lt;&gt;""),COLUMN('Tracker&amp;Invoice'!$H5599:$AC5599)),8),G5564)</f>
        <v>8</v>
      </c>
      <c r="H5563">
        <f t="shared" si="172"/>
        <v>16</v>
      </c>
      <c r="I5563" s="29">
        <f>IF(D5563="INVOICE",SUM('Tracker&amp;Invoice'!$H5599:INDEX('Tracker&amp;Invoice'!$A5599:$AC5599,1,H5563)),0)</f>
        <v>0</v>
      </c>
      <c r="J5563" s="29">
        <f>IF(D5563="OVERALL",SUM('Tracker&amp;Invoice'!$H5599:$AC5599),0)</f>
        <v>0</v>
      </c>
    </row>
    <row r="5564" spans="1:10">
      <c r="A5564" t="e">
        <f t="shared" si="173"/>
        <v>#REF!</v>
      </c>
      <c r="B5564">
        <f>IF(AND('Tracker&amp;Invoice'!A5600&lt;&gt;"",'Tracker&amp;Invoice'!A5600&lt;&gt;"ITEM",'Tracker&amp;Invoice'!A5598="ITEM"),1,0)</f>
        <v>0</v>
      </c>
      <c r="C5564" t="str">
        <f>IF(B5564=1,'Tracker&amp;Invoice'!A5600,C5563)</f>
        <v>NBQ-058</v>
      </c>
      <c r="D5564" t="str">
        <f>IF(LEFT(TRIM('Tracker&amp;Invoice'!B5600),9)="INVOICE #","INVOICE",IF(TRIM('Tracker&amp;Invoice'!B5600)="Overall Completion INVOICE","OVERALL",""))</f>
        <v/>
      </c>
      <c r="E5564" t="str">
        <f>IF(D5564="INVOICE",VALUE(MID(TRIM('Tracker&amp;Invoice'!B5600),10,10)),"")</f>
        <v/>
      </c>
      <c r="F5564">
        <f>IF(B5564=1,IFERROR(LOOKUP(2,1/('Tracker&amp;Invoice'!$H5600:$AC5600&lt;&gt;""),COLUMN('Tracker&amp;Invoice'!$H5600:$AC5600)),8),F5563)</f>
        <v>16</v>
      </c>
      <c r="G5564">
        <f>IF(D5564="OVERALL",IFERROR(LOOKUP(2,1/('Tracker&amp;Invoice'!$H5600:$AC5600&lt;&gt;""),COLUMN('Tracker&amp;Invoice'!$H5600:$AC5600)),8),G5565)</f>
        <v>8</v>
      </c>
      <c r="H5564">
        <f t="shared" si="172"/>
        <v>16</v>
      </c>
      <c r="I5564" s="29">
        <f>IF(D5564="INVOICE",SUM('Tracker&amp;Invoice'!$H5600:INDEX('Tracker&amp;Invoice'!$A5600:$AC5600,1,H5564)),0)</f>
        <v>0</v>
      </c>
      <c r="J5564" s="29">
        <f>IF(D5564="OVERALL",SUM('Tracker&amp;Invoice'!$H5600:$AC5600),0)</f>
        <v>0</v>
      </c>
    </row>
    <row r="5565" spans="1:10">
      <c r="A5565" t="e">
        <f t="shared" si="173"/>
        <v>#REF!</v>
      </c>
      <c r="B5565">
        <f>IF(AND('Tracker&amp;Invoice'!A5601&lt;&gt;"",'Tracker&amp;Invoice'!A5601&lt;&gt;"ITEM",'Tracker&amp;Invoice'!A5599="ITEM"),1,0)</f>
        <v>0</v>
      </c>
      <c r="C5565" t="str">
        <f>IF(B5565=1,'Tracker&amp;Invoice'!A5601,C5564)</f>
        <v>NBQ-058</v>
      </c>
      <c r="D5565" t="str">
        <f>IF(LEFT(TRIM('Tracker&amp;Invoice'!B5601),9)="INVOICE #","INVOICE",IF(TRIM('Tracker&amp;Invoice'!B5601)="Overall Completion INVOICE","OVERALL",""))</f>
        <v/>
      </c>
      <c r="E5565" t="str">
        <f>IF(D5565="INVOICE",VALUE(MID(TRIM('Tracker&amp;Invoice'!B5601),10,10)),"")</f>
        <v/>
      </c>
      <c r="F5565">
        <f>IF(B5565=1,IFERROR(LOOKUP(2,1/('Tracker&amp;Invoice'!$H5601:$AC5601&lt;&gt;""),COLUMN('Tracker&amp;Invoice'!$H5601:$AC5601)),8),F5564)</f>
        <v>16</v>
      </c>
      <c r="G5565">
        <f>IF(D5565="OVERALL",IFERROR(LOOKUP(2,1/('Tracker&amp;Invoice'!$H5601:$AC5601&lt;&gt;""),COLUMN('Tracker&amp;Invoice'!$H5601:$AC5601)),8),G5566)</f>
        <v>8</v>
      </c>
      <c r="H5565">
        <f t="shared" si="172"/>
        <v>16</v>
      </c>
      <c r="I5565" s="29">
        <f>IF(D5565="INVOICE",SUM('Tracker&amp;Invoice'!$H5601:INDEX('Tracker&amp;Invoice'!$A5601:$AC5601,1,H5565)),0)</f>
        <v>0</v>
      </c>
      <c r="J5565" s="29">
        <f>IF(D5565="OVERALL",SUM('Tracker&amp;Invoice'!$H5601:$AC5601),0)</f>
        <v>0</v>
      </c>
    </row>
    <row r="5566" spans="1:10">
      <c r="A5566" t="e">
        <f t="shared" si="173"/>
        <v>#REF!</v>
      </c>
      <c r="B5566">
        <f>IF(AND('Tracker&amp;Invoice'!A5602&lt;&gt;"",'Tracker&amp;Invoice'!A5602&lt;&gt;"ITEM",'Tracker&amp;Invoice'!A5600="ITEM"),1,0)</f>
        <v>0</v>
      </c>
      <c r="C5566" t="str">
        <f>IF(B5566=1,'Tracker&amp;Invoice'!A5602,C5565)</f>
        <v>NBQ-058</v>
      </c>
      <c r="D5566" t="str">
        <f>IF(LEFT(TRIM('Tracker&amp;Invoice'!B5602),9)="INVOICE #","INVOICE",IF(TRIM('Tracker&amp;Invoice'!B5602)="Overall Completion INVOICE","OVERALL",""))</f>
        <v/>
      </c>
      <c r="E5566" t="str">
        <f>IF(D5566="INVOICE",VALUE(MID(TRIM('Tracker&amp;Invoice'!B5602),10,10)),"")</f>
        <v/>
      </c>
      <c r="F5566">
        <f>IF(B5566=1,IFERROR(LOOKUP(2,1/('Tracker&amp;Invoice'!$H5602:$AC5602&lt;&gt;""),COLUMN('Tracker&amp;Invoice'!$H5602:$AC5602)),8),F5565)</f>
        <v>16</v>
      </c>
      <c r="G5566">
        <f>IF(D5566="OVERALL",IFERROR(LOOKUP(2,1/('Tracker&amp;Invoice'!$H5602:$AC5602&lt;&gt;""),COLUMN('Tracker&amp;Invoice'!$H5602:$AC5602)),8),G5567)</f>
        <v>8</v>
      </c>
      <c r="H5566">
        <f t="shared" si="172"/>
        <v>16</v>
      </c>
      <c r="I5566" s="29">
        <f>IF(D5566="INVOICE",SUM('Tracker&amp;Invoice'!$H5602:INDEX('Tracker&amp;Invoice'!$A5602:$AC5602,1,H5566)),0)</f>
        <v>0</v>
      </c>
      <c r="J5566" s="29">
        <f>IF(D5566="OVERALL",SUM('Tracker&amp;Invoice'!$H5602:$AC5602),0)</f>
        <v>0</v>
      </c>
    </row>
    <row r="5567" spans="1:10">
      <c r="A5567" t="e">
        <f t="shared" si="173"/>
        <v>#REF!</v>
      </c>
      <c r="B5567">
        <f>IF(AND('Tracker&amp;Invoice'!A5603&lt;&gt;"",'Tracker&amp;Invoice'!A5603&lt;&gt;"ITEM",'Tracker&amp;Invoice'!A5601="ITEM"),1,0)</f>
        <v>0</v>
      </c>
      <c r="C5567" t="str">
        <f>IF(B5567=1,'Tracker&amp;Invoice'!A5603,C5566)</f>
        <v>NBQ-058</v>
      </c>
      <c r="D5567" t="str">
        <f>IF(LEFT(TRIM('Tracker&amp;Invoice'!B5603),9)="INVOICE #","INVOICE",IF(TRIM('Tracker&amp;Invoice'!B5603)="Overall Completion INVOICE","OVERALL",""))</f>
        <v/>
      </c>
      <c r="E5567" t="str">
        <f>IF(D5567="INVOICE",VALUE(MID(TRIM('Tracker&amp;Invoice'!B5603),10,10)),"")</f>
        <v/>
      </c>
      <c r="F5567">
        <f>IF(B5567=1,IFERROR(LOOKUP(2,1/('Tracker&amp;Invoice'!$H5603:$AC5603&lt;&gt;""),COLUMN('Tracker&amp;Invoice'!$H5603:$AC5603)),8),F5566)</f>
        <v>16</v>
      </c>
      <c r="G5567">
        <f>IF(D5567="OVERALL",IFERROR(LOOKUP(2,1/('Tracker&amp;Invoice'!$H5603:$AC5603&lt;&gt;""),COLUMN('Tracker&amp;Invoice'!$H5603:$AC5603)),8),G5568)</f>
        <v>8</v>
      </c>
      <c r="H5567">
        <f t="shared" si="172"/>
        <v>16</v>
      </c>
      <c r="I5567" s="29">
        <f>IF(D5567="INVOICE",SUM('Tracker&amp;Invoice'!$H5603:INDEX('Tracker&amp;Invoice'!$A5603:$AC5603,1,H5567)),0)</f>
        <v>0</v>
      </c>
      <c r="J5567" s="29">
        <f>IF(D5567="OVERALL",SUM('Tracker&amp;Invoice'!$H5603:$AC5603),0)</f>
        <v>0</v>
      </c>
    </row>
    <row r="5568" spans="1:10">
      <c r="A5568" t="e">
        <f t="shared" si="173"/>
        <v>#REF!</v>
      </c>
      <c r="B5568">
        <f>IF(AND('Tracker&amp;Invoice'!A5604&lt;&gt;"",'Tracker&amp;Invoice'!A5604&lt;&gt;"ITEM",'Tracker&amp;Invoice'!A5602="ITEM"),1,0)</f>
        <v>0</v>
      </c>
      <c r="C5568" t="str">
        <f>IF(B5568=1,'Tracker&amp;Invoice'!A5604,C5567)</f>
        <v>NBQ-058</v>
      </c>
      <c r="D5568" t="str">
        <f>IF(LEFT(TRIM('Tracker&amp;Invoice'!B5604),9)="INVOICE #","INVOICE",IF(TRIM('Tracker&amp;Invoice'!B5604)="Overall Completion INVOICE","OVERALL",""))</f>
        <v/>
      </c>
      <c r="E5568" t="str">
        <f>IF(D5568="INVOICE",VALUE(MID(TRIM('Tracker&amp;Invoice'!B5604),10,10)),"")</f>
        <v/>
      </c>
      <c r="F5568">
        <f>IF(B5568=1,IFERROR(LOOKUP(2,1/('Tracker&amp;Invoice'!$H5604:$AC5604&lt;&gt;""),COLUMN('Tracker&amp;Invoice'!$H5604:$AC5604)),8),F5567)</f>
        <v>16</v>
      </c>
      <c r="G5568">
        <f>IF(D5568="OVERALL",IFERROR(LOOKUP(2,1/('Tracker&amp;Invoice'!$H5604:$AC5604&lt;&gt;""),COLUMN('Tracker&amp;Invoice'!$H5604:$AC5604)),8),G5569)</f>
        <v>8</v>
      </c>
      <c r="H5568">
        <f t="shared" si="172"/>
        <v>16</v>
      </c>
      <c r="I5568" s="29">
        <f>IF(D5568="INVOICE",SUM('Tracker&amp;Invoice'!$H5604:INDEX('Tracker&amp;Invoice'!$A5604:$AC5604,1,H5568)),0)</f>
        <v>0</v>
      </c>
      <c r="J5568" s="29">
        <f>IF(D5568="OVERALL",SUM('Tracker&amp;Invoice'!$H5604:$AC5604),0)</f>
        <v>0</v>
      </c>
    </row>
    <row r="5569" spans="1:10">
      <c r="A5569" t="e">
        <f t="shared" si="173"/>
        <v>#REF!</v>
      </c>
      <c r="B5569">
        <f>IF(AND('Tracker&amp;Invoice'!A5605&lt;&gt;"",'Tracker&amp;Invoice'!A5605&lt;&gt;"ITEM",'Tracker&amp;Invoice'!A5603="ITEM"),1,0)</f>
        <v>0</v>
      </c>
      <c r="C5569" t="str">
        <f>IF(B5569=1,'Tracker&amp;Invoice'!A5605,C5568)</f>
        <v>NBQ-058</v>
      </c>
      <c r="D5569" t="str">
        <f>IF(LEFT(TRIM('Tracker&amp;Invoice'!B5605),9)="INVOICE #","INVOICE",IF(TRIM('Tracker&amp;Invoice'!B5605)="Overall Completion INVOICE","OVERALL",""))</f>
        <v/>
      </c>
      <c r="E5569" t="str">
        <f>IF(D5569="INVOICE",VALUE(MID(TRIM('Tracker&amp;Invoice'!B5605),10,10)),"")</f>
        <v/>
      </c>
      <c r="F5569">
        <f>IF(B5569=1,IFERROR(LOOKUP(2,1/('Tracker&amp;Invoice'!$H5605:$AC5605&lt;&gt;""),COLUMN('Tracker&amp;Invoice'!$H5605:$AC5605)),8),F5568)</f>
        <v>16</v>
      </c>
      <c r="G5569">
        <f>IF(D5569="OVERALL",IFERROR(LOOKUP(2,1/('Tracker&amp;Invoice'!$H5605:$AC5605&lt;&gt;""),COLUMN('Tracker&amp;Invoice'!$H5605:$AC5605)),8),G5570)</f>
        <v>8</v>
      </c>
      <c r="H5569">
        <f t="shared" si="172"/>
        <v>16</v>
      </c>
      <c r="I5569" s="29">
        <f>IF(D5569="INVOICE",SUM('Tracker&amp;Invoice'!$H5605:INDEX('Tracker&amp;Invoice'!$A5605:$AC5605,1,H5569)),0)</f>
        <v>0</v>
      </c>
      <c r="J5569" s="29">
        <f>IF(D5569="OVERALL",SUM('Tracker&amp;Invoice'!$H5605:$AC5605),0)</f>
        <v>0</v>
      </c>
    </row>
    <row r="5570" spans="1:10">
      <c r="A5570" t="e">
        <f t="shared" si="173"/>
        <v>#REF!</v>
      </c>
      <c r="B5570">
        <f>IF(AND('Tracker&amp;Invoice'!A5606&lt;&gt;"",'Tracker&amp;Invoice'!A5606&lt;&gt;"ITEM",'Tracker&amp;Invoice'!A5604="ITEM"),1,0)</f>
        <v>0</v>
      </c>
      <c r="C5570" t="str">
        <f>IF(B5570=1,'Tracker&amp;Invoice'!A5606,C5569)</f>
        <v>NBQ-058</v>
      </c>
      <c r="D5570" t="str">
        <f>IF(LEFT(TRIM('Tracker&amp;Invoice'!B5606),9)="INVOICE #","INVOICE",IF(TRIM('Tracker&amp;Invoice'!B5606)="Overall Completion INVOICE","OVERALL",""))</f>
        <v/>
      </c>
      <c r="E5570" t="str">
        <f>IF(D5570="INVOICE",VALUE(MID(TRIM('Tracker&amp;Invoice'!B5606),10,10)),"")</f>
        <v/>
      </c>
      <c r="F5570">
        <f>IF(B5570=1,IFERROR(LOOKUP(2,1/('Tracker&amp;Invoice'!$H5606:$AC5606&lt;&gt;""),COLUMN('Tracker&amp;Invoice'!$H5606:$AC5606)),8),F5569)</f>
        <v>16</v>
      </c>
      <c r="G5570">
        <f>IF(D5570="OVERALL",IFERROR(LOOKUP(2,1/('Tracker&amp;Invoice'!$H5606:$AC5606&lt;&gt;""),COLUMN('Tracker&amp;Invoice'!$H5606:$AC5606)),8),G5571)</f>
        <v>8</v>
      </c>
      <c r="H5570">
        <f t="shared" si="172"/>
        <v>16</v>
      </c>
      <c r="I5570" s="29">
        <f>IF(D5570="INVOICE",SUM('Tracker&amp;Invoice'!$H5606:INDEX('Tracker&amp;Invoice'!$A5606:$AC5606,1,H5570)),0)</f>
        <v>0</v>
      </c>
      <c r="J5570" s="29">
        <f>IF(D5570="OVERALL",SUM('Tracker&amp;Invoice'!$H5606:$AC5606),0)</f>
        <v>0</v>
      </c>
    </row>
    <row r="5571" spans="1:10">
      <c r="A5571" t="e">
        <f t="shared" si="173"/>
        <v>#REF!</v>
      </c>
      <c r="B5571">
        <f>IF(AND('Tracker&amp;Invoice'!A5607&lt;&gt;"",'Tracker&amp;Invoice'!A5607&lt;&gt;"ITEM",'Tracker&amp;Invoice'!A5605="ITEM"),1,0)</f>
        <v>0</v>
      </c>
      <c r="C5571" t="str">
        <f>IF(B5571=1,'Tracker&amp;Invoice'!A5607,C5570)</f>
        <v>NBQ-058</v>
      </c>
      <c r="D5571" t="str">
        <f>IF(LEFT(TRIM('Tracker&amp;Invoice'!B5607),9)="INVOICE #","INVOICE",IF(TRIM('Tracker&amp;Invoice'!B5607)="Overall Completion INVOICE","OVERALL",""))</f>
        <v/>
      </c>
      <c r="E5571" t="str">
        <f>IF(D5571="INVOICE",VALUE(MID(TRIM('Tracker&amp;Invoice'!B5607),10,10)),"")</f>
        <v/>
      </c>
      <c r="F5571">
        <f>IF(B5571=1,IFERROR(LOOKUP(2,1/('Tracker&amp;Invoice'!$H5607:$AC5607&lt;&gt;""),COLUMN('Tracker&amp;Invoice'!$H5607:$AC5607)),8),F5570)</f>
        <v>16</v>
      </c>
      <c r="G5571">
        <f>IF(D5571="OVERALL",IFERROR(LOOKUP(2,1/('Tracker&amp;Invoice'!$H5607:$AC5607&lt;&gt;""),COLUMN('Tracker&amp;Invoice'!$H5607:$AC5607)),8),G5572)</f>
        <v>8</v>
      </c>
      <c r="H5571">
        <f t="shared" ref="H5571:H5634" si="174">MAX(F5571,G5571)</f>
        <v>16</v>
      </c>
      <c r="I5571" s="29">
        <f>IF(D5571="INVOICE",SUM('Tracker&amp;Invoice'!$H5607:INDEX('Tracker&amp;Invoice'!$A5607:$AC5607,1,H5571)),0)</f>
        <v>0</v>
      </c>
      <c r="J5571" s="29">
        <f>IF(D5571="OVERALL",SUM('Tracker&amp;Invoice'!$H5607:$AC5607),0)</f>
        <v>0</v>
      </c>
    </row>
    <row r="5572" spans="1:10">
      <c r="A5572" t="e">
        <f t="shared" ref="A5572:A5635" si="175">A5571+B5572</f>
        <v>#REF!</v>
      </c>
      <c r="B5572">
        <f>IF(AND('Tracker&amp;Invoice'!A5608&lt;&gt;"",'Tracker&amp;Invoice'!A5608&lt;&gt;"ITEM",'Tracker&amp;Invoice'!A5606="ITEM"),1,0)</f>
        <v>0</v>
      </c>
      <c r="C5572" t="str">
        <f>IF(B5572=1,'Tracker&amp;Invoice'!A5608,C5571)</f>
        <v>NBQ-058</v>
      </c>
      <c r="D5572" t="str">
        <f>IF(LEFT(TRIM('Tracker&amp;Invoice'!B5608),9)="INVOICE #","INVOICE",IF(TRIM('Tracker&amp;Invoice'!B5608)="Overall Completion INVOICE","OVERALL",""))</f>
        <v/>
      </c>
      <c r="E5572" t="str">
        <f>IF(D5572="INVOICE",VALUE(MID(TRIM('Tracker&amp;Invoice'!B5608),10,10)),"")</f>
        <v/>
      </c>
      <c r="F5572">
        <f>IF(B5572=1,IFERROR(LOOKUP(2,1/('Tracker&amp;Invoice'!$H5608:$AC5608&lt;&gt;""),COLUMN('Tracker&amp;Invoice'!$H5608:$AC5608)),8),F5571)</f>
        <v>16</v>
      </c>
      <c r="G5572">
        <f>IF(D5572="OVERALL",IFERROR(LOOKUP(2,1/('Tracker&amp;Invoice'!$H5608:$AC5608&lt;&gt;""),COLUMN('Tracker&amp;Invoice'!$H5608:$AC5608)),8),G5573)</f>
        <v>8</v>
      </c>
      <c r="H5572">
        <f t="shared" si="174"/>
        <v>16</v>
      </c>
      <c r="I5572" s="29">
        <f>IF(D5572="INVOICE",SUM('Tracker&amp;Invoice'!$H5608:INDEX('Tracker&amp;Invoice'!$A5608:$AC5608,1,H5572)),0)</f>
        <v>0</v>
      </c>
      <c r="J5572" s="29">
        <f>IF(D5572="OVERALL",SUM('Tracker&amp;Invoice'!$H5608:$AC5608),0)</f>
        <v>0</v>
      </c>
    </row>
    <row r="5573" spans="1:10">
      <c r="A5573" t="e">
        <f t="shared" si="175"/>
        <v>#REF!</v>
      </c>
      <c r="B5573">
        <f>IF(AND('Tracker&amp;Invoice'!A5609&lt;&gt;"",'Tracker&amp;Invoice'!A5609&lt;&gt;"ITEM",'Tracker&amp;Invoice'!A5607="ITEM"),1,0)</f>
        <v>0</v>
      </c>
      <c r="C5573" t="str">
        <f>IF(B5573=1,'Tracker&amp;Invoice'!A5609,C5572)</f>
        <v>NBQ-058</v>
      </c>
      <c r="D5573" t="str">
        <f>IF(LEFT(TRIM('Tracker&amp;Invoice'!B5609),9)="INVOICE #","INVOICE",IF(TRIM('Tracker&amp;Invoice'!B5609)="Overall Completion INVOICE","OVERALL",""))</f>
        <v/>
      </c>
      <c r="E5573" t="str">
        <f>IF(D5573="INVOICE",VALUE(MID(TRIM('Tracker&amp;Invoice'!B5609),10,10)),"")</f>
        <v/>
      </c>
      <c r="F5573">
        <f>IF(B5573=1,IFERROR(LOOKUP(2,1/('Tracker&amp;Invoice'!$H5609:$AC5609&lt;&gt;""),COLUMN('Tracker&amp;Invoice'!$H5609:$AC5609)),8),F5572)</f>
        <v>16</v>
      </c>
      <c r="G5573">
        <f>IF(D5573="OVERALL",IFERROR(LOOKUP(2,1/('Tracker&amp;Invoice'!$H5609:$AC5609&lt;&gt;""),COLUMN('Tracker&amp;Invoice'!$H5609:$AC5609)),8),G5574)</f>
        <v>8</v>
      </c>
      <c r="H5573">
        <f t="shared" si="174"/>
        <v>16</v>
      </c>
      <c r="I5573" s="29">
        <f>IF(D5573="INVOICE",SUM('Tracker&amp;Invoice'!$H5609:INDEX('Tracker&amp;Invoice'!$A5609:$AC5609,1,H5573)),0)</f>
        <v>0</v>
      </c>
      <c r="J5573" s="29">
        <f>IF(D5573="OVERALL",SUM('Tracker&amp;Invoice'!$H5609:$AC5609),0)</f>
        <v>0</v>
      </c>
    </row>
    <row r="5574" spans="1:10">
      <c r="A5574" t="e">
        <f t="shared" si="175"/>
        <v>#REF!</v>
      </c>
      <c r="B5574">
        <f>IF(AND('Tracker&amp;Invoice'!A5610&lt;&gt;"",'Tracker&amp;Invoice'!A5610&lt;&gt;"ITEM",'Tracker&amp;Invoice'!A5608="ITEM"),1,0)</f>
        <v>0</v>
      </c>
      <c r="C5574" t="str">
        <f>IF(B5574=1,'Tracker&amp;Invoice'!A5610,C5573)</f>
        <v>NBQ-058</v>
      </c>
      <c r="D5574" t="str">
        <f>IF(LEFT(TRIM('Tracker&amp;Invoice'!B5610),9)="INVOICE #","INVOICE",IF(TRIM('Tracker&amp;Invoice'!B5610)="Overall Completion INVOICE","OVERALL",""))</f>
        <v/>
      </c>
      <c r="E5574" t="str">
        <f>IF(D5574="INVOICE",VALUE(MID(TRIM('Tracker&amp;Invoice'!B5610),10,10)),"")</f>
        <v/>
      </c>
      <c r="F5574">
        <f>IF(B5574=1,IFERROR(LOOKUP(2,1/('Tracker&amp;Invoice'!$H5610:$AC5610&lt;&gt;""),COLUMN('Tracker&amp;Invoice'!$H5610:$AC5610)),8),F5573)</f>
        <v>16</v>
      </c>
      <c r="G5574">
        <f>IF(D5574="OVERALL",IFERROR(LOOKUP(2,1/('Tracker&amp;Invoice'!$H5610:$AC5610&lt;&gt;""),COLUMN('Tracker&amp;Invoice'!$H5610:$AC5610)),8),G5575)</f>
        <v>8</v>
      </c>
      <c r="H5574">
        <f t="shared" si="174"/>
        <v>16</v>
      </c>
      <c r="I5574" s="29">
        <f>IF(D5574="INVOICE",SUM('Tracker&amp;Invoice'!$H5610:INDEX('Tracker&amp;Invoice'!$A5610:$AC5610,1,H5574)),0)</f>
        <v>0</v>
      </c>
      <c r="J5574" s="29">
        <f>IF(D5574="OVERALL",SUM('Tracker&amp;Invoice'!$H5610:$AC5610),0)</f>
        <v>0</v>
      </c>
    </row>
    <row r="5575" spans="1:10">
      <c r="A5575" t="e">
        <f t="shared" si="175"/>
        <v>#REF!</v>
      </c>
      <c r="B5575">
        <f>IF(AND('Tracker&amp;Invoice'!A5611&lt;&gt;"",'Tracker&amp;Invoice'!A5611&lt;&gt;"ITEM",'Tracker&amp;Invoice'!A5609="ITEM"),1,0)</f>
        <v>0</v>
      </c>
      <c r="C5575" t="str">
        <f>IF(B5575=1,'Tracker&amp;Invoice'!A5611,C5574)</f>
        <v>NBQ-058</v>
      </c>
      <c r="D5575" t="str">
        <f>IF(LEFT(TRIM('Tracker&amp;Invoice'!B5611),9)="INVOICE #","INVOICE",IF(TRIM('Tracker&amp;Invoice'!B5611)="Overall Completion INVOICE","OVERALL",""))</f>
        <v/>
      </c>
      <c r="E5575" t="str">
        <f>IF(D5575="INVOICE",VALUE(MID(TRIM('Tracker&amp;Invoice'!B5611),10,10)),"")</f>
        <v/>
      </c>
      <c r="F5575">
        <f>IF(B5575=1,IFERROR(LOOKUP(2,1/('Tracker&amp;Invoice'!$H5611:$AC5611&lt;&gt;""),COLUMN('Tracker&amp;Invoice'!$H5611:$AC5611)),8),F5574)</f>
        <v>16</v>
      </c>
      <c r="G5575">
        <f>IF(D5575="OVERALL",IFERROR(LOOKUP(2,1/('Tracker&amp;Invoice'!$H5611:$AC5611&lt;&gt;""),COLUMN('Tracker&amp;Invoice'!$H5611:$AC5611)),8),G5576)</f>
        <v>8</v>
      </c>
      <c r="H5575">
        <f t="shared" si="174"/>
        <v>16</v>
      </c>
      <c r="I5575" s="29">
        <f>IF(D5575="INVOICE",SUM('Tracker&amp;Invoice'!$H5611:INDEX('Tracker&amp;Invoice'!$A5611:$AC5611,1,H5575)),0)</f>
        <v>0</v>
      </c>
      <c r="J5575" s="29">
        <f>IF(D5575="OVERALL",SUM('Tracker&amp;Invoice'!$H5611:$AC5611),0)</f>
        <v>0</v>
      </c>
    </row>
    <row r="5576" spans="1:10">
      <c r="A5576" t="e">
        <f t="shared" si="175"/>
        <v>#REF!</v>
      </c>
      <c r="B5576">
        <f>IF(AND('Tracker&amp;Invoice'!A5612&lt;&gt;"",'Tracker&amp;Invoice'!A5612&lt;&gt;"ITEM",'Tracker&amp;Invoice'!A5610="ITEM"),1,0)</f>
        <v>0</v>
      </c>
      <c r="C5576" t="str">
        <f>IF(B5576=1,'Tracker&amp;Invoice'!A5612,C5575)</f>
        <v>NBQ-058</v>
      </c>
      <c r="D5576" t="str">
        <f>IF(LEFT(TRIM('Tracker&amp;Invoice'!B5612),9)="INVOICE #","INVOICE",IF(TRIM('Tracker&amp;Invoice'!B5612)="Overall Completion INVOICE","OVERALL",""))</f>
        <v/>
      </c>
      <c r="E5576" t="str">
        <f>IF(D5576="INVOICE",VALUE(MID(TRIM('Tracker&amp;Invoice'!B5612),10,10)),"")</f>
        <v/>
      </c>
      <c r="F5576">
        <f>IF(B5576=1,IFERROR(LOOKUP(2,1/('Tracker&amp;Invoice'!$H5612:$AC5612&lt;&gt;""),COLUMN('Tracker&amp;Invoice'!$H5612:$AC5612)),8),F5575)</f>
        <v>16</v>
      </c>
      <c r="G5576">
        <f>IF(D5576="OVERALL",IFERROR(LOOKUP(2,1/('Tracker&amp;Invoice'!$H5612:$AC5612&lt;&gt;""),COLUMN('Tracker&amp;Invoice'!$H5612:$AC5612)),8),G5577)</f>
        <v>8</v>
      </c>
      <c r="H5576">
        <f t="shared" si="174"/>
        <v>16</v>
      </c>
      <c r="I5576" s="29">
        <f>IF(D5576="INVOICE",SUM('Tracker&amp;Invoice'!$H5612:INDEX('Tracker&amp;Invoice'!$A5612:$AC5612,1,H5576)),0)</f>
        <v>0</v>
      </c>
      <c r="J5576" s="29">
        <f>IF(D5576="OVERALL",SUM('Tracker&amp;Invoice'!$H5612:$AC5612),0)</f>
        <v>0</v>
      </c>
    </row>
    <row r="5577" spans="1:10">
      <c r="A5577" t="e">
        <f t="shared" si="175"/>
        <v>#REF!</v>
      </c>
      <c r="B5577">
        <f>IF(AND('Tracker&amp;Invoice'!A5613&lt;&gt;"",'Tracker&amp;Invoice'!A5613&lt;&gt;"ITEM",'Tracker&amp;Invoice'!A5611="ITEM"),1,0)</f>
        <v>0</v>
      </c>
      <c r="C5577" t="str">
        <f>IF(B5577=1,'Tracker&amp;Invoice'!A5613,C5576)</f>
        <v>NBQ-058</v>
      </c>
      <c r="D5577" t="str">
        <f>IF(LEFT(TRIM('Tracker&amp;Invoice'!B5613),9)="INVOICE #","INVOICE",IF(TRIM('Tracker&amp;Invoice'!B5613)="Overall Completion INVOICE","OVERALL",""))</f>
        <v/>
      </c>
      <c r="E5577" t="str">
        <f>IF(D5577="INVOICE",VALUE(MID(TRIM('Tracker&amp;Invoice'!B5613),10,10)),"")</f>
        <v/>
      </c>
      <c r="F5577">
        <f>IF(B5577=1,IFERROR(LOOKUP(2,1/('Tracker&amp;Invoice'!$H5613:$AC5613&lt;&gt;""),COLUMN('Tracker&amp;Invoice'!$H5613:$AC5613)),8),F5576)</f>
        <v>16</v>
      </c>
      <c r="G5577">
        <f>IF(D5577="OVERALL",IFERROR(LOOKUP(2,1/('Tracker&amp;Invoice'!$H5613:$AC5613&lt;&gt;""),COLUMN('Tracker&amp;Invoice'!$H5613:$AC5613)),8),G5578)</f>
        <v>8</v>
      </c>
      <c r="H5577">
        <f t="shared" si="174"/>
        <v>16</v>
      </c>
      <c r="I5577" s="29">
        <f>IF(D5577="INVOICE",SUM('Tracker&amp;Invoice'!$H5613:INDEX('Tracker&amp;Invoice'!$A5613:$AC5613,1,H5577)),0)</f>
        <v>0</v>
      </c>
      <c r="J5577" s="29">
        <f>IF(D5577="OVERALL",SUM('Tracker&amp;Invoice'!$H5613:$AC5613),0)</f>
        <v>0</v>
      </c>
    </row>
    <row r="5578" spans="1:10">
      <c r="A5578" t="e">
        <f t="shared" si="175"/>
        <v>#REF!</v>
      </c>
      <c r="B5578">
        <f>IF(AND('Tracker&amp;Invoice'!A5614&lt;&gt;"",'Tracker&amp;Invoice'!A5614&lt;&gt;"ITEM",'Tracker&amp;Invoice'!A5612="ITEM"),1,0)</f>
        <v>0</v>
      </c>
      <c r="C5578" t="str">
        <f>IF(B5578=1,'Tracker&amp;Invoice'!A5614,C5577)</f>
        <v>NBQ-058</v>
      </c>
      <c r="D5578" t="str">
        <f>IF(LEFT(TRIM('Tracker&amp;Invoice'!B5614),9)="INVOICE #","INVOICE",IF(TRIM('Tracker&amp;Invoice'!B5614)="Overall Completion INVOICE","OVERALL",""))</f>
        <v/>
      </c>
      <c r="E5578" t="str">
        <f>IF(D5578="INVOICE",VALUE(MID(TRIM('Tracker&amp;Invoice'!B5614),10,10)),"")</f>
        <v/>
      </c>
      <c r="F5578">
        <f>IF(B5578=1,IFERROR(LOOKUP(2,1/('Tracker&amp;Invoice'!$H5614:$AC5614&lt;&gt;""),COLUMN('Tracker&amp;Invoice'!$H5614:$AC5614)),8),F5577)</f>
        <v>16</v>
      </c>
      <c r="G5578">
        <f>IF(D5578="OVERALL",IFERROR(LOOKUP(2,1/('Tracker&amp;Invoice'!$H5614:$AC5614&lt;&gt;""),COLUMN('Tracker&amp;Invoice'!$H5614:$AC5614)),8),G5579)</f>
        <v>8</v>
      </c>
      <c r="H5578">
        <f t="shared" si="174"/>
        <v>16</v>
      </c>
      <c r="I5578" s="29">
        <f>IF(D5578="INVOICE",SUM('Tracker&amp;Invoice'!$H5614:INDEX('Tracker&amp;Invoice'!$A5614:$AC5614,1,H5578)),0)</f>
        <v>0</v>
      </c>
      <c r="J5578" s="29">
        <f>IF(D5578="OVERALL",SUM('Tracker&amp;Invoice'!$H5614:$AC5614),0)</f>
        <v>0</v>
      </c>
    </row>
    <row r="5579" spans="1:10">
      <c r="A5579" t="e">
        <f t="shared" si="175"/>
        <v>#REF!</v>
      </c>
      <c r="B5579">
        <f>IF(AND('Tracker&amp;Invoice'!A5615&lt;&gt;"",'Tracker&amp;Invoice'!A5615&lt;&gt;"ITEM",'Tracker&amp;Invoice'!A5613="ITEM"),1,0)</f>
        <v>0</v>
      </c>
      <c r="C5579" t="str">
        <f>IF(B5579=1,'Tracker&amp;Invoice'!A5615,C5578)</f>
        <v>NBQ-058</v>
      </c>
      <c r="D5579" t="str">
        <f>IF(LEFT(TRIM('Tracker&amp;Invoice'!B5615),9)="INVOICE #","INVOICE",IF(TRIM('Tracker&amp;Invoice'!B5615)="Overall Completion INVOICE","OVERALL",""))</f>
        <v/>
      </c>
      <c r="E5579" t="str">
        <f>IF(D5579="INVOICE",VALUE(MID(TRIM('Tracker&amp;Invoice'!B5615),10,10)),"")</f>
        <v/>
      </c>
      <c r="F5579">
        <f>IF(B5579=1,IFERROR(LOOKUP(2,1/('Tracker&amp;Invoice'!$H5615:$AC5615&lt;&gt;""),COLUMN('Tracker&amp;Invoice'!$H5615:$AC5615)),8),F5578)</f>
        <v>16</v>
      </c>
      <c r="G5579">
        <f>IF(D5579="OVERALL",IFERROR(LOOKUP(2,1/('Tracker&amp;Invoice'!$H5615:$AC5615&lt;&gt;""),COLUMN('Tracker&amp;Invoice'!$H5615:$AC5615)),8),G5580)</f>
        <v>8</v>
      </c>
      <c r="H5579">
        <f t="shared" si="174"/>
        <v>16</v>
      </c>
      <c r="I5579" s="29">
        <f>IF(D5579="INVOICE",SUM('Tracker&amp;Invoice'!$H5615:INDEX('Tracker&amp;Invoice'!$A5615:$AC5615,1,H5579)),0)</f>
        <v>0</v>
      </c>
      <c r="J5579" s="29">
        <f>IF(D5579="OVERALL",SUM('Tracker&amp;Invoice'!$H5615:$AC5615),0)</f>
        <v>0</v>
      </c>
    </row>
    <row r="5580" spans="1:10">
      <c r="A5580" t="e">
        <f t="shared" si="175"/>
        <v>#REF!</v>
      </c>
      <c r="B5580">
        <f>IF(AND('Tracker&amp;Invoice'!A5616&lt;&gt;"",'Tracker&amp;Invoice'!A5616&lt;&gt;"ITEM",'Tracker&amp;Invoice'!A5614="ITEM"),1,0)</f>
        <v>0</v>
      </c>
      <c r="C5580" t="str">
        <f>IF(B5580=1,'Tracker&amp;Invoice'!A5616,C5579)</f>
        <v>NBQ-058</v>
      </c>
      <c r="D5580" t="str">
        <f>IF(LEFT(TRIM('Tracker&amp;Invoice'!B5616),9)="INVOICE #","INVOICE",IF(TRIM('Tracker&amp;Invoice'!B5616)="Overall Completion INVOICE","OVERALL",""))</f>
        <v/>
      </c>
      <c r="E5580" t="str">
        <f>IF(D5580="INVOICE",VALUE(MID(TRIM('Tracker&amp;Invoice'!B5616),10,10)),"")</f>
        <v/>
      </c>
      <c r="F5580">
        <f>IF(B5580=1,IFERROR(LOOKUP(2,1/('Tracker&amp;Invoice'!$H5616:$AC5616&lt;&gt;""),COLUMN('Tracker&amp;Invoice'!$H5616:$AC5616)),8),F5579)</f>
        <v>16</v>
      </c>
      <c r="G5580">
        <f>IF(D5580="OVERALL",IFERROR(LOOKUP(2,1/('Tracker&amp;Invoice'!$H5616:$AC5616&lt;&gt;""),COLUMN('Tracker&amp;Invoice'!$H5616:$AC5616)),8),G5581)</f>
        <v>8</v>
      </c>
      <c r="H5580">
        <f t="shared" si="174"/>
        <v>16</v>
      </c>
      <c r="I5580" s="29">
        <f>IF(D5580="INVOICE",SUM('Tracker&amp;Invoice'!$H5616:INDEX('Tracker&amp;Invoice'!$A5616:$AC5616,1,H5580)),0)</f>
        <v>0</v>
      </c>
      <c r="J5580" s="29">
        <f>IF(D5580="OVERALL",SUM('Tracker&amp;Invoice'!$H5616:$AC5616),0)</f>
        <v>0</v>
      </c>
    </row>
    <row r="5581" spans="1:10">
      <c r="A5581" t="e">
        <f t="shared" si="175"/>
        <v>#REF!</v>
      </c>
      <c r="B5581">
        <f>IF(AND('Tracker&amp;Invoice'!A5617&lt;&gt;"",'Tracker&amp;Invoice'!A5617&lt;&gt;"ITEM",'Tracker&amp;Invoice'!A5615="ITEM"),1,0)</f>
        <v>0</v>
      </c>
      <c r="C5581" t="str">
        <f>IF(B5581=1,'Tracker&amp;Invoice'!A5617,C5580)</f>
        <v>NBQ-058</v>
      </c>
      <c r="D5581" t="str">
        <f>IF(LEFT(TRIM('Tracker&amp;Invoice'!B5617),9)="INVOICE #","INVOICE",IF(TRIM('Tracker&amp;Invoice'!B5617)="Overall Completion INVOICE","OVERALL",""))</f>
        <v/>
      </c>
      <c r="E5581" t="str">
        <f>IF(D5581="INVOICE",VALUE(MID(TRIM('Tracker&amp;Invoice'!B5617),10,10)),"")</f>
        <v/>
      </c>
      <c r="F5581">
        <f>IF(B5581=1,IFERROR(LOOKUP(2,1/('Tracker&amp;Invoice'!$H5617:$AC5617&lt;&gt;""),COLUMN('Tracker&amp;Invoice'!$H5617:$AC5617)),8),F5580)</f>
        <v>16</v>
      </c>
      <c r="G5581">
        <f>IF(D5581="OVERALL",IFERROR(LOOKUP(2,1/('Tracker&amp;Invoice'!$H5617:$AC5617&lt;&gt;""),COLUMN('Tracker&amp;Invoice'!$H5617:$AC5617)),8),G5582)</f>
        <v>8</v>
      </c>
      <c r="H5581">
        <f t="shared" si="174"/>
        <v>16</v>
      </c>
      <c r="I5581" s="29">
        <f>IF(D5581="INVOICE",SUM('Tracker&amp;Invoice'!$H5617:INDEX('Tracker&amp;Invoice'!$A5617:$AC5617,1,H5581)),0)</f>
        <v>0</v>
      </c>
      <c r="J5581" s="29">
        <f>IF(D5581="OVERALL",SUM('Tracker&amp;Invoice'!$H5617:$AC5617),0)</f>
        <v>0</v>
      </c>
    </row>
    <row r="5582" spans="1:10">
      <c r="A5582" t="e">
        <f t="shared" si="175"/>
        <v>#REF!</v>
      </c>
      <c r="B5582">
        <f>IF(AND('Tracker&amp;Invoice'!A5618&lt;&gt;"",'Tracker&amp;Invoice'!A5618&lt;&gt;"ITEM",'Tracker&amp;Invoice'!A5616="ITEM"),1,0)</f>
        <v>0</v>
      </c>
      <c r="C5582" t="str">
        <f>IF(B5582=1,'Tracker&amp;Invoice'!A5618,C5581)</f>
        <v>NBQ-058</v>
      </c>
      <c r="D5582" t="str">
        <f>IF(LEFT(TRIM('Tracker&amp;Invoice'!B5618),9)="INVOICE #","INVOICE",IF(TRIM('Tracker&amp;Invoice'!B5618)="Overall Completion INVOICE","OVERALL",""))</f>
        <v/>
      </c>
      <c r="E5582" t="str">
        <f>IF(D5582="INVOICE",VALUE(MID(TRIM('Tracker&amp;Invoice'!B5618),10,10)),"")</f>
        <v/>
      </c>
      <c r="F5582">
        <f>IF(B5582=1,IFERROR(LOOKUP(2,1/('Tracker&amp;Invoice'!$H5618:$AC5618&lt;&gt;""),COLUMN('Tracker&amp;Invoice'!$H5618:$AC5618)),8),F5581)</f>
        <v>16</v>
      </c>
      <c r="G5582">
        <f>IF(D5582="OVERALL",IFERROR(LOOKUP(2,1/('Tracker&amp;Invoice'!$H5618:$AC5618&lt;&gt;""),COLUMN('Tracker&amp;Invoice'!$H5618:$AC5618)),8),G5583)</f>
        <v>8</v>
      </c>
      <c r="H5582">
        <f t="shared" si="174"/>
        <v>16</v>
      </c>
      <c r="I5582" s="29">
        <f>IF(D5582="INVOICE",SUM('Tracker&amp;Invoice'!$H5618:INDEX('Tracker&amp;Invoice'!$A5618:$AC5618,1,H5582)),0)</f>
        <v>0</v>
      </c>
      <c r="J5582" s="29">
        <f>IF(D5582="OVERALL",SUM('Tracker&amp;Invoice'!$H5618:$AC5618),0)</f>
        <v>0</v>
      </c>
    </row>
    <row r="5583" spans="1:10">
      <c r="A5583" t="e">
        <f t="shared" si="175"/>
        <v>#REF!</v>
      </c>
      <c r="B5583">
        <f>IF(AND('Tracker&amp;Invoice'!A5619&lt;&gt;"",'Tracker&amp;Invoice'!A5619&lt;&gt;"ITEM",'Tracker&amp;Invoice'!A5617="ITEM"),1,0)</f>
        <v>0</v>
      </c>
      <c r="C5583" t="str">
        <f>IF(B5583=1,'Tracker&amp;Invoice'!A5619,C5582)</f>
        <v>NBQ-058</v>
      </c>
      <c r="D5583" t="str">
        <f>IF(LEFT(TRIM('Tracker&amp;Invoice'!B5619),9)="INVOICE #","INVOICE",IF(TRIM('Tracker&amp;Invoice'!B5619)="Overall Completion INVOICE","OVERALL",""))</f>
        <v/>
      </c>
      <c r="E5583" t="str">
        <f>IF(D5583="INVOICE",VALUE(MID(TRIM('Tracker&amp;Invoice'!B5619),10,10)),"")</f>
        <v/>
      </c>
      <c r="F5583">
        <f>IF(B5583=1,IFERROR(LOOKUP(2,1/('Tracker&amp;Invoice'!$H5619:$AC5619&lt;&gt;""),COLUMN('Tracker&amp;Invoice'!$H5619:$AC5619)),8),F5582)</f>
        <v>16</v>
      </c>
      <c r="G5583">
        <f>IF(D5583="OVERALL",IFERROR(LOOKUP(2,1/('Tracker&amp;Invoice'!$H5619:$AC5619&lt;&gt;""),COLUMN('Tracker&amp;Invoice'!$H5619:$AC5619)),8),G5584)</f>
        <v>8</v>
      </c>
      <c r="H5583">
        <f t="shared" si="174"/>
        <v>16</v>
      </c>
      <c r="I5583" s="29">
        <f>IF(D5583="INVOICE",SUM('Tracker&amp;Invoice'!$H5619:INDEX('Tracker&amp;Invoice'!$A5619:$AC5619,1,H5583)),0)</f>
        <v>0</v>
      </c>
      <c r="J5583" s="29">
        <f>IF(D5583="OVERALL",SUM('Tracker&amp;Invoice'!$H5619:$AC5619),0)</f>
        <v>0</v>
      </c>
    </row>
    <row r="5584" spans="1:10">
      <c r="A5584" t="e">
        <f t="shared" si="175"/>
        <v>#REF!</v>
      </c>
      <c r="B5584">
        <f>IF(AND('Tracker&amp;Invoice'!A5620&lt;&gt;"",'Tracker&amp;Invoice'!A5620&lt;&gt;"ITEM",'Tracker&amp;Invoice'!A5618="ITEM"),1,0)</f>
        <v>0</v>
      </c>
      <c r="C5584" t="str">
        <f>IF(B5584=1,'Tracker&amp;Invoice'!A5620,C5583)</f>
        <v>NBQ-058</v>
      </c>
      <c r="D5584" t="str">
        <f>IF(LEFT(TRIM('Tracker&amp;Invoice'!B5620),9)="INVOICE #","INVOICE",IF(TRIM('Tracker&amp;Invoice'!B5620)="Overall Completion INVOICE","OVERALL",""))</f>
        <v/>
      </c>
      <c r="E5584" t="str">
        <f>IF(D5584="INVOICE",VALUE(MID(TRIM('Tracker&amp;Invoice'!B5620),10,10)),"")</f>
        <v/>
      </c>
      <c r="F5584">
        <f>IF(B5584=1,IFERROR(LOOKUP(2,1/('Tracker&amp;Invoice'!$H5620:$AC5620&lt;&gt;""),COLUMN('Tracker&amp;Invoice'!$H5620:$AC5620)),8),F5583)</f>
        <v>16</v>
      </c>
      <c r="G5584">
        <f>IF(D5584="OVERALL",IFERROR(LOOKUP(2,1/('Tracker&amp;Invoice'!$H5620:$AC5620&lt;&gt;""),COLUMN('Tracker&amp;Invoice'!$H5620:$AC5620)),8),G5585)</f>
        <v>8</v>
      </c>
      <c r="H5584">
        <f t="shared" si="174"/>
        <v>16</v>
      </c>
      <c r="I5584" s="29">
        <f>IF(D5584="INVOICE",SUM('Tracker&amp;Invoice'!$H5620:INDEX('Tracker&amp;Invoice'!$A5620:$AC5620,1,H5584)),0)</f>
        <v>0</v>
      </c>
      <c r="J5584" s="29">
        <f>IF(D5584="OVERALL",SUM('Tracker&amp;Invoice'!$H5620:$AC5620),0)</f>
        <v>0</v>
      </c>
    </row>
    <row r="5585" spans="1:10">
      <c r="A5585" t="e">
        <f t="shared" si="175"/>
        <v>#REF!</v>
      </c>
      <c r="B5585">
        <f>IF(AND('Tracker&amp;Invoice'!A5621&lt;&gt;"",'Tracker&amp;Invoice'!A5621&lt;&gt;"ITEM",'Tracker&amp;Invoice'!A5619="ITEM"),1,0)</f>
        <v>0</v>
      </c>
      <c r="C5585" t="str">
        <f>IF(B5585=1,'Tracker&amp;Invoice'!A5621,C5584)</f>
        <v>NBQ-058</v>
      </c>
      <c r="D5585" t="str">
        <f>IF(LEFT(TRIM('Tracker&amp;Invoice'!B5621),9)="INVOICE #","INVOICE",IF(TRIM('Tracker&amp;Invoice'!B5621)="Overall Completion INVOICE","OVERALL",""))</f>
        <v/>
      </c>
      <c r="E5585" t="str">
        <f>IF(D5585="INVOICE",VALUE(MID(TRIM('Tracker&amp;Invoice'!B5621),10,10)),"")</f>
        <v/>
      </c>
      <c r="F5585">
        <f>IF(B5585=1,IFERROR(LOOKUP(2,1/('Tracker&amp;Invoice'!$H5621:$AC5621&lt;&gt;""),COLUMN('Tracker&amp;Invoice'!$H5621:$AC5621)),8),F5584)</f>
        <v>16</v>
      </c>
      <c r="G5585">
        <f>IF(D5585="OVERALL",IFERROR(LOOKUP(2,1/('Tracker&amp;Invoice'!$H5621:$AC5621&lt;&gt;""),COLUMN('Tracker&amp;Invoice'!$H5621:$AC5621)),8),G5586)</f>
        <v>8</v>
      </c>
      <c r="H5585">
        <f t="shared" si="174"/>
        <v>16</v>
      </c>
      <c r="I5585" s="29">
        <f>IF(D5585="INVOICE",SUM('Tracker&amp;Invoice'!$H5621:INDEX('Tracker&amp;Invoice'!$A5621:$AC5621,1,H5585)),0)</f>
        <v>0</v>
      </c>
      <c r="J5585" s="29">
        <f>IF(D5585="OVERALL",SUM('Tracker&amp;Invoice'!$H5621:$AC5621),0)</f>
        <v>0</v>
      </c>
    </row>
    <row r="5586" spans="1:10">
      <c r="A5586" t="e">
        <f t="shared" si="175"/>
        <v>#REF!</v>
      </c>
      <c r="B5586">
        <f>IF(AND('Tracker&amp;Invoice'!A5622&lt;&gt;"",'Tracker&amp;Invoice'!A5622&lt;&gt;"ITEM",'Tracker&amp;Invoice'!A5620="ITEM"),1,0)</f>
        <v>0</v>
      </c>
      <c r="C5586" t="str">
        <f>IF(B5586=1,'Tracker&amp;Invoice'!A5622,C5585)</f>
        <v>NBQ-058</v>
      </c>
      <c r="D5586" t="str">
        <f>IF(LEFT(TRIM('Tracker&amp;Invoice'!B5622),9)="INVOICE #","INVOICE",IF(TRIM('Tracker&amp;Invoice'!B5622)="Overall Completion INVOICE","OVERALL",""))</f>
        <v/>
      </c>
      <c r="E5586" t="str">
        <f>IF(D5586="INVOICE",VALUE(MID(TRIM('Tracker&amp;Invoice'!B5622),10,10)),"")</f>
        <v/>
      </c>
      <c r="F5586">
        <f>IF(B5586=1,IFERROR(LOOKUP(2,1/('Tracker&amp;Invoice'!$H5622:$AC5622&lt;&gt;""),COLUMN('Tracker&amp;Invoice'!$H5622:$AC5622)),8),F5585)</f>
        <v>16</v>
      </c>
      <c r="G5586">
        <f>IF(D5586="OVERALL",IFERROR(LOOKUP(2,1/('Tracker&amp;Invoice'!$H5622:$AC5622&lt;&gt;""),COLUMN('Tracker&amp;Invoice'!$H5622:$AC5622)),8),G5587)</f>
        <v>8</v>
      </c>
      <c r="H5586">
        <f t="shared" si="174"/>
        <v>16</v>
      </c>
      <c r="I5586" s="29">
        <f>IF(D5586="INVOICE",SUM('Tracker&amp;Invoice'!$H5622:INDEX('Tracker&amp;Invoice'!$A5622:$AC5622,1,H5586)),0)</f>
        <v>0</v>
      </c>
      <c r="J5586" s="29">
        <f>IF(D5586="OVERALL",SUM('Tracker&amp;Invoice'!$H5622:$AC5622),0)</f>
        <v>0</v>
      </c>
    </row>
    <row r="5587" spans="1:10">
      <c r="A5587" t="e">
        <f t="shared" si="175"/>
        <v>#REF!</v>
      </c>
      <c r="B5587">
        <f>IF(AND('Tracker&amp;Invoice'!A5623&lt;&gt;"",'Tracker&amp;Invoice'!A5623&lt;&gt;"ITEM",'Tracker&amp;Invoice'!A5621="ITEM"),1,0)</f>
        <v>0</v>
      </c>
      <c r="C5587" t="str">
        <f>IF(B5587=1,'Tracker&amp;Invoice'!A5623,C5586)</f>
        <v>NBQ-058</v>
      </c>
      <c r="D5587" t="str">
        <f>IF(LEFT(TRIM('Tracker&amp;Invoice'!B5623),9)="INVOICE #","INVOICE",IF(TRIM('Tracker&amp;Invoice'!B5623)="Overall Completion INVOICE","OVERALL",""))</f>
        <v/>
      </c>
      <c r="E5587" t="str">
        <f>IF(D5587="INVOICE",VALUE(MID(TRIM('Tracker&amp;Invoice'!B5623),10,10)),"")</f>
        <v/>
      </c>
      <c r="F5587">
        <f>IF(B5587=1,IFERROR(LOOKUP(2,1/('Tracker&amp;Invoice'!$H5623:$AC5623&lt;&gt;""),COLUMN('Tracker&amp;Invoice'!$H5623:$AC5623)),8),F5586)</f>
        <v>16</v>
      </c>
      <c r="G5587">
        <f>IF(D5587="OVERALL",IFERROR(LOOKUP(2,1/('Tracker&amp;Invoice'!$H5623:$AC5623&lt;&gt;""),COLUMN('Tracker&amp;Invoice'!$H5623:$AC5623)),8),G5588)</f>
        <v>8</v>
      </c>
      <c r="H5587">
        <f t="shared" si="174"/>
        <v>16</v>
      </c>
      <c r="I5587" s="29">
        <f>IF(D5587="INVOICE",SUM('Tracker&amp;Invoice'!$H5623:INDEX('Tracker&amp;Invoice'!$A5623:$AC5623,1,H5587)),0)</f>
        <v>0</v>
      </c>
      <c r="J5587" s="29">
        <f>IF(D5587="OVERALL",SUM('Tracker&amp;Invoice'!$H5623:$AC5623),0)</f>
        <v>0</v>
      </c>
    </row>
    <row r="5588" spans="1:10">
      <c r="A5588" t="e">
        <f t="shared" si="175"/>
        <v>#REF!</v>
      </c>
      <c r="B5588">
        <f>IF(AND('Tracker&amp;Invoice'!A5624&lt;&gt;"",'Tracker&amp;Invoice'!A5624&lt;&gt;"ITEM",'Tracker&amp;Invoice'!A5622="ITEM"),1,0)</f>
        <v>0</v>
      </c>
      <c r="C5588" t="str">
        <f>IF(B5588=1,'Tracker&amp;Invoice'!A5624,C5587)</f>
        <v>NBQ-058</v>
      </c>
      <c r="D5588" t="str">
        <f>IF(LEFT(TRIM('Tracker&amp;Invoice'!B5624),9)="INVOICE #","INVOICE",IF(TRIM('Tracker&amp;Invoice'!B5624)="Overall Completion INVOICE","OVERALL",""))</f>
        <v/>
      </c>
      <c r="E5588" t="str">
        <f>IF(D5588="INVOICE",VALUE(MID(TRIM('Tracker&amp;Invoice'!B5624),10,10)),"")</f>
        <v/>
      </c>
      <c r="F5588">
        <f>IF(B5588=1,IFERROR(LOOKUP(2,1/('Tracker&amp;Invoice'!$H5624:$AC5624&lt;&gt;""),COLUMN('Tracker&amp;Invoice'!$H5624:$AC5624)),8),F5587)</f>
        <v>16</v>
      </c>
      <c r="G5588">
        <f>IF(D5588="OVERALL",IFERROR(LOOKUP(2,1/('Tracker&amp;Invoice'!$H5624:$AC5624&lt;&gt;""),COLUMN('Tracker&amp;Invoice'!$H5624:$AC5624)),8),G5589)</f>
        <v>8</v>
      </c>
      <c r="H5588">
        <f t="shared" si="174"/>
        <v>16</v>
      </c>
      <c r="I5588" s="29">
        <f>IF(D5588="INVOICE",SUM('Tracker&amp;Invoice'!$H5624:INDEX('Tracker&amp;Invoice'!$A5624:$AC5624,1,H5588)),0)</f>
        <v>0</v>
      </c>
      <c r="J5588" s="29">
        <f>IF(D5588="OVERALL",SUM('Tracker&amp;Invoice'!$H5624:$AC5624),0)</f>
        <v>0</v>
      </c>
    </row>
    <row r="5589" spans="1:10">
      <c r="A5589" t="e">
        <f t="shared" si="175"/>
        <v>#REF!</v>
      </c>
      <c r="B5589">
        <f>IF(AND('Tracker&amp;Invoice'!A5625&lt;&gt;"",'Tracker&amp;Invoice'!A5625&lt;&gt;"ITEM",'Tracker&amp;Invoice'!A5623="ITEM"),1,0)</f>
        <v>0</v>
      </c>
      <c r="C5589" t="str">
        <f>IF(B5589=1,'Tracker&amp;Invoice'!A5625,C5588)</f>
        <v>NBQ-058</v>
      </c>
      <c r="D5589" t="str">
        <f>IF(LEFT(TRIM('Tracker&amp;Invoice'!B5625),9)="INVOICE #","INVOICE",IF(TRIM('Tracker&amp;Invoice'!B5625)="Overall Completion INVOICE","OVERALL",""))</f>
        <v/>
      </c>
      <c r="E5589" t="str">
        <f>IF(D5589="INVOICE",VALUE(MID(TRIM('Tracker&amp;Invoice'!B5625),10,10)),"")</f>
        <v/>
      </c>
      <c r="F5589">
        <f>IF(B5589=1,IFERROR(LOOKUP(2,1/('Tracker&amp;Invoice'!$H5625:$AC5625&lt;&gt;""),COLUMN('Tracker&amp;Invoice'!$H5625:$AC5625)),8),F5588)</f>
        <v>16</v>
      </c>
      <c r="G5589">
        <f>IF(D5589="OVERALL",IFERROR(LOOKUP(2,1/('Tracker&amp;Invoice'!$H5625:$AC5625&lt;&gt;""),COLUMN('Tracker&amp;Invoice'!$H5625:$AC5625)),8),G5590)</f>
        <v>8</v>
      </c>
      <c r="H5589">
        <f t="shared" si="174"/>
        <v>16</v>
      </c>
      <c r="I5589" s="29">
        <f>IF(D5589="INVOICE",SUM('Tracker&amp;Invoice'!$H5625:INDEX('Tracker&amp;Invoice'!$A5625:$AC5625,1,H5589)),0)</f>
        <v>0</v>
      </c>
      <c r="J5589" s="29">
        <f>IF(D5589="OVERALL",SUM('Tracker&amp;Invoice'!$H5625:$AC5625),0)</f>
        <v>0</v>
      </c>
    </row>
    <row r="5590" spans="1:10">
      <c r="A5590" t="e">
        <f t="shared" si="175"/>
        <v>#REF!</v>
      </c>
      <c r="B5590">
        <f>IF(AND('Tracker&amp;Invoice'!A5626&lt;&gt;"",'Tracker&amp;Invoice'!A5626&lt;&gt;"ITEM",'Tracker&amp;Invoice'!A5624="ITEM"),1,0)</f>
        <v>0</v>
      </c>
      <c r="C5590" t="str">
        <f>IF(B5590=1,'Tracker&amp;Invoice'!A5626,C5589)</f>
        <v>NBQ-058</v>
      </c>
      <c r="D5590" t="str">
        <f>IF(LEFT(TRIM('Tracker&amp;Invoice'!B5626),9)="INVOICE #","INVOICE",IF(TRIM('Tracker&amp;Invoice'!B5626)="Overall Completion INVOICE","OVERALL",""))</f>
        <v/>
      </c>
      <c r="E5590" t="str">
        <f>IF(D5590="INVOICE",VALUE(MID(TRIM('Tracker&amp;Invoice'!B5626),10,10)),"")</f>
        <v/>
      </c>
      <c r="F5590">
        <f>IF(B5590=1,IFERROR(LOOKUP(2,1/('Tracker&amp;Invoice'!$H5626:$AC5626&lt;&gt;""),COLUMN('Tracker&amp;Invoice'!$H5626:$AC5626)),8),F5589)</f>
        <v>16</v>
      </c>
      <c r="G5590">
        <f>IF(D5590="OVERALL",IFERROR(LOOKUP(2,1/('Tracker&amp;Invoice'!$H5626:$AC5626&lt;&gt;""),COLUMN('Tracker&amp;Invoice'!$H5626:$AC5626)),8),G5591)</f>
        <v>8</v>
      </c>
      <c r="H5590">
        <f t="shared" si="174"/>
        <v>16</v>
      </c>
      <c r="I5590" s="29">
        <f>IF(D5590="INVOICE",SUM('Tracker&amp;Invoice'!$H5626:INDEX('Tracker&amp;Invoice'!$A5626:$AC5626,1,H5590)),0)</f>
        <v>0</v>
      </c>
      <c r="J5590" s="29">
        <f>IF(D5590="OVERALL",SUM('Tracker&amp;Invoice'!$H5626:$AC5626),0)</f>
        <v>0</v>
      </c>
    </row>
    <row r="5591" spans="1:10">
      <c r="A5591" t="e">
        <f t="shared" si="175"/>
        <v>#REF!</v>
      </c>
      <c r="B5591">
        <f>IF(AND('Tracker&amp;Invoice'!A5627&lt;&gt;"",'Tracker&amp;Invoice'!A5627&lt;&gt;"ITEM",'Tracker&amp;Invoice'!A5625="ITEM"),1,0)</f>
        <v>0</v>
      </c>
      <c r="C5591" t="str">
        <f>IF(B5591=1,'Tracker&amp;Invoice'!A5627,C5590)</f>
        <v>NBQ-058</v>
      </c>
      <c r="D5591" t="str">
        <f>IF(LEFT(TRIM('Tracker&amp;Invoice'!B5627),9)="INVOICE #","INVOICE",IF(TRIM('Tracker&amp;Invoice'!B5627)="Overall Completion INVOICE","OVERALL",""))</f>
        <v/>
      </c>
      <c r="E5591" t="str">
        <f>IF(D5591="INVOICE",VALUE(MID(TRIM('Tracker&amp;Invoice'!B5627),10,10)),"")</f>
        <v/>
      </c>
      <c r="F5591">
        <f>IF(B5591=1,IFERROR(LOOKUP(2,1/('Tracker&amp;Invoice'!$H5627:$AC5627&lt;&gt;""),COLUMN('Tracker&amp;Invoice'!$H5627:$AC5627)),8),F5590)</f>
        <v>16</v>
      </c>
      <c r="G5591">
        <f>IF(D5591="OVERALL",IFERROR(LOOKUP(2,1/('Tracker&amp;Invoice'!$H5627:$AC5627&lt;&gt;""),COLUMN('Tracker&amp;Invoice'!$H5627:$AC5627)),8),G5592)</f>
        <v>8</v>
      </c>
      <c r="H5591">
        <f t="shared" si="174"/>
        <v>16</v>
      </c>
      <c r="I5591" s="29">
        <f>IF(D5591="INVOICE",SUM('Tracker&amp;Invoice'!$H5627:INDEX('Tracker&amp;Invoice'!$A5627:$AC5627,1,H5591)),0)</f>
        <v>0</v>
      </c>
      <c r="J5591" s="29">
        <f>IF(D5591="OVERALL",SUM('Tracker&amp;Invoice'!$H5627:$AC5627),0)</f>
        <v>0</v>
      </c>
    </row>
    <row r="5592" spans="1:10">
      <c r="A5592" t="e">
        <f t="shared" si="175"/>
        <v>#REF!</v>
      </c>
      <c r="B5592">
        <f>IF(AND('Tracker&amp;Invoice'!A5628&lt;&gt;"",'Tracker&amp;Invoice'!A5628&lt;&gt;"ITEM",'Tracker&amp;Invoice'!A5626="ITEM"),1,0)</f>
        <v>0</v>
      </c>
      <c r="C5592" t="str">
        <f>IF(B5592=1,'Tracker&amp;Invoice'!A5628,C5591)</f>
        <v>NBQ-058</v>
      </c>
      <c r="D5592" t="str">
        <f>IF(LEFT(TRIM('Tracker&amp;Invoice'!B5628),9)="INVOICE #","INVOICE",IF(TRIM('Tracker&amp;Invoice'!B5628)="Overall Completion INVOICE","OVERALL",""))</f>
        <v/>
      </c>
      <c r="E5592" t="str">
        <f>IF(D5592="INVOICE",VALUE(MID(TRIM('Tracker&amp;Invoice'!B5628),10,10)),"")</f>
        <v/>
      </c>
      <c r="F5592">
        <f>IF(B5592=1,IFERROR(LOOKUP(2,1/('Tracker&amp;Invoice'!$H5628:$AC5628&lt;&gt;""),COLUMN('Tracker&amp;Invoice'!$H5628:$AC5628)),8),F5591)</f>
        <v>16</v>
      </c>
      <c r="G5592">
        <f>IF(D5592="OVERALL",IFERROR(LOOKUP(2,1/('Tracker&amp;Invoice'!$H5628:$AC5628&lt;&gt;""),COLUMN('Tracker&amp;Invoice'!$H5628:$AC5628)),8),G5593)</f>
        <v>8</v>
      </c>
      <c r="H5592">
        <f t="shared" si="174"/>
        <v>16</v>
      </c>
      <c r="I5592" s="29">
        <f>IF(D5592="INVOICE",SUM('Tracker&amp;Invoice'!$H5628:INDEX('Tracker&amp;Invoice'!$A5628:$AC5628,1,H5592)),0)</f>
        <v>0</v>
      </c>
      <c r="J5592" s="29">
        <f>IF(D5592="OVERALL",SUM('Tracker&amp;Invoice'!$H5628:$AC5628),0)</f>
        <v>0</v>
      </c>
    </row>
    <row r="5593" spans="1:10">
      <c r="A5593" t="e">
        <f t="shared" si="175"/>
        <v>#REF!</v>
      </c>
      <c r="B5593">
        <f>IF(AND('Tracker&amp;Invoice'!A5629&lt;&gt;"",'Tracker&amp;Invoice'!A5629&lt;&gt;"ITEM",'Tracker&amp;Invoice'!A5627="ITEM"),1,0)</f>
        <v>0</v>
      </c>
      <c r="C5593" t="str">
        <f>IF(B5593=1,'Tracker&amp;Invoice'!A5629,C5592)</f>
        <v>NBQ-058</v>
      </c>
      <c r="D5593" t="str">
        <f>IF(LEFT(TRIM('Tracker&amp;Invoice'!B5629),9)="INVOICE #","INVOICE",IF(TRIM('Tracker&amp;Invoice'!B5629)="Overall Completion INVOICE","OVERALL",""))</f>
        <v/>
      </c>
      <c r="E5593" t="str">
        <f>IF(D5593="INVOICE",VALUE(MID(TRIM('Tracker&amp;Invoice'!B5629),10,10)),"")</f>
        <v/>
      </c>
      <c r="F5593">
        <f>IF(B5593=1,IFERROR(LOOKUP(2,1/('Tracker&amp;Invoice'!$H5629:$AC5629&lt;&gt;""),COLUMN('Tracker&amp;Invoice'!$H5629:$AC5629)),8),F5592)</f>
        <v>16</v>
      </c>
      <c r="G5593">
        <f>IF(D5593="OVERALL",IFERROR(LOOKUP(2,1/('Tracker&amp;Invoice'!$H5629:$AC5629&lt;&gt;""),COLUMN('Tracker&amp;Invoice'!$H5629:$AC5629)),8),G5594)</f>
        <v>8</v>
      </c>
      <c r="H5593">
        <f t="shared" si="174"/>
        <v>16</v>
      </c>
      <c r="I5593" s="29">
        <f>IF(D5593="INVOICE",SUM('Tracker&amp;Invoice'!$H5629:INDEX('Tracker&amp;Invoice'!$A5629:$AC5629,1,H5593)),0)</f>
        <v>0</v>
      </c>
      <c r="J5593" s="29">
        <f>IF(D5593="OVERALL",SUM('Tracker&amp;Invoice'!$H5629:$AC5629),0)</f>
        <v>0</v>
      </c>
    </row>
    <row r="5594" spans="1:10">
      <c r="A5594" t="e">
        <f t="shared" si="175"/>
        <v>#REF!</v>
      </c>
      <c r="B5594">
        <f>IF(AND('Tracker&amp;Invoice'!A5630&lt;&gt;"",'Tracker&amp;Invoice'!A5630&lt;&gt;"ITEM",'Tracker&amp;Invoice'!A5628="ITEM"),1,0)</f>
        <v>0</v>
      </c>
      <c r="C5594" t="str">
        <f>IF(B5594=1,'Tracker&amp;Invoice'!A5630,C5593)</f>
        <v>NBQ-058</v>
      </c>
      <c r="D5594" t="str">
        <f>IF(LEFT(TRIM('Tracker&amp;Invoice'!B5630),9)="INVOICE #","INVOICE",IF(TRIM('Tracker&amp;Invoice'!B5630)="Overall Completion INVOICE","OVERALL",""))</f>
        <v/>
      </c>
      <c r="E5594" t="str">
        <f>IF(D5594="INVOICE",VALUE(MID(TRIM('Tracker&amp;Invoice'!B5630),10,10)),"")</f>
        <v/>
      </c>
      <c r="F5594">
        <f>IF(B5594=1,IFERROR(LOOKUP(2,1/('Tracker&amp;Invoice'!$H5630:$AC5630&lt;&gt;""),COLUMN('Tracker&amp;Invoice'!$H5630:$AC5630)),8),F5593)</f>
        <v>16</v>
      </c>
      <c r="G5594">
        <f>IF(D5594="OVERALL",IFERROR(LOOKUP(2,1/('Tracker&amp;Invoice'!$H5630:$AC5630&lt;&gt;""),COLUMN('Tracker&amp;Invoice'!$H5630:$AC5630)),8),G5595)</f>
        <v>8</v>
      </c>
      <c r="H5594">
        <f t="shared" si="174"/>
        <v>16</v>
      </c>
      <c r="I5594" s="29">
        <f>IF(D5594="INVOICE",SUM('Tracker&amp;Invoice'!$H5630:INDEX('Tracker&amp;Invoice'!$A5630:$AC5630,1,H5594)),0)</f>
        <v>0</v>
      </c>
      <c r="J5594" s="29">
        <f>IF(D5594="OVERALL",SUM('Tracker&amp;Invoice'!$H5630:$AC5630),0)</f>
        <v>0</v>
      </c>
    </row>
    <row r="5595" spans="1:10">
      <c r="A5595" t="e">
        <f t="shared" si="175"/>
        <v>#REF!</v>
      </c>
      <c r="B5595">
        <f>IF(AND('Tracker&amp;Invoice'!A5631&lt;&gt;"",'Tracker&amp;Invoice'!A5631&lt;&gt;"ITEM",'Tracker&amp;Invoice'!A5629="ITEM"),1,0)</f>
        <v>0</v>
      </c>
      <c r="C5595" t="str">
        <f>IF(B5595=1,'Tracker&amp;Invoice'!A5631,C5594)</f>
        <v>NBQ-058</v>
      </c>
      <c r="D5595" t="str">
        <f>IF(LEFT(TRIM('Tracker&amp;Invoice'!B5631),9)="INVOICE #","INVOICE",IF(TRIM('Tracker&amp;Invoice'!B5631)="Overall Completion INVOICE","OVERALL",""))</f>
        <v/>
      </c>
      <c r="E5595" t="str">
        <f>IF(D5595="INVOICE",VALUE(MID(TRIM('Tracker&amp;Invoice'!B5631),10,10)),"")</f>
        <v/>
      </c>
      <c r="F5595">
        <f>IF(B5595=1,IFERROR(LOOKUP(2,1/('Tracker&amp;Invoice'!$H5631:$AC5631&lt;&gt;""),COLUMN('Tracker&amp;Invoice'!$H5631:$AC5631)),8),F5594)</f>
        <v>16</v>
      </c>
      <c r="G5595">
        <f>IF(D5595="OVERALL",IFERROR(LOOKUP(2,1/('Tracker&amp;Invoice'!$H5631:$AC5631&lt;&gt;""),COLUMN('Tracker&amp;Invoice'!$H5631:$AC5631)),8),G5596)</f>
        <v>8</v>
      </c>
      <c r="H5595">
        <f t="shared" si="174"/>
        <v>16</v>
      </c>
      <c r="I5595" s="29">
        <f>IF(D5595="INVOICE",SUM('Tracker&amp;Invoice'!$H5631:INDEX('Tracker&amp;Invoice'!$A5631:$AC5631,1,H5595)),0)</f>
        <v>0</v>
      </c>
      <c r="J5595" s="29">
        <f>IF(D5595="OVERALL",SUM('Tracker&amp;Invoice'!$H5631:$AC5631),0)</f>
        <v>0</v>
      </c>
    </row>
    <row r="5596" spans="1:10">
      <c r="A5596" t="e">
        <f t="shared" si="175"/>
        <v>#REF!</v>
      </c>
      <c r="B5596">
        <f>IF(AND('Tracker&amp;Invoice'!A5632&lt;&gt;"",'Tracker&amp;Invoice'!A5632&lt;&gt;"ITEM",'Tracker&amp;Invoice'!A5630="ITEM"),1,0)</f>
        <v>0</v>
      </c>
      <c r="C5596" t="str">
        <f>IF(B5596=1,'Tracker&amp;Invoice'!A5632,C5595)</f>
        <v>NBQ-058</v>
      </c>
      <c r="D5596" t="str">
        <f>IF(LEFT(TRIM('Tracker&amp;Invoice'!B5632),9)="INVOICE #","INVOICE",IF(TRIM('Tracker&amp;Invoice'!B5632)="Overall Completion INVOICE","OVERALL",""))</f>
        <v/>
      </c>
      <c r="E5596" t="str">
        <f>IF(D5596="INVOICE",VALUE(MID(TRIM('Tracker&amp;Invoice'!B5632),10,10)),"")</f>
        <v/>
      </c>
      <c r="F5596">
        <f>IF(B5596=1,IFERROR(LOOKUP(2,1/('Tracker&amp;Invoice'!$H5632:$AC5632&lt;&gt;""),COLUMN('Tracker&amp;Invoice'!$H5632:$AC5632)),8),F5595)</f>
        <v>16</v>
      </c>
      <c r="G5596">
        <f>IF(D5596="OVERALL",IFERROR(LOOKUP(2,1/('Tracker&amp;Invoice'!$H5632:$AC5632&lt;&gt;""),COLUMN('Tracker&amp;Invoice'!$H5632:$AC5632)),8),G5597)</f>
        <v>8</v>
      </c>
      <c r="H5596">
        <f t="shared" si="174"/>
        <v>16</v>
      </c>
      <c r="I5596" s="29">
        <f>IF(D5596="INVOICE",SUM('Tracker&amp;Invoice'!$H5632:INDEX('Tracker&amp;Invoice'!$A5632:$AC5632,1,H5596)),0)</f>
        <v>0</v>
      </c>
      <c r="J5596" s="29">
        <f>IF(D5596="OVERALL",SUM('Tracker&amp;Invoice'!$H5632:$AC5632),0)</f>
        <v>0</v>
      </c>
    </row>
    <row r="5597" spans="1:10">
      <c r="A5597" t="e">
        <f t="shared" si="175"/>
        <v>#REF!</v>
      </c>
      <c r="B5597">
        <f>IF(AND('Tracker&amp;Invoice'!A5633&lt;&gt;"",'Tracker&amp;Invoice'!A5633&lt;&gt;"ITEM",'Tracker&amp;Invoice'!A5631="ITEM"),1,0)</f>
        <v>0</v>
      </c>
      <c r="C5597" t="str">
        <f>IF(B5597=1,'Tracker&amp;Invoice'!A5633,C5596)</f>
        <v>NBQ-058</v>
      </c>
      <c r="D5597" t="str">
        <f>IF(LEFT(TRIM('Tracker&amp;Invoice'!B5633),9)="INVOICE #","INVOICE",IF(TRIM('Tracker&amp;Invoice'!B5633)="Overall Completion INVOICE","OVERALL",""))</f>
        <v/>
      </c>
      <c r="E5597" t="str">
        <f>IF(D5597="INVOICE",VALUE(MID(TRIM('Tracker&amp;Invoice'!B5633),10,10)),"")</f>
        <v/>
      </c>
      <c r="F5597">
        <f>IF(B5597=1,IFERROR(LOOKUP(2,1/('Tracker&amp;Invoice'!$H5633:$AC5633&lt;&gt;""),COLUMN('Tracker&amp;Invoice'!$H5633:$AC5633)),8),F5596)</f>
        <v>16</v>
      </c>
      <c r="G5597">
        <f>IF(D5597="OVERALL",IFERROR(LOOKUP(2,1/('Tracker&amp;Invoice'!$H5633:$AC5633&lt;&gt;""),COLUMN('Tracker&amp;Invoice'!$H5633:$AC5633)),8),G5598)</f>
        <v>8</v>
      </c>
      <c r="H5597">
        <f t="shared" si="174"/>
        <v>16</v>
      </c>
      <c r="I5597" s="29">
        <f>IF(D5597="INVOICE",SUM('Tracker&amp;Invoice'!$H5633:INDEX('Tracker&amp;Invoice'!$A5633:$AC5633,1,H5597)),0)</f>
        <v>0</v>
      </c>
      <c r="J5597" s="29">
        <f>IF(D5597="OVERALL",SUM('Tracker&amp;Invoice'!$H5633:$AC5633),0)</f>
        <v>0</v>
      </c>
    </row>
    <row r="5598" spans="1:10">
      <c r="A5598" t="e">
        <f t="shared" si="175"/>
        <v>#REF!</v>
      </c>
      <c r="B5598">
        <f>IF(AND('Tracker&amp;Invoice'!A5634&lt;&gt;"",'Tracker&amp;Invoice'!A5634&lt;&gt;"ITEM",'Tracker&amp;Invoice'!A5632="ITEM"),1,0)</f>
        <v>0</v>
      </c>
      <c r="C5598" t="str">
        <f>IF(B5598=1,'Tracker&amp;Invoice'!A5634,C5597)</f>
        <v>NBQ-058</v>
      </c>
      <c r="D5598" t="str">
        <f>IF(LEFT(TRIM('Tracker&amp;Invoice'!B5634),9)="INVOICE #","INVOICE",IF(TRIM('Tracker&amp;Invoice'!B5634)="Overall Completion INVOICE","OVERALL",""))</f>
        <v/>
      </c>
      <c r="E5598" t="str">
        <f>IF(D5598="INVOICE",VALUE(MID(TRIM('Tracker&amp;Invoice'!B5634),10,10)),"")</f>
        <v/>
      </c>
      <c r="F5598">
        <f>IF(B5598=1,IFERROR(LOOKUP(2,1/('Tracker&amp;Invoice'!$H5634:$AC5634&lt;&gt;""),COLUMN('Tracker&amp;Invoice'!$H5634:$AC5634)),8),F5597)</f>
        <v>16</v>
      </c>
      <c r="G5598">
        <f>IF(D5598="OVERALL",IFERROR(LOOKUP(2,1/('Tracker&amp;Invoice'!$H5634:$AC5634&lt;&gt;""),COLUMN('Tracker&amp;Invoice'!$H5634:$AC5634)),8),G5599)</f>
        <v>8</v>
      </c>
      <c r="H5598">
        <f t="shared" si="174"/>
        <v>16</v>
      </c>
      <c r="I5598" s="29">
        <f>IF(D5598="INVOICE",SUM('Tracker&amp;Invoice'!$H5634:INDEX('Tracker&amp;Invoice'!$A5634:$AC5634,1,H5598)),0)</f>
        <v>0</v>
      </c>
      <c r="J5598" s="29">
        <f>IF(D5598="OVERALL",SUM('Tracker&amp;Invoice'!$H5634:$AC5634),0)</f>
        <v>0</v>
      </c>
    </row>
    <row r="5599" spans="1:10">
      <c r="A5599" t="e">
        <f t="shared" si="175"/>
        <v>#REF!</v>
      </c>
      <c r="B5599">
        <f>IF(AND('Tracker&amp;Invoice'!A5635&lt;&gt;"",'Tracker&amp;Invoice'!A5635&lt;&gt;"ITEM",'Tracker&amp;Invoice'!A5633="ITEM"),1,0)</f>
        <v>0</v>
      </c>
      <c r="C5599" t="str">
        <f>IF(B5599=1,'Tracker&amp;Invoice'!A5635,C5598)</f>
        <v>NBQ-058</v>
      </c>
      <c r="D5599" t="str">
        <f>IF(LEFT(TRIM('Tracker&amp;Invoice'!B5635),9)="INVOICE #","INVOICE",IF(TRIM('Tracker&amp;Invoice'!B5635)="Overall Completion INVOICE","OVERALL",""))</f>
        <v/>
      </c>
      <c r="E5599" t="str">
        <f>IF(D5599="INVOICE",VALUE(MID(TRIM('Tracker&amp;Invoice'!B5635),10,10)),"")</f>
        <v/>
      </c>
      <c r="F5599">
        <f>IF(B5599=1,IFERROR(LOOKUP(2,1/('Tracker&amp;Invoice'!$H5635:$AC5635&lt;&gt;""),COLUMN('Tracker&amp;Invoice'!$H5635:$AC5635)),8),F5598)</f>
        <v>16</v>
      </c>
      <c r="G5599">
        <f>IF(D5599="OVERALL",IFERROR(LOOKUP(2,1/('Tracker&amp;Invoice'!$H5635:$AC5635&lt;&gt;""),COLUMN('Tracker&amp;Invoice'!$H5635:$AC5635)),8),G5600)</f>
        <v>8</v>
      </c>
      <c r="H5599">
        <f t="shared" si="174"/>
        <v>16</v>
      </c>
      <c r="I5599" s="29">
        <f>IF(D5599="INVOICE",SUM('Tracker&amp;Invoice'!$H5635:INDEX('Tracker&amp;Invoice'!$A5635:$AC5635,1,H5599)),0)</f>
        <v>0</v>
      </c>
      <c r="J5599" s="29">
        <f>IF(D5599="OVERALL",SUM('Tracker&amp;Invoice'!$H5635:$AC5635),0)</f>
        <v>0</v>
      </c>
    </row>
    <row r="5600" spans="1:10">
      <c r="A5600" t="e">
        <f t="shared" si="175"/>
        <v>#REF!</v>
      </c>
      <c r="B5600">
        <f>IF(AND('Tracker&amp;Invoice'!A5636&lt;&gt;"",'Tracker&amp;Invoice'!A5636&lt;&gt;"ITEM",'Tracker&amp;Invoice'!A5634="ITEM"),1,0)</f>
        <v>0</v>
      </c>
      <c r="C5600" t="str">
        <f>IF(B5600=1,'Tracker&amp;Invoice'!A5636,C5599)</f>
        <v>NBQ-058</v>
      </c>
      <c r="D5600" t="str">
        <f>IF(LEFT(TRIM('Tracker&amp;Invoice'!B5636),9)="INVOICE #","INVOICE",IF(TRIM('Tracker&amp;Invoice'!B5636)="Overall Completion INVOICE","OVERALL",""))</f>
        <v/>
      </c>
      <c r="E5600" t="str">
        <f>IF(D5600="INVOICE",VALUE(MID(TRIM('Tracker&amp;Invoice'!B5636),10,10)),"")</f>
        <v/>
      </c>
      <c r="F5600">
        <f>IF(B5600=1,IFERROR(LOOKUP(2,1/('Tracker&amp;Invoice'!$H5636:$AC5636&lt;&gt;""),COLUMN('Tracker&amp;Invoice'!$H5636:$AC5636)),8),F5599)</f>
        <v>16</v>
      </c>
      <c r="G5600">
        <f>IF(D5600="OVERALL",IFERROR(LOOKUP(2,1/('Tracker&amp;Invoice'!$H5636:$AC5636&lt;&gt;""),COLUMN('Tracker&amp;Invoice'!$H5636:$AC5636)),8),G5601)</f>
        <v>8</v>
      </c>
      <c r="H5600">
        <f t="shared" si="174"/>
        <v>16</v>
      </c>
      <c r="I5600" s="29">
        <f>IF(D5600="INVOICE",SUM('Tracker&amp;Invoice'!$H5636:INDEX('Tracker&amp;Invoice'!$A5636:$AC5636,1,H5600)),0)</f>
        <v>0</v>
      </c>
      <c r="J5600" s="29">
        <f>IF(D5600="OVERALL",SUM('Tracker&amp;Invoice'!$H5636:$AC5636),0)</f>
        <v>0</v>
      </c>
    </row>
    <row r="5601" spans="1:10">
      <c r="A5601" t="e">
        <f t="shared" si="175"/>
        <v>#REF!</v>
      </c>
      <c r="B5601">
        <f>IF(AND('Tracker&amp;Invoice'!A5637&lt;&gt;"",'Tracker&amp;Invoice'!A5637&lt;&gt;"ITEM",'Tracker&amp;Invoice'!A5635="ITEM"),1,0)</f>
        <v>0</v>
      </c>
      <c r="C5601" t="str">
        <f>IF(B5601=1,'Tracker&amp;Invoice'!A5637,C5600)</f>
        <v>NBQ-058</v>
      </c>
      <c r="D5601" t="str">
        <f>IF(LEFT(TRIM('Tracker&amp;Invoice'!B5637),9)="INVOICE #","INVOICE",IF(TRIM('Tracker&amp;Invoice'!B5637)="Overall Completion INVOICE","OVERALL",""))</f>
        <v/>
      </c>
      <c r="E5601" t="str">
        <f>IF(D5601="INVOICE",VALUE(MID(TRIM('Tracker&amp;Invoice'!B5637),10,10)),"")</f>
        <v/>
      </c>
      <c r="F5601">
        <f>IF(B5601=1,IFERROR(LOOKUP(2,1/('Tracker&amp;Invoice'!$H5637:$AC5637&lt;&gt;""),COLUMN('Tracker&amp;Invoice'!$H5637:$AC5637)),8),F5600)</f>
        <v>16</v>
      </c>
      <c r="G5601">
        <f>IF(D5601="OVERALL",IFERROR(LOOKUP(2,1/('Tracker&amp;Invoice'!$H5637:$AC5637&lt;&gt;""),COLUMN('Tracker&amp;Invoice'!$H5637:$AC5637)),8),G5602)</f>
        <v>8</v>
      </c>
      <c r="H5601">
        <f t="shared" si="174"/>
        <v>16</v>
      </c>
      <c r="I5601" s="29">
        <f>IF(D5601="INVOICE",SUM('Tracker&amp;Invoice'!$H5637:INDEX('Tracker&amp;Invoice'!$A5637:$AC5637,1,H5601)),0)</f>
        <v>0</v>
      </c>
      <c r="J5601" s="29">
        <f>IF(D5601="OVERALL",SUM('Tracker&amp;Invoice'!$H5637:$AC5637),0)</f>
        <v>0</v>
      </c>
    </row>
    <row r="5602" spans="1:10">
      <c r="A5602" t="e">
        <f t="shared" si="175"/>
        <v>#REF!</v>
      </c>
      <c r="B5602">
        <f>IF(AND('Tracker&amp;Invoice'!A5638&lt;&gt;"",'Tracker&amp;Invoice'!A5638&lt;&gt;"ITEM",'Tracker&amp;Invoice'!A5636="ITEM"),1,0)</f>
        <v>0</v>
      </c>
      <c r="C5602" t="str">
        <f>IF(B5602=1,'Tracker&amp;Invoice'!A5638,C5601)</f>
        <v>NBQ-058</v>
      </c>
      <c r="D5602" t="str">
        <f>IF(LEFT(TRIM('Tracker&amp;Invoice'!B5638),9)="INVOICE #","INVOICE",IF(TRIM('Tracker&amp;Invoice'!B5638)="Overall Completion INVOICE","OVERALL",""))</f>
        <v/>
      </c>
      <c r="E5602" t="str">
        <f>IF(D5602="INVOICE",VALUE(MID(TRIM('Tracker&amp;Invoice'!B5638),10,10)),"")</f>
        <v/>
      </c>
      <c r="F5602">
        <f>IF(B5602=1,IFERROR(LOOKUP(2,1/('Tracker&amp;Invoice'!$H5638:$AC5638&lt;&gt;""),COLUMN('Tracker&amp;Invoice'!$H5638:$AC5638)),8),F5601)</f>
        <v>16</v>
      </c>
      <c r="G5602">
        <f>IF(D5602="OVERALL",IFERROR(LOOKUP(2,1/('Tracker&amp;Invoice'!$H5638:$AC5638&lt;&gt;""),COLUMN('Tracker&amp;Invoice'!$H5638:$AC5638)),8),G5603)</f>
        <v>8</v>
      </c>
      <c r="H5602">
        <f t="shared" si="174"/>
        <v>16</v>
      </c>
      <c r="I5602" s="29">
        <f>IF(D5602="INVOICE",SUM('Tracker&amp;Invoice'!$H5638:INDEX('Tracker&amp;Invoice'!$A5638:$AC5638,1,H5602)),0)</f>
        <v>0</v>
      </c>
      <c r="J5602" s="29">
        <f>IF(D5602="OVERALL",SUM('Tracker&amp;Invoice'!$H5638:$AC5638),0)</f>
        <v>0</v>
      </c>
    </row>
    <row r="5603" spans="1:10">
      <c r="A5603" t="e">
        <f t="shared" si="175"/>
        <v>#REF!</v>
      </c>
      <c r="B5603">
        <f>IF(AND('Tracker&amp;Invoice'!A5639&lt;&gt;"",'Tracker&amp;Invoice'!A5639&lt;&gt;"ITEM",'Tracker&amp;Invoice'!A5637="ITEM"),1,0)</f>
        <v>0</v>
      </c>
      <c r="C5603" t="str">
        <f>IF(B5603=1,'Tracker&amp;Invoice'!A5639,C5602)</f>
        <v>NBQ-058</v>
      </c>
      <c r="D5603" t="str">
        <f>IF(LEFT(TRIM('Tracker&amp;Invoice'!B5639),9)="INVOICE #","INVOICE",IF(TRIM('Tracker&amp;Invoice'!B5639)="Overall Completion INVOICE","OVERALL",""))</f>
        <v/>
      </c>
      <c r="E5603" t="str">
        <f>IF(D5603="INVOICE",VALUE(MID(TRIM('Tracker&amp;Invoice'!B5639),10,10)),"")</f>
        <v/>
      </c>
      <c r="F5603">
        <f>IF(B5603=1,IFERROR(LOOKUP(2,1/('Tracker&amp;Invoice'!$H5639:$AC5639&lt;&gt;""),COLUMN('Tracker&amp;Invoice'!$H5639:$AC5639)),8),F5602)</f>
        <v>16</v>
      </c>
      <c r="G5603">
        <f>IF(D5603="OVERALL",IFERROR(LOOKUP(2,1/('Tracker&amp;Invoice'!$H5639:$AC5639&lt;&gt;""),COLUMN('Tracker&amp;Invoice'!$H5639:$AC5639)),8),G5604)</f>
        <v>8</v>
      </c>
      <c r="H5603">
        <f t="shared" si="174"/>
        <v>16</v>
      </c>
      <c r="I5603" s="29">
        <f>IF(D5603="INVOICE",SUM('Tracker&amp;Invoice'!$H5639:INDEX('Tracker&amp;Invoice'!$A5639:$AC5639,1,H5603)),0)</f>
        <v>0</v>
      </c>
      <c r="J5603" s="29">
        <f>IF(D5603="OVERALL",SUM('Tracker&amp;Invoice'!$H5639:$AC5639),0)</f>
        <v>0</v>
      </c>
    </row>
    <row r="5604" spans="1:10">
      <c r="A5604" t="e">
        <f t="shared" si="175"/>
        <v>#REF!</v>
      </c>
      <c r="B5604">
        <f>IF(AND('Tracker&amp;Invoice'!A5640&lt;&gt;"",'Tracker&amp;Invoice'!A5640&lt;&gt;"ITEM",'Tracker&amp;Invoice'!A5638="ITEM"),1,0)</f>
        <v>0</v>
      </c>
      <c r="C5604" t="str">
        <f>IF(B5604=1,'Tracker&amp;Invoice'!A5640,C5603)</f>
        <v>NBQ-058</v>
      </c>
      <c r="D5604" t="str">
        <f>IF(LEFT(TRIM('Tracker&amp;Invoice'!B5640),9)="INVOICE #","INVOICE",IF(TRIM('Tracker&amp;Invoice'!B5640)="Overall Completion INVOICE","OVERALL",""))</f>
        <v/>
      </c>
      <c r="E5604" t="str">
        <f>IF(D5604="INVOICE",VALUE(MID(TRIM('Tracker&amp;Invoice'!B5640),10,10)),"")</f>
        <v/>
      </c>
      <c r="F5604">
        <f>IF(B5604=1,IFERROR(LOOKUP(2,1/('Tracker&amp;Invoice'!$H5640:$AC5640&lt;&gt;""),COLUMN('Tracker&amp;Invoice'!$H5640:$AC5640)),8),F5603)</f>
        <v>16</v>
      </c>
      <c r="G5604">
        <f>IF(D5604="OVERALL",IFERROR(LOOKUP(2,1/('Tracker&amp;Invoice'!$H5640:$AC5640&lt;&gt;""),COLUMN('Tracker&amp;Invoice'!$H5640:$AC5640)),8),G5605)</f>
        <v>8</v>
      </c>
      <c r="H5604">
        <f t="shared" si="174"/>
        <v>16</v>
      </c>
      <c r="I5604" s="29">
        <f>IF(D5604="INVOICE",SUM('Tracker&amp;Invoice'!$H5640:INDEX('Tracker&amp;Invoice'!$A5640:$AC5640,1,H5604)),0)</f>
        <v>0</v>
      </c>
      <c r="J5604" s="29">
        <f>IF(D5604="OVERALL",SUM('Tracker&amp;Invoice'!$H5640:$AC5640),0)</f>
        <v>0</v>
      </c>
    </row>
    <row r="5605" spans="1:10">
      <c r="A5605" t="e">
        <f t="shared" si="175"/>
        <v>#REF!</v>
      </c>
      <c r="B5605">
        <f>IF(AND('Tracker&amp;Invoice'!A5641&lt;&gt;"",'Tracker&amp;Invoice'!A5641&lt;&gt;"ITEM",'Tracker&amp;Invoice'!A5639="ITEM"),1,0)</f>
        <v>0</v>
      </c>
      <c r="C5605" t="str">
        <f>IF(B5605=1,'Tracker&amp;Invoice'!A5641,C5604)</f>
        <v>NBQ-058</v>
      </c>
      <c r="D5605" t="str">
        <f>IF(LEFT(TRIM('Tracker&amp;Invoice'!B5641),9)="INVOICE #","INVOICE",IF(TRIM('Tracker&amp;Invoice'!B5641)="Overall Completion INVOICE","OVERALL",""))</f>
        <v/>
      </c>
      <c r="E5605" t="str">
        <f>IF(D5605="INVOICE",VALUE(MID(TRIM('Tracker&amp;Invoice'!B5641),10,10)),"")</f>
        <v/>
      </c>
      <c r="F5605">
        <f>IF(B5605=1,IFERROR(LOOKUP(2,1/('Tracker&amp;Invoice'!$H5641:$AC5641&lt;&gt;""),COLUMN('Tracker&amp;Invoice'!$H5641:$AC5641)),8),F5604)</f>
        <v>16</v>
      </c>
      <c r="G5605">
        <f>IF(D5605="OVERALL",IFERROR(LOOKUP(2,1/('Tracker&amp;Invoice'!$H5641:$AC5641&lt;&gt;""),COLUMN('Tracker&amp;Invoice'!$H5641:$AC5641)),8),G5606)</f>
        <v>8</v>
      </c>
      <c r="H5605">
        <f t="shared" si="174"/>
        <v>16</v>
      </c>
      <c r="I5605" s="29">
        <f>IF(D5605="INVOICE",SUM('Tracker&amp;Invoice'!$H5641:INDEX('Tracker&amp;Invoice'!$A5641:$AC5641,1,H5605)),0)</f>
        <v>0</v>
      </c>
      <c r="J5605" s="29">
        <f>IF(D5605="OVERALL",SUM('Tracker&amp;Invoice'!$H5641:$AC5641),0)</f>
        <v>0</v>
      </c>
    </row>
    <row r="5606" spans="1:10">
      <c r="A5606" t="e">
        <f t="shared" si="175"/>
        <v>#REF!</v>
      </c>
      <c r="B5606">
        <f>IF(AND('Tracker&amp;Invoice'!A5642&lt;&gt;"",'Tracker&amp;Invoice'!A5642&lt;&gt;"ITEM",'Tracker&amp;Invoice'!A5640="ITEM"),1,0)</f>
        <v>0</v>
      </c>
      <c r="C5606" t="str">
        <f>IF(B5606=1,'Tracker&amp;Invoice'!A5642,C5605)</f>
        <v>NBQ-058</v>
      </c>
      <c r="D5606" t="str">
        <f>IF(LEFT(TRIM('Tracker&amp;Invoice'!B5642),9)="INVOICE #","INVOICE",IF(TRIM('Tracker&amp;Invoice'!B5642)="Overall Completion INVOICE","OVERALL",""))</f>
        <v/>
      </c>
      <c r="E5606" t="str">
        <f>IF(D5606="INVOICE",VALUE(MID(TRIM('Tracker&amp;Invoice'!B5642),10,10)),"")</f>
        <v/>
      </c>
      <c r="F5606">
        <f>IF(B5606=1,IFERROR(LOOKUP(2,1/('Tracker&amp;Invoice'!$H5642:$AC5642&lt;&gt;""),COLUMN('Tracker&amp;Invoice'!$H5642:$AC5642)),8),F5605)</f>
        <v>16</v>
      </c>
      <c r="G5606">
        <f>IF(D5606="OVERALL",IFERROR(LOOKUP(2,1/('Tracker&amp;Invoice'!$H5642:$AC5642&lt;&gt;""),COLUMN('Tracker&amp;Invoice'!$H5642:$AC5642)),8),G5607)</f>
        <v>8</v>
      </c>
      <c r="H5606">
        <f t="shared" si="174"/>
        <v>16</v>
      </c>
      <c r="I5606" s="29">
        <f>IF(D5606="INVOICE",SUM('Tracker&amp;Invoice'!$H5642:INDEX('Tracker&amp;Invoice'!$A5642:$AC5642,1,H5606)),0)</f>
        <v>0</v>
      </c>
      <c r="J5606" s="29">
        <f>IF(D5606="OVERALL",SUM('Tracker&amp;Invoice'!$H5642:$AC5642),0)</f>
        <v>0</v>
      </c>
    </row>
    <row r="5607" spans="1:10">
      <c r="A5607" t="e">
        <f t="shared" si="175"/>
        <v>#REF!</v>
      </c>
      <c r="B5607">
        <f>IF(AND('Tracker&amp;Invoice'!A5643&lt;&gt;"",'Tracker&amp;Invoice'!A5643&lt;&gt;"ITEM",'Tracker&amp;Invoice'!A5641="ITEM"),1,0)</f>
        <v>0</v>
      </c>
      <c r="C5607" t="str">
        <f>IF(B5607=1,'Tracker&amp;Invoice'!A5643,C5606)</f>
        <v>NBQ-058</v>
      </c>
      <c r="D5607" t="str">
        <f>IF(LEFT(TRIM('Tracker&amp;Invoice'!B5643),9)="INVOICE #","INVOICE",IF(TRIM('Tracker&amp;Invoice'!B5643)="Overall Completion INVOICE","OVERALL",""))</f>
        <v/>
      </c>
      <c r="E5607" t="str">
        <f>IF(D5607="INVOICE",VALUE(MID(TRIM('Tracker&amp;Invoice'!B5643),10,10)),"")</f>
        <v/>
      </c>
      <c r="F5607">
        <f>IF(B5607=1,IFERROR(LOOKUP(2,1/('Tracker&amp;Invoice'!$H5643:$AC5643&lt;&gt;""),COLUMN('Tracker&amp;Invoice'!$H5643:$AC5643)),8),F5606)</f>
        <v>16</v>
      </c>
      <c r="G5607">
        <f>IF(D5607="OVERALL",IFERROR(LOOKUP(2,1/('Tracker&amp;Invoice'!$H5643:$AC5643&lt;&gt;""),COLUMN('Tracker&amp;Invoice'!$H5643:$AC5643)),8),G5608)</f>
        <v>8</v>
      </c>
      <c r="H5607">
        <f t="shared" si="174"/>
        <v>16</v>
      </c>
      <c r="I5607" s="29">
        <f>IF(D5607="INVOICE",SUM('Tracker&amp;Invoice'!$H5643:INDEX('Tracker&amp;Invoice'!$A5643:$AC5643,1,H5607)),0)</f>
        <v>0</v>
      </c>
      <c r="J5607" s="29">
        <f>IF(D5607="OVERALL",SUM('Tracker&amp;Invoice'!$H5643:$AC5643),0)</f>
        <v>0</v>
      </c>
    </row>
    <row r="5608" spans="1:10">
      <c r="A5608" t="e">
        <f t="shared" si="175"/>
        <v>#REF!</v>
      </c>
      <c r="B5608">
        <f>IF(AND('Tracker&amp;Invoice'!A5644&lt;&gt;"",'Tracker&amp;Invoice'!A5644&lt;&gt;"ITEM",'Tracker&amp;Invoice'!A5642="ITEM"),1,0)</f>
        <v>0</v>
      </c>
      <c r="C5608" t="str">
        <f>IF(B5608=1,'Tracker&amp;Invoice'!A5644,C5607)</f>
        <v>NBQ-058</v>
      </c>
      <c r="D5608" t="str">
        <f>IF(LEFT(TRIM('Tracker&amp;Invoice'!B5644),9)="INVOICE #","INVOICE",IF(TRIM('Tracker&amp;Invoice'!B5644)="Overall Completion INVOICE","OVERALL",""))</f>
        <v/>
      </c>
      <c r="E5608" t="str">
        <f>IF(D5608="INVOICE",VALUE(MID(TRIM('Tracker&amp;Invoice'!B5644),10,10)),"")</f>
        <v/>
      </c>
      <c r="F5608">
        <f>IF(B5608=1,IFERROR(LOOKUP(2,1/('Tracker&amp;Invoice'!$H5644:$AC5644&lt;&gt;""),COLUMN('Tracker&amp;Invoice'!$H5644:$AC5644)),8),F5607)</f>
        <v>16</v>
      </c>
      <c r="G5608">
        <f>IF(D5608="OVERALL",IFERROR(LOOKUP(2,1/('Tracker&amp;Invoice'!$H5644:$AC5644&lt;&gt;""),COLUMN('Tracker&amp;Invoice'!$H5644:$AC5644)),8),G5609)</f>
        <v>8</v>
      </c>
      <c r="H5608">
        <f t="shared" si="174"/>
        <v>16</v>
      </c>
      <c r="I5608" s="29">
        <f>IF(D5608="INVOICE",SUM('Tracker&amp;Invoice'!$H5644:INDEX('Tracker&amp;Invoice'!$A5644:$AC5644,1,H5608)),0)</f>
        <v>0</v>
      </c>
      <c r="J5608" s="29">
        <f>IF(D5608="OVERALL",SUM('Tracker&amp;Invoice'!$H5644:$AC5644),0)</f>
        <v>0</v>
      </c>
    </row>
    <row r="5609" spans="1:10">
      <c r="A5609" t="e">
        <f t="shared" si="175"/>
        <v>#REF!</v>
      </c>
      <c r="B5609">
        <f>IF(AND('Tracker&amp;Invoice'!A5645&lt;&gt;"",'Tracker&amp;Invoice'!A5645&lt;&gt;"ITEM",'Tracker&amp;Invoice'!A5643="ITEM"),1,0)</f>
        <v>0</v>
      </c>
      <c r="C5609" t="str">
        <f>IF(B5609=1,'Tracker&amp;Invoice'!A5645,C5608)</f>
        <v>NBQ-058</v>
      </c>
      <c r="D5609" t="str">
        <f>IF(LEFT(TRIM('Tracker&amp;Invoice'!B5645),9)="INVOICE #","INVOICE",IF(TRIM('Tracker&amp;Invoice'!B5645)="Overall Completion INVOICE","OVERALL",""))</f>
        <v/>
      </c>
      <c r="E5609" t="str">
        <f>IF(D5609="INVOICE",VALUE(MID(TRIM('Tracker&amp;Invoice'!B5645),10,10)),"")</f>
        <v/>
      </c>
      <c r="F5609">
        <f>IF(B5609=1,IFERROR(LOOKUP(2,1/('Tracker&amp;Invoice'!$H5645:$AC5645&lt;&gt;""),COLUMN('Tracker&amp;Invoice'!$H5645:$AC5645)),8),F5608)</f>
        <v>16</v>
      </c>
      <c r="G5609">
        <f>IF(D5609="OVERALL",IFERROR(LOOKUP(2,1/('Tracker&amp;Invoice'!$H5645:$AC5645&lt;&gt;""),COLUMN('Tracker&amp;Invoice'!$H5645:$AC5645)),8),G5610)</f>
        <v>8</v>
      </c>
      <c r="H5609">
        <f t="shared" si="174"/>
        <v>16</v>
      </c>
      <c r="I5609" s="29">
        <f>IF(D5609="INVOICE",SUM('Tracker&amp;Invoice'!$H5645:INDEX('Tracker&amp;Invoice'!$A5645:$AC5645,1,H5609)),0)</f>
        <v>0</v>
      </c>
      <c r="J5609" s="29">
        <f>IF(D5609="OVERALL",SUM('Tracker&amp;Invoice'!$H5645:$AC5645),0)</f>
        <v>0</v>
      </c>
    </row>
    <row r="5610" spans="1:10">
      <c r="A5610" t="e">
        <f t="shared" si="175"/>
        <v>#REF!</v>
      </c>
      <c r="B5610">
        <f>IF(AND('Tracker&amp;Invoice'!A5646&lt;&gt;"",'Tracker&amp;Invoice'!A5646&lt;&gt;"ITEM",'Tracker&amp;Invoice'!A5644="ITEM"),1,0)</f>
        <v>0</v>
      </c>
      <c r="C5610" t="str">
        <f>IF(B5610=1,'Tracker&amp;Invoice'!A5646,C5609)</f>
        <v>NBQ-058</v>
      </c>
      <c r="D5610" t="str">
        <f>IF(LEFT(TRIM('Tracker&amp;Invoice'!B5646),9)="INVOICE #","INVOICE",IF(TRIM('Tracker&amp;Invoice'!B5646)="Overall Completion INVOICE","OVERALL",""))</f>
        <v/>
      </c>
      <c r="E5610" t="str">
        <f>IF(D5610="INVOICE",VALUE(MID(TRIM('Tracker&amp;Invoice'!B5646),10,10)),"")</f>
        <v/>
      </c>
      <c r="F5610">
        <f>IF(B5610=1,IFERROR(LOOKUP(2,1/('Tracker&amp;Invoice'!$H5646:$AC5646&lt;&gt;""),COLUMN('Tracker&amp;Invoice'!$H5646:$AC5646)),8),F5609)</f>
        <v>16</v>
      </c>
      <c r="G5610">
        <f>IF(D5610="OVERALL",IFERROR(LOOKUP(2,1/('Tracker&amp;Invoice'!$H5646:$AC5646&lt;&gt;""),COLUMN('Tracker&amp;Invoice'!$H5646:$AC5646)),8),G5611)</f>
        <v>8</v>
      </c>
      <c r="H5610">
        <f t="shared" si="174"/>
        <v>16</v>
      </c>
      <c r="I5610" s="29">
        <f>IF(D5610="INVOICE",SUM('Tracker&amp;Invoice'!$H5646:INDEX('Tracker&amp;Invoice'!$A5646:$AC5646,1,H5610)),0)</f>
        <v>0</v>
      </c>
      <c r="J5610" s="29">
        <f>IF(D5610="OVERALL",SUM('Tracker&amp;Invoice'!$H5646:$AC5646),0)</f>
        <v>0</v>
      </c>
    </row>
    <row r="5611" spans="1:10">
      <c r="A5611" t="e">
        <f t="shared" si="175"/>
        <v>#REF!</v>
      </c>
      <c r="B5611">
        <f>IF(AND('Tracker&amp;Invoice'!A5647&lt;&gt;"",'Tracker&amp;Invoice'!A5647&lt;&gt;"ITEM",'Tracker&amp;Invoice'!A5645="ITEM"),1,0)</f>
        <v>0</v>
      </c>
      <c r="C5611" t="str">
        <f>IF(B5611=1,'Tracker&amp;Invoice'!A5647,C5610)</f>
        <v>NBQ-058</v>
      </c>
      <c r="D5611" t="str">
        <f>IF(LEFT(TRIM('Tracker&amp;Invoice'!B5647),9)="INVOICE #","INVOICE",IF(TRIM('Tracker&amp;Invoice'!B5647)="Overall Completion INVOICE","OVERALL",""))</f>
        <v/>
      </c>
      <c r="E5611" t="str">
        <f>IF(D5611="INVOICE",VALUE(MID(TRIM('Tracker&amp;Invoice'!B5647),10,10)),"")</f>
        <v/>
      </c>
      <c r="F5611">
        <f>IF(B5611=1,IFERROR(LOOKUP(2,1/('Tracker&amp;Invoice'!$H5647:$AC5647&lt;&gt;""),COLUMN('Tracker&amp;Invoice'!$H5647:$AC5647)),8),F5610)</f>
        <v>16</v>
      </c>
      <c r="G5611">
        <f>IF(D5611="OVERALL",IFERROR(LOOKUP(2,1/('Tracker&amp;Invoice'!$H5647:$AC5647&lt;&gt;""),COLUMN('Tracker&amp;Invoice'!$H5647:$AC5647)),8),G5612)</f>
        <v>8</v>
      </c>
      <c r="H5611">
        <f t="shared" si="174"/>
        <v>16</v>
      </c>
      <c r="I5611" s="29">
        <f>IF(D5611="INVOICE",SUM('Tracker&amp;Invoice'!$H5647:INDEX('Tracker&amp;Invoice'!$A5647:$AC5647,1,H5611)),0)</f>
        <v>0</v>
      </c>
      <c r="J5611" s="29">
        <f>IF(D5611="OVERALL",SUM('Tracker&amp;Invoice'!$H5647:$AC5647),0)</f>
        <v>0</v>
      </c>
    </row>
    <row r="5612" spans="1:10">
      <c r="A5612" t="e">
        <f t="shared" si="175"/>
        <v>#REF!</v>
      </c>
      <c r="B5612">
        <f>IF(AND('Tracker&amp;Invoice'!A5648&lt;&gt;"",'Tracker&amp;Invoice'!A5648&lt;&gt;"ITEM",'Tracker&amp;Invoice'!A5646="ITEM"),1,0)</f>
        <v>0</v>
      </c>
      <c r="C5612" t="str">
        <f>IF(B5612=1,'Tracker&amp;Invoice'!A5648,C5611)</f>
        <v>NBQ-058</v>
      </c>
      <c r="D5612" t="str">
        <f>IF(LEFT(TRIM('Tracker&amp;Invoice'!B5648),9)="INVOICE #","INVOICE",IF(TRIM('Tracker&amp;Invoice'!B5648)="Overall Completion INVOICE","OVERALL",""))</f>
        <v/>
      </c>
      <c r="E5612" t="str">
        <f>IF(D5612="INVOICE",VALUE(MID(TRIM('Tracker&amp;Invoice'!B5648),10,10)),"")</f>
        <v/>
      </c>
      <c r="F5612">
        <f>IF(B5612=1,IFERROR(LOOKUP(2,1/('Tracker&amp;Invoice'!$H5648:$AC5648&lt;&gt;""),COLUMN('Tracker&amp;Invoice'!$H5648:$AC5648)),8),F5611)</f>
        <v>16</v>
      </c>
      <c r="G5612">
        <f>IF(D5612="OVERALL",IFERROR(LOOKUP(2,1/('Tracker&amp;Invoice'!$H5648:$AC5648&lt;&gt;""),COLUMN('Tracker&amp;Invoice'!$H5648:$AC5648)),8),G5613)</f>
        <v>8</v>
      </c>
      <c r="H5612">
        <f t="shared" si="174"/>
        <v>16</v>
      </c>
      <c r="I5612" s="29">
        <f>IF(D5612="INVOICE",SUM('Tracker&amp;Invoice'!$H5648:INDEX('Tracker&amp;Invoice'!$A5648:$AC5648,1,H5612)),0)</f>
        <v>0</v>
      </c>
      <c r="J5612" s="29">
        <f>IF(D5612="OVERALL",SUM('Tracker&amp;Invoice'!$H5648:$AC5648),0)</f>
        <v>0</v>
      </c>
    </row>
    <row r="5613" spans="1:10">
      <c r="A5613" t="e">
        <f t="shared" si="175"/>
        <v>#REF!</v>
      </c>
      <c r="B5613">
        <f>IF(AND('Tracker&amp;Invoice'!A5649&lt;&gt;"",'Tracker&amp;Invoice'!A5649&lt;&gt;"ITEM",'Tracker&amp;Invoice'!A5647="ITEM"),1,0)</f>
        <v>0</v>
      </c>
      <c r="C5613" t="str">
        <f>IF(B5613=1,'Tracker&amp;Invoice'!A5649,C5612)</f>
        <v>NBQ-058</v>
      </c>
      <c r="D5613" t="str">
        <f>IF(LEFT(TRIM('Tracker&amp;Invoice'!B5649),9)="INVOICE #","INVOICE",IF(TRIM('Tracker&amp;Invoice'!B5649)="Overall Completion INVOICE","OVERALL",""))</f>
        <v/>
      </c>
      <c r="E5613" t="str">
        <f>IF(D5613="INVOICE",VALUE(MID(TRIM('Tracker&amp;Invoice'!B5649),10,10)),"")</f>
        <v/>
      </c>
      <c r="F5613">
        <f>IF(B5613=1,IFERROR(LOOKUP(2,1/('Tracker&amp;Invoice'!$H5649:$AC5649&lt;&gt;""),COLUMN('Tracker&amp;Invoice'!$H5649:$AC5649)),8),F5612)</f>
        <v>16</v>
      </c>
      <c r="G5613">
        <f>IF(D5613="OVERALL",IFERROR(LOOKUP(2,1/('Tracker&amp;Invoice'!$H5649:$AC5649&lt;&gt;""),COLUMN('Tracker&amp;Invoice'!$H5649:$AC5649)),8),G5614)</f>
        <v>8</v>
      </c>
      <c r="H5613">
        <f t="shared" si="174"/>
        <v>16</v>
      </c>
      <c r="I5613" s="29">
        <f>IF(D5613="INVOICE",SUM('Tracker&amp;Invoice'!$H5649:INDEX('Tracker&amp;Invoice'!$A5649:$AC5649,1,H5613)),0)</f>
        <v>0</v>
      </c>
      <c r="J5613" s="29">
        <f>IF(D5613="OVERALL",SUM('Tracker&amp;Invoice'!$H5649:$AC5649),0)</f>
        <v>0</v>
      </c>
    </row>
    <row r="5614" spans="1:10">
      <c r="A5614" t="e">
        <f t="shared" si="175"/>
        <v>#REF!</v>
      </c>
      <c r="B5614">
        <f>IF(AND('Tracker&amp;Invoice'!A5650&lt;&gt;"",'Tracker&amp;Invoice'!A5650&lt;&gt;"ITEM",'Tracker&amp;Invoice'!A5648="ITEM"),1,0)</f>
        <v>0</v>
      </c>
      <c r="C5614" t="str">
        <f>IF(B5614=1,'Tracker&amp;Invoice'!A5650,C5613)</f>
        <v>NBQ-058</v>
      </c>
      <c r="D5614" t="str">
        <f>IF(LEFT(TRIM('Tracker&amp;Invoice'!B5650),9)="INVOICE #","INVOICE",IF(TRIM('Tracker&amp;Invoice'!B5650)="Overall Completion INVOICE","OVERALL",""))</f>
        <v/>
      </c>
      <c r="E5614" t="str">
        <f>IF(D5614="INVOICE",VALUE(MID(TRIM('Tracker&amp;Invoice'!B5650),10,10)),"")</f>
        <v/>
      </c>
      <c r="F5614">
        <f>IF(B5614=1,IFERROR(LOOKUP(2,1/('Tracker&amp;Invoice'!$H5650:$AC5650&lt;&gt;""),COLUMN('Tracker&amp;Invoice'!$H5650:$AC5650)),8),F5613)</f>
        <v>16</v>
      </c>
      <c r="G5614">
        <f>IF(D5614="OVERALL",IFERROR(LOOKUP(2,1/('Tracker&amp;Invoice'!$H5650:$AC5650&lt;&gt;""),COLUMN('Tracker&amp;Invoice'!$H5650:$AC5650)),8),G5615)</f>
        <v>8</v>
      </c>
      <c r="H5614">
        <f t="shared" si="174"/>
        <v>16</v>
      </c>
      <c r="I5614" s="29">
        <f>IF(D5614="INVOICE",SUM('Tracker&amp;Invoice'!$H5650:INDEX('Tracker&amp;Invoice'!$A5650:$AC5650,1,H5614)),0)</f>
        <v>0</v>
      </c>
      <c r="J5614" s="29">
        <f>IF(D5614="OVERALL",SUM('Tracker&amp;Invoice'!$H5650:$AC5650),0)</f>
        <v>0</v>
      </c>
    </row>
    <row r="5615" spans="1:10">
      <c r="A5615" t="e">
        <f t="shared" si="175"/>
        <v>#REF!</v>
      </c>
      <c r="B5615">
        <f>IF(AND('Tracker&amp;Invoice'!A5651&lt;&gt;"",'Tracker&amp;Invoice'!A5651&lt;&gt;"ITEM",'Tracker&amp;Invoice'!A5649="ITEM"),1,0)</f>
        <v>0</v>
      </c>
      <c r="C5615" t="str">
        <f>IF(B5615=1,'Tracker&amp;Invoice'!A5651,C5614)</f>
        <v>NBQ-058</v>
      </c>
      <c r="D5615" t="str">
        <f>IF(LEFT(TRIM('Tracker&amp;Invoice'!B5651),9)="INVOICE #","INVOICE",IF(TRIM('Tracker&amp;Invoice'!B5651)="Overall Completion INVOICE","OVERALL",""))</f>
        <v/>
      </c>
      <c r="E5615" t="str">
        <f>IF(D5615="INVOICE",VALUE(MID(TRIM('Tracker&amp;Invoice'!B5651),10,10)),"")</f>
        <v/>
      </c>
      <c r="F5615">
        <f>IF(B5615=1,IFERROR(LOOKUP(2,1/('Tracker&amp;Invoice'!$H5651:$AC5651&lt;&gt;""),COLUMN('Tracker&amp;Invoice'!$H5651:$AC5651)),8),F5614)</f>
        <v>16</v>
      </c>
      <c r="G5615">
        <f>IF(D5615="OVERALL",IFERROR(LOOKUP(2,1/('Tracker&amp;Invoice'!$H5651:$AC5651&lt;&gt;""),COLUMN('Tracker&amp;Invoice'!$H5651:$AC5651)),8),G5616)</f>
        <v>8</v>
      </c>
      <c r="H5615">
        <f t="shared" si="174"/>
        <v>16</v>
      </c>
      <c r="I5615" s="29">
        <f>IF(D5615="INVOICE",SUM('Tracker&amp;Invoice'!$H5651:INDEX('Tracker&amp;Invoice'!$A5651:$AC5651,1,H5615)),0)</f>
        <v>0</v>
      </c>
      <c r="J5615" s="29">
        <f>IF(D5615="OVERALL",SUM('Tracker&amp;Invoice'!$H5651:$AC5651),0)</f>
        <v>0</v>
      </c>
    </row>
    <row r="5616" spans="1:10">
      <c r="A5616" t="e">
        <f t="shared" si="175"/>
        <v>#REF!</v>
      </c>
      <c r="B5616">
        <f>IF(AND('Tracker&amp;Invoice'!A5652&lt;&gt;"",'Tracker&amp;Invoice'!A5652&lt;&gt;"ITEM",'Tracker&amp;Invoice'!A5650="ITEM"),1,0)</f>
        <v>0</v>
      </c>
      <c r="C5616" t="str">
        <f>IF(B5616=1,'Tracker&amp;Invoice'!A5652,C5615)</f>
        <v>NBQ-058</v>
      </c>
      <c r="D5616" t="str">
        <f>IF(LEFT(TRIM('Tracker&amp;Invoice'!B5652),9)="INVOICE #","INVOICE",IF(TRIM('Tracker&amp;Invoice'!B5652)="Overall Completion INVOICE","OVERALL",""))</f>
        <v/>
      </c>
      <c r="E5616" t="str">
        <f>IF(D5616="INVOICE",VALUE(MID(TRIM('Tracker&amp;Invoice'!B5652),10,10)),"")</f>
        <v/>
      </c>
      <c r="F5616">
        <f>IF(B5616=1,IFERROR(LOOKUP(2,1/('Tracker&amp;Invoice'!$H5652:$AC5652&lt;&gt;""),COLUMN('Tracker&amp;Invoice'!$H5652:$AC5652)),8),F5615)</f>
        <v>16</v>
      </c>
      <c r="G5616">
        <f>IF(D5616="OVERALL",IFERROR(LOOKUP(2,1/('Tracker&amp;Invoice'!$H5652:$AC5652&lt;&gt;""),COLUMN('Tracker&amp;Invoice'!$H5652:$AC5652)),8),G5617)</f>
        <v>8</v>
      </c>
      <c r="H5616">
        <f t="shared" si="174"/>
        <v>16</v>
      </c>
      <c r="I5616" s="29">
        <f>IF(D5616="INVOICE",SUM('Tracker&amp;Invoice'!$H5652:INDEX('Tracker&amp;Invoice'!$A5652:$AC5652,1,H5616)),0)</f>
        <v>0</v>
      </c>
      <c r="J5616" s="29">
        <f>IF(D5616="OVERALL",SUM('Tracker&amp;Invoice'!$H5652:$AC5652),0)</f>
        <v>0</v>
      </c>
    </row>
    <row r="5617" spans="1:10">
      <c r="A5617" t="e">
        <f t="shared" si="175"/>
        <v>#REF!</v>
      </c>
      <c r="B5617">
        <f>IF(AND('Tracker&amp;Invoice'!A5653&lt;&gt;"",'Tracker&amp;Invoice'!A5653&lt;&gt;"ITEM",'Tracker&amp;Invoice'!A5651="ITEM"),1,0)</f>
        <v>0</v>
      </c>
      <c r="C5617" t="str">
        <f>IF(B5617=1,'Tracker&amp;Invoice'!A5653,C5616)</f>
        <v>NBQ-058</v>
      </c>
      <c r="D5617" t="str">
        <f>IF(LEFT(TRIM('Tracker&amp;Invoice'!B5653),9)="INVOICE #","INVOICE",IF(TRIM('Tracker&amp;Invoice'!B5653)="Overall Completion INVOICE","OVERALL",""))</f>
        <v/>
      </c>
      <c r="E5617" t="str">
        <f>IF(D5617="INVOICE",VALUE(MID(TRIM('Tracker&amp;Invoice'!B5653),10,10)),"")</f>
        <v/>
      </c>
      <c r="F5617">
        <f>IF(B5617=1,IFERROR(LOOKUP(2,1/('Tracker&amp;Invoice'!$H5653:$AC5653&lt;&gt;""),COLUMN('Tracker&amp;Invoice'!$H5653:$AC5653)),8),F5616)</f>
        <v>16</v>
      </c>
      <c r="G5617">
        <f>IF(D5617="OVERALL",IFERROR(LOOKUP(2,1/('Tracker&amp;Invoice'!$H5653:$AC5653&lt;&gt;""),COLUMN('Tracker&amp;Invoice'!$H5653:$AC5653)),8),G5618)</f>
        <v>8</v>
      </c>
      <c r="H5617">
        <f t="shared" si="174"/>
        <v>16</v>
      </c>
      <c r="I5617" s="29">
        <f>IF(D5617="INVOICE",SUM('Tracker&amp;Invoice'!$H5653:INDEX('Tracker&amp;Invoice'!$A5653:$AC5653,1,H5617)),0)</f>
        <v>0</v>
      </c>
      <c r="J5617" s="29">
        <f>IF(D5617="OVERALL",SUM('Tracker&amp;Invoice'!$H5653:$AC5653),0)</f>
        <v>0</v>
      </c>
    </row>
    <row r="5618" spans="1:10">
      <c r="A5618" t="e">
        <f t="shared" si="175"/>
        <v>#REF!</v>
      </c>
      <c r="B5618">
        <f>IF(AND('Tracker&amp;Invoice'!A5654&lt;&gt;"",'Tracker&amp;Invoice'!A5654&lt;&gt;"ITEM",'Tracker&amp;Invoice'!A5652="ITEM"),1,0)</f>
        <v>0</v>
      </c>
      <c r="C5618" t="str">
        <f>IF(B5618=1,'Tracker&amp;Invoice'!A5654,C5617)</f>
        <v>NBQ-058</v>
      </c>
      <c r="D5618" t="str">
        <f>IF(LEFT(TRIM('Tracker&amp;Invoice'!B5654),9)="INVOICE #","INVOICE",IF(TRIM('Tracker&amp;Invoice'!B5654)="Overall Completion INVOICE","OVERALL",""))</f>
        <v/>
      </c>
      <c r="E5618" t="str">
        <f>IF(D5618="INVOICE",VALUE(MID(TRIM('Tracker&amp;Invoice'!B5654),10,10)),"")</f>
        <v/>
      </c>
      <c r="F5618">
        <f>IF(B5618=1,IFERROR(LOOKUP(2,1/('Tracker&amp;Invoice'!$H5654:$AC5654&lt;&gt;""),COLUMN('Tracker&amp;Invoice'!$H5654:$AC5654)),8),F5617)</f>
        <v>16</v>
      </c>
      <c r="G5618">
        <f>IF(D5618="OVERALL",IFERROR(LOOKUP(2,1/('Tracker&amp;Invoice'!$H5654:$AC5654&lt;&gt;""),COLUMN('Tracker&amp;Invoice'!$H5654:$AC5654)),8),G5619)</f>
        <v>8</v>
      </c>
      <c r="H5618">
        <f t="shared" si="174"/>
        <v>16</v>
      </c>
      <c r="I5618" s="29">
        <f>IF(D5618="INVOICE",SUM('Tracker&amp;Invoice'!$H5654:INDEX('Tracker&amp;Invoice'!$A5654:$AC5654,1,H5618)),0)</f>
        <v>0</v>
      </c>
      <c r="J5618" s="29">
        <f>IF(D5618="OVERALL",SUM('Tracker&amp;Invoice'!$H5654:$AC5654),0)</f>
        <v>0</v>
      </c>
    </row>
    <row r="5619" spans="1:10">
      <c r="A5619" t="e">
        <f t="shared" si="175"/>
        <v>#REF!</v>
      </c>
      <c r="B5619">
        <f>IF(AND('Tracker&amp;Invoice'!A5655&lt;&gt;"",'Tracker&amp;Invoice'!A5655&lt;&gt;"ITEM",'Tracker&amp;Invoice'!A5653="ITEM"),1,0)</f>
        <v>0</v>
      </c>
      <c r="C5619" t="str">
        <f>IF(B5619=1,'Tracker&amp;Invoice'!A5655,C5618)</f>
        <v>NBQ-058</v>
      </c>
      <c r="D5619" t="str">
        <f>IF(LEFT(TRIM('Tracker&amp;Invoice'!B5655),9)="INVOICE #","INVOICE",IF(TRIM('Tracker&amp;Invoice'!B5655)="Overall Completion INVOICE","OVERALL",""))</f>
        <v/>
      </c>
      <c r="E5619" t="str">
        <f>IF(D5619="INVOICE",VALUE(MID(TRIM('Tracker&amp;Invoice'!B5655),10,10)),"")</f>
        <v/>
      </c>
      <c r="F5619">
        <f>IF(B5619=1,IFERROR(LOOKUP(2,1/('Tracker&amp;Invoice'!$H5655:$AC5655&lt;&gt;""),COLUMN('Tracker&amp;Invoice'!$H5655:$AC5655)),8),F5618)</f>
        <v>16</v>
      </c>
      <c r="G5619">
        <f>IF(D5619="OVERALL",IFERROR(LOOKUP(2,1/('Tracker&amp;Invoice'!$H5655:$AC5655&lt;&gt;""),COLUMN('Tracker&amp;Invoice'!$H5655:$AC5655)),8),G5620)</f>
        <v>8</v>
      </c>
      <c r="H5619">
        <f t="shared" si="174"/>
        <v>16</v>
      </c>
      <c r="I5619" s="29">
        <f>IF(D5619="INVOICE",SUM('Tracker&amp;Invoice'!$H5655:INDEX('Tracker&amp;Invoice'!$A5655:$AC5655,1,H5619)),0)</f>
        <v>0</v>
      </c>
      <c r="J5619" s="29">
        <f>IF(D5619="OVERALL",SUM('Tracker&amp;Invoice'!$H5655:$AC5655),0)</f>
        <v>0</v>
      </c>
    </row>
    <row r="5620" spans="1:10">
      <c r="A5620" t="e">
        <f t="shared" si="175"/>
        <v>#REF!</v>
      </c>
      <c r="B5620">
        <f>IF(AND('Tracker&amp;Invoice'!A5656&lt;&gt;"",'Tracker&amp;Invoice'!A5656&lt;&gt;"ITEM",'Tracker&amp;Invoice'!A5654="ITEM"),1,0)</f>
        <v>0</v>
      </c>
      <c r="C5620" t="str">
        <f>IF(B5620=1,'Tracker&amp;Invoice'!A5656,C5619)</f>
        <v>NBQ-058</v>
      </c>
      <c r="D5620" t="str">
        <f>IF(LEFT(TRIM('Tracker&amp;Invoice'!B5656),9)="INVOICE #","INVOICE",IF(TRIM('Tracker&amp;Invoice'!B5656)="Overall Completion INVOICE","OVERALL",""))</f>
        <v/>
      </c>
      <c r="E5620" t="str">
        <f>IF(D5620="INVOICE",VALUE(MID(TRIM('Tracker&amp;Invoice'!B5656),10,10)),"")</f>
        <v/>
      </c>
      <c r="F5620">
        <f>IF(B5620=1,IFERROR(LOOKUP(2,1/('Tracker&amp;Invoice'!$H5656:$AC5656&lt;&gt;""),COLUMN('Tracker&amp;Invoice'!$H5656:$AC5656)),8),F5619)</f>
        <v>16</v>
      </c>
      <c r="G5620">
        <f>IF(D5620="OVERALL",IFERROR(LOOKUP(2,1/('Tracker&amp;Invoice'!$H5656:$AC5656&lt;&gt;""),COLUMN('Tracker&amp;Invoice'!$H5656:$AC5656)),8),G5621)</f>
        <v>8</v>
      </c>
      <c r="H5620">
        <f t="shared" si="174"/>
        <v>16</v>
      </c>
      <c r="I5620" s="29">
        <f>IF(D5620="INVOICE",SUM('Tracker&amp;Invoice'!$H5656:INDEX('Tracker&amp;Invoice'!$A5656:$AC5656,1,H5620)),0)</f>
        <v>0</v>
      </c>
      <c r="J5620" s="29">
        <f>IF(D5620="OVERALL",SUM('Tracker&amp;Invoice'!$H5656:$AC5656),0)</f>
        <v>0</v>
      </c>
    </row>
    <row r="5621" spans="1:10">
      <c r="A5621" t="e">
        <f t="shared" si="175"/>
        <v>#REF!</v>
      </c>
      <c r="B5621">
        <f>IF(AND('Tracker&amp;Invoice'!A5657&lt;&gt;"",'Tracker&amp;Invoice'!A5657&lt;&gt;"ITEM",'Tracker&amp;Invoice'!A5655="ITEM"),1,0)</f>
        <v>0</v>
      </c>
      <c r="C5621" t="str">
        <f>IF(B5621=1,'Tracker&amp;Invoice'!A5657,C5620)</f>
        <v>NBQ-058</v>
      </c>
      <c r="D5621" t="str">
        <f>IF(LEFT(TRIM('Tracker&amp;Invoice'!B5657),9)="INVOICE #","INVOICE",IF(TRIM('Tracker&amp;Invoice'!B5657)="Overall Completion INVOICE","OVERALL",""))</f>
        <v/>
      </c>
      <c r="E5621" t="str">
        <f>IF(D5621="INVOICE",VALUE(MID(TRIM('Tracker&amp;Invoice'!B5657),10,10)),"")</f>
        <v/>
      </c>
      <c r="F5621">
        <f>IF(B5621=1,IFERROR(LOOKUP(2,1/('Tracker&amp;Invoice'!$H5657:$AC5657&lt;&gt;""),COLUMN('Tracker&amp;Invoice'!$H5657:$AC5657)),8),F5620)</f>
        <v>16</v>
      </c>
      <c r="G5621">
        <f>IF(D5621="OVERALL",IFERROR(LOOKUP(2,1/('Tracker&amp;Invoice'!$H5657:$AC5657&lt;&gt;""),COLUMN('Tracker&amp;Invoice'!$H5657:$AC5657)),8),G5622)</f>
        <v>8</v>
      </c>
      <c r="H5621">
        <f t="shared" si="174"/>
        <v>16</v>
      </c>
      <c r="I5621" s="29">
        <f>IF(D5621="INVOICE",SUM('Tracker&amp;Invoice'!$H5657:INDEX('Tracker&amp;Invoice'!$A5657:$AC5657,1,H5621)),0)</f>
        <v>0</v>
      </c>
      <c r="J5621" s="29">
        <f>IF(D5621="OVERALL",SUM('Tracker&amp;Invoice'!$H5657:$AC5657),0)</f>
        <v>0</v>
      </c>
    </row>
    <row r="5622" spans="1:10">
      <c r="A5622" t="e">
        <f t="shared" si="175"/>
        <v>#REF!</v>
      </c>
      <c r="B5622">
        <f>IF(AND('Tracker&amp;Invoice'!A5658&lt;&gt;"",'Tracker&amp;Invoice'!A5658&lt;&gt;"ITEM",'Tracker&amp;Invoice'!A5656="ITEM"),1,0)</f>
        <v>0</v>
      </c>
      <c r="C5622" t="str">
        <f>IF(B5622=1,'Tracker&amp;Invoice'!A5658,C5621)</f>
        <v>NBQ-058</v>
      </c>
      <c r="D5622" t="str">
        <f>IF(LEFT(TRIM('Tracker&amp;Invoice'!B5658),9)="INVOICE #","INVOICE",IF(TRIM('Tracker&amp;Invoice'!B5658)="Overall Completion INVOICE","OVERALL",""))</f>
        <v/>
      </c>
      <c r="E5622" t="str">
        <f>IF(D5622="INVOICE",VALUE(MID(TRIM('Tracker&amp;Invoice'!B5658),10,10)),"")</f>
        <v/>
      </c>
      <c r="F5622">
        <f>IF(B5622=1,IFERROR(LOOKUP(2,1/('Tracker&amp;Invoice'!$H5658:$AC5658&lt;&gt;""),COLUMN('Tracker&amp;Invoice'!$H5658:$AC5658)),8),F5621)</f>
        <v>16</v>
      </c>
      <c r="G5622">
        <f>IF(D5622="OVERALL",IFERROR(LOOKUP(2,1/('Tracker&amp;Invoice'!$H5658:$AC5658&lt;&gt;""),COLUMN('Tracker&amp;Invoice'!$H5658:$AC5658)),8),G5623)</f>
        <v>8</v>
      </c>
      <c r="H5622">
        <f t="shared" si="174"/>
        <v>16</v>
      </c>
      <c r="I5622" s="29">
        <f>IF(D5622="INVOICE",SUM('Tracker&amp;Invoice'!$H5658:INDEX('Tracker&amp;Invoice'!$A5658:$AC5658,1,H5622)),0)</f>
        <v>0</v>
      </c>
      <c r="J5622" s="29">
        <f>IF(D5622="OVERALL",SUM('Tracker&amp;Invoice'!$H5658:$AC5658),0)</f>
        <v>0</v>
      </c>
    </row>
    <row r="5623" spans="1:10">
      <c r="A5623" t="e">
        <f t="shared" si="175"/>
        <v>#REF!</v>
      </c>
      <c r="B5623">
        <f>IF(AND('Tracker&amp;Invoice'!A5659&lt;&gt;"",'Tracker&amp;Invoice'!A5659&lt;&gt;"ITEM",'Tracker&amp;Invoice'!A5657="ITEM"),1,0)</f>
        <v>0</v>
      </c>
      <c r="C5623" t="str">
        <f>IF(B5623=1,'Tracker&amp;Invoice'!A5659,C5622)</f>
        <v>NBQ-058</v>
      </c>
      <c r="D5623" t="str">
        <f>IF(LEFT(TRIM('Tracker&amp;Invoice'!B5659),9)="INVOICE #","INVOICE",IF(TRIM('Tracker&amp;Invoice'!B5659)="Overall Completion INVOICE","OVERALL",""))</f>
        <v/>
      </c>
      <c r="E5623" t="str">
        <f>IF(D5623="INVOICE",VALUE(MID(TRIM('Tracker&amp;Invoice'!B5659),10,10)),"")</f>
        <v/>
      </c>
      <c r="F5623">
        <f>IF(B5623=1,IFERROR(LOOKUP(2,1/('Tracker&amp;Invoice'!$H5659:$AC5659&lt;&gt;""),COLUMN('Tracker&amp;Invoice'!$H5659:$AC5659)),8),F5622)</f>
        <v>16</v>
      </c>
      <c r="G5623">
        <f>IF(D5623="OVERALL",IFERROR(LOOKUP(2,1/('Tracker&amp;Invoice'!$H5659:$AC5659&lt;&gt;""),COLUMN('Tracker&amp;Invoice'!$H5659:$AC5659)),8),G5624)</f>
        <v>8</v>
      </c>
      <c r="H5623">
        <f t="shared" si="174"/>
        <v>16</v>
      </c>
      <c r="I5623" s="29">
        <f>IF(D5623="INVOICE",SUM('Tracker&amp;Invoice'!$H5659:INDEX('Tracker&amp;Invoice'!$A5659:$AC5659,1,H5623)),0)</f>
        <v>0</v>
      </c>
      <c r="J5623" s="29">
        <f>IF(D5623="OVERALL",SUM('Tracker&amp;Invoice'!$H5659:$AC5659),0)</f>
        <v>0</v>
      </c>
    </row>
    <row r="5624" spans="1:10">
      <c r="A5624" t="e">
        <f t="shared" si="175"/>
        <v>#REF!</v>
      </c>
      <c r="B5624">
        <f>IF(AND('Tracker&amp;Invoice'!A5660&lt;&gt;"",'Tracker&amp;Invoice'!A5660&lt;&gt;"ITEM",'Tracker&amp;Invoice'!A5658="ITEM"),1,0)</f>
        <v>0</v>
      </c>
      <c r="C5624" t="str">
        <f>IF(B5624=1,'Tracker&amp;Invoice'!A5660,C5623)</f>
        <v>NBQ-058</v>
      </c>
      <c r="D5624" t="str">
        <f>IF(LEFT(TRIM('Tracker&amp;Invoice'!B5660),9)="INVOICE #","INVOICE",IF(TRIM('Tracker&amp;Invoice'!B5660)="Overall Completion INVOICE","OVERALL",""))</f>
        <v/>
      </c>
      <c r="E5624" t="str">
        <f>IF(D5624="INVOICE",VALUE(MID(TRIM('Tracker&amp;Invoice'!B5660),10,10)),"")</f>
        <v/>
      </c>
      <c r="F5624">
        <f>IF(B5624=1,IFERROR(LOOKUP(2,1/('Tracker&amp;Invoice'!$H5660:$AC5660&lt;&gt;""),COLUMN('Tracker&amp;Invoice'!$H5660:$AC5660)),8),F5623)</f>
        <v>16</v>
      </c>
      <c r="G5624">
        <f>IF(D5624="OVERALL",IFERROR(LOOKUP(2,1/('Tracker&amp;Invoice'!$H5660:$AC5660&lt;&gt;""),COLUMN('Tracker&amp;Invoice'!$H5660:$AC5660)),8),G5625)</f>
        <v>8</v>
      </c>
      <c r="H5624">
        <f t="shared" si="174"/>
        <v>16</v>
      </c>
      <c r="I5624" s="29">
        <f>IF(D5624="INVOICE",SUM('Tracker&amp;Invoice'!$H5660:INDEX('Tracker&amp;Invoice'!$A5660:$AC5660,1,H5624)),0)</f>
        <v>0</v>
      </c>
      <c r="J5624" s="29">
        <f>IF(D5624="OVERALL",SUM('Tracker&amp;Invoice'!$H5660:$AC5660),0)</f>
        <v>0</v>
      </c>
    </row>
    <row r="5625" spans="1:10">
      <c r="A5625" t="e">
        <f t="shared" si="175"/>
        <v>#REF!</v>
      </c>
      <c r="B5625">
        <f>IF(AND('Tracker&amp;Invoice'!A5661&lt;&gt;"",'Tracker&amp;Invoice'!A5661&lt;&gt;"ITEM",'Tracker&amp;Invoice'!A5659="ITEM"),1,0)</f>
        <v>0</v>
      </c>
      <c r="C5625" t="str">
        <f>IF(B5625=1,'Tracker&amp;Invoice'!A5661,C5624)</f>
        <v>NBQ-058</v>
      </c>
      <c r="D5625" t="str">
        <f>IF(LEFT(TRIM('Tracker&amp;Invoice'!B5661),9)="INVOICE #","INVOICE",IF(TRIM('Tracker&amp;Invoice'!B5661)="Overall Completion INVOICE","OVERALL",""))</f>
        <v/>
      </c>
      <c r="E5625" t="str">
        <f>IF(D5625="INVOICE",VALUE(MID(TRIM('Tracker&amp;Invoice'!B5661),10,10)),"")</f>
        <v/>
      </c>
      <c r="F5625">
        <f>IF(B5625=1,IFERROR(LOOKUP(2,1/('Tracker&amp;Invoice'!$H5661:$AC5661&lt;&gt;""),COLUMN('Tracker&amp;Invoice'!$H5661:$AC5661)),8),F5624)</f>
        <v>16</v>
      </c>
      <c r="G5625">
        <f>IF(D5625="OVERALL",IFERROR(LOOKUP(2,1/('Tracker&amp;Invoice'!$H5661:$AC5661&lt;&gt;""),COLUMN('Tracker&amp;Invoice'!$H5661:$AC5661)),8),G5626)</f>
        <v>8</v>
      </c>
      <c r="H5625">
        <f t="shared" si="174"/>
        <v>16</v>
      </c>
      <c r="I5625" s="29">
        <f>IF(D5625="INVOICE",SUM('Tracker&amp;Invoice'!$H5661:INDEX('Tracker&amp;Invoice'!$A5661:$AC5661,1,H5625)),0)</f>
        <v>0</v>
      </c>
      <c r="J5625" s="29">
        <f>IF(D5625="OVERALL",SUM('Tracker&amp;Invoice'!$H5661:$AC5661),0)</f>
        <v>0</v>
      </c>
    </row>
    <row r="5626" spans="1:10">
      <c r="A5626" t="e">
        <f t="shared" si="175"/>
        <v>#REF!</v>
      </c>
      <c r="B5626">
        <f>IF(AND('Tracker&amp;Invoice'!A5662&lt;&gt;"",'Tracker&amp;Invoice'!A5662&lt;&gt;"ITEM",'Tracker&amp;Invoice'!A5660="ITEM"),1,0)</f>
        <v>0</v>
      </c>
      <c r="C5626" t="str">
        <f>IF(B5626=1,'Tracker&amp;Invoice'!A5662,C5625)</f>
        <v>NBQ-058</v>
      </c>
      <c r="D5626" t="str">
        <f>IF(LEFT(TRIM('Tracker&amp;Invoice'!B5662),9)="INVOICE #","INVOICE",IF(TRIM('Tracker&amp;Invoice'!B5662)="Overall Completion INVOICE","OVERALL",""))</f>
        <v/>
      </c>
      <c r="E5626" t="str">
        <f>IF(D5626="INVOICE",VALUE(MID(TRIM('Tracker&amp;Invoice'!B5662),10,10)),"")</f>
        <v/>
      </c>
      <c r="F5626">
        <f>IF(B5626=1,IFERROR(LOOKUP(2,1/('Tracker&amp;Invoice'!$H5662:$AC5662&lt;&gt;""),COLUMN('Tracker&amp;Invoice'!$H5662:$AC5662)),8),F5625)</f>
        <v>16</v>
      </c>
      <c r="G5626">
        <f>IF(D5626="OVERALL",IFERROR(LOOKUP(2,1/('Tracker&amp;Invoice'!$H5662:$AC5662&lt;&gt;""),COLUMN('Tracker&amp;Invoice'!$H5662:$AC5662)),8),G5627)</f>
        <v>8</v>
      </c>
      <c r="H5626">
        <f t="shared" si="174"/>
        <v>16</v>
      </c>
      <c r="I5626" s="29">
        <f>IF(D5626="INVOICE",SUM('Tracker&amp;Invoice'!$H5662:INDEX('Tracker&amp;Invoice'!$A5662:$AC5662,1,H5626)),0)</f>
        <v>0</v>
      </c>
      <c r="J5626" s="29">
        <f>IF(D5626="OVERALL",SUM('Tracker&amp;Invoice'!$H5662:$AC5662),0)</f>
        <v>0</v>
      </c>
    </row>
    <row r="5627" spans="1:10">
      <c r="A5627" t="e">
        <f t="shared" si="175"/>
        <v>#REF!</v>
      </c>
      <c r="B5627">
        <f>IF(AND('Tracker&amp;Invoice'!A5663&lt;&gt;"",'Tracker&amp;Invoice'!A5663&lt;&gt;"ITEM",'Tracker&amp;Invoice'!A5661="ITEM"),1,0)</f>
        <v>0</v>
      </c>
      <c r="C5627" t="str">
        <f>IF(B5627=1,'Tracker&amp;Invoice'!A5663,C5626)</f>
        <v>NBQ-058</v>
      </c>
      <c r="D5627" t="str">
        <f>IF(LEFT(TRIM('Tracker&amp;Invoice'!B5663),9)="INVOICE #","INVOICE",IF(TRIM('Tracker&amp;Invoice'!B5663)="Overall Completion INVOICE","OVERALL",""))</f>
        <v/>
      </c>
      <c r="E5627" t="str">
        <f>IF(D5627="INVOICE",VALUE(MID(TRIM('Tracker&amp;Invoice'!B5663),10,10)),"")</f>
        <v/>
      </c>
      <c r="F5627">
        <f>IF(B5627=1,IFERROR(LOOKUP(2,1/('Tracker&amp;Invoice'!$H5663:$AC5663&lt;&gt;""),COLUMN('Tracker&amp;Invoice'!$H5663:$AC5663)),8),F5626)</f>
        <v>16</v>
      </c>
      <c r="G5627">
        <f>IF(D5627="OVERALL",IFERROR(LOOKUP(2,1/('Tracker&amp;Invoice'!$H5663:$AC5663&lt;&gt;""),COLUMN('Tracker&amp;Invoice'!$H5663:$AC5663)),8),G5628)</f>
        <v>8</v>
      </c>
      <c r="H5627">
        <f t="shared" si="174"/>
        <v>16</v>
      </c>
      <c r="I5627" s="29">
        <f>IF(D5627="INVOICE",SUM('Tracker&amp;Invoice'!$H5663:INDEX('Tracker&amp;Invoice'!$A5663:$AC5663,1,H5627)),0)</f>
        <v>0</v>
      </c>
      <c r="J5627" s="29">
        <f>IF(D5627="OVERALL",SUM('Tracker&amp;Invoice'!$H5663:$AC5663),0)</f>
        <v>0</v>
      </c>
    </row>
    <row r="5628" spans="1:10">
      <c r="A5628" t="e">
        <f t="shared" si="175"/>
        <v>#REF!</v>
      </c>
      <c r="B5628">
        <f>IF(AND('Tracker&amp;Invoice'!A5664&lt;&gt;"",'Tracker&amp;Invoice'!A5664&lt;&gt;"ITEM",'Tracker&amp;Invoice'!A5662="ITEM"),1,0)</f>
        <v>0</v>
      </c>
      <c r="C5628" t="str">
        <f>IF(B5628=1,'Tracker&amp;Invoice'!A5664,C5627)</f>
        <v>NBQ-058</v>
      </c>
      <c r="D5628" t="str">
        <f>IF(LEFT(TRIM('Tracker&amp;Invoice'!B5664),9)="INVOICE #","INVOICE",IF(TRIM('Tracker&amp;Invoice'!B5664)="Overall Completion INVOICE","OVERALL",""))</f>
        <v/>
      </c>
      <c r="E5628" t="str">
        <f>IF(D5628="INVOICE",VALUE(MID(TRIM('Tracker&amp;Invoice'!B5664),10,10)),"")</f>
        <v/>
      </c>
      <c r="F5628">
        <f>IF(B5628=1,IFERROR(LOOKUP(2,1/('Tracker&amp;Invoice'!$H5664:$AC5664&lt;&gt;""),COLUMN('Tracker&amp;Invoice'!$H5664:$AC5664)),8),F5627)</f>
        <v>16</v>
      </c>
      <c r="G5628">
        <f>IF(D5628="OVERALL",IFERROR(LOOKUP(2,1/('Tracker&amp;Invoice'!$H5664:$AC5664&lt;&gt;""),COLUMN('Tracker&amp;Invoice'!$H5664:$AC5664)),8),G5629)</f>
        <v>8</v>
      </c>
      <c r="H5628">
        <f t="shared" si="174"/>
        <v>16</v>
      </c>
      <c r="I5628" s="29">
        <f>IF(D5628="INVOICE",SUM('Tracker&amp;Invoice'!$H5664:INDEX('Tracker&amp;Invoice'!$A5664:$AC5664,1,H5628)),0)</f>
        <v>0</v>
      </c>
      <c r="J5628" s="29">
        <f>IF(D5628="OVERALL",SUM('Tracker&amp;Invoice'!$H5664:$AC5664),0)</f>
        <v>0</v>
      </c>
    </row>
    <row r="5629" spans="1:10">
      <c r="A5629" t="e">
        <f t="shared" si="175"/>
        <v>#REF!</v>
      </c>
      <c r="B5629">
        <f>IF(AND('Tracker&amp;Invoice'!A5665&lt;&gt;"",'Tracker&amp;Invoice'!A5665&lt;&gt;"ITEM",'Tracker&amp;Invoice'!A5663="ITEM"),1,0)</f>
        <v>0</v>
      </c>
      <c r="C5629" t="str">
        <f>IF(B5629=1,'Tracker&amp;Invoice'!A5665,C5628)</f>
        <v>NBQ-058</v>
      </c>
      <c r="D5629" t="str">
        <f>IF(LEFT(TRIM('Tracker&amp;Invoice'!B5665),9)="INVOICE #","INVOICE",IF(TRIM('Tracker&amp;Invoice'!B5665)="Overall Completion INVOICE","OVERALL",""))</f>
        <v/>
      </c>
      <c r="E5629" t="str">
        <f>IF(D5629="INVOICE",VALUE(MID(TRIM('Tracker&amp;Invoice'!B5665),10,10)),"")</f>
        <v/>
      </c>
      <c r="F5629">
        <f>IF(B5629=1,IFERROR(LOOKUP(2,1/('Tracker&amp;Invoice'!$H5665:$AC5665&lt;&gt;""),COLUMN('Tracker&amp;Invoice'!$H5665:$AC5665)),8),F5628)</f>
        <v>16</v>
      </c>
      <c r="G5629">
        <f>IF(D5629="OVERALL",IFERROR(LOOKUP(2,1/('Tracker&amp;Invoice'!$H5665:$AC5665&lt;&gt;""),COLUMN('Tracker&amp;Invoice'!$H5665:$AC5665)),8),G5630)</f>
        <v>8</v>
      </c>
      <c r="H5629">
        <f t="shared" si="174"/>
        <v>16</v>
      </c>
      <c r="I5629" s="29">
        <f>IF(D5629="INVOICE",SUM('Tracker&amp;Invoice'!$H5665:INDEX('Tracker&amp;Invoice'!$A5665:$AC5665,1,H5629)),0)</f>
        <v>0</v>
      </c>
      <c r="J5629" s="29">
        <f>IF(D5629="OVERALL",SUM('Tracker&amp;Invoice'!$H5665:$AC5665),0)</f>
        <v>0</v>
      </c>
    </row>
    <row r="5630" spans="1:10">
      <c r="A5630" t="e">
        <f t="shared" si="175"/>
        <v>#REF!</v>
      </c>
      <c r="B5630">
        <f>IF(AND('Tracker&amp;Invoice'!A5666&lt;&gt;"",'Tracker&amp;Invoice'!A5666&lt;&gt;"ITEM",'Tracker&amp;Invoice'!A5664="ITEM"),1,0)</f>
        <v>0</v>
      </c>
      <c r="C5630" t="str">
        <f>IF(B5630=1,'Tracker&amp;Invoice'!A5666,C5629)</f>
        <v>NBQ-058</v>
      </c>
      <c r="D5630" t="str">
        <f>IF(LEFT(TRIM('Tracker&amp;Invoice'!B5666),9)="INVOICE #","INVOICE",IF(TRIM('Tracker&amp;Invoice'!B5666)="Overall Completion INVOICE","OVERALL",""))</f>
        <v/>
      </c>
      <c r="E5630" t="str">
        <f>IF(D5630="INVOICE",VALUE(MID(TRIM('Tracker&amp;Invoice'!B5666),10,10)),"")</f>
        <v/>
      </c>
      <c r="F5630">
        <f>IF(B5630=1,IFERROR(LOOKUP(2,1/('Tracker&amp;Invoice'!$H5666:$AC5666&lt;&gt;""),COLUMN('Tracker&amp;Invoice'!$H5666:$AC5666)),8),F5629)</f>
        <v>16</v>
      </c>
      <c r="G5630">
        <f>IF(D5630="OVERALL",IFERROR(LOOKUP(2,1/('Tracker&amp;Invoice'!$H5666:$AC5666&lt;&gt;""),COLUMN('Tracker&amp;Invoice'!$H5666:$AC5666)),8),G5631)</f>
        <v>8</v>
      </c>
      <c r="H5630">
        <f t="shared" si="174"/>
        <v>16</v>
      </c>
      <c r="I5630" s="29">
        <f>IF(D5630="INVOICE",SUM('Tracker&amp;Invoice'!$H5666:INDEX('Tracker&amp;Invoice'!$A5666:$AC5666,1,H5630)),0)</f>
        <v>0</v>
      </c>
      <c r="J5630" s="29">
        <f>IF(D5630="OVERALL",SUM('Tracker&amp;Invoice'!$H5666:$AC5666),0)</f>
        <v>0</v>
      </c>
    </row>
    <row r="5631" spans="1:10">
      <c r="A5631" t="e">
        <f t="shared" si="175"/>
        <v>#REF!</v>
      </c>
      <c r="B5631">
        <f>IF(AND('Tracker&amp;Invoice'!A5667&lt;&gt;"",'Tracker&amp;Invoice'!A5667&lt;&gt;"ITEM",'Tracker&amp;Invoice'!A5665="ITEM"),1,0)</f>
        <v>0</v>
      </c>
      <c r="C5631" t="str">
        <f>IF(B5631=1,'Tracker&amp;Invoice'!A5667,C5630)</f>
        <v>NBQ-058</v>
      </c>
      <c r="D5631" t="str">
        <f>IF(LEFT(TRIM('Tracker&amp;Invoice'!B5667),9)="INVOICE #","INVOICE",IF(TRIM('Tracker&amp;Invoice'!B5667)="Overall Completion INVOICE","OVERALL",""))</f>
        <v/>
      </c>
      <c r="E5631" t="str">
        <f>IF(D5631="INVOICE",VALUE(MID(TRIM('Tracker&amp;Invoice'!B5667),10,10)),"")</f>
        <v/>
      </c>
      <c r="F5631">
        <f>IF(B5631=1,IFERROR(LOOKUP(2,1/('Tracker&amp;Invoice'!$H5667:$AC5667&lt;&gt;""),COLUMN('Tracker&amp;Invoice'!$H5667:$AC5667)),8),F5630)</f>
        <v>16</v>
      </c>
      <c r="G5631">
        <f>IF(D5631="OVERALL",IFERROR(LOOKUP(2,1/('Tracker&amp;Invoice'!$H5667:$AC5667&lt;&gt;""),COLUMN('Tracker&amp;Invoice'!$H5667:$AC5667)),8),G5632)</f>
        <v>8</v>
      </c>
      <c r="H5631">
        <f t="shared" si="174"/>
        <v>16</v>
      </c>
      <c r="I5631" s="29">
        <f>IF(D5631="INVOICE",SUM('Tracker&amp;Invoice'!$H5667:INDEX('Tracker&amp;Invoice'!$A5667:$AC5667,1,H5631)),0)</f>
        <v>0</v>
      </c>
      <c r="J5631" s="29">
        <f>IF(D5631="OVERALL",SUM('Tracker&amp;Invoice'!$H5667:$AC5667),0)</f>
        <v>0</v>
      </c>
    </row>
    <row r="5632" spans="1:10">
      <c r="A5632" t="e">
        <f t="shared" si="175"/>
        <v>#REF!</v>
      </c>
      <c r="B5632">
        <f>IF(AND('Tracker&amp;Invoice'!A5668&lt;&gt;"",'Tracker&amp;Invoice'!A5668&lt;&gt;"ITEM",'Tracker&amp;Invoice'!A5666="ITEM"),1,0)</f>
        <v>0</v>
      </c>
      <c r="C5632" t="str">
        <f>IF(B5632=1,'Tracker&amp;Invoice'!A5668,C5631)</f>
        <v>NBQ-058</v>
      </c>
      <c r="D5632" t="str">
        <f>IF(LEFT(TRIM('Tracker&amp;Invoice'!B5668),9)="INVOICE #","INVOICE",IF(TRIM('Tracker&amp;Invoice'!B5668)="Overall Completion INVOICE","OVERALL",""))</f>
        <v/>
      </c>
      <c r="E5632" t="str">
        <f>IF(D5632="INVOICE",VALUE(MID(TRIM('Tracker&amp;Invoice'!B5668),10,10)),"")</f>
        <v/>
      </c>
      <c r="F5632">
        <f>IF(B5632=1,IFERROR(LOOKUP(2,1/('Tracker&amp;Invoice'!$H5668:$AC5668&lt;&gt;""),COLUMN('Tracker&amp;Invoice'!$H5668:$AC5668)),8),F5631)</f>
        <v>16</v>
      </c>
      <c r="G5632">
        <f>IF(D5632="OVERALL",IFERROR(LOOKUP(2,1/('Tracker&amp;Invoice'!$H5668:$AC5668&lt;&gt;""),COLUMN('Tracker&amp;Invoice'!$H5668:$AC5668)),8),G5633)</f>
        <v>8</v>
      </c>
      <c r="H5632">
        <f t="shared" si="174"/>
        <v>16</v>
      </c>
      <c r="I5632" s="29">
        <f>IF(D5632="INVOICE",SUM('Tracker&amp;Invoice'!$H5668:INDEX('Tracker&amp;Invoice'!$A5668:$AC5668,1,H5632)),0)</f>
        <v>0</v>
      </c>
      <c r="J5632" s="29">
        <f>IF(D5632="OVERALL",SUM('Tracker&amp;Invoice'!$H5668:$AC5668),0)</f>
        <v>0</v>
      </c>
    </row>
    <row r="5633" spans="1:10">
      <c r="A5633" t="e">
        <f t="shared" si="175"/>
        <v>#REF!</v>
      </c>
      <c r="B5633">
        <f>IF(AND('Tracker&amp;Invoice'!A5669&lt;&gt;"",'Tracker&amp;Invoice'!A5669&lt;&gt;"ITEM",'Tracker&amp;Invoice'!A5667="ITEM"),1,0)</f>
        <v>0</v>
      </c>
      <c r="C5633" t="str">
        <f>IF(B5633=1,'Tracker&amp;Invoice'!A5669,C5632)</f>
        <v>NBQ-058</v>
      </c>
      <c r="D5633" t="str">
        <f>IF(LEFT(TRIM('Tracker&amp;Invoice'!B5669),9)="INVOICE #","INVOICE",IF(TRIM('Tracker&amp;Invoice'!B5669)="Overall Completion INVOICE","OVERALL",""))</f>
        <v/>
      </c>
      <c r="E5633" t="str">
        <f>IF(D5633="INVOICE",VALUE(MID(TRIM('Tracker&amp;Invoice'!B5669),10,10)),"")</f>
        <v/>
      </c>
      <c r="F5633">
        <f>IF(B5633=1,IFERROR(LOOKUP(2,1/('Tracker&amp;Invoice'!$H5669:$AC5669&lt;&gt;""),COLUMN('Tracker&amp;Invoice'!$H5669:$AC5669)),8),F5632)</f>
        <v>16</v>
      </c>
      <c r="G5633">
        <f>IF(D5633="OVERALL",IFERROR(LOOKUP(2,1/('Tracker&amp;Invoice'!$H5669:$AC5669&lt;&gt;""),COLUMN('Tracker&amp;Invoice'!$H5669:$AC5669)),8),G5634)</f>
        <v>8</v>
      </c>
      <c r="H5633">
        <f t="shared" si="174"/>
        <v>16</v>
      </c>
      <c r="I5633" s="29">
        <f>IF(D5633="INVOICE",SUM('Tracker&amp;Invoice'!$H5669:INDEX('Tracker&amp;Invoice'!$A5669:$AC5669,1,H5633)),0)</f>
        <v>0</v>
      </c>
      <c r="J5633" s="29">
        <f>IF(D5633="OVERALL",SUM('Tracker&amp;Invoice'!$H5669:$AC5669),0)</f>
        <v>0</v>
      </c>
    </row>
    <row r="5634" spans="1:10">
      <c r="A5634" t="e">
        <f t="shared" si="175"/>
        <v>#REF!</v>
      </c>
      <c r="B5634">
        <f>IF(AND('Tracker&amp;Invoice'!A5670&lt;&gt;"",'Tracker&amp;Invoice'!A5670&lt;&gt;"ITEM",'Tracker&amp;Invoice'!A5668="ITEM"),1,0)</f>
        <v>0</v>
      </c>
      <c r="C5634" t="str">
        <f>IF(B5634=1,'Tracker&amp;Invoice'!A5670,C5633)</f>
        <v>NBQ-058</v>
      </c>
      <c r="D5634" t="str">
        <f>IF(LEFT(TRIM('Tracker&amp;Invoice'!B5670),9)="INVOICE #","INVOICE",IF(TRIM('Tracker&amp;Invoice'!B5670)="Overall Completion INVOICE","OVERALL",""))</f>
        <v/>
      </c>
      <c r="E5634" t="str">
        <f>IF(D5634="INVOICE",VALUE(MID(TRIM('Tracker&amp;Invoice'!B5670),10,10)),"")</f>
        <v/>
      </c>
      <c r="F5634">
        <f>IF(B5634=1,IFERROR(LOOKUP(2,1/('Tracker&amp;Invoice'!$H5670:$AC5670&lt;&gt;""),COLUMN('Tracker&amp;Invoice'!$H5670:$AC5670)),8),F5633)</f>
        <v>16</v>
      </c>
      <c r="G5634">
        <f>IF(D5634="OVERALL",IFERROR(LOOKUP(2,1/('Tracker&amp;Invoice'!$H5670:$AC5670&lt;&gt;""),COLUMN('Tracker&amp;Invoice'!$H5670:$AC5670)),8),G5635)</f>
        <v>8</v>
      </c>
      <c r="H5634">
        <f t="shared" si="174"/>
        <v>16</v>
      </c>
      <c r="I5634" s="29">
        <f>IF(D5634="INVOICE",SUM('Tracker&amp;Invoice'!$H5670:INDEX('Tracker&amp;Invoice'!$A5670:$AC5670,1,H5634)),0)</f>
        <v>0</v>
      </c>
      <c r="J5634" s="29">
        <f>IF(D5634="OVERALL",SUM('Tracker&amp;Invoice'!$H5670:$AC5670),0)</f>
        <v>0</v>
      </c>
    </row>
    <row r="5635" spans="1:10">
      <c r="A5635" t="e">
        <f t="shared" si="175"/>
        <v>#REF!</v>
      </c>
      <c r="B5635">
        <f>IF(AND('Tracker&amp;Invoice'!A5671&lt;&gt;"",'Tracker&amp;Invoice'!A5671&lt;&gt;"ITEM",'Tracker&amp;Invoice'!A5669="ITEM"),1,0)</f>
        <v>0</v>
      </c>
      <c r="C5635" t="str">
        <f>IF(B5635=1,'Tracker&amp;Invoice'!A5671,C5634)</f>
        <v>NBQ-058</v>
      </c>
      <c r="D5635" t="str">
        <f>IF(LEFT(TRIM('Tracker&amp;Invoice'!B5671),9)="INVOICE #","INVOICE",IF(TRIM('Tracker&amp;Invoice'!B5671)="Overall Completion INVOICE","OVERALL",""))</f>
        <v/>
      </c>
      <c r="E5635" t="str">
        <f>IF(D5635="INVOICE",VALUE(MID(TRIM('Tracker&amp;Invoice'!B5671),10,10)),"")</f>
        <v/>
      </c>
      <c r="F5635">
        <f>IF(B5635=1,IFERROR(LOOKUP(2,1/('Tracker&amp;Invoice'!$H5671:$AC5671&lt;&gt;""),COLUMN('Tracker&amp;Invoice'!$H5671:$AC5671)),8),F5634)</f>
        <v>16</v>
      </c>
      <c r="G5635">
        <f>IF(D5635="OVERALL",IFERROR(LOOKUP(2,1/('Tracker&amp;Invoice'!$H5671:$AC5671&lt;&gt;""),COLUMN('Tracker&amp;Invoice'!$H5671:$AC5671)),8),G5636)</f>
        <v>8</v>
      </c>
      <c r="H5635">
        <f t="shared" ref="H5635:H5698" si="176">MAX(F5635,G5635)</f>
        <v>16</v>
      </c>
      <c r="I5635" s="29">
        <f>IF(D5635="INVOICE",SUM('Tracker&amp;Invoice'!$H5671:INDEX('Tracker&amp;Invoice'!$A5671:$AC5671,1,H5635)),0)</f>
        <v>0</v>
      </c>
      <c r="J5635" s="29">
        <f>IF(D5635="OVERALL",SUM('Tracker&amp;Invoice'!$H5671:$AC5671),0)</f>
        <v>0</v>
      </c>
    </row>
    <row r="5636" spans="1:10">
      <c r="A5636" t="e">
        <f t="shared" ref="A5636:A5699" si="177">A5635+B5636</f>
        <v>#REF!</v>
      </c>
      <c r="B5636">
        <f>IF(AND('Tracker&amp;Invoice'!A5672&lt;&gt;"",'Tracker&amp;Invoice'!A5672&lt;&gt;"ITEM",'Tracker&amp;Invoice'!A5670="ITEM"),1,0)</f>
        <v>0</v>
      </c>
      <c r="C5636" t="str">
        <f>IF(B5636=1,'Tracker&amp;Invoice'!A5672,C5635)</f>
        <v>NBQ-058</v>
      </c>
      <c r="D5636" t="str">
        <f>IF(LEFT(TRIM('Tracker&amp;Invoice'!B5672),9)="INVOICE #","INVOICE",IF(TRIM('Tracker&amp;Invoice'!B5672)="Overall Completion INVOICE","OVERALL",""))</f>
        <v/>
      </c>
      <c r="E5636" t="str">
        <f>IF(D5636="INVOICE",VALUE(MID(TRIM('Tracker&amp;Invoice'!B5672),10,10)),"")</f>
        <v/>
      </c>
      <c r="F5636">
        <f>IF(B5636=1,IFERROR(LOOKUP(2,1/('Tracker&amp;Invoice'!$H5672:$AC5672&lt;&gt;""),COLUMN('Tracker&amp;Invoice'!$H5672:$AC5672)),8),F5635)</f>
        <v>16</v>
      </c>
      <c r="G5636">
        <f>IF(D5636="OVERALL",IFERROR(LOOKUP(2,1/('Tracker&amp;Invoice'!$H5672:$AC5672&lt;&gt;""),COLUMN('Tracker&amp;Invoice'!$H5672:$AC5672)),8),G5637)</f>
        <v>8</v>
      </c>
      <c r="H5636">
        <f t="shared" si="176"/>
        <v>16</v>
      </c>
      <c r="I5636" s="29">
        <f>IF(D5636="INVOICE",SUM('Tracker&amp;Invoice'!$H5672:INDEX('Tracker&amp;Invoice'!$A5672:$AC5672,1,H5636)),0)</f>
        <v>0</v>
      </c>
      <c r="J5636" s="29">
        <f>IF(D5636="OVERALL",SUM('Tracker&amp;Invoice'!$H5672:$AC5672),0)</f>
        <v>0</v>
      </c>
    </row>
    <row r="5637" spans="1:10">
      <c r="A5637" t="e">
        <f t="shared" si="177"/>
        <v>#REF!</v>
      </c>
      <c r="B5637">
        <f>IF(AND('Tracker&amp;Invoice'!A5673&lt;&gt;"",'Tracker&amp;Invoice'!A5673&lt;&gt;"ITEM",'Tracker&amp;Invoice'!A5671="ITEM"),1,0)</f>
        <v>0</v>
      </c>
      <c r="C5637" t="str">
        <f>IF(B5637=1,'Tracker&amp;Invoice'!A5673,C5636)</f>
        <v>NBQ-058</v>
      </c>
      <c r="D5637" t="str">
        <f>IF(LEFT(TRIM('Tracker&amp;Invoice'!B5673),9)="INVOICE #","INVOICE",IF(TRIM('Tracker&amp;Invoice'!B5673)="Overall Completion INVOICE","OVERALL",""))</f>
        <v/>
      </c>
      <c r="E5637" t="str">
        <f>IF(D5637="INVOICE",VALUE(MID(TRIM('Tracker&amp;Invoice'!B5673),10,10)),"")</f>
        <v/>
      </c>
      <c r="F5637">
        <f>IF(B5637=1,IFERROR(LOOKUP(2,1/('Tracker&amp;Invoice'!$H5673:$AC5673&lt;&gt;""),COLUMN('Tracker&amp;Invoice'!$H5673:$AC5673)),8),F5636)</f>
        <v>16</v>
      </c>
      <c r="G5637">
        <f>IF(D5637="OVERALL",IFERROR(LOOKUP(2,1/('Tracker&amp;Invoice'!$H5673:$AC5673&lt;&gt;""),COLUMN('Tracker&amp;Invoice'!$H5673:$AC5673)),8),G5638)</f>
        <v>8</v>
      </c>
      <c r="H5637">
        <f t="shared" si="176"/>
        <v>16</v>
      </c>
      <c r="I5637" s="29">
        <f>IF(D5637="INVOICE",SUM('Tracker&amp;Invoice'!$H5673:INDEX('Tracker&amp;Invoice'!$A5673:$AC5673,1,H5637)),0)</f>
        <v>0</v>
      </c>
      <c r="J5637" s="29">
        <f>IF(D5637="OVERALL",SUM('Tracker&amp;Invoice'!$H5673:$AC5673),0)</f>
        <v>0</v>
      </c>
    </row>
    <row r="5638" spans="1:10">
      <c r="A5638" t="e">
        <f t="shared" si="177"/>
        <v>#REF!</v>
      </c>
      <c r="B5638">
        <f>IF(AND('Tracker&amp;Invoice'!A5674&lt;&gt;"",'Tracker&amp;Invoice'!A5674&lt;&gt;"ITEM",'Tracker&amp;Invoice'!A5672="ITEM"),1,0)</f>
        <v>0</v>
      </c>
      <c r="C5638" t="str">
        <f>IF(B5638=1,'Tracker&amp;Invoice'!A5674,C5637)</f>
        <v>NBQ-058</v>
      </c>
      <c r="D5638" t="str">
        <f>IF(LEFT(TRIM('Tracker&amp;Invoice'!B5674),9)="INVOICE #","INVOICE",IF(TRIM('Tracker&amp;Invoice'!B5674)="Overall Completion INVOICE","OVERALL",""))</f>
        <v/>
      </c>
      <c r="E5638" t="str">
        <f>IF(D5638="INVOICE",VALUE(MID(TRIM('Tracker&amp;Invoice'!B5674),10,10)),"")</f>
        <v/>
      </c>
      <c r="F5638">
        <f>IF(B5638=1,IFERROR(LOOKUP(2,1/('Tracker&amp;Invoice'!$H5674:$AC5674&lt;&gt;""),COLUMN('Tracker&amp;Invoice'!$H5674:$AC5674)),8),F5637)</f>
        <v>16</v>
      </c>
      <c r="G5638">
        <f>IF(D5638="OVERALL",IFERROR(LOOKUP(2,1/('Tracker&amp;Invoice'!$H5674:$AC5674&lt;&gt;""),COLUMN('Tracker&amp;Invoice'!$H5674:$AC5674)),8),G5639)</f>
        <v>8</v>
      </c>
      <c r="H5638">
        <f t="shared" si="176"/>
        <v>16</v>
      </c>
      <c r="I5638" s="29">
        <f>IF(D5638="INVOICE",SUM('Tracker&amp;Invoice'!$H5674:INDEX('Tracker&amp;Invoice'!$A5674:$AC5674,1,H5638)),0)</f>
        <v>0</v>
      </c>
      <c r="J5638" s="29">
        <f>IF(D5638="OVERALL",SUM('Tracker&amp;Invoice'!$H5674:$AC5674),0)</f>
        <v>0</v>
      </c>
    </row>
    <row r="5639" spans="1:10">
      <c r="A5639" t="e">
        <f t="shared" si="177"/>
        <v>#REF!</v>
      </c>
      <c r="B5639">
        <f>IF(AND('Tracker&amp;Invoice'!A5675&lt;&gt;"",'Tracker&amp;Invoice'!A5675&lt;&gt;"ITEM",'Tracker&amp;Invoice'!A5673="ITEM"),1,0)</f>
        <v>0</v>
      </c>
      <c r="C5639" t="str">
        <f>IF(B5639=1,'Tracker&amp;Invoice'!A5675,C5638)</f>
        <v>NBQ-058</v>
      </c>
      <c r="D5639" t="str">
        <f>IF(LEFT(TRIM('Tracker&amp;Invoice'!B5675),9)="INVOICE #","INVOICE",IF(TRIM('Tracker&amp;Invoice'!B5675)="Overall Completion INVOICE","OVERALL",""))</f>
        <v/>
      </c>
      <c r="E5639" t="str">
        <f>IF(D5639="INVOICE",VALUE(MID(TRIM('Tracker&amp;Invoice'!B5675),10,10)),"")</f>
        <v/>
      </c>
      <c r="F5639">
        <f>IF(B5639=1,IFERROR(LOOKUP(2,1/('Tracker&amp;Invoice'!$H5675:$AC5675&lt;&gt;""),COLUMN('Tracker&amp;Invoice'!$H5675:$AC5675)),8),F5638)</f>
        <v>16</v>
      </c>
      <c r="G5639">
        <f>IF(D5639="OVERALL",IFERROR(LOOKUP(2,1/('Tracker&amp;Invoice'!$H5675:$AC5675&lt;&gt;""),COLUMN('Tracker&amp;Invoice'!$H5675:$AC5675)),8),G5640)</f>
        <v>8</v>
      </c>
      <c r="H5639">
        <f t="shared" si="176"/>
        <v>16</v>
      </c>
      <c r="I5639" s="29">
        <f>IF(D5639="INVOICE",SUM('Tracker&amp;Invoice'!$H5675:INDEX('Tracker&amp;Invoice'!$A5675:$AC5675,1,H5639)),0)</f>
        <v>0</v>
      </c>
      <c r="J5639" s="29">
        <f>IF(D5639="OVERALL",SUM('Tracker&amp;Invoice'!$H5675:$AC5675),0)</f>
        <v>0</v>
      </c>
    </row>
    <row r="5640" spans="1:10">
      <c r="A5640" t="e">
        <f t="shared" si="177"/>
        <v>#REF!</v>
      </c>
      <c r="B5640">
        <f>IF(AND('Tracker&amp;Invoice'!A5676&lt;&gt;"",'Tracker&amp;Invoice'!A5676&lt;&gt;"ITEM",'Tracker&amp;Invoice'!A5674="ITEM"),1,0)</f>
        <v>0</v>
      </c>
      <c r="C5640" t="str">
        <f>IF(B5640=1,'Tracker&amp;Invoice'!A5676,C5639)</f>
        <v>NBQ-058</v>
      </c>
      <c r="D5640" t="str">
        <f>IF(LEFT(TRIM('Tracker&amp;Invoice'!B5676),9)="INVOICE #","INVOICE",IF(TRIM('Tracker&amp;Invoice'!B5676)="Overall Completion INVOICE","OVERALL",""))</f>
        <v/>
      </c>
      <c r="E5640" t="str">
        <f>IF(D5640="INVOICE",VALUE(MID(TRIM('Tracker&amp;Invoice'!B5676),10,10)),"")</f>
        <v/>
      </c>
      <c r="F5640">
        <f>IF(B5640=1,IFERROR(LOOKUP(2,1/('Tracker&amp;Invoice'!$H5676:$AC5676&lt;&gt;""),COLUMN('Tracker&amp;Invoice'!$H5676:$AC5676)),8),F5639)</f>
        <v>16</v>
      </c>
      <c r="G5640">
        <f>IF(D5640="OVERALL",IFERROR(LOOKUP(2,1/('Tracker&amp;Invoice'!$H5676:$AC5676&lt;&gt;""),COLUMN('Tracker&amp;Invoice'!$H5676:$AC5676)),8),G5641)</f>
        <v>8</v>
      </c>
      <c r="H5640">
        <f t="shared" si="176"/>
        <v>16</v>
      </c>
      <c r="I5640" s="29">
        <f>IF(D5640="INVOICE",SUM('Tracker&amp;Invoice'!$H5676:INDEX('Tracker&amp;Invoice'!$A5676:$AC5676,1,H5640)),0)</f>
        <v>0</v>
      </c>
      <c r="J5640" s="29">
        <f>IF(D5640="OVERALL",SUM('Tracker&amp;Invoice'!$H5676:$AC5676),0)</f>
        <v>0</v>
      </c>
    </row>
    <row r="5641" spans="1:10">
      <c r="A5641" t="e">
        <f t="shared" si="177"/>
        <v>#REF!</v>
      </c>
      <c r="B5641">
        <f>IF(AND('Tracker&amp;Invoice'!A5677&lt;&gt;"",'Tracker&amp;Invoice'!A5677&lt;&gt;"ITEM",'Tracker&amp;Invoice'!A5675="ITEM"),1,0)</f>
        <v>0</v>
      </c>
      <c r="C5641" t="str">
        <f>IF(B5641=1,'Tracker&amp;Invoice'!A5677,C5640)</f>
        <v>NBQ-058</v>
      </c>
      <c r="D5641" t="str">
        <f>IF(LEFT(TRIM('Tracker&amp;Invoice'!B5677),9)="INVOICE #","INVOICE",IF(TRIM('Tracker&amp;Invoice'!B5677)="Overall Completion INVOICE","OVERALL",""))</f>
        <v/>
      </c>
      <c r="E5641" t="str">
        <f>IF(D5641="INVOICE",VALUE(MID(TRIM('Tracker&amp;Invoice'!B5677),10,10)),"")</f>
        <v/>
      </c>
      <c r="F5641">
        <f>IF(B5641=1,IFERROR(LOOKUP(2,1/('Tracker&amp;Invoice'!$H5677:$AC5677&lt;&gt;""),COLUMN('Tracker&amp;Invoice'!$H5677:$AC5677)),8),F5640)</f>
        <v>16</v>
      </c>
      <c r="G5641">
        <f>IF(D5641="OVERALL",IFERROR(LOOKUP(2,1/('Tracker&amp;Invoice'!$H5677:$AC5677&lt;&gt;""),COLUMN('Tracker&amp;Invoice'!$H5677:$AC5677)),8),G5642)</f>
        <v>8</v>
      </c>
      <c r="H5641">
        <f t="shared" si="176"/>
        <v>16</v>
      </c>
      <c r="I5641" s="29">
        <f>IF(D5641="INVOICE",SUM('Tracker&amp;Invoice'!$H5677:INDEX('Tracker&amp;Invoice'!$A5677:$AC5677,1,H5641)),0)</f>
        <v>0</v>
      </c>
      <c r="J5641" s="29">
        <f>IF(D5641="OVERALL",SUM('Tracker&amp;Invoice'!$H5677:$AC5677),0)</f>
        <v>0</v>
      </c>
    </row>
    <row r="5642" spans="1:10">
      <c r="A5642" t="e">
        <f t="shared" si="177"/>
        <v>#REF!</v>
      </c>
      <c r="B5642">
        <f>IF(AND('Tracker&amp;Invoice'!A5678&lt;&gt;"",'Tracker&amp;Invoice'!A5678&lt;&gt;"ITEM",'Tracker&amp;Invoice'!A5676="ITEM"),1,0)</f>
        <v>0</v>
      </c>
      <c r="C5642" t="str">
        <f>IF(B5642=1,'Tracker&amp;Invoice'!A5678,C5641)</f>
        <v>NBQ-058</v>
      </c>
      <c r="D5642" t="str">
        <f>IF(LEFT(TRIM('Tracker&amp;Invoice'!B5678),9)="INVOICE #","INVOICE",IF(TRIM('Tracker&amp;Invoice'!B5678)="Overall Completion INVOICE","OVERALL",""))</f>
        <v/>
      </c>
      <c r="E5642" t="str">
        <f>IF(D5642="INVOICE",VALUE(MID(TRIM('Tracker&amp;Invoice'!B5678),10,10)),"")</f>
        <v/>
      </c>
      <c r="F5642">
        <f>IF(B5642=1,IFERROR(LOOKUP(2,1/('Tracker&amp;Invoice'!$H5678:$AC5678&lt;&gt;""),COLUMN('Tracker&amp;Invoice'!$H5678:$AC5678)),8),F5641)</f>
        <v>16</v>
      </c>
      <c r="G5642">
        <f>IF(D5642="OVERALL",IFERROR(LOOKUP(2,1/('Tracker&amp;Invoice'!$H5678:$AC5678&lt;&gt;""),COLUMN('Tracker&amp;Invoice'!$H5678:$AC5678)),8),G5643)</f>
        <v>8</v>
      </c>
      <c r="H5642">
        <f t="shared" si="176"/>
        <v>16</v>
      </c>
      <c r="I5642" s="29">
        <f>IF(D5642="INVOICE",SUM('Tracker&amp;Invoice'!$H5678:INDEX('Tracker&amp;Invoice'!$A5678:$AC5678,1,H5642)),0)</f>
        <v>0</v>
      </c>
      <c r="J5642" s="29">
        <f>IF(D5642="OVERALL",SUM('Tracker&amp;Invoice'!$H5678:$AC5678),0)</f>
        <v>0</v>
      </c>
    </row>
    <row r="5643" spans="1:10">
      <c r="A5643" t="e">
        <f t="shared" si="177"/>
        <v>#REF!</v>
      </c>
      <c r="B5643">
        <f>IF(AND('Tracker&amp;Invoice'!A5679&lt;&gt;"",'Tracker&amp;Invoice'!A5679&lt;&gt;"ITEM",'Tracker&amp;Invoice'!A5677="ITEM"),1,0)</f>
        <v>0</v>
      </c>
      <c r="C5643" t="str">
        <f>IF(B5643=1,'Tracker&amp;Invoice'!A5679,C5642)</f>
        <v>NBQ-058</v>
      </c>
      <c r="D5643" t="str">
        <f>IF(LEFT(TRIM('Tracker&amp;Invoice'!B5679),9)="INVOICE #","INVOICE",IF(TRIM('Tracker&amp;Invoice'!B5679)="Overall Completion INVOICE","OVERALL",""))</f>
        <v/>
      </c>
      <c r="E5643" t="str">
        <f>IF(D5643="INVOICE",VALUE(MID(TRIM('Tracker&amp;Invoice'!B5679),10,10)),"")</f>
        <v/>
      </c>
      <c r="F5643">
        <f>IF(B5643=1,IFERROR(LOOKUP(2,1/('Tracker&amp;Invoice'!$H5679:$AC5679&lt;&gt;""),COLUMN('Tracker&amp;Invoice'!$H5679:$AC5679)),8),F5642)</f>
        <v>16</v>
      </c>
      <c r="G5643">
        <f>IF(D5643="OVERALL",IFERROR(LOOKUP(2,1/('Tracker&amp;Invoice'!$H5679:$AC5679&lt;&gt;""),COLUMN('Tracker&amp;Invoice'!$H5679:$AC5679)),8),G5644)</f>
        <v>8</v>
      </c>
      <c r="H5643">
        <f t="shared" si="176"/>
        <v>16</v>
      </c>
      <c r="I5643" s="29">
        <f>IF(D5643="INVOICE",SUM('Tracker&amp;Invoice'!$H5679:INDEX('Tracker&amp;Invoice'!$A5679:$AC5679,1,H5643)),0)</f>
        <v>0</v>
      </c>
      <c r="J5643" s="29">
        <f>IF(D5643="OVERALL",SUM('Tracker&amp;Invoice'!$H5679:$AC5679),0)</f>
        <v>0</v>
      </c>
    </row>
    <row r="5644" spans="1:10">
      <c r="A5644" t="e">
        <f t="shared" si="177"/>
        <v>#REF!</v>
      </c>
      <c r="B5644">
        <f>IF(AND('Tracker&amp;Invoice'!A5680&lt;&gt;"",'Tracker&amp;Invoice'!A5680&lt;&gt;"ITEM",'Tracker&amp;Invoice'!A5678="ITEM"),1,0)</f>
        <v>0</v>
      </c>
      <c r="C5644" t="str">
        <f>IF(B5644=1,'Tracker&amp;Invoice'!A5680,C5643)</f>
        <v>NBQ-058</v>
      </c>
      <c r="D5644" t="str">
        <f>IF(LEFT(TRIM('Tracker&amp;Invoice'!B5680),9)="INVOICE #","INVOICE",IF(TRIM('Tracker&amp;Invoice'!B5680)="Overall Completion INVOICE","OVERALL",""))</f>
        <v/>
      </c>
      <c r="E5644" t="str">
        <f>IF(D5644="INVOICE",VALUE(MID(TRIM('Tracker&amp;Invoice'!B5680),10,10)),"")</f>
        <v/>
      </c>
      <c r="F5644">
        <f>IF(B5644=1,IFERROR(LOOKUP(2,1/('Tracker&amp;Invoice'!$H5680:$AC5680&lt;&gt;""),COLUMN('Tracker&amp;Invoice'!$H5680:$AC5680)),8),F5643)</f>
        <v>16</v>
      </c>
      <c r="G5644">
        <f>IF(D5644="OVERALL",IFERROR(LOOKUP(2,1/('Tracker&amp;Invoice'!$H5680:$AC5680&lt;&gt;""),COLUMN('Tracker&amp;Invoice'!$H5680:$AC5680)),8),G5645)</f>
        <v>8</v>
      </c>
      <c r="H5644">
        <f t="shared" si="176"/>
        <v>16</v>
      </c>
      <c r="I5644" s="29">
        <f>IF(D5644="INVOICE",SUM('Tracker&amp;Invoice'!$H5680:INDEX('Tracker&amp;Invoice'!$A5680:$AC5680,1,H5644)),0)</f>
        <v>0</v>
      </c>
      <c r="J5644" s="29">
        <f>IF(D5644="OVERALL",SUM('Tracker&amp;Invoice'!$H5680:$AC5680),0)</f>
        <v>0</v>
      </c>
    </row>
    <row r="5645" spans="1:10">
      <c r="A5645" t="e">
        <f t="shared" si="177"/>
        <v>#REF!</v>
      </c>
      <c r="B5645">
        <f>IF(AND('Tracker&amp;Invoice'!A5681&lt;&gt;"",'Tracker&amp;Invoice'!A5681&lt;&gt;"ITEM",'Tracker&amp;Invoice'!A5679="ITEM"),1,0)</f>
        <v>0</v>
      </c>
      <c r="C5645" t="str">
        <f>IF(B5645=1,'Tracker&amp;Invoice'!A5681,C5644)</f>
        <v>NBQ-058</v>
      </c>
      <c r="D5645" t="str">
        <f>IF(LEFT(TRIM('Tracker&amp;Invoice'!B5681),9)="INVOICE #","INVOICE",IF(TRIM('Tracker&amp;Invoice'!B5681)="Overall Completion INVOICE","OVERALL",""))</f>
        <v/>
      </c>
      <c r="E5645" t="str">
        <f>IF(D5645="INVOICE",VALUE(MID(TRIM('Tracker&amp;Invoice'!B5681),10,10)),"")</f>
        <v/>
      </c>
      <c r="F5645">
        <f>IF(B5645=1,IFERROR(LOOKUP(2,1/('Tracker&amp;Invoice'!$H5681:$AC5681&lt;&gt;""),COLUMN('Tracker&amp;Invoice'!$H5681:$AC5681)),8),F5644)</f>
        <v>16</v>
      </c>
      <c r="G5645">
        <f>IF(D5645="OVERALL",IFERROR(LOOKUP(2,1/('Tracker&amp;Invoice'!$H5681:$AC5681&lt;&gt;""),COLUMN('Tracker&amp;Invoice'!$H5681:$AC5681)),8),G5646)</f>
        <v>8</v>
      </c>
      <c r="H5645">
        <f t="shared" si="176"/>
        <v>16</v>
      </c>
      <c r="I5645" s="29">
        <f>IF(D5645="INVOICE",SUM('Tracker&amp;Invoice'!$H5681:INDEX('Tracker&amp;Invoice'!$A5681:$AC5681,1,H5645)),0)</f>
        <v>0</v>
      </c>
      <c r="J5645" s="29">
        <f>IF(D5645="OVERALL",SUM('Tracker&amp;Invoice'!$H5681:$AC5681),0)</f>
        <v>0</v>
      </c>
    </row>
    <row r="5646" spans="1:10">
      <c r="A5646" t="e">
        <f t="shared" si="177"/>
        <v>#REF!</v>
      </c>
      <c r="B5646">
        <f>IF(AND('Tracker&amp;Invoice'!A5682&lt;&gt;"",'Tracker&amp;Invoice'!A5682&lt;&gt;"ITEM",'Tracker&amp;Invoice'!A5680="ITEM"),1,0)</f>
        <v>0</v>
      </c>
      <c r="C5646" t="str">
        <f>IF(B5646=1,'Tracker&amp;Invoice'!A5682,C5645)</f>
        <v>NBQ-058</v>
      </c>
      <c r="D5646" t="str">
        <f>IF(LEFT(TRIM('Tracker&amp;Invoice'!B5682),9)="INVOICE #","INVOICE",IF(TRIM('Tracker&amp;Invoice'!B5682)="Overall Completion INVOICE","OVERALL",""))</f>
        <v/>
      </c>
      <c r="E5646" t="str">
        <f>IF(D5646="INVOICE",VALUE(MID(TRIM('Tracker&amp;Invoice'!B5682),10,10)),"")</f>
        <v/>
      </c>
      <c r="F5646">
        <f>IF(B5646=1,IFERROR(LOOKUP(2,1/('Tracker&amp;Invoice'!$H5682:$AC5682&lt;&gt;""),COLUMN('Tracker&amp;Invoice'!$H5682:$AC5682)),8),F5645)</f>
        <v>16</v>
      </c>
      <c r="G5646">
        <f>IF(D5646="OVERALL",IFERROR(LOOKUP(2,1/('Tracker&amp;Invoice'!$H5682:$AC5682&lt;&gt;""),COLUMN('Tracker&amp;Invoice'!$H5682:$AC5682)),8),G5647)</f>
        <v>8</v>
      </c>
      <c r="H5646">
        <f t="shared" si="176"/>
        <v>16</v>
      </c>
      <c r="I5646" s="29">
        <f>IF(D5646="INVOICE",SUM('Tracker&amp;Invoice'!$H5682:INDEX('Tracker&amp;Invoice'!$A5682:$AC5682,1,H5646)),0)</f>
        <v>0</v>
      </c>
      <c r="J5646" s="29">
        <f>IF(D5646="OVERALL",SUM('Tracker&amp;Invoice'!$H5682:$AC5682),0)</f>
        <v>0</v>
      </c>
    </row>
    <row r="5647" spans="1:10">
      <c r="A5647" t="e">
        <f t="shared" si="177"/>
        <v>#REF!</v>
      </c>
      <c r="B5647">
        <f>IF(AND('Tracker&amp;Invoice'!A5683&lt;&gt;"",'Tracker&amp;Invoice'!A5683&lt;&gt;"ITEM",'Tracker&amp;Invoice'!A5681="ITEM"),1,0)</f>
        <v>0</v>
      </c>
      <c r="C5647" t="str">
        <f>IF(B5647=1,'Tracker&amp;Invoice'!A5683,C5646)</f>
        <v>NBQ-058</v>
      </c>
      <c r="D5647" t="str">
        <f>IF(LEFT(TRIM('Tracker&amp;Invoice'!B5683),9)="INVOICE #","INVOICE",IF(TRIM('Tracker&amp;Invoice'!B5683)="Overall Completion INVOICE","OVERALL",""))</f>
        <v/>
      </c>
      <c r="E5647" t="str">
        <f>IF(D5647="INVOICE",VALUE(MID(TRIM('Tracker&amp;Invoice'!B5683),10,10)),"")</f>
        <v/>
      </c>
      <c r="F5647">
        <f>IF(B5647=1,IFERROR(LOOKUP(2,1/('Tracker&amp;Invoice'!$H5683:$AC5683&lt;&gt;""),COLUMN('Tracker&amp;Invoice'!$H5683:$AC5683)),8),F5646)</f>
        <v>16</v>
      </c>
      <c r="G5647">
        <f>IF(D5647="OVERALL",IFERROR(LOOKUP(2,1/('Tracker&amp;Invoice'!$H5683:$AC5683&lt;&gt;""),COLUMN('Tracker&amp;Invoice'!$H5683:$AC5683)),8),G5648)</f>
        <v>8</v>
      </c>
      <c r="H5647">
        <f t="shared" si="176"/>
        <v>16</v>
      </c>
      <c r="I5647" s="29">
        <f>IF(D5647="INVOICE",SUM('Tracker&amp;Invoice'!$H5683:INDEX('Tracker&amp;Invoice'!$A5683:$AC5683,1,H5647)),0)</f>
        <v>0</v>
      </c>
      <c r="J5647" s="29">
        <f>IF(D5647="OVERALL",SUM('Tracker&amp;Invoice'!$H5683:$AC5683),0)</f>
        <v>0</v>
      </c>
    </row>
    <row r="5648" spans="1:10">
      <c r="A5648" t="e">
        <f t="shared" si="177"/>
        <v>#REF!</v>
      </c>
      <c r="B5648">
        <f>IF(AND('Tracker&amp;Invoice'!A5684&lt;&gt;"",'Tracker&amp;Invoice'!A5684&lt;&gt;"ITEM",'Tracker&amp;Invoice'!A5682="ITEM"),1,0)</f>
        <v>0</v>
      </c>
      <c r="C5648" t="str">
        <f>IF(B5648=1,'Tracker&amp;Invoice'!A5684,C5647)</f>
        <v>NBQ-058</v>
      </c>
      <c r="D5648" t="str">
        <f>IF(LEFT(TRIM('Tracker&amp;Invoice'!B5684),9)="INVOICE #","INVOICE",IF(TRIM('Tracker&amp;Invoice'!B5684)="Overall Completion INVOICE","OVERALL",""))</f>
        <v/>
      </c>
      <c r="E5648" t="str">
        <f>IF(D5648="INVOICE",VALUE(MID(TRIM('Tracker&amp;Invoice'!B5684),10,10)),"")</f>
        <v/>
      </c>
      <c r="F5648">
        <f>IF(B5648=1,IFERROR(LOOKUP(2,1/('Tracker&amp;Invoice'!$H5684:$AC5684&lt;&gt;""),COLUMN('Tracker&amp;Invoice'!$H5684:$AC5684)),8),F5647)</f>
        <v>16</v>
      </c>
      <c r="G5648">
        <f>IF(D5648="OVERALL",IFERROR(LOOKUP(2,1/('Tracker&amp;Invoice'!$H5684:$AC5684&lt;&gt;""),COLUMN('Tracker&amp;Invoice'!$H5684:$AC5684)),8),G5649)</f>
        <v>8</v>
      </c>
      <c r="H5648">
        <f t="shared" si="176"/>
        <v>16</v>
      </c>
      <c r="I5648" s="29">
        <f>IF(D5648="INVOICE",SUM('Tracker&amp;Invoice'!$H5684:INDEX('Tracker&amp;Invoice'!$A5684:$AC5684,1,H5648)),0)</f>
        <v>0</v>
      </c>
      <c r="J5648" s="29">
        <f>IF(D5648="OVERALL",SUM('Tracker&amp;Invoice'!$H5684:$AC5684),0)</f>
        <v>0</v>
      </c>
    </row>
    <row r="5649" spans="1:10">
      <c r="A5649" t="e">
        <f t="shared" si="177"/>
        <v>#REF!</v>
      </c>
      <c r="B5649">
        <f>IF(AND('Tracker&amp;Invoice'!A5685&lt;&gt;"",'Tracker&amp;Invoice'!A5685&lt;&gt;"ITEM",'Tracker&amp;Invoice'!A5683="ITEM"),1,0)</f>
        <v>0</v>
      </c>
      <c r="C5649" t="str">
        <f>IF(B5649=1,'Tracker&amp;Invoice'!A5685,C5648)</f>
        <v>NBQ-058</v>
      </c>
      <c r="D5649" t="str">
        <f>IF(LEFT(TRIM('Tracker&amp;Invoice'!B5685),9)="INVOICE #","INVOICE",IF(TRIM('Tracker&amp;Invoice'!B5685)="Overall Completion INVOICE","OVERALL",""))</f>
        <v/>
      </c>
      <c r="E5649" t="str">
        <f>IF(D5649="INVOICE",VALUE(MID(TRIM('Tracker&amp;Invoice'!B5685),10,10)),"")</f>
        <v/>
      </c>
      <c r="F5649">
        <f>IF(B5649=1,IFERROR(LOOKUP(2,1/('Tracker&amp;Invoice'!$H5685:$AC5685&lt;&gt;""),COLUMN('Tracker&amp;Invoice'!$H5685:$AC5685)),8),F5648)</f>
        <v>16</v>
      </c>
      <c r="G5649">
        <f>IF(D5649="OVERALL",IFERROR(LOOKUP(2,1/('Tracker&amp;Invoice'!$H5685:$AC5685&lt;&gt;""),COLUMN('Tracker&amp;Invoice'!$H5685:$AC5685)),8),G5650)</f>
        <v>8</v>
      </c>
      <c r="H5649">
        <f t="shared" si="176"/>
        <v>16</v>
      </c>
      <c r="I5649" s="29">
        <f>IF(D5649="INVOICE",SUM('Tracker&amp;Invoice'!$H5685:INDEX('Tracker&amp;Invoice'!$A5685:$AC5685,1,H5649)),0)</f>
        <v>0</v>
      </c>
      <c r="J5649" s="29">
        <f>IF(D5649="OVERALL",SUM('Tracker&amp;Invoice'!$H5685:$AC5685),0)</f>
        <v>0</v>
      </c>
    </row>
    <row r="5650" spans="1:10">
      <c r="A5650" t="e">
        <f t="shared" si="177"/>
        <v>#REF!</v>
      </c>
      <c r="B5650">
        <f>IF(AND('Tracker&amp;Invoice'!A5686&lt;&gt;"",'Tracker&amp;Invoice'!A5686&lt;&gt;"ITEM",'Tracker&amp;Invoice'!A5684="ITEM"),1,0)</f>
        <v>0</v>
      </c>
      <c r="C5650" t="str">
        <f>IF(B5650=1,'Tracker&amp;Invoice'!A5686,C5649)</f>
        <v>NBQ-058</v>
      </c>
      <c r="D5650" t="str">
        <f>IF(LEFT(TRIM('Tracker&amp;Invoice'!B5686),9)="INVOICE #","INVOICE",IF(TRIM('Tracker&amp;Invoice'!B5686)="Overall Completion INVOICE","OVERALL",""))</f>
        <v/>
      </c>
      <c r="E5650" t="str">
        <f>IF(D5650="INVOICE",VALUE(MID(TRIM('Tracker&amp;Invoice'!B5686),10,10)),"")</f>
        <v/>
      </c>
      <c r="F5650">
        <f>IF(B5650=1,IFERROR(LOOKUP(2,1/('Tracker&amp;Invoice'!$H5686:$AC5686&lt;&gt;""),COLUMN('Tracker&amp;Invoice'!$H5686:$AC5686)),8),F5649)</f>
        <v>16</v>
      </c>
      <c r="G5650">
        <f>IF(D5650="OVERALL",IFERROR(LOOKUP(2,1/('Tracker&amp;Invoice'!$H5686:$AC5686&lt;&gt;""),COLUMN('Tracker&amp;Invoice'!$H5686:$AC5686)),8),G5651)</f>
        <v>8</v>
      </c>
      <c r="H5650">
        <f t="shared" si="176"/>
        <v>16</v>
      </c>
      <c r="I5650" s="29">
        <f>IF(D5650="INVOICE",SUM('Tracker&amp;Invoice'!$H5686:INDEX('Tracker&amp;Invoice'!$A5686:$AC5686,1,H5650)),0)</f>
        <v>0</v>
      </c>
      <c r="J5650" s="29">
        <f>IF(D5650="OVERALL",SUM('Tracker&amp;Invoice'!$H5686:$AC5686),0)</f>
        <v>0</v>
      </c>
    </row>
    <row r="5651" spans="1:10">
      <c r="A5651" t="e">
        <f t="shared" si="177"/>
        <v>#REF!</v>
      </c>
      <c r="B5651">
        <f>IF(AND('Tracker&amp;Invoice'!A5687&lt;&gt;"",'Tracker&amp;Invoice'!A5687&lt;&gt;"ITEM",'Tracker&amp;Invoice'!A5685="ITEM"),1,0)</f>
        <v>0</v>
      </c>
      <c r="C5651" t="str">
        <f>IF(B5651=1,'Tracker&amp;Invoice'!A5687,C5650)</f>
        <v>NBQ-058</v>
      </c>
      <c r="D5651" t="str">
        <f>IF(LEFT(TRIM('Tracker&amp;Invoice'!B5687),9)="INVOICE #","INVOICE",IF(TRIM('Tracker&amp;Invoice'!B5687)="Overall Completion INVOICE","OVERALL",""))</f>
        <v/>
      </c>
      <c r="E5651" t="str">
        <f>IF(D5651="INVOICE",VALUE(MID(TRIM('Tracker&amp;Invoice'!B5687),10,10)),"")</f>
        <v/>
      </c>
      <c r="F5651">
        <f>IF(B5651=1,IFERROR(LOOKUP(2,1/('Tracker&amp;Invoice'!$H5687:$AC5687&lt;&gt;""),COLUMN('Tracker&amp;Invoice'!$H5687:$AC5687)),8),F5650)</f>
        <v>16</v>
      </c>
      <c r="G5651">
        <f>IF(D5651="OVERALL",IFERROR(LOOKUP(2,1/('Tracker&amp;Invoice'!$H5687:$AC5687&lt;&gt;""),COLUMN('Tracker&amp;Invoice'!$H5687:$AC5687)),8),G5652)</f>
        <v>8</v>
      </c>
      <c r="H5651">
        <f t="shared" si="176"/>
        <v>16</v>
      </c>
      <c r="I5651" s="29">
        <f>IF(D5651="INVOICE",SUM('Tracker&amp;Invoice'!$H5687:INDEX('Tracker&amp;Invoice'!$A5687:$AC5687,1,H5651)),0)</f>
        <v>0</v>
      </c>
      <c r="J5651" s="29">
        <f>IF(D5651="OVERALL",SUM('Tracker&amp;Invoice'!$H5687:$AC5687),0)</f>
        <v>0</v>
      </c>
    </row>
    <row r="5652" spans="1:10">
      <c r="A5652" t="e">
        <f t="shared" si="177"/>
        <v>#REF!</v>
      </c>
      <c r="B5652">
        <f>IF(AND('Tracker&amp;Invoice'!A5688&lt;&gt;"",'Tracker&amp;Invoice'!A5688&lt;&gt;"ITEM",'Tracker&amp;Invoice'!A5686="ITEM"),1,0)</f>
        <v>0</v>
      </c>
      <c r="C5652" t="str">
        <f>IF(B5652=1,'Tracker&amp;Invoice'!A5688,C5651)</f>
        <v>NBQ-058</v>
      </c>
      <c r="D5652" t="str">
        <f>IF(LEFT(TRIM('Tracker&amp;Invoice'!B5688),9)="INVOICE #","INVOICE",IF(TRIM('Tracker&amp;Invoice'!B5688)="Overall Completion INVOICE","OVERALL",""))</f>
        <v/>
      </c>
      <c r="E5652" t="str">
        <f>IF(D5652="INVOICE",VALUE(MID(TRIM('Tracker&amp;Invoice'!B5688),10,10)),"")</f>
        <v/>
      </c>
      <c r="F5652">
        <f>IF(B5652=1,IFERROR(LOOKUP(2,1/('Tracker&amp;Invoice'!$H5688:$AC5688&lt;&gt;""),COLUMN('Tracker&amp;Invoice'!$H5688:$AC5688)),8),F5651)</f>
        <v>16</v>
      </c>
      <c r="G5652">
        <f>IF(D5652="OVERALL",IFERROR(LOOKUP(2,1/('Tracker&amp;Invoice'!$H5688:$AC5688&lt;&gt;""),COLUMN('Tracker&amp;Invoice'!$H5688:$AC5688)),8),G5653)</f>
        <v>8</v>
      </c>
      <c r="H5652">
        <f t="shared" si="176"/>
        <v>16</v>
      </c>
      <c r="I5652" s="29">
        <f>IF(D5652="INVOICE",SUM('Tracker&amp;Invoice'!$H5688:INDEX('Tracker&amp;Invoice'!$A5688:$AC5688,1,H5652)),0)</f>
        <v>0</v>
      </c>
      <c r="J5652" s="29">
        <f>IF(D5652="OVERALL",SUM('Tracker&amp;Invoice'!$H5688:$AC5688),0)</f>
        <v>0</v>
      </c>
    </row>
    <row r="5653" spans="1:10">
      <c r="A5653" t="e">
        <f t="shared" si="177"/>
        <v>#REF!</v>
      </c>
      <c r="B5653">
        <f>IF(AND('Tracker&amp;Invoice'!A5689&lt;&gt;"",'Tracker&amp;Invoice'!A5689&lt;&gt;"ITEM",'Tracker&amp;Invoice'!A5687="ITEM"),1,0)</f>
        <v>0</v>
      </c>
      <c r="C5653" t="str">
        <f>IF(B5653=1,'Tracker&amp;Invoice'!A5689,C5652)</f>
        <v>NBQ-058</v>
      </c>
      <c r="D5653" t="str">
        <f>IF(LEFT(TRIM('Tracker&amp;Invoice'!B5689),9)="INVOICE #","INVOICE",IF(TRIM('Tracker&amp;Invoice'!B5689)="Overall Completion INVOICE","OVERALL",""))</f>
        <v/>
      </c>
      <c r="E5653" t="str">
        <f>IF(D5653="INVOICE",VALUE(MID(TRIM('Tracker&amp;Invoice'!B5689),10,10)),"")</f>
        <v/>
      </c>
      <c r="F5653">
        <f>IF(B5653=1,IFERROR(LOOKUP(2,1/('Tracker&amp;Invoice'!$H5689:$AC5689&lt;&gt;""),COLUMN('Tracker&amp;Invoice'!$H5689:$AC5689)),8),F5652)</f>
        <v>16</v>
      </c>
      <c r="G5653">
        <f>IF(D5653="OVERALL",IFERROR(LOOKUP(2,1/('Tracker&amp;Invoice'!$H5689:$AC5689&lt;&gt;""),COLUMN('Tracker&amp;Invoice'!$H5689:$AC5689)),8),G5654)</f>
        <v>8</v>
      </c>
      <c r="H5653">
        <f t="shared" si="176"/>
        <v>16</v>
      </c>
      <c r="I5653" s="29">
        <f>IF(D5653="INVOICE",SUM('Tracker&amp;Invoice'!$H5689:INDEX('Tracker&amp;Invoice'!$A5689:$AC5689,1,H5653)),0)</f>
        <v>0</v>
      </c>
      <c r="J5653" s="29">
        <f>IF(D5653="OVERALL",SUM('Tracker&amp;Invoice'!$H5689:$AC5689),0)</f>
        <v>0</v>
      </c>
    </row>
    <row r="5654" spans="1:10">
      <c r="A5654" t="e">
        <f t="shared" si="177"/>
        <v>#REF!</v>
      </c>
      <c r="B5654">
        <f>IF(AND('Tracker&amp;Invoice'!A5690&lt;&gt;"",'Tracker&amp;Invoice'!A5690&lt;&gt;"ITEM",'Tracker&amp;Invoice'!A5688="ITEM"),1,0)</f>
        <v>0</v>
      </c>
      <c r="C5654" t="str">
        <f>IF(B5654=1,'Tracker&amp;Invoice'!A5690,C5653)</f>
        <v>NBQ-058</v>
      </c>
      <c r="D5654" t="str">
        <f>IF(LEFT(TRIM('Tracker&amp;Invoice'!B5690),9)="INVOICE #","INVOICE",IF(TRIM('Tracker&amp;Invoice'!B5690)="Overall Completion INVOICE","OVERALL",""))</f>
        <v/>
      </c>
      <c r="E5654" t="str">
        <f>IF(D5654="INVOICE",VALUE(MID(TRIM('Tracker&amp;Invoice'!B5690),10,10)),"")</f>
        <v/>
      </c>
      <c r="F5654">
        <f>IF(B5654=1,IFERROR(LOOKUP(2,1/('Tracker&amp;Invoice'!$H5690:$AC5690&lt;&gt;""),COLUMN('Tracker&amp;Invoice'!$H5690:$AC5690)),8),F5653)</f>
        <v>16</v>
      </c>
      <c r="G5654">
        <f>IF(D5654="OVERALL",IFERROR(LOOKUP(2,1/('Tracker&amp;Invoice'!$H5690:$AC5690&lt;&gt;""),COLUMN('Tracker&amp;Invoice'!$H5690:$AC5690)),8),G5655)</f>
        <v>8</v>
      </c>
      <c r="H5654">
        <f t="shared" si="176"/>
        <v>16</v>
      </c>
      <c r="I5654" s="29">
        <f>IF(D5654="INVOICE",SUM('Tracker&amp;Invoice'!$H5690:INDEX('Tracker&amp;Invoice'!$A5690:$AC5690,1,H5654)),0)</f>
        <v>0</v>
      </c>
      <c r="J5654" s="29">
        <f>IF(D5654="OVERALL",SUM('Tracker&amp;Invoice'!$H5690:$AC5690),0)</f>
        <v>0</v>
      </c>
    </row>
    <row r="5655" spans="1:10">
      <c r="A5655" t="e">
        <f t="shared" si="177"/>
        <v>#REF!</v>
      </c>
      <c r="B5655">
        <f>IF(AND('Tracker&amp;Invoice'!A5691&lt;&gt;"",'Tracker&amp;Invoice'!A5691&lt;&gt;"ITEM",'Tracker&amp;Invoice'!A5689="ITEM"),1,0)</f>
        <v>0</v>
      </c>
      <c r="C5655" t="str">
        <f>IF(B5655=1,'Tracker&amp;Invoice'!A5691,C5654)</f>
        <v>NBQ-058</v>
      </c>
      <c r="D5655" t="str">
        <f>IF(LEFT(TRIM('Tracker&amp;Invoice'!B5691),9)="INVOICE #","INVOICE",IF(TRIM('Tracker&amp;Invoice'!B5691)="Overall Completion INVOICE","OVERALL",""))</f>
        <v/>
      </c>
      <c r="E5655" t="str">
        <f>IF(D5655="INVOICE",VALUE(MID(TRIM('Tracker&amp;Invoice'!B5691),10,10)),"")</f>
        <v/>
      </c>
      <c r="F5655">
        <f>IF(B5655=1,IFERROR(LOOKUP(2,1/('Tracker&amp;Invoice'!$H5691:$AC5691&lt;&gt;""),COLUMN('Tracker&amp;Invoice'!$H5691:$AC5691)),8),F5654)</f>
        <v>16</v>
      </c>
      <c r="G5655">
        <f>IF(D5655="OVERALL",IFERROR(LOOKUP(2,1/('Tracker&amp;Invoice'!$H5691:$AC5691&lt;&gt;""),COLUMN('Tracker&amp;Invoice'!$H5691:$AC5691)),8),G5656)</f>
        <v>8</v>
      </c>
      <c r="H5655">
        <f t="shared" si="176"/>
        <v>16</v>
      </c>
      <c r="I5655" s="29">
        <f>IF(D5655="INVOICE",SUM('Tracker&amp;Invoice'!$H5691:INDEX('Tracker&amp;Invoice'!$A5691:$AC5691,1,H5655)),0)</f>
        <v>0</v>
      </c>
      <c r="J5655" s="29">
        <f>IF(D5655="OVERALL",SUM('Tracker&amp;Invoice'!$H5691:$AC5691),0)</f>
        <v>0</v>
      </c>
    </row>
    <row r="5656" spans="1:10">
      <c r="A5656" t="e">
        <f t="shared" si="177"/>
        <v>#REF!</v>
      </c>
      <c r="B5656">
        <f>IF(AND('Tracker&amp;Invoice'!A5692&lt;&gt;"",'Tracker&amp;Invoice'!A5692&lt;&gt;"ITEM",'Tracker&amp;Invoice'!A5690="ITEM"),1,0)</f>
        <v>0</v>
      </c>
      <c r="C5656" t="str">
        <f>IF(B5656=1,'Tracker&amp;Invoice'!A5692,C5655)</f>
        <v>NBQ-058</v>
      </c>
      <c r="D5656" t="str">
        <f>IF(LEFT(TRIM('Tracker&amp;Invoice'!B5692),9)="INVOICE #","INVOICE",IF(TRIM('Tracker&amp;Invoice'!B5692)="Overall Completion INVOICE","OVERALL",""))</f>
        <v/>
      </c>
      <c r="E5656" t="str">
        <f>IF(D5656="INVOICE",VALUE(MID(TRIM('Tracker&amp;Invoice'!B5692),10,10)),"")</f>
        <v/>
      </c>
      <c r="F5656">
        <f>IF(B5656=1,IFERROR(LOOKUP(2,1/('Tracker&amp;Invoice'!$H5692:$AC5692&lt;&gt;""),COLUMN('Tracker&amp;Invoice'!$H5692:$AC5692)),8),F5655)</f>
        <v>16</v>
      </c>
      <c r="G5656">
        <f>IF(D5656="OVERALL",IFERROR(LOOKUP(2,1/('Tracker&amp;Invoice'!$H5692:$AC5692&lt;&gt;""),COLUMN('Tracker&amp;Invoice'!$H5692:$AC5692)),8),G5657)</f>
        <v>8</v>
      </c>
      <c r="H5656">
        <f t="shared" si="176"/>
        <v>16</v>
      </c>
      <c r="I5656" s="29">
        <f>IF(D5656="INVOICE",SUM('Tracker&amp;Invoice'!$H5692:INDEX('Tracker&amp;Invoice'!$A5692:$AC5692,1,H5656)),0)</f>
        <v>0</v>
      </c>
      <c r="J5656" s="29">
        <f>IF(D5656="OVERALL",SUM('Tracker&amp;Invoice'!$H5692:$AC5692),0)</f>
        <v>0</v>
      </c>
    </row>
    <row r="5657" spans="1:10">
      <c r="A5657" t="e">
        <f t="shared" si="177"/>
        <v>#REF!</v>
      </c>
      <c r="B5657">
        <f>IF(AND('Tracker&amp;Invoice'!A5693&lt;&gt;"",'Tracker&amp;Invoice'!A5693&lt;&gt;"ITEM",'Tracker&amp;Invoice'!A5691="ITEM"),1,0)</f>
        <v>0</v>
      </c>
      <c r="C5657" t="str">
        <f>IF(B5657=1,'Tracker&amp;Invoice'!A5693,C5656)</f>
        <v>NBQ-058</v>
      </c>
      <c r="D5657" t="str">
        <f>IF(LEFT(TRIM('Tracker&amp;Invoice'!B5693),9)="INVOICE #","INVOICE",IF(TRIM('Tracker&amp;Invoice'!B5693)="Overall Completion INVOICE","OVERALL",""))</f>
        <v/>
      </c>
      <c r="E5657" t="str">
        <f>IF(D5657="INVOICE",VALUE(MID(TRIM('Tracker&amp;Invoice'!B5693),10,10)),"")</f>
        <v/>
      </c>
      <c r="F5657">
        <f>IF(B5657=1,IFERROR(LOOKUP(2,1/('Tracker&amp;Invoice'!$H5693:$AC5693&lt;&gt;""),COLUMN('Tracker&amp;Invoice'!$H5693:$AC5693)),8),F5656)</f>
        <v>16</v>
      </c>
      <c r="G5657">
        <f>IF(D5657="OVERALL",IFERROR(LOOKUP(2,1/('Tracker&amp;Invoice'!$H5693:$AC5693&lt;&gt;""),COLUMN('Tracker&amp;Invoice'!$H5693:$AC5693)),8),G5658)</f>
        <v>8</v>
      </c>
      <c r="H5657">
        <f t="shared" si="176"/>
        <v>16</v>
      </c>
      <c r="I5657" s="29">
        <f>IF(D5657="INVOICE",SUM('Tracker&amp;Invoice'!$H5693:INDEX('Tracker&amp;Invoice'!$A5693:$AC5693,1,H5657)),0)</f>
        <v>0</v>
      </c>
      <c r="J5657" s="29">
        <f>IF(D5657="OVERALL",SUM('Tracker&amp;Invoice'!$H5693:$AC5693),0)</f>
        <v>0</v>
      </c>
    </row>
    <row r="5658" spans="1:10">
      <c r="A5658" t="e">
        <f t="shared" si="177"/>
        <v>#REF!</v>
      </c>
      <c r="B5658">
        <f>IF(AND('Tracker&amp;Invoice'!A5694&lt;&gt;"",'Tracker&amp;Invoice'!A5694&lt;&gt;"ITEM",'Tracker&amp;Invoice'!A5692="ITEM"),1,0)</f>
        <v>0</v>
      </c>
      <c r="C5658" t="str">
        <f>IF(B5658=1,'Tracker&amp;Invoice'!A5694,C5657)</f>
        <v>NBQ-058</v>
      </c>
      <c r="D5658" t="str">
        <f>IF(LEFT(TRIM('Tracker&amp;Invoice'!B5694),9)="INVOICE #","INVOICE",IF(TRIM('Tracker&amp;Invoice'!B5694)="Overall Completion INVOICE","OVERALL",""))</f>
        <v/>
      </c>
      <c r="E5658" t="str">
        <f>IF(D5658="INVOICE",VALUE(MID(TRIM('Tracker&amp;Invoice'!B5694),10,10)),"")</f>
        <v/>
      </c>
      <c r="F5658">
        <f>IF(B5658=1,IFERROR(LOOKUP(2,1/('Tracker&amp;Invoice'!$H5694:$AC5694&lt;&gt;""),COLUMN('Tracker&amp;Invoice'!$H5694:$AC5694)),8),F5657)</f>
        <v>16</v>
      </c>
      <c r="G5658">
        <f>IF(D5658="OVERALL",IFERROR(LOOKUP(2,1/('Tracker&amp;Invoice'!$H5694:$AC5694&lt;&gt;""),COLUMN('Tracker&amp;Invoice'!$H5694:$AC5694)),8),G5659)</f>
        <v>8</v>
      </c>
      <c r="H5658">
        <f t="shared" si="176"/>
        <v>16</v>
      </c>
      <c r="I5658" s="29">
        <f>IF(D5658="INVOICE",SUM('Tracker&amp;Invoice'!$H5694:INDEX('Tracker&amp;Invoice'!$A5694:$AC5694,1,H5658)),0)</f>
        <v>0</v>
      </c>
      <c r="J5658" s="29">
        <f>IF(D5658="OVERALL",SUM('Tracker&amp;Invoice'!$H5694:$AC5694),0)</f>
        <v>0</v>
      </c>
    </row>
    <row r="5659" spans="1:10">
      <c r="A5659" t="e">
        <f t="shared" si="177"/>
        <v>#REF!</v>
      </c>
      <c r="B5659">
        <f>IF(AND('Tracker&amp;Invoice'!A5695&lt;&gt;"",'Tracker&amp;Invoice'!A5695&lt;&gt;"ITEM",'Tracker&amp;Invoice'!A5693="ITEM"),1,0)</f>
        <v>0</v>
      </c>
      <c r="C5659" t="str">
        <f>IF(B5659=1,'Tracker&amp;Invoice'!A5695,C5658)</f>
        <v>NBQ-058</v>
      </c>
      <c r="D5659" t="str">
        <f>IF(LEFT(TRIM('Tracker&amp;Invoice'!B5695),9)="INVOICE #","INVOICE",IF(TRIM('Tracker&amp;Invoice'!B5695)="Overall Completion INVOICE","OVERALL",""))</f>
        <v/>
      </c>
      <c r="E5659" t="str">
        <f>IF(D5659="INVOICE",VALUE(MID(TRIM('Tracker&amp;Invoice'!B5695),10,10)),"")</f>
        <v/>
      </c>
      <c r="F5659">
        <f>IF(B5659=1,IFERROR(LOOKUP(2,1/('Tracker&amp;Invoice'!$H5695:$AC5695&lt;&gt;""),COLUMN('Tracker&amp;Invoice'!$H5695:$AC5695)),8),F5658)</f>
        <v>16</v>
      </c>
      <c r="G5659">
        <f>IF(D5659="OVERALL",IFERROR(LOOKUP(2,1/('Tracker&amp;Invoice'!$H5695:$AC5695&lt;&gt;""),COLUMN('Tracker&amp;Invoice'!$H5695:$AC5695)),8),G5660)</f>
        <v>8</v>
      </c>
      <c r="H5659">
        <f t="shared" si="176"/>
        <v>16</v>
      </c>
      <c r="I5659" s="29">
        <f>IF(D5659="INVOICE",SUM('Tracker&amp;Invoice'!$H5695:INDEX('Tracker&amp;Invoice'!$A5695:$AC5695,1,H5659)),0)</f>
        <v>0</v>
      </c>
      <c r="J5659" s="29">
        <f>IF(D5659="OVERALL",SUM('Tracker&amp;Invoice'!$H5695:$AC5695),0)</f>
        <v>0</v>
      </c>
    </row>
    <row r="5660" spans="1:10">
      <c r="A5660" t="e">
        <f t="shared" si="177"/>
        <v>#REF!</v>
      </c>
      <c r="B5660">
        <f>IF(AND('Tracker&amp;Invoice'!A5696&lt;&gt;"",'Tracker&amp;Invoice'!A5696&lt;&gt;"ITEM",'Tracker&amp;Invoice'!A5694="ITEM"),1,0)</f>
        <v>0</v>
      </c>
      <c r="C5660" t="str">
        <f>IF(B5660=1,'Tracker&amp;Invoice'!A5696,C5659)</f>
        <v>NBQ-058</v>
      </c>
      <c r="D5660" t="str">
        <f>IF(LEFT(TRIM('Tracker&amp;Invoice'!B5696),9)="INVOICE #","INVOICE",IF(TRIM('Tracker&amp;Invoice'!B5696)="Overall Completion INVOICE","OVERALL",""))</f>
        <v/>
      </c>
      <c r="E5660" t="str">
        <f>IF(D5660="INVOICE",VALUE(MID(TRIM('Tracker&amp;Invoice'!B5696),10,10)),"")</f>
        <v/>
      </c>
      <c r="F5660">
        <f>IF(B5660=1,IFERROR(LOOKUP(2,1/('Tracker&amp;Invoice'!$H5696:$AC5696&lt;&gt;""),COLUMN('Tracker&amp;Invoice'!$H5696:$AC5696)),8),F5659)</f>
        <v>16</v>
      </c>
      <c r="G5660">
        <f>IF(D5660="OVERALL",IFERROR(LOOKUP(2,1/('Tracker&amp;Invoice'!$H5696:$AC5696&lt;&gt;""),COLUMN('Tracker&amp;Invoice'!$H5696:$AC5696)),8),G5661)</f>
        <v>8</v>
      </c>
      <c r="H5660">
        <f t="shared" si="176"/>
        <v>16</v>
      </c>
      <c r="I5660" s="29">
        <f>IF(D5660="INVOICE",SUM('Tracker&amp;Invoice'!$H5696:INDEX('Tracker&amp;Invoice'!$A5696:$AC5696,1,H5660)),0)</f>
        <v>0</v>
      </c>
      <c r="J5660" s="29">
        <f>IF(D5660="OVERALL",SUM('Tracker&amp;Invoice'!$H5696:$AC5696),0)</f>
        <v>0</v>
      </c>
    </row>
    <row r="5661" spans="1:10">
      <c r="A5661" t="e">
        <f t="shared" si="177"/>
        <v>#REF!</v>
      </c>
      <c r="B5661">
        <f>IF(AND('Tracker&amp;Invoice'!A5697&lt;&gt;"",'Tracker&amp;Invoice'!A5697&lt;&gt;"ITEM",'Tracker&amp;Invoice'!A5695="ITEM"),1,0)</f>
        <v>0</v>
      </c>
      <c r="C5661" t="str">
        <f>IF(B5661=1,'Tracker&amp;Invoice'!A5697,C5660)</f>
        <v>NBQ-058</v>
      </c>
      <c r="D5661" t="str">
        <f>IF(LEFT(TRIM('Tracker&amp;Invoice'!B5697),9)="INVOICE #","INVOICE",IF(TRIM('Tracker&amp;Invoice'!B5697)="Overall Completion INVOICE","OVERALL",""))</f>
        <v/>
      </c>
      <c r="E5661" t="str">
        <f>IF(D5661="INVOICE",VALUE(MID(TRIM('Tracker&amp;Invoice'!B5697),10,10)),"")</f>
        <v/>
      </c>
      <c r="F5661">
        <f>IF(B5661=1,IFERROR(LOOKUP(2,1/('Tracker&amp;Invoice'!$H5697:$AC5697&lt;&gt;""),COLUMN('Tracker&amp;Invoice'!$H5697:$AC5697)),8),F5660)</f>
        <v>16</v>
      </c>
      <c r="G5661">
        <f>IF(D5661="OVERALL",IFERROR(LOOKUP(2,1/('Tracker&amp;Invoice'!$H5697:$AC5697&lt;&gt;""),COLUMN('Tracker&amp;Invoice'!$H5697:$AC5697)),8),G5662)</f>
        <v>8</v>
      </c>
      <c r="H5661">
        <f t="shared" si="176"/>
        <v>16</v>
      </c>
      <c r="I5661" s="29">
        <f>IF(D5661="INVOICE",SUM('Tracker&amp;Invoice'!$H5697:INDEX('Tracker&amp;Invoice'!$A5697:$AC5697,1,H5661)),0)</f>
        <v>0</v>
      </c>
      <c r="J5661" s="29">
        <f>IF(D5661="OVERALL",SUM('Tracker&amp;Invoice'!$H5697:$AC5697),0)</f>
        <v>0</v>
      </c>
    </row>
    <row r="5662" spans="1:10">
      <c r="A5662" t="e">
        <f t="shared" si="177"/>
        <v>#REF!</v>
      </c>
      <c r="B5662">
        <f>IF(AND('Tracker&amp;Invoice'!A5698&lt;&gt;"",'Tracker&amp;Invoice'!A5698&lt;&gt;"ITEM",'Tracker&amp;Invoice'!A5696="ITEM"),1,0)</f>
        <v>0</v>
      </c>
      <c r="C5662" t="str">
        <f>IF(B5662=1,'Tracker&amp;Invoice'!A5698,C5661)</f>
        <v>NBQ-058</v>
      </c>
      <c r="D5662" t="str">
        <f>IF(LEFT(TRIM('Tracker&amp;Invoice'!B5698),9)="INVOICE #","INVOICE",IF(TRIM('Tracker&amp;Invoice'!B5698)="Overall Completion INVOICE","OVERALL",""))</f>
        <v/>
      </c>
      <c r="E5662" t="str">
        <f>IF(D5662="INVOICE",VALUE(MID(TRIM('Tracker&amp;Invoice'!B5698),10,10)),"")</f>
        <v/>
      </c>
      <c r="F5662">
        <f>IF(B5662=1,IFERROR(LOOKUP(2,1/('Tracker&amp;Invoice'!$H5698:$AC5698&lt;&gt;""),COLUMN('Tracker&amp;Invoice'!$H5698:$AC5698)),8),F5661)</f>
        <v>16</v>
      </c>
      <c r="G5662">
        <f>IF(D5662="OVERALL",IFERROR(LOOKUP(2,1/('Tracker&amp;Invoice'!$H5698:$AC5698&lt;&gt;""),COLUMN('Tracker&amp;Invoice'!$H5698:$AC5698)),8),G5663)</f>
        <v>8</v>
      </c>
      <c r="H5662">
        <f t="shared" si="176"/>
        <v>16</v>
      </c>
      <c r="I5662" s="29">
        <f>IF(D5662="INVOICE",SUM('Tracker&amp;Invoice'!$H5698:INDEX('Tracker&amp;Invoice'!$A5698:$AC5698,1,H5662)),0)</f>
        <v>0</v>
      </c>
      <c r="J5662" s="29">
        <f>IF(D5662="OVERALL",SUM('Tracker&amp;Invoice'!$H5698:$AC5698),0)</f>
        <v>0</v>
      </c>
    </row>
    <row r="5663" spans="1:10">
      <c r="A5663" t="e">
        <f t="shared" si="177"/>
        <v>#REF!</v>
      </c>
      <c r="B5663">
        <f>IF(AND('Tracker&amp;Invoice'!A5699&lt;&gt;"",'Tracker&amp;Invoice'!A5699&lt;&gt;"ITEM",'Tracker&amp;Invoice'!A5697="ITEM"),1,0)</f>
        <v>0</v>
      </c>
      <c r="C5663" t="str">
        <f>IF(B5663=1,'Tracker&amp;Invoice'!A5699,C5662)</f>
        <v>NBQ-058</v>
      </c>
      <c r="D5663" t="str">
        <f>IF(LEFT(TRIM('Tracker&amp;Invoice'!B5699),9)="INVOICE #","INVOICE",IF(TRIM('Tracker&amp;Invoice'!B5699)="Overall Completion INVOICE","OVERALL",""))</f>
        <v/>
      </c>
      <c r="E5663" t="str">
        <f>IF(D5663="INVOICE",VALUE(MID(TRIM('Tracker&amp;Invoice'!B5699),10,10)),"")</f>
        <v/>
      </c>
      <c r="F5663">
        <f>IF(B5663=1,IFERROR(LOOKUP(2,1/('Tracker&amp;Invoice'!$H5699:$AC5699&lt;&gt;""),COLUMN('Tracker&amp;Invoice'!$H5699:$AC5699)),8),F5662)</f>
        <v>16</v>
      </c>
      <c r="G5663">
        <f>IF(D5663="OVERALL",IFERROR(LOOKUP(2,1/('Tracker&amp;Invoice'!$H5699:$AC5699&lt;&gt;""),COLUMN('Tracker&amp;Invoice'!$H5699:$AC5699)),8),G5664)</f>
        <v>8</v>
      </c>
      <c r="H5663">
        <f t="shared" si="176"/>
        <v>16</v>
      </c>
      <c r="I5663" s="29">
        <f>IF(D5663="INVOICE",SUM('Tracker&amp;Invoice'!$H5699:INDEX('Tracker&amp;Invoice'!$A5699:$AC5699,1,H5663)),0)</f>
        <v>0</v>
      </c>
      <c r="J5663" s="29">
        <f>IF(D5663="OVERALL",SUM('Tracker&amp;Invoice'!$H5699:$AC5699),0)</f>
        <v>0</v>
      </c>
    </row>
    <row r="5664" spans="1:10">
      <c r="A5664" t="e">
        <f t="shared" si="177"/>
        <v>#REF!</v>
      </c>
      <c r="B5664">
        <f>IF(AND('Tracker&amp;Invoice'!A5700&lt;&gt;"",'Tracker&amp;Invoice'!A5700&lt;&gt;"ITEM",'Tracker&amp;Invoice'!A5698="ITEM"),1,0)</f>
        <v>0</v>
      </c>
      <c r="C5664" t="str">
        <f>IF(B5664=1,'Tracker&amp;Invoice'!A5700,C5663)</f>
        <v>NBQ-058</v>
      </c>
      <c r="D5664" t="str">
        <f>IF(LEFT(TRIM('Tracker&amp;Invoice'!B5700),9)="INVOICE #","INVOICE",IF(TRIM('Tracker&amp;Invoice'!B5700)="Overall Completion INVOICE","OVERALL",""))</f>
        <v/>
      </c>
      <c r="E5664" t="str">
        <f>IF(D5664="INVOICE",VALUE(MID(TRIM('Tracker&amp;Invoice'!B5700),10,10)),"")</f>
        <v/>
      </c>
      <c r="F5664">
        <f>IF(B5664=1,IFERROR(LOOKUP(2,1/('Tracker&amp;Invoice'!$H5700:$AC5700&lt;&gt;""),COLUMN('Tracker&amp;Invoice'!$H5700:$AC5700)),8),F5663)</f>
        <v>16</v>
      </c>
      <c r="G5664">
        <f>IF(D5664="OVERALL",IFERROR(LOOKUP(2,1/('Tracker&amp;Invoice'!$H5700:$AC5700&lt;&gt;""),COLUMN('Tracker&amp;Invoice'!$H5700:$AC5700)),8),G5665)</f>
        <v>8</v>
      </c>
      <c r="H5664">
        <f t="shared" si="176"/>
        <v>16</v>
      </c>
      <c r="I5664" s="29">
        <f>IF(D5664="INVOICE",SUM('Tracker&amp;Invoice'!$H5700:INDEX('Tracker&amp;Invoice'!$A5700:$AC5700,1,H5664)),0)</f>
        <v>0</v>
      </c>
      <c r="J5664" s="29">
        <f>IF(D5664="OVERALL",SUM('Tracker&amp;Invoice'!$H5700:$AC5700),0)</f>
        <v>0</v>
      </c>
    </row>
    <row r="5665" spans="1:10">
      <c r="A5665" t="e">
        <f t="shared" si="177"/>
        <v>#REF!</v>
      </c>
      <c r="B5665">
        <f>IF(AND('Tracker&amp;Invoice'!A5701&lt;&gt;"",'Tracker&amp;Invoice'!A5701&lt;&gt;"ITEM",'Tracker&amp;Invoice'!A5699="ITEM"),1,0)</f>
        <v>0</v>
      </c>
      <c r="C5665" t="str">
        <f>IF(B5665=1,'Tracker&amp;Invoice'!A5701,C5664)</f>
        <v>NBQ-058</v>
      </c>
      <c r="D5665" t="str">
        <f>IF(LEFT(TRIM('Tracker&amp;Invoice'!B5701),9)="INVOICE #","INVOICE",IF(TRIM('Tracker&amp;Invoice'!B5701)="Overall Completion INVOICE","OVERALL",""))</f>
        <v/>
      </c>
      <c r="E5665" t="str">
        <f>IF(D5665="INVOICE",VALUE(MID(TRIM('Tracker&amp;Invoice'!B5701),10,10)),"")</f>
        <v/>
      </c>
      <c r="F5665">
        <f>IF(B5665=1,IFERROR(LOOKUP(2,1/('Tracker&amp;Invoice'!$H5701:$AC5701&lt;&gt;""),COLUMN('Tracker&amp;Invoice'!$H5701:$AC5701)),8),F5664)</f>
        <v>16</v>
      </c>
      <c r="G5665">
        <f>IF(D5665="OVERALL",IFERROR(LOOKUP(2,1/('Tracker&amp;Invoice'!$H5701:$AC5701&lt;&gt;""),COLUMN('Tracker&amp;Invoice'!$H5701:$AC5701)),8),G5666)</f>
        <v>8</v>
      </c>
      <c r="H5665">
        <f t="shared" si="176"/>
        <v>16</v>
      </c>
      <c r="I5665" s="29">
        <f>IF(D5665="INVOICE",SUM('Tracker&amp;Invoice'!$H5701:INDEX('Tracker&amp;Invoice'!$A5701:$AC5701,1,H5665)),0)</f>
        <v>0</v>
      </c>
      <c r="J5665" s="29">
        <f>IF(D5665="OVERALL",SUM('Tracker&amp;Invoice'!$H5701:$AC5701),0)</f>
        <v>0</v>
      </c>
    </row>
    <row r="5666" spans="1:10">
      <c r="A5666" t="e">
        <f t="shared" si="177"/>
        <v>#REF!</v>
      </c>
      <c r="B5666">
        <f>IF(AND('Tracker&amp;Invoice'!A5702&lt;&gt;"",'Tracker&amp;Invoice'!A5702&lt;&gt;"ITEM",'Tracker&amp;Invoice'!A5700="ITEM"),1,0)</f>
        <v>0</v>
      </c>
      <c r="C5666" t="str">
        <f>IF(B5666=1,'Tracker&amp;Invoice'!A5702,C5665)</f>
        <v>NBQ-058</v>
      </c>
      <c r="D5666" t="str">
        <f>IF(LEFT(TRIM('Tracker&amp;Invoice'!B5702),9)="INVOICE #","INVOICE",IF(TRIM('Tracker&amp;Invoice'!B5702)="Overall Completion INVOICE","OVERALL",""))</f>
        <v/>
      </c>
      <c r="E5666" t="str">
        <f>IF(D5666="INVOICE",VALUE(MID(TRIM('Tracker&amp;Invoice'!B5702),10,10)),"")</f>
        <v/>
      </c>
      <c r="F5666">
        <f>IF(B5666=1,IFERROR(LOOKUP(2,1/('Tracker&amp;Invoice'!$H5702:$AC5702&lt;&gt;""),COLUMN('Tracker&amp;Invoice'!$H5702:$AC5702)),8),F5665)</f>
        <v>16</v>
      </c>
      <c r="G5666">
        <f>IF(D5666="OVERALL",IFERROR(LOOKUP(2,1/('Tracker&amp;Invoice'!$H5702:$AC5702&lt;&gt;""),COLUMN('Tracker&amp;Invoice'!$H5702:$AC5702)),8),G5667)</f>
        <v>8</v>
      </c>
      <c r="H5666">
        <f t="shared" si="176"/>
        <v>16</v>
      </c>
      <c r="I5666" s="29">
        <f>IF(D5666="INVOICE",SUM('Tracker&amp;Invoice'!$H5702:INDEX('Tracker&amp;Invoice'!$A5702:$AC5702,1,H5666)),0)</f>
        <v>0</v>
      </c>
      <c r="J5666" s="29">
        <f>IF(D5666="OVERALL",SUM('Tracker&amp;Invoice'!$H5702:$AC5702),0)</f>
        <v>0</v>
      </c>
    </row>
    <row r="5667" spans="1:10">
      <c r="A5667" t="e">
        <f t="shared" si="177"/>
        <v>#REF!</v>
      </c>
      <c r="B5667">
        <f>IF(AND('Tracker&amp;Invoice'!A5703&lt;&gt;"",'Tracker&amp;Invoice'!A5703&lt;&gt;"ITEM",'Tracker&amp;Invoice'!A5701="ITEM"),1,0)</f>
        <v>0</v>
      </c>
      <c r="C5667" t="str">
        <f>IF(B5667=1,'Tracker&amp;Invoice'!A5703,C5666)</f>
        <v>NBQ-058</v>
      </c>
      <c r="D5667" t="str">
        <f>IF(LEFT(TRIM('Tracker&amp;Invoice'!B5703),9)="INVOICE #","INVOICE",IF(TRIM('Tracker&amp;Invoice'!B5703)="Overall Completion INVOICE","OVERALL",""))</f>
        <v/>
      </c>
      <c r="E5667" t="str">
        <f>IF(D5667="INVOICE",VALUE(MID(TRIM('Tracker&amp;Invoice'!B5703),10,10)),"")</f>
        <v/>
      </c>
      <c r="F5667">
        <f>IF(B5667=1,IFERROR(LOOKUP(2,1/('Tracker&amp;Invoice'!$H5703:$AC5703&lt;&gt;""),COLUMN('Tracker&amp;Invoice'!$H5703:$AC5703)),8),F5666)</f>
        <v>16</v>
      </c>
      <c r="G5667">
        <f>IF(D5667="OVERALL",IFERROR(LOOKUP(2,1/('Tracker&amp;Invoice'!$H5703:$AC5703&lt;&gt;""),COLUMN('Tracker&amp;Invoice'!$H5703:$AC5703)),8),G5668)</f>
        <v>8</v>
      </c>
      <c r="H5667">
        <f t="shared" si="176"/>
        <v>16</v>
      </c>
      <c r="I5667" s="29">
        <f>IF(D5667="INVOICE",SUM('Tracker&amp;Invoice'!$H5703:INDEX('Tracker&amp;Invoice'!$A5703:$AC5703,1,H5667)),0)</f>
        <v>0</v>
      </c>
      <c r="J5667" s="29">
        <f>IF(D5667="OVERALL",SUM('Tracker&amp;Invoice'!$H5703:$AC5703),0)</f>
        <v>0</v>
      </c>
    </row>
    <row r="5668" spans="1:10">
      <c r="A5668" t="e">
        <f t="shared" si="177"/>
        <v>#REF!</v>
      </c>
      <c r="B5668">
        <f>IF(AND('Tracker&amp;Invoice'!A5704&lt;&gt;"",'Tracker&amp;Invoice'!A5704&lt;&gt;"ITEM",'Tracker&amp;Invoice'!A5702="ITEM"),1,0)</f>
        <v>0</v>
      </c>
      <c r="C5668" t="str">
        <f>IF(B5668=1,'Tracker&amp;Invoice'!A5704,C5667)</f>
        <v>NBQ-058</v>
      </c>
      <c r="D5668" t="str">
        <f>IF(LEFT(TRIM('Tracker&amp;Invoice'!B5704),9)="INVOICE #","INVOICE",IF(TRIM('Tracker&amp;Invoice'!B5704)="Overall Completion INVOICE","OVERALL",""))</f>
        <v/>
      </c>
      <c r="E5668" t="str">
        <f>IF(D5668="INVOICE",VALUE(MID(TRIM('Tracker&amp;Invoice'!B5704),10,10)),"")</f>
        <v/>
      </c>
      <c r="F5668">
        <f>IF(B5668=1,IFERROR(LOOKUP(2,1/('Tracker&amp;Invoice'!$H5704:$AC5704&lt;&gt;""),COLUMN('Tracker&amp;Invoice'!$H5704:$AC5704)),8),F5667)</f>
        <v>16</v>
      </c>
      <c r="G5668">
        <f>IF(D5668="OVERALL",IFERROR(LOOKUP(2,1/('Tracker&amp;Invoice'!$H5704:$AC5704&lt;&gt;""),COLUMN('Tracker&amp;Invoice'!$H5704:$AC5704)),8),G5669)</f>
        <v>8</v>
      </c>
      <c r="H5668">
        <f t="shared" si="176"/>
        <v>16</v>
      </c>
      <c r="I5668" s="29">
        <f>IF(D5668="INVOICE",SUM('Tracker&amp;Invoice'!$H5704:INDEX('Tracker&amp;Invoice'!$A5704:$AC5704,1,H5668)),0)</f>
        <v>0</v>
      </c>
      <c r="J5668" s="29">
        <f>IF(D5668="OVERALL",SUM('Tracker&amp;Invoice'!$H5704:$AC5704),0)</f>
        <v>0</v>
      </c>
    </row>
    <row r="5669" spans="1:10">
      <c r="A5669" t="e">
        <f t="shared" si="177"/>
        <v>#REF!</v>
      </c>
      <c r="B5669">
        <f>IF(AND('Tracker&amp;Invoice'!A5705&lt;&gt;"",'Tracker&amp;Invoice'!A5705&lt;&gt;"ITEM",'Tracker&amp;Invoice'!A5703="ITEM"),1,0)</f>
        <v>0</v>
      </c>
      <c r="C5669" t="str">
        <f>IF(B5669=1,'Tracker&amp;Invoice'!A5705,C5668)</f>
        <v>NBQ-058</v>
      </c>
      <c r="D5669" t="str">
        <f>IF(LEFT(TRIM('Tracker&amp;Invoice'!B5705),9)="INVOICE #","INVOICE",IF(TRIM('Tracker&amp;Invoice'!B5705)="Overall Completion INVOICE","OVERALL",""))</f>
        <v/>
      </c>
      <c r="E5669" t="str">
        <f>IF(D5669="INVOICE",VALUE(MID(TRIM('Tracker&amp;Invoice'!B5705),10,10)),"")</f>
        <v/>
      </c>
      <c r="F5669">
        <f>IF(B5669=1,IFERROR(LOOKUP(2,1/('Tracker&amp;Invoice'!$H5705:$AC5705&lt;&gt;""),COLUMN('Tracker&amp;Invoice'!$H5705:$AC5705)),8),F5668)</f>
        <v>16</v>
      </c>
      <c r="G5669">
        <f>IF(D5669="OVERALL",IFERROR(LOOKUP(2,1/('Tracker&amp;Invoice'!$H5705:$AC5705&lt;&gt;""),COLUMN('Tracker&amp;Invoice'!$H5705:$AC5705)),8),G5670)</f>
        <v>8</v>
      </c>
      <c r="H5669">
        <f t="shared" si="176"/>
        <v>16</v>
      </c>
      <c r="I5669" s="29">
        <f>IF(D5669="INVOICE",SUM('Tracker&amp;Invoice'!$H5705:INDEX('Tracker&amp;Invoice'!$A5705:$AC5705,1,H5669)),0)</f>
        <v>0</v>
      </c>
      <c r="J5669" s="29">
        <f>IF(D5669="OVERALL",SUM('Tracker&amp;Invoice'!$H5705:$AC5705),0)</f>
        <v>0</v>
      </c>
    </row>
    <row r="5670" spans="1:10">
      <c r="A5670" t="e">
        <f t="shared" si="177"/>
        <v>#REF!</v>
      </c>
      <c r="B5670">
        <f>IF(AND('Tracker&amp;Invoice'!A5706&lt;&gt;"",'Tracker&amp;Invoice'!A5706&lt;&gt;"ITEM",'Tracker&amp;Invoice'!A5704="ITEM"),1,0)</f>
        <v>0</v>
      </c>
      <c r="C5670" t="str">
        <f>IF(B5670=1,'Tracker&amp;Invoice'!A5706,C5669)</f>
        <v>NBQ-058</v>
      </c>
      <c r="D5670" t="str">
        <f>IF(LEFT(TRIM('Tracker&amp;Invoice'!B5706),9)="INVOICE #","INVOICE",IF(TRIM('Tracker&amp;Invoice'!B5706)="Overall Completion INVOICE","OVERALL",""))</f>
        <v/>
      </c>
      <c r="E5670" t="str">
        <f>IF(D5670="INVOICE",VALUE(MID(TRIM('Tracker&amp;Invoice'!B5706),10,10)),"")</f>
        <v/>
      </c>
      <c r="F5670">
        <f>IF(B5670=1,IFERROR(LOOKUP(2,1/('Tracker&amp;Invoice'!$H5706:$AC5706&lt;&gt;""),COLUMN('Tracker&amp;Invoice'!$H5706:$AC5706)),8),F5669)</f>
        <v>16</v>
      </c>
      <c r="G5670">
        <f>IF(D5670="OVERALL",IFERROR(LOOKUP(2,1/('Tracker&amp;Invoice'!$H5706:$AC5706&lt;&gt;""),COLUMN('Tracker&amp;Invoice'!$H5706:$AC5706)),8),G5671)</f>
        <v>8</v>
      </c>
      <c r="H5670">
        <f t="shared" si="176"/>
        <v>16</v>
      </c>
      <c r="I5670" s="29">
        <f>IF(D5670="INVOICE",SUM('Tracker&amp;Invoice'!$H5706:INDEX('Tracker&amp;Invoice'!$A5706:$AC5706,1,H5670)),0)</f>
        <v>0</v>
      </c>
      <c r="J5670" s="29">
        <f>IF(D5670="OVERALL",SUM('Tracker&amp;Invoice'!$H5706:$AC5706),0)</f>
        <v>0</v>
      </c>
    </row>
    <row r="5671" spans="1:10">
      <c r="A5671" t="e">
        <f t="shared" si="177"/>
        <v>#REF!</v>
      </c>
      <c r="B5671">
        <f>IF(AND('Tracker&amp;Invoice'!A5707&lt;&gt;"",'Tracker&amp;Invoice'!A5707&lt;&gt;"ITEM",'Tracker&amp;Invoice'!A5705="ITEM"),1,0)</f>
        <v>0</v>
      </c>
      <c r="C5671" t="str">
        <f>IF(B5671=1,'Tracker&amp;Invoice'!A5707,C5670)</f>
        <v>NBQ-058</v>
      </c>
      <c r="D5671" t="str">
        <f>IF(LEFT(TRIM('Tracker&amp;Invoice'!B5707),9)="INVOICE #","INVOICE",IF(TRIM('Tracker&amp;Invoice'!B5707)="Overall Completion INVOICE","OVERALL",""))</f>
        <v/>
      </c>
      <c r="E5671" t="str">
        <f>IF(D5671="INVOICE",VALUE(MID(TRIM('Tracker&amp;Invoice'!B5707),10,10)),"")</f>
        <v/>
      </c>
      <c r="F5671">
        <f>IF(B5671=1,IFERROR(LOOKUP(2,1/('Tracker&amp;Invoice'!$H5707:$AC5707&lt;&gt;""),COLUMN('Tracker&amp;Invoice'!$H5707:$AC5707)),8),F5670)</f>
        <v>16</v>
      </c>
      <c r="G5671">
        <f>IF(D5671="OVERALL",IFERROR(LOOKUP(2,1/('Tracker&amp;Invoice'!$H5707:$AC5707&lt;&gt;""),COLUMN('Tracker&amp;Invoice'!$H5707:$AC5707)),8),G5672)</f>
        <v>8</v>
      </c>
      <c r="H5671">
        <f t="shared" si="176"/>
        <v>16</v>
      </c>
      <c r="I5671" s="29">
        <f>IF(D5671="INVOICE",SUM('Tracker&amp;Invoice'!$H5707:INDEX('Tracker&amp;Invoice'!$A5707:$AC5707,1,H5671)),0)</f>
        <v>0</v>
      </c>
      <c r="J5671" s="29">
        <f>IF(D5671="OVERALL",SUM('Tracker&amp;Invoice'!$H5707:$AC5707),0)</f>
        <v>0</v>
      </c>
    </row>
    <row r="5672" spans="1:10">
      <c r="A5672" t="e">
        <f t="shared" si="177"/>
        <v>#REF!</v>
      </c>
      <c r="B5672">
        <f>IF(AND('Tracker&amp;Invoice'!A5708&lt;&gt;"",'Tracker&amp;Invoice'!A5708&lt;&gt;"ITEM",'Tracker&amp;Invoice'!A5706="ITEM"),1,0)</f>
        <v>0</v>
      </c>
      <c r="C5672" t="str">
        <f>IF(B5672=1,'Tracker&amp;Invoice'!A5708,C5671)</f>
        <v>NBQ-058</v>
      </c>
      <c r="D5672" t="str">
        <f>IF(LEFT(TRIM('Tracker&amp;Invoice'!B5708),9)="INVOICE #","INVOICE",IF(TRIM('Tracker&amp;Invoice'!B5708)="Overall Completion INVOICE","OVERALL",""))</f>
        <v/>
      </c>
      <c r="E5672" t="str">
        <f>IF(D5672="INVOICE",VALUE(MID(TRIM('Tracker&amp;Invoice'!B5708),10,10)),"")</f>
        <v/>
      </c>
      <c r="F5672">
        <f>IF(B5672=1,IFERROR(LOOKUP(2,1/('Tracker&amp;Invoice'!$H5708:$AC5708&lt;&gt;""),COLUMN('Tracker&amp;Invoice'!$H5708:$AC5708)),8),F5671)</f>
        <v>16</v>
      </c>
      <c r="G5672">
        <f>IF(D5672="OVERALL",IFERROR(LOOKUP(2,1/('Tracker&amp;Invoice'!$H5708:$AC5708&lt;&gt;""),COLUMN('Tracker&amp;Invoice'!$H5708:$AC5708)),8),G5673)</f>
        <v>8</v>
      </c>
      <c r="H5672">
        <f t="shared" si="176"/>
        <v>16</v>
      </c>
      <c r="I5672" s="29">
        <f>IF(D5672="INVOICE",SUM('Tracker&amp;Invoice'!$H5708:INDEX('Tracker&amp;Invoice'!$A5708:$AC5708,1,H5672)),0)</f>
        <v>0</v>
      </c>
      <c r="J5672" s="29">
        <f>IF(D5672="OVERALL",SUM('Tracker&amp;Invoice'!$H5708:$AC5708),0)</f>
        <v>0</v>
      </c>
    </row>
    <row r="5673" spans="1:10">
      <c r="A5673" t="e">
        <f t="shared" si="177"/>
        <v>#REF!</v>
      </c>
      <c r="B5673">
        <f>IF(AND('Tracker&amp;Invoice'!A5709&lt;&gt;"",'Tracker&amp;Invoice'!A5709&lt;&gt;"ITEM",'Tracker&amp;Invoice'!A5707="ITEM"),1,0)</f>
        <v>0</v>
      </c>
      <c r="C5673" t="str">
        <f>IF(B5673=1,'Tracker&amp;Invoice'!A5709,C5672)</f>
        <v>NBQ-058</v>
      </c>
      <c r="D5673" t="str">
        <f>IF(LEFT(TRIM('Tracker&amp;Invoice'!B5709),9)="INVOICE #","INVOICE",IF(TRIM('Tracker&amp;Invoice'!B5709)="Overall Completion INVOICE","OVERALL",""))</f>
        <v/>
      </c>
      <c r="E5673" t="str">
        <f>IF(D5673="INVOICE",VALUE(MID(TRIM('Tracker&amp;Invoice'!B5709),10,10)),"")</f>
        <v/>
      </c>
      <c r="F5673">
        <f>IF(B5673=1,IFERROR(LOOKUP(2,1/('Tracker&amp;Invoice'!$H5709:$AC5709&lt;&gt;""),COLUMN('Tracker&amp;Invoice'!$H5709:$AC5709)),8),F5672)</f>
        <v>16</v>
      </c>
      <c r="G5673">
        <f>IF(D5673="OVERALL",IFERROR(LOOKUP(2,1/('Tracker&amp;Invoice'!$H5709:$AC5709&lt;&gt;""),COLUMN('Tracker&amp;Invoice'!$H5709:$AC5709)),8),G5674)</f>
        <v>8</v>
      </c>
      <c r="H5673">
        <f t="shared" si="176"/>
        <v>16</v>
      </c>
      <c r="I5673" s="29">
        <f>IF(D5673="INVOICE",SUM('Tracker&amp;Invoice'!$H5709:INDEX('Tracker&amp;Invoice'!$A5709:$AC5709,1,H5673)),0)</f>
        <v>0</v>
      </c>
      <c r="J5673" s="29">
        <f>IF(D5673="OVERALL",SUM('Tracker&amp;Invoice'!$H5709:$AC5709),0)</f>
        <v>0</v>
      </c>
    </row>
    <row r="5674" spans="1:10">
      <c r="A5674" t="e">
        <f t="shared" si="177"/>
        <v>#REF!</v>
      </c>
      <c r="B5674">
        <f>IF(AND('Tracker&amp;Invoice'!A5710&lt;&gt;"",'Tracker&amp;Invoice'!A5710&lt;&gt;"ITEM",'Tracker&amp;Invoice'!A5708="ITEM"),1,0)</f>
        <v>0</v>
      </c>
      <c r="C5674" t="str">
        <f>IF(B5674=1,'Tracker&amp;Invoice'!A5710,C5673)</f>
        <v>NBQ-058</v>
      </c>
      <c r="D5674" t="str">
        <f>IF(LEFT(TRIM('Tracker&amp;Invoice'!B5710),9)="INVOICE #","INVOICE",IF(TRIM('Tracker&amp;Invoice'!B5710)="Overall Completion INVOICE","OVERALL",""))</f>
        <v/>
      </c>
      <c r="E5674" t="str">
        <f>IF(D5674="INVOICE",VALUE(MID(TRIM('Tracker&amp;Invoice'!B5710),10,10)),"")</f>
        <v/>
      </c>
      <c r="F5674">
        <f>IF(B5674=1,IFERROR(LOOKUP(2,1/('Tracker&amp;Invoice'!$H5710:$AC5710&lt;&gt;""),COLUMN('Tracker&amp;Invoice'!$H5710:$AC5710)),8),F5673)</f>
        <v>16</v>
      </c>
      <c r="G5674">
        <f>IF(D5674="OVERALL",IFERROR(LOOKUP(2,1/('Tracker&amp;Invoice'!$H5710:$AC5710&lt;&gt;""),COLUMN('Tracker&amp;Invoice'!$H5710:$AC5710)),8),G5675)</f>
        <v>8</v>
      </c>
      <c r="H5674">
        <f t="shared" si="176"/>
        <v>16</v>
      </c>
      <c r="I5674" s="29">
        <f>IF(D5674="INVOICE",SUM('Tracker&amp;Invoice'!$H5710:INDEX('Tracker&amp;Invoice'!$A5710:$AC5710,1,H5674)),0)</f>
        <v>0</v>
      </c>
      <c r="J5674" s="29">
        <f>IF(D5674="OVERALL",SUM('Tracker&amp;Invoice'!$H5710:$AC5710),0)</f>
        <v>0</v>
      </c>
    </row>
    <row r="5675" spans="1:10">
      <c r="A5675" t="e">
        <f t="shared" si="177"/>
        <v>#REF!</v>
      </c>
      <c r="B5675">
        <f>IF(AND('Tracker&amp;Invoice'!A5711&lt;&gt;"",'Tracker&amp;Invoice'!A5711&lt;&gt;"ITEM",'Tracker&amp;Invoice'!A5709="ITEM"),1,0)</f>
        <v>0</v>
      </c>
      <c r="C5675" t="str">
        <f>IF(B5675=1,'Tracker&amp;Invoice'!A5711,C5674)</f>
        <v>NBQ-058</v>
      </c>
      <c r="D5675" t="str">
        <f>IF(LEFT(TRIM('Tracker&amp;Invoice'!B5711),9)="INVOICE #","INVOICE",IF(TRIM('Tracker&amp;Invoice'!B5711)="Overall Completion INVOICE","OVERALL",""))</f>
        <v/>
      </c>
      <c r="E5675" t="str">
        <f>IF(D5675="INVOICE",VALUE(MID(TRIM('Tracker&amp;Invoice'!B5711),10,10)),"")</f>
        <v/>
      </c>
      <c r="F5675">
        <f>IF(B5675=1,IFERROR(LOOKUP(2,1/('Tracker&amp;Invoice'!$H5711:$AC5711&lt;&gt;""),COLUMN('Tracker&amp;Invoice'!$H5711:$AC5711)),8),F5674)</f>
        <v>16</v>
      </c>
      <c r="G5675">
        <f>IF(D5675="OVERALL",IFERROR(LOOKUP(2,1/('Tracker&amp;Invoice'!$H5711:$AC5711&lt;&gt;""),COLUMN('Tracker&amp;Invoice'!$H5711:$AC5711)),8),G5676)</f>
        <v>8</v>
      </c>
      <c r="H5675">
        <f t="shared" si="176"/>
        <v>16</v>
      </c>
      <c r="I5675" s="29">
        <f>IF(D5675="INVOICE",SUM('Tracker&amp;Invoice'!$H5711:INDEX('Tracker&amp;Invoice'!$A5711:$AC5711,1,H5675)),0)</f>
        <v>0</v>
      </c>
      <c r="J5675" s="29">
        <f>IF(D5675="OVERALL",SUM('Tracker&amp;Invoice'!$H5711:$AC5711),0)</f>
        <v>0</v>
      </c>
    </row>
    <row r="5676" spans="1:10">
      <c r="A5676" t="e">
        <f t="shared" si="177"/>
        <v>#REF!</v>
      </c>
      <c r="B5676">
        <f>IF(AND('Tracker&amp;Invoice'!A5712&lt;&gt;"",'Tracker&amp;Invoice'!A5712&lt;&gt;"ITEM",'Tracker&amp;Invoice'!A5710="ITEM"),1,0)</f>
        <v>0</v>
      </c>
      <c r="C5676" t="str">
        <f>IF(B5676=1,'Tracker&amp;Invoice'!A5712,C5675)</f>
        <v>NBQ-058</v>
      </c>
      <c r="D5676" t="str">
        <f>IF(LEFT(TRIM('Tracker&amp;Invoice'!B5712),9)="INVOICE #","INVOICE",IF(TRIM('Tracker&amp;Invoice'!B5712)="Overall Completion INVOICE","OVERALL",""))</f>
        <v/>
      </c>
      <c r="E5676" t="str">
        <f>IF(D5676="INVOICE",VALUE(MID(TRIM('Tracker&amp;Invoice'!B5712),10,10)),"")</f>
        <v/>
      </c>
      <c r="F5676">
        <f>IF(B5676=1,IFERROR(LOOKUP(2,1/('Tracker&amp;Invoice'!$H5712:$AC5712&lt;&gt;""),COLUMN('Tracker&amp;Invoice'!$H5712:$AC5712)),8),F5675)</f>
        <v>16</v>
      </c>
      <c r="G5676">
        <f>IF(D5676="OVERALL",IFERROR(LOOKUP(2,1/('Tracker&amp;Invoice'!$H5712:$AC5712&lt;&gt;""),COLUMN('Tracker&amp;Invoice'!$H5712:$AC5712)),8),G5677)</f>
        <v>8</v>
      </c>
      <c r="H5676">
        <f t="shared" si="176"/>
        <v>16</v>
      </c>
      <c r="I5676" s="29">
        <f>IF(D5676="INVOICE",SUM('Tracker&amp;Invoice'!$H5712:INDEX('Tracker&amp;Invoice'!$A5712:$AC5712,1,H5676)),0)</f>
        <v>0</v>
      </c>
      <c r="J5676" s="29">
        <f>IF(D5676="OVERALL",SUM('Tracker&amp;Invoice'!$H5712:$AC5712),0)</f>
        <v>0</v>
      </c>
    </row>
    <row r="5677" spans="1:10">
      <c r="A5677" t="e">
        <f t="shared" si="177"/>
        <v>#REF!</v>
      </c>
      <c r="B5677">
        <f>IF(AND('Tracker&amp;Invoice'!A5713&lt;&gt;"",'Tracker&amp;Invoice'!A5713&lt;&gt;"ITEM",'Tracker&amp;Invoice'!A5711="ITEM"),1,0)</f>
        <v>0</v>
      </c>
      <c r="C5677" t="str">
        <f>IF(B5677=1,'Tracker&amp;Invoice'!A5713,C5676)</f>
        <v>NBQ-058</v>
      </c>
      <c r="D5677" t="str">
        <f>IF(LEFT(TRIM('Tracker&amp;Invoice'!B5713),9)="INVOICE #","INVOICE",IF(TRIM('Tracker&amp;Invoice'!B5713)="Overall Completion INVOICE","OVERALL",""))</f>
        <v/>
      </c>
      <c r="E5677" t="str">
        <f>IF(D5677="INVOICE",VALUE(MID(TRIM('Tracker&amp;Invoice'!B5713),10,10)),"")</f>
        <v/>
      </c>
      <c r="F5677">
        <f>IF(B5677=1,IFERROR(LOOKUP(2,1/('Tracker&amp;Invoice'!$H5713:$AC5713&lt;&gt;""),COLUMN('Tracker&amp;Invoice'!$H5713:$AC5713)),8),F5676)</f>
        <v>16</v>
      </c>
      <c r="G5677">
        <f>IF(D5677="OVERALL",IFERROR(LOOKUP(2,1/('Tracker&amp;Invoice'!$H5713:$AC5713&lt;&gt;""),COLUMN('Tracker&amp;Invoice'!$H5713:$AC5713)),8),G5678)</f>
        <v>8</v>
      </c>
      <c r="H5677">
        <f t="shared" si="176"/>
        <v>16</v>
      </c>
      <c r="I5677" s="29">
        <f>IF(D5677="INVOICE",SUM('Tracker&amp;Invoice'!$H5713:INDEX('Tracker&amp;Invoice'!$A5713:$AC5713,1,H5677)),0)</f>
        <v>0</v>
      </c>
      <c r="J5677" s="29">
        <f>IF(D5677="OVERALL",SUM('Tracker&amp;Invoice'!$H5713:$AC5713),0)</f>
        <v>0</v>
      </c>
    </row>
    <row r="5678" spans="1:10">
      <c r="A5678" t="e">
        <f t="shared" si="177"/>
        <v>#REF!</v>
      </c>
      <c r="B5678">
        <f>IF(AND('Tracker&amp;Invoice'!A5714&lt;&gt;"",'Tracker&amp;Invoice'!A5714&lt;&gt;"ITEM",'Tracker&amp;Invoice'!A5712="ITEM"),1,0)</f>
        <v>0</v>
      </c>
      <c r="C5678" t="str">
        <f>IF(B5678=1,'Tracker&amp;Invoice'!A5714,C5677)</f>
        <v>NBQ-058</v>
      </c>
      <c r="D5678" t="str">
        <f>IF(LEFT(TRIM('Tracker&amp;Invoice'!B5714),9)="INVOICE #","INVOICE",IF(TRIM('Tracker&amp;Invoice'!B5714)="Overall Completion INVOICE","OVERALL",""))</f>
        <v/>
      </c>
      <c r="E5678" t="str">
        <f>IF(D5678="INVOICE",VALUE(MID(TRIM('Tracker&amp;Invoice'!B5714),10,10)),"")</f>
        <v/>
      </c>
      <c r="F5678">
        <f>IF(B5678=1,IFERROR(LOOKUP(2,1/('Tracker&amp;Invoice'!$H5714:$AC5714&lt;&gt;""),COLUMN('Tracker&amp;Invoice'!$H5714:$AC5714)),8),F5677)</f>
        <v>16</v>
      </c>
      <c r="G5678">
        <f>IF(D5678="OVERALL",IFERROR(LOOKUP(2,1/('Tracker&amp;Invoice'!$H5714:$AC5714&lt;&gt;""),COLUMN('Tracker&amp;Invoice'!$H5714:$AC5714)),8),G5679)</f>
        <v>8</v>
      </c>
      <c r="H5678">
        <f t="shared" si="176"/>
        <v>16</v>
      </c>
      <c r="I5678" s="29">
        <f>IF(D5678="INVOICE",SUM('Tracker&amp;Invoice'!$H5714:INDEX('Tracker&amp;Invoice'!$A5714:$AC5714,1,H5678)),0)</f>
        <v>0</v>
      </c>
      <c r="J5678" s="29">
        <f>IF(D5678="OVERALL",SUM('Tracker&amp;Invoice'!$H5714:$AC5714),0)</f>
        <v>0</v>
      </c>
    </row>
    <row r="5679" spans="1:10">
      <c r="A5679" t="e">
        <f t="shared" si="177"/>
        <v>#REF!</v>
      </c>
      <c r="B5679">
        <f>IF(AND('Tracker&amp;Invoice'!A5715&lt;&gt;"",'Tracker&amp;Invoice'!A5715&lt;&gt;"ITEM",'Tracker&amp;Invoice'!A5713="ITEM"),1,0)</f>
        <v>0</v>
      </c>
      <c r="C5679" t="str">
        <f>IF(B5679=1,'Tracker&amp;Invoice'!A5715,C5678)</f>
        <v>NBQ-058</v>
      </c>
      <c r="D5679" t="str">
        <f>IF(LEFT(TRIM('Tracker&amp;Invoice'!B5715),9)="INVOICE #","INVOICE",IF(TRIM('Tracker&amp;Invoice'!B5715)="Overall Completion INVOICE","OVERALL",""))</f>
        <v/>
      </c>
      <c r="E5679" t="str">
        <f>IF(D5679="INVOICE",VALUE(MID(TRIM('Tracker&amp;Invoice'!B5715),10,10)),"")</f>
        <v/>
      </c>
      <c r="F5679">
        <f>IF(B5679=1,IFERROR(LOOKUP(2,1/('Tracker&amp;Invoice'!$H5715:$AC5715&lt;&gt;""),COLUMN('Tracker&amp;Invoice'!$H5715:$AC5715)),8),F5678)</f>
        <v>16</v>
      </c>
      <c r="G5679">
        <f>IF(D5679="OVERALL",IFERROR(LOOKUP(2,1/('Tracker&amp;Invoice'!$H5715:$AC5715&lt;&gt;""),COLUMN('Tracker&amp;Invoice'!$H5715:$AC5715)),8),G5680)</f>
        <v>8</v>
      </c>
      <c r="H5679">
        <f t="shared" si="176"/>
        <v>16</v>
      </c>
      <c r="I5679" s="29">
        <f>IF(D5679="INVOICE",SUM('Tracker&amp;Invoice'!$H5715:INDEX('Tracker&amp;Invoice'!$A5715:$AC5715,1,H5679)),0)</f>
        <v>0</v>
      </c>
      <c r="J5679" s="29">
        <f>IF(D5679="OVERALL",SUM('Tracker&amp;Invoice'!$H5715:$AC5715),0)</f>
        <v>0</v>
      </c>
    </row>
    <row r="5680" spans="1:10">
      <c r="A5680" t="e">
        <f t="shared" si="177"/>
        <v>#REF!</v>
      </c>
      <c r="B5680">
        <f>IF(AND('Tracker&amp;Invoice'!A5716&lt;&gt;"",'Tracker&amp;Invoice'!A5716&lt;&gt;"ITEM",'Tracker&amp;Invoice'!A5714="ITEM"),1,0)</f>
        <v>0</v>
      </c>
      <c r="C5680" t="str">
        <f>IF(B5680=1,'Tracker&amp;Invoice'!A5716,C5679)</f>
        <v>NBQ-058</v>
      </c>
      <c r="D5680" t="str">
        <f>IF(LEFT(TRIM('Tracker&amp;Invoice'!B5716),9)="INVOICE #","INVOICE",IF(TRIM('Tracker&amp;Invoice'!B5716)="Overall Completion INVOICE","OVERALL",""))</f>
        <v/>
      </c>
      <c r="E5680" t="str">
        <f>IF(D5680="INVOICE",VALUE(MID(TRIM('Tracker&amp;Invoice'!B5716),10,10)),"")</f>
        <v/>
      </c>
      <c r="F5680">
        <f>IF(B5680=1,IFERROR(LOOKUP(2,1/('Tracker&amp;Invoice'!$H5716:$AC5716&lt;&gt;""),COLUMN('Tracker&amp;Invoice'!$H5716:$AC5716)),8),F5679)</f>
        <v>16</v>
      </c>
      <c r="G5680">
        <f>IF(D5680="OVERALL",IFERROR(LOOKUP(2,1/('Tracker&amp;Invoice'!$H5716:$AC5716&lt;&gt;""),COLUMN('Tracker&amp;Invoice'!$H5716:$AC5716)),8),G5681)</f>
        <v>8</v>
      </c>
      <c r="H5680">
        <f t="shared" si="176"/>
        <v>16</v>
      </c>
      <c r="I5680" s="29">
        <f>IF(D5680="INVOICE",SUM('Tracker&amp;Invoice'!$H5716:INDEX('Tracker&amp;Invoice'!$A5716:$AC5716,1,H5680)),0)</f>
        <v>0</v>
      </c>
      <c r="J5680" s="29">
        <f>IF(D5680="OVERALL",SUM('Tracker&amp;Invoice'!$H5716:$AC5716),0)</f>
        <v>0</v>
      </c>
    </row>
    <row r="5681" spans="1:10">
      <c r="A5681" t="e">
        <f t="shared" si="177"/>
        <v>#REF!</v>
      </c>
      <c r="B5681">
        <f>IF(AND('Tracker&amp;Invoice'!A5717&lt;&gt;"",'Tracker&amp;Invoice'!A5717&lt;&gt;"ITEM",'Tracker&amp;Invoice'!A5715="ITEM"),1,0)</f>
        <v>0</v>
      </c>
      <c r="C5681" t="str">
        <f>IF(B5681=1,'Tracker&amp;Invoice'!A5717,C5680)</f>
        <v>NBQ-058</v>
      </c>
      <c r="D5681" t="str">
        <f>IF(LEFT(TRIM('Tracker&amp;Invoice'!B5717),9)="INVOICE #","INVOICE",IF(TRIM('Tracker&amp;Invoice'!B5717)="Overall Completion INVOICE","OVERALL",""))</f>
        <v/>
      </c>
      <c r="E5681" t="str">
        <f>IF(D5681="INVOICE",VALUE(MID(TRIM('Tracker&amp;Invoice'!B5717),10,10)),"")</f>
        <v/>
      </c>
      <c r="F5681">
        <f>IF(B5681=1,IFERROR(LOOKUP(2,1/('Tracker&amp;Invoice'!$H5717:$AC5717&lt;&gt;""),COLUMN('Tracker&amp;Invoice'!$H5717:$AC5717)),8),F5680)</f>
        <v>16</v>
      </c>
      <c r="G5681">
        <f>IF(D5681="OVERALL",IFERROR(LOOKUP(2,1/('Tracker&amp;Invoice'!$H5717:$AC5717&lt;&gt;""),COLUMN('Tracker&amp;Invoice'!$H5717:$AC5717)),8),G5682)</f>
        <v>8</v>
      </c>
      <c r="H5681">
        <f t="shared" si="176"/>
        <v>16</v>
      </c>
      <c r="I5681" s="29">
        <f>IF(D5681="INVOICE",SUM('Tracker&amp;Invoice'!$H5717:INDEX('Tracker&amp;Invoice'!$A5717:$AC5717,1,H5681)),0)</f>
        <v>0</v>
      </c>
      <c r="J5681" s="29">
        <f>IF(D5681="OVERALL",SUM('Tracker&amp;Invoice'!$H5717:$AC5717),0)</f>
        <v>0</v>
      </c>
    </row>
    <row r="5682" spans="1:10">
      <c r="A5682" t="e">
        <f t="shared" si="177"/>
        <v>#REF!</v>
      </c>
      <c r="B5682">
        <f>IF(AND('Tracker&amp;Invoice'!A5718&lt;&gt;"",'Tracker&amp;Invoice'!A5718&lt;&gt;"ITEM",'Tracker&amp;Invoice'!A5716="ITEM"),1,0)</f>
        <v>0</v>
      </c>
      <c r="C5682" t="str">
        <f>IF(B5682=1,'Tracker&amp;Invoice'!A5718,C5681)</f>
        <v>NBQ-058</v>
      </c>
      <c r="D5682" t="str">
        <f>IF(LEFT(TRIM('Tracker&amp;Invoice'!B5718),9)="INVOICE #","INVOICE",IF(TRIM('Tracker&amp;Invoice'!B5718)="Overall Completion INVOICE","OVERALL",""))</f>
        <v/>
      </c>
      <c r="E5682" t="str">
        <f>IF(D5682="INVOICE",VALUE(MID(TRIM('Tracker&amp;Invoice'!B5718),10,10)),"")</f>
        <v/>
      </c>
      <c r="F5682">
        <f>IF(B5682=1,IFERROR(LOOKUP(2,1/('Tracker&amp;Invoice'!$H5718:$AC5718&lt;&gt;""),COLUMN('Tracker&amp;Invoice'!$H5718:$AC5718)),8),F5681)</f>
        <v>16</v>
      </c>
      <c r="G5682">
        <f>IF(D5682="OVERALL",IFERROR(LOOKUP(2,1/('Tracker&amp;Invoice'!$H5718:$AC5718&lt;&gt;""),COLUMN('Tracker&amp;Invoice'!$H5718:$AC5718)),8),G5683)</f>
        <v>8</v>
      </c>
      <c r="H5682">
        <f t="shared" si="176"/>
        <v>16</v>
      </c>
      <c r="I5682" s="29">
        <f>IF(D5682="INVOICE",SUM('Tracker&amp;Invoice'!$H5718:INDEX('Tracker&amp;Invoice'!$A5718:$AC5718,1,H5682)),0)</f>
        <v>0</v>
      </c>
      <c r="J5682" s="29">
        <f>IF(D5682="OVERALL",SUM('Tracker&amp;Invoice'!$H5718:$AC5718),0)</f>
        <v>0</v>
      </c>
    </row>
    <row r="5683" spans="1:10">
      <c r="A5683" t="e">
        <f t="shared" si="177"/>
        <v>#REF!</v>
      </c>
      <c r="B5683">
        <f>IF(AND('Tracker&amp;Invoice'!A5719&lt;&gt;"",'Tracker&amp;Invoice'!A5719&lt;&gt;"ITEM",'Tracker&amp;Invoice'!A5717="ITEM"),1,0)</f>
        <v>0</v>
      </c>
      <c r="C5683" t="str">
        <f>IF(B5683=1,'Tracker&amp;Invoice'!A5719,C5682)</f>
        <v>NBQ-058</v>
      </c>
      <c r="D5683" t="str">
        <f>IF(LEFT(TRIM('Tracker&amp;Invoice'!B5719),9)="INVOICE #","INVOICE",IF(TRIM('Tracker&amp;Invoice'!B5719)="Overall Completion INVOICE","OVERALL",""))</f>
        <v/>
      </c>
      <c r="E5683" t="str">
        <f>IF(D5683="INVOICE",VALUE(MID(TRIM('Tracker&amp;Invoice'!B5719),10,10)),"")</f>
        <v/>
      </c>
      <c r="F5683">
        <f>IF(B5683=1,IFERROR(LOOKUP(2,1/('Tracker&amp;Invoice'!$H5719:$AC5719&lt;&gt;""),COLUMN('Tracker&amp;Invoice'!$H5719:$AC5719)),8),F5682)</f>
        <v>16</v>
      </c>
      <c r="G5683">
        <f>IF(D5683="OVERALL",IFERROR(LOOKUP(2,1/('Tracker&amp;Invoice'!$H5719:$AC5719&lt;&gt;""),COLUMN('Tracker&amp;Invoice'!$H5719:$AC5719)),8),G5684)</f>
        <v>8</v>
      </c>
      <c r="H5683">
        <f t="shared" si="176"/>
        <v>16</v>
      </c>
      <c r="I5683" s="29">
        <f>IF(D5683="INVOICE",SUM('Tracker&amp;Invoice'!$H5719:INDEX('Tracker&amp;Invoice'!$A5719:$AC5719,1,H5683)),0)</f>
        <v>0</v>
      </c>
      <c r="J5683" s="29">
        <f>IF(D5683="OVERALL",SUM('Tracker&amp;Invoice'!$H5719:$AC5719),0)</f>
        <v>0</v>
      </c>
    </row>
    <row r="5684" spans="1:10">
      <c r="A5684" t="e">
        <f t="shared" si="177"/>
        <v>#REF!</v>
      </c>
      <c r="B5684">
        <f>IF(AND('Tracker&amp;Invoice'!A5720&lt;&gt;"",'Tracker&amp;Invoice'!A5720&lt;&gt;"ITEM",'Tracker&amp;Invoice'!A5718="ITEM"),1,0)</f>
        <v>0</v>
      </c>
      <c r="C5684" t="str">
        <f>IF(B5684=1,'Tracker&amp;Invoice'!A5720,C5683)</f>
        <v>NBQ-058</v>
      </c>
      <c r="D5684" t="str">
        <f>IF(LEFT(TRIM('Tracker&amp;Invoice'!B5720),9)="INVOICE #","INVOICE",IF(TRIM('Tracker&amp;Invoice'!B5720)="Overall Completion INVOICE","OVERALL",""))</f>
        <v/>
      </c>
      <c r="E5684" t="str">
        <f>IF(D5684="INVOICE",VALUE(MID(TRIM('Tracker&amp;Invoice'!B5720),10,10)),"")</f>
        <v/>
      </c>
      <c r="F5684">
        <f>IF(B5684=1,IFERROR(LOOKUP(2,1/('Tracker&amp;Invoice'!$H5720:$AC5720&lt;&gt;""),COLUMN('Tracker&amp;Invoice'!$H5720:$AC5720)),8),F5683)</f>
        <v>16</v>
      </c>
      <c r="G5684">
        <f>IF(D5684="OVERALL",IFERROR(LOOKUP(2,1/('Tracker&amp;Invoice'!$H5720:$AC5720&lt;&gt;""),COLUMN('Tracker&amp;Invoice'!$H5720:$AC5720)),8),G5685)</f>
        <v>8</v>
      </c>
      <c r="H5684">
        <f t="shared" si="176"/>
        <v>16</v>
      </c>
      <c r="I5684" s="29">
        <f>IF(D5684="INVOICE",SUM('Tracker&amp;Invoice'!$H5720:INDEX('Tracker&amp;Invoice'!$A5720:$AC5720,1,H5684)),0)</f>
        <v>0</v>
      </c>
      <c r="J5684" s="29">
        <f>IF(D5684="OVERALL",SUM('Tracker&amp;Invoice'!$H5720:$AC5720),0)</f>
        <v>0</v>
      </c>
    </row>
    <row r="5685" spans="1:10">
      <c r="A5685" t="e">
        <f t="shared" si="177"/>
        <v>#REF!</v>
      </c>
      <c r="B5685">
        <f>IF(AND('Tracker&amp;Invoice'!A5721&lt;&gt;"",'Tracker&amp;Invoice'!A5721&lt;&gt;"ITEM",'Tracker&amp;Invoice'!A5719="ITEM"),1,0)</f>
        <v>0</v>
      </c>
      <c r="C5685" t="str">
        <f>IF(B5685=1,'Tracker&amp;Invoice'!A5721,C5684)</f>
        <v>NBQ-058</v>
      </c>
      <c r="D5685" t="str">
        <f>IF(LEFT(TRIM('Tracker&amp;Invoice'!B5721),9)="INVOICE #","INVOICE",IF(TRIM('Tracker&amp;Invoice'!B5721)="Overall Completion INVOICE","OVERALL",""))</f>
        <v/>
      </c>
      <c r="E5685" t="str">
        <f>IF(D5685="INVOICE",VALUE(MID(TRIM('Tracker&amp;Invoice'!B5721),10,10)),"")</f>
        <v/>
      </c>
      <c r="F5685">
        <f>IF(B5685=1,IFERROR(LOOKUP(2,1/('Tracker&amp;Invoice'!$H5721:$AC5721&lt;&gt;""),COLUMN('Tracker&amp;Invoice'!$H5721:$AC5721)),8),F5684)</f>
        <v>16</v>
      </c>
      <c r="G5685">
        <f>IF(D5685="OVERALL",IFERROR(LOOKUP(2,1/('Tracker&amp;Invoice'!$H5721:$AC5721&lt;&gt;""),COLUMN('Tracker&amp;Invoice'!$H5721:$AC5721)),8),G5686)</f>
        <v>8</v>
      </c>
      <c r="H5685">
        <f t="shared" si="176"/>
        <v>16</v>
      </c>
      <c r="I5685" s="29">
        <f>IF(D5685="INVOICE",SUM('Tracker&amp;Invoice'!$H5721:INDEX('Tracker&amp;Invoice'!$A5721:$AC5721,1,H5685)),0)</f>
        <v>0</v>
      </c>
      <c r="J5685" s="29">
        <f>IF(D5685="OVERALL",SUM('Tracker&amp;Invoice'!$H5721:$AC5721),0)</f>
        <v>0</v>
      </c>
    </row>
    <row r="5686" spans="1:10">
      <c r="A5686" t="e">
        <f t="shared" si="177"/>
        <v>#REF!</v>
      </c>
      <c r="B5686">
        <f>IF(AND('Tracker&amp;Invoice'!A5722&lt;&gt;"",'Tracker&amp;Invoice'!A5722&lt;&gt;"ITEM",'Tracker&amp;Invoice'!A5720="ITEM"),1,0)</f>
        <v>0</v>
      </c>
      <c r="C5686" t="str">
        <f>IF(B5686=1,'Tracker&amp;Invoice'!A5722,C5685)</f>
        <v>NBQ-058</v>
      </c>
      <c r="D5686" t="str">
        <f>IF(LEFT(TRIM('Tracker&amp;Invoice'!B5722),9)="INVOICE #","INVOICE",IF(TRIM('Tracker&amp;Invoice'!B5722)="Overall Completion INVOICE","OVERALL",""))</f>
        <v/>
      </c>
      <c r="E5686" t="str">
        <f>IF(D5686="INVOICE",VALUE(MID(TRIM('Tracker&amp;Invoice'!B5722),10,10)),"")</f>
        <v/>
      </c>
      <c r="F5686">
        <f>IF(B5686=1,IFERROR(LOOKUP(2,1/('Tracker&amp;Invoice'!$H5722:$AC5722&lt;&gt;""),COLUMN('Tracker&amp;Invoice'!$H5722:$AC5722)),8),F5685)</f>
        <v>16</v>
      </c>
      <c r="G5686">
        <f>IF(D5686="OVERALL",IFERROR(LOOKUP(2,1/('Tracker&amp;Invoice'!$H5722:$AC5722&lt;&gt;""),COLUMN('Tracker&amp;Invoice'!$H5722:$AC5722)),8),G5687)</f>
        <v>8</v>
      </c>
      <c r="H5686">
        <f t="shared" si="176"/>
        <v>16</v>
      </c>
      <c r="I5686" s="29">
        <f>IF(D5686="INVOICE",SUM('Tracker&amp;Invoice'!$H5722:INDEX('Tracker&amp;Invoice'!$A5722:$AC5722,1,H5686)),0)</f>
        <v>0</v>
      </c>
      <c r="J5686" s="29">
        <f>IF(D5686="OVERALL",SUM('Tracker&amp;Invoice'!$H5722:$AC5722),0)</f>
        <v>0</v>
      </c>
    </row>
    <row r="5687" spans="1:10">
      <c r="A5687" t="e">
        <f t="shared" si="177"/>
        <v>#REF!</v>
      </c>
      <c r="B5687">
        <f>IF(AND('Tracker&amp;Invoice'!A5723&lt;&gt;"",'Tracker&amp;Invoice'!A5723&lt;&gt;"ITEM",'Tracker&amp;Invoice'!A5721="ITEM"),1,0)</f>
        <v>0</v>
      </c>
      <c r="C5687" t="str">
        <f>IF(B5687=1,'Tracker&amp;Invoice'!A5723,C5686)</f>
        <v>NBQ-058</v>
      </c>
      <c r="D5687" t="str">
        <f>IF(LEFT(TRIM('Tracker&amp;Invoice'!B5723),9)="INVOICE #","INVOICE",IF(TRIM('Tracker&amp;Invoice'!B5723)="Overall Completion INVOICE","OVERALL",""))</f>
        <v/>
      </c>
      <c r="E5687" t="str">
        <f>IF(D5687="INVOICE",VALUE(MID(TRIM('Tracker&amp;Invoice'!B5723),10,10)),"")</f>
        <v/>
      </c>
      <c r="F5687">
        <f>IF(B5687=1,IFERROR(LOOKUP(2,1/('Tracker&amp;Invoice'!$H5723:$AC5723&lt;&gt;""),COLUMN('Tracker&amp;Invoice'!$H5723:$AC5723)),8),F5686)</f>
        <v>16</v>
      </c>
      <c r="G5687">
        <f>IF(D5687="OVERALL",IFERROR(LOOKUP(2,1/('Tracker&amp;Invoice'!$H5723:$AC5723&lt;&gt;""),COLUMN('Tracker&amp;Invoice'!$H5723:$AC5723)),8),G5688)</f>
        <v>8</v>
      </c>
      <c r="H5687">
        <f t="shared" si="176"/>
        <v>16</v>
      </c>
      <c r="I5687" s="29">
        <f>IF(D5687="INVOICE",SUM('Tracker&amp;Invoice'!$H5723:INDEX('Tracker&amp;Invoice'!$A5723:$AC5723,1,H5687)),0)</f>
        <v>0</v>
      </c>
      <c r="J5687" s="29">
        <f>IF(D5687="OVERALL",SUM('Tracker&amp;Invoice'!$H5723:$AC5723),0)</f>
        <v>0</v>
      </c>
    </row>
    <row r="5688" spans="1:10">
      <c r="A5688" t="e">
        <f t="shared" si="177"/>
        <v>#REF!</v>
      </c>
      <c r="B5688">
        <f>IF(AND('Tracker&amp;Invoice'!A5724&lt;&gt;"",'Tracker&amp;Invoice'!A5724&lt;&gt;"ITEM",'Tracker&amp;Invoice'!A5722="ITEM"),1,0)</f>
        <v>0</v>
      </c>
      <c r="C5688" t="str">
        <f>IF(B5688=1,'Tracker&amp;Invoice'!A5724,C5687)</f>
        <v>NBQ-058</v>
      </c>
      <c r="D5688" t="str">
        <f>IF(LEFT(TRIM('Tracker&amp;Invoice'!B5724),9)="INVOICE #","INVOICE",IF(TRIM('Tracker&amp;Invoice'!B5724)="Overall Completion INVOICE","OVERALL",""))</f>
        <v/>
      </c>
      <c r="E5688" t="str">
        <f>IF(D5688="INVOICE",VALUE(MID(TRIM('Tracker&amp;Invoice'!B5724),10,10)),"")</f>
        <v/>
      </c>
      <c r="F5688">
        <f>IF(B5688=1,IFERROR(LOOKUP(2,1/('Tracker&amp;Invoice'!$H5724:$AC5724&lt;&gt;""),COLUMN('Tracker&amp;Invoice'!$H5724:$AC5724)),8),F5687)</f>
        <v>16</v>
      </c>
      <c r="G5688">
        <f>IF(D5688="OVERALL",IFERROR(LOOKUP(2,1/('Tracker&amp;Invoice'!$H5724:$AC5724&lt;&gt;""),COLUMN('Tracker&amp;Invoice'!$H5724:$AC5724)),8),G5689)</f>
        <v>8</v>
      </c>
      <c r="H5688">
        <f t="shared" si="176"/>
        <v>16</v>
      </c>
      <c r="I5688" s="29">
        <f>IF(D5688="INVOICE",SUM('Tracker&amp;Invoice'!$H5724:INDEX('Tracker&amp;Invoice'!$A5724:$AC5724,1,H5688)),0)</f>
        <v>0</v>
      </c>
      <c r="J5688" s="29">
        <f>IF(D5688="OVERALL",SUM('Tracker&amp;Invoice'!$H5724:$AC5724),0)</f>
        <v>0</v>
      </c>
    </row>
    <row r="5689" spans="1:10">
      <c r="A5689" t="e">
        <f t="shared" si="177"/>
        <v>#REF!</v>
      </c>
      <c r="B5689">
        <f>IF(AND('Tracker&amp;Invoice'!A5725&lt;&gt;"",'Tracker&amp;Invoice'!A5725&lt;&gt;"ITEM",'Tracker&amp;Invoice'!A5723="ITEM"),1,0)</f>
        <v>0</v>
      </c>
      <c r="C5689" t="str">
        <f>IF(B5689=1,'Tracker&amp;Invoice'!A5725,C5688)</f>
        <v>NBQ-058</v>
      </c>
      <c r="D5689" t="str">
        <f>IF(LEFT(TRIM('Tracker&amp;Invoice'!B5725),9)="INVOICE #","INVOICE",IF(TRIM('Tracker&amp;Invoice'!B5725)="Overall Completion INVOICE","OVERALL",""))</f>
        <v/>
      </c>
      <c r="E5689" t="str">
        <f>IF(D5689="INVOICE",VALUE(MID(TRIM('Tracker&amp;Invoice'!B5725),10,10)),"")</f>
        <v/>
      </c>
      <c r="F5689">
        <f>IF(B5689=1,IFERROR(LOOKUP(2,1/('Tracker&amp;Invoice'!$H5725:$AC5725&lt;&gt;""),COLUMN('Tracker&amp;Invoice'!$H5725:$AC5725)),8),F5688)</f>
        <v>16</v>
      </c>
      <c r="G5689">
        <f>IF(D5689="OVERALL",IFERROR(LOOKUP(2,1/('Tracker&amp;Invoice'!$H5725:$AC5725&lt;&gt;""),COLUMN('Tracker&amp;Invoice'!$H5725:$AC5725)),8),G5690)</f>
        <v>8</v>
      </c>
      <c r="H5689">
        <f t="shared" si="176"/>
        <v>16</v>
      </c>
      <c r="I5689" s="29">
        <f>IF(D5689="INVOICE",SUM('Tracker&amp;Invoice'!$H5725:INDEX('Tracker&amp;Invoice'!$A5725:$AC5725,1,H5689)),0)</f>
        <v>0</v>
      </c>
      <c r="J5689" s="29">
        <f>IF(D5689="OVERALL",SUM('Tracker&amp;Invoice'!$H5725:$AC5725),0)</f>
        <v>0</v>
      </c>
    </row>
    <row r="5690" spans="1:10">
      <c r="A5690" t="e">
        <f t="shared" si="177"/>
        <v>#REF!</v>
      </c>
      <c r="B5690">
        <f>IF(AND('Tracker&amp;Invoice'!A5726&lt;&gt;"",'Tracker&amp;Invoice'!A5726&lt;&gt;"ITEM",'Tracker&amp;Invoice'!A5724="ITEM"),1,0)</f>
        <v>0</v>
      </c>
      <c r="C5690" t="str">
        <f>IF(B5690=1,'Tracker&amp;Invoice'!A5726,C5689)</f>
        <v>NBQ-058</v>
      </c>
      <c r="D5690" t="str">
        <f>IF(LEFT(TRIM('Tracker&amp;Invoice'!B5726),9)="INVOICE #","INVOICE",IF(TRIM('Tracker&amp;Invoice'!B5726)="Overall Completion INVOICE","OVERALL",""))</f>
        <v/>
      </c>
      <c r="E5690" t="str">
        <f>IF(D5690="INVOICE",VALUE(MID(TRIM('Tracker&amp;Invoice'!B5726),10,10)),"")</f>
        <v/>
      </c>
      <c r="F5690">
        <f>IF(B5690=1,IFERROR(LOOKUP(2,1/('Tracker&amp;Invoice'!$H5726:$AC5726&lt;&gt;""),COLUMN('Tracker&amp;Invoice'!$H5726:$AC5726)),8),F5689)</f>
        <v>16</v>
      </c>
      <c r="G5690">
        <f>IF(D5690="OVERALL",IFERROR(LOOKUP(2,1/('Tracker&amp;Invoice'!$H5726:$AC5726&lt;&gt;""),COLUMN('Tracker&amp;Invoice'!$H5726:$AC5726)),8),G5691)</f>
        <v>8</v>
      </c>
      <c r="H5690">
        <f t="shared" si="176"/>
        <v>16</v>
      </c>
      <c r="I5690" s="29">
        <f>IF(D5690="INVOICE",SUM('Tracker&amp;Invoice'!$H5726:INDEX('Tracker&amp;Invoice'!$A5726:$AC5726,1,H5690)),0)</f>
        <v>0</v>
      </c>
      <c r="J5690" s="29">
        <f>IF(D5690="OVERALL",SUM('Tracker&amp;Invoice'!$H5726:$AC5726),0)</f>
        <v>0</v>
      </c>
    </row>
    <row r="5691" spans="1:10">
      <c r="A5691" t="e">
        <f t="shared" si="177"/>
        <v>#REF!</v>
      </c>
      <c r="B5691">
        <f>IF(AND('Tracker&amp;Invoice'!A5727&lt;&gt;"",'Tracker&amp;Invoice'!A5727&lt;&gt;"ITEM",'Tracker&amp;Invoice'!A5725="ITEM"),1,0)</f>
        <v>0</v>
      </c>
      <c r="C5691" t="str">
        <f>IF(B5691=1,'Tracker&amp;Invoice'!A5727,C5690)</f>
        <v>NBQ-058</v>
      </c>
      <c r="D5691" t="str">
        <f>IF(LEFT(TRIM('Tracker&amp;Invoice'!B5727),9)="INVOICE #","INVOICE",IF(TRIM('Tracker&amp;Invoice'!B5727)="Overall Completion INVOICE","OVERALL",""))</f>
        <v/>
      </c>
      <c r="E5691" t="str">
        <f>IF(D5691="INVOICE",VALUE(MID(TRIM('Tracker&amp;Invoice'!B5727),10,10)),"")</f>
        <v/>
      </c>
      <c r="F5691">
        <f>IF(B5691=1,IFERROR(LOOKUP(2,1/('Tracker&amp;Invoice'!$H5727:$AC5727&lt;&gt;""),COLUMN('Tracker&amp;Invoice'!$H5727:$AC5727)),8),F5690)</f>
        <v>16</v>
      </c>
      <c r="G5691">
        <f>IF(D5691="OVERALL",IFERROR(LOOKUP(2,1/('Tracker&amp;Invoice'!$H5727:$AC5727&lt;&gt;""),COLUMN('Tracker&amp;Invoice'!$H5727:$AC5727)),8),G5692)</f>
        <v>8</v>
      </c>
      <c r="H5691">
        <f t="shared" si="176"/>
        <v>16</v>
      </c>
      <c r="I5691" s="29">
        <f>IF(D5691="INVOICE",SUM('Tracker&amp;Invoice'!$H5727:INDEX('Tracker&amp;Invoice'!$A5727:$AC5727,1,H5691)),0)</f>
        <v>0</v>
      </c>
      <c r="J5691" s="29">
        <f>IF(D5691="OVERALL",SUM('Tracker&amp;Invoice'!$H5727:$AC5727),0)</f>
        <v>0</v>
      </c>
    </row>
    <row r="5692" spans="1:10">
      <c r="A5692" t="e">
        <f t="shared" si="177"/>
        <v>#REF!</v>
      </c>
      <c r="B5692">
        <f>IF(AND('Tracker&amp;Invoice'!A5728&lt;&gt;"",'Tracker&amp;Invoice'!A5728&lt;&gt;"ITEM",'Tracker&amp;Invoice'!A5726="ITEM"),1,0)</f>
        <v>0</v>
      </c>
      <c r="C5692" t="str">
        <f>IF(B5692=1,'Tracker&amp;Invoice'!A5728,C5691)</f>
        <v>NBQ-058</v>
      </c>
      <c r="D5692" t="str">
        <f>IF(LEFT(TRIM('Tracker&amp;Invoice'!B5728),9)="INVOICE #","INVOICE",IF(TRIM('Tracker&amp;Invoice'!B5728)="Overall Completion INVOICE","OVERALL",""))</f>
        <v/>
      </c>
      <c r="E5692" t="str">
        <f>IF(D5692="INVOICE",VALUE(MID(TRIM('Tracker&amp;Invoice'!B5728),10,10)),"")</f>
        <v/>
      </c>
      <c r="F5692">
        <f>IF(B5692=1,IFERROR(LOOKUP(2,1/('Tracker&amp;Invoice'!$H5728:$AC5728&lt;&gt;""),COLUMN('Tracker&amp;Invoice'!$H5728:$AC5728)),8),F5691)</f>
        <v>16</v>
      </c>
      <c r="G5692">
        <f>IF(D5692="OVERALL",IFERROR(LOOKUP(2,1/('Tracker&amp;Invoice'!$H5728:$AC5728&lt;&gt;""),COLUMN('Tracker&amp;Invoice'!$H5728:$AC5728)),8),G5693)</f>
        <v>8</v>
      </c>
      <c r="H5692">
        <f t="shared" si="176"/>
        <v>16</v>
      </c>
      <c r="I5692" s="29">
        <f>IF(D5692="INVOICE",SUM('Tracker&amp;Invoice'!$H5728:INDEX('Tracker&amp;Invoice'!$A5728:$AC5728,1,H5692)),0)</f>
        <v>0</v>
      </c>
      <c r="J5692" s="29">
        <f>IF(D5692="OVERALL",SUM('Tracker&amp;Invoice'!$H5728:$AC5728),0)</f>
        <v>0</v>
      </c>
    </row>
    <row r="5693" spans="1:10">
      <c r="A5693" t="e">
        <f t="shared" si="177"/>
        <v>#REF!</v>
      </c>
      <c r="B5693">
        <f>IF(AND('Tracker&amp;Invoice'!A5729&lt;&gt;"",'Tracker&amp;Invoice'!A5729&lt;&gt;"ITEM",'Tracker&amp;Invoice'!A5727="ITEM"),1,0)</f>
        <v>0</v>
      </c>
      <c r="C5693" t="str">
        <f>IF(B5693=1,'Tracker&amp;Invoice'!A5729,C5692)</f>
        <v>NBQ-058</v>
      </c>
      <c r="D5693" t="str">
        <f>IF(LEFT(TRIM('Tracker&amp;Invoice'!B5729),9)="INVOICE #","INVOICE",IF(TRIM('Tracker&amp;Invoice'!B5729)="Overall Completion INVOICE","OVERALL",""))</f>
        <v/>
      </c>
      <c r="E5693" t="str">
        <f>IF(D5693="INVOICE",VALUE(MID(TRIM('Tracker&amp;Invoice'!B5729),10,10)),"")</f>
        <v/>
      </c>
      <c r="F5693">
        <f>IF(B5693=1,IFERROR(LOOKUP(2,1/('Tracker&amp;Invoice'!$H5729:$AC5729&lt;&gt;""),COLUMN('Tracker&amp;Invoice'!$H5729:$AC5729)),8),F5692)</f>
        <v>16</v>
      </c>
      <c r="G5693">
        <f>IF(D5693="OVERALL",IFERROR(LOOKUP(2,1/('Tracker&amp;Invoice'!$H5729:$AC5729&lt;&gt;""),COLUMN('Tracker&amp;Invoice'!$H5729:$AC5729)),8),G5694)</f>
        <v>8</v>
      </c>
      <c r="H5693">
        <f t="shared" si="176"/>
        <v>16</v>
      </c>
      <c r="I5693" s="29">
        <f>IF(D5693="INVOICE",SUM('Tracker&amp;Invoice'!$H5729:INDEX('Tracker&amp;Invoice'!$A5729:$AC5729,1,H5693)),0)</f>
        <v>0</v>
      </c>
      <c r="J5693" s="29">
        <f>IF(D5693="OVERALL",SUM('Tracker&amp;Invoice'!$H5729:$AC5729),0)</f>
        <v>0</v>
      </c>
    </row>
    <row r="5694" spans="1:10">
      <c r="A5694" t="e">
        <f t="shared" si="177"/>
        <v>#REF!</v>
      </c>
      <c r="B5694">
        <f>IF(AND('Tracker&amp;Invoice'!A5730&lt;&gt;"",'Tracker&amp;Invoice'!A5730&lt;&gt;"ITEM",'Tracker&amp;Invoice'!A5728="ITEM"),1,0)</f>
        <v>0</v>
      </c>
      <c r="C5694" t="str">
        <f>IF(B5694=1,'Tracker&amp;Invoice'!A5730,C5693)</f>
        <v>NBQ-058</v>
      </c>
      <c r="D5694" t="str">
        <f>IF(LEFT(TRIM('Tracker&amp;Invoice'!B5730),9)="INVOICE #","INVOICE",IF(TRIM('Tracker&amp;Invoice'!B5730)="Overall Completion INVOICE","OVERALL",""))</f>
        <v/>
      </c>
      <c r="E5694" t="str">
        <f>IF(D5694="INVOICE",VALUE(MID(TRIM('Tracker&amp;Invoice'!B5730),10,10)),"")</f>
        <v/>
      </c>
      <c r="F5694">
        <f>IF(B5694=1,IFERROR(LOOKUP(2,1/('Tracker&amp;Invoice'!$H5730:$AC5730&lt;&gt;""),COLUMN('Tracker&amp;Invoice'!$H5730:$AC5730)),8),F5693)</f>
        <v>16</v>
      </c>
      <c r="G5694">
        <f>IF(D5694="OVERALL",IFERROR(LOOKUP(2,1/('Tracker&amp;Invoice'!$H5730:$AC5730&lt;&gt;""),COLUMN('Tracker&amp;Invoice'!$H5730:$AC5730)),8),G5695)</f>
        <v>8</v>
      </c>
      <c r="H5694">
        <f t="shared" si="176"/>
        <v>16</v>
      </c>
      <c r="I5694" s="29">
        <f>IF(D5694="INVOICE",SUM('Tracker&amp;Invoice'!$H5730:INDEX('Tracker&amp;Invoice'!$A5730:$AC5730,1,H5694)),0)</f>
        <v>0</v>
      </c>
      <c r="J5694" s="29">
        <f>IF(D5694="OVERALL",SUM('Tracker&amp;Invoice'!$H5730:$AC5730),0)</f>
        <v>0</v>
      </c>
    </row>
    <row r="5695" spans="1:10">
      <c r="A5695" t="e">
        <f t="shared" si="177"/>
        <v>#REF!</v>
      </c>
      <c r="B5695">
        <f>IF(AND('Tracker&amp;Invoice'!A5731&lt;&gt;"",'Tracker&amp;Invoice'!A5731&lt;&gt;"ITEM",'Tracker&amp;Invoice'!A5729="ITEM"),1,0)</f>
        <v>0</v>
      </c>
      <c r="C5695" t="str">
        <f>IF(B5695=1,'Tracker&amp;Invoice'!A5731,C5694)</f>
        <v>NBQ-058</v>
      </c>
      <c r="D5695" t="str">
        <f>IF(LEFT(TRIM('Tracker&amp;Invoice'!B5731),9)="INVOICE #","INVOICE",IF(TRIM('Tracker&amp;Invoice'!B5731)="Overall Completion INVOICE","OVERALL",""))</f>
        <v/>
      </c>
      <c r="E5695" t="str">
        <f>IF(D5695="INVOICE",VALUE(MID(TRIM('Tracker&amp;Invoice'!B5731),10,10)),"")</f>
        <v/>
      </c>
      <c r="F5695">
        <f>IF(B5695=1,IFERROR(LOOKUP(2,1/('Tracker&amp;Invoice'!$H5731:$AC5731&lt;&gt;""),COLUMN('Tracker&amp;Invoice'!$H5731:$AC5731)),8),F5694)</f>
        <v>16</v>
      </c>
      <c r="G5695">
        <f>IF(D5695="OVERALL",IFERROR(LOOKUP(2,1/('Tracker&amp;Invoice'!$H5731:$AC5731&lt;&gt;""),COLUMN('Tracker&amp;Invoice'!$H5731:$AC5731)),8),G5696)</f>
        <v>8</v>
      </c>
      <c r="H5695">
        <f t="shared" si="176"/>
        <v>16</v>
      </c>
      <c r="I5695" s="29">
        <f>IF(D5695="INVOICE",SUM('Tracker&amp;Invoice'!$H5731:INDEX('Tracker&amp;Invoice'!$A5731:$AC5731,1,H5695)),0)</f>
        <v>0</v>
      </c>
      <c r="J5695" s="29">
        <f>IF(D5695="OVERALL",SUM('Tracker&amp;Invoice'!$H5731:$AC5731),0)</f>
        <v>0</v>
      </c>
    </row>
    <row r="5696" spans="1:10">
      <c r="A5696" t="e">
        <f t="shared" si="177"/>
        <v>#REF!</v>
      </c>
      <c r="B5696">
        <f>IF(AND('Tracker&amp;Invoice'!A5732&lt;&gt;"",'Tracker&amp;Invoice'!A5732&lt;&gt;"ITEM",'Tracker&amp;Invoice'!A5730="ITEM"),1,0)</f>
        <v>0</v>
      </c>
      <c r="C5696" t="str">
        <f>IF(B5696=1,'Tracker&amp;Invoice'!A5732,C5695)</f>
        <v>NBQ-058</v>
      </c>
      <c r="D5696" t="str">
        <f>IF(LEFT(TRIM('Tracker&amp;Invoice'!B5732),9)="INVOICE #","INVOICE",IF(TRIM('Tracker&amp;Invoice'!B5732)="Overall Completion INVOICE","OVERALL",""))</f>
        <v/>
      </c>
      <c r="E5696" t="str">
        <f>IF(D5696="INVOICE",VALUE(MID(TRIM('Tracker&amp;Invoice'!B5732),10,10)),"")</f>
        <v/>
      </c>
      <c r="F5696">
        <f>IF(B5696=1,IFERROR(LOOKUP(2,1/('Tracker&amp;Invoice'!$H5732:$AC5732&lt;&gt;""),COLUMN('Tracker&amp;Invoice'!$H5732:$AC5732)),8),F5695)</f>
        <v>16</v>
      </c>
      <c r="G5696">
        <f>IF(D5696="OVERALL",IFERROR(LOOKUP(2,1/('Tracker&amp;Invoice'!$H5732:$AC5732&lt;&gt;""),COLUMN('Tracker&amp;Invoice'!$H5732:$AC5732)),8),G5697)</f>
        <v>8</v>
      </c>
      <c r="H5696">
        <f t="shared" si="176"/>
        <v>16</v>
      </c>
      <c r="I5696" s="29">
        <f>IF(D5696="INVOICE",SUM('Tracker&amp;Invoice'!$H5732:INDEX('Tracker&amp;Invoice'!$A5732:$AC5732,1,H5696)),0)</f>
        <v>0</v>
      </c>
      <c r="J5696" s="29">
        <f>IF(D5696="OVERALL",SUM('Tracker&amp;Invoice'!$H5732:$AC5732),0)</f>
        <v>0</v>
      </c>
    </row>
    <row r="5697" spans="1:10">
      <c r="A5697" t="e">
        <f t="shared" si="177"/>
        <v>#REF!</v>
      </c>
      <c r="B5697">
        <f>IF(AND('Tracker&amp;Invoice'!A5733&lt;&gt;"",'Tracker&amp;Invoice'!A5733&lt;&gt;"ITEM",'Tracker&amp;Invoice'!A5731="ITEM"),1,0)</f>
        <v>0</v>
      </c>
      <c r="C5697" t="str">
        <f>IF(B5697=1,'Tracker&amp;Invoice'!A5733,C5696)</f>
        <v>NBQ-058</v>
      </c>
      <c r="D5697" t="str">
        <f>IF(LEFT(TRIM('Tracker&amp;Invoice'!B5733),9)="INVOICE #","INVOICE",IF(TRIM('Tracker&amp;Invoice'!B5733)="Overall Completion INVOICE","OVERALL",""))</f>
        <v/>
      </c>
      <c r="E5697" t="str">
        <f>IF(D5697="INVOICE",VALUE(MID(TRIM('Tracker&amp;Invoice'!B5733),10,10)),"")</f>
        <v/>
      </c>
      <c r="F5697">
        <f>IF(B5697=1,IFERROR(LOOKUP(2,1/('Tracker&amp;Invoice'!$H5733:$AC5733&lt;&gt;""),COLUMN('Tracker&amp;Invoice'!$H5733:$AC5733)),8),F5696)</f>
        <v>16</v>
      </c>
      <c r="G5697">
        <f>IF(D5697="OVERALL",IFERROR(LOOKUP(2,1/('Tracker&amp;Invoice'!$H5733:$AC5733&lt;&gt;""),COLUMN('Tracker&amp;Invoice'!$H5733:$AC5733)),8),G5698)</f>
        <v>8</v>
      </c>
      <c r="H5697">
        <f t="shared" si="176"/>
        <v>16</v>
      </c>
      <c r="I5697" s="29">
        <f>IF(D5697="INVOICE",SUM('Tracker&amp;Invoice'!$H5733:INDEX('Tracker&amp;Invoice'!$A5733:$AC5733,1,H5697)),0)</f>
        <v>0</v>
      </c>
      <c r="J5697" s="29">
        <f>IF(D5697="OVERALL",SUM('Tracker&amp;Invoice'!$H5733:$AC5733),0)</f>
        <v>0</v>
      </c>
    </row>
    <row r="5698" spans="1:10">
      <c r="A5698" t="e">
        <f t="shared" si="177"/>
        <v>#REF!</v>
      </c>
      <c r="B5698">
        <f>IF(AND('Tracker&amp;Invoice'!A5734&lt;&gt;"",'Tracker&amp;Invoice'!A5734&lt;&gt;"ITEM",'Tracker&amp;Invoice'!A5732="ITEM"),1,0)</f>
        <v>0</v>
      </c>
      <c r="C5698" t="str">
        <f>IF(B5698=1,'Tracker&amp;Invoice'!A5734,C5697)</f>
        <v>NBQ-058</v>
      </c>
      <c r="D5698" t="str">
        <f>IF(LEFT(TRIM('Tracker&amp;Invoice'!B5734),9)="INVOICE #","INVOICE",IF(TRIM('Tracker&amp;Invoice'!B5734)="Overall Completion INVOICE","OVERALL",""))</f>
        <v/>
      </c>
      <c r="E5698" t="str">
        <f>IF(D5698="INVOICE",VALUE(MID(TRIM('Tracker&amp;Invoice'!B5734),10,10)),"")</f>
        <v/>
      </c>
      <c r="F5698">
        <f>IF(B5698=1,IFERROR(LOOKUP(2,1/('Tracker&amp;Invoice'!$H5734:$AC5734&lt;&gt;""),COLUMN('Tracker&amp;Invoice'!$H5734:$AC5734)),8),F5697)</f>
        <v>16</v>
      </c>
      <c r="G5698">
        <f>IF(D5698="OVERALL",IFERROR(LOOKUP(2,1/('Tracker&amp;Invoice'!$H5734:$AC5734&lt;&gt;""),COLUMN('Tracker&amp;Invoice'!$H5734:$AC5734)),8),G5699)</f>
        <v>8</v>
      </c>
      <c r="H5698">
        <f t="shared" si="176"/>
        <v>16</v>
      </c>
      <c r="I5698" s="29">
        <f>IF(D5698="INVOICE",SUM('Tracker&amp;Invoice'!$H5734:INDEX('Tracker&amp;Invoice'!$A5734:$AC5734,1,H5698)),0)</f>
        <v>0</v>
      </c>
      <c r="J5698" s="29">
        <f>IF(D5698="OVERALL",SUM('Tracker&amp;Invoice'!$H5734:$AC5734),0)</f>
        <v>0</v>
      </c>
    </row>
    <row r="5699" spans="1:10">
      <c r="A5699" t="e">
        <f t="shared" si="177"/>
        <v>#REF!</v>
      </c>
      <c r="B5699">
        <f>IF(AND('Tracker&amp;Invoice'!A5735&lt;&gt;"",'Tracker&amp;Invoice'!A5735&lt;&gt;"ITEM",'Tracker&amp;Invoice'!A5733="ITEM"),1,0)</f>
        <v>0</v>
      </c>
      <c r="C5699" t="str">
        <f>IF(B5699=1,'Tracker&amp;Invoice'!A5735,C5698)</f>
        <v>NBQ-058</v>
      </c>
      <c r="D5699" t="str">
        <f>IF(LEFT(TRIM('Tracker&amp;Invoice'!B5735),9)="INVOICE #","INVOICE",IF(TRIM('Tracker&amp;Invoice'!B5735)="Overall Completion INVOICE","OVERALL",""))</f>
        <v/>
      </c>
      <c r="E5699" t="str">
        <f>IF(D5699="INVOICE",VALUE(MID(TRIM('Tracker&amp;Invoice'!B5735),10,10)),"")</f>
        <v/>
      </c>
      <c r="F5699">
        <f>IF(B5699=1,IFERROR(LOOKUP(2,1/('Tracker&amp;Invoice'!$H5735:$AC5735&lt;&gt;""),COLUMN('Tracker&amp;Invoice'!$H5735:$AC5735)),8),F5698)</f>
        <v>16</v>
      </c>
      <c r="G5699">
        <f>IF(D5699="OVERALL",IFERROR(LOOKUP(2,1/('Tracker&amp;Invoice'!$H5735:$AC5735&lt;&gt;""),COLUMN('Tracker&amp;Invoice'!$H5735:$AC5735)),8),G5700)</f>
        <v>8</v>
      </c>
      <c r="H5699">
        <f t="shared" ref="H5699:H5762" si="178">MAX(F5699,G5699)</f>
        <v>16</v>
      </c>
      <c r="I5699" s="29">
        <f>IF(D5699="INVOICE",SUM('Tracker&amp;Invoice'!$H5735:INDEX('Tracker&amp;Invoice'!$A5735:$AC5735,1,H5699)),0)</f>
        <v>0</v>
      </c>
      <c r="J5699" s="29">
        <f>IF(D5699="OVERALL",SUM('Tracker&amp;Invoice'!$H5735:$AC5735),0)</f>
        <v>0</v>
      </c>
    </row>
    <row r="5700" spans="1:10">
      <c r="A5700" t="e">
        <f t="shared" ref="A5700:A5763" si="179">A5699+B5700</f>
        <v>#REF!</v>
      </c>
      <c r="B5700">
        <f>IF(AND('Tracker&amp;Invoice'!A5736&lt;&gt;"",'Tracker&amp;Invoice'!A5736&lt;&gt;"ITEM",'Tracker&amp;Invoice'!A5734="ITEM"),1,0)</f>
        <v>0</v>
      </c>
      <c r="C5700" t="str">
        <f>IF(B5700=1,'Tracker&amp;Invoice'!A5736,C5699)</f>
        <v>NBQ-058</v>
      </c>
      <c r="D5700" t="str">
        <f>IF(LEFT(TRIM('Tracker&amp;Invoice'!B5736),9)="INVOICE #","INVOICE",IF(TRIM('Tracker&amp;Invoice'!B5736)="Overall Completion INVOICE","OVERALL",""))</f>
        <v/>
      </c>
      <c r="E5700" t="str">
        <f>IF(D5700="INVOICE",VALUE(MID(TRIM('Tracker&amp;Invoice'!B5736),10,10)),"")</f>
        <v/>
      </c>
      <c r="F5700">
        <f>IF(B5700=1,IFERROR(LOOKUP(2,1/('Tracker&amp;Invoice'!$H5736:$AC5736&lt;&gt;""),COLUMN('Tracker&amp;Invoice'!$H5736:$AC5736)),8),F5699)</f>
        <v>16</v>
      </c>
      <c r="G5700">
        <f>IF(D5700="OVERALL",IFERROR(LOOKUP(2,1/('Tracker&amp;Invoice'!$H5736:$AC5736&lt;&gt;""),COLUMN('Tracker&amp;Invoice'!$H5736:$AC5736)),8),G5701)</f>
        <v>8</v>
      </c>
      <c r="H5700">
        <f t="shared" si="178"/>
        <v>16</v>
      </c>
      <c r="I5700" s="29">
        <f>IF(D5700="INVOICE",SUM('Tracker&amp;Invoice'!$H5736:INDEX('Tracker&amp;Invoice'!$A5736:$AC5736,1,H5700)),0)</f>
        <v>0</v>
      </c>
      <c r="J5700" s="29">
        <f>IF(D5700="OVERALL",SUM('Tracker&amp;Invoice'!$H5736:$AC5736),0)</f>
        <v>0</v>
      </c>
    </row>
    <row r="5701" spans="1:10">
      <c r="A5701" t="e">
        <f t="shared" si="179"/>
        <v>#REF!</v>
      </c>
      <c r="B5701">
        <f>IF(AND('Tracker&amp;Invoice'!A5737&lt;&gt;"",'Tracker&amp;Invoice'!A5737&lt;&gt;"ITEM",'Tracker&amp;Invoice'!A5735="ITEM"),1,0)</f>
        <v>0</v>
      </c>
      <c r="C5701" t="str">
        <f>IF(B5701=1,'Tracker&amp;Invoice'!A5737,C5700)</f>
        <v>NBQ-058</v>
      </c>
      <c r="D5701" t="str">
        <f>IF(LEFT(TRIM('Tracker&amp;Invoice'!B5737),9)="INVOICE #","INVOICE",IF(TRIM('Tracker&amp;Invoice'!B5737)="Overall Completion INVOICE","OVERALL",""))</f>
        <v/>
      </c>
      <c r="E5701" t="str">
        <f>IF(D5701="INVOICE",VALUE(MID(TRIM('Tracker&amp;Invoice'!B5737),10,10)),"")</f>
        <v/>
      </c>
      <c r="F5701">
        <f>IF(B5701=1,IFERROR(LOOKUP(2,1/('Tracker&amp;Invoice'!$H5737:$AC5737&lt;&gt;""),COLUMN('Tracker&amp;Invoice'!$H5737:$AC5737)),8),F5700)</f>
        <v>16</v>
      </c>
      <c r="G5701">
        <f>IF(D5701="OVERALL",IFERROR(LOOKUP(2,1/('Tracker&amp;Invoice'!$H5737:$AC5737&lt;&gt;""),COLUMN('Tracker&amp;Invoice'!$H5737:$AC5737)),8),G5702)</f>
        <v>8</v>
      </c>
      <c r="H5701">
        <f t="shared" si="178"/>
        <v>16</v>
      </c>
      <c r="I5701" s="29">
        <f>IF(D5701="INVOICE",SUM('Tracker&amp;Invoice'!$H5737:INDEX('Tracker&amp;Invoice'!$A5737:$AC5737,1,H5701)),0)</f>
        <v>0</v>
      </c>
      <c r="J5701" s="29">
        <f>IF(D5701="OVERALL",SUM('Tracker&amp;Invoice'!$H5737:$AC5737),0)</f>
        <v>0</v>
      </c>
    </row>
    <row r="5702" spans="1:10">
      <c r="A5702" t="e">
        <f t="shared" si="179"/>
        <v>#REF!</v>
      </c>
      <c r="B5702">
        <f>IF(AND('Tracker&amp;Invoice'!A5738&lt;&gt;"",'Tracker&amp;Invoice'!A5738&lt;&gt;"ITEM",'Tracker&amp;Invoice'!A5736="ITEM"),1,0)</f>
        <v>0</v>
      </c>
      <c r="C5702" t="str">
        <f>IF(B5702=1,'Tracker&amp;Invoice'!A5738,C5701)</f>
        <v>NBQ-058</v>
      </c>
      <c r="D5702" t="str">
        <f>IF(LEFT(TRIM('Tracker&amp;Invoice'!B5738),9)="INVOICE #","INVOICE",IF(TRIM('Tracker&amp;Invoice'!B5738)="Overall Completion INVOICE","OVERALL",""))</f>
        <v/>
      </c>
      <c r="E5702" t="str">
        <f>IF(D5702="INVOICE",VALUE(MID(TRIM('Tracker&amp;Invoice'!B5738),10,10)),"")</f>
        <v/>
      </c>
      <c r="F5702">
        <f>IF(B5702=1,IFERROR(LOOKUP(2,1/('Tracker&amp;Invoice'!$H5738:$AC5738&lt;&gt;""),COLUMN('Tracker&amp;Invoice'!$H5738:$AC5738)),8),F5701)</f>
        <v>16</v>
      </c>
      <c r="G5702">
        <f>IF(D5702="OVERALL",IFERROR(LOOKUP(2,1/('Tracker&amp;Invoice'!$H5738:$AC5738&lt;&gt;""),COLUMN('Tracker&amp;Invoice'!$H5738:$AC5738)),8),G5703)</f>
        <v>8</v>
      </c>
      <c r="H5702">
        <f t="shared" si="178"/>
        <v>16</v>
      </c>
      <c r="I5702" s="29">
        <f>IF(D5702="INVOICE",SUM('Tracker&amp;Invoice'!$H5738:INDEX('Tracker&amp;Invoice'!$A5738:$AC5738,1,H5702)),0)</f>
        <v>0</v>
      </c>
      <c r="J5702" s="29">
        <f>IF(D5702="OVERALL",SUM('Tracker&amp;Invoice'!$H5738:$AC5738),0)</f>
        <v>0</v>
      </c>
    </row>
    <row r="5703" spans="1:10">
      <c r="A5703" t="e">
        <f t="shared" si="179"/>
        <v>#REF!</v>
      </c>
      <c r="B5703">
        <f>IF(AND('Tracker&amp;Invoice'!A5739&lt;&gt;"",'Tracker&amp;Invoice'!A5739&lt;&gt;"ITEM",'Tracker&amp;Invoice'!A5737="ITEM"),1,0)</f>
        <v>0</v>
      </c>
      <c r="C5703" t="str">
        <f>IF(B5703=1,'Tracker&amp;Invoice'!A5739,C5702)</f>
        <v>NBQ-058</v>
      </c>
      <c r="D5703" t="str">
        <f>IF(LEFT(TRIM('Tracker&amp;Invoice'!B5739),9)="INVOICE #","INVOICE",IF(TRIM('Tracker&amp;Invoice'!B5739)="Overall Completion INVOICE","OVERALL",""))</f>
        <v/>
      </c>
      <c r="E5703" t="str">
        <f>IF(D5703="INVOICE",VALUE(MID(TRIM('Tracker&amp;Invoice'!B5739),10,10)),"")</f>
        <v/>
      </c>
      <c r="F5703">
        <f>IF(B5703=1,IFERROR(LOOKUP(2,1/('Tracker&amp;Invoice'!$H5739:$AC5739&lt;&gt;""),COLUMN('Tracker&amp;Invoice'!$H5739:$AC5739)),8),F5702)</f>
        <v>16</v>
      </c>
      <c r="G5703">
        <f>IF(D5703="OVERALL",IFERROR(LOOKUP(2,1/('Tracker&amp;Invoice'!$H5739:$AC5739&lt;&gt;""),COLUMN('Tracker&amp;Invoice'!$H5739:$AC5739)),8),G5704)</f>
        <v>8</v>
      </c>
      <c r="H5703">
        <f t="shared" si="178"/>
        <v>16</v>
      </c>
      <c r="I5703" s="29">
        <f>IF(D5703="INVOICE",SUM('Tracker&amp;Invoice'!$H5739:INDEX('Tracker&amp;Invoice'!$A5739:$AC5739,1,H5703)),0)</f>
        <v>0</v>
      </c>
      <c r="J5703" s="29">
        <f>IF(D5703="OVERALL",SUM('Tracker&amp;Invoice'!$H5739:$AC5739),0)</f>
        <v>0</v>
      </c>
    </row>
    <row r="5704" spans="1:10">
      <c r="A5704" t="e">
        <f t="shared" si="179"/>
        <v>#REF!</v>
      </c>
      <c r="B5704">
        <f>IF(AND('Tracker&amp;Invoice'!A5740&lt;&gt;"",'Tracker&amp;Invoice'!A5740&lt;&gt;"ITEM",'Tracker&amp;Invoice'!A5738="ITEM"),1,0)</f>
        <v>0</v>
      </c>
      <c r="C5704" t="str">
        <f>IF(B5704=1,'Tracker&amp;Invoice'!A5740,C5703)</f>
        <v>NBQ-058</v>
      </c>
      <c r="D5704" t="str">
        <f>IF(LEFT(TRIM('Tracker&amp;Invoice'!B5740),9)="INVOICE #","INVOICE",IF(TRIM('Tracker&amp;Invoice'!B5740)="Overall Completion INVOICE","OVERALL",""))</f>
        <v/>
      </c>
      <c r="E5704" t="str">
        <f>IF(D5704="INVOICE",VALUE(MID(TRIM('Tracker&amp;Invoice'!B5740),10,10)),"")</f>
        <v/>
      </c>
      <c r="F5704">
        <f>IF(B5704=1,IFERROR(LOOKUP(2,1/('Tracker&amp;Invoice'!$H5740:$AC5740&lt;&gt;""),COLUMN('Tracker&amp;Invoice'!$H5740:$AC5740)),8),F5703)</f>
        <v>16</v>
      </c>
      <c r="G5704">
        <f>IF(D5704="OVERALL",IFERROR(LOOKUP(2,1/('Tracker&amp;Invoice'!$H5740:$AC5740&lt;&gt;""),COLUMN('Tracker&amp;Invoice'!$H5740:$AC5740)),8),G5705)</f>
        <v>8</v>
      </c>
      <c r="H5704">
        <f t="shared" si="178"/>
        <v>16</v>
      </c>
      <c r="I5704" s="29">
        <f>IF(D5704="INVOICE",SUM('Tracker&amp;Invoice'!$H5740:INDEX('Tracker&amp;Invoice'!$A5740:$AC5740,1,H5704)),0)</f>
        <v>0</v>
      </c>
      <c r="J5704" s="29">
        <f>IF(D5704="OVERALL",SUM('Tracker&amp;Invoice'!$H5740:$AC5740),0)</f>
        <v>0</v>
      </c>
    </row>
    <row r="5705" spans="1:10">
      <c r="A5705" t="e">
        <f t="shared" si="179"/>
        <v>#REF!</v>
      </c>
      <c r="B5705">
        <f>IF(AND('Tracker&amp;Invoice'!A5741&lt;&gt;"",'Tracker&amp;Invoice'!A5741&lt;&gt;"ITEM",'Tracker&amp;Invoice'!A5739="ITEM"),1,0)</f>
        <v>0</v>
      </c>
      <c r="C5705" t="str">
        <f>IF(B5705=1,'Tracker&amp;Invoice'!A5741,C5704)</f>
        <v>NBQ-058</v>
      </c>
      <c r="D5705" t="str">
        <f>IF(LEFT(TRIM('Tracker&amp;Invoice'!B5741),9)="INVOICE #","INVOICE",IF(TRIM('Tracker&amp;Invoice'!B5741)="Overall Completion INVOICE","OVERALL",""))</f>
        <v/>
      </c>
      <c r="E5705" t="str">
        <f>IF(D5705="INVOICE",VALUE(MID(TRIM('Tracker&amp;Invoice'!B5741),10,10)),"")</f>
        <v/>
      </c>
      <c r="F5705">
        <f>IF(B5705=1,IFERROR(LOOKUP(2,1/('Tracker&amp;Invoice'!$H5741:$AC5741&lt;&gt;""),COLUMN('Tracker&amp;Invoice'!$H5741:$AC5741)),8),F5704)</f>
        <v>16</v>
      </c>
      <c r="G5705">
        <f>IF(D5705="OVERALL",IFERROR(LOOKUP(2,1/('Tracker&amp;Invoice'!$H5741:$AC5741&lt;&gt;""),COLUMN('Tracker&amp;Invoice'!$H5741:$AC5741)),8),G5706)</f>
        <v>8</v>
      </c>
      <c r="H5705">
        <f t="shared" si="178"/>
        <v>16</v>
      </c>
      <c r="I5705" s="29">
        <f>IF(D5705="INVOICE",SUM('Tracker&amp;Invoice'!$H5741:INDEX('Tracker&amp;Invoice'!$A5741:$AC5741,1,H5705)),0)</f>
        <v>0</v>
      </c>
      <c r="J5705" s="29">
        <f>IF(D5705="OVERALL",SUM('Tracker&amp;Invoice'!$H5741:$AC5741),0)</f>
        <v>0</v>
      </c>
    </row>
    <row r="5706" spans="1:10">
      <c r="A5706" t="e">
        <f t="shared" si="179"/>
        <v>#REF!</v>
      </c>
      <c r="B5706">
        <f>IF(AND('Tracker&amp;Invoice'!A5742&lt;&gt;"",'Tracker&amp;Invoice'!A5742&lt;&gt;"ITEM",'Tracker&amp;Invoice'!A5740="ITEM"),1,0)</f>
        <v>0</v>
      </c>
      <c r="C5706" t="str">
        <f>IF(B5706=1,'Tracker&amp;Invoice'!A5742,C5705)</f>
        <v>NBQ-058</v>
      </c>
      <c r="D5706" t="str">
        <f>IF(LEFT(TRIM('Tracker&amp;Invoice'!B5742),9)="INVOICE #","INVOICE",IF(TRIM('Tracker&amp;Invoice'!B5742)="Overall Completion INVOICE","OVERALL",""))</f>
        <v/>
      </c>
      <c r="E5706" t="str">
        <f>IF(D5706="INVOICE",VALUE(MID(TRIM('Tracker&amp;Invoice'!B5742),10,10)),"")</f>
        <v/>
      </c>
      <c r="F5706">
        <f>IF(B5706=1,IFERROR(LOOKUP(2,1/('Tracker&amp;Invoice'!$H5742:$AC5742&lt;&gt;""),COLUMN('Tracker&amp;Invoice'!$H5742:$AC5742)),8),F5705)</f>
        <v>16</v>
      </c>
      <c r="G5706">
        <f>IF(D5706="OVERALL",IFERROR(LOOKUP(2,1/('Tracker&amp;Invoice'!$H5742:$AC5742&lt;&gt;""),COLUMN('Tracker&amp;Invoice'!$H5742:$AC5742)),8),G5707)</f>
        <v>8</v>
      </c>
      <c r="H5706">
        <f t="shared" si="178"/>
        <v>16</v>
      </c>
      <c r="I5706" s="29">
        <f>IF(D5706="INVOICE",SUM('Tracker&amp;Invoice'!$H5742:INDEX('Tracker&amp;Invoice'!$A5742:$AC5742,1,H5706)),0)</f>
        <v>0</v>
      </c>
      <c r="J5706" s="29">
        <f>IF(D5706="OVERALL",SUM('Tracker&amp;Invoice'!$H5742:$AC5742),0)</f>
        <v>0</v>
      </c>
    </row>
    <row r="5707" spans="1:10">
      <c r="A5707" t="e">
        <f t="shared" si="179"/>
        <v>#REF!</v>
      </c>
      <c r="B5707">
        <f>IF(AND('Tracker&amp;Invoice'!A5743&lt;&gt;"",'Tracker&amp;Invoice'!A5743&lt;&gt;"ITEM",'Tracker&amp;Invoice'!A5741="ITEM"),1,0)</f>
        <v>0</v>
      </c>
      <c r="C5707" t="str">
        <f>IF(B5707=1,'Tracker&amp;Invoice'!A5743,C5706)</f>
        <v>NBQ-058</v>
      </c>
      <c r="D5707" t="str">
        <f>IF(LEFT(TRIM('Tracker&amp;Invoice'!B5743),9)="INVOICE #","INVOICE",IF(TRIM('Tracker&amp;Invoice'!B5743)="Overall Completion INVOICE","OVERALL",""))</f>
        <v/>
      </c>
      <c r="E5707" t="str">
        <f>IF(D5707="INVOICE",VALUE(MID(TRIM('Tracker&amp;Invoice'!B5743),10,10)),"")</f>
        <v/>
      </c>
      <c r="F5707">
        <f>IF(B5707=1,IFERROR(LOOKUP(2,1/('Tracker&amp;Invoice'!$H5743:$AC5743&lt;&gt;""),COLUMN('Tracker&amp;Invoice'!$H5743:$AC5743)),8),F5706)</f>
        <v>16</v>
      </c>
      <c r="G5707">
        <f>IF(D5707="OVERALL",IFERROR(LOOKUP(2,1/('Tracker&amp;Invoice'!$H5743:$AC5743&lt;&gt;""),COLUMN('Tracker&amp;Invoice'!$H5743:$AC5743)),8),G5708)</f>
        <v>8</v>
      </c>
      <c r="H5707">
        <f t="shared" si="178"/>
        <v>16</v>
      </c>
      <c r="I5707" s="29">
        <f>IF(D5707="INVOICE",SUM('Tracker&amp;Invoice'!$H5743:INDEX('Tracker&amp;Invoice'!$A5743:$AC5743,1,H5707)),0)</f>
        <v>0</v>
      </c>
      <c r="J5707" s="29">
        <f>IF(D5707="OVERALL",SUM('Tracker&amp;Invoice'!$H5743:$AC5743),0)</f>
        <v>0</v>
      </c>
    </row>
    <row r="5708" spans="1:10">
      <c r="A5708" t="e">
        <f t="shared" si="179"/>
        <v>#REF!</v>
      </c>
      <c r="B5708">
        <f>IF(AND('Tracker&amp;Invoice'!A5744&lt;&gt;"",'Tracker&amp;Invoice'!A5744&lt;&gt;"ITEM",'Tracker&amp;Invoice'!A5742="ITEM"),1,0)</f>
        <v>0</v>
      </c>
      <c r="C5708" t="str">
        <f>IF(B5708=1,'Tracker&amp;Invoice'!A5744,C5707)</f>
        <v>NBQ-058</v>
      </c>
      <c r="D5708" t="str">
        <f>IF(LEFT(TRIM('Tracker&amp;Invoice'!B5744),9)="INVOICE #","INVOICE",IF(TRIM('Tracker&amp;Invoice'!B5744)="Overall Completion INVOICE","OVERALL",""))</f>
        <v/>
      </c>
      <c r="E5708" t="str">
        <f>IF(D5708="INVOICE",VALUE(MID(TRIM('Tracker&amp;Invoice'!B5744),10,10)),"")</f>
        <v/>
      </c>
      <c r="F5708">
        <f>IF(B5708=1,IFERROR(LOOKUP(2,1/('Tracker&amp;Invoice'!$H5744:$AC5744&lt;&gt;""),COLUMN('Tracker&amp;Invoice'!$H5744:$AC5744)),8),F5707)</f>
        <v>16</v>
      </c>
      <c r="G5708">
        <f>IF(D5708="OVERALL",IFERROR(LOOKUP(2,1/('Tracker&amp;Invoice'!$H5744:$AC5744&lt;&gt;""),COLUMN('Tracker&amp;Invoice'!$H5744:$AC5744)),8),G5709)</f>
        <v>8</v>
      </c>
      <c r="H5708">
        <f t="shared" si="178"/>
        <v>16</v>
      </c>
      <c r="I5708" s="29">
        <f>IF(D5708="INVOICE",SUM('Tracker&amp;Invoice'!$H5744:INDEX('Tracker&amp;Invoice'!$A5744:$AC5744,1,H5708)),0)</f>
        <v>0</v>
      </c>
      <c r="J5708" s="29">
        <f>IF(D5708="OVERALL",SUM('Tracker&amp;Invoice'!$H5744:$AC5744),0)</f>
        <v>0</v>
      </c>
    </row>
    <row r="5709" spans="1:10">
      <c r="A5709" t="e">
        <f t="shared" si="179"/>
        <v>#REF!</v>
      </c>
      <c r="B5709">
        <f>IF(AND('Tracker&amp;Invoice'!A5745&lt;&gt;"",'Tracker&amp;Invoice'!A5745&lt;&gt;"ITEM",'Tracker&amp;Invoice'!A5743="ITEM"),1,0)</f>
        <v>0</v>
      </c>
      <c r="C5709" t="str">
        <f>IF(B5709=1,'Tracker&amp;Invoice'!A5745,C5708)</f>
        <v>NBQ-058</v>
      </c>
      <c r="D5709" t="str">
        <f>IF(LEFT(TRIM('Tracker&amp;Invoice'!B5745),9)="INVOICE #","INVOICE",IF(TRIM('Tracker&amp;Invoice'!B5745)="Overall Completion INVOICE","OVERALL",""))</f>
        <v/>
      </c>
      <c r="E5709" t="str">
        <f>IF(D5709="INVOICE",VALUE(MID(TRIM('Tracker&amp;Invoice'!B5745),10,10)),"")</f>
        <v/>
      </c>
      <c r="F5709">
        <f>IF(B5709=1,IFERROR(LOOKUP(2,1/('Tracker&amp;Invoice'!$H5745:$AC5745&lt;&gt;""),COLUMN('Tracker&amp;Invoice'!$H5745:$AC5745)),8),F5708)</f>
        <v>16</v>
      </c>
      <c r="G5709">
        <f>IF(D5709="OVERALL",IFERROR(LOOKUP(2,1/('Tracker&amp;Invoice'!$H5745:$AC5745&lt;&gt;""),COLUMN('Tracker&amp;Invoice'!$H5745:$AC5745)),8),G5710)</f>
        <v>8</v>
      </c>
      <c r="H5709">
        <f t="shared" si="178"/>
        <v>16</v>
      </c>
      <c r="I5709" s="29">
        <f>IF(D5709="INVOICE",SUM('Tracker&amp;Invoice'!$H5745:INDEX('Tracker&amp;Invoice'!$A5745:$AC5745,1,H5709)),0)</f>
        <v>0</v>
      </c>
      <c r="J5709" s="29">
        <f>IF(D5709="OVERALL",SUM('Tracker&amp;Invoice'!$H5745:$AC5745),0)</f>
        <v>0</v>
      </c>
    </row>
    <row r="5710" spans="1:10">
      <c r="A5710" t="e">
        <f t="shared" si="179"/>
        <v>#REF!</v>
      </c>
      <c r="B5710">
        <f>IF(AND('Tracker&amp;Invoice'!A5746&lt;&gt;"",'Tracker&amp;Invoice'!A5746&lt;&gt;"ITEM",'Tracker&amp;Invoice'!A5744="ITEM"),1,0)</f>
        <v>0</v>
      </c>
      <c r="C5710" t="str">
        <f>IF(B5710=1,'Tracker&amp;Invoice'!A5746,C5709)</f>
        <v>NBQ-058</v>
      </c>
      <c r="D5710" t="str">
        <f>IF(LEFT(TRIM('Tracker&amp;Invoice'!B5746),9)="INVOICE #","INVOICE",IF(TRIM('Tracker&amp;Invoice'!B5746)="Overall Completion INVOICE","OVERALL",""))</f>
        <v/>
      </c>
      <c r="E5710" t="str">
        <f>IF(D5710="INVOICE",VALUE(MID(TRIM('Tracker&amp;Invoice'!B5746),10,10)),"")</f>
        <v/>
      </c>
      <c r="F5710">
        <f>IF(B5710=1,IFERROR(LOOKUP(2,1/('Tracker&amp;Invoice'!$H5746:$AC5746&lt;&gt;""),COLUMN('Tracker&amp;Invoice'!$H5746:$AC5746)),8),F5709)</f>
        <v>16</v>
      </c>
      <c r="G5710">
        <f>IF(D5710="OVERALL",IFERROR(LOOKUP(2,1/('Tracker&amp;Invoice'!$H5746:$AC5746&lt;&gt;""),COLUMN('Tracker&amp;Invoice'!$H5746:$AC5746)),8),G5711)</f>
        <v>8</v>
      </c>
      <c r="H5710">
        <f t="shared" si="178"/>
        <v>16</v>
      </c>
      <c r="I5710" s="29">
        <f>IF(D5710="INVOICE",SUM('Tracker&amp;Invoice'!$H5746:INDEX('Tracker&amp;Invoice'!$A5746:$AC5746,1,H5710)),0)</f>
        <v>0</v>
      </c>
      <c r="J5710" s="29">
        <f>IF(D5710="OVERALL",SUM('Tracker&amp;Invoice'!$H5746:$AC5746),0)</f>
        <v>0</v>
      </c>
    </row>
    <row r="5711" spans="1:10">
      <c r="A5711" t="e">
        <f t="shared" si="179"/>
        <v>#REF!</v>
      </c>
      <c r="B5711">
        <f>IF(AND('Tracker&amp;Invoice'!A5747&lt;&gt;"",'Tracker&amp;Invoice'!A5747&lt;&gt;"ITEM",'Tracker&amp;Invoice'!A5745="ITEM"),1,0)</f>
        <v>0</v>
      </c>
      <c r="C5711" t="str">
        <f>IF(B5711=1,'Tracker&amp;Invoice'!A5747,C5710)</f>
        <v>NBQ-058</v>
      </c>
      <c r="D5711" t="str">
        <f>IF(LEFT(TRIM('Tracker&amp;Invoice'!B5747),9)="INVOICE #","INVOICE",IF(TRIM('Tracker&amp;Invoice'!B5747)="Overall Completion INVOICE","OVERALL",""))</f>
        <v/>
      </c>
      <c r="E5711" t="str">
        <f>IF(D5711="INVOICE",VALUE(MID(TRIM('Tracker&amp;Invoice'!B5747),10,10)),"")</f>
        <v/>
      </c>
      <c r="F5711">
        <f>IF(B5711=1,IFERROR(LOOKUP(2,1/('Tracker&amp;Invoice'!$H5747:$AC5747&lt;&gt;""),COLUMN('Tracker&amp;Invoice'!$H5747:$AC5747)),8),F5710)</f>
        <v>16</v>
      </c>
      <c r="G5711">
        <f>IF(D5711="OVERALL",IFERROR(LOOKUP(2,1/('Tracker&amp;Invoice'!$H5747:$AC5747&lt;&gt;""),COLUMN('Tracker&amp;Invoice'!$H5747:$AC5747)),8),G5712)</f>
        <v>8</v>
      </c>
      <c r="H5711">
        <f t="shared" si="178"/>
        <v>16</v>
      </c>
      <c r="I5711" s="29">
        <f>IF(D5711="INVOICE",SUM('Tracker&amp;Invoice'!$H5747:INDEX('Tracker&amp;Invoice'!$A5747:$AC5747,1,H5711)),0)</f>
        <v>0</v>
      </c>
      <c r="J5711" s="29">
        <f>IF(D5711="OVERALL",SUM('Tracker&amp;Invoice'!$H5747:$AC5747),0)</f>
        <v>0</v>
      </c>
    </row>
    <row r="5712" spans="1:10">
      <c r="A5712" t="e">
        <f t="shared" si="179"/>
        <v>#REF!</v>
      </c>
      <c r="B5712">
        <f>IF(AND('Tracker&amp;Invoice'!A5748&lt;&gt;"",'Tracker&amp;Invoice'!A5748&lt;&gt;"ITEM",'Tracker&amp;Invoice'!A5746="ITEM"),1,0)</f>
        <v>0</v>
      </c>
      <c r="C5712" t="str">
        <f>IF(B5712=1,'Tracker&amp;Invoice'!A5748,C5711)</f>
        <v>NBQ-058</v>
      </c>
      <c r="D5712" t="str">
        <f>IF(LEFT(TRIM('Tracker&amp;Invoice'!B5748),9)="INVOICE #","INVOICE",IF(TRIM('Tracker&amp;Invoice'!B5748)="Overall Completion INVOICE","OVERALL",""))</f>
        <v/>
      </c>
      <c r="E5712" t="str">
        <f>IF(D5712="INVOICE",VALUE(MID(TRIM('Tracker&amp;Invoice'!B5748),10,10)),"")</f>
        <v/>
      </c>
      <c r="F5712">
        <f>IF(B5712=1,IFERROR(LOOKUP(2,1/('Tracker&amp;Invoice'!$H5748:$AC5748&lt;&gt;""),COLUMN('Tracker&amp;Invoice'!$H5748:$AC5748)),8),F5711)</f>
        <v>16</v>
      </c>
      <c r="G5712">
        <f>IF(D5712="OVERALL",IFERROR(LOOKUP(2,1/('Tracker&amp;Invoice'!$H5748:$AC5748&lt;&gt;""),COLUMN('Tracker&amp;Invoice'!$H5748:$AC5748)),8),G5713)</f>
        <v>8</v>
      </c>
      <c r="H5712">
        <f t="shared" si="178"/>
        <v>16</v>
      </c>
      <c r="I5712" s="29">
        <f>IF(D5712="INVOICE",SUM('Tracker&amp;Invoice'!$H5748:INDEX('Tracker&amp;Invoice'!$A5748:$AC5748,1,H5712)),0)</f>
        <v>0</v>
      </c>
      <c r="J5712" s="29">
        <f>IF(D5712="OVERALL",SUM('Tracker&amp;Invoice'!$H5748:$AC5748),0)</f>
        <v>0</v>
      </c>
    </row>
    <row r="5713" spans="1:10">
      <c r="A5713" t="e">
        <f t="shared" si="179"/>
        <v>#REF!</v>
      </c>
      <c r="B5713">
        <f>IF(AND('Tracker&amp;Invoice'!A5749&lt;&gt;"",'Tracker&amp;Invoice'!A5749&lt;&gt;"ITEM",'Tracker&amp;Invoice'!A5747="ITEM"),1,0)</f>
        <v>0</v>
      </c>
      <c r="C5713" t="str">
        <f>IF(B5713=1,'Tracker&amp;Invoice'!A5749,C5712)</f>
        <v>NBQ-058</v>
      </c>
      <c r="D5713" t="str">
        <f>IF(LEFT(TRIM('Tracker&amp;Invoice'!B5749),9)="INVOICE #","INVOICE",IF(TRIM('Tracker&amp;Invoice'!B5749)="Overall Completion INVOICE","OVERALL",""))</f>
        <v/>
      </c>
      <c r="E5713" t="str">
        <f>IF(D5713="INVOICE",VALUE(MID(TRIM('Tracker&amp;Invoice'!B5749),10,10)),"")</f>
        <v/>
      </c>
      <c r="F5713">
        <f>IF(B5713=1,IFERROR(LOOKUP(2,1/('Tracker&amp;Invoice'!$H5749:$AC5749&lt;&gt;""),COLUMN('Tracker&amp;Invoice'!$H5749:$AC5749)),8),F5712)</f>
        <v>16</v>
      </c>
      <c r="G5713">
        <f>IF(D5713="OVERALL",IFERROR(LOOKUP(2,1/('Tracker&amp;Invoice'!$H5749:$AC5749&lt;&gt;""),COLUMN('Tracker&amp;Invoice'!$H5749:$AC5749)),8),G5714)</f>
        <v>8</v>
      </c>
      <c r="H5713">
        <f t="shared" si="178"/>
        <v>16</v>
      </c>
      <c r="I5713" s="29">
        <f>IF(D5713="INVOICE",SUM('Tracker&amp;Invoice'!$H5749:INDEX('Tracker&amp;Invoice'!$A5749:$AC5749,1,H5713)),0)</f>
        <v>0</v>
      </c>
      <c r="J5713" s="29">
        <f>IF(D5713="OVERALL",SUM('Tracker&amp;Invoice'!$H5749:$AC5749),0)</f>
        <v>0</v>
      </c>
    </row>
    <row r="5714" spans="1:10">
      <c r="A5714" t="e">
        <f t="shared" si="179"/>
        <v>#REF!</v>
      </c>
      <c r="B5714">
        <f>IF(AND('Tracker&amp;Invoice'!A5750&lt;&gt;"",'Tracker&amp;Invoice'!A5750&lt;&gt;"ITEM",'Tracker&amp;Invoice'!A5748="ITEM"),1,0)</f>
        <v>0</v>
      </c>
      <c r="C5714" t="str">
        <f>IF(B5714=1,'Tracker&amp;Invoice'!A5750,C5713)</f>
        <v>NBQ-058</v>
      </c>
      <c r="D5714" t="str">
        <f>IF(LEFT(TRIM('Tracker&amp;Invoice'!B5750),9)="INVOICE #","INVOICE",IF(TRIM('Tracker&amp;Invoice'!B5750)="Overall Completion INVOICE","OVERALL",""))</f>
        <v/>
      </c>
      <c r="E5714" t="str">
        <f>IF(D5714="INVOICE",VALUE(MID(TRIM('Tracker&amp;Invoice'!B5750),10,10)),"")</f>
        <v/>
      </c>
      <c r="F5714">
        <f>IF(B5714=1,IFERROR(LOOKUP(2,1/('Tracker&amp;Invoice'!$H5750:$AC5750&lt;&gt;""),COLUMN('Tracker&amp;Invoice'!$H5750:$AC5750)),8),F5713)</f>
        <v>16</v>
      </c>
      <c r="G5714">
        <f>IF(D5714="OVERALL",IFERROR(LOOKUP(2,1/('Tracker&amp;Invoice'!$H5750:$AC5750&lt;&gt;""),COLUMN('Tracker&amp;Invoice'!$H5750:$AC5750)),8),G5715)</f>
        <v>8</v>
      </c>
      <c r="H5714">
        <f t="shared" si="178"/>
        <v>16</v>
      </c>
      <c r="I5714" s="29">
        <f>IF(D5714="INVOICE",SUM('Tracker&amp;Invoice'!$H5750:INDEX('Tracker&amp;Invoice'!$A5750:$AC5750,1,H5714)),0)</f>
        <v>0</v>
      </c>
      <c r="J5714" s="29">
        <f>IF(D5714="OVERALL",SUM('Tracker&amp;Invoice'!$H5750:$AC5750),0)</f>
        <v>0</v>
      </c>
    </row>
    <row r="5715" spans="1:10">
      <c r="A5715" t="e">
        <f t="shared" si="179"/>
        <v>#REF!</v>
      </c>
      <c r="B5715">
        <f>IF(AND('Tracker&amp;Invoice'!A5751&lt;&gt;"",'Tracker&amp;Invoice'!A5751&lt;&gt;"ITEM",'Tracker&amp;Invoice'!A5749="ITEM"),1,0)</f>
        <v>0</v>
      </c>
      <c r="C5715" t="str">
        <f>IF(B5715=1,'Tracker&amp;Invoice'!A5751,C5714)</f>
        <v>NBQ-058</v>
      </c>
      <c r="D5715" t="str">
        <f>IF(LEFT(TRIM('Tracker&amp;Invoice'!B5751),9)="INVOICE #","INVOICE",IF(TRIM('Tracker&amp;Invoice'!B5751)="Overall Completion INVOICE","OVERALL",""))</f>
        <v/>
      </c>
      <c r="E5715" t="str">
        <f>IF(D5715="INVOICE",VALUE(MID(TRIM('Tracker&amp;Invoice'!B5751),10,10)),"")</f>
        <v/>
      </c>
      <c r="F5715">
        <f>IF(B5715=1,IFERROR(LOOKUP(2,1/('Tracker&amp;Invoice'!$H5751:$AC5751&lt;&gt;""),COLUMN('Tracker&amp;Invoice'!$H5751:$AC5751)),8),F5714)</f>
        <v>16</v>
      </c>
      <c r="G5715">
        <f>IF(D5715="OVERALL",IFERROR(LOOKUP(2,1/('Tracker&amp;Invoice'!$H5751:$AC5751&lt;&gt;""),COLUMN('Tracker&amp;Invoice'!$H5751:$AC5751)),8),G5716)</f>
        <v>8</v>
      </c>
      <c r="H5715">
        <f t="shared" si="178"/>
        <v>16</v>
      </c>
      <c r="I5715" s="29">
        <f>IF(D5715="INVOICE",SUM('Tracker&amp;Invoice'!$H5751:INDEX('Tracker&amp;Invoice'!$A5751:$AC5751,1,H5715)),0)</f>
        <v>0</v>
      </c>
      <c r="J5715" s="29">
        <f>IF(D5715="OVERALL",SUM('Tracker&amp;Invoice'!$H5751:$AC5751),0)</f>
        <v>0</v>
      </c>
    </row>
    <row r="5716" spans="1:10">
      <c r="A5716" t="e">
        <f t="shared" si="179"/>
        <v>#REF!</v>
      </c>
      <c r="B5716">
        <f>IF(AND('Tracker&amp;Invoice'!A5752&lt;&gt;"",'Tracker&amp;Invoice'!A5752&lt;&gt;"ITEM",'Tracker&amp;Invoice'!A5750="ITEM"),1,0)</f>
        <v>0</v>
      </c>
      <c r="C5716" t="str">
        <f>IF(B5716=1,'Tracker&amp;Invoice'!A5752,C5715)</f>
        <v>NBQ-058</v>
      </c>
      <c r="D5716" t="str">
        <f>IF(LEFT(TRIM('Tracker&amp;Invoice'!B5752),9)="INVOICE #","INVOICE",IF(TRIM('Tracker&amp;Invoice'!B5752)="Overall Completion INVOICE","OVERALL",""))</f>
        <v/>
      </c>
      <c r="E5716" t="str">
        <f>IF(D5716="INVOICE",VALUE(MID(TRIM('Tracker&amp;Invoice'!B5752),10,10)),"")</f>
        <v/>
      </c>
      <c r="F5716">
        <f>IF(B5716=1,IFERROR(LOOKUP(2,1/('Tracker&amp;Invoice'!$H5752:$AC5752&lt;&gt;""),COLUMN('Tracker&amp;Invoice'!$H5752:$AC5752)),8),F5715)</f>
        <v>16</v>
      </c>
      <c r="G5716">
        <f>IF(D5716="OVERALL",IFERROR(LOOKUP(2,1/('Tracker&amp;Invoice'!$H5752:$AC5752&lt;&gt;""),COLUMN('Tracker&amp;Invoice'!$H5752:$AC5752)),8),G5717)</f>
        <v>8</v>
      </c>
      <c r="H5716">
        <f t="shared" si="178"/>
        <v>16</v>
      </c>
      <c r="I5716" s="29">
        <f>IF(D5716="INVOICE",SUM('Tracker&amp;Invoice'!$H5752:INDEX('Tracker&amp;Invoice'!$A5752:$AC5752,1,H5716)),0)</f>
        <v>0</v>
      </c>
      <c r="J5716" s="29">
        <f>IF(D5716="OVERALL",SUM('Tracker&amp;Invoice'!$H5752:$AC5752),0)</f>
        <v>0</v>
      </c>
    </row>
    <row r="5717" spans="1:10">
      <c r="A5717" t="e">
        <f t="shared" si="179"/>
        <v>#REF!</v>
      </c>
      <c r="B5717">
        <f>IF(AND('Tracker&amp;Invoice'!A5753&lt;&gt;"",'Tracker&amp;Invoice'!A5753&lt;&gt;"ITEM",'Tracker&amp;Invoice'!A5751="ITEM"),1,0)</f>
        <v>0</v>
      </c>
      <c r="C5717" t="str">
        <f>IF(B5717=1,'Tracker&amp;Invoice'!A5753,C5716)</f>
        <v>NBQ-058</v>
      </c>
      <c r="D5717" t="str">
        <f>IF(LEFT(TRIM('Tracker&amp;Invoice'!B5753),9)="INVOICE #","INVOICE",IF(TRIM('Tracker&amp;Invoice'!B5753)="Overall Completion INVOICE","OVERALL",""))</f>
        <v/>
      </c>
      <c r="E5717" t="str">
        <f>IF(D5717="INVOICE",VALUE(MID(TRIM('Tracker&amp;Invoice'!B5753),10,10)),"")</f>
        <v/>
      </c>
      <c r="F5717">
        <f>IF(B5717=1,IFERROR(LOOKUP(2,1/('Tracker&amp;Invoice'!$H5753:$AC5753&lt;&gt;""),COLUMN('Tracker&amp;Invoice'!$H5753:$AC5753)),8),F5716)</f>
        <v>16</v>
      </c>
      <c r="G5717">
        <f>IF(D5717="OVERALL",IFERROR(LOOKUP(2,1/('Tracker&amp;Invoice'!$H5753:$AC5753&lt;&gt;""),COLUMN('Tracker&amp;Invoice'!$H5753:$AC5753)),8),G5718)</f>
        <v>8</v>
      </c>
      <c r="H5717">
        <f t="shared" si="178"/>
        <v>16</v>
      </c>
      <c r="I5717" s="29">
        <f>IF(D5717="INVOICE",SUM('Tracker&amp;Invoice'!$H5753:INDEX('Tracker&amp;Invoice'!$A5753:$AC5753,1,H5717)),0)</f>
        <v>0</v>
      </c>
      <c r="J5717" s="29">
        <f>IF(D5717="OVERALL",SUM('Tracker&amp;Invoice'!$H5753:$AC5753),0)</f>
        <v>0</v>
      </c>
    </row>
    <row r="5718" spans="1:10">
      <c r="A5718" t="e">
        <f t="shared" si="179"/>
        <v>#REF!</v>
      </c>
      <c r="B5718">
        <f>IF(AND('Tracker&amp;Invoice'!A5754&lt;&gt;"",'Tracker&amp;Invoice'!A5754&lt;&gt;"ITEM",'Tracker&amp;Invoice'!A5752="ITEM"),1,0)</f>
        <v>0</v>
      </c>
      <c r="C5718" t="str">
        <f>IF(B5718=1,'Tracker&amp;Invoice'!A5754,C5717)</f>
        <v>NBQ-058</v>
      </c>
      <c r="D5718" t="str">
        <f>IF(LEFT(TRIM('Tracker&amp;Invoice'!B5754),9)="INVOICE #","INVOICE",IF(TRIM('Tracker&amp;Invoice'!B5754)="Overall Completion INVOICE","OVERALL",""))</f>
        <v/>
      </c>
      <c r="E5718" t="str">
        <f>IF(D5718="INVOICE",VALUE(MID(TRIM('Tracker&amp;Invoice'!B5754),10,10)),"")</f>
        <v/>
      </c>
      <c r="F5718">
        <f>IF(B5718=1,IFERROR(LOOKUP(2,1/('Tracker&amp;Invoice'!$H5754:$AC5754&lt;&gt;""),COLUMN('Tracker&amp;Invoice'!$H5754:$AC5754)),8),F5717)</f>
        <v>16</v>
      </c>
      <c r="G5718">
        <f>IF(D5718="OVERALL",IFERROR(LOOKUP(2,1/('Tracker&amp;Invoice'!$H5754:$AC5754&lt;&gt;""),COLUMN('Tracker&amp;Invoice'!$H5754:$AC5754)),8),G5719)</f>
        <v>8</v>
      </c>
      <c r="H5718">
        <f t="shared" si="178"/>
        <v>16</v>
      </c>
      <c r="I5718" s="29">
        <f>IF(D5718="INVOICE",SUM('Tracker&amp;Invoice'!$H5754:INDEX('Tracker&amp;Invoice'!$A5754:$AC5754,1,H5718)),0)</f>
        <v>0</v>
      </c>
      <c r="J5718" s="29">
        <f>IF(D5718="OVERALL",SUM('Tracker&amp;Invoice'!$H5754:$AC5754),0)</f>
        <v>0</v>
      </c>
    </row>
    <row r="5719" spans="1:10">
      <c r="A5719" t="e">
        <f t="shared" si="179"/>
        <v>#REF!</v>
      </c>
      <c r="B5719">
        <f>IF(AND('Tracker&amp;Invoice'!A5755&lt;&gt;"",'Tracker&amp;Invoice'!A5755&lt;&gt;"ITEM",'Tracker&amp;Invoice'!A5753="ITEM"),1,0)</f>
        <v>0</v>
      </c>
      <c r="C5719" t="str">
        <f>IF(B5719=1,'Tracker&amp;Invoice'!A5755,C5718)</f>
        <v>NBQ-058</v>
      </c>
      <c r="D5719" t="str">
        <f>IF(LEFT(TRIM('Tracker&amp;Invoice'!B5755),9)="INVOICE #","INVOICE",IF(TRIM('Tracker&amp;Invoice'!B5755)="Overall Completion INVOICE","OVERALL",""))</f>
        <v/>
      </c>
      <c r="E5719" t="str">
        <f>IF(D5719="INVOICE",VALUE(MID(TRIM('Tracker&amp;Invoice'!B5755),10,10)),"")</f>
        <v/>
      </c>
      <c r="F5719">
        <f>IF(B5719=1,IFERROR(LOOKUP(2,1/('Tracker&amp;Invoice'!$H5755:$AC5755&lt;&gt;""),COLUMN('Tracker&amp;Invoice'!$H5755:$AC5755)),8),F5718)</f>
        <v>16</v>
      </c>
      <c r="G5719">
        <f>IF(D5719="OVERALL",IFERROR(LOOKUP(2,1/('Tracker&amp;Invoice'!$H5755:$AC5755&lt;&gt;""),COLUMN('Tracker&amp;Invoice'!$H5755:$AC5755)),8),G5720)</f>
        <v>8</v>
      </c>
      <c r="H5719">
        <f t="shared" si="178"/>
        <v>16</v>
      </c>
      <c r="I5719" s="29">
        <f>IF(D5719="INVOICE",SUM('Tracker&amp;Invoice'!$H5755:INDEX('Tracker&amp;Invoice'!$A5755:$AC5755,1,H5719)),0)</f>
        <v>0</v>
      </c>
      <c r="J5719" s="29">
        <f>IF(D5719="OVERALL",SUM('Tracker&amp;Invoice'!$H5755:$AC5755),0)</f>
        <v>0</v>
      </c>
    </row>
    <row r="5720" spans="1:10">
      <c r="A5720" t="e">
        <f t="shared" si="179"/>
        <v>#REF!</v>
      </c>
      <c r="B5720">
        <f>IF(AND('Tracker&amp;Invoice'!A5756&lt;&gt;"",'Tracker&amp;Invoice'!A5756&lt;&gt;"ITEM",'Tracker&amp;Invoice'!A5754="ITEM"),1,0)</f>
        <v>0</v>
      </c>
      <c r="C5720" t="str">
        <f>IF(B5720=1,'Tracker&amp;Invoice'!A5756,C5719)</f>
        <v>NBQ-058</v>
      </c>
      <c r="D5720" t="str">
        <f>IF(LEFT(TRIM('Tracker&amp;Invoice'!B5756),9)="INVOICE #","INVOICE",IF(TRIM('Tracker&amp;Invoice'!B5756)="Overall Completion INVOICE","OVERALL",""))</f>
        <v/>
      </c>
      <c r="E5720" t="str">
        <f>IF(D5720="INVOICE",VALUE(MID(TRIM('Tracker&amp;Invoice'!B5756),10,10)),"")</f>
        <v/>
      </c>
      <c r="F5720">
        <f>IF(B5720=1,IFERROR(LOOKUP(2,1/('Tracker&amp;Invoice'!$H5756:$AC5756&lt;&gt;""),COLUMN('Tracker&amp;Invoice'!$H5756:$AC5756)),8),F5719)</f>
        <v>16</v>
      </c>
      <c r="G5720">
        <f>IF(D5720="OVERALL",IFERROR(LOOKUP(2,1/('Tracker&amp;Invoice'!$H5756:$AC5756&lt;&gt;""),COLUMN('Tracker&amp;Invoice'!$H5756:$AC5756)),8),G5721)</f>
        <v>8</v>
      </c>
      <c r="H5720">
        <f t="shared" si="178"/>
        <v>16</v>
      </c>
      <c r="I5720" s="29">
        <f>IF(D5720="INVOICE",SUM('Tracker&amp;Invoice'!$H5756:INDEX('Tracker&amp;Invoice'!$A5756:$AC5756,1,H5720)),0)</f>
        <v>0</v>
      </c>
      <c r="J5720" s="29">
        <f>IF(D5720="OVERALL",SUM('Tracker&amp;Invoice'!$H5756:$AC5756),0)</f>
        <v>0</v>
      </c>
    </row>
    <row r="5721" spans="1:10">
      <c r="A5721" t="e">
        <f t="shared" si="179"/>
        <v>#REF!</v>
      </c>
      <c r="B5721">
        <f>IF(AND('Tracker&amp;Invoice'!A5757&lt;&gt;"",'Tracker&amp;Invoice'!A5757&lt;&gt;"ITEM",'Tracker&amp;Invoice'!A5755="ITEM"),1,0)</f>
        <v>0</v>
      </c>
      <c r="C5721" t="str">
        <f>IF(B5721=1,'Tracker&amp;Invoice'!A5757,C5720)</f>
        <v>NBQ-058</v>
      </c>
      <c r="D5721" t="str">
        <f>IF(LEFT(TRIM('Tracker&amp;Invoice'!B5757),9)="INVOICE #","INVOICE",IF(TRIM('Tracker&amp;Invoice'!B5757)="Overall Completion INVOICE","OVERALL",""))</f>
        <v/>
      </c>
      <c r="E5721" t="str">
        <f>IF(D5721="INVOICE",VALUE(MID(TRIM('Tracker&amp;Invoice'!B5757),10,10)),"")</f>
        <v/>
      </c>
      <c r="F5721">
        <f>IF(B5721=1,IFERROR(LOOKUP(2,1/('Tracker&amp;Invoice'!$H5757:$AC5757&lt;&gt;""),COLUMN('Tracker&amp;Invoice'!$H5757:$AC5757)),8),F5720)</f>
        <v>16</v>
      </c>
      <c r="G5721">
        <f>IF(D5721="OVERALL",IFERROR(LOOKUP(2,1/('Tracker&amp;Invoice'!$H5757:$AC5757&lt;&gt;""),COLUMN('Tracker&amp;Invoice'!$H5757:$AC5757)),8),G5722)</f>
        <v>8</v>
      </c>
      <c r="H5721">
        <f t="shared" si="178"/>
        <v>16</v>
      </c>
      <c r="I5721" s="29">
        <f>IF(D5721="INVOICE",SUM('Tracker&amp;Invoice'!$H5757:INDEX('Tracker&amp;Invoice'!$A5757:$AC5757,1,H5721)),0)</f>
        <v>0</v>
      </c>
      <c r="J5721" s="29">
        <f>IF(D5721="OVERALL",SUM('Tracker&amp;Invoice'!$H5757:$AC5757),0)</f>
        <v>0</v>
      </c>
    </row>
    <row r="5722" spans="1:10">
      <c r="A5722" t="e">
        <f t="shared" si="179"/>
        <v>#REF!</v>
      </c>
      <c r="B5722">
        <f>IF(AND('Tracker&amp;Invoice'!A5758&lt;&gt;"",'Tracker&amp;Invoice'!A5758&lt;&gt;"ITEM",'Tracker&amp;Invoice'!A5756="ITEM"),1,0)</f>
        <v>0</v>
      </c>
      <c r="C5722" t="str">
        <f>IF(B5722=1,'Tracker&amp;Invoice'!A5758,C5721)</f>
        <v>NBQ-058</v>
      </c>
      <c r="D5722" t="str">
        <f>IF(LEFT(TRIM('Tracker&amp;Invoice'!B5758),9)="INVOICE #","INVOICE",IF(TRIM('Tracker&amp;Invoice'!B5758)="Overall Completion INVOICE","OVERALL",""))</f>
        <v/>
      </c>
      <c r="E5722" t="str">
        <f>IF(D5722="INVOICE",VALUE(MID(TRIM('Tracker&amp;Invoice'!B5758),10,10)),"")</f>
        <v/>
      </c>
      <c r="F5722">
        <f>IF(B5722=1,IFERROR(LOOKUP(2,1/('Tracker&amp;Invoice'!$H5758:$AC5758&lt;&gt;""),COLUMN('Tracker&amp;Invoice'!$H5758:$AC5758)),8),F5721)</f>
        <v>16</v>
      </c>
      <c r="G5722">
        <f>IF(D5722="OVERALL",IFERROR(LOOKUP(2,1/('Tracker&amp;Invoice'!$H5758:$AC5758&lt;&gt;""),COLUMN('Tracker&amp;Invoice'!$H5758:$AC5758)),8),G5723)</f>
        <v>8</v>
      </c>
      <c r="H5722">
        <f t="shared" si="178"/>
        <v>16</v>
      </c>
      <c r="I5722" s="29">
        <f>IF(D5722="INVOICE",SUM('Tracker&amp;Invoice'!$H5758:INDEX('Tracker&amp;Invoice'!$A5758:$AC5758,1,H5722)),0)</f>
        <v>0</v>
      </c>
      <c r="J5722" s="29">
        <f>IF(D5722="OVERALL",SUM('Tracker&amp;Invoice'!$H5758:$AC5758),0)</f>
        <v>0</v>
      </c>
    </row>
    <row r="5723" spans="1:10">
      <c r="A5723" t="e">
        <f t="shared" si="179"/>
        <v>#REF!</v>
      </c>
      <c r="B5723">
        <f>IF(AND('Tracker&amp;Invoice'!A5759&lt;&gt;"",'Tracker&amp;Invoice'!A5759&lt;&gt;"ITEM",'Tracker&amp;Invoice'!A5757="ITEM"),1,0)</f>
        <v>0</v>
      </c>
      <c r="C5723" t="str">
        <f>IF(B5723=1,'Tracker&amp;Invoice'!A5759,C5722)</f>
        <v>NBQ-058</v>
      </c>
      <c r="D5723" t="str">
        <f>IF(LEFT(TRIM('Tracker&amp;Invoice'!B5759),9)="INVOICE #","INVOICE",IF(TRIM('Tracker&amp;Invoice'!B5759)="Overall Completion INVOICE","OVERALL",""))</f>
        <v/>
      </c>
      <c r="E5723" t="str">
        <f>IF(D5723="INVOICE",VALUE(MID(TRIM('Tracker&amp;Invoice'!B5759),10,10)),"")</f>
        <v/>
      </c>
      <c r="F5723">
        <f>IF(B5723=1,IFERROR(LOOKUP(2,1/('Tracker&amp;Invoice'!$H5759:$AC5759&lt;&gt;""),COLUMN('Tracker&amp;Invoice'!$H5759:$AC5759)),8),F5722)</f>
        <v>16</v>
      </c>
      <c r="G5723">
        <f>IF(D5723="OVERALL",IFERROR(LOOKUP(2,1/('Tracker&amp;Invoice'!$H5759:$AC5759&lt;&gt;""),COLUMN('Tracker&amp;Invoice'!$H5759:$AC5759)),8),G5724)</f>
        <v>8</v>
      </c>
      <c r="H5723">
        <f t="shared" si="178"/>
        <v>16</v>
      </c>
      <c r="I5723" s="29">
        <f>IF(D5723="INVOICE",SUM('Tracker&amp;Invoice'!$H5759:INDEX('Tracker&amp;Invoice'!$A5759:$AC5759,1,H5723)),0)</f>
        <v>0</v>
      </c>
      <c r="J5723" s="29">
        <f>IF(D5723="OVERALL",SUM('Tracker&amp;Invoice'!$H5759:$AC5759),0)</f>
        <v>0</v>
      </c>
    </row>
    <row r="5724" spans="1:10">
      <c r="A5724" t="e">
        <f t="shared" si="179"/>
        <v>#REF!</v>
      </c>
      <c r="B5724">
        <f>IF(AND('Tracker&amp;Invoice'!A5760&lt;&gt;"",'Tracker&amp;Invoice'!A5760&lt;&gt;"ITEM",'Tracker&amp;Invoice'!A5758="ITEM"),1,0)</f>
        <v>0</v>
      </c>
      <c r="C5724" t="str">
        <f>IF(B5724=1,'Tracker&amp;Invoice'!A5760,C5723)</f>
        <v>NBQ-058</v>
      </c>
      <c r="D5724" t="str">
        <f>IF(LEFT(TRIM('Tracker&amp;Invoice'!B5760),9)="INVOICE #","INVOICE",IF(TRIM('Tracker&amp;Invoice'!B5760)="Overall Completion INVOICE","OVERALL",""))</f>
        <v/>
      </c>
      <c r="E5724" t="str">
        <f>IF(D5724="INVOICE",VALUE(MID(TRIM('Tracker&amp;Invoice'!B5760),10,10)),"")</f>
        <v/>
      </c>
      <c r="F5724">
        <f>IF(B5724=1,IFERROR(LOOKUP(2,1/('Tracker&amp;Invoice'!$H5760:$AC5760&lt;&gt;""),COLUMN('Tracker&amp;Invoice'!$H5760:$AC5760)),8),F5723)</f>
        <v>16</v>
      </c>
      <c r="G5724">
        <f>IF(D5724="OVERALL",IFERROR(LOOKUP(2,1/('Tracker&amp;Invoice'!$H5760:$AC5760&lt;&gt;""),COLUMN('Tracker&amp;Invoice'!$H5760:$AC5760)),8),G5725)</f>
        <v>8</v>
      </c>
      <c r="H5724">
        <f t="shared" si="178"/>
        <v>16</v>
      </c>
      <c r="I5724" s="29">
        <f>IF(D5724="INVOICE",SUM('Tracker&amp;Invoice'!$H5760:INDEX('Tracker&amp;Invoice'!$A5760:$AC5760,1,H5724)),0)</f>
        <v>0</v>
      </c>
      <c r="J5724" s="29">
        <f>IF(D5724="OVERALL",SUM('Tracker&amp;Invoice'!$H5760:$AC5760),0)</f>
        <v>0</v>
      </c>
    </row>
    <row r="5725" spans="1:10">
      <c r="A5725" t="e">
        <f t="shared" si="179"/>
        <v>#REF!</v>
      </c>
      <c r="B5725">
        <f>IF(AND('Tracker&amp;Invoice'!A5761&lt;&gt;"",'Tracker&amp;Invoice'!A5761&lt;&gt;"ITEM",'Tracker&amp;Invoice'!A5759="ITEM"),1,0)</f>
        <v>0</v>
      </c>
      <c r="C5725" t="str">
        <f>IF(B5725=1,'Tracker&amp;Invoice'!A5761,C5724)</f>
        <v>NBQ-058</v>
      </c>
      <c r="D5725" t="str">
        <f>IF(LEFT(TRIM('Tracker&amp;Invoice'!B5761),9)="INVOICE #","INVOICE",IF(TRIM('Tracker&amp;Invoice'!B5761)="Overall Completion INVOICE","OVERALL",""))</f>
        <v/>
      </c>
      <c r="E5725" t="str">
        <f>IF(D5725="INVOICE",VALUE(MID(TRIM('Tracker&amp;Invoice'!B5761),10,10)),"")</f>
        <v/>
      </c>
      <c r="F5725">
        <f>IF(B5725=1,IFERROR(LOOKUP(2,1/('Tracker&amp;Invoice'!$H5761:$AC5761&lt;&gt;""),COLUMN('Tracker&amp;Invoice'!$H5761:$AC5761)),8),F5724)</f>
        <v>16</v>
      </c>
      <c r="G5725">
        <f>IF(D5725="OVERALL",IFERROR(LOOKUP(2,1/('Tracker&amp;Invoice'!$H5761:$AC5761&lt;&gt;""),COLUMN('Tracker&amp;Invoice'!$H5761:$AC5761)),8),G5726)</f>
        <v>8</v>
      </c>
      <c r="H5725">
        <f t="shared" si="178"/>
        <v>16</v>
      </c>
      <c r="I5725" s="29">
        <f>IF(D5725="INVOICE",SUM('Tracker&amp;Invoice'!$H5761:INDEX('Tracker&amp;Invoice'!$A5761:$AC5761,1,H5725)),0)</f>
        <v>0</v>
      </c>
      <c r="J5725" s="29">
        <f>IF(D5725="OVERALL",SUM('Tracker&amp;Invoice'!$H5761:$AC5761),0)</f>
        <v>0</v>
      </c>
    </row>
    <row r="5726" spans="1:10">
      <c r="A5726" t="e">
        <f t="shared" si="179"/>
        <v>#REF!</v>
      </c>
      <c r="B5726">
        <f>IF(AND('Tracker&amp;Invoice'!A5762&lt;&gt;"",'Tracker&amp;Invoice'!A5762&lt;&gt;"ITEM",'Tracker&amp;Invoice'!A5760="ITEM"),1,0)</f>
        <v>0</v>
      </c>
      <c r="C5726" t="str">
        <f>IF(B5726=1,'Tracker&amp;Invoice'!A5762,C5725)</f>
        <v>NBQ-058</v>
      </c>
      <c r="D5726" t="str">
        <f>IF(LEFT(TRIM('Tracker&amp;Invoice'!B5762),9)="INVOICE #","INVOICE",IF(TRIM('Tracker&amp;Invoice'!B5762)="Overall Completion INVOICE","OVERALL",""))</f>
        <v/>
      </c>
      <c r="E5726" t="str">
        <f>IF(D5726="INVOICE",VALUE(MID(TRIM('Tracker&amp;Invoice'!B5762),10,10)),"")</f>
        <v/>
      </c>
      <c r="F5726">
        <f>IF(B5726=1,IFERROR(LOOKUP(2,1/('Tracker&amp;Invoice'!$H5762:$AC5762&lt;&gt;""),COLUMN('Tracker&amp;Invoice'!$H5762:$AC5762)),8),F5725)</f>
        <v>16</v>
      </c>
      <c r="G5726">
        <f>IF(D5726="OVERALL",IFERROR(LOOKUP(2,1/('Tracker&amp;Invoice'!$H5762:$AC5762&lt;&gt;""),COLUMN('Tracker&amp;Invoice'!$H5762:$AC5762)),8),G5727)</f>
        <v>8</v>
      </c>
      <c r="H5726">
        <f t="shared" si="178"/>
        <v>16</v>
      </c>
      <c r="I5726" s="29">
        <f>IF(D5726="INVOICE",SUM('Tracker&amp;Invoice'!$H5762:INDEX('Tracker&amp;Invoice'!$A5762:$AC5762,1,H5726)),0)</f>
        <v>0</v>
      </c>
      <c r="J5726" s="29">
        <f>IF(D5726="OVERALL",SUM('Tracker&amp;Invoice'!$H5762:$AC5762),0)</f>
        <v>0</v>
      </c>
    </row>
    <row r="5727" spans="1:10">
      <c r="A5727" t="e">
        <f t="shared" si="179"/>
        <v>#REF!</v>
      </c>
      <c r="B5727">
        <f>IF(AND('Tracker&amp;Invoice'!A5763&lt;&gt;"",'Tracker&amp;Invoice'!A5763&lt;&gt;"ITEM",'Tracker&amp;Invoice'!A5761="ITEM"),1,0)</f>
        <v>0</v>
      </c>
      <c r="C5727" t="str">
        <f>IF(B5727=1,'Tracker&amp;Invoice'!A5763,C5726)</f>
        <v>NBQ-058</v>
      </c>
      <c r="D5727" t="str">
        <f>IF(LEFT(TRIM('Tracker&amp;Invoice'!B5763),9)="INVOICE #","INVOICE",IF(TRIM('Tracker&amp;Invoice'!B5763)="Overall Completion INVOICE","OVERALL",""))</f>
        <v/>
      </c>
      <c r="E5727" t="str">
        <f>IF(D5727="INVOICE",VALUE(MID(TRIM('Tracker&amp;Invoice'!B5763),10,10)),"")</f>
        <v/>
      </c>
      <c r="F5727">
        <f>IF(B5727=1,IFERROR(LOOKUP(2,1/('Tracker&amp;Invoice'!$H5763:$AC5763&lt;&gt;""),COLUMN('Tracker&amp;Invoice'!$H5763:$AC5763)),8),F5726)</f>
        <v>16</v>
      </c>
      <c r="G5727">
        <f>IF(D5727="OVERALL",IFERROR(LOOKUP(2,1/('Tracker&amp;Invoice'!$H5763:$AC5763&lt;&gt;""),COLUMN('Tracker&amp;Invoice'!$H5763:$AC5763)),8),G5728)</f>
        <v>8</v>
      </c>
      <c r="H5727">
        <f t="shared" si="178"/>
        <v>16</v>
      </c>
      <c r="I5727" s="29">
        <f>IF(D5727="INVOICE",SUM('Tracker&amp;Invoice'!$H5763:INDEX('Tracker&amp;Invoice'!$A5763:$AC5763,1,H5727)),0)</f>
        <v>0</v>
      </c>
      <c r="J5727" s="29">
        <f>IF(D5727="OVERALL",SUM('Tracker&amp;Invoice'!$H5763:$AC5763),0)</f>
        <v>0</v>
      </c>
    </row>
    <row r="5728" spans="1:10">
      <c r="A5728" t="e">
        <f t="shared" si="179"/>
        <v>#REF!</v>
      </c>
      <c r="B5728">
        <f>IF(AND('Tracker&amp;Invoice'!A5764&lt;&gt;"",'Tracker&amp;Invoice'!A5764&lt;&gt;"ITEM",'Tracker&amp;Invoice'!A5762="ITEM"),1,0)</f>
        <v>0</v>
      </c>
      <c r="C5728" t="str">
        <f>IF(B5728=1,'Tracker&amp;Invoice'!A5764,C5727)</f>
        <v>NBQ-058</v>
      </c>
      <c r="D5728" t="str">
        <f>IF(LEFT(TRIM('Tracker&amp;Invoice'!B5764),9)="INVOICE #","INVOICE",IF(TRIM('Tracker&amp;Invoice'!B5764)="Overall Completion INVOICE","OVERALL",""))</f>
        <v/>
      </c>
      <c r="E5728" t="str">
        <f>IF(D5728="INVOICE",VALUE(MID(TRIM('Tracker&amp;Invoice'!B5764),10,10)),"")</f>
        <v/>
      </c>
      <c r="F5728">
        <f>IF(B5728=1,IFERROR(LOOKUP(2,1/('Tracker&amp;Invoice'!$H5764:$AC5764&lt;&gt;""),COLUMN('Tracker&amp;Invoice'!$H5764:$AC5764)),8),F5727)</f>
        <v>16</v>
      </c>
      <c r="G5728">
        <f>IF(D5728="OVERALL",IFERROR(LOOKUP(2,1/('Tracker&amp;Invoice'!$H5764:$AC5764&lt;&gt;""),COLUMN('Tracker&amp;Invoice'!$H5764:$AC5764)),8),G5729)</f>
        <v>8</v>
      </c>
      <c r="H5728">
        <f t="shared" si="178"/>
        <v>16</v>
      </c>
      <c r="I5728" s="29">
        <f>IF(D5728="INVOICE",SUM('Tracker&amp;Invoice'!$H5764:INDEX('Tracker&amp;Invoice'!$A5764:$AC5764,1,H5728)),0)</f>
        <v>0</v>
      </c>
      <c r="J5728" s="29">
        <f>IF(D5728="OVERALL",SUM('Tracker&amp;Invoice'!$H5764:$AC5764),0)</f>
        <v>0</v>
      </c>
    </row>
    <row r="5729" spans="1:10">
      <c r="A5729" t="e">
        <f t="shared" si="179"/>
        <v>#REF!</v>
      </c>
      <c r="B5729">
        <f>IF(AND('Tracker&amp;Invoice'!A5765&lt;&gt;"",'Tracker&amp;Invoice'!A5765&lt;&gt;"ITEM",'Tracker&amp;Invoice'!A5763="ITEM"),1,0)</f>
        <v>0</v>
      </c>
      <c r="C5729" t="str">
        <f>IF(B5729=1,'Tracker&amp;Invoice'!A5765,C5728)</f>
        <v>NBQ-058</v>
      </c>
      <c r="D5729" t="str">
        <f>IF(LEFT(TRIM('Tracker&amp;Invoice'!B5765),9)="INVOICE #","INVOICE",IF(TRIM('Tracker&amp;Invoice'!B5765)="Overall Completion INVOICE","OVERALL",""))</f>
        <v/>
      </c>
      <c r="E5729" t="str">
        <f>IF(D5729="INVOICE",VALUE(MID(TRIM('Tracker&amp;Invoice'!B5765),10,10)),"")</f>
        <v/>
      </c>
      <c r="F5729">
        <f>IF(B5729=1,IFERROR(LOOKUP(2,1/('Tracker&amp;Invoice'!$H5765:$AC5765&lt;&gt;""),COLUMN('Tracker&amp;Invoice'!$H5765:$AC5765)),8),F5728)</f>
        <v>16</v>
      </c>
      <c r="G5729">
        <f>IF(D5729="OVERALL",IFERROR(LOOKUP(2,1/('Tracker&amp;Invoice'!$H5765:$AC5765&lt;&gt;""),COLUMN('Tracker&amp;Invoice'!$H5765:$AC5765)),8),G5730)</f>
        <v>8</v>
      </c>
      <c r="H5729">
        <f t="shared" si="178"/>
        <v>16</v>
      </c>
      <c r="I5729" s="29">
        <f>IF(D5729="INVOICE",SUM('Tracker&amp;Invoice'!$H5765:INDEX('Tracker&amp;Invoice'!$A5765:$AC5765,1,H5729)),0)</f>
        <v>0</v>
      </c>
      <c r="J5729" s="29">
        <f>IF(D5729="OVERALL",SUM('Tracker&amp;Invoice'!$H5765:$AC5765),0)</f>
        <v>0</v>
      </c>
    </row>
    <row r="5730" spans="1:10">
      <c r="A5730" t="e">
        <f t="shared" si="179"/>
        <v>#REF!</v>
      </c>
      <c r="B5730">
        <f>IF(AND('Tracker&amp;Invoice'!A5766&lt;&gt;"",'Tracker&amp;Invoice'!A5766&lt;&gt;"ITEM",'Tracker&amp;Invoice'!A5764="ITEM"),1,0)</f>
        <v>0</v>
      </c>
      <c r="C5730" t="str">
        <f>IF(B5730=1,'Tracker&amp;Invoice'!A5766,C5729)</f>
        <v>NBQ-058</v>
      </c>
      <c r="D5730" t="str">
        <f>IF(LEFT(TRIM('Tracker&amp;Invoice'!B5766),9)="INVOICE #","INVOICE",IF(TRIM('Tracker&amp;Invoice'!B5766)="Overall Completion INVOICE","OVERALL",""))</f>
        <v/>
      </c>
      <c r="E5730" t="str">
        <f>IF(D5730="INVOICE",VALUE(MID(TRIM('Tracker&amp;Invoice'!B5766),10,10)),"")</f>
        <v/>
      </c>
      <c r="F5730">
        <f>IF(B5730=1,IFERROR(LOOKUP(2,1/('Tracker&amp;Invoice'!$H5766:$AC5766&lt;&gt;""),COLUMN('Tracker&amp;Invoice'!$H5766:$AC5766)),8),F5729)</f>
        <v>16</v>
      </c>
      <c r="G5730">
        <f>IF(D5730="OVERALL",IFERROR(LOOKUP(2,1/('Tracker&amp;Invoice'!$H5766:$AC5766&lt;&gt;""),COLUMN('Tracker&amp;Invoice'!$H5766:$AC5766)),8),G5731)</f>
        <v>8</v>
      </c>
      <c r="H5730">
        <f t="shared" si="178"/>
        <v>16</v>
      </c>
      <c r="I5730" s="29">
        <f>IF(D5730="INVOICE",SUM('Tracker&amp;Invoice'!$H5766:INDEX('Tracker&amp;Invoice'!$A5766:$AC5766,1,H5730)),0)</f>
        <v>0</v>
      </c>
      <c r="J5730" s="29">
        <f>IF(D5730="OVERALL",SUM('Tracker&amp;Invoice'!$H5766:$AC5766),0)</f>
        <v>0</v>
      </c>
    </row>
    <row r="5731" spans="1:10">
      <c r="A5731" t="e">
        <f t="shared" si="179"/>
        <v>#REF!</v>
      </c>
      <c r="B5731">
        <f>IF(AND('Tracker&amp;Invoice'!A5767&lt;&gt;"",'Tracker&amp;Invoice'!A5767&lt;&gt;"ITEM",'Tracker&amp;Invoice'!A5765="ITEM"),1,0)</f>
        <v>0</v>
      </c>
      <c r="C5731" t="str">
        <f>IF(B5731=1,'Tracker&amp;Invoice'!A5767,C5730)</f>
        <v>NBQ-058</v>
      </c>
      <c r="D5731" t="str">
        <f>IF(LEFT(TRIM('Tracker&amp;Invoice'!B5767),9)="INVOICE #","INVOICE",IF(TRIM('Tracker&amp;Invoice'!B5767)="Overall Completion INVOICE","OVERALL",""))</f>
        <v/>
      </c>
      <c r="E5731" t="str">
        <f>IF(D5731="INVOICE",VALUE(MID(TRIM('Tracker&amp;Invoice'!B5767),10,10)),"")</f>
        <v/>
      </c>
      <c r="F5731">
        <f>IF(B5731=1,IFERROR(LOOKUP(2,1/('Tracker&amp;Invoice'!$H5767:$AC5767&lt;&gt;""),COLUMN('Tracker&amp;Invoice'!$H5767:$AC5767)),8),F5730)</f>
        <v>16</v>
      </c>
      <c r="G5731">
        <f>IF(D5731="OVERALL",IFERROR(LOOKUP(2,1/('Tracker&amp;Invoice'!$H5767:$AC5767&lt;&gt;""),COLUMN('Tracker&amp;Invoice'!$H5767:$AC5767)),8),G5732)</f>
        <v>8</v>
      </c>
      <c r="H5731">
        <f t="shared" si="178"/>
        <v>16</v>
      </c>
      <c r="I5731" s="29">
        <f>IF(D5731="INVOICE",SUM('Tracker&amp;Invoice'!$H5767:INDEX('Tracker&amp;Invoice'!$A5767:$AC5767,1,H5731)),0)</f>
        <v>0</v>
      </c>
      <c r="J5731" s="29">
        <f>IF(D5731="OVERALL",SUM('Tracker&amp;Invoice'!$H5767:$AC5767),0)</f>
        <v>0</v>
      </c>
    </row>
    <row r="5732" spans="1:10">
      <c r="A5732" t="e">
        <f t="shared" si="179"/>
        <v>#REF!</v>
      </c>
      <c r="B5732">
        <f>IF(AND('Tracker&amp;Invoice'!A5768&lt;&gt;"",'Tracker&amp;Invoice'!A5768&lt;&gt;"ITEM",'Tracker&amp;Invoice'!A5766="ITEM"),1,0)</f>
        <v>0</v>
      </c>
      <c r="C5732" t="str">
        <f>IF(B5732=1,'Tracker&amp;Invoice'!A5768,C5731)</f>
        <v>NBQ-058</v>
      </c>
      <c r="D5732" t="str">
        <f>IF(LEFT(TRIM('Tracker&amp;Invoice'!B5768),9)="INVOICE #","INVOICE",IF(TRIM('Tracker&amp;Invoice'!B5768)="Overall Completion INVOICE","OVERALL",""))</f>
        <v/>
      </c>
      <c r="E5732" t="str">
        <f>IF(D5732="INVOICE",VALUE(MID(TRIM('Tracker&amp;Invoice'!B5768),10,10)),"")</f>
        <v/>
      </c>
      <c r="F5732">
        <f>IF(B5732=1,IFERROR(LOOKUP(2,1/('Tracker&amp;Invoice'!$H5768:$AC5768&lt;&gt;""),COLUMN('Tracker&amp;Invoice'!$H5768:$AC5768)),8),F5731)</f>
        <v>16</v>
      </c>
      <c r="G5732">
        <f>IF(D5732="OVERALL",IFERROR(LOOKUP(2,1/('Tracker&amp;Invoice'!$H5768:$AC5768&lt;&gt;""),COLUMN('Tracker&amp;Invoice'!$H5768:$AC5768)),8),G5733)</f>
        <v>8</v>
      </c>
      <c r="H5732">
        <f t="shared" si="178"/>
        <v>16</v>
      </c>
      <c r="I5732" s="29">
        <f>IF(D5732="INVOICE",SUM('Tracker&amp;Invoice'!$H5768:INDEX('Tracker&amp;Invoice'!$A5768:$AC5768,1,H5732)),0)</f>
        <v>0</v>
      </c>
      <c r="J5732" s="29">
        <f>IF(D5732="OVERALL",SUM('Tracker&amp;Invoice'!$H5768:$AC5768),0)</f>
        <v>0</v>
      </c>
    </row>
    <row r="5733" spans="1:10">
      <c r="A5733" t="e">
        <f t="shared" si="179"/>
        <v>#REF!</v>
      </c>
      <c r="B5733">
        <f>IF(AND('Tracker&amp;Invoice'!A5769&lt;&gt;"",'Tracker&amp;Invoice'!A5769&lt;&gt;"ITEM",'Tracker&amp;Invoice'!A5767="ITEM"),1,0)</f>
        <v>0</v>
      </c>
      <c r="C5733" t="str">
        <f>IF(B5733=1,'Tracker&amp;Invoice'!A5769,C5732)</f>
        <v>NBQ-058</v>
      </c>
      <c r="D5733" t="str">
        <f>IF(LEFT(TRIM('Tracker&amp;Invoice'!B5769),9)="INVOICE #","INVOICE",IF(TRIM('Tracker&amp;Invoice'!B5769)="Overall Completion INVOICE","OVERALL",""))</f>
        <v/>
      </c>
      <c r="E5733" t="str">
        <f>IF(D5733="INVOICE",VALUE(MID(TRIM('Tracker&amp;Invoice'!B5769),10,10)),"")</f>
        <v/>
      </c>
      <c r="F5733">
        <f>IF(B5733=1,IFERROR(LOOKUP(2,1/('Tracker&amp;Invoice'!$H5769:$AC5769&lt;&gt;""),COLUMN('Tracker&amp;Invoice'!$H5769:$AC5769)),8),F5732)</f>
        <v>16</v>
      </c>
      <c r="G5733">
        <f>IF(D5733="OVERALL",IFERROR(LOOKUP(2,1/('Tracker&amp;Invoice'!$H5769:$AC5769&lt;&gt;""),COLUMN('Tracker&amp;Invoice'!$H5769:$AC5769)),8),G5734)</f>
        <v>8</v>
      </c>
      <c r="H5733">
        <f t="shared" si="178"/>
        <v>16</v>
      </c>
      <c r="I5733" s="29">
        <f>IF(D5733="INVOICE",SUM('Tracker&amp;Invoice'!$H5769:INDEX('Tracker&amp;Invoice'!$A5769:$AC5769,1,H5733)),0)</f>
        <v>0</v>
      </c>
      <c r="J5733" s="29">
        <f>IF(D5733="OVERALL",SUM('Tracker&amp;Invoice'!$H5769:$AC5769),0)</f>
        <v>0</v>
      </c>
    </row>
    <row r="5734" spans="1:10">
      <c r="A5734" t="e">
        <f t="shared" si="179"/>
        <v>#REF!</v>
      </c>
      <c r="B5734">
        <f>IF(AND('Tracker&amp;Invoice'!A5770&lt;&gt;"",'Tracker&amp;Invoice'!A5770&lt;&gt;"ITEM",'Tracker&amp;Invoice'!A5768="ITEM"),1,0)</f>
        <v>0</v>
      </c>
      <c r="C5734" t="str">
        <f>IF(B5734=1,'Tracker&amp;Invoice'!A5770,C5733)</f>
        <v>NBQ-058</v>
      </c>
      <c r="D5734" t="str">
        <f>IF(LEFT(TRIM('Tracker&amp;Invoice'!B5770),9)="INVOICE #","INVOICE",IF(TRIM('Tracker&amp;Invoice'!B5770)="Overall Completion INVOICE","OVERALL",""))</f>
        <v/>
      </c>
      <c r="E5734" t="str">
        <f>IF(D5734="INVOICE",VALUE(MID(TRIM('Tracker&amp;Invoice'!B5770),10,10)),"")</f>
        <v/>
      </c>
      <c r="F5734">
        <f>IF(B5734=1,IFERROR(LOOKUP(2,1/('Tracker&amp;Invoice'!$H5770:$AC5770&lt;&gt;""),COLUMN('Tracker&amp;Invoice'!$H5770:$AC5770)),8),F5733)</f>
        <v>16</v>
      </c>
      <c r="G5734">
        <f>IF(D5734="OVERALL",IFERROR(LOOKUP(2,1/('Tracker&amp;Invoice'!$H5770:$AC5770&lt;&gt;""),COLUMN('Tracker&amp;Invoice'!$H5770:$AC5770)),8),G5735)</f>
        <v>8</v>
      </c>
      <c r="H5734">
        <f t="shared" si="178"/>
        <v>16</v>
      </c>
      <c r="I5734" s="29">
        <f>IF(D5734="INVOICE",SUM('Tracker&amp;Invoice'!$H5770:INDEX('Tracker&amp;Invoice'!$A5770:$AC5770,1,H5734)),0)</f>
        <v>0</v>
      </c>
      <c r="J5734" s="29">
        <f>IF(D5734="OVERALL",SUM('Tracker&amp;Invoice'!$H5770:$AC5770),0)</f>
        <v>0</v>
      </c>
    </row>
    <row r="5735" spans="1:10">
      <c r="A5735" t="e">
        <f t="shared" si="179"/>
        <v>#REF!</v>
      </c>
      <c r="B5735">
        <f>IF(AND('Tracker&amp;Invoice'!A5771&lt;&gt;"",'Tracker&amp;Invoice'!A5771&lt;&gt;"ITEM",'Tracker&amp;Invoice'!A5769="ITEM"),1,0)</f>
        <v>0</v>
      </c>
      <c r="C5735" t="str">
        <f>IF(B5735=1,'Tracker&amp;Invoice'!A5771,C5734)</f>
        <v>NBQ-058</v>
      </c>
      <c r="D5735" t="str">
        <f>IF(LEFT(TRIM('Tracker&amp;Invoice'!B5771),9)="INVOICE #","INVOICE",IF(TRIM('Tracker&amp;Invoice'!B5771)="Overall Completion INVOICE","OVERALL",""))</f>
        <v/>
      </c>
      <c r="E5735" t="str">
        <f>IF(D5735="INVOICE",VALUE(MID(TRIM('Tracker&amp;Invoice'!B5771),10,10)),"")</f>
        <v/>
      </c>
      <c r="F5735">
        <f>IF(B5735=1,IFERROR(LOOKUP(2,1/('Tracker&amp;Invoice'!$H5771:$AC5771&lt;&gt;""),COLUMN('Tracker&amp;Invoice'!$H5771:$AC5771)),8),F5734)</f>
        <v>16</v>
      </c>
      <c r="G5735">
        <f>IF(D5735="OVERALL",IFERROR(LOOKUP(2,1/('Tracker&amp;Invoice'!$H5771:$AC5771&lt;&gt;""),COLUMN('Tracker&amp;Invoice'!$H5771:$AC5771)),8),G5736)</f>
        <v>8</v>
      </c>
      <c r="H5735">
        <f t="shared" si="178"/>
        <v>16</v>
      </c>
      <c r="I5735" s="29">
        <f>IF(D5735="INVOICE",SUM('Tracker&amp;Invoice'!$H5771:INDEX('Tracker&amp;Invoice'!$A5771:$AC5771,1,H5735)),0)</f>
        <v>0</v>
      </c>
      <c r="J5735" s="29">
        <f>IF(D5735="OVERALL",SUM('Tracker&amp;Invoice'!$H5771:$AC5771),0)</f>
        <v>0</v>
      </c>
    </row>
    <row r="5736" spans="1:10">
      <c r="A5736" t="e">
        <f t="shared" si="179"/>
        <v>#REF!</v>
      </c>
      <c r="B5736">
        <f>IF(AND('Tracker&amp;Invoice'!A5772&lt;&gt;"",'Tracker&amp;Invoice'!A5772&lt;&gt;"ITEM",'Tracker&amp;Invoice'!A5770="ITEM"),1,0)</f>
        <v>0</v>
      </c>
      <c r="C5736" t="str">
        <f>IF(B5736=1,'Tracker&amp;Invoice'!A5772,C5735)</f>
        <v>NBQ-058</v>
      </c>
      <c r="D5736" t="str">
        <f>IF(LEFT(TRIM('Tracker&amp;Invoice'!B5772),9)="INVOICE #","INVOICE",IF(TRIM('Tracker&amp;Invoice'!B5772)="Overall Completion INVOICE","OVERALL",""))</f>
        <v/>
      </c>
      <c r="E5736" t="str">
        <f>IF(D5736="INVOICE",VALUE(MID(TRIM('Tracker&amp;Invoice'!B5772),10,10)),"")</f>
        <v/>
      </c>
      <c r="F5736">
        <f>IF(B5736=1,IFERROR(LOOKUP(2,1/('Tracker&amp;Invoice'!$H5772:$AC5772&lt;&gt;""),COLUMN('Tracker&amp;Invoice'!$H5772:$AC5772)),8),F5735)</f>
        <v>16</v>
      </c>
      <c r="G5736">
        <f>IF(D5736="OVERALL",IFERROR(LOOKUP(2,1/('Tracker&amp;Invoice'!$H5772:$AC5772&lt;&gt;""),COLUMN('Tracker&amp;Invoice'!$H5772:$AC5772)),8),G5737)</f>
        <v>8</v>
      </c>
      <c r="H5736">
        <f t="shared" si="178"/>
        <v>16</v>
      </c>
      <c r="I5736" s="29">
        <f>IF(D5736="INVOICE",SUM('Tracker&amp;Invoice'!$H5772:INDEX('Tracker&amp;Invoice'!$A5772:$AC5772,1,H5736)),0)</f>
        <v>0</v>
      </c>
      <c r="J5736" s="29">
        <f>IF(D5736="OVERALL",SUM('Tracker&amp;Invoice'!$H5772:$AC5772),0)</f>
        <v>0</v>
      </c>
    </row>
    <row r="5737" spans="1:10">
      <c r="A5737" t="e">
        <f t="shared" si="179"/>
        <v>#REF!</v>
      </c>
      <c r="B5737">
        <f>IF(AND('Tracker&amp;Invoice'!A5773&lt;&gt;"",'Tracker&amp;Invoice'!A5773&lt;&gt;"ITEM",'Tracker&amp;Invoice'!A5771="ITEM"),1,0)</f>
        <v>0</v>
      </c>
      <c r="C5737" t="str">
        <f>IF(B5737=1,'Tracker&amp;Invoice'!A5773,C5736)</f>
        <v>NBQ-058</v>
      </c>
      <c r="D5737" t="str">
        <f>IF(LEFT(TRIM('Tracker&amp;Invoice'!B5773),9)="INVOICE #","INVOICE",IF(TRIM('Tracker&amp;Invoice'!B5773)="Overall Completion INVOICE","OVERALL",""))</f>
        <v/>
      </c>
      <c r="E5737" t="str">
        <f>IF(D5737="INVOICE",VALUE(MID(TRIM('Tracker&amp;Invoice'!B5773),10,10)),"")</f>
        <v/>
      </c>
      <c r="F5737">
        <f>IF(B5737=1,IFERROR(LOOKUP(2,1/('Tracker&amp;Invoice'!$H5773:$AC5773&lt;&gt;""),COLUMN('Tracker&amp;Invoice'!$H5773:$AC5773)),8),F5736)</f>
        <v>16</v>
      </c>
      <c r="G5737">
        <f>IF(D5737="OVERALL",IFERROR(LOOKUP(2,1/('Tracker&amp;Invoice'!$H5773:$AC5773&lt;&gt;""),COLUMN('Tracker&amp;Invoice'!$H5773:$AC5773)),8),G5738)</f>
        <v>8</v>
      </c>
      <c r="H5737">
        <f t="shared" si="178"/>
        <v>16</v>
      </c>
      <c r="I5737" s="29">
        <f>IF(D5737="INVOICE",SUM('Tracker&amp;Invoice'!$H5773:INDEX('Tracker&amp;Invoice'!$A5773:$AC5773,1,H5737)),0)</f>
        <v>0</v>
      </c>
      <c r="J5737" s="29">
        <f>IF(D5737="OVERALL",SUM('Tracker&amp;Invoice'!$H5773:$AC5773),0)</f>
        <v>0</v>
      </c>
    </row>
    <row r="5738" spans="1:10">
      <c r="A5738" t="e">
        <f t="shared" si="179"/>
        <v>#REF!</v>
      </c>
      <c r="B5738">
        <f>IF(AND('Tracker&amp;Invoice'!A5774&lt;&gt;"",'Tracker&amp;Invoice'!A5774&lt;&gt;"ITEM",'Tracker&amp;Invoice'!A5772="ITEM"),1,0)</f>
        <v>0</v>
      </c>
      <c r="C5738" t="str">
        <f>IF(B5738=1,'Tracker&amp;Invoice'!A5774,C5737)</f>
        <v>NBQ-058</v>
      </c>
      <c r="D5738" t="str">
        <f>IF(LEFT(TRIM('Tracker&amp;Invoice'!B5774),9)="INVOICE #","INVOICE",IF(TRIM('Tracker&amp;Invoice'!B5774)="Overall Completion INVOICE","OVERALL",""))</f>
        <v/>
      </c>
      <c r="E5738" t="str">
        <f>IF(D5738="INVOICE",VALUE(MID(TRIM('Tracker&amp;Invoice'!B5774),10,10)),"")</f>
        <v/>
      </c>
      <c r="F5738">
        <f>IF(B5738=1,IFERROR(LOOKUP(2,1/('Tracker&amp;Invoice'!$H5774:$AC5774&lt;&gt;""),COLUMN('Tracker&amp;Invoice'!$H5774:$AC5774)),8),F5737)</f>
        <v>16</v>
      </c>
      <c r="G5738">
        <f>IF(D5738="OVERALL",IFERROR(LOOKUP(2,1/('Tracker&amp;Invoice'!$H5774:$AC5774&lt;&gt;""),COLUMN('Tracker&amp;Invoice'!$H5774:$AC5774)),8),G5739)</f>
        <v>8</v>
      </c>
      <c r="H5738">
        <f t="shared" si="178"/>
        <v>16</v>
      </c>
      <c r="I5738" s="29">
        <f>IF(D5738="INVOICE",SUM('Tracker&amp;Invoice'!$H5774:INDEX('Tracker&amp;Invoice'!$A5774:$AC5774,1,H5738)),0)</f>
        <v>0</v>
      </c>
      <c r="J5738" s="29">
        <f>IF(D5738="OVERALL",SUM('Tracker&amp;Invoice'!$H5774:$AC5774),0)</f>
        <v>0</v>
      </c>
    </row>
    <row r="5739" spans="1:10">
      <c r="A5739" t="e">
        <f t="shared" si="179"/>
        <v>#REF!</v>
      </c>
      <c r="B5739">
        <f>IF(AND('Tracker&amp;Invoice'!A5775&lt;&gt;"",'Tracker&amp;Invoice'!A5775&lt;&gt;"ITEM",'Tracker&amp;Invoice'!A5773="ITEM"),1,0)</f>
        <v>0</v>
      </c>
      <c r="C5739" t="str">
        <f>IF(B5739=1,'Tracker&amp;Invoice'!A5775,C5738)</f>
        <v>NBQ-058</v>
      </c>
      <c r="D5739" t="str">
        <f>IF(LEFT(TRIM('Tracker&amp;Invoice'!B5775),9)="INVOICE #","INVOICE",IF(TRIM('Tracker&amp;Invoice'!B5775)="Overall Completion INVOICE","OVERALL",""))</f>
        <v/>
      </c>
      <c r="E5739" t="str">
        <f>IF(D5739="INVOICE",VALUE(MID(TRIM('Tracker&amp;Invoice'!B5775),10,10)),"")</f>
        <v/>
      </c>
      <c r="F5739">
        <f>IF(B5739=1,IFERROR(LOOKUP(2,1/('Tracker&amp;Invoice'!$H5775:$AC5775&lt;&gt;""),COLUMN('Tracker&amp;Invoice'!$H5775:$AC5775)),8),F5738)</f>
        <v>16</v>
      </c>
      <c r="G5739">
        <f>IF(D5739="OVERALL",IFERROR(LOOKUP(2,1/('Tracker&amp;Invoice'!$H5775:$AC5775&lt;&gt;""),COLUMN('Tracker&amp;Invoice'!$H5775:$AC5775)),8),G5740)</f>
        <v>8</v>
      </c>
      <c r="H5739">
        <f t="shared" si="178"/>
        <v>16</v>
      </c>
      <c r="I5739" s="29">
        <f>IF(D5739="INVOICE",SUM('Tracker&amp;Invoice'!$H5775:INDEX('Tracker&amp;Invoice'!$A5775:$AC5775,1,H5739)),0)</f>
        <v>0</v>
      </c>
      <c r="J5739" s="29">
        <f>IF(D5739="OVERALL",SUM('Tracker&amp;Invoice'!$H5775:$AC5775),0)</f>
        <v>0</v>
      </c>
    </row>
    <row r="5740" spans="1:10">
      <c r="A5740" t="e">
        <f t="shared" si="179"/>
        <v>#REF!</v>
      </c>
      <c r="B5740">
        <f>IF(AND('Tracker&amp;Invoice'!A5776&lt;&gt;"",'Tracker&amp;Invoice'!A5776&lt;&gt;"ITEM",'Tracker&amp;Invoice'!A5774="ITEM"),1,0)</f>
        <v>0</v>
      </c>
      <c r="C5740" t="str">
        <f>IF(B5740=1,'Tracker&amp;Invoice'!A5776,C5739)</f>
        <v>NBQ-058</v>
      </c>
      <c r="D5740" t="str">
        <f>IF(LEFT(TRIM('Tracker&amp;Invoice'!B5776),9)="INVOICE #","INVOICE",IF(TRIM('Tracker&amp;Invoice'!B5776)="Overall Completion INVOICE","OVERALL",""))</f>
        <v/>
      </c>
      <c r="E5740" t="str">
        <f>IF(D5740="INVOICE",VALUE(MID(TRIM('Tracker&amp;Invoice'!B5776),10,10)),"")</f>
        <v/>
      </c>
      <c r="F5740">
        <f>IF(B5740=1,IFERROR(LOOKUP(2,1/('Tracker&amp;Invoice'!$H5776:$AC5776&lt;&gt;""),COLUMN('Tracker&amp;Invoice'!$H5776:$AC5776)),8),F5739)</f>
        <v>16</v>
      </c>
      <c r="G5740">
        <f>IF(D5740="OVERALL",IFERROR(LOOKUP(2,1/('Tracker&amp;Invoice'!$H5776:$AC5776&lt;&gt;""),COLUMN('Tracker&amp;Invoice'!$H5776:$AC5776)),8),G5741)</f>
        <v>8</v>
      </c>
      <c r="H5740">
        <f t="shared" si="178"/>
        <v>16</v>
      </c>
      <c r="I5740" s="29">
        <f>IF(D5740="INVOICE",SUM('Tracker&amp;Invoice'!$H5776:INDEX('Tracker&amp;Invoice'!$A5776:$AC5776,1,H5740)),0)</f>
        <v>0</v>
      </c>
      <c r="J5740" s="29">
        <f>IF(D5740="OVERALL",SUM('Tracker&amp;Invoice'!$H5776:$AC5776),0)</f>
        <v>0</v>
      </c>
    </row>
    <row r="5741" spans="1:10">
      <c r="A5741" t="e">
        <f t="shared" si="179"/>
        <v>#REF!</v>
      </c>
      <c r="B5741">
        <f>IF(AND('Tracker&amp;Invoice'!A5777&lt;&gt;"",'Tracker&amp;Invoice'!A5777&lt;&gt;"ITEM",'Tracker&amp;Invoice'!A5775="ITEM"),1,0)</f>
        <v>0</v>
      </c>
      <c r="C5741" t="str">
        <f>IF(B5741=1,'Tracker&amp;Invoice'!A5777,C5740)</f>
        <v>NBQ-058</v>
      </c>
      <c r="D5741" t="str">
        <f>IF(LEFT(TRIM('Tracker&amp;Invoice'!B5777),9)="INVOICE #","INVOICE",IF(TRIM('Tracker&amp;Invoice'!B5777)="Overall Completion INVOICE","OVERALL",""))</f>
        <v/>
      </c>
      <c r="E5741" t="str">
        <f>IF(D5741="INVOICE",VALUE(MID(TRIM('Tracker&amp;Invoice'!B5777),10,10)),"")</f>
        <v/>
      </c>
      <c r="F5741">
        <f>IF(B5741=1,IFERROR(LOOKUP(2,1/('Tracker&amp;Invoice'!$H5777:$AC5777&lt;&gt;""),COLUMN('Tracker&amp;Invoice'!$H5777:$AC5777)),8),F5740)</f>
        <v>16</v>
      </c>
      <c r="G5741">
        <f>IF(D5741="OVERALL",IFERROR(LOOKUP(2,1/('Tracker&amp;Invoice'!$H5777:$AC5777&lt;&gt;""),COLUMN('Tracker&amp;Invoice'!$H5777:$AC5777)),8),G5742)</f>
        <v>8</v>
      </c>
      <c r="H5741">
        <f t="shared" si="178"/>
        <v>16</v>
      </c>
      <c r="I5741" s="29">
        <f>IF(D5741="INVOICE",SUM('Tracker&amp;Invoice'!$H5777:INDEX('Tracker&amp;Invoice'!$A5777:$AC5777,1,H5741)),0)</f>
        <v>0</v>
      </c>
      <c r="J5741" s="29">
        <f>IF(D5741="OVERALL",SUM('Tracker&amp;Invoice'!$H5777:$AC5777),0)</f>
        <v>0</v>
      </c>
    </row>
    <row r="5742" spans="1:10">
      <c r="A5742" t="e">
        <f t="shared" si="179"/>
        <v>#REF!</v>
      </c>
      <c r="B5742">
        <f>IF(AND('Tracker&amp;Invoice'!A5778&lt;&gt;"",'Tracker&amp;Invoice'!A5778&lt;&gt;"ITEM",'Tracker&amp;Invoice'!A5776="ITEM"),1,0)</f>
        <v>0</v>
      </c>
      <c r="C5742" t="str">
        <f>IF(B5742=1,'Tracker&amp;Invoice'!A5778,C5741)</f>
        <v>NBQ-058</v>
      </c>
      <c r="D5742" t="str">
        <f>IF(LEFT(TRIM('Tracker&amp;Invoice'!B5778),9)="INVOICE #","INVOICE",IF(TRIM('Tracker&amp;Invoice'!B5778)="Overall Completion INVOICE","OVERALL",""))</f>
        <v/>
      </c>
      <c r="E5742" t="str">
        <f>IF(D5742="INVOICE",VALUE(MID(TRIM('Tracker&amp;Invoice'!B5778),10,10)),"")</f>
        <v/>
      </c>
      <c r="F5742">
        <f>IF(B5742=1,IFERROR(LOOKUP(2,1/('Tracker&amp;Invoice'!$H5778:$AC5778&lt;&gt;""),COLUMN('Tracker&amp;Invoice'!$H5778:$AC5778)),8),F5741)</f>
        <v>16</v>
      </c>
      <c r="G5742">
        <f>IF(D5742="OVERALL",IFERROR(LOOKUP(2,1/('Tracker&amp;Invoice'!$H5778:$AC5778&lt;&gt;""),COLUMN('Tracker&amp;Invoice'!$H5778:$AC5778)),8),G5743)</f>
        <v>8</v>
      </c>
      <c r="H5742">
        <f t="shared" si="178"/>
        <v>16</v>
      </c>
      <c r="I5742" s="29">
        <f>IF(D5742="INVOICE",SUM('Tracker&amp;Invoice'!$H5778:INDEX('Tracker&amp;Invoice'!$A5778:$AC5778,1,H5742)),0)</f>
        <v>0</v>
      </c>
      <c r="J5742" s="29">
        <f>IF(D5742="OVERALL",SUM('Tracker&amp;Invoice'!$H5778:$AC5778),0)</f>
        <v>0</v>
      </c>
    </row>
    <row r="5743" spans="1:10">
      <c r="A5743" t="e">
        <f t="shared" si="179"/>
        <v>#REF!</v>
      </c>
      <c r="B5743">
        <f>IF(AND('Tracker&amp;Invoice'!A5779&lt;&gt;"",'Tracker&amp;Invoice'!A5779&lt;&gt;"ITEM",'Tracker&amp;Invoice'!A5777="ITEM"),1,0)</f>
        <v>0</v>
      </c>
      <c r="C5743" t="str">
        <f>IF(B5743=1,'Tracker&amp;Invoice'!A5779,C5742)</f>
        <v>NBQ-058</v>
      </c>
      <c r="D5743" t="str">
        <f>IF(LEFT(TRIM('Tracker&amp;Invoice'!B5779),9)="INVOICE #","INVOICE",IF(TRIM('Tracker&amp;Invoice'!B5779)="Overall Completion INVOICE","OVERALL",""))</f>
        <v/>
      </c>
      <c r="E5743" t="str">
        <f>IF(D5743="INVOICE",VALUE(MID(TRIM('Tracker&amp;Invoice'!B5779),10,10)),"")</f>
        <v/>
      </c>
      <c r="F5743">
        <f>IF(B5743=1,IFERROR(LOOKUP(2,1/('Tracker&amp;Invoice'!$H5779:$AC5779&lt;&gt;""),COLUMN('Tracker&amp;Invoice'!$H5779:$AC5779)),8),F5742)</f>
        <v>16</v>
      </c>
      <c r="G5743">
        <f>IF(D5743="OVERALL",IFERROR(LOOKUP(2,1/('Tracker&amp;Invoice'!$H5779:$AC5779&lt;&gt;""),COLUMN('Tracker&amp;Invoice'!$H5779:$AC5779)),8),G5744)</f>
        <v>8</v>
      </c>
      <c r="H5743">
        <f t="shared" si="178"/>
        <v>16</v>
      </c>
      <c r="I5743" s="29">
        <f>IF(D5743="INVOICE",SUM('Tracker&amp;Invoice'!$H5779:INDEX('Tracker&amp;Invoice'!$A5779:$AC5779,1,H5743)),0)</f>
        <v>0</v>
      </c>
      <c r="J5743" s="29">
        <f>IF(D5743="OVERALL",SUM('Tracker&amp;Invoice'!$H5779:$AC5779),0)</f>
        <v>0</v>
      </c>
    </row>
    <row r="5744" spans="1:10">
      <c r="A5744" t="e">
        <f t="shared" si="179"/>
        <v>#REF!</v>
      </c>
      <c r="B5744">
        <f>IF(AND('Tracker&amp;Invoice'!A5780&lt;&gt;"",'Tracker&amp;Invoice'!A5780&lt;&gt;"ITEM",'Tracker&amp;Invoice'!A5778="ITEM"),1,0)</f>
        <v>0</v>
      </c>
      <c r="C5744" t="str">
        <f>IF(B5744=1,'Tracker&amp;Invoice'!A5780,C5743)</f>
        <v>NBQ-058</v>
      </c>
      <c r="D5744" t="str">
        <f>IF(LEFT(TRIM('Tracker&amp;Invoice'!B5780),9)="INVOICE #","INVOICE",IF(TRIM('Tracker&amp;Invoice'!B5780)="Overall Completion INVOICE","OVERALL",""))</f>
        <v/>
      </c>
      <c r="E5744" t="str">
        <f>IF(D5744="INVOICE",VALUE(MID(TRIM('Tracker&amp;Invoice'!B5780),10,10)),"")</f>
        <v/>
      </c>
      <c r="F5744">
        <f>IF(B5744=1,IFERROR(LOOKUP(2,1/('Tracker&amp;Invoice'!$H5780:$AC5780&lt;&gt;""),COLUMN('Tracker&amp;Invoice'!$H5780:$AC5780)),8),F5743)</f>
        <v>16</v>
      </c>
      <c r="G5744">
        <f>IF(D5744="OVERALL",IFERROR(LOOKUP(2,1/('Tracker&amp;Invoice'!$H5780:$AC5780&lt;&gt;""),COLUMN('Tracker&amp;Invoice'!$H5780:$AC5780)),8),G5745)</f>
        <v>8</v>
      </c>
      <c r="H5744">
        <f t="shared" si="178"/>
        <v>16</v>
      </c>
      <c r="I5744" s="29">
        <f>IF(D5744="INVOICE",SUM('Tracker&amp;Invoice'!$H5780:INDEX('Tracker&amp;Invoice'!$A5780:$AC5780,1,H5744)),0)</f>
        <v>0</v>
      </c>
      <c r="J5744" s="29">
        <f>IF(D5744="OVERALL",SUM('Tracker&amp;Invoice'!$H5780:$AC5780),0)</f>
        <v>0</v>
      </c>
    </row>
    <row r="5745" spans="1:10">
      <c r="A5745" t="e">
        <f t="shared" si="179"/>
        <v>#REF!</v>
      </c>
      <c r="B5745">
        <f>IF(AND('Tracker&amp;Invoice'!A5781&lt;&gt;"",'Tracker&amp;Invoice'!A5781&lt;&gt;"ITEM",'Tracker&amp;Invoice'!A5779="ITEM"),1,0)</f>
        <v>0</v>
      </c>
      <c r="C5745" t="str">
        <f>IF(B5745=1,'Tracker&amp;Invoice'!A5781,C5744)</f>
        <v>NBQ-058</v>
      </c>
      <c r="D5745" t="str">
        <f>IF(LEFT(TRIM('Tracker&amp;Invoice'!B5781),9)="INVOICE #","INVOICE",IF(TRIM('Tracker&amp;Invoice'!B5781)="Overall Completion INVOICE","OVERALL",""))</f>
        <v/>
      </c>
      <c r="E5745" t="str">
        <f>IF(D5745="INVOICE",VALUE(MID(TRIM('Tracker&amp;Invoice'!B5781),10,10)),"")</f>
        <v/>
      </c>
      <c r="F5745">
        <f>IF(B5745=1,IFERROR(LOOKUP(2,1/('Tracker&amp;Invoice'!$H5781:$AC5781&lt;&gt;""),COLUMN('Tracker&amp;Invoice'!$H5781:$AC5781)),8),F5744)</f>
        <v>16</v>
      </c>
      <c r="G5745">
        <f>IF(D5745="OVERALL",IFERROR(LOOKUP(2,1/('Tracker&amp;Invoice'!$H5781:$AC5781&lt;&gt;""),COLUMN('Tracker&amp;Invoice'!$H5781:$AC5781)),8),G5746)</f>
        <v>8</v>
      </c>
      <c r="H5745">
        <f t="shared" si="178"/>
        <v>16</v>
      </c>
      <c r="I5745" s="29">
        <f>IF(D5745="INVOICE",SUM('Tracker&amp;Invoice'!$H5781:INDEX('Tracker&amp;Invoice'!$A5781:$AC5781,1,H5745)),0)</f>
        <v>0</v>
      </c>
      <c r="J5745" s="29">
        <f>IF(D5745="OVERALL",SUM('Tracker&amp;Invoice'!$H5781:$AC5781),0)</f>
        <v>0</v>
      </c>
    </row>
    <row r="5746" spans="1:10">
      <c r="A5746" t="e">
        <f t="shared" si="179"/>
        <v>#REF!</v>
      </c>
      <c r="B5746">
        <f>IF(AND('Tracker&amp;Invoice'!A5782&lt;&gt;"",'Tracker&amp;Invoice'!A5782&lt;&gt;"ITEM",'Tracker&amp;Invoice'!A5780="ITEM"),1,0)</f>
        <v>0</v>
      </c>
      <c r="C5746" t="str">
        <f>IF(B5746=1,'Tracker&amp;Invoice'!A5782,C5745)</f>
        <v>NBQ-058</v>
      </c>
      <c r="D5746" t="str">
        <f>IF(LEFT(TRIM('Tracker&amp;Invoice'!B5782),9)="INVOICE #","INVOICE",IF(TRIM('Tracker&amp;Invoice'!B5782)="Overall Completion INVOICE","OVERALL",""))</f>
        <v/>
      </c>
      <c r="E5746" t="str">
        <f>IF(D5746="INVOICE",VALUE(MID(TRIM('Tracker&amp;Invoice'!B5782),10,10)),"")</f>
        <v/>
      </c>
      <c r="F5746">
        <f>IF(B5746=1,IFERROR(LOOKUP(2,1/('Tracker&amp;Invoice'!$H5782:$AC5782&lt;&gt;""),COLUMN('Tracker&amp;Invoice'!$H5782:$AC5782)),8),F5745)</f>
        <v>16</v>
      </c>
      <c r="G5746">
        <f>IF(D5746="OVERALL",IFERROR(LOOKUP(2,1/('Tracker&amp;Invoice'!$H5782:$AC5782&lt;&gt;""),COLUMN('Tracker&amp;Invoice'!$H5782:$AC5782)),8),G5747)</f>
        <v>8</v>
      </c>
      <c r="H5746">
        <f t="shared" si="178"/>
        <v>16</v>
      </c>
      <c r="I5746" s="29">
        <f>IF(D5746="INVOICE",SUM('Tracker&amp;Invoice'!$H5782:INDEX('Tracker&amp;Invoice'!$A5782:$AC5782,1,H5746)),0)</f>
        <v>0</v>
      </c>
      <c r="J5746" s="29">
        <f>IF(D5746="OVERALL",SUM('Tracker&amp;Invoice'!$H5782:$AC5782),0)</f>
        <v>0</v>
      </c>
    </row>
    <row r="5747" spans="1:10">
      <c r="A5747" t="e">
        <f t="shared" si="179"/>
        <v>#REF!</v>
      </c>
      <c r="B5747">
        <f>IF(AND('Tracker&amp;Invoice'!A5783&lt;&gt;"",'Tracker&amp;Invoice'!A5783&lt;&gt;"ITEM",'Tracker&amp;Invoice'!A5781="ITEM"),1,0)</f>
        <v>0</v>
      </c>
      <c r="C5747" t="str">
        <f>IF(B5747=1,'Tracker&amp;Invoice'!A5783,C5746)</f>
        <v>NBQ-058</v>
      </c>
      <c r="D5747" t="str">
        <f>IF(LEFT(TRIM('Tracker&amp;Invoice'!B5783),9)="INVOICE #","INVOICE",IF(TRIM('Tracker&amp;Invoice'!B5783)="Overall Completion INVOICE","OVERALL",""))</f>
        <v/>
      </c>
      <c r="E5747" t="str">
        <f>IF(D5747="INVOICE",VALUE(MID(TRIM('Tracker&amp;Invoice'!B5783),10,10)),"")</f>
        <v/>
      </c>
      <c r="F5747">
        <f>IF(B5747=1,IFERROR(LOOKUP(2,1/('Tracker&amp;Invoice'!$H5783:$AC5783&lt;&gt;""),COLUMN('Tracker&amp;Invoice'!$H5783:$AC5783)),8),F5746)</f>
        <v>16</v>
      </c>
      <c r="G5747">
        <f>IF(D5747="OVERALL",IFERROR(LOOKUP(2,1/('Tracker&amp;Invoice'!$H5783:$AC5783&lt;&gt;""),COLUMN('Tracker&amp;Invoice'!$H5783:$AC5783)),8),G5748)</f>
        <v>8</v>
      </c>
      <c r="H5747">
        <f t="shared" si="178"/>
        <v>16</v>
      </c>
      <c r="I5747" s="29">
        <f>IF(D5747="INVOICE",SUM('Tracker&amp;Invoice'!$H5783:INDEX('Tracker&amp;Invoice'!$A5783:$AC5783,1,H5747)),0)</f>
        <v>0</v>
      </c>
      <c r="J5747" s="29">
        <f>IF(D5747="OVERALL",SUM('Tracker&amp;Invoice'!$H5783:$AC5783),0)</f>
        <v>0</v>
      </c>
    </row>
    <row r="5748" spans="1:10">
      <c r="A5748" t="e">
        <f t="shared" si="179"/>
        <v>#REF!</v>
      </c>
      <c r="B5748">
        <f>IF(AND('Tracker&amp;Invoice'!A5784&lt;&gt;"",'Tracker&amp;Invoice'!A5784&lt;&gt;"ITEM",'Tracker&amp;Invoice'!A5782="ITEM"),1,0)</f>
        <v>0</v>
      </c>
      <c r="C5748" t="str">
        <f>IF(B5748=1,'Tracker&amp;Invoice'!A5784,C5747)</f>
        <v>NBQ-058</v>
      </c>
      <c r="D5748" t="str">
        <f>IF(LEFT(TRIM('Tracker&amp;Invoice'!B5784),9)="INVOICE #","INVOICE",IF(TRIM('Tracker&amp;Invoice'!B5784)="Overall Completion INVOICE","OVERALL",""))</f>
        <v/>
      </c>
      <c r="E5748" t="str">
        <f>IF(D5748="INVOICE",VALUE(MID(TRIM('Tracker&amp;Invoice'!B5784),10,10)),"")</f>
        <v/>
      </c>
      <c r="F5748">
        <f>IF(B5748=1,IFERROR(LOOKUP(2,1/('Tracker&amp;Invoice'!$H5784:$AC5784&lt;&gt;""),COLUMN('Tracker&amp;Invoice'!$H5784:$AC5784)),8),F5747)</f>
        <v>16</v>
      </c>
      <c r="G5748">
        <f>IF(D5748="OVERALL",IFERROR(LOOKUP(2,1/('Tracker&amp;Invoice'!$H5784:$AC5784&lt;&gt;""),COLUMN('Tracker&amp;Invoice'!$H5784:$AC5784)),8),G5749)</f>
        <v>8</v>
      </c>
      <c r="H5748">
        <f t="shared" si="178"/>
        <v>16</v>
      </c>
      <c r="I5748" s="29">
        <f>IF(D5748="INVOICE",SUM('Tracker&amp;Invoice'!$H5784:INDEX('Tracker&amp;Invoice'!$A5784:$AC5784,1,H5748)),0)</f>
        <v>0</v>
      </c>
      <c r="J5748" s="29">
        <f>IF(D5748="OVERALL",SUM('Tracker&amp;Invoice'!$H5784:$AC5784),0)</f>
        <v>0</v>
      </c>
    </row>
    <row r="5749" spans="1:10">
      <c r="A5749" t="e">
        <f t="shared" si="179"/>
        <v>#REF!</v>
      </c>
      <c r="B5749">
        <f>IF(AND('Tracker&amp;Invoice'!A5785&lt;&gt;"",'Tracker&amp;Invoice'!A5785&lt;&gt;"ITEM",'Tracker&amp;Invoice'!A5783="ITEM"),1,0)</f>
        <v>0</v>
      </c>
      <c r="C5749" t="str">
        <f>IF(B5749=1,'Tracker&amp;Invoice'!A5785,C5748)</f>
        <v>NBQ-058</v>
      </c>
      <c r="D5749" t="str">
        <f>IF(LEFT(TRIM('Tracker&amp;Invoice'!B5785),9)="INVOICE #","INVOICE",IF(TRIM('Tracker&amp;Invoice'!B5785)="Overall Completion INVOICE","OVERALL",""))</f>
        <v/>
      </c>
      <c r="E5749" t="str">
        <f>IF(D5749="INVOICE",VALUE(MID(TRIM('Tracker&amp;Invoice'!B5785),10,10)),"")</f>
        <v/>
      </c>
      <c r="F5749">
        <f>IF(B5749=1,IFERROR(LOOKUP(2,1/('Tracker&amp;Invoice'!$H5785:$AC5785&lt;&gt;""),COLUMN('Tracker&amp;Invoice'!$H5785:$AC5785)),8),F5748)</f>
        <v>16</v>
      </c>
      <c r="G5749">
        <f>IF(D5749="OVERALL",IFERROR(LOOKUP(2,1/('Tracker&amp;Invoice'!$H5785:$AC5785&lt;&gt;""),COLUMN('Tracker&amp;Invoice'!$H5785:$AC5785)),8),G5750)</f>
        <v>8</v>
      </c>
      <c r="H5749">
        <f t="shared" si="178"/>
        <v>16</v>
      </c>
      <c r="I5749" s="29">
        <f>IF(D5749="INVOICE",SUM('Tracker&amp;Invoice'!$H5785:INDEX('Tracker&amp;Invoice'!$A5785:$AC5785,1,H5749)),0)</f>
        <v>0</v>
      </c>
      <c r="J5749" s="29">
        <f>IF(D5749="OVERALL",SUM('Tracker&amp;Invoice'!$H5785:$AC5785),0)</f>
        <v>0</v>
      </c>
    </row>
    <row r="5750" spans="1:10">
      <c r="A5750" t="e">
        <f t="shared" si="179"/>
        <v>#REF!</v>
      </c>
      <c r="B5750">
        <f>IF(AND('Tracker&amp;Invoice'!A5786&lt;&gt;"",'Tracker&amp;Invoice'!A5786&lt;&gt;"ITEM",'Tracker&amp;Invoice'!A5784="ITEM"),1,0)</f>
        <v>0</v>
      </c>
      <c r="C5750" t="str">
        <f>IF(B5750=1,'Tracker&amp;Invoice'!A5786,C5749)</f>
        <v>NBQ-058</v>
      </c>
      <c r="D5750" t="str">
        <f>IF(LEFT(TRIM('Tracker&amp;Invoice'!B5786),9)="INVOICE #","INVOICE",IF(TRIM('Tracker&amp;Invoice'!B5786)="Overall Completion INVOICE","OVERALL",""))</f>
        <v/>
      </c>
      <c r="E5750" t="str">
        <f>IF(D5750="INVOICE",VALUE(MID(TRIM('Tracker&amp;Invoice'!B5786),10,10)),"")</f>
        <v/>
      </c>
      <c r="F5750">
        <f>IF(B5750=1,IFERROR(LOOKUP(2,1/('Tracker&amp;Invoice'!$H5786:$AC5786&lt;&gt;""),COLUMN('Tracker&amp;Invoice'!$H5786:$AC5786)),8),F5749)</f>
        <v>16</v>
      </c>
      <c r="G5750">
        <f>IF(D5750="OVERALL",IFERROR(LOOKUP(2,1/('Tracker&amp;Invoice'!$H5786:$AC5786&lt;&gt;""),COLUMN('Tracker&amp;Invoice'!$H5786:$AC5786)),8),G5751)</f>
        <v>8</v>
      </c>
      <c r="H5750">
        <f t="shared" si="178"/>
        <v>16</v>
      </c>
      <c r="I5750" s="29">
        <f>IF(D5750="INVOICE",SUM('Tracker&amp;Invoice'!$H5786:INDEX('Tracker&amp;Invoice'!$A5786:$AC5786,1,H5750)),0)</f>
        <v>0</v>
      </c>
      <c r="J5750" s="29">
        <f>IF(D5750="OVERALL",SUM('Tracker&amp;Invoice'!$H5786:$AC5786),0)</f>
        <v>0</v>
      </c>
    </row>
    <row r="5751" spans="1:10">
      <c r="A5751" t="e">
        <f t="shared" si="179"/>
        <v>#REF!</v>
      </c>
      <c r="B5751">
        <f>IF(AND('Tracker&amp;Invoice'!A5787&lt;&gt;"",'Tracker&amp;Invoice'!A5787&lt;&gt;"ITEM",'Tracker&amp;Invoice'!A5785="ITEM"),1,0)</f>
        <v>0</v>
      </c>
      <c r="C5751" t="str">
        <f>IF(B5751=1,'Tracker&amp;Invoice'!A5787,C5750)</f>
        <v>NBQ-058</v>
      </c>
      <c r="D5751" t="str">
        <f>IF(LEFT(TRIM('Tracker&amp;Invoice'!B5787),9)="INVOICE #","INVOICE",IF(TRIM('Tracker&amp;Invoice'!B5787)="Overall Completion INVOICE","OVERALL",""))</f>
        <v/>
      </c>
      <c r="E5751" t="str">
        <f>IF(D5751="INVOICE",VALUE(MID(TRIM('Tracker&amp;Invoice'!B5787),10,10)),"")</f>
        <v/>
      </c>
      <c r="F5751">
        <f>IF(B5751=1,IFERROR(LOOKUP(2,1/('Tracker&amp;Invoice'!$H5787:$AC5787&lt;&gt;""),COLUMN('Tracker&amp;Invoice'!$H5787:$AC5787)),8),F5750)</f>
        <v>16</v>
      </c>
      <c r="G5751">
        <f>IF(D5751="OVERALL",IFERROR(LOOKUP(2,1/('Tracker&amp;Invoice'!$H5787:$AC5787&lt;&gt;""),COLUMN('Tracker&amp;Invoice'!$H5787:$AC5787)),8),G5752)</f>
        <v>8</v>
      </c>
      <c r="H5751">
        <f t="shared" si="178"/>
        <v>16</v>
      </c>
      <c r="I5751" s="29">
        <f>IF(D5751="INVOICE",SUM('Tracker&amp;Invoice'!$H5787:INDEX('Tracker&amp;Invoice'!$A5787:$AC5787,1,H5751)),0)</f>
        <v>0</v>
      </c>
      <c r="J5751" s="29">
        <f>IF(D5751="OVERALL",SUM('Tracker&amp;Invoice'!$H5787:$AC5787),0)</f>
        <v>0</v>
      </c>
    </row>
    <row r="5752" spans="1:10">
      <c r="A5752" t="e">
        <f t="shared" si="179"/>
        <v>#REF!</v>
      </c>
      <c r="B5752">
        <f>IF(AND('Tracker&amp;Invoice'!A5788&lt;&gt;"",'Tracker&amp;Invoice'!A5788&lt;&gt;"ITEM",'Tracker&amp;Invoice'!A5786="ITEM"),1,0)</f>
        <v>0</v>
      </c>
      <c r="C5752" t="str">
        <f>IF(B5752=1,'Tracker&amp;Invoice'!A5788,C5751)</f>
        <v>NBQ-058</v>
      </c>
      <c r="D5752" t="str">
        <f>IF(LEFT(TRIM('Tracker&amp;Invoice'!B5788),9)="INVOICE #","INVOICE",IF(TRIM('Tracker&amp;Invoice'!B5788)="Overall Completion INVOICE","OVERALL",""))</f>
        <v/>
      </c>
      <c r="E5752" t="str">
        <f>IF(D5752="INVOICE",VALUE(MID(TRIM('Tracker&amp;Invoice'!B5788),10,10)),"")</f>
        <v/>
      </c>
      <c r="F5752">
        <f>IF(B5752=1,IFERROR(LOOKUP(2,1/('Tracker&amp;Invoice'!$H5788:$AC5788&lt;&gt;""),COLUMN('Tracker&amp;Invoice'!$H5788:$AC5788)),8),F5751)</f>
        <v>16</v>
      </c>
      <c r="G5752">
        <f>IF(D5752="OVERALL",IFERROR(LOOKUP(2,1/('Tracker&amp;Invoice'!$H5788:$AC5788&lt;&gt;""),COLUMN('Tracker&amp;Invoice'!$H5788:$AC5788)),8),G5753)</f>
        <v>8</v>
      </c>
      <c r="H5752">
        <f t="shared" si="178"/>
        <v>16</v>
      </c>
      <c r="I5752" s="29">
        <f>IF(D5752="INVOICE",SUM('Tracker&amp;Invoice'!$H5788:INDEX('Tracker&amp;Invoice'!$A5788:$AC5788,1,H5752)),0)</f>
        <v>0</v>
      </c>
      <c r="J5752" s="29">
        <f>IF(D5752="OVERALL",SUM('Tracker&amp;Invoice'!$H5788:$AC5788),0)</f>
        <v>0</v>
      </c>
    </row>
    <row r="5753" spans="1:10">
      <c r="A5753" t="e">
        <f t="shared" si="179"/>
        <v>#REF!</v>
      </c>
      <c r="B5753">
        <f>IF(AND('Tracker&amp;Invoice'!A5789&lt;&gt;"",'Tracker&amp;Invoice'!A5789&lt;&gt;"ITEM",'Tracker&amp;Invoice'!A5787="ITEM"),1,0)</f>
        <v>0</v>
      </c>
      <c r="C5753" t="str">
        <f>IF(B5753=1,'Tracker&amp;Invoice'!A5789,C5752)</f>
        <v>NBQ-058</v>
      </c>
      <c r="D5753" t="str">
        <f>IF(LEFT(TRIM('Tracker&amp;Invoice'!B5789),9)="INVOICE #","INVOICE",IF(TRIM('Tracker&amp;Invoice'!B5789)="Overall Completion INVOICE","OVERALL",""))</f>
        <v/>
      </c>
      <c r="E5753" t="str">
        <f>IF(D5753="INVOICE",VALUE(MID(TRIM('Tracker&amp;Invoice'!B5789),10,10)),"")</f>
        <v/>
      </c>
      <c r="F5753">
        <f>IF(B5753=1,IFERROR(LOOKUP(2,1/('Tracker&amp;Invoice'!$H5789:$AC5789&lt;&gt;""),COLUMN('Tracker&amp;Invoice'!$H5789:$AC5789)),8),F5752)</f>
        <v>16</v>
      </c>
      <c r="G5753">
        <f>IF(D5753="OVERALL",IFERROR(LOOKUP(2,1/('Tracker&amp;Invoice'!$H5789:$AC5789&lt;&gt;""),COLUMN('Tracker&amp;Invoice'!$H5789:$AC5789)),8),G5754)</f>
        <v>8</v>
      </c>
      <c r="H5753">
        <f t="shared" si="178"/>
        <v>16</v>
      </c>
      <c r="I5753" s="29">
        <f>IF(D5753="INVOICE",SUM('Tracker&amp;Invoice'!$H5789:INDEX('Tracker&amp;Invoice'!$A5789:$AC5789,1,H5753)),0)</f>
        <v>0</v>
      </c>
      <c r="J5753" s="29">
        <f>IF(D5753="OVERALL",SUM('Tracker&amp;Invoice'!$H5789:$AC5789),0)</f>
        <v>0</v>
      </c>
    </row>
    <row r="5754" spans="1:10">
      <c r="A5754" t="e">
        <f t="shared" si="179"/>
        <v>#REF!</v>
      </c>
      <c r="B5754">
        <f>IF(AND('Tracker&amp;Invoice'!A5790&lt;&gt;"",'Tracker&amp;Invoice'!A5790&lt;&gt;"ITEM",'Tracker&amp;Invoice'!A5788="ITEM"),1,0)</f>
        <v>0</v>
      </c>
      <c r="C5754" t="str">
        <f>IF(B5754=1,'Tracker&amp;Invoice'!A5790,C5753)</f>
        <v>NBQ-058</v>
      </c>
      <c r="D5754" t="str">
        <f>IF(LEFT(TRIM('Tracker&amp;Invoice'!B5790),9)="INVOICE #","INVOICE",IF(TRIM('Tracker&amp;Invoice'!B5790)="Overall Completion INVOICE","OVERALL",""))</f>
        <v/>
      </c>
      <c r="E5754" t="str">
        <f>IF(D5754="INVOICE",VALUE(MID(TRIM('Tracker&amp;Invoice'!B5790),10,10)),"")</f>
        <v/>
      </c>
      <c r="F5754">
        <f>IF(B5754=1,IFERROR(LOOKUP(2,1/('Tracker&amp;Invoice'!$H5790:$AC5790&lt;&gt;""),COLUMN('Tracker&amp;Invoice'!$H5790:$AC5790)),8),F5753)</f>
        <v>16</v>
      </c>
      <c r="G5754">
        <f>IF(D5754="OVERALL",IFERROR(LOOKUP(2,1/('Tracker&amp;Invoice'!$H5790:$AC5790&lt;&gt;""),COLUMN('Tracker&amp;Invoice'!$H5790:$AC5790)),8),G5755)</f>
        <v>8</v>
      </c>
      <c r="H5754">
        <f t="shared" si="178"/>
        <v>16</v>
      </c>
      <c r="I5754" s="29">
        <f>IF(D5754="INVOICE",SUM('Tracker&amp;Invoice'!$H5790:INDEX('Tracker&amp;Invoice'!$A5790:$AC5790,1,H5754)),0)</f>
        <v>0</v>
      </c>
      <c r="J5754" s="29">
        <f>IF(D5754="OVERALL",SUM('Tracker&amp;Invoice'!$H5790:$AC5790),0)</f>
        <v>0</v>
      </c>
    </row>
    <row r="5755" spans="1:10">
      <c r="A5755" t="e">
        <f t="shared" si="179"/>
        <v>#REF!</v>
      </c>
      <c r="B5755">
        <f>IF(AND('Tracker&amp;Invoice'!A5791&lt;&gt;"",'Tracker&amp;Invoice'!A5791&lt;&gt;"ITEM",'Tracker&amp;Invoice'!A5789="ITEM"),1,0)</f>
        <v>0</v>
      </c>
      <c r="C5755" t="str">
        <f>IF(B5755=1,'Tracker&amp;Invoice'!A5791,C5754)</f>
        <v>NBQ-058</v>
      </c>
      <c r="D5755" t="str">
        <f>IF(LEFT(TRIM('Tracker&amp;Invoice'!B5791),9)="INVOICE #","INVOICE",IF(TRIM('Tracker&amp;Invoice'!B5791)="Overall Completion INVOICE","OVERALL",""))</f>
        <v/>
      </c>
      <c r="E5755" t="str">
        <f>IF(D5755="INVOICE",VALUE(MID(TRIM('Tracker&amp;Invoice'!B5791),10,10)),"")</f>
        <v/>
      </c>
      <c r="F5755">
        <f>IF(B5755=1,IFERROR(LOOKUP(2,1/('Tracker&amp;Invoice'!$H5791:$AC5791&lt;&gt;""),COLUMN('Tracker&amp;Invoice'!$H5791:$AC5791)),8),F5754)</f>
        <v>16</v>
      </c>
      <c r="G5755">
        <f>IF(D5755="OVERALL",IFERROR(LOOKUP(2,1/('Tracker&amp;Invoice'!$H5791:$AC5791&lt;&gt;""),COLUMN('Tracker&amp;Invoice'!$H5791:$AC5791)),8),G5756)</f>
        <v>8</v>
      </c>
      <c r="H5755">
        <f t="shared" si="178"/>
        <v>16</v>
      </c>
      <c r="I5755" s="29">
        <f>IF(D5755="INVOICE",SUM('Tracker&amp;Invoice'!$H5791:INDEX('Tracker&amp;Invoice'!$A5791:$AC5791,1,H5755)),0)</f>
        <v>0</v>
      </c>
      <c r="J5755" s="29">
        <f>IF(D5755="OVERALL",SUM('Tracker&amp;Invoice'!$H5791:$AC5791),0)</f>
        <v>0</v>
      </c>
    </row>
    <row r="5756" spans="1:10">
      <c r="A5756" t="e">
        <f t="shared" si="179"/>
        <v>#REF!</v>
      </c>
      <c r="B5756">
        <f>IF(AND('Tracker&amp;Invoice'!A5792&lt;&gt;"",'Tracker&amp;Invoice'!A5792&lt;&gt;"ITEM",'Tracker&amp;Invoice'!A5790="ITEM"),1,0)</f>
        <v>0</v>
      </c>
      <c r="C5756" t="str">
        <f>IF(B5756=1,'Tracker&amp;Invoice'!A5792,C5755)</f>
        <v>NBQ-058</v>
      </c>
      <c r="D5756" t="str">
        <f>IF(LEFT(TRIM('Tracker&amp;Invoice'!B5792),9)="INVOICE #","INVOICE",IF(TRIM('Tracker&amp;Invoice'!B5792)="Overall Completion INVOICE","OVERALL",""))</f>
        <v/>
      </c>
      <c r="E5756" t="str">
        <f>IF(D5756="INVOICE",VALUE(MID(TRIM('Tracker&amp;Invoice'!B5792),10,10)),"")</f>
        <v/>
      </c>
      <c r="F5756">
        <f>IF(B5756=1,IFERROR(LOOKUP(2,1/('Tracker&amp;Invoice'!$H5792:$AC5792&lt;&gt;""),COLUMN('Tracker&amp;Invoice'!$H5792:$AC5792)),8),F5755)</f>
        <v>16</v>
      </c>
      <c r="G5756">
        <f>IF(D5756="OVERALL",IFERROR(LOOKUP(2,1/('Tracker&amp;Invoice'!$H5792:$AC5792&lt;&gt;""),COLUMN('Tracker&amp;Invoice'!$H5792:$AC5792)),8),G5757)</f>
        <v>8</v>
      </c>
      <c r="H5756">
        <f t="shared" si="178"/>
        <v>16</v>
      </c>
      <c r="I5756" s="29">
        <f>IF(D5756="INVOICE",SUM('Tracker&amp;Invoice'!$H5792:INDEX('Tracker&amp;Invoice'!$A5792:$AC5792,1,H5756)),0)</f>
        <v>0</v>
      </c>
      <c r="J5756" s="29">
        <f>IF(D5756="OVERALL",SUM('Tracker&amp;Invoice'!$H5792:$AC5792),0)</f>
        <v>0</v>
      </c>
    </row>
    <row r="5757" spans="1:10">
      <c r="A5757" t="e">
        <f t="shared" si="179"/>
        <v>#REF!</v>
      </c>
      <c r="B5757">
        <f>IF(AND('Tracker&amp;Invoice'!A5793&lt;&gt;"",'Tracker&amp;Invoice'!A5793&lt;&gt;"ITEM",'Tracker&amp;Invoice'!A5791="ITEM"),1,0)</f>
        <v>0</v>
      </c>
      <c r="C5757" t="str">
        <f>IF(B5757=1,'Tracker&amp;Invoice'!A5793,C5756)</f>
        <v>NBQ-058</v>
      </c>
      <c r="D5757" t="str">
        <f>IF(LEFT(TRIM('Tracker&amp;Invoice'!B5793),9)="INVOICE #","INVOICE",IF(TRIM('Tracker&amp;Invoice'!B5793)="Overall Completion INVOICE","OVERALL",""))</f>
        <v/>
      </c>
      <c r="E5757" t="str">
        <f>IF(D5757="INVOICE",VALUE(MID(TRIM('Tracker&amp;Invoice'!B5793),10,10)),"")</f>
        <v/>
      </c>
      <c r="F5757">
        <f>IF(B5757=1,IFERROR(LOOKUP(2,1/('Tracker&amp;Invoice'!$H5793:$AC5793&lt;&gt;""),COLUMN('Tracker&amp;Invoice'!$H5793:$AC5793)),8),F5756)</f>
        <v>16</v>
      </c>
      <c r="G5757">
        <f>IF(D5757="OVERALL",IFERROR(LOOKUP(2,1/('Tracker&amp;Invoice'!$H5793:$AC5793&lt;&gt;""),COLUMN('Tracker&amp;Invoice'!$H5793:$AC5793)),8),G5758)</f>
        <v>8</v>
      </c>
      <c r="H5757">
        <f t="shared" si="178"/>
        <v>16</v>
      </c>
      <c r="I5757" s="29">
        <f>IF(D5757="INVOICE",SUM('Tracker&amp;Invoice'!$H5793:INDEX('Tracker&amp;Invoice'!$A5793:$AC5793,1,H5757)),0)</f>
        <v>0</v>
      </c>
      <c r="J5757" s="29">
        <f>IF(D5757="OVERALL",SUM('Tracker&amp;Invoice'!$H5793:$AC5793),0)</f>
        <v>0</v>
      </c>
    </row>
    <row r="5758" spans="1:10">
      <c r="A5758" t="e">
        <f t="shared" si="179"/>
        <v>#REF!</v>
      </c>
      <c r="B5758">
        <f>IF(AND('Tracker&amp;Invoice'!A5794&lt;&gt;"",'Tracker&amp;Invoice'!A5794&lt;&gt;"ITEM",'Tracker&amp;Invoice'!A5792="ITEM"),1,0)</f>
        <v>0</v>
      </c>
      <c r="C5758" t="str">
        <f>IF(B5758=1,'Tracker&amp;Invoice'!A5794,C5757)</f>
        <v>NBQ-058</v>
      </c>
      <c r="D5758" t="str">
        <f>IF(LEFT(TRIM('Tracker&amp;Invoice'!B5794),9)="INVOICE #","INVOICE",IF(TRIM('Tracker&amp;Invoice'!B5794)="Overall Completion INVOICE","OVERALL",""))</f>
        <v/>
      </c>
      <c r="E5758" t="str">
        <f>IF(D5758="INVOICE",VALUE(MID(TRIM('Tracker&amp;Invoice'!B5794),10,10)),"")</f>
        <v/>
      </c>
      <c r="F5758">
        <f>IF(B5758=1,IFERROR(LOOKUP(2,1/('Tracker&amp;Invoice'!$H5794:$AC5794&lt;&gt;""),COLUMN('Tracker&amp;Invoice'!$H5794:$AC5794)),8),F5757)</f>
        <v>16</v>
      </c>
      <c r="G5758">
        <f>IF(D5758="OVERALL",IFERROR(LOOKUP(2,1/('Tracker&amp;Invoice'!$H5794:$AC5794&lt;&gt;""),COLUMN('Tracker&amp;Invoice'!$H5794:$AC5794)),8),G5759)</f>
        <v>8</v>
      </c>
      <c r="H5758">
        <f t="shared" si="178"/>
        <v>16</v>
      </c>
      <c r="I5758" s="29">
        <f>IF(D5758="INVOICE",SUM('Tracker&amp;Invoice'!$H5794:INDEX('Tracker&amp;Invoice'!$A5794:$AC5794,1,H5758)),0)</f>
        <v>0</v>
      </c>
      <c r="J5758" s="29">
        <f>IF(D5758="OVERALL",SUM('Tracker&amp;Invoice'!$H5794:$AC5794),0)</f>
        <v>0</v>
      </c>
    </row>
    <row r="5759" spans="1:10">
      <c r="A5759" t="e">
        <f t="shared" si="179"/>
        <v>#REF!</v>
      </c>
      <c r="B5759">
        <f>IF(AND('Tracker&amp;Invoice'!A5795&lt;&gt;"",'Tracker&amp;Invoice'!A5795&lt;&gt;"ITEM",'Tracker&amp;Invoice'!A5793="ITEM"),1,0)</f>
        <v>0</v>
      </c>
      <c r="C5759" t="str">
        <f>IF(B5759=1,'Tracker&amp;Invoice'!A5795,C5758)</f>
        <v>NBQ-058</v>
      </c>
      <c r="D5759" t="str">
        <f>IF(LEFT(TRIM('Tracker&amp;Invoice'!B5795),9)="INVOICE #","INVOICE",IF(TRIM('Tracker&amp;Invoice'!B5795)="Overall Completion INVOICE","OVERALL",""))</f>
        <v/>
      </c>
      <c r="E5759" t="str">
        <f>IF(D5759="INVOICE",VALUE(MID(TRIM('Tracker&amp;Invoice'!B5795),10,10)),"")</f>
        <v/>
      </c>
      <c r="F5759">
        <f>IF(B5759=1,IFERROR(LOOKUP(2,1/('Tracker&amp;Invoice'!$H5795:$AC5795&lt;&gt;""),COLUMN('Tracker&amp;Invoice'!$H5795:$AC5795)),8),F5758)</f>
        <v>16</v>
      </c>
      <c r="G5759">
        <f>IF(D5759="OVERALL",IFERROR(LOOKUP(2,1/('Tracker&amp;Invoice'!$H5795:$AC5795&lt;&gt;""),COLUMN('Tracker&amp;Invoice'!$H5795:$AC5795)),8),G5760)</f>
        <v>8</v>
      </c>
      <c r="H5759">
        <f t="shared" si="178"/>
        <v>16</v>
      </c>
      <c r="I5759" s="29">
        <f>IF(D5759="INVOICE",SUM('Tracker&amp;Invoice'!$H5795:INDEX('Tracker&amp;Invoice'!$A5795:$AC5795,1,H5759)),0)</f>
        <v>0</v>
      </c>
      <c r="J5759" s="29">
        <f>IF(D5759="OVERALL",SUM('Tracker&amp;Invoice'!$H5795:$AC5795),0)</f>
        <v>0</v>
      </c>
    </row>
    <row r="5760" spans="1:10">
      <c r="A5760" t="e">
        <f t="shared" si="179"/>
        <v>#REF!</v>
      </c>
      <c r="B5760">
        <f>IF(AND('Tracker&amp;Invoice'!A5796&lt;&gt;"",'Tracker&amp;Invoice'!A5796&lt;&gt;"ITEM",'Tracker&amp;Invoice'!A5794="ITEM"),1,0)</f>
        <v>0</v>
      </c>
      <c r="C5760" t="str">
        <f>IF(B5760=1,'Tracker&amp;Invoice'!A5796,C5759)</f>
        <v>NBQ-058</v>
      </c>
      <c r="D5760" t="str">
        <f>IF(LEFT(TRIM('Tracker&amp;Invoice'!B5796),9)="INVOICE #","INVOICE",IF(TRIM('Tracker&amp;Invoice'!B5796)="Overall Completion INVOICE","OVERALL",""))</f>
        <v/>
      </c>
      <c r="E5760" t="str">
        <f>IF(D5760="INVOICE",VALUE(MID(TRIM('Tracker&amp;Invoice'!B5796),10,10)),"")</f>
        <v/>
      </c>
      <c r="F5760">
        <f>IF(B5760=1,IFERROR(LOOKUP(2,1/('Tracker&amp;Invoice'!$H5796:$AC5796&lt;&gt;""),COLUMN('Tracker&amp;Invoice'!$H5796:$AC5796)),8),F5759)</f>
        <v>16</v>
      </c>
      <c r="G5760">
        <f>IF(D5760="OVERALL",IFERROR(LOOKUP(2,1/('Tracker&amp;Invoice'!$H5796:$AC5796&lt;&gt;""),COLUMN('Tracker&amp;Invoice'!$H5796:$AC5796)),8),G5761)</f>
        <v>8</v>
      </c>
      <c r="H5760">
        <f t="shared" si="178"/>
        <v>16</v>
      </c>
      <c r="I5760" s="29">
        <f>IF(D5760="INVOICE",SUM('Tracker&amp;Invoice'!$H5796:INDEX('Tracker&amp;Invoice'!$A5796:$AC5796,1,H5760)),0)</f>
        <v>0</v>
      </c>
      <c r="J5760" s="29">
        <f>IF(D5760="OVERALL",SUM('Tracker&amp;Invoice'!$H5796:$AC5796),0)</f>
        <v>0</v>
      </c>
    </row>
    <row r="5761" spans="1:10">
      <c r="A5761" t="e">
        <f t="shared" si="179"/>
        <v>#REF!</v>
      </c>
      <c r="B5761">
        <f>IF(AND('Tracker&amp;Invoice'!A5797&lt;&gt;"",'Tracker&amp;Invoice'!A5797&lt;&gt;"ITEM",'Tracker&amp;Invoice'!A5795="ITEM"),1,0)</f>
        <v>0</v>
      </c>
      <c r="C5761" t="str">
        <f>IF(B5761=1,'Tracker&amp;Invoice'!A5797,C5760)</f>
        <v>NBQ-058</v>
      </c>
      <c r="D5761" t="str">
        <f>IF(LEFT(TRIM('Tracker&amp;Invoice'!B5797),9)="INVOICE #","INVOICE",IF(TRIM('Tracker&amp;Invoice'!B5797)="Overall Completion INVOICE","OVERALL",""))</f>
        <v/>
      </c>
      <c r="E5761" t="str">
        <f>IF(D5761="INVOICE",VALUE(MID(TRIM('Tracker&amp;Invoice'!B5797),10,10)),"")</f>
        <v/>
      </c>
      <c r="F5761">
        <f>IF(B5761=1,IFERROR(LOOKUP(2,1/('Tracker&amp;Invoice'!$H5797:$AC5797&lt;&gt;""),COLUMN('Tracker&amp;Invoice'!$H5797:$AC5797)),8),F5760)</f>
        <v>16</v>
      </c>
      <c r="G5761">
        <f>IF(D5761="OVERALL",IFERROR(LOOKUP(2,1/('Tracker&amp;Invoice'!$H5797:$AC5797&lt;&gt;""),COLUMN('Tracker&amp;Invoice'!$H5797:$AC5797)),8),G5762)</f>
        <v>8</v>
      </c>
      <c r="H5761">
        <f t="shared" si="178"/>
        <v>16</v>
      </c>
      <c r="I5761" s="29">
        <f>IF(D5761="INVOICE",SUM('Tracker&amp;Invoice'!$H5797:INDEX('Tracker&amp;Invoice'!$A5797:$AC5797,1,H5761)),0)</f>
        <v>0</v>
      </c>
      <c r="J5761" s="29">
        <f>IF(D5761="OVERALL",SUM('Tracker&amp;Invoice'!$H5797:$AC5797),0)</f>
        <v>0</v>
      </c>
    </row>
    <row r="5762" spans="1:10">
      <c r="A5762" t="e">
        <f t="shared" si="179"/>
        <v>#REF!</v>
      </c>
      <c r="B5762">
        <f>IF(AND('Tracker&amp;Invoice'!A5798&lt;&gt;"",'Tracker&amp;Invoice'!A5798&lt;&gt;"ITEM",'Tracker&amp;Invoice'!A5796="ITEM"),1,0)</f>
        <v>0</v>
      </c>
      <c r="C5762" t="str">
        <f>IF(B5762=1,'Tracker&amp;Invoice'!A5798,C5761)</f>
        <v>NBQ-058</v>
      </c>
      <c r="D5762" t="str">
        <f>IF(LEFT(TRIM('Tracker&amp;Invoice'!B5798),9)="INVOICE #","INVOICE",IF(TRIM('Tracker&amp;Invoice'!B5798)="Overall Completion INVOICE","OVERALL",""))</f>
        <v/>
      </c>
      <c r="E5762" t="str">
        <f>IF(D5762="INVOICE",VALUE(MID(TRIM('Tracker&amp;Invoice'!B5798),10,10)),"")</f>
        <v/>
      </c>
      <c r="F5762">
        <f>IF(B5762=1,IFERROR(LOOKUP(2,1/('Tracker&amp;Invoice'!$H5798:$AC5798&lt;&gt;""),COLUMN('Tracker&amp;Invoice'!$H5798:$AC5798)),8),F5761)</f>
        <v>16</v>
      </c>
      <c r="G5762">
        <f>IF(D5762="OVERALL",IFERROR(LOOKUP(2,1/('Tracker&amp;Invoice'!$H5798:$AC5798&lt;&gt;""),COLUMN('Tracker&amp;Invoice'!$H5798:$AC5798)),8),G5763)</f>
        <v>8</v>
      </c>
      <c r="H5762">
        <f t="shared" si="178"/>
        <v>16</v>
      </c>
      <c r="I5762" s="29">
        <f>IF(D5762="INVOICE",SUM('Tracker&amp;Invoice'!$H5798:INDEX('Tracker&amp;Invoice'!$A5798:$AC5798,1,H5762)),0)</f>
        <v>0</v>
      </c>
      <c r="J5762" s="29">
        <f>IF(D5762="OVERALL",SUM('Tracker&amp;Invoice'!$H5798:$AC5798),0)</f>
        <v>0</v>
      </c>
    </row>
    <row r="5763" spans="1:10">
      <c r="A5763" t="e">
        <f t="shared" si="179"/>
        <v>#REF!</v>
      </c>
      <c r="B5763">
        <f>IF(AND('Tracker&amp;Invoice'!A5799&lt;&gt;"",'Tracker&amp;Invoice'!A5799&lt;&gt;"ITEM",'Tracker&amp;Invoice'!A5797="ITEM"),1,0)</f>
        <v>0</v>
      </c>
      <c r="C5763" t="str">
        <f>IF(B5763=1,'Tracker&amp;Invoice'!A5799,C5762)</f>
        <v>NBQ-058</v>
      </c>
      <c r="D5763" t="str">
        <f>IF(LEFT(TRIM('Tracker&amp;Invoice'!B5799),9)="INVOICE #","INVOICE",IF(TRIM('Tracker&amp;Invoice'!B5799)="Overall Completion INVOICE","OVERALL",""))</f>
        <v/>
      </c>
      <c r="E5763" t="str">
        <f>IF(D5763="INVOICE",VALUE(MID(TRIM('Tracker&amp;Invoice'!B5799),10,10)),"")</f>
        <v/>
      </c>
      <c r="F5763">
        <f>IF(B5763=1,IFERROR(LOOKUP(2,1/('Tracker&amp;Invoice'!$H5799:$AC5799&lt;&gt;""),COLUMN('Tracker&amp;Invoice'!$H5799:$AC5799)),8),F5762)</f>
        <v>16</v>
      </c>
      <c r="G5763">
        <f>IF(D5763="OVERALL",IFERROR(LOOKUP(2,1/('Tracker&amp;Invoice'!$H5799:$AC5799&lt;&gt;""),COLUMN('Tracker&amp;Invoice'!$H5799:$AC5799)),8),G5764)</f>
        <v>8</v>
      </c>
      <c r="H5763">
        <f t="shared" ref="H5763:H5826" si="180">MAX(F5763,G5763)</f>
        <v>16</v>
      </c>
      <c r="I5763" s="29">
        <f>IF(D5763="INVOICE",SUM('Tracker&amp;Invoice'!$H5799:INDEX('Tracker&amp;Invoice'!$A5799:$AC5799,1,H5763)),0)</f>
        <v>0</v>
      </c>
      <c r="J5763" s="29">
        <f>IF(D5763="OVERALL",SUM('Tracker&amp;Invoice'!$H5799:$AC5799),0)</f>
        <v>0</v>
      </c>
    </row>
    <row r="5764" spans="1:10">
      <c r="A5764" t="e">
        <f t="shared" ref="A5764:A5827" si="181">A5763+B5764</f>
        <v>#REF!</v>
      </c>
      <c r="B5764">
        <f>IF(AND('Tracker&amp;Invoice'!A5800&lt;&gt;"",'Tracker&amp;Invoice'!A5800&lt;&gt;"ITEM",'Tracker&amp;Invoice'!A5798="ITEM"),1,0)</f>
        <v>0</v>
      </c>
      <c r="C5764" t="str">
        <f>IF(B5764=1,'Tracker&amp;Invoice'!A5800,C5763)</f>
        <v>NBQ-058</v>
      </c>
      <c r="D5764" t="str">
        <f>IF(LEFT(TRIM('Tracker&amp;Invoice'!B5800),9)="INVOICE #","INVOICE",IF(TRIM('Tracker&amp;Invoice'!B5800)="Overall Completion INVOICE","OVERALL",""))</f>
        <v/>
      </c>
      <c r="E5764" t="str">
        <f>IF(D5764="INVOICE",VALUE(MID(TRIM('Tracker&amp;Invoice'!B5800),10,10)),"")</f>
        <v/>
      </c>
      <c r="F5764">
        <f>IF(B5764=1,IFERROR(LOOKUP(2,1/('Tracker&amp;Invoice'!$H5800:$AC5800&lt;&gt;""),COLUMN('Tracker&amp;Invoice'!$H5800:$AC5800)),8),F5763)</f>
        <v>16</v>
      </c>
      <c r="G5764">
        <f>IF(D5764="OVERALL",IFERROR(LOOKUP(2,1/('Tracker&amp;Invoice'!$H5800:$AC5800&lt;&gt;""),COLUMN('Tracker&amp;Invoice'!$H5800:$AC5800)),8),G5765)</f>
        <v>8</v>
      </c>
      <c r="H5764">
        <f t="shared" si="180"/>
        <v>16</v>
      </c>
      <c r="I5764" s="29">
        <f>IF(D5764="INVOICE",SUM('Tracker&amp;Invoice'!$H5800:INDEX('Tracker&amp;Invoice'!$A5800:$AC5800,1,H5764)),0)</f>
        <v>0</v>
      </c>
      <c r="J5764" s="29">
        <f>IF(D5764="OVERALL",SUM('Tracker&amp;Invoice'!$H5800:$AC5800),0)</f>
        <v>0</v>
      </c>
    </row>
    <row r="5765" spans="1:10">
      <c r="A5765" t="e">
        <f t="shared" si="181"/>
        <v>#REF!</v>
      </c>
      <c r="B5765">
        <f>IF(AND('Tracker&amp;Invoice'!A5801&lt;&gt;"",'Tracker&amp;Invoice'!A5801&lt;&gt;"ITEM",'Tracker&amp;Invoice'!A5799="ITEM"),1,0)</f>
        <v>0</v>
      </c>
      <c r="C5765" t="str">
        <f>IF(B5765=1,'Tracker&amp;Invoice'!A5801,C5764)</f>
        <v>NBQ-058</v>
      </c>
      <c r="D5765" t="str">
        <f>IF(LEFT(TRIM('Tracker&amp;Invoice'!B5801),9)="INVOICE #","INVOICE",IF(TRIM('Tracker&amp;Invoice'!B5801)="Overall Completion INVOICE","OVERALL",""))</f>
        <v/>
      </c>
      <c r="E5765" t="str">
        <f>IF(D5765="INVOICE",VALUE(MID(TRIM('Tracker&amp;Invoice'!B5801),10,10)),"")</f>
        <v/>
      </c>
      <c r="F5765">
        <f>IF(B5765=1,IFERROR(LOOKUP(2,1/('Tracker&amp;Invoice'!$H5801:$AC5801&lt;&gt;""),COLUMN('Tracker&amp;Invoice'!$H5801:$AC5801)),8),F5764)</f>
        <v>16</v>
      </c>
      <c r="G5765">
        <f>IF(D5765="OVERALL",IFERROR(LOOKUP(2,1/('Tracker&amp;Invoice'!$H5801:$AC5801&lt;&gt;""),COLUMN('Tracker&amp;Invoice'!$H5801:$AC5801)),8),G5766)</f>
        <v>8</v>
      </c>
      <c r="H5765">
        <f t="shared" si="180"/>
        <v>16</v>
      </c>
      <c r="I5765" s="29">
        <f>IF(D5765="INVOICE",SUM('Tracker&amp;Invoice'!$H5801:INDEX('Tracker&amp;Invoice'!$A5801:$AC5801,1,H5765)),0)</f>
        <v>0</v>
      </c>
      <c r="J5765" s="29">
        <f>IF(D5765="OVERALL",SUM('Tracker&amp;Invoice'!$H5801:$AC5801),0)</f>
        <v>0</v>
      </c>
    </row>
    <row r="5766" spans="1:10">
      <c r="A5766" t="e">
        <f t="shared" si="181"/>
        <v>#REF!</v>
      </c>
      <c r="B5766">
        <f>IF(AND('Tracker&amp;Invoice'!A5802&lt;&gt;"",'Tracker&amp;Invoice'!A5802&lt;&gt;"ITEM",'Tracker&amp;Invoice'!A5800="ITEM"),1,0)</f>
        <v>0</v>
      </c>
      <c r="C5766" t="str">
        <f>IF(B5766=1,'Tracker&amp;Invoice'!A5802,C5765)</f>
        <v>NBQ-058</v>
      </c>
      <c r="D5766" t="str">
        <f>IF(LEFT(TRIM('Tracker&amp;Invoice'!B5802),9)="INVOICE #","INVOICE",IF(TRIM('Tracker&amp;Invoice'!B5802)="Overall Completion INVOICE","OVERALL",""))</f>
        <v/>
      </c>
      <c r="E5766" t="str">
        <f>IF(D5766="INVOICE",VALUE(MID(TRIM('Tracker&amp;Invoice'!B5802),10,10)),"")</f>
        <v/>
      </c>
      <c r="F5766">
        <f>IF(B5766=1,IFERROR(LOOKUP(2,1/('Tracker&amp;Invoice'!$H5802:$AC5802&lt;&gt;""),COLUMN('Tracker&amp;Invoice'!$H5802:$AC5802)),8),F5765)</f>
        <v>16</v>
      </c>
      <c r="G5766">
        <f>IF(D5766="OVERALL",IFERROR(LOOKUP(2,1/('Tracker&amp;Invoice'!$H5802:$AC5802&lt;&gt;""),COLUMN('Tracker&amp;Invoice'!$H5802:$AC5802)),8),G5767)</f>
        <v>8</v>
      </c>
      <c r="H5766">
        <f t="shared" si="180"/>
        <v>16</v>
      </c>
      <c r="I5766" s="29">
        <f>IF(D5766="INVOICE",SUM('Tracker&amp;Invoice'!$H5802:INDEX('Tracker&amp;Invoice'!$A5802:$AC5802,1,H5766)),0)</f>
        <v>0</v>
      </c>
      <c r="J5766" s="29">
        <f>IF(D5766="OVERALL",SUM('Tracker&amp;Invoice'!$H5802:$AC5802),0)</f>
        <v>0</v>
      </c>
    </row>
    <row r="5767" spans="1:10">
      <c r="A5767" t="e">
        <f t="shared" si="181"/>
        <v>#REF!</v>
      </c>
      <c r="B5767">
        <f>IF(AND('Tracker&amp;Invoice'!A5803&lt;&gt;"",'Tracker&amp;Invoice'!A5803&lt;&gt;"ITEM",'Tracker&amp;Invoice'!A5801="ITEM"),1,0)</f>
        <v>0</v>
      </c>
      <c r="C5767" t="str">
        <f>IF(B5767=1,'Tracker&amp;Invoice'!A5803,C5766)</f>
        <v>NBQ-058</v>
      </c>
      <c r="D5767" t="str">
        <f>IF(LEFT(TRIM('Tracker&amp;Invoice'!B5803),9)="INVOICE #","INVOICE",IF(TRIM('Tracker&amp;Invoice'!B5803)="Overall Completion INVOICE","OVERALL",""))</f>
        <v/>
      </c>
      <c r="E5767" t="str">
        <f>IF(D5767="INVOICE",VALUE(MID(TRIM('Tracker&amp;Invoice'!B5803),10,10)),"")</f>
        <v/>
      </c>
      <c r="F5767">
        <f>IF(B5767=1,IFERROR(LOOKUP(2,1/('Tracker&amp;Invoice'!$H5803:$AC5803&lt;&gt;""),COLUMN('Tracker&amp;Invoice'!$H5803:$AC5803)),8),F5766)</f>
        <v>16</v>
      </c>
      <c r="G5767">
        <f>IF(D5767="OVERALL",IFERROR(LOOKUP(2,1/('Tracker&amp;Invoice'!$H5803:$AC5803&lt;&gt;""),COLUMN('Tracker&amp;Invoice'!$H5803:$AC5803)),8),G5768)</f>
        <v>8</v>
      </c>
      <c r="H5767">
        <f t="shared" si="180"/>
        <v>16</v>
      </c>
      <c r="I5767" s="29">
        <f>IF(D5767="INVOICE",SUM('Tracker&amp;Invoice'!$H5803:INDEX('Tracker&amp;Invoice'!$A5803:$AC5803,1,H5767)),0)</f>
        <v>0</v>
      </c>
      <c r="J5767" s="29">
        <f>IF(D5767="OVERALL",SUM('Tracker&amp;Invoice'!$H5803:$AC5803),0)</f>
        <v>0</v>
      </c>
    </row>
    <row r="5768" spans="1:10">
      <c r="A5768" t="e">
        <f t="shared" si="181"/>
        <v>#REF!</v>
      </c>
      <c r="B5768">
        <f>IF(AND('Tracker&amp;Invoice'!A5804&lt;&gt;"",'Tracker&amp;Invoice'!A5804&lt;&gt;"ITEM",'Tracker&amp;Invoice'!A5802="ITEM"),1,0)</f>
        <v>0</v>
      </c>
      <c r="C5768" t="str">
        <f>IF(B5768=1,'Tracker&amp;Invoice'!A5804,C5767)</f>
        <v>NBQ-058</v>
      </c>
      <c r="D5768" t="str">
        <f>IF(LEFT(TRIM('Tracker&amp;Invoice'!B5804),9)="INVOICE #","INVOICE",IF(TRIM('Tracker&amp;Invoice'!B5804)="Overall Completion INVOICE","OVERALL",""))</f>
        <v/>
      </c>
      <c r="E5768" t="str">
        <f>IF(D5768="INVOICE",VALUE(MID(TRIM('Tracker&amp;Invoice'!B5804),10,10)),"")</f>
        <v/>
      </c>
      <c r="F5768">
        <f>IF(B5768=1,IFERROR(LOOKUP(2,1/('Tracker&amp;Invoice'!$H5804:$AC5804&lt;&gt;""),COLUMN('Tracker&amp;Invoice'!$H5804:$AC5804)),8),F5767)</f>
        <v>16</v>
      </c>
      <c r="G5768">
        <f>IF(D5768="OVERALL",IFERROR(LOOKUP(2,1/('Tracker&amp;Invoice'!$H5804:$AC5804&lt;&gt;""),COLUMN('Tracker&amp;Invoice'!$H5804:$AC5804)),8),G5769)</f>
        <v>8</v>
      </c>
      <c r="H5768">
        <f t="shared" si="180"/>
        <v>16</v>
      </c>
      <c r="I5768" s="29">
        <f>IF(D5768="INVOICE",SUM('Tracker&amp;Invoice'!$H5804:INDEX('Tracker&amp;Invoice'!$A5804:$AC5804,1,H5768)),0)</f>
        <v>0</v>
      </c>
      <c r="J5768" s="29">
        <f>IF(D5768="OVERALL",SUM('Tracker&amp;Invoice'!$H5804:$AC5804),0)</f>
        <v>0</v>
      </c>
    </row>
    <row r="5769" spans="1:10">
      <c r="A5769" t="e">
        <f t="shared" si="181"/>
        <v>#REF!</v>
      </c>
      <c r="B5769">
        <f>IF(AND('Tracker&amp;Invoice'!A5805&lt;&gt;"",'Tracker&amp;Invoice'!A5805&lt;&gt;"ITEM",'Tracker&amp;Invoice'!A5803="ITEM"),1,0)</f>
        <v>0</v>
      </c>
      <c r="C5769" t="str">
        <f>IF(B5769=1,'Tracker&amp;Invoice'!A5805,C5768)</f>
        <v>NBQ-058</v>
      </c>
      <c r="D5769" t="str">
        <f>IF(LEFT(TRIM('Tracker&amp;Invoice'!B5805),9)="INVOICE #","INVOICE",IF(TRIM('Tracker&amp;Invoice'!B5805)="Overall Completion INVOICE","OVERALL",""))</f>
        <v/>
      </c>
      <c r="E5769" t="str">
        <f>IF(D5769="INVOICE",VALUE(MID(TRIM('Tracker&amp;Invoice'!B5805),10,10)),"")</f>
        <v/>
      </c>
      <c r="F5769">
        <f>IF(B5769=1,IFERROR(LOOKUP(2,1/('Tracker&amp;Invoice'!$H5805:$AC5805&lt;&gt;""),COLUMN('Tracker&amp;Invoice'!$H5805:$AC5805)),8),F5768)</f>
        <v>16</v>
      </c>
      <c r="G5769">
        <f>IF(D5769="OVERALL",IFERROR(LOOKUP(2,1/('Tracker&amp;Invoice'!$H5805:$AC5805&lt;&gt;""),COLUMN('Tracker&amp;Invoice'!$H5805:$AC5805)),8),G5770)</f>
        <v>8</v>
      </c>
      <c r="H5769">
        <f t="shared" si="180"/>
        <v>16</v>
      </c>
      <c r="I5769" s="29">
        <f>IF(D5769="INVOICE",SUM('Tracker&amp;Invoice'!$H5805:INDEX('Tracker&amp;Invoice'!$A5805:$AC5805,1,H5769)),0)</f>
        <v>0</v>
      </c>
      <c r="J5769" s="29">
        <f>IF(D5769="OVERALL",SUM('Tracker&amp;Invoice'!$H5805:$AC5805),0)</f>
        <v>0</v>
      </c>
    </row>
    <row r="5770" spans="1:10">
      <c r="A5770" t="e">
        <f t="shared" si="181"/>
        <v>#REF!</v>
      </c>
      <c r="B5770">
        <f>IF(AND('Tracker&amp;Invoice'!A5806&lt;&gt;"",'Tracker&amp;Invoice'!A5806&lt;&gt;"ITEM",'Tracker&amp;Invoice'!A5804="ITEM"),1,0)</f>
        <v>0</v>
      </c>
      <c r="C5770" t="str">
        <f>IF(B5770=1,'Tracker&amp;Invoice'!A5806,C5769)</f>
        <v>NBQ-058</v>
      </c>
      <c r="D5770" t="str">
        <f>IF(LEFT(TRIM('Tracker&amp;Invoice'!B5806),9)="INVOICE #","INVOICE",IF(TRIM('Tracker&amp;Invoice'!B5806)="Overall Completion INVOICE","OVERALL",""))</f>
        <v/>
      </c>
      <c r="E5770" t="str">
        <f>IF(D5770="INVOICE",VALUE(MID(TRIM('Tracker&amp;Invoice'!B5806),10,10)),"")</f>
        <v/>
      </c>
      <c r="F5770">
        <f>IF(B5770=1,IFERROR(LOOKUP(2,1/('Tracker&amp;Invoice'!$H5806:$AC5806&lt;&gt;""),COLUMN('Tracker&amp;Invoice'!$H5806:$AC5806)),8),F5769)</f>
        <v>16</v>
      </c>
      <c r="G5770">
        <f>IF(D5770="OVERALL",IFERROR(LOOKUP(2,1/('Tracker&amp;Invoice'!$H5806:$AC5806&lt;&gt;""),COLUMN('Tracker&amp;Invoice'!$H5806:$AC5806)),8),G5771)</f>
        <v>8</v>
      </c>
      <c r="H5770">
        <f t="shared" si="180"/>
        <v>16</v>
      </c>
      <c r="I5770" s="29">
        <f>IF(D5770="INVOICE",SUM('Tracker&amp;Invoice'!$H5806:INDEX('Tracker&amp;Invoice'!$A5806:$AC5806,1,H5770)),0)</f>
        <v>0</v>
      </c>
      <c r="J5770" s="29">
        <f>IF(D5770="OVERALL",SUM('Tracker&amp;Invoice'!$H5806:$AC5806),0)</f>
        <v>0</v>
      </c>
    </row>
    <row r="5771" spans="1:10">
      <c r="A5771" t="e">
        <f t="shared" si="181"/>
        <v>#REF!</v>
      </c>
      <c r="B5771">
        <f>IF(AND('Tracker&amp;Invoice'!A5807&lt;&gt;"",'Tracker&amp;Invoice'!A5807&lt;&gt;"ITEM",'Tracker&amp;Invoice'!A5805="ITEM"),1,0)</f>
        <v>0</v>
      </c>
      <c r="C5771" t="str">
        <f>IF(B5771=1,'Tracker&amp;Invoice'!A5807,C5770)</f>
        <v>NBQ-058</v>
      </c>
      <c r="D5771" t="str">
        <f>IF(LEFT(TRIM('Tracker&amp;Invoice'!B5807),9)="INVOICE #","INVOICE",IF(TRIM('Tracker&amp;Invoice'!B5807)="Overall Completion INVOICE","OVERALL",""))</f>
        <v/>
      </c>
      <c r="E5771" t="str">
        <f>IF(D5771="INVOICE",VALUE(MID(TRIM('Tracker&amp;Invoice'!B5807),10,10)),"")</f>
        <v/>
      </c>
      <c r="F5771">
        <f>IF(B5771=1,IFERROR(LOOKUP(2,1/('Tracker&amp;Invoice'!$H5807:$AC5807&lt;&gt;""),COLUMN('Tracker&amp;Invoice'!$H5807:$AC5807)),8),F5770)</f>
        <v>16</v>
      </c>
      <c r="G5771">
        <f>IF(D5771="OVERALL",IFERROR(LOOKUP(2,1/('Tracker&amp;Invoice'!$H5807:$AC5807&lt;&gt;""),COLUMN('Tracker&amp;Invoice'!$H5807:$AC5807)),8),G5772)</f>
        <v>8</v>
      </c>
      <c r="H5771">
        <f t="shared" si="180"/>
        <v>16</v>
      </c>
      <c r="I5771" s="29">
        <f>IF(D5771="INVOICE",SUM('Tracker&amp;Invoice'!$H5807:INDEX('Tracker&amp;Invoice'!$A5807:$AC5807,1,H5771)),0)</f>
        <v>0</v>
      </c>
      <c r="J5771" s="29">
        <f>IF(D5771="OVERALL",SUM('Tracker&amp;Invoice'!$H5807:$AC5807),0)</f>
        <v>0</v>
      </c>
    </row>
    <row r="5772" spans="1:10">
      <c r="A5772" t="e">
        <f t="shared" si="181"/>
        <v>#REF!</v>
      </c>
      <c r="B5772">
        <f>IF(AND('Tracker&amp;Invoice'!A5808&lt;&gt;"",'Tracker&amp;Invoice'!A5808&lt;&gt;"ITEM",'Tracker&amp;Invoice'!A5806="ITEM"),1,0)</f>
        <v>0</v>
      </c>
      <c r="C5772" t="str">
        <f>IF(B5772=1,'Tracker&amp;Invoice'!A5808,C5771)</f>
        <v>NBQ-058</v>
      </c>
      <c r="D5772" t="str">
        <f>IF(LEFT(TRIM('Tracker&amp;Invoice'!B5808),9)="INVOICE #","INVOICE",IF(TRIM('Tracker&amp;Invoice'!B5808)="Overall Completion INVOICE","OVERALL",""))</f>
        <v/>
      </c>
      <c r="E5772" t="str">
        <f>IF(D5772="INVOICE",VALUE(MID(TRIM('Tracker&amp;Invoice'!B5808),10,10)),"")</f>
        <v/>
      </c>
      <c r="F5772">
        <f>IF(B5772=1,IFERROR(LOOKUP(2,1/('Tracker&amp;Invoice'!$H5808:$AC5808&lt;&gt;""),COLUMN('Tracker&amp;Invoice'!$H5808:$AC5808)),8),F5771)</f>
        <v>16</v>
      </c>
      <c r="G5772">
        <f>IF(D5772="OVERALL",IFERROR(LOOKUP(2,1/('Tracker&amp;Invoice'!$H5808:$AC5808&lt;&gt;""),COLUMN('Tracker&amp;Invoice'!$H5808:$AC5808)),8),G5773)</f>
        <v>8</v>
      </c>
      <c r="H5772">
        <f t="shared" si="180"/>
        <v>16</v>
      </c>
      <c r="I5772" s="29">
        <f>IF(D5772="INVOICE",SUM('Tracker&amp;Invoice'!$H5808:INDEX('Tracker&amp;Invoice'!$A5808:$AC5808,1,H5772)),0)</f>
        <v>0</v>
      </c>
      <c r="J5772" s="29">
        <f>IF(D5772="OVERALL",SUM('Tracker&amp;Invoice'!$H5808:$AC5808),0)</f>
        <v>0</v>
      </c>
    </row>
    <row r="5773" spans="1:10">
      <c r="A5773" t="e">
        <f t="shared" si="181"/>
        <v>#REF!</v>
      </c>
      <c r="B5773">
        <f>IF(AND('Tracker&amp;Invoice'!A5809&lt;&gt;"",'Tracker&amp;Invoice'!A5809&lt;&gt;"ITEM",'Tracker&amp;Invoice'!A5807="ITEM"),1,0)</f>
        <v>0</v>
      </c>
      <c r="C5773" t="str">
        <f>IF(B5773=1,'Tracker&amp;Invoice'!A5809,C5772)</f>
        <v>NBQ-058</v>
      </c>
      <c r="D5773" t="str">
        <f>IF(LEFT(TRIM('Tracker&amp;Invoice'!B5809),9)="INVOICE #","INVOICE",IF(TRIM('Tracker&amp;Invoice'!B5809)="Overall Completion INVOICE","OVERALL",""))</f>
        <v/>
      </c>
      <c r="E5773" t="str">
        <f>IF(D5773="INVOICE",VALUE(MID(TRIM('Tracker&amp;Invoice'!B5809),10,10)),"")</f>
        <v/>
      </c>
      <c r="F5773">
        <f>IF(B5773=1,IFERROR(LOOKUP(2,1/('Tracker&amp;Invoice'!$H5809:$AC5809&lt;&gt;""),COLUMN('Tracker&amp;Invoice'!$H5809:$AC5809)),8),F5772)</f>
        <v>16</v>
      </c>
      <c r="G5773">
        <f>IF(D5773="OVERALL",IFERROR(LOOKUP(2,1/('Tracker&amp;Invoice'!$H5809:$AC5809&lt;&gt;""),COLUMN('Tracker&amp;Invoice'!$H5809:$AC5809)),8),G5774)</f>
        <v>8</v>
      </c>
      <c r="H5773">
        <f t="shared" si="180"/>
        <v>16</v>
      </c>
      <c r="I5773" s="29">
        <f>IF(D5773="INVOICE",SUM('Tracker&amp;Invoice'!$H5809:INDEX('Tracker&amp;Invoice'!$A5809:$AC5809,1,H5773)),0)</f>
        <v>0</v>
      </c>
      <c r="J5773" s="29">
        <f>IF(D5773="OVERALL",SUM('Tracker&amp;Invoice'!$H5809:$AC5809),0)</f>
        <v>0</v>
      </c>
    </row>
    <row r="5774" spans="1:10">
      <c r="A5774" t="e">
        <f t="shared" si="181"/>
        <v>#REF!</v>
      </c>
      <c r="B5774">
        <f>IF(AND('Tracker&amp;Invoice'!A5810&lt;&gt;"",'Tracker&amp;Invoice'!A5810&lt;&gt;"ITEM",'Tracker&amp;Invoice'!A5808="ITEM"),1,0)</f>
        <v>0</v>
      </c>
      <c r="C5774" t="str">
        <f>IF(B5774=1,'Tracker&amp;Invoice'!A5810,C5773)</f>
        <v>NBQ-058</v>
      </c>
      <c r="D5774" t="str">
        <f>IF(LEFT(TRIM('Tracker&amp;Invoice'!B5810),9)="INVOICE #","INVOICE",IF(TRIM('Tracker&amp;Invoice'!B5810)="Overall Completion INVOICE","OVERALL",""))</f>
        <v/>
      </c>
      <c r="E5774" t="str">
        <f>IF(D5774="INVOICE",VALUE(MID(TRIM('Tracker&amp;Invoice'!B5810),10,10)),"")</f>
        <v/>
      </c>
      <c r="F5774">
        <f>IF(B5774=1,IFERROR(LOOKUP(2,1/('Tracker&amp;Invoice'!$H5810:$AC5810&lt;&gt;""),COLUMN('Tracker&amp;Invoice'!$H5810:$AC5810)),8),F5773)</f>
        <v>16</v>
      </c>
      <c r="G5774">
        <f>IF(D5774="OVERALL",IFERROR(LOOKUP(2,1/('Tracker&amp;Invoice'!$H5810:$AC5810&lt;&gt;""),COLUMN('Tracker&amp;Invoice'!$H5810:$AC5810)),8),G5775)</f>
        <v>8</v>
      </c>
      <c r="H5774">
        <f t="shared" si="180"/>
        <v>16</v>
      </c>
      <c r="I5774" s="29">
        <f>IF(D5774="INVOICE",SUM('Tracker&amp;Invoice'!$H5810:INDEX('Tracker&amp;Invoice'!$A5810:$AC5810,1,H5774)),0)</f>
        <v>0</v>
      </c>
      <c r="J5774" s="29">
        <f>IF(D5774="OVERALL",SUM('Tracker&amp;Invoice'!$H5810:$AC5810),0)</f>
        <v>0</v>
      </c>
    </row>
    <row r="5775" spans="1:10">
      <c r="A5775" t="e">
        <f t="shared" si="181"/>
        <v>#REF!</v>
      </c>
      <c r="B5775">
        <f>IF(AND('Tracker&amp;Invoice'!A5811&lt;&gt;"",'Tracker&amp;Invoice'!A5811&lt;&gt;"ITEM",'Tracker&amp;Invoice'!A5809="ITEM"),1,0)</f>
        <v>0</v>
      </c>
      <c r="C5775" t="str">
        <f>IF(B5775=1,'Tracker&amp;Invoice'!A5811,C5774)</f>
        <v>NBQ-058</v>
      </c>
      <c r="D5775" t="str">
        <f>IF(LEFT(TRIM('Tracker&amp;Invoice'!B5811),9)="INVOICE #","INVOICE",IF(TRIM('Tracker&amp;Invoice'!B5811)="Overall Completion INVOICE","OVERALL",""))</f>
        <v/>
      </c>
      <c r="E5775" t="str">
        <f>IF(D5775="INVOICE",VALUE(MID(TRIM('Tracker&amp;Invoice'!B5811),10,10)),"")</f>
        <v/>
      </c>
      <c r="F5775">
        <f>IF(B5775=1,IFERROR(LOOKUP(2,1/('Tracker&amp;Invoice'!$H5811:$AC5811&lt;&gt;""),COLUMN('Tracker&amp;Invoice'!$H5811:$AC5811)),8),F5774)</f>
        <v>16</v>
      </c>
      <c r="G5775">
        <f>IF(D5775="OVERALL",IFERROR(LOOKUP(2,1/('Tracker&amp;Invoice'!$H5811:$AC5811&lt;&gt;""),COLUMN('Tracker&amp;Invoice'!$H5811:$AC5811)),8),G5776)</f>
        <v>8</v>
      </c>
      <c r="H5775">
        <f t="shared" si="180"/>
        <v>16</v>
      </c>
      <c r="I5775" s="29">
        <f>IF(D5775="INVOICE",SUM('Tracker&amp;Invoice'!$H5811:INDEX('Tracker&amp;Invoice'!$A5811:$AC5811,1,H5775)),0)</f>
        <v>0</v>
      </c>
      <c r="J5775" s="29">
        <f>IF(D5775="OVERALL",SUM('Tracker&amp;Invoice'!$H5811:$AC5811),0)</f>
        <v>0</v>
      </c>
    </row>
    <row r="5776" spans="1:10">
      <c r="A5776" t="e">
        <f t="shared" si="181"/>
        <v>#REF!</v>
      </c>
      <c r="B5776">
        <f>IF(AND('Tracker&amp;Invoice'!A5812&lt;&gt;"",'Tracker&amp;Invoice'!A5812&lt;&gt;"ITEM",'Tracker&amp;Invoice'!A5810="ITEM"),1,0)</f>
        <v>0</v>
      </c>
      <c r="C5776" t="str">
        <f>IF(B5776=1,'Tracker&amp;Invoice'!A5812,C5775)</f>
        <v>NBQ-058</v>
      </c>
      <c r="D5776" t="str">
        <f>IF(LEFT(TRIM('Tracker&amp;Invoice'!B5812),9)="INVOICE #","INVOICE",IF(TRIM('Tracker&amp;Invoice'!B5812)="Overall Completion INVOICE","OVERALL",""))</f>
        <v/>
      </c>
      <c r="E5776" t="str">
        <f>IF(D5776="INVOICE",VALUE(MID(TRIM('Tracker&amp;Invoice'!B5812),10,10)),"")</f>
        <v/>
      </c>
      <c r="F5776">
        <f>IF(B5776=1,IFERROR(LOOKUP(2,1/('Tracker&amp;Invoice'!$H5812:$AC5812&lt;&gt;""),COLUMN('Tracker&amp;Invoice'!$H5812:$AC5812)),8),F5775)</f>
        <v>16</v>
      </c>
      <c r="G5776">
        <f>IF(D5776="OVERALL",IFERROR(LOOKUP(2,1/('Tracker&amp;Invoice'!$H5812:$AC5812&lt;&gt;""),COLUMN('Tracker&amp;Invoice'!$H5812:$AC5812)),8),G5777)</f>
        <v>8</v>
      </c>
      <c r="H5776">
        <f t="shared" si="180"/>
        <v>16</v>
      </c>
      <c r="I5776" s="29">
        <f>IF(D5776="INVOICE",SUM('Tracker&amp;Invoice'!$H5812:INDEX('Tracker&amp;Invoice'!$A5812:$AC5812,1,H5776)),0)</f>
        <v>0</v>
      </c>
      <c r="J5776" s="29">
        <f>IF(D5776="OVERALL",SUM('Tracker&amp;Invoice'!$H5812:$AC5812),0)</f>
        <v>0</v>
      </c>
    </row>
    <row r="5777" spans="1:10">
      <c r="A5777" t="e">
        <f t="shared" si="181"/>
        <v>#REF!</v>
      </c>
      <c r="B5777">
        <f>IF(AND('Tracker&amp;Invoice'!A5813&lt;&gt;"",'Tracker&amp;Invoice'!A5813&lt;&gt;"ITEM",'Tracker&amp;Invoice'!A5811="ITEM"),1,0)</f>
        <v>0</v>
      </c>
      <c r="C5777" t="str">
        <f>IF(B5777=1,'Tracker&amp;Invoice'!A5813,C5776)</f>
        <v>NBQ-058</v>
      </c>
      <c r="D5777" t="str">
        <f>IF(LEFT(TRIM('Tracker&amp;Invoice'!B5813),9)="INVOICE #","INVOICE",IF(TRIM('Tracker&amp;Invoice'!B5813)="Overall Completion INVOICE","OVERALL",""))</f>
        <v/>
      </c>
      <c r="E5777" t="str">
        <f>IF(D5777="INVOICE",VALUE(MID(TRIM('Tracker&amp;Invoice'!B5813),10,10)),"")</f>
        <v/>
      </c>
      <c r="F5777">
        <f>IF(B5777=1,IFERROR(LOOKUP(2,1/('Tracker&amp;Invoice'!$H5813:$AC5813&lt;&gt;""),COLUMN('Tracker&amp;Invoice'!$H5813:$AC5813)),8),F5776)</f>
        <v>16</v>
      </c>
      <c r="G5777">
        <f>IF(D5777="OVERALL",IFERROR(LOOKUP(2,1/('Tracker&amp;Invoice'!$H5813:$AC5813&lt;&gt;""),COLUMN('Tracker&amp;Invoice'!$H5813:$AC5813)),8),G5778)</f>
        <v>8</v>
      </c>
      <c r="H5777">
        <f t="shared" si="180"/>
        <v>16</v>
      </c>
      <c r="I5777" s="29">
        <f>IF(D5777="INVOICE",SUM('Tracker&amp;Invoice'!$H5813:INDEX('Tracker&amp;Invoice'!$A5813:$AC5813,1,H5777)),0)</f>
        <v>0</v>
      </c>
      <c r="J5777" s="29">
        <f>IF(D5777="OVERALL",SUM('Tracker&amp;Invoice'!$H5813:$AC5813),0)</f>
        <v>0</v>
      </c>
    </row>
    <row r="5778" spans="1:10">
      <c r="A5778" t="e">
        <f t="shared" si="181"/>
        <v>#REF!</v>
      </c>
      <c r="B5778">
        <f>IF(AND('Tracker&amp;Invoice'!A5814&lt;&gt;"",'Tracker&amp;Invoice'!A5814&lt;&gt;"ITEM",'Tracker&amp;Invoice'!A5812="ITEM"),1,0)</f>
        <v>0</v>
      </c>
      <c r="C5778" t="str">
        <f>IF(B5778=1,'Tracker&amp;Invoice'!A5814,C5777)</f>
        <v>NBQ-058</v>
      </c>
      <c r="D5778" t="str">
        <f>IF(LEFT(TRIM('Tracker&amp;Invoice'!B5814),9)="INVOICE #","INVOICE",IF(TRIM('Tracker&amp;Invoice'!B5814)="Overall Completion INVOICE","OVERALL",""))</f>
        <v/>
      </c>
      <c r="E5778" t="str">
        <f>IF(D5778="INVOICE",VALUE(MID(TRIM('Tracker&amp;Invoice'!B5814),10,10)),"")</f>
        <v/>
      </c>
      <c r="F5778">
        <f>IF(B5778=1,IFERROR(LOOKUP(2,1/('Tracker&amp;Invoice'!$H5814:$AC5814&lt;&gt;""),COLUMN('Tracker&amp;Invoice'!$H5814:$AC5814)),8),F5777)</f>
        <v>16</v>
      </c>
      <c r="G5778">
        <f>IF(D5778="OVERALL",IFERROR(LOOKUP(2,1/('Tracker&amp;Invoice'!$H5814:$AC5814&lt;&gt;""),COLUMN('Tracker&amp;Invoice'!$H5814:$AC5814)),8),G5779)</f>
        <v>8</v>
      </c>
      <c r="H5778">
        <f t="shared" si="180"/>
        <v>16</v>
      </c>
      <c r="I5778" s="29">
        <f>IF(D5778="INVOICE",SUM('Tracker&amp;Invoice'!$H5814:INDEX('Tracker&amp;Invoice'!$A5814:$AC5814,1,H5778)),0)</f>
        <v>0</v>
      </c>
      <c r="J5778" s="29">
        <f>IF(D5778="OVERALL",SUM('Tracker&amp;Invoice'!$H5814:$AC5814),0)</f>
        <v>0</v>
      </c>
    </row>
    <row r="5779" spans="1:10">
      <c r="A5779" t="e">
        <f t="shared" si="181"/>
        <v>#REF!</v>
      </c>
      <c r="B5779">
        <f>IF(AND('Tracker&amp;Invoice'!A5815&lt;&gt;"",'Tracker&amp;Invoice'!A5815&lt;&gt;"ITEM",'Tracker&amp;Invoice'!A5813="ITEM"),1,0)</f>
        <v>0</v>
      </c>
      <c r="C5779" t="str">
        <f>IF(B5779=1,'Tracker&amp;Invoice'!A5815,C5778)</f>
        <v>NBQ-058</v>
      </c>
      <c r="D5779" t="str">
        <f>IF(LEFT(TRIM('Tracker&amp;Invoice'!B5815),9)="INVOICE #","INVOICE",IF(TRIM('Tracker&amp;Invoice'!B5815)="Overall Completion INVOICE","OVERALL",""))</f>
        <v/>
      </c>
      <c r="E5779" t="str">
        <f>IF(D5779="INVOICE",VALUE(MID(TRIM('Tracker&amp;Invoice'!B5815),10,10)),"")</f>
        <v/>
      </c>
      <c r="F5779">
        <f>IF(B5779=1,IFERROR(LOOKUP(2,1/('Tracker&amp;Invoice'!$H5815:$AC5815&lt;&gt;""),COLUMN('Tracker&amp;Invoice'!$H5815:$AC5815)),8),F5778)</f>
        <v>16</v>
      </c>
      <c r="G5779">
        <f>IF(D5779="OVERALL",IFERROR(LOOKUP(2,1/('Tracker&amp;Invoice'!$H5815:$AC5815&lt;&gt;""),COLUMN('Tracker&amp;Invoice'!$H5815:$AC5815)),8),G5780)</f>
        <v>8</v>
      </c>
      <c r="H5779">
        <f t="shared" si="180"/>
        <v>16</v>
      </c>
      <c r="I5779" s="29">
        <f>IF(D5779="INVOICE",SUM('Tracker&amp;Invoice'!$H5815:INDEX('Tracker&amp;Invoice'!$A5815:$AC5815,1,H5779)),0)</f>
        <v>0</v>
      </c>
      <c r="J5779" s="29">
        <f>IF(D5779="OVERALL",SUM('Tracker&amp;Invoice'!$H5815:$AC5815),0)</f>
        <v>0</v>
      </c>
    </row>
    <row r="5780" spans="1:10">
      <c r="A5780" t="e">
        <f t="shared" si="181"/>
        <v>#REF!</v>
      </c>
      <c r="B5780">
        <f>IF(AND('Tracker&amp;Invoice'!A5816&lt;&gt;"",'Tracker&amp;Invoice'!A5816&lt;&gt;"ITEM",'Tracker&amp;Invoice'!A5814="ITEM"),1,0)</f>
        <v>0</v>
      </c>
      <c r="C5780" t="str">
        <f>IF(B5780=1,'Tracker&amp;Invoice'!A5816,C5779)</f>
        <v>NBQ-058</v>
      </c>
      <c r="D5780" t="str">
        <f>IF(LEFT(TRIM('Tracker&amp;Invoice'!B5816),9)="INVOICE #","INVOICE",IF(TRIM('Tracker&amp;Invoice'!B5816)="Overall Completion INVOICE","OVERALL",""))</f>
        <v/>
      </c>
      <c r="E5780" t="str">
        <f>IF(D5780="INVOICE",VALUE(MID(TRIM('Tracker&amp;Invoice'!B5816),10,10)),"")</f>
        <v/>
      </c>
      <c r="F5780">
        <f>IF(B5780=1,IFERROR(LOOKUP(2,1/('Tracker&amp;Invoice'!$H5816:$AC5816&lt;&gt;""),COLUMN('Tracker&amp;Invoice'!$H5816:$AC5816)),8),F5779)</f>
        <v>16</v>
      </c>
      <c r="G5780">
        <f>IF(D5780="OVERALL",IFERROR(LOOKUP(2,1/('Tracker&amp;Invoice'!$H5816:$AC5816&lt;&gt;""),COLUMN('Tracker&amp;Invoice'!$H5816:$AC5816)),8),G5781)</f>
        <v>8</v>
      </c>
      <c r="H5780">
        <f t="shared" si="180"/>
        <v>16</v>
      </c>
      <c r="I5780" s="29">
        <f>IF(D5780="INVOICE",SUM('Tracker&amp;Invoice'!$H5816:INDEX('Tracker&amp;Invoice'!$A5816:$AC5816,1,H5780)),0)</f>
        <v>0</v>
      </c>
      <c r="J5780" s="29">
        <f>IF(D5780="OVERALL",SUM('Tracker&amp;Invoice'!$H5816:$AC5816),0)</f>
        <v>0</v>
      </c>
    </row>
    <row r="5781" spans="1:10">
      <c r="A5781" t="e">
        <f t="shared" si="181"/>
        <v>#REF!</v>
      </c>
      <c r="B5781">
        <f>IF(AND('Tracker&amp;Invoice'!A5817&lt;&gt;"",'Tracker&amp;Invoice'!A5817&lt;&gt;"ITEM",'Tracker&amp;Invoice'!A5815="ITEM"),1,0)</f>
        <v>0</v>
      </c>
      <c r="C5781" t="str">
        <f>IF(B5781=1,'Tracker&amp;Invoice'!A5817,C5780)</f>
        <v>NBQ-058</v>
      </c>
      <c r="D5781" t="str">
        <f>IF(LEFT(TRIM('Tracker&amp;Invoice'!B5817),9)="INVOICE #","INVOICE",IF(TRIM('Tracker&amp;Invoice'!B5817)="Overall Completion INVOICE","OVERALL",""))</f>
        <v/>
      </c>
      <c r="E5781" t="str">
        <f>IF(D5781="INVOICE",VALUE(MID(TRIM('Tracker&amp;Invoice'!B5817),10,10)),"")</f>
        <v/>
      </c>
      <c r="F5781">
        <f>IF(B5781=1,IFERROR(LOOKUP(2,1/('Tracker&amp;Invoice'!$H5817:$AC5817&lt;&gt;""),COLUMN('Tracker&amp;Invoice'!$H5817:$AC5817)),8),F5780)</f>
        <v>16</v>
      </c>
      <c r="G5781">
        <f>IF(D5781="OVERALL",IFERROR(LOOKUP(2,1/('Tracker&amp;Invoice'!$H5817:$AC5817&lt;&gt;""),COLUMN('Tracker&amp;Invoice'!$H5817:$AC5817)),8),G5782)</f>
        <v>8</v>
      </c>
      <c r="H5781">
        <f t="shared" si="180"/>
        <v>16</v>
      </c>
      <c r="I5781" s="29">
        <f>IF(D5781="INVOICE",SUM('Tracker&amp;Invoice'!$H5817:INDEX('Tracker&amp;Invoice'!$A5817:$AC5817,1,H5781)),0)</f>
        <v>0</v>
      </c>
      <c r="J5781" s="29">
        <f>IF(D5781="OVERALL",SUM('Tracker&amp;Invoice'!$H5817:$AC5817),0)</f>
        <v>0</v>
      </c>
    </row>
    <row r="5782" spans="1:10">
      <c r="A5782" t="e">
        <f t="shared" si="181"/>
        <v>#REF!</v>
      </c>
      <c r="B5782">
        <f>IF(AND('Tracker&amp;Invoice'!A5818&lt;&gt;"",'Tracker&amp;Invoice'!A5818&lt;&gt;"ITEM",'Tracker&amp;Invoice'!A5816="ITEM"),1,0)</f>
        <v>0</v>
      </c>
      <c r="C5782" t="str">
        <f>IF(B5782=1,'Tracker&amp;Invoice'!A5818,C5781)</f>
        <v>NBQ-058</v>
      </c>
      <c r="D5782" t="str">
        <f>IF(LEFT(TRIM('Tracker&amp;Invoice'!B5818),9)="INVOICE #","INVOICE",IF(TRIM('Tracker&amp;Invoice'!B5818)="Overall Completion INVOICE","OVERALL",""))</f>
        <v/>
      </c>
      <c r="E5782" t="str">
        <f>IF(D5782="INVOICE",VALUE(MID(TRIM('Tracker&amp;Invoice'!B5818),10,10)),"")</f>
        <v/>
      </c>
      <c r="F5782">
        <f>IF(B5782=1,IFERROR(LOOKUP(2,1/('Tracker&amp;Invoice'!$H5818:$AC5818&lt;&gt;""),COLUMN('Tracker&amp;Invoice'!$H5818:$AC5818)),8),F5781)</f>
        <v>16</v>
      </c>
      <c r="G5782">
        <f>IF(D5782="OVERALL",IFERROR(LOOKUP(2,1/('Tracker&amp;Invoice'!$H5818:$AC5818&lt;&gt;""),COLUMN('Tracker&amp;Invoice'!$H5818:$AC5818)),8),G5783)</f>
        <v>8</v>
      </c>
      <c r="H5782">
        <f t="shared" si="180"/>
        <v>16</v>
      </c>
      <c r="I5782" s="29">
        <f>IF(D5782="INVOICE",SUM('Tracker&amp;Invoice'!$H5818:INDEX('Tracker&amp;Invoice'!$A5818:$AC5818,1,H5782)),0)</f>
        <v>0</v>
      </c>
      <c r="J5782" s="29">
        <f>IF(D5782="OVERALL",SUM('Tracker&amp;Invoice'!$H5818:$AC5818),0)</f>
        <v>0</v>
      </c>
    </row>
    <row r="5783" spans="1:10">
      <c r="A5783" t="e">
        <f t="shared" si="181"/>
        <v>#REF!</v>
      </c>
      <c r="B5783">
        <f>IF(AND('Tracker&amp;Invoice'!A5819&lt;&gt;"",'Tracker&amp;Invoice'!A5819&lt;&gt;"ITEM",'Tracker&amp;Invoice'!A5817="ITEM"),1,0)</f>
        <v>0</v>
      </c>
      <c r="C5783" t="str">
        <f>IF(B5783=1,'Tracker&amp;Invoice'!A5819,C5782)</f>
        <v>NBQ-058</v>
      </c>
      <c r="D5783" t="str">
        <f>IF(LEFT(TRIM('Tracker&amp;Invoice'!B5819),9)="INVOICE #","INVOICE",IF(TRIM('Tracker&amp;Invoice'!B5819)="Overall Completion INVOICE","OVERALL",""))</f>
        <v/>
      </c>
      <c r="E5783" t="str">
        <f>IF(D5783="INVOICE",VALUE(MID(TRIM('Tracker&amp;Invoice'!B5819),10,10)),"")</f>
        <v/>
      </c>
      <c r="F5783">
        <f>IF(B5783=1,IFERROR(LOOKUP(2,1/('Tracker&amp;Invoice'!$H5819:$AC5819&lt;&gt;""),COLUMN('Tracker&amp;Invoice'!$H5819:$AC5819)),8),F5782)</f>
        <v>16</v>
      </c>
      <c r="G5783">
        <f>IF(D5783="OVERALL",IFERROR(LOOKUP(2,1/('Tracker&amp;Invoice'!$H5819:$AC5819&lt;&gt;""),COLUMN('Tracker&amp;Invoice'!$H5819:$AC5819)),8),G5784)</f>
        <v>8</v>
      </c>
      <c r="H5783">
        <f t="shared" si="180"/>
        <v>16</v>
      </c>
      <c r="I5783" s="29">
        <f>IF(D5783="INVOICE",SUM('Tracker&amp;Invoice'!$H5819:INDEX('Tracker&amp;Invoice'!$A5819:$AC5819,1,H5783)),0)</f>
        <v>0</v>
      </c>
      <c r="J5783" s="29">
        <f>IF(D5783="OVERALL",SUM('Tracker&amp;Invoice'!$H5819:$AC5819),0)</f>
        <v>0</v>
      </c>
    </row>
    <row r="5784" spans="1:10">
      <c r="A5784" t="e">
        <f t="shared" si="181"/>
        <v>#REF!</v>
      </c>
      <c r="B5784">
        <f>IF(AND('Tracker&amp;Invoice'!A5820&lt;&gt;"",'Tracker&amp;Invoice'!A5820&lt;&gt;"ITEM",'Tracker&amp;Invoice'!A5818="ITEM"),1,0)</f>
        <v>0</v>
      </c>
      <c r="C5784" t="str">
        <f>IF(B5784=1,'Tracker&amp;Invoice'!A5820,C5783)</f>
        <v>NBQ-058</v>
      </c>
      <c r="D5784" t="str">
        <f>IF(LEFT(TRIM('Tracker&amp;Invoice'!B5820),9)="INVOICE #","INVOICE",IF(TRIM('Tracker&amp;Invoice'!B5820)="Overall Completion INVOICE","OVERALL",""))</f>
        <v/>
      </c>
      <c r="E5784" t="str">
        <f>IF(D5784="INVOICE",VALUE(MID(TRIM('Tracker&amp;Invoice'!B5820),10,10)),"")</f>
        <v/>
      </c>
      <c r="F5784">
        <f>IF(B5784=1,IFERROR(LOOKUP(2,1/('Tracker&amp;Invoice'!$H5820:$AC5820&lt;&gt;""),COLUMN('Tracker&amp;Invoice'!$H5820:$AC5820)),8),F5783)</f>
        <v>16</v>
      </c>
      <c r="G5784">
        <f>IF(D5784="OVERALL",IFERROR(LOOKUP(2,1/('Tracker&amp;Invoice'!$H5820:$AC5820&lt;&gt;""),COLUMN('Tracker&amp;Invoice'!$H5820:$AC5820)),8),G5785)</f>
        <v>8</v>
      </c>
      <c r="H5784">
        <f t="shared" si="180"/>
        <v>16</v>
      </c>
      <c r="I5784" s="29">
        <f>IF(D5784="INVOICE",SUM('Tracker&amp;Invoice'!$H5820:INDEX('Tracker&amp;Invoice'!$A5820:$AC5820,1,H5784)),0)</f>
        <v>0</v>
      </c>
      <c r="J5784" s="29">
        <f>IF(D5784="OVERALL",SUM('Tracker&amp;Invoice'!$H5820:$AC5820),0)</f>
        <v>0</v>
      </c>
    </row>
    <row r="5785" spans="1:10">
      <c r="A5785" t="e">
        <f t="shared" si="181"/>
        <v>#REF!</v>
      </c>
      <c r="B5785">
        <f>IF(AND('Tracker&amp;Invoice'!A5821&lt;&gt;"",'Tracker&amp;Invoice'!A5821&lt;&gt;"ITEM",'Tracker&amp;Invoice'!A5819="ITEM"),1,0)</f>
        <v>0</v>
      </c>
      <c r="C5785" t="str">
        <f>IF(B5785=1,'Tracker&amp;Invoice'!A5821,C5784)</f>
        <v>NBQ-058</v>
      </c>
      <c r="D5785" t="str">
        <f>IF(LEFT(TRIM('Tracker&amp;Invoice'!B5821),9)="INVOICE #","INVOICE",IF(TRIM('Tracker&amp;Invoice'!B5821)="Overall Completion INVOICE","OVERALL",""))</f>
        <v/>
      </c>
      <c r="E5785" t="str">
        <f>IF(D5785="INVOICE",VALUE(MID(TRIM('Tracker&amp;Invoice'!B5821),10,10)),"")</f>
        <v/>
      </c>
      <c r="F5785">
        <f>IF(B5785=1,IFERROR(LOOKUP(2,1/('Tracker&amp;Invoice'!$H5821:$AC5821&lt;&gt;""),COLUMN('Tracker&amp;Invoice'!$H5821:$AC5821)),8),F5784)</f>
        <v>16</v>
      </c>
      <c r="G5785">
        <f>IF(D5785="OVERALL",IFERROR(LOOKUP(2,1/('Tracker&amp;Invoice'!$H5821:$AC5821&lt;&gt;""),COLUMN('Tracker&amp;Invoice'!$H5821:$AC5821)),8),G5786)</f>
        <v>8</v>
      </c>
      <c r="H5785">
        <f t="shared" si="180"/>
        <v>16</v>
      </c>
      <c r="I5785" s="29">
        <f>IF(D5785="INVOICE",SUM('Tracker&amp;Invoice'!$H5821:INDEX('Tracker&amp;Invoice'!$A5821:$AC5821,1,H5785)),0)</f>
        <v>0</v>
      </c>
      <c r="J5785" s="29">
        <f>IF(D5785="OVERALL",SUM('Tracker&amp;Invoice'!$H5821:$AC5821),0)</f>
        <v>0</v>
      </c>
    </row>
    <row r="5786" spans="1:10">
      <c r="A5786" t="e">
        <f t="shared" si="181"/>
        <v>#REF!</v>
      </c>
      <c r="B5786">
        <f>IF(AND('Tracker&amp;Invoice'!A5822&lt;&gt;"",'Tracker&amp;Invoice'!A5822&lt;&gt;"ITEM",'Tracker&amp;Invoice'!A5820="ITEM"),1,0)</f>
        <v>0</v>
      </c>
      <c r="C5786" t="str">
        <f>IF(B5786=1,'Tracker&amp;Invoice'!A5822,C5785)</f>
        <v>NBQ-058</v>
      </c>
      <c r="D5786" t="str">
        <f>IF(LEFT(TRIM('Tracker&amp;Invoice'!B5822),9)="INVOICE #","INVOICE",IF(TRIM('Tracker&amp;Invoice'!B5822)="Overall Completion INVOICE","OVERALL",""))</f>
        <v/>
      </c>
      <c r="E5786" t="str">
        <f>IF(D5786="INVOICE",VALUE(MID(TRIM('Tracker&amp;Invoice'!B5822),10,10)),"")</f>
        <v/>
      </c>
      <c r="F5786">
        <f>IF(B5786=1,IFERROR(LOOKUP(2,1/('Tracker&amp;Invoice'!$H5822:$AC5822&lt;&gt;""),COLUMN('Tracker&amp;Invoice'!$H5822:$AC5822)),8),F5785)</f>
        <v>16</v>
      </c>
      <c r="G5786">
        <f>IF(D5786="OVERALL",IFERROR(LOOKUP(2,1/('Tracker&amp;Invoice'!$H5822:$AC5822&lt;&gt;""),COLUMN('Tracker&amp;Invoice'!$H5822:$AC5822)),8),G5787)</f>
        <v>8</v>
      </c>
      <c r="H5786">
        <f t="shared" si="180"/>
        <v>16</v>
      </c>
      <c r="I5786" s="29">
        <f>IF(D5786="INVOICE",SUM('Tracker&amp;Invoice'!$H5822:INDEX('Tracker&amp;Invoice'!$A5822:$AC5822,1,H5786)),0)</f>
        <v>0</v>
      </c>
      <c r="J5786" s="29">
        <f>IF(D5786="OVERALL",SUM('Tracker&amp;Invoice'!$H5822:$AC5822),0)</f>
        <v>0</v>
      </c>
    </row>
    <row r="5787" spans="1:10">
      <c r="A5787" t="e">
        <f t="shared" si="181"/>
        <v>#REF!</v>
      </c>
      <c r="B5787">
        <f>IF(AND('Tracker&amp;Invoice'!A5823&lt;&gt;"",'Tracker&amp;Invoice'!A5823&lt;&gt;"ITEM",'Tracker&amp;Invoice'!A5821="ITEM"),1,0)</f>
        <v>0</v>
      </c>
      <c r="C5787" t="str">
        <f>IF(B5787=1,'Tracker&amp;Invoice'!A5823,C5786)</f>
        <v>NBQ-058</v>
      </c>
      <c r="D5787" t="str">
        <f>IF(LEFT(TRIM('Tracker&amp;Invoice'!B5823),9)="INVOICE #","INVOICE",IF(TRIM('Tracker&amp;Invoice'!B5823)="Overall Completion INVOICE","OVERALL",""))</f>
        <v/>
      </c>
      <c r="E5787" t="str">
        <f>IF(D5787="INVOICE",VALUE(MID(TRIM('Tracker&amp;Invoice'!B5823),10,10)),"")</f>
        <v/>
      </c>
      <c r="F5787">
        <f>IF(B5787=1,IFERROR(LOOKUP(2,1/('Tracker&amp;Invoice'!$H5823:$AC5823&lt;&gt;""),COLUMN('Tracker&amp;Invoice'!$H5823:$AC5823)),8),F5786)</f>
        <v>16</v>
      </c>
      <c r="G5787">
        <f>IF(D5787="OVERALL",IFERROR(LOOKUP(2,1/('Tracker&amp;Invoice'!$H5823:$AC5823&lt;&gt;""),COLUMN('Tracker&amp;Invoice'!$H5823:$AC5823)),8),G5788)</f>
        <v>8</v>
      </c>
      <c r="H5787">
        <f t="shared" si="180"/>
        <v>16</v>
      </c>
      <c r="I5787" s="29">
        <f>IF(D5787="INVOICE",SUM('Tracker&amp;Invoice'!$H5823:INDEX('Tracker&amp;Invoice'!$A5823:$AC5823,1,H5787)),0)</f>
        <v>0</v>
      </c>
      <c r="J5787" s="29">
        <f>IF(D5787="OVERALL",SUM('Tracker&amp;Invoice'!$H5823:$AC5823),0)</f>
        <v>0</v>
      </c>
    </row>
    <row r="5788" spans="1:10">
      <c r="A5788" t="e">
        <f t="shared" si="181"/>
        <v>#REF!</v>
      </c>
      <c r="B5788">
        <f>IF(AND('Tracker&amp;Invoice'!A5824&lt;&gt;"",'Tracker&amp;Invoice'!A5824&lt;&gt;"ITEM",'Tracker&amp;Invoice'!A5822="ITEM"),1,0)</f>
        <v>0</v>
      </c>
      <c r="C5788" t="str">
        <f>IF(B5788=1,'Tracker&amp;Invoice'!A5824,C5787)</f>
        <v>NBQ-058</v>
      </c>
      <c r="D5788" t="str">
        <f>IF(LEFT(TRIM('Tracker&amp;Invoice'!B5824),9)="INVOICE #","INVOICE",IF(TRIM('Tracker&amp;Invoice'!B5824)="Overall Completion INVOICE","OVERALL",""))</f>
        <v/>
      </c>
      <c r="E5788" t="str">
        <f>IF(D5788="INVOICE",VALUE(MID(TRIM('Tracker&amp;Invoice'!B5824),10,10)),"")</f>
        <v/>
      </c>
      <c r="F5788">
        <f>IF(B5788=1,IFERROR(LOOKUP(2,1/('Tracker&amp;Invoice'!$H5824:$AC5824&lt;&gt;""),COLUMN('Tracker&amp;Invoice'!$H5824:$AC5824)),8),F5787)</f>
        <v>16</v>
      </c>
      <c r="G5788">
        <f>IF(D5788="OVERALL",IFERROR(LOOKUP(2,1/('Tracker&amp;Invoice'!$H5824:$AC5824&lt;&gt;""),COLUMN('Tracker&amp;Invoice'!$H5824:$AC5824)),8),G5789)</f>
        <v>8</v>
      </c>
      <c r="H5788">
        <f t="shared" si="180"/>
        <v>16</v>
      </c>
      <c r="I5788" s="29">
        <f>IF(D5788="INVOICE",SUM('Tracker&amp;Invoice'!$H5824:INDEX('Tracker&amp;Invoice'!$A5824:$AC5824,1,H5788)),0)</f>
        <v>0</v>
      </c>
      <c r="J5788" s="29">
        <f>IF(D5788="OVERALL",SUM('Tracker&amp;Invoice'!$H5824:$AC5824),0)</f>
        <v>0</v>
      </c>
    </row>
    <row r="5789" spans="1:10">
      <c r="A5789" t="e">
        <f t="shared" si="181"/>
        <v>#REF!</v>
      </c>
      <c r="B5789">
        <f>IF(AND('Tracker&amp;Invoice'!A5825&lt;&gt;"",'Tracker&amp;Invoice'!A5825&lt;&gt;"ITEM",'Tracker&amp;Invoice'!A5823="ITEM"),1,0)</f>
        <v>0</v>
      </c>
      <c r="C5789" t="str">
        <f>IF(B5789=1,'Tracker&amp;Invoice'!A5825,C5788)</f>
        <v>NBQ-058</v>
      </c>
      <c r="D5789" t="str">
        <f>IF(LEFT(TRIM('Tracker&amp;Invoice'!B5825),9)="INVOICE #","INVOICE",IF(TRIM('Tracker&amp;Invoice'!B5825)="Overall Completion INVOICE","OVERALL",""))</f>
        <v/>
      </c>
      <c r="E5789" t="str">
        <f>IF(D5789="INVOICE",VALUE(MID(TRIM('Tracker&amp;Invoice'!B5825),10,10)),"")</f>
        <v/>
      </c>
      <c r="F5789">
        <f>IF(B5789=1,IFERROR(LOOKUP(2,1/('Tracker&amp;Invoice'!$H5825:$AC5825&lt;&gt;""),COLUMN('Tracker&amp;Invoice'!$H5825:$AC5825)),8),F5788)</f>
        <v>16</v>
      </c>
      <c r="G5789">
        <f>IF(D5789="OVERALL",IFERROR(LOOKUP(2,1/('Tracker&amp;Invoice'!$H5825:$AC5825&lt;&gt;""),COLUMN('Tracker&amp;Invoice'!$H5825:$AC5825)),8),G5790)</f>
        <v>8</v>
      </c>
      <c r="H5789">
        <f t="shared" si="180"/>
        <v>16</v>
      </c>
      <c r="I5789" s="29">
        <f>IF(D5789="INVOICE",SUM('Tracker&amp;Invoice'!$H5825:INDEX('Tracker&amp;Invoice'!$A5825:$AC5825,1,H5789)),0)</f>
        <v>0</v>
      </c>
      <c r="J5789" s="29">
        <f>IF(D5789="OVERALL",SUM('Tracker&amp;Invoice'!$H5825:$AC5825),0)</f>
        <v>0</v>
      </c>
    </row>
    <row r="5790" spans="1:10">
      <c r="A5790" t="e">
        <f t="shared" si="181"/>
        <v>#REF!</v>
      </c>
      <c r="B5790">
        <f>IF(AND('Tracker&amp;Invoice'!A5826&lt;&gt;"",'Tracker&amp;Invoice'!A5826&lt;&gt;"ITEM",'Tracker&amp;Invoice'!A5824="ITEM"),1,0)</f>
        <v>0</v>
      </c>
      <c r="C5790" t="str">
        <f>IF(B5790=1,'Tracker&amp;Invoice'!A5826,C5789)</f>
        <v>NBQ-058</v>
      </c>
      <c r="D5790" t="str">
        <f>IF(LEFT(TRIM('Tracker&amp;Invoice'!B5826),9)="INVOICE #","INVOICE",IF(TRIM('Tracker&amp;Invoice'!B5826)="Overall Completion INVOICE","OVERALL",""))</f>
        <v/>
      </c>
      <c r="E5790" t="str">
        <f>IF(D5790="INVOICE",VALUE(MID(TRIM('Tracker&amp;Invoice'!B5826),10,10)),"")</f>
        <v/>
      </c>
      <c r="F5790">
        <f>IF(B5790=1,IFERROR(LOOKUP(2,1/('Tracker&amp;Invoice'!$H5826:$AC5826&lt;&gt;""),COLUMN('Tracker&amp;Invoice'!$H5826:$AC5826)),8),F5789)</f>
        <v>16</v>
      </c>
      <c r="G5790">
        <f>IF(D5790="OVERALL",IFERROR(LOOKUP(2,1/('Tracker&amp;Invoice'!$H5826:$AC5826&lt;&gt;""),COLUMN('Tracker&amp;Invoice'!$H5826:$AC5826)),8),G5791)</f>
        <v>8</v>
      </c>
      <c r="H5790">
        <f t="shared" si="180"/>
        <v>16</v>
      </c>
      <c r="I5790" s="29">
        <f>IF(D5790="INVOICE",SUM('Tracker&amp;Invoice'!$H5826:INDEX('Tracker&amp;Invoice'!$A5826:$AC5826,1,H5790)),0)</f>
        <v>0</v>
      </c>
      <c r="J5790" s="29">
        <f>IF(D5790="OVERALL",SUM('Tracker&amp;Invoice'!$H5826:$AC5826),0)</f>
        <v>0</v>
      </c>
    </row>
    <row r="5791" spans="1:10">
      <c r="A5791" t="e">
        <f t="shared" si="181"/>
        <v>#REF!</v>
      </c>
      <c r="B5791">
        <f>IF(AND('Tracker&amp;Invoice'!A5827&lt;&gt;"",'Tracker&amp;Invoice'!A5827&lt;&gt;"ITEM",'Tracker&amp;Invoice'!A5825="ITEM"),1,0)</f>
        <v>0</v>
      </c>
      <c r="C5791" t="str">
        <f>IF(B5791=1,'Tracker&amp;Invoice'!A5827,C5790)</f>
        <v>NBQ-058</v>
      </c>
      <c r="D5791" t="str">
        <f>IF(LEFT(TRIM('Tracker&amp;Invoice'!B5827),9)="INVOICE #","INVOICE",IF(TRIM('Tracker&amp;Invoice'!B5827)="Overall Completion INVOICE","OVERALL",""))</f>
        <v/>
      </c>
      <c r="E5791" t="str">
        <f>IF(D5791="INVOICE",VALUE(MID(TRIM('Tracker&amp;Invoice'!B5827),10,10)),"")</f>
        <v/>
      </c>
      <c r="F5791">
        <f>IF(B5791=1,IFERROR(LOOKUP(2,1/('Tracker&amp;Invoice'!$H5827:$AC5827&lt;&gt;""),COLUMN('Tracker&amp;Invoice'!$H5827:$AC5827)),8),F5790)</f>
        <v>16</v>
      </c>
      <c r="G5791">
        <f>IF(D5791="OVERALL",IFERROR(LOOKUP(2,1/('Tracker&amp;Invoice'!$H5827:$AC5827&lt;&gt;""),COLUMN('Tracker&amp;Invoice'!$H5827:$AC5827)),8),G5792)</f>
        <v>8</v>
      </c>
      <c r="H5791">
        <f t="shared" si="180"/>
        <v>16</v>
      </c>
      <c r="I5791" s="29">
        <f>IF(D5791="INVOICE",SUM('Tracker&amp;Invoice'!$H5827:INDEX('Tracker&amp;Invoice'!$A5827:$AC5827,1,H5791)),0)</f>
        <v>0</v>
      </c>
      <c r="J5791" s="29">
        <f>IF(D5791="OVERALL",SUM('Tracker&amp;Invoice'!$H5827:$AC5827),0)</f>
        <v>0</v>
      </c>
    </row>
    <row r="5792" spans="1:10">
      <c r="A5792" t="e">
        <f t="shared" si="181"/>
        <v>#REF!</v>
      </c>
      <c r="B5792">
        <f>IF(AND('Tracker&amp;Invoice'!A5828&lt;&gt;"",'Tracker&amp;Invoice'!A5828&lt;&gt;"ITEM",'Tracker&amp;Invoice'!A5826="ITEM"),1,0)</f>
        <v>0</v>
      </c>
      <c r="C5792" t="str">
        <f>IF(B5792=1,'Tracker&amp;Invoice'!A5828,C5791)</f>
        <v>NBQ-058</v>
      </c>
      <c r="D5792" t="str">
        <f>IF(LEFT(TRIM('Tracker&amp;Invoice'!B5828),9)="INVOICE #","INVOICE",IF(TRIM('Tracker&amp;Invoice'!B5828)="Overall Completion INVOICE","OVERALL",""))</f>
        <v/>
      </c>
      <c r="E5792" t="str">
        <f>IF(D5792="INVOICE",VALUE(MID(TRIM('Tracker&amp;Invoice'!B5828),10,10)),"")</f>
        <v/>
      </c>
      <c r="F5792">
        <f>IF(B5792=1,IFERROR(LOOKUP(2,1/('Tracker&amp;Invoice'!$H5828:$AC5828&lt;&gt;""),COLUMN('Tracker&amp;Invoice'!$H5828:$AC5828)),8),F5791)</f>
        <v>16</v>
      </c>
      <c r="G5792">
        <f>IF(D5792="OVERALL",IFERROR(LOOKUP(2,1/('Tracker&amp;Invoice'!$H5828:$AC5828&lt;&gt;""),COLUMN('Tracker&amp;Invoice'!$H5828:$AC5828)),8),G5793)</f>
        <v>8</v>
      </c>
      <c r="H5792">
        <f t="shared" si="180"/>
        <v>16</v>
      </c>
      <c r="I5792" s="29">
        <f>IF(D5792="INVOICE",SUM('Tracker&amp;Invoice'!$H5828:INDEX('Tracker&amp;Invoice'!$A5828:$AC5828,1,H5792)),0)</f>
        <v>0</v>
      </c>
      <c r="J5792" s="29">
        <f>IF(D5792="OVERALL",SUM('Tracker&amp;Invoice'!$H5828:$AC5828),0)</f>
        <v>0</v>
      </c>
    </row>
    <row r="5793" spans="1:10">
      <c r="A5793" t="e">
        <f t="shared" si="181"/>
        <v>#REF!</v>
      </c>
      <c r="B5793">
        <f>IF(AND('Tracker&amp;Invoice'!A5829&lt;&gt;"",'Tracker&amp;Invoice'!A5829&lt;&gt;"ITEM",'Tracker&amp;Invoice'!A5827="ITEM"),1,0)</f>
        <v>0</v>
      </c>
      <c r="C5793" t="str">
        <f>IF(B5793=1,'Tracker&amp;Invoice'!A5829,C5792)</f>
        <v>NBQ-058</v>
      </c>
      <c r="D5793" t="str">
        <f>IF(LEFT(TRIM('Tracker&amp;Invoice'!B5829),9)="INVOICE #","INVOICE",IF(TRIM('Tracker&amp;Invoice'!B5829)="Overall Completion INVOICE","OVERALL",""))</f>
        <v/>
      </c>
      <c r="E5793" t="str">
        <f>IF(D5793="INVOICE",VALUE(MID(TRIM('Tracker&amp;Invoice'!B5829),10,10)),"")</f>
        <v/>
      </c>
      <c r="F5793">
        <f>IF(B5793=1,IFERROR(LOOKUP(2,1/('Tracker&amp;Invoice'!$H5829:$AC5829&lt;&gt;""),COLUMN('Tracker&amp;Invoice'!$H5829:$AC5829)),8),F5792)</f>
        <v>16</v>
      </c>
      <c r="G5793">
        <f>IF(D5793="OVERALL",IFERROR(LOOKUP(2,1/('Tracker&amp;Invoice'!$H5829:$AC5829&lt;&gt;""),COLUMN('Tracker&amp;Invoice'!$H5829:$AC5829)),8),G5794)</f>
        <v>8</v>
      </c>
      <c r="H5793">
        <f t="shared" si="180"/>
        <v>16</v>
      </c>
      <c r="I5793" s="29">
        <f>IF(D5793="INVOICE",SUM('Tracker&amp;Invoice'!$H5829:INDEX('Tracker&amp;Invoice'!$A5829:$AC5829,1,H5793)),0)</f>
        <v>0</v>
      </c>
      <c r="J5793" s="29">
        <f>IF(D5793="OVERALL",SUM('Tracker&amp;Invoice'!$H5829:$AC5829),0)</f>
        <v>0</v>
      </c>
    </row>
    <row r="5794" spans="1:10">
      <c r="A5794" t="e">
        <f t="shared" si="181"/>
        <v>#REF!</v>
      </c>
      <c r="B5794">
        <f>IF(AND('Tracker&amp;Invoice'!A5830&lt;&gt;"",'Tracker&amp;Invoice'!A5830&lt;&gt;"ITEM",'Tracker&amp;Invoice'!A5828="ITEM"),1,0)</f>
        <v>0</v>
      </c>
      <c r="C5794" t="str">
        <f>IF(B5794=1,'Tracker&amp;Invoice'!A5830,C5793)</f>
        <v>NBQ-058</v>
      </c>
      <c r="D5794" t="str">
        <f>IF(LEFT(TRIM('Tracker&amp;Invoice'!B5830),9)="INVOICE #","INVOICE",IF(TRIM('Tracker&amp;Invoice'!B5830)="Overall Completion INVOICE","OVERALL",""))</f>
        <v/>
      </c>
      <c r="E5794" t="str">
        <f>IF(D5794="INVOICE",VALUE(MID(TRIM('Tracker&amp;Invoice'!B5830),10,10)),"")</f>
        <v/>
      </c>
      <c r="F5794">
        <f>IF(B5794=1,IFERROR(LOOKUP(2,1/('Tracker&amp;Invoice'!$H5830:$AC5830&lt;&gt;""),COLUMN('Tracker&amp;Invoice'!$H5830:$AC5830)),8),F5793)</f>
        <v>16</v>
      </c>
      <c r="G5794">
        <f>IF(D5794="OVERALL",IFERROR(LOOKUP(2,1/('Tracker&amp;Invoice'!$H5830:$AC5830&lt;&gt;""),COLUMN('Tracker&amp;Invoice'!$H5830:$AC5830)),8),G5795)</f>
        <v>8</v>
      </c>
      <c r="H5794">
        <f t="shared" si="180"/>
        <v>16</v>
      </c>
      <c r="I5794" s="29">
        <f>IF(D5794="INVOICE",SUM('Tracker&amp;Invoice'!$H5830:INDEX('Tracker&amp;Invoice'!$A5830:$AC5830,1,H5794)),0)</f>
        <v>0</v>
      </c>
      <c r="J5794" s="29">
        <f>IF(D5794="OVERALL",SUM('Tracker&amp;Invoice'!$H5830:$AC5830),0)</f>
        <v>0</v>
      </c>
    </row>
    <row r="5795" spans="1:10">
      <c r="A5795" t="e">
        <f t="shared" si="181"/>
        <v>#REF!</v>
      </c>
      <c r="B5795">
        <f>IF(AND('Tracker&amp;Invoice'!A5831&lt;&gt;"",'Tracker&amp;Invoice'!A5831&lt;&gt;"ITEM",'Tracker&amp;Invoice'!A5829="ITEM"),1,0)</f>
        <v>0</v>
      </c>
      <c r="C5795" t="str">
        <f>IF(B5795=1,'Tracker&amp;Invoice'!A5831,C5794)</f>
        <v>NBQ-058</v>
      </c>
      <c r="D5795" t="str">
        <f>IF(LEFT(TRIM('Tracker&amp;Invoice'!B5831),9)="INVOICE #","INVOICE",IF(TRIM('Tracker&amp;Invoice'!B5831)="Overall Completion INVOICE","OVERALL",""))</f>
        <v/>
      </c>
      <c r="E5795" t="str">
        <f>IF(D5795="INVOICE",VALUE(MID(TRIM('Tracker&amp;Invoice'!B5831),10,10)),"")</f>
        <v/>
      </c>
      <c r="F5795">
        <f>IF(B5795=1,IFERROR(LOOKUP(2,1/('Tracker&amp;Invoice'!$H5831:$AC5831&lt;&gt;""),COLUMN('Tracker&amp;Invoice'!$H5831:$AC5831)),8),F5794)</f>
        <v>16</v>
      </c>
      <c r="G5795">
        <f>IF(D5795="OVERALL",IFERROR(LOOKUP(2,1/('Tracker&amp;Invoice'!$H5831:$AC5831&lt;&gt;""),COLUMN('Tracker&amp;Invoice'!$H5831:$AC5831)),8),G5796)</f>
        <v>8</v>
      </c>
      <c r="H5795">
        <f t="shared" si="180"/>
        <v>16</v>
      </c>
      <c r="I5795" s="29">
        <f>IF(D5795="INVOICE",SUM('Tracker&amp;Invoice'!$H5831:INDEX('Tracker&amp;Invoice'!$A5831:$AC5831,1,H5795)),0)</f>
        <v>0</v>
      </c>
      <c r="J5795" s="29">
        <f>IF(D5795="OVERALL",SUM('Tracker&amp;Invoice'!$H5831:$AC5831),0)</f>
        <v>0</v>
      </c>
    </row>
    <row r="5796" spans="1:10">
      <c r="A5796" t="e">
        <f t="shared" si="181"/>
        <v>#REF!</v>
      </c>
      <c r="B5796">
        <f>IF(AND('Tracker&amp;Invoice'!A5832&lt;&gt;"",'Tracker&amp;Invoice'!A5832&lt;&gt;"ITEM",'Tracker&amp;Invoice'!A5830="ITEM"),1,0)</f>
        <v>0</v>
      </c>
      <c r="C5796" t="str">
        <f>IF(B5796=1,'Tracker&amp;Invoice'!A5832,C5795)</f>
        <v>NBQ-058</v>
      </c>
      <c r="D5796" t="str">
        <f>IF(LEFT(TRIM('Tracker&amp;Invoice'!B5832),9)="INVOICE #","INVOICE",IF(TRIM('Tracker&amp;Invoice'!B5832)="Overall Completion INVOICE","OVERALL",""))</f>
        <v/>
      </c>
      <c r="E5796" t="str">
        <f>IF(D5796="INVOICE",VALUE(MID(TRIM('Tracker&amp;Invoice'!B5832),10,10)),"")</f>
        <v/>
      </c>
      <c r="F5796">
        <f>IF(B5796=1,IFERROR(LOOKUP(2,1/('Tracker&amp;Invoice'!$H5832:$AC5832&lt;&gt;""),COLUMN('Tracker&amp;Invoice'!$H5832:$AC5832)),8),F5795)</f>
        <v>16</v>
      </c>
      <c r="G5796">
        <f>IF(D5796="OVERALL",IFERROR(LOOKUP(2,1/('Tracker&amp;Invoice'!$H5832:$AC5832&lt;&gt;""),COLUMN('Tracker&amp;Invoice'!$H5832:$AC5832)),8),G5797)</f>
        <v>8</v>
      </c>
      <c r="H5796">
        <f t="shared" si="180"/>
        <v>16</v>
      </c>
      <c r="I5796" s="29">
        <f>IF(D5796="INVOICE",SUM('Tracker&amp;Invoice'!$H5832:INDEX('Tracker&amp;Invoice'!$A5832:$AC5832,1,H5796)),0)</f>
        <v>0</v>
      </c>
      <c r="J5796" s="29">
        <f>IF(D5796="OVERALL",SUM('Tracker&amp;Invoice'!$H5832:$AC5832),0)</f>
        <v>0</v>
      </c>
    </row>
    <row r="5797" spans="1:10">
      <c r="A5797" t="e">
        <f t="shared" si="181"/>
        <v>#REF!</v>
      </c>
      <c r="B5797">
        <f>IF(AND('Tracker&amp;Invoice'!A5833&lt;&gt;"",'Tracker&amp;Invoice'!A5833&lt;&gt;"ITEM",'Tracker&amp;Invoice'!A5831="ITEM"),1,0)</f>
        <v>0</v>
      </c>
      <c r="C5797" t="str">
        <f>IF(B5797=1,'Tracker&amp;Invoice'!A5833,C5796)</f>
        <v>NBQ-058</v>
      </c>
      <c r="D5797" t="str">
        <f>IF(LEFT(TRIM('Tracker&amp;Invoice'!B5833),9)="INVOICE #","INVOICE",IF(TRIM('Tracker&amp;Invoice'!B5833)="Overall Completion INVOICE","OVERALL",""))</f>
        <v/>
      </c>
      <c r="E5797" t="str">
        <f>IF(D5797="INVOICE",VALUE(MID(TRIM('Tracker&amp;Invoice'!B5833),10,10)),"")</f>
        <v/>
      </c>
      <c r="F5797">
        <f>IF(B5797=1,IFERROR(LOOKUP(2,1/('Tracker&amp;Invoice'!$H5833:$AC5833&lt;&gt;""),COLUMN('Tracker&amp;Invoice'!$H5833:$AC5833)),8),F5796)</f>
        <v>16</v>
      </c>
      <c r="G5797">
        <f>IF(D5797="OVERALL",IFERROR(LOOKUP(2,1/('Tracker&amp;Invoice'!$H5833:$AC5833&lt;&gt;""),COLUMN('Tracker&amp;Invoice'!$H5833:$AC5833)),8),G5798)</f>
        <v>8</v>
      </c>
      <c r="H5797">
        <f t="shared" si="180"/>
        <v>16</v>
      </c>
      <c r="I5797" s="29">
        <f>IF(D5797="INVOICE",SUM('Tracker&amp;Invoice'!$H5833:INDEX('Tracker&amp;Invoice'!$A5833:$AC5833,1,H5797)),0)</f>
        <v>0</v>
      </c>
      <c r="J5797" s="29">
        <f>IF(D5797="OVERALL",SUM('Tracker&amp;Invoice'!$H5833:$AC5833),0)</f>
        <v>0</v>
      </c>
    </row>
    <row r="5798" spans="1:10">
      <c r="A5798" t="e">
        <f t="shared" si="181"/>
        <v>#REF!</v>
      </c>
      <c r="B5798">
        <f>IF(AND('Tracker&amp;Invoice'!A5834&lt;&gt;"",'Tracker&amp;Invoice'!A5834&lt;&gt;"ITEM",'Tracker&amp;Invoice'!A5832="ITEM"),1,0)</f>
        <v>0</v>
      </c>
      <c r="C5798" t="str">
        <f>IF(B5798=1,'Tracker&amp;Invoice'!A5834,C5797)</f>
        <v>NBQ-058</v>
      </c>
      <c r="D5798" t="str">
        <f>IF(LEFT(TRIM('Tracker&amp;Invoice'!B5834),9)="INVOICE #","INVOICE",IF(TRIM('Tracker&amp;Invoice'!B5834)="Overall Completion INVOICE","OVERALL",""))</f>
        <v/>
      </c>
      <c r="E5798" t="str">
        <f>IF(D5798="INVOICE",VALUE(MID(TRIM('Tracker&amp;Invoice'!B5834),10,10)),"")</f>
        <v/>
      </c>
      <c r="F5798">
        <f>IF(B5798=1,IFERROR(LOOKUP(2,1/('Tracker&amp;Invoice'!$H5834:$AC5834&lt;&gt;""),COLUMN('Tracker&amp;Invoice'!$H5834:$AC5834)),8),F5797)</f>
        <v>16</v>
      </c>
      <c r="G5798">
        <f>IF(D5798="OVERALL",IFERROR(LOOKUP(2,1/('Tracker&amp;Invoice'!$H5834:$AC5834&lt;&gt;""),COLUMN('Tracker&amp;Invoice'!$H5834:$AC5834)),8),G5799)</f>
        <v>8</v>
      </c>
      <c r="H5798">
        <f t="shared" si="180"/>
        <v>16</v>
      </c>
      <c r="I5798" s="29">
        <f>IF(D5798="INVOICE",SUM('Tracker&amp;Invoice'!$H5834:INDEX('Tracker&amp;Invoice'!$A5834:$AC5834,1,H5798)),0)</f>
        <v>0</v>
      </c>
      <c r="J5798" s="29">
        <f>IF(D5798="OVERALL",SUM('Tracker&amp;Invoice'!$H5834:$AC5834),0)</f>
        <v>0</v>
      </c>
    </row>
    <row r="5799" spans="1:10">
      <c r="A5799" t="e">
        <f t="shared" si="181"/>
        <v>#REF!</v>
      </c>
      <c r="B5799">
        <f>IF(AND('Tracker&amp;Invoice'!A5835&lt;&gt;"",'Tracker&amp;Invoice'!A5835&lt;&gt;"ITEM",'Tracker&amp;Invoice'!A5833="ITEM"),1,0)</f>
        <v>0</v>
      </c>
      <c r="C5799" t="str">
        <f>IF(B5799=1,'Tracker&amp;Invoice'!A5835,C5798)</f>
        <v>NBQ-058</v>
      </c>
      <c r="D5799" t="str">
        <f>IF(LEFT(TRIM('Tracker&amp;Invoice'!B5835),9)="INVOICE #","INVOICE",IF(TRIM('Tracker&amp;Invoice'!B5835)="Overall Completion INVOICE","OVERALL",""))</f>
        <v/>
      </c>
      <c r="E5799" t="str">
        <f>IF(D5799="INVOICE",VALUE(MID(TRIM('Tracker&amp;Invoice'!B5835),10,10)),"")</f>
        <v/>
      </c>
      <c r="F5799">
        <f>IF(B5799=1,IFERROR(LOOKUP(2,1/('Tracker&amp;Invoice'!$H5835:$AC5835&lt;&gt;""),COLUMN('Tracker&amp;Invoice'!$H5835:$AC5835)),8),F5798)</f>
        <v>16</v>
      </c>
      <c r="G5799">
        <f>IF(D5799="OVERALL",IFERROR(LOOKUP(2,1/('Tracker&amp;Invoice'!$H5835:$AC5835&lt;&gt;""),COLUMN('Tracker&amp;Invoice'!$H5835:$AC5835)),8),G5800)</f>
        <v>8</v>
      </c>
      <c r="H5799">
        <f t="shared" si="180"/>
        <v>16</v>
      </c>
      <c r="I5799" s="29">
        <f>IF(D5799="INVOICE",SUM('Tracker&amp;Invoice'!$H5835:INDEX('Tracker&amp;Invoice'!$A5835:$AC5835,1,H5799)),0)</f>
        <v>0</v>
      </c>
      <c r="J5799" s="29">
        <f>IF(D5799="OVERALL",SUM('Tracker&amp;Invoice'!$H5835:$AC5835),0)</f>
        <v>0</v>
      </c>
    </row>
    <row r="5800" spans="1:10">
      <c r="A5800" t="e">
        <f t="shared" si="181"/>
        <v>#REF!</v>
      </c>
      <c r="B5800">
        <f>IF(AND('Tracker&amp;Invoice'!A5836&lt;&gt;"",'Tracker&amp;Invoice'!A5836&lt;&gt;"ITEM",'Tracker&amp;Invoice'!A5834="ITEM"),1,0)</f>
        <v>0</v>
      </c>
      <c r="C5800" t="str">
        <f>IF(B5800=1,'Tracker&amp;Invoice'!A5836,C5799)</f>
        <v>NBQ-058</v>
      </c>
      <c r="D5800" t="str">
        <f>IF(LEFT(TRIM('Tracker&amp;Invoice'!B5836),9)="INVOICE #","INVOICE",IF(TRIM('Tracker&amp;Invoice'!B5836)="Overall Completion INVOICE","OVERALL",""))</f>
        <v/>
      </c>
      <c r="E5800" t="str">
        <f>IF(D5800="INVOICE",VALUE(MID(TRIM('Tracker&amp;Invoice'!B5836),10,10)),"")</f>
        <v/>
      </c>
      <c r="F5800">
        <f>IF(B5800=1,IFERROR(LOOKUP(2,1/('Tracker&amp;Invoice'!$H5836:$AC5836&lt;&gt;""),COLUMN('Tracker&amp;Invoice'!$H5836:$AC5836)),8),F5799)</f>
        <v>16</v>
      </c>
      <c r="G5800">
        <f>IF(D5800="OVERALL",IFERROR(LOOKUP(2,1/('Tracker&amp;Invoice'!$H5836:$AC5836&lt;&gt;""),COLUMN('Tracker&amp;Invoice'!$H5836:$AC5836)),8),G5801)</f>
        <v>8</v>
      </c>
      <c r="H5800">
        <f t="shared" si="180"/>
        <v>16</v>
      </c>
      <c r="I5800" s="29">
        <f>IF(D5800="INVOICE",SUM('Tracker&amp;Invoice'!$H5836:INDEX('Tracker&amp;Invoice'!$A5836:$AC5836,1,H5800)),0)</f>
        <v>0</v>
      </c>
      <c r="J5800" s="29">
        <f>IF(D5800="OVERALL",SUM('Tracker&amp;Invoice'!$H5836:$AC5836),0)</f>
        <v>0</v>
      </c>
    </row>
    <row r="5801" spans="1:10">
      <c r="A5801" t="e">
        <f t="shared" si="181"/>
        <v>#REF!</v>
      </c>
      <c r="B5801">
        <f>IF(AND('Tracker&amp;Invoice'!A5837&lt;&gt;"",'Tracker&amp;Invoice'!A5837&lt;&gt;"ITEM",'Tracker&amp;Invoice'!A5835="ITEM"),1,0)</f>
        <v>0</v>
      </c>
      <c r="C5801" t="str">
        <f>IF(B5801=1,'Tracker&amp;Invoice'!A5837,C5800)</f>
        <v>NBQ-058</v>
      </c>
      <c r="D5801" t="str">
        <f>IF(LEFT(TRIM('Tracker&amp;Invoice'!B5837),9)="INVOICE #","INVOICE",IF(TRIM('Tracker&amp;Invoice'!B5837)="Overall Completion INVOICE","OVERALL",""))</f>
        <v/>
      </c>
      <c r="E5801" t="str">
        <f>IF(D5801="INVOICE",VALUE(MID(TRIM('Tracker&amp;Invoice'!B5837),10,10)),"")</f>
        <v/>
      </c>
      <c r="F5801">
        <f>IF(B5801=1,IFERROR(LOOKUP(2,1/('Tracker&amp;Invoice'!$H5837:$AC5837&lt;&gt;""),COLUMN('Tracker&amp;Invoice'!$H5837:$AC5837)),8),F5800)</f>
        <v>16</v>
      </c>
      <c r="G5801">
        <f>IF(D5801="OVERALL",IFERROR(LOOKUP(2,1/('Tracker&amp;Invoice'!$H5837:$AC5837&lt;&gt;""),COLUMN('Tracker&amp;Invoice'!$H5837:$AC5837)),8),G5802)</f>
        <v>8</v>
      </c>
      <c r="H5801">
        <f t="shared" si="180"/>
        <v>16</v>
      </c>
      <c r="I5801" s="29">
        <f>IF(D5801="INVOICE",SUM('Tracker&amp;Invoice'!$H5837:INDEX('Tracker&amp;Invoice'!$A5837:$AC5837,1,H5801)),0)</f>
        <v>0</v>
      </c>
      <c r="J5801" s="29">
        <f>IF(D5801="OVERALL",SUM('Tracker&amp;Invoice'!$H5837:$AC5837),0)</f>
        <v>0</v>
      </c>
    </row>
    <row r="5802" spans="1:10">
      <c r="A5802" t="e">
        <f t="shared" si="181"/>
        <v>#REF!</v>
      </c>
      <c r="B5802">
        <f>IF(AND('Tracker&amp;Invoice'!A5838&lt;&gt;"",'Tracker&amp;Invoice'!A5838&lt;&gt;"ITEM",'Tracker&amp;Invoice'!A5836="ITEM"),1,0)</f>
        <v>0</v>
      </c>
      <c r="C5802" t="str">
        <f>IF(B5802=1,'Tracker&amp;Invoice'!A5838,C5801)</f>
        <v>NBQ-058</v>
      </c>
      <c r="D5802" t="str">
        <f>IF(LEFT(TRIM('Tracker&amp;Invoice'!B5838),9)="INVOICE #","INVOICE",IF(TRIM('Tracker&amp;Invoice'!B5838)="Overall Completion INVOICE","OVERALL",""))</f>
        <v/>
      </c>
      <c r="E5802" t="str">
        <f>IF(D5802="INVOICE",VALUE(MID(TRIM('Tracker&amp;Invoice'!B5838),10,10)),"")</f>
        <v/>
      </c>
      <c r="F5802">
        <f>IF(B5802=1,IFERROR(LOOKUP(2,1/('Tracker&amp;Invoice'!$H5838:$AC5838&lt;&gt;""),COLUMN('Tracker&amp;Invoice'!$H5838:$AC5838)),8),F5801)</f>
        <v>16</v>
      </c>
      <c r="G5802">
        <f>IF(D5802="OVERALL",IFERROR(LOOKUP(2,1/('Tracker&amp;Invoice'!$H5838:$AC5838&lt;&gt;""),COLUMN('Tracker&amp;Invoice'!$H5838:$AC5838)),8),G5803)</f>
        <v>8</v>
      </c>
      <c r="H5802">
        <f t="shared" si="180"/>
        <v>16</v>
      </c>
      <c r="I5802" s="29">
        <f>IF(D5802="INVOICE",SUM('Tracker&amp;Invoice'!$H5838:INDEX('Tracker&amp;Invoice'!$A5838:$AC5838,1,H5802)),0)</f>
        <v>0</v>
      </c>
      <c r="J5802" s="29">
        <f>IF(D5802="OVERALL",SUM('Tracker&amp;Invoice'!$H5838:$AC5838),0)</f>
        <v>0</v>
      </c>
    </row>
    <row r="5803" spans="1:10">
      <c r="A5803" t="e">
        <f t="shared" si="181"/>
        <v>#REF!</v>
      </c>
      <c r="B5803">
        <f>IF(AND('Tracker&amp;Invoice'!A5839&lt;&gt;"",'Tracker&amp;Invoice'!A5839&lt;&gt;"ITEM",'Tracker&amp;Invoice'!A5837="ITEM"),1,0)</f>
        <v>0</v>
      </c>
      <c r="C5803" t="str">
        <f>IF(B5803=1,'Tracker&amp;Invoice'!A5839,C5802)</f>
        <v>NBQ-058</v>
      </c>
      <c r="D5803" t="str">
        <f>IF(LEFT(TRIM('Tracker&amp;Invoice'!B5839),9)="INVOICE #","INVOICE",IF(TRIM('Tracker&amp;Invoice'!B5839)="Overall Completion INVOICE","OVERALL",""))</f>
        <v/>
      </c>
      <c r="E5803" t="str">
        <f>IF(D5803="INVOICE",VALUE(MID(TRIM('Tracker&amp;Invoice'!B5839),10,10)),"")</f>
        <v/>
      </c>
      <c r="F5803">
        <f>IF(B5803=1,IFERROR(LOOKUP(2,1/('Tracker&amp;Invoice'!$H5839:$AC5839&lt;&gt;""),COLUMN('Tracker&amp;Invoice'!$H5839:$AC5839)),8),F5802)</f>
        <v>16</v>
      </c>
      <c r="G5803">
        <f>IF(D5803="OVERALL",IFERROR(LOOKUP(2,1/('Tracker&amp;Invoice'!$H5839:$AC5839&lt;&gt;""),COLUMN('Tracker&amp;Invoice'!$H5839:$AC5839)),8),G5804)</f>
        <v>8</v>
      </c>
      <c r="H5803">
        <f t="shared" si="180"/>
        <v>16</v>
      </c>
      <c r="I5803" s="29">
        <f>IF(D5803="INVOICE",SUM('Tracker&amp;Invoice'!$H5839:INDEX('Tracker&amp;Invoice'!$A5839:$AC5839,1,H5803)),0)</f>
        <v>0</v>
      </c>
      <c r="J5803" s="29">
        <f>IF(D5803="OVERALL",SUM('Tracker&amp;Invoice'!$H5839:$AC5839),0)</f>
        <v>0</v>
      </c>
    </row>
    <row r="5804" spans="1:10">
      <c r="A5804" t="e">
        <f t="shared" si="181"/>
        <v>#REF!</v>
      </c>
      <c r="B5804">
        <f>IF(AND('Tracker&amp;Invoice'!A5840&lt;&gt;"",'Tracker&amp;Invoice'!A5840&lt;&gt;"ITEM",'Tracker&amp;Invoice'!A5838="ITEM"),1,0)</f>
        <v>0</v>
      </c>
      <c r="C5804" t="str">
        <f>IF(B5804=1,'Tracker&amp;Invoice'!A5840,C5803)</f>
        <v>NBQ-058</v>
      </c>
      <c r="D5804" t="str">
        <f>IF(LEFT(TRIM('Tracker&amp;Invoice'!B5840),9)="INVOICE #","INVOICE",IF(TRIM('Tracker&amp;Invoice'!B5840)="Overall Completion INVOICE","OVERALL",""))</f>
        <v/>
      </c>
      <c r="E5804" t="str">
        <f>IF(D5804="INVOICE",VALUE(MID(TRIM('Tracker&amp;Invoice'!B5840),10,10)),"")</f>
        <v/>
      </c>
      <c r="F5804">
        <f>IF(B5804=1,IFERROR(LOOKUP(2,1/('Tracker&amp;Invoice'!$H5840:$AC5840&lt;&gt;""),COLUMN('Tracker&amp;Invoice'!$H5840:$AC5840)),8),F5803)</f>
        <v>16</v>
      </c>
      <c r="G5804">
        <f>IF(D5804="OVERALL",IFERROR(LOOKUP(2,1/('Tracker&amp;Invoice'!$H5840:$AC5840&lt;&gt;""),COLUMN('Tracker&amp;Invoice'!$H5840:$AC5840)),8),G5805)</f>
        <v>8</v>
      </c>
      <c r="H5804">
        <f t="shared" si="180"/>
        <v>16</v>
      </c>
      <c r="I5804" s="29">
        <f>IF(D5804="INVOICE",SUM('Tracker&amp;Invoice'!$H5840:INDEX('Tracker&amp;Invoice'!$A5840:$AC5840,1,H5804)),0)</f>
        <v>0</v>
      </c>
      <c r="J5804" s="29">
        <f>IF(D5804="OVERALL",SUM('Tracker&amp;Invoice'!$H5840:$AC5840),0)</f>
        <v>0</v>
      </c>
    </row>
    <row r="5805" spans="1:10">
      <c r="A5805" t="e">
        <f t="shared" si="181"/>
        <v>#REF!</v>
      </c>
      <c r="B5805">
        <f>IF(AND('Tracker&amp;Invoice'!A5841&lt;&gt;"",'Tracker&amp;Invoice'!A5841&lt;&gt;"ITEM",'Tracker&amp;Invoice'!A5839="ITEM"),1,0)</f>
        <v>0</v>
      </c>
      <c r="C5805" t="str">
        <f>IF(B5805=1,'Tracker&amp;Invoice'!A5841,C5804)</f>
        <v>NBQ-058</v>
      </c>
      <c r="D5805" t="str">
        <f>IF(LEFT(TRIM('Tracker&amp;Invoice'!B5841),9)="INVOICE #","INVOICE",IF(TRIM('Tracker&amp;Invoice'!B5841)="Overall Completion INVOICE","OVERALL",""))</f>
        <v/>
      </c>
      <c r="E5805" t="str">
        <f>IF(D5805="INVOICE",VALUE(MID(TRIM('Tracker&amp;Invoice'!B5841),10,10)),"")</f>
        <v/>
      </c>
      <c r="F5805">
        <f>IF(B5805=1,IFERROR(LOOKUP(2,1/('Tracker&amp;Invoice'!$H5841:$AC5841&lt;&gt;""),COLUMN('Tracker&amp;Invoice'!$H5841:$AC5841)),8),F5804)</f>
        <v>16</v>
      </c>
      <c r="G5805">
        <f>IF(D5805="OVERALL",IFERROR(LOOKUP(2,1/('Tracker&amp;Invoice'!$H5841:$AC5841&lt;&gt;""),COLUMN('Tracker&amp;Invoice'!$H5841:$AC5841)),8),G5806)</f>
        <v>8</v>
      </c>
      <c r="H5805">
        <f t="shared" si="180"/>
        <v>16</v>
      </c>
      <c r="I5805" s="29">
        <f>IF(D5805="INVOICE",SUM('Tracker&amp;Invoice'!$H5841:INDEX('Tracker&amp;Invoice'!$A5841:$AC5841,1,H5805)),0)</f>
        <v>0</v>
      </c>
      <c r="J5805" s="29">
        <f>IF(D5805="OVERALL",SUM('Tracker&amp;Invoice'!$H5841:$AC5841),0)</f>
        <v>0</v>
      </c>
    </row>
    <row r="5806" spans="1:10">
      <c r="A5806" t="e">
        <f t="shared" si="181"/>
        <v>#REF!</v>
      </c>
      <c r="B5806">
        <f>IF(AND('Tracker&amp;Invoice'!A5842&lt;&gt;"",'Tracker&amp;Invoice'!A5842&lt;&gt;"ITEM",'Tracker&amp;Invoice'!A5840="ITEM"),1,0)</f>
        <v>0</v>
      </c>
      <c r="C5806" t="str">
        <f>IF(B5806=1,'Tracker&amp;Invoice'!A5842,C5805)</f>
        <v>NBQ-058</v>
      </c>
      <c r="D5806" t="str">
        <f>IF(LEFT(TRIM('Tracker&amp;Invoice'!B5842),9)="INVOICE #","INVOICE",IF(TRIM('Tracker&amp;Invoice'!B5842)="Overall Completion INVOICE","OVERALL",""))</f>
        <v/>
      </c>
      <c r="E5806" t="str">
        <f>IF(D5806="INVOICE",VALUE(MID(TRIM('Tracker&amp;Invoice'!B5842),10,10)),"")</f>
        <v/>
      </c>
      <c r="F5806">
        <f>IF(B5806=1,IFERROR(LOOKUP(2,1/('Tracker&amp;Invoice'!$H5842:$AC5842&lt;&gt;""),COLUMN('Tracker&amp;Invoice'!$H5842:$AC5842)),8),F5805)</f>
        <v>16</v>
      </c>
      <c r="G5806">
        <f>IF(D5806="OVERALL",IFERROR(LOOKUP(2,1/('Tracker&amp;Invoice'!$H5842:$AC5842&lt;&gt;""),COLUMN('Tracker&amp;Invoice'!$H5842:$AC5842)),8),G5807)</f>
        <v>8</v>
      </c>
      <c r="H5806">
        <f t="shared" si="180"/>
        <v>16</v>
      </c>
      <c r="I5806" s="29">
        <f>IF(D5806="INVOICE",SUM('Tracker&amp;Invoice'!$H5842:INDEX('Tracker&amp;Invoice'!$A5842:$AC5842,1,H5806)),0)</f>
        <v>0</v>
      </c>
      <c r="J5806" s="29">
        <f>IF(D5806="OVERALL",SUM('Tracker&amp;Invoice'!$H5842:$AC5842),0)</f>
        <v>0</v>
      </c>
    </row>
    <row r="5807" spans="1:10">
      <c r="A5807" t="e">
        <f t="shared" si="181"/>
        <v>#REF!</v>
      </c>
      <c r="B5807">
        <f>IF(AND('Tracker&amp;Invoice'!A5843&lt;&gt;"",'Tracker&amp;Invoice'!A5843&lt;&gt;"ITEM",'Tracker&amp;Invoice'!A5841="ITEM"),1,0)</f>
        <v>0</v>
      </c>
      <c r="C5807" t="str">
        <f>IF(B5807=1,'Tracker&amp;Invoice'!A5843,C5806)</f>
        <v>NBQ-058</v>
      </c>
      <c r="D5807" t="str">
        <f>IF(LEFT(TRIM('Tracker&amp;Invoice'!B5843),9)="INVOICE #","INVOICE",IF(TRIM('Tracker&amp;Invoice'!B5843)="Overall Completion INVOICE","OVERALL",""))</f>
        <v/>
      </c>
      <c r="E5807" t="str">
        <f>IF(D5807="INVOICE",VALUE(MID(TRIM('Tracker&amp;Invoice'!B5843),10,10)),"")</f>
        <v/>
      </c>
      <c r="F5807">
        <f>IF(B5807=1,IFERROR(LOOKUP(2,1/('Tracker&amp;Invoice'!$H5843:$AC5843&lt;&gt;""),COLUMN('Tracker&amp;Invoice'!$H5843:$AC5843)),8),F5806)</f>
        <v>16</v>
      </c>
      <c r="G5807">
        <f>IF(D5807="OVERALL",IFERROR(LOOKUP(2,1/('Tracker&amp;Invoice'!$H5843:$AC5843&lt;&gt;""),COLUMN('Tracker&amp;Invoice'!$H5843:$AC5843)),8),G5808)</f>
        <v>8</v>
      </c>
      <c r="H5807">
        <f t="shared" si="180"/>
        <v>16</v>
      </c>
      <c r="I5807" s="29">
        <f>IF(D5807="INVOICE",SUM('Tracker&amp;Invoice'!$H5843:INDEX('Tracker&amp;Invoice'!$A5843:$AC5843,1,H5807)),0)</f>
        <v>0</v>
      </c>
      <c r="J5807" s="29">
        <f>IF(D5807="OVERALL",SUM('Tracker&amp;Invoice'!$H5843:$AC5843),0)</f>
        <v>0</v>
      </c>
    </row>
    <row r="5808" spans="1:10">
      <c r="A5808" t="e">
        <f t="shared" si="181"/>
        <v>#REF!</v>
      </c>
      <c r="B5808">
        <f>IF(AND('Tracker&amp;Invoice'!A5844&lt;&gt;"",'Tracker&amp;Invoice'!A5844&lt;&gt;"ITEM",'Tracker&amp;Invoice'!A5842="ITEM"),1,0)</f>
        <v>0</v>
      </c>
      <c r="C5808" t="str">
        <f>IF(B5808=1,'Tracker&amp;Invoice'!A5844,C5807)</f>
        <v>NBQ-058</v>
      </c>
      <c r="D5808" t="str">
        <f>IF(LEFT(TRIM('Tracker&amp;Invoice'!B5844),9)="INVOICE #","INVOICE",IF(TRIM('Tracker&amp;Invoice'!B5844)="Overall Completion INVOICE","OVERALL",""))</f>
        <v/>
      </c>
      <c r="E5808" t="str">
        <f>IF(D5808="INVOICE",VALUE(MID(TRIM('Tracker&amp;Invoice'!B5844),10,10)),"")</f>
        <v/>
      </c>
      <c r="F5808">
        <f>IF(B5808=1,IFERROR(LOOKUP(2,1/('Tracker&amp;Invoice'!$H5844:$AC5844&lt;&gt;""),COLUMN('Tracker&amp;Invoice'!$H5844:$AC5844)),8),F5807)</f>
        <v>16</v>
      </c>
      <c r="G5808">
        <f>IF(D5808="OVERALL",IFERROR(LOOKUP(2,1/('Tracker&amp;Invoice'!$H5844:$AC5844&lt;&gt;""),COLUMN('Tracker&amp;Invoice'!$H5844:$AC5844)),8),G5809)</f>
        <v>8</v>
      </c>
      <c r="H5808">
        <f t="shared" si="180"/>
        <v>16</v>
      </c>
      <c r="I5808" s="29">
        <f>IF(D5808="INVOICE",SUM('Tracker&amp;Invoice'!$H5844:INDEX('Tracker&amp;Invoice'!$A5844:$AC5844,1,H5808)),0)</f>
        <v>0</v>
      </c>
      <c r="J5808" s="29">
        <f>IF(D5808="OVERALL",SUM('Tracker&amp;Invoice'!$H5844:$AC5844),0)</f>
        <v>0</v>
      </c>
    </row>
    <row r="5809" spans="1:10">
      <c r="A5809" t="e">
        <f t="shared" si="181"/>
        <v>#REF!</v>
      </c>
      <c r="B5809">
        <f>IF(AND('Tracker&amp;Invoice'!A5845&lt;&gt;"",'Tracker&amp;Invoice'!A5845&lt;&gt;"ITEM",'Tracker&amp;Invoice'!A5843="ITEM"),1,0)</f>
        <v>0</v>
      </c>
      <c r="C5809" t="str">
        <f>IF(B5809=1,'Tracker&amp;Invoice'!A5845,C5808)</f>
        <v>NBQ-058</v>
      </c>
      <c r="D5809" t="str">
        <f>IF(LEFT(TRIM('Tracker&amp;Invoice'!B5845),9)="INVOICE #","INVOICE",IF(TRIM('Tracker&amp;Invoice'!B5845)="Overall Completion INVOICE","OVERALL",""))</f>
        <v/>
      </c>
      <c r="E5809" t="str">
        <f>IF(D5809="INVOICE",VALUE(MID(TRIM('Tracker&amp;Invoice'!B5845),10,10)),"")</f>
        <v/>
      </c>
      <c r="F5809">
        <f>IF(B5809=1,IFERROR(LOOKUP(2,1/('Tracker&amp;Invoice'!$H5845:$AC5845&lt;&gt;""),COLUMN('Tracker&amp;Invoice'!$H5845:$AC5845)),8),F5808)</f>
        <v>16</v>
      </c>
      <c r="G5809">
        <f>IF(D5809="OVERALL",IFERROR(LOOKUP(2,1/('Tracker&amp;Invoice'!$H5845:$AC5845&lt;&gt;""),COLUMN('Tracker&amp;Invoice'!$H5845:$AC5845)),8),G5810)</f>
        <v>8</v>
      </c>
      <c r="H5809">
        <f t="shared" si="180"/>
        <v>16</v>
      </c>
      <c r="I5809" s="29">
        <f>IF(D5809="INVOICE",SUM('Tracker&amp;Invoice'!$H5845:INDEX('Tracker&amp;Invoice'!$A5845:$AC5845,1,H5809)),0)</f>
        <v>0</v>
      </c>
      <c r="J5809" s="29">
        <f>IF(D5809="OVERALL",SUM('Tracker&amp;Invoice'!$H5845:$AC5845),0)</f>
        <v>0</v>
      </c>
    </row>
    <row r="5810" spans="1:10">
      <c r="A5810" t="e">
        <f t="shared" si="181"/>
        <v>#REF!</v>
      </c>
      <c r="B5810">
        <f>IF(AND('Tracker&amp;Invoice'!A5846&lt;&gt;"",'Tracker&amp;Invoice'!A5846&lt;&gt;"ITEM",'Tracker&amp;Invoice'!A5844="ITEM"),1,0)</f>
        <v>0</v>
      </c>
      <c r="C5810" t="str">
        <f>IF(B5810=1,'Tracker&amp;Invoice'!A5846,C5809)</f>
        <v>NBQ-058</v>
      </c>
      <c r="D5810" t="str">
        <f>IF(LEFT(TRIM('Tracker&amp;Invoice'!B5846),9)="INVOICE #","INVOICE",IF(TRIM('Tracker&amp;Invoice'!B5846)="Overall Completion INVOICE","OVERALL",""))</f>
        <v/>
      </c>
      <c r="E5810" t="str">
        <f>IF(D5810="INVOICE",VALUE(MID(TRIM('Tracker&amp;Invoice'!B5846),10,10)),"")</f>
        <v/>
      </c>
      <c r="F5810">
        <f>IF(B5810=1,IFERROR(LOOKUP(2,1/('Tracker&amp;Invoice'!$H5846:$AC5846&lt;&gt;""),COLUMN('Tracker&amp;Invoice'!$H5846:$AC5846)),8),F5809)</f>
        <v>16</v>
      </c>
      <c r="G5810">
        <f>IF(D5810="OVERALL",IFERROR(LOOKUP(2,1/('Tracker&amp;Invoice'!$H5846:$AC5846&lt;&gt;""),COLUMN('Tracker&amp;Invoice'!$H5846:$AC5846)),8),G5811)</f>
        <v>8</v>
      </c>
      <c r="H5810">
        <f t="shared" si="180"/>
        <v>16</v>
      </c>
      <c r="I5810" s="29">
        <f>IF(D5810="INVOICE",SUM('Tracker&amp;Invoice'!$H5846:INDEX('Tracker&amp;Invoice'!$A5846:$AC5846,1,H5810)),0)</f>
        <v>0</v>
      </c>
      <c r="J5810" s="29">
        <f>IF(D5810="OVERALL",SUM('Tracker&amp;Invoice'!$H5846:$AC5846),0)</f>
        <v>0</v>
      </c>
    </row>
    <row r="5811" spans="1:10">
      <c r="A5811" t="e">
        <f t="shared" si="181"/>
        <v>#REF!</v>
      </c>
      <c r="B5811">
        <f>IF(AND('Tracker&amp;Invoice'!A5847&lt;&gt;"",'Tracker&amp;Invoice'!A5847&lt;&gt;"ITEM",'Tracker&amp;Invoice'!A5845="ITEM"),1,0)</f>
        <v>0</v>
      </c>
      <c r="C5811" t="str">
        <f>IF(B5811=1,'Tracker&amp;Invoice'!A5847,C5810)</f>
        <v>NBQ-058</v>
      </c>
      <c r="D5811" t="str">
        <f>IF(LEFT(TRIM('Tracker&amp;Invoice'!B5847),9)="INVOICE #","INVOICE",IF(TRIM('Tracker&amp;Invoice'!B5847)="Overall Completion INVOICE","OVERALL",""))</f>
        <v/>
      </c>
      <c r="E5811" t="str">
        <f>IF(D5811="INVOICE",VALUE(MID(TRIM('Tracker&amp;Invoice'!B5847),10,10)),"")</f>
        <v/>
      </c>
      <c r="F5811">
        <f>IF(B5811=1,IFERROR(LOOKUP(2,1/('Tracker&amp;Invoice'!$H5847:$AC5847&lt;&gt;""),COLUMN('Tracker&amp;Invoice'!$H5847:$AC5847)),8),F5810)</f>
        <v>16</v>
      </c>
      <c r="G5811">
        <f>IF(D5811="OVERALL",IFERROR(LOOKUP(2,1/('Tracker&amp;Invoice'!$H5847:$AC5847&lt;&gt;""),COLUMN('Tracker&amp;Invoice'!$H5847:$AC5847)),8),G5812)</f>
        <v>8</v>
      </c>
      <c r="H5811">
        <f t="shared" si="180"/>
        <v>16</v>
      </c>
      <c r="I5811" s="29">
        <f>IF(D5811="INVOICE",SUM('Tracker&amp;Invoice'!$H5847:INDEX('Tracker&amp;Invoice'!$A5847:$AC5847,1,H5811)),0)</f>
        <v>0</v>
      </c>
      <c r="J5811" s="29">
        <f>IF(D5811="OVERALL",SUM('Tracker&amp;Invoice'!$H5847:$AC5847),0)</f>
        <v>0</v>
      </c>
    </row>
    <row r="5812" spans="1:10">
      <c r="A5812" t="e">
        <f t="shared" si="181"/>
        <v>#REF!</v>
      </c>
      <c r="B5812">
        <f>IF(AND('Tracker&amp;Invoice'!A5848&lt;&gt;"",'Tracker&amp;Invoice'!A5848&lt;&gt;"ITEM",'Tracker&amp;Invoice'!A5846="ITEM"),1,0)</f>
        <v>0</v>
      </c>
      <c r="C5812" t="str">
        <f>IF(B5812=1,'Tracker&amp;Invoice'!A5848,C5811)</f>
        <v>NBQ-058</v>
      </c>
      <c r="D5812" t="str">
        <f>IF(LEFT(TRIM('Tracker&amp;Invoice'!B5848),9)="INVOICE #","INVOICE",IF(TRIM('Tracker&amp;Invoice'!B5848)="Overall Completion INVOICE","OVERALL",""))</f>
        <v/>
      </c>
      <c r="E5812" t="str">
        <f>IF(D5812="INVOICE",VALUE(MID(TRIM('Tracker&amp;Invoice'!B5848),10,10)),"")</f>
        <v/>
      </c>
      <c r="F5812">
        <f>IF(B5812=1,IFERROR(LOOKUP(2,1/('Tracker&amp;Invoice'!$H5848:$AC5848&lt;&gt;""),COLUMN('Tracker&amp;Invoice'!$H5848:$AC5848)),8),F5811)</f>
        <v>16</v>
      </c>
      <c r="G5812">
        <f>IF(D5812="OVERALL",IFERROR(LOOKUP(2,1/('Tracker&amp;Invoice'!$H5848:$AC5848&lt;&gt;""),COLUMN('Tracker&amp;Invoice'!$H5848:$AC5848)),8),G5813)</f>
        <v>8</v>
      </c>
      <c r="H5812">
        <f t="shared" si="180"/>
        <v>16</v>
      </c>
      <c r="I5812" s="29">
        <f>IF(D5812="INVOICE",SUM('Tracker&amp;Invoice'!$H5848:INDEX('Tracker&amp;Invoice'!$A5848:$AC5848,1,H5812)),0)</f>
        <v>0</v>
      </c>
      <c r="J5812" s="29">
        <f>IF(D5812="OVERALL",SUM('Tracker&amp;Invoice'!$H5848:$AC5848),0)</f>
        <v>0</v>
      </c>
    </row>
    <row r="5813" spans="1:10">
      <c r="A5813" t="e">
        <f t="shared" si="181"/>
        <v>#REF!</v>
      </c>
      <c r="B5813">
        <f>IF(AND('Tracker&amp;Invoice'!A5849&lt;&gt;"",'Tracker&amp;Invoice'!A5849&lt;&gt;"ITEM",'Tracker&amp;Invoice'!A5847="ITEM"),1,0)</f>
        <v>0</v>
      </c>
      <c r="C5813" t="str">
        <f>IF(B5813=1,'Tracker&amp;Invoice'!A5849,C5812)</f>
        <v>NBQ-058</v>
      </c>
      <c r="D5813" t="str">
        <f>IF(LEFT(TRIM('Tracker&amp;Invoice'!B5849),9)="INVOICE #","INVOICE",IF(TRIM('Tracker&amp;Invoice'!B5849)="Overall Completion INVOICE","OVERALL",""))</f>
        <v/>
      </c>
      <c r="E5813" t="str">
        <f>IF(D5813="INVOICE",VALUE(MID(TRIM('Tracker&amp;Invoice'!B5849),10,10)),"")</f>
        <v/>
      </c>
      <c r="F5813">
        <f>IF(B5813=1,IFERROR(LOOKUP(2,1/('Tracker&amp;Invoice'!$H5849:$AC5849&lt;&gt;""),COLUMN('Tracker&amp;Invoice'!$H5849:$AC5849)),8),F5812)</f>
        <v>16</v>
      </c>
      <c r="G5813">
        <f>IF(D5813="OVERALL",IFERROR(LOOKUP(2,1/('Tracker&amp;Invoice'!$H5849:$AC5849&lt;&gt;""),COLUMN('Tracker&amp;Invoice'!$H5849:$AC5849)),8),G5814)</f>
        <v>8</v>
      </c>
      <c r="H5813">
        <f t="shared" si="180"/>
        <v>16</v>
      </c>
      <c r="I5813" s="29">
        <f>IF(D5813="INVOICE",SUM('Tracker&amp;Invoice'!$H5849:INDEX('Tracker&amp;Invoice'!$A5849:$AC5849,1,H5813)),0)</f>
        <v>0</v>
      </c>
      <c r="J5813" s="29">
        <f>IF(D5813="OVERALL",SUM('Tracker&amp;Invoice'!$H5849:$AC5849),0)</f>
        <v>0</v>
      </c>
    </row>
    <row r="5814" spans="1:10">
      <c r="A5814" t="e">
        <f t="shared" si="181"/>
        <v>#REF!</v>
      </c>
      <c r="B5814">
        <f>IF(AND('Tracker&amp;Invoice'!A5850&lt;&gt;"",'Tracker&amp;Invoice'!A5850&lt;&gt;"ITEM",'Tracker&amp;Invoice'!A5848="ITEM"),1,0)</f>
        <v>0</v>
      </c>
      <c r="C5814" t="str">
        <f>IF(B5814=1,'Tracker&amp;Invoice'!A5850,C5813)</f>
        <v>NBQ-058</v>
      </c>
      <c r="D5814" t="str">
        <f>IF(LEFT(TRIM('Tracker&amp;Invoice'!B5850),9)="INVOICE #","INVOICE",IF(TRIM('Tracker&amp;Invoice'!B5850)="Overall Completion INVOICE","OVERALL",""))</f>
        <v/>
      </c>
      <c r="E5814" t="str">
        <f>IF(D5814="INVOICE",VALUE(MID(TRIM('Tracker&amp;Invoice'!B5850),10,10)),"")</f>
        <v/>
      </c>
      <c r="F5814">
        <f>IF(B5814=1,IFERROR(LOOKUP(2,1/('Tracker&amp;Invoice'!$H5850:$AC5850&lt;&gt;""),COLUMN('Tracker&amp;Invoice'!$H5850:$AC5850)),8),F5813)</f>
        <v>16</v>
      </c>
      <c r="G5814">
        <f>IF(D5814="OVERALL",IFERROR(LOOKUP(2,1/('Tracker&amp;Invoice'!$H5850:$AC5850&lt;&gt;""),COLUMN('Tracker&amp;Invoice'!$H5850:$AC5850)),8),G5815)</f>
        <v>8</v>
      </c>
      <c r="H5814">
        <f t="shared" si="180"/>
        <v>16</v>
      </c>
      <c r="I5814" s="29">
        <f>IF(D5814="INVOICE",SUM('Tracker&amp;Invoice'!$H5850:INDEX('Tracker&amp;Invoice'!$A5850:$AC5850,1,H5814)),0)</f>
        <v>0</v>
      </c>
      <c r="J5814" s="29">
        <f>IF(D5814="OVERALL",SUM('Tracker&amp;Invoice'!$H5850:$AC5850),0)</f>
        <v>0</v>
      </c>
    </row>
    <row r="5815" spans="1:10">
      <c r="A5815" t="e">
        <f t="shared" si="181"/>
        <v>#REF!</v>
      </c>
      <c r="B5815">
        <f>IF(AND('Tracker&amp;Invoice'!A5851&lt;&gt;"",'Tracker&amp;Invoice'!A5851&lt;&gt;"ITEM",'Tracker&amp;Invoice'!A5849="ITEM"),1,0)</f>
        <v>0</v>
      </c>
      <c r="C5815" t="str">
        <f>IF(B5815=1,'Tracker&amp;Invoice'!A5851,C5814)</f>
        <v>NBQ-058</v>
      </c>
      <c r="D5815" t="str">
        <f>IF(LEFT(TRIM('Tracker&amp;Invoice'!B5851),9)="INVOICE #","INVOICE",IF(TRIM('Tracker&amp;Invoice'!B5851)="Overall Completion INVOICE","OVERALL",""))</f>
        <v/>
      </c>
      <c r="E5815" t="str">
        <f>IF(D5815="INVOICE",VALUE(MID(TRIM('Tracker&amp;Invoice'!B5851),10,10)),"")</f>
        <v/>
      </c>
      <c r="F5815">
        <f>IF(B5815=1,IFERROR(LOOKUP(2,1/('Tracker&amp;Invoice'!$H5851:$AC5851&lt;&gt;""),COLUMN('Tracker&amp;Invoice'!$H5851:$AC5851)),8),F5814)</f>
        <v>16</v>
      </c>
      <c r="G5815">
        <f>IF(D5815="OVERALL",IFERROR(LOOKUP(2,1/('Tracker&amp;Invoice'!$H5851:$AC5851&lt;&gt;""),COLUMN('Tracker&amp;Invoice'!$H5851:$AC5851)),8),G5816)</f>
        <v>8</v>
      </c>
      <c r="H5815">
        <f t="shared" si="180"/>
        <v>16</v>
      </c>
      <c r="I5815" s="29">
        <f>IF(D5815="INVOICE",SUM('Tracker&amp;Invoice'!$H5851:INDEX('Tracker&amp;Invoice'!$A5851:$AC5851,1,H5815)),0)</f>
        <v>0</v>
      </c>
      <c r="J5815" s="29">
        <f>IF(D5815="OVERALL",SUM('Tracker&amp;Invoice'!$H5851:$AC5851),0)</f>
        <v>0</v>
      </c>
    </row>
    <row r="5816" spans="1:10">
      <c r="A5816" t="e">
        <f t="shared" si="181"/>
        <v>#REF!</v>
      </c>
      <c r="B5816">
        <f>IF(AND('Tracker&amp;Invoice'!A5852&lt;&gt;"",'Tracker&amp;Invoice'!A5852&lt;&gt;"ITEM",'Tracker&amp;Invoice'!A5850="ITEM"),1,0)</f>
        <v>0</v>
      </c>
      <c r="C5816" t="str">
        <f>IF(B5816=1,'Tracker&amp;Invoice'!A5852,C5815)</f>
        <v>NBQ-058</v>
      </c>
      <c r="D5816" t="str">
        <f>IF(LEFT(TRIM('Tracker&amp;Invoice'!B5852),9)="INVOICE #","INVOICE",IF(TRIM('Tracker&amp;Invoice'!B5852)="Overall Completion INVOICE","OVERALL",""))</f>
        <v/>
      </c>
      <c r="E5816" t="str">
        <f>IF(D5816="INVOICE",VALUE(MID(TRIM('Tracker&amp;Invoice'!B5852),10,10)),"")</f>
        <v/>
      </c>
      <c r="F5816">
        <f>IF(B5816=1,IFERROR(LOOKUP(2,1/('Tracker&amp;Invoice'!$H5852:$AC5852&lt;&gt;""),COLUMN('Tracker&amp;Invoice'!$H5852:$AC5852)),8),F5815)</f>
        <v>16</v>
      </c>
      <c r="G5816">
        <f>IF(D5816="OVERALL",IFERROR(LOOKUP(2,1/('Tracker&amp;Invoice'!$H5852:$AC5852&lt;&gt;""),COLUMN('Tracker&amp;Invoice'!$H5852:$AC5852)),8),G5817)</f>
        <v>8</v>
      </c>
      <c r="H5816">
        <f t="shared" si="180"/>
        <v>16</v>
      </c>
      <c r="I5816" s="29">
        <f>IF(D5816="INVOICE",SUM('Tracker&amp;Invoice'!$H5852:INDEX('Tracker&amp;Invoice'!$A5852:$AC5852,1,H5816)),0)</f>
        <v>0</v>
      </c>
      <c r="J5816" s="29">
        <f>IF(D5816="OVERALL",SUM('Tracker&amp;Invoice'!$H5852:$AC5852),0)</f>
        <v>0</v>
      </c>
    </row>
    <row r="5817" spans="1:10">
      <c r="A5817" t="e">
        <f t="shared" si="181"/>
        <v>#REF!</v>
      </c>
      <c r="B5817">
        <f>IF(AND('Tracker&amp;Invoice'!A5853&lt;&gt;"",'Tracker&amp;Invoice'!A5853&lt;&gt;"ITEM",'Tracker&amp;Invoice'!A5851="ITEM"),1,0)</f>
        <v>0</v>
      </c>
      <c r="C5817" t="str">
        <f>IF(B5817=1,'Tracker&amp;Invoice'!A5853,C5816)</f>
        <v>NBQ-058</v>
      </c>
      <c r="D5817" t="str">
        <f>IF(LEFT(TRIM('Tracker&amp;Invoice'!B5853),9)="INVOICE #","INVOICE",IF(TRIM('Tracker&amp;Invoice'!B5853)="Overall Completion INVOICE","OVERALL",""))</f>
        <v/>
      </c>
      <c r="E5817" t="str">
        <f>IF(D5817="INVOICE",VALUE(MID(TRIM('Tracker&amp;Invoice'!B5853),10,10)),"")</f>
        <v/>
      </c>
      <c r="F5817">
        <f>IF(B5817=1,IFERROR(LOOKUP(2,1/('Tracker&amp;Invoice'!$H5853:$AC5853&lt;&gt;""),COLUMN('Tracker&amp;Invoice'!$H5853:$AC5853)),8),F5816)</f>
        <v>16</v>
      </c>
      <c r="G5817">
        <f>IF(D5817="OVERALL",IFERROR(LOOKUP(2,1/('Tracker&amp;Invoice'!$H5853:$AC5853&lt;&gt;""),COLUMN('Tracker&amp;Invoice'!$H5853:$AC5853)),8),G5818)</f>
        <v>8</v>
      </c>
      <c r="H5817">
        <f t="shared" si="180"/>
        <v>16</v>
      </c>
      <c r="I5817" s="29">
        <f>IF(D5817="INVOICE",SUM('Tracker&amp;Invoice'!$H5853:INDEX('Tracker&amp;Invoice'!$A5853:$AC5853,1,H5817)),0)</f>
        <v>0</v>
      </c>
      <c r="J5817" s="29">
        <f>IF(D5817="OVERALL",SUM('Tracker&amp;Invoice'!$H5853:$AC5853),0)</f>
        <v>0</v>
      </c>
    </row>
    <row r="5818" spans="1:10">
      <c r="A5818" t="e">
        <f t="shared" si="181"/>
        <v>#REF!</v>
      </c>
      <c r="B5818">
        <f>IF(AND('Tracker&amp;Invoice'!A5854&lt;&gt;"",'Tracker&amp;Invoice'!A5854&lt;&gt;"ITEM",'Tracker&amp;Invoice'!A5852="ITEM"),1,0)</f>
        <v>0</v>
      </c>
      <c r="C5818" t="str">
        <f>IF(B5818=1,'Tracker&amp;Invoice'!A5854,C5817)</f>
        <v>NBQ-058</v>
      </c>
      <c r="D5818" t="str">
        <f>IF(LEFT(TRIM('Tracker&amp;Invoice'!B5854),9)="INVOICE #","INVOICE",IF(TRIM('Tracker&amp;Invoice'!B5854)="Overall Completion INVOICE","OVERALL",""))</f>
        <v/>
      </c>
      <c r="E5818" t="str">
        <f>IF(D5818="INVOICE",VALUE(MID(TRIM('Tracker&amp;Invoice'!B5854),10,10)),"")</f>
        <v/>
      </c>
      <c r="F5818">
        <f>IF(B5818=1,IFERROR(LOOKUP(2,1/('Tracker&amp;Invoice'!$H5854:$AC5854&lt;&gt;""),COLUMN('Tracker&amp;Invoice'!$H5854:$AC5854)),8),F5817)</f>
        <v>16</v>
      </c>
      <c r="G5818">
        <f>IF(D5818="OVERALL",IFERROR(LOOKUP(2,1/('Tracker&amp;Invoice'!$H5854:$AC5854&lt;&gt;""),COLUMN('Tracker&amp;Invoice'!$H5854:$AC5854)),8),G5819)</f>
        <v>8</v>
      </c>
      <c r="H5818">
        <f t="shared" si="180"/>
        <v>16</v>
      </c>
      <c r="I5818" s="29">
        <f>IF(D5818="INVOICE",SUM('Tracker&amp;Invoice'!$H5854:INDEX('Tracker&amp;Invoice'!$A5854:$AC5854,1,H5818)),0)</f>
        <v>0</v>
      </c>
      <c r="J5818" s="29">
        <f>IF(D5818="OVERALL",SUM('Tracker&amp;Invoice'!$H5854:$AC5854),0)</f>
        <v>0</v>
      </c>
    </row>
    <row r="5819" spans="1:10">
      <c r="A5819" t="e">
        <f t="shared" si="181"/>
        <v>#REF!</v>
      </c>
      <c r="B5819">
        <f>IF(AND('Tracker&amp;Invoice'!A5855&lt;&gt;"",'Tracker&amp;Invoice'!A5855&lt;&gt;"ITEM",'Tracker&amp;Invoice'!A5853="ITEM"),1,0)</f>
        <v>0</v>
      </c>
      <c r="C5819" t="str">
        <f>IF(B5819=1,'Tracker&amp;Invoice'!A5855,C5818)</f>
        <v>NBQ-058</v>
      </c>
      <c r="D5819" t="str">
        <f>IF(LEFT(TRIM('Tracker&amp;Invoice'!B5855),9)="INVOICE #","INVOICE",IF(TRIM('Tracker&amp;Invoice'!B5855)="Overall Completion INVOICE","OVERALL",""))</f>
        <v/>
      </c>
      <c r="E5819" t="str">
        <f>IF(D5819="INVOICE",VALUE(MID(TRIM('Tracker&amp;Invoice'!B5855),10,10)),"")</f>
        <v/>
      </c>
      <c r="F5819">
        <f>IF(B5819=1,IFERROR(LOOKUP(2,1/('Tracker&amp;Invoice'!$H5855:$AC5855&lt;&gt;""),COLUMN('Tracker&amp;Invoice'!$H5855:$AC5855)),8),F5818)</f>
        <v>16</v>
      </c>
      <c r="G5819">
        <f>IF(D5819="OVERALL",IFERROR(LOOKUP(2,1/('Tracker&amp;Invoice'!$H5855:$AC5855&lt;&gt;""),COLUMN('Tracker&amp;Invoice'!$H5855:$AC5855)),8),G5820)</f>
        <v>8</v>
      </c>
      <c r="H5819">
        <f t="shared" si="180"/>
        <v>16</v>
      </c>
      <c r="I5819" s="29">
        <f>IF(D5819="INVOICE",SUM('Tracker&amp;Invoice'!$H5855:INDEX('Tracker&amp;Invoice'!$A5855:$AC5855,1,H5819)),0)</f>
        <v>0</v>
      </c>
      <c r="J5819" s="29">
        <f>IF(D5819="OVERALL",SUM('Tracker&amp;Invoice'!$H5855:$AC5855),0)</f>
        <v>0</v>
      </c>
    </row>
    <row r="5820" spans="1:10">
      <c r="A5820" t="e">
        <f t="shared" si="181"/>
        <v>#REF!</v>
      </c>
      <c r="B5820">
        <f>IF(AND('Tracker&amp;Invoice'!A5856&lt;&gt;"",'Tracker&amp;Invoice'!A5856&lt;&gt;"ITEM",'Tracker&amp;Invoice'!A5854="ITEM"),1,0)</f>
        <v>0</v>
      </c>
      <c r="C5820" t="str">
        <f>IF(B5820=1,'Tracker&amp;Invoice'!A5856,C5819)</f>
        <v>NBQ-058</v>
      </c>
      <c r="D5820" t="str">
        <f>IF(LEFT(TRIM('Tracker&amp;Invoice'!B5856),9)="INVOICE #","INVOICE",IF(TRIM('Tracker&amp;Invoice'!B5856)="Overall Completion INVOICE","OVERALL",""))</f>
        <v/>
      </c>
      <c r="E5820" t="str">
        <f>IF(D5820="INVOICE",VALUE(MID(TRIM('Tracker&amp;Invoice'!B5856),10,10)),"")</f>
        <v/>
      </c>
      <c r="F5820">
        <f>IF(B5820=1,IFERROR(LOOKUP(2,1/('Tracker&amp;Invoice'!$H5856:$AC5856&lt;&gt;""),COLUMN('Tracker&amp;Invoice'!$H5856:$AC5856)),8),F5819)</f>
        <v>16</v>
      </c>
      <c r="G5820">
        <f>IF(D5820="OVERALL",IFERROR(LOOKUP(2,1/('Tracker&amp;Invoice'!$H5856:$AC5856&lt;&gt;""),COLUMN('Tracker&amp;Invoice'!$H5856:$AC5856)),8),G5821)</f>
        <v>8</v>
      </c>
      <c r="H5820">
        <f t="shared" si="180"/>
        <v>16</v>
      </c>
      <c r="I5820" s="29">
        <f>IF(D5820="INVOICE",SUM('Tracker&amp;Invoice'!$H5856:INDEX('Tracker&amp;Invoice'!$A5856:$AC5856,1,H5820)),0)</f>
        <v>0</v>
      </c>
      <c r="J5820" s="29">
        <f>IF(D5820="OVERALL",SUM('Tracker&amp;Invoice'!$H5856:$AC5856),0)</f>
        <v>0</v>
      </c>
    </row>
    <row r="5821" spans="1:10">
      <c r="A5821" t="e">
        <f t="shared" si="181"/>
        <v>#REF!</v>
      </c>
      <c r="B5821">
        <f>IF(AND('Tracker&amp;Invoice'!A5857&lt;&gt;"",'Tracker&amp;Invoice'!A5857&lt;&gt;"ITEM",'Tracker&amp;Invoice'!A5855="ITEM"),1,0)</f>
        <v>0</v>
      </c>
      <c r="C5821" t="str">
        <f>IF(B5821=1,'Tracker&amp;Invoice'!A5857,C5820)</f>
        <v>NBQ-058</v>
      </c>
      <c r="D5821" t="str">
        <f>IF(LEFT(TRIM('Tracker&amp;Invoice'!B5857),9)="INVOICE #","INVOICE",IF(TRIM('Tracker&amp;Invoice'!B5857)="Overall Completion INVOICE","OVERALL",""))</f>
        <v/>
      </c>
      <c r="E5821" t="str">
        <f>IF(D5821="INVOICE",VALUE(MID(TRIM('Tracker&amp;Invoice'!B5857),10,10)),"")</f>
        <v/>
      </c>
      <c r="F5821">
        <f>IF(B5821=1,IFERROR(LOOKUP(2,1/('Tracker&amp;Invoice'!$H5857:$AC5857&lt;&gt;""),COLUMN('Tracker&amp;Invoice'!$H5857:$AC5857)),8),F5820)</f>
        <v>16</v>
      </c>
      <c r="G5821">
        <f>IF(D5821="OVERALL",IFERROR(LOOKUP(2,1/('Tracker&amp;Invoice'!$H5857:$AC5857&lt;&gt;""),COLUMN('Tracker&amp;Invoice'!$H5857:$AC5857)),8),G5822)</f>
        <v>8</v>
      </c>
      <c r="H5821">
        <f t="shared" si="180"/>
        <v>16</v>
      </c>
      <c r="I5821" s="29">
        <f>IF(D5821="INVOICE",SUM('Tracker&amp;Invoice'!$H5857:INDEX('Tracker&amp;Invoice'!$A5857:$AC5857,1,H5821)),0)</f>
        <v>0</v>
      </c>
      <c r="J5821" s="29">
        <f>IF(D5821="OVERALL",SUM('Tracker&amp;Invoice'!$H5857:$AC5857),0)</f>
        <v>0</v>
      </c>
    </row>
    <row r="5822" spans="1:10">
      <c r="A5822" t="e">
        <f t="shared" si="181"/>
        <v>#REF!</v>
      </c>
      <c r="B5822">
        <f>IF(AND('Tracker&amp;Invoice'!A5858&lt;&gt;"",'Tracker&amp;Invoice'!A5858&lt;&gt;"ITEM",'Tracker&amp;Invoice'!A5856="ITEM"),1,0)</f>
        <v>0</v>
      </c>
      <c r="C5822" t="str">
        <f>IF(B5822=1,'Tracker&amp;Invoice'!A5858,C5821)</f>
        <v>NBQ-058</v>
      </c>
      <c r="D5822" t="str">
        <f>IF(LEFT(TRIM('Tracker&amp;Invoice'!B5858),9)="INVOICE #","INVOICE",IF(TRIM('Tracker&amp;Invoice'!B5858)="Overall Completion INVOICE","OVERALL",""))</f>
        <v/>
      </c>
      <c r="E5822" t="str">
        <f>IF(D5822="INVOICE",VALUE(MID(TRIM('Tracker&amp;Invoice'!B5858),10,10)),"")</f>
        <v/>
      </c>
      <c r="F5822">
        <f>IF(B5822=1,IFERROR(LOOKUP(2,1/('Tracker&amp;Invoice'!$H5858:$AC5858&lt;&gt;""),COLUMN('Tracker&amp;Invoice'!$H5858:$AC5858)),8),F5821)</f>
        <v>16</v>
      </c>
      <c r="G5822">
        <f>IF(D5822="OVERALL",IFERROR(LOOKUP(2,1/('Tracker&amp;Invoice'!$H5858:$AC5858&lt;&gt;""),COLUMN('Tracker&amp;Invoice'!$H5858:$AC5858)),8),G5823)</f>
        <v>8</v>
      </c>
      <c r="H5822">
        <f t="shared" si="180"/>
        <v>16</v>
      </c>
      <c r="I5822" s="29">
        <f>IF(D5822="INVOICE",SUM('Tracker&amp;Invoice'!$H5858:INDEX('Tracker&amp;Invoice'!$A5858:$AC5858,1,H5822)),0)</f>
        <v>0</v>
      </c>
      <c r="J5822" s="29">
        <f>IF(D5822="OVERALL",SUM('Tracker&amp;Invoice'!$H5858:$AC5858),0)</f>
        <v>0</v>
      </c>
    </row>
    <row r="5823" spans="1:10">
      <c r="A5823" t="e">
        <f t="shared" si="181"/>
        <v>#REF!</v>
      </c>
      <c r="B5823">
        <f>IF(AND('Tracker&amp;Invoice'!A5859&lt;&gt;"",'Tracker&amp;Invoice'!A5859&lt;&gt;"ITEM",'Tracker&amp;Invoice'!A5857="ITEM"),1,0)</f>
        <v>0</v>
      </c>
      <c r="C5823" t="str">
        <f>IF(B5823=1,'Tracker&amp;Invoice'!A5859,C5822)</f>
        <v>NBQ-058</v>
      </c>
      <c r="D5823" t="str">
        <f>IF(LEFT(TRIM('Tracker&amp;Invoice'!B5859),9)="INVOICE #","INVOICE",IF(TRIM('Tracker&amp;Invoice'!B5859)="Overall Completion INVOICE","OVERALL",""))</f>
        <v/>
      </c>
      <c r="E5823" t="str">
        <f>IF(D5823="INVOICE",VALUE(MID(TRIM('Tracker&amp;Invoice'!B5859),10,10)),"")</f>
        <v/>
      </c>
      <c r="F5823">
        <f>IF(B5823=1,IFERROR(LOOKUP(2,1/('Tracker&amp;Invoice'!$H5859:$AC5859&lt;&gt;""),COLUMN('Tracker&amp;Invoice'!$H5859:$AC5859)),8),F5822)</f>
        <v>16</v>
      </c>
      <c r="G5823">
        <f>IF(D5823="OVERALL",IFERROR(LOOKUP(2,1/('Tracker&amp;Invoice'!$H5859:$AC5859&lt;&gt;""),COLUMN('Tracker&amp;Invoice'!$H5859:$AC5859)),8),G5824)</f>
        <v>8</v>
      </c>
      <c r="H5823">
        <f t="shared" si="180"/>
        <v>16</v>
      </c>
      <c r="I5823" s="29">
        <f>IF(D5823="INVOICE",SUM('Tracker&amp;Invoice'!$H5859:INDEX('Tracker&amp;Invoice'!$A5859:$AC5859,1,H5823)),0)</f>
        <v>0</v>
      </c>
      <c r="J5823" s="29">
        <f>IF(D5823="OVERALL",SUM('Tracker&amp;Invoice'!$H5859:$AC5859),0)</f>
        <v>0</v>
      </c>
    </row>
    <row r="5824" spans="1:10">
      <c r="A5824" t="e">
        <f t="shared" si="181"/>
        <v>#REF!</v>
      </c>
      <c r="B5824">
        <f>IF(AND('Tracker&amp;Invoice'!A5860&lt;&gt;"",'Tracker&amp;Invoice'!A5860&lt;&gt;"ITEM",'Tracker&amp;Invoice'!A5858="ITEM"),1,0)</f>
        <v>0</v>
      </c>
      <c r="C5824" t="str">
        <f>IF(B5824=1,'Tracker&amp;Invoice'!A5860,C5823)</f>
        <v>NBQ-058</v>
      </c>
      <c r="D5824" t="str">
        <f>IF(LEFT(TRIM('Tracker&amp;Invoice'!B5860),9)="INVOICE #","INVOICE",IF(TRIM('Tracker&amp;Invoice'!B5860)="Overall Completion INVOICE","OVERALL",""))</f>
        <v/>
      </c>
      <c r="E5824" t="str">
        <f>IF(D5824="INVOICE",VALUE(MID(TRIM('Tracker&amp;Invoice'!B5860),10,10)),"")</f>
        <v/>
      </c>
      <c r="F5824">
        <f>IF(B5824=1,IFERROR(LOOKUP(2,1/('Tracker&amp;Invoice'!$H5860:$AC5860&lt;&gt;""),COLUMN('Tracker&amp;Invoice'!$H5860:$AC5860)),8),F5823)</f>
        <v>16</v>
      </c>
      <c r="G5824">
        <f>IF(D5824="OVERALL",IFERROR(LOOKUP(2,1/('Tracker&amp;Invoice'!$H5860:$AC5860&lt;&gt;""),COLUMN('Tracker&amp;Invoice'!$H5860:$AC5860)),8),G5825)</f>
        <v>8</v>
      </c>
      <c r="H5824">
        <f t="shared" si="180"/>
        <v>16</v>
      </c>
      <c r="I5824" s="29">
        <f>IF(D5824="INVOICE",SUM('Tracker&amp;Invoice'!$H5860:INDEX('Tracker&amp;Invoice'!$A5860:$AC5860,1,H5824)),0)</f>
        <v>0</v>
      </c>
      <c r="J5824" s="29">
        <f>IF(D5824="OVERALL",SUM('Tracker&amp;Invoice'!$H5860:$AC5860),0)</f>
        <v>0</v>
      </c>
    </row>
    <row r="5825" spans="1:10">
      <c r="A5825" t="e">
        <f t="shared" si="181"/>
        <v>#REF!</v>
      </c>
      <c r="B5825">
        <f>IF(AND('Tracker&amp;Invoice'!A5861&lt;&gt;"",'Tracker&amp;Invoice'!A5861&lt;&gt;"ITEM",'Tracker&amp;Invoice'!A5859="ITEM"),1,0)</f>
        <v>0</v>
      </c>
      <c r="C5825" t="str">
        <f>IF(B5825=1,'Tracker&amp;Invoice'!A5861,C5824)</f>
        <v>NBQ-058</v>
      </c>
      <c r="D5825" t="str">
        <f>IF(LEFT(TRIM('Tracker&amp;Invoice'!B5861),9)="INVOICE #","INVOICE",IF(TRIM('Tracker&amp;Invoice'!B5861)="Overall Completion INVOICE","OVERALL",""))</f>
        <v/>
      </c>
      <c r="E5825" t="str">
        <f>IF(D5825="INVOICE",VALUE(MID(TRIM('Tracker&amp;Invoice'!B5861),10,10)),"")</f>
        <v/>
      </c>
      <c r="F5825">
        <f>IF(B5825=1,IFERROR(LOOKUP(2,1/('Tracker&amp;Invoice'!$H5861:$AC5861&lt;&gt;""),COLUMN('Tracker&amp;Invoice'!$H5861:$AC5861)),8),F5824)</f>
        <v>16</v>
      </c>
      <c r="G5825">
        <f>IF(D5825="OVERALL",IFERROR(LOOKUP(2,1/('Tracker&amp;Invoice'!$H5861:$AC5861&lt;&gt;""),COLUMN('Tracker&amp;Invoice'!$H5861:$AC5861)),8),G5826)</f>
        <v>8</v>
      </c>
      <c r="H5825">
        <f t="shared" si="180"/>
        <v>16</v>
      </c>
      <c r="I5825" s="29">
        <f>IF(D5825="INVOICE",SUM('Tracker&amp;Invoice'!$H5861:INDEX('Tracker&amp;Invoice'!$A5861:$AC5861,1,H5825)),0)</f>
        <v>0</v>
      </c>
      <c r="J5825" s="29">
        <f>IF(D5825="OVERALL",SUM('Tracker&amp;Invoice'!$H5861:$AC5861),0)</f>
        <v>0</v>
      </c>
    </row>
    <row r="5826" spans="1:10">
      <c r="A5826" t="e">
        <f t="shared" si="181"/>
        <v>#REF!</v>
      </c>
      <c r="B5826">
        <f>IF(AND('Tracker&amp;Invoice'!A5862&lt;&gt;"",'Tracker&amp;Invoice'!A5862&lt;&gt;"ITEM",'Tracker&amp;Invoice'!A5860="ITEM"),1,0)</f>
        <v>0</v>
      </c>
      <c r="C5826" t="str">
        <f>IF(B5826=1,'Tracker&amp;Invoice'!A5862,C5825)</f>
        <v>NBQ-058</v>
      </c>
      <c r="D5826" t="str">
        <f>IF(LEFT(TRIM('Tracker&amp;Invoice'!B5862),9)="INVOICE #","INVOICE",IF(TRIM('Tracker&amp;Invoice'!B5862)="Overall Completion INVOICE","OVERALL",""))</f>
        <v/>
      </c>
      <c r="E5826" t="str">
        <f>IF(D5826="INVOICE",VALUE(MID(TRIM('Tracker&amp;Invoice'!B5862),10,10)),"")</f>
        <v/>
      </c>
      <c r="F5826">
        <f>IF(B5826=1,IFERROR(LOOKUP(2,1/('Tracker&amp;Invoice'!$H5862:$AC5862&lt;&gt;""),COLUMN('Tracker&amp;Invoice'!$H5862:$AC5862)),8),F5825)</f>
        <v>16</v>
      </c>
      <c r="G5826">
        <f>IF(D5826="OVERALL",IFERROR(LOOKUP(2,1/('Tracker&amp;Invoice'!$H5862:$AC5862&lt;&gt;""),COLUMN('Tracker&amp;Invoice'!$H5862:$AC5862)),8),G5827)</f>
        <v>8</v>
      </c>
      <c r="H5826">
        <f t="shared" si="180"/>
        <v>16</v>
      </c>
      <c r="I5826" s="29">
        <f>IF(D5826="INVOICE",SUM('Tracker&amp;Invoice'!$H5862:INDEX('Tracker&amp;Invoice'!$A5862:$AC5862,1,H5826)),0)</f>
        <v>0</v>
      </c>
      <c r="J5826" s="29">
        <f>IF(D5826="OVERALL",SUM('Tracker&amp;Invoice'!$H5862:$AC5862),0)</f>
        <v>0</v>
      </c>
    </row>
    <row r="5827" spans="1:10">
      <c r="A5827" t="e">
        <f t="shared" si="181"/>
        <v>#REF!</v>
      </c>
      <c r="B5827">
        <f>IF(AND('Tracker&amp;Invoice'!A5863&lt;&gt;"",'Tracker&amp;Invoice'!A5863&lt;&gt;"ITEM",'Tracker&amp;Invoice'!A5861="ITEM"),1,0)</f>
        <v>0</v>
      </c>
      <c r="C5827" t="str">
        <f>IF(B5827=1,'Tracker&amp;Invoice'!A5863,C5826)</f>
        <v>NBQ-058</v>
      </c>
      <c r="D5827" t="str">
        <f>IF(LEFT(TRIM('Tracker&amp;Invoice'!B5863),9)="INVOICE #","INVOICE",IF(TRIM('Tracker&amp;Invoice'!B5863)="Overall Completion INVOICE","OVERALL",""))</f>
        <v/>
      </c>
      <c r="E5827" t="str">
        <f>IF(D5827="INVOICE",VALUE(MID(TRIM('Tracker&amp;Invoice'!B5863),10,10)),"")</f>
        <v/>
      </c>
      <c r="F5827">
        <f>IF(B5827=1,IFERROR(LOOKUP(2,1/('Tracker&amp;Invoice'!$H5863:$AC5863&lt;&gt;""),COLUMN('Tracker&amp;Invoice'!$H5863:$AC5863)),8),F5826)</f>
        <v>16</v>
      </c>
      <c r="G5827">
        <f>IF(D5827="OVERALL",IFERROR(LOOKUP(2,1/('Tracker&amp;Invoice'!$H5863:$AC5863&lt;&gt;""),COLUMN('Tracker&amp;Invoice'!$H5863:$AC5863)),8),G5828)</f>
        <v>8</v>
      </c>
      <c r="H5827">
        <f t="shared" ref="H5827:H5890" si="182">MAX(F5827,G5827)</f>
        <v>16</v>
      </c>
      <c r="I5827" s="29">
        <f>IF(D5827="INVOICE",SUM('Tracker&amp;Invoice'!$H5863:INDEX('Tracker&amp;Invoice'!$A5863:$AC5863,1,H5827)),0)</f>
        <v>0</v>
      </c>
      <c r="J5827" s="29">
        <f>IF(D5827="OVERALL",SUM('Tracker&amp;Invoice'!$H5863:$AC5863),0)</f>
        <v>0</v>
      </c>
    </row>
    <row r="5828" spans="1:10">
      <c r="A5828" t="e">
        <f t="shared" ref="A5828:A5891" si="183">A5827+B5828</f>
        <v>#REF!</v>
      </c>
      <c r="B5828">
        <f>IF(AND('Tracker&amp;Invoice'!A5864&lt;&gt;"",'Tracker&amp;Invoice'!A5864&lt;&gt;"ITEM",'Tracker&amp;Invoice'!A5862="ITEM"),1,0)</f>
        <v>0</v>
      </c>
      <c r="C5828" t="str">
        <f>IF(B5828=1,'Tracker&amp;Invoice'!A5864,C5827)</f>
        <v>NBQ-058</v>
      </c>
      <c r="D5828" t="str">
        <f>IF(LEFT(TRIM('Tracker&amp;Invoice'!B5864),9)="INVOICE #","INVOICE",IF(TRIM('Tracker&amp;Invoice'!B5864)="Overall Completion INVOICE","OVERALL",""))</f>
        <v/>
      </c>
      <c r="E5828" t="str">
        <f>IF(D5828="INVOICE",VALUE(MID(TRIM('Tracker&amp;Invoice'!B5864),10,10)),"")</f>
        <v/>
      </c>
      <c r="F5828">
        <f>IF(B5828=1,IFERROR(LOOKUP(2,1/('Tracker&amp;Invoice'!$H5864:$AC5864&lt;&gt;""),COLUMN('Tracker&amp;Invoice'!$H5864:$AC5864)),8),F5827)</f>
        <v>16</v>
      </c>
      <c r="G5828">
        <f>IF(D5828="OVERALL",IFERROR(LOOKUP(2,1/('Tracker&amp;Invoice'!$H5864:$AC5864&lt;&gt;""),COLUMN('Tracker&amp;Invoice'!$H5864:$AC5864)),8),G5829)</f>
        <v>8</v>
      </c>
      <c r="H5828">
        <f t="shared" si="182"/>
        <v>16</v>
      </c>
      <c r="I5828" s="29">
        <f>IF(D5828="INVOICE",SUM('Tracker&amp;Invoice'!$H5864:INDEX('Tracker&amp;Invoice'!$A5864:$AC5864,1,H5828)),0)</f>
        <v>0</v>
      </c>
      <c r="J5828" s="29">
        <f>IF(D5828="OVERALL",SUM('Tracker&amp;Invoice'!$H5864:$AC5864),0)</f>
        <v>0</v>
      </c>
    </row>
    <row r="5829" spans="1:10">
      <c r="A5829" t="e">
        <f t="shared" si="183"/>
        <v>#REF!</v>
      </c>
      <c r="B5829">
        <f>IF(AND('Tracker&amp;Invoice'!A5865&lt;&gt;"",'Tracker&amp;Invoice'!A5865&lt;&gt;"ITEM",'Tracker&amp;Invoice'!A5863="ITEM"),1,0)</f>
        <v>0</v>
      </c>
      <c r="C5829" t="str">
        <f>IF(B5829=1,'Tracker&amp;Invoice'!A5865,C5828)</f>
        <v>NBQ-058</v>
      </c>
      <c r="D5829" t="str">
        <f>IF(LEFT(TRIM('Tracker&amp;Invoice'!B5865),9)="INVOICE #","INVOICE",IF(TRIM('Tracker&amp;Invoice'!B5865)="Overall Completion INVOICE","OVERALL",""))</f>
        <v/>
      </c>
      <c r="E5829" t="str">
        <f>IF(D5829="INVOICE",VALUE(MID(TRIM('Tracker&amp;Invoice'!B5865),10,10)),"")</f>
        <v/>
      </c>
      <c r="F5829">
        <f>IF(B5829=1,IFERROR(LOOKUP(2,1/('Tracker&amp;Invoice'!$H5865:$AC5865&lt;&gt;""),COLUMN('Tracker&amp;Invoice'!$H5865:$AC5865)),8),F5828)</f>
        <v>16</v>
      </c>
      <c r="G5829">
        <f>IF(D5829="OVERALL",IFERROR(LOOKUP(2,1/('Tracker&amp;Invoice'!$H5865:$AC5865&lt;&gt;""),COLUMN('Tracker&amp;Invoice'!$H5865:$AC5865)),8),G5830)</f>
        <v>8</v>
      </c>
      <c r="H5829">
        <f t="shared" si="182"/>
        <v>16</v>
      </c>
      <c r="I5829" s="29">
        <f>IF(D5829="INVOICE",SUM('Tracker&amp;Invoice'!$H5865:INDEX('Tracker&amp;Invoice'!$A5865:$AC5865,1,H5829)),0)</f>
        <v>0</v>
      </c>
      <c r="J5829" s="29">
        <f>IF(D5829="OVERALL",SUM('Tracker&amp;Invoice'!$H5865:$AC5865),0)</f>
        <v>0</v>
      </c>
    </row>
    <row r="5830" spans="1:10">
      <c r="A5830" t="e">
        <f t="shared" si="183"/>
        <v>#REF!</v>
      </c>
      <c r="B5830">
        <f>IF(AND('Tracker&amp;Invoice'!A5866&lt;&gt;"",'Tracker&amp;Invoice'!A5866&lt;&gt;"ITEM",'Tracker&amp;Invoice'!A5864="ITEM"),1,0)</f>
        <v>0</v>
      </c>
      <c r="C5830" t="str">
        <f>IF(B5830=1,'Tracker&amp;Invoice'!A5866,C5829)</f>
        <v>NBQ-058</v>
      </c>
      <c r="D5830" t="str">
        <f>IF(LEFT(TRIM('Tracker&amp;Invoice'!B5866),9)="INVOICE #","INVOICE",IF(TRIM('Tracker&amp;Invoice'!B5866)="Overall Completion INVOICE","OVERALL",""))</f>
        <v/>
      </c>
      <c r="E5830" t="str">
        <f>IF(D5830="INVOICE",VALUE(MID(TRIM('Tracker&amp;Invoice'!B5866),10,10)),"")</f>
        <v/>
      </c>
      <c r="F5830">
        <f>IF(B5830=1,IFERROR(LOOKUP(2,1/('Tracker&amp;Invoice'!$H5866:$AC5866&lt;&gt;""),COLUMN('Tracker&amp;Invoice'!$H5866:$AC5866)),8),F5829)</f>
        <v>16</v>
      </c>
      <c r="G5830">
        <f>IF(D5830="OVERALL",IFERROR(LOOKUP(2,1/('Tracker&amp;Invoice'!$H5866:$AC5866&lt;&gt;""),COLUMN('Tracker&amp;Invoice'!$H5866:$AC5866)),8),G5831)</f>
        <v>8</v>
      </c>
      <c r="H5830">
        <f t="shared" si="182"/>
        <v>16</v>
      </c>
      <c r="I5830" s="29">
        <f>IF(D5830="INVOICE",SUM('Tracker&amp;Invoice'!$H5866:INDEX('Tracker&amp;Invoice'!$A5866:$AC5866,1,H5830)),0)</f>
        <v>0</v>
      </c>
      <c r="J5830" s="29">
        <f>IF(D5830="OVERALL",SUM('Tracker&amp;Invoice'!$H5866:$AC5866),0)</f>
        <v>0</v>
      </c>
    </row>
    <row r="5831" spans="1:10">
      <c r="A5831" t="e">
        <f t="shared" si="183"/>
        <v>#REF!</v>
      </c>
      <c r="B5831">
        <f>IF(AND('Tracker&amp;Invoice'!A5867&lt;&gt;"",'Tracker&amp;Invoice'!A5867&lt;&gt;"ITEM",'Tracker&amp;Invoice'!A5865="ITEM"),1,0)</f>
        <v>0</v>
      </c>
      <c r="C5831" t="str">
        <f>IF(B5831=1,'Tracker&amp;Invoice'!A5867,C5830)</f>
        <v>NBQ-058</v>
      </c>
      <c r="D5831" t="str">
        <f>IF(LEFT(TRIM('Tracker&amp;Invoice'!B5867),9)="INVOICE #","INVOICE",IF(TRIM('Tracker&amp;Invoice'!B5867)="Overall Completion INVOICE","OVERALL",""))</f>
        <v/>
      </c>
      <c r="E5831" t="str">
        <f>IF(D5831="INVOICE",VALUE(MID(TRIM('Tracker&amp;Invoice'!B5867),10,10)),"")</f>
        <v/>
      </c>
      <c r="F5831">
        <f>IF(B5831=1,IFERROR(LOOKUP(2,1/('Tracker&amp;Invoice'!$H5867:$AC5867&lt;&gt;""),COLUMN('Tracker&amp;Invoice'!$H5867:$AC5867)),8),F5830)</f>
        <v>16</v>
      </c>
      <c r="G5831">
        <f>IF(D5831="OVERALL",IFERROR(LOOKUP(2,1/('Tracker&amp;Invoice'!$H5867:$AC5867&lt;&gt;""),COLUMN('Tracker&amp;Invoice'!$H5867:$AC5867)),8),G5832)</f>
        <v>8</v>
      </c>
      <c r="H5831">
        <f t="shared" si="182"/>
        <v>16</v>
      </c>
      <c r="I5831" s="29">
        <f>IF(D5831="INVOICE",SUM('Tracker&amp;Invoice'!$H5867:INDEX('Tracker&amp;Invoice'!$A5867:$AC5867,1,H5831)),0)</f>
        <v>0</v>
      </c>
      <c r="J5831" s="29">
        <f>IF(D5831="OVERALL",SUM('Tracker&amp;Invoice'!$H5867:$AC5867),0)</f>
        <v>0</v>
      </c>
    </row>
    <row r="5832" spans="1:10">
      <c r="A5832" t="e">
        <f t="shared" si="183"/>
        <v>#REF!</v>
      </c>
      <c r="B5832">
        <f>IF(AND('Tracker&amp;Invoice'!A5868&lt;&gt;"",'Tracker&amp;Invoice'!A5868&lt;&gt;"ITEM",'Tracker&amp;Invoice'!A5866="ITEM"),1,0)</f>
        <v>0</v>
      </c>
      <c r="C5832" t="str">
        <f>IF(B5832=1,'Tracker&amp;Invoice'!A5868,C5831)</f>
        <v>NBQ-058</v>
      </c>
      <c r="D5832" t="str">
        <f>IF(LEFT(TRIM('Tracker&amp;Invoice'!B5868),9)="INVOICE #","INVOICE",IF(TRIM('Tracker&amp;Invoice'!B5868)="Overall Completion INVOICE","OVERALL",""))</f>
        <v/>
      </c>
      <c r="E5832" t="str">
        <f>IF(D5832="INVOICE",VALUE(MID(TRIM('Tracker&amp;Invoice'!B5868),10,10)),"")</f>
        <v/>
      </c>
      <c r="F5832">
        <f>IF(B5832=1,IFERROR(LOOKUP(2,1/('Tracker&amp;Invoice'!$H5868:$AC5868&lt;&gt;""),COLUMN('Tracker&amp;Invoice'!$H5868:$AC5868)),8),F5831)</f>
        <v>16</v>
      </c>
      <c r="G5832">
        <f>IF(D5832="OVERALL",IFERROR(LOOKUP(2,1/('Tracker&amp;Invoice'!$H5868:$AC5868&lt;&gt;""),COLUMN('Tracker&amp;Invoice'!$H5868:$AC5868)),8),G5833)</f>
        <v>8</v>
      </c>
      <c r="H5832">
        <f t="shared" si="182"/>
        <v>16</v>
      </c>
      <c r="I5832" s="29">
        <f>IF(D5832="INVOICE",SUM('Tracker&amp;Invoice'!$H5868:INDEX('Tracker&amp;Invoice'!$A5868:$AC5868,1,H5832)),0)</f>
        <v>0</v>
      </c>
      <c r="J5832" s="29">
        <f>IF(D5832="OVERALL",SUM('Tracker&amp;Invoice'!$H5868:$AC5868),0)</f>
        <v>0</v>
      </c>
    </row>
    <row r="5833" spans="1:10">
      <c r="A5833" t="e">
        <f t="shared" si="183"/>
        <v>#REF!</v>
      </c>
      <c r="B5833">
        <f>IF(AND('Tracker&amp;Invoice'!A5869&lt;&gt;"",'Tracker&amp;Invoice'!A5869&lt;&gt;"ITEM",'Tracker&amp;Invoice'!A5867="ITEM"),1,0)</f>
        <v>0</v>
      </c>
      <c r="C5833" t="str">
        <f>IF(B5833=1,'Tracker&amp;Invoice'!A5869,C5832)</f>
        <v>NBQ-058</v>
      </c>
      <c r="D5833" t="str">
        <f>IF(LEFT(TRIM('Tracker&amp;Invoice'!B5869),9)="INVOICE #","INVOICE",IF(TRIM('Tracker&amp;Invoice'!B5869)="Overall Completion INVOICE","OVERALL",""))</f>
        <v/>
      </c>
      <c r="E5833" t="str">
        <f>IF(D5833="INVOICE",VALUE(MID(TRIM('Tracker&amp;Invoice'!B5869),10,10)),"")</f>
        <v/>
      </c>
      <c r="F5833">
        <f>IF(B5833=1,IFERROR(LOOKUP(2,1/('Tracker&amp;Invoice'!$H5869:$AC5869&lt;&gt;""),COLUMN('Tracker&amp;Invoice'!$H5869:$AC5869)),8),F5832)</f>
        <v>16</v>
      </c>
      <c r="G5833">
        <f>IF(D5833="OVERALL",IFERROR(LOOKUP(2,1/('Tracker&amp;Invoice'!$H5869:$AC5869&lt;&gt;""),COLUMN('Tracker&amp;Invoice'!$H5869:$AC5869)),8),G5834)</f>
        <v>8</v>
      </c>
      <c r="H5833">
        <f t="shared" si="182"/>
        <v>16</v>
      </c>
      <c r="I5833" s="29">
        <f>IF(D5833="INVOICE",SUM('Tracker&amp;Invoice'!$H5869:INDEX('Tracker&amp;Invoice'!$A5869:$AC5869,1,H5833)),0)</f>
        <v>0</v>
      </c>
      <c r="J5833" s="29">
        <f>IF(D5833="OVERALL",SUM('Tracker&amp;Invoice'!$H5869:$AC5869),0)</f>
        <v>0</v>
      </c>
    </row>
    <row r="5834" spans="1:10">
      <c r="A5834" t="e">
        <f t="shared" si="183"/>
        <v>#REF!</v>
      </c>
      <c r="B5834">
        <f>IF(AND('Tracker&amp;Invoice'!A5870&lt;&gt;"",'Tracker&amp;Invoice'!A5870&lt;&gt;"ITEM",'Tracker&amp;Invoice'!A5868="ITEM"),1,0)</f>
        <v>0</v>
      </c>
      <c r="C5834" t="str">
        <f>IF(B5834=1,'Tracker&amp;Invoice'!A5870,C5833)</f>
        <v>NBQ-058</v>
      </c>
      <c r="D5834" t="str">
        <f>IF(LEFT(TRIM('Tracker&amp;Invoice'!B5870),9)="INVOICE #","INVOICE",IF(TRIM('Tracker&amp;Invoice'!B5870)="Overall Completion INVOICE","OVERALL",""))</f>
        <v/>
      </c>
      <c r="E5834" t="str">
        <f>IF(D5834="INVOICE",VALUE(MID(TRIM('Tracker&amp;Invoice'!B5870),10,10)),"")</f>
        <v/>
      </c>
      <c r="F5834">
        <f>IF(B5834=1,IFERROR(LOOKUP(2,1/('Tracker&amp;Invoice'!$H5870:$AC5870&lt;&gt;""),COLUMN('Tracker&amp;Invoice'!$H5870:$AC5870)),8),F5833)</f>
        <v>16</v>
      </c>
      <c r="G5834">
        <f>IF(D5834="OVERALL",IFERROR(LOOKUP(2,1/('Tracker&amp;Invoice'!$H5870:$AC5870&lt;&gt;""),COLUMN('Tracker&amp;Invoice'!$H5870:$AC5870)),8),G5835)</f>
        <v>8</v>
      </c>
      <c r="H5834">
        <f t="shared" si="182"/>
        <v>16</v>
      </c>
      <c r="I5834" s="29">
        <f>IF(D5834="INVOICE",SUM('Tracker&amp;Invoice'!$H5870:INDEX('Tracker&amp;Invoice'!$A5870:$AC5870,1,H5834)),0)</f>
        <v>0</v>
      </c>
      <c r="J5834" s="29">
        <f>IF(D5834="OVERALL",SUM('Tracker&amp;Invoice'!$H5870:$AC5870),0)</f>
        <v>0</v>
      </c>
    </row>
    <row r="5835" spans="1:10">
      <c r="A5835" t="e">
        <f t="shared" si="183"/>
        <v>#REF!</v>
      </c>
      <c r="B5835">
        <f>IF(AND('Tracker&amp;Invoice'!A5871&lt;&gt;"",'Tracker&amp;Invoice'!A5871&lt;&gt;"ITEM",'Tracker&amp;Invoice'!A5869="ITEM"),1,0)</f>
        <v>0</v>
      </c>
      <c r="C5835" t="str">
        <f>IF(B5835=1,'Tracker&amp;Invoice'!A5871,C5834)</f>
        <v>NBQ-058</v>
      </c>
      <c r="D5835" t="str">
        <f>IF(LEFT(TRIM('Tracker&amp;Invoice'!B5871),9)="INVOICE #","INVOICE",IF(TRIM('Tracker&amp;Invoice'!B5871)="Overall Completion INVOICE","OVERALL",""))</f>
        <v/>
      </c>
      <c r="E5835" t="str">
        <f>IF(D5835="INVOICE",VALUE(MID(TRIM('Tracker&amp;Invoice'!B5871),10,10)),"")</f>
        <v/>
      </c>
      <c r="F5835">
        <f>IF(B5835=1,IFERROR(LOOKUP(2,1/('Tracker&amp;Invoice'!$H5871:$AC5871&lt;&gt;""),COLUMN('Tracker&amp;Invoice'!$H5871:$AC5871)),8),F5834)</f>
        <v>16</v>
      </c>
      <c r="G5835">
        <f>IF(D5835="OVERALL",IFERROR(LOOKUP(2,1/('Tracker&amp;Invoice'!$H5871:$AC5871&lt;&gt;""),COLUMN('Tracker&amp;Invoice'!$H5871:$AC5871)),8),G5836)</f>
        <v>8</v>
      </c>
      <c r="H5835">
        <f t="shared" si="182"/>
        <v>16</v>
      </c>
      <c r="I5835" s="29">
        <f>IF(D5835="INVOICE",SUM('Tracker&amp;Invoice'!$H5871:INDEX('Tracker&amp;Invoice'!$A5871:$AC5871,1,H5835)),0)</f>
        <v>0</v>
      </c>
      <c r="J5835" s="29">
        <f>IF(D5835="OVERALL",SUM('Tracker&amp;Invoice'!$H5871:$AC5871),0)</f>
        <v>0</v>
      </c>
    </row>
    <row r="5836" spans="1:10">
      <c r="A5836" t="e">
        <f t="shared" si="183"/>
        <v>#REF!</v>
      </c>
      <c r="B5836">
        <f>IF(AND('Tracker&amp;Invoice'!A5872&lt;&gt;"",'Tracker&amp;Invoice'!A5872&lt;&gt;"ITEM",'Tracker&amp;Invoice'!A5870="ITEM"),1,0)</f>
        <v>0</v>
      </c>
      <c r="C5836" t="str">
        <f>IF(B5836=1,'Tracker&amp;Invoice'!A5872,C5835)</f>
        <v>NBQ-058</v>
      </c>
      <c r="D5836" t="str">
        <f>IF(LEFT(TRIM('Tracker&amp;Invoice'!B5872),9)="INVOICE #","INVOICE",IF(TRIM('Tracker&amp;Invoice'!B5872)="Overall Completion INVOICE","OVERALL",""))</f>
        <v/>
      </c>
      <c r="E5836" t="str">
        <f>IF(D5836="INVOICE",VALUE(MID(TRIM('Tracker&amp;Invoice'!B5872),10,10)),"")</f>
        <v/>
      </c>
      <c r="F5836">
        <f>IF(B5836=1,IFERROR(LOOKUP(2,1/('Tracker&amp;Invoice'!$H5872:$AC5872&lt;&gt;""),COLUMN('Tracker&amp;Invoice'!$H5872:$AC5872)),8),F5835)</f>
        <v>16</v>
      </c>
      <c r="G5836">
        <f>IF(D5836="OVERALL",IFERROR(LOOKUP(2,1/('Tracker&amp;Invoice'!$H5872:$AC5872&lt;&gt;""),COLUMN('Tracker&amp;Invoice'!$H5872:$AC5872)),8),G5837)</f>
        <v>8</v>
      </c>
      <c r="H5836">
        <f t="shared" si="182"/>
        <v>16</v>
      </c>
      <c r="I5836" s="29">
        <f>IF(D5836="INVOICE",SUM('Tracker&amp;Invoice'!$H5872:INDEX('Tracker&amp;Invoice'!$A5872:$AC5872,1,H5836)),0)</f>
        <v>0</v>
      </c>
      <c r="J5836" s="29">
        <f>IF(D5836="OVERALL",SUM('Tracker&amp;Invoice'!$H5872:$AC5872),0)</f>
        <v>0</v>
      </c>
    </row>
    <row r="5837" spans="1:10">
      <c r="A5837" t="e">
        <f t="shared" si="183"/>
        <v>#REF!</v>
      </c>
      <c r="B5837">
        <f>IF(AND('Tracker&amp;Invoice'!A5873&lt;&gt;"",'Tracker&amp;Invoice'!A5873&lt;&gt;"ITEM",'Tracker&amp;Invoice'!A5871="ITEM"),1,0)</f>
        <v>0</v>
      </c>
      <c r="C5837" t="str">
        <f>IF(B5837=1,'Tracker&amp;Invoice'!A5873,C5836)</f>
        <v>NBQ-058</v>
      </c>
      <c r="D5837" t="str">
        <f>IF(LEFT(TRIM('Tracker&amp;Invoice'!B5873),9)="INVOICE #","INVOICE",IF(TRIM('Tracker&amp;Invoice'!B5873)="Overall Completion INVOICE","OVERALL",""))</f>
        <v/>
      </c>
      <c r="E5837" t="str">
        <f>IF(D5837="INVOICE",VALUE(MID(TRIM('Tracker&amp;Invoice'!B5873),10,10)),"")</f>
        <v/>
      </c>
      <c r="F5837">
        <f>IF(B5837=1,IFERROR(LOOKUP(2,1/('Tracker&amp;Invoice'!$H5873:$AC5873&lt;&gt;""),COLUMN('Tracker&amp;Invoice'!$H5873:$AC5873)),8),F5836)</f>
        <v>16</v>
      </c>
      <c r="G5837">
        <f>IF(D5837="OVERALL",IFERROR(LOOKUP(2,1/('Tracker&amp;Invoice'!$H5873:$AC5873&lt;&gt;""),COLUMN('Tracker&amp;Invoice'!$H5873:$AC5873)),8),G5838)</f>
        <v>8</v>
      </c>
      <c r="H5837">
        <f t="shared" si="182"/>
        <v>16</v>
      </c>
      <c r="I5837" s="29">
        <f>IF(D5837="INVOICE",SUM('Tracker&amp;Invoice'!$H5873:INDEX('Tracker&amp;Invoice'!$A5873:$AC5873,1,H5837)),0)</f>
        <v>0</v>
      </c>
      <c r="J5837" s="29">
        <f>IF(D5837="OVERALL",SUM('Tracker&amp;Invoice'!$H5873:$AC5873),0)</f>
        <v>0</v>
      </c>
    </row>
    <row r="5838" spans="1:10">
      <c r="A5838" t="e">
        <f t="shared" si="183"/>
        <v>#REF!</v>
      </c>
      <c r="B5838">
        <f>IF(AND('Tracker&amp;Invoice'!A5874&lt;&gt;"",'Tracker&amp;Invoice'!A5874&lt;&gt;"ITEM",'Tracker&amp;Invoice'!A5872="ITEM"),1,0)</f>
        <v>0</v>
      </c>
      <c r="C5838" t="str">
        <f>IF(B5838=1,'Tracker&amp;Invoice'!A5874,C5837)</f>
        <v>NBQ-058</v>
      </c>
      <c r="D5838" t="str">
        <f>IF(LEFT(TRIM('Tracker&amp;Invoice'!B5874),9)="INVOICE #","INVOICE",IF(TRIM('Tracker&amp;Invoice'!B5874)="Overall Completion INVOICE","OVERALL",""))</f>
        <v/>
      </c>
      <c r="E5838" t="str">
        <f>IF(D5838="INVOICE",VALUE(MID(TRIM('Tracker&amp;Invoice'!B5874),10,10)),"")</f>
        <v/>
      </c>
      <c r="F5838">
        <f>IF(B5838=1,IFERROR(LOOKUP(2,1/('Tracker&amp;Invoice'!$H5874:$AC5874&lt;&gt;""),COLUMN('Tracker&amp;Invoice'!$H5874:$AC5874)),8),F5837)</f>
        <v>16</v>
      </c>
      <c r="G5838">
        <f>IF(D5838="OVERALL",IFERROR(LOOKUP(2,1/('Tracker&amp;Invoice'!$H5874:$AC5874&lt;&gt;""),COLUMN('Tracker&amp;Invoice'!$H5874:$AC5874)),8),G5839)</f>
        <v>8</v>
      </c>
      <c r="H5838">
        <f t="shared" si="182"/>
        <v>16</v>
      </c>
      <c r="I5838" s="29">
        <f>IF(D5838="INVOICE",SUM('Tracker&amp;Invoice'!$H5874:INDEX('Tracker&amp;Invoice'!$A5874:$AC5874,1,H5838)),0)</f>
        <v>0</v>
      </c>
      <c r="J5838" s="29">
        <f>IF(D5838="OVERALL",SUM('Tracker&amp;Invoice'!$H5874:$AC5874),0)</f>
        <v>0</v>
      </c>
    </row>
    <row r="5839" spans="1:10">
      <c r="A5839" t="e">
        <f t="shared" si="183"/>
        <v>#REF!</v>
      </c>
      <c r="B5839">
        <f>IF(AND('Tracker&amp;Invoice'!A5875&lt;&gt;"",'Tracker&amp;Invoice'!A5875&lt;&gt;"ITEM",'Tracker&amp;Invoice'!A5873="ITEM"),1,0)</f>
        <v>0</v>
      </c>
      <c r="C5839" t="str">
        <f>IF(B5839=1,'Tracker&amp;Invoice'!A5875,C5838)</f>
        <v>NBQ-058</v>
      </c>
      <c r="D5839" t="str">
        <f>IF(LEFT(TRIM('Tracker&amp;Invoice'!B5875),9)="INVOICE #","INVOICE",IF(TRIM('Tracker&amp;Invoice'!B5875)="Overall Completion INVOICE","OVERALL",""))</f>
        <v/>
      </c>
      <c r="E5839" t="str">
        <f>IF(D5839="INVOICE",VALUE(MID(TRIM('Tracker&amp;Invoice'!B5875),10,10)),"")</f>
        <v/>
      </c>
      <c r="F5839">
        <f>IF(B5839=1,IFERROR(LOOKUP(2,1/('Tracker&amp;Invoice'!$H5875:$AC5875&lt;&gt;""),COLUMN('Tracker&amp;Invoice'!$H5875:$AC5875)),8),F5838)</f>
        <v>16</v>
      </c>
      <c r="G5839">
        <f>IF(D5839="OVERALL",IFERROR(LOOKUP(2,1/('Tracker&amp;Invoice'!$H5875:$AC5875&lt;&gt;""),COLUMN('Tracker&amp;Invoice'!$H5875:$AC5875)),8),G5840)</f>
        <v>8</v>
      </c>
      <c r="H5839">
        <f t="shared" si="182"/>
        <v>16</v>
      </c>
      <c r="I5839" s="29">
        <f>IF(D5839="INVOICE",SUM('Tracker&amp;Invoice'!$H5875:INDEX('Tracker&amp;Invoice'!$A5875:$AC5875,1,H5839)),0)</f>
        <v>0</v>
      </c>
      <c r="J5839" s="29">
        <f>IF(D5839="OVERALL",SUM('Tracker&amp;Invoice'!$H5875:$AC5875),0)</f>
        <v>0</v>
      </c>
    </row>
    <row r="5840" spans="1:10">
      <c r="A5840" t="e">
        <f t="shared" si="183"/>
        <v>#REF!</v>
      </c>
      <c r="B5840">
        <f>IF(AND('Tracker&amp;Invoice'!A5876&lt;&gt;"",'Tracker&amp;Invoice'!A5876&lt;&gt;"ITEM",'Tracker&amp;Invoice'!A5874="ITEM"),1,0)</f>
        <v>0</v>
      </c>
      <c r="C5840" t="str">
        <f>IF(B5840=1,'Tracker&amp;Invoice'!A5876,C5839)</f>
        <v>NBQ-058</v>
      </c>
      <c r="D5840" t="str">
        <f>IF(LEFT(TRIM('Tracker&amp;Invoice'!B5876),9)="INVOICE #","INVOICE",IF(TRIM('Tracker&amp;Invoice'!B5876)="Overall Completion INVOICE","OVERALL",""))</f>
        <v/>
      </c>
      <c r="E5840" t="str">
        <f>IF(D5840="INVOICE",VALUE(MID(TRIM('Tracker&amp;Invoice'!B5876),10,10)),"")</f>
        <v/>
      </c>
      <c r="F5840">
        <f>IF(B5840=1,IFERROR(LOOKUP(2,1/('Tracker&amp;Invoice'!$H5876:$AC5876&lt;&gt;""),COLUMN('Tracker&amp;Invoice'!$H5876:$AC5876)),8),F5839)</f>
        <v>16</v>
      </c>
      <c r="G5840">
        <f>IF(D5840="OVERALL",IFERROR(LOOKUP(2,1/('Tracker&amp;Invoice'!$H5876:$AC5876&lt;&gt;""),COLUMN('Tracker&amp;Invoice'!$H5876:$AC5876)),8),G5841)</f>
        <v>8</v>
      </c>
      <c r="H5840">
        <f t="shared" si="182"/>
        <v>16</v>
      </c>
      <c r="I5840" s="29">
        <f>IF(D5840="INVOICE",SUM('Tracker&amp;Invoice'!$H5876:INDEX('Tracker&amp;Invoice'!$A5876:$AC5876,1,H5840)),0)</f>
        <v>0</v>
      </c>
      <c r="J5840" s="29">
        <f>IF(D5840="OVERALL",SUM('Tracker&amp;Invoice'!$H5876:$AC5876),0)</f>
        <v>0</v>
      </c>
    </row>
    <row r="5841" spans="1:10">
      <c r="A5841" t="e">
        <f t="shared" si="183"/>
        <v>#REF!</v>
      </c>
      <c r="B5841">
        <f>IF(AND('Tracker&amp;Invoice'!A5877&lt;&gt;"",'Tracker&amp;Invoice'!A5877&lt;&gt;"ITEM",'Tracker&amp;Invoice'!A5875="ITEM"),1,0)</f>
        <v>0</v>
      </c>
      <c r="C5841" t="str">
        <f>IF(B5841=1,'Tracker&amp;Invoice'!A5877,C5840)</f>
        <v>NBQ-058</v>
      </c>
      <c r="D5841" t="str">
        <f>IF(LEFT(TRIM('Tracker&amp;Invoice'!B5877),9)="INVOICE #","INVOICE",IF(TRIM('Tracker&amp;Invoice'!B5877)="Overall Completion INVOICE","OVERALL",""))</f>
        <v/>
      </c>
      <c r="E5841" t="str">
        <f>IF(D5841="INVOICE",VALUE(MID(TRIM('Tracker&amp;Invoice'!B5877),10,10)),"")</f>
        <v/>
      </c>
      <c r="F5841">
        <f>IF(B5841=1,IFERROR(LOOKUP(2,1/('Tracker&amp;Invoice'!$H5877:$AC5877&lt;&gt;""),COLUMN('Tracker&amp;Invoice'!$H5877:$AC5877)),8),F5840)</f>
        <v>16</v>
      </c>
      <c r="G5841">
        <f>IF(D5841="OVERALL",IFERROR(LOOKUP(2,1/('Tracker&amp;Invoice'!$H5877:$AC5877&lt;&gt;""),COLUMN('Tracker&amp;Invoice'!$H5877:$AC5877)),8),G5842)</f>
        <v>8</v>
      </c>
      <c r="H5841">
        <f t="shared" si="182"/>
        <v>16</v>
      </c>
      <c r="I5841" s="29">
        <f>IF(D5841="INVOICE",SUM('Tracker&amp;Invoice'!$H5877:INDEX('Tracker&amp;Invoice'!$A5877:$AC5877,1,H5841)),0)</f>
        <v>0</v>
      </c>
      <c r="J5841" s="29">
        <f>IF(D5841="OVERALL",SUM('Tracker&amp;Invoice'!$H5877:$AC5877),0)</f>
        <v>0</v>
      </c>
    </row>
    <row r="5842" spans="1:10">
      <c r="A5842" t="e">
        <f t="shared" si="183"/>
        <v>#REF!</v>
      </c>
      <c r="B5842">
        <f>IF(AND('Tracker&amp;Invoice'!A5878&lt;&gt;"",'Tracker&amp;Invoice'!A5878&lt;&gt;"ITEM",'Tracker&amp;Invoice'!A5876="ITEM"),1,0)</f>
        <v>0</v>
      </c>
      <c r="C5842" t="str">
        <f>IF(B5842=1,'Tracker&amp;Invoice'!A5878,C5841)</f>
        <v>NBQ-058</v>
      </c>
      <c r="D5842" t="str">
        <f>IF(LEFT(TRIM('Tracker&amp;Invoice'!B5878),9)="INVOICE #","INVOICE",IF(TRIM('Tracker&amp;Invoice'!B5878)="Overall Completion INVOICE","OVERALL",""))</f>
        <v/>
      </c>
      <c r="E5842" t="str">
        <f>IF(D5842="INVOICE",VALUE(MID(TRIM('Tracker&amp;Invoice'!B5878),10,10)),"")</f>
        <v/>
      </c>
      <c r="F5842">
        <f>IF(B5842=1,IFERROR(LOOKUP(2,1/('Tracker&amp;Invoice'!$H5878:$AC5878&lt;&gt;""),COLUMN('Tracker&amp;Invoice'!$H5878:$AC5878)),8),F5841)</f>
        <v>16</v>
      </c>
      <c r="G5842">
        <f>IF(D5842="OVERALL",IFERROR(LOOKUP(2,1/('Tracker&amp;Invoice'!$H5878:$AC5878&lt;&gt;""),COLUMN('Tracker&amp;Invoice'!$H5878:$AC5878)),8),G5843)</f>
        <v>8</v>
      </c>
      <c r="H5842">
        <f t="shared" si="182"/>
        <v>16</v>
      </c>
      <c r="I5842" s="29">
        <f>IF(D5842="INVOICE",SUM('Tracker&amp;Invoice'!$H5878:INDEX('Tracker&amp;Invoice'!$A5878:$AC5878,1,H5842)),0)</f>
        <v>0</v>
      </c>
      <c r="J5842" s="29">
        <f>IF(D5842="OVERALL",SUM('Tracker&amp;Invoice'!$H5878:$AC5878),0)</f>
        <v>0</v>
      </c>
    </row>
    <row r="5843" spans="1:10">
      <c r="A5843" t="e">
        <f t="shared" si="183"/>
        <v>#REF!</v>
      </c>
      <c r="B5843">
        <f>IF(AND('Tracker&amp;Invoice'!A5879&lt;&gt;"",'Tracker&amp;Invoice'!A5879&lt;&gt;"ITEM",'Tracker&amp;Invoice'!A5877="ITEM"),1,0)</f>
        <v>0</v>
      </c>
      <c r="C5843" t="str">
        <f>IF(B5843=1,'Tracker&amp;Invoice'!A5879,C5842)</f>
        <v>NBQ-058</v>
      </c>
      <c r="D5843" t="str">
        <f>IF(LEFT(TRIM('Tracker&amp;Invoice'!B5879),9)="INVOICE #","INVOICE",IF(TRIM('Tracker&amp;Invoice'!B5879)="Overall Completion INVOICE","OVERALL",""))</f>
        <v/>
      </c>
      <c r="E5843" t="str">
        <f>IF(D5843="INVOICE",VALUE(MID(TRIM('Tracker&amp;Invoice'!B5879),10,10)),"")</f>
        <v/>
      </c>
      <c r="F5843">
        <f>IF(B5843=1,IFERROR(LOOKUP(2,1/('Tracker&amp;Invoice'!$H5879:$AC5879&lt;&gt;""),COLUMN('Tracker&amp;Invoice'!$H5879:$AC5879)),8),F5842)</f>
        <v>16</v>
      </c>
      <c r="G5843">
        <f>IF(D5843="OVERALL",IFERROR(LOOKUP(2,1/('Tracker&amp;Invoice'!$H5879:$AC5879&lt;&gt;""),COLUMN('Tracker&amp;Invoice'!$H5879:$AC5879)),8),G5844)</f>
        <v>8</v>
      </c>
      <c r="H5843">
        <f t="shared" si="182"/>
        <v>16</v>
      </c>
      <c r="I5843" s="29">
        <f>IF(D5843="INVOICE",SUM('Tracker&amp;Invoice'!$H5879:INDEX('Tracker&amp;Invoice'!$A5879:$AC5879,1,H5843)),0)</f>
        <v>0</v>
      </c>
      <c r="J5843" s="29">
        <f>IF(D5843="OVERALL",SUM('Tracker&amp;Invoice'!$H5879:$AC5879),0)</f>
        <v>0</v>
      </c>
    </row>
    <row r="5844" spans="1:10">
      <c r="A5844" t="e">
        <f t="shared" si="183"/>
        <v>#REF!</v>
      </c>
      <c r="B5844">
        <f>IF(AND('Tracker&amp;Invoice'!A5880&lt;&gt;"",'Tracker&amp;Invoice'!A5880&lt;&gt;"ITEM",'Tracker&amp;Invoice'!A5878="ITEM"),1,0)</f>
        <v>0</v>
      </c>
      <c r="C5844" t="str">
        <f>IF(B5844=1,'Tracker&amp;Invoice'!A5880,C5843)</f>
        <v>NBQ-058</v>
      </c>
      <c r="D5844" t="str">
        <f>IF(LEFT(TRIM('Tracker&amp;Invoice'!B5880),9)="INVOICE #","INVOICE",IF(TRIM('Tracker&amp;Invoice'!B5880)="Overall Completion INVOICE","OVERALL",""))</f>
        <v/>
      </c>
      <c r="E5844" t="str">
        <f>IF(D5844="INVOICE",VALUE(MID(TRIM('Tracker&amp;Invoice'!B5880),10,10)),"")</f>
        <v/>
      </c>
      <c r="F5844">
        <f>IF(B5844=1,IFERROR(LOOKUP(2,1/('Tracker&amp;Invoice'!$H5880:$AC5880&lt;&gt;""),COLUMN('Tracker&amp;Invoice'!$H5880:$AC5880)),8),F5843)</f>
        <v>16</v>
      </c>
      <c r="G5844">
        <f>IF(D5844="OVERALL",IFERROR(LOOKUP(2,1/('Tracker&amp;Invoice'!$H5880:$AC5880&lt;&gt;""),COLUMN('Tracker&amp;Invoice'!$H5880:$AC5880)),8),G5845)</f>
        <v>8</v>
      </c>
      <c r="H5844">
        <f t="shared" si="182"/>
        <v>16</v>
      </c>
      <c r="I5844" s="29">
        <f>IF(D5844="INVOICE",SUM('Tracker&amp;Invoice'!$H5880:INDEX('Tracker&amp;Invoice'!$A5880:$AC5880,1,H5844)),0)</f>
        <v>0</v>
      </c>
      <c r="J5844" s="29">
        <f>IF(D5844="OVERALL",SUM('Tracker&amp;Invoice'!$H5880:$AC5880),0)</f>
        <v>0</v>
      </c>
    </row>
    <row r="5845" spans="1:10">
      <c r="A5845" t="e">
        <f t="shared" si="183"/>
        <v>#REF!</v>
      </c>
      <c r="B5845">
        <f>IF(AND('Tracker&amp;Invoice'!A5881&lt;&gt;"",'Tracker&amp;Invoice'!A5881&lt;&gt;"ITEM",'Tracker&amp;Invoice'!A5879="ITEM"),1,0)</f>
        <v>0</v>
      </c>
      <c r="C5845" t="str">
        <f>IF(B5845=1,'Tracker&amp;Invoice'!A5881,C5844)</f>
        <v>NBQ-058</v>
      </c>
      <c r="D5845" t="str">
        <f>IF(LEFT(TRIM('Tracker&amp;Invoice'!B5881),9)="INVOICE #","INVOICE",IF(TRIM('Tracker&amp;Invoice'!B5881)="Overall Completion INVOICE","OVERALL",""))</f>
        <v/>
      </c>
      <c r="E5845" t="str">
        <f>IF(D5845="INVOICE",VALUE(MID(TRIM('Tracker&amp;Invoice'!B5881),10,10)),"")</f>
        <v/>
      </c>
      <c r="F5845">
        <f>IF(B5845=1,IFERROR(LOOKUP(2,1/('Tracker&amp;Invoice'!$H5881:$AC5881&lt;&gt;""),COLUMN('Tracker&amp;Invoice'!$H5881:$AC5881)),8),F5844)</f>
        <v>16</v>
      </c>
      <c r="G5845">
        <f>IF(D5845="OVERALL",IFERROR(LOOKUP(2,1/('Tracker&amp;Invoice'!$H5881:$AC5881&lt;&gt;""),COLUMN('Tracker&amp;Invoice'!$H5881:$AC5881)),8),G5846)</f>
        <v>8</v>
      </c>
      <c r="H5845">
        <f t="shared" si="182"/>
        <v>16</v>
      </c>
      <c r="I5845" s="29">
        <f>IF(D5845="INVOICE",SUM('Tracker&amp;Invoice'!$H5881:INDEX('Tracker&amp;Invoice'!$A5881:$AC5881,1,H5845)),0)</f>
        <v>0</v>
      </c>
      <c r="J5845" s="29">
        <f>IF(D5845="OVERALL",SUM('Tracker&amp;Invoice'!$H5881:$AC5881),0)</f>
        <v>0</v>
      </c>
    </row>
    <row r="5846" spans="1:10">
      <c r="A5846" t="e">
        <f t="shared" si="183"/>
        <v>#REF!</v>
      </c>
      <c r="B5846">
        <f>IF(AND('Tracker&amp;Invoice'!A5882&lt;&gt;"",'Tracker&amp;Invoice'!A5882&lt;&gt;"ITEM",'Tracker&amp;Invoice'!A5880="ITEM"),1,0)</f>
        <v>0</v>
      </c>
      <c r="C5846" t="str">
        <f>IF(B5846=1,'Tracker&amp;Invoice'!A5882,C5845)</f>
        <v>NBQ-058</v>
      </c>
      <c r="D5846" t="str">
        <f>IF(LEFT(TRIM('Tracker&amp;Invoice'!B5882),9)="INVOICE #","INVOICE",IF(TRIM('Tracker&amp;Invoice'!B5882)="Overall Completion INVOICE","OVERALL",""))</f>
        <v/>
      </c>
      <c r="E5846" t="str">
        <f>IF(D5846="INVOICE",VALUE(MID(TRIM('Tracker&amp;Invoice'!B5882),10,10)),"")</f>
        <v/>
      </c>
      <c r="F5846">
        <f>IF(B5846=1,IFERROR(LOOKUP(2,1/('Tracker&amp;Invoice'!$H5882:$AC5882&lt;&gt;""),COLUMN('Tracker&amp;Invoice'!$H5882:$AC5882)),8),F5845)</f>
        <v>16</v>
      </c>
      <c r="G5846">
        <f>IF(D5846="OVERALL",IFERROR(LOOKUP(2,1/('Tracker&amp;Invoice'!$H5882:$AC5882&lt;&gt;""),COLUMN('Tracker&amp;Invoice'!$H5882:$AC5882)),8),G5847)</f>
        <v>8</v>
      </c>
      <c r="H5846">
        <f t="shared" si="182"/>
        <v>16</v>
      </c>
      <c r="I5846" s="29">
        <f>IF(D5846="INVOICE",SUM('Tracker&amp;Invoice'!$H5882:INDEX('Tracker&amp;Invoice'!$A5882:$AC5882,1,H5846)),0)</f>
        <v>0</v>
      </c>
      <c r="J5846" s="29">
        <f>IF(D5846="OVERALL",SUM('Tracker&amp;Invoice'!$H5882:$AC5882),0)</f>
        <v>0</v>
      </c>
    </row>
    <row r="5847" spans="1:10">
      <c r="A5847" t="e">
        <f t="shared" si="183"/>
        <v>#REF!</v>
      </c>
      <c r="B5847">
        <f>IF(AND('Tracker&amp;Invoice'!A5883&lt;&gt;"",'Tracker&amp;Invoice'!A5883&lt;&gt;"ITEM",'Tracker&amp;Invoice'!A5881="ITEM"),1,0)</f>
        <v>0</v>
      </c>
      <c r="C5847" t="str">
        <f>IF(B5847=1,'Tracker&amp;Invoice'!A5883,C5846)</f>
        <v>NBQ-058</v>
      </c>
      <c r="D5847" t="str">
        <f>IF(LEFT(TRIM('Tracker&amp;Invoice'!B5883),9)="INVOICE #","INVOICE",IF(TRIM('Tracker&amp;Invoice'!B5883)="Overall Completion INVOICE","OVERALL",""))</f>
        <v/>
      </c>
      <c r="E5847" t="str">
        <f>IF(D5847="INVOICE",VALUE(MID(TRIM('Tracker&amp;Invoice'!B5883),10,10)),"")</f>
        <v/>
      </c>
      <c r="F5847">
        <f>IF(B5847=1,IFERROR(LOOKUP(2,1/('Tracker&amp;Invoice'!$H5883:$AC5883&lt;&gt;""),COLUMN('Tracker&amp;Invoice'!$H5883:$AC5883)),8),F5846)</f>
        <v>16</v>
      </c>
      <c r="G5847">
        <f>IF(D5847="OVERALL",IFERROR(LOOKUP(2,1/('Tracker&amp;Invoice'!$H5883:$AC5883&lt;&gt;""),COLUMN('Tracker&amp;Invoice'!$H5883:$AC5883)),8),G5848)</f>
        <v>8</v>
      </c>
      <c r="H5847">
        <f t="shared" si="182"/>
        <v>16</v>
      </c>
      <c r="I5847" s="29">
        <f>IF(D5847="INVOICE",SUM('Tracker&amp;Invoice'!$H5883:INDEX('Tracker&amp;Invoice'!$A5883:$AC5883,1,H5847)),0)</f>
        <v>0</v>
      </c>
      <c r="J5847" s="29">
        <f>IF(D5847="OVERALL",SUM('Tracker&amp;Invoice'!$H5883:$AC5883),0)</f>
        <v>0</v>
      </c>
    </row>
    <row r="5848" spans="1:10">
      <c r="A5848" t="e">
        <f t="shared" si="183"/>
        <v>#REF!</v>
      </c>
      <c r="B5848">
        <f>IF(AND('Tracker&amp;Invoice'!A5884&lt;&gt;"",'Tracker&amp;Invoice'!A5884&lt;&gt;"ITEM",'Tracker&amp;Invoice'!A5882="ITEM"),1,0)</f>
        <v>0</v>
      </c>
      <c r="C5848" t="str">
        <f>IF(B5848=1,'Tracker&amp;Invoice'!A5884,C5847)</f>
        <v>NBQ-058</v>
      </c>
      <c r="D5848" t="str">
        <f>IF(LEFT(TRIM('Tracker&amp;Invoice'!B5884),9)="INVOICE #","INVOICE",IF(TRIM('Tracker&amp;Invoice'!B5884)="Overall Completion INVOICE","OVERALL",""))</f>
        <v/>
      </c>
      <c r="E5848" t="str">
        <f>IF(D5848="INVOICE",VALUE(MID(TRIM('Tracker&amp;Invoice'!B5884),10,10)),"")</f>
        <v/>
      </c>
      <c r="F5848">
        <f>IF(B5848=1,IFERROR(LOOKUP(2,1/('Tracker&amp;Invoice'!$H5884:$AC5884&lt;&gt;""),COLUMN('Tracker&amp;Invoice'!$H5884:$AC5884)),8),F5847)</f>
        <v>16</v>
      </c>
      <c r="G5848">
        <f>IF(D5848="OVERALL",IFERROR(LOOKUP(2,1/('Tracker&amp;Invoice'!$H5884:$AC5884&lt;&gt;""),COLUMN('Tracker&amp;Invoice'!$H5884:$AC5884)),8),G5849)</f>
        <v>8</v>
      </c>
      <c r="H5848">
        <f t="shared" si="182"/>
        <v>16</v>
      </c>
      <c r="I5848" s="29">
        <f>IF(D5848="INVOICE",SUM('Tracker&amp;Invoice'!$H5884:INDEX('Tracker&amp;Invoice'!$A5884:$AC5884,1,H5848)),0)</f>
        <v>0</v>
      </c>
      <c r="J5848" s="29">
        <f>IF(D5848="OVERALL",SUM('Tracker&amp;Invoice'!$H5884:$AC5884),0)</f>
        <v>0</v>
      </c>
    </row>
    <row r="5849" spans="1:10">
      <c r="A5849" t="e">
        <f t="shared" si="183"/>
        <v>#REF!</v>
      </c>
      <c r="B5849">
        <f>IF(AND('Tracker&amp;Invoice'!A5885&lt;&gt;"",'Tracker&amp;Invoice'!A5885&lt;&gt;"ITEM",'Tracker&amp;Invoice'!A5883="ITEM"),1,0)</f>
        <v>0</v>
      </c>
      <c r="C5849" t="str">
        <f>IF(B5849=1,'Tracker&amp;Invoice'!A5885,C5848)</f>
        <v>NBQ-058</v>
      </c>
      <c r="D5849" t="str">
        <f>IF(LEFT(TRIM('Tracker&amp;Invoice'!B5885),9)="INVOICE #","INVOICE",IF(TRIM('Tracker&amp;Invoice'!B5885)="Overall Completion INVOICE","OVERALL",""))</f>
        <v/>
      </c>
      <c r="E5849" t="str">
        <f>IF(D5849="INVOICE",VALUE(MID(TRIM('Tracker&amp;Invoice'!B5885),10,10)),"")</f>
        <v/>
      </c>
      <c r="F5849">
        <f>IF(B5849=1,IFERROR(LOOKUP(2,1/('Tracker&amp;Invoice'!$H5885:$AC5885&lt;&gt;""),COLUMN('Tracker&amp;Invoice'!$H5885:$AC5885)),8),F5848)</f>
        <v>16</v>
      </c>
      <c r="G5849">
        <f>IF(D5849="OVERALL",IFERROR(LOOKUP(2,1/('Tracker&amp;Invoice'!$H5885:$AC5885&lt;&gt;""),COLUMN('Tracker&amp;Invoice'!$H5885:$AC5885)),8),G5850)</f>
        <v>8</v>
      </c>
      <c r="H5849">
        <f t="shared" si="182"/>
        <v>16</v>
      </c>
      <c r="I5849" s="29">
        <f>IF(D5849="INVOICE",SUM('Tracker&amp;Invoice'!$H5885:INDEX('Tracker&amp;Invoice'!$A5885:$AC5885,1,H5849)),0)</f>
        <v>0</v>
      </c>
      <c r="J5849" s="29">
        <f>IF(D5849="OVERALL",SUM('Tracker&amp;Invoice'!$H5885:$AC5885),0)</f>
        <v>0</v>
      </c>
    </row>
    <row r="5850" spans="1:10">
      <c r="A5850" t="e">
        <f t="shared" si="183"/>
        <v>#REF!</v>
      </c>
      <c r="B5850">
        <f>IF(AND('Tracker&amp;Invoice'!A5886&lt;&gt;"",'Tracker&amp;Invoice'!A5886&lt;&gt;"ITEM",'Tracker&amp;Invoice'!A5884="ITEM"),1,0)</f>
        <v>0</v>
      </c>
      <c r="C5850" t="str">
        <f>IF(B5850=1,'Tracker&amp;Invoice'!A5886,C5849)</f>
        <v>NBQ-058</v>
      </c>
      <c r="D5850" t="str">
        <f>IF(LEFT(TRIM('Tracker&amp;Invoice'!B5886),9)="INVOICE #","INVOICE",IF(TRIM('Tracker&amp;Invoice'!B5886)="Overall Completion INVOICE","OVERALL",""))</f>
        <v/>
      </c>
      <c r="E5850" t="str">
        <f>IF(D5850="INVOICE",VALUE(MID(TRIM('Tracker&amp;Invoice'!B5886),10,10)),"")</f>
        <v/>
      </c>
      <c r="F5850">
        <f>IF(B5850=1,IFERROR(LOOKUP(2,1/('Tracker&amp;Invoice'!$H5886:$AC5886&lt;&gt;""),COLUMN('Tracker&amp;Invoice'!$H5886:$AC5886)),8),F5849)</f>
        <v>16</v>
      </c>
      <c r="G5850">
        <f>IF(D5850="OVERALL",IFERROR(LOOKUP(2,1/('Tracker&amp;Invoice'!$H5886:$AC5886&lt;&gt;""),COLUMN('Tracker&amp;Invoice'!$H5886:$AC5886)),8),G5851)</f>
        <v>8</v>
      </c>
      <c r="H5850">
        <f t="shared" si="182"/>
        <v>16</v>
      </c>
      <c r="I5850" s="29">
        <f>IF(D5850="INVOICE",SUM('Tracker&amp;Invoice'!$H5886:INDEX('Tracker&amp;Invoice'!$A5886:$AC5886,1,H5850)),0)</f>
        <v>0</v>
      </c>
      <c r="J5850" s="29">
        <f>IF(D5850="OVERALL",SUM('Tracker&amp;Invoice'!$H5886:$AC5886),0)</f>
        <v>0</v>
      </c>
    </row>
    <row r="5851" spans="1:10">
      <c r="A5851" t="e">
        <f t="shared" si="183"/>
        <v>#REF!</v>
      </c>
      <c r="B5851">
        <f>IF(AND('Tracker&amp;Invoice'!A5887&lt;&gt;"",'Tracker&amp;Invoice'!A5887&lt;&gt;"ITEM",'Tracker&amp;Invoice'!A5885="ITEM"),1,0)</f>
        <v>0</v>
      </c>
      <c r="C5851" t="str">
        <f>IF(B5851=1,'Tracker&amp;Invoice'!A5887,C5850)</f>
        <v>NBQ-058</v>
      </c>
      <c r="D5851" t="str">
        <f>IF(LEFT(TRIM('Tracker&amp;Invoice'!B5887),9)="INVOICE #","INVOICE",IF(TRIM('Tracker&amp;Invoice'!B5887)="Overall Completion INVOICE","OVERALL",""))</f>
        <v/>
      </c>
      <c r="E5851" t="str">
        <f>IF(D5851="INVOICE",VALUE(MID(TRIM('Tracker&amp;Invoice'!B5887),10,10)),"")</f>
        <v/>
      </c>
      <c r="F5851">
        <f>IF(B5851=1,IFERROR(LOOKUP(2,1/('Tracker&amp;Invoice'!$H5887:$AC5887&lt;&gt;""),COLUMN('Tracker&amp;Invoice'!$H5887:$AC5887)),8),F5850)</f>
        <v>16</v>
      </c>
      <c r="G5851">
        <f>IF(D5851="OVERALL",IFERROR(LOOKUP(2,1/('Tracker&amp;Invoice'!$H5887:$AC5887&lt;&gt;""),COLUMN('Tracker&amp;Invoice'!$H5887:$AC5887)),8),G5852)</f>
        <v>8</v>
      </c>
      <c r="H5851">
        <f t="shared" si="182"/>
        <v>16</v>
      </c>
      <c r="I5851" s="29">
        <f>IF(D5851="INVOICE",SUM('Tracker&amp;Invoice'!$H5887:INDEX('Tracker&amp;Invoice'!$A5887:$AC5887,1,H5851)),0)</f>
        <v>0</v>
      </c>
      <c r="J5851" s="29">
        <f>IF(D5851="OVERALL",SUM('Tracker&amp;Invoice'!$H5887:$AC5887),0)</f>
        <v>0</v>
      </c>
    </row>
    <row r="5852" spans="1:10">
      <c r="A5852" t="e">
        <f t="shared" si="183"/>
        <v>#REF!</v>
      </c>
      <c r="B5852">
        <f>IF(AND('Tracker&amp;Invoice'!A5888&lt;&gt;"",'Tracker&amp;Invoice'!A5888&lt;&gt;"ITEM",'Tracker&amp;Invoice'!A5886="ITEM"),1,0)</f>
        <v>0</v>
      </c>
      <c r="C5852" t="str">
        <f>IF(B5852=1,'Tracker&amp;Invoice'!A5888,C5851)</f>
        <v>NBQ-058</v>
      </c>
      <c r="D5852" t="str">
        <f>IF(LEFT(TRIM('Tracker&amp;Invoice'!B5888),9)="INVOICE #","INVOICE",IF(TRIM('Tracker&amp;Invoice'!B5888)="Overall Completion INVOICE","OVERALL",""))</f>
        <v/>
      </c>
      <c r="E5852" t="str">
        <f>IF(D5852="INVOICE",VALUE(MID(TRIM('Tracker&amp;Invoice'!B5888),10,10)),"")</f>
        <v/>
      </c>
      <c r="F5852">
        <f>IF(B5852=1,IFERROR(LOOKUP(2,1/('Tracker&amp;Invoice'!$H5888:$AC5888&lt;&gt;""),COLUMN('Tracker&amp;Invoice'!$H5888:$AC5888)),8),F5851)</f>
        <v>16</v>
      </c>
      <c r="G5852">
        <f>IF(D5852="OVERALL",IFERROR(LOOKUP(2,1/('Tracker&amp;Invoice'!$H5888:$AC5888&lt;&gt;""),COLUMN('Tracker&amp;Invoice'!$H5888:$AC5888)),8),G5853)</f>
        <v>8</v>
      </c>
      <c r="H5852">
        <f t="shared" si="182"/>
        <v>16</v>
      </c>
      <c r="I5852" s="29">
        <f>IF(D5852="INVOICE",SUM('Tracker&amp;Invoice'!$H5888:INDEX('Tracker&amp;Invoice'!$A5888:$AC5888,1,H5852)),0)</f>
        <v>0</v>
      </c>
      <c r="J5852" s="29">
        <f>IF(D5852="OVERALL",SUM('Tracker&amp;Invoice'!$H5888:$AC5888),0)</f>
        <v>0</v>
      </c>
    </row>
    <row r="5853" spans="1:10">
      <c r="A5853" t="e">
        <f t="shared" si="183"/>
        <v>#REF!</v>
      </c>
      <c r="B5853">
        <f>IF(AND('Tracker&amp;Invoice'!A5889&lt;&gt;"",'Tracker&amp;Invoice'!A5889&lt;&gt;"ITEM",'Tracker&amp;Invoice'!A5887="ITEM"),1,0)</f>
        <v>0</v>
      </c>
      <c r="C5853" t="str">
        <f>IF(B5853=1,'Tracker&amp;Invoice'!A5889,C5852)</f>
        <v>NBQ-058</v>
      </c>
      <c r="D5853" t="str">
        <f>IF(LEFT(TRIM('Tracker&amp;Invoice'!B5889),9)="INVOICE #","INVOICE",IF(TRIM('Tracker&amp;Invoice'!B5889)="Overall Completion INVOICE","OVERALL",""))</f>
        <v/>
      </c>
      <c r="E5853" t="str">
        <f>IF(D5853="INVOICE",VALUE(MID(TRIM('Tracker&amp;Invoice'!B5889),10,10)),"")</f>
        <v/>
      </c>
      <c r="F5853">
        <f>IF(B5853=1,IFERROR(LOOKUP(2,1/('Tracker&amp;Invoice'!$H5889:$AC5889&lt;&gt;""),COLUMN('Tracker&amp;Invoice'!$H5889:$AC5889)),8),F5852)</f>
        <v>16</v>
      </c>
      <c r="G5853">
        <f>IF(D5853="OVERALL",IFERROR(LOOKUP(2,1/('Tracker&amp;Invoice'!$H5889:$AC5889&lt;&gt;""),COLUMN('Tracker&amp;Invoice'!$H5889:$AC5889)),8),G5854)</f>
        <v>8</v>
      </c>
      <c r="H5853">
        <f t="shared" si="182"/>
        <v>16</v>
      </c>
      <c r="I5853" s="29">
        <f>IF(D5853="INVOICE",SUM('Tracker&amp;Invoice'!$H5889:INDEX('Tracker&amp;Invoice'!$A5889:$AC5889,1,H5853)),0)</f>
        <v>0</v>
      </c>
      <c r="J5853" s="29">
        <f>IF(D5853="OVERALL",SUM('Tracker&amp;Invoice'!$H5889:$AC5889),0)</f>
        <v>0</v>
      </c>
    </row>
    <row r="5854" spans="1:10">
      <c r="A5854" t="e">
        <f t="shared" si="183"/>
        <v>#REF!</v>
      </c>
      <c r="B5854">
        <f>IF(AND('Tracker&amp;Invoice'!A5890&lt;&gt;"",'Tracker&amp;Invoice'!A5890&lt;&gt;"ITEM",'Tracker&amp;Invoice'!A5888="ITEM"),1,0)</f>
        <v>0</v>
      </c>
      <c r="C5854" t="str">
        <f>IF(B5854=1,'Tracker&amp;Invoice'!A5890,C5853)</f>
        <v>NBQ-058</v>
      </c>
      <c r="D5854" t="str">
        <f>IF(LEFT(TRIM('Tracker&amp;Invoice'!B5890),9)="INVOICE #","INVOICE",IF(TRIM('Tracker&amp;Invoice'!B5890)="Overall Completion INVOICE","OVERALL",""))</f>
        <v/>
      </c>
      <c r="E5854" t="str">
        <f>IF(D5854="INVOICE",VALUE(MID(TRIM('Tracker&amp;Invoice'!B5890),10,10)),"")</f>
        <v/>
      </c>
      <c r="F5854">
        <f>IF(B5854=1,IFERROR(LOOKUP(2,1/('Tracker&amp;Invoice'!$H5890:$AC5890&lt;&gt;""),COLUMN('Tracker&amp;Invoice'!$H5890:$AC5890)),8),F5853)</f>
        <v>16</v>
      </c>
      <c r="G5854">
        <f>IF(D5854="OVERALL",IFERROR(LOOKUP(2,1/('Tracker&amp;Invoice'!$H5890:$AC5890&lt;&gt;""),COLUMN('Tracker&amp;Invoice'!$H5890:$AC5890)),8),G5855)</f>
        <v>8</v>
      </c>
      <c r="H5854">
        <f t="shared" si="182"/>
        <v>16</v>
      </c>
      <c r="I5854" s="29">
        <f>IF(D5854="INVOICE",SUM('Tracker&amp;Invoice'!$H5890:INDEX('Tracker&amp;Invoice'!$A5890:$AC5890,1,H5854)),0)</f>
        <v>0</v>
      </c>
      <c r="J5854" s="29">
        <f>IF(D5854="OVERALL",SUM('Tracker&amp;Invoice'!$H5890:$AC5890),0)</f>
        <v>0</v>
      </c>
    </row>
    <row r="5855" spans="1:10">
      <c r="A5855" t="e">
        <f t="shared" si="183"/>
        <v>#REF!</v>
      </c>
      <c r="B5855">
        <f>IF(AND('Tracker&amp;Invoice'!A5891&lt;&gt;"",'Tracker&amp;Invoice'!A5891&lt;&gt;"ITEM",'Tracker&amp;Invoice'!A5889="ITEM"),1,0)</f>
        <v>0</v>
      </c>
      <c r="C5855" t="str">
        <f>IF(B5855=1,'Tracker&amp;Invoice'!A5891,C5854)</f>
        <v>NBQ-058</v>
      </c>
      <c r="D5855" t="str">
        <f>IF(LEFT(TRIM('Tracker&amp;Invoice'!B5891),9)="INVOICE #","INVOICE",IF(TRIM('Tracker&amp;Invoice'!B5891)="Overall Completion INVOICE","OVERALL",""))</f>
        <v/>
      </c>
      <c r="E5855" t="str">
        <f>IF(D5855="INVOICE",VALUE(MID(TRIM('Tracker&amp;Invoice'!B5891),10,10)),"")</f>
        <v/>
      </c>
      <c r="F5855">
        <f>IF(B5855=1,IFERROR(LOOKUP(2,1/('Tracker&amp;Invoice'!$H5891:$AC5891&lt;&gt;""),COLUMN('Tracker&amp;Invoice'!$H5891:$AC5891)),8),F5854)</f>
        <v>16</v>
      </c>
      <c r="G5855">
        <f>IF(D5855="OVERALL",IFERROR(LOOKUP(2,1/('Tracker&amp;Invoice'!$H5891:$AC5891&lt;&gt;""),COLUMN('Tracker&amp;Invoice'!$H5891:$AC5891)),8),G5856)</f>
        <v>8</v>
      </c>
      <c r="H5855">
        <f t="shared" si="182"/>
        <v>16</v>
      </c>
      <c r="I5855" s="29">
        <f>IF(D5855="INVOICE",SUM('Tracker&amp;Invoice'!$H5891:INDEX('Tracker&amp;Invoice'!$A5891:$AC5891,1,H5855)),0)</f>
        <v>0</v>
      </c>
      <c r="J5855" s="29">
        <f>IF(D5855="OVERALL",SUM('Tracker&amp;Invoice'!$H5891:$AC5891),0)</f>
        <v>0</v>
      </c>
    </row>
    <row r="5856" spans="1:10">
      <c r="A5856" t="e">
        <f t="shared" si="183"/>
        <v>#REF!</v>
      </c>
      <c r="B5856">
        <f>IF(AND('Tracker&amp;Invoice'!A5892&lt;&gt;"",'Tracker&amp;Invoice'!A5892&lt;&gt;"ITEM",'Tracker&amp;Invoice'!A5890="ITEM"),1,0)</f>
        <v>0</v>
      </c>
      <c r="C5856" t="str">
        <f>IF(B5856=1,'Tracker&amp;Invoice'!A5892,C5855)</f>
        <v>NBQ-058</v>
      </c>
      <c r="D5856" t="str">
        <f>IF(LEFT(TRIM('Tracker&amp;Invoice'!B5892),9)="INVOICE #","INVOICE",IF(TRIM('Tracker&amp;Invoice'!B5892)="Overall Completion INVOICE","OVERALL",""))</f>
        <v/>
      </c>
      <c r="E5856" t="str">
        <f>IF(D5856="INVOICE",VALUE(MID(TRIM('Tracker&amp;Invoice'!B5892),10,10)),"")</f>
        <v/>
      </c>
      <c r="F5856">
        <f>IF(B5856=1,IFERROR(LOOKUP(2,1/('Tracker&amp;Invoice'!$H5892:$AC5892&lt;&gt;""),COLUMN('Tracker&amp;Invoice'!$H5892:$AC5892)),8),F5855)</f>
        <v>16</v>
      </c>
      <c r="G5856">
        <f>IF(D5856="OVERALL",IFERROR(LOOKUP(2,1/('Tracker&amp;Invoice'!$H5892:$AC5892&lt;&gt;""),COLUMN('Tracker&amp;Invoice'!$H5892:$AC5892)),8),G5857)</f>
        <v>8</v>
      </c>
      <c r="H5856">
        <f t="shared" si="182"/>
        <v>16</v>
      </c>
      <c r="I5856" s="29">
        <f>IF(D5856="INVOICE",SUM('Tracker&amp;Invoice'!$H5892:INDEX('Tracker&amp;Invoice'!$A5892:$AC5892,1,H5856)),0)</f>
        <v>0</v>
      </c>
      <c r="J5856" s="29">
        <f>IF(D5856="OVERALL",SUM('Tracker&amp;Invoice'!$H5892:$AC5892),0)</f>
        <v>0</v>
      </c>
    </row>
    <row r="5857" spans="1:10">
      <c r="A5857" t="e">
        <f t="shared" si="183"/>
        <v>#REF!</v>
      </c>
      <c r="B5857">
        <f>IF(AND('Tracker&amp;Invoice'!A5893&lt;&gt;"",'Tracker&amp;Invoice'!A5893&lt;&gt;"ITEM",'Tracker&amp;Invoice'!A5891="ITEM"),1,0)</f>
        <v>0</v>
      </c>
      <c r="C5857" t="str">
        <f>IF(B5857=1,'Tracker&amp;Invoice'!A5893,C5856)</f>
        <v>NBQ-058</v>
      </c>
      <c r="D5857" t="str">
        <f>IF(LEFT(TRIM('Tracker&amp;Invoice'!B5893),9)="INVOICE #","INVOICE",IF(TRIM('Tracker&amp;Invoice'!B5893)="Overall Completion INVOICE","OVERALL",""))</f>
        <v/>
      </c>
      <c r="E5857" t="str">
        <f>IF(D5857="INVOICE",VALUE(MID(TRIM('Tracker&amp;Invoice'!B5893),10,10)),"")</f>
        <v/>
      </c>
      <c r="F5857">
        <f>IF(B5857=1,IFERROR(LOOKUP(2,1/('Tracker&amp;Invoice'!$H5893:$AC5893&lt;&gt;""),COLUMN('Tracker&amp;Invoice'!$H5893:$AC5893)),8),F5856)</f>
        <v>16</v>
      </c>
      <c r="G5857">
        <f>IF(D5857="OVERALL",IFERROR(LOOKUP(2,1/('Tracker&amp;Invoice'!$H5893:$AC5893&lt;&gt;""),COLUMN('Tracker&amp;Invoice'!$H5893:$AC5893)),8),G5858)</f>
        <v>8</v>
      </c>
      <c r="H5857">
        <f t="shared" si="182"/>
        <v>16</v>
      </c>
      <c r="I5857" s="29">
        <f>IF(D5857="INVOICE",SUM('Tracker&amp;Invoice'!$H5893:INDEX('Tracker&amp;Invoice'!$A5893:$AC5893,1,H5857)),0)</f>
        <v>0</v>
      </c>
      <c r="J5857" s="29">
        <f>IF(D5857="OVERALL",SUM('Tracker&amp;Invoice'!$H5893:$AC5893),0)</f>
        <v>0</v>
      </c>
    </row>
    <row r="5858" spans="1:10">
      <c r="A5858" t="e">
        <f t="shared" si="183"/>
        <v>#REF!</v>
      </c>
      <c r="B5858">
        <f>IF(AND('Tracker&amp;Invoice'!A5894&lt;&gt;"",'Tracker&amp;Invoice'!A5894&lt;&gt;"ITEM",'Tracker&amp;Invoice'!A5892="ITEM"),1,0)</f>
        <v>0</v>
      </c>
      <c r="C5858" t="str">
        <f>IF(B5858=1,'Tracker&amp;Invoice'!A5894,C5857)</f>
        <v>NBQ-058</v>
      </c>
      <c r="D5858" t="str">
        <f>IF(LEFT(TRIM('Tracker&amp;Invoice'!B5894),9)="INVOICE #","INVOICE",IF(TRIM('Tracker&amp;Invoice'!B5894)="Overall Completion INVOICE","OVERALL",""))</f>
        <v/>
      </c>
      <c r="E5858" t="str">
        <f>IF(D5858="INVOICE",VALUE(MID(TRIM('Tracker&amp;Invoice'!B5894),10,10)),"")</f>
        <v/>
      </c>
      <c r="F5858">
        <f>IF(B5858=1,IFERROR(LOOKUP(2,1/('Tracker&amp;Invoice'!$H5894:$AC5894&lt;&gt;""),COLUMN('Tracker&amp;Invoice'!$H5894:$AC5894)),8),F5857)</f>
        <v>16</v>
      </c>
      <c r="G5858">
        <f>IF(D5858="OVERALL",IFERROR(LOOKUP(2,1/('Tracker&amp;Invoice'!$H5894:$AC5894&lt;&gt;""),COLUMN('Tracker&amp;Invoice'!$H5894:$AC5894)),8),G5859)</f>
        <v>8</v>
      </c>
      <c r="H5858">
        <f t="shared" si="182"/>
        <v>16</v>
      </c>
      <c r="I5858" s="29">
        <f>IF(D5858="INVOICE",SUM('Tracker&amp;Invoice'!$H5894:INDEX('Tracker&amp;Invoice'!$A5894:$AC5894,1,H5858)),0)</f>
        <v>0</v>
      </c>
      <c r="J5858" s="29">
        <f>IF(D5858="OVERALL",SUM('Tracker&amp;Invoice'!$H5894:$AC5894),0)</f>
        <v>0</v>
      </c>
    </row>
    <row r="5859" spans="1:10">
      <c r="A5859" t="e">
        <f t="shared" si="183"/>
        <v>#REF!</v>
      </c>
      <c r="B5859">
        <f>IF(AND('Tracker&amp;Invoice'!A5895&lt;&gt;"",'Tracker&amp;Invoice'!A5895&lt;&gt;"ITEM",'Tracker&amp;Invoice'!A5893="ITEM"),1,0)</f>
        <v>0</v>
      </c>
      <c r="C5859" t="str">
        <f>IF(B5859=1,'Tracker&amp;Invoice'!A5895,C5858)</f>
        <v>NBQ-058</v>
      </c>
      <c r="D5859" t="str">
        <f>IF(LEFT(TRIM('Tracker&amp;Invoice'!B5895),9)="INVOICE #","INVOICE",IF(TRIM('Tracker&amp;Invoice'!B5895)="Overall Completion INVOICE","OVERALL",""))</f>
        <v/>
      </c>
      <c r="E5859" t="str">
        <f>IF(D5859="INVOICE",VALUE(MID(TRIM('Tracker&amp;Invoice'!B5895),10,10)),"")</f>
        <v/>
      </c>
      <c r="F5859">
        <f>IF(B5859=1,IFERROR(LOOKUP(2,1/('Tracker&amp;Invoice'!$H5895:$AC5895&lt;&gt;""),COLUMN('Tracker&amp;Invoice'!$H5895:$AC5895)),8),F5858)</f>
        <v>16</v>
      </c>
      <c r="G5859">
        <f>IF(D5859="OVERALL",IFERROR(LOOKUP(2,1/('Tracker&amp;Invoice'!$H5895:$AC5895&lt;&gt;""),COLUMN('Tracker&amp;Invoice'!$H5895:$AC5895)),8),G5860)</f>
        <v>8</v>
      </c>
      <c r="H5859">
        <f t="shared" si="182"/>
        <v>16</v>
      </c>
      <c r="I5859" s="29">
        <f>IF(D5859="INVOICE",SUM('Tracker&amp;Invoice'!$H5895:INDEX('Tracker&amp;Invoice'!$A5895:$AC5895,1,H5859)),0)</f>
        <v>0</v>
      </c>
      <c r="J5859" s="29">
        <f>IF(D5859="OVERALL",SUM('Tracker&amp;Invoice'!$H5895:$AC5895),0)</f>
        <v>0</v>
      </c>
    </row>
    <row r="5860" spans="1:10">
      <c r="A5860" t="e">
        <f t="shared" si="183"/>
        <v>#REF!</v>
      </c>
      <c r="B5860">
        <f>IF(AND('Tracker&amp;Invoice'!A5896&lt;&gt;"",'Tracker&amp;Invoice'!A5896&lt;&gt;"ITEM",'Tracker&amp;Invoice'!A5894="ITEM"),1,0)</f>
        <v>0</v>
      </c>
      <c r="C5860" t="str">
        <f>IF(B5860=1,'Tracker&amp;Invoice'!A5896,C5859)</f>
        <v>NBQ-058</v>
      </c>
      <c r="D5860" t="str">
        <f>IF(LEFT(TRIM('Tracker&amp;Invoice'!B5896),9)="INVOICE #","INVOICE",IF(TRIM('Tracker&amp;Invoice'!B5896)="Overall Completion INVOICE","OVERALL",""))</f>
        <v/>
      </c>
      <c r="E5860" t="str">
        <f>IF(D5860="INVOICE",VALUE(MID(TRIM('Tracker&amp;Invoice'!B5896),10,10)),"")</f>
        <v/>
      </c>
      <c r="F5860">
        <f>IF(B5860=1,IFERROR(LOOKUP(2,1/('Tracker&amp;Invoice'!$H5896:$AC5896&lt;&gt;""),COLUMN('Tracker&amp;Invoice'!$H5896:$AC5896)),8),F5859)</f>
        <v>16</v>
      </c>
      <c r="G5860">
        <f>IF(D5860="OVERALL",IFERROR(LOOKUP(2,1/('Tracker&amp;Invoice'!$H5896:$AC5896&lt;&gt;""),COLUMN('Tracker&amp;Invoice'!$H5896:$AC5896)),8),G5861)</f>
        <v>8</v>
      </c>
      <c r="H5860">
        <f t="shared" si="182"/>
        <v>16</v>
      </c>
      <c r="I5860" s="29">
        <f>IF(D5860="INVOICE",SUM('Tracker&amp;Invoice'!$H5896:INDEX('Tracker&amp;Invoice'!$A5896:$AC5896,1,H5860)),0)</f>
        <v>0</v>
      </c>
      <c r="J5860" s="29">
        <f>IF(D5860="OVERALL",SUM('Tracker&amp;Invoice'!$H5896:$AC5896),0)</f>
        <v>0</v>
      </c>
    </row>
    <row r="5861" spans="1:10">
      <c r="A5861" t="e">
        <f t="shared" si="183"/>
        <v>#REF!</v>
      </c>
      <c r="B5861">
        <f>IF(AND('Tracker&amp;Invoice'!A5897&lt;&gt;"",'Tracker&amp;Invoice'!A5897&lt;&gt;"ITEM",'Tracker&amp;Invoice'!A5895="ITEM"),1,0)</f>
        <v>0</v>
      </c>
      <c r="C5861" t="str">
        <f>IF(B5861=1,'Tracker&amp;Invoice'!A5897,C5860)</f>
        <v>NBQ-058</v>
      </c>
      <c r="D5861" t="str">
        <f>IF(LEFT(TRIM('Tracker&amp;Invoice'!B5897),9)="INVOICE #","INVOICE",IF(TRIM('Tracker&amp;Invoice'!B5897)="Overall Completion INVOICE","OVERALL",""))</f>
        <v/>
      </c>
      <c r="E5861" t="str">
        <f>IF(D5861="INVOICE",VALUE(MID(TRIM('Tracker&amp;Invoice'!B5897),10,10)),"")</f>
        <v/>
      </c>
      <c r="F5861">
        <f>IF(B5861=1,IFERROR(LOOKUP(2,1/('Tracker&amp;Invoice'!$H5897:$AC5897&lt;&gt;""),COLUMN('Tracker&amp;Invoice'!$H5897:$AC5897)),8),F5860)</f>
        <v>16</v>
      </c>
      <c r="G5861">
        <f>IF(D5861="OVERALL",IFERROR(LOOKUP(2,1/('Tracker&amp;Invoice'!$H5897:$AC5897&lt;&gt;""),COLUMN('Tracker&amp;Invoice'!$H5897:$AC5897)),8),G5862)</f>
        <v>8</v>
      </c>
      <c r="H5861">
        <f t="shared" si="182"/>
        <v>16</v>
      </c>
      <c r="I5861" s="29">
        <f>IF(D5861="INVOICE",SUM('Tracker&amp;Invoice'!$H5897:INDEX('Tracker&amp;Invoice'!$A5897:$AC5897,1,H5861)),0)</f>
        <v>0</v>
      </c>
      <c r="J5861" s="29">
        <f>IF(D5861="OVERALL",SUM('Tracker&amp;Invoice'!$H5897:$AC5897),0)</f>
        <v>0</v>
      </c>
    </row>
    <row r="5862" spans="1:10">
      <c r="A5862" t="e">
        <f t="shared" si="183"/>
        <v>#REF!</v>
      </c>
      <c r="B5862">
        <f>IF(AND('Tracker&amp;Invoice'!A5898&lt;&gt;"",'Tracker&amp;Invoice'!A5898&lt;&gt;"ITEM",'Tracker&amp;Invoice'!A5896="ITEM"),1,0)</f>
        <v>0</v>
      </c>
      <c r="C5862" t="str">
        <f>IF(B5862=1,'Tracker&amp;Invoice'!A5898,C5861)</f>
        <v>NBQ-058</v>
      </c>
      <c r="D5862" t="str">
        <f>IF(LEFT(TRIM('Tracker&amp;Invoice'!B5898),9)="INVOICE #","INVOICE",IF(TRIM('Tracker&amp;Invoice'!B5898)="Overall Completion INVOICE","OVERALL",""))</f>
        <v/>
      </c>
      <c r="E5862" t="str">
        <f>IF(D5862="INVOICE",VALUE(MID(TRIM('Tracker&amp;Invoice'!B5898),10,10)),"")</f>
        <v/>
      </c>
      <c r="F5862">
        <f>IF(B5862=1,IFERROR(LOOKUP(2,1/('Tracker&amp;Invoice'!$H5898:$AC5898&lt;&gt;""),COLUMN('Tracker&amp;Invoice'!$H5898:$AC5898)),8),F5861)</f>
        <v>16</v>
      </c>
      <c r="G5862">
        <f>IF(D5862="OVERALL",IFERROR(LOOKUP(2,1/('Tracker&amp;Invoice'!$H5898:$AC5898&lt;&gt;""),COLUMN('Tracker&amp;Invoice'!$H5898:$AC5898)),8),G5863)</f>
        <v>8</v>
      </c>
      <c r="H5862">
        <f t="shared" si="182"/>
        <v>16</v>
      </c>
      <c r="I5862" s="29">
        <f>IF(D5862="INVOICE",SUM('Tracker&amp;Invoice'!$H5898:INDEX('Tracker&amp;Invoice'!$A5898:$AC5898,1,H5862)),0)</f>
        <v>0</v>
      </c>
      <c r="J5862" s="29">
        <f>IF(D5862="OVERALL",SUM('Tracker&amp;Invoice'!$H5898:$AC5898),0)</f>
        <v>0</v>
      </c>
    </row>
    <row r="5863" spans="1:10">
      <c r="A5863" t="e">
        <f t="shared" si="183"/>
        <v>#REF!</v>
      </c>
      <c r="B5863">
        <f>IF(AND('Tracker&amp;Invoice'!A5899&lt;&gt;"",'Tracker&amp;Invoice'!A5899&lt;&gt;"ITEM",'Tracker&amp;Invoice'!A5897="ITEM"),1,0)</f>
        <v>0</v>
      </c>
      <c r="C5863" t="str">
        <f>IF(B5863=1,'Tracker&amp;Invoice'!A5899,C5862)</f>
        <v>NBQ-058</v>
      </c>
      <c r="D5863" t="str">
        <f>IF(LEFT(TRIM('Tracker&amp;Invoice'!B5899),9)="INVOICE #","INVOICE",IF(TRIM('Tracker&amp;Invoice'!B5899)="Overall Completion INVOICE","OVERALL",""))</f>
        <v/>
      </c>
      <c r="E5863" t="str">
        <f>IF(D5863="INVOICE",VALUE(MID(TRIM('Tracker&amp;Invoice'!B5899),10,10)),"")</f>
        <v/>
      </c>
      <c r="F5863">
        <f>IF(B5863=1,IFERROR(LOOKUP(2,1/('Tracker&amp;Invoice'!$H5899:$AC5899&lt;&gt;""),COLUMN('Tracker&amp;Invoice'!$H5899:$AC5899)),8),F5862)</f>
        <v>16</v>
      </c>
      <c r="G5863">
        <f>IF(D5863="OVERALL",IFERROR(LOOKUP(2,1/('Tracker&amp;Invoice'!$H5899:$AC5899&lt;&gt;""),COLUMN('Tracker&amp;Invoice'!$H5899:$AC5899)),8),G5864)</f>
        <v>8</v>
      </c>
      <c r="H5863">
        <f t="shared" si="182"/>
        <v>16</v>
      </c>
      <c r="I5863" s="29">
        <f>IF(D5863="INVOICE",SUM('Tracker&amp;Invoice'!$H5899:INDEX('Tracker&amp;Invoice'!$A5899:$AC5899,1,H5863)),0)</f>
        <v>0</v>
      </c>
      <c r="J5863" s="29">
        <f>IF(D5863="OVERALL",SUM('Tracker&amp;Invoice'!$H5899:$AC5899),0)</f>
        <v>0</v>
      </c>
    </row>
    <row r="5864" spans="1:10">
      <c r="A5864" t="e">
        <f t="shared" si="183"/>
        <v>#REF!</v>
      </c>
      <c r="B5864">
        <f>IF(AND('Tracker&amp;Invoice'!A5900&lt;&gt;"",'Tracker&amp;Invoice'!A5900&lt;&gt;"ITEM",'Tracker&amp;Invoice'!A5898="ITEM"),1,0)</f>
        <v>0</v>
      </c>
      <c r="C5864" t="str">
        <f>IF(B5864=1,'Tracker&amp;Invoice'!A5900,C5863)</f>
        <v>NBQ-058</v>
      </c>
      <c r="D5864" t="str">
        <f>IF(LEFT(TRIM('Tracker&amp;Invoice'!B5900),9)="INVOICE #","INVOICE",IF(TRIM('Tracker&amp;Invoice'!B5900)="Overall Completion INVOICE","OVERALL",""))</f>
        <v/>
      </c>
      <c r="E5864" t="str">
        <f>IF(D5864="INVOICE",VALUE(MID(TRIM('Tracker&amp;Invoice'!B5900),10,10)),"")</f>
        <v/>
      </c>
      <c r="F5864">
        <f>IF(B5864=1,IFERROR(LOOKUP(2,1/('Tracker&amp;Invoice'!$H5900:$AC5900&lt;&gt;""),COLUMN('Tracker&amp;Invoice'!$H5900:$AC5900)),8),F5863)</f>
        <v>16</v>
      </c>
      <c r="G5864">
        <f>IF(D5864="OVERALL",IFERROR(LOOKUP(2,1/('Tracker&amp;Invoice'!$H5900:$AC5900&lt;&gt;""),COLUMN('Tracker&amp;Invoice'!$H5900:$AC5900)),8),G5865)</f>
        <v>8</v>
      </c>
      <c r="H5864">
        <f t="shared" si="182"/>
        <v>16</v>
      </c>
      <c r="I5864" s="29">
        <f>IF(D5864="INVOICE",SUM('Tracker&amp;Invoice'!$H5900:INDEX('Tracker&amp;Invoice'!$A5900:$AC5900,1,H5864)),0)</f>
        <v>0</v>
      </c>
      <c r="J5864" s="29">
        <f>IF(D5864="OVERALL",SUM('Tracker&amp;Invoice'!$H5900:$AC5900),0)</f>
        <v>0</v>
      </c>
    </row>
    <row r="5865" spans="1:10">
      <c r="A5865" t="e">
        <f t="shared" si="183"/>
        <v>#REF!</v>
      </c>
      <c r="B5865">
        <f>IF(AND('Tracker&amp;Invoice'!A5901&lt;&gt;"",'Tracker&amp;Invoice'!A5901&lt;&gt;"ITEM",'Tracker&amp;Invoice'!A5899="ITEM"),1,0)</f>
        <v>0</v>
      </c>
      <c r="C5865" t="str">
        <f>IF(B5865=1,'Tracker&amp;Invoice'!A5901,C5864)</f>
        <v>NBQ-058</v>
      </c>
      <c r="D5865" t="str">
        <f>IF(LEFT(TRIM('Tracker&amp;Invoice'!B5901),9)="INVOICE #","INVOICE",IF(TRIM('Tracker&amp;Invoice'!B5901)="Overall Completion INVOICE","OVERALL",""))</f>
        <v/>
      </c>
      <c r="E5865" t="str">
        <f>IF(D5865="INVOICE",VALUE(MID(TRIM('Tracker&amp;Invoice'!B5901),10,10)),"")</f>
        <v/>
      </c>
      <c r="F5865">
        <f>IF(B5865=1,IFERROR(LOOKUP(2,1/('Tracker&amp;Invoice'!$H5901:$AC5901&lt;&gt;""),COLUMN('Tracker&amp;Invoice'!$H5901:$AC5901)),8),F5864)</f>
        <v>16</v>
      </c>
      <c r="G5865">
        <f>IF(D5865="OVERALL",IFERROR(LOOKUP(2,1/('Tracker&amp;Invoice'!$H5901:$AC5901&lt;&gt;""),COLUMN('Tracker&amp;Invoice'!$H5901:$AC5901)),8),G5866)</f>
        <v>8</v>
      </c>
      <c r="H5865">
        <f t="shared" si="182"/>
        <v>16</v>
      </c>
      <c r="I5865" s="29">
        <f>IF(D5865="INVOICE",SUM('Tracker&amp;Invoice'!$H5901:INDEX('Tracker&amp;Invoice'!$A5901:$AC5901,1,H5865)),0)</f>
        <v>0</v>
      </c>
      <c r="J5865" s="29">
        <f>IF(D5865="OVERALL",SUM('Tracker&amp;Invoice'!$H5901:$AC5901),0)</f>
        <v>0</v>
      </c>
    </row>
    <row r="5866" spans="1:10">
      <c r="A5866" t="e">
        <f t="shared" si="183"/>
        <v>#REF!</v>
      </c>
      <c r="B5866">
        <f>IF(AND('Tracker&amp;Invoice'!A5902&lt;&gt;"",'Tracker&amp;Invoice'!A5902&lt;&gt;"ITEM",'Tracker&amp;Invoice'!A5900="ITEM"),1,0)</f>
        <v>0</v>
      </c>
      <c r="C5866" t="str">
        <f>IF(B5866=1,'Tracker&amp;Invoice'!A5902,C5865)</f>
        <v>NBQ-058</v>
      </c>
      <c r="D5866" t="str">
        <f>IF(LEFT(TRIM('Tracker&amp;Invoice'!B5902),9)="INVOICE #","INVOICE",IF(TRIM('Tracker&amp;Invoice'!B5902)="Overall Completion INVOICE","OVERALL",""))</f>
        <v/>
      </c>
      <c r="E5866" t="str">
        <f>IF(D5866="INVOICE",VALUE(MID(TRIM('Tracker&amp;Invoice'!B5902),10,10)),"")</f>
        <v/>
      </c>
      <c r="F5866">
        <f>IF(B5866=1,IFERROR(LOOKUP(2,1/('Tracker&amp;Invoice'!$H5902:$AC5902&lt;&gt;""),COLUMN('Tracker&amp;Invoice'!$H5902:$AC5902)),8),F5865)</f>
        <v>16</v>
      </c>
      <c r="G5866">
        <f>IF(D5866="OVERALL",IFERROR(LOOKUP(2,1/('Tracker&amp;Invoice'!$H5902:$AC5902&lt;&gt;""),COLUMN('Tracker&amp;Invoice'!$H5902:$AC5902)),8),G5867)</f>
        <v>8</v>
      </c>
      <c r="H5866">
        <f t="shared" si="182"/>
        <v>16</v>
      </c>
      <c r="I5866" s="29">
        <f>IF(D5866="INVOICE",SUM('Tracker&amp;Invoice'!$H5902:INDEX('Tracker&amp;Invoice'!$A5902:$AC5902,1,H5866)),0)</f>
        <v>0</v>
      </c>
      <c r="J5866" s="29">
        <f>IF(D5866="OVERALL",SUM('Tracker&amp;Invoice'!$H5902:$AC5902),0)</f>
        <v>0</v>
      </c>
    </row>
    <row r="5867" spans="1:10">
      <c r="A5867" t="e">
        <f t="shared" si="183"/>
        <v>#REF!</v>
      </c>
      <c r="B5867">
        <f>IF(AND('Tracker&amp;Invoice'!A5903&lt;&gt;"",'Tracker&amp;Invoice'!A5903&lt;&gt;"ITEM",'Tracker&amp;Invoice'!A5901="ITEM"),1,0)</f>
        <v>0</v>
      </c>
      <c r="C5867" t="str">
        <f>IF(B5867=1,'Tracker&amp;Invoice'!A5903,C5866)</f>
        <v>NBQ-058</v>
      </c>
      <c r="D5867" t="str">
        <f>IF(LEFT(TRIM('Tracker&amp;Invoice'!B5903),9)="INVOICE #","INVOICE",IF(TRIM('Tracker&amp;Invoice'!B5903)="Overall Completion INVOICE","OVERALL",""))</f>
        <v/>
      </c>
      <c r="E5867" t="str">
        <f>IF(D5867="INVOICE",VALUE(MID(TRIM('Tracker&amp;Invoice'!B5903),10,10)),"")</f>
        <v/>
      </c>
      <c r="F5867">
        <f>IF(B5867=1,IFERROR(LOOKUP(2,1/('Tracker&amp;Invoice'!$H5903:$AC5903&lt;&gt;""),COLUMN('Tracker&amp;Invoice'!$H5903:$AC5903)),8),F5866)</f>
        <v>16</v>
      </c>
      <c r="G5867">
        <f>IF(D5867="OVERALL",IFERROR(LOOKUP(2,1/('Tracker&amp;Invoice'!$H5903:$AC5903&lt;&gt;""),COLUMN('Tracker&amp;Invoice'!$H5903:$AC5903)),8),G5868)</f>
        <v>8</v>
      </c>
      <c r="H5867">
        <f t="shared" si="182"/>
        <v>16</v>
      </c>
      <c r="I5867" s="29">
        <f>IF(D5867="INVOICE",SUM('Tracker&amp;Invoice'!$H5903:INDEX('Tracker&amp;Invoice'!$A5903:$AC5903,1,H5867)),0)</f>
        <v>0</v>
      </c>
      <c r="J5867" s="29">
        <f>IF(D5867="OVERALL",SUM('Tracker&amp;Invoice'!$H5903:$AC5903),0)</f>
        <v>0</v>
      </c>
    </row>
    <row r="5868" spans="1:10">
      <c r="A5868" t="e">
        <f t="shared" si="183"/>
        <v>#REF!</v>
      </c>
      <c r="B5868">
        <f>IF(AND('Tracker&amp;Invoice'!A5904&lt;&gt;"",'Tracker&amp;Invoice'!A5904&lt;&gt;"ITEM",'Tracker&amp;Invoice'!A5902="ITEM"),1,0)</f>
        <v>0</v>
      </c>
      <c r="C5868" t="str">
        <f>IF(B5868=1,'Tracker&amp;Invoice'!A5904,C5867)</f>
        <v>NBQ-058</v>
      </c>
      <c r="D5868" t="str">
        <f>IF(LEFT(TRIM('Tracker&amp;Invoice'!B5904),9)="INVOICE #","INVOICE",IF(TRIM('Tracker&amp;Invoice'!B5904)="Overall Completion INVOICE","OVERALL",""))</f>
        <v/>
      </c>
      <c r="E5868" t="str">
        <f>IF(D5868="INVOICE",VALUE(MID(TRIM('Tracker&amp;Invoice'!B5904),10,10)),"")</f>
        <v/>
      </c>
      <c r="F5868">
        <f>IF(B5868=1,IFERROR(LOOKUP(2,1/('Tracker&amp;Invoice'!$H5904:$AC5904&lt;&gt;""),COLUMN('Tracker&amp;Invoice'!$H5904:$AC5904)),8),F5867)</f>
        <v>16</v>
      </c>
      <c r="G5868">
        <f>IF(D5868="OVERALL",IFERROR(LOOKUP(2,1/('Tracker&amp;Invoice'!$H5904:$AC5904&lt;&gt;""),COLUMN('Tracker&amp;Invoice'!$H5904:$AC5904)),8),G5869)</f>
        <v>8</v>
      </c>
      <c r="H5868">
        <f t="shared" si="182"/>
        <v>16</v>
      </c>
      <c r="I5868" s="29">
        <f>IF(D5868="INVOICE",SUM('Tracker&amp;Invoice'!$H5904:INDEX('Tracker&amp;Invoice'!$A5904:$AC5904,1,H5868)),0)</f>
        <v>0</v>
      </c>
      <c r="J5868" s="29">
        <f>IF(D5868="OVERALL",SUM('Tracker&amp;Invoice'!$H5904:$AC5904),0)</f>
        <v>0</v>
      </c>
    </row>
    <row r="5869" spans="1:10">
      <c r="A5869" t="e">
        <f t="shared" si="183"/>
        <v>#REF!</v>
      </c>
      <c r="B5869">
        <f>IF(AND('Tracker&amp;Invoice'!A5905&lt;&gt;"",'Tracker&amp;Invoice'!A5905&lt;&gt;"ITEM",'Tracker&amp;Invoice'!A5903="ITEM"),1,0)</f>
        <v>0</v>
      </c>
      <c r="C5869" t="str">
        <f>IF(B5869=1,'Tracker&amp;Invoice'!A5905,C5868)</f>
        <v>NBQ-058</v>
      </c>
      <c r="D5869" t="str">
        <f>IF(LEFT(TRIM('Tracker&amp;Invoice'!B5905),9)="INVOICE #","INVOICE",IF(TRIM('Tracker&amp;Invoice'!B5905)="Overall Completion INVOICE","OVERALL",""))</f>
        <v/>
      </c>
      <c r="E5869" t="str">
        <f>IF(D5869="INVOICE",VALUE(MID(TRIM('Tracker&amp;Invoice'!B5905),10,10)),"")</f>
        <v/>
      </c>
      <c r="F5869">
        <f>IF(B5869=1,IFERROR(LOOKUP(2,1/('Tracker&amp;Invoice'!$H5905:$AC5905&lt;&gt;""),COLUMN('Tracker&amp;Invoice'!$H5905:$AC5905)),8),F5868)</f>
        <v>16</v>
      </c>
      <c r="G5869">
        <f>IF(D5869="OVERALL",IFERROR(LOOKUP(2,1/('Tracker&amp;Invoice'!$H5905:$AC5905&lt;&gt;""),COLUMN('Tracker&amp;Invoice'!$H5905:$AC5905)),8),G5870)</f>
        <v>8</v>
      </c>
      <c r="H5869">
        <f t="shared" si="182"/>
        <v>16</v>
      </c>
      <c r="I5869" s="29">
        <f>IF(D5869="INVOICE",SUM('Tracker&amp;Invoice'!$H5905:INDEX('Tracker&amp;Invoice'!$A5905:$AC5905,1,H5869)),0)</f>
        <v>0</v>
      </c>
      <c r="J5869" s="29">
        <f>IF(D5869="OVERALL",SUM('Tracker&amp;Invoice'!$H5905:$AC5905),0)</f>
        <v>0</v>
      </c>
    </row>
    <row r="5870" spans="1:10">
      <c r="A5870" t="e">
        <f t="shared" si="183"/>
        <v>#REF!</v>
      </c>
      <c r="B5870">
        <f>IF(AND('Tracker&amp;Invoice'!A5906&lt;&gt;"",'Tracker&amp;Invoice'!A5906&lt;&gt;"ITEM",'Tracker&amp;Invoice'!A5904="ITEM"),1,0)</f>
        <v>0</v>
      </c>
      <c r="C5870" t="str">
        <f>IF(B5870=1,'Tracker&amp;Invoice'!A5906,C5869)</f>
        <v>NBQ-058</v>
      </c>
      <c r="D5870" t="str">
        <f>IF(LEFT(TRIM('Tracker&amp;Invoice'!B5906),9)="INVOICE #","INVOICE",IF(TRIM('Tracker&amp;Invoice'!B5906)="Overall Completion INVOICE","OVERALL",""))</f>
        <v/>
      </c>
      <c r="E5870" t="str">
        <f>IF(D5870="INVOICE",VALUE(MID(TRIM('Tracker&amp;Invoice'!B5906),10,10)),"")</f>
        <v/>
      </c>
      <c r="F5870">
        <f>IF(B5870=1,IFERROR(LOOKUP(2,1/('Tracker&amp;Invoice'!$H5906:$AC5906&lt;&gt;""),COLUMN('Tracker&amp;Invoice'!$H5906:$AC5906)),8),F5869)</f>
        <v>16</v>
      </c>
      <c r="G5870">
        <f>IF(D5870="OVERALL",IFERROR(LOOKUP(2,1/('Tracker&amp;Invoice'!$H5906:$AC5906&lt;&gt;""),COLUMN('Tracker&amp;Invoice'!$H5906:$AC5906)),8),G5871)</f>
        <v>8</v>
      </c>
      <c r="H5870">
        <f t="shared" si="182"/>
        <v>16</v>
      </c>
      <c r="I5870" s="29">
        <f>IF(D5870="INVOICE",SUM('Tracker&amp;Invoice'!$H5906:INDEX('Tracker&amp;Invoice'!$A5906:$AC5906,1,H5870)),0)</f>
        <v>0</v>
      </c>
      <c r="J5870" s="29">
        <f>IF(D5870="OVERALL",SUM('Tracker&amp;Invoice'!$H5906:$AC5906),0)</f>
        <v>0</v>
      </c>
    </row>
    <row r="5871" spans="1:10">
      <c r="A5871" t="e">
        <f t="shared" si="183"/>
        <v>#REF!</v>
      </c>
      <c r="B5871">
        <f>IF(AND('Tracker&amp;Invoice'!A5907&lt;&gt;"",'Tracker&amp;Invoice'!A5907&lt;&gt;"ITEM",'Tracker&amp;Invoice'!A5905="ITEM"),1,0)</f>
        <v>0</v>
      </c>
      <c r="C5871" t="str">
        <f>IF(B5871=1,'Tracker&amp;Invoice'!A5907,C5870)</f>
        <v>NBQ-058</v>
      </c>
      <c r="D5871" t="str">
        <f>IF(LEFT(TRIM('Tracker&amp;Invoice'!B5907),9)="INVOICE #","INVOICE",IF(TRIM('Tracker&amp;Invoice'!B5907)="Overall Completion INVOICE","OVERALL",""))</f>
        <v/>
      </c>
      <c r="E5871" t="str">
        <f>IF(D5871="INVOICE",VALUE(MID(TRIM('Tracker&amp;Invoice'!B5907),10,10)),"")</f>
        <v/>
      </c>
      <c r="F5871">
        <f>IF(B5871=1,IFERROR(LOOKUP(2,1/('Tracker&amp;Invoice'!$H5907:$AC5907&lt;&gt;""),COLUMN('Tracker&amp;Invoice'!$H5907:$AC5907)),8),F5870)</f>
        <v>16</v>
      </c>
      <c r="G5871">
        <f>IF(D5871="OVERALL",IFERROR(LOOKUP(2,1/('Tracker&amp;Invoice'!$H5907:$AC5907&lt;&gt;""),COLUMN('Tracker&amp;Invoice'!$H5907:$AC5907)),8),G5872)</f>
        <v>8</v>
      </c>
      <c r="H5871">
        <f t="shared" si="182"/>
        <v>16</v>
      </c>
      <c r="I5871" s="29">
        <f>IF(D5871="INVOICE",SUM('Tracker&amp;Invoice'!$H5907:INDEX('Tracker&amp;Invoice'!$A5907:$AC5907,1,H5871)),0)</f>
        <v>0</v>
      </c>
      <c r="J5871" s="29">
        <f>IF(D5871="OVERALL",SUM('Tracker&amp;Invoice'!$H5907:$AC5907),0)</f>
        <v>0</v>
      </c>
    </row>
    <row r="5872" spans="1:10">
      <c r="A5872" t="e">
        <f t="shared" si="183"/>
        <v>#REF!</v>
      </c>
      <c r="B5872">
        <f>IF(AND('Tracker&amp;Invoice'!A5908&lt;&gt;"",'Tracker&amp;Invoice'!A5908&lt;&gt;"ITEM",'Tracker&amp;Invoice'!A5906="ITEM"),1,0)</f>
        <v>0</v>
      </c>
      <c r="C5872" t="str">
        <f>IF(B5872=1,'Tracker&amp;Invoice'!A5908,C5871)</f>
        <v>NBQ-058</v>
      </c>
      <c r="D5872" t="str">
        <f>IF(LEFT(TRIM('Tracker&amp;Invoice'!B5908),9)="INVOICE #","INVOICE",IF(TRIM('Tracker&amp;Invoice'!B5908)="Overall Completion INVOICE","OVERALL",""))</f>
        <v/>
      </c>
      <c r="E5872" t="str">
        <f>IF(D5872="INVOICE",VALUE(MID(TRIM('Tracker&amp;Invoice'!B5908),10,10)),"")</f>
        <v/>
      </c>
      <c r="F5872">
        <f>IF(B5872=1,IFERROR(LOOKUP(2,1/('Tracker&amp;Invoice'!$H5908:$AC5908&lt;&gt;""),COLUMN('Tracker&amp;Invoice'!$H5908:$AC5908)),8),F5871)</f>
        <v>16</v>
      </c>
      <c r="G5872">
        <f>IF(D5872="OVERALL",IFERROR(LOOKUP(2,1/('Tracker&amp;Invoice'!$H5908:$AC5908&lt;&gt;""),COLUMN('Tracker&amp;Invoice'!$H5908:$AC5908)),8),G5873)</f>
        <v>8</v>
      </c>
      <c r="H5872">
        <f t="shared" si="182"/>
        <v>16</v>
      </c>
      <c r="I5872" s="29">
        <f>IF(D5872="INVOICE",SUM('Tracker&amp;Invoice'!$H5908:INDEX('Tracker&amp;Invoice'!$A5908:$AC5908,1,H5872)),0)</f>
        <v>0</v>
      </c>
      <c r="J5872" s="29">
        <f>IF(D5872="OVERALL",SUM('Tracker&amp;Invoice'!$H5908:$AC5908),0)</f>
        <v>0</v>
      </c>
    </row>
    <row r="5873" spans="1:10">
      <c r="A5873" t="e">
        <f t="shared" si="183"/>
        <v>#REF!</v>
      </c>
      <c r="B5873">
        <f>IF(AND('Tracker&amp;Invoice'!A5909&lt;&gt;"",'Tracker&amp;Invoice'!A5909&lt;&gt;"ITEM",'Tracker&amp;Invoice'!A5907="ITEM"),1,0)</f>
        <v>0</v>
      </c>
      <c r="C5873" t="str">
        <f>IF(B5873=1,'Tracker&amp;Invoice'!A5909,C5872)</f>
        <v>NBQ-058</v>
      </c>
      <c r="D5873" t="str">
        <f>IF(LEFT(TRIM('Tracker&amp;Invoice'!B5909),9)="INVOICE #","INVOICE",IF(TRIM('Tracker&amp;Invoice'!B5909)="Overall Completion INVOICE","OVERALL",""))</f>
        <v/>
      </c>
      <c r="E5873" t="str">
        <f>IF(D5873="INVOICE",VALUE(MID(TRIM('Tracker&amp;Invoice'!B5909),10,10)),"")</f>
        <v/>
      </c>
      <c r="F5873">
        <f>IF(B5873=1,IFERROR(LOOKUP(2,1/('Tracker&amp;Invoice'!$H5909:$AC5909&lt;&gt;""),COLUMN('Tracker&amp;Invoice'!$H5909:$AC5909)),8),F5872)</f>
        <v>16</v>
      </c>
      <c r="G5873">
        <f>IF(D5873="OVERALL",IFERROR(LOOKUP(2,1/('Tracker&amp;Invoice'!$H5909:$AC5909&lt;&gt;""),COLUMN('Tracker&amp;Invoice'!$H5909:$AC5909)),8),G5874)</f>
        <v>8</v>
      </c>
      <c r="H5873">
        <f t="shared" si="182"/>
        <v>16</v>
      </c>
      <c r="I5873" s="29">
        <f>IF(D5873="INVOICE",SUM('Tracker&amp;Invoice'!$H5909:INDEX('Tracker&amp;Invoice'!$A5909:$AC5909,1,H5873)),0)</f>
        <v>0</v>
      </c>
      <c r="J5873" s="29">
        <f>IF(D5873="OVERALL",SUM('Tracker&amp;Invoice'!$H5909:$AC5909),0)</f>
        <v>0</v>
      </c>
    </row>
    <row r="5874" spans="1:10">
      <c r="A5874" t="e">
        <f t="shared" si="183"/>
        <v>#REF!</v>
      </c>
      <c r="B5874">
        <f>IF(AND('Tracker&amp;Invoice'!A5910&lt;&gt;"",'Tracker&amp;Invoice'!A5910&lt;&gt;"ITEM",'Tracker&amp;Invoice'!A5908="ITEM"),1,0)</f>
        <v>0</v>
      </c>
      <c r="C5874" t="str">
        <f>IF(B5874=1,'Tracker&amp;Invoice'!A5910,C5873)</f>
        <v>NBQ-058</v>
      </c>
      <c r="D5874" t="str">
        <f>IF(LEFT(TRIM('Tracker&amp;Invoice'!B5910),9)="INVOICE #","INVOICE",IF(TRIM('Tracker&amp;Invoice'!B5910)="Overall Completion INVOICE","OVERALL",""))</f>
        <v/>
      </c>
      <c r="E5874" t="str">
        <f>IF(D5874="INVOICE",VALUE(MID(TRIM('Tracker&amp;Invoice'!B5910),10,10)),"")</f>
        <v/>
      </c>
      <c r="F5874">
        <f>IF(B5874=1,IFERROR(LOOKUP(2,1/('Tracker&amp;Invoice'!$H5910:$AC5910&lt;&gt;""),COLUMN('Tracker&amp;Invoice'!$H5910:$AC5910)),8),F5873)</f>
        <v>16</v>
      </c>
      <c r="G5874">
        <f>IF(D5874="OVERALL",IFERROR(LOOKUP(2,1/('Tracker&amp;Invoice'!$H5910:$AC5910&lt;&gt;""),COLUMN('Tracker&amp;Invoice'!$H5910:$AC5910)),8),G5875)</f>
        <v>8</v>
      </c>
      <c r="H5874">
        <f t="shared" si="182"/>
        <v>16</v>
      </c>
      <c r="I5874" s="29">
        <f>IF(D5874="INVOICE",SUM('Tracker&amp;Invoice'!$H5910:INDEX('Tracker&amp;Invoice'!$A5910:$AC5910,1,H5874)),0)</f>
        <v>0</v>
      </c>
      <c r="J5874" s="29">
        <f>IF(D5874="OVERALL",SUM('Tracker&amp;Invoice'!$H5910:$AC5910),0)</f>
        <v>0</v>
      </c>
    </row>
    <row r="5875" spans="1:10">
      <c r="A5875" t="e">
        <f t="shared" si="183"/>
        <v>#REF!</v>
      </c>
      <c r="B5875">
        <f>IF(AND('Tracker&amp;Invoice'!A5911&lt;&gt;"",'Tracker&amp;Invoice'!A5911&lt;&gt;"ITEM",'Tracker&amp;Invoice'!A5909="ITEM"),1,0)</f>
        <v>0</v>
      </c>
      <c r="C5875" t="str">
        <f>IF(B5875=1,'Tracker&amp;Invoice'!A5911,C5874)</f>
        <v>NBQ-058</v>
      </c>
      <c r="D5875" t="str">
        <f>IF(LEFT(TRIM('Tracker&amp;Invoice'!B5911),9)="INVOICE #","INVOICE",IF(TRIM('Tracker&amp;Invoice'!B5911)="Overall Completion INVOICE","OVERALL",""))</f>
        <v/>
      </c>
      <c r="E5875" t="str">
        <f>IF(D5875="INVOICE",VALUE(MID(TRIM('Tracker&amp;Invoice'!B5911),10,10)),"")</f>
        <v/>
      </c>
      <c r="F5875">
        <f>IF(B5875=1,IFERROR(LOOKUP(2,1/('Tracker&amp;Invoice'!$H5911:$AC5911&lt;&gt;""),COLUMN('Tracker&amp;Invoice'!$H5911:$AC5911)),8),F5874)</f>
        <v>16</v>
      </c>
      <c r="G5875">
        <f>IF(D5875="OVERALL",IFERROR(LOOKUP(2,1/('Tracker&amp;Invoice'!$H5911:$AC5911&lt;&gt;""),COLUMN('Tracker&amp;Invoice'!$H5911:$AC5911)),8),G5876)</f>
        <v>8</v>
      </c>
      <c r="H5875">
        <f t="shared" si="182"/>
        <v>16</v>
      </c>
      <c r="I5875" s="29">
        <f>IF(D5875="INVOICE",SUM('Tracker&amp;Invoice'!$H5911:INDEX('Tracker&amp;Invoice'!$A5911:$AC5911,1,H5875)),0)</f>
        <v>0</v>
      </c>
      <c r="J5875" s="29">
        <f>IF(D5875="OVERALL",SUM('Tracker&amp;Invoice'!$H5911:$AC5911),0)</f>
        <v>0</v>
      </c>
    </row>
    <row r="5876" spans="1:10">
      <c r="A5876" t="e">
        <f t="shared" si="183"/>
        <v>#REF!</v>
      </c>
      <c r="B5876">
        <f>IF(AND('Tracker&amp;Invoice'!A5912&lt;&gt;"",'Tracker&amp;Invoice'!A5912&lt;&gt;"ITEM",'Tracker&amp;Invoice'!A5910="ITEM"),1,0)</f>
        <v>0</v>
      </c>
      <c r="C5876" t="str">
        <f>IF(B5876=1,'Tracker&amp;Invoice'!A5912,C5875)</f>
        <v>NBQ-058</v>
      </c>
      <c r="D5876" t="str">
        <f>IF(LEFT(TRIM('Tracker&amp;Invoice'!B5912),9)="INVOICE #","INVOICE",IF(TRIM('Tracker&amp;Invoice'!B5912)="Overall Completion INVOICE","OVERALL",""))</f>
        <v/>
      </c>
      <c r="E5876" t="str">
        <f>IF(D5876="INVOICE",VALUE(MID(TRIM('Tracker&amp;Invoice'!B5912),10,10)),"")</f>
        <v/>
      </c>
      <c r="F5876">
        <f>IF(B5876=1,IFERROR(LOOKUP(2,1/('Tracker&amp;Invoice'!$H5912:$AC5912&lt;&gt;""),COLUMN('Tracker&amp;Invoice'!$H5912:$AC5912)),8),F5875)</f>
        <v>16</v>
      </c>
      <c r="G5876">
        <f>IF(D5876="OVERALL",IFERROR(LOOKUP(2,1/('Tracker&amp;Invoice'!$H5912:$AC5912&lt;&gt;""),COLUMN('Tracker&amp;Invoice'!$H5912:$AC5912)),8),G5877)</f>
        <v>8</v>
      </c>
      <c r="H5876">
        <f t="shared" si="182"/>
        <v>16</v>
      </c>
      <c r="I5876" s="29">
        <f>IF(D5876="INVOICE",SUM('Tracker&amp;Invoice'!$H5912:INDEX('Tracker&amp;Invoice'!$A5912:$AC5912,1,H5876)),0)</f>
        <v>0</v>
      </c>
      <c r="J5876" s="29">
        <f>IF(D5876="OVERALL",SUM('Tracker&amp;Invoice'!$H5912:$AC5912),0)</f>
        <v>0</v>
      </c>
    </row>
    <row r="5877" spans="1:10">
      <c r="A5877" t="e">
        <f t="shared" si="183"/>
        <v>#REF!</v>
      </c>
      <c r="B5877">
        <f>IF(AND('Tracker&amp;Invoice'!A5913&lt;&gt;"",'Tracker&amp;Invoice'!A5913&lt;&gt;"ITEM",'Tracker&amp;Invoice'!A5911="ITEM"),1,0)</f>
        <v>0</v>
      </c>
      <c r="C5877" t="str">
        <f>IF(B5877=1,'Tracker&amp;Invoice'!A5913,C5876)</f>
        <v>NBQ-058</v>
      </c>
      <c r="D5877" t="str">
        <f>IF(LEFT(TRIM('Tracker&amp;Invoice'!B5913),9)="INVOICE #","INVOICE",IF(TRIM('Tracker&amp;Invoice'!B5913)="Overall Completion INVOICE","OVERALL",""))</f>
        <v/>
      </c>
      <c r="E5877" t="str">
        <f>IF(D5877="INVOICE",VALUE(MID(TRIM('Tracker&amp;Invoice'!B5913),10,10)),"")</f>
        <v/>
      </c>
      <c r="F5877">
        <f>IF(B5877=1,IFERROR(LOOKUP(2,1/('Tracker&amp;Invoice'!$H5913:$AC5913&lt;&gt;""),COLUMN('Tracker&amp;Invoice'!$H5913:$AC5913)),8),F5876)</f>
        <v>16</v>
      </c>
      <c r="G5877">
        <f>IF(D5877="OVERALL",IFERROR(LOOKUP(2,1/('Tracker&amp;Invoice'!$H5913:$AC5913&lt;&gt;""),COLUMN('Tracker&amp;Invoice'!$H5913:$AC5913)),8),G5878)</f>
        <v>8</v>
      </c>
      <c r="H5877">
        <f t="shared" si="182"/>
        <v>16</v>
      </c>
      <c r="I5877" s="29">
        <f>IF(D5877="INVOICE",SUM('Tracker&amp;Invoice'!$H5913:INDEX('Tracker&amp;Invoice'!$A5913:$AC5913,1,H5877)),0)</f>
        <v>0</v>
      </c>
      <c r="J5877" s="29">
        <f>IF(D5877="OVERALL",SUM('Tracker&amp;Invoice'!$H5913:$AC5913),0)</f>
        <v>0</v>
      </c>
    </row>
    <row r="5878" spans="1:10">
      <c r="A5878" t="e">
        <f t="shared" si="183"/>
        <v>#REF!</v>
      </c>
      <c r="B5878">
        <f>IF(AND('Tracker&amp;Invoice'!A5914&lt;&gt;"",'Tracker&amp;Invoice'!A5914&lt;&gt;"ITEM",'Tracker&amp;Invoice'!A5912="ITEM"),1,0)</f>
        <v>0</v>
      </c>
      <c r="C5878" t="str">
        <f>IF(B5878=1,'Tracker&amp;Invoice'!A5914,C5877)</f>
        <v>NBQ-058</v>
      </c>
      <c r="D5878" t="str">
        <f>IF(LEFT(TRIM('Tracker&amp;Invoice'!B5914),9)="INVOICE #","INVOICE",IF(TRIM('Tracker&amp;Invoice'!B5914)="Overall Completion INVOICE","OVERALL",""))</f>
        <v/>
      </c>
      <c r="E5878" t="str">
        <f>IF(D5878="INVOICE",VALUE(MID(TRIM('Tracker&amp;Invoice'!B5914),10,10)),"")</f>
        <v/>
      </c>
      <c r="F5878">
        <f>IF(B5878=1,IFERROR(LOOKUP(2,1/('Tracker&amp;Invoice'!$H5914:$AC5914&lt;&gt;""),COLUMN('Tracker&amp;Invoice'!$H5914:$AC5914)),8),F5877)</f>
        <v>16</v>
      </c>
      <c r="G5878">
        <f>IF(D5878="OVERALL",IFERROR(LOOKUP(2,1/('Tracker&amp;Invoice'!$H5914:$AC5914&lt;&gt;""),COLUMN('Tracker&amp;Invoice'!$H5914:$AC5914)),8),G5879)</f>
        <v>8</v>
      </c>
      <c r="H5878">
        <f t="shared" si="182"/>
        <v>16</v>
      </c>
      <c r="I5878" s="29">
        <f>IF(D5878="INVOICE",SUM('Tracker&amp;Invoice'!$H5914:INDEX('Tracker&amp;Invoice'!$A5914:$AC5914,1,H5878)),0)</f>
        <v>0</v>
      </c>
      <c r="J5878" s="29">
        <f>IF(D5878="OVERALL",SUM('Tracker&amp;Invoice'!$H5914:$AC5914),0)</f>
        <v>0</v>
      </c>
    </row>
    <row r="5879" spans="1:10">
      <c r="A5879" t="e">
        <f t="shared" si="183"/>
        <v>#REF!</v>
      </c>
      <c r="B5879">
        <f>IF(AND('Tracker&amp;Invoice'!A5915&lt;&gt;"",'Tracker&amp;Invoice'!A5915&lt;&gt;"ITEM",'Tracker&amp;Invoice'!A5913="ITEM"),1,0)</f>
        <v>0</v>
      </c>
      <c r="C5879" t="str">
        <f>IF(B5879=1,'Tracker&amp;Invoice'!A5915,C5878)</f>
        <v>NBQ-058</v>
      </c>
      <c r="D5879" t="str">
        <f>IF(LEFT(TRIM('Tracker&amp;Invoice'!B5915),9)="INVOICE #","INVOICE",IF(TRIM('Tracker&amp;Invoice'!B5915)="Overall Completion INVOICE","OVERALL",""))</f>
        <v/>
      </c>
      <c r="E5879" t="str">
        <f>IF(D5879="INVOICE",VALUE(MID(TRIM('Tracker&amp;Invoice'!B5915),10,10)),"")</f>
        <v/>
      </c>
      <c r="F5879">
        <f>IF(B5879=1,IFERROR(LOOKUP(2,1/('Tracker&amp;Invoice'!$H5915:$AC5915&lt;&gt;""),COLUMN('Tracker&amp;Invoice'!$H5915:$AC5915)),8),F5878)</f>
        <v>16</v>
      </c>
      <c r="G5879">
        <f>IF(D5879="OVERALL",IFERROR(LOOKUP(2,1/('Tracker&amp;Invoice'!$H5915:$AC5915&lt;&gt;""),COLUMN('Tracker&amp;Invoice'!$H5915:$AC5915)),8),G5880)</f>
        <v>8</v>
      </c>
      <c r="H5879">
        <f t="shared" si="182"/>
        <v>16</v>
      </c>
      <c r="I5879" s="29">
        <f>IF(D5879="INVOICE",SUM('Tracker&amp;Invoice'!$H5915:INDEX('Tracker&amp;Invoice'!$A5915:$AC5915,1,H5879)),0)</f>
        <v>0</v>
      </c>
      <c r="J5879" s="29">
        <f>IF(D5879="OVERALL",SUM('Tracker&amp;Invoice'!$H5915:$AC5915),0)</f>
        <v>0</v>
      </c>
    </row>
    <row r="5880" spans="1:10">
      <c r="A5880" t="e">
        <f t="shared" si="183"/>
        <v>#REF!</v>
      </c>
      <c r="B5880">
        <f>IF(AND('Tracker&amp;Invoice'!A5916&lt;&gt;"",'Tracker&amp;Invoice'!A5916&lt;&gt;"ITEM",'Tracker&amp;Invoice'!A5914="ITEM"),1,0)</f>
        <v>0</v>
      </c>
      <c r="C5880" t="str">
        <f>IF(B5880=1,'Tracker&amp;Invoice'!A5916,C5879)</f>
        <v>NBQ-058</v>
      </c>
      <c r="D5880" t="str">
        <f>IF(LEFT(TRIM('Tracker&amp;Invoice'!B5916),9)="INVOICE #","INVOICE",IF(TRIM('Tracker&amp;Invoice'!B5916)="Overall Completion INVOICE","OVERALL",""))</f>
        <v/>
      </c>
      <c r="E5880" t="str">
        <f>IF(D5880="INVOICE",VALUE(MID(TRIM('Tracker&amp;Invoice'!B5916),10,10)),"")</f>
        <v/>
      </c>
      <c r="F5880">
        <f>IF(B5880=1,IFERROR(LOOKUP(2,1/('Tracker&amp;Invoice'!$H5916:$AC5916&lt;&gt;""),COLUMN('Tracker&amp;Invoice'!$H5916:$AC5916)),8),F5879)</f>
        <v>16</v>
      </c>
      <c r="G5880">
        <f>IF(D5880="OVERALL",IFERROR(LOOKUP(2,1/('Tracker&amp;Invoice'!$H5916:$AC5916&lt;&gt;""),COLUMN('Tracker&amp;Invoice'!$H5916:$AC5916)),8),G5881)</f>
        <v>8</v>
      </c>
      <c r="H5880">
        <f t="shared" si="182"/>
        <v>16</v>
      </c>
      <c r="I5880" s="29">
        <f>IF(D5880="INVOICE",SUM('Tracker&amp;Invoice'!$H5916:INDEX('Tracker&amp;Invoice'!$A5916:$AC5916,1,H5880)),0)</f>
        <v>0</v>
      </c>
      <c r="J5880" s="29">
        <f>IF(D5880="OVERALL",SUM('Tracker&amp;Invoice'!$H5916:$AC5916),0)</f>
        <v>0</v>
      </c>
    </row>
    <row r="5881" spans="1:10">
      <c r="A5881" t="e">
        <f t="shared" si="183"/>
        <v>#REF!</v>
      </c>
      <c r="B5881">
        <f>IF(AND('Tracker&amp;Invoice'!A5917&lt;&gt;"",'Tracker&amp;Invoice'!A5917&lt;&gt;"ITEM",'Tracker&amp;Invoice'!A5915="ITEM"),1,0)</f>
        <v>0</v>
      </c>
      <c r="C5881" t="str">
        <f>IF(B5881=1,'Tracker&amp;Invoice'!A5917,C5880)</f>
        <v>NBQ-058</v>
      </c>
      <c r="D5881" t="str">
        <f>IF(LEFT(TRIM('Tracker&amp;Invoice'!B5917),9)="INVOICE #","INVOICE",IF(TRIM('Tracker&amp;Invoice'!B5917)="Overall Completion INVOICE","OVERALL",""))</f>
        <v/>
      </c>
      <c r="E5881" t="str">
        <f>IF(D5881="INVOICE",VALUE(MID(TRIM('Tracker&amp;Invoice'!B5917),10,10)),"")</f>
        <v/>
      </c>
      <c r="F5881">
        <f>IF(B5881=1,IFERROR(LOOKUP(2,1/('Tracker&amp;Invoice'!$H5917:$AC5917&lt;&gt;""),COLUMN('Tracker&amp;Invoice'!$H5917:$AC5917)),8),F5880)</f>
        <v>16</v>
      </c>
      <c r="G5881">
        <f>IF(D5881="OVERALL",IFERROR(LOOKUP(2,1/('Tracker&amp;Invoice'!$H5917:$AC5917&lt;&gt;""),COLUMN('Tracker&amp;Invoice'!$H5917:$AC5917)),8),G5882)</f>
        <v>8</v>
      </c>
      <c r="H5881">
        <f t="shared" si="182"/>
        <v>16</v>
      </c>
      <c r="I5881" s="29">
        <f>IF(D5881="INVOICE",SUM('Tracker&amp;Invoice'!$H5917:INDEX('Tracker&amp;Invoice'!$A5917:$AC5917,1,H5881)),0)</f>
        <v>0</v>
      </c>
      <c r="J5881" s="29">
        <f>IF(D5881="OVERALL",SUM('Tracker&amp;Invoice'!$H5917:$AC5917),0)</f>
        <v>0</v>
      </c>
    </row>
    <row r="5882" spans="1:10">
      <c r="A5882" t="e">
        <f t="shared" si="183"/>
        <v>#REF!</v>
      </c>
      <c r="B5882">
        <f>IF(AND('Tracker&amp;Invoice'!A5918&lt;&gt;"",'Tracker&amp;Invoice'!A5918&lt;&gt;"ITEM",'Tracker&amp;Invoice'!A5916="ITEM"),1,0)</f>
        <v>0</v>
      </c>
      <c r="C5882" t="str">
        <f>IF(B5882=1,'Tracker&amp;Invoice'!A5918,C5881)</f>
        <v>NBQ-058</v>
      </c>
      <c r="D5882" t="str">
        <f>IF(LEFT(TRIM('Tracker&amp;Invoice'!B5918),9)="INVOICE #","INVOICE",IF(TRIM('Tracker&amp;Invoice'!B5918)="Overall Completion INVOICE","OVERALL",""))</f>
        <v/>
      </c>
      <c r="E5882" t="str">
        <f>IF(D5882="INVOICE",VALUE(MID(TRIM('Tracker&amp;Invoice'!B5918),10,10)),"")</f>
        <v/>
      </c>
      <c r="F5882">
        <f>IF(B5882=1,IFERROR(LOOKUP(2,1/('Tracker&amp;Invoice'!$H5918:$AC5918&lt;&gt;""),COLUMN('Tracker&amp;Invoice'!$H5918:$AC5918)),8),F5881)</f>
        <v>16</v>
      </c>
      <c r="G5882">
        <f>IF(D5882="OVERALL",IFERROR(LOOKUP(2,1/('Tracker&amp;Invoice'!$H5918:$AC5918&lt;&gt;""),COLUMN('Tracker&amp;Invoice'!$H5918:$AC5918)),8),G5883)</f>
        <v>8</v>
      </c>
      <c r="H5882">
        <f t="shared" si="182"/>
        <v>16</v>
      </c>
      <c r="I5882" s="29">
        <f>IF(D5882="INVOICE",SUM('Tracker&amp;Invoice'!$H5918:INDEX('Tracker&amp;Invoice'!$A5918:$AC5918,1,H5882)),0)</f>
        <v>0</v>
      </c>
      <c r="J5882" s="29">
        <f>IF(D5882="OVERALL",SUM('Tracker&amp;Invoice'!$H5918:$AC5918),0)</f>
        <v>0</v>
      </c>
    </row>
    <row r="5883" spans="1:10">
      <c r="A5883" t="e">
        <f t="shared" si="183"/>
        <v>#REF!</v>
      </c>
      <c r="B5883">
        <f>IF(AND('Tracker&amp;Invoice'!A5919&lt;&gt;"",'Tracker&amp;Invoice'!A5919&lt;&gt;"ITEM",'Tracker&amp;Invoice'!A5917="ITEM"),1,0)</f>
        <v>0</v>
      </c>
      <c r="C5883" t="str">
        <f>IF(B5883=1,'Tracker&amp;Invoice'!A5919,C5882)</f>
        <v>NBQ-058</v>
      </c>
      <c r="D5883" t="str">
        <f>IF(LEFT(TRIM('Tracker&amp;Invoice'!B5919),9)="INVOICE #","INVOICE",IF(TRIM('Tracker&amp;Invoice'!B5919)="Overall Completion INVOICE","OVERALL",""))</f>
        <v/>
      </c>
      <c r="E5883" t="str">
        <f>IF(D5883="INVOICE",VALUE(MID(TRIM('Tracker&amp;Invoice'!B5919),10,10)),"")</f>
        <v/>
      </c>
      <c r="F5883">
        <f>IF(B5883=1,IFERROR(LOOKUP(2,1/('Tracker&amp;Invoice'!$H5919:$AC5919&lt;&gt;""),COLUMN('Tracker&amp;Invoice'!$H5919:$AC5919)),8),F5882)</f>
        <v>16</v>
      </c>
      <c r="G5883">
        <f>IF(D5883="OVERALL",IFERROR(LOOKUP(2,1/('Tracker&amp;Invoice'!$H5919:$AC5919&lt;&gt;""),COLUMN('Tracker&amp;Invoice'!$H5919:$AC5919)),8),G5884)</f>
        <v>8</v>
      </c>
      <c r="H5883">
        <f t="shared" si="182"/>
        <v>16</v>
      </c>
      <c r="I5883" s="29">
        <f>IF(D5883="INVOICE",SUM('Tracker&amp;Invoice'!$H5919:INDEX('Tracker&amp;Invoice'!$A5919:$AC5919,1,H5883)),0)</f>
        <v>0</v>
      </c>
      <c r="J5883" s="29">
        <f>IF(D5883="OVERALL",SUM('Tracker&amp;Invoice'!$H5919:$AC5919),0)</f>
        <v>0</v>
      </c>
    </row>
    <row r="5884" spans="1:10">
      <c r="A5884" t="e">
        <f t="shared" si="183"/>
        <v>#REF!</v>
      </c>
      <c r="B5884">
        <f>IF(AND('Tracker&amp;Invoice'!A5920&lt;&gt;"",'Tracker&amp;Invoice'!A5920&lt;&gt;"ITEM",'Tracker&amp;Invoice'!A5918="ITEM"),1,0)</f>
        <v>0</v>
      </c>
      <c r="C5884" t="str">
        <f>IF(B5884=1,'Tracker&amp;Invoice'!A5920,C5883)</f>
        <v>NBQ-058</v>
      </c>
      <c r="D5884" t="str">
        <f>IF(LEFT(TRIM('Tracker&amp;Invoice'!B5920),9)="INVOICE #","INVOICE",IF(TRIM('Tracker&amp;Invoice'!B5920)="Overall Completion INVOICE","OVERALL",""))</f>
        <v/>
      </c>
      <c r="E5884" t="str">
        <f>IF(D5884="INVOICE",VALUE(MID(TRIM('Tracker&amp;Invoice'!B5920),10,10)),"")</f>
        <v/>
      </c>
      <c r="F5884">
        <f>IF(B5884=1,IFERROR(LOOKUP(2,1/('Tracker&amp;Invoice'!$H5920:$AC5920&lt;&gt;""),COLUMN('Tracker&amp;Invoice'!$H5920:$AC5920)),8),F5883)</f>
        <v>16</v>
      </c>
      <c r="G5884">
        <f>IF(D5884="OVERALL",IFERROR(LOOKUP(2,1/('Tracker&amp;Invoice'!$H5920:$AC5920&lt;&gt;""),COLUMN('Tracker&amp;Invoice'!$H5920:$AC5920)),8),G5885)</f>
        <v>8</v>
      </c>
      <c r="H5884">
        <f t="shared" si="182"/>
        <v>16</v>
      </c>
      <c r="I5884" s="29">
        <f>IF(D5884="INVOICE",SUM('Tracker&amp;Invoice'!$H5920:INDEX('Tracker&amp;Invoice'!$A5920:$AC5920,1,H5884)),0)</f>
        <v>0</v>
      </c>
      <c r="J5884" s="29">
        <f>IF(D5884="OVERALL",SUM('Tracker&amp;Invoice'!$H5920:$AC5920),0)</f>
        <v>0</v>
      </c>
    </row>
    <row r="5885" spans="1:10">
      <c r="A5885" t="e">
        <f t="shared" si="183"/>
        <v>#REF!</v>
      </c>
      <c r="B5885">
        <f>IF(AND('Tracker&amp;Invoice'!A5921&lt;&gt;"",'Tracker&amp;Invoice'!A5921&lt;&gt;"ITEM",'Tracker&amp;Invoice'!A5919="ITEM"),1,0)</f>
        <v>0</v>
      </c>
      <c r="C5885" t="str">
        <f>IF(B5885=1,'Tracker&amp;Invoice'!A5921,C5884)</f>
        <v>NBQ-058</v>
      </c>
      <c r="D5885" t="str">
        <f>IF(LEFT(TRIM('Tracker&amp;Invoice'!B5921),9)="INVOICE #","INVOICE",IF(TRIM('Tracker&amp;Invoice'!B5921)="Overall Completion INVOICE","OVERALL",""))</f>
        <v/>
      </c>
      <c r="E5885" t="str">
        <f>IF(D5885="INVOICE",VALUE(MID(TRIM('Tracker&amp;Invoice'!B5921),10,10)),"")</f>
        <v/>
      </c>
      <c r="F5885">
        <f>IF(B5885=1,IFERROR(LOOKUP(2,1/('Tracker&amp;Invoice'!$H5921:$AC5921&lt;&gt;""),COLUMN('Tracker&amp;Invoice'!$H5921:$AC5921)),8),F5884)</f>
        <v>16</v>
      </c>
      <c r="G5885">
        <f>IF(D5885="OVERALL",IFERROR(LOOKUP(2,1/('Tracker&amp;Invoice'!$H5921:$AC5921&lt;&gt;""),COLUMN('Tracker&amp;Invoice'!$H5921:$AC5921)),8),G5886)</f>
        <v>8</v>
      </c>
      <c r="H5885">
        <f t="shared" si="182"/>
        <v>16</v>
      </c>
      <c r="I5885" s="29">
        <f>IF(D5885="INVOICE",SUM('Tracker&amp;Invoice'!$H5921:INDEX('Tracker&amp;Invoice'!$A5921:$AC5921,1,H5885)),0)</f>
        <v>0</v>
      </c>
      <c r="J5885" s="29">
        <f>IF(D5885="OVERALL",SUM('Tracker&amp;Invoice'!$H5921:$AC5921),0)</f>
        <v>0</v>
      </c>
    </row>
    <row r="5886" spans="1:10">
      <c r="A5886" t="e">
        <f t="shared" si="183"/>
        <v>#REF!</v>
      </c>
      <c r="B5886">
        <f>IF(AND('Tracker&amp;Invoice'!A5922&lt;&gt;"",'Tracker&amp;Invoice'!A5922&lt;&gt;"ITEM",'Tracker&amp;Invoice'!A5920="ITEM"),1,0)</f>
        <v>0</v>
      </c>
      <c r="C5886" t="str">
        <f>IF(B5886=1,'Tracker&amp;Invoice'!A5922,C5885)</f>
        <v>NBQ-058</v>
      </c>
      <c r="D5886" t="str">
        <f>IF(LEFT(TRIM('Tracker&amp;Invoice'!B5922),9)="INVOICE #","INVOICE",IF(TRIM('Tracker&amp;Invoice'!B5922)="Overall Completion INVOICE","OVERALL",""))</f>
        <v/>
      </c>
      <c r="E5886" t="str">
        <f>IF(D5886="INVOICE",VALUE(MID(TRIM('Tracker&amp;Invoice'!B5922),10,10)),"")</f>
        <v/>
      </c>
      <c r="F5886">
        <f>IF(B5886=1,IFERROR(LOOKUP(2,1/('Tracker&amp;Invoice'!$H5922:$AC5922&lt;&gt;""),COLUMN('Tracker&amp;Invoice'!$H5922:$AC5922)),8),F5885)</f>
        <v>16</v>
      </c>
      <c r="G5886">
        <f>IF(D5886="OVERALL",IFERROR(LOOKUP(2,1/('Tracker&amp;Invoice'!$H5922:$AC5922&lt;&gt;""),COLUMN('Tracker&amp;Invoice'!$H5922:$AC5922)),8),G5887)</f>
        <v>8</v>
      </c>
      <c r="H5886">
        <f t="shared" si="182"/>
        <v>16</v>
      </c>
      <c r="I5886" s="29">
        <f>IF(D5886="INVOICE",SUM('Tracker&amp;Invoice'!$H5922:INDEX('Tracker&amp;Invoice'!$A5922:$AC5922,1,H5886)),0)</f>
        <v>0</v>
      </c>
      <c r="J5886" s="29">
        <f>IF(D5886="OVERALL",SUM('Tracker&amp;Invoice'!$H5922:$AC5922),0)</f>
        <v>0</v>
      </c>
    </row>
    <row r="5887" spans="1:10">
      <c r="A5887" t="e">
        <f t="shared" si="183"/>
        <v>#REF!</v>
      </c>
      <c r="B5887">
        <f>IF(AND('Tracker&amp;Invoice'!A5923&lt;&gt;"",'Tracker&amp;Invoice'!A5923&lt;&gt;"ITEM",'Tracker&amp;Invoice'!A5921="ITEM"),1,0)</f>
        <v>0</v>
      </c>
      <c r="C5887" t="str">
        <f>IF(B5887=1,'Tracker&amp;Invoice'!A5923,C5886)</f>
        <v>NBQ-058</v>
      </c>
      <c r="D5887" t="str">
        <f>IF(LEFT(TRIM('Tracker&amp;Invoice'!B5923),9)="INVOICE #","INVOICE",IF(TRIM('Tracker&amp;Invoice'!B5923)="Overall Completion INVOICE","OVERALL",""))</f>
        <v/>
      </c>
      <c r="E5887" t="str">
        <f>IF(D5887="INVOICE",VALUE(MID(TRIM('Tracker&amp;Invoice'!B5923),10,10)),"")</f>
        <v/>
      </c>
      <c r="F5887">
        <f>IF(B5887=1,IFERROR(LOOKUP(2,1/('Tracker&amp;Invoice'!$H5923:$AC5923&lt;&gt;""),COLUMN('Tracker&amp;Invoice'!$H5923:$AC5923)),8),F5886)</f>
        <v>16</v>
      </c>
      <c r="G5887">
        <f>IF(D5887="OVERALL",IFERROR(LOOKUP(2,1/('Tracker&amp;Invoice'!$H5923:$AC5923&lt;&gt;""),COLUMN('Tracker&amp;Invoice'!$H5923:$AC5923)),8),G5888)</f>
        <v>8</v>
      </c>
      <c r="H5887">
        <f t="shared" si="182"/>
        <v>16</v>
      </c>
      <c r="I5887" s="29">
        <f>IF(D5887="INVOICE",SUM('Tracker&amp;Invoice'!$H5923:INDEX('Tracker&amp;Invoice'!$A5923:$AC5923,1,H5887)),0)</f>
        <v>0</v>
      </c>
      <c r="J5887" s="29">
        <f>IF(D5887="OVERALL",SUM('Tracker&amp;Invoice'!$H5923:$AC5923),0)</f>
        <v>0</v>
      </c>
    </row>
    <row r="5888" spans="1:10">
      <c r="A5888" t="e">
        <f t="shared" si="183"/>
        <v>#REF!</v>
      </c>
      <c r="B5888">
        <f>IF(AND('Tracker&amp;Invoice'!A5924&lt;&gt;"",'Tracker&amp;Invoice'!A5924&lt;&gt;"ITEM",'Tracker&amp;Invoice'!A5922="ITEM"),1,0)</f>
        <v>0</v>
      </c>
      <c r="C5888" t="str">
        <f>IF(B5888=1,'Tracker&amp;Invoice'!A5924,C5887)</f>
        <v>NBQ-058</v>
      </c>
      <c r="D5888" t="str">
        <f>IF(LEFT(TRIM('Tracker&amp;Invoice'!B5924),9)="INVOICE #","INVOICE",IF(TRIM('Tracker&amp;Invoice'!B5924)="Overall Completion INVOICE","OVERALL",""))</f>
        <v/>
      </c>
      <c r="E5888" t="str">
        <f>IF(D5888="INVOICE",VALUE(MID(TRIM('Tracker&amp;Invoice'!B5924),10,10)),"")</f>
        <v/>
      </c>
      <c r="F5888">
        <f>IF(B5888=1,IFERROR(LOOKUP(2,1/('Tracker&amp;Invoice'!$H5924:$AC5924&lt;&gt;""),COLUMN('Tracker&amp;Invoice'!$H5924:$AC5924)),8),F5887)</f>
        <v>16</v>
      </c>
      <c r="G5888">
        <f>IF(D5888="OVERALL",IFERROR(LOOKUP(2,1/('Tracker&amp;Invoice'!$H5924:$AC5924&lt;&gt;""),COLUMN('Tracker&amp;Invoice'!$H5924:$AC5924)),8),G5889)</f>
        <v>8</v>
      </c>
      <c r="H5888">
        <f t="shared" si="182"/>
        <v>16</v>
      </c>
      <c r="I5888" s="29">
        <f>IF(D5888="INVOICE",SUM('Tracker&amp;Invoice'!$H5924:INDEX('Tracker&amp;Invoice'!$A5924:$AC5924,1,H5888)),0)</f>
        <v>0</v>
      </c>
      <c r="J5888" s="29">
        <f>IF(D5888="OVERALL",SUM('Tracker&amp;Invoice'!$H5924:$AC5924),0)</f>
        <v>0</v>
      </c>
    </row>
    <row r="5889" spans="1:10">
      <c r="A5889" t="e">
        <f t="shared" si="183"/>
        <v>#REF!</v>
      </c>
      <c r="B5889">
        <f>IF(AND('Tracker&amp;Invoice'!A5925&lt;&gt;"",'Tracker&amp;Invoice'!A5925&lt;&gt;"ITEM",'Tracker&amp;Invoice'!A5923="ITEM"),1,0)</f>
        <v>0</v>
      </c>
      <c r="C5889" t="str">
        <f>IF(B5889=1,'Tracker&amp;Invoice'!A5925,C5888)</f>
        <v>NBQ-058</v>
      </c>
      <c r="D5889" t="str">
        <f>IF(LEFT(TRIM('Tracker&amp;Invoice'!B5925),9)="INVOICE #","INVOICE",IF(TRIM('Tracker&amp;Invoice'!B5925)="Overall Completion INVOICE","OVERALL",""))</f>
        <v/>
      </c>
      <c r="E5889" t="str">
        <f>IF(D5889="INVOICE",VALUE(MID(TRIM('Tracker&amp;Invoice'!B5925),10,10)),"")</f>
        <v/>
      </c>
      <c r="F5889">
        <f>IF(B5889=1,IFERROR(LOOKUP(2,1/('Tracker&amp;Invoice'!$H5925:$AC5925&lt;&gt;""),COLUMN('Tracker&amp;Invoice'!$H5925:$AC5925)),8),F5888)</f>
        <v>16</v>
      </c>
      <c r="G5889">
        <f>IF(D5889="OVERALL",IFERROR(LOOKUP(2,1/('Tracker&amp;Invoice'!$H5925:$AC5925&lt;&gt;""),COLUMN('Tracker&amp;Invoice'!$H5925:$AC5925)),8),G5890)</f>
        <v>8</v>
      </c>
      <c r="H5889">
        <f t="shared" si="182"/>
        <v>16</v>
      </c>
      <c r="I5889" s="29">
        <f>IF(D5889="INVOICE",SUM('Tracker&amp;Invoice'!$H5925:INDEX('Tracker&amp;Invoice'!$A5925:$AC5925,1,H5889)),0)</f>
        <v>0</v>
      </c>
      <c r="J5889" s="29">
        <f>IF(D5889="OVERALL",SUM('Tracker&amp;Invoice'!$H5925:$AC5925),0)</f>
        <v>0</v>
      </c>
    </row>
    <row r="5890" spans="1:10">
      <c r="A5890" t="e">
        <f t="shared" si="183"/>
        <v>#REF!</v>
      </c>
      <c r="B5890">
        <f>IF(AND('Tracker&amp;Invoice'!A5926&lt;&gt;"",'Tracker&amp;Invoice'!A5926&lt;&gt;"ITEM",'Tracker&amp;Invoice'!A5924="ITEM"),1,0)</f>
        <v>0</v>
      </c>
      <c r="C5890" t="str">
        <f>IF(B5890=1,'Tracker&amp;Invoice'!A5926,C5889)</f>
        <v>NBQ-058</v>
      </c>
      <c r="D5890" t="str">
        <f>IF(LEFT(TRIM('Tracker&amp;Invoice'!B5926),9)="INVOICE #","INVOICE",IF(TRIM('Tracker&amp;Invoice'!B5926)="Overall Completion INVOICE","OVERALL",""))</f>
        <v/>
      </c>
      <c r="E5890" t="str">
        <f>IF(D5890="INVOICE",VALUE(MID(TRIM('Tracker&amp;Invoice'!B5926),10,10)),"")</f>
        <v/>
      </c>
      <c r="F5890">
        <f>IF(B5890=1,IFERROR(LOOKUP(2,1/('Tracker&amp;Invoice'!$H5926:$AC5926&lt;&gt;""),COLUMN('Tracker&amp;Invoice'!$H5926:$AC5926)),8),F5889)</f>
        <v>16</v>
      </c>
      <c r="G5890">
        <f>IF(D5890="OVERALL",IFERROR(LOOKUP(2,1/('Tracker&amp;Invoice'!$H5926:$AC5926&lt;&gt;""),COLUMN('Tracker&amp;Invoice'!$H5926:$AC5926)),8),G5891)</f>
        <v>8</v>
      </c>
      <c r="H5890">
        <f t="shared" si="182"/>
        <v>16</v>
      </c>
      <c r="I5890" s="29">
        <f>IF(D5890="INVOICE",SUM('Tracker&amp;Invoice'!$H5926:INDEX('Tracker&amp;Invoice'!$A5926:$AC5926,1,H5890)),0)</f>
        <v>0</v>
      </c>
      <c r="J5890" s="29">
        <f>IF(D5890="OVERALL",SUM('Tracker&amp;Invoice'!$H5926:$AC5926),0)</f>
        <v>0</v>
      </c>
    </row>
    <row r="5891" spans="1:10">
      <c r="A5891" t="e">
        <f t="shared" si="183"/>
        <v>#REF!</v>
      </c>
      <c r="B5891">
        <f>IF(AND('Tracker&amp;Invoice'!A5927&lt;&gt;"",'Tracker&amp;Invoice'!A5927&lt;&gt;"ITEM",'Tracker&amp;Invoice'!A5925="ITEM"),1,0)</f>
        <v>0</v>
      </c>
      <c r="C5891" t="str">
        <f>IF(B5891=1,'Tracker&amp;Invoice'!A5927,C5890)</f>
        <v>NBQ-058</v>
      </c>
      <c r="D5891" t="str">
        <f>IF(LEFT(TRIM('Tracker&amp;Invoice'!B5927),9)="INVOICE #","INVOICE",IF(TRIM('Tracker&amp;Invoice'!B5927)="Overall Completion INVOICE","OVERALL",""))</f>
        <v/>
      </c>
      <c r="E5891" t="str">
        <f>IF(D5891="INVOICE",VALUE(MID(TRIM('Tracker&amp;Invoice'!B5927),10,10)),"")</f>
        <v/>
      </c>
      <c r="F5891">
        <f>IF(B5891=1,IFERROR(LOOKUP(2,1/('Tracker&amp;Invoice'!$H5927:$AC5927&lt;&gt;""),COLUMN('Tracker&amp;Invoice'!$H5927:$AC5927)),8),F5890)</f>
        <v>16</v>
      </c>
      <c r="G5891">
        <f>IF(D5891="OVERALL",IFERROR(LOOKUP(2,1/('Tracker&amp;Invoice'!$H5927:$AC5927&lt;&gt;""),COLUMN('Tracker&amp;Invoice'!$H5927:$AC5927)),8),G5892)</f>
        <v>8</v>
      </c>
      <c r="H5891">
        <f t="shared" ref="H5891:H5954" si="184">MAX(F5891,G5891)</f>
        <v>16</v>
      </c>
      <c r="I5891" s="29">
        <f>IF(D5891="INVOICE",SUM('Tracker&amp;Invoice'!$H5927:INDEX('Tracker&amp;Invoice'!$A5927:$AC5927,1,H5891)),0)</f>
        <v>0</v>
      </c>
      <c r="J5891" s="29">
        <f>IF(D5891="OVERALL",SUM('Tracker&amp;Invoice'!$H5927:$AC5927),0)</f>
        <v>0</v>
      </c>
    </row>
    <row r="5892" spans="1:10">
      <c r="A5892" t="e">
        <f t="shared" ref="A5892:A5955" si="185">A5891+B5892</f>
        <v>#REF!</v>
      </c>
      <c r="B5892">
        <f>IF(AND('Tracker&amp;Invoice'!A5928&lt;&gt;"",'Tracker&amp;Invoice'!A5928&lt;&gt;"ITEM",'Tracker&amp;Invoice'!A5926="ITEM"),1,0)</f>
        <v>0</v>
      </c>
      <c r="C5892" t="str">
        <f>IF(B5892=1,'Tracker&amp;Invoice'!A5928,C5891)</f>
        <v>NBQ-058</v>
      </c>
      <c r="D5892" t="str">
        <f>IF(LEFT(TRIM('Tracker&amp;Invoice'!B5928),9)="INVOICE #","INVOICE",IF(TRIM('Tracker&amp;Invoice'!B5928)="Overall Completion INVOICE","OVERALL",""))</f>
        <v/>
      </c>
      <c r="E5892" t="str">
        <f>IF(D5892="INVOICE",VALUE(MID(TRIM('Tracker&amp;Invoice'!B5928),10,10)),"")</f>
        <v/>
      </c>
      <c r="F5892">
        <f>IF(B5892=1,IFERROR(LOOKUP(2,1/('Tracker&amp;Invoice'!$H5928:$AC5928&lt;&gt;""),COLUMN('Tracker&amp;Invoice'!$H5928:$AC5928)),8),F5891)</f>
        <v>16</v>
      </c>
      <c r="G5892">
        <f>IF(D5892="OVERALL",IFERROR(LOOKUP(2,1/('Tracker&amp;Invoice'!$H5928:$AC5928&lt;&gt;""),COLUMN('Tracker&amp;Invoice'!$H5928:$AC5928)),8),G5893)</f>
        <v>8</v>
      </c>
      <c r="H5892">
        <f t="shared" si="184"/>
        <v>16</v>
      </c>
      <c r="I5892" s="29">
        <f>IF(D5892="INVOICE",SUM('Tracker&amp;Invoice'!$H5928:INDEX('Tracker&amp;Invoice'!$A5928:$AC5928,1,H5892)),0)</f>
        <v>0</v>
      </c>
      <c r="J5892" s="29">
        <f>IF(D5892="OVERALL",SUM('Tracker&amp;Invoice'!$H5928:$AC5928),0)</f>
        <v>0</v>
      </c>
    </row>
    <row r="5893" spans="1:10">
      <c r="A5893" t="e">
        <f t="shared" si="185"/>
        <v>#REF!</v>
      </c>
      <c r="B5893">
        <f>IF(AND('Tracker&amp;Invoice'!A5929&lt;&gt;"",'Tracker&amp;Invoice'!A5929&lt;&gt;"ITEM",'Tracker&amp;Invoice'!A5927="ITEM"),1,0)</f>
        <v>0</v>
      </c>
      <c r="C5893" t="str">
        <f>IF(B5893=1,'Tracker&amp;Invoice'!A5929,C5892)</f>
        <v>NBQ-058</v>
      </c>
      <c r="D5893" t="str">
        <f>IF(LEFT(TRIM('Tracker&amp;Invoice'!B5929),9)="INVOICE #","INVOICE",IF(TRIM('Tracker&amp;Invoice'!B5929)="Overall Completion INVOICE","OVERALL",""))</f>
        <v/>
      </c>
      <c r="E5893" t="str">
        <f>IF(D5893="INVOICE",VALUE(MID(TRIM('Tracker&amp;Invoice'!B5929),10,10)),"")</f>
        <v/>
      </c>
      <c r="F5893">
        <f>IF(B5893=1,IFERROR(LOOKUP(2,1/('Tracker&amp;Invoice'!$H5929:$AC5929&lt;&gt;""),COLUMN('Tracker&amp;Invoice'!$H5929:$AC5929)),8),F5892)</f>
        <v>16</v>
      </c>
      <c r="G5893">
        <f>IF(D5893="OVERALL",IFERROR(LOOKUP(2,1/('Tracker&amp;Invoice'!$H5929:$AC5929&lt;&gt;""),COLUMN('Tracker&amp;Invoice'!$H5929:$AC5929)),8),G5894)</f>
        <v>8</v>
      </c>
      <c r="H5893">
        <f t="shared" si="184"/>
        <v>16</v>
      </c>
      <c r="I5893" s="29">
        <f>IF(D5893="INVOICE",SUM('Tracker&amp;Invoice'!$H5929:INDEX('Tracker&amp;Invoice'!$A5929:$AC5929,1,H5893)),0)</f>
        <v>0</v>
      </c>
      <c r="J5893" s="29">
        <f>IF(D5893="OVERALL",SUM('Tracker&amp;Invoice'!$H5929:$AC5929),0)</f>
        <v>0</v>
      </c>
    </row>
    <row r="5894" spans="1:10">
      <c r="A5894" t="e">
        <f t="shared" si="185"/>
        <v>#REF!</v>
      </c>
      <c r="B5894">
        <f>IF(AND('Tracker&amp;Invoice'!A5930&lt;&gt;"",'Tracker&amp;Invoice'!A5930&lt;&gt;"ITEM",'Tracker&amp;Invoice'!A5928="ITEM"),1,0)</f>
        <v>0</v>
      </c>
      <c r="C5894" t="str">
        <f>IF(B5894=1,'Tracker&amp;Invoice'!A5930,C5893)</f>
        <v>NBQ-058</v>
      </c>
      <c r="D5894" t="str">
        <f>IF(LEFT(TRIM('Tracker&amp;Invoice'!B5930),9)="INVOICE #","INVOICE",IF(TRIM('Tracker&amp;Invoice'!B5930)="Overall Completion INVOICE","OVERALL",""))</f>
        <v/>
      </c>
      <c r="E5894" t="str">
        <f>IF(D5894="INVOICE",VALUE(MID(TRIM('Tracker&amp;Invoice'!B5930),10,10)),"")</f>
        <v/>
      </c>
      <c r="F5894">
        <f>IF(B5894=1,IFERROR(LOOKUP(2,1/('Tracker&amp;Invoice'!$H5930:$AC5930&lt;&gt;""),COLUMN('Tracker&amp;Invoice'!$H5930:$AC5930)),8),F5893)</f>
        <v>16</v>
      </c>
      <c r="G5894">
        <f>IF(D5894="OVERALL",IFERROR(LOOKUP(2,1/('Tracker&amp;Invoice'!$H5930:$AC5930&lt;&gt;""),COLUMN('Tracker&amp;Invoice'!$H5930:$AC5930)),8),G5895)</f>
        <v>8</v>
      </c>
      <c r="H5894">
        <f t="shared" si="184"/>
        <v>16</v>
      </c>
      <c r="I5894" s="29">
        <f>IF(D5894="INVOICE",SUM('Tracker&amp;Invoice'!$H5930:INDEX('Tracker&amp;Invoice'!$A5930:$AC5930,1,H5894)),0)</f>
        <v>0</v>
      </c>
      <c r="J5894" s="29">
        <f>IF(D5894="OVERALL",SUM('Tracker&amp;Invoice'!$H5930:$AC5930),0)</f>
        <v>0</v>
      </c>
    </row>
    <row r="5895" spans="1:10">
      <c r="A5895" t="e">
        <f t="shared" si="185"/>
        <v>#REF!</v>
      </c>
      <c r="B5895">
        <f>IF(AND('Tracker&amp;Invoice'!A5931&lt;&gt;"",'Tracker&amp;Invoice'!A5931&lt;&gt;"ITEM",'Tracker&amp;Invoice'!A5929="ITEM"),1,0)</f>
        <v>0</v>
      </c>
      <c r="C5895" t="str">
        <f>IF(B5895=1,'Tracker&amp;Invoice'!A5931,C5894)</f>
        <v>NBQ-058</v>
      </c>
      <c r="D5895" t="str">
        <f>IF(LEFT(TRIM('Tracker&amp;Invoice'!B5931),9)="INVOICE #","INVOICE",IF(TRIM('Tracker&amp;Invoice'!B5931)="Overall Completion INVOICE","OVERALL",""))</f>
        <v/>
      </c>
      <c r="E5895" t="str">
        <f>IF(D5895="INVOICE",VALUE(MID(TRIM('Tracker&amp;Invoice'!B5931),10,10)),"")</f>
        <v/>
      </c>
      <c r="F5895">
        <f>IF(B5895=1,IFERROR(LOOKUP(2,1/('Tracker&amp;Invoice'!$H5931:$AC5931&lt;&gt;""),COLUMN('Tracker&amp;Invoice'!$H5931:$AC5931)),8),F5894)</f>
        <v>16</v>
      </c>
      <c r="G5895">
        <f>IF(D5895="OVERALL",IFERROR(LOOKUP(2,1/('Tracker&amp;Invoice'!$H5931:$AC5931&lt;&gt;""),COLUMN('Tracker&amp;Invoice'!$H5931:$AC5931)),8),G5896)</f>
        <v>8</v>
      </c>
      <c r="H5895">
        <f t="shared" si="184"/>
        <v>16</v>
      </c>
      <c r="I5895" s="29">
        <f>IF(D5895="INVOICE",SUM('Tracker&amp;Invoice'!$H5931:INDEX('Tracker&amp;Invoice'!$A5931:$AC5931,1,H5895)),0)</f>
        <v>0</v>
      </c>
      <c r="J5895" s="29">
        <f>IF(D5895="OVERALL",SUM('Tracker&amp;Invoice'!$H5931:$AC5931),0)</f>
        <v>0</v>
      </c>
    </row>
    <row r="5896" spans="1:10">
      <c r="A5896" t="e">
        <f t="shared" si="185"/>
        <v>#REF!</v>
      </c>
      <c r="B5896">
        <f>IF(AND('Tracker&amp;Invoice'!A5932&lt;&gt;"",'Tracker&amp;Invoice'!A5932&lt;&gt;"ITEM",'Tracker&amp;Invoice'!A5930="ITEM"),1,0)</f>
        <v>0</v>
      </c>
      <c r="C5896" t="str">
        <f>IF(B5896=1,'Tracker&amp;Invoice'!A5932,C5895)</f>
        <v>NBQ-058</v>
      </c>
      <c r="D5896" t="str">
        <f>IF(LEFT(TRIM('Tracker&amp;Invoice'!B5932),9)="INVOICE #","INVOICE",IF(TRIM('Tracker&amp;Invoice'!B5932)="Overall Completion INVOICE","OVERALL",""))</f>
        <v/>
      </c>
      <c r="E5896" t="str">
        <f>IF(D5896="INVOICE",VALUE(MID(TRIM('Tracker&amp;Invoice'!B5932),10,10)),"")</f>
        <v/>
      </c>
      <c r="F5896">
        <f>IF(B5896=1,IFERROR(LOOKUP(2,1/('Tracker&amp;Invoice'!$H5932:$AC5932&lt;&gt;""),COLUMN('Tracker&amp;Invoice'!$H5932:$AC5932)),8),F5895)</f>
        <v>16</v>
      </c>
      <c r="G5896">
        <f>IF(D5896="OVERALL",IFERROR(LOOKUP(2,1/('Tracker&amp;Invoice'!$H5932:$AC5932&lt;&gt;""),COLUMN('Tracker&amp;Invoice'!$H5932:$AC5932)),8),G5897)</f>
        <v>8</v>
      </c>
      <c r="H5896">
        <f t="shared" si="184"/>
        <v>16</v>
      </c>
      <c r="I5896" s="29">
        <f>IF(D5896="INVOICE",SUM('Tracker&amp;Invoice'!$H5932:INDEX('Tracker&amp;Invoice'!$A5932:$AC5932,1,H5896)),0)</f>
        <v>0</v>
      </c>
      <c r="J5896" s="29">
        <f>IF(D5896="OVERALL",SUM('Tracker&amp;Invoice'!$H5932:$AC5932),0)</f>
        <v>0</v>
      </c>
    </row>
    <row r="5897" spans="1:10">
      <c r="A5897" t="e">
        <f t="shared" si="185"/>
        <v>#REF!</v>
      </c>
      <c r="B5897">
        <f>IF(AND('Tracker&amp;Invoice'!A5933&lt;&gt;"",'Tracker&amp;Invoice'!A5933&lt;&gt;"ITEM",'Tracker&amp;Invoice'!A5931="ITEM"),1,0)</f>
        <v>0</v>
      </c>
      <c r="C5897" t="str">
        <f>IF(B5897=1,'Tracker&amp;Invoice'!A5933,C5896)</f>
        <v>NBQ-058</v>
      </c>
      <c r="D5897" t="str">
        <f>IF(LEFT(TRIM('Tracker&amp;Invoice'!B5933),9)="INVOICE #","INVOICE",IF(TRIM('Tracker&amp;Invoice'!B5933)="Overall Completion INVOICE","OVERALL",""))</f>
        <v/>
      </c>
      <c r="E5897" t="str">
        <f>IF(D5897="INVOICE",VALUE(MID(TRIM('Tracker&amp;Invoice'!B5933),10,10)),"")</f>
        <v/>
      </c>
      <c r="F5897">
        <f>IF(B5897=1,IFERROR(LOOKUP(2,1/('Tracker&amp;Invoice'!$H5933:$AC5933&lt;&gt;""),COLUMN('Tracker&amp;Invoice'!$H5933:$AC5933)),8),F5896)</f>
        <v>16</v>
      </c>
      <c r="G5897">
        <f>IF(D5897="OVERALL",IFERROR(LOOKUP(2,1/('Tracker&amp;Invoice'!$H5933:$AC5933&lt;&gt;""),COLUMN('Tracker&amp;Invoice'!$H5933:$AC5933)),8),G5898)</f>
        <v>8</v>
      </c>
      <c r="H5897">
        <f t="shared" si="184"/>
        <v>16</v>
      </c>
      <c r="I5897" s="29">
        <f>IF(D5897="INVOICE",SUM('Tracker&amp;Invoice'!$H5933:INDEX('Tracker&amp;Invoice'!$A5933:$AC5933,1,H5897)),0)</f>
        <v>0</v>
      </c>
      <c r="J5897" s="29">
        <f>IF(D5897="OVERALL",SUM('Tracker&amp;Invoice'!$H5933:$AC5933),0)</f>
        <v>0</v>
      </c>
    </row>
    <row r="5898" spans="1:10">
      <c r="A5898" t="e">
        <f t="shared" si="185"/>
        <v>#REF!</v>
      </c>
      <c r="B5898">
        <f>IF(AND('Tracker&amp;Invoice'!A5934&lt;&gt;"",'Tracker&amp;Invoice'!A5934&lt;&gt;"ITEM",'Tracker&amp;Invoice'!A5932="ITEM"),1,0)</f>
        <v>0</v>
      </c>
      <c r="C5898" t="str">
        <f>IF(B5898=1,'Tracker&amp;Invoice'!A5934,C5897)</f>
        <v>NBQ-058</v>
      </c>
      <c r="D5898" t="str">
        <f>IF(LEFT(TRIM('Tracker&amp;Invoice'!B5934),9)="INVOICE #","INVOICE",IF(TRIM('Tracker&amp;Invoice'!B5934)="Overall Completion INVOICE","OVERALL",""))</f>
        <v/>
      </c>
      <c r="E5898" t="str">
        <f>IF(D5898="INVOICE",VALUE(MID(TRIM('Tracker&amp;Invoice'!B5934),10,10)),"")</f>
        <v/>
      </c>
      <c r="F5898">
        <f>IF(B5898=1,IFERROR(LOOKUP(2,1/('Tracker&amp;Invoice'!$H5934:$AC5934&lt;&gt;""),COLUMN('Tracker&amp;Invoice'!$H5934:$AC5934)),8),F5897)</f>
        <v>16</v>
      </c>
      <c r="G5898">
        <f>IF(D5898="OVERALL",IFERROR(LOOKUP(2,1/('Tracker&amp;Invoice'!$H5934:$AC5934&lt;&gt;""),COLUMN('Tracker&amp;Invoice'!$H5934:$AC5934)),8),G5899)</f>
        <v>8</v>
      </c>
      <c r="H5898">
        <f t="shared" si="184"/>
        <v>16</v>
      </c>
      <c r="I5898" s="29">
        <f>IF(D5898="INVOICE",SUM('Tracker&amp;Invoice'!$H5934:INDEX('Tracker&amp;Invoice'!$A5934:$AC5934,1,H5898)),0)</f>
        <v>0</v>
      </c>
      <c r="J5898" s="29">
        <f>IF(D5898="OVERALL",SUM('Tracker&amp;Invoice'!$H5934:$AC5934),0)</f>
        <v>0</v>
      </c>
    </row>
    <row r="5899" spans="1:10">
      <c r="A5899" t="e">
        <f t="shared" si="185"/>
        <v>#REF!</v>
      </c>
      <c r="B5899">
        <f>IF(AND('Tracker&amp;Invoice'!A5935&lt;&gt;"",'Tracker&amp;Invoice'!A5935&lt;&gt;"ITEM",'Tracker&amp;Invoice'!A5933="ITEM"),1,0)</f>
        <v>0</v>
      </c>
      <c r="C5899" t="str">
        <f>IF(B5899=1,'Tracker&amp;Invoice'!A5935,C5898)</f>
        <v>NBQ-058</v>
      </c>
      <c r="D5899" t="str">
        <f>IF(LEFT(TRIM('Tracker&amp;Invoice'!B5935),9)="INVOICE #","INVOICE",IF(TRIM('Tracker&amp;Invoice'!B5935)="Overall Completion INVOICE","OVERALL",""))</f>
        <v/>
      </c>
      <c r="E5899" t="str">
        <f>IF(D5899="INVOICE",VALUE(MID(TRIM('Tracker&amp;Invoice'!B5935),10,10)),"")</f>
        <v/>
      </c>
      <c r="F5899">
        <f>IF(B5899=1,IFERROR(LOOKUP(2,1/('Tracker&amp;Invoice'!$H5935:$AC5935&lt;&gt;""),COLUMN('Tracker&amp;Invoice'!$H5935:$AC5935)),8),F5898)</f>
        <v>16</v>
      </c>
      <c r="G5899">
        <f>IF(D5899="OVERALL",IFERROR(LOOKUP(2,1/('Tracker&amp;Invoice'!$H5935:$AC5935&lt;&gt;""),COLUMN('Tracker&amp;Invoice'!$H5935:$AC5935)),8),G5900)</f>
        <v>8</v>
      </c>
      <c r="H5899">
        <f t="shared" si="184"/>
        <v>16</v>
      </c>
      <c r="I5899" s="29">
        <f>IF(D5899="INVOICE",SUM('Tracker&amp;Invoice'!$H5935:INDEX('Tracker&amp;Invoice'!$A5935:$AC5935,1,H5899)),0)</f>
        <v>0</v>
      </c>
      <c r="J5899" s="29">
        <f>IF(D5899="OVERALL",SUM('Tracker&amp;Invoice'!$H5935:$AC5935),0)</f>
        <v>0</v>
      </c>
    </row>
    <row r="5900" spans="1:10">
      <c r="A5900" t="e">
        <f t="shared" si="185"/>
        <v>#REF!</v>
      </c>
      <c r="B5900">
        <f>IF(AND('Tracker&amp;Invoice'!A5936&lt;&gt;"",'Tracker&amp;Invoice'!A5936&lt;&gt;"ITEM",'Tracker&amp;Invoice'!A5934="ITEM"),1,0)</f>
        <v>0</v>
      </c>
      <c r="C5900" t="str">
        <f>IF(B5900=1,'Tracker&amp;Invoice'!A5936,C5899)</f>
        <v>NBQ-058</v>
      </c>
      <c r="D5900" t="str">
        <f>IF(LEFT(TRIM('Tracker&amp;Invoice'!B5936),9)="INVOICE #","INVOICE",IF(TRIM('Tracker&amp;Invoice'!B5936)="Overall Completion INVOICE","OVERALL",""))</f>
        <v/>
      </c>
      <c r="E5900" t="str">
        <f>IF(D5900="INVOICE",VALUE(MID(TRIM('Tracker&amp;Invoice'!B5936),10,10)),"")</f>
        <v/>
      </c>
      <c r="F5900">
        <f>IF(B5900=1,IFERROR(LOOKUP(2,1/('Tracker&amp;Invoice'!$H5936:$AC5936&lt;&gt;""),COLUMN('Tracker&amp;Invoice'!$H5936:$AC5936)),8),F5899)</f>
        <v>16</v>
      </c>
      <c r="G5900">
        <f>IF(D5900="OVERALL",IFERROR(LOOKUP(2,1/('Tracker&amp;Invoice'!$H5936:$AC5936&lt;&gt;""),COLUMN('Tracker&amp;Invoice'!$H5936:$AC5936)),8),G5901)</f>
        <v>8</v>
      </c>
      <c r="H5900">
        <f t="shared" si="184"/>
        <v>16</v>
      </c>
      <c r="I5900" s="29">
        <f>IF(D5900="INVOICE",SUM('Tracker&amp;Invoice'!$H5936:INDEX('Tracker&amp;Invoice'!$A5936:$AC5936,1,H5900)),0)</f>
        <v>0</v>
      </c>
      <c r="J5900" s="29">
        <f>IF(D5900="OVERALL",SUM('Tracker&amp;Invoice'!$H5936:$AC5936),0)</f>
        <v>0</v>
      </c>
    </row>
    <row r="5901" spans="1:10">
      <c r="A5901" t="e">
        <f t="shared" si="185"/>
        <v>#REF!</v>
      </c>
      <c r="B5901">
        <f>IF(AND('Tracker&amp;Invoice'!A5937&lt;&gt;"",'Tracker&amp;Invoice'!A5937&lt;&gt;"ITEM",'Tracker&amp;Invoice'!A5935="ITEM"),1,0)</f>
        <v>0</v>
      </c>
      <c r="C5901" t="str">
        <f>IF(B5901=1,'Tracker&amp;Invoice'!A5937,C5900)</f>
        <v>NBQ-058</v>
      </c>
      <c r="D5901" t="str">
        <f>IF(LEFT(TRIM('Tracker&amp;Invoice'!B5937),9)="INVOICE #","INVOICE",IF(TRIM('Tracker&amp;Invoice'!B5937)="Overall Completion INVOICE","OVERALL",""))</f>
        <v/>
      </c>
      <c r="E5901" t="str">
        <f>IF(D5901="INVOICE",VALUE(MID(TRIM('Tracker&amp;Invoice'!B5937),10,10)),"")</f>
        <v/>
      </c>
      <c r="F5901">
        <f>IF(B5901=1,IFERROR(LOOKUP(2,1/('Tracker&amp;Invoice'!$H5937:$AC5937&lt;&gt;""),COLUMN('Tracker&amp;Invoice'!$H5937:$AC5937)),8),F5900)</f>
        <v>16</v>
      </c>
      <c r="G5901">
        <f>IF(D5901="OVERALL",IFERROR(LOOKUP(2,1/('Tracker&amp;Invoice'!$H5937:$AC5937&lt;&gt;""),COLUMN('Tracker&amp;Invoice'!$H5937:$AC5937)),8),G5902)</f>
        <v>8</v>
      </c>
      <c r="H5901">
        <f t="shared" si="184"/>
        <v>16</v>
      </c>
      <c r="I5901" s="29">
        <f>IF(D5901="INVOICE",SUM('Tracker&amp;Invoice'!$H5937:INDEX('Tracker&amp;Invoice'!$A5937:$AC5937,1,H5901)),0)</f>
        <v>0</v>
      </c>
      <c r="J5901" s="29">
        <f>IF(D5901="OVERALL",SUM('Tracker&amp;Invoice'!$H5937:$AC5937),0)</f>
        <v>0</v>
      </c>
    </row>
    <row r="5902" spans="1:10">
      <c r="A5902" t="e">
        <f t="shared" si="185"/>
        <v>#REF!</v>
      </c>
      <c r="B5902">
        <f>IF(AND('Tracker&amp;Invoice'!A5938&lt;&gt;"",'Tracker&amp;Invoice'!A5938&lt;&gt;"ITEM",'Tracker&amp;Invoice'!A5936="ITEM"),1,0)</f>
        <v>0</v>
      </c>
      <c r="C5902" t="str">
        <f>IF(B5902=1,'Tracker&amp;Invoice'!A5938,C5901)</f>
        <v>NBQ-058</v>
      </c>
      <c r="D5902" t="str">
        <f>IF(LEFT(TRIM('Tracker&amp;Invoice'!B5938),9)="INVOICE #","INVOICE",IF(TRIM('Tracker&amp;Invoice'!B5938)="Overall Completion INVOICE","OVERALL",""))</f>
        <v/>
      </c>
      <c r="E5902" t="str">
        <f>IF(D5902="INVOICE",VALUE(MID(TRIM('Tracker&amp;Invoice'!B5938),10,10)),"")</f>
        <v/>
      </c>
      <c r="F5902">
        <f>IF(B5902=1,IFERROR(LOOKUP(2,1/('Tracker&amp;Invoice'!$H5938:$AC5938&lt;&gt;""),COLUMN('Tracker&amp;Invoice'!$H5938:$AC5938)),8),F5901)</f>
        <v>16</v>
      </c>
      <c r="G5902">
        <f>IF(D5902="OVERALL",IFERROR(LOOKUP(2,1/('Tracker&amp;Invoice'!$H5938:$AC5938&lt;&gt;""),COLUMN('Tracker&amp;Invoice'!$H5938:$AC5938)),8),G5903)</f>
        <v>8</v>
      </c>
      <c r="H5902">
        <f t="shared" si="184"/>
        <v>16</v>
      </c>
      <c r="I5902" s="29">
        <f>IF(D5902="INVOICE",SUM('Tracker&amp;Invoice'!$H5938:INDEX('Tracker&amp;Invoice'!$A5938:$AC5938,1,H5902)),0)</f>
        <v>0</v>
      </c>
      <c r="J5902" s="29">
        <f>IF(D5902="OVERALL",SUM('Tracker&amp;Invoice'!$H5938:$AC5938),0)</f>
        <v>0</v>
      </c>
    </row>
    <row r="5903" spans="1:10">
      <c r="A5903" t="e">
        <f t="shared" si="185"/>
        <v>#REF!</v>
      </c>
      <c r="B5903">
        <f>IF(AND('Tracker&amp;Invoice'!A5939&lt;&gt;"",'Tracker&amp;Invoice'!A5939&lt;&gt;"ITEM",'Tracker&amp;Invoice'!A5937="ITEM"),1,0)</f>
        <v>0</v>
      </c>
      <c r="C5903" t="str">
        <f>IF(B5903=1,'Tracker&amp;Invoice'!A5939,C5902)</f>
        <v>NBQ-058</v>
      </c>
      <c r="D5903" t="str">
        <f>IF(LEFT(TRIM('Tracker&amp;Invoice'!B5939),9)="INVOICE #","INVOICE",IF(TRIM('Tracker&amp;Invoice'!B5939)="Overall Completion INVOICE","OVERALL",""))</f>
        <v/>
      </c>
      <c r="E5903" t="str">
        <f>IF(D5903="INVOICE",VALUE(MID(TRIM('Tracker&amp;Invoice'!B5939),10,10)),"")</f>
        <v/>
      </c>
      <c r="F5903">
        <f>IF(B5903=1,IFERROR(LOOKUP(2,1/('Tracker&amp;Invoice'!$H5939:$AC5939&lt;&gt;""),COLUMN('Tracker&amp;Invoice'!$H5939:$AC5939)),8),F5902)</f>
        <v>16</v>
      </c>
      <c r="G5903">
        <f>IF(D5903="OVERALL",IFERROR(LOOKUP(2,1/('Tracker&amp;Invoice'!$H5939:$AC5939&lt;&gt;""),COLUMN('Tracker&amp;Invoice'!$H5939:$AC5939)),8),G5904)</f>
        <v>8</v>
      </c>
      <c r="H5903">
        <f t="shared" si="184"/>
        <v>16</v>
      </c>
      <c r="I5903" s="29">
        <f>IF(D5903="INVOICE",SUM('Tracker&amp;Invoice'!$H5939:INDEX('Tracker&amp;Invoice'!$A5939:$AC5939,1,H5903)),0)</f>
        <v>0</v>
      </c>
      <c r="J5903" s="29">
        <f>IF(D5903="OVERALL",SUM('Tracker&amp;Invoice'!$H5939:$AC5939),0)</f>
        <v>0</v>
      </c>
    </row>
    <row r="5904" spans="1:10">
      <c r="A5904" t="e">
        <f t="shared" si="185"/>
        <v>#REF!</v>
      </c>
      <c r="B5904">
        <f>IF(AND('Tracker&amp;Invoice'!A5940&lt;&gt;"",'Tracker&amp;Invoice'!A5940&lt;&gt;"ITEM",'Tracker&amp;Invoice'!A5938="ITEM"),1,0)</f>
        <v>0</v>
      </c>
      <c r="C5904" t="str">
        <f>IF(B5904=1,'Tracker&amp;Invoice'!A5940,C5903)</f>
        <v>NBQ-058</v>
      </c>
      <c r="D5904" t="str">
        <f>IF(LEFT(TRIM('Tracker&amp;Invoice'!B5940),9)="INVOICE #","INVOICE",IF(TRIM('Tracker&amp;Invoice'!B5940)="Overall Completion INVOICE","OVERALL",""))</f>
        <v/>
      </c>
      <c r="E5904" t="str">
        <f>IF(D5904="INVOICE",VALUE(MID(TRIM('Tracker&amp;Invoice'!B5940),10,10)),"")</f>
        <v/>
      </c>
      <c r="F5904">
        <f>IF(B5904=1,IFERROR(LOOKUP(2,1/('Tracker&amp;Invoice'!$H5940:$AC5940&lt;&gt;""),COLUMN('Tracker&amp;Invoice'!$H5940:$AC5940)),8),F5903)</f>
        <v>16</v>
      </c>
      <c r="G5904">
        <f>IF(D5904="OVERALL",IFERROR(LOOKUP(2,1/('Tracker&amp;Invoice'!$H5940:$AC5940&lt;&gt;""),COLUMN('Tracker&amp;Invoice'!$H5940:$AC5940)),8),G5905)</f>
        <v>8</v>
      </c>
      <c r="H5904">
        <f t="shared" si="184"/>
        <v>16</v>
      </c>
      <c r="I5904" s="29">
        <f>IF(D5904="INVOICE",SUM('Tracker&amp;Invoice'!$H5940:INDEX('Tracker&amp;Invoice'!$A5940:$AC5940,1,H5904)),0)</f>
        <v>0</v>
      </c>
      <c r="J5904" s="29">
        <f>IF(D5904="OVERALL",SUM('Tracker&amp;Invoice'!$H5940:$AC5940),0)</f>
        <v>0</v>
      </c>
    </row>
    <row r="5905" spans="1:10">
      <c r="A5905" t="e">
        <f t="shared" si="185"/>
        <v>#REF!</v>
      </c>
      <c r="B5905">
        <f>IF(AND('Tracker&amp;Invoice'!A5941&lt;&gt;"",'Tracker&amp;Invoice'!A5941&lt;&gt;"ITEM",'Tracker&amp;Invoice'!A5939="ITEM"),1,0)</f>
        <v>0</v>
      </c>
      <c r="C5905" t="str">
        <f>IF(B5905=1,'Tracker&amp;Invoice'!A5941,C5904)</f>
        <v>NBQ-058</v>
      </c>
      <c r="D5905" t="str">
        <f>IF(LEFT(TRIM('Tracker&amp;Invoice'!B5941),9)="INVOICE #","INVOICE",IF(TRIM('Tracker&amp;Invoice'!B5941)="Overall Completion INVOICE","OVERALL",""))</f>
        <v/>
      </c>
      <c r="E5905" t="str">
        <f>IF(D5905="INVOICE",VALUE(MID(TRIM('Tracker&amp;Invoice'!B5941),10,10)),"")</f>
        <v/>
      </c>
      <c r="F5905">
        <f>IF(B5905=1,IFERROR(LOOKUP(2,1/('Tracker&amp;Invoice'!$H5941:$AC5941&lt;&gt;""),COLUMN('Tracker&amp;Invoice'!$H5941:$AC5941)),8),F5904)</f>
        <v>16</v>
      </c>
      <c r="G5905">
        <f>IF(D5905="OVERALL",IFERROR(LOOKUP(2,1/('Tracker&amp;Invoice'!$H5941:$AC5941&lt;&gt;""),COLUMN('Tracker&amp;Invoice'!$H5941:$AC5941)),8),G5906)</f>
        <v>8</v>
      </c>
      <c r="H5905">
        <f t="shared" si="184"/>
        <v>16</v>
      </c>
      <c r="I5905" s="29">
        <f>IF(D5905="INVOICE",SUM('Tracker&amp;Invoice'!$H5941:INDEX('Tracker&amp;Invoice'!$A5941:$AC5941,1,H5905)),0)</f>
        <v>0</v>
      </c>
      <c r="J5905" s="29">
        <f>IF(D5905="OVERALL",SUM('Tracker&amp;Invoice'!$H5941:$AC5941),0)</f>
        <v>0</v>
      </c>
    </row>
    <row r="5906" spans="1:10">
      <c r="A5906" t="e">
        <f t="shared" si="185"/>
        <v>#REF!</v>
      </c>
      <c r="B5906">
        <f>IF(AND('Tracker&amp;Invoice'!A5942&lt;&gt;"",'Tracker&amp;Invoice'!A5942&lt;&gt;"ITEM",'Tracker&amp;Invoice'!A5940="ITEM"),1,0)</f>
        <v>0</v>
      </c>
      <c r="C5906" t="str">
        <f>IF(B5906=1,'Tracker&amp;Invoice'!A5942,C5905)</f>
        <v>NBQ-058</v>
      </c>
      <c r="D5906" t="str">
        <f>IF(LEFT(TRIM('Tracker&amp;Invoice'!B5942),9)="INVOICE #","INVOICE",IF(TRIM('Tracker&amp;Invoice'!B5942)="Overall Completion INVOICE","OVERALL",""))</f>
        <v/>
      </c>
      <c r="E5906" t="str">
        <f>IF(D5906="INVOICE",VALUE(MID(TRIM('Tracker&amp;Invoice'!B5942),10,10)),"")</f>
        <v/>
      </c>
      <c r="F5906">
        <f>IF(B5906=1,IFERROR(LOOKUP(2,1/('Tracker&amp;Invoice'!$H5942:$AC5942&lt;&gt;""),COLUMN('Tracker&amp;Invoice'!$H5942:$AC5942)),8),F5905)</f>
        <v>16</v>
      </c>
      <c r="G5906">
        <f>IF(D5906="OVERALL",IFERROR(LOOKUP(2,1/('Tracker&amp;Invoice'!$H5942:$AC5942&lt;&gt;""),COLUMN('Tracker&amp;Invoice'!$H5942:$AC5942)),8),G5907)</f>
        <v>8</v>
      </c>
      <c r="H5906">
        <f t="shared" si="184"/>
        <v>16</v>
      </c>
      <c r="I5906" s="29">
        <f>IF(D5906="INVOICE",SUM('Tracker&amp;Invoice'!$H5942:INDEX('Tracker&amp;Invoice'!$A5942:$AC5942,1,H5906)),0)</f>
        <v>0</v>
      </c>
      <c r="J5906" s="29">
        <f>IF(D5906="OVERALL",SUM('Tracker&amp;Invoice'!$H5942:$AC5942),0)</f>
        <v>0</v>
      </c>
    </row>
    <row r="5907" spans="1:10">
      <c r="A5907" t="e">
        <f t="shared" si="185"/>
        <v>#REF!</v>
      </c>
      <c r="B5907">
        <f>IF(AND('Tracker&amp;Invoice'!A5943&lt;&gt;"",'Tracker&amp;Invoice'!A5943&lt;&gt;"ITEM",'Tracker&amp;Invoice'!A5941="ITEM"),1,0)</f>
        <v>0</v>
      </c>
      <c r="C5907" t="str">
        <f>IF(B5907=1,'Tracker&amp;Invoice'!A5943,C5906)</f>
        <v>NBQ-058</v>
      </c>
      <c r="D5907" t="str">
        <f>IF(LEFT(TRIM('Tracker&amp;Invoice'!B5943),9)="INVOICE #","INVOICE",IF(TRIM('Tracker&amp;Invoice'!B5943)="Overall Completion INVOICE","OVERALL",""))</f>
        <v/>
      </c>
      <c r="E5907" t="str">
        <f>IF(D5907="INVOICE",VALUE(MID(TRIM('Tracker&amp;Invoice'!B5943),10,10)),"")</f>
        <v/>
      </c>
      <c r="F5907">
        <f>IF(B5907=1,IFERROR(LOOKUP(2,1/('Tracker&amp;Invoice'!$H5943:$AC5943&lt;&gt;""),COLUMN('Tracker&amp;Invoice'!$H5943:$AC5943)),8),F5906)</f>
        <v>16</v>
      </c>
      <c r="G5907">
        <f>IF(D5907="OVERALL",IFERROR(LOOKUP(2,1/('Tracker&amp;Invoice'!$H5943:$AC5943&lt;&gt;""),COLUMN('Tracker&amp;Invoice'!$H5943:$AC5943)),8),G5908)</f>
        <v>8</v>
      </c>
      <c r="H5907">
        <f t="shared" si="184"/>
        <v>16</v>
      </c>
      <c r="I5907" s="29">
        <f>IF(D5907="INVOICE",SUM('Tracker&amp;Invoice'!$H5943:INDEX('Tracker&amp;Invoice'!$A5943:$AC5943,1,H5907)),0)</f>
        <v>0</v>
      </c>
      <c r="J5907" s="29">
        <f>IF(D5907="OVERALL",SUM('Tracker&amp;Invoice'!$H5943:$AC5943),0)</f>
        <v>0</v>
      </c>
    </row>
    <row r="5908" spans="1:10">
      <c r="A5908" t="e">
        <f t="shared" si="185"/>
        <v>#REF!</v>
      </c>
      <c r="B5908">
        <f>IF(AND('Tracker&amp;Invoice'!A5944&lt;&gt;"",'Tracker&amp;Invoice'!A5944&lt;&gt;"ITEM",'Tracker&amp;Invoice'!A5942="ITEM"),1,0)</f>
        <v>0</v>
      </c>
      <c r="C5908" t="str">
        <f>IF(B5908=1,'Tracker&amp;Invoice'!A5944,C5907)</f>
        <v>NBQ-058</v>
      </c>
      <c r="D5908" t="str">
        <f>IF(LEFT(TRIM('Tracker&amp;Invoice'!B5944),9)="INVOICE #","INVOICE",IF(TRIM('Tracker&amp;Invoice'!B5944)="Overall Completion INVOICE","OVERALL",""))</f>
        <v/>
      </c>
      <c r="E5908" t="str">
        <f>IF(D5908="INVOICE",VALUE(MID(TRIM('Tracker&amp;Invoice'!B5944),10,10)),"")</f>
        <v/>
      </c>
      <c r="F5908">
        <f>IF(B5908=1,IFERROR(LOOKUP(2,1/('Tracker&amp;Invoice'!$H5944:$AC5944&lt;&gt;""),COLUMN('Tracker&amp;Invoice'!$H5944:$AC5944)),8),F5907)</f>
        <v>16</v>
      </c>
      <c r="G5908">
        <f>IF(D5908="OVERALL",IFERROR(LOOKUP(2,1/('Tracker&amp;Invoice'!$H5944:$AC5944&lt;&gt;""),COLUMN('Tracker&amp;Invoice'!$H5944:$AC5944)),8),G5909)</f>
        <v>8</v>
      </c>
      <c r="H5908">
        <f t="shared" si="184"/>
        <v>16</v>
      </c>
      <c r="I5908" s="29">
        <f>IF(D5908="INVOICE",SUM('Tracker&amp;Invoice'!$H5944:INDEX('Tracker&amp;Invoice'!$A5944:$AC5944,1,H5908)),0)</f>
        <v>0</v>
      </c>
      <c r="J5908" s="29">
        <f>IF(D5908="OVERALL",SUM('Tracker&amp;Invoice'!$H5944:$AC5944),0)</f>
        <v>0</v>
      </c>
    </row>
    <row r="5909" spans="1:10">
      <c r="A5909" t="e">
        <f t="shared" si="185"/>
        <v>#REF!</v>
      </c>
      <c r="B5909">
        <f>IF(AND('Tracker&amp;Invoice'!A5945&lt;&gt;"",'Tracker&amp;Invoice'!A5945&lt;&gt;"ITEM",'Tracker&amp;Invoice'!A5943="ITEM"),1,0)</f>
        <v>0</v>
      </c>
      <c r="C5909" t="str">
        <f>IF(B5909=1,'Tracker&amp;Invoice'!A5945,C5908)</f>
        <v>NBQ-058</v>
      </c>
      <c r="D5909" t="str">
        <f>IF(LEFT(TRIM('Tracker&amp;Invoice'!B5945),9)="INVOICE #","INVOICE",IF(TRIM('Tracker&amp;Invoice'!B5945)="Overall Completion INVOICE","OVERALL",""))</f>
        <v/>
      </c>
      <c r="E5909" t="str">
        <f>IF(D5909="INVOICE",VALUE(MID(TRIM('Tracker&amp;Invoice'!B5945),10,10)),"")</f>
        <v/>
      </c>
      <c r="F5909">
        <f>IF(B5909=1,IFERROR(LOOKUP(2,1/('Tracker&amp;Invoice'!$H5945:$AC5945&lt;&gt;""),COLUMN('Tracker&amp;Invoice'!$H5945:$AC5945)),8),F5908)</f>
        <v>16</v>
      </c>
      <c r="G5909">
        <f>IF(D5909="OVERALL",IFERROR(LOOKUP(2,1/('Tracker&amp;Invoice'!$H5945:$AC5945&lt;&gt;""),COLUMN('Tracker&amp;Invoice'!$H5945:$AC5945)),8),G5910)</f>
        <v>8</v>
      </c>
      <c r="H5909">
        <f t="shared" si="184"/>
        <v>16</v>
      </c>
      <c r="I5909" s="29">
        <f>IF(D5909="INVOICE",SUM('Tracker&amp;Invoice'!$H5945:INDEX('Tracker&amp;Invoice'!$A5945:$AC5945,1,H5909)),0)</f>
        <v>0</v>
      </c>
      <c r="J5909" s="29">
        <f>IF(D5909="OVERALL",SUM('Tracker&amp;Invoice'!$H5945:$AC5945),0)</f>
        <v>0</v>
      </c>
    </row>
    <row r="5910" spans="1:10">
      <c r="A5910" t="e">
        <f t="shared" si="185"/>
        <v>#REF!</v>
      </c>
      <c r="B5910">
        <f>IF(AND('Tracker&amp;Invoice'!A5946&lt;&gt;"",'Tracker&amp;Invoice'!A5946&lt;&gt;"ITEM",'Tracker&amp;Invoice'!A5944="ITEM"),1,0)</f>
        <v>0</v>
      </c>
      <c r="C5910" t="str">
        <f>IF(B5910=1,'Tracker&amp;Invoice'!A5946,C5909)</f>
        <v>NBQ-058</v>
      </c>
      <c r="D5910" t="str">
        <f>IF(LEFT(TRIM('Tracker&amp;Invoice'!B5946),9)="INVOICE #","INVOICE",IF(TRIM('Tracker&amp;Invoice'!B5946)="Overall Completion INVOICE","OVERALL",""))</f>
        <v/>
      </c>
      <c r="E5910" t="str">
        <f>IF(D5910="INVOICE",VALUE(MID(TRIM('Tracker&amp;Invoice'!B5946),10,10)),"")</f>
        <v/>
      </c>
      <c r="F5910">
        <f>IF(B5910=1,IFERROR(LOOKUP(2,1/('Tracker&amp;Invoice'!$H5946:$AC5946&lt;&gt;""),COLUMN('Tracker&amp;Invoice'!$H5946:$AC5946)),8),F5909)</f>
        <v>16</v>
      </c>
      <c r="G5910">
        <f>IF(D5910="OVERALL",IFERROR(LOOKUP(2,1/('Tracker&amp;Invoice'!$H5946:$AC5946&lt;&gt;""),COLUMN('Tracker&amp;Invoice'!$H5946:$AC5946)),8),G5911)</f>
        <v>8</v>
      </c>
      <c r="H5910">
        <f t="shared" si="184"/>
        <v>16</v>
      </c>
      <c r="I5910" s="29">
        <f>IF(D5910="INVOICE",SUM('Tracker&amp;Invoice'!$H5946:INDEX('Tracker&amp;Invoice'!$A5946:$AC5946,1,H5910)),0)</f>
        <v>0</v>
      </c>
      <c r="J5910" s="29">
        <f>IF(D5910="OVERALL",SUM('Tracker&amp;Invoice'!$H5946:$AC5946),0)</f>
        <v>0</v>
      </c>
    </row>
    <row r="5911" spans="1:10">
      <c r="A5911" t="e">
        <f t="shared" si="185"/>
        <v>#REF!</v>
      </c>
      <c r="B5911">
        <f>IF(AND('Tracker&amp;Invoice'!A5947&lt;&gt;"",'Tracker&amp;Invoice'!A5947&lt;&gt;"ITEM",'Tracker&amp;Invoice'!A5945="ITEM"),1,0)</f>
        <v>0</v>
      </c>
      <c r="C5911" t="str">
        <f>IF(B5911=1,'Tracker&amp;Invoice'!A5947,C5910)</f>
        <v>NBQ-058</v>
      </c>
      <c r="D5911" t="str">
        <f>IF(LEFT(TRIM('Tracker&amp;Invoice'!B5947),9)="INVOICE #","INVOICE",IF(TRIM('Tracker&amp;Invoice'!B5947)="Overall Completion INVOICE","OVERALL",""))</f>
        <v/>
      </c>
      <c r="E5911" t="str">
        <f>IF(D5911="INVOICE",VALUE(MID(TRIM('Tracker&amp;Invoice'!B5947),10,10)),"")</f>
        <v/>
      </c>
      <c r="F5911">
        <f>IF(B5911=1,IFERROR(LOOKUP(2,1/('Tracker&amp;Invoice'!$H5947:$AC5947&lt;&gt;""),COLUMN('Tracker&amp;Invoice'!$H5947:$AC5947)),8),F5910)</f>
        <v>16</v>
      </c>
      <c r="G5911">
        <f>IF(D5911="OVERALL",IFERROR(LOOKUP(2,1/('Tracker&amp;Invoice'!$H5947:$AC5947&lt;&gt;""),COLUMN('Tracker&amp;Invoice'!$H5947:$AC5947)),8),G5912)</f>
        <v>8</v>
      </c>
      <c r="H5911">
        <f t="shared" si="184"/>
        <v>16</v>
      </c>
      <c r="I5911" s="29">
        <f>IF(D5911="INVOICE",SUM('Tracker&amp;Invoice'!$H5947:INDEX('Tracker&amp;Invoice'!$A5947:$AC5947,1,H5911)),0)</f>
        <v>0</v>
      </c>
      <c r="J5911" s="29">
        <f>IF(D5911="OVERALL",SUM('Tracker&amp;Invoice'!$H5947:$AC5947),0)</f>
        <v>0</v>
      </c>
    </row>
    <row r="5912" spans="1:10">
      <c r="A5912" t="e">
        <f t="shared" si="185"/>
        <v>#REF!</v>
      </c>
      <c r="B5912">
        <f>IF(AND('Tracker&amp;Invoice'!A5948&lt;&gt;"",'Tracker&amp;Invoice'!A5948&lt;&gt;"ITEM",'Tracker&amp;Invoice'!A5946="ITEM"),1,0)</f>
        <v>0</v>
      </c>
      <c r="C5912" t="str">
        <f>IF(B5912=1,'Tracker&amp;Invoice'!A5948,C5911)</f>
        <v>NBQ-058</v>
      </c>
      <c r="D5912" t="str">
        <f>IF(LEFT(TRIM('Tracker&amp;Invoice'!B5948),9)="INVOICE #","INVOICE",IF(TRIM('Tracker&amp;Invoice'!B5948)="Overall Completion INVOICE","OVERALL",""))</f>
        <v/>
      </c>
      <c r="E5912" t="str">
        <f>IF(D5912="INVOICE",VALUE(MID(TRIM('Tracker&amp;Invoice'!B5948),10,10)),"")</f>
        <v/>
      </c>
      <c r="F5912">
        <f>IF(B5912=1,IFERROR(LOOKUP(2,1/('Tracker&amp;Invoice'!$H5948:$AC5948&lt;&gt;""),COLUMN('Tracker&amp;Invoice'!$H5948:$AC5948)),8),F5911)</f>
        <v>16</v>
      </c>
      <c r="G5912">
        <f>IF(D5912="OVERALL",IFERROR(LOOKUP(2,1/('Tracker&amp;Invoice'!$H5948:$AC5948&lt;&gt;""),COLUMN('Tracker&amp;Invoice'!$H5948:$AC5948)),8),G5913)</f>
        <v>8</v>
      </c>
      <c r="H5912">
        <f t="shared" si="184"/>
        <v>16</v>
      </c>
      <c r="I5912" s="29">
        <f>IF(D5912="INVOICE",SUM('Tracker&amp;Invoice'!$H5948:INDEX('Tracker&amp;Invoice'!$A5948:$AC5948,1,H5912)),0)</f>
        <v>0</v>
      </c>
      <c r="J5912" s="29">
        <f>IF(D5912="OVERALL",SUM('Tracker&amp;Invoice'!$H5948:$AC5948),0)</f>
        <v>0</v>
      </c>
    </row>
    <row r="5913" spans="1:10">
      <c r="A5913" t="e">
        <f t="shared" si="185"/>
        <v>#REF!</v>
      </c>
      <c r="B5913">
        <f>IF(AND('Tracker&amp;Invoice'!A5949&lt;&gt;"",'Tracker&amp;Invoice'!A5949&lt;&gt;"ITEM",'Tracker&amp;Invoice'!A5947="ITEM"),1,0)</f>
        <v>0</v>
      </c>
      <c r="C5913" t="str">
        <f>IF(B5913=1,'Tracker&amp;Invoice'!A5949,C5912)</f>
        <v>NBQ-058</v>
      </c>
      <c r="D5913" t="str">
        <f>IF(LEFT(TRIM('Tracker&amp;Invoice'!B5949),9)="INVOICE #","INVOICE",IF(TRIM('Tracker&amp;Invoice'!B5949)="Overall Completion INVOICE","OVERALL",""))</f>
        <v/>
      </c>
      <c r="E5913" t="str">
        <f>IF(D5913="INVOICE",VALUE(MID(TRIM('Tracker&amp;Invoice'!B5949),10,10)),"")</f>
        <v/>
      </c>
      <c r="F5913">
        <f>IF(B5913=1,IFERROR(LOOKUP(2,1/('Tracker&amp;Invoice'!$H5949:$AC5949&lt;&gt;""),COLUMN('Tracker&amp;Invoice'!$H5949:$AC5949)),8),F5912)</f>
        <v>16</v>
      </c>
      <c r="G5913">
        <f>IF(D5913="OVERALL",IFERROR(LOOKUP(2,1/('Tracker&amp;Invoice'!$H5949:$AC5949&lt;&gt;""),COLUMN('Tracker&amp;Invoice'!$H5949:$AC5949)),8),G5914)</f>
        <v>8</v>
      </c>
      <c r="H5913">
        <f t="shared" si="184"/>
        <v>16</v>
      </c>
      <c r="I5913" s="29">
        <f>IF(D5913="INVOICE",SUM('Tracker&amp;Invoice'!$H5949:INDEX('Tracker&amp;Invoice'!$A5949:$AC5949,1,H5913)),0)</f>
        <v>0</v>
      </c>
      <c r="J5913" s="29">
        <f>IF(D5913="OVERALL",SUM('Tracker&amp;Invoice'!$H5949:$AC5949),0)</f>
        <v>0</v>
      </c>
    </row>
    <row r="5914" spans="1:10">
      <c r="A5914" t="e">
        <f t="shared" si="185"/>
        <v>#REF!</v>
      </c>
      <c r="B5914">
        <f>IF(AND('Tracker&amp;Invoice'!A5950&lt;&gt;"",'Tracker&amp;Invoice'!A5950&lt;&gt;"ITEM",'Tracker&amp;Invoice'!A5948="ITEM"),1,0)</f>
        <v>0</v>
      </c>
      <c r="C5914" t="str">
        <f>IF(B5914=1,'Tracker&amp;Invoice'!A5950,C5913)</f>
        <v>NBQ-058</v>
      </c>
      <c r="D5914" t="str">
        <f>IF(LEFT(TRIM('Tracker&amp;Invoice'!B5950),9)="INVOICE #","INVOICE",IF(TRIM('Tracker&amp;Invoice'!B5950)="Overall Completion INVOICE","OVERALL",""))</f>
        <v/>
      </c>
      <c r="E5914" t="str">
        <f>IF(D5914="INVOICE",VALUE(MID(TRIM('Tracker&amp;Invoice'!B5950),10,10)),"")</f>
        <v/>
      </c>
      <c r="F5914">
        <f>IF(B5914=1,IFERROR(LOOKUP(2,1/('Tracker&amp;Invoice'!$H5950:$AC5950&lt;&gt;""),COLUMN('Tracker&amp;Invoice'!$H5950:$AC5950)),8),F5913)</f>
        <v>16</v>
      </c>
      <c r="G5914">
        <f>IF(D5914="OVERALL",IFERROR(LOOKUP(2,1/('Tracker&amp;Invoice'!$H5950:$AC5950&lt;&gt;""),COLUMN('Tracker&amp;Invoice'!$H5950:$AC5950)),8),G5915)</f>
        <v>8</v>
      </c>
      <c r="H5914">
        <f t="shared" si="184"/>
        <v>16</v>
      </c>
      <c r="I5914" s="29">
        <f>IF(D5914="INVOICE",SUM('Tracker&amp;Invoice'!$H5950:INDEX('Tracker&amp;Invoice'!$A5950:$AC5950,1,H5914)),0)</f>
        <v>0</v>
      </c>
      <c r="J5914" s="29">
        <f>IF(D5914="OVERALL",SUM('Tracker&amp;Invoice'!$H5950:$AC5950),0)</f>
        <v>0</v>
      </c>
    </row>
    <row r="5915" spans="1:10">
      <c r="A5915" t="e">
        <f t="shared" si="185"/>
        <v>#REF!</v>
      </c>
      <c r="B5915">
        <f>IF(AND('Tracker&amp;Invoice'!A5951&lt;&gt;"",'Tracker&amp;Invoice'!A5951&lt;&gt;"ITEM",'Tracker&amp;Invoice'!A5949="ITEM"),1,0)</f>
        <v>0</v>
      </c>
      <c r="C5915" t="str">
        <f>IF(B5915=1,'Tracker&amp;Invoice'!A5951,C5914)</f>
        <v>NBQ-058</v>
      </c>
      <c r="D5915" t="str">
        <f>IF(LEFT(TRIM('Tracker&amp;Invoice'!B5951),9)="INVOICE #","INVOICE",IF(TRIM('Tracker&amp;Invoice'!B5951)="Overall Completion INVOICE","OVERALL",""))</f>
        <v/>
      </c>
      <c r="E5915" t="str">
        <f>IF(D5915="INVOICE",VALUE(MID(TRIM('Tracker&amp;Invoice'!B5951),10,10)),"")</f>
        <v/>
      </c>
      <c r="F5915">
        <f>IF(B5915=1,IFERROR(LOOKUP(2,1/('Tracker&amp;Invoice'!$H5951:$AC5951&lt;&gt;""),COLUMN('Tracker&amp;Invoice'!$H5951:$AC5951)),8),F5914)</f>
        <v>16</v>
      </c>
      <c r="G5915">
        <f>IF(D5915="OVERALL",IFERROR(LOOKUP(2,1/('Tracker&amp;Invoice'!$H5951:$AC5951&lt;&gt;""),COLUMN('Tracker&amp;Invoice'!$H5951:$AC5951)),8),G5916)</f>
        <v>8</v>
      </c>
      <c r="H5915">
        <f t="shared" si="184"/>
        <v>16</v>
      </c>
      <c r="I5915" s="29">
        <f>IF(D5915="INVOICE",SUM('Tracker&amp;Invoice'!$H5951:INDEX('Tracker&amp;Invoice'!$A5951:$AC5951,1,H5915)),0)</f>
        <v>0</v>
      </c>
      <c r="J5915" s="29">
        <f>IF(D5915="OVERALL",SUM('Tracker&amp;Invoice'!$H5951:$AC5951),0)</f>
        <v>0</v>
      </c>
    </row>
    <row r="5916" spans="1:10">
      <c r="A5916" t="e">
        <f t="shared" si="185"/>
        <v>#REF!</v>
      </c>
      <c r="B5916">
        <f>IF(AND('Tracker&amp;Invoice'!A5952&lt;&gt;"",'Tracker&amp;Invoice'!A5952&lt;&gt;"ITEM",'Tracker&amp;Invoice'!A5950="ITEM"),1,0)</f>
        <v>0</v>
      </c>
      <c r="C5916" t="str">
        <f>IF(B5916=1,'Tracker&amp;Invoice'!A5952,C5915)</f>
        <v>NBQ-058</v>
      </c>
      <c r="D5916" t="str">
        <f>IF(LEFT(TRIM('Tracker&amp;Invoice'!B5952),9)="INVOICE #","INVOICE",IF(TRIM('Tracker&amp;Invoice'!B5952)="Overall Completion INVOICE","OVERALL",""))</f>
        <v/>
      </c>
      <c r="E5916" t="str">
        <f>IF(D5916="INVOICE",VALUE(MID(TRIM('Tracker&amp;Invoice'!B5952),10,10)),"")</f>
        <v/>
      </c>
      <c r="F5916">
        <f>IF(B5916=1,IFERROR(LOOKUP(2,1/('Tracker&amp;Invoice'!$H5952:$AC5952&lt;&gt;""),COLUMN('Tracker&amp;Invoice'!$H5952:$AC5952)),8),F5915)</f>
        <v>16</v>
      </c>
      <c r="G5916">
        <f>IF(D5916="OVERALL",IFERROR(LOOKUP(2,1/('Tracker&amp;Invoice'!$H5952:$AC5952&lt;&gt;""),COLUMN('Tracker&amp;Invoice'!$H5952:$AC5952)),8),G5917)</f>
        <v>8</v>
      </c>
      <c r="H5916">
        <f t="shared" si="184"/>
        <v>16</v>
      </c>
      <c r="I5916" s="29">
        <f>IF(D5916="INVOICE",SUM('Tracker&amp;Invoice'!$H5952:INDEX('Tracker&amp;Invoice'!$A5952:$AC5952,1,H5916)),0)</f>
        <v>0</v>
      </c>
      <c r="J5916" s="29">
        <f>IF(D5916="OVERALL",SUM('Tracker&amp;Invoice'!$H5952:$AC5952),0)</f>
        <v>0</v>
      </c>
    </row>
    <row r="5917" spans="1:10">
      <c r="A5917" t="e">
        <f t="shared" si="185"/>
        <v>#REF!</v>
      </c>
      <c r="B5917">
        <f>IF(AND('Tracker&amp;Invoice'!A5953&lt;&gt;"",'Tracker&amp;Invoice'!A5953&lt;&gt;"ITEM",'Tracker&amp;Invoice'!A5951="ITEM"),1,0)</f>
        <v>0</v>
      </c>
      <c r="C5917" t="str">
        <f>IF(B5917=1,'Tracker&amp;Invoice'!A5953,C5916)</f>
        <v>NBQ-058</v>
      </c>
      <c r="D5917" t="str">
        <f>IF(LEFT(TRIM('Tracker&amp;Invoice'!B5953),9)="INVOICE #","INVOICE",IF(TRIM('Tracker&amp;Invoice'!B5953)="Overall Completion INVOICE","OVERALL",""))</f>
        <v/>
      </c>
      <c r="E5917" t="str">
        <f>IF(D5917="INVOICE",VALUE(MID(TRIM('Tracker&amp;Invoice'!B5953),10,10)),"")</f>
        <v/>
      </c>
      <c r="F5917">
        <f>IF(B5917=1,IFERROR(LOOKUP(2,1/('Tracker&amp;Invoice'!$H5953:$AC5953&lt;&gt;""),COLUMN('Tracker&amp;Invoice'!$H5953:$AC5953)),8),F5916)</f>
        <v>16</v>
      </c>
      <c r="G5917">
        <f>IF(D5917="OVERALL",IFERROR(LOOKUP(2,1/('Tracker&amp;Invoice'!$H5953:$AC5953&lt;&gt;""),COLUMN('Tracker&amp;Invoice'!$H5953:$AC5953)),8),G5918)</f>
        <v>8</v>
      </c>
      <c r="H5917">
        <f t="shared" si="184"/>
        <v>16</v>
      </c>
      <c r="I5917" s="29">
        <f>IF(D5917="INVOICE",SUM('Tracker&amp;Invoice'!$H5953:INDEX('Tracker&amp;Invoice'!$A5953:$AC5953,1,H5917)),0)</f>
        <v>0</v>
      </c>
      <c r="J5917" s="29">
        <f>IF(D5917="OVERALL",SUM('Tracker&amp;Invoice'!$H5953:$AC5953),0)</f>
        <v>0</v>
      </c>
    </row>
    <row r="5918" spans="1:10">
      <c r="A5918" t="e">
        <f t="shared" si="185"/>
        <v>#REF!</v>
      </c>
      <c r="B5918">
        <f>IF(AND('Tracker&amp;Invoice'!A5954&lt;&gt;"",'Tracker&amp;Invoice'!A5954&lt;&gt;"ITEM",'Tracker&amp;Invoice'!A5952="ITEM"),1,0)</f>
        <v>0</v>
      </c>
      <c r="C5918" t="str">
        <f>IF(B5918=1,'Tracker&amp;Invoice'!A5954,C5917)</f>
        <v>NBQ-058</v>
      </c>
      <c r="D5918" t="str">
        <f>IF(LEFT(TRIM('Tracker&amp;Invoice'!B5954),9)="INVOICE #","INVOICE",IF(TRIM('Tracker&amp;Invoice'!B5954)="Overall Completion INVOICE","OVERALL",""))</f>
        <v/>
      </c>
      <c r="E5918" t="str">
        <f>IF(D5918="INVOICE",VALUE(MID(TRIM('Tracker&amp;Invoice'!B5954),10,10)),"")</f>
        <v/>
      </c>
      <c r="F5918">
        <f>IF(B5918=1,IFERROR(LOOKUP(2,1/('Tracker&amp;Invoice'!$H5954:$AC5954&lt;&gt;""),COLUMN('Tracker&amp;Invoice'!$H5954:$AC5954)),8),F5917)</f>
        <v>16</v>
      </c>
      <c r="G5918">
        <f>IF(D5918="OVERALL",IFERROR(LOOKUP(2,1/('Tracker&amp;Invoice'!$H5954:$AC5954&lt;&gt;""),COLUMN('Tracker&amp;Invoice'!$H5954:$AC5954)),8),G5919)</f>
        <v>8</v>
      </c>
      <c r="H5918">
        <f t="shared" si="184"/>
        <v>16</v>
      </c>
      <c r="I5918" s="29">
        <f>IF(D5918="INVOICE",SUM('Tracker&amp;Invoice'!$H5954:INDEX('Tracker&amp;Invoice'!$A5954:$AC5954,1,H5918)),0)</f>
        <v>0</v>
      </c>
      <c r="J5918" s="29">
        <f>IF(D5918="OVERALL",SUM('Tracker&amp;Invoice'!$H5954:$AC5954),0)</f>
        <v>0</v>
      </c>
    </row>
    <row r="5919" spans="1:10">
      <c r="A5919" t="e">
        <f t="shared" si="185"/>
        <v>#REF!</v>
      </c>
      <c r="B5919">
        <f>IF(AND('Tracker&amp;Invoice'!A5955&lt;&gt;"",'Tracker&amp;Invoice'!A5955&lt;&gt;"ITEM",'Tracker&amp;Invoice'!A5953="ITEM"),1,0)</f>
        <v>0</v>
      </c>
      <c r="C5919" t="str">
        <f>IF(B5919=1,'Tracker&amp;Invoice'!A5955,C5918)</f>
        <v>NBQ-058</v>
      </c>
      <c r="D5919" t="str">
        <f>IF(LEFT(TRIM('Tracker&amp;Invoice'!B5955),9)="INVOICE #","INVOICE",IF(TRIM('Tracker&amp;Invoice'!B5955)="Overall Completion INVOICE","OVERALL",""))</f>
        <v/>
      </c>
      <c r="E5919" t="str">
        <f>IF(D5919="INVOICE",VALUE(MID(TRIM('Tracker&amp;Invoice'!B5955),10,10)),"")</f>
        <v/>
      </c>
      <c r="F5919">
        <f>IF(B5919=1,IFERROR(LOOKUP(2,1/('Tracker&amp;Invoice'!$H5955:$AC5955&lt;&gt;""),COLUMN('Tracker&amp;Invoice'!$H5955:$AC5955)),8),F5918)</f>
        <v>16</v>
      </c>
      <c r="G5919">
        <f>IF(D5919="OVERALL",IFERROR(LOOKUP(2,1/('Tracker&amp;Invoice'!$H5955:$AC5955&lt;&gt;""),COLUMN('Tracker&amp;Invoice'!$H5955:$AC5955)),8),G5920)</f>
        <v>8</v>
      </c>
      <c r="H5919">
        <f t="shared" si="184"/>
        <v>16</v>
      </c>
      <c r="I5919" s="29">
        <f>IF(D5919="INVOICE",SUM('Tracker&amp;Invoice'!$H5955:INDEX('Tracker&amp;Invoice'!$A5955:$AC5955,1,H5919)),0)</f>
        <v>0</v>
      </c>
      <c r="J5919" s="29">
        <f>IF(D5919="OVERALL",SUM('Tracker&amp;Invoice'!$H5955:$AC5955),0)</f>
        <v>0</v>
      </c>
    </row>
    <row r="5920" spans="1:10">
      <c r="A5920" t="e">
        <f t="shared" si="185"/>
        <v>#REF!</v>
      </c>
      <c r="B5920">
        <f>IF(AND('Tracker&amp;Invoice'!A5956&lt;&gt;"",'Tracker&amp;Invoice'!A5956&lt;&gt;"ITEM",'Tracker&amp;Invoice'!A5954="ITEM"),1,0)</f>
        <v>0</v>
      </c>
      <c r="C5920" t="str">
        <f>IF(B5920=1,'Tracker&amp;Invoice'!A5956,C5919)</f>
        <v>NBQ-058</v>
      </c>
      <c r="D5920" t="str">
        <f>IF(LEFT(TRIM('Tracker&amp;Invoice'!B5956),9)="INVOICE #","INVOICE",IF(TRIM('Tracker&amp;Invoice'!B5956)="Overall Completion INVOICE","OVERALL",""))</f>
        <v/>
      </c>
      <c r="E5920" t="str">
        <f>IF(D5920="INVOICE",VALUE(MID(TRIM('Tracker&amp;Invoice'!B5956),10,10)),"")</f>
        <v/>
      </c>
      <c r="F5920">
        <f>IF(B5920=1,IFERROR(LOOKUP(2,1/('Tracker&amp;Invoice'!$H5956:$AC5956&lt;&gt;""),COLUMN('Tracker&amp;Invoice'!$H5956:$AC5956)),8),F5919)</f>
        <v>16</v>
      </c>
      <c r="G5920">
        <f>IF(D5920="OVERALL",IFERROR(LOOKUP(2,1/('Tracker&amp;Invoice'!$H5956:$AC5956&lt;&gt;""),COLUMN('Tracker&amp;Invoice'!$H5956:$AC5956)),8),G5921)</f>
        <v>8</v>
      </c>
      <c r="H5920">
        <f t="shared" si="184"/>
        <v>16</v>
      </c>
      <c r="I5920" s="29">
        <f>IF(D5920="INVOICE",SUM('Tracker&amp;Invoice'!$H5956:INDEX('Tracker&amp;Invoice'!$A5956:$AC5956,1,H5920)),0)</f>
        <v>0</v>
      </c>
      <c r="J5920" s="29">
        <f>IF(D5920="OVERALL",SUM('Tracker&amp;Invoice'!$H5956:$AC5956),0)</f>
        <v>0</v>
      </c>
    </row>
    <row r="5921" spans="1:10">
      <c r="A5921" t="e">
        <f t="shared" si="185"/>
        <v>#REF!</v>
      </c>
      <c r="B5921">
        <f>IF(AND('Tracker&amp;Invoice'!A5957&lt;&gt;"",'Tracker&amp;Invoice'!A5957&lt;&gt;"ITEM",'Tracker&amp;Invoice'!A5955="ITEM"),1,0)</f>
        <v>0</v>
      </c>
      <c r="C5921" t="str">
        <f>IF(B5921=1,'Tracker&amp;Invoice'!A5957,C5920)</f>
        <v>NBQ-058</v>
      </c>
      <c r="D5921" t="str">
        <f>IF(LEFT(TRIM('Tracker&amp;Invoice'!B5957),9)="INVOICE #","INVOICE",IF(TRIM('Tracker&amp;Invoice'!B5957)="Overall Completion INVOICE","OVERALL",""))</f>
        <v/>
      </c>
      <c r="E5921" t="str">
        <f>IF(D5921="INVOICE",VALUE(MID(TRIM('Tracker&amp;Invoice'!B5957),10,10)),"")</f>
        <v/>
      </c>
      <c r="F5921">
        <f>IF(B5921=1,IFERROR(LOOKUP(2,1/('Tracker&amp;Invoice'!$H5957:$AC5957&lt;&gt;""),COLUMN('Tracker&amp;Invoice'!$H5957:$AC5957)),8),F5920)</f>
        <v>16</v>
      </c>
      <c r="G5921">
        <f>IF(D5921="OVERALL",IFERROR(LOOKUP(2,1/('Tracker&amp;Invoice'!$H5957:$AC5957&lt;&gt;""),COLUMN('Tracker&amp;Invoice'!$H5957:$AC5957)),8),G5922)</f>
        <v>8</v>
      </c>
      <c r="H5921">
        <f t="shared" si="184"/>
        <v>16</v>
      </c>
      <c r="I5921" s="29">
        <f>IF(D5921="INVOICE",SUM('Tracker&amp;Invoice'!$H5957:INDEX('Tracker&amp;Invoice'!$A5957:$AC5957,1,H5921)),0)</f>
        <v>0</v>
      </c>
      <c r="J5921" s="29">
        <f>IF(D5921="OVERALL",SUM('Tracker&amp;Invoice'!$H5957:$AC5957),0)</f>
        <v>0</v>
      </c>
    </row>
    <row r="5922" spans="1:10">
      <c r="A5922" t="e">
        <f t="shared" si="185"/>
        <v>#REF!</v>
      </c>
      <c r="B5922">
        <f>IF(AND('Tracker&amp;Invoice'!A5958&lt;&gt;"",'Tracker&amp;Invoice'!A5958&lt;&gt;"ITEM",'Tracker&amp;Invoice'!A5956="ITEM"),1,0)</f>
        <v>0</v>
      </c>
      <c r="C5922" t="str">
        <f>IF(B5922=1,'Tracker&amp;Invoice'!A5958,C5921)</f>
        <v>NBQ-058</v>
      </c>
      <c r="D5922" t="str">
        <f>IF(LEFT(TRIM('Tracker&amp;Invoice'!B5958),9)="INVOICE #","INVOICE",IF(TRIM('Tracker&amp;Invoice'!B5958)="Overall Completion INVOICE","OVERALL",""))</f>
        <v/>
      </c>
      <c r="E5922" t="str">
        <f>IF(D5922="INVOICE",VALUE(MID(TRIM('Tracker&amp;Invoice'!B5958),10,10)),"")</f>
        <v/>
      </c>
      <c r="F5922">
        <f>IF(B5922=1,IFERROR(LOOKUP(2,1/('Tracker&amp;Invoice'!$H5958:$AC5958&lt;&gt;""),COLUMN('Tracker&amp;Invoice'!$H5958:$AC5958)),8),F5921)</f>
        <v>16</v>
      </c>
      <c r="G5922">
        <f>IF(D5922="OVERALL",IFERROR(LOOKUP(2,1/('Tracker&amp;Invoice'!$H5958:$AC5958&lt;&gt;""),COLUMN('Tracker&amp;Invoice'!$H5958:$AC5958)),8),G5923)</f>
        <v>8</v>
      </c>
      <c r="H5922">
        <f t="shared" si="184"/>
        <v>16</v>
      </c>
      <c r="I5922" s="29">
        <f>IF(D5922="INVOICE",SUM('Tracker&amp;Invoice'!$H5958:INDEX('Tracker&amp;Invoice'!$A5958:$AC5958,1,H5922)),0)</f>
        <v>0</v>
      </c>
      <c r="J5922" s="29">
        <f>IF(D5922="OVERALL",SUM('Tracker&amp;Invoice'!$H5958:$AC5958),0)</f>
        <v>0</v>
      </c>
    </row>
    <row r="5923" spans="1:10">
      <c r="A5923" t="e">
        <f t="shared" si="185"/>
        <v>#REF!</v>
      </c>
      <c r="B5923">
        <f>IF(AND('Tracker&amp;Invoice'!A5959&lt;&gt;"",'Tracker&amp;Invoice'!A5959&lt;&gt;"ITEM",'Tracker&amp;Invoice'!A5957="ITEM"),1,0)</f>
        <v>0</v>
      </c>
      <c r="C5923" t="str">
        <f>IF(B5923=1,'Tracker&amp;Invoice'!A5959,C5922)</f>
        <v>NBQ-058</v>
      </c>
      <c r="D5923" t="str">
        <f>IF(LEFT(TRIM('Tracker&amp;Invoice'!B5959),9)="INVOICE #","INVOICE",IF(TRIM('Tracker&amp;Invoice'!B5959)="Overall Completion INVOICE","OVERALL",""))</f>
        <v/>
      </c>
      <c r="E5923" t="str">
        <f>IF(D5923="INVOICE",VALUE(MID(TRIM('Tracker&amp;Invoice'!B5959),10,10)),"")</f>
        <v/>
      </c>
      <c r="F5923">
        <f>IF(B5923=1,IFERROR(LOOKUP(2,1/('Tracker&amp;Invoice'!$H5959:$AC5959&lt;&gt;""),COLUMN('Tracker&amp;Invoice'!$H5959:$AC5959)),8),F5922)</f>
        <v>16</v>
      </c>
      <c r="G5923">
        <f>IF(D5923="OVERALL",IFERROR(LOOKUP(2,1/('Tracker&amp;Invoice'!$H5959:$AC5959&lt;&gt;""),COLUMN('Tracker&amp;Invoice'!$H5959:$AC5959)),8),G5924)</f>
        <v>8</v>
      </c>
      <c r="H5923">
        <f t="shared" si="184"/>
        <v>16</v>
      </c>
      <c r="I5923" s="29">
        <f>IF(D5923="INVOICE",SUM('Tracker&amp;Invoice'!$H5959:INDEX('Tracker&amp;Invoice'!$A5959:$AC5959,1,H5923)),0)</f>
        <v>0</v>
      </c>
      <c r="J5923" s="29">
        <f>IF(D5923="OVERALL",SUM('Tracker&amp;Invoice'!$H5959:$AC5959),0)</f>
        <v>0</v>
      </c>
    </row>
    <row r="5924" spans="1:10">
      <c r="A5924" t="e">
        <f t="shared" si="185"/>
        <v>#REF!</v>
      </c>
      <c r="B5924">
        <f>IF(AND('Tracker&amp;Invoice'!A5960&lt;&gt;"",'Tracker&amp;Invoice'!A5960&lt;&gt;"ITEM",'Tracker&amp;Invoice'!A5958="ITEM"),1,0)</f>
        <v>0</v>
      </c>
      <c r="C5924" t="str">
        <f>IF(B5924=1,'Tracker&amp;Invoice'!A5960,C5923)</f>
        <v>NBQ-058</v>
      </c>
      <c r="D5924" t="str">
        <f>IF(LEFT(TRIM('Tracker&amp;Invoice'!B5960),9)="INVOICE #","INVOICE",IF(TRIM('Tracker&amp;Invoice'!B5960)="Overall Completion INVOICE","OVERALL",""))</f>
        <v/>
      </c>
      <c r="E5924" t="str">
        <f>IF(D5924="INVOICE",VALUE(MID(TRIM('Tracker&amp;Invoice'!B5960),10,10)),"")</f>
        <v/>
      </c>
      <c r="F5924">
        <f>IF(B5924=1,IFERROR(LOOKUP(2,1/('Tracker&amp;Invoice'!$H5960:$AC5960&lt;&gt;""),COLUMN('Tracker&amp;Invoice'!$H5960:$AC5960)),8),F5923)</f>
        <v>16</v>
      </c>
      <c r="G5924">
        <f>IF(D5924="OVERALL",IFERROR(LOOKUP(2,1/('Tracker&amp;Invoice'!$H5960:$AC5960&lt;&gt;""),COLUMN('Tracker&amp;Invoice'!$H5960:$AC5960)),8),G5925)</f>
        <v>8</v>
      </c>
      <c r="H5924">
        <f t="shared" si="184"/>
        <v>16</v>
      </c>
      <c r="I5924" s="29">
        <f>IF(D5924="INVOICE",SUM('Tracker&amp;Invoice'!$H5960:INDEX('Tracker&amp;Invoice'!$A5960:$AC5960,1,H5924)),0)</f>
        <v>0</v>
      </c>
      <c r="J5924" s="29">
        <f>IF(D5924="OVERALL",SUM('Tracker&amp;Invoice'!$H5960:$AC5960),0)</f>
        <v>0</v>
      </c>
    </row>
    <row r="5925" spans="1:10">
      <c r="A5925" t="e">
        <f t="shared" si="185"/>
        <v>#REF!</v>
      </c>
      <c r="B5925">
        <f>IF(AND('Tracker&amp;Invoice'!A5961&lt;&gt;"",'Tracker&amp;Invoice'!A5961&lt;&gt;"ITEM",'Tracker&amp;Invoice'!A5959="ITEM"),1,0)</f>
        <v>0</v>
      </c>
      <c r="C5925" t="str">
        <f>IF(B5925=1,'Tracker&amp;Invoice'!A5961,C5924)</f>
        <v>NBQ-058</v>
      </c>
      <c r="D5925" t="str">
        <f>IF(LEFT(TRIM('Tracker&amp;Invoice'!B5961),9)="INVOICE #","INVOICE",IF(TRIM('Tracker&amp;Invoice'!B5961)="Overall Completion INVOICE","OVERALL",""))</f>
        <v/>
      </c>
      <c r="E5925" t="str">
        <f>IF(D5925="INVOICE",VALUE(MID(TRIM('Tracker&amp;Invoice'!B5961),10,10)),"")</f>
        <v/>
      </c>
      <c r="F5925">
        <f>IF(B5925=1,IFERROR(LOOKUP(2,1/('Tracker&amp;Invoice'!$H5961:$AC5961&lt;&gt;""),COLUMN('Tracker&amp;Invoice'!$H5961:$AC5961)),8),F5924)</f>
        <v>16</v>
      </c>
      <c r="G5925">
        <f>IF(D5925="OVERALL",IFERROR(LOOKUP(2,1/('Tracker&amp;Invoice'!$H5961:$AC5961&lt;&gt;""),COLUMN('Tracker&amp;Invoice'!$H5961:$AC5961)),8),G5926)</f>
        <v>8</v>
      </c>
      <c r="H5925">
        <f t="shared" si="184"/>
        <v>16</v>
      </c>
      <c r="I5925" s="29">
        <f>IF(D5925="INVOICE",SUM('Tracker&amp;Invoice'!$H5961:INDEX('Tracker&amp;Invoice'!$A5961:$AC5961,1,H5925)),0)</f>
        <v>0</v>
      </c>
      <c r="J5925" s="29">
        <f>IF(D5925="OVERALL",SUM('Tracker&amp;Invoice'!$H5961:$AC5961),0)</f>
        <v>0</v>
      </c>
    </row>
    <row r="5926" spans="1:10">
      <c r="A5926" t="e">
        <f t="shared" si="185"/>
        <v>#REF!</v>
      </c>
      <c r="B5926">
        <f>IF(AND('Tracker&amp;Invoice'!A5962&lt;&gt;"",'Tracker&amp;Invoice'!A5962&lt;&gt;"ITEM",'Tracker&amp;Invoice'!A5960="ITEM"),1,0)</f>
        <v>0</v>
      </c>
      <c r="C5926" t="str">
        <f>IF(B5926=1,'Tracker&amp;Invoice'!A5962,C5925)</f>
        <v>NBQ-058</v>
      </c>
      <c r="D5926" t="str">
        <f>IF(LEFT(TRIM('Tracker&amp;Invoice'!B5962),9)="INVOICE #","INVOICE",IF(TRIM('Tracker&amp;Invoice'!B5962)="Overall Completion INVOICE","OVERALL",""))</f>
        <v/>
      </c>
      <c r="E5926" t="str">
        <f>IF(D5926="INVOICE",VALUE(MID(TRIM('Tracker&amp;Invoice'!B5962),10,10)),"")</f>
        <v/>
      </c>
      <c r="F5926">
        <f>IF(B5926=1,IFERROR(LOOKUP(2,1/('Tracker&amp;Invoice'!$H5962:$AC5962&lt;&gt;""),COLUMN('Tracker&amp;Invoice'!$H5962:$AC5962)),8),F5925)</f>
        <v>16</v>
      </c>
      <c r="G5926">
        <f>IF(D5926="OVERALL",IFERROR(LOOKUP(2,1/('Tracker&amp;Invoice'!$H5962:$AC5962&lt;&gt;""),COLUMN('Tracker&amp;Invoice'!$H5962:$AC5962)),8),G5927)</f>
        <v>8</v>
      </c>
      <c r="H5926">
        <f t="shared" si="184"/>
        <v>16</v>
      </c>
      <c r="I5926" s="29">
        <f>IF(D5926="INVOICE",SUM('Tracker&amp;Invoice'!$H5962:INDEX('Tracker&amp;Invoice'!$A5962:$AC5962,1,H5926)),0)</f>
        <v>0</v>
      </c>
      <c r="J5926" s="29">
        <f>IF(D5926="OVERALL",SUM('Tracker&amp;Invoice'!$H5962:$AC5962),0)</f>
        <v>0</v>
      </c>
    </row>
    <row r="5927" spans="1:10">
      <c r="A5927" t="e">
        <f t="shared" si="185"/>
        <v>#REF!</v>
      </c>
      <c r="B5927">
        <f>IF(AND('Tracker&amp;Invoice'!A5963&lt;&gt;"",'Tracker&amp;Invoice'!A5963&lt;&gt;"ITEM",'Tracker&amp;Invoice'!A5961="ITEM"),1,0)</f>
        <v>0</v>
      </c>
      <c r="C5927" t="str">
        <f>IF(B5927=1,'Tracker&amp;Invoice'!A5963,C5926)</f>
        <v>NBQ-058</v>
      </c>
      <c r="D5927" t="str">
        <f>IF(LEFT(TRIM('Tracker&amp;Invoice'!B5963),9)="INVOICE #","INVOICE",IF(TRIM('Tracker&amp;Invoice'!B5963)="Overall Completion INVOICE","OVERALL",""))</f>
        <v/>
      </c>
      <c r="E5927" t="str">
        <f>IF(D5927="INVOICE",VALUE(MID(TRIM('Tracker&amp;Invoice'!B5963),10,10)),"")</f>
        <v/>
      </c>
      <c r="F5927">
        <f>IF(B5927=1,IFERROR(LOOKUP(2,1/('Tracker&amp;Invoice'!$H5963:$AC5963&lt;&gt;""),COLUMN('Tracker&amp;Invoice'!$H5963:$AC5963)),8),F5926)</f>
        <v>16</v>
      </c>
      <c r="G5927">
        <f>IF(D5927="OVERALL",IFERROR(LOOKUP(2,1/('Tracker&amp;Invoice'!$H5963:$AC5963&lt;&gt;""),COLUMN('Tracker&amp;Invoice'!$H5963:$AC5963)),8),G5928)</f>
        <v>8</v>
      </c>
      <c r="H5927">
        <f t="shared" si="184"/>
        <v>16</v>
      </c>
      <c r="I5927" s="29">
        <f>IF(D5927="INVOICE",SUM('Tracker&amp;Invoice'!$H5963:INDEX('Tracker&amp;Invoice'!$A5963:$AC5963,1,H5927)),0)</f>
        <v>0</v>
      </c>
      <c r="J5927" s="29">
        <f>IF(D5927="OVERALL",SUM('Tracker&amp;Invoice'!$H5963:$AC5963),0)</f>
        <v>0</v>
      </c>
    </row>
    <row r="5928" spans="1:10">
      <c r="A5928" t="e">
        <f t="shared" si="185"/>
        <v>#REF!</v>
      </c>
      <c r="B5928">
        <f>IF(AND('Tracker&amp;Invoice'!A5964&lt;&gt;"",'Tracker&amp;Invoice'!A5964&lt;&gt;"ITEM",'Tracker&amp;Invoice'!A5962="ITEM"),1,0)</f>
        <v>0</v>
      </c>
      <c r="C5928" t="str">
        <f>IF(B5928=1,'Tracker&amp;Invoice'!A5964,C5927)</f>
        <v>NBQ-058</v>
      </c>
      <c r="D5928" t="str">
        <f>IF(LEFT(TRIM('Tracker&amp;Invoice'!B5964),9)="INVOICE #","INVOICE",IF(TRIM('Tracker&amp;Invoice'!B5964)="Overall Completion INVOICE","OVERALL",""))</f>
        <v/>
      </c>
      <c r="E5928" t="str">
        <f>IF(D5928="INVOICE",VALUE(MID(TRIM('Tracker&amp;Invoice'!B5964),10,10)),"")</f>
        <v/>
      </c>
      <c r="F5928">
        <f>IF(B5928=1,IFERROR(LOOKUP(2,1/('Tracker&amp;Invoice'!$H5964:$AC5964&lt;&gt;""),COLUMN('Tracker&amp;Invoice'!$H5964:$AC5964)),8),F5927)</f>
        <v>16</v>
      </c>
      <c r="G5928">
        <f>IF(D5928="OVERALL",IFERROR(LOOKUP(2,1/('Tracker&amp;Invoice'!$H5964:$AC5964&lt;&gt;""),COLUMN('Tracker&amp;Invoice'!$H5964:$AC5964)),8),G5929)</f>
        <v>8</v>
      </c>
      <c r="H5928">
        <f t="shared" si="184"/>
        <v>16</v>
      </c>
      <c r="I5928" s="29">
        <f>IF(D5928="INVOICE",SUM('Tracker&amp;Invoice'!$H5964:INDEX('Tracker&amp;Invoice'!$A5964:$AC5964,1,H5928)),0)</f>
        <v>0</v>
      </c>
      <c r="J5928" s="29">
        <f>IF(D5928="OVERALL",SUM('Tracker&amp;Invoice'!$H5964:$AC5964),0)</f>
        <v>0</v>
      </c>
    </row>
    <row r="5929" spans="1:10">
      <c r="A5929" t="e">
        <f t="shared" si="185"/>
        <v>#REF!</v>
      </c>
      <c r="B5929">
        <f>IF(AND('Tracker&amp;Invoice'!A5965&lt;&gt;"",'Tracker&amp;Invoice'!A5965&lt;&gt;"ITEM",'Tracker&amp;Invoice'!A5963="ITEM"),1,0)</f>
        <v>0</v>
      </c>
      <c r="C5929" t="str">
        <f>IF(B5929=1,'Tracker&amp;Invoice'!A5965,C5928)</f>
        <v>NBQ-058</v>
      </c>
      <c r="D5929" t="str">
        <f>IF(LEFT(TRIM('Tracker&amp;Invoice'!B5965),9)="INVOICE #","INVOICE",IF(TRIM('Tracker&amp;Invoice'!B5965)="Overall Completion INVOICE","OVERALL",""))</f>
        <v/>
      </c>
      <c r="E5929" t="str">
        <f>IF(D5929="INVOICE",VALUE(MID(TRIM('Tracker&amp;Invoice'!B5965),10,10)),"")</f>
        <v/>
      </c>
      <c r="F5929">
        <f>IF(B5929=1,IFERROR(LOOKUP(2,1/('Tracker&amp;Invoice'!$H5965:$AC5965&lt;&gt;""),COLUMN('Tracker&amp;Invoice'!$H5965:$AC5965)),8),F5928)</f>
        <v>16</v>
      </c>
      <c r="G5929">
        <f>IF(D5929="OVERALL",IFERROR(LOOKUP(2,1/('Tracker&amp;Invoice'!$H5965:$AC5965&lt;&gt;""),COLUMN('Tracker&amp;Invoice'!$H5965:$AC5965)),8),G5930)</f>
        <v>8</v>
      </c>
      <c r="H5929">
        <f t="shared" si="184"/>
        <v>16</v>
      </c>
      <c r="I5929" s="29">
        <f>IF(D5929="INVOICE",SUM('Tracker&amp;Invoice'!$H5965:INDEX('Tracker&amp;Invoice'!$A5965:$AC5965,1,H5929)),0)</f>
        <v>0</v>
      </c>
      <c r="J5929" s="29">
        <f>IF(D5929="OVERALL",SUM('Tracker&amp;Invoice'!$H5965:$AC5965),0)</f>
        <v>0</v>
      </c>
    </row>
    <row r="5930" spans="1:10">
      <c r="A5930" t="e">
        <f t="shared" si="185"/>
        <v>#REF!</v>
      </c>
      <c r="B5930">
        <f>IF(AND('Tracker&amp;Invoice'!A5966&lt;&gt;"",'Tracker&amp;Invoice'!A5966&lt;&gt;"ITEM",'Tracker&amp;Invoice'!A5964="ITEM"),1,0)</f>
        <v>0</v>
      </c>
      <c r="C5930" t="str">
        <f>IF(B5930=1,'Tracker&amp;Invoice'!A5966,C5929)</f>
        <v>NBQ-058</v>
      </c>
      <c r="D5930" t="str">
        <f>IF(LEFT(TRIM('Tracker&amp;Invoice'!B5966),9)="INVOICE #","INVOICE",IF(TRIM('Tracker&amp;Invoice'!B5966)="Overall Completion INVOICE","OVERALL",""))</f>
        <v/>
      </c>
      <c r="E5930" t="str">
        <f>IF(D5930="INVOICE",VALUE(MID(TRIM('Tracker&amp;Invoice'!B5966),10,10)),"")</f>
        <v/>
      </c>
      <c r="F5930">
        <f>IF(B5930=1,IFERROR(LOOKUP(2,1/('Tracker&amp;Invoice'!$H5966:$AC5966&lt;&gt;""),COLUMN('Tracker&amp;Invoice'!$H5966:$AC5966)),8),F5929)</f>
        <v>16</v>
      </c>
      <c r="G5930">
        <f>IF(D5930="OVERALL",IFERROR(LOOKUP(2,1/('Tracker&amp;Invoice'!$H5966:$AC5966&lt;&gt;""),COLUMN('Tracker&amp;Invoice'!$H5966:$AC5966)),8),G5931)</f>
        <v>8</v>
      </c>
      <c r="H5930">
        <f t="shared" si="184"/>
        <v>16</v>
      </c>
      <c r="I5930" s="29">
        <f>IF(D5930="INVOICE",SUM('Tracker&amp;Invoice'!$H5966:INDEX('Tracker&amp;Invoice'!$A5966:$AC5966,1,H5930)),0)</f>
        <v>0</v>
      </c>
      <c r="J5930" s="29">
        <f>IF(D5930="OVERALL",SUM('Tracker&amp;Invoice'!$H5966:$AC5966),0)</f>
        <v>0</v>
      </c>
    </row>
    <row r="5931" spans="1:10">
      <c r="A5931" t="e">
        <f t="shared" si="185"/>
        <v>#REF!</v>
      </c>
      <c r="B5931">
        <f>IF(AND('Tracker&amp;Invoice'!A5967&lt;&gt;"",'Tracker&amp;Invoice'!A5967&lt;&gt;"ITEM",'Tracker&amp;Invoice'!A5965="ITEM"),1,0)</f>
        <v>0</v>
      </c>
      <c r="C5931" t="str">
        <f>IF(B5931=1,'Tracker&amp;Invoice'!A5967,C5930)</f>
        <v>NBQ-058</v>
      </c>
      <c r="D5931" t="str">
        <f>IF(LEFT(TRIM('Tracker&amp;Invoice'!B5967),9)="INVOICE #","INVOICE",IF(TRIM('Tracker&amp;Invoice'!B5967)="Overall Completion INVOICE","OVERALL",""))</f>
        <v/>
      </c>
      <c r="E5931" t="str">
        <f>IF(D5931="INVOICE",VALUE(MID(TRIM('Tracker&amp;Invoice'!B5967),10,10)),"")</f>
        <v/>
      </c>
      <c r="F5931">
        <f>IF(B5931=1,IFERROR(LOOKUP(2,1/('Tracker&amp;Invoice'!$H5967:$AC5967&lt;&gt;""),COLUMN('Tracker&amp;Invoice'!$H5967:$AC5967)),8),F5930)</f>
        <v>16</v>
      </c>
      <c r="G5931">
        <f>IF(D5931="OVERALL",IFERROR(LOOKUP(2,1/('Tracker&amp;Invoice'!$H5967:$AC5967&lt;&gt;""),COLUMN('Tracker&amp;Invoice'!$H5967:$AC5967)),8),G5932)</f>
        <v>8</v>
      </c>
      <c r="H5931">
        <f t="shared" si="184"/>
        <v>16</v>
      </c>
      <c r="I5931" s="29">
        <f>IF(D5931="INVOICE",SUM('Tracker&amp;Invoice'!$H5967:INDEX('Tracker&amp;Invoice'!$A5967:$AC5967,1,H5931)),0)</f>
        <v>0</v>
      </c>
      <c r="J5931" s="29">
        <f>IF(D5931="OVERALL",SUM('Tracker&amp;Invoice'!$H5967:$AC5967),0)</f>
        <v>0</v>
      </c>
    </row>
    <row r="5932" spans="1:10">
      <c r="A5932" t="e">
        <f t="shared" si="185"/>
        <v>#REF!</v>
      </c>
      <c r="B5932">
        <f>IF(AND('Tracker&amp;Invoice'!A5968&lt;&gt;"",'Tracker&amp;Invoice'!A5968&lt;&gt;"ITEM",'Tracker&amp;Invoice'!A5966="ITEM"),1,0)</f>
        <v>0</v>
      </c>
      <c r="C5932" t="str">
        <f>IF(B5932=1,'Tracker&amp;Invoice'!A5968,C5931)</f>
        <v>NBQ-058</v>
      </c>
      <c r="D5932" t="str">
        <f>IF(LEFT(TRIM('Tracker&amp;Invoice'!B5968),9)="INVOICE #","INVOICE",IF(TRIM('Tracker&amp;Invoice'!B5968)="Overall Completion INVOICE","OVERALL",""))</f>
        <v/>
      </c>
      <c r="E5932" t="str">
        <f>IF(D5932="INVOICE",VALUE(MID(TRIM('Tracker&amp;Invoice'!B5968),10,10)),"")</f>
        <v/>
      </c>
      <c r="F5932">
        <f>IF(B5932=1,IFERROR(LOOKUP(2,1/('Tracker&amp;Invoice'!$H5968:$AC5968&lt;&gt;""),COLUMN('Tracker&amp;Invoice'!$H5968:$AC5968)),8),F5931)</f>
        <v>16</v>
      </c>
      <c r="G5932">
        <f>IF(D5932="OVERALL",IFERROR(LOOKUP(2,1/('Tracker&amp;Invoice'!$H5968:$AC5968&lt;&gt;""),COLUMN('Tracker&amp;Invoice'!$H5968:$AC5968)),8),G5933)</f>
        <v>8</v>
      </c>
      <c r="H5932">
        <f t="shared" si="184"/>
        <v>16</v>
      </c>
      <c r="I5932" s="29">
        <f>IF(D5932="INVOICE",SUM('Tracker&amp;Invoice'!$H5968:INDEX('Tracker&amp;Invoice'!$A5968:$AC5968,1,H5932)),0)</f>
        <v>0</v>
      </c>
      <c r="J5932" s="29">
        <f>IF(D5932="OVERALL",SUM('Tracker&amp;Invoice'!$H5968:$AC5968),0)</f>
        <v>0</v>
      </c>
    </row>
    <row r="5933" spans="1:10">
      <c r="A5933" t="e">
        <f t="shared" si="185"/>
        <v>#REF!</v>
      </c>
      <c r="B5933">
        <f>IF(AND('Tracker&amp;Invoice'!A5969&lt;&gt;"",'Tracker&amp;Invoice'!A5969&lt;&gt;"ITEM",'Tracker&amp;Invoice'!A5967="ITEM"),1,0)</f>
        <v>0</v>
      </c>
      <c r="C5933" t="str">
        <f>IF(B5933=1,'Tracker&amp;Invoice'!A5969,C5932)</f>
        <v>NBQ-058</v>
      </c>
      <c r="D5933" t="str">
        <f>IF(LEFT(TRIM('Tracker&amp;Invoice'!B5969),9)="INVOICE #","INVOICE",IF(TRIM('Tracker&amp;Invoice'!B5969)="Overall Completion INVOICE","OVERALL",""))</f>
        <v/>
      </c>
      <c r="E5933" t="str">
        <f>IF(D5933="INVOICE",VALUE(MID(TRIM('Tracker&amp;Invoice'!B5969),10,10)),"")</f>
        <v/>
      </c>
      <c r="F5933">
        <f>IF(B5933=1,IFERROR(LOOKUP(2,1/('Tracker&amp;Invoice'!$H5969:$AC5969&lt;&gt;""),COLUMN('Tracker&amp;Invoice'!$H5969:$AC5969)),8),F5932)</f>
        <v>16</v>
      </c>
      <c r="G5933">
        <f>IF(D5933="OVERALL",IFERROR(LOOKUP(2,1/('Tracker&amp;Invoice'!$H5969:$AC5969&lt;&gt;""),COLUMN('Tracker&amp;Invoice'!$H5969:$AC5969)),8),G5934)</f>
        <v>8</v>
      </c>
      <c r="H5933">
        <f t="shared" si="184"/>
        <v>16</v>
      </c>
      <c r="I5933" s="29">
        <f>IF(D5933="INVOICE",SUM('Tracker&amp;Invoice'!$H5969:INDEX('Tracker&amp;Invoice'!$A5969:$AC5969,1,H5933)),0)</f>
        <v>0</v>
      </c>
      <c r="J5933" s="29">
        <f>IF(D5933="OVERALL",SUM('Tracker&amp;Invoice'!$H5969:$AC5969),0)</f>
        <v>0</v>
      </c>
    </row>
    <row r="5934" spans="1:10">
      <c r="A5934" t="e">
        <f t="shared" si="185"/>
        <v>#REF!</v>
      </c>
      <c r="B5934">
        <f>IF(AND('Tracker&amp;Invoice'!A5970&lt;&gt;"",'Tracker&amp;Invoice'!A5970&lt;&gt;"ITEM",'Tracker&amp;Invoice'!A5968="ITEM"),1,0)</f>
        <v>0</v>
      </c>
      <c r="C5934" t="str">
        <f>IF(B5934=1,'Tracker&amp;Invoice'!A5970,C5933)</f>
        <v>NBQ-058</v>
      </c>
      <c r="D5934" t="str">
        <f>IF(LEFT(TRIM('Tracker&amp;Invoice'!B5970),9)="INVOICE #","INVOICE",IF(TRIM('Tracker&amp;Invoice'!B5970)="Overall Completion INVOICE","OVERALL",""))</f>
        <v/>
      </c>
      <c r="E5934" t="str">
        <f>IF(D5934="INVOICE",VALUE(MID(TRIM('Tracker&amp;Invoice'!B5970),10,10)),"")</f>
        <v/>
      </c>
      <c r="F5934">
        <f>IF(B5934=1,IFERROR(LOOKUP(2,1/('Tracker&amp;Invoice'!$H5970:$AC5970&lt;&gt;""),COLUMN('Tracker&amp;Invoice'!$H5970:$AC5970)),8),F5933)</f>
        <v>16</v>
      </c>
      <c r="G5934">
        <f>IF(D5934="OVERALL",IFERROR(LOOKUP(2,1/('Tracker&amp;Invoice'!$H5970:$AC5970&lt;&gt;""),COLUMN('Tracker&amp;Invoice'!$H5970:$AC5970)),8),G5935)</f>
        <v>8</v>
      </c>
      <c r="H5934">
        <f t="shared" si="184"/>
        <v>16</v>
      </c>
      <c r="I5934" s="29">
        <f>IF(D5934="INVOICE",SUM('Tracker&amp;Invoice'!$H5970:INDEX('Tracker&amp;Invoice'!$A5970:$AC5970,1,H5934)),0)</f>
        <v>0</v>
      </c>
      <c r="J5934" s="29">
        <f>IF(D5934="OVERALL",SUM('Tracker&amp;Invoice'!$H5970:$AC5970),0)</f>
        <v>0</v>
      </c>
    </row>
    <row r="5935" spans="1:10">
      <c r="A5935" t="e">
        <f t="shared" si="185"/>
        <v>#REF!</v>
      </c>
      <c r="B5935">
        <f>IF(AND('Tracker&amp;Invoice'!A5971&lt;&gt;"",'Tracker&amp;Invoice'!A5971&lt;&gt;"ITEM",'Tracker&amp;Invoice'!A5969="ITEM"),1,0)</f>
        <v>0</v>
      </c>
      <c r="C5935" t="str">
        <f>IF(B5935=1,'Tracker&amp;Invoice'!A5971,C5934)</f>
        <v>NBQ-058</v>
      </c>
      <c r="D5935" t="str">
        <f>IF(LEFT(TRIM('Tracker&amp;Invoice'!B5971),9)="INVOICE #","INVOICE",IF(TRIM('Tracker&amp;Invoice'!B5971)="Overall Completion INVOICE","OVERALL",""))</f>
        <v/>
      </c>
      <c r="E5935" t="str">
        <f>IF(D5935="INVOICE",VALUE(MID(TRIM('Tracker&amp;Invoice'!B5971),10,10)),"")</f>
        <v/>
      </c>
      <c r="F5935">
        <f>IF(B5935=1,IFERROR(LOOKUP(2,1/('Tracker&amp;Invoice'!$H5971:$AC5971&lt;&gt;""),COLUMN('Tracker&amp;Invoice'!$H5971:$AC5971)),8),F5934)</f>
        <v>16</v>
      </c>
      <c r="G5935">
        <f>IF(D5935="OVERALL",IFERROR(LOOKUP(2,1/('Tracker&amp;Invoice'!$H5971:$AC5971&lt;&gt;""),COLUMN('Tracker&amp;Invoice'!$H5971:$AC5971)),8),G5936)</f>
        <v>8</v>
      </c>
      <c r="H5935">
        <f t="shared" si="184"/>
        <v>16</v>
      </c>
      <c r="I5935" s="29">
        <f>IF(D5935="INVOICE",SUM('Tracker&amp;Invoice'!$H5971:INDEX('Tracker&amp;Invoice'!$A5971:$AC5971,1,H5935)),0)</f>
        <v>0</v>
      </c>
      <c r="J5935" s="29">
        <f>IF(D5935="OVERALL",SUM('Tracker&amp;Invoice'!$H5971:$AC5971),0)</f>
        <v>0</v>
      </c>
    </row>
    <row r="5936" spans="1:10">
      <c r="A5936" t="e">
        <f t="shared" si="185"/>
        <v>#REF!</v>
      </c>
      <c r="B5936">
        <f>IF(AND('Tracker&amp;Invoice'!A5972&lt;&gt;"",'Tracker&amp;Invoice'!A5972&lt;&gt;"ITEM",'Tracker&amp;Invoice'!A5970="ITEM"),1,0)</f>
        <v>0</v>
      </c>
      <c r="C5936" t="str">
        <f>IF(B5936=1,'Tracker&amp;Invoice'!A5972,C5935)</f>
        <v>NBQ-058</v>
      </c>
      <c r="D5936" t="str">
        <f>IF(LEFT(TRIM('Tracker&amp;Invoice'!B5972),9)="INVOICE #","INVOICE",IF(TRIM('Tracker&amp;Invoice'!B5972)="Overall Completion INVOICE","OVERALL",""))</f>
        <v/>
      </c>
      <c r="E5936" t="str">
        <f>IF(D5936="INVOICE",VALUE(MID(TRIM('Tracker&amp;Invoice'!B5972),10,10)),"")</f>
        <v/>
      </c>
      <c r="F5936">
        <f>IF(B5936=1,IFERROR(LOOKUP(2,1/('Tracker&amp;Invoice'!$H5972:$AC5972&lt;&gt;""),COLUMN('Tracker&amp;Invoice'!$H5972:$AC5972)),8),F5935)</f>
        <v>16</v>
      </c>
      <c r="G5936">
        <f>IF(D5936="OVERALL",IFERROR(LOOKUP(2,1/('Tracker&amp;Invoice'!$H5972:$AC5972&lt;&gt;""),COLUMN('Tracker&amp;Invoice'!$H5972:$AC5972)),8),G5937)</f>
        <v>8</v>
      </c>
      <c r="H5936">
        <f t="shared" si="184"/>
        <v>16</v>
      </c>
      <c r="I5936" s="29">
        <f>IF(D5936="INVOICE",SUM('Tracker&amp;Invoice'!$H5972:INDEX('Tracker&amp;Invoice'!$A5972:$AC5972,1,H5936)),0)</f>
        <v>0</v>
      </c>
      <c r="J5936" s="29">
        <f>IF(D5936="OVERALL",SUM('Tracker&amp;Invoice'!$H5972:$AC5972),0)</f>
        <v>0</v>
      </c>
    </row>
    <row r="5937" spans="1:10">
      <c r="A5937" t="e">
        <f t="shared" si="185"/>
        <v>#REF!</v>
      </c>
      <c r="B5937">
        <f>IF(AND('Tracker&amp;Invoice'!A5973&lt;&gt;"",'Tracker&amp;Invoice'!A5973&lt;&gt;"ITEM",'Tracker&amp;Invoice'!A5971="ITEM"),1,0)</f>
        <v>0</v>
      </c>
      <c r="C5937" t="str">
        <f>IF(B5937=1,'Tracker&amp;Invoice'!A5973,C5936)</f>
        <v>NBQ-058</v>
      </c>
      <c r="D5937" t="str">
        <f>IF(LEFT(TRIM('Tracker&amp;Invoice'!B5973),9)="INVOICE #","INVOICE",IF(TRIM('Tracker&amp;Invoice'!B5973)="Overall Completion INVOICE","OVERALL",""))</f>
        <v/>
      </c>
      <c r="E5937" t="str">
        <f>IF(D5937="INVOICE",VALUE(MID(TRIM('Tracker&amp;Invoice'!B5973),10,10)),"")</f>
        <v/>
      </c>
      <c r="F5937">
        <f>IF(B5937=1,IFERROR(LOOKUP(2,1/('Tracker&amp;Invoice'!$H5973:$AC5973&lt;&gt;""),COLUMN('Tracker&amp;Invoice'!$H5973:$AC5973)),8),F5936)</f>
        <v>16</v>
      </c>
      <c r="G5937">
        <f>IF(D5937="OVERALL",IFERROR(LOOKUP(2,1/('Tracker&amp;Invoice'!$H5973:$AC5973&lt;&gt;""),COLUMN('Tracker&amp;Invoice'!$H5973:$AC5973)),8),G5938)</f>
        <v>8</v>
      </c>
      <c r="H5937">
        <f t="shared" si="184"/>
        <v>16</v>
      </c>
      <c r="I5937" s="29">
        <f>IF(D5937="INVOICE",SUM('Tracker&amp;Invoice'!$H5973:INDEX('Tracker&amp;Invoice'!$A5973:$AC5973,1,H5937)),0)</f>
        <v>0</v>
      </c>
      <c r="J5937" s="29">
        <f>IF(D5937="OVERALL",SUM('Tracker&amp;Invoice'!$H5973:$AC5973),0)</f>
        <v>0</v>
      </c>
    </row>
    <row r="5938" spans="1:10">
      <c r="A5938" t="e">
        <f t="shared" si="185"/>
        <v>#REF!</v>
      </c>
      <c r="B5938">
        <f>IF(AND('Tracker&amp;Invoice'!A5974&lt;&gt;"",'Tracker&amp;Invoice'!A5974&lt;&gt;"ITEM",'Tracker&amp;Invoice'!A5972="ITEM"),1,0)</f>
        <v>0</v>
      </c>
      <c r="C5938" t="str">
        <f>IF(B5938=1,'Tracker&amp;Invoice'!A5974,C5937)</f>
        <v>NBQ-058</v>
      </c>
      <c r="D5938" t="str">
        <f>IF(LEFT(TRIM('Tracker&amp;Invoice'!B5974),9)="INVOICE #","INVOICE",IF(TRIM('Tracker&amp;Invoice'!B5974)="Overall Completion INVOICE","OVERALL",""))</f>
        <v/>
      </c>
      <c r="E5938" t="str">
        <f>IF(D5938="INVOICE",VALUE(MID(TRIM('Tracker&amp;Invoice'!B5974),10,10)),"")</f>
        <v/>
      </c>
      <c r="F5938">
        <f>IF(B5938=1,IFERROR(LOOKUP(2,1/('Tracker&amp;Invoice'!$H5974:$AC5974&lt;&gt;""),COLUMN('Tracker&amp;Invoice'!$H5974:$AC5974)),8),F5937)</f>
        <v>16</v>
      </c>
      <c r="G5938">
        <f>IF(D5938="OVERALL",IFERROR(LOOKUP(2,1/('Tracker&amp;Invoice'!$H5974:$AC5974&lt;&gt;""),COLUMN('Tracker&amp;Invoice'!$H5974:$AC5974)),8),G5939)</f>
        <v>8</v>
      </c>
      <c r="H5938">
        <f t="shared" si="184"/>
        <v>16</v>
      </c>
      <c r="I5938" s="29">
        <f>IF(D5938="INVOICE",SUM('Tracker&amp;Invoice'!$H5974:INDEX('Tracker&amp;Invoice'!$A5974:$AC5974,1,H5938)),0)</f>
        <v>0</v>
      </c>
      <c r="J5938" s="29">
        <f>IF(D5938="OVERALL",SUM('Tracker&amp;Invoice'!$H5974:$AC5974),0)</f>
        <v>0</v>
      </c>
    </row>
    <row r="5939" spans="1:10">
      <c r="A5939" t="e">
        <f t="shared" si="185"/>
        <v>#REF!</v>
      </c>
      <c r="B5939">
        <f>IF(AND('Tracker&amp;Invoice'!A5975&lt;&gt;"",'Tracker&amp;Invoice'!A5975&lt;&gt;"ITEM",'Tracker&amp;Invoice'!A5973="ITEM"),1,0)</f>
        <v>0</v>
      </c>
      <c r="C5939" t="str">
        <f>IF(B5939=1,'Tracker&amp;Invoice'!A5975,C5938)</f>
        <v>NBQ-058</v>
      </c>
      <c r="D5939" t="str">
        <f>IF(LEFT(TRIM('Tracker&amp;Invoice'!B5975),9)="INVOICE #","INVOICE",IF(TRIM('Tracker&amp;Invoice'!B5975)="Overall Completion INVOICE","OVERALL",""))</f>
        <v/>
      </c>
      <c r="E5939" t="str">
        <f>IF(D5939="INVOICE",VALUE(MID(TRIM('Tracker&amp;Invoice'!B5975),10,10)),"")</f>
        <v/>
      </c>
      <c r="F5939">
        <f>IF(B5939=1,IFERROR(LOOKUP(2,1/('Tracker&amp;Invoice'!$H5975:$AC5975&lt;&gt;""),COLUMN('Tracker&amp;Invoice'!$H5975:$AC5975)),8),F5938)</f>
        <v>16</v>
      </c>
      <c r="G5939">
        <f>IF(D5939="OVERALL",IFERROR(LOOKUP(2,1/('Tracker&amp;Invoice'!$H5975:$AC5975&lt;&gt;""),COLUMN('Tracker&amp;Invoice'!$H5975:$AC5975)),8),G5940)</f>
        <v>8</v>
      </c>
      <c r="H5939">
        <f t="shared" si="184"/>
        <v>16</v>
      </c>
      <c r="I5939" s="29">
        <f>IF(D5939="INVOICE",SUM('Tracker&amp;Invoice'!$H5975:INDEX('Tracker&amp;Invoice'!$A5975:$AC5975,1,H5939)),0)</f>
        <v>0</v>
      </c>
      <c r="J5939" s="29">
        <f>IF(D5939="OVERALL",SUM('Tracker&amp;Invoice'!$H5975:$AC5975),0)</f>
        <v>0</v>
      </c>
    </row>
    <row r="5940" spans="1:10">
      <c r="A5940" t="e">
        <f t="shared" si="185"/>
        <v>#REF!</v>
      </c>
      <c r="B5940">
        <f>IF(AND('Tracker&amp;Invoice'!A5976&lt;&gt;"",'Tracker&amp;Invoice'!A5976&lt;&gt;"ITEM",'Tracker&amp;Invoice'!A5974="ITEM"),1,0)</f>
        <v>0</v>
      </c>
      <c r="C5940" t="str">
        <f>IF(B5940=1,'Tracker&amp;Invoice'!A5976,C5939)</f>
        <v>NBQ-058</v>
      </c>
      <c r="D5940" t="str">
        <f>IF(LEFT(TRIM('Tracker&amp;Invoice'!B5976),9)="INVOICE #","INVOICE",IF(TRIM('Tracker&amp;Invoice'!B5976)="Overall Completion INVOICE","OVERALL",""))</f>
        <v/>
      </c>
      <c r="E5940" t="str">
        <f>IF(D5940="INVOICE",VALUE(MID(TRIM('Tracker&amp;Invoice'!B5976),10,10)),"")</f>
        <v/>
      </c>
      <c r="F5940">
        <f>IF(B5940=1,IFERROR(LOOKUP(2,1/('Tracker&amp;Invoice'!$H5976:$AC5976&lt;&gt;""),COLUMN('Tracker&amp;Invoice'!$H5976:$AC5976)),8),F5939)</f>
        <v>16</v>
      </c>
      <c r="G5940">
        <f>IF(D5940="OVERALL",IFERROR(LOOKUP(2,1/('Tracker&amp;Invoice'!$H5976:$AC5976&lt;&gt;""),COLUMN('Tracker&amp;Invoice'!$H5976:$AC5976)),8),G5941)</f>
        <v>8</v>
      </c>
      <c r="H5940">
        <f t="shared" si="184"/>
        <v>16</v>
      </c>
      <c r="I5940" s="29">
        <f>IF(D5940="INVOICE",SUM('Tracker&amp;Invoice'!$H5976:INDEX('Tracker&amp;Invoice'!$A5976:$AC5976,1,H5940)),0)</f>
        <v>0</v>
      </c>
      <c r="J5940" s="29">
        <f>IF(D5940="OVERALL",SUM('Tracker&amp;Invoice'!$H5976:$AC5976),0)</f>
        <v>0</v>
      </c>
    </row>
    <row r="5941" spans="1:10">
      <c r="A5941" t="e">
        <f t="shared" si="185"/>
        <v>#REF!</v>
      </c>
      <c r="B5941">
        <f>IF(AND('Tracker&amp;Invoice'!A5977&lt;&gt;"",'Tracker&amp;Invoice'!A5977&lt;&gt;"ITEM",'Tracker&amp;Invoice'!A5975="ITEM"),1,0)</f>
        <v>0</v>
      </c>
      <c r="C5941" t="str">
        <f>IF(B5941=1,'Tracker&amp;Invoice'!A5977,C5940)</f>
        <v>NBQ-058</v>
      </c>
      <c r="D5941" t="str">
        <f>IF(LEFT(TRIM('Tracker&amp;Invoice'!B5977),9)="INVOICE #","INVOICE",IF(TRIM('Tracker&amp;Invoice'!B5977)="Overall Completion INVOICE","OVERALL",""))</f>
        <v/>
      </c>
      <c r="E5941" t="str">
        <f>IF(D5941="INVOICE",VALUE(MID(TRIM('Tracker&amp;Invoice'!B5977),10,10)),"")</f>
        <v/>
      </c>
      <c r="F5941">
        <f>IF(B5941=1,IFERROR(LOOKUP(2,1/('Tracker&amp;Invoice'!$H5977:$AC5977&lt;&gt;""),COLUMN('Tracker&amp;Invoice'!$H5977:$AC5977)),8),F5940)</f>
        <v>16</v>
      </c>
      <c r="G5941">
        <f>IF(D5941="OVERALL",IFERROR(LOOKUP(2,1/('Tracker&amp;Invoice'!$H5977:$AC5977&lt;&gt;""),COLUMN('Tracker&amp;Invoice'!$H5977:$AC5977)),8),G5942)</f>
        <v>8</v>
      </c>
      <c r="H5941">
        <f t="shared" si="184"/>
        <v>16</v>
      </c>
      <c r="I5941" s="29">
        <f>IF(D5941="INVOICE",SUM('Tracker&amp;Invoice'!$H5977:INDEX('Tracker&amp;Invoice'!$A5977:$AC5977,1,H5941)),0)</f>
        <v>0</v>
      </c>
      <c r="J5941" s="29">
        <f>IF(D5941="OVERALL",SUM('Tracker&amp;Invoice'!$H5977:$AC5977),0)</f>
        <v>0</v>
      </c>
    </row>
    <row r="5942" spans="1:10">
      <c r="A5942" t="e">
        <f t="shared" si="185"/>
        <v>#REF!</v>
      </c>
      <c r="B5942">
        <f>IF(AND('Tracker&amp;Invoice'!A5978&lt;&gt;"",'Tracker&amp;Invoice'!A5978&lt;&gt;"ITEM",'Tracker&amp;Invoice'!A5976="ITEM"),1,0)</f>
        <v>0</v>
      </c>
      <c r="C5942" t="str">
        <f>IF(B5942=1,'Tracker&amp;Invoice'!A5978,C5941)</f>
        <v>NBQ-058</v>
      </c>
      <c r="D5942" t="str">
        <f>IF(LEFT(TRIM('Tracker&amp;Invoice'!B5978),9)="INVOICE #","INVOICE",IF(TRIM('Tracker&amp;Invoice'!B5978)="Overall Completion INVOICE","OVERALL",""))</f>
        <v/>
      </c>
      <c r="E5942" t="str">
        <f>IF(D5942="INVOICE",VALUE(MID(TRIM('Tracker&amp;Invoice'!B5978),10,10)),"")</f>
        <v/>
      </c>
      <c r="F5942">
        <f>IF(B5942=1,IFERROR(LOOKUP(2,1/('Tracker&amp;Invoice'!$H5978:$AC5978&lt;&gt;""),COLUMN('Tracker&amp;Invoice'!$H5978:$AC5978)),8),F5941)</f>
        <v>16</v>
      </c>
      <c r="G5942">
        <f>IF(D5942="OVERALL",IFERROR(LOOKUP(2,1/('Tracker&amp;Invoice'!$H5978:$AC5978&lt;&gt;""),COLUMN('Tracker&amp;Invoice'!$H5978:$AC5978)),8),G5943)</f>
        <v>8</v>
      </c>
      <c r="H5942">
        <f t="shared" si="184"/>
        <v>16</v>
      </c>
      <c r="I5942" s="29">
        <f>IF(D5942="INVOICE",SUM('Tracker&amp;Invoice'!$H5978:INDEX('Tracker&amp;Invoice'!$A5978:$AC5978,1,H5942)),0)</f>
        <v>0</v>
      </c>
      <c r="J5942" s="29">
        <f>IF(D5942="OVERALL",SUM('Tracker&amp;Invoice'!$H5978:$AC5978),0)</f>
        <v>0</v>
      </c>
    </row>
    <row r="5943" spans="1:10">
      <c r="A5943" t="e">
        <f t="shared" si="185"/>
        <v>#REF!</v>
      </c>
      <c r="B5943">
        <f>IF(AND('Tracker&amp;Invoice'!A5979&lt;&gt;"",'Tracker&amp;Invoice'!A5979&lt;&gt;"ITEM",'Tracker&amp;Invoice'!A5977="ITEM"),1,0)</f>
        <v>0</v>
      </c>
      <c r="C5943" t="str">
        <f>IF(B5943=1,'Tracker&amp;Invoice'!A5979,C5942)</f>
        <v>NBQ-058</v>
      </c>
      <c r="D5943" t="str">
        <f>IF(LEFT(TRIM('Tracker&amp;Invoice'!B5979),9)="INVOICE #","INVOICE",IF(TRIM('Tracker&amp;Invoice'!B5979)="Overall Completion INVOICE","OVERALL",""))</f>
        <v/>
      </c>
      <c r="E5943" t="str">
        <f>IF(D5943="INVOICE",VALUE(MID(TRIM('Tracker&amp;Invoice'!B5979),10,10)),"")</f>
        <v/>
      </c>
      <c r="F5943">
        <f>IF(B5943=1,IFERROR(LOOKUP(2,1/('Tracker&amp;Invoice'!$H5979:$AC5979&lt;&gt;""),COLUMN('Tracker&amp;Invoice'!$H5979:$AC5979)),8),F5942)</f>
        <v>16</v>
      </c>
      <c r="G5943">
        <f>IF(D5943="OVERALL",IFERROR(LOOKUP(2,1/('Tracker&amp;Invoice'!$H5979:$AC5979&lt;&gt;""),COLUMN('Tracker&amp;Invoice'!$H5979:$AC5979)),8),G5944)</f>
        <v>8</v>
      </c>
      <c r="H5943">
        <f t="shared" si="184"/>
        <v>16</v>
      </c>
      <c r="I5943" s="29">
        <f>IF(D5943="INVOICE",SUM('Tracker&amp;Invoice'!$H5979:INDEX('Tracker&amp;Invoice'!$A5979:$AC5979,1,H5943)),0)</f>
        <v>0</v>
      </c>
      <c r="J5943" s="29">
        <f>IF(D5943="OVERALL",SUM('Tracker&amp;Invoice'!$H5979:$AC5979),0)</f>
        <v>0</v>
      </c>
    </row>
    <row r="5944" spans="1:10">
      <c r="A5944" t="e">
        <f t="shared" si="185"/>
        <v>#REF!</v>
      </c>
      <c r="B5944">
        <f>IF(AND('Tracker&amp;Invoice'!A5980&lt;&gt;"",'Tracker&amp;Invoice'!A5980&lt;&gt;"ITEM",'Tracker&amp;Invoice'!A5978="ITEM"),1,0)</f>
        <v>0</v>
      </c>
      <c r="C5944" t="str">
        <f>IF(B5944=1,'Tracker&amp;Invoice'!A5980,C5943)</f>
        <v>NBQ-058</v>
      </c>
      <c r="D5944" t="str">
        <f>IF(LEFT(TRIM('Tracker&amp;Invoice'!B5980),9)="INVOICE #","INVOICE",IF(TRIM('Tracker&amp;Invoice'!B5980)="Overall Completion INVOICE","OVERALL",""))</f>
        <v/>
      </c>
      <c r="E5944" t="str">
        <f>IF(D5944="INVOICE",VALUE(MID(TRIM('Tracker&amp;Invoice'!B5980),10,10)),"")</f>
        <v/>
      </c>
      <c r="F5944">
        <f>IF(B5944=1,IFERROR(LOOKUP(2,1/('Tracker&amp;Invoice'!$H5980:$AC5980&lt;&gt;""),COLUMN('Tracker&amp;Invoice'!$H5980:$AC5980)),8),F5943)</f>
        <v>16</v>
      </c>
      <c r="G5944">
        <f>IF(D5944="OVERALL",IFERROR(LOOKUP(2,1/('Tracker&amp;Invoice'!$H5980:$AC5980&lt;&gt;""),COLUMN('Tracker&amp;Invoice'!$H5980:$AC5980)),8),G5945)</f>
        <v>8</v>
      </c>
      <c r="H5944">
        <f t="shared" si="184"/>
        <v>16</v>
      </c>
      <c r="I5944" s="29">
        <f>IF(D5944="INVOICE",SUM('Tracker&amp;Invoice'!$H5980:INDEX('Tracker&amp;Invoice'!$A5980:$AC5980,1,H5944)),0)</f>
        <v>0</v>
      </c>
      <c r="J5944" s="29">
        <f>IF(D5944="OVERALL",SUM('Tracker&amp;Invoice'!$H5980:$AC5980),0)</f>
        <v>0</v>
      </c>
    </row>
    <row r="5945" spans="1:10">
      <c r="A5945" t="e">
        <f t="shared" si="185"/>
        <v>#REF!</v>
      </c>
      <c r="B5945">
        <f>IF(AND('Tracker&amp;Invoice'!A5981&lt;&gt;"",'Tracker&amp;Invoice'!A5981&lt;&gt;"ITEM",'Tracker&amp;Invoice'!A5979="ITEM"),1,0)</f>
        <v>0</v>
      </c>
      <c r="C5945" t="str">
        <f>IF(B5945=1,'Tracker&amp;Invoice'!A5981,C5944)</f>
        <v>NBQ-058</v>
      </c>
      <c r="D5945" t="str">
        <f>IF(LEFT(TRIM('Tracker&amp;Invoice'!B5981),9)="INVOICE #","INVOICE",IF(TRIM('Tracker&amp;Invoice'!B5981)="Overall Completion INVOICE","OVERALL",""))</f>
        <v/>
      </c>
      <c r="E5945" t="str">
        <f>IF(D5945="INVOICE",VALUE(MID(TRIM('Tracker&amp;Invoice'!B5981),10,10)),"")</f>
        <v/>
      </c>
      <c r="F5945">
        <f>IF(B5945=1,IFERROR(LOOKUP(2,1/('Tracker&amp;Invoice'!$H5981:$AC5981&lt;&gt;""),COLUMN('Tracker&amp;Invoice'!$H5981:$AC5981)),8),F5944)</f>
        <v>16</v>
      </c>
      <c r="G5945">
        <f>IF(D5945="OVERALL",IFERROR(LOOKUP(2,1/('Tracker&amp;Invoice'!$H5981:$AC5981&lt;&gt;""),COLUMN('Tracker&amp;Invoice'!$H5981:$AC5981)),8),G5946)</f>
        <v>8</v>
      </c>
      <c r="H5945">
        <f t="shared" si="184"/>
        <v>16</v>
      </c>
      <c r="I5945" s="29">
        <f>IF(D5945="INVOICE",SUM('Tracker&amp;Invoice'!$H5981:INDEX('Tracker&amp;Invoice'!$A5981:$AC5981,1,H5945)),0)</f>
        <v>0</v>
      </c>
      <c r="J5945" s="29">
        <f>IF(D5945="OVERALL",SUM('Tracker&amp;Invoice'!$H5981:$AC5981),0)</f>
        <v>0</v>
      </c>
    </row>
    <row r="5946" spans="1:10">
      <c r="A5946" t="e">
        <f t="shared" si="185"/>
        <v>#REF!</v>
      </c>
      <c r="B5946">
        <f>IF(AND('Tracker&amp;Invoice'!A5982&lt;&gt;"",'Tracker&amp;Invoice'!A5982&lt;&gt;"ITEM",'Tracker&amp;Invoice'!A5980="ITEM"),1,0)</f>
        <v>0</v>
      </c>
      <c r="C5946" t="str">
        <f>IF(B5946=1,'Tracker&amp;Invoice'!A5982,C5945)</f>
        <v>NBQ-058</v>
      </c>
      <c r="D5946" t="str">
        <f>IF(LEFT(TRIM('Tracker&amp;Invoice'!B5982),9)="INVOICE #","INVOICE",IF(TRIM('Tracker&amp;Invoice'!B5982)="Overall Completion INVOICE","OVERALL",""))</f>
        <v/>
      </c>
      <c r="E5946" t="str">
        <f>IF(D5946="INVOICE",VALUE(MID(TRIM('Tracker&amp;Invoice'!B5982),10,10)),"")</f>
        <v/>
      </c>
      <c r="F5946">
        <f>IF(B5946=1,IFERROR(LOOKUP(2,1/('Tracker&amp;Invoice'!$H5982:$AC5982&lt;&gt;""),COLUMN('Tracker&amp;Invoice'!$H5982:$AC5982)),8),F5945)</f>
        <v>16</v>
      </c>
      <c r="G5946">
        <f>IF(D5946="OVERALL",IFERROR(LOOKUP(2,1/('Tracker&amp;Invoice'!$H5982:$AC5982&lt;&gt;""),COLUMN('Tracker&amp;Invoice'!$H5982:$AC5982)),8),G5947)</f>
        <v>8</v>
      </c>
      <c r="H5946">
        <f t="shared" si="184"/>
        <v>16</v>
      </c>
      <c r="I5946" s="29">
        <f>IF(D5946="INVOICE",SUM('Tracker&amp;Invoice'!$H5982:INDEX('Tracker&amp;Invoice'!$A5982:$AC5982,1,H5946)),0)</f>
        <v>0</v>
      </c>
      <c r="J5946" s="29">
        <f>IF(D5946="OVERALL",SUM('Tracker&amp;Invoice'!$H5982:$AC5982),0)</f>
        <v>0</v>
      </c>
    </row>
    <row r="5947" spans="1:10">
      <c r="A5947" t="e">
        <f t="shared" si="185"/>
        <v>#REF!</v>
      </c>
      <c r="B5947">
        <f>IF(AND('Tracker&amp;Invoice'!A5983&lt;&gt;"",'Tracker&amp;Invoice'!A5983&lt;&gt;"ITEM",'Tracker&amp;Invoice'!A5981="ITEM"),1,0)</f>
        <v>0</v>
      </c>
      <c r="C5947" t="str">
        <f>IF(B5947=1,'Tracker&amp;Invoice'!A5983,C5946)</f>
        <v>NBQ-058</v>
      </c>
      <c r="D5947" t="str">
        <f>IF(LEFT(TRIM('Tracker&amp;Invoice'!B5983),9)="INVOICE #","INVOICE",IF(TRIM('Tracker&amp;Invoice'!B5983)="Overall Completion INVOICE","OVERALL",""))</f>
        <v/>
      </c>
      <c r="E5947" t="str">
        <f>IF(D5947="INVOICE",VALUE(MID(TRIM('Tracker&amp;Invoice'!B5983),10,10)),"")</f>
        <v/>
      </c>
      <c r="F5947">
        <f>IF(B5947=1,IFERROR(LOOKUP(2,1/('Tracker&amp;Invoice'!$H5983:$AC5983&lt;&gt;""),COLUMN('Tracker&amp;Invoice'!$H5983:$AC5983)),8),F5946)</f>
        <v>16</v>
      </c>
      <c r="G5947">
        <f>IF(D5947="OVERALL",IFERROR(LOOKUP(2,1/('Tracker&amp;Invoice'!$H5983:$AC5983&lt;&gt;""),COLUMN('Tracker&amp;Invoice'!$H5983:$AC5983)),8),G5948)</f>
        <v>8</v>
      </c>
      <c r="H5947">
        <f t="shared" si="184"/>
        <v>16</v>
      </c>
      <c r="I5947" s="29">
        <f>IF(D5947="INVOICE",SUM('Tracker&amp;Invoice'!$H5983:INDEX('Tracker&amp;Invoice'!$A5983:$AC5983,1,H5947)),0)</f>
        <v>0</v>
      </c>
      <c r="J5947" s="29">
        <f>IF(D5947="OVERALL",SUM('Tracker&amp;Invoice'!$H5983:$AC5983),0)</f>
        <v>0</v>
      </c>
    </row>
    <row r="5948" spans="1:10">
      <c r="A5948" t="e">
        <f t="shared" si="185"/>
        <v>#REF!</v>
      </c>
      <c r="B5948">
        <f>IF(AND('Tracker&amp;Invoice'!A5984&lt;&gt;"",'Tracker&amp;Invoice'!A5984&lt;&gt;"ITEM",'Tracker&amp;Invoice'!A5982="ITEM"),1,0)</f>
        <v>0</v>
      </c>
      <c r="C5948" t="str">
        <f>IF(B5948=1,'Tracker&amp;Invoice'!A5984,C5947)</f>
        <v>NBQ-058</v>
      </c>
      <c r="D5948" t="str">
        <f>IF(LEFT(TRIM('Tracker&amp;Invoice'!B5984),9)="INVOICE #","INVOICE",IF(TRIM('Tracker&amp;Invoice'!B5984)="Overall Completion INVOICE","OVERALL",""))</f>
        <v/>
      </c>
      <c r="E5948" t="str">
        <f>IF(D5948="INVOICE",VALUE(MID(TRIM('Tracker&amp;Invoice'!B5984),10,10)),"")</f>
        <v/>
      </c>
      <c r="F5948">
        <f>IF(B5948=1,IFERROR(LOOKUP(2,1/('Tracker&amp;Invoice'!$H5984:$AC5984&lt;&gt;""),COLUMN('Tracker&amp;Invoice'!$H5984:$AC5984)),8),F5947)</f>
        <v>16</v>
      </c>
      <c r="G5948">
        <f>IF(D5948="OVERALL",IFERROR(LOOKUP(2,1/('Tracker&amp;Invoice'!$H5984:$AC5984&lt;&gt;""),COLUMN('Tracker&amp;Invoice'!$H5984:$AC5984)),8),G5949)</f>
        <v>8</v>
      </c>
      <c r="H5948">
        <f t="shared" si="184"/>
        <v>16</v>
      </c>
      <c r="I5948" s="29">
        <f>IF(D5948="INVOICE",SUM('Tracker&amp;Invoice'!$H5984:INDEX('Tracker&amp;Invoice'!$A5984:$AC5984,1,H5948)),0)</f>
        <v>0</v>
      </c>
      <c r="J5948" s="29">
        <f>IF(D5948="OVERALL",SUM('Tracker&amp;Invoice'!$H5984:$AC5984),0)</f>
        <v>0</v>
      </c>
    </row>
    <row r="5949" spans="1:10">
      <c r="A5949" t="e">
        <f t="shared" si="185"/>
        <v>#REF!</v>
      </c>
      <c r="B5949">
        <f>IF(AND('Tracker&amp;Invoice'!A5985&lt;&gt;"",'Tracker&amp;Invoice'!A5985&lt;&gt;"ITEM",'Tracker&amp;Invoice'!A5983="ITEM"),1,0)</f>
        <v>0</v>
      </c>
      <c r="C5949" t="str">
        <f>IF(B5949=1,'Tracker&amp;Invoice'!A5985,C5948)</f>
        <v>NBQ-058</v>
      </c>
      <c r="D5949" t="str">
        <f>IF(LEFT(TRIM('Tracker&amp;Invoice'!B5985),9)="INVOICE #","INVOICE",IF(TRIM('Tracker&amp;Invoice'!B5985)="Overall Completion INVOICE","OVERALL",""))</f>
        <v/>
      </c>
      <c r="E5949" t="str">
        <f>IF(D5949="INVOICE",VALUE(MID(TRIM('Tracker&amp;Invoice'!B5985),10,10)),"")</f>
        <v/>
      </c>
      <c r="F5949">
        <f>IF(B5949=1,IFERROR(LOOKUP(2,1/('Tracker&amp;Invoice'!$H5985:$AC5985&lt;&gt;""),COLUMN('Tracker&amp;Invoice'!$H5985:$AC5985)),8),F5948)</f>
        <v>16</v>
      </c>
      <c r="G5949">
        <f>IF(D5949="OVERALL",IFERROR(LOOKUP(2,1/('Tracker&amp;Invoice'!$H5985:$AC5985&lt;&gt;""),COLUMN('Tracker&amp;Invoice'!$H5985:$AC5985)),8),G5950)</f>
        <v>8</v>
      </c>
      <c r="H5949">
        <f t="shared" si="184"/>
        <v>16</v>
      </c>
      <c r="I5949" s="29">
        <f>IF(D5949="INVOICE",SUM('Tracker&amp;Invoice'!$H5985:INDEX('Tracker&amp;Invoice'!$A5985:$AC5985,1,H5949)),0)</f>
        <v>0</v>
      </c>
      <c r="J5949" s="29">
        <f>IF(D5949="OVERALL",SUM('Tracker&amp;Invoice'!$H5985:$AC5985),0)</f>
        <v>0</v>
      </c>
    </row>
    <row r="5950" spans="1:10">
      <c r="A5950" t="e">
        <f t="shared" si="185"/>
        <v>#REF!</v>
      </c>
      <c r="B5950">
        <f>IF(AND('Tracker&amp;Invoice'!A5986&lt;&gt;"",'Tracker&amp;Invoice'!A5986&lt;&gt;"ITEM",'Tracker&amp;Invoice'!A5984="ITEM"),1,0)</f>
        <v>0</v>
      </c>
      <c r="C5950" t="str">
        <f>IF(B5950=1,'Tracker&amp;Invoice'!A5986,C5949)</f>
        <v>NBQ-058</v>
      </c>
      <c r="D5950" t="str">
        <f>IF(LEFT(TRIM('Tracker&amp;Invoice'!B5986),9)="INVOICE #","INVOICE",IF(TRIM('Tracker&amp;Invoice'!B5986)="Overall Completion INVOICE","OVERALL",""))</f>
        <v/>
      </c>
      <c r="E5950" t="str">
        <f>IF(D5950="INVOICE",VALUE(MID(TRIM('Tracker&amp;Invoice'!B5986),10,10)),"")</f>
        <v/>
      </c>
      <c r="F5950">
        <f>IF(B5950=1,IFERROR(LOOKUP(2,1/('Tracker&amp;Invoice'!$H5986:$AC5986&lt;&gt;""),COLUMN('Tracker&amp;Invoice'!$H5986:$AC5986)),8),F5949)</f>
        <v>16</v>
      </c>
      <c r="G5950">
        <f>IF(D5950="OVERALL",IFERROR(LOOKUP(2,1/('Tracker&amp;Invoice'!$H5986:$AC5986&lt;&gt;""),COLUMN('Tracker&amp;Invoice'!$H5986:$AC5986)),8),G5951)</f>
        <v>8</v>
      </c>
      <c r="H5950">
        <f t="shared" si="184"/>
        <v>16</v>
      </c>
      <c r="I5950" s="29">
        <f>IF(D5950="INVOICE",SUM('Tracker&amp;Invoice'!$H5986:INDEX('Tracker&amp;Invoice'!$A5986:$AC5986,1,H5950)),0)</f>
        <v>0</v>
      </c>
      <c r="J5950" s="29">
        <f>IF(D5950="OVERALL",SUM('Tracker&amp;Invoice'!$H5986:$AC5986),0)</f>
        <v>0</v>
      </c>
    </row>
    <row r="5951" spans="1:10">
      <c r="A5951" t="e">
        <f t="shared" si="185"/>
        <v>#REF!</v>
      </c>
      <c r="B5951">
        <f>IF(AND('Tracker&amp;Invoice'!A5987&lt;&gt;"",'Tracker&amp;Invoice'!A5987&lt;&gt;"ITEM",'Tracker&amp;Invoice'!A5985="ITEM"),1,0)</f>
        <v>0</v>
      </c>
      <c r="C5951" t="str">
        <f>IF(B5951=1,'Tracker&amp;Invoice'!A5987,C5950)</f>
        <v>NBQ-058</v>
      </c>
      <c r="D5951" t="str">
        <f>IF(LEFT(TRIM('Tracker&amp;Invoice'!B5987),9)="INVOICE #","INVOICE",IF(TRIM('Tracker&amp;Invoice'!B5987)="Overall Completion INVOICE","OVERALL",""))</f>
        <v/>
      </c>
      <c r="E5951" t="str">
        <f>IF(D5951="INVOICE",VALUE(MID(TRIM('Tracker&amp;Invoice'!B5987),10,10)),"")</f>
        <v/>
      </c>
      <c r="F5951">
        <f>IF(B5951=1,IFERROR(LOOKUP(2,1/('Tracker&amp;Invoice'!$H5987:$AC5987&lt;&gt;""),COLUMN('Tracker&amp;Invoice'!$H5987:$AC5987)),8),F5950)</f>
        <v>16</v>
      </c>
      <c r="G5951">
        <f>IF(D5951="OVERALL",IFERROR(LOOKUP(2,1/('Tracker&amp;Invoice'!$H5987:$AC5987&lt;&gt;""),COLUMN('Tracker&amp;Invoice'!$H5987:$AC5987)),8),G5952)</f>
        <v>8</v>
      </c>
      <c r="H5951">
        <f t="shared" si="184"/>
        <v>16</v>
      </c>
      <c r="I5951" s="29">
        <f>IF(D5951="INVOICE",SUM('Tracker&amp;Invoice'!$H5987:INDEX('Tracker&amp;Invoice'!$A5987:$AC5987,1,H5951)),0)</f>
        <v>0</v>
      </c>
      <c r="J5951" s="29">
        <f>IF(D5951="OVERALL",SUM('Tracker&amp;Invoice'!$H5987:$AC5987),0)</f>
        <v>0</v>
      </c>
    </row>
    <row r="5952" spans="1:10">
      <c r="A5952" t="e">
        <f t="shared" si="185"/>
        <v>#REF!</v>
      </c>
      <c r="B5952">
        <f>IF(AND('Tracker&amp;Invoice'!A5988&lt;&gt;"",'Tracker&amp;Invoice'!A5988&lt;&gt;"ITEM",'Tracker&amp;Invoice'!A5986="ITEM"),1,0)</f>
        <v>0</v>
      </c>
      <c r="C5952" t="str">
        <f>IF(B5952=1,'Tracker&amp;Invoice'!A5988,C5951)</f>
        <v>NBQ-058</v>
      </c>
      <c r="D5952" t="str">
        <f>IF(LEFT(TRIM('Tracker&amp;Invoice'!B5988),9)="INVOICE #","INVOICE",IF(TRIM('Tracker&amp;Invoice'!B5988)="Overall Completion INVOICE","OVERALL",""))</f>
        <v/>
      </c>
      <c r="E5952" t="str">
        <f>IF(D5952="INVOICE",VALUE(MID(TRIM('Tracker&amp;Invoice'!B5988),10,10)),"")</f>
        <v/>
      </c>
      <c r="F5952">
        <f>IF(B5952=1,IFERROR(LOOKUP(2,1/('Tracker&amp;Invoice'!$H5988:$AC5988&lt;&gt;""),COLUMN('Tracker&amp;Invoice'!$H5988:$AC5988)),8),F5951)</f>
        <v>16</v>
      </c>
      <c r="G5952">
        <f>IF(D5952="OVERALL",IFERROR(LOOKUP(2,1/('Tracker&amp;Invoice'!$H5988:$AC5988&lt;&gt;""),COLUMN('Tracker&amp;Invoice'!$H5988:$AC5988)),8),G5953)</f>
        <v>8</v>
      </c>
      <c r="H5952">
        <f t="shared" si="184"/>
        <v>16</v>
      </c>
      <c r="I5952" s="29">
        <f>IF(D5952="INVOICE",SUM('Tracker&amp;Invoice'!$H5988:INDEX('Tracker&amp;Invoice'!$A5988:$AC5988,1,H5952)),0)</f>
        <v>0</v>
      </c>
      <c r="J5952" s="29">
        <f>IF(D5952="OVERALL",SUM('Tracker&amp;Invoice'!$H5988:$AC5988),0)</f>
        <v>0</v>
      </c>
    </row>
    <row r="5953" spans="1:10">
      <c r="A5953" t="e">
        <f t="shared" si="185"/>
        <v>#REF!</v>
      </c>
      <c r="B5953">
        <f>IF(AND('Tracker&amp;Invoice'!A5989&lt;&gt;"",'Tracker&amp;Invoice'!A5989&lt;&gt;"ITEM",'Tracker&amp;Invoice'!A5987="ITEM"),1,0)</f>
        <v>0</v>
      </c>
      <c r="C5953" t="str">
        <f>IF(B5953=1,'Tracker&amp;Invoice'!A5989,C5952)</f>
        <v>NBQ-058</v>
      </c>
      <c r="D5953" t="str">
        <f>IF(LEFT(TRIM('Tracker&amp;Invoice'!B5989),9)="INVOICE #","INVOICE",IF(TRIM('Tracker&amp;Invoice'!B5989)="Overall Completion INVOICE","OVERALL",""))</f>
        <v/>
      </c>
      <c r="E5953" t="str">
        <f>IF(D5953="INVOICE",VALUE(MID(TRIM('Tracker&amp;Invoice'!B5989),10,10)),"")</f>
        <v/>
      </c>
      <c r="F5953">
        <f>IF(B5953=1,IFERROR(LOOKUP(2,1/('Tracker&amp;Invoice'!$H5989:$AC5989&lt;&gt;""),COLUMN('Tracker&amp;Invoice'!$H5989:$AC5989)),8),F5952)</f>
        <v>16</v>
      </c>
      <c r="G5953">
        <f>IF(D5953="OVERALL",IFERROR(LOOKUP(2,1/('Tracker&amp;Invoice'!$H5989:$AC5989&lt;&gt;""),COLUMN('Tracker&amp;Invoice'!$H5989:$AC5989)),8),G5954)</f>
        <v>8</v>
      </c>
      <c r="H5953">
        <f t="shared" si="184"/>
        <v>16</v>
      </c>
      <c r="I5953" s="29">
        <f>IF(D5953="INVOICE",SUM('Tracker&amp;Invoice'!$H5989:INDEX('Tracker&amp;Invoice'!$A5989:$AC5989,1,H5953)),0)</f>
        <v>0</v>
      </c>
      <c r="J5953" s="29">
        <f>IF(D5953="OVERALL",SUM('Tracker&amp;Invoice'!$H5989:$AC5989),0)</f>
        <v>0</v>
      </c>
    </row>
    <row r="5954" spans="1:10">
      <c r="A5954" t="e">
        <f t="shared" si="185"/>
        <v>#REF!</v>
      </c>
      <c r="B5954">
        <f>IF(AND('Tracker&amp;Invoice'!A5990&lt;&gt;"",'Tracker&amp;Invoice'!A5990&lt;&gt;"ITEM",'Tracker&amp;Invoice'!A5988="ITEM"),1,0)</f>
        <v>0</v>
      </c>
      <c r="C5954" t="str">
        <f>IF(B5954=1,'Tracker&amp;Invoice'!A5990,C5953)</f>
        <v>NBQ-058</v>
      </c>
      <c r="D5954" t="str">
        <f>IF(LEFT(TRIM('Tracker&amp;Invoice'!B5990),9)="INVOICE #","INVOICE",IF(TRIM('Tracker&amp;Invoice'!B5990)="Overall Completion INVOICE","OVERALL",""))</f>
        <v/>
      </c>
      <c r="E5954" t="str">
        <f>IF(D5954="INVOICE",VALUE(MID(TRIM('Tracker&amp;Invoice'!B5990),10,10)),"")</f>
        <v/>
      </c>
      <c r="F5954">
        <f>IF(B5954=1,IFERROR(LOOKUP(2,1/('Tracker&amp;Invoice'!$H5990:$AC5990&lt;&gt;""),COLUMN('Tracker&amp;Invoice'!$H5990:$AC5990)),8),F5953)</f>
        <v>16</v>
      </c>
      <c r="G5954">
        <f>IF(D5954="OVERALL",IFERROR(LOOKUP(2,1/('Tracker&amp;Invoice'!$H5990:$AC5990&lt;&gt;""),COLUMN('Tracker&amp;Invoice'!$H5990:$AC5990)),8),G5955)</f>
        <v>8</v>
      </c>
      <c r="H5954">
        <f t="shared" si="184"/>
        <v>16</v>
      </c>
      <c r="I5954" s="29">
        <f>IF(D5954="INVOICE",SUM('Tracker&amp;Invoice'!$H5990:INDEX('Tracker&amp;Invoice'!$A5990:$AC5990,1,H5954)),0)</f>
        <v>0</v>
      </c>
      <c r="J5954" s="29">
        <f>IF(D5954="OVERALL",SUM('Tracker&amp;Invoice'!$H5990:$AC5990),0)</f>
        <v>0</v>
      </c>
    </row>
    <row r="5955" spans="1:10">
      <c r="A5955" t="e">
        <f t="shared" si="185"/>
        <v>#REF!</v>
      </c>
      <c r="B5955">
        <f>IF(AND('Tracker&amp;Invoice'!A5991&lt;&gt;"",'Tracker&amp;Invoice'!A5991&lt;&gt;"ITEM",'Tracker&amp;Invoice'!A5989="ITEM"),1,0)</f>
        <v>0</v>
      </c>
      <c r="C5955" t="str">
        <f>IF(B5955=1,'Tracker&amp;Invoice'!A5991,C5954)</f>
        <v>NBQ-058</v>
      </c>
      <c r="D5955" t="str">
        <f>IF(LEFT(TRIM('Tracker&amp;Invoice'!B5991),9)="INVOICE #","INVOICE",IF(TRIM('Tracker&amp;Invoice'!B5991)="Overall Completion INVOICE","OVERALL",""))</f>
        <v/>
      </c>
      <c r="E5955" t="str">
        <f>IF(D5955="INVOICE",VALUE(MID(TRIM('Tracker&amp;Invoice'!B5991),10,10)),"")</f>
        <v/>
      </c>
      <c r="F5955">
        <f>IF(B5955=1,IFERROR(LOOKUP(2,1/('Tracker&amp;Invoice'!$H5991:$AC5991&lt;&gt;""),COLUMN('Tracker&amp;Invoice'!$H5991:$AC5991)),8),F5954)</f>
        <v>16</v>
      </c>
      <c r="G5955">
        <f>IF(D5955="OVERALL",IFERROR(LOOKUP(2,1/('Tracker&amp;Invoice'!$H5991:$AC5991&lt;&gt;""),COLUMN('Tracker&amp;Invoice'!$H5991:$AC5991)),8),G5956)</f>
        <v>8</v>
      </c>
      <c r="H5955">
        <f t="shared" ref="H5955:H6001" si="186">MAX(F5955,G5955)</f>
        <v>16</v>
      </c>
      <c r="I5955" s="29">
        <f>IF(D5955="INVOICE",SUM('Tracker&amp;Invoice'!$H5991:INDEX('Tracker&amp;Invoice'!$A5991:$AC5991,1,H5955)),0)</f>
        <v>0</v>
      </c>
      <c r="J5955" s="29">
        <f>IF(D5955="OVERALL",SUM('Tracker&amp;Invoice'!$H5991:$AC5991),0)</f>
        <v>0</v>
      </c>
    </row>
    <row r="5956" spans="1:10">
      <c r="A5956" t="e">
        <f t="shared" ref="A5956:A6001" si="187">A5955+B5956</f>
        <v>#REF!</v>
      </c>
      <c r="B5956">
        <f>IF(AND('Tracker&amp;Invoice'!A5992&lt;&gt;"",'Tracker&amp;Invoice'!A5992&lt;&gt;"ITEM",'Tracker&amp;Invoice'!A5990="ITEM"),1,0)</f>
        <v>0</v>
      </c>
      <c r="C5956" t="str">
        <f>IF(B5956=1,'Tracker&amp;Invoice'!A5992,C5955)</f>
        <v>NBQ-058</v>
      </c>
      <c r="D5956" t="str">
        <f>IF(LEFT(TRIM('Tracker&amp;Invoice'!B5992),9)="INVOICE #","INVOICE",IF(TRIM('Tracker&amp;Invoice'!B5992)="Overall Completion INVOICE","OVERALL",""))</f>
        <v/>
      </c>
      <c r="E5956" t="str">
        <f>IF(D5956="INVOICE",VALUE(MID(TRIM('Tracker&amp;Invoice'!B5992),10,10)),"")</f>
        <v/>
      </c>
      <c r="F5956">
        <f>IF(B5956=1,IFERROR(LOOKUP(2,1/('Tracker&amp;Invoice'!$H5992:$AC5992&lt;&gt;""),COLUMN('Tracker&amp;Invoice'!$H5992:$AC5992)),8),F5955)</f>
        <v>16</v>
      </c>
      <c r="G5956">
        <f>IF(D5956="OVERALL",IFERROR(LOOKUP(2,1/('Tracker&amp;Invoice'!$H5992:$AC5992&lt;&gt;""),COLUMN('Tracker&amp;Invoice'!$H5992:$AC5992)),8),G5957)</f>
        <v>8</v>
      </c>
      <c r="H5956">
        <f t="shared" si="186"/>
        <v>16</v>
      </c>
      <c r="I5956" s="29">
        <f>IF(D5956="INVOICE",SUM('Tracker&amp;Invoice'!$H5992:INDEX('Tracker&amp;Invoice'!$A5992:$AC5992,1,H5956)),0)</f>
        <v>0</v>
      </c>
      <c r="J5956" s="29">
        <f>IF(D5956="OVERALL",SUM('Tracker&amp;Invoice'!$H5992:$AC5992),0)</f>
        <v>0</v>
      </c>
    </row>
    <row r="5957" spans="1:10">
      <c r="A5957" t="e">
        <f t="shared" si="187"/>
        <v>#REF!</v>
      </c>
      <c r="B5957">
        <f>IF(AND('Tracker&amp;Invoice'!A5993&lt;&gt;"",'Tracker&amp;Invoice'!A5993&lt;&gt;"ITEM",'Tracker&amp;Invoice'!A5991="ITEM"),1,0)</f>
        <v>0</v>
      </c>
      <c r="C5957" t="str">
        <f>IF(B5957=1,'Tracker&amp;Invoice'!A5993,C5956)</f>
        <v>NBQ-058</v>
      </c>
      <c r="D5957" t="str">
        <f>IF(LEFT(TRIM('Tracker&amp;Invoice'!B5993),9)="INVOICE #","INVOICE",IF(TRIM('Tracker&amp;Invoice'!B5993)="Overall Completion INVOICE","OVERALL",""))</f>
        <v/>
      </c>
      <c r="E5957" t="str">
        <f>IF(D5957="INVOICE",VALUE(MID(TRIM('Tracker&amp;Invoice'!B5993),10,10)),"")</f>
        <v/>
      </c>
      <c r="F5957">
        <f>IF(B5957=1,IFERROR(LOOKUP(2,1/('Tracker&amp;Invoice'!$H5993:$AC5993&lt;&gt;""),COLUMN('Tracker&amp;Invoice'!$H5993:$AC5993)),8),F5956)</f>
        <v>16</v>
      </c>
      <c r="G5957">
        <f>IF(D5957="OVERALL",IFERROR(LOOKUP(2,1/('Tracker&amp;Invoice'!$H5993:$AC5993&lt;&gt;""),COLUMN('Tracker&amp;Invoice'!$H5993:$AC5993)),8),G5958)</f>
        <v>8</v>
      </c>
      <c r="H5957">
        <f t="shared" si="186"/>
        <v>16</v>
      </c>
      <c r="I5957" s="29">
        <f>IF(D5957="INVOICE",SUM('Tracker&amp;Invoice'!$H5993:INDEX('Tracker&amp;Invoice'!$A5993:$AC5993,1,H5957)),0)</f>
        <v>0</v>
      </c>
      <c r="J5957" s="29">
        <f>IF(D5957="OVERALL",SUM('Tracker&amp;Invoice'!$H5993:$AC5993),0)</f>
        <v>0</v>
      </c>
    </row>
    <row r="5958" spans="1:10">
      <c r="A5958" t="e">
        <f t="shared" si="187"/>
        <v>#REF!</v>
      </c>
      <c r="B5958">
        <f>IF(AND('Tracker&amp;Invoice'!A5994&lt;&gt;"",'Tracker&amp;Invoice'!A5994&lt;&gt;"ITEM",'Tracker&amp;Invoice'!A5992="ITEM"),1,0)</f>
        <v>0</v>
      </c>
      <c r="C5958" t="str">
        <f>IF(B5958=1,'Tracker&amp;Invoice'!A5994,C5957)</f>
        <v>NBQ-058</v>
      </c>
      <c r="D5958" t="str">
        <f>IF(LEFT(TRIM('Tracker&amp;Invoice'!B5994),9)="INVOICE #","INVOICE",IF(TRIM('Tracker&amp;Invoice'!B5994)="Overall Completion INVOICE","OVERALL",""))</f>
        <v/>
      </c>
      <c r="E5958" t="str">
        <f>IF(D5958="INVOICE",VALUE(MID(TRIM('Tracker&amp;Invoice'!B5994),10,10)),"")</f>
        <v/>
      </c>
      <c r="F5958">
        <f>IF(B5958=1,IFERROR(LOOKUP(2,1/('Tracker&amp;Invoice'!$H5994:$AC5994&lt;&gt;""),COLUMN('Tracker&amp;Invoice'!$H5994:$AC5994)),8),F5957)</f>
        <v>16</v>
      </c>
      <c r="G5958">
        <f>IF(D5958="OVERALL",IFERROR(LOOKUP(2,1/('Tracker&amp;Invoice'!$H5994:$AC5994&lt;&gt;""),COLUMN('Tracker&amp;Invoice'!$H5994:$AC5994)),8),G5959)</f>
        <v>8</v>
      </c>
      <c r="H5958">
        <f t="shared" si="186"/>
        <v>16</v>
      </c>
      <c r="I5958" s="29">
        <f>IF(D5958="INVOICE",SUM('Tracker&amp;Invoice'!$H5994:INDEX('Tracker&amp;Invoice'!$A5994:$AC5994,1,H5958)),0)</f>
        <v>0</v>
      </c>
      <c r="J5958" s="29">
        <f>IF(D5958="OVERALL",SUM('Tracker&amp;Invoice'!$H5994:$AC5994),0)</f>
        <v>0</v>
      </c>
    </row>
    <row r="5959" spans="1:10">
      <c r="A5959" t="e">
        <f t="shared" si="187"/>
        <v>#REF!</v>
      </c>
      <c r="B5959">
        <f>IF(AND('Tracker&amp;Invoice'!A5995&lt;&gt;"",'Tracker&amp;Invoice'!A5995&lt;&gt;"ITEM",'Tracker&amp;Invoice'!A5993="ITEM"),1,0)</f>
        <v>0</v>
      </c>
      <c r="C5959" t="str">
        <f>IF(B5959=1,'Tracker&amp;Invoice'!A5995,C5958)</f>
        <v>NBQ-058</v>
      </c>
      <c r="D5959" t="str">
        <f>IF(LEFT(TRIM('Tracker&amp;Invoice'!B5995),9)="INVOICE #","INVOICE",IF(TRIM('Tracker&amp;Invoice'!B5995)="Overall Completion INVOICE","OVERALL",""))</f>
        <v/>
      </c>
      <c r="E5959" t="str">
        <f>IF(D5959="INVOICE",VALUE(MID(TRIM('Tracker&amp;Invoice'!B5995),10,10)),"")</f>
        <v/>
      </c>
      <c r="F5959">
        <f>IF(B5959=1,IFERROR(LOOKUP(2,1/('Tracker&amp;Invoice'!$H5995:$AC5995&lt;&gt;""),COLUMN('Tracker&amp;Invoice'!$H5995:$AC5995)),8),F5958)</f>
        <v>16</v>
      </c>
      <c r="G5959">
        <f>IF(D5959="OVERALL",IFERROR(LOOKUP(2,1/('Tracker&amp;Invoice'!$H5995:$AC5995&lt;&gt;""),COLUMN('Tracker&amp;Invoice'!$H5995:$AC5995)),8),G5960)</f>
        <v>8</v>
      </c>
      <c r="H5959">
        <f t="shared" si="186"/>
        <v>16</v>
      </c>
      <c r="I5959" s="29">
        <f>IF(D5959="INVOICE",SUM('Tracker&amp;Invoice'!$H5995:INDEX('Tracker&amp;Invoice'!$A5995:$AC5995,1,H5959)),0)</f>
        <v>0</v>
      </c>
      <c r="J5959" s="29">
        <f>IF(D5959="OVERALL",SUM('Tracker&amp;Invoice'!$H5995:$AC5995),0)</f>
        <v>0</v>
      </c>
    </row>
    <row r="5960" spans="1:10">
      <c r="A5960" t="e">
        <f t="shared" si="187"/>
        <v>#REF!</v>
      </c>
      <c r="B5960">
        <f>IF(AND('Tracker&amp;Invoice'!A5996&lt;&gt;"",'Tracker&amp;Invoice'!A5996&lt;&gt;"ITEM",'Tracker&amp;Invoice'!A5994="ITEM"),1,0)</f>
        <v>0</v>
      </c>
      <c r="C5960" t="str">
        <f>IF(B5960=1,'Tracker&amp;Invoice'!A5996,C5959)</f>
        <v>NBQ-058</v>
      </c>
      <c r="D5960" t="str">
        <f>IF(LEFT(TRIM('Tracker&amp;Invoice'!B5996),9)="INVOICE #","INVOICE",IF(TRIM('Tracker&amp;Invoice'!B5996)="Overall Completion INVOICE","OVERALL",""))</f>
        <v/>
      </c>
      <c r="E5960" t="str">
        <f>IF(D5960="INVOICE",VALUE(MID(TRIM('Tracker&amp;Invoice'!B5996),10,10)),"")</f>
        <v/>
      </c>
      <c r="F5960">
        <f>IF(B5960=1,IFERROR(LOOKUP(2,1/('Tracker&amp;Invoice'!$H5996:$AC5996&lt;&gt;""),COLUMN('Tracker&amp;Invoice'!$H5996:$AC5996)),8),F5959)</f>
        <v>16</v>
      </c>
      <c r="G5960">
        <f>IF(D5960="OVERALL",IFERROR(LOOKUP(2,1/('Tracker&amp;Invoice'!$H5996:$AC5996&lt;&gt;""),COLUMN('Tracker&amp;Invoice'!$H5996:$AC5996)),8),G5961)</f>
        <v>8</v>
      </c>
      <c r="H5960">
        <f t="shared" si="186"/>
        <v>16</v>
      </c>
      <c r="I5960" s="29">
        <f>IF(D5960="INVOICE",SUM('Tracker&amp;Invoice'!$H5996:INDEX('Tracker&amp;Invoice'!$A5996:$AC5996,1,H5960)),0)</f>
        <v>0</v>
      </c>
      <c r="J5960" s="29">
        <f>IF(D5960="OVERALL",SUM('Tracker&amp;Invoice'!$H5996:$AC5996),0)</f>
        <v>0</v>
      </c>
    </row>
    <row r="5961" spans="1:10">
      <c r="A5961" t="e">
        <f t="shared" si="187"/>
        <v>#REF!</v>
      </c>
      <c r="B5961">
        <f>IF(AND('Tracker&amp;Invoice'!A5997&lt;&gt;"",'Tracker&amp;Invoice'!A5997&lt;&gt;"ITEM",'Tracker&amp;Invoice'!A5995="ITEM"),1,0)</f>
        <v>0</v>
      </c>
      <c r="C5961" t="str">
        <f>IF(B5961=1,'Tracker&amp;Invoice'!A5997,C5960)</f>
        <v>NBQ-058</v>
      </c>
      <c r="D5961" t="str">
        <f>IF(LEFT(TRIM('Tracker&amp;Invoice'!B5997),9)="INVOICE #","INVOICE",IF(TRIM('Tracker&amp;Invoice'!B5997)="Overall Completion INVOICE","OVERALL",""))</f>
        <v/>
      </c>
      <c r="E5961" t="str">
        <f>IF(D5961="INVOICE",VALUE(MID(TRIM('Tracker&amp;Invoice'!B5997),10,10)),"")</f>
        <v/>
      </c>
      <c r="F5961">
        <f>IF(B5961=1,IFERROR(LOOKUP(2,1/('Tracker&amp;Invoice'!$H5997:$AC5997&lt;&gt;""),COLUMN('Tracker&amp;Invoice'!$H5997:$AC5997)),8),F5960)</f>
        <v>16</v>
      </c>
      <c r="G5961">
        <f>IF(D5961="OVERALL",IFERROR(LOOKUP(2,1/('Tracker&amp;Invoice'!$H5997:$AC5997&lt;&gt;""),COLUMN('Tracker&amp;Invoice'!$H5997:$AC5997)),8),G5962)</f>
        <v>8</v>
      </c>
      <c r="H5961">
        <f t="shared" si="186"/>
        <v>16</v>
      </c>
      <c r="I5961" s="29">
        <f>IF(D5961="INVOICE",SUM('Tracker&amp;Invoice'!$H5997:INDEX('Tracker&amp;Invoice'!$A5997:$AC5997,1,H5961)),0)</f>
        <v>0</v>
      </c>
      <c r="J5961" s="29">
        <f>IF(D5961="OVERALL",SUM('Tracker&amp;Invoice'!$H5997:$AC5997),0)</f>
        <v>0</v>
      </c>
    </row>
    <row r="5962" spans="1:10">
      <c r="A5962" t="e">
        <f t="shared" si="187"/>
        <v>#REF!</v>
      </c>
      <c r="B5962">
        <f>IF(AND('Tracker&amp;Invoice'!A5998&lt;&gt;"",'Tracker&amp;Invoice'!A5998&lt;&gt;"ITEM",'Tracker&amp;Invoice'!A5996="ITEM"),1,0)</f>
        <v>0</v>
      </c>
      <c r="C5962" t="str">
        <f>IF(B5962=1,'Tracker&amp;Invoice'!A5998,C5961)</f>
        <v>NBQ-058</v>
      </c>
      <c r="D5962" t="str">
        <f>IF(LEFT(TRIM('Tracker&amp;Invoice'!B5998),9)="INVOICE #","INVOICE",IF(TRIM('Tracker&amp;Invoice'!B5998)="Overall Completion INVOICE","OVERALL",""))</f>
        <v/>
      </c>
      <c r="E5962" t="str">
        <f>IF(D5962="INVOICE",VALUE(MID(TRIM('Tracker&amp;Invoice'!B5998),10,10)),"")</f>
        <v/>
      </c>
      <c r="F5962">
        <f>IF(B5962=1,IFERROR(LOOKUP(2,1/('Tracker&amp;Invoice'!$H5998:$AC5998&lt;&gt;""),COLUMN('Tracker&amp;Invoice'!$H5998:$AC5998)),8),F5961)</f>
        <v>16</v>
      </c>
      <c r="G5962">
        <f>IF(D5962="OVERALL",IFERROR(LOOKUP(2,1/('Tracker&amp;Invoice'!$H5998:$AC5998&lt;&gt;""),COLUMN('Tracker&amp;Invoice'!$H5998:$AC5998)),8),G5963)</f>
        <v>8</v>
      </c>
      <c r="H5962">
        <f t="shared" si="186"/>
        <v>16</v>
      </c>
      <c r="I5962" s="29">
        <f>IF(D5962="INVOICE",SUM('Tracker&amp;Invoice'!$H5998:INDEX('Tracker&amp;Invoice'!$A5998:$AC5998,1,H5962)),0)</f>
        <v>0</v>
      </c>
      <c r="J5962" s="29">
        <f>IF(D5962="OVERALL",SUM('Tracker&amp;Invoice'!$H5998:$AC5998),0)</f>
        <v>0</v>
      </c>
    </row>
    <row r="5963" spans="1:10">
      <c r="A5963" t="e">
        <f t="shared" si="187"/>
        <v>#REF!</v>
      </c>
      <c r="B5963">
        <f>IF(AND('Tracker&amp;Invoice'!A5999&lt;&gt;"",'Tracker&amp;Invoice'!A5999&lt;&gt;"ITEM",'Tracker&amp;Invoice'!A5997="ITEM"),1,0)</f>
        <v>0</v>
      </c>
      <c r="C5963" t="str">
        <f>IF(B5963=1,'Tracker&amp;Invoice'!A5999,C5962)</f>
        <v>NBQ-058</v>
      </c>
      <c r="D5963" t="str">
        <f>IF(LEFT(TRIM('Tracker&amp;Invoice'!B5999),9)="INVOICE #","INVOICE",IF(TRIM('Tracker&amp;Invoice'!B5999)="Overall Completion INVOICE","OVERALL",""))</f>
        <v/>
      </c>
      <c r="E5963" t="str">
        <f>IF(D5963="INVOICE",VALUE(MID(TRIM('Tracker&amp;Invoice'!B5999),10,10)),"")</f>
        <v/>
      </c>
      <c r="F5963">
        <f>IF(B5963=1,IFERROR(LOOKUP(2,1/('Tracker&amp;Invoice'!$H5999:$AC5999&lt;&gt;""),COLUMN('Tracker&amp;Invoice'!$H5999:$AC5999)),8),F5962)</f>
        <v>16</v>
      </c>
      <c r="G5963">
        <f>IF(D5963="OVERALL",IFERROR(LOOKUP(2,1/('Tracker&amp;Invoice'!$H5999:$AC5999&lt;&gt;""),COLUMN('Tracker&amp;Invoice'!$H5999:$AC5999)),8),G5964)</f>
        <v>8</v>
      </c>
      <c r="H5963">
        <f t="shared" si="186"/>
        <v>16</v>
      </c>
      <c r="I5963" s="29">
        <f>IF(D5963="INVOICE",SUM('Tracker&amp;Invoice'!$H5999:INDEX('Tracker&amp;Invoice'!$A5999:$AC5999,1,H5963)),0)</f>
        <v>0</v>
      </c>
      <c r="J5963" s="29">
        <f>IF(D5963="OVERALL",SUM('Tracker&amp;Invoice'!$H5999:$AC5999),0)</f>
        <v>0</v>
      </c>
    </row>
    <row r="5964" spans="1:10">
      <c r="A5964" t="e">
        <f t="shared" si="187"/>
        <v>#REF!</v>
      </c>
      <c r="B5964">
        <f>IF(AND('Tracker&amp;Invoice'!A6000&lt;&gt;"",'Tracker&amp;Invoice'!A6000&lt;&gt;"ITEM",'Tracker&amp;Invoice'!A5998="ITEM"),1,0)</f>
        <v>0</v>
      </c>
      <c r="C5964" t="str">
        <f>IF(B5964=1,'Tracker&amp;Invoice'!A6000,C5963)</f>
        <v>NBQ-058</v>
      </c>
      <c r="D5964" t="str">
        <f>IF(LEFT(TRIM('Tracker&amp;Invoice'!B6000),9)="INVOICE #","INVOICE",IF(TRIM('Tracker&amp;Invoice'!B6000)="Overall Completion INVOICE","OVERALL",""))</f>
        <v/>
      </c>
      <c r="E5964" t="str">
        <f>IF(D5964="INVOICE",VALUE(MID(TRIM('Tracker&amp;Invoice'!B6000),10,10)),"")</f>
        <v/>
      </c>
      <c r="F5964">
        <f>IF(B5964=1,IFERROR(LOOKUP(2,1/('Tracker&amp;Invoice'!$H6000:$AC6000&lt;&gt;""),COLUMN('Tracker&amp;Invoice'!$H6000:$AC6000)),8),F5963)</f>
        <v>16</v>
      </c>
      <c r="G5964">
        <f>IF(D5964="OVERALL",IFERROR(LOOKUP(2,1/('Tracker&amp;Invoice'!$H6000:$AC6000&lt;&gt;""),COLUMN('Tracker&amp;Invoice'!$H6000:$AC6000)),8),G5965)</f>
        <v>8</v>
      </c>
      <c r="H5964">
        <f t="shared" si="186"/>
        <v>16</v>
      </c>
      <c r="I5964" s="29">
        <f>IF(D5964="INVOICE",SUM('Tracker&amp;Invoice'!$H6000:INDEX('Tracker&amp;Invoice'!$A6000:$AC6000,1,H5964)),0)</f>
        <v>0</v>
      </c>
      <c r="J5964" s="29">
        <f>IF(D5964="OVERALL",SUM('Tracker&amp;Invoice'!$H6000:$AC6000),0)</f>
        <v>0</v>
      </c>
    </row>
    <row r="5965" spans="1:10">
      <c r="A5965" t="e">
        <f t="shared" si="187"/>
        <v>#REF!</v>
      </c>
      <c r="B5965">
        <f>IF(AND('Tracker&amp;Invoice'!A6001&lt;&gt;"",'Tracker&amp;Invoice'!A6001&lt;&gt;"ITEM",'Tracker&amp;Invoice'!A5999="ITEM"),1,0)</f>
        <v>0</v>
      </c>
      <c r="C5965" t="str">
        <f>IF(B5965=1,'Tracker&amp;Invoice'!A6001,C5964)</f>
        <v>NBQ-058</v>
      </c>
      <c r="D5965" t="str">
        <f>IF(LEFT(TRIM('Tracker&amp;Invoice'!B6001),9)="INVOICE #","INVOICE",IF(TRIM('Tracker&amp;Invoice'!B6001)="Overall Completion INVOICE","OVERALL",""))</f>
        <v/>
      </c>
      <c r="E5965" t="str">
        <f>IF(D5965="INVOICE",VALUE(MID(TRIM('Tracker&amp;Invoice'!B6001),10,10)),"")</f>
        <v/>
      </c>
      <c r="F5965">
        <f>IF(B5965=1,IFERROR(LOOKUP(2,1/('Tracker&amp;Invoice'!$H6001:$AC6001&lt;&gt;""),COLUMN('Tracker&amp;Invoice'!$H6001:$AC6001)),8),F5964)</f>
        <v>16</v>
      </c>
      <c r="G5965">
        <f>IF(D5965="OVERALL",IFERROR(LOOKUP(2,1/('Tracker&amp;Invoice'!$H6001:$AC6001&lt;&gt;""),COLUMN('Tracker&amp;Invoice'!$H6001:$AC6001)),8),G5966)</f>
        <v>8</v>
      </c>
      <c r="H5965">
        <f t="shared" si="186"/>
        <v>16</v>
      </c>
      <c r="I5965" s="29">
        <f>IF(D5965="INVOICE",SUM('Tracker&amp;Invoice'!$H6001:INDEX('Tracker&amp;Invoice'!$A6001:$AC6001,1,H5965)),0)</f>
        <v>0</v>
      </c>
      <c r="J5965" s="29">
        <f>IF(D5965="OVERALL",SUM('Tracker&amp;Invoice'!$H6001:$AC6001),0)</f>
        <v>0</v>
      </c>
    </row>
    <row r="5966" spans="1:10">
      <c r="A5966" t="e">
        <f t="shared" si="187"/>
        <v>#REF!</v>
      </c>
      <c r="B5966">
        <f>IF(AND('Tracker&amp;Invoice'!A6002&lt;&gt;"",'Tracker&amp;Invoice'!A6002&lt;&gt;"ITEM",'Tracker&amp;Invoice'!A6000="ITEM"),1,0)</f>
        <v>0</v>
      </c>
      <c r="C5966" t="str">
        <f>IF(B5966=1,'Tracker&amp;Invoice'!A6002,C5965)</f>
        <v>NBQ-058</v>
      </c>
      <c r="D5966" t="str">
        <f>IF(LEFT(TRIM('Tracker&amp;Invoice'!B6002),9)="INVOICE #","INVOICE",IF(TRIM('Tracker&amp;Invoice'!B6002)="Overall Completion INVOICE","OVERALL",""))</f>
        <v/>
      </c>
      <c r="E5966" t="str">
        <f>IF(D5966="INVOICE",VALUE(MID(TRIM('Tracker&amp;Invoice'!B6002),10,10)),"")</f>
        <v/>
      </c>
      <c r="F5966">
        <f>IF(B5966=1,IFERROR(LOOKUP(2,1/('Tracker&amp;Invoice'!$H6002:$AC6002&lt;&gt;""),COLUMN('Tracker&amp;Invoice'!$H6002:$AC6002)),8),F5965)</f>
        <v>16</v>
      </c>
      <c r="G5966">
        <f>IF(D5966="OVERALL",IFERROR(LOOKUP(2,1/('Tracker&amp;Invoice'!$H6002:$AC6002&lt;&gt;""),COLUMN('Tracker&amp;Invoice'!$H6002:$AC6002)),8),G5967)</f>
        <v>8</v>
      </c>
      <c r="H5966">
        <f t="shared" si="186"/>
        <v>16</v>
      </c>
      <c r="I5966" s="29">
        <f>IF(D5966="INVOICE",SUM('Tracker&amp;Invoice'!$H6002:INDEX('Tracker&amp;Invoice'!$A6002:$AC6002,1,H5966)),0)</f>
        <v>0</v>
      </c>
      <c r="J5966" s="29">
        <f>IF(D5966="OVERALL",SUM('Tracker&amp;Invoice'!$H6002:$AC6002),0)</f>
        <v>0</v>
      </c>
    </row>
    <row r="5967" spans="1:10">
      <c r="A5967" t="e">
        <f t="shared" si="187"/>
        <v>#REF!</v>
      </c>
      <c r="B5967">
        <f>IF(AND('Tracker&amp;Invoice'!A6003&lt;&gt;"",'Tracker&amp;Invoice'!A6003&lt;&gt;"ITEM",'Tracker&amp;Invoice'!A6001="ITEM"),1,0)</f>
        <v>0</v>
      </c>
      <c r="C5967" t="str">
        <f>IF(B5967=1,'Tracker&amp;Invoice'!A6003,C5966)</f>
        <v>NBQ-058</v>
      </c>
      <c r="D5967" t="str">
        <f>IF(LEFT(TRIM('Tracker&amp;Invoice'!B6003),9)="INVOICE #","INVOICE",IF(TRIM('Tracker&amp;Invoice'!B6003)="Overall Completion INVOICE","OVERALL",""))</f>
        <v/>
      </c>
      <c r="E5967" t="str">
        <f>IF(D5967="INVOICE",VALUE(MID(TRIM('Tracker&amp;Invoice'!B6003),10,10)),"")</f>
        <v/>
      </c>
      <c r="F5967">
        <f>IF(B5967=1,IFERROR(LOOKUP(2,1/('Tracker&amp;Invoice'!$H6003:$AC6003&lt;&gt;""),COLUMN('Tracker&amp;Invoice'!$H6003:$AC6003)),8),F5966)</f>
        <v>16</v>
      </c>
      <c r="G5967">
        <f>IF(D5967="OVERALL",IFERROR(LOOKUP(2,1/('Tracker&amp;Invoice'!$H6003:$AC6003&lt;&gt;""),COLUMN('Tracker&amp;Invoice'!$H6003:$AC6003)),8),G5968)</f>
        <v>8</v>
      </c>
      <c r="H5967">
        <f t="shared" si="186"/>
        <v>16</v>
      </c>
      <c r="I5967" s="29">
        <f>IF(D5967="INVOICE",SUM('Tracker&amp;Invoice'!$H6003:INDEX('Tracker&amp;Invoice'!$A6003:$AC6003,1,H5967)),0)</f>
        <v>0</v>
      </c>
      <c r="J5967" s="29">
        <f>IF(D5967="OVERALL",SUM('Tracker&amp;Invoice'!$H6003:$AC6003),0)</f>
        <v>0</v>
      </c>
    </row>
    <row r="5968" spans="1:10">
      <c r="A5968" t="e">
        <f t="shared" si="187"/>
        <v>#REF!</v>
      </c>
      <c r="B5968">
        <f>IF(AND('Tracker&amp;Invoice'!A6004&lt;&gt;"",'Tracker&amp;Invoice'!A6004&lt;&gt;"ITEM",'Tracker&amp;Invoice'!A6002="ITEM"),1,0)</f>
        <v>0</v>
      </c>
      <c r="C5968" t="str">
        <f>IF(B5968=1,'Tracker&amp;Invoice'!A6004,C5967)</f>
        <v>NBQ-058</v>
      </c>
      <c r="D5968" t="str">
        <f>IF(LEFT(TRIM('Tracker&amp;Invoice'!B6004),9)="INVOICE #","INVOICE",IF(TRIM('Tracker&amp;Invoice'!B6004)="Overall Completion INVOICE","OVERALL",""))</f>
        <v/>
      </c>
      <c r="E5968" t="str">
        <f>IF(D5968="INVOICE",VALUE(MID(TRIM('Tracker&amp;Invoice'!B6004),10,10)),"")</f>
        <v/>
      </c>
      <c r="F5968">
        <f>IF(B5968=1,IFERROR(LOOKUP(2,1/('Tracker&amp;Invoice'!$H6004:$AC6004&lt;&gt;""),COLUMN('Tracker&amp;Invoice'!$H6004:$AC6004)),8),F5967)</f>
        <v>16</v>
      </c>
      <c r="G5968">
        <f>IF(D5968="OVERALL",IFERROR(LOOKUP(2,1/('Tracker&amp;Invoice'!$H6004:$AC6004&lt;&gt;""),COLUMN('Tracker&amp;Invoice'!$H6004:$AC6004)),8),G5969)</f>
        <v>8</v>
      </c>
      <c r="H5968">
        <f t="shared" si="186"/>
        <v>16</v>
      </c>
      <c r="I5968" s="29">
        <f>IF(D5968="INVOICE",SUM('Tracker&amp;Invoice'!$H6004:INDEX('Tracker&amp;Invoice'!$A6004:$AC6004,1,H5968)),0)</f>
        <v>0</v>
      </c>
      <c r="J5968" s="29">
        <f>IF(D5968="OVERALL",SUM('Tracker&amp;Invoice'!$H6004:$AC6004),0)</f>
        <v>0</v>
      </c>
    </row>
    <row r="5969" spans="1:10">
      <c r="A5969" t="e">
        <f t="shared" si="187"/>
        <v>#REF!</v>
      </c>
      <c r="B5969">
        <f>IF(AND('Tracker&amp;Invoice'!A6005&lt;&gt;"",'Tracker&amp;Invoice'!A6005&lt;&gt;"ITEM",'Tracker&amp;Invoice'!A6003="ITEM"),1,0)</f>
        <v>0</v>
      </c>
      <c r="C5969" t="str">
        <f>IF(B5969=1,'Tracker&amp;Invoice'!A6005,C5968)</f>
        <v>NBQ-058</v>
      </c>
      <c r="D5969" t="str">
        <f>IF(LEFT(TRIM('Tracker&amp;Invoice'!B6005),9)="INVOICE #","INVOICE",IF(TRIM('Tracker&amp;Invoice'!B6005)="Overall Completion INVOICE","OVERALL",""))</f>
        <v/>
      </c>
      <c r="E5969" t="str">
        <f>IF(D5969="INVOICE",VALUE(MID(TRIM('Tracker&amp;Invoice'!B6005),10,10)),"")</f>
        <v/>
      </c>
      <c r="F5969">
        <f>IF(B5969=1,IFERROR(LOOKUP(2,1/('Tracker&amp;Invoice'!$H6005:$AC6005&lt;&gt;""),COLUMN('Tracker&amp;Invoice'!$H6005:$AC6005)),8),F5968)</f>
        <v>16</v>
      </c>
      <c r="G5969">
        <f>IF(D5969="OVERALL",IFERROR(LOOKUP(2,1/('Tracker&amp;Invoice'!$H6005:$AC6005&lt;&gt;""),COLUMN('Tracker&amp;Invoice'!$H6005:$AC6005)),8),G5970)</f>
        <v>8</v>
      </c>
      <c r="H5969">
        <f t="shared" si="186"/>
        <v>16</v>
      </c>
      <c r="I5969" s="29">
        <f>IF(D5969="INVOICE",SUM('Tracker&amp;Invoice'!$H6005:INDEX('Tracker&amp;Invoice'!$A6005:$AC6005,1,H5969)),0)</f>
        <v>0</v>
      </c>
      <c r="J5969" s="29">
        <f>IF(D5969="OVERALL",SUM('Tracker&amp;Invoice'!$H6005:$AC6005),0)</f>
        <v>0</v>
      </c>
    </row>
    <row r="5970" spans="1:10">
      <c r="A5970" t="e">
        <f t="shared" si="187"/>
        <v>#REF!</v>
      </c>
      <c r="B5970">
        <f>IF(AND('Tracker&amp;Invoice'!A6006&lt;&gt;"",'Tracker&amp;Invoice'!A6006&lt;&gt;"ITEM",'Tracker&amp;Invoice'!A6004="ITEM"),1,0)</f>
        <v>0</v>
      </c>
      <c r="C5970" t="str">
        <f>IF(B5970=1,'Tracker&amp;Invoice'!A6006,C5969)</f>
        <v>NBQ-058</v>
      </c>
      <c r="D5970" t="str">
        <f>IF(LEFT(TRIM('Tracker&amp;Invoice'!B6006),9)="INVOICE #","INVOICE",IF(TRIM('Tracker&amp;Invoice'!B6006)="Overall Completion INVOICE","OVERALL",""))</f>
        <v/>
      </c>
      <c r="E5970" t="str">
        <f>IF(D5970="INVOICE",VALUE(MID(TRIM('Tracker&amp;Invoice'!B6006),10,10)),"")</f>
        <v/>
      </c>
      <c r="F5970">
        <f>IF(B5970=1,IFERROR(LOOKUP(2,1/('Tracker&amp;Invoice'!$H6006:$AC6006&lt;&gt;""),COLUMN('Tracker&amp;Invoice'!$H6006:$AC6006)),8),F5969)</f>
        <v>16</v>
      </c>
      <c r="G5970">
        <f>IF(D5970="OVERALL",IFERROR(LOOKUP(2,1/('Tracker&amp;Invoice'!$H6006:$AC6006&lt;&gt;""),COLUMN('Tracker&amp;Invoice'!$H6006:$AC6006)),8),G5971)</f>
        <v>8</v>
      </c>
      <c r="H5970">
        <f t="shared" si="186"/>
        <v>16</v>
      </c>
      <c r="I5970" s="29">
        <f>IF(D5970="INVOICE",SUM('Tracker&amp;Invoice'!$H6006:INDEX('Tracker&amp;Invoice'!$A6006:$AC6006,1,H5970)),0)</f>
        <v>0</v>
      </c>
      <c r="J5970" s="29">
        <f>IF(D5970="OVERALL",SUM('Tracker&amp;Invoice'!$H6006:$AC6006),0)</f>
        <v>0</v>
      </c>
    </row>
    <row r="5971" spans="1:10">
      <c r="A5971" t="e">
        <f t="shared" si="187"/>
        <v>#REF!</v>
      </c>
      <c r="B5971">
        <f>IF(AND('Tracker&amp;Invoice'!A6007&lt;&gt;"",'Tracker&amp;Invoice'!A6007&lt;&gt;"ITEM",'Tracker&amp;Invoice'!A6005="ITEM"),1,0)</f>
        <v>0</v>
      </c>
      <c r="C5971" t="str">
        <f>IF(B5971=1,'Tracker&amp;Invoice'!A6007,C5970)</f>
        <v>NBQ-058</v>
      </c>
      <c r="D5971" t="str">
        <f>IF(LEFT(TRIM('Tracker&amp;Invoice'!B6007),9)="INVOICE #","INVOICE",IF(TRIM('Tracker&amp;Invoice'!B6007)="Overall Completion INVOICE","OVERALL",""))</f>
        <v/>
      </c>
      <c r="E5971" t="str">
        <f>IF(D5971="INVOICE",VALUE(MID(TRIM('Tracker&amp;Invoice'!B6007),10,10)),"")</f>
        <v/>
      </c>
      <c r="F5971">
        <f>IF(B5971=1,IFERROR(LOOKUP(2,1/('Tracker&amp;Invoice'!$H6007:$AC6007&lt;&gt;""),COLUMN('Tracker&amp;Invoice'!$H6007:$AC6007)),8),F5970)</f>
        <v>16</v>
      </c>
      <c r="G5971">
        <f>IF(D5971="OVERALL",IFERROR(LOOKUP(2,1/('Tracker&amp;Invoice'!$H6007:$AC6007&lt;&gt;""),COLUMN('Tracker&amp;Invoice'!$H6007:$AC6007)),8),G5972)</f>
        <v>8</v>
      </c>
      <c r="H5971">
        <f t="shared" si="186"/>
        <v>16</v>
      </c>
      <c r="I5971" s="29">
        <f>IF(D5971="INVOICE",SUM('Tracker&amp;Invoice'!$H6007:INDEX('Tracker&amp;Invoice'!$A6007:$AC6007,1,H5971)),0)</f>
        <v>0</v>
      </c>
      <c r="J5971" s="29">
        <f>IF(D5971="OVERALL",SUM('Tracker&amp;Invoice'!$H6007:$AC6007),0)</f>
        <v>0</v>
      </c>
    </row>
    <row r="5972" spans="1:10">
      <c r="A5972" t="e">
        <f t="shared" si="187"/>
        <v>#REF!</v>
      </c>
      <c r="B5972">
        <f>IF(AND('Tracker&amp;Invoice'!A6008&lt;&gt;"",'Tracker&amp;Invoice'!A6008&lt;&gt;"ITEM",'Tracker&amp;Invoice'!A6006="ITEM"),1,0)</f>
        <v>0</v>
      </c>
      <c r="C5972" t="str">
        <f>IF(B5972=1,'Tracker&amp;Invoice'!A6008,C5971)</f>
        <v>NBQ-058</v>
      </c>
      <c r="D5972" t="str">
        <f>IF(LEFT(TRIM('Tracker&amp;Invoice'!B6008),9)="INVOICE #","INVOICE",IF(TRIM('Tracker&amp;Invoice'!B6008)="Overall Completion INVOICE","OVERALL",""))</f>
        <v/>
      </c>
      <c r="E5972" t="str">
        <f>IF(D5972="INVOICE",VALUE(MID(TRIM('Tracker&amp;Invoice'!B6008),10,10)),"")</f>
        <v/>
      </c>
      <c r="F5972">
        <f>IF(B5972=1,IFERROR(LOOKUP(2,1/('Tracker&amp;Invoice'!$H6008:$AC6008&lt;&gt;""),COLUMN('Tracker&amp;Invoice'!$H6008:$AC6008)),8),F5971)</f>
        <v>16</v>
      </c>
      <c r="G5972">
        <f>IF(D5972="OVERALL",IFERROR(LOOKUP(2,1/('Tracker&amp;Invoice'!$H6008:$AC6008&lt;&gt;""),COLUMN('Tracker&amp;Invoice'!$H6008:$AC6008)),8),G5973)</f>
        <v>8</v>
      </c>
      <c r="H5972">
        <f t="shared" si="186"/>
        <v>16</v>
      </c>
      <c r="I5972" s="29">
        <f>IF(D5972="INVOICE",SUM('Tracker&amp;Invoice'!$H6008:INDEX('Tracker&amp;Invoice'!$A6008:$AC6008,1,H5972)),0)</f>
        <v>0</v>
      </c>
      <c r="J5972" s="29">
        <f>IF(D5972="OVERALL",SUM('Tracker&amp;Invoice'!$H6008:$AC6008),0)</f>
        <v>0</v>
      </c>
    </row>
    <row r="5973" spans="1:10">
      <c r="A5973" t="e">
        <f t="shared" si="187"/>
        <v>#REF!</v>
      </c>
      <c r="B5973">
        <f>IF(AND('Tracker&amp;Invoice'!A6009&lt;&gt;"",'Tracker&amp;Invoice'!A6009&lt;&gt;"ITEM",'Tracker&amp;Invoice'!A6007="ITEM"),1,0)</f>
        <v>0</v>
      </c>
      <c r="C5973" t="str">
        <f>IF(B5973=1,'Tracker&amp;Invoice'!A6009,C5972)</f>
        <v>NBQ-058</v>
      </c>
      <c r="D5973" t="str">
        <f>IF(LEFT(TRIM('Tracker&amp;Invoice'!B6009),9)="INVOICE #","INVOICE",IF(TRIM('Tracker&amp;Invoice'!B6009)="Overall Completion INVOICE","OVERALL",""))</f>
        <v/>
      </c>
      <c r="E5973" t="str">
        <f>IF(D5973="INVOICE",VALUE(MID(TRIM('Tracker&amp;Invoice'!B6009),10,10)),"")</f>
        <v/>
      </c>
      <c r="F5973">
        <f>IF(B5973=1,IFERROR(LOOKUP(2,1/('Tracker&amp;Invoice'!$H6009:$AC6009&lt;&gt;""),COLUMN('Tracker&amp;Invoice'!$H6009:$AC6009)),8),F5972)</f>
        <v>16</v>
      </c>
      <c r="G5973">
        <f>IF(D5973="OVERALL",IFERROR(LOOKUP(2,1/('Tracker&amp;Invoice'!$H6009:$AC6009&lt;&gt;""),COLUMN('Tracker&amp;Invoice'!$H6009:$AC6009)),8),G5974)</f>
        <v>8</v>
      </c>
      <c r="H5973">
        <f t="shared" si="186"/>
        <v>16</v>
      </c>
      <c r="I5973" s="29">
        <f>IF(D5973="INVOICE",SUM('Tracker&amp;Invoice'!$H6009:INDEX('Tracker&amp;Invoice'!$A6009:$AC6009,1,H5973)),0)</f>
        <v>0</v>
      </c>
      <c r="J5973" s="29">
        <f>IF(D5973="OVERALL",SUM('Tracker&amp;Invoice'!$H6009:$AC6009),0)</f>
        <v>0</v>
      </c>
    </row>
    <row r="5974" spans="1:10">
      <c r="A5974" t="e">
        <f t="shared" si="187"/>
        <v>#REF!</v>
      </c>
      <c r="B5974">
        <f>IF(AND('Tracker&amp;Invoice'!A6010&lt;&gt;"",'Tracker&amp;Invoice'!A6010&lt;&gt;"ITEM",'Tracker&amp;Invoice'!A6008="ITEM"),1,0)</f>
        <v>0</v>
      </c>
      <c r="C5974" t="str">
        <f>IF(B5974=1,'Tracker&amp;Invoice'!A6010,C5973)</f>
        <v>NBQ-058</v>
      </c>
      <c r="D5974" t="str">
        <f>IF(LEFT(TRIM('Tracker&amp;Invoice'!B6010),9)="INVOICE #","INVOICE",IF(TRIM('Tracker&amp;Invoice'!B6010)="Overall Completion INVOICE","OVERALL",""))</f>
        <v/>
      </c>
      <c r="E5974" t="str">
        <f>IF(D5974="INVOICE",VALUE(MID(TRIM('Tracker&amp;Invoice'!B6010),10,10)),"")</f>
        <v/>
      </c>
      <c r="F5974">
        <f>IF(B5974=1,IFERROR(LOOKUP(2,1/('Tracker&amp;Invoice'!$H6010:$AC6010&lt;&gt;""),COLUMN('Tracker&amp;Invoice'!$H6010:$AC6010)),8),F5973)</f>
        <v>16</v>
      </c>
      <c r="G5974">
        <f>IF(D5974="OVERALL",IFERROR(LOOKUP(2,1/('Tracker&amp;Invoice'!$H6010:$AC6010&lt;&gt;""),COLUMN('Tracker&amp;Invoice'!$H6010:$AC6010)),8),G5975)</f>
        <v>8</v>
      </c>
      <c r="H5974">
        <f t="shared" si="186"/>
        <v>16</v>
      </c>
      <c r="I5974" s="29">
        <f>IF(D5974="INVOICE",SUM('Tracker&amp;Invoice'!$H6010:INDEX('Tracker&amp;Invoice'!$A6010:$AC6010,1,H5974)),0)</f>
        <v>0</v>
      </c>
      <c r="J5974" s="29">
        <f>IF(D5974="OVERALL",SUM('Tracker&amp;Invoice'!$H6010:$AC6010),0)</f>
        <v>0</v>
      </c>
    </row>
    <row r="5975" spans="1:10">
      <c r="A5975" t="e">
        <f t="shared" si="187"/>
        <v>#REF!</v>
      </c>
      <c r="B5975">
        <f>IF(AND('Tracker&amp;Invoice'!A6011&lt;&gt;"",'Tracker&amp;Invoice'!A6011&lt;&gt;"ITEM",'Tracker&amp;Invoice'!A6009="ITEM"),1,0)</f>
        <v>0</v>
      </c>
      <c r="C5975" t="str">
        <f>IF(B5975=1,'Tracker&amp;Invoice'!A6011,C5974)</f>
        <v>NBQ-058</v>
      </c>
      <c r="D5975" t="str">
        <f>IF(LEFT(TRIM('Tracker&amp;Invoice'!B6011),9)="INVOICE #","INVOICE",IF(TRIM('Tracker&amp;Invoice'!B6011)="Overall Completion INVOICE","OVERALL",""))</f>
        <v/>
      </c>
      <c r="E5975" t="str">
        <f>IF(D5975="INVOICE",VALUE(MID(TRIM('Tracker&amp;Invoice'!B6011),10,10)),"")</f>
        <v/>
      </c>
      <c r="F5975">
        <f>IF(B5975=1,IFERROR(LOOKUP(2,1/('Tracker&amp;Invoice'!$H6011:$AC6011&lt;&gt;""),COLUMN('Tracker&amp;Invoice'!$H6011:$AC6011)),8),F5974)</f>
        <v>16</v>
      </c>
      <c r="G5975">
        <f>IF(D5975="OVERALL",IFERROR(LOOKUP(2,1/('Tracker&amp;Invoice'!$H6011:$AC6011&lt;&gt;""),COLUMN('Tracker&amp;Invoice'!$H6011:$AC6011)),8),G5976)</f>
        <v>8</v>
      </c>
      <c r="H5975">
        <f t="shared" si="186"/>
        <v>16</v>
      </c>
      <c r="I5975" s="29">
        <f>IF(D5975="INVOICE",SUM('Tracker&amp;Invoice'!$H6011:INDEX('Tracker&amp;Invoice'!$A6011:$AC6011,1,H5975)),0)</f>
        <v>0</v>
      </c>
      <c r="J5975" s="29">
        <f>IF(D5975="OVERALL",SUM('Tracker&amp;Invoice'!$H6011:$AC6011),0)</f>
        <v>0</v>
      </c>
    </row>
    <row r="5976" spans="1:10">
      <c r="A5976" t="e">
        <f t="shared" si="187"/>
        <v>#REF!</v>
      </c>
      <c r="B5976">
        <f>IF(AND('Tracker&amp;Invoice'!A6012&lt;&gt;"",'Tracker&amp;Invoice'!A6012&lt;&gt;"ITEM",'Tracker&amp;Invoice'!A6010="ITEM"),1,0)</f>
        <v>0</v>
      </c>
      <c r="C5976" t="str">
        <f>IF(B5976=1,'Tracker&amp;Invoice'!A6012,C5975)</f>
        <v>NBQ-058</v>
      </c>
      <c r="D5976" t="str">
        <f>IF(LEFT(TRIM('Tracker&amp;Invoice'!B6012),9)="INVOICE #","INVOICE",IF(TRIM('Tracker&amp;Invoice'!B6012)="Overall Completion INVOICE","OVERALL",""))</f>
        <v/>
      </c>
      <c r="E5976" t="str">
        <f>IF(D5976="INVOICE",VALUE(MID(TRIM('Tracker&amp;Invoice'!B6012),10,10)),"")</f>
        <v/>
      </c>
      <c r="F5976">
        <f>IF(B5976=1,IFERROR(LOOKUP(2,1/('Tracker&amp;Invoice'!$H6012:$AC6012&lt;&gt;""),COLUMN('Tracker&amp;Invoice'!$H6012:$AC6012)),8),F5975)</f>
        <v>16</v>
      </c>
      <c r="G5976">
        <f>IF(D5976="OVERALL",IFERROR(LOOKUP(2,1/('Tracker&amp;Invoice'!$H6012:$AC6012&lt;&gt;""),COLUMN('Tracker&amp;Invoice'!$H6012:$AC6012)),8),G5977)</f>
        <v>8</v>
      </c>
      <c r="H5976">
        <f t="shared" si="186"/>
        <v>16</v>
      </c>
      <c r="I5976" s="29">
        <f>IF(D5976="INVOICE",SUM('Tracker&amp;Invoice'!$H6012:INDEX('Tracker&amp;Invoice'!$A6012:$AC6012,1,H5976)),0)</f>
        <v>0</v>
      </c>
      <c r="J5976" s="29">
        <f>IF(D5976="OVERALL",SUM('Tracker&amp;Invoice'!$H6012:$AC6012),0)</f>
        <v>0</v>
      </c>
    </row>
    <row r="5977" spans="1:10">
      <c r="A5977" t="e">
        <f t="shared" si="187"/>
        <v>#REF!</v>
      </c>
      <c r="B5977">
        <f>IF(AND('Tracker&amp;Invoice'!A6013&lt;&gt;"",'Tracker&amp;Invoice'!A6013&lt;&gt;"ITEM",'Tracker&amp;Invoice'!A6011="ITEM"),1,0)</f>
        <v>0</v>
      </c>
      <c r="C5977" t="str">
        <f>IF(B5977=1,'Tracker&amp;Invoice'!A6013,C5976)</f>
        <v>NBQ-058</v>
      </c>
      <c r="D5977" t="str">
        <f>IF(LEFT(TRIM('Tracker&amp;Invoice'!B6013),9)="INVOICE #","INVOICE",IF(TRIM('Tracker&amp;Invoice'!B6013)="Overall Completion INVOICE","OVERALL",""))</f>
        <v/>
      </c>
      <c r="E5977" t="str">
        <f>IF(D5977="INVOICE",VALUE(MID(TRIM('Tracker&amp;Invoice'!B6013),10,10)),"")</f>
        <v/>
      </c>
      <c r="F5977">
        <f>IF(B5977=1,IFERROR(LOOKUP(2,1/('Tracker&amp;Invoice'!$H6013:$AC6013&lt;&gt;""),COLUMN('Tracker&amp;Invoice'!$H6013:$AC6013)),8),F5976)</f>
        <v>16</v>
      </c>
      <c r="G5977">
        <f>IF(D5977="OVERALL",IFERROR(LOOKUP(2,1/('Tracker&amp;Invoice'!$H6013:$AC6013&lt;&gt;""),COLUMN('Tracker&amp;Invoice'!$H6013:$AC6013)),8),G5978)</f>
        <v>8</v>
      </c>
      <c r="H5977">
        <f t="shared" si="186"/>
        <v>16</v>
      </c>
      <c r="I5977" s="29">
        <f>IF(D5977="INVOICE",SUM('Tracker&amp;Invoice'!$H6013:INDEX('Tracker&amp;Invoice'!$A6013:$AC6013,1,H5977)),0)</f>
        <v>0</v>
      </c>
      <c r="J5977" s="29">
        <f>IF(D5977="OVERALL",SUM('Tracker&amp;Invoice'!$H6013:$AC6013),0)</f>
        <v>0</v>
      </c>
    </row>
    <row r="5978" spans="1:10">
      <c r="A5978" t="e">
        <f t="shared" si="187"/>
        <v>#REF!</v>
      </c>
      <c r="B5978">
        <f>IF(AND('Tracker&amp;Invoice'!A6014&lt;&gt;"",'Tracker&amp;Invoice'!A6014&lt;&gt;"ITEM",'Tracker&amp;Invoice'!A6012="ITEM"),1,0)</f>
        <v>0</v>
      </c>
      <c r="C5978" t="str">
        <f>IF(B5978=1,'Tracker&amp;Invoice'!A6014,C5977)</f>
        <v>NBQ-058</v>
      </c>
      <c r="D5978" t="str">
        <f>IF(LEFT(TRIM('Tracker&amp;Invoice'!B6014),9)="INVOICE #","INVOICE",IF(TRIM('Tracker&amp;Invoice'!B6014)="Overall Completion INVOICE","OVERALL",""))</f>
        <v/>
      </c>
      <c r="E5978" t="str">
        <f>IF(D5978="INVOICE",VALUE(MID(TRIM('Tracker&amp;Invoice'!B6014),10,10)),"")</f>
        <v/>
      </c>
      <c r="F5978">
        <f>IF(B5978=1,IFERROR(LOOKUP(2,1/('Tracker&amp;Invoice'!$H6014:$AC6014&lt;&gt;""),COLUMN('Tracker&amp;Invoice'!$H6014:$AC6014)),8),F5977)</f>
        <v>16</v>
      </c>
      <c r="G5978">
        <f>IF(D5978="OVERALL",IFERROR(LOOKUP(2,1/('Tracker&amp;Invoice'!$H6014:$AC6014&lt;&gt;""),COLUMN('Tracker&amp;Invoice'!$H6014:$AC6014)),8),G5979)</f>
        <v>8</v>
      </c>
      <c r="H5978">
        <f t="shared" si="186"/>
        <v>16</v>
      </c>
      <c r="I5978" s="29">
        <f>IF(D5978="INVOICE",SUM('Tracker&amp;Invoice'!$H6014:INDEX('Tracker&amp;Invoice'!$A6014:$AC6014,1,H5978)),0)</f>
        <v>0</v>
      </c>
      <c r="J5978" s="29">
        <f>IF(D5978="OVERALL",SUM('Tracker&amp;Invoice'!$H6014:$AC6014),0)</f>
        <v>0</v>
      </c>
    </row>
    <row r="5979" spans="1:10">
      <c r="A5979" t="e">
        <f t="shared" si="187"/>
        <v>#REF!</v>
      </c>
      <c r="B5979">
        <f>IF(AND('Tracker&amp;Invoice'!A6015&lt;&gt;"",'Tracker&amp;Invoice'!A6015&lt;&gt;"ITEM",'Tracker&amp;Invoice'!A6013="ITEM"),1,0)</f>
        <v>0</v>
      </c>
      <c r="C5979" t="str">
        <f>IF(B5979=1,'Tracker&amp;Invoice'!A6015,C5978)</f>
        <v>NBQ-058</v>
      </c>
      <c r="D5979" t="str">
        <f>IF(LEFT(TRIM('Tracker&amp;Invoice'!B6015),9)="INVOICE #","INVOICE",IF(TRIM('Tracker&amp;Invoice'!B6015)="Overall Completion INVOICE","OVERALL",""))</f>
        <v/>
      </c>
      <c r="E5979" t="str">
        <f>IF(D5979="INVOICE",VALUE(MID(TRIM('Tracker&amp;Invoice'!B6015),10,10)),"")</f>
        <v/>
      </c>
      <c r="F5979">
        <f>IF(B5979=1,IFERROR(LOOKUP(2,1/('Tracker&amp;Invoice'!$H6015:$AC6015&lt;&gt;""),COLUMN('Tracker&amp;Invoice'!$H6015:$AC6015)),8),F5978)</f>
        <v>16</v>
      </c>
      <c r="G5979">
        <f>IF(D5979="OVERALL",IFERROR(LOOKUP(2,1/('Tracker&amp;Invoice'!$H6015:$AC6015&lt;&gt;""),COLUMN('Tracker&amp;Invoice'!$H6015:$AC6015)),8),G5980)</f>
        <v>8</v>
      </c>
      <c r="H5979">
        <f t="shared" si="186"/>
        <v>16</v>
      </c>
      <c r="I5979" s="29">
        <f>IF(D5979="INVOICE",SUM('Tracker&amp;Invoice'!$H6015:INDEX('Tracker&amp;Invoice'!$A6015:$AC6015,1,H5979)),0)</f>
        <v>0</v>
      </c>
      <c r="J5979" s="29">
        <f>IF(D5979="OVERALL",SUM('Tracker&amp;Invoice'!$H6015:$AC6015),0)</f>
        <v>0</v>
      </c>
    </row>
    <row r="5980" spans="1:10">
      <c r="A5980" t="e">
        <f t="shared" si="187"/>
        <v>#REF!</v>
      </c>
      <c r="B5980">
        <f>IF(AND('Tracker&amp;Invoice'!A6016&lt;&gt;"",'Tracker&amp;Invoice'!A6016&lt;&gt;"ITEM",'Tracker&amp;Invoice'!A6014="ITEM"),1,0)</f>
        <v>0</v>
      </c>
      <c r="C5980" t="str">
        <f>IF(B5980=1,'Tracker&amp;Invoice'!A6016,C5979)</f>
        <v>NBQ-058</v>
      </c>
      <c r="D5980" t="str">
        <f>IF(LEFT(TRIM('Tracker&amp;Invoice'!B6016),9)="INVOICE #","INVOICE",IF(TRIM('Tracker&amp;Invoice'!B6016)="Overall Completion INVOICE","OVERALL",""))</f>
        <v/>
      </c>
      <c r="E5980" t="str">
        <f>IF(D5980="INVOICE",VALUE(MID(TRIM('Tracker&amp;Invoice'!B6016),10,10)),"")</f>
        <v/>
      </c>
      <c r="F5980">
        <f>IF(B5980=1,IFERROR(LOOKUP(2,1/('Tracker&amp;Invoice'!$H6016:$AC6016&lt;&gt;""),COLUMN('Tracker&amp;Invoice'!$H6016:$AC6016)),8),F5979)</f>
        <v>16</v>
      </c>
      <c r="G5980">
        <f>IF(D5980="OVERALL",IFERROR(LOOKUP(2,1/('Tracker&amp;Invoice'!$H6016:$AC6016&lt;&gt;""),COLUMN('Tracker&amp;Invoice'!$H6016:$AC6016)),8),G5981)</f>
        <v>8</v>
      </c>
      <c r="H5980">
        <f t="shared" si="186"/>
        <v>16</v>
      </c>
      <c r="I5980" s="29">
        <f>IF(D5980="INVOICE",SUM('Tracker&amp;Invoice'!$H6016:INDEX('Tracker&amp;Invoice'!$A6016:$AC6016,1,H5980)),0)</f>
        <v>0</v>
      </c>
      <c r="J5980" s="29">
        <f>IF(D5980="OVERALL",SUM('Tracker&amp;Invoice'!$H6016:$AC6016),0)</f>
        <v>0</v>
      </c>
    </row>
    <row r="5981" spans="1:10">
      <c r="A5981" t="e">
        <f t="shared" si="187"/>
        <v>#REF!</v>
      </c>
      <c r="B5981">
        <f>IF(AND('Tracker&amp;Invoice'!A6017&lt;&gt;"",'Tracker&amp;Invoice'!A6017&lt;&gt;"ITEM",'Tracker&amp;Invoice'!A6015="ITEM"),1,0)</f>
        <v>0</v>
      </c>
      <c r="C5981" t="str">
        <f>IF(B5981=1,'Tracker&amp;Invoice'!A6017,C5980)</f>
        <v>NBQ-058</v>
      </c>
      <c r="D5981" t="str">
        <f>IF(LEFT(TRIM('Tracker&amp;Invoice'!B6017),9)="INVOICE #","INVOICE",IF(TRIM('Tracker&amp;Invoice'!B6017)="Overall Completion INVOICE","OVERALL",""))</f>
        <v/>
      </c>
      <c r="E5981" t="str">
        <f>IF(D5981="INVOICE",VALUE(MID(TRIM('Tracker&amp;Invoice'!B6017),10,10)),"")</f>
        <v/>
      </c>
      <c r="F5981">
        <f>IF(B5981=1,IFERROR(LOOKUP(2,1/('Tracker&amp;Invoice'!$H6017:$AC6017&lt;&gt;""),COLUMN('Tracker&amp;Invoice'!$H6017:$AC6017)),8),F5980)</f>
        <v>16</v>
      </c>
      <c r="G5981">
        <f>IF(D5981="OVERALL",IFERROR(LOOKUP(2,1/('Tracker&amp;Invoice'!$H6017:$AC6017&lt;&gt;""),COLUMN('Tracker&amp;Invoice'!$H6017:$AC6017)),8),G5982)</f>
        <v>8</v>
      </c>
      <c r="H5981">
        <f t="shared" si="186"/>
        <v>16</v>
      </c>
      <c r="I5981" s="29">
        <f>IF(D5981="INVOICE",SUM('Tracker&amp;Invoice'!$H6017:INDEX('Tracker&amp;Invoice'!$A6017:$AC6017,1,H5981)),0)</f>
        <v>0</v>
      </c>
      <c r="J5981" s="29">
        <f>IF(D5981="OVERALL",SUM('Tracker&amp;Invoice'!$H6017:$AC6017),0)</f>
        <v>0</v>
      </c>
    </row>
    <row r="5982" spans="1:10">
      <c r="A5982" t="e">
        <f t="shared" si="187"/>
        <v>#REF!</v>
      </c>
      <c r="B5982">
        <f>IF(AND('Tracker&amp;Invoice'!A6018&lt;&gt;"",'Tracker&amp;Invoice'!A6018&lt;&gt;"ITEM",'Tracker&amp;Invoice'!A6016="ITEM"),1,0)</f>
        <v>0</v>
      </c>
      <c r="C5982" t="str">
        <f>IF(B5982=1,'Tracker&amp;Invoice'!A6018,C5981)</f>
        <v>NBQ-058</v>
      </c>
      <c r="D5982" t="str">
        <f>IF(LEFT(TRIM('Tracker&amp;Invoice'!B6018),9)="INVOICE #","INVOICE",IF(TRIM('Tracker&amp;Invoice'!B6018)="Overall Completion INVOICE","OVERALL",""))</f>
        <v/>
      </c>
      <c r="E5982" t="str">
        <f>IF(D5982="INVOICE",VALUE(MID(TRIM('Tracker&amp;Invoice'!B6018),10,10)),"")</f>
        <v/>
      </c>
      <c r="F5982">
        <f>IF(B5982=1,IFERROR(LOOKUP(2,1/('Tracker&amp;Invoice'!$H6018:$AC6018&lt;&gt;""),COLUMN('Tracker&amp;Invoice'!$H6018:$AC6018)),8),F5981)</f>
        <v>16</v>
      </c>
      <c r="G5982">
        <f>IF(D5982="OVERALL",IFERROR(LOOKUP(2,1/('Tracker&amp;Invoice'!$H6018:$AC6018&lt;&gt;""),COLUMN('Tracker&amp;Invoice'!$H6018:$AC6018)),8),G5983)</f>
        <v>8</v>
      </c>
      <c r="H5982">
        <f t="shared" si="186"/>
        <v>16</v>
      </c>
      <c r="I5982" s="29">
        <f>IF(D5982="INVOICE",SUM('Tracker&amp;Invoice'!$H6018:INDEX('Tracker&amp;Invoice'!$A6018:$AC6018,1,H5982)),0)</f>
        <v>0</v>
      </c>
      <c r="J5982" s="29">
        <f>IF(D5982="OVERALL",SUM('Tracker&amp;Invoice'!$H6018:$AC6018),0)</f>
        <v>0</v>
      </c>
    </row>
    <row r="5983" spans="1:10">
      <c r="A5983" t="e">
        <f t="shared" si="187"/>
        <v>#REF!</v>
      </c>
      <c r="B5983">
        <f>IF(AND('Tracker&amp;Invoice'!A6019&lt;&gt;"",'Tracker&amp;Invoice'!A6019&lt;&gt;"ITEM",'Tracker&amp;Invoice'!A6017="ITEM"),1,0)</f>
        <v>0</v>
      </c>
      <c r="C5983" t="str">
        <f>IF(B5983=1,'Tracker&amp;Invoice'!A6019,C5982)</f>
        <v>NBQ-058</v>
      </c>
      <c r="D5983" t="str">
        <f>IF(LEFT(TRIM('Tracker&amp;Invoice'!B6019),9)="INVOICE #","INVOICE",IF(TRIM('Tracker&amp;Invoice'!B6019)="Overall Completion INVOICE","OVERALL",""))</f>
        <v/>
      </c>
      <c r="E5983" t="str">
        <f>IF(D5983="INVOICE",VALUE(MID(TRIM('Tracker&amp;Invoice'!B6019),10,10)),"")</f>
        <v/>
      </c>
      <c r="F5983">
        <f>IF(B5983=1,IFERROR(LOOKUP(2,1/('Tracker&amp;Invoice'!$H6019:$AC6019&lt;&gt;""),COLUMN('Tracker&amp;Invoice'!$H6019:$AC6019)),8),F5982)</f>
        <v>16</v>
      </c>
      <c r="G5983">
        <f>IF(D5983="OVERALL",IFERROR(LOOKUP(2,1/('Tracker&amp;Invoice'!$H6019:$AC6019&lt;&gt;""),COLUMN('Tracker&amp;Invoice'!$H6019:$AC6019)),8),G5984)</f>
        <v>8</v>
      </c>
      <c r="H5983">
        <f t="shared" si="186"/>
        <v>16</v>
      </c>
      <c r="I5983" s="29">
        <f>IF(D5983="INVOICE",SUM('Tracker&amp;Invoice'!$H6019:INDEX('Tracker&amp;Invoice'!$A6019:$AC6019,1,H5983)),0)</f>
        <v>0</v>
      </c>
      <c r="J5983" s="29">
        <f>IF(D5983="OVERALL",SUM('Tracker&amp;Invoice'!$H6019:$AC6019),0)</f>
        <v>0</v>
      </c>
    </row>
    <row r="5984" spans="1:10">
      <c r="A5984" t="e">
        <f t="shared" si="187"/>
        <v>#REF!</v>
      </c>
      <c r="B5984">
        <f>IF(AND('Tracker&amp;Invoice'!A6020&lt;&gt;"",'Tracker&amp;Invoice'!A6020&lt;&gt;"ITEM",'Tracker&amp;Invoice'!A6018="ITEM"),1,0)</f>
        <v>0</v>
      </c>
      <c r="C5984" t="str">
        <f>IF(B5984=1,'Tracker&amp;Invoice'!A6020,C5983)</f>
        <v>NBQ-058</v>
      </c>
      <c r="D5984" t="str">
        <f>IF(LEFT(TRIM('Tracker&amp;Invoice'!B6020),9)="INVOICE #","INVOICE",IF(TRIM('Tracker&amp;Invoice'!B6020)="Overall Completion INVOICE","OVERALL",""))</f>
        <v/>
      </c>
      <c r="E5984" t="str">
        <f>IF(D5984="INVOICE",VALUE(MID(TRIM('Tracker&amp;Invoice'!B6020),10,10)),"")</f>
        <v/>
      </c>
      <c r="F5984">
        <f>IF(B5984=1,IFERROR(LOOKUP(2,1/('Tracker&amp;Invoice'!$H6020:$AC6020&lt;&gt;""),COLUMN('Tracker&amp;Invoice'!$H6020:$AC6020)),8),F5983)</f>
        <v>16</v>
      </c>
      <c r="G5984">
        <f>IF(D5984="OVERALL",IFERROR(LOOKUP(2,1/('Tracker&amp;Invoice'!$H6020:$AC6020&lt;&gt;""),COLUMN('Tracker&amp;Invoice'!$H6020:$AC6020)),8),G5985)</f>
        <v>8</v>
      </c>
      <c r="H5984">
        <f t="shared" si="186"/>
        <v>16</v>
      </c>
      <c r="I5984" s="29">
        <f>IF(D5984="INVOICE",SUM('Tracker&amp;Invoice'!$H6020:INDEX('Tracker&amp;Invoice'!$A6020:$AC6020,1,H5984)),0)</f>
        <v>0</v>
      </c>
      <c r="J5984" s="29">
        <f>IF(D5984="OVERALL",SUM('Tracker&amp;Invoice'!$H6020:$AC6020),0)</f>
        <v>0</v>
      </c>
    </row>
    <row r="5985" spans="1:10">
      <c r="A5985" t="e">
        <f t="shared" si="187"/>
        <v>#REF!</v>
      </c>
      <c r="B5985">
        <f>IF(AND('Tracker&amp;Invoice'!A6021&lt;&gt;"",'Tracker&amp;Invoice'!A6021&lt;&gt;"ITEM",'Tracker&amp;Invoice'!A6019="ITEM"),1,0)</f>
        <v>0</v>
      </c>
      <c r="C5985" t="str">
        <f>IF(B5985=1,'Tracker&amp;Invoice'!A6021,C5984)</f>
        <v>NBQ-058</v>
      </c>
      <c r="D5985" t="str">
        <f>IF(LEFT(TRIM('Tracker&amp;Invoice'!B6021),9)="INVOICE #","INVOICE",IF(TRIM('Tracker&amp;Invoice'!B6021)="Overall Completion INVOICE","OVERALL",""))</f>
        <v/>
      </c>
      <c r="E5985" t="str">
        <f>IF(D5985="INVOICE",VALUE(MID(TRIM('Tracker&amp;Invoice'!B6021),10,10)),"")</f>
        <v/>
      </c>
      <c r="F5985">
        <f>IF(B5985=1,IFERROR(LOOKUP(2,1/('Tracker&amp;Invoice'!$H6021:$AC6021&lt;&gt;""),COLUMN('Tracker&amp;Invoice'!$H6021:$AC6021)),8),F5984)</f>
        <v>16</v>
      </c>
      <c r="G5985">
        <f>IF(D5985="OVERALL",IFERROR(LOOKUP(2,1/('Tracker&amp;Invoice'!$H6021:$AC6021&lt;&gt;""),COLUMN('Tracker&amp;Invoice'!$H6021:$AC6021)),8),G5986)</f>
        <v>8</v>
      </c>
      <c r="H5985">
        <f t="shared" si="186"/>
        <v>16</v>
      </c>
      <c r="I5985" s="29">
        <f>IF(D5985="INVOICE",SUM('Tracker&amp;Invoice'!$H6021:INDEX('Tracker&amp;Invoice'!$A6021:$AC6021,1,H5985)),0)</f>
        <v>0</v>
      </c>
      <c r="J5985" s="29">
        <f>IF(D5985="OVERALL",SUM('Tracker&amp;Invoice'!$H6021:$AC6021),0)</f>
        <v>0</v>
      </c>
    </row>
    <row r="5986" spans="1:10">
      <c r="A5986" t="e">
        <f t="shared" si="187"/>
        <v>#REF!</v>
      </c>
      <c r="B5986">
        <f>IF(AND('Tracker&amp;Invoice'!A6022&lt;&gt;"",'Tracker&amp;Invoice'!A6022&lt;&gt;"ITEM",'Tracker&amp;Invoice'!A6020="ITEM"),1,0)</f>
        <v>0</v>
      </c>
      <c r="C5986" t="str">
        <f>IF(B5986=1,'Tracker&amp;Invoice'!A6022,C5985)</f>
        <v>NBQ-058</v>
      </c>
      <c r="D5986" t="str">
        <f>IF(LEFT(TRIM('Tracker&amp;Invoice'!B6022),9)="INVOICE #","INVOICE",IF(TRIM('Tracker&amp;Invoice'!B6022)="Overall Completion INVOICE","OVERALL",""))</f>
        <v/>
      </c>
      <c r="E5986" t="str">
        <f>IF(D5986="INVOICE",VALUE(MID(TRIM('Tracker&amp;Invoice'!B6022),10,10)),"")</f>
        <v/>
      </c>
      <c r="F5986">
        <f>IF(B5986=1,IFERROR(LOOKUP(2,1/('Tracker&amp;Invoice'!$H6022:$AC6022&lt;&gt;""),COLUMN('Tracker&amp;Invoice'!$H6022:$AC6022)),8),F5985)</f>
        <v>16</v>
      </c>
      <c r="G5986">
        <f>IF(D5986="OVERALL",IFERROR(LOOKUP(2,1/('Tracker&amp;Invoice'!$H6022:$AC6022&lt;&gt;""),COLUMN('Tracker&amp;Invoice'!$H6022:$AC6022)),8),G5987)</f>
        <v>8</v>
      </c>
      <c r="H5986">
        <f t="shared" si="186"/>
        <v>16</v>
      </c>
      <c r="I5986" s="29">
        <f>IF(D5986="INVOICE",SUM('Tracker&amp;Invoice'!$H6022:INDEX('Tracker&amp;Invoice'!$A6022:$AC6022,1,H5986)),0)</f>
        <v>0</v>
      </c>
      <c r="J5986" s="29">
        <f>IF(D5986="OVERALL",SUM('Tracker&amp;Invoice'!$H6022:$AC6022),0)</f>
        <v>0</v>
      </c>
    </row>
    <row r="5987" spans="1:10">
      <c r="A5987" t="e">
        <f t="shared" si="187"/>
        <v>#REF!</v>
      </c>
      <c r="B5987">
        <f>IF(AND('Tracker&amp;Invoice'!A6023&lt;&gt;"",'Tracker&amp;Invoice'!A6023&lt;&gt;"ITEM",'Tracker&amp;Invoice'!A6021="ITEM"),1,0)</f>
        <v>0</v>
      </c>
      <c r="C5987" t="str">
        <f>IF(B5987=1,'Tracker&amp;Invoice'!A6023,C5986)</f>
        <v>NBQ-058</v>
      </c>
      <c r="D5987" t="str">
        <f>IF(LEFT(TRIM('Tracker&amp;Invoice'!B6023),9)="INVOICE #","INVOICE",IF(TRIM('Tracker&amp;Invoice'!B6023)="Overall Completion INVOICE","OVERALL",""))</f>
        <v/>
      </c>
      <c r="E5987" t="str">
        <f>IF(D5987="INVOICE",VALUE(MID(TRIM('Tracker&amp;Invoice'!B6023),10,10)),"")</f>
        <v/>
      </c>
      <c r="F5987">
        <f>IF(B5987=1,IFERROR(LOOKUP(2,1/('Tracker&amp;Invoice'!$H6023:$AC6023&lt;&gt;""),COLUMN('Tracker&amp;Invoice'!$H6023:$AC6023)),8),F5986)</f>
        <v>16</v>
      </c>
      <c r="G5987">
        <f>IF(D5987="OVERALL",IFERROR(LOOKUP(2,1/('Tracker&amp;Invoice'!$H6023:$AC6023&lt;&gt;""),COLUMN('Tracker&amp;Invoice'!$H6023:$AC6023)),8),G5988)</f>
        <v>8</v>
      </c>
      <c r="H5987">
        <f t="shared" si="186"/>
        <v>16</v>
      </c>
      <c r="I5987" s="29">
        <f>IF(D5987="INVOICE",SUM('Tracker&amp;Invoice'!$H6023:INDEX('Tracker&amp;Invoice'!$A6023:$AC6023,1,H5987)),0)</f>
        <v>0</v>
      </c>
      <c r="J5987" s="29">
        <f>IF(D5987="OVERALL",SUM('Tracker&amp;Invoice'!$H6023:$AC6023),0)</f>
        <v>0</v>
      </c>
    </row>
    <row r="5988" spans="1:10">
      <c r="A5988" t="e">
        <f t="shared" si="187"/>
        <v>#REF!</v>
      </c>
      <c r="B5988">
        <f>IF(AND('Tracker&amp;Invoice'!A6024&lt;&gt;"",'Tracker&amp;Invoice'!A6024&lt;&gt;"ITEM",'Tracker&amp;Invoice'!A6022="ITEM"),1,0)</f>
        <v>0</v>
      </c>
      <c r="C5988" t="str">
        <f>IF(B5988=1,'Tracker&amp;Invoice'!A6024,C5987)</f>
        <v>NBQ-058</v>
      </c>
      <c r="D5988" t="str">
        <f>IF(LEFT(TRIM('Tracker&amp;Invoice'!B6024),9)="INVOICE #","INVOICE",IF(TRIM('Tracker&amp;Invoice'!B6024)="Overall Completion INVOICE","OVERALL",""))</f>
        <v/>
      </c>
      <c r="E5988" t="str">
        <f>IF(D5988="INVOICE",VALUE(MID(TRIM('Tracker&amp;Invoice'!B6024),10,10)),"")</f>
        <v/>
      </c>
      <c r="F5988">
        <f>IF(B5988=1,IFERROR(LOOKUP(2,1/('Tracker&amp;Invoice'!$H6024:$AC6024&lt;&gt;""),COLUMN('Tracker&amp;Invoice'!$H6024:$AC6024)),8),F5987)</f>
        <v>16</v>
      </c>
      <c r="G5988">
        <f>IF(D5988="OVERALL",IFERROR(LOOKUP(2,1/('Tracker&amp;Invoice'!$H6024:$AC6024&lt;&gt;""),COLUMN('Tracker&amp;Invoice'!$H6024:$AC6024)),8),G5989)</f>
        <v>8</v>
      </c>
      <c r="H5988">
        <f t="shared" si="186"/>
        <v>16</v>
      </c>
      <c r="I5988" s="29">
        <f>IF(D5988="INVOICE",SUM('Tracker&amp;Invoice'!$H6024:INDEX('Tracker&amp;Invoice'!$A6024:$AC6024,1,H5988)),0)</f>
        <v>0</v>
      </c>
      <c r="J5988" s="29">
        <f>IF(D5988="OVERALL",SUM('Tracker&amp;Invoice'!$H6024:$AC6024),0)</f>
        <v>0</v>
      </c>
    </row>
    <row r="5989" spans="1:10">
      <c r="A5989" t="e">
        <f t="shared" si="187"/>
        <v>#REF!</v>
      </c>
      <c r="B5989">
        <f>IF(AND('Tracker&amp;Invoice'!A6025&lt;&gt;"",'Tracker&amp;Invoice'!A6025&lt;&gt;"ITEM",'Tracker&amp;Invoice'!A6023="ITEM"),1,0)</f>
        <v>0</v>
      </c>
      <c r="C5989" t="str">
        <f>IF(B5989=1,'Tracker&amp;Invoice'!A6025,C5988)</f>
        <v>NBQ-058</v>
      </c>
      <c r="D5989" t="str">
        <f>IF(LEFT(TRIM('Tracker&amp;Invoice'!B6025),9)="INVOICE #","INVOICE",IF(TRIM('Tracker&amp;Invoice'!B6025)="Overall Completion INVOICE","OVERALL",""))</f>
        <v/>
      </c>
      <c r="E5989" t="str">
        <f>IF(D5989="INVOICE",VALUE(MID(TRIM('Tracker&amp;Invoice'!B6025),10,10)),"")</f>
        <v/>
      </c>
      <c r="F5989">
        <f>IF(B5989=1,IFERROR(LOOKUP(2,1/('Tracker&amp;Invoice'!$H6025:$AC6025&lt;&gt;""),COLUMN('Tracker&amp;Invoice'!$H6025:$AC6025)),8),F5988)</f>
        <v>16</v>
      </c>
      <c r="G5989">
        <f>IF(D5989="OVERALL",IFERROR(LOOKUP(2,1/('Tracker&amp;Invoice'!$H6025:$AC6025&lt;&gt;""),COLUMN('Tracker&amp;Invoice'!$H6025:$AC6025)),8),G5990)</f>
        <v>8</v>
      </c>
      <c r="H5989">
        <f t="shared" si="186"/>
        <v>16</v>
      </c>
      <c r="I5989" s="29">
        <f>IF(D5989="INVOICE",SUM('Tracker&amp;Invoice'!$H6025:INDEX('Tracker&amp;Invoice'!$A6025:$AC6025,1,H5989)),0)</f>
        <v>0</v>
      </c>
      <c r="J5989" s="29">
        <f>IF(D5989="OVERALL",SUM('Tracker&amp;Invoice'!$H6025:$AC6025),0)</f>
        <v>0</v>
      </c>
    </row>
    <row r="5990" spans="1:10">
      <c r="A5990" t="e">
        <f t="shared" si="187"/>
        <v>#REF!</v>
      </c>
      <c r="B5990">
        <f>IF(AND('Tracker&amp;Invoice'!A6026&lt;&gt;"",'Tracker&amp;Invoice'!A6026&lt;&gt;"ITEM",'Tracker&amp;Invoice'!A6024="ITEM"),1,0)</f>
        <v>0</v>
      </c>
      <c r="C5990" t="str">
        <f>IF(B5990=1,'Tracker&amp;Invoice'!A6026,C5989)</f>
        <v>NBQ-058</v>
      </c>
      <c r="D5990" t="str">
        <f>IF(LEFT(TRIM('Tracker&amp;Invoice'!B6026),9)="INVOICE #","INVOICE",IF(TRIM('Tracker&amp;Invoice'!B6026)="Overall Completion INVOICE","OVERALL",""))</f>
        <v/>
      </c>
      <c r="E5990" t="str">
        <f>IF(D5990="INVOICE",VALUE(MID(TRIM('Tracker&amp;Invoice'!B6026),10,10)),"")</f>
        <v/>
      </c>
      <c r="F5990">
        <f>IF(B5990=1,IFERROR(LOOKUP(2,1/('Tracker&amp;Invoice'!$H6026:$AC6026&lt;&gt;""),COLUMN('Tracker&amp;Invoice'!$H6026:$AC6026)),8),F5989)</f>
        <v>16</v>
      </c>
      <c r="G5990">
        <f>IF(D5990="OVERALL",IFERROR(LOOKUP(2,1/('Tracker&amp;Invoice'!$H6026:$AC6026&lt;&gt;""),COLUMN('Tracker&amp;Invoice'!$H6026:$AC6026)),8),G5991)</f>
        <v>8</v>
      </c>
      <c r="H5990">
        <f t="shared" si="186"/>
        <v>16</v>
      </c>
      <c r="I5990" s="29">
        <f>IF(D5990="INVOICE",SUM('Tracker&amp;Invoice'!$H6026:INDEX('Tracker&amp;Invoice'!$A6026:$AC6026,1,H5990)),0)</f>
        <v>0</v>
      </c>
      <c r="J5990" s="29">
        <f>IF(D5990="OVERALL",SUM('Tracker&amp;Invoice'!$H6026:$AC6026),0)</f>
        <v>0</v>
      </c>
    </row>
    <row r="5991" spans="1:10">
      <c r="A5991" t="e">
        <f t="shared" si="187"/>
        <v>#REF!</v>
      </c>
      <c r="B5991">
        <f>IF(AND('Tracker&amp;Invoice'!A6027&lt;&gt;"",'Tracker&amp;Invoice'!A6027&lt;&gt;"ITEM",'Tracker&amp;Invoice'!A6025="ITEM"),1,0)</f>
        <v>0</v>
      </c>
      <c r="C5991" t="str">
        <f>IF(B5991=1,'Tracker&amp;Invoice'!A6027,C5990)</f>
        <v>NBQ-058</v>
      </c>
      <c r="D5991" t="str">
        <f>IF(LEFT(TRIM('Tracker&amp;Invoice'!B6027),9)="INVOICE #","INVOICE",IF(TRIM('Tracker&amp;Invoice'!B6027)="Overall Completion INVOICE","OVERALL",""))</f>
        <v/>
      </c>
      <c r="E5991" t="str">
        <f>IF(D5991="INVOICE",VALUE(MID(TRIM('Tracker&amp;Invoice'!B6027),10,10)),"")</f>
        <v/>
      </c>
      <c r="F5991">
        <f>IF(B5991=1,IFERROR(LOOKUP(2,1/('Tracker&amp;Invoice'!$H6027:$AC6027&lt;&gt;""),COLUMN('Tracker&amp;Invoice'!$H6027:$AC6027)),8),F5990)</f>
        <v>16</v>
      </c>
      <c r="G5991">
        <f>IF(D5991="OVERALL",IFERROR(LOOKUP(2,1/('Tracker&amp;Invoice'!$H6027:$AC6027&lt;&gt;""),COLUMN('Tracker&amp;Invoice'!$H6027:$AC6027)),8),G5992)</f>
        <v>8</v>
      </c>
      <c r="H5991">
        <f t="shared" si="186"/>
        <v>16</v>
      </c>
      <c r="I5991" s="29">
        <f>IF(D5991="INVOICE",SUM('Tracker&amp;Invoice'!$H6027:INDEX('Tracker&amp;Invoice'!$A6027:$AC6027,1,H5991)),0)</f>
        <v>0</v>
      </c>
      <c r="J5991" s="29">
        <f>IF(D5991="OVERALL",SUM('Tracker&amp;Invoice'!$H6027:$AC6027),0)</f>
        <v>0</v>
      </c>
    </row>
    <row r="5992" spans="1:10">
      <c r="A5992" t="e">
        <f t="shared" si="187"/>
        <v>#REF!</v>
      </c>
      <c r="B5992">
        <f>IF(AND('Tracker&amp;Invoice'!A6028&lt;&gt;"",'Tracker&amp;Invoice'!A6028&lt;&gt;"ITEM",'Tracker&amp;Invoice'!A6026="ITEM"),1,0)</f>
        <v>0</v>
      </c>
      <c r="C5992" t="str">
        <f>IF(B5992=1,'Tracker&amp;Invoice'!A6028,C5991)</f>
        <v>NBQ-058</v>
      </c>
      <c r="D5992" t="str">
        <f>IF(LEFT(TRIM('Tracker&amp;Invoice'!B6028),9)="INVOICE #","INVOICE",IF(TRIM('Tracker&amp;Invoice'!B6028)="Overall Completion INVOICE","OVERALL",""))</f>
        <v/>
      </c>
      <c r="E5992" t="str">
        <f>IF(D5992="INVOICE",VALUE(MID(TRIM('Tracker&amp;Invoice'!B6028),10,10)),"")</f>
        <v/>
      </c>
      <c r="F5992">
        <f>IF(B5992=1,IFERROR(LOOKUP(2,1/('Tracker&amp;Invoice'!$H6028:$AC6028&lt;&gt;""),COLUMN('Tracker&amp;Invoice'!$H6028:$AC6028)),8),F5991)</f>
        <v>16</v>
      </c>
      <c r="G5992">
        <f>IF(D5992="OVERALL",IFERROR(LOOKUP(2,1/('Tracker&amp;Invoice'!$H6028:$AC6028&lt;&gt;""),COLUMN('Tracker&amp;Invoice'!$H6028:$AC6028)),8),G5993)</f>
        <v>8</v>
      </c>
      <c r="H5992">
        <f t="shared" si="186"/>
        <v>16</v>
      </c>
      <c r="I5992" s="29">
        <f>IF(D5992="INVOICE",SUM('Tracker&amp;Invoice'!$H6028:INDEX('Tracker&amp;Invoice'!$A6028:$AC6028,1,H5992)),0)</f>
        <v>0</v>
      </c>
      <c r="J5992" s="29">
        <f>IF(D5992="OVERALL",SUM('Tracker&amp;Invoice'!$H6028:$AC6028),0)</f>
        <v>0</v>
      </c>
    </row>
    <row r="5993" spans="1:10">
      <c r="A5993" t="e">
        <f t="shared" si="187"/>
        <v>#REF!</v>
      </c>
      <c r="B5993">
        <f>IF(AND('Tracker&amp;Invoice'!A6029&lt;&gt;"",'Tracker&amp;Invoice'!A6029&lt;&gt;"ITEM",'Tracker&amp;Invoice'!A6027="ITEM"),1,0)</f>
        <v>0</v>
      </c>
      <c r="C5993" t="str">
        <f>IF(B5993=1,'Tracker&amp;Invoice'!A6029,C5992)</f>
        <v>NBQ-058</v>
      </c>
      <c r="D5993" t="str">
        <f>IF(LEFT(TRIM('Tracker&amp;Invoice'!B6029),9)="INVOICE #","INVOICE",IF(TRIM('Tracker&amp;Invoice'!B6029)="Overall Completion INVOICE","OVERALL",""))</f>
        <v/>
      </c>
      <c r="E5993" t="str">
        <f>IF(D5993="INVOICE",VALUE(MID(TRIM('Tracker&amp;Invoice'!B6029),10,10)),"")</f>
        <v/>
      </c>
      <c r="F5993">
        <f>IF(B5993=1,IFERROR(LOOKUP(2,1/('Tracker&amp;Invoice'!$H6029:$AC6029&lt;&gt;""),COLUMN('Tracker&amp;Invoice'!$H6029:$AC6029)),8),F5992)</f>
        <v>16</v>
      </c>
      <c r="G5993">
        <f>IF(D5993="OVERALL",IFERROR(LOOKUP(2,1/('Tracker&amp;Invoice'!$H6029:$AC6029&lt;&gt;""),COLUMN('Tracker&amp;Invoice'!$H6029:$AC6029)),8),G5994)</f>
        <v>8</v>
      </c>
      <c r="H5993">
        <f t="shared" si="186"/>
        <v>16</v>
      </c>
      <c r="I5993" s="29">
        <f>IF(D5993="INVOICE",SUM('Tracker&amp;Invoice'!$H6029:INDEX('Tracker&amp;Invoice'!$A6029:$AC6029,1,H5993)),0)</f>
        <v>0</v>
      </c>
      <c r="J5993" s="29">
        <f>IF(D5993="OVERALL",SUM('Tracker&amp;Invoice'!$H6029:$AC6029),0)</f>
        <v>0</v>
      </c>
    </row>
    <row r="5994" spans="1:10">
      <c r="A5994" t="e">
        <f t="shared" si="187"/>
        <v>#REF!</v>
      </c>
      <c r="B5994">
        <f>IF(AND('Tracker&amp;Invoice'!A6030&lt;&gt;"",'Tracker&amp;Invoice'!A6030&lt;&gt;"ITEM",'Tracker&amp;Invoice'!A6028="ITEM"),1,0)</f>
        <v>0</v>
      </c>
      <c r="C5994" t="str">
        <f>IF(B5994=1,'Tracker&amp;Invoice'!A6030,C5993)</f>
        <v>NBQ-058</v>
      </c>
      <c r="D5994" t="str">
        <f>IF(LEFT(TRIM('Tracker&amp;Invoice'!B6030),9)="INVOICE #","INVOICE",IF(TRIM('Tracker&amp;Invoice'!B6030)="Overall Completion INVOICE","OVERALL",""))</f>
        <v/>
      </c>
      <c r="E5994" t="str">
        <f>IF(D5994="INVOICE",VALUE(MID(TRIM('Tracker&amp;Invoice'!B6030),10,10)),"")</f>
        <v/>
      </c>
      <c r="F5994">
        <f>IF(B5994=1,IFERROR(LOOKUP(2,1/('Tracker&amp;Invoice'!$H6030:$AC6030&lt;&gt;""),COLUMN('Tracker&amp;Invoice'!$H6030:$AC6030)),8),F5993)</f>
        <v>16</v>
      </c>
      <c r="G5994">
        <f>IF(D5994="OVERALL",IFERROR(LOOKUP(2,1/('Tracker&amp;Invoice'!$H6030:$AC6030&lt;&gt;""),COLUMN('Tracker&amp;Invoice'!$H6030:$AC6030)),8),G5995)</f>
        <v>8</v>
      </c>
      <c r="H5994">
        <f t="shared" si="186"/>
        <v>16</v>
      </c>
      <c r="I5994" s="29">
        <f>IF(D5994="INVOICE",SUM('Tracker&amp;Invoice'!$H6030:INDEX('Tracker&amp;Invoice'!$A6030:$AC6030,1,H5994)),0)</f>
        <v>0</v>
      </c>
      <c r="J5994" s="29">
        <f>IF(D5994="OVERALL",SUM('Tracker&amp;Invoice'!$H6030:$AC6030),0)</f>
        <v>0</v>
      </c>
    </row>
    <row r="5995" spans="1:10">
      <c r="A5995" t="e">
        <f t="shared" si="187"/>
        <v>#REF!</v>
      </c>
      <c r="B5995">
        <f>IF(AND('Tracker&amp;Invoice'!A6031&lt;&gt;"",'Tracker&amp;Invoice'!A6031&lt;&gt;"ITEM",'Tracker&amp;Invoice'!A6029="ITEM"),1,0)</f>
        <v>0</v>
      </c>
      <c r="C5995" t="str">
        <f>IF(B5995=1,'Tracker&amp;Invoice'!A6031,C5994)</f>
        <v>NBQ-058</v>
      </c>
      <c r="D5995" t="str">
        <f>IF(LEFT(TRIM('Tracker&amp;Invoice'!B6031),9)="INVOICE #","INVOICE",IF(TRIM('Tracker&amp;Invoice'!B6031)="Overall Completion INVOICE","OVERALL",""))</f>
        <v/>
      </c>
      <c r="E5995" t="str">
        <f>IF(D5995="INVOICE",VALUE(MID(TRIM('Tracker&amp;Invoice'!B6031),10,10)),"")</f>
        <v/>
      </c>
      <c r="F5995">
        <f>IF(B5995=1,IFERROR(LOOKUP(2,1/('Tracker&amp;Invoice'!$H6031:$AC6031&lt;&gt;""),COLUMN('Tracker&amp;Invoice'!$H6031:$AC6031)),8),F5994)</f>
        <v>16</v>
      </c>
      <c r="G5995">
        <f>IF(D5995="OVERALL",IFERROR(LOOKUP(2,1/('Tracker&amp;Invoice'!$H6031:$AC6031&lt;&gt;""),COLUMN('Tracker&amp;Invoice'!$H6031:$AC6031)),8),G5996)</f>
        <v>8</v>
      </c>
      <c r="H5995">
        <f t="shared" si="186"/>
        <v>16</v>
      </c>
      <c r="I5995" s="29">
        <f>IF(D5995="INVOICE",SUM('Tracker&amp;Invoice'!$H6031:INDEX('Tracker&amp;Invoice'!$A6031:$AC6031,1,H5995)),0)</f>
        <v>0</v>
      </c>
      <c r="J5995" s="29">
        <f>IF(D5995="OVERALL",SUM('Tracker&amp;Invoice'!$H6031:$AC6031),0)</f>
        <v>0</v>
      </c>
    </row>
    <row r="5996" spans="1:10">
      <c r="A5996" t="e">
        <f t="shared" si="187"/>
        <v>#REF!</v>
      </c>
      <c r="B5996">
        <f>IF(AND('Tracker&amp;Invoice'!A6032&lt;&gt;"",'Tracker&amp;Invoice'!A6032&lt;&gt;"ITEM",'Tracker&amp;Invoice'!A6030="ITEM"),1,0)</f>
        <v>0</v>
      </c>
      <c r="C5996" t="str">
        <f>IF(B5996=1,'Tracker&amp;Invoice'!A6032,C5995)</f>
        <v>NBQ-058</v>
      </c>
      <c r="D5996" t="str">
        <f>IF(LEFT(TRIM('Tracker&amp;Invoice'!B6032),9)="INVOICE #","INVOICE",IF(TRIM('Tracker&amp;Invoice'!B6032)="Overall Completion INVOICE","OVERALL",""))</f>
        <v/>
      </c>
      <c r="E5996" t="str">
        <f>IF(D5996="INVOICE",VALUE(MID(TRIM('Tracker&amp;Invoice'!B6032),10,10)),"")</f>
        <v/>
      </c>
      <c r="F5996">
        <f>IF(B5996=1,IFERROR(LOOKUP(2,1/('Tracker&amp;Invoice'!$H6032:$AC6032&lt;&gt;""),COLUMN('Tracker&amp;Invoice'!$H6032:$AC6032)),8),F5995)</f>
        <v>16</v>
      </c>
      <c r="G5996">
        <f>IF(D5996="OVERALL",IFERROR(LOOKUP(2,1/('Tracker&amp;Invoice'!$H6032:$AC6032&lt;&gt;""),COLUMN('Tracker&amp;Invoice'!$H6032:$AC6032)),8),G5997)</f>
        <v>8</v>
      </c>
      <c r="H5996">
        <f t="shared" si="186"/>
        <v>16</v>
      </c>
      <c r="I5996" s="29">
        <f>IF(D5996="INVOICE",SUM('Tracker&amp;Invoice'!$H6032:INDEX('Tracker&amp;Invoice'!$A6032:$AC6032,1,H5996)),0)</f>
        <v>0</v>
      </c>
      <c r="J5996" s="29">
        <f>IF(D5996="OVERALL",SUM('Tracker&amp;Invoice'!$H6032:$AC6032),0)</f>
        <v>0</v>
      </c>
    </row>
    <row r="5997" spans="1:10">
      <c r="A5997" t="e">
        <f t="shared" si="187"/>
        <v>#REF!</v>
      </c>
      <c r="B5997">
        <f>IF(AND('Tracker&amp;Invoice'!A6033&lt;&gt;"",'Tracker&amp;Invoice'!A6033&lt;&gt;"ITEM",'Tracker&amp;Invoice'!A6031="ITEM"),1,0)</f>
        <v>0</v>
      </c>
      <c r="C5997" t="str">
        <f>IF(B5997=1,'Tracker&amp;Invoice'!A6033,C5996)</f>
        <v>NBQ-058</v>
      </c>
      <c r="D5997" t="str">
        <f>IF(LEFT(TRIM('Tracker&amp;Invoice'!B6033),9)="INVOICE #","INVOICE",IF(TRIM('Tracker&amp;Invoice'!B6033)="Overall Completion INVOICE","OVERALL",""))</f>
        <v/>
      </c>
      <c r="E5997" t="str">
        <f>IF(D5997="INVOICE",VALUE(MID(TRIM('Tracker&amp;Invoice'!B6033),10,10)),"")</f>
        <v/>
      </c>
      <c r="F5997">
        <f>IF(B5997=1,IFERROR(LOOKUP(2,1/('Tracker&amp;Invoice'!$H6033:$AC6033&lt;&gt;""),COLUMN('Tracker&amp;Invoice'!$H6033:$AC6033)),8),F5996)</f>
        <v>16</v>
      </c>
      <c r="G5997">
        <f>IF(D5997="OVERALL",IFERROR(LOOKUP(2,1/('Tracker&amp;Invoice'!$H6033:$AC6033&lt;&gt;""),COLUMN('Tracker&amp;Invoice'!$H6033:$AC6033)),8),G5998)</f>
        <v>8</v>
      </c>
      <c r="H5997">
        <f t="shared" si="186"/>
        <v>16</v>
      </c>
      <c r="I5997" s="29">
        <f>IF(D5997="INVOICE",SUM('Tracker&amp;Invoice'!$H6033:INDEX('Tracker&amp;Invoice'!$A6033:$AC6033,1,H5997)),0)</f>
        <v>0</v>
      </c>
      <c r="J5997" s="29">
        <f>IF(D5997="OVERALL",SUM('Tracker&amp;Invoice'!$H6033:$AC6033),0)</f>
        <v>0</v>
      </c>
    </row>
    <row r="5998" spans="1:10">
      <c r="A5998" t="e">
        <f t="shared" si="187"/>
        <v>#REF!</v>
      </c>
      <c r="B5998">
        <f>IF(AND('Tracker&amp;Invoice'!A6034&lt;&gt;"",'Tracker&amp;Invoice'!A6034&lt;&gt;"ITEM",'Tracker&amp;Invoice'!A6032="ITEM"),1,0)</f>
        <v>0</v>
      </c>
      <c r="C5998" t="str">
        <f>IF(B5998=1,'Tracker&amp;Invoice'!A6034,C5997)</f>
        <v>NBQ-058</v>
      </c>
      <c r="D5998" t="str">
        <f>IF(LEFT(TRIM('Tracker&amp;Invoice'!B6034),9)="INVOICE #","INVOICE",IF(TRIM('Tracker&amp;Invoice'!B6034)="Overall Completion INVOICE","OVERALL",""))</f>
        <v/>
      </c>
      <c r="E5998" t="str">
        <f>IF(D5998="INVOICE",VALUE(MID(TRIM('Tracker&amp;Invoice'!B6034),10,10)),"")</f>
        <v/>
      </c>
      <c r="F5998">
        <f>IF(B5998=1,IFERROR(LOOKUP(2,1/('Tracker&amp;Invoice'!$H6034:$AC6034&lt;&gt;""),COLUMN('Tracker&amp;Invoice'!$H6034:$AC6034)),8),F5997)</f>
        <v>16</v>
      </c>
      <c r="G5998">
        <f>IF(D5998="OVERALL",IFERROR(LOOKUP(2,1/('Tracker&amp;Invoice'!$H6034:$AC6034&lt;&gt;""),COLUMN('Tracker&amp;Invoice'!$H6034:$AC6034)),8),G5999)</f>
        <v>8</v>
      </c>
      <c r="H5998">
        <f t="shared" si="186"/>
        <v>16</v>
      </c>
      <c r="I5998" s="29">
        <f>IF(D5998="INVOICE",SUM('Tracker&amp;Invoice'!$H6034:INDEX('Tracker&amp;Invoice'!$A6034:$AC6034,1,H5998)),0)</f>
        <v>0</v>
      </c>
      <c r="J5998" s="29">
        <f>IF(D5998="OVERALL",SUM('Tracker&amp;Invoice'!$H6034:$AC6034),0)</f>
        <v>0</v>
      </c>
    </row>
    <row r="5999" spans="1:10">
      <c r="A5999" t="e">
        <f t="shared" si="187"/>
        <v>#REF!</v>
      </c>
      <c r="B5999">
        <f>IF(AND('Tracker&amp;Invoice'!A6035&lt;&gt;"",'Tracker&amp;Invoice'!A6035&lt;&gt;"ITEM",'Tracker&amp;Invoice'!A6033="ITEM"),1,0)</f>
        <v>0</v>
      </c>
      <c r="C5999" t="str">
        <f>IF(B5999=1,'Tracker&amp;Invoice'!A6035,C5998)</f>
        <v>NBQ-058</v>
      </c>
      <c r="D5999" t="str">
        <f>IF(LEFT(TRIM('Tracker&amp;Invoice'!B6035),9)="INVOICE #","INVOICE",IF(TRIM('Tracker&amp;Invoice'!B6035)="Overall Completion INVOICE","OVERALL",""))</f>
        <v/>
      </c>
      <c r="E5999" t="str">
        <f>IF(D5999="INVOICE",VALUE(MID(TRIM('Tracker&amp;Invoice'!B6035),10,10)),"")</f>
        <v/>
      </c>
      <c r="F5999">
        <f>IF(B5999=1,IFERROR(LOOKUP(2,1/('Tracker&amp;Invoice'!$H6035:$AC6035&lt;&gt;""),COLUMN('Tracker&amp;Invoice'!$H6035:$AC6035)),8),F5998)</f>
        <v>16</v>
      </c>
      <c r="G5999">
        <f>IF(D5999="OVERALL",IFERROR(LOOKUP(2,1/('Tracker&amp;Invoice'!$H6035:$AC6035&lt;&gt;""),COLUMN('Tracker&amp;Invoice'!$H6035:$AC6035)),8),G6000)</f>
        <v>8</v>
      </c>
      <c r="H5999">
        <f t="shared" si="186"/>
        <v>16</v>
      </c>
      <c r="I5999" s="29">
        <f>IF(D5999="INVOICE",SUM('Tracker&amp;Invoice'!$H6035:INDEX('Tracker&amp;Invoice'!$A6035:$AC6035,1,H5999)),0)</f>
        <v>0</v>
      </c>
      <c r="J5999" s="29">
        <f>IF(D5999="OVERALL",SUM('Tracker&amp;Invoice'!$H6035:$AC6035),0)</f>
        <v>0</v>
      </c>
    </row>
    <row r="6000" spans="1:10">
      <c r="A6000" t="e">
        <f t="shared" si="187"/>
        <v>#REF!</v>
      </c>
      <c r="B6000">
        <f>IF(AND('Tracker&amp;Invoice'!A6036&lt;&gt;"",'Tracker&amp;Invoice'!A6036&lt;&gt;"ITEM",'Tracker&amp;Invoice'!A6034="ITEM"),1,0)</f>
        <v>0</v>
      </c>
      <c r="C6000" t="str">
        <f>IF(B6000=1,'Tracker&amp;Invoice'!A6036,C5999)</f>
        <v>NBQ-058</v>
      </c>
      <c r="D6000" t="str">
        <f>IF(LEFT(TRIM('Tracker&amp;Invoice'!B6036),9)="INVOICE #","INVOICE",IF(TRIM('Tracker&amp;Invoice'!B6036)="Overall Completion INVOICE","OVERALL",""))</f>
        <v/>
      </c>
      <c r="E6000" t="str">
        <f>IF(D6000="INVOICE",VALUE(MID(TRIM('Tracker&amp;Invoice'!B6036),10,10)),"")</f>
        <v/>
      </c>
      <c r="F6000">
        <f>IF(B6000=1,IFERROR(LOOKUP(2,1/('Tracker&amp;Invoice'!$H6036:$AC6036&lt;&gt;""),COLUMN('Tracker&amp;Invoice'!$H6036:$AC6036)),8),F5999)</f>
        <v>16</v>
      </c>
      <c r="G6000">
        <f>IF(D6000="OVERALL",IFERROR(LOOKUP(2,1/('Tracker&amp;Invoice'!$H6036:$AC6036&lt;&gt;""),COLUMN('Tracker&amp;Invoice'!$H6036:$AC6036)),8),G6001)</f>
        <v>8</v>
      </c>
      <c r="H6000">
        <f t="shared" si="186"/>
        <v>16</v>
      </c>
      <c r="I6000" s="29">
        <f>IF(D6000="INVOICE",SUM('Tracker&amp;Invoice'!$H6036:INDEX('Tracker&amp;Invoice'!$A6036:$AC6036,1,H6000)),0)</f>
        <v>0</v>
      </c>
      <c r="J6000" s="29">
        <f>IF(D6000="OVERALL",SUM('Tracker&amp;Invoice'!$H6036:$AC6036),0)</f>
        <v>0</v>
      </c>
    </row>
    <row r="6001" spans="1:10">
      <c r="A6001" t="e">
        <f t="shared" si="187"/>
        <v>#REF!</v>
      </c>
      <c r="B6001">
        <f>IF(AND('Tracker&amp;Invoice'!A6037&lt;&gt;"",'Tracker&amp;Invoice'!A6037&lt;&gt;"ITEM",'Tracker&amp;Invoice'!A6035="ITEM"),1,0)</f>
        <v>0</v>
      </c>
      <c r="C6001" t="str">
        <f>IF(B6001=1,'Tracker&amp;Invoice'!A6037,C6000)</f>
        <v>NBQ-058</v>
      </c>
      <c r="D6001" t="str">
        <f>IF(LEFT(TRIM('Tracker&amp;Invoice'!B6037),9)="INVOICE #","INVOICE",IF(TRIM('Tracker&amp;Invoice'!B6037)="Overall Completion INVOICE","OVERALL",""))</f>
        <v/>
      </c>
      <c r="E6001" t="str">
        <f>IF(D6001="INVOICE",VALUE(MID(TRIM('Tracker&amp;Invoice'!B6037),10,10)),"")</f>
        <v/>
      </c>
      <c r="F6001">
        <f>IF(B6001=1,IFERROR(LOOKUP(2,1/('Tracker&amp;Invoice'!$H6037:$AC6037&lt;&gt;""),COLUMN('Tracker&amp;Invoice'!$H6037:$AC6037)),8),F6000)</f>
        <v>16</v>
      </c>
      <c r="G6001">
        <f>IF(D6001="OVERALL",IFERROR(LOOKUP(2,1/('Tracker&amp;Invoice'!$H6037:$AC6037&lt;&gt;""),COLUMN('Tracker&amp;Invoice'!$H6037:$AC6037)),8),8)</f>
        <v>8</v>
      </c>
      <c r="H6001">
        <f t="shared" si="186"/>
        <v>16</v>
      </c>
      <c r="I6001" s="29">
        <f>IF(D6001="INVOICE",SUM('Tracker&amp;Invoice'!$H6037:INDEX('Tracker&amp;Invoice'!$A6037:$AC6037,1,H6001)),0)</f>
        <v>0</v>
      </c>
      <c r="J6001" s="29">
        <f>IF(D6001="OVERALL",SUM('Tracker&amp;Invoice'!$H6037:$AC6037),0)</f>
        <v>0</v>
      </c>
    </row>
  </sheetData>
  <autoFilter ref="A2:J6001" xr:uid="{00000000-0001-0000-0400-000000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250"/>
  <sheetViews>
    <sheetView topLeftCell="AR1" zoomScale="70" zoomScaleNormal="70" workbookViewId="0">
      <selection activeCell="A239" sqref="A239"/>
    </sheetView>
  </sheetViews>
  <sheetFormatPr defaultColWidth="8.6640625" defaultRowHeight="14.4"/>
  <cols>
    <col min="1" max="1" width="10.6640625" style="30" customWidth="1"/>
    <col min="2" max="2" width="11" style="30" customWidth="1"/>
    <col min="3" max="3" width="73.5546875" style="31" customWidth="1"/>
    <col min="4" max="4" width="27.6640625" style="32" customWidth="1"/>
    <col min="5" max="55" width="22.33203125" style="32" customWidth="1"/>
    <col min="56" max="56" width="17.44140625" customWidth="1"/>
    <col min="57" max="57" width="11.5546875" customWidth="1"/>
    <col min="61" max="61" width="15.21875" customWidth="1"/>
  </cols>
  <sheetData>
    <row r="1" spans="1:62" ht="18" customHeight="1">
      <c r="A1" s="588" t="s">
        <v>80</v>
      </c>
      <c r="B1" s="588"/>
      <c r="C1" s="588"/>
      <c r="D1" s="589" t="s">
        <v>81</v>
      </c>
      <c r="E1" s="589"/>
      <c r="F1" s="589" t="s">
        <v>82</v>
      </c>
      <c r="G1" s="589"/>
      <c r="H1" s="589" t="s">
        <v>83</v>
      </c>
      <c r="I1" s="589"/>
      <c r="J1" s="589" t="s">
        <v>84</v>
      </c>
      <c r="K1" s="589"/>
      <c r="L1" s="589" t="s">
        <v>85</v>
      </c>
      <c r="M1" s="589"/>
      <c r="N1" s="589" t="s">
        <v>86</v>
      </c>
      <c r="O1" s="589"/>
      <c r="P1" s="589" t="s">
        <v>87</v>
      </c>
      <c r="Q1" s="589"/>
      <c r="R1" s="589" t="s">
        <v>88</v>
      </c>
      <c r="S1" s="589"/>
      <c r="T1" s="589" t="s">
        <v>89</v>
      </c>
      <c r="U1" s="589"/>
      <c r="V1" s="589" t="s">
        <v>90</v>
      </c>
      <c r="W1" s="589"/>
      <c r="X1" s="589" t="s">
        <v>91</v>
      </c>
      <c r="Y1" s="589"/>
      <c r="Z1" s="589" t="s">
        <v>92</v>
      </c>
      <c r="AA1" s="589"/>
      <c r="AB1" s="589" t="s">
        <v>93</v>
      </c>
      <c r="AC1" s="589"/>
      <c r="AD1" s="589" t="s">
        <v>94</v>
      </c>
      <c r="AE1" s="589"/>
      <c r="AF1" s="589" t="s">
        <v>95</v>
      </c>
      <c r="AG1" s="589"/>
      <c r="AH1" s="589" t="s">
        <v>96</v>
      </c>
      <c r="AI1" s="589"/>
      <c r="AJ1" s="589" t="s">
        <v>97</v>
      </c>
      <c r="AK1" s="589"/>
      <c r="AL1" s="589" t="s">
        <v>98</v>
      </c>
      <c r="AM1" s="589"/>
      <c r="AN1" s="589" t="s">
        <v>99</v>
      </c>
      <c r="AO1" s="589"/>
      <c r="AP1" s="589" t="s">
        <v>100</v>
      </c>
      <c r="AQ1" s="589"/>
      <c r="AR1" s="589" t="s">
        <v>101</v>
      </c>
      <c r="AS1" s="589"/>
      <c r="AT1" s="589" t="s">
        <v>102</v>
      </c>
      <c r="AU1" s="589"/>
      <c r="AV1" s="589" t="s">
        <v>103</v>
      </c>
      <c r="AW1" s="589"/>
      <c r="AX1" s="589" t="s">
        <v>104</v>
      </c>
      <c r="AY1" s="589"/>
      <c r="AZ1" s="589" t="s">
        <v>105</v>
      </c>
      <c r="BA1" s="589"/>
      <c r="BB1" s="589" t="s">
        <v>106</v>
      </c>
      <c r="BC1" s="589"/>
    </row>
    <row r="2" spans="1:62" ht="15" customHeight="1">
      <c r="A2" s="588"/>
      <c r="B2" s="588"/>
      <c r="C2" s="588"/>
      <c r="D2" s="590" t="s">
        <v>107</v>
      </c>
      <c r="E2" s="590"/>
      <c r="F2" s="590" t="s">
        <v>108</v>
      </c>
      <c r="G2" s="590"/>
      <c r="H2" s="590" t="s">
        <v>109</v>
      </c>
      <c r="I2" s="590"/>
      <c r="J2" s="590" t="s">
        <v>110</v>
      </c>
      <c r="K2" s="590"/>
      <c r="L2" s="590" t="s">
        <v>111</v>
      </c>
      <c r="M2" s="590"/>
      <c r="N2" s="590" t="s">
        <v>112</v>
      </c>
      <c r="O2" s="590"/>
      <c r="P2" s="590" t="s">
        <v>113</v>
      </c>
      <c r="Q2" s="590"/>
      <c r="R2" s="590" t="s">
        <v>114</v>
      </c>
      <c r="S2" s="590"/>
      <c r="T2" s="590" t="s">
        <v>115</v>
      </c>
      <c r="U2" s="590"/>
      <c r="V2" s="590" t="s">
        <v>116</v>
      </c>
      <c r="W2" s="590"/>
      <c r="X2" s="590" t="s">
        <v>117</v>
      </c>
      <c r="Y2" s="590"/>
      <c r="Z2" s="590" t="s">
        <v>118</v>
      </c>
      <c r="AA2" s="590"/>
      <c r="AB2" s="590" t="s">
        <v>119</v>
      </c>
      <c r="AC2" s="590"/>
      <c r="AD2" s="590" t="s">
        <v>120</v>
      </c>
      <c r="AE2" s="590"/>
      <c r="AF2" s="590" t="s">
        <v>121</v>
      </c>
      <c r="AG2" s="590"/>
      <c r="AH2" s="590" t="s">
        <v>122</v>
      </c>
      <c r="AI2" s="590"/>
      <c r="AJ2" s="590" t="s">
        <v>123</v>
      </c>
      <c r="AK2" s="590"/>
      <c r="AL2" s="590" t="s">
        <v>124</v>
      </c>
      <c r="AM2" s="590"/>
      <c r="AN2" s="590" t="s">
        <v>125</v>
      </c>
      <c r="AO2" s="590"/>
      <c r="AP2" s="590" t="s">
        <v>126</v>
      </c>
      <c r="AQ2" s="590"/>
      <c r="AR2" s="590" t="s">
        <v>127</v>
      </c>
      <c r="AS2" s="590"/>
      <c r="AT2" s="590" t="s">
        <v>128</v>
      </c>
      <c r="AU2" s="590"/>
      <c r="AV2" s="590" t="s">
        <v>129</v>
      </c>
      <c r="AW2" s="590"/>
      <c r="AX2" s="590" t="s">
        <v>130</v>
      </c>
      <c r="AY2" s="590"/>
      <c r="AZ2" s="590" t="s">
        <v>131</v>
      </c>
      <c r="BA2" s="590"/>
      <c r="BB2" s="590" t="s">
        <v>132</v>
      </c>
      <c r="BC2" s="590"/>
    </row>
    <row r="3" spans="1:62" s="33" customFormat="1" ht="27.75" customHeight="1">
      <c r="A3" s="588"/>
      <c r="B3" s="588"/>
      <c r="C3" s="588"/>
      <c r="D3" s="590">
        <f>D5+E5</f>
        <v>1704000</v>
      </c>
      <c r="E3" s="590"/>
      <c r="F3" s="590">
        <f>F5+G5</f>
        <v>3785100</v>
      </c>
      <c r="G3" s="590"/>
      <c r="H3" s="590">
        <f>H5+I5</f>
        <v>4349252</v>
      </c>
      <c r="I3" s="590"/>
      <c r="J3" s="590">
        <f>J5+K5</f>
        <v>792022</v>
      </c>
      <c r="K3" s="590"/>
      <c r="L3" s="590">
        <f>L5+M5</f>
        <v>437934.88</v>
      </c>
      <c r="M3" s="590"/>
      <c r="N3" s="590">
        <f>N5+O5</f>
        <v>1244507.886363636</v>
      </c>
      <c r="O3" s="590"/>
      <c r="P3" s="590">
        <f>P5+Q5</f>
        <v>660913.07000000007</v>
      </c>
      <c r="Q3" s="590"/>
      <c r="R3" s="590">
        <f>R5+S5</f>
        <v>1040368.1799999999</v>
      </c>
      <c r="S3" s="590"/>
      <c r="T3" s="590">
        <f>T5+U5</f>
        <v>1341043.05</v>
      </c>
      <c r="U3" s="590"/>
      <c r="V3" s="590">
        <f>V5+W5</f>
        <v>655184.09</v>
      </c>
      <c r="W3" s="590"/>
      <c r="X3" s="590">
        <f>X5+Y5</f>
        <v>1968855.5249999999</v>
      </c>
      <c r="Y3" s="590"/>
      <c r="Z3" s="590">
        <f>Z5+AA5</f>
        <v>805396.34545454546</v>
      </c>
      <c r="AA3" s="590"/>
      <c r="AB3" s="590">
        <f>AB5+AC5</f>
        <v>2512042.7750000004</v>
      </c>
      <c r="AC3" s="590"/>
      <c r="AD3" s="590">
        <f>AD5+AE5</f>
        <v>1018412.01</v>
      </c>
      <c r="AE3" s="590"/>
      <c r="AF3" s="590">
        <f>AF5+AG5</f>
        <v>4848061.7272727275</v>
      </c>
      <c r="AG3" s="590"/>
      <c r="AH3" s="590">
        <f>AH5+AI5</f>
        <v>1557649.625</v>
      </c>
      <c r="AI3" s="590"/>
      <c r="AJ3" s="590">
        <f>AJ5+AK5</f>
        <v>1260121.2450000001</v>
      </c>
      <c r="AK3" s="590"/>
      <c r="AL3" s="590">
        <f>AL5+AM5</f>
        <v>542487.02</v>
      </c>
      <c r="AM3" s="590"/>
      <c r="AN3" s="590">
        <f>AN5+AO5</f>
        <v>345906.46</v>
      </c>
      <c r="AO3" s="590"/>
      <c r="AP3" s="590">
        <f>AP5+AQ5</f>
        <v>772965.35090909083</v>
      </c>
      <c r="AQ3" s="590"/>
      <c r="AR3" s="590">
        <f>AR5+AS5</f>
        <v>1610118.9</v>
      </c>
      <c r="AS3" s="590"/>
      <c r="AT3" s="590">
        <f>AT5+AU5</f>
        <v>1361919.9</v>
      </c>
      <c r="AU3" s="590"/>
      <c r="AV3" s="590">
        <f>AV5+AW5</f>
        <v>1502642.48</v>
      </c>
      <c r="AW3" s="590"/>
      <c r="AX3" s="590">
        <f>AX5+AY5</f>
        <v>3630224.7499999995</v>
      </c>
      <c r="AY3" s="590"/>
      <c r="AZ3" s="590">
        <f>AZ5+BA5</f>
        <v>2621847.4249999998</v>
      </c>
      <c r="BA3" s="590"/>
      <c r="BB3" s="590">
        <f>BB5+BC5</f>
        <v>2896276.3078399999</v>
      </c>
      <c r="BC3" s="590"/>
      <c r="BE3" s="33">
        <v>45265253.002839997</v>
      </c>
    </row>
    <row r="4" spans="1:62" ht="15" customHeight="1">
      <c r="A4" s="588"/>
      <c r="B4" s="588"/>
      <c r="C4" s="588"/>
      <c r="D4" s="34" t="s">
        <v>133</v>
      </c>
      <c r="E4" s="35" t="s">
        <v>134</v>
      </c>
      <c r="F4" s="34" t="s">
        <v>133</v>
      </c>
      <c r="G4" s="35" t="s">
        <v>134</v>
      </c>
      <c r="H4" s="34" t="s">
        <v>133</v>
      </c>
      <c r="I4" s="35" t="s">
        <v>134</v>
      </c>
      <c r="J4" s="34" t="s">
        <v>133</v>
      </c>
      <c r="K4" s="35" t="s">
        <v>134</v>
      </c>
      <c r="L4" s="34" t="s">
        <v>133</v>
      </c>
      <c r="M4" s="35" t="s">
        <v>134</v>
      </c>
      <c r="N4" s="34" t="s">
        <v>133</v>
      </c>
      <c r="O4" s="35" t="s">
        <v>134</v>
      </c>
      <c r="P4" s="34" t="s">
        <v>133</v>
      </c>
      <c r="Q4" s="35" t="s">
        <v>134</v>
      </c>
      <c r="R4" s="34" t="s">
        <v>133</v>
      </c>
      <c r="S4" s="35" t="s">
        <v>134</v>
      </c>
      <c r="T4" s="34" t="s">
        <v>133</v>
      </c>
      <c r="U4" s="35" t="s">
        <v>134</v>
      </c>
      <c r="V4" s="34" t="s">
        <v>133</v>
      </c>
      <c r="W4" s="35" t="s">
        <v>134</v>
      </c>
      <c r="X4" s="34" t="s">
        <v>133</v>
      </c>
      <c r="Y4" s="35" t="s">
        <v>134</v>
      </c>
      <c r="Z4" s="34" t="s">
        <v>133</v>
      </c>
      <c r="AA4" s="35" t="s">
        <v>134</v>
      </c>
      <c r="AB4" s="34" t="s">
        <v>133</v>
      </c>
      <c r="AC4" s="35" t="s">
        <v>134</v>
      </c>
      <c r="AD4" s="34" t="s">
        <v>133</v>
      </c>
      <c r="AE4" s="35" t="s">
        <v>134</v>
      </c>
      <c r="AF4" s="34" t="s">
        <v>133</v>
      </c>
      <c r="AG4" s="35" t="s">
        <v>134</v>
      </c>
      <c r="AH4" s="34" t="s">
        <v>133</v>
      </c>
      <c r="AI4" s="35" t="s">
        <v>134</v>
      </c>
      <c r="AJ4" s="34" t="s">
        <v>133</v>
      </c>
      <c r="AK4" s="35" t="s">
        <v>134</v>
      </c>
      <c r="AL4" s="34" t="s">
        <v>133</v>
      </c>
      <c r="AM4" s="35" t="s">
        <v>134</v>
      </c>
      <c r="AN4" s="34" t="s">
        <v>133</v>
      </c>
      <c r="AO4" s="35" t="s">
        <v>134</v>
      </c>
      <c r="AP4" s="34" t="s">
        <v>133</v>
      </c>
      <c r="AQ4" s="35" t="s">
        <v>134</v>
      </c>
      <c r="AR4" s="34" t="s">
        <v>133</v>
      </c>
      <c r="AS4" s="35" t="s">
        <v>134</v>
      </c>
      <c r="AT4" s="34" t="s">
        <v>133</v>
      </c>
      <c r="AU4" s="35" t="s">
        <v>134</v>
      </c>
      <c r="AV4" s="34" t="s">
        <v>133</v>
      </c>
      <c r="AW4" s="35" t="s">
        <v>134</v>
      </c>
      <c r="AX4" s="34" t="s">
        <v>133</v>
      </c>
      <c r="AY4" s="35" t="s">
        <v>134</v>
      </c>
      <c r="AZ4" s="34" t="s">
        <v>133</v>
      </c>
      <c r="BA4" s="35" t="s">
        <v>134</v>
      </c>
      <c r="BB4" s="34" t="s">
        <v>133</v>
      </c>
      <c r="BC4" s="35" t="s">
        <v>134</v>
      </c>
    </row>
    <row r="5" spans="1:62" ht="33" customHeight="1">
      <c r="A5" s="588"/>
      <c r="B5" s="588"/>
      <c r="C5" s="588"/>
      <c r="D5" s="36">
        <f t="shared" ref="D5:AI5" si="0">SUM(D6:D250)</f>
        <v>0</v>
      </c>
      <c r="E5" s="35">
        <f t="shared" si="0"/>
        <v>1704000</v>
      </c>
      <c r="F5" s="36">
        <f t="shared" si="0"/>
        <v>3785100</v>
      </c>
      <c r="G5" s="35">
        <f t="shared" si="0"/>
        <v>0</v>
      </c>
      <c r="H5" s="36">
        <f t="shared" si="0"/>
        <v>3497252</v>
      </c>
      <c r="I5" s="35">
        <f t="shared" si="0"/>
        <v>852000</v>
      </c>
      <c r="J5" s="36">
        <f t="shared" si="0"/>
        <v>792022</v>
      </c>
      <c r="K5" s="35">
        <f t="shared" si="0"/>
        <v>0</v>
      </c>
      <c r="L5" s="36">
        <f t="shared" si="0"/>
        <v>0</v>
      </c>
      <c r="M5" s="35">
        <f t="shared" si="0"/>
        <v>437934.88</v>
      </c>
      <c r="N5" s="36">
        <f t="shared" si="0"/>
        <v>559878</v>
      </c>
      <c r="O5" s="35">
        <f t="shared" si="0"/>
        <v>684629.886363636</v>
      </c>
      <c r="P5" s="36">
        <f t="shared" si="0"/>
        <v>0</v>
      </c>
      <c r="Q5" s="35">
        <f t="shared" si="0"/>
        <v>660913.07000000007</v>
      </c>
      <c r="R5" s="36">
        <f t="shared" si="0"/>
        <v>0</v>
      </c>
      <c r="S5" s="35">
        <f t="shared" si="0"/>
        <v>1040368.1799999999</v>
      </c>
      <c r="T5" s="36">
        <f t="shared" si="0"/>
        <v>891080.55</v>
      </c>
      <c r="U5" s="35">
        <f t="shared" si="0"/>
        <v>449962.5</v>
      </c>
      <c r="V5" s="36">
        <f t="shared" si="0"/>
        <v>242050</v>
      </c>
      <c r="W5" s="35">
        <f t="shared" si="0"/>
        <v>413134.08999999997</v>
      </c>
      <c r="X5" s="36">
        <f t="shared" si="0"/>
        <v>918689.04499999993</v>
      </c>
      <c r="Y5" s="35">
        <f t="shared" si="0"/>
        <v>1050166.48</v>
      </c>
      <c r="Z5" s="36">
        <f t="shared" si="0"/>
        <v>395106.8</v>
      </c>
      <c r="AA5" s="35">
        <f t="shared" si="0"/>
        <v>410289.54545454553</v>
      </c>
      <c r="AB5" s="36">
        <f t="shared" si="0"/>
        <v>1486363.2750000001</v>
      </c>
      <c r="AC5" s="35">
        <f t="shared" si="0"/>
        <v>1025679.5</v>
      </c>
      <c r="AD5" s="36">
        <f t="shared" si="0"/>
        <v>430746.34</v>
      </c>
      <c r="AE5" s="35">
        <f t="shared" si="0"/>
        <v>587665.66999999993</v>
      </c>
      <c r="AF5" s="36">
        <f t="shared" si="0"/>
        <v>4431889</v>
      </c>
      <c r="AG5" s="35">
        <f t="shared" si="0"/>
        <v>416172.72727272729</v>
      </c>
      <c r="AH5" s="36">
        <f t="shared" si="0"/>
        <v>928930.375</v>
      </c>
      <c r="AI5" s="35">
        <f t="shared" si="0"/>
        <v>628719.25</v>
      </c>
      <c r="AJ5" s="36">
        <f t="shared" ref="AJ5:BD5" si="1">SUM(AJ6:AJ250)</f>
        <v>460456.12</v>
      </c>
      <c r="AK5" s="35">
        <f t="shared" si="1"/>
        <v>799665.125</v>
      </c>
      <c r="AL5" s="36">
        <f t="shared" si="1"/>
        <v>392035.52</v>
      </c>
      <c r="AM5" s="35">
        <f t="shared" si="1"/>
        <v>150451.5</v>
      </c>
      <c r="AN5" s="36">
        <f t="shared" si="1"/>
        <v>40797.46</v>
      </c>
      <c r="AO5" s="35">
        <f t="shared" si="1"/>
        <v>305109</v>
      </c>
      <c r="AP5" s="36">
        <f t="shared" si="1"/>
        <v>382499.11</v>
      </c>
      <c r="AQ5" s="35">
        <f t="shared" si="1"/>
        <v>390466.24090909091</v>
      </c>
      <c r="AR5" s="36">
        <f t="shared" si="1"/>
        <v>307005.75</v>
      </c>
      <c r="AS5" s="35">
        <f t="shared" si="1"/>
        <v>1303113.1499999999</v>
      </c>
      <c r="AT5" s="36">
        <f t="shared" si="1"/>
        <v>552815.89999999991</v>
      </c>
      <c r="AU5" s="35">
        <f t="shared" si="1"/>
        <v>809104</v>
      </c>
      <c r="AV5" s="36">
        <f t="shared" si="1"/>
        <v>834143.73</v>
      </c>
      <c r="AW5" s="35">
        <f t="shared" si="1"/>
        <v>668498.75</v>
      </c>
      <c r="AX5" s="36">
        <f t="shared" si="1"/>
        <v>1515762.9</v>
      </c>
      <c r="AY5" s="35">
        <f t="shared" si="1"/>
        <v>2114461.8499999996</v>
      </c>
      <c r="AZ5" s="36">
        <f t="shared" si="1"/>
        <v>934723.5</v>
      </c>
      <c r="BA5" s="35">
        <f t="shared" si="1"/>
        <v>1687123.925</v>
      </c>
      <c r="BB5" s="36">
        <f t="shared" si="1"/>
        <v>678176.73283999995</v>
      </c>
      <c r="BC5" s="35">
        <f t="shared" si="1"/>
        <v>2218099.5750000002</v>
      </c>
      <c r="BD5" s="37">
        <f t="shared" si="1"/>
        <v>45265253.002839997</v>
      </c>
      <c r="BE5">
        <v>42368976.695</v>
      </c>
      <c r="BI5">
        <v>75325412</v>
      </c>
      <c r="BJ5" s="38">
        <f>BD5/BI5</f>
        <v>0.60092937829321125</v>
      </c>
    </row>
    <row r="6" spans="1:62" ht="36" hidden="1" customHeight="1">
      <c r="A6" s="39" t="s">
        <v>135</v>
      </c>
      <c r="B6" s="40" t="s">
        <v>136</v>
      </c>
      <c r="C6" s="41" t="s">
        <v>137</v>
      </c>
      <c r="D6" s="42"/>
      <c r="E6" s="43">
        <v>1704000</v>
      </c>
      <c r="F6" s="44"/>
      <c r="G6" s="44"/>
      <c r="H6" s="44"/>
      <c r="I6" s="43">
        <v>852000</v>
      </c>
      <c r="J6" s="44"/>
      <c r="K6" s="44"/>
      <c r="L6" s="44"/>
      <c r="M6" s="43">
        <v>284000</v>
      </c>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37">
        <f t="shared" ref="BD6:BD69" si="2">SUM(D6:BC6)</f>
        <v>2840000</v>
      </c>
      <c r="BE6" s="45">
        <v>2840000</v>
      </c>
    </row>
    <row r="7" spans="1:62" ht="27" hidden="1" customHeight="1">
      <c r="A7" s="39" t="s">
        <v>138</v>
      </c>
      <c r="B7" s="39" t="s">
        <v>139</v>
      </c>
      <c r="C7" s="41" t="s">
        <v>140</v>
      </c>
      <c r="D7" s="42"/>
      <c r="E7" s="44"/>
      <c r="F7" s="44"/>
      <c r="G7" s="44"/>
      <c r="H7" s="44"/>
      <c r="I7" s="44"/>
      <c r="J7" s="44"/>
      <c r="K7" s="44"/>
      <c r="L7" s="44"/>
      <c r="M7" s="43">
        <v>126240</v>
      </c>
      <c r="N7" s="44"/>
      <c r="O7" s="43">
        <v>325163.636363636</v>
      </c>
      <c r="P7" s="44"/>
      <c r="Q7" s="43">
        <v>478181.82</v>
      </c>
      <c r="R7" s="44"/>
      <c r="S7" s="43">
        <v>47818.18</v>
      </c>
      <c r="T7" s="44"/>
      <c r="U7" s="44"/>
      <c r="V7" s="44"/>
      <c r="W7" s="43">
        <v>76509.09</v>
      </c>
      <c r="X7" s="44"/>
      <c r="Y7" s="43">
        <v>33472.730000000003</v>
      </c>
      <c r="Z7" s="44"/>
      <c r="AA7" s="43">
        <v>38254.5454545455</v>
      </c>
      <c r="AB7" s="44"/>
      <c r="AC7" s="44"/>
      <c r="AD7" s="44"/>
      <c r="AE7" s="44">
        <v>26778.17</v>
      </c>
      <c r="AF7" s="44"/>
      <c r="AG7" s="44">
        <v>86072.727272727294</v>
      </c>
      <c r="AH7" s="44"/>
      <c r="AI7" s="44"/>
      <c r="AJ7" s="44"/>
      <c r="AK7" s="44"/>
      <c r="AL7" s="44"/>
      <c r="AM7" s="44"/>
      <c r="AN7" s="44"/>
      <c r="AO7" s="44"/>
      <c r="AP7" s="44"/>
      <c r="AQ7" s="44">
        <v>23909.090909090901</v>
      </c>
      <c r="AR7" s="44"/>
      <c r="AS7" s="44"/>
      <c r="AT7" s="44"/>
      <c r="AU7" s="44"/>
      <c r="AV7" s="44"/>
      <c r="AW7" s="44"/>
      <c r="AX7" s="44"/>
      <c r="AY7" s="44"/>
      <c r="AZ7" s="44"/>
      <c r="BA7" s="44"/>
      <c r="BB7" s="44"/>
      <c r="BC7" s="44">
        <v>315600</v>
      </c>
      <c r="BD7" s="37">
        <f t="shared" si="2"/>
        <v>1577999.9899999995</v>
      </c>
      <c r="BE7" s="45">
        <v>1577999.99</v>
      </c>
    </row>
    <row r="8" spans="1:62" ht="41.25" hidden="1" customHeight="1">
      <c r="A8" s="39" t="s">
        <v>141</v>
      </c>
      <c r="B8" s="39" t="s">
        <v>142</v>
      </c>
      <c r="C8" s="41" t="s">
        <v>143</v>
      </c>
      <c r="D8" s="42"/>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37">
        <f t="shared" si="2"/>
        <v>0</v>
      </c>
      <c r="BE8">
        <v>0</v>
      </c>
    </row>
    <row r="9" spans="1:62" ht="81.75" hidden="1" customHeight="1">
      <c r="A9" s="39" t="s">
        <v>144</v>
      </c>
      <c r="B9" s="39" t="s">
        <v>145</v>
      </c>
      <c r="C9" s="41" t="s">
        <v>146</v>
      </c>
      <c r="D9" s="42"/>
      <c r="E9" s="44"/>
      <c r="F9" s="44"/>
      <c r="G9" s="44"/>
      <c r="H9" s="44"/>
      <c r="I9" s="44"/>
      <c r="J9" s="44"/>
      <c r="K9" s="44"/>
      <c r="L9" s="44"/>
      <c r="M9" s="44"/>
      <c r="N9" s="44"/>
      <c r="O9" s="44"/>
      <c r="P9" s="44"/>
      <c r="Q9" s="44"/>
      <c r="R9" s="44"/>
      <c r="S9" s="44"/>
      <c r="T9" s="44"/>
      <c r="U9" s="44"/>
      <c r="V9" s="44"/>
      <c r="W9" s="44"/>
      <c r="X9" s="44"/>
      <c r="Y9" s="44"/>
      <c r="Z9" s="44"/>
      <c r="AA9" s="44"/>
      <c r="AB9" s="44">
        <v>364000</v>
      </c>
      <c r="AC9" s="44"/>
      <c r="AD9" s="44"/>
      <c r="AE9" s="44"/>
      <c r="AF9" s="44"/>
      <c r="AG9" s="44"/>
      <c r="AH9" s="44"/>
      <c r="AI9" s="44"/>
      <c r="AJ9" s="44"/>
      <c r="AK9" s="44"/>
      <c r="AL9" s="44"/>
      <c r="AM9" s="44"/>
      <c r="AN9" s="44"/>
      <c r="AO9" s="44"/>
      <c r="AP9" s="44"/>
      <c r="AQ9" s="44"/>
      <c r="AR9" s="44"/>
      <c r="AS9" s="44"/>
      <c r="AT9" s="44"/>
      <c r="AU9" s="44"/>
      <c r="AV9" s="44"/>
      <c r="AW9" s="44"/>
      <c r="AX9" s="44"/>
      <c r="AY9" s="44"/>
      <c r="AZ9" s="44"/>
      <c r="BA9" s="44">
        <v>31200</v>
      </c>
      <c r="BB9" s="44"/>
      <c r="BC9" s="44"/>
      <c r="BD9" s="37">
        <f t="shared" si="2"/>
        <v>395200</v>
      </c>
      <c r="BE9">
        <v>395200</v>
      </c>
    </row>
    <row r="10" spans="1:62" ht="80.25" hidden="1" customHeight="1">
      <c r="A10" s="39" t="s">
        <v>147</v>
      </c>
      <c r="B10" s="39" t="s">
        <v>148</v>
      </c>
      <c r="C10" s="41" t="s">
        <v>149</v>
      </c>
      <c r="D10" s="42"/>
      <c r="E10" s="44"/>
      <c r="F10" s="44"/>
      <c r="G10" s="44"/>
      <c r="H10" s="44"/>
      <c r="I10" s="44"/>
      <c r="J10" s="44"/>
      <c r="K10" s="44"/>
      <c r="L10" s="44"/>
      <c r="M10" s="44"/>
      <c r="N10" s="44"/>
      <c r="O10" s="44"/>
      <c r="P10" s="44"/>
      <c r="Q10" s="44"/>
      <c r="R10" s="44"/>
      <c r="S10" s="44"/>
      <c r="T10" s="44"/>
      <c r="U10" s="44"/>
      <c r="V10" s="44"/>
      <c r="W10" s="44"/>
      <c r="X10" s="44"/>
      <c r="Y10" s="44"/>
      <c r="Z10" s="44"/>
      <c r="AA10" s="44"/>
      <c r="AB10" s="44">
        <v>41160</v>
      </c>
      <c r="AC10" s="44"/>
      <c r="AD10" s="44"/>
      <c r="AE10" s="44"/>
      <c r="AF10" s="44">
        <v>96040</v>
      </c>
      <c r="AG10" s="44"/>
      <c r="AH10" s="44"/>
      <c r="AI10" s="44"/>
      <c r="AJ10" s="44"/>
      <c r="AK10" s="44"/>
      <c r="AL10" s="44"/>
      <c r="AM10" s="44"/>
      <c r="AN10" s="44"/>
      <c r="AO10" s="44"/>
      <c r="AP10" s="44"/>
      <c r="AQ10" s="44"/>
      <c r="AR10" s="44"/>
      <c r="AS10" s="44"/>
      <c r="AT10" s="44"/>
      <c r="AU10" s="44"/>
      <c r="AV10" s="44"/>
      <c r="AW10" s="44"/>
      <c r="AX10" s="44"/>
      <c r="AY10" s="44"/>
      <c r="AZ10" s="44"/>
      <c r="BA10" s="44">
        <v>11760</v>
      </c>
      <c r="BB10" s="44"/>
      <c r="BC10" s="44"/>
      <c r="BD10" s="37">
        <f t="shared" si="2"/>
        <v>148960</v>
      </c>
      <c r="BE10">
        <v>148960</v>
      </c>
    </row>
    <row r="11" spans="1:62" ht="150" hidden="1" customHeight="1">
      <c r="A11" s="39" t="s">
        <v>150</v>
      </c>
      <c r="B11" s="39" t="s">
        <v>151</v>
      </c>
      <c r="C11" s="41" t="s">
        <v>152</v>
      </c>
      <c r="D11" s="42"/>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v>54510</v>
      </c>
      <c r="AR11" s="44"/>
      <c r="AS11" s="44">
        <v>4740</v>
      </c>
      <c r="AT11" s="44"/>
      <c r="AU11" s="44"/>
      <c r="AV11" s="44"/>
      <c r="AW11" s="44"/>
      <c r="AX11" s="44">
        <v>782100</v>
      </c>
      <c r="AY11" s="44">
        <v>14220</v>
      </c>
      <c r="AZ11" s="44">
        <v>13035</v>
      </c>
      <c r="BA11" s="44">
        <v>44437.5</v>
      </c>
      <c r="BB11" s="44"/>
      <c r="BC11" s="44">
        <v>117315</v>
      </c>
      <c r="BD11" s="37">
        <f t="shared" si="2"/>
        <v>1030357.5</v>
      </c>
      <c r="BE11">
        <v>1030357.5</v>
      </c>
    </row>
    <row r="12" spans="1:62" ht="200.25" hidden="1" customHeight="1">
      <c r="A12" s="39" t="s">
        <v>153</v>
      </c>
      <c r="B12" s="39" t="s">
        <v>154</v>
      </c>
      <c r="C12" s="41" t="s">
        <v>155</v>
      </c>
      <c r="D12" s="42"/>
      <c r="E12" s="44"/>
      <c r="F12" s="44"/>
      <c r="G12" s="44"/>
      <c r="H12" s="44"/>
      <c r="I12" s="44"/>
      <c r="J12" s="44"/>
      <c r="K12" s="44"/>
      <c r="L12" s="44"/>
      <c r="M12" s="44"/>
      <c r="N12" s="44"/>
      <c r="O12" s="44"/>
      <c r="P12" s="44"/>
      <c r="Q12" s="44"/>
      <c r="R12" s="44"/>
      <c r="S12" s="44"/>
      <c r="T12" s="44"/>
      <c r="U12" s="44"/>
      <c r="V12" s="44"/>
      <c r="W12" s="44"/>
      <c r="X12" s="44"/>
      <c r="Y12" s="44"/>
      <c r="Z12" s="44"/>
      <c r="AA12" s="44"/>
      <c r="AB12" s="44">
        <v>454041.59999999998</v>
      </c>
      <c r="AC12" s="44"/>
      <c r="AD12" s="44"/>
      <c r="AE12" s="44"/>
      <c r="AF12" s="44"/>
      <c r="AG12" s="44"/>
      <c r="AH12" s="44"/>
      <c r="AI12" s="44"/>
      <c r="AJ12" s="44"/>
      <c r="AK12" s="44"/>
      <c r="AL12" s="44"/>
      <c r="AM12" s="44"/>
      <c r="AN12" s="44"/>
      <c r="AO12" s="44">
        <v>153600</v>
      </c>
      <c r="AP12" s="44"/>
      <c r="AQ12" s="44">
        <v>38400</v>
      </c>
      <c r="AR12" s="44"/>
      <c r="AS12" s="44"/>
      <c r="AT12" s="44"/>
      <c r="AU12" s="44"/>
      <c r="AV12" s="44"/>
      <c r="AW12" s="44">
        <v>33792</v>
      </c>
      <c r="AX12" s="44"/>
      <c r="AY12" s="44">
        <v>412800</v>
      </c>
      <c r="AZ12" s="44"/>
      <c r="BA12" s="44">
        <v>422899.20000000001</v>
      </c>
      <c r="BB12" s="44">
        <v>135176</v>
      </c>
      <c r="BC12" s="44">
        <v>277545.59999999998</v>
      </c>
      <c r="BD12" s="37">
        <f t="shared" si="2"/>
        <v>1928254.4</v>
      </c>
      <c r="BE12">
        <v>1928254.4</v>
      </c>
    </row>
    <row r="13" spans="1:62" ht="54.75" hidden="1" customHeight="1">
      <c r="A13" s="39" t="s">
        <v>156</v>
      </c>
      <c r="B13" s="39" t="s">
        <v>157</v>
      </c>
      <c r="C13" s="41" t="s">
        <v>158</v>
      </c>
      <c r="D13" s="42"/>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37">
        <f t="shared" si="2"/>
        <v>0</v>
      </c>
      <c r="BE13">
        <v>0</v>
      </c>
    </row>
    <row r="14" spans="1:62" ht="153.75" hidden="1" customHeight="1">
      <c r="A14" s="39" t="s">
        <v>159</v>
      </c>
      <c r="B14" s="39" t="s">
        <v>160</v>
      </c>
      <c r="C14" s="41" t="s">
        <v>161</v>
      </c>
      <c r="D14" s="42"/>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37">
        <f t="shared" si="2"/>
        <v>0</v>
      </c>
      <c r="BE14">
        <v>0</v>
      </c>
    </row>
    <row r="15" spans="1:62" ht="72" hidden="1" customHeight="1">
      <c r="A15" s="39" t="s">
        <v>162</v>
      </c>
      <c r="B15" s="39" t="s">
        <v>163</v>
      </c>
      <c r="C15" s="41" t="s">
        <v>164</v>
      </c>
      <c r="D15" s="42"/>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37">
        <f t="shared" si="2"/>
        <v>0</v>
      </c>
      <c r="BE15">
        <v>0</v>
      </c>
    </row>
    <row r="16" spans="1:62" ht="30" hidden="1" customHeight="1">
      <c r="A16" s="39" t="s">
        <v>165</v>
      </c>
      <c r="B16" s="39" t="s">
        <v>166</v>
      </c>
      <c r="C16" s="41" t="s">
        <v>167</v>
      </c>
      <c r="D16" s="42"/>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37">
        <f t="shared" si="2"/>
        <v>0</v>
      </c>
      <c r="BE16">
        <v>0</v>
      </c>
    </row>
    <row r="17" spans="1:57" ht="30" hidden="1" customHeight="1">
      <c r="A17" s="39" t="s">
        <v>168</v>
      </c>
      <c r="B17" s="39" t="s">
        <v>169</v>
      </c>
      <c r="C17" s="41" t="s">
        <v>170</v>
      </c>
      <c r="D17" s="42"/>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37">
        <f t="shared" si="2"/>
        <v>0</v>
      </c>
      <c r="BE17">
        <v>0</v>
      </c>
    </row>
    <row r="18" spans="1:57" ht="30" hidden="1" customHeight="1">
      <c r="A18" s="39" t="s">
        <v>171</v>
      </c>
      <c r="B18" s="39" t="s">
        <v>172</v>
      </c>
      <c r="C18" s="41" t="s">
        <v>173</v>
      </c>
      <c r="D18" s="42"/>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37">
        <f t="shared" si="2"/>
        <v>0</v>
      </c>
      <c r="BE18">
        <v>0</v>
      </c>
    </row>
    <row r="19" spans="1:57" s="47" customFormat="1" ht="30" hidden="1" customHeight="1">
      <c r="A19" s="46" t="s">
        <v>174</v>
      </c>
      <c r="B19" s="46" t="s">
        <v>169</v>
      </c>
      <c r="C19" s="41" t="s">
        <v>170</v>
      </c>
      <c r="D19" s="42"/>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37">
        <f t="shared" si="2"/>
        <v>0</v>
      </c>
      <c r="BE19" s="47">
        <v>0</v>
      </c>
    </row>
    <row r="20" spans="1:57" s="47" customFormat="1" ht="30" hidden="1" customHeight="1">
      <c r="A20" s="46" t="s">
        <v>175</v>
      </c>
      <c r="B20" s="46" t="s">
        <v>166</v>
      </c>
      <c r="C20" s="41" t="s">
        <v>176</v>
      </c>
      <c r="D20" s="42"/>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37">
        <f t="shared" si="2"/>
        <v>0</v>
      </c>
      <c r="BE20" s="47">
        <v>0</v>
      </c>
    </row>
    <row r="21" spans="1:57" s="47" customFormat="1" ht="30" hidden="1" customHeight="1">
      <c r="A21" s="46" t="s">
        <v>177</v>
      </c>
      <c r="B21" s="46" t="s">
        <v>178</v>
      </c>
      <c r="C21" s="41" t="s">
        <v>179</v>
      </c>
      <c r="D21" s="42"/>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37">
        <f t="shared" si="2"/>
        <v>0</v>
      </c>
      <c r="BE21" s="47">
        <v>0</v>
      </c>
    </row>
    <row r="22" spans="1:57" s="47" customFormat="1" ht="30" hidden="1" customHeight="1">
      <c r="A22" s="46" t="s">
        <v>180</v>
      </c>
      <c r="B22" s="46" t="s">
        <v>181</v>
      </c>
      <c r="C22" s="41" t="s">
        <v>182</v>
      </c>
      <c r="D22" s="42"/>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37">
        <f t="shared" si="2"/>
        <v>0</v>
      </c>
      <c r="BE22" s="47">
        <v>0</v>
      </c>
    </row>
    <row r="23" spans="1:57" s="47" customFormat="1" ht="30" hidden="1" customHeight="1">
      <c r="A23" s="46" t="s">
        <v>183</v>
      </c>
      <c r="B23" s="46" t="s">
        <v>184</v>
      </c>
      <c r="C23" s="41" t="s">
        <v>185</v>
      </c>
      <c r="D23" s="42"/>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37">
        <f t="shared" si="2"/>
        <v>0</v>
      </c>
      <c r="BE23" s="47">
        <v>0</v>
      </c>
    </row>
    <row r="24" spans="1:57" s="47" customFormat="1" ht="30" hidden="1" customHeight="1">
      <c r="A24" s="46" t="s">
        <v>186</v>
      </c>
      <c r="B24" s="46" t="s">
        <v>187</v>
      </c>
      <c r="C24" s="41" t="s">
        <v>188</v>
      </c>
      <c r="D24" s="42"/>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37">
        <f t="shared" si="2"/>
        <v>0</v>
      </c>
      <c r="BE24" s="47">
        <v>0</v>
      </c>
    </row>
    <row r="25" spans="1:57" s="47" customFormat="1" ht="30" hidden="1" customHeight="1">
      <c r="A25" s="46" t="s">
        <v>189</v>
      </c>
      <c r="B25" s="46" t="s">
        <v>190</v>
      </c>
      <c r="C25" s="41" t="s">
        <v>191</v>
      </c>
      <c r="D25" s="42"/>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37">
        <f t="shared" si="2"/>
        <v>0</v>
      </c>
      <c r="BE25" s="47">
        <v>0</v>
      </c>
    </row>
    <row r="26" spans="1:57" ht="30" hidden="1" customHeight="1">
      <c r="A26" s="39" t="s">
        <v>192</v>
      </c>
      <c r="B26" s="39" t="s">
        <v>193</v>
      </c>
      <c r="C26" s="41" t="s">
        <v>194</v>
      </c>
      <c r="D26" s="42"/>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37">
        <f t="shared" si="2"/>
        <v>0</v>
      </c>
      <c r="BE26">
        <v>0</v>
      </c>
    </row>
    <row r="27" spans="1:57" ht="30" hidden="1" customHeight="1">
      <c r="A27" s="39" t="s">
        <v>195</v>
      </c>
      <c r="B27" s="39" t="s">
        <v>196</v>
      </c>
      <c r="C27" s="41" t="s">
        <v>197</v>
      </c>
      <c r="D27" s="42"/>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37">
        <f t="shared" si="2"/>
        <v>0</v>
      </c>
      <c r="BE27">
        <v>0</v>
      </c>
    </row>
    <row r="28" spans="1:57" ht="30" hidden="1" customHeight="1">
      <c r="A28" s="39" t="s">
        <v>198</v>
      </c>
      <c r="B28" s="39" t="s">
        <v>199</v>
      </c>
      <c r="C28" s="48" t="s">
        <v>200</v>
      </c>
      <c r="D28" s="49"/>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37">
        <f t="shared" si="2"/>
        <v>0</v>
      </c>
      <c r="BE28">
        <v>0</v>
      </c>
    </row>
    <row r="29" spans="1:57" ht="30" hidden="1" customHeight="1">
      <c r="A29" s="39" t="s">
        <v>201</v>
      </c>
      <c r="B29" s="39" t="s">
        <v>202</v>
      </c>
      <c r="C29" s="48" t="s">
        <v>203</v>
      </c>
      <c r="D29" s="49"/>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37">
        <f t="shared" si="2"/>
        <v>0</v>
      </c>
      <c r="BE29">
        <v>0</v>
      </c>
    </row>
    <row r="30" spans="1:57" ht="30" hidden="1" customHeight="1">
      <c r="A30" s="39" t="s">
        <v>204</v>
      </c>
      <c r="B30" s="39" t="s">
        <v>205</v>
      </c>
      <c r="C30" s="48" t="s">
        <v>206</v>
      </c>
      <c r="D30" s="49"/>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37">
        <f t="shared" si="2"/>
        <v>0</v>
      </c>
      <c r="BE30">
        <v>0</v>
      </c>
    </row>
    <row r="31" spans="1:57" ht="30" hidden="1" customHeight="1">
      <c r="A31" s="39" t="s">
        <v>207</v>
      </c>
      <c r="B31" s="39" t="s">
        <v>208</v>
      </c>
      <c r="C31" s="48" t="s">
        <v>209</v>
      </c>
      <c r="D31" s="49"/>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37">
        <f t="shared" si="2"/>
        <v>0</v>
      </c>
      <c r="BE31">
        <v>0</v>
      </c>
    </row>
    <row r="32" spans="1:57" ht="30" hidden="1" customHeight="1">
      <c r="A32" s="39" t="s">
        <v>210</v>
      </c>
      <c r="B32" s="39" t="s">
        <v>211</v>
      </c>
      <c r="C32" s="48" t="s">
        <v>212</v>
      </c>
      <c r="D32" s="49"/>
      <c r="E32" s="44"/>
      <c r="F32" s="44"/>
      <c r="G32" s="44"/>
      <c r="H32" s="44"/>
      <c r="I32" s="44"/>
      <c r="J32" s="44"/>
      <c r="K32" s="44"/>
      <c r="L32" s="44"/>
      <c r="M32" s="44"/>
      <c r="N32" s="44"/>
      <c r="O32" s="44"/>
      <c r="P32" s="44"/>
      <c r="Q32" s="44"/>
      <c r="R32" s="44"/>
      <c r="S32" s="44"/>
      <c r="T32" s="44"/>
      <c r="U32" s="44"/>
      <c r="V32" s="44"/>
      <c r="W32" s="44"/>
      <c r="X32" s="44"/>
      <c r="Y32" s="44"/>
      <c r="Z32" s="44"/>
      <c r="AA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37">
        <f t="shared" si="2"/>
        <v>0</v>
      </c>
      <c r="BE32">
        <v>0</v>
      </c>
    </row>
    <row r="33" spans="1:57" ht="30" hidden="1" customHeight="1">
      <c r="A33" s="39" t="s">
        <v>213</v>
      </c>
      <c r="B33" s="39" t="s">
        <v>214</v>
      </c>
      <c r="C33" s="48" t="s">
        <v>215</v>
      </c>
      <c r="D33" s="49"/>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37">
        <f t="shared" si="2"/>
        <v>0</v>
      </c>
      <c r="BE33">
        <v>0</v>
      </c>
    </row>
    <row r="34" spans="1:57" ht="30" hidden="1" customHeight="1">
      <c r="A34" s="39" t="s">
        <v>216</v>
      </c>
      <c r="B34" s="39" t="s">
        <v>217</v>
      </c>
      <c r="C34" s="48" t="s">
        <v>218</v>
      </c>
      <c r="D34" s="49"/>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37">
        <f t="shared" si="2"/>
        <v>0</v>
      </c>
      <c r="BE34">
        <v>0</v>
      </c>
    </row>
    <row r="35" spans="1:57" ht="30" hidden="1" customHeight="1">
      <c r="A35" s="39" t="s">
        <v>219</v>
      </c>
      <c r="B35" s="39" t="s">
        <v>220</v>
      </c>
      <c r="C35" s="48" t="s">
        <v>221</v>
      </c>
      <c r="D35" s="49"/>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37">
        <f t="shared" si="2"/>
        <v>0</v>
      </c>
      <c r="BE35">
        <v>0</v>
      </c>
    </row>
    <row r="36" spans="1:57" ht="30" hidden="1" customHeight="1">
      <c r="A36" s="39" t="s">
        <v>222</v>
      </c>
      <c r="B36" s="39" t="s">
        <v>223</v>
      </c>
      <c r="C36" s="48" t="s">
        <v>224</v>
      </c>
      <c r="D36" s="49"/>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37">
        <f t="shared" si="2"/>
        <v>0</v>
      </c>
      <c r="BE36">
        <v>0</v>
      </c>
    </row>
    <row r="37" spans="1:57" ht="30" hidden="1" customHeight="1">
      <c r="A37" s="39" t="s">
        <v>225</v>
      </c>
      <c r="B37" s="39" t="s">
        <v>226</v>
      </c>
      <c r="C37" s="48" t="s">
        <v>227</v>
      </c>
      <c r="D37" s="49"/>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37">
        <f t="shared" si="2"/>
        <v>0</v>
      </c>
      <c r="BE37">
        <v>0</v>
      </c>
    </row>
    <row r="38" spans="1:57" ht="108" hidden="1" customHeight="1">
      <c r="A38" s="39" t="s">
        <v>228</v>
      </c>
      <c r="B38" s="39" t="s">
        <v>229</v>
      </c>
      <c r="C38" s="48" t="s">
        <v>230</v>
      </c>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37">
        <f t="shared" si="2"/>
        <v>0</v>
      </c>
      <c r="BE38">
        <v>0</v>
      </c>
    </row>
    <row r="39" spans="1:57" ht="30" hidden="1" customHeight="1">
      <c r="A39" s="39" t="s">
        <v>231</v>
      </c>
      <c r="B39" s="39" t="s">
        <v>232</v>
      </c>
      <c r="C39" s="48" t="s">
        <v>233</v>
      </c>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37">
        <f t="shared" si="2"/>
        <v>0</v>
      </c>
      <c r="BE39">
        <v>0</v>
      </c>
    </row>
    <row r="40" spans="1:57" ht="30" hidden="1" customHeight="1">
      <c r="A40" s="39" t="s">
        <v>234</v>
      </c>
      <c r="B40" s="39" t="s">
        <v>235</v>
      </c>
      <c r="C40" s="48" t="s">
        <v>236</v>
      </c>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37">
        <f t="shared" si="2"/>
        <v>0</v>
      </c>
      <c r="BE40">
        <v>0</v>
      </c>
    </row>
    <row r="41" spans="1:57" ht="30" hidden="1" customHeight="1">
      <c r="A41" s="39" t="s">
        <v>237</v>
      </c>
      <c r="B41" s="39" t="s">
        <v>238</v>
      </c>
      <c r="C41" s="48" t="s">
        <v>239</v>
      </c>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37">
        <f t="shared" si="2"/>
        <v>0</v>
      </c>
      <c r="BE41">
        <v>0</v>
      </c>
    </row>
    <row r="42" spans="1:57" ht="30" hidden="1" customHeight="1">
      <c r="A42" s="39" t="s">
        <v>240</v>
      </c>
      <c r="B42" s="39" t="s">
        <v>241</v>
      </c>
      <c r="C42" s="48" t="s">
        <v>242</v>
      </c>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37">
        <f t="shared" si="2"/>
        <v>0</v>
      </c>
      <c r="BE42">
        <v>0</v>
      </c>
    </row>
    <row r="43" spans="1:57" ht="30" hidden="1" customHeight="1">
      <c r="A43" s="39" t="s">
        <v>243</v>
      </c>
      <c r="B43" s="39" t="s">
        <v>244</v>
      </c>
      <c r="C43" s="48" t="s">
        <v>245</v>
      </c>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37">
        <f t="shared" si="2"/>
        <v>0</v>
      </c>
      <c r="BE43">
        <v>0</v>
      </c>
    </row>
    <row r="44" spans="1:57" ht="30" hidden="1" customHeight="1">
      <c r="A44" s="39" t="s">
        <v>246</v>
      </c>
      <c r="B44" s="39" t="s">
        <v>247</v>
      </c>
      <c r="C44" s="48" t="s">
        <v>248</v>
      </c>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37">
        <f t="shared" si="2"/>
        <v>0</v>
      </c>
      <c r="BE44">
        <v>0</v>
      </c>
    </row>
    <row r="45" spans="1:57" ht="30" hidden="1" customHeight="1">
      <c r="A45" s="39" t="s">
        <v>249</v>
      </c>
      <c r="B45" s="39" t="s">
        <v>250</v>
      </c>
      <c r="C45" s="48" t="s">
        <v>251</v>
      </c>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37">
        <f t="shared" si="2"/>
        <v>0</v>
      </c>
      <c r="BE45">
        <v>0</v>
      </c>
    </row>
    <row r="46" spans="1:57" ht="30" hidden="1" customHeight="1">
      <c r="A46" s="39" t="s">
        <v>252</v>
      </c>
      <c r="B46" s="39" t="s">
        <v>253</v>
      </c>
      <c r="C46" s="48" t="s">
        <v>254</v>
      </c>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37">
        <f t="shared" si="2"/>
        <v>0</v>
      </c>
      <c r="BE46">
        <v>0</v>
      </c>
    </row>
    <row r="47" spans="1:57" ht="30" hidden="1" customHeight="1">
      <c r="A47" s="39" t="s">
        <v>255</v>
      </c>
      <c r="B47" s="39" t="s">
        <v>256</v>
      </c>
      <c r="C47" s="48" t="s">
        <v>257</v>
      </c>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37">
        <f t="shared" si="2"/>
        <v>0</v>
      </c>
      <c r="BE47">
        <v>0</v>
      </c>
    </row>
    <row r="48" spans="1:57" ht="30" hidden="1" customHeight="1">
      <c r="A48" s="39" t="s">
        <v>258</v>
      </c>
      <c r="B48" s="39" t="s">
        <v>259</v>
      </c>
      <c r="C48" s="48" t="s">
        <v>260</v>
      </c>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37">
        <f t="shared" si="2"/>
        <v>0</v>
      </c>
      <c r="BE48">
        <v>0</v>
      </c>
    </row>
    <row r="49" spans="1:57" ht="30" hidden="1" customHeight="1">
      <c r="A49" s="39" t="s">
        <v>261</v>
      </c>
      <c r="B49" s="39" t="s">
        <v>262</v>
      </c>
      <c r="C49" s="48" t="s">
        <v>263</v>
      </c>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37">
        <f t="shared" si="2"/>
        <v>0</v>
      </c>
      <c r="BE49">
        <v>0</v>
      </c>
    </row>
    <row r="50" spans="1:57" ht="30" hidden="1" customHeight="1">
      <c r="A50" s="39" t="s">
        <v>264</v>
      </c>
      <c r="B50" s="39" t="s">
        <v>265</v>
      </c>
      <c r="C50" s="48" t="s">
        <v>266</v>
      </c>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37">
        <f t="shared" si="2"/>
        <v>0</v>
      </c>
      <c r="BE50">
        <v>0</v>
      </c>
    </row>
    <row r="51" spans="1:57" ht="30" hidden="1" customHeight="1">
      <c r="A51" s="39" t="s">
        <v>267</v>
      </c>
      <c r="B51" s="39" t="s">
        <v>268</v>
      </c>
      <c r="C51" s="48" t="s">
        <v>269</v>
      </c>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37">
        <f t="shared" si="2"/>
        <v>0</v>
      </c>
      <c r="BE51">
        <v>0</v>
      </c>
    </row>
    <row r="52" spans="1:57" ht="30" hidden="1" customHeight="1">
      <c r="A52" s="39" t="s">
        <v>270</v>
      </c>
      <c r="B52" s="39" t="s">
        <v>271</v>
      </c>
      <c r="C52" s="48" t="s">
        <v>272</v>
      </c>
      <c r="D52" s="44"/>
      <c r="E52" s="44"/>
      <c r="F52" s="44"/>
      <c r="G52" s="44"/>
      <c r="H52" s="44"/>
      <c r="I52" s="44"/>
      <c r="J52" s="44"/>
      <c r="K52" s="44"/>
      <c r="L52" s="44"/>
      <c r="M52" s="44"/>
      <c r="N52" s="44"/>
      <c r="O52" s="44"/>
      <c r="P52" s="44"/>
      <c r="Q52" s="44"/>
      <c r="R52" s="44"/>
      <c r="S52" s="44"/>
      <c r="T52" s="44"/>
      <c r="U52" s="44"/>
      <c r="V52" s="44"/>
      <c r="W52" s="44"/>
      <c r="X52" s="44"/>
      <c r="Y52" s="44"/>
      <c r="Z52" s="44"/>
      <c r="AA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37">
        <f t="shared" si="2"/>
        <v>0</v>
      </c>
      <c r="BE52">
        <v>0</v>
      </c>
    </row>
    <row r="53" spans="1:57" ht="30" hidden="1" customHeight="1">
      <c r="A53" s="39" t="s">
        <v>273</v>
      </c>
      <c r="B53" s="39" t="s">
        <v>274</v>
      </c>
      <c r="C53" s="48" t="s">
        <v>275</v>
      </c>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37">
        <f t="shared" si="2"/>
        <v>0</v>
      </c>
      <c r="BE53">
        <v>0</v>
      </c>
    </row>
    <row r="54" spans="1:57" ht="30" hidden="1" customHeight="1">
      <c r="A54" s="39" t="s">
        <v>276</v>
      </c>
      <c r="B54" s="39" t="s">
        <v>277</v>
      </c>
      <c r="C54" s="48" t="s">
        <v>278</v>
      </c>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37">
        <f t="shared" si="2"/>
        <v>0</v>
      </c>
      <c r="BE54">
        <v>0</v>
      </c>
    </row>
    <row r="55" spans="1:57" ht="30" hidden="1" customHeight="1">
      <c r="A55" s="39" t="s">
        <v>279</v>
      </c>
      <c r="B55" s="39" t="s">
        <v>280</v>
      </c>
      <c r="C55" s="48" t="s">
        <v>281</v>
      </c>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37">
        <f t="shared" si="2"/>
        <v>0</v>
      </c>
      <c r="BE55">
        <v>0</v>
      </c>
    </row>
    <row r="56" spans="1:57" ht="30" hidden="1" customHeight="1">
      <c r="A56" s="39" t="s">
        <v>282</v>
      </c>
      <c r="B56" s="39" t="s">
        <v>283</v>
      </c>
      <c r="C56" s="48" t="s">
        <v>284</v>
      </c>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37">
        <f t="shared" si="2"/>
        <v>0</v>
      </c>
      <c r="BE56">
        <v>0</v>
      </c>
    </row>
    <row r="57" spans="1:57" ht="30" hidden="1" customHeight="1">
      <c r="A57" s="39" t="s">
        <v>285</v>
      </c>
      <c r="B57" s="39" t="s">
        <v>286</v>
      </c>
      <c r="C57" s="48" t="s">
        <v>287</v>
      </c>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37">
        <f t="shared" si="2"/>
        <v>0</v>
      </c>
      <c r="BE57">
        <v>0</v>
      </c>
    </row>
    <row r="58" spans="1:57" ht="61.5" hidden="1" customHeight="1">
      <c r="A58" s="39" t="s">
        <v>288</v>
      </c>
      <c r="B58" s="39" t="s">
        <v>289</v>
      </c>
      <c r="C58" s="48" t="s">
        <v>290</v>
      </c>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37">
        <f t="shared" si="2"/>
        <v>0</v>
      </c>
      <c r="BE58">
        <v>0</v>
      </c>
    </row>
    <row r="59" spans="1:57" ht="30" hidden="1" customHeight="1">
      <c r="A59" s="39" t="s">
        <v>291</v>
      </c>
      <c r="B59" s="39" t="s">
        <v>274</v>
      </c>
      <c r="C59" s="48" t="s">
        <v>275</v>
      </c>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37">
        <f t="shared" si="2"/>
        <v>0</v>
      </c>
      <c r="BE59">
        <v>0</v>
      </c>
    </row>
    <row r="60" spans="1:57" ht="30" hidden="1" customHeight="1">
      <c r="A60" s="39" t="s">
        <v>292</v>
      </c>
      <c r="B60" s="39" t="s">
        <v>202</v>
      </c>
      <c r="C60" s="48" t="s">
        <v>203</v>
      </c>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37">
        <f t="shared" si="2"/>
        <v>0</v>
      </c>
      <c r="BE60">
        <v>0</v>
      </c>
    </row>
    <row r="61" spans="1:57" ht="30" hidden="1" customHeight="1">
      <c r="A61" s="39" t="s">
        <v>293</v>
      </c>
      <c r="B61" s="39" t="s">
        <v>238</v>
      </c>
      <c r="C61" s="48" t="s">
        <v>294</v>
      </c>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37">
        <f t="shared" si="2"/>
        <v>0</v>
      </c>
      <c r="BE61">
        <v>0</v>
      </c>
    </row>
    <row r="62" spans="1:57" ht="30" hidden="1" customHeight="1">
      <c r="A62" s="39" t="s">
        <v>295</v>
      </c>
      <c r="B62" s="39" t="s">
        <v>241</v>
      </c>
      <c r="C62" s="48" t="s">
        <v>296</v>
      </c>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37">
        <f t="shared" si="2"/>
        <v>0</v>
      </c>
      <c r="BE62">
        <v>0</v>
      </c>
    </row>
    <row r="63" spans="1:57" ht="30" hidden="1" customHeight="1">
      <c r="A63" s="39" t="s">
        <v>297</v>
      </c>
      <c r="B63" s="39" t="s">
        <v>244</v>
      </c>
      <c r="C63" s="48" t="s">
        <v>245</v>
      </c>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37">
        <f t="shared" si="2"/>
        <v>0</v>
      </c>
      <c r="BE63">
        <v>0</v>
      </c>
    </row>
    <row r="64" spans="1:57" ht="68.25" hidden="1" customHeight="1">
      <c r="A64" s="39" t="s">
        <v>298</v>
      </c>
      <c r="B64" s="39" t="s">
        <v>229</v>
      </c>
      <c r="C64" s="48" t="s">
        <v>299</v>
      </c>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37">
        <f t="shared" si="2"/>
        <v>0</v>
      </c>
      <c r="BE64">
        <v>0</v>
      </c>
    </row>
    <row r="65" spans="1:57" ht="30" hidden="1" customHeight="1">
      <c r="A65" s="39" t="s">
        <v>300</v>
      </c>
      <c r="B65" s="39" t="s">
        <v>301</v>
      </c>
      <c r="C65" s="48" t="s">
        <v>302</v>
      </c>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37">
        <f t="shared" si="2"/>
        <v>0</v>
      </c>
      <c r="BE65">
        <v>0</v>
      </c>
    </row>
    <row r="66" spans="1:57" ht="30" hidden="1" customHeight="1">
      <c r="A66" s="39" t="s">
        <v>303</v>
      </c>
      <c r="B66" s="39" t="s">
        <v>304</v>
      </c>
      <c r="C66" s="48" t="s">
        <v>305</v>
      </c>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37">
        <f t="shared" si="2"/>
        <v>0</v>
      </c>
      <c r="BE66">
        <v>0</v>
      </c>
    </row>
    <row r="67" spans="1:57" ht="30" hidden="1" customHeight="1">
      <c r="A67" s="39" t="s">
        <v>306</v>
      </c>
      <c r="B67" s="39" t="s">
        <v>256</v>
      </c>
      <c r="C67" s="48" t="s">
        <v>257</v>
      </c>
      <c r="D67" s="44"/>
      <c r="E67" s="44"/>
      <c r="F67" s="44"/>
      <c r="G67" s="44"/>
      <c r="H67" s="44"/>
      <c r="I67" s="44"/>
      <c r="J67" s="44"/>
      <c r="K67" s="44"/>
      <c r="L67" s="44"/>
      <c r="M67" s="44"/>
      <c r="N67" s="44"/>
      <c r="O67" s="44"/>
      <c r="P67" s="44"/>
      <c r="Q67" s="44"/>
      <c r="R67" s="44"/>
      <c r="S67" s="44"/>
      <c r="T67" s="44"/>
      <c r="U67" s="44"/>
      <c r="V67" s="44"/>
      <c r="W67" s="44"/>
      <c r="X67" s="44"/>
      <c r="Y67" s="44"/>
      <c r="Z67" s="44"/>
      <c r="AA67" s="44"/>
      <c r="AB67" s="44">
        <v>1430</v>
      </c>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v>390</v>
      </c>
      <c r="BB67" s="44"/>
      <c r="BC67" s="44"/>
      <c r="BD67" s="37">
        <f t="shared" si="2"/>
        <v>1820</v>
      </c>
      <c r="BE67">
        <v>1820</v>
      </c>
    </row>
    <row r="68" spans="1:57" ht="30" hidden="1" customHeight="1">
      <c r="A68" s="39" t="s">
        <v>307</v>
      </c>
      <c r="B68" s="39" t="s">
        <v>172</v>
      </c>
      <c r="C68" s="48" t="s">
        <v>308</v>
      </c>
      <c r="D68" s="44"/>
      <c r="E68" s="44"/>
      <c r="F68" s="44"/>
      <c r="G68" s="44"/>
      <c r="H68" s="44"/>
      <c r="I68" s="44"/>
      <c r="J68" s="44"/>
      <c r="K68" s="44"/>
      <c r="L68" s="44"/>
      <c r="M68" s="44"/>
      <c r="N68" s="44"/>
      <c r="O68" s="44"/>
      <c r="P68" s="44"/>
      <c r="Q68" s="44"/>
      <c r="R68" s="44"/>
      <c r="S68" s="44"/>
      <c r="T68" s="44"/>
      <c r="U68" s="44"/>
      <c r="V68" s="44"/>
      <c r="W68" s="44"/>
      <c r="X68" s="44"/>
      <c r="Y68" s="44"/>
      <c r="Z68" s="44"/>
      <c r="AA68" s="44"/>
      <c r="AB68" s="44">
        <v>3520</v>
      </c>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v>480</v>
      </c>
      <c r="BB68" s="44"/>
      <c r="BC68" s="44"/>
      <c r="BD68" s="37">
        <f t="shared" si="2"/>
        <v>4000</v>
      </c>
      <c r="BE68">
        <v>4000</v>
      </c>
    </row>
    <row r="69" spans="1:57" ht="30" hidden="1" customHeight="1">
      <c r="A69" s="39" t="s">
        <v>309</v>
      </c>
      <c r="B69" s="39" t="s">
        <v>274</v>
      </c>
      <c r="C69" s="48" t="s">
        <v>275</v>
      </c>
      <c r="D69" s="44"/>
      <c r="E69" s="44"/>
      <c r="F69" s="44"/>
      <c r="G69" s="44"/>
      <c r="H69" s="44"/>
      <c r="I69" s="44"/>
      <c r="J69" s="44"/>
      <c r="K69" s="44"/>
      <c r="L69" s="44"/>
      <c r="M69" s="44"/>
      <c r="N69" s="44"/>
      <c r="O69" s="44"/>
      <c r="P69" s="44"/>
      <c r="Q69" s="44"/>
      <c r="R69" s="44"/>
      <c r="S69" s="44"/>
      <c r="T69" s="44"/>
      <c r="U69" s="44"/>
      <c r="V69" s="44"/>
      <c r="W69" s="44"/>
      <c r="X69" s="44"/>
      <c r="Y69" s="44"/>
      <c r="Z69" s="43">
        <v>22330</v>
      </c>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v>6090</v>
      </c>
      <c r="BB69" s="44"/>
      <c r="BC69" s="44"/>
      <c r="BD69" s="37">
        <f t="shared" si="2"/>
        <v>28420</v>
      </c>
      <c r="BE69">
        <v>28420</v>
      </c>
    </row>
    <row r="70" spans="1:57" ht="30" hidden="1" customHeight="1">
      <c r="A70" s="39" t="s">
        <v>310</v>
      </c>
      <c r="B70" s="39" t="s">
        <v>205</v>
      </c>
      <c r="C70" s="48" t="s">
        <v>206</v>
      </c>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37">
        <f t="shared" ref="BD70:BD133" si="3">SUM(D70:BC70)</f>
        <v>0</v>
      </c>
      <c r="BE70">
        <v>0</v>
      </c>
    </row>
    <row r="71" spans="1:57" ht="30" hidden="1" customHeight="1">
      <c r="A71" s="39" t="s">
        <v>311</v>
      </c>
      <c r="B71" s="39" t="s">
        <v>202</v>
      </c>
      <c r="C71" s="48" t="s">
        <v>203</v>
      </c>
      <c r="D71" s="44"/>
      <c r="E71" s="44"/>
      <c r="F71" s="44"/>
      <c r="G71" s="44"/>
      <c r="H71" s="44"/>
      <c r="I71" s="44"/>
      <c r="J71" s="44"/>
      <c r="K71" s="44"/>
      <c r="L71" s="44"/>
      <c r="M71" s="44"/>
      <c r="N71" s="44"/>
      <c r="O71" s="44"/>
      <c r="P71" s="44"/>
      <c r="Q71" s="44"/>
      <c r="R71" s="44"/>
      <c r="S71" s="44"/>
      <c r="T71" s="44"/>
      <c r="U71" s="44"/>
      <c r="V71" s="44"/>
      <c r="W71" s="44"/>
      <c r="X71" s="44"/>
      <c r="Y71" s="44"/>
      <c r="Z71" s="44"/>
      <c r="AA71" s="44"/>
      <c r="AB71" s="44">
        <v>24332</v>
      </c>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v>7742</v>
      </c>
      <c r="BB71" s="44"/>
      <c r="BC71" s="44"/>
      <c r="BD71" s="37">
        <f t="shared" si="3"/>
        <v>32074</v>
      </c>
      <c r="BE71">
        <v>32074</v>
      </c>
    </row>
    <row r="72" spans="1:57" ht="30" hidden="1" customHeight="1">
      <c r="A72" s="39" t="s">
        <v>312</v>
      </c>
      <c r="B72" s="39" t="s">
        <v>238</v>
      </c>
      <c r="C72" s="48" t="s">
        <v>294</v>
      </c>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v>4620</v>
      </c>
      <c r="AE72" s="44"/>
      <c r="AF72" s="44"/>
      <c r="AG72" s="44"/>
      <c r="AH72" s="44"/>
      <c r="AI72" s="44"/>
      <c r="AJ72" s="44"/>
      <c r="AK72" s="44"/>
      <c r="AL72" s="44"/>
      <c r="AM72" s="44"/>
      <c r="AN72" s="44"/>
      <c r="AO72" s="44"/>
      <c r="AP72" s="44"/>
      <c r="AQ72" s="44"/>
      <c r="AR72" s="44"/>
      <c r="AS72" s="44"/>
      <c r="AT72" s="44"/>
      <c r="AU72" s="44"/>
      <c r="AV72" s="44"/>
      <c r="AW72" s="44"/>
      <c r="AX72" s="44"/>
      <c r="AY72" s="44"/>
      <c r="AZ72" s="44"/>
      <c r="BA72" s="44">
        <v>1470</v>
      </c>
      <c r="BB72" s="44"/>
      <c r="BC72" s="44"/>
      <c r="BD72" s="37">
        <f t="shared" si="3"/>
        <v>6090</v>
      </c>
      <c r="BE72">
        <v>6090</v>
      </c>
    </row>
    <row r="73" spans="1:57" ht="30" hidden="1" customHeight="1">
      <c r="A73" s="39" t="s">
        <v>313</v>
      </c>
      <c r="B73" s="39" t="s">
        <v>241</v>
      </c>
      <c r="C73" s="48" t="s">
        <v>296</v>
      </c>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v>924</v>
      </c>
      <c r="AE73" s="44"/>
      <c r="AF73" s="44"/>
      <c r="AG73" s="44"/>
      <c r="AH73" s="44"/>
      <c r="AI73" s="44"/>
      <c r="AJ73" s="44"/>
      <c r="AK73" s="44"/>
      <c r="AL73" s="44"/>
      <c r="AM73" s="44"/>
      <c r="AN73" s="44"/>
      <c r="AO73" s="44"/>
      <c r="AP73" s="44"/>
      <c r="AQ73" s="44"/>
      <c r="AR73" s="44"/>
      <c r="AS73" s="44"/>
      <c r="AT73" s="44"/>
      <c r="AU73" s="44"/>
      <c r="AV73" s="44"/>
      <c r="AW73" s="44"/>
      <c r="AX73" s="44"/>
      <c r="AY73" s="44"/>
      <c r="AZ73" s="44"/>
      <c r="BA73" s="44">
        <v>294</v>
      </c>
      <c r="BB73" s="44"/>
      <c r="BC73" s="44"/>
      <c r="BD73" s="37">
        <f t="shared" si="3"/>
        <v>1218</v>
      </c>
      <c r="BE73">
        <v>1218</v>
      </c>
    </row>
    <row r="74" spans="1:57" ht="30" hidden="1" customHeight="1">
      <c r="A74" s="39" t="s">
        <v>314</v>
      </c>
      <c r="B74" s="39" t="s">
        <v>244</v>
      </c>
      <c r="C74" s="48" t="s">
        <v>245</v>
      </c>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v>940.5</v>
      </c>
      <c r="AE74" s="44"/>
      <c r="AF74" s="44"/>
      <c r="AG74" s="44"/>
      <c r="AH74" s="44"/>
      <c r="AI74" s="44"/>
      <c r="AJ74" s="44"/>
      <c r="AK74" s="44"/>
      <c r="AL74" s="44"/>
      <c r="AM74" s="44"/>
      <c r="AN74" s="44"/>
      <c r="AO74" s="44"/>
      <c r="AP74" s="44"/>
      <c r="AQ74" s="44"/>
      <c r="AR74" s="44"/>
      <c r="AS74" s="44"/>
      <c r="AT74" s="44"/>
      <c r="AU74" s="44"/>
      <c r="AV74" s="44"/>
      <c r="AW74" s="44"/>
      <c r="AX74" s="44"/>
      <c r="AY74" s="44"/>
      <c r="AZ74" s="44"/>
      <c r="BA74" s="44">
        <v>233.41499999999999</v>
      </c>
      <c r="BB74" s="44"/>
      <c r="BC74" s="44"/>
      <c r="BD74" s="37">
        <f t="shared" si="3"/>
        <v>1173.915</v>
      </c>
      <c r="BE74">
        <v>1173.915</v>
      </c>
    </row>
    <row r="75" spans="1:57" ht="86.25" hidden="1" customHeight="1">
      <c r="A75" s="39" t="s">
        <v>315</v>
      </c>
      <c r="B75" s="39" t="s">
        <v>229</v>
      </c>
      <c r="C75" s="48" t="s">
        <v>299</v>
      </c>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v>68320</v>
      </c>
      <c r="BC75" s="44"/>
      <c r="BD75" s="37">
        <f t="shared" si="3"/>
        <v>68320</v>
      </c>
      <c r="BE75">
        <v>68320</v>
      </c>
    </row>
    <row r="76" spans="1:57" ht="30" hidden="1" customHeight="1">
      <c r="A76" s="39" t="s">
        <v>316</v>
      </c>
      <c r="B76" s="39" t="s">
        <v>208</v>
      </c>
      <c r="C76" s="48" t="s">
        <v>317</v>
      </c>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v>13020</v>
      </c>
      <c r="AI76" s="44"/>
      <c r="AJ76" s="44"/>
      <c r="AK76" s="44"/>
      <c r="AL76" s="44"/>
      <c r="AM76" s="44"/>
      <c r="AN76" s="44"/>
      <c r="AO76" s="44"/>
      <c r="AP76" s="44"/>
      <c r="AQ76" s="44"/>
      <c r="AR76" s="44"/>
      <c r="AS76" s="44"/>
      <c r="AT76" s="44"/>
      <c r="AU76" s="44"/>
      <c r="AV76" s="44"/>
      <c r="AW76" s="44"/>
      <c r="AX76" s="44"/>
      <c r="AY76" s="44"/>
      <c r="AZ76" s="44"/>
      <c r="BA76" s="44"/>
      <c r="BB76" s="44"/>
      <c r="BC76" s="44"/>
      <c r="BD76" s="37">
        <f t="shared" si="3"/>
        <v>13020</v>
      </c>
      <c r="BE76">
        <v>13020</v>
      </c>
    </row>
    <row r="77" spans="1:57" ht="30" hidden="1" customHeight="1">
      <c r="A77" s="39" t="s">
        <v>318</v>
      </c>
      <c r="B77" s="39" t="s">
        <v>217</v>
      </c>
      <c r="C77" s="48" t="s">
        <v>218</v>
      </c>
      <c r="D77" s="44"/>
      <c r="E77" s="44"/>
      <c r="F77" s="44"/>
      <c r="G77" s="44"/>
      <c r="H77" s="44"/>
      <c r="I77" s="44"/>
      <c r="J77" s="44"/>
      <c r="K77" s="44"/>
      <c r="L77" s="44"/>
      <c r="M77" s="44"/>
      <c r="N77" s="44"/>
      <c r="O77" s="44"/>
      <c r="P77" s="44"/>
      <c r="Q77" s="44"/>
      <c r="R77" s="44"/>
      <c r="S77" s="44"/>
      <c r="T77" s="44"/>
      <c r="U77" s="44"/>
      <c r="V77" s="44"/>
      <c r="W77" s="44"/>
      <c r="X77" s="44"/>
      <c r="Y77" s="44"/>
      <c r="Z77" s="44"/>
      <c r="AA77" s="44"/>
      <c r="AB77" s="44">
        <v>9240</v>
      </c>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37">
        <f t="shared" si="3"/>
        <v>9240</v>
      </c>
      <c r="BE77">
        <v>9240</v>
      </c>
    </row>
    <row r="78" spans="1:57" ht="30" hidden="1" customHeight="1">
      <c r="A78" s="39" t="s">
        <v>319</v>
      </c>
      <c r="B78" s="39" t="s">
        <v>220</v>
      </c>
      <c r="C78" s="48" t="s">
        <v>221</v>
      </c>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v>3885</v>
      </c>
      <c r="BC78" s="44"/>
      <c r="BD78" s="37">
        <f t="shared" si="3"/>
        <v>3885</v>
      </c>
      <c r="BE78">
        <v>3885</v>
      </c>
    </row>
    <row r="79" spans="1:57" ht="30" hidden="1" customHeight="1">
      <c r="A79" s="39" t="s">
        <v>320</v>
      </c>
      <c r="B79" s="39" t="s">
        <v>247</v>
      </c>
      <c r="C79" s="48" t="s">
        <v>248</v>
      </c>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37">
        <f t="shared" si="3"/>
        <v>0</v>
      </c>
      <c r="BE79">
        <v>0</v>
      </c>
    </row>
    <row r="80" spans="1:57" ht="30" hidden="1" customHeight="1">
      <c r="A80" s="39" t="s">
        <v>321</v>
      </c>
      <c r="B80" s="39" t="s">
        <v>250</v>
      </c>
      <c r="C80" s="48" t="s">
        <v>251</v>
      </c>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37">
        <f t="shared" si="3"/>
        <v>0</v>
      </c>
      <c r="BE80">
        <v>0</v>
      </c>
    </row>
    <row r="81" spans="1:57" ht="30" hidden="1" customHeight="1">
      <c r="A81" s="39" t="s">
        <v>322</v>
      </c>
      <c r="B81" s="39" t="s">
        <v>253</v>
      </c>
      <c r="C81" s="48" t="s">
        <v>254</v>
      </c>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37">
        <f t="shared" si="3"/>
        <v>0</v>
      </c>
      <c r="BE81">
        <v>0</v>
      </c>
    </row>
    <row r="82" spans="1:57" ht="30" hidden="1" customHeight="1">
      <c r="A82" s="39" t="s">
        <v>323</v>
      </c>
      <c r="B82" s="39" t="s">
        <v>283</v>
      </c>
      <c r="C82" s="48" t="s">
        <v>284</v>
      </c>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v>45430</v>
      </c>
      <c r="AK82" s="44"/>
      <c r="AL82" s="44"/>
      <c r="AM82" s="44"/>
      <c r="AN82" s="44"/>
      <c r="AO82" s="44">
        <v>20650</v>
      </c>
      <c r="AP82" s="44"/>
      <c r="AQ82" s="44"/>
      <c r="AR82" s="44"/>
      <c r="AS82" s="44"/>
      <c r="AT82" s="44"/>
      <c r="AU82" s="44"/>
      <c r="AV82" s="44"/>
      <c r="AW82" s="44"/>
      <c r="AX82" s="44"/>
      <c r="AY82" s="44"/>
      <c r="AZ82" s="44"/>
      <c r="BA82" s="44"/>
      <c r="BB82" s="44"/>
      <c r="BC82" s="44"/>
      <c r="BD82" s="37">
        <f t="shared" si="3"/>
        <v>66080</v>
      </c>
      <c r="BE82">
        <v>66080</v>
      </c>
    </row>
    <row r="83" spans="1:57" ht="30" hidden="1" customHeight="1">
      <c r="A83" s="39" t="s">
        <v>324</v>
      </c>
      <c r="B83" s="39" t="s">
        <v>325</v>
      </c>
      <c r="C83" s="48" t="s">
        <v>326</v>
      </c>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v>15675</v>
      </c>
      <c r="AK83" s="44"/>
      <c r="AL83" s="44">
        <v>7125</v>
      </c>
      <c r="AM83" s="44"/>
      <c r="AN83" s="44"/>
      <c r="AO83" s="44"/>
      <c r="AP83" s="44"/>
      <c r="AQ83" s="44"/>
      <c r="AR83" s="44"/>
      <c r="AS83" s="44"/>
      <c r="AT83" s="44"/>
      <c r="AU83" s="44"/>
      <c r="AV83" s="44"/>
      <c r="AW83" s="44"/>
      <c r="AX83" s="44"/>
      <c r="AY83" s="44"/>
      <c r="AZ83" s="44"/>
      <c r="BA83" s="44"/>
      <c r="BB83" s="44"/>
      <c r="BC83" s="44"/>
      <c r="BD83" s="37">
        <f t="shared" si="3"/>
        <v>22800</v>
      </c>
      <c r="BE83">
        <v>22800</v>
      </c>
    </row>
    <row r="84" spans="1:57" ht="30" hidden="1" customHeight="1">
      <c r="A84" s="39" t="s">
        <v>327</v>
      </c>
      <c r="B84" s="39" t="s">
        <v>301</v>
      </c>
      <c r="C84" s="48" t="s">
        <v>302</v>
      </c>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v>12490.5</v>
      </c>
      <c r="AK84" s="44"/>
      <c r="AL84" s="44">
        <v>5677.5</v>
      </c>
      <c r="AM84" s="44"/>
      <c r="AN84" s="44"/>
      <c r="AO84" s="44"/>
      <c r="AP84" s="44"/>
      <c r="AQ84" s="44"/>
      <c r="AR84" s="44"/>
      <c r="AS84" s="44"/>
      <c r="AT84" s="44"/>
      <c r="AU84" s="44"/>
      <c r="AV84" s="44"/>
      <c r="AW84" s="44"/>
      <c r="AX84" s="44"/>
      <c r="AY84" s="44"/>
      <c r="AZ84" s="44"/>
      <c r="BA84" s="44"/>
      <c r="BB84" s="44"/>
      <c r="BC84" s="44"/>
      <c r="BD84" s="37">
        <f t="shared" si="3"/>
        <v>18168</v>
      </c>
      <c r="BE84">
        <v>18168</v>
      </c>
    </row>
    <row r="85" spans="1:57" ht="30" hidden="1" customHeight="1">
      <c r="A85" s="39" t="s">
        <v>328</v>
      </c>
      <c r="B85" s="39" t="s">
        <v>226</v>
      </c>
      <c r="C85" s="48" t="s">
        <v>227</v>
      </c>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v>154</v>
      </c>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37">
        <f t="shared" si="3"/>
        <v>154</v>
      </c>
      <c r="BE85">
        <v>154</v>
      </c>
    </row>
    <row r="86" spans="1:57" ht="132" hidden="1" customHeight="1">
      <c r="A86" s="39" t="s">
        <v>329</v>
      </c>
      <c r="B86" s="39" t="s">
        <v>330</v>
      </c>
      <c r="C86" s="48" t="s">
        <v>331</v>
      </c>
      <c r="D86" s="44"/>
      <c r="E86" s="44"/>
      <c r="F86" s="44"/>
      <c r="G86" s="44"/>
      <c r="H86" s="44"/>
      <c r="I86" s="44"/>
      <c r="J86" s="44"/>
      <c r="K86" s="44"/>
      <c r="L86" s="44"/>
      <c r="M86" s="44"/>
      <c r="N86" s="44"/>
      <c r="O86" s="43">
        <v>277078.75</v>
      </c>
      <c r="P86" s="44"/>
      <c r="Q86" s="44"/>
      <c r="R86" s="44"/>
      <c r="S86" s="43">
        <v>436751.25</v>
      </c>
      <c r="T86" s="44"/>
      <c r="U86" s="44"/>
      <c r="V86" s="44"/>
      <c r="W86" s="44"/>
      <c r="X86" s="43">
        <v>216750</v>
      </c>
      <c r="Y86" s="43">
        <v>375700</v>
      </c>
      <c r="Z86" s="44"/>
      <c r="AA86" s="44"/>
      <c r="AB86" s="44">
        <v>43350</v>
      </c>
      <c r="AC86" s="44">
        <v>187850</v>
      </c>
      <c r="AD86" s="44">
        <v>24709.5</v>
      </c>
      <c r="AE86" s="44">
        <v>107074.5</v>
      </c>
      <c r="AF86" s="44"/>
      <c r="AG86" s="44"/>
      <c r="AH86" s="44"/>
      <c r="AI86" s="44"/>
      <c r="AJ86" s="44">
        <v>10837.5</v>
      </c>
      <c r="AK86" s="44">
        <v>28177.5</v>
      </c>
      <c r="AL86" s="44"/>
      <c r="AM86" s="44">
        <v>18785</v>
      </c>
      <c r="AN86" s="44"/>
      <c r="AO86" s="44"/>
      <c r="AP86" s="44">
        <v>8670</v>
      </c>
      <c r="AQ86" s="44">
        <v>18785</v>
      </c>
      <c r="AR86" s="44">
        <v>8670</v>
      </c>
      <c r="AS86" s="44">
        <v>37570</v>
      </c>
      <c r="AT86" s="44">
        <v>6502.5</v>
      </c>
      <c r="AU86" s="44">
        <v>28177.5</v>
      </c>
      <c r="AV86" s="44">
        <v>23842.5</v>
      </c>
      <c r="AW86" s="44">
        <v>80775.5</v>
      </c>
      <c r="AX86" s="44">
        <v>17340</v>
      </c>
      <c r="AY86" s="44">
        <v>60112</v>
      </c>
      <c r="AZ86" s="44">
        <v>13005</v>
      </c>
      <c r="BA86" s="44">
        <v>33813</v>
      </c>
      <c r="BB86" s="44">
        <v>33813</v>
      </c>
      <c r="BC86" s="44">
        <v>84532.5</v>
      </c>
      <c r="BD86" s="37">
        <f t="shared" si="3"/>
        <v>2182672.5</v>
      </c>
      <c r="BE86">
        <v>2182672.5</v>
      </c>
    </row>
    <row r="87" spans="1:57" ht="30" hidden="1" customHeight="1">
      <c r="A87" s="39" t="s">
        <v>332</v>
      </c>
      <c r="B87" s="39"/>
      <c r="C87" s="48" t="s">
        <v>333</v>
      </c>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v>12045</v>
      </c>
      <c r="BA87" s="44"/>
      <c r="BB87" s="44"/>
      <c r="BC87" s="44"/>
      <c r="BD87" s="37">
        <f t="shared" si="3"/>
        <v>12045</v>
      </c>
      <c r="BE87">
        <v>12045</v>
      </c>
    </row>
    <row r="88" spans="1:57" ht="75" hidden="1" customHeight="1">
      <c r="A88" s="39" t="s">
        <v>334</v>
      </c>
      <c r="B88" s="39"/>
      <c r="C88" s="48" t="s">
        <v>335</v>
      </c>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v>69520</v>
      </c>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37">
        <f t="shared" si="3"/>
        <v>69520</v>
      </c>
      <c r="BE88">
        <v>69520</v>
      </c>
    </row>
    <row r="89" spans="1:57" ht="30" hidden="1" customHeight="1">
      <c r="A89" s="39" t="s">
        <v>336</v>
      </c>
      <c r="B89" s="39"/>
      <c r="C89" s="48" t="s">
        <v>337</v>
      </c>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v>669840</v>
      </c>
      <c r="AG89" s="44"/>
      <c r="AH89" s="44"/>
      <c r="AI89" s="44"/>
      <c r="AJ89" s="44"/>
      <c r="AK89" s="44"/>
      <c r="AL89" s="44"/>
      <c r="AM89" s="44"/>
      <c r="AN89" s="44"/>
      <c r="AO89" s="44"/>
      <c r="AP89" s="44"/>
      <c r="AQ89" s="44"/>
      <c r="AR89" s="44"/>
      <c r="AS89" s="44"/>
      <c r="AT89" s="44"/>
      <c r="AU89" s="44"/>
      <c r="AV89" s="44"/>
      <c r="AW89" s="44"/>
      <c r="AX89" s="44"/>
      <c r="AY89" s="44"/>
      <c r="AZ89" s="44"/>
      <c r="BA89" s="44">
        <v>133968</v>
      </c>
      <c r="BB89" s="44"/>
      <c r="BC89" s="44"/>
      <c r="BD89" s="37">
        <f t="shared" si="3"/>
        <v>803808</v>
      </c>
      <c r="BE89">
        <v>803808</v>
      </c>
    </row>
    <row r="90" spans="1:57" ht="30" hidden="1" customHeight="1">
      <c r="A90" s="39" t="s">
        <v>338</v>
      </c>
      <c r="B90" s="39"/>
      <c r="C90" s="48" t="s">
        <v>339</v>
      </c>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v>501120</v>
      </c>
      <c r="AG90" s="44"/>
      <c r="AH90" s="44"/>
      <c r="AI90" s="44"/>
      <c r="AJ90" s="44"/>
      <c r="AK90" s="44"/>
      <c r="AL90" s="44"/>
      <c r="AM90" s="44"/>
      <c r="AN90" s="44"/>
      <c r="AO90" s="44"/>
      <c r="AP90" s="44"/>
      <c r="AQ90" s="44"/>
      <c r="AR90" s="44"/>
      <c r="AS90" s="44"/>
      <c r="AT90" s="44"/>
      <c r="AU90" s="44"/>
      <c r="AV90" s="44"/>
      <c r="AW90" s="44"/>
      <c r="AX90" s="44"/>
      <c r="AY90" s="44"/>
      <c r="AZ90" s="44"/>
      <c r="BA90" s="44">
        <v>100224</v>
      </c>
      <c r="BB90" s="44"/>
      <c r="BC90" s="44"/>
      <c r="BD90" s="37">
        <f t="shared" si="3"/>
        <v>601344</v>
      </c>
      <c r="BE90">
        <v>601344</v>
      </c>
    </row>
    <row r="91" spans="1:57" ht="30" hidden="1" customHeight="1">
      <c r="A91" s="39" t="s">
        <v>340</v>
      </c>
      <c r="B91" s="39"/>
      <c r="C91" s="48" t="s">
        <v>341</v>
      </c>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v>298800</v>
      </c>
      <c r="AG91" s="44"/>
      <c r="AH91" s="44"/>
      <c r="AI91" s="44"/>
      <c r="AJ91" s="44"/>
      <c r="AK91" s="44"/>
      <c r="AL91" s="44"/>
      <c r="AM91" s="44"/>
      <c r="AN91" s="44"/>
      <c r="AO91" s="44"/>
      <c r="AP91" s="44"/>
      <c r="AQ91" s="44"/>
      <c r="AR91" s="44"/>
      <c r="AS91" s="44"/>
      <c r="AT91" s="44"/>
      <c r="AU91" s="44"/>
      <c r="AV91" s="44"/>
      <c r="AW91" s="44"/>
      <c r="AX91" s="44"/>
      <c r="AY91" s="44"/>
      <c r="AZ91" s="44"/>
      <c r="BA91" s="44">
        <v>59760</v>
      </c>
      <c r="BB91" s="44"/>
      <c r="BC91" s="44"/>
      <c r="BD91" s="37">
        <f t="shared" si="3"/>
        <v>358560</v>
      </c>
      <c r="BE91">
        <v>358560</v>
      </c>
    </row>
    <row r="92" spans="1:57" ht="30" hidden="1" customHeight="1">
      <c r="A92" s="39" t="s">
        <v>342</v>
      </c>
      <c r="B92" s="39"/>
      <c r="C92" s="48" t="s">
        <v>343</v>
      </c>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v>225900</v>
      </c>
      <c r="AG92" s="44"/>
      <c r="AH92" s="44"/>
      <c r="AI92" s="44"/>
      <c r="AJ92" s="44"/>
      <c r="AK92" s="44"/>
      <c r="AL92" s="44"/>
      <c r="AM92" s="44"/>
      <c r="AN92" s="44"/>
      <c r="AO92" s="44"/>
      <c r="AP92" s="44"/>
      <c r="AQ92" s="44"/>
      <c r="AR92" s="44"/>
      <c r="AS92" s="44"/>
      <c r="AT92" s="44"/>
      <c r="AU92" s="44"/>
      <c r="AV92" s="44"/>
      <c r="AW92" s="44"/>
      <c r="AX92" s="44"/>
      <c r="AY92" s="44"/>
      <c r="AZ92" s="44"/>
      <c r="BA92" s="44">
        <v>45180</v>
      </c>
      <c r="BB92" s="44"/>
      <c r="BC92" s="44"/>
      <c r="BD92" s="37">
        <f t="shared" si="3"/>
        <v>271080</v>
      </c>
      <c r="BE92">
        <v>271080</v>
      </c>
    </row>
    <row r="93" spans="1:57" ht="72.75" hidden="1" customHeight="1">
      <c r="A93" s="39" t="s">
        <v>344</v>
      </c>
      <c r="B93" s="39"/>
      <c r="C93" s="48" t="s">
        <v>345</v>
      </c>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v>292600</v>
      </c>
      <c r="AG93" s="44"/>
      <c r="AH93" s="44"/>
      <c r="AI93" s="44"/>
      <c r="AJ93" s="44"/>
      <c r="AK93" s="44"/>
      <c r="AL93" s="44"/>
      <c r="AM93" s="44"/>
      <c r="AN93" s="44"/>
      <c r="AO93" s="44"/>
      <c r="AP93" s="44"/>
      <c r="AQ93" s="44"/>
      <c r="AR93" s="44"/>
      <c r="AS93" s="44"/>
      <c r="AT93" s="44"/>
      <c r="AU93" s="44"/>
      <c r="AV93" s="44"/>
      <c r="AW93" s="44"/>
      <c r="AX93" s="44"/>
      <c r="AY93" s="44"/>
      <c r="AZ93" s="44"/>
      <c r="BA93" s="44">
        <v>86450</v>
      </c>
      <c r="BB93" s="44"/>
      <c r="BC93" s="44"/>
      <c r="BD93" s="37">
        <f t="shared" si="3"/>
        <v>379050</v>
      </c>
      <c r="BE93">
        <v>379050</v>
      </c>
    </row>
    <row r="94" spans="1:57" ht="30" hidden="1" customHeight="1">
      <c r="A94" s="39" t="s">
        <v>346</v>
      </c>
      <c r="B94" s="39" t="s">
        <v>347</v>
      </c>
      <c r="C94" s="48" t="s">
        <v>348</v>
      </c>
      <c r="D94" s="44"/>
      <c r="E94" s="44"/>
      <c r="F94" s="43">
        <v>3785100</v>
      </c>
      <c r="G94" s="44"/>
      <c r="H94" s="43">
        <v>2118028</v>
      </c>
      <c r="I94" s="44"/>
      <c r="J94" s="43">
        <v>792022</v>
      </c>
      <c r="K94" s="44"/>
      <c r="L94" s="44"/>
      <c r="M94" s="44"/>
      <c r="N94" s="43">
        <v>7326</v>
      </c>
      <c r="O94" s="44"/>
      <c r="P94" s="44"/>
      <c r="Q94" s="44"/>
      <c r="R94" s="44"/>
      <c r="S94" s="44"/>
      <c r="T94" s="44"/>
      <c r="U94" s="44"/>
      <c r="V94" s="44"/>
      <c r="W94" s="50">
        <v>247900</v>
      </c>
      <c r="X94" s="43">
        <v>505305.92</v>
      </c>
      <c r="Y94" s="43">
        <v>291375</v>
      </c>
      <c r="Z94" s="44"/>
      <c r="AA94" s="43">
        <v>372035</v>
      </c>
      <c r="AB94" s="44"/>
      <c r="AC94" s="44">
        <v>242442.5</v>
      </c>
      <c r="AD94" s="44"/>
      <c r="AE94" s="44">
        <v>341343.5</v>
      </c>
      <c r="AF94" s="44"/>
      <c r="AG94" s="44">
        <v>307285</v>
      </c>
      <c r="AH94" s="44"/>
      <c r="AI94" s="44">
        <v>277833</v>
      </c>
      <c r="AJ94" s="44"/>
      <c r="AK94" s="44">
        <v>96200</v>
      </c>
      <c r="AL94" s="44"/>
      <c r="AM94" s="44">
        <v>47156.5</v>
      </c>
      <c r="AN94" s="44"/>
      <c r="AO94" s="44">
        <v>38073</v>
      </c>
      <c r="AP94" s="44"/>
      <c r="AQ94" s="44"/>
      <c r="AR94" s="44"/>
      <c r="AS94" s="44">
        <v>22866</v>
      </c>
      <c r="AT94" s="44"/>
      <c r="AU94" s="44">
        <v>292059.5</v>
      </c>
      <c r="AV94" s="44"/>
      <c r="AW94" s="44">
        <v>228438</v>
      </c>
      <c r="AX94" s="44"/>
      <c r="AY94" s="44">
        <v>134643</v>
      </c>
      <c r="AZ94" s="44"/>
      <c r="BA94" s="44">
        <v>18777.5</v>
      </c>
      <c r="BB94" s="44">
        <v>10770.082839999999</v>
      </c>
      <c r="BC94" s="44"/>
      <c r="BD94" s="37">
        <f t="shared" si="3"/>
        <v>10176979.502839999</v>
      </c>
      <c r="BE94">
        <v>10176979.502839999</v>
      </c>
    </row>
    <row r="95" spans="1:57" ht="30" hidden="1" customHeight="1">
      <c r="A95" s="39" t="s">
        <v>349</v>
      </c>
      <c r="B95" s="39" t="s">
        <v>350</v>
      </c>
      <c r="C95" s="48" t="s">
        <v>351</v>
      </c>
      <c r="D95" s="44"/>
      <c r="E95" s="44"/>
      <c r="F95" s="44"/>
      <c r="G95" s="44"/>
      <c r="H95" s="43">
        <v>1379224</v>
      </c>
      <c r="I95" s="44"/>
      <c r="J95" s="44"/>
      <c r="K95" s="44"/>
      <c r="L95" s="44"/>
      <c r="M95" s="44"/>
      <c r="N95" s="43">
        <v>552552</v>
      </c>
      <c r="O95" s="44"/>
      <c r="P95" s="44"/>
      <c r="Q95" s="44"/>
      <c r="R95" s="44"/>
      <c r="S95" s="44"/>
      <c r="T95" s="44"/>
      <c r="U95" s="44"/>
      <c r="V95" s="44"/>
      <c r="W95" s="44"/>
      <c r="X95" s="44"/>
      <c r="Y95" s="44"/>
      <c r="Z95" s="44"/>
      <c r="AA95" s="44"/>
      <c r="AB95" s="44"/>
      <c r="AC95" s="44"/>
      <c r="AD95" s="44"/>
      <c r="AE95" s="44"/>
      <c r="AF95" s="44"/>
      <c r="AG95" s="44"/>
      <c r="AH95" s="44"/>
      <c r="AI95" s="44"/>
      <c r="AJ95" s="44"/>
      <c r="AK95" s="44">
        <v>97020</v>
      </c>
      <c r="AL95" s="44"/>
      <c r="AM95" s="44">
        <v>69300</v>
      </c>
      <c r="AN95" s="44"/>
      <c r="AO95" s="44">
        <v>2800</v>
      </c>
      <c r="AP95" s="44"/>
      <c r="AQ95" s="44">
        <v>11340</v>
      </c>
      <c r="AR95" s="44"/>
      <c r="AS95" s="44">
        <v>155260</v>
      </c>
      <c r="AT95" s="44"/>
      <c r="AU95" s="44">
        <v>87752</v>
      </c>
      <c r="AV95" s="44"/>
      <c r="AW95" s="44">
        <v>96740</v>
      </c>
      <c r="AX95" s="44"/>
      <c r="AY95" s="44">
        <v>62608</v>
      </c>
      <c r="AZ95" s="44"/>
      <c r="BA95" s="44">
        <v>11102</v>
      </c>
      <c r="BB95" s="44"/>
      <c r="BC95" s="44">
        <v>7308</v>
      </c>
      <c r="BD95" s="37">
        <f t="shared" si="3"/>
        <v>2533006</v>
      </c>
      <c r="BE95">
        <v>2533006</v>
      </c>
    </row>
    <row r="96" spans="1:57" ht="30" hidden="1" customHeight="1">
      <c r="A96" s="39" t="s">
        <v>352</v>
      </c>
      <c r="B96" s="39" t="s">
        <v>353</v>
      </c>
      <c r="C96" s="48" t="s">
        <v>354</v>
      </c>
      <c r="D96" s="44"/>
      <c r="E96" s="44"/>
      <c r="F96" s="44"/>
      <c r="G96" s="44"/>
      <c r="H96" s="44"/>
      <c r="I96" s="44"/>
      <c r="J96" s="44"/>
      <c r="K96" s="44"/>
      <c r="L96" s="44"/>
      <c r="M96" s="43">
        <v>27694.880000000001</v>
      </c>
      <c r="N96" s="44"/>
      <c r="O96" s="43">
        <v>82387.5</v>
      </c>
      <c r="P96" s="44"/>
      <c r="Q96" s="43">
        <v>182731.25</v>
      </c>
      <c r="R96" s="44"/>
      <c r="S96" s="50">
        <v>358068.75</v>
      </c>
      <c r="T96" s="43">
        <v>127968.75</v>
      </c>
      <c r="U96" s="43">
        <v>69712.5</v>
      </c>
      <c r="V96" s="43">
        <v>29250</v>
      </c>
      <c r="W96" s="50">
        <v>88725</v>
      </c>
      <c r="X96" s="43">
        <v>21133.125</v>
      </c>
      <c r="Y96" s="43">
        <v>45418.75</v>
      </c>
      <c r="Z96" s="44"/>
      <c r="AA96" s="44"/>
      <c r="AB96" s="44">
        <v>133599.375</v>
      </c>
      <c r="AC96" s="44">
        <v>443287</v>
      </c>
      <c r="AD96" s="44">
        <v>5947.5</v>
      </c>
      <c r="AE96" s="44">
        <v>25772.5</v>
      </c>
      <c r="AF96" s="44"/>
      <c r="AG96" s="44"/>
      <c r="AH96" s="44">
        <v>69834.375</v>
      </c>
      <c r="AI96" s="44">
        <v>350886.25</v>
      </c>
      <c r="AJ96" s="44">
        <v>38341.85</v>
      </c>
      <c r="AK96" s="44">
        <v>171640.625</v>
      </c>
      <c r="AL96" s="44"/>
      <c r="AM96" s="44"/>
      <c r="AN96" s="44"/>
      <c r="AO96" s="44"/>
      <c r="AP96" s="44"/>
      <c r="AQ96" s="44"/>
      <c r="AR96" s="44"/>
      <c r="AS96" s="44"/>
      <c r="AT96" s="44"/>
      <c r="AU96" s="44"/>
      <c r="AV96" s="44"/>
      <c r="AW96" s="44"/>
      <c r="AX96" s="44"/>
      <c r="AY96" s="44">
        <v>284050</v>
      </c>
      <c r="AZ96" s="44"/>
      <c r="BA96" s="44"/>
      <c r="BB96" s="44"/>
      <c r="BC96" s="44"/>
      <c r="BD96" s="37">
        <f t="shared" si="3"/>
        <v>2556449.98</v>
      </c>
      <c r="BE96">
        <v>2556449.98</v>
      </c>
    </row>
    <row r="97" spans="1:57" ht="30" hidden="1" customHeight="1">
      <c r="A97" s="39" t="s">
        <v>355</v>
      </c>
      <c r="B97" s="39" t="s">
        <v>356</v>
      </c>
      <c r="C97" s="48" t="s">
        <v>357</v>
      </c>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v>3900</v>
      </c>
      <c r="AW97" s="44">
        <v>16900</v>
      </c>
      <c r="AX97" s="44">
        <v>132112.5</v>
      </c>
      <c r="AY97" s="44">
        <v>538687.5</v>
      </c>
      <c r="AZ97" s="44">
        <v>81217.5</v>
      </c>
      <c r="BA97" s="44">
        <v>329761.25</v>
      </c>
      <c r="BB97" s="44">
        <v>93795</v>
      </c>
      <c r="BC97" s="44">
        <v>669776.25</v>
      </c>
      <c r="BD97" s="37">
        <f t="shared" si="3"/>
        <v>1866150</v>
      </c>
      <c r="BE97">
        <v>1866150</v>
      </c>
    </row>
    <row r="98" spans="1:57" ht="30" hidden="1" customHeight="1">
      <c r="A98" s="39" t="s">
        <v>358</v>
      </c>
      <c r="B98" s="39" t="s">
        <v>359</v>
      </c>
      <c r="C98" s="48" t="s">
        <v>360</v>
      </c>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v>137760</v>
      </c>
      <c r="AI98" s="44"/>
      <c r="AJ98" s="44"/>
      <c r="AK98" s="44"/>
      <c r="AL98" s="44"/>
      <c r="AM98" s="44"/>
      <c r="AN98" s="44"/>
      <c r="AO98" s="44"/>
      <c r="AP98" s="44"/>
      <c r="AQ98" s="44"/>
      <c r="AR98" s="44"/>
      <c r="AS98" s="44"/>
      <c r="AT98" s="44"/>
      <c r="AU98" s="44"/>
      <c r="AV98" s="44">
        <v>413280</v>
      </c>
      <c r="AW98" s="44"/>
      <c r="AX98" s="44"/>
      <c r="AY98" s="44"/>
      <c r="AZ98" s="44"/>
      <c r="BA98" s="44"/>
      <c r="BB98" s="44"/>
      <c r="BC98" s="44"/>
      <c r="BD98" s="37">
        <f t="shared" si="3"/>
        <v>551040</v>
      </c>
      <c r="BE98">
        <v>551040</v>
      </c>
    </row>
    <row r="99" spans="1:57" ht="30" hidden="1" customHeight="1">
      <c r="A99" s="39" t="s">
        <v>361</v>
      </c>
      <c r="B99" s="39" t="s">
        <v>362</v>
      </c>
      <c r="C99" s="48" t="s">
        <v>363</v>
      </c>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v>695296</v>
      </c>
      <c r="AI99" s="44"/>
      <c r="AJ99" s="44"/>
      <c r="AK99" s="44"/>
      <c r="AL99" s="44"/>
      <c r="AM99" s="44"/>
      <c r="AN99" s="44"/>
      <c r="AO99" s="44"/>
      <c r="AP99" s="44"/>
      <c r="AQ99" s="44"/>
      <c r="AR99" s="44"/>
      <c r="AS99" s="44"/>
      <c r="AT99" s="44"/>
      <c r="AU99" s="44"/>
      <c r="AV99" s="44"/>
      <c r="AW99" s="44"/>
      <c r="AX99" s="44"/>
      <c r="AY99" s="44"/>
      <c r="AZ99" s="44"/>
      <c r="BA99" s="44"/>
      <c r="BB99" s="44"/>
      <c r="BC99" s="44"/>
      <c r="BD99" s="37">
        <f t="shared" si="3"/>
        <v>695296</v>
      </c>
      <c r="BE99">
        <v>695296</v>
      </c>
    </row>
    <row r="100" spans="1:57" ht="30" hidden="1" customHeight="1">
      <c r="A100" s="39" t="s">
        <v>364</v>
      </c>
      <c r="B100" s="39" t="s">
        <v>172</v>
      </c>
      <c r="C100" s="48" t="s">
        <v>365</v>
      </c>
      <c r="D100" s="44"/>
      <c r="E100" s="44"/>
      <c r="F100" s="44"/>
      <c r="G100" s="44"/>
      <c r="H100" s="44"/>
      <c r="I100" s="44"/>
      <c r="J100" s="44"/>
      <c r="K100" s="44"/>
      <c r="L100" s="44"/>
      <c r="M100" s="44"/>
      <c r="N100" s="44"/>
      <c r="O100" s="44"/>
      <c r="P100" s="44"/>
      <c r="Q100" s="44"/>
      <c r="R100" s="44"/>
      <c r="S100" s="44"/>
      <c r="T100" s="44"/>
      <c r="U100" s="44"/>
      <c r="V100" s="44"/>
      <c r="W100" s="44"/>
      <c r="X100" s="44"/>
      <c r="Y100" s="44"/>
      <c r="Z100" s="43">
        <v>147793.79999999999</v>
      </c>
      <c r="AA100" s="44"/>
      <c r="AB100" s="44">
        <v>95010.3</v>
      </c>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37">
        <f t="shared" si="3"/>
        <v>242804.09999999998</v>
      </c>
      <c r="BE100">
        <v>242804.1</v>
      </c>
    </row>
    <row r="101" spans="1:57" ht="30" hidden="1" customHeight="1">
      <c r="A101" s="39" t="s">
        <v>366</v>
      </c>
      <c r="B101" s="39" t="s">
        <v>166</v>
      </c>
      <c r="C101" s="48" t="s">
        <v>367</v>
      </c>
      <c r="D101" s="44"/>
      <c r="E101" s="44"/>
      <c r="F101" s="44"/>
      <c r="G101" s="44"/>
      <c r="H101" s="44"/>
      <c r="I101" s="44"/>
      <c r="J101" s="44"/>
      <c r="K101" s="44"/>
      <c r="L101" s="44"/>
      <c r="M101" s="44"/>
      <c r="N101" s="44"/>
      <c r="O101" s="44"/>
      <c r="P101" s="44"/>
      <c r="Q101" s="44"/>
      <c r="R101" s="44"/>
      <c r="S101" s="44"/>
      <c r="T101" s="44"/>
      <c r="U101" s="44"/>
      <c r="V101" s="44"/>
      <c r="W101" s="44"/>
      <c r="X101" s="44"/>
      <c r="Y101" s="44"/>
      <c r="Z101" s="43">
        <v>18480</v>
      </c>
      <c r="AA101" s="44"/>
      <c r="AB101" s="44">
        <v>60060</v>
      </c>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37">
        <f t="shared" si="3"/>
        <v>78540</v>
      </c>
      <c r="BE101">
        <v>78540</v>
      </c>
    </row>
    <row r="102" spans="1:57" ht="71.25" hidden="1" customHeight="1">
      <c r="A102" s="39" t="s">
        <v>368</v>
      </c>
      <c r="B102" s="39" t="s">
        <v>369</v>
      </c>
      <c r="C102" s="48" t="s">
        <v>370</v>
      </c>
      <c r="D102" s="44"/>
      <c r="E102" s="44"/>
      <c r="F102" s="44"/>
      <c r="G102" s="44"/>
      <c r="H102" s="44"/>
      <c r="I102" s="44"/>
      <c r="J102" s="44"/>
      <c r="K102" s="44"/>
      <c r="L102" s="44"/>
      <c r="M102" s="44"/>
      <c r="N102" s="44"/>
      <c r="O102" s="44"/>
      <c r="P102" s="44"/>
      <c r="Q102" s="44"/>
      <c r="R102" s="44"/>
      <c r="S102" s="44"/>
      <c r="T102" s="43">
        <v>763111.8</v>
      </c>
      <c r="U102" s="44"/>
      <c r="V102" s="44"/>
      <c r="W102" s="44"/>
      <c r="X102" s="44"/>
      <c r="Y102" s="44"/>
      <c r="Z102" s="44"/>
      <c r="AA102" s="44"/>
      <c r="AB102" s="44"/>
      <c r="AC102" s="44"/>
      <c r="AD102" s="44">
        <v>356118.84</v>
      </c>
      <c r="AE102" s="44"/>
      <c r="AF102" s="44"/>
      <c r="AG102" s="44"/>
      <c r="AH102" s="44"/>
      <c r="AI102" s="44"/>
      <c r="AJ102" s="44">
        <v>23685.75</v>
      </c>
      <c r="AK102" s="44"/>
      <c r="AL102" s="44">
        <v>16747.5</v>
      </c>
      <c r="AM102" s="44"/>
      <c r="AN102" s="44">
        <v>29188.5</v>
      </c>
      <c r="AO102" s="44"/>
      <c r="AP102" s="44">
        <v>22250.25</v>
      </c>
      <c r="AQ102" s="44">
        <v>189660</v>
      </c>
      <c r="AR102" s="44">
        <v>14115.75</v>
      </c>
      <c r="AS102" s="44">
        <v>5220</v>
      </c>
      <c r="AT102" s="44">
        <v>312288.24</v>
      </c>
      <c r="AU102" s="44"/>
      <c r="AV102" s="44">
        <v>319398.75</v>
      </c>
      <c r="AW102" s="44"/>
      <c r="AX102" s="44">
        <v>169580.4</v>
      </c>
      <c r="AY102" s="44">
        <v>211845</v>
      </c>
      <c r="AZ102" s="44"/>
      <c r="BA102" s="44">
        <v>66990</v>
      </c>
      <c r="BB102" s="44">
        <v>50874.12</v>
      </c>
      <c r="BC102" s="44">
        <v>151923.75</v>
      </c>
      <c r="BD102" s="37">
        <f t="shared" si="3"/>
        <v>2702998.6500000004</v>
      </c>
      <c r="BE102">
        <v>2702998.65</v>
      </c>
    </row>
    <row r="103" spans="1:57" ht="30" hidden="1" customHeight="1">
      <c r="A103" s="39" t="s">
        <v>371</v>
      </c>
      <c r="B103" s="39" t="s">
        <v>169</v>
      </c>
      <c r="C103" s="48" t="s">
        <v>170</v>
      </c>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v>12334.52</v>
      </c>
      <c r="AK103" s="44"/>
      <c r="AL103" s="44">
        <v>3265.02</v>
      </c>
      <c r="AM103" s="44"/>
      <c r="AN103" s="44">
        <v>11608.96</v>
      </c>
      <c r="AO103" s="44"/>
      <c r="AP103" s="44">
        <v>31561.86</v>
      </c>
      <c r="AQ103" s="44">
        <v>25312.15</v>
      </c>
      <c r="AR103" s="44"/>
      <c r="AS103" s="44">
        <v>247.35</v>
      </c>
      <c r="AT103" s="44">
        <v>26120.16</v>
      </c>
      <c r="AU103" s="44"/>
      <c r="AV103" s="44">
        <v>51151.98</v>
      </c>
      <c r="AW103" s="44">
        <v>3710.25</v>
      </c>
      <c r="AX103" s="44"/>
      <c r="AY103" s="44">
        <v>20777.400000000001</v>
      </c>
      <c r="AZ103" s="44"/>
      <c r="BA103" s="44">
        <v>659.6</v>
      </c>
      <c r="BB103" s="44">
        <v>4897.53</v>
      </c>
      <c r="BC103" s="44">
        <v>12326.275</v>
      </c>
      <c r="BD103" s="37">
        <f t="shared" si="3"/>
        <v>203973.05500000002</v>
      </c>
      <c r="BE103">
        <v>203973.05499999999</v>
      </c>
    </row>
    <row r="104" spans="1:57" ht="30" hidden="1" customHeight="1">
      <c r="A104" s="39" t="s">
        <v>372</v>
      </c>
      <c r="B104" s="39" t="s">
        <v>373</v>
      </c>
      <c r="C104" s="48" t="s">
        <v>374</v>
      </c>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v>110940</v>
      </c>
      <c r="AG104" s="44"/>
      <c r="AH104" s="44"/>
      <c r="AI104" s="44"/>
      <c r="AJ104" s="44"/>
      <c r="AK104" s="44"/>
      <c r="AL104" s="44"/>
      <c r="AM104" s="44"/>
      <c r="AN104" s="44"/>
      <c r="AO104" s="44"/>
      <c r="AP104" s="44"/>
      <c r="AQ104" s="44">
        <v>9245</v>
      </c>
      <c r="AR104" s="44"/>
      <c r="AS104" s="44"/>
      <c r="AT104" s="44"/>
      <c r="AU104" s="44"/>
      <c r="AV104" s="44"/>
      <c r="AW104" s="44"/>
      <c r="AX104" s="44"/>
      <c r="AY104" s="44">
        <v>16271.2</v>
      </c>
      <c r="AZ104" s="44"/>
      <c r="BA104" s="44">
        <v>813.56</v>
      </c>
      <c r="BB104" s="44"/>
      <c r="BC104" s="44"/>
      <c r="BD104" s="37">
        <f t="shared" si="3"/>
        <v>137269.76000000001</v>
      </c>
      <c r="BE104">
        <v>137269.76000000001</v>
      </c>
    </row>
    <row r="105" spans="1:57" ht="30" hidden="1" customHeight="1">
      <c r="A105" s="39" t="s">
        <v>375</v>
      </c>
      <c r="B105" s="39" t="s">
        <v>376</v>
      </c>
      <c r="C105" s="48" t="s">
        <v>377</v>
      </c>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v>1915488</v>
      </c>
      <c r="AG105" s="44"/>
      <c r="AH105" s="44"/>
      <c r="AI105" s="44"/>
      <c r="AJ105" s="44"/>
      <c r="AK105" s="44"/>
      <c r="AL105" s="44"/>
      <c r="AM105" s="44"/>
      <c r="AN105" s="44"/>
      <c r="AO105" s="44"/>
      <c r="AP105" s="44"/>
      <c r="AQ105" s="44"/>
      <c r="AR105" s="44"/>
      <c r="AS105" s="44">
        <v>180928.8</v>
      </c>
      <c r="AT105" s="44"/>
      <c r="AU105" s="44"/>
      <c r="AV105" s="44"/>
      <c r="AW105" s="44"/>
      <c r="AX105" s="44"/>
      <c r="AY105" s="44"/>
      <c r="AZ105" s="44"/>
      <c r="BA105" s="44"/>
      <c r="BB105" s="44"/>
      <c r="BC105" s="44">
        <v>238975.2</v>
      </c>
      <c r="BD105" s="37">
        <f t="shared" si="3"/>
        <v>2335392</v>
      </c>
      <c r="BE105">
        <v>2335392</v>
      </c>
    </row>
    <row r="106" spans="1:57" ht="30" hidden="1" customHeight="1">
      <c r="A106" s="39" t="s">
        <v>378</v>
      </c>
      <c r="B106" s="39" t="s">
        <v>172</v>
      </c>
      <c r="C106" s="48" t="s">
        <v>308</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v>14080</v>
      </c>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37">
        <f t="shared" si="3"/>
        <v>14080</v>
      </c>
      <c r="BE106">
        <v>14080</v>
      </c>
    </row>
    <row r="107" spans="1:57" ht="30" hidden="1" customHeight="1">
      <c r="A107" s="39" t="s">
        <v>379</v>
      </c>
      <c r="B107" s="39" t="s">
        <v>169</v>
      </c>
      <c r="C107" s="48" t="s">
        <v>170</v>
      </c>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v>1815</v>
      </c>
      <c r="AK107" s="44"/>
      <c r="AL107" s="44">
        <v>363</v>
      </c>
      <c r="AM107" s="44"/>
      <c r="AN107" s="44"/>
      <c r="AO107" s="44"/>
      <c r="AP107" s="44"/>
      <c r="AQ107" s="44"/>
      <c r="AR107" s="44"/>
      <c r="AS107" s="44"/>
      <c r="AT107" s="44"/>
      <c r="AU107" s="44"/>
      <c r="AV107" s="44">
        <v>3267</v>
      </c>
      <c r="AW107" s="44"/>
      <c r="AX107" s="44"/>
      <c r="AY107" s="44"/>
      <c r="AZ107" s="44"/>
      <c r="BA107" s="44"/>
      <c r="BB107" s="44"/>
      <c r="BC107" s="44"/>
      <c r="BD107" s="37">
        <f t="shared" si="3"/>
        <v>5445</v>
      </c>
      <c r="BE107">
        <v>5445</v>
      </c>
    </row>
    <row r="108" spans="1:57" ht="30" hidden="1" customHeight="1">
      <c r="A108" s="39" t="s">
        <v>380</v>
      </c>
      <c r="B108" s="39" t="s">
        <v>166</v>
      </c>
      <c r="C108" s="48" t="s">
        <v>176</v>
      </c>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37">
        <f t="shared" si="3"/>
        <v>0</v>
      </c>
      <c r="BE108">
        <v>0</v>
      </c>
    </row>
    <row r="109" spans="1:57" ht="30" hidden="1" customHeight="1">
      <c r="A109" s="39" t="s">
        <v>381</v>
      </c>
      <c r="B109" s="39" t="s">
        <v>178</v>
      </c>
      <c r="C109" s="48" t="s">
        <v>382</v>
      </c>
      <c r="D109" s="44"/>
      <c r="E109" s="44"/>
      <c r="F109" s="44"/>
      <c r="G109" s="44"/>
      <c r="H109" s="44"/>
      <c r="I109" s="44"/>
      <c r="J109" s="44"/>
      <c r="K109" s="44"/>
      <c r="L109" s="44"/>
      <c r="M109" s="44"/>
      <c r="N109" s="44"/>
      <c r="O109" s="44"/>
      <c r="P109" s="44"/>
      <c r="Q109" s="44"/>
      <c r="R109" s="44"/>
      <c r="S109" s="44"/>
      <c r="T109" s="44"/>
      <c r="U109" s="44"/>
      <c r="V109" s="44"/>
      <c r="W109" s="44"/>
      <c r="X109" s="44"/>
      <c r="Y109" s="44"/>
      <c r="Z109" s="43">
        <v>76769</v>
      </c>
      <c r="AA109" s="44"/>
      <c r="AB109" s="44"/>
      <c r="AC109" s="44"/>
      <c r="AD109" s="44"/>
      <c r="AE109" s="44"/>
      <c r="AF109" s="44">
        <v>32901</v>
      </c>
      <c r="AG109" s="44"/>
      <c r="AH109" s="44"/>
      <c r="AI109" s="44"/>
      <c r="AJ109" s="44"/>
      <c r="AK109" s="44"/>
      <c r="AL109" s="44"/>
      <c r="AM109" s="44"/>
      <c r="AN109" s="44"/>
      <c r="AO109" s="44"/>
      <c r="AP109" s="44"/>
      <c r="AQ109" s="44"/>
      <c r="AR109" s="44"/>
      <c r="AS109" s="44"/>
      <c r="AT109" s="44"/>
      <c r="AU109" s="44"/>
      <c r="AV109" s="44"/>
      <c r="AW109" s="44"/>
      <c r="AX109" s="44"/>
      <c r="AY109" s="44">
        <v>9970</v>
      </c>
      <c r="AZ109" s="44"/>
      <c r="BA109" s="44"/>
      <c r="BB109" s="44"/>
      <c r="BC109" s="44"/>
      <c r="BD109" s="37">
        <f t="shared" si="3"/>
        <v>119640</v>
      </c>
      <c r="BE109">
        <v>119640</v>
      </c>
    </row>
    <row r="110" spans="1:57" ht="30" hidden="1" customHeight="1">
      <c r="A110" s="39" t="s">
        <v>383</v>
      </c>
      <c r="B110" s="39" t="s">
        <v>181</v>
      </c>
      <c r="C110" s="48" t="s">
        <v>182</v>
      </c>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v>20900</v>
      </c>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37">
        <f t="shared" si="3"/>
        <v>20900</v>
      </c>
      <c r="BE110">
        <v>20900</v>
      </c>
    </row>
    <row r="111" spans="1:57" ht="30" hidden="1" customHeight="1">
      <c r="A111" s="39" t="s">
        <v>384</v>
      </c>
      <c r="B111" s="39" t="s">
        <v>184</v>
      </c>
      <c r="C111" s="48" t="s">
        <v>185</v>
      </c>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v>11880</v>
      </c>
      <c r="BC111" s="44"/>
      <c r="BD111" s="37">
        <f t="shared" si="3"/>
        <v>11880</v>
      </c>
      <c r="BE111">
        <v>11880</v>
      </c>
    </row>
    <row r="112" spans="1:57" ht="30" hidden="1" customHeight="1">
      <c r="A112" s="39" t="s">
        <v>385</v>
      </c>
      <c r="B112" s="39" t="s">
        <v>187</v>
      </c>
      <c r="C112" s="48" t="s">
        <v>188</v>
      </c>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v>124416</v>
      </c>
      <c r="AQ112" s="44"/>
      <c r="AR112" s="44"/>
      <c r="AS112" s="44"/>
      <c r="AT112" s="44"/>
      <c r="AU112" s="44"/>
      <c r="AV112" s="44"/>
      <c r="AW112" s="44"/>
      <c r="AX112" s="44"/>
      <c r="AY112" s="44"/>
      <c r="AZ112" s="44">
        <v>145152</v>
      </c>
      <c r="BA112" s="44"/>
      <c r="BB112" s="44">
        <v>145152</v>
      </c>
      <c r="BC112" s="44"/>
      <c r="BD112" s="37">
        <f t="shared" si="3"/>
        <v>414720</v>
      </c>
      <c r="BE112">
        <v>414720</v>
      </c>
    </row>
    <row r="113" spans="1:57" ht="30" hidden="1" customHeight="1">
      <c r="A113" s="39" t="s">
        <v>386</v>
      </c>
      <c r="B113" s="39" t="s">
        <v>190</v>
      </c>
      <c r="C113" s="48" t="s">
        <v>191</v>
      </c>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v>7040</v>
      </c>
      <c r="AU113" s="44"/>
      <c r="AV113" s="44"/>
      <c r="AW113" s="44"/>
      <c r="AX113" s="44"/>
      <c r="AY113" s="44"/>
      <c r="AZ113" s="44"/>
      <c r="BA113" s="44"/>
      <c r="BB113" s="44">
        <v>3520</v>
      </c>
      <c r="BC113" s="44"/>
      <c r="BD113" s="37">
        <f t="shared" si="3"/>
        <v>10560</v>
      </c>
      <c r="BE113">
        <v>10560</v>
      </c>
    </row>
    <row r="114" spans="1:57" ht="30" hidden="1" customHeight="1">
      <c r="A114" s="39" t="s">
        <v>387</v>
      </c>
      <c r="B114" s="39" t="s">
        <v>193</v>
      </c>
      <c r="C114" s="48" t="s">
        <v>194</v>
      </c>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v>5060</v>
      </c>
      <c r="AQ114" s="44"/>
      <c r="AR114" s="44"/>
      <c r="AS114" s="44"/>
      <c r="AT114" s="44"/>
      <c r="AU114" s="44"/>
      <c r="AV114" s="44"/>
      <c r="AW114" s="44"/>
      <c r="AX114" s="44"/>
      <c r="AY114" s="44"/>
      <c r="AZ114" s="44"/>
      <c r="BA114" s="44"/>
      <c r="BB114" s="44"/>
      <c r="BC114" s="44"/>
      <c r="BD114" s="37">
        <f t="shared" si="3"/>
        <v>5060</v>
      </c>
      <c r="BE114">
        <v>5060</v>
      </c>
    </row>
    <row r="115" spans="1:57" ht="30" hidden="1" customHeight="1">
      <c r="A115" s="39" t="s">
        <v>388</v>
      </c>
      <c r="B115" s="39" t="s">
        <v>196</v>
      </c>
      <c r="C115" s="48" t="s">
        <v>197</v>
      </c>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v>7920</v>
      </c>
      <c r="BA115" s="44"/>
      <c r="BB115" s="44">
        <v>7920</v>
      </c>
      <c r="BC115" s="44"/>
      <c r="BD115" s="37">
        <f t="shared" si="3"/>
        <v>15840</v>
      </c>
      <c r="BE115">
        <v>15840</v>
      </c>
    </row>
    <row r="116" spans="1:57" ht="30" hidden="1" customHeight="1">
      <c r="A116" s="39" t="s">
        <v>389</v>
      </c>
      <c r="B116" s="39" t="s">
        <v>199</v>
      </c>
      <c r="C116" s="48" t="s">
        <v>200</v>
      </c>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37">
        <f t="shared" si="3"/>
        <v>0</v>
      </c>
      <c r="BE116">
        <v>0</v>
      </c>
    </row>
    <row r="117" spans="1:57" ht="30" hidden="1" customHeight="1">
      <c r="A117" s="39" t="s">
        <v>390</v>
      </c>
      <c r="B117" s="39" t="s">
        <v>202</v>
      </c>
      <c r="C117" s="48" t="s">
        <v>203</v>
      </c>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v>8690</v>
      </c>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37">
        <f t="shared" si="3"/>
        <v>8690</v>
      </c>
      <c r="BE117">
        <v>8690</v>
      </c>
    </row>
    <row r="118" spans="1:57" ht="30" hidden="1" customHeight="1">
      <c r="A118" s="39" t="s">
        <v>391</v>
      </c>
      <c r="B118" s="39" t="s">
        <v>205</v>
      </c>
      <c r="C118" s="48" t="s">
        <v>206</v>
      </c>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37">
        <f t="shared" si="3"/>
        <v>0</v>
      </c>
      <c r="BE118">
        <v>0</v>
      </c>
    </row>
    <row r="119" spans="1:57" ht="30" hidden="1" customHeight="1">
      <c r="A119" s="39" t="s">
        <v>392</v>
      </c>
      <c r="B119" s="39" t="s">
        <v>208</v>
      </c>
      <c r="C119" s="48" t="s">
        <v>209</v>
      </c>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v>4340</v>
      </c>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37">
        <f t="shared" si="3"/>
        <v>4340</v>
      </c>
      <c r="BE119">
        <v>4340</v>
      </c>
    </row>
    <row r="120" spans="1:57" ht="30" hidden="1" customHeight="1">
      <c r="A120" s="39" t="s">
        <v>393</v>
      </c>
      <c r="B120" s="39" t="s">
        <v>211</v>
      </c>
      <c r="C120" s="48" t="s">
        <v>212</v>
      </c>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v>4340</v>
      </c>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37">
        <f t="shared" si="3"/>
        <v>4340</v>
      </c>
      <c r="BE120">
        <v>4340</v>
      </c>
    </row>
    <row r="121" spans="1:57" ht="30" hidden="1" customHeight="1">
      <c r="A121" s="39" t="s">
        <v>394</v>
      </c>
      <c r="B121" s="39" t="s">
        <v>214</v>
      </c>
      <c r="C121" s="48" t="s">
        <v>395</v>
      </c>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v>3410</v>
      </c>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37">
        <f t="shared" si="3"/>
        <v>3410</v>
      </c>
      <c r="BE121">
        <v>3410</v>
      </c>
    </row>
    <row r="122" spans="1:57" ht="30" hidden="1" customHeight="1">
      <c r="A122" s="39" t="s">
        <v>396</v>
      </c>
      <c r="B122" s="39" t="s">
        <v>217</v>
      </c>
      <c r="C122" s="48" t="s">
        <v>218</v>
      </c>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v>3080</v>
      </c>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37">
        <f t="shared" si="3"/>
        <v>3080</v>
      </c>
      <c r="BE122">
        <v>3080</v>
      </c>
    </row>
    <row r="123" spans="1:57" ht="30" hidden="1" customHeight="1">
      <c r="A123" s="39" t="s">
        <v>397</v>
      </c>
      <c r="B123" s="39" t="s">
        <v>220</v>
      </c>
      <c r="C123" s="48" t="s">
        <v>221</v>
      </c>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v>1017.5</v>
      </c>
      <c r="BC123" s="44"/>
      <c r="BD123" s="37">
        <f t="shared" si="3"/>
        <v>1017.5</v>
      </c>
      <c r="BE123">
        <v>1017.5</v>
      </c>
    </row>
    <row r="124" spans="1:57" ht="30" hidden="1" customHeight="1">
      <c r="A124" s="39" t="s">
        <v>398</v>
      </c>
      <c r="B124" s="39" t="s">
        <v>223</v>
      </c>
      <c r="C124" s="48" t="s">
        <v>399</v>
      </c>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v>1485</v>
      </c>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37">
        <f t="shared" si="3"/>
        <v>1485</v>
      </c>
      <c r="BE124">
        <v>1485</v>
      </c>
    </row>
    <row r="125" spans="1:57" ht="30" hidden="1" customHeight="1">
      <c r="A125" s="39" t="s">
        <v>400</v>
      </c>
      <c r="B125" s="39" t="s">
        <v>226</v>
      </c>
      <c r="C125" s="48" t="s">
        <v>401</v>
      </c>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v>154</v>
      </c>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37">
        <f t="shared" si="3"/>
        <v>154</v>
      </c>
      <c r="BE125">
        <v>154</v>
      </c>
    </row>
    <row r="126" spans="1:57" ht="64.5" hidden="1" customHeight="1">
      <c r="A126" s="39" t="s">
        <v>402</v>
      </c>
      <c r="B126" s="39" t="s">
        <v>229</v>
      </c>
      <c r="C126" s="48" t="s">
        <v>230</v>
      </c>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v>20790</v>
      </c>
      <c r="BA126" s="44"/>
      <c r="BB126" s="44"/>
      <c r="BC126" s="44"/>
      <c r="BD126" s="37">
        <f t="shared" si="3"/>
        <v>20790</v>
      </c>
      <c r="BE126">
        <v>20790</v>
      </c>
    </row>
    <row r="127" spans="1:57" ht="30" hidden="1" customHeight="1">
      <c r="A127" s="39" t="s">
        <v>403</v>
      </c>
      <c r="B127" s="39" t="s">
        <v>232</v>
      </c>
      <c r="C127" s="48" t="s">
        <v>233</v>
      </c>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v>92400</v>
      </c>
      <c r="AS127" s="44"/>
      <c r="AT127" s="44"/>
      <c r="AU127" s="44"/>
      <c r="AV127" s="44"/>
      <c r="AW127" s="44"/>
      <c r="AX127" s="44"/>
      <c r="AY127" s="44"/>
      <c r="AZ127" s="44"/>
      <c r="BA127" s="44"/>
      <c r="BB127" s="44"/>
      <c r="BC127" s="44"/>
      <c r="BD127" s="37">
        <f t="shared" si="3"/>
        <v>92400</v>
      </c>
      <c r="BE127">
        <v>92400</v>
      </c>
    </row>
    <row r="128" spans="1:57" ht="30" hidden="1" customHeight="1">
      <c r="A128" s="39" t="s">
        <v>404</v>
      </c>
      <c r="B128" s="39" t="s">
        <v>235</v>
      </c>
      <c r="C128" s="48" t="s">
        <v>405</v>
      </c>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v>88</v>
      </c>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37">
        <f t="shared" si="3"/>
        <v>88</v>
      </c>
      <c r="BE128">
        <v>88</v>
      </c>
    </row>
    <row r="129" spans="1:57" ht="30" hidden="1" customHeight="1">
      <c r="A129" s="39" t="s">
        <v>406</v>
      </c>
      <c r="B129" s="39" t="s">
        <v>238</v>
      </c>
      <c r="C129" s="48" t="s">
        <v>407</v>
      </c>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v>660</v>
      </c>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37">
        <f t="shared" si="3"/>
        <v>660</v>
      </c>
      <c r="BE129">
        <v>660</v>
      </c>
    </row>
    <row r="130" spans="1:57" ht="30" hidden="1" customHeight="1">
      <c r="A130" s="39" t="s">
        <v>408</v>
      </c>
      <c r="B130" s="39" t="s">
        <v>241</v>
      </c>
      <c r="C130" s="48" t="s">
        <v>296</v>
      </c>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v>132</v>
      </c>
      <c r="BC130" s="44"/>
      <c r="BD130" s="37">
        <f t="shared" si="3"/>
        <v>132</v>
      </c>
      <c r="BE130">
        <v>132</v>
      </c>
    </row>
    <row r="131" spans="1:57" ht="30" hidden="1" customHeight="1">
      <c r="A131" s="39" t="s">
        <v>409</v>
      </c>
      <c r="B131" s="39" t="s">
        <v>244</v>
      </c>
      <c r="C131" s="48" t="s">
        <v>245</v>
      </c>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v>104.5</v>
      </c>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37">
        <f t="shared" si="3"/>
        <v>104.5</v>
      </c>
      <c r="BE131">
        <v>104.5</v>
      </c>
    </row>
    <row r="132" spans="1:57" ht="30" hidden="1" customHeight="1">
      <c r="A132" s="39" t="s">
        <v>410</v>
      </c>
      <c r="B132" s="39" t="s">
        <v>247</v>
      </c>
      <c r="C132" s="48" t="s">
        <v>411</v>
      </c>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37">
        <f t="shared" si="3"/>
        <v>0</v>
      </c>
      <c r="BE132">
        <v>0</v>
      </c>
    </row>
    <row r="133" spans="1:57" ht="30" hidden="1" customHeight="1">
      <c r="A133" s="39" t="s">
        <v>412</v>
      </c>
      <c r="B133" s="39" t="s">
        <v>250</v>
      </c>
      <c r="C133" s="48" t="s">
        <v>251</v>
      </c>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37">
        <f t="shared" si="3"/>
        <v>0</v>
      </c>
      <c r="BE133">
        <v>0</v>
      </c>
    </row>
    <row r="134" spans="1:57" ht="30" hidden="1" customHeight="1">
      <c r="A134" s="39" t="s">
        <v>413</v>
      </c>
      <c r="B134" s="39" t="s">
        <v>253</v>
      </c>
      <c r="C134" s="48" t="s">
        <v>254</v>
      </c>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37">
        <f t="shared" ref="BD134:BD197" si="4">SUM(D134:BC134)</f>
        <v>0</v>
      </c>
      <c r="BE134">
        <v>0</v>
      </c>
    </row>
    <row r="135" spans="1:57" ht="30" hidden="1" customHeight="1">
      <c r="A135" s="39" t="s">
        <v>414</v>
      </c>
      <c r="B135" s="39" t="s">
        <v>256</v>
      </c>
      <c r="C135" s="48" t="s">
        <v>257</v>
      </c>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v>1430</v>
      </c>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37">
        <f t="shared" si="4"/>
        <v>1430</v>
      </c>
      <c r="BE135">
        <v>1430</v>
      </c>
    </row>
    <row r="136" spans="1:57" ht="30" hidden="1" customHeight="1">
      <c r="A136" s="39" t="s">
        <v>415</v>
      </c>
      <c r="B136" s="39" t="s">
        <v>259</v>
      </c>
      <c r="C136" s="48" t="s">
        <v>416</v>
      </c>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v>61820</v>
      </c>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37">
        <f t="shared" si="4"/>
        <v>61820</v>
      </c>
      <c r="BE136">
        <v>61820</v>
      </c>
    </row>
    <row r="137" spans="1:57" ht="30" hidden="1" customHeight="1">
      <c r="A137" s="39" t="s">
        <v>417</v>
      </c>
      <c r="B137" s="39" t="s">
        <v>262</v>
      </c>
      <c r="C137" s="48" t="s">
        <v>263</v>
      </c>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v>2310</v>
      </c>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37">
        <f t="shared" si="4"/>
        <v>2310</v>
      </c>
      <c r="BE137">
        <v>2310</v>
      </c>
    </row>
    <row r="138" spans="1:57" ht="30" hidden="1" customHeight="1">
      <c r="A138" s="39" t="s">
        <v>418</v>
      </c>
      <c r="B138" s="39" t="s">
        <v>265</v>
      </c>
      <c r="C138" s="48" t="s">
        <v>266</v>
      </c>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v>1760</v>
      </c>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37">
        <f t="shared" si="4"/>
        <v>1760</v>
      </c>
      <c r="BE138">
        <v>1760</v>
      </c>
    </row>
    <row r="139" spans="1:57" ht="30" hidden="1" customHeight="1">
      <c r="A139" s="39" t="s">
        <v>419</v>
      </c>
      <c r="B139" s="39" t="s">
        <v>268</v>
      </c>
      <c r="C139" s="48" t="s">
        <v>420</v>
      </c>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v>1980</v>
      </c>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37">
        <f t="shared" si="4"/>
        <v>1980</v>
      </c>
      <c r="BE139">
        <v>1980</v>
      </c>
    </row>
    <row r="140" spans="1:57" ht="30" hidden="1" customHeight="1">
      <c r="A140" s="39" t="s">
        <v>421</v>
      </c>
      <c r="B140" s="39" t="s">
        <v>271</v>
      </c>
      <c r="C140" s="48" t="s">
        <v>422</v>
      </c>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v>63800</v>
      </c>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37">
        <f t="shared" si="4"/>
        <v>63800</v>
      </c>
      <c r="BE140">
        <v>63800</v>
      </c>
    </row>
    <row r="141" spans="1:57" ht="30" hidden="1" customHeight="1">
      <c r="A141" s="39" t="s">
        <v>423</v>
      </c>
      <c r="B141" s="39" t="s">
        <v>274</v>
      </c>
      <c r="C141" s="48" t="s">
        <v>275</v>
      </c>
      <c r="D141" s="44"/>
      <c r="E141" s="44"/>
      <c r="F141" s="44"/>
      <c r="G141" s="44"/>
      <c r="H141" s="44"/>
      <c r="I141" s="44"/>
      <c r="J141" s="44"/>
      <c r="K141" s="44"/>
      <c r="L141" s="44"/>
      <c r="M141" s="44"/>
      <c r="N141" s="44"/>
      <c r="O141" s="44"/>
      <c r="P141" s="44"/>
      <c r="Q141" s="44"/>
      <c r="R141" s="44"/>
      <c r="S141" s="44"/>
      <c r="T141" s="44"/>
      <c r="U141" s="44"/>
      <c r="V141" s="44"/>
      <c r="W141" s="44"/>
      <c r="X141" s="44"/>
      <c r="Y141" s="44"/>
      <c r="Z141" s="43">
        <v>1595</v>
      </c>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37">
        <f t="shared" si="4"/>
        <v>1595</v>
      </c>
      <c r="BE141">
        <v>1595</v>
      </c>
    </row>
    <row r="142" spans="1:57" ht="30" hidden="1" customHeight="1">
      <c r="A142" s="39" t="s">
        <v>424</v>
      </c>
      <c r="B142" s="39" t="s">
        <v>277</v>
      </c>
      <c r="C142" s="48" t="s">
        <v>278</v>
      </c>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37">
        <f t="shared" si="4"/>
        <v>0</v>
      </c>
      <c r="BE142">
        <v>0</v>
      </c>
    </row>
    <row r="143" spans="1:57" ht="30" hidden="1" customHeight="1">
      <c r="A143" s="39" t="s">
        <v>425</v>
      </c>
      <c r="B143" s="39" t="s">
        <v>280</v>
      </c>
      <c r="C143" s="48" t="s">
        <v>426</v>
      </c>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37">
        <f t="shared" si="4"/>
        <v>0</v>
      </c>
      <c r="BE143">
        <v>0</v>
      </c>
    </row>
    <row r="144" spans="1:57" ht="30" hidden="1" customHeight="1">
      <c r="A144" s="39" t="s">
        <v>427</v>
      </c>
      <c r="B144" s="39" t="s">
        <v>373</v>
      </c>
      <c r="C144" s="48" t="s">
        <v>374</v>
      </c>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v>3552</v>
      </c>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37">
        <f t="shared" si="4"/>
        <v>3552</v>
      </c>
      <c r="BE144">
        <v>3552</v>
      </c>
    </row>
    <row r="145" spans="1:57" ht="48" hidden="1" customHeight="1">
      <c r="A145" s="39" t="s">
        <v>428</v>
      </c>
      <c r="B145" s="39" t="s">
        <v>283</v>
      </c>
      <c r="C145" s="48" t="s">
        <v>429</v>
      </c>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v>266090</v>
      </c>
      <c r="AK145" s="44"/>
      <c r="AL145" s="44"/>
      <c r="AM145" s="44"/>
      <c r="AN145" s="44"/>
      <c r="AO145" s="44">
        <v>15340</v>
      </c>
      <c r="AP145" s="44">
        <v>61065</v>
      </c>
      <c r="AQ145" s="44"/>
      <c r="AR145" s="44"/>
      <c r="AS145" s="44"/>
      <c r="AT145" s="44"/>
      <c r="AU145" s="44"/>
      <c r="AV145" s="44"/>
      <c r="AW145" s="44"/>
      <c r="AX145" s="44"/>
      <c r="AY145" s="44"/>
      <c r="AZ145" s="44"/>
      <c r="BA145" s="44"/>
      <c r="BB145" s="51">
        <v>-3245</v>
      </c>
      <c r="BC145" s="51">
        <v>-15340</v>
      </c>
      <c r="BD145" s="37">
        <f t="shared" si="4"/>
        <v>323910</v>
      </c>
      <c r="BE145">
        <v>323910</v>
      </c>
    </row>
    <row r="146" spans="1:57" ht="54" hidden="1" customHeight="1">
      <c r="A146" s="39" t="s">
        <v>430</v>
      </c>
      <c r="B146" s="39" t="s">
        <v>289</v>
      </c>
      <c r="C146" s="48" t="s">
        <v>290</v>
      </c>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v>383812</v>
      </c>
      <c r="AL146" s="44">
        <v>82368</v>
      </c>
      <c r="AM146" s="44"/>
      <c r="AN146" s="44"/>
      <c r="AO146" s="44">
        <v>74646</v>
      </c>
      <c r="AP146" s="44"/>
      <c r="AQ146" s="44">
        <v>19305</v>
      </c>
      <c r="AR146" s="44"/>
      <c r="AS146" s="44"/>
      <c r="AT146" s="44"/>
      <c r="AU146" s="44"/>
      <c r="AV146" s="44"/>
      <c r="AW146" s="44"/>
      <c r="AX146" s="44">
        <v>264000</v>
      </c>
      <c r="AY146" s="44">
        <v>11583</v>
      </c>
      <c r="AZ146" s="44"/>
      <c r="BA146" s="44"/>
      <c r="BB146" s="44"/>
      <c r="BC146" s="51">
        <v>-34749</v>
      </c>
      <c r="BD146" s="37">
        <f t="shared" si="4"/>
        <v>800965</v>
      </c>
      <c r="BE146">
        <v>800965</v>
      </c>
    </row>
    <row r="147" spans="1:57" ht="30" hidden="1" customHeight="1">
      <c r="A147" s="39" t="s">
        <v>431</v>
      </c>
      <c r="B147" s="39" t="s">
        <v>286</v>
      </c>
      <c r="C147" s="48" t="s">
        <v>287</v>
      </c>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37">
        <f t="shared" si="4"/>
        <v>0</v>
      </c>
      <c r="BE147">
        <v>0</v>
      </c>
    </row>
    <row r="148" spans="1:57" ht="30" hidden="1" customHeight="1">
      <c r="A148" s="39" t="s">
        <v>432</v>
      </c>
      <c r="B148" s="39" t="s">
        <v>256</v>
      </c>
      <c r="C148" s="48" t="s">
        <v>257</v>
      </c>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v>8580</v>
      </c>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v>2340</v>
      </c>
      <c r="BB148" s="44"/>
      <c r="BC148" s="44"/>
      <c r="BD148" s="37">
        <f t="shared" si="4"/>
        <v>10920</v>
      </c>
      <c r="BE148">
        <v>10920</v>
      </c>
    </row>
    <row r="149" spans="1:57" ht="30" hidden="1" customHeight="1">
      <c r="A149" s="39" t="s">
        <v>433</v>
      </c>
      <c r="B149" s="39" t="s">
        <v>172</v>
      </c>
      <c r="C149" s="48" t="s">
        <v>308</v>
      </c>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v>5280</v>
      </c>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37">
        <f t="shared" si="4"/>
        <v>5280</v>
      </c>
      <c r="BE149">
        <v>5280</v>
      </c>
    </row>
    <row r="150" spans="1:57" ht="30" hidden="1" customHeight="1">
      <c r="A150" s="39" t="s">
        <v>434</v>
      </c>
      <c r="B150" s="39" t="s">
        <v>169</v>
      </c>
      <c r="C150" s="48" t="s">
        <v>170</v>
      </c>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v>1089</v>
      </c>
      <c r="AM150" s="44"/>
      <c r="AN150" s="44"/>
      <c r="AO150" s="44"/>
      <c r="AP150" s="44"/>
      <c r="AQ150" s="44"/>
      <c r="AR150" s="44"/>
      <c r="AS150" s="44"/>
      <c r="AT150" s="44"/>
      <c r="AU150" s="44"/>
      <c r="AV150" s="44">
        <v>1633.5</v>
      </c>
      <c r="AW150" s="44"/>
      <c r="AX150" s="44"/>
      <c r="AY150" s="44"/>
      <c r="AZ150" s="44"/>
      <c r="BA150" s="44"/>
      <c r="BB150" s="44"/>
      <c r="BC150" s="44"/>
      <c r="BD150" s="37">
        <f t="shared" si="4"/>
        <v>2722.5</v>
      </c>
      <c r="BE150">
        <v>2722.5</v>
      </c>
    </row>
    <row r="151" spans="1:57" ht="30" hidden="1" customHeight="1">
      <c r="A151" s="39" t="s">
        <v>435</v>
      </c>
      <c r="B151" s="39" t="s">
        <v>436</v>
      </c>
      <c r="C151" s="48" t="s">
        <v>437</v>
      </c>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v>7975</v>
      </c>
      <c r="AY151" s="44"/>
      <c r="AZ151" s="44"/>
      <c r="BA151" s="44">
        <v>1740</v>
      </c>
      <c r="BB151" s="44"/>
      <c r="BC151" s="44"/>
      <c r="BD151" s="37">
        <f t="shared" si="4"/>
        <v>9715</v>
      </c>
      <c r="BE151">
        <v>9715</v>
      </c>
    </row>
    <row r="152" spans="1:57" ht="30" hidden="1" customHeight="1">
      <c r="A152" s="39" t="s">
        <v>438</v>
      </c>
      <c r="B152" s="39" t="s">
        <v>202</v>
      </c>
      <c r="C152" s="48" t="s">
        <v>203</v>
      </c>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v>8690</v>
      </c>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v>1659</v>
      </c>
      <c r="BB152" s="44"/>
      <c r="BC152" s="44"/>
      <c r="BD152" s="37">
        <f t="shared" si="4"/>
        <v>10349</v>
      </c>
      <c r="BE152">
        <v>10349</v>
      </c>
    </row>
    <row r="153" spans="1:57" ht="30" hidden="1" customHeight="1">
      <c r="A153" s="39" t="s">
        <v>439</v>
      </c>
      <c r="B153" s="39" t="s">
        <v>244</v>
      </c>
      <c r="C153" s="48" t="s">
        <v>245</v>
      </c>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v>627</v>
      </c>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v>199.5</v>
      </c>
      <c r="BB153" s="44"/>
      <c r="BC153" s="44"/>
      <c r="BD153" s="37">
        <f t="shared" si="4"/>
        <v>826.5</v>
      </c>
      <c r="BE153">
        <v>826.5</v>
      </c>
    </row>
    <row r="154" spans="1:57" ht="30" hidden="1" customHeight="1">
      <c r="A154" s="39" t="s">
        <v>440</v>
      </c>
      <c r="B154" s="39" t="s">
        <v>238</v>
      </c>
      <c r="C154" s="48" t="s">
        <v>407</v>
      </c>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v>1320</v>
      </c>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v>420</v>
      </c>
      <c r="BB154" s="44"/>
      <c r="BC154" s="44"/>
      <c r="BD154" s="37">
        <f t="shared" si="4"/>
        <v>1740</v>
      </c>
      <c r="BE154">
        <v>1740</v>
      </c>
    </row>
    <row r="155" spans="1:57" ht="30" hidden="1" customHeight="1">
      <c r="A155" s="39" t="s">
        <v>441</v>
      </c>
      <c r="B155" s="39" t="s">
        <v>241</v>
      </c>
      <c r="C155" s="48" t="s">
        <v>296</v>
      </c>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v>264</v>
      </c>
      <c r="AE155" s="44"/>
      <c r="AF155" s="44"/>
      <c r="AG155" s="44"/>
      <c r="AH155" s="44"/>
      <c r="AI155" s="44"/>
      <c r="AJ155" s="44"/>
      <c r="AK155" s="44"/>
      <c r="AL155" s="44"/>
      <c r="AM155" s="44"/>
      <c r="AN155" s="44"/>
      <c r="AO155" s="44"/>
      <c r="AQ155" s="44"/>
      <c r="AR155" s="44"/>
      <c r="AS155" s="44"/>
      <c r="AT155" s="44"/>
      <c r="AU155" s="44"/>
      <c r="AV155" s="44"/>
      <c r="AW155" s="44"/>
      <c r="AX155" s="44"/>
      <c r="AY155" s="44"/>
      <c r="AZ155" s="44"/>
      <c r="BA155" s="44">
        <v>84</v>
      </c>
      <c r="BB155" s="44"/>
      <c r="BC155" s="44"/>
      <c r="BD155" s="37">
        <f t="shared" si="4"/>
        <v>348</v>
      </c>
      <c r="BE155">
        <v>348</v>
      </c>
    </row>
    <row r="156" spans="1:57" ht="30" hidden="1" customHeight="1">
      <c r="A156" s="39" t="s">
        <v>442</v>
      </c>
      <c r="B156" s="39" t="s">
        <v>235</v>
      </c>
      <c r="C156" s="48" t="s">
        <v>405</v>
      </c>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v>88</v>
      </c>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v>28</v>
      </c>
      <c r="BB156" s="44"/>
      <c r="BC156" s="44"/>
      <c r="BD156" s="37">
        <f t="shared" si="4"/>
        <v>116</v>
      </c>
      <c r="BE156">
        <v>116</v>
      </c>
    </row>
    <row r="157" spans="1:57" ht="30" hidden="1" customHeight="1">
      <c r="A157" s="39" t="s">
        <v>443</v>
      </c>
      <c r="B157" s="39" t="s">
        <v>444</v>
      </c>
      <c r="C157" s="48" t="s">
        <v>445</v>
      </c>
      <c r="D157" s="44"/>
      <c r="E157" s="44"/>
      <c r="F157" s="44"/>
      <c r="G157" s="44"/>
      <c r="H157" s="44"/>
      <c r="I157" s="44"/>
      <c r="J157" s="44"/>
      <c r="K157" s="44"/>
      <c r="L157" s="44"/>
      <c r="M157" s="44"/>
      <c r="N157" s="44"/>
      <c r="O157" s="44"/>
      <c r="P157" s="44"/>
      <c r="Q157" s="44"/>
      <c r="R157" s="44"/>
      <c r="S157" s="44"/>
      <c r="T157" s="44"/>
      <c r="U157" s="44"/>
      <c r="V157" s="44"/>
      <c r="W157" s="44"/>
      <c r="X157" s="44"/>
      <c r="Y157" s="44"/>
      <c r="Z157" s="43">
        <v>16800</v>
      </c>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37">
        <f t="shared" si="4"/>
        <v>16800</v>
      </c>
      <c r="BE157">
        <v>16800</v>
      </c>
    </row>
    <row r="158" spans="1:57" ht="30" hidden="1" customHeight="1">
      <c r="A158" s="39" t="s">
        <v>446</v>
      </c>
      <c r="B158" s="39" t="s">
        <v>447</v>
      </c>
      <c r="C158" s="48" t="s">
        <v>448</v>
      </c>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v>27720</v>
      </c>
      <c r="AY158" s="44"/>
      <c r="AZ158" s="44"/>
      <c r="BA158" s="44"/>
      <c r="BB158" s="44"/>
      <c r="BC158" s="44"/>
      <c r="BD158" s="37">
        <f t="shared" si="4"/>
        <v>27720</v>
      </c>
      <c r="BE158">
        <v>27720</v>
      </c>
    </row>
    <row r="159" spans="1:57" ht="30" hidden="1" customHeight="1">
      <c r="A159" s="39" t="s">
        <v>449</v>
      </c>
      <c r="B159" s="39" t="s">
        <v>247</v>
      </c>
      <c r="C159" s="48" t="s">
        <v>411</v>
      </c>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37">
        <f t="shared" si="4"/>
        <v>0</v>
      </c>
      <c r="BE159">
        <v>0</v>
      </c>
    </row>
    <row r="160" spans="1:57" ht="30" hidden="1" customHeight="1">
      <c r="A160" s="39" t="s">
        <v>450</v>
      </c>
      <c r="B160" s="39" t="s">
        <v>250</v>
      </c>
      <c r="C160" s="48" t="s">
        <v>251</v>
      </c>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37">
        <f t="shared" si="4"/>
        <v>0</v>
      </c>
      <c r="BE160">
        <v>0</v>
      </c>
    </row>
    <row r="161" spans="1:57" ht="30" hidden="1" customHeight="1">
      <c r="A161" s="39" t="s">
        <v>451</v>
      </c>
      <c r="B161" s="39" t="s">
        <v>253</v>
      </c>
      <c r="C161" s="48" t="s">
        <v>254</v>
      </c>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37">
        <f t="shared" si="4"/>
        <v>0</v>
      </c>
      <c r="BE161">
        <v>0</v>
      </c>
    </row>
    <row r="162" spans="1:57" ht="30" hidden="1" customHeight="1">
      <c r="A162" s="39" t="s">
        <v>452</v>
      </c>
      <c r="B162" s="39" t="s">
        <v>453</v>
      </c>
      <c r="C162" s="48" t="s">
        <v>454</v>
      </c>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v>4340</v>
      </c>
      <c r="BC162" s="44"/>
      <c r="BD162" s="37">
        <f t="shared" si="4"/>
        <v>4340</v>
      </c>
      <c r="BE162">
        <v>4340</v>
      </c>
    </row>
    <row r="163" spans="1:57" ht="30" hidden="1" customHeight="1">
      <c r="A163" s="39" t="s">
        <v>455</v>
      </c>
      <c r="B163" s="39" t="s">
        <v>456</v>
      </c>
      <c r="C163" s="48" t="s">
        <v>457</v>
      </c>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37">
        <f t="shared" si="4"/>
        <v>0</v>
      </c>
      <c r="BE163">
        <v>0</v>
      </c>
    </row>
    <row r="164" spans="1:57" ht="30" hidden="1" customHeight="1">
      <c r="A164" s="39" t="s">
        <v>458</v>
      </c>
      <c r="B164" s="39" t="s">
        <v>459</v>
      </c>
      <c r="C164" s="48" t="s">
        <v>460</v>
      </c>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v>1155</v>
      </c>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37">
        <f t="shared" si="4"/>
        <v>1155</v>
      </c>
      <c r="BE164">
        <v>1155</v>
      </c>
    </row>
    <row r="165" spans="1:57" ht="30" hidden="1" customHeight="1">
      <c r="A165" s="39" t="s">
        <v>461</v>
      </c>
      <c r="B165" s="39" t="s">
        <v>462</v>
      </c>
      <c r="C165" s="48" t="s">
        <v>463</v>
      </c>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v>13580</v>
      </c>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37">
        <f t="shared" si="4"/>
        <v>13580</v>
      </c>
      <c r="BE165">
        <v>13580</v>
      </c>
    </row>
    <row r="166" spans="1:57" ht="30" hidden="1" customHeight="1">
      <c r="A166" s="39" t="s">
        <v>464</v>
      </c>
      <c r="B166" s="39" t="s">
        <v>465</v>
      </c>
      <c r="C166" s="48" t="s">
        <v>466</v>
      </c>
      <c r="D166" s="44"/>
      <c r="E166" s="44"/>
      <c r="F166" s="44"/>
      <c r="G166" s="44"/>
      <c r="H166" s="44"/>
      <c r="I166" s="44"/>
      <c r="J166" s="44"/>
      <c r="K166" s="44"/>
      <c r="L166" s="44"/>
      <c r="M166" s="44"/>
      <c r="N166" s="44"/>
      <c r="O166" s="44"/>
      <c r="P166" s="44"/>
      <c r="Q166" s="44"/>
      <c r="R166" s="44"/>
      <c r="S166" s="44"/>
      <c r="T166" s="44"/>
      <c r="U166" s="44"/>
      <c r="V166" s="43">
        <v>106400</v>
      </c>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37">
        <f t="shared" si="4"/>
        <v>106400</v>
      </c>
      <c r="BE166">
        <v>106400</v>
      </c>
    </row>
    <row r="167" spans="1:57" ht="30" hidden="1" customHeight="1">
      <c r="A167" s="39" t="s">
        <v>467</v>
      </c>
      <c r="B167" s="39" t="s">
        <v>232</v>
      </c>
      <c r="C167" s="48" t="s">
        <v>233</v>
      </c>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v>92400</v>
      </c>
      <c r="AS167" s="44"/>
      <c r="AT167" s="44"/>
      <c r="AU167" s="44"/>
      <c r="AV167" s="44"/>
      <c r="AW167" s="44"/>
      <c r="AX167" s="44"/>
      <c r="AY167" s="44"/>
      <c r="AZ167" s="44"/>
      <c r="BA167" s="44"/>
      <c r="BB167" s="44"/>
      <c r="BC167" s="44"/>
      <c r="BD167" s="37">
        <f t="shared" si="4"/>
        <v>92400</v>
      </c>
      <c r="BE167">
        <v>92400</v>
      </c>
    </row>
    <row r="168" spans="1:57" ht="30" hidden="1" customHeight="1">
      <c r="A168" s="39" t="s">
        <v>468</v>
      </c>
      <c r="B168" s="39" t="s">
        <v>469</v>
      </c>
      <c r="C168" s="48" t="s">
        <v>470</v>
      </c>
      <c r="D168" s="44"/>
      <c r="E168" s="44"/>
      <c r="F168" s="44"/>
      <c r="G168" s="44"/>
      <c r="H168" s="44"/>
      <c r="I168" s="44"/>
      <c r="J168" s="44"/>
      <c r="K168" s="44"/>
      <c r="L168" s="44"/>
      <c r="M168" s="44"/>
      <c r="N168" s="44"/>
      <c r="O168" s="44"/>
      <c r="P168" s="44"/>
      <c r="Q168" s="44"/>
      <c r="R168" s="44"/>
      <c r="S168" s="44"/>
      <c r="T168" s="44"/>
      <c r="U168" s="44"/>
      <c r="V168" s="44"/>
      <c r="W168" s="44"/>
      <c r="X168" s="44"/>
      <c r="Y168" s="44"/>
      <c r="Z168" s="43">
        <v>910</v>
      </c>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37">
        <f t="shared" si="4"/>
        <v>910</v>
      </c>
      <c r="BE168">
        <v>910</v>
      </c>
    </row>
    <row r="169" spans="1:57" ht="69" hidden="1" customHeight="1">
      <c r="A169" s="39" t="s">
        <v>471</v>
      </c>
      <c r="B169" s="39" t="s">
        <v>229</v>
      </c>
      <c r="C169" s="48" t="s">
        <v>299</v>
      </c>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v>20790</v>
      </c>
      <c r="BA169" s="44"/>
      <c r="BB169" s="44"/>
      <c r="BC169" s="44"/>
      <c r="BD169" s="37">
        <f t="shared" si="4"/>
        <v>20790</v>
      </c>
      <c r="BE169">
        <v>20790</v>
      </c>
    </row>
    <row r="170" spans="1:57" ht="54.75" hidden="1" customHeight="1">
      <c r="A170" s="39" t="s">
        <v>472</v>
      </c>
      <c r="B170" s="39" t="s">
        <v>301</v>
      </c>
      <c r="C170" s="48" t="s">
        <v>473</v>
      </c>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v>12490.5</v>
      </c>
      <c r="AK170" s="44"/>
      <c r="AL170" s="44">
        <v>5677.5</v>
      </c>
      <c r="AM170" s="44"/>
      <c r="AN170" s="44"/>
      <c r="AO170" s="44"/>
      <c r="AP170" s="44"/>
      <c r="AQ170" s="44"/>
      <c r="AR170" s="44"/>
      <c r="AS170" s="44"/>
      <c r="AT170" s="44"/>
      <c r="AU170" s="44"/>
      <c r="AV170" s="44"/>
      <c r="AW170" s="44"/>
      <c r="AX170" s="44"/>
      <c r="AY170" s="44">
        <v>2271</v>
      </c>
      <c r="AZ170" s="44"/>
      <c r="BA170" s="44"/>
      <c r="BB170" s="44"/>
      <c r="BC170" s="44"/>
      <c r="BD170" s="37">
        <f t="shared" si="4"/>
        <v>20439</v>
      </c>
      <c r="BE170">
        <v>20439</v>
      </c>
    </row>
    <row r="171" spans="1:57" ht="30" hidden="1" customHeight="1">
      <c r="A171" s="39" t="s">
        <v>474</v>
      </c>
      <c r="B171" s="39" t="s">
        <v>475</v>
      </c>
      <c r="C171" s="48" t="s">
        <v>476</v>
      </c>
      <c r="D171" s="44"/>
      <c r="E171" s="44"/>
      <c r="F171" s="44"/>
      <c r="G171" s="44"/>
      <c r="H171" s="44"/>
      <c r="I171" s="44"/>
      <c r="J171" s="44"/>
      <c r="K171" s="44"/>
      <c r="L171" s="44"/>
      <c r="M171" s="44"/>
      <c r="N171" s="44"/>
      <c r="O171" s="44"/>
      <c r="P171" s="44"/>
      <c r="Q171" s="44"/>
      <c r="R171" s="44"/>
      <c r="S171" s="43">
        <v>197730</v>
      </c>
      <c r="T171" s="44"/>
      <c r="U171" s="43">
        <v>380250</v>
      </c>
      <c r="V171" s="44"/>
      <c r="W171" s="44"/>
      <c r="X171" s="43">
        <v>175500</v>
      </c>
      <c r="Y171" s="43">
        <v>304200</v>
      </c>
      <c r="Z171" s="44"/>
      <c r="AA171" s="44"/>
      <c r="AB171" s="44">
        <v>35100</v>
      </c>
      <c r="AC171" s="44">
        <v>152100</v>
      </c>
      <c r="AD171" s="44">
        <v>20007</v>
      </c>
      <c r="AE171" s="44">
        <v>86697</v>
      </c>
      <c r="AF171" s="44">
        <v>5265</v>
      </c>
      <c r="AG171" s="44">
        <v>22815</v>
      </c>
      <c r="AH171" s="44"/>
      <c r="AI171" s="44"/>
      <c r="AJ171" s="44">
        <v>8775</v>
      </c>
      <c r="AK171" s="44">
        <v>22815</v>
      </c>
      <c r="AL171" s="44"/>
      <c r="AM171" s="44">
        <v>15210</v>
      </c>
      <c r="AN171" s="44"/>
      <c r="AO171" s="44"/>
      <c r="AP171" s="44"/>
      <c r="AQ171" s="44"/>
      <c r="AR171" s="44">
        <v>7020</v>
      </c>
      <c r="AS171" s="44">
        <v>15210</v>
      </c>
      <c r="AT171" s="44">
        <v>15795</v>
      </c>
      <c r="AU171" s="44">
        <v>56277</v>
      </c>
      <c r="AV171" s="44">
        <v>14040</v>
      </c>
      <c r="AW171" s="44">
        <v>42588</v>
      </c>
      <c r="AX171" s="44">
        <v>14040</v>
      </c>
      <c r="AY171" s="44">
        <v>15210</v>
      </c>
      <c r="AZ171" s="44">
        <v>10530</v>
      </c>
      <c r="BA171" s="44">
        <v>27378</v>
      </c>
      <c r="BB171" s="44">
        <v>27378</v>
      </c>
      <c r="BC171" s="44">
        <v>86814</v>
      </c>
      <c r="BD171" s="37">
        <f t="shared" si="4"/>
        <v>1758744</v>
      </c>
      <c r="BE171">
        <v>1758744</v>
      </c>
    </row>
    <row r="172" spans="1:57" ht="30" hidden="1" customHeight="1">
      <c r="A172" s="39" t="s">
        <v>477</v>
      </c>
      <c r="B172" s="39" t="s">
        <v>172</v>
      </c>
      <c r="C172" s="48" t="s">
        <v>308</v>
      </c>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v>14080</v>
      </c>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37">
        <f t="shared" si="4"/>
        <v>14080</v>
      </c>
      <c r="BE172">
        <v>14080</v>
      </c>
    </row>
    <row r="173" spans="1:57" ht="30" hidden="1" customHeight="1">
      <c r="A173" s="39" t="s">
        <v>478</v>
      </c>
      <c r="B173" s="39" t="s">
        <v>169</v>
      </c>
      <c r="C173" s="48" t="s">
        <v>170</v>
      </c>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v>3633</v>
      </c>
      <c r="AM173" s="44"/>
      <c r="AN173" s="44"/>
      <c r="AO173" s="44"/>
      <c r="AP173" s="44"/>
      <c r="AQ173" s="44"/>
      <c r="AR173" s="44"/>
      <c r="AS173" s="44"/>
      <c r="AT173" s="44"/>
      <c r="AU173" s="44"/>
      <c r="AV173" s="44"/>
      <c r="AW173" s="44"/>
      <c r="AX173" s="44"/>
      <c r="AY173" s="44"/>
      <c r="AZ173" s="44"/>
      <c r="BA173" s="44"/>
      <c r="BB173" s="44"/>
      <c r="BC173" s="44"/>
      <c r="BD173" s="37">
        <f t="shared" si="4"/>
        <v>3633</v>
      </c>
      <c r="BE173">
        <v>3633</v>
      </c>
    </row>
    <row r="174" spans="1:57" ht="30" hidden="1" customHeight="1">
      <c r="A174" s="39" t="s">
        <v>479</v>
      </c>
      <c r="B174" s="39" t="s">
        <v>166</v>
      </c>
      <c r="C174" s="48" t="s">
        <v>176</v>
      </c>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37">
        <f t="shared" si="4"/>
        <v>0</v>
      </c>
      <c r="BE174">
        <v>0</v>
      </c>
    </row>
    <row r="175" spans="1:57" ht="30" hidden="1" customHeight="1">
      <c r="A175" s="39" t="s">
        <v>480</v>
      </c>
      <c r="B175" s="39" t="s">
        <v>178</v>
      </c>
      <c r="C175" s="48" t="s">
        <v>382</v>
      </c>
      <c r="D175" s="44"/>
      <c r="E175" s="44"/>
      <c r="F175" s="44"/>
      <c r="G175" s="44"/>
      <c r="H175" s="44"/>
      <c r="I175" s="44"/>
      <c r="J175" s="44"/>
      <c r="K175" s="44"/>
      <c r="L175" s="44"/>
      <c r="M175" s="44"/>
      <c r="N175" s="44"/>
      <c r="O175" s="44"/>
      <c r="P175" s="44"/>
      <c r="Q175" s="44"/>
      <c r="R175" s="44"/>
      <c r="S175" s="44"/>
      <c r="T175" s="44"/>
      <c r="U175" s="44"/>
      <c r="V175" s="44"/>
      <c r="W175" s="44"/>
      <c r="X175" s="44"/>
      <c r="Y175" s="44"/>
      <c r="Z175" s="43">
        <v>76769</v>
      </c>
      <c r="AA175" s="44"/>
      <c r="AB175" s="44"/>
      <c r="AC175" s="44"/>
      <c r="AD175" s="44"/>
      <c r="AE175" s="44"/>
      <c r="AF175" s="44">
        <v>32901</v>
      </c>
      <c r="AG175" s="44"/>
      <c r="AH175" s="44"/>
      <c r="AI175" s="44"/>
      <c r="AJ175" s="44"/>
      <c r="AK175" s="44"/>
      <c r="AL175" s="44"/>
      <c r="AM175" s="44"/>
      <c r="AN175" s="44"/>
      <c r="AO175" s="44"/>
      <c r="AP175" s="44"/>
      <c r="AQ175" s="44"/>
      <c r="AR175" s="44"/>
      <c r="AS175" s="44"/>
      <c r="AT175" s="44"/>
      <c r="AU175" s="44"/>
      <c r="AV175" s="44"/>
      <c r="AW175" s="44"/>
      <c r="AX175" s="44"/>
      <c r="AY175" s="44">
        <v>19940</v>
      </c>
      <c r="AZ175" s="44"/>
      <c r="BA175" s="44"/>
      <c r="BB175" s="44"/>
      <c r="BC175" s="44"/>
      <c r="BD175" s="37">
        <f t="shared" si="4"/>
        <v>129610</v>
      </c>
      <c r="BE175">
        <v>129610</v>
      </c>
    </row>
    <row r="176" spans="1:57" ht="30" hidden="1" customHeight="1">
      <c r="A176" s="39" t="s">
        <v>481</v>
      </c>
      <c r="B176" s="39" t="s">
        <v>181</v>
      </c>
      <c r="C176" s="48" t="s">
        <v>182</v>
      </c>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v>20900</v>
      </c>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37">
        <f t="shared" si="4"/>
        <v>20900</v>
      </c>
      <c r="BE176">
        <v>20900</v>
      </c>
    </row>
    <row r="177" spans="1:57" ht="30" hidden="1" customHeight="1">
      <c r="A177" s="39" t="s">
        <v>482</v>
      </c>
      <c r="B177" s="39" t="s">
        <v>184</v>
      </c>
      <c r="C177" s="48" t="s">
        <v>185</v>
      </c>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v>11880</v>
      </c>
      <c r="BC177" s="44"/>
      <c r="BD177" s="37">
        <f t="shared" si="4"/>
        <v>11880</v>
      </c>
      <c r="BE177">
        <v>11880</v>
      </c>
    </row>
    <row r="178" spans="1:57" ht="30" hidden="1" customHeight="1">
      <c r="A178" s="39" t="s">
        <v>483</v>
      </c>
      <c r="B178" s="39" t="s">
        <v>187</v>
      </c>
      <c r="C178" s="48" t="s">
        <v>188</v>
      </c>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v>124416</v>
      </c>
      <c r="AQ178" s="44"/>
      <c r="AR178" s="44"/>
      <c r="AS178" s="44"/>
      <c r="AT178" s="44"/>
      <c r="AU178" s="44"/>
      <c r="AV178" s="44"/>
      <c r="AW178" s="44"/>
      <c r="AX178" s="44"/>
      <c r="AY178" s="44"/>
      <c r="AZ178" s="44">
        <v>290304</v>
      </c>
      <c r="BA178" s="44">
        <v>82944</v>
      </c>
      <c r="BB178" s="44"/>
      <c r="BC178" s="44"/>
      <c r="BD178" s="37">
        <f t="shared" si="4"/>
        <v>497664</v>
      </c>
      <c r="BE178">
        <v>497664</v>
      </c>
    </row>
    <row r="179" spans="1:57" ht="30" hidden="1" customHeight="1">
      <c r="A179" s="39" t="s">
        <v>484</v>
      </c>
      <c r="B179" s="39" t="s">
        <v>190</v>
      </c>
      <c r="C179" s="48" t="s">
        <v>191</v>
      </c>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v>7040</v>
      </c>
      <c r="AU179" s="44"/>
      <c r="AV179" s="44"/>
      <c r="AW179" s="44"/>
      <c r="AX179" s="44"/>
      <c r="AY179" s="44"/>
      <c r="AZ179" s="44"/>
      <c r="BA179" s="44"/>
      <c r="BB179" s="44">
        <v>3520</v>
      </c>
      <c r="BC179" s="44"/>
      <c r="BD179" s="37">
        <f t="shared" si="4"/>
        <v>10560</v>
      </c>
      <c r="BE179">
        <v>10560</v>
      </c>
    </row>
    <row r="180" spans="1:57" ht="30" hidden="1" customHeight="1">
      <c r="A180" s="39" t="s">
        <v>485</v>
      </c>
      <c r="B180" s="39" t="s">
        <v>193</v>
      </c>
      <c r="C180" s="48" t="s">
        <v>194</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v>5060</v>
      </c>
      <c r="AQ180" s="44"/>
      <c r="AR180" s="44"/>
      <c r="AS180" s="44"/>
      <c r="AT180" s="44"/>
      <c r="AU180" s="44"/>
      <c r="AV180" s="44"/>
      <c r="AW180" s="44"/>
      <c r="AX180" s="44"/>
      <c r="AY180" s="44"/>
      <c r="AZ180" s="44"/>
      <c r="BA180" s="44"/>
      <c r="BB180" s="44"/>
      <c r="BC180" s="44"/>
      <c r="BD180" s="37">
        <f t="shared" si="4"/>
        <v>5060</v>
      </c>
      <c r="BE180">
        <v>5060</v>
      </c>
    </row>
    <row r="181" spans="1:57" ht="30" hidden="1" customHeight="1">
      <c r="A181" s="39" t="s">
        <v>486</v>
      </c>
      <c r="B181" s="39" t="s">
        <v>196</v>
      </c>
      <c r="C181" s="48" t="s">
        <v>197</v>
      </c>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v>15840</v>
      </c>
      <c r="BA181" s="44"/>
      <c r="BB181" s="44"/>
      <c r="BC181" s="44"/>
      <c r="BD181" s="37">
        <f t="shared" si="4"/>
        <v>15840</v>
      </c>
      <c r="BE181">
        <v>15840</v>
      </c>
    </row>
    <row r="182" spans="1:57" ht="30" hidden="1" customHeight="1">
      <c r="A182" s="39" t="s">
        <v>487</v>
      </c>
      <c r="B182" s="39" t="s">
        <v>199</v>
      </c>
      <c r="C182" s="48" t="s">
        <v>200</v>
      </c>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37">
        <f t="shared" si="4"/>
        <v>0</v>
      </c>
      <c r="BE182">
        <v>0</v>
      </c>
    </row>
    <row r="183" spans="1:57" ht="30" hidden="1" customHeight="1">
      <c r="A183" s="39" t="s">
        <v>488</v>
      </c>
      <c r="B183" s="39" t="s">
        <v>202</v>
      </c>
      <c r="C183" s="48" t="s">
        <v>203</v>
      </c>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v>8690</v>
      </c>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37">
        <f t="shared" si="4"/>
        <v>8690</v>
      </c>
      <c r="BE183">
        <v>8690</v>
      </c>
    </row>
    <row r="184" spans="1:57" ht="30" hidden="1" customHeight="1">
      <c r="A184" s="39" t="s">
        <v>489</v>
      </c>
      <c r="B184" s="39" t="s">
        <v>205</v>
      </c>
      <c r="C184" s="48" t="s">
        <v>206</v>
      </c>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37">
        <f t="shared" si="4"/>
        <v>0</v>
      </c>
      <c r="BE184">
        <v>0</v>
      </c>
    </row>
    <row r="185" spans="1:57" ht="30" hidden="1" customHeight="1">
      <c r="A185" s="39" t="s">
        <v>490</v>
      </c>
      <c r="B185" s="39" t="s">
        <v>208</v>
      </c>
      <c r="C185" s="48" t="s">
        <v>209</v>
      </c>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v>4340</v>
      </c>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37">
        <f t="shared" si="4"/>
        <v>4340</v>
      </c>
      <c r="BE185">
        <v>4340</v>
      </c>
    </row>
    <row r="186" spans="1:57" ht="30" hidden="1" customHeight="1">
      <c r="A186" s="39" t="s">
        <v>491</v>
      </c>
      <c r="B186" s="39" t="s">
        <v>211</v>
      </c>
      <c r="C186" s="48" t="s">
        <v>212</v>
      </c>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v>4340</v>
      </c>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37">
        <f t="shared" si="4"/>
        <v>4340</v>
      </c>
      <c r="BE186">
        <v>4340</v>
      </c>
    </row>
    <row r="187" spans="1:57" ht="30" hidden="1" customHeight="1">
      <c r="A187" s="39" t="s">
        <v>492</v>
      </c>
      <c r="B187" s="39" t="s">
        <v>217</v>
      </c>
      <c r="C187" s="48" t="s">
        <v>218</v>
      </c>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v>3080</v>
      </c>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37">
        <f t="shared" si="4"/>
        <v>3080</v>
      </c>
      <c r="BE187">
        <v>3080</v>
      </c>
    </row>
    <row r="188" spans="1:57" ht="30" hidden="1" customHeight="1">
      <c r="A188" s="39" t="s">
        <v>493</v>
      </c>
      <c r="B188" s="39" t="s">
        <v>220</v>
      </c>
      <c r="C188" s="48" t="s">
        <v>221</v>
      </c>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v>1017.5</v>
      </c>
      <c r="BC188" s="44"/>
      <c r="BD188" s="37">
        <f t="shared" si="4"/>
        <v>1017.5</v>
      </c>
      <c r="BE188">
        <v>1017.5</v>
      </c>
    </row>
    <row r="189" spans="1:57" ht="30" hidden="1" customHeight="1">
      <c r="A189" s="39" t="s">
        <v>494</v>
      </c>
      <c r="B189" s="39" t="s">
        <v>223</v>
      </c>
      <c r="C189" s="48" t="s">
        <v>399</v>
      </c>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v>1485</v>
      </c>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37">
        <f t="shared" si="4"/>
        <v>1485</v>
      </c>
      <c r="BE189">
        <v>1485</v>
      </c>
    </row>
    <row r="190" spans="1:57" ht="30" hidden="1" customHeight="1">
      <c r="A190" s="39" t="s">
        <v>495</v>
      </c>
      <c r="B190" s="39" t="s">
        <v>226</v>
      </c>
      <c r="C190" s="48" t="s">
        <v>401</v>
      </c>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v>154</v>
      </c>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37">
        <f t="shared" si="4"/>
        <v>154</v>
      </c>
      <c r="BE190">
        <v>154</v>
      </c>
    </row>
    <row r="191" spans="1:57" ht="76.5" hidden="1" customHeight="1">
      <c r="A191" s="39" t="s">
        <v>496</v>
      </c>
      <c r="B191" s="39" t="s">
        <v>229</v>
      </c>
      <c r="C191" s="48" t="s">
        <v>299</v>
      </c>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v>20790</v>
      </c>
      <c r="BA191" s="44"/>
      <c r="BB191" s="44"/>
      <c r="BC191" s="44"/>
      <c r="BD191" s="37">
        <f t="shared" si="4"/>
        <v>20790</v>
      </c>
      <c r="BE191">
        <v>20790</v>
      </c>
    </row>
    <row r="192" spans="1:57" ht="30" hidden="1" customHeight="1">
      <c r="A192" s="39" t="s">
        <v>497</v>
      </c>
      <c r="B192" s="39" t="s">
        <v>232</v>
      </c>
      <c r="C192" s="48" t="s">
        <v>233</v>
      </c>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v>92400</v>
      </c>
      <c r="AS192" s="44"/>
      <c r="AT192" s="44"/>
      <c r="AU192" s="44"/>
      <c r="AV192" s="44"/>
      <c r="AW192" s="44"/>
      <c r="AX192" s="44"/>
      <c r="AY192" s="44"/>
      <c r="AZ192" s="44"/>
      <c r="BA192" s="44"/>
      <c r="BB192" s="44"/>
      <c r="BC192" s="44"/>
      <c r="BD192" s="37">
        <f t="shared" si="4"/>
        <v>92400</v>
      </c>
      <c r="BE192">
        <v>92400</v>
      </c>
    </row>
    <row r="193" spans="1:57" ht="30" hidden="1" customHeight="1">
      <c r="A193" s="39" t="s">
        <v>498</v>
      </c>
      <c r="B193" s="39" t="s">
        <v>235</v>
      </c>
      <c r="C193" s="48" t="s">
        <v>405</v>
      </c>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v>88</v>
      </c>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37">
        <f t="shared" si="4"/>
        <v>88</v>
      </c>
      <c r="BE193">
        <v>88</v>
      </c>
    </row>
    <row r="194" spans="1:57" ht="30" hidden="1" customHeight="1">
      <c r="A194" s="39" t="s">
        <v>499</v>
      </c>
      <c r="B194" s="39" t="s">
        <v>238</v>
      </c>
      <c r="C194" s="48" t="s">
        <v>407</v>
      </c>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v>660</v>
      </c>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37">
        <f t="shared" si="4"/>
        <v>660</v>
      </c>
      <c r="BE194">
        <v>660</v>
      </c>
    </row>
    <row r="195" spans="1:57" ht="30" hidden="1" customHeight="1">
      <c r="A195" s="39" t="s">
        <v>500</v>
      </c>
      <c r="B195" s="39" t="s">
        <v>241</v>
      </c>
      <c r="C195" s="48" t="s">
        <v>296</v>
      </c>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v>132</v>
      </c>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37">
        <f t="shared" si="4"/>
        <v>132</v>
      </c>
      <c r="BE195">
        <v>132</v>
      </c>
    </row>
    <row r="196" spans="1:57" ht="30" hidden="1" customHeight="1">
      <c r="A196" s="39" t="s">
        <v>501</v>
      </c>
      <c r="B196" s="39" t="s">
        <v>244</v>
      </c>
      <c r="C196" s="48" t="s">
        <v>245</v>
      </c>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v>104.5</v>
      </c>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37">
        <f t="shared" si="4"/>
        <v>104.5</v>
      </c>
      <c r="BE196">
        <v>104.5</v>
      </c>
    </row>
    <row r="197" spans="1:57" ht="30" hidden="1" customHeight="1">
      <c r="A197" s="39" t="s">
        <v>502</v>
      </c>
      <c r="B197" s="39" t="s">
        <v>247</v>
      </c>
      <c r="C197" s="48" t="s">
        <v>411</v>
      </c>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37">
        <f t="shared" si="4"/>
        <v>0</v>
      </c>
      <c r="BE197">
        <v>0</v>
      </c>
    </row>
    <row r="198" spans="1:57" ht="30" hidden="1" customHeight="1">
      <c r="A198" s="39" t="s">
        <v>503</v>
      </c>
      <c r="B198" s="39" t="s">
        <v>250</v>
      </c>
      <c r="C198" s="48" t="s">
        <v>251</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37">
        <f t="shared" ref="BD198:BD250" si="5">SUM(D198:BC198)</f>
        <v>0</v>
      </c>
      <c r="BE198">
        <v>0</v>
      </c>
    </row>
    <row r="199" spans="1:57" ht="30" hidden="1" customHeight="1">
      <c r="A199" s="39" t="s">
        <v>504</v>
      </c>
      <c r="B199" s="39" t="s">
        <v>253</v>
      </c>
      <c r="C199" s="48" t="s">
        <v>254</v>
      </c>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37">
        <f t="shared" si="5"/>
        <v>0</v>
      </c>
      <c r="BE199">
        <v>0</v>
      </c>
    </row>
    <row r="200" spans="1:57" ht="30" hidden="1" customHeight="1">
      <c r="A200" s="39" t="s">
        <v>505</v>
      </c>
      <c r="B200" s="39" t="s">
        <v>256</v>
      </c>
      <c r="C200" s="48" t="s">
        <v>257</v>
      </c>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v>1430</v>
      </c>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37">
        <f t="shared" si="5"/>
        <v>1430</v>
      </c>
      <c r="BE200">
        <v>1430</v>
      </c>
    </row>
    <row r="201" spans="1:57" ht="30" hidden="1" customHeight="1">
      <c r="A201" s="39" t="s">
        <v>506</v>
      </c>
      <c r="B201" s="39" t="s">
        <v>259</v>
      </c>
      <c r="C201" s="48" t="s">
        <v>507</v>
      </c>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v>61820</v>
      </c>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37">
        <f t="shared" si="5"/>
        <v>61820</v>
      </c>
      <c r="BE201">
        <v>61820</v>
      </c>
    </row>
    <row r="202" spans="1:57" ht="30" hidden="1" customHeight="1">
      <c r="A202" s="39" t="s">
        <v>508</v>
      </c>
      <c r="B202" s="39" t="s">
        <v>262</v>
      </c>
      <c r="C202" s="48" t="s">
        <v>263</v>
      </c>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v>2310</v>
      </c>
      <c r="BC202" s="44"/>
      <c r="BD202" s="37">
        <f t="shared" si="5"/>
        <v>2310</v>
      </c>
      <c r="BE202">
        <v>2310</v>
      </c>
    </row>
    <row r="203" spans="1:57" ht="30" hidden="1" customHeight="1">
      <c r="A203" s="39" t="s">
        <v>509</v>
      </c>
      <c r="B203" s="39" t="s">
        <v>265</v>
      </c>
      <c r="C203" s="48" t="s">
        <v>266</v>
      </c>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37">
        <f t="shared" si="5"/>
        <v>0</v>
      </c>
      <c r="BE203">
        <v>0</v>
      </c>
    </row>
    <row r="204" spans="1:57" ht="30" hidden="1" customHeight="1">
      <c r="A204" s="39" t="s">
        <v>510</v>
      </c>
      <c r="B204" s="39" t="s">
        <v>268</v>
      </c>
      <c r="C204" s="48" t="s">
        <v>269</v>
      </c>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v>1980</v>
      </c>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37">
        <f t="shared" si="5"/>
        <v>1980</v>
      </c>
      <c r="BE204">
        <v>1980</v>
      </c>
    </row>
    <row r="205" spans="1:57" ht="30" hidden="1" customHeight="1">
      <c r="A205" s="39" t="s">
        <v>511</v>
      </c>
      <c r="B205" s="39" t="s">
        <v>274</v>
      </c>
      <c r="C205" s="48" t="s">
        <v>275</v>
      </c>
      <c r="D205" s="44"/>
      <c r="E205" s="44"/>
      <c r="F205" s="44"/>
      <c r="G205" s="44"/>
      <c r="H205" s="44"/>
      <c r="I205" s="44"/>
      <c r="J205" s="44"/>
      <c r="K205" s="44"/>
      <c r="L205" s="44"/>
      <c r="M205" s="44"/>
      <c r="N205" s="44"/>
      <c r="O205" s="44"/>
      <c r="P205" s="44"/>
      <c r="Q205" s="44"/>
      <c r="R205" s="44"/>
      <c r="S205" s="44"/>
      <c r="T205" s="44"/>
      <c r="U205" s="44"/>
      <c r="V205" s="44"/>
      <c r="W205" s="44"/>
      <c r="X205" s="44"/>
      <c r="Y205" s="44"/>
      <c r="Z205" s="43">
        <v>1595</v>
      </c>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37">
        <f t="shared" si="5"/>
        <v>1595</v>
      </c>
      <c r="BE205">
        <v>1595</v>
      </c>
    </row>
    <row r="206" spans="1:57" ht="30" hidden="1" customHeight="1">
      <c r="A206" s="39" t="s">
        <v>512</v>
      </c>
      <c r="B206" s="39" t="s">
        <v>277</v>
      </c>
      <c r="C206" s="48" t="s">
        <v>278</v>
      </c>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37">
        <f t="shared" si="5"/>
        <v>0</v>
      </c>
      <c r="BE206">
        <v>0</v>
      </c>
    </row>
    <row r="207" spans="1:57" ht="30" hidden="1" customHeight="1">
      <c r="A207" s="39" t="s">
        <v>513</v>
      </c>
      <c r="B207" s="39" t="s">
        <v>280</v>
      </c>
      <c r="C207" s="48" t="s">
        <v>426</v>
      </c>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37">
        <f t="shared" si="5"/>
        <v>0</v>
      </c>
      <c r="BE207">
        <v>0</v>
      </c>
    </row>
    <row r="208" spans="1:57" ht="30" hidden="1" customHeight="1">
      <c r="A208" s="39" t="s">
        <v>514</v>
      </c>
      <c r="B208" s="39" t="s">
        <v>373</v>
      </c>
      <c r="C208" s="48" t="s">
        <v>374</v>
      </c>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v>3552</v>
      </c>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37">
        <f t="shared" si="5"/>
        <v>3552</v>
      </c>
      <c r="BE208">
        <v>3552</v>
      </c>
    </row>
    <row r="209" spans="1:57" ht="52.5" hidden="1" customHeight="1">
      <c r="A209" s="39" t="s">
        <v>515</v>
      </c>
      <c r="B209" s="39" t="s">
        <v>283</v>
      </c>
      <c r="C209" s="48" t="s">
        <v>284</v>
      </c>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v>266090</v>
      </c>
      <c r="AM209" s="44"/>
      <c r="AN209" s="44"/>
      <c r="AO209" s="44"/>
      <c r="AP209" s="44"/>
      <c r="AQ209" s="44"/>
      <c r="AR209" s="44"/>
      <c r="AS209" s="44"/>
      <c r="AT209" s="44"/>
      <c r="AU209" s="44"/>
      <c r="AV209" s="44"/>
      <c r="AW209" s="44"/>
      <c r="AX209" s="44">
        <f>-3245</f>
        <v>-3245</v>
      </c>
      <c r="AY209" s="44">
        <v>147647.5</v>
      </c>
      <c r="AZ209" s="44"/>
      <c r="BA209" s="44"/>
      <c r="BB209" s="44"/>
      <c r="BC209" s="44"/>
      <c r="BD209" s="37">
        <f t="shared" si="5"/>
        <v>410492.5</v>
      </c>
      <c r="BE209">
        <v>410492.5</v>
      </c>
    </row>
    <row r="210" spans="1:57" ht="59.25" hidden="1" customHeight="1">
      <c r="A210" s="39" t="s">
        <v>516</v>
      </c>
      <c r="B210" s="39" t="s">
        <v>289</v>
      </c>
      <c r="C210" s="48" t="s">
        <v>290</v>
      </c>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v>279136</v>
      </c>
      <c r="AT210" s="44"/>
      <c r="AU210" s="44">
        <v>116688</v>
      </c>
      <c r="AV210" s="44"/>
      <c r="AW210" s="44">
        <v>51480</v>
      </c>
      <c r="AX210" s="44"/>
      <c r="AY210" s="44">
        <v>41184</v>
      </c>
      <c r="AZ210" s="44">
        <v>264000</v>
      </c>
      <c r="BA210" s="44">
        <v>43758</v>
      </c>
      <c r="BB210" s="44"/>
      <c r="BC210" s="44">
        <v>39897</v>
      </c>
      <c r="BD210" s="37">
        <f t="shared" si="5"/>
        <v>836143</v>
      </c>
      <c r="BE210">
        <v>836143</v>
      </c>
    </row>
    <row r="211" spans="1:57" ht="30" hidden="1" customHeight="1">
      <c r="A211" s="39" t="s">
        <v>517</v>
      </c>
      <c r="B211" s="39" t="s">
        <v>256</v>
      </c>
      <c r="C211" s="48" t="s">
        <v>257</v>
      </c>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v>8580</v>
      </c>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37">
        <f t="shared" si="5"/>
        <v>8580</v>
      </c>
      <c r="BE211">
        <v>8580</v>
      </c>
    </row>
    <row r="212" spans="1:57" ht="30" hidden="1" customHeight="1">
      <c r="A212" s="39" t="s">
        <v>518</v>
      </c>
      <c r="B212" s="39" t="s">
        <v>172</v>
      </c>
      <c r="C212" s="48" t="s">
        <v>308</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v>5280</v>
      </c>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37">
        <f t="shared" si="5"/>
        <v>5280</v>
      </c>
      <c r="BE212">
        <v>5280</v>
      </c>
    </row>
    <row r="213" spans="1:57" ht="30" hidden="1" customHeight="1">
      <c r="A213" s="39" t="s">
        <v>519</v>
      </c>
      <c r="B213" s="39" t="s">
        <v>169</v>
      </c>
      <c r="C213" s="48" t="s">
        <v>170</v>
      </c>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v>2722.5</v>
      </c>
      <c r="AW213" s="44"/>
      <c r="AX213" s="44"/>
      <c r="AY213" s="44"/>
      <c r="AZ213" s="44"/>
      <c r="BA213" s="44"/>
      <c r="BB213" s="44"/>
      <c r="BC213" s="44"/>
      <c r="BD213" s="37">
        <f t="shared" si="5"/>
        <v>2722.5</v>
      </c>
      <c r="BE213">
        <v>2722.5</v>
      </c>
    </row>
    <row r="214" spans="1:57" ht="30" hidden="1" customHeight="1">
      <c r="A214" s="39" t="s">
        <v>520</v>
      </c>
      <c r="B214" s="39" t="s">
        <v>436</v>
      </c>
      <c r="C214" s="48" t="s">
        <v>437</v>
      </c>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v>7975</v>
      </c>
      <c r="AY214" s="44"/>
      <c r="AZ214" s="44"/>
      <c r="BA214" s="44"/>
      <c r="BB214" s="44"/>
      <c r="BC214" s="44"/>
      <c r="BD214" s="37">
        <f t="shared" si="5"/>
        <v>7975</v>
      </c>
      <c r="BE214">
        <v>7975</v>
      </c>
    </row>
    <row r="215" spans="1:57" ht="30" hidden="1" customHeight="1">
      <c r="A215" s="39" t="s">
        <v>521</v>
      </c>
      <c r="B215" s="39" t="s">
        <v>202</v>
      </c>
      <c r="C215" s="48" t="s">
        <v>203</v>
      </c>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v>8690</v>
      </c>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37">
        <f t="shared" si="5"/>
        <v>8690</v>
      </c>
      <c r="BE215">
        <v>8690</v>
      </c>
    </row>
    <row r="216" spans="1:57" ht="30" hidden="1" customHeight="1">
      <c r="A216" s="39" t="s">
        <v>522</v>
      </c>
      <c r="B216" s="39" t="s">
        <v>244</v>
      </c>
      <c r="C216" s="48" t="s">
        <v>245</v>
      </c>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v>627</v>
      </c>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37">
        <f t="shared" si="5"/>
        <v>627</v>
      </c>
      <c r="BE216">
        <v>627</v>
      </c>
    </row>
    <row r="217" spans="1:57" ht="30" hidden="1" customHeight="1">
      <c r="A217" s="39" t="s">
        <v>523</v>
      </c>
      <c r="B217" s="39" t="s">
        <v>238</v>
      </c>
      <c r="C217" s="48" t="s">
        <v>407</v>
      </c>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v>1320</v>
      </c>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37">
        <f t="shared" si="5"/>
        <v>1320</v>
      </c>
      <c r="BE217">
        <v>1320</v>
      </c>
    </row>
    <row r="218" spans="1:57" ht="30" hidden="1" customHeight="1">
      <c r="A218" s="39" t="s">
        <v>524</v>
      </c>
      <c r="B218" s="39" t="s">
        <v>241</v>
      </c>
      <c r="C218" s="48" t="s">
        <v>296</v>
      </c>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v>264</v>
      </c>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37">
        <f t="shared" si="5"/>
        <v>264</v>
      </c>
      <c r="BE218">
        <v>264</v>
      </c>
    </row>
    <row r="219" spans="1:57" ht="30" hidden="1" customHeight="1">
      <c r="A219" s="39" t="s">
        <v>525</v>
      </c>
      <c r="B219" s="39" t="s">
        <v>235</v>
      </c>
      <c r="C219" s="48" t="s">
        <v>405</v>
      </c>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v>88</v>
      </c>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37">
        <f t="shared" si="5"/>
        <v>88</v>
      </c>
      <c r="BE219">
        <v>88</v>
      </c>
    </row>
    <row r="220" spans="1:57" ht="30" hidden="1" customHeight="1">
      <c r="A220" s="39" t="s">
        <v>526</v>
      </c>
      <c r="B220" s="39" t="s">
        <v>444</v>
      </c>
      <c r="C220" s="48" t="s">
        <v>445</v>
      </c>
      <c r="D220" s="44"/>
      <c r="E220" s="44"/>
      <c r="F220" s="44"/>
      <c r="G220" s="44"/>
      <c r="H220" s="44"/>
      <c r="I220" s="44"/>
      <c r="J220" s="44"/>
      <c r="K220" s="44"/>
      <c r="L220" s="44"/>
      <c r="M220" s="44"/>
      <c r="N220" s="44"/>
      <c r="O220" s="44"/>
      <c r="P220" s="44"/>
      <c r="Q220" s="44"/>
      <c r="R220" s="44"/>
      <c r="S220" s="44"/>
      <c r="T220" s="44"/>
      <c r="U220" s="44"/>
      <c r="V220" s="44"/>
      <c r="W220" s="44"/>
      <c r="X220" s="44"/>
      <c r="Y220" s="44"/>
      <c r="Z220" s="43">
        <v>16800</v>
      </c>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37">
        <f t="shared" si="5"/>
        <v>16800</v>
      </c>
      <c r="BE220">
        <v>16800</v>
      </c>
    </row>
    <row r="221" spans="1:57" ht="30" hidden="1" customHeight="1">
      <c r="A221" s="39" t="s">
        <v>527</v>
      </c>
      <c r="B221" s="39" t="s">
        <v>447</v>
      </c>
      <c r="C221" s="48" t="s">
        <v>448</v>
      </c>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v>27720</v>
      </c>
      <c r="AY221" s="44"/>
      <c r="AZ221" s="44"/>
      <c r="BA221" s="44"/>
      <c r="BB221" s="44"/>
      <c r="BC221" s="44"/>
      <c r="BD221" s="37">
        <f t="shared" si="5"/>
        <v>27720</v>
      </c>
      <c r="BE221">
        <v>27720</v>
      </c>
    </row>
    <row r="222" spans="1:57" ht="30" hidden="1" customHeight="1">
      <c r="A222" s="39" t="s">
        <v>528</v>
      </c>
      <c r="B222" s="39" t="s">
        <v>247</v>
      </c>
      <c r="C222" s="48" t="s">
        <v>411</v>
      </c>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37">
        <f t="shared" si="5"/>
        <v>0</v>
      </c>
      <c r="BE222">
        <v>0</v>
      </c>
    </row>
    <row r="223" spans="1:57" ht="30" hidden="1" customHeight="1">
      <c r="A223" s="39" t="s">
        <v>529</v>
      </c>
      <c r="B223" s="39" t="s">
        <v>250</v>
      </c>
      <c r="C223" s="48" t="s">
        <v>251</v>
      </c>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37">
        <f t="shared" si="5"/>
        <v>0</v>
      </c>
      <c r="BE223">
        <v>0</v>
      </c>
    </row>
    <row r="224" spans="1:57" ht="30" hidden="1" customHeight="1">
      <c r="A224" s="39" t="s">
        <v>530</v>
      </c>
      <c r="B224" s="39" t="s">
        <v>253</v>
      </c>
      <c r="C224" s="48" t="s">
        <v>531</v>
      </c>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37">
        <f t="shared" si="5"/>
        <v>0</v>
      </c>
      <c r="BE224">
        <v>0</v>
      </c>
    </row>
    <row r="225" spans="1:57" ht="30" hidden="1" customHeight="1">
      <c r="A225" s="39" t="s">
        <v>532</v>
      </c>
      <c r="B225" s="39" t="s">
        <v>453</v>
      </c>
      <c r="C225" s="48" t="s">
        <v>454</v>
      </c>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v>4340</v>
      </c>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37">
        <f t="shared" si="5"/>
        <v>4340</v>
      </c>
      <c r="BE225">
        <v>4340</v>
      </c>
    </row>
    <row r="226" spans="1:57" ht="30" hidden="1" customHeight="1">
      <c r="A226" s="39" t="s">
        <v>533</v>
      </c>
      <c r="B226" s="39" t="s">
        <v>456</v>
      </c>
      <c r="C226" s="48" t="s">
        <v>457</v>
      </c>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37">
        <f t="shared" si="5"/>
        <v>0</v>
      </c>
      <c r="BE226">
        <v>0</v>
      </c>
    </row>
    <row r="227" spans="1:57" ht="30" hidden="1" customHeight="1">
      <c r="A227" s="39" t="s">
        <v>534</v>
      </c>
      <c r="B227" s="39" t="s">
        <v>459</v>
      </c>
      <c r="C227" s="48" t="s">
        <v>460</v>
      </c>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v>1155</v>
      </c>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37">
        <f t="shared" si="5"/>
        <v>1155</v>
      </c>
      <c r="BE227">
        <v>1155</v>
      </c>
    </row>
    <row r="228" spans="1:57" ht="30" hidden="1" customHeight="1">
      <c r="A228" s="39" t="s">
        <v>535</v>
      </c>
      <c r="B228" s="39" t="s">
        <v>462</v>
      </c>
      <c r="C228" s="48" t="s">
        <v>463</v>
      </c>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v>13580</v>
      </c>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37">
        <f t="shared" si="5"/>
        <v>13580</v>
      </c>
      <c r="BE228">
        <v>13580</v>
      </c>
    </row>
    <row r="229" spans="1:57" ht="30" hidden="1" customHeight="1">
      <c r="A229" s="39" t="s">
        <v>536</v>
      </c>
      <c r="B229" s="39" t="s">
        <v>465</v>
      </c>
      <c r="C229" s="48" t="s">
        <v>466</v>
      </c>
      <c r="D229" s="44"/>
      <c r="E229" s="44"/>
      <c r="F229" s="44"/>
      <c r="G229" s="44"/>
      <c r="H229" s="44"/>
      <c r="I229" s="44"/>
      <c r="J229" s="44"/>
      <c r="K229" s="44"/>
      <c r="L229" s="44"/>
      <c r="M229" s="44"/>
      <c r="N229" s="44"/>
      <c r="O229" s="44"/>
      <c r="P229" s="44"/>
      <c r="Q229" s="44"/>
      <c r="R229" s="44"/>
      <c r="S229" s="44"/>
      <c r="T229" s="44"/>
      <c r="U229" s="44"/>
      <c r="V229" s="43">
        <v>106400</v>
      </c>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37">
        <f t="shared" si="5"/>
        <v>106400</v>
      </c>
      <c r="BE229">
        <v>106400</v>
      </c>
    </row>
    <row r="230" spans="1:57" ht="30" hidden="1" customHeight="1">
      <c r="A230" s="39" t="s">
        <v>537</v>
      </c>
      <c r="B230" s="39" t="s">
        <v>232</v>
      </c>
      <c r="C230" s="48" t="s">
        <v>233</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v>92400</v>
      </c>
      <c r="AT230" s="44"/>
      <c r="AU230" s="44"/>
      <c r="AV230" s="44"/>
      <c r="AW230" s="44"/>
      <c r="AX230" s="44"/>
      <c r="AY230" s="44"/>
      <c r="AZ230" s="44"/>
      <c r="BA230" s="44"/>
      <c r="BB230" s="44"/>
      <c r="BC230" s="44"/>
      <c r="BD230" s="37">
        <f t="shared" si="5"/>
        <v>92400</v>
      </c>
      <c r="BE230">
        <v>92400</v>
      </c>
    </row>
    <row r="231" spans="1:57" ht="30" hidden="1" customHeight="1">
      <c r="A231" s="39" t="s">
        <v>538</v>
      </c>
      <c r="B231" s="39" t="s">
        <v>469</v>
      </c>
      <c r="C231" s="48" t="s">
        <v>470</v>
      </c>
      <c r="D231" s="44"/>
      <c r="E231" s="44"/>
      <c r="F231" s="44"/>
      <c r="G231" s="44"/>
      <c r="H231" s="44"/>
      <c r="I231" s="44"/>
      <c r="J231" s="44"/>
      <c r="K231" s="44"/>
      <c r="L231" s="44"/>
      <c r="M231" s="44"/>
      <c r="N231" s="44"/>
      <c r="O231" s="44"/>
      <c r="P231" s="44"/>
      <c r="Q231" s="44"/>
      <c r="R231" s="44"/>
      <c r="S231" s="44"/>
      <c r="T231" s="44"/>
      <c r="U231" s="44"/>
      <c r="V231" s="44"/>
      <c r="W231" s="44"/>
      <c r="X231" s="44"/>
      <c r="Y231" s="44"/>
      <c r="Z231" s="43">
        <v>910</v>
      </c>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37">
        <f t="shared" si="5"/>
        <v>910</v>
      </c>
      <c r="BE231">
        <v>910</v>
      </c>
    </row>
    <row r="232" spans="1:57" ht="94.5" hidden="1" customHeight="1">
      <c r="A232" s="39" t="s">
        <v>539</v>
      </c>
      <c r="B232" s="39" t="s">
        <v>229</v>
      </c>
      <c r="C232" s="48" t="s">
        <v>299</v>
      </c>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v>20790</v>
      </c>
      <c r="BB232" s="44"/>
      <c r="BC232" s="44"/>
      <c r="BD232" s="37">
        <f t="shared" si="5"/>
        <v>20790</v>
      </c>
      <c r="BE232">
        <v>20790</v>
      </c>
    </row>
    <row r="233" spans="1:57" ht="45.75" hidden="1" customHeight="1">
      <c r="A233" s="39" t="s">
        <v>540</v>
      </c>
      <c r="B233" s="39" t="s">
        <v>301</v>
      </c>
      <c r="C233" s="48" t="s">
        <v>541</v>
      </c>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v>12490.5</v>
      </c>
      <c r="AK233" s="44"/>
      <c r="AL233" s="44"/>
      <c r="AM233" s="44"/>
      <c r="AN233" s="44"/>
      <c r="AO233" s="44"/>
      <c r="AP233" s="44"/>
      <c r="AQ233" s="44"/>
      <c r="AR233" s="44"/>
      <c r="AS233" s="44"/>
      <c r="AT233" s="44"/>
      <c r="AU233" s="44"/>
      <c r="AV233" s="44"/>
      <c r="AW233" s="44"/>
      <c r="AX233" s="44"/>
      <c r="AY233" s="44">
        <v>2271</v>
      </c>
      <c r="AZ233" s="44"/>
      <c r="BA233" s="44">
        <v>5677.5</v>
      </c>
      <c r="BB233" s="44"/>
      <c r="BC233" s="44"/>
      <c r="BD233" s="37">
        <f t="shared" si="5"/>
        <v>20439</v>
      </c>
      <c r="BE233">
        <v>20439</v>
      </c>
    </row>
    <row r="234" spans="1:57" ht="30" hidden="1" customHeight="1">
      <c r="A234" s="39" t="s">
        <v>542</v>
      </c>
      <c r="B234" s="39" t="s">
        <v>475</v>
      </c>
      <c r="C234" s="48" t="s">
        <v>476</v>
      </c>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v>509535</v>
      </c>
      <c r="AT234" s="44">
        <v>175500</v>
      </c>
      <c r="AU234" s="44">
        <v>228150</v>
      </c>
      <c r="AV234" s="44"/>
      <c r="AW234" s="44">
        <v>114075</v>
      </c>
      <c r="AX234" s="44">
        <v>68445</v>
      </c>
      <c r="AY234" s="44">
        <v>108371.25</v>
      </c>
      <c r="AZ234" s="44">
        <v>19305</v>
      </c>
      <c r="BA234" s="44">
        <v>74148.75</v>
      </c>
      <c r="BB234" s="44">
        <v>59670</v>
      </c>
      <c r="BC234" s="44">
        <v>266175</v>
      </c>
      <c r="BD234" s="37">
        <f t="shared" si="5"/>
        <v>1623375</v>
      </c>
      <c r="BE234">
        <v>1623375</v>
      </c>
    </row>
    <row r="235" spans="1:57" ht="30" hidden="1" customHeight="1">
      <c r="A235" s="39" t="s">
        <v>543</v>
      </c>
      <c r="B235" s="39" t="s">
        <v>163</v>
      </c>
      <c r="C235" s="48" t="s">
        <v>544</v>
      </c>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37">
        <f t="shared" si="5"/>
        <v>0</v>
      </c>
      <c r="BE235">
        <v>0</v>
      </c>
    </row>
    <row r="236" spans="1:57" ht="30" hidden="1" customHeight="1">
      <c r="A236" s="39" t="s">
        <v>545</v>
      </c>
      <c r="B236" s="39" t="s">
        <v>169</v>
      </c>
      <c r="C236" s="48" t="s">
        <v>170</v>
      </c>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v>907.5</v>
      </c>
      <c r="AW236" s="44"/>
      <c r="AX236" s="44"/>
      <c r="AY236" s="44"/>
      <c r="AZ236" s="44"/>
      <c r="BA236" s="44"/>
      <c r="BB236" s="44"/>
      <c r="BC236" s="44"/>
      <c r="BD236" s="37">
        <f t="shared" si="5"/>
        <v>907.5</v>
      </c>
      <c r="BE236">
        <v>907.5</v>
      </c>
    </row>
    <row r="237" spans="1:57" ht="30" hidden="1" customHeight="1">
      <c r="A237" s="39" t="s">
        <v>546</v>
      </c>
      <c r="B237" s="39" t="s">
        <v>547</v>
      </c>
      <c r="C237" s="48" t="s">
        <v>548</v>
      </c>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37">
        <f t="shared" si="5"/>
        <v>0</v>
      </c>
      <c r="BE237">
        <v>0</v>
      </c>
    </row>
    <row r="238" spans="1:57" ht="30" hidden="1" customHeight="1">
      <c r="A238" s="39" t="s">
        <v>549</v>
      </c>
      <c r="B238" s="39" t="s">
        <v>193</v>
      </c>
      <c r="C238" s="48" t="s">
        <v>550</v>
      </c>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v>2530</v>
      </c>
      <c r="AU238" s="44"/>
      <c r="AV238" s="44"/>
      <c r="AW238" s="44"/>
      <c r="AX238" s="44"/>
      <c r="AY238" s="44"/>
      <c r="AZ238" s="44"/>
      <c r="BA238" s="44"/>
      <c r="BB238" s="44"/>
      <c r="BC238" s="44"/>
      <c r="BD238" s="37">
        <f t="shared" si="5"/>
        <v>2530</v>
      </c>
      <c r="BE238">
        <v>2530</v>
      </c>
    </row>
    <row r="239" spans="1:57" ht="51" hidden="1" customHeight="1">
      <c r="A239" s="39" t="s">
        <v>551</v>
      </c>
      <c r="B239" s="39" t="s">
        <v>552</v>
      </c>
      <c r="C239" s="48" t="s">
        <v>553</v>
      </c>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37">
        <f t="shared" si="5"/>
        <v>0</v>
      </c>
      <c r="BE239">
        <v>0</v>
      </c>
    </row>
    <row r="240" spans="1:57" ht="30" customHeight="1">
      <c r="A240" s="39" t="s">
        <v>554</v>
      </c>
      <c r="B240" s="39" t="s">
        <v>256</v>
      </c>
      <c r="C240" s="48" t="s">
        <v>555</v>
      </c>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v>1430</v>
      </c>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v>390</v>
      </c>
      <c r="BB240" s="44"/>
      <c r="BC240" s="44"/>
      <c r="BD240" s="37">
        <f t="shared" si="5"/>
        <v>1820</v>
      </c>
      <c r="BE240">
        <v>1820</v>
      </c>
    </row>
    <row r="241" spans="1:57" ht="30" customHeight="1">
      <c r="A241" s="39" t="s">
        <v>556</v>
      </c>
      <c r="B241" s="39" t="s">
        <v>274</v>
      </c>
      <c r="C241" s="48" t="s">
        <v>275</v>
      </c>
      <c r="D241" s="44"/>
      <c r="E241" s="44"/>
      <c r="F241" s="44"/>
      <c r="G241" s="44"/>
      <c r="H241" s="44"/>
      <c r="I241" s="44"/>
      <c r="J241" s="44"/>
      <c r="K241" s="44"/>
      <c r="L241" s="44"/>
      <c r="M241" s="44"/>
      <c r="N241" s="44"/>
      <c r="O241" s="44"/>
      <c r="P241" s="44"/>
      <c r="Q241" s="44"/>
      <c r="R241" s="44"/>
      <c r="S241" s="44"/>
      <c r="T241" s="44"/>
      <c r="U241" s="44"/>
      <c r="V241" s="44"/>
      <c r="W241" s="44"/>
      <c r="X241" s="44"/>
      <c r="Y241" s="44"/>
      <c r="Z241" s="43">
        <v>14355</v>
      </c>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v>3915</v>
      </c>
      <c r="BB241" s="44"/>
      <c r="BC241" s="44"/>
      <c r="BD241" s="37">
        <f t="shared" si="5"/>
        <v>18270</v>
      </c>
      <c r="BE241">
        <v>18270</v>
      </c>
    </row>
    <row r="242" spans="1:57" ht="30" customHeight="1">
      <c r="A242" s="39" t="s">
        <v>557</v>
      </c>
      <c r="B242" s="39" t="s">
        <v>202</v>
      </c>
      <c r="C242" s="48" t="s">
        <v>203</v>
      </c>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32">
        <v>17380</v>
      </c>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v>5530</v>
      </c>
      <c r="BB242" s="44"/>
      <c r="BC242" s="44"/>
      <c r="BD242" s="37">
        <f t="shared" si="5"/>
        <v>22910</v>
      </c>
      <c r="BE242">
        <v>22910</v>
      </c>
    </row>
    <row r="243" spans="1:57" ht="30" customHeight="1">
      <c r="A243" s="39" t="s">
        <v>558</v>
      </c>
      <c r="B243" s="39" t="s">
        <v>238</v>
      </c>
      <c r="C243" s="48" t="s">
        <v>407</v>
      </c>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v>3300</v>
      </c>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v>1050</v>
      </c>
      <c r="BB243" s="44"/>
      <c r="BC243" s="44"/>
      <c r="BD243" s="37">
        <f t="shared" si="5"/>
        <v>4350</v>
      </c>
      <c r="BE243">
        <v>4350</v>
      </c>
    </row>
    <row r="244" spans="1:57" ht="30" customHeight="1">
      <c r="A244" s="39" t="s">
        <v>559</v>
      </c>
      <c r="B244" s="39" t="s">
        <v>241</v>
      </c>
      <c r="C244" s="48" t="s">
        <v>296</v>
      </c>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v>660</v>
      </c>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v>168</v>
      </c>
      <c r="BB244" s="44"/>
      <c r="BC244" s="44"/>
      <c r="BD244" s="37">
        <f t="shared" si="5"/>
        <v>828</v>
      </c>
      <c r="BE244">
        <v>828</v>
      </c>
    </row>
    <row r="245" spans="1:57" ht="30" customHeight="1">
      <c r="A245" s="39" t="s">
        <v>560</v>
      </c>
      <c r="B245" s="39" t="s">
        <v>244</v>
      </c>
      <c r="C245" s="48" t="s">
        <v>245</v>
      </c>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v>1254</v>
      </c>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v>365.75</v>
      </c>
      <c r="BB245" s="44"/>
      <c r="BC245" s="44"/>
      <c r="BD245" s="37">
        <f t="shared" si="5"/>
        <v>1619.75</v>
      </c>
      <c r="BE245">
        <v>1619.75</v>
      </c>
    </row>
    <row r="246" spans="1:57" ht="30" customHeight="1">
      <c r="A246" s="39" t="s">
        <v>561</v>
      </c>
      <c r="B246" s="39" t="s">
        <v>235</v>
      </c>
      <c r="C246" s="48" t="s">
        <v>405</v>
      </c>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v>88</v>
      </c>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v>28</v>
      </c>
      <c r="BB246" s="44"/>
      <c r="BC246" s="44"/>
      <c r="BD246" s="37">
        <f t="shared" si="5"/>
        <v>116</v>
      </c>
      <c r="BE246">
        <v>116</v>
      </c>
    </row>
    <row r="247" spans="1:57" ht="87" customHeight="1">
      <c r="A247" s="39" t="s">
        <v>562</v>
      </c>
      <c r="B247" s="39" t="s">
        <v>229</v>
      </c>
      <c r="C247" s="48" t="s">
        <v>299</v>
      </c>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37">
        <f t="shared" si="5"/>
        <v>0</v>
      </c>
      <c r="BE247">
        <v>0</v>
      </c>
    </row>
    <row r="248" spans="1:57" ht="30" customHeight="1">
      <c r="A248" s="39" t="s">
        <v>563</v>
      </c>
      <c r="B248" s="39" t="s">
        <v>226</v>
      </c>
      <c r="C248" s="48" t="s">
        <v>401</v>
      </c>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v>15.4</v>
      </c>
      <c r="BB248" s="44">
        <v>154</v>
      </c>
      <c r="BC248" s="44"/>
      <c r="BD248" s="37">
        <f t="shared" si="5"/>
        <v>169.4</v>
      </c>
      <c r="BE248">
        <v>169.4</v>
      </c>
    </row>
    <row r="249" spans="1:57" ht="42.75" customHeight="1">
      <c r="A249" s="39" t="s">
        <v>564</v>
      </c>
      <c r="B249" s="39" t="s">
        <v>283</v>
      </c>
      <c r="C249" s="48" t="s">
        <v>565</v>
      </c>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37">
        <f t="shared" si="5"/>
        <v>0</v>
      </c>
      <c r="BE249">
        <v>0</v>
      </c>
    </row>
    <row r="250" spans="1:57" ht="30" customHeight="1">
      <c r="A250" s="39" t="s">
        <v>566</v>
      </c>
      <c r="B250" s="39" t="s">
        <v>301</v>
      </c>
      <c r="C250" s="48" t="s">
        <v>567</v>
      </c>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37">
        <f t="shared" si="5"/>
        <v>0</v>
      </c>
      <c r="BE250">
        <v>0</v>
      </c>
    </row>
  </sheetData>
  <mergeCells count="79">
    <mergeCell ref="AZ3:BA3"/>
    <mergeCell ref="BB3:BC3"/>
    <mergeCell ref="AP3:AQ3"/>
    <mergeCell ref="AR3:AS3"/>
    <mergeCell ref="AT3:AU3"/>
    <mergeCell ref="AV3:AW3"/>
    <mergeCell ref="AX3:AY3"/>
    <mergeCell ref="AF3:AG3"/>
    <mergeCell ref="AH3:AI3"/>
    <mergeCell ref="AJ3:AK3"/>
    <mergeCell ref="AL3:AM3"/>
    <mergeCell ref="AN3:AO3"/>
    <mergeCell ref="AZ2:BA2"/>
    <mergeCell ref="BB2:BC2"/>
    <mergeCell ref="D3:E3"/>
    <mergeCell ref="F3:G3"/>
    <mergeCell ref="H3:I3"/>
    <mergeCell ref="J3:K3"/>
    <mergeCell ref="L3:M3"/>
    <mergeCell ref="N3:O3"/>
    <mergeCell ref="P3:Q3"/>
    <mergeCell ref="R3:S3"/>
    <mergeCell ref="T3:U3"/>
    <mergeCell ref="V3:W3"/>
    <mergeCell ref="X3:Y3"/>
    <mergeCell ref="Z3:AA3"/>
    <mergeCell ref="AB3:AC3"/>
    <mergeCell ref="AD3:AE3"/>
    <mergeCell ref="AP2:AQ2"/>
    <mergeCell ref="AR2:AS2"/>
    <mergeCell ref="AT2:AU2"/>
    <mergeCell ref="AV2:AW2"/>
    <mergeCell ref="AX2:AY2"/>
    <mergeCell ref="AF2:AG2"/>
    <mergeCell ref="AH2:AI2"/>
    <mergeCell ref="AJ2:AK2"/>
    <mergeCell ref="AL2:AM2"/>
    <mergeCell ref="AN2:AO2"/>
    <mergeCell ref="AZ1:BA1"/>
    <mergeCell ref="BB1:BC1"/>
    <mergeCell ref="D2:E2"/>
    <mergeCell ref="F2:G2"/>
    <mergeCell ref="H2:I2"/>
    <mergeCell ref="J2:K2"/>
    <mergeCell ref="L2:M2"/>
    <mergeCell ref="N2:O2"/>
    <mergeCell ref="P2:Q2"/>
    <mergeCell ref="R2:S2"/>
    <mergeCell ref="T2:U2"/>
    <mergeCell ref="V2:W2"/>
    <mergeCell ref="X2:Y2"/>
    <mergeCell ref="Z2:AA2"/>
    <mergeCell ref="AB2:AC2"/>
    <mergeCell ref="AD2:AE2"/>
    <mergeCell ref="AP1:AQ1"/>
    <mergeCell ref="AR1:AS1"/>
    <mergeCell ref="AT1:AU1"/>
    <mergeCell ref="AV1:AW1"/>
    <mergeCell ref="AX1:AY1"/>
    <mergeCell ref="AF1:AG1"/>
    <mergeCell ref="AH1:AI1"/>
    <mergeCell ref="AJ1:AK1"/>
    <mergeCell ref="AL1:AM1"/>
    <mergeCell ref="AN1:AO1"/>
    <mergeCell ref="V1:W1"/>
    <mergeCell ref="X1:Y1"/>
    <mergeCell ref="Z1:AA1"/>
    <mergeCell ref="AB1:AC1"/>
    <mergeCell ref="AD1:AE1"/>
    <mergeCell ref="L1:M1"/>
    <mergeCell ref="N1:O1"/>
    <mergeCell ref="P1:Q1"/>
    <mergeCell ref="R1:S1"/>
    <mergeCell ref="T1:U1"/>
    <mergeCell ref="A1:C5"/>
    <mergeCell ref="D1:E1"/>
    <mergeCell ref="F1:G1"/>
    <mergeCell ref="H1:I1"/>
    <mergeCell ref="J1:K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2"/>
  <sheetViews>
    <sheetView zoomScaleNormal="100" workbookViewId="0">
      <selection activeCell="A3" sqref="A3"/>
    </sheetView>
  </sheetViews>
  <sheetFormatPr defaultColWidth="8.6640625" defaultRowHeight="14.4"/>
  <cols>
    <col min="1" max="1" width="10.88671875" customWidth="1"/>
    <col min="2" max="2" width="16.6640625" customWidth="1"/>
    <col min="3" max="3" width="15.5546875" customWidth="1"/>
    <col min="4" max="4" width="10.88671875" customWidth="1"/>
    <col min="5" max="5" width="16.33203125" customWidth="1"/>
    <col min="6" max="6" width="15.44140625" customWidth="1"/>
    <col min="7" max="8" width="10.88671875" customWidth="1"/>
    <col min="9" max="9" width="14.33203125" customWidth="1"/>
    <col min="10" max="15" width="10.88671875" customWidth="1"/>
    <col min="16" max="16" width="15" customWidth="1"/>
    <col min="17" max="20" width="10.88671875" customWidth="1"/>
    <col min="24" max="24" width="10.88671875" customWidth="1"/>
  </cols>
  <sheetData>
    <row r="1" spans="1:24" ht="25.5" customHeight="1">
      <c r="A1" s="591" t="s">
        <v>568</v>
      </c>
      <c r="B1" s="591"/>
      <c r="C1" s="591"/>
      <c r="D1" s="591"/>
      <c r="E1" s="591"/>
      <c r="F1" s="591"/>
      <c r="G1" s="591"/>
      <c r="H1" s="592">
        <f>H2+H3</f>
        <v>45265253.002839997</v>
      </c>
      <c r="I1" s="592"/>
      <c r="J1" s="592"/>
      <c r="K1" s="593" t="s">
        <v>569</v>
      </c>
      <c r="L1" s="593"/>
      <c r="M1" s="593"/>
      <c r="N1" s="593"/>
      <c r="O1" s="593"/>
      <c r="P1" s="594" t="s">
        <v>570</v>
      </c>
      <c r="Q1" s="594"/>
      <c r="R1" s="594"/>
      <c r="S1" s="595">
        <f>S2+S3</f>
        <v>0.65979178598931632</v>
      </c>
      <c r="T1" s="595"/>
    </row>
    <row r="2" spans="1:24" ht="23.25" customHeight="1">
      <c r="A2" s="596" t="s">
        <v>571</v>
      </c>
      <c r="B2" s="596"/>
      <c r="C2" s="596"/>
      <c r="D2" s="596"/>
      <c r="E2" s="596"/>
      <c r="F2" s="596"/>
      <c r="G2" s="596"/>
      <c r="H2" s="597">
        <f>A10+C10+E10+G10+I10+K10+M10+O10+Q10+S10+A16+C16+E16+G16+I16+K16+M16+O16+Q16+S16+A22+C22+E22+G22+I22+K22</f>
        <v>24457524.107840002</v>
      </c>
      <c r="I2" s="597"/>
      <c r="J2" s="597"/>
      <c r="K2" s="598">
        <v>68605360</v>
      </c>
      <c r="L2" s="598"/>
      <c r="M2" s="598"/>
      <c r="N2" s="598"/>
      <c r="O2" s="598"/>
      <c r="P2" s="599" t="s">
        <v>572</v>
      </c>
      <c r="Q2" s="599"/>
      <c r="R2" s="599"/>
      <c r="S2" s="600">
        <f>H2/K2</f>
        <v>0.35649582055746082</v>
      </c>
      <c r="T2" s="600"/>
      <c r="V2" s="38"/>
    </row>
    <row r="3" spans="1:24" ht="24" customHeight="1">
      <c r="A3" s="601" t="s">
        <v>573</v>
      </c>
      <c r="B3" s="601"/>
      <c r="C3" s="601"/>
      <c r="D3" s="601"/>
      <c r="E3" s="601"/>
      <c r="F3" s="601"/>
      <c r="G3" s="601"/>
      <c r="H3" s="602">
        <f>B10+D10+F10+H10+J10+L10+N10+P10+R10+T10+B16+D16+F16+H16+J16+L16+N16+P16+R16+T16+B22+D22+F22+H22+J22+L22</f>
        <v>20807728.895</v>
      </c>
      <c r="I3" s="602"/>
      <c r="J3" s="602"/>
      <c r="K3" s="598"/>
      <c r="L3" s="598"/>
      <c r="M3" s="598"/>
      <c r="N3" s="598"/>
      <c r="O3" s="598"/>
      <c r="P3" s="603" t="s">
        <v>574</v>
      </c>
      <c r="Q3" s="603"/>
      <c r="R3" s="603"/>
      <c r="S3" s="604">
        <f>H3/K2</f>
        <v>0.30329596543185544</v>
      </c>
      <c r="T3" s="604"/>
      <c r="V3" s="38"/>
    </row>
    <row r="5" spans="1:24" ht="15" customHeight="1"/>
    <row r="6" spans="1:24" ht="18" customHeight="1">
      <c r="A6" s="605" t="s">
        <v>81</v>
      </c>
      <c r="B6" s="605"/>
      <c r="C6" s="605" t="s">
        <v>82</v>
      </c>
      <c r="D6" s="605"/>
      <c r="E6" s="605" t="s">
        <v>83</v>
      </c>
      <c r="F6" s="605"/>
      <c r="G6" s="605" t="s">
        <v>84</v>
      </c>
      <c r="H6" s="605"/>
      <c r="I6" s="605" t="s">
        <v>85</v>
      </c>
      <c r="J6" s="605"/>
      <c r="K6" s="605" t="s">
        <v>86</v>
      </c>
      <c r="L6" s="605"/>
      <c r="M6" s="605" t="s">
        <v>87</v>
      </c>
      <c r="N6" s="605"/>
      <c r="O6" s="605" t="s">
        <v>88</v>
      </c>
      <c r="P6" s="605"/>
      <c r="Q6" s="605" t="s">
        <v>89</v>
      </c>
      <c r="R6" s="605"/>
      <c r="S6" s="605" t="s">
        <v>90</v>
      </c>
      <c r="T6" s="605"/>
    </row>
    <row r="7" spans="1:24" ht="35.25" customHeight="1">
      <c r="A7" s="606" t="s">
        <v>107</v>
      </c>
      <c r="B7" s="606"/>
      <c r="C7" s="606" t="s">
        <v>108</v>
      </c>
      <c r="D7" s="606"/>
      <c r="E7" s="606" t="s">
        <v>109</v>
      </c>
      <c r="F7" s="606"/>
      <c r="G7" s="606" t="s">
        <v>110</v>
      </c>
      <c r="H7" s="606"/>
      <c r="I7" s="606" t="s">
        <v>111</v>
      </c>
      <c r="J7" s="606"/>
      <c r="K7" s="606" t="s">
        <v>112</v>
      </c>
      <c r="L7" s="606"/>
      <c r="M7" s="606" t="s">
        <v>113</v>
      </c>
      <c r="N7" s="606"/>
      <c r="O7" s="606" t="s">
        <v>114</v>
      </c>
      <c r="P7" s="606"/>
      <c r="Q7" s="606" t="s">
        <v>115</v>
      </c>
      <c r="R7" s="606"/>
      <c r="S7" s="606" t="s">
        <v>116</v>
      </c>
      <c r="T7" s="606"/>
    </row>
    <row r="8" spans="1:24" ht="15" customHeight="1">
      <c r="A8" s="607">
        <f>A10+B10</f>
        <v>1704000</v>
      </c>
      <c r="B8" s="607"/>
      <c r="C8" s="607">
        <f>C10+D10</f>
        <v>3785100</v>
      </c>
      <c r="D8" s="607"/>
      <c r="E8" s="607">
        <f>E10+F10</f>
        <v>4349252</v>
      </c>
      <c r="F8" s="607"/>
      <c r="G8" s="607">
        <f>G10+H10</f>
        <v>792022</v>
      </c>
      <c r="H8" s="607"/>
      <c r="I8" s="607">
        <f>I10+J10</f>
        <v>437934.88</v>
      </c>
      <c r="J8" s="607"/>
      <c r="K8" s="607">
        <f>K10+L10</f>
        <v>1244507.886363636</v>
      </c>
      <c r="L8" s="607"/>
      <c r="M8" s="607">
        <f>M10+N10</f>
        <v>660913.07000000007</v>
      </c>
      <c r="N8" s="607"/>
      <c r="O8" s="607">
        <f>O10+P10</f>
        <v>1040368.1799999999</v>
      </c>
      <c r="P8" s="607"/>
      <c r="Q8" s="607">
        <f>Q10+R10</f>
        <v>1341043.05</v>
      </c>
      <c r="R8" s="607"/>
      <c r="S8" s="607">
        <f>S10+T10</f>
        <v>655184.09</v>
      </c>
      <c r="T8" s="607"/>
    </row>
    <row r="9" spans="1:24" ht="15" customHeight="1">
      <c r="A9" s="52" t="s">
        <v>133</v>
      </c>
      <c r="B9" s="53" t="s">
        <v>134</v>
      </c>
      <c r="C9" s="53" t="s">
        <v>133</v>
      </c>
      <c r="D9" s="53" t="s">
        <v>134</v>
      </c>
      <c r="E9" s="53" t="s">
        <v>133</v>
      </c>
      <c r="F9" s="53" t="s">
        <v>134</v>
      </c>
      <c r="G9" s="53" t="s">
        <v>133</v>
      </c>
      <c r="H9" s="53" t="s">
        <v>134</v>
      </c>
      <c r="I9" s="53" t="s">
        <v>133</v>
      </c>
      <c r="J9" s="53" t="s">
        <v>134</v>
      </c>
      <c r="K9" s="53" t="s">
        <v>133</v>
      </c>
      <c r="L9" s="53" t="s">
        <v>134</v>
      </c>
      <c r="M9" s="53" t="s">
        <v>133</v>
      </c>
      <c r="N9" s="53" t="s">
        <v>134</v>
      </c>
      <c r="O9" s="53" t="s">
        <v>133</v>
      </c>
      <c r="P9" s="53" t="s">
        <v>134</v>
      </c>
      <c r="Q9" s="53" t="s">
        <v>133</v>
      </c>
      <c r="R9" s="53" t="s">
        <v>134</v>
      </c>
      <c r="S9" s="53" t="s">
        <v>133</v>
      </c>
      <c r="T9" s="53" t="s">
        <v>134</v>
      </c>
    </row>
    <row r="10" spans="1:24" ht="15" customHeight="1">
      <c r="A10" s="54">
        <f>'#invoices'!D5</f>
        <v>0</v>
      </c>
      <c r="B10" s="55">
        <f>'#invoices'!E5</f>
        <v>1704000</v>
      </c>
      <c r="C10" s="54">
        <f>'#invoices'!F5</f>
        <v>3785100</v>
      </c>
      <c r="D10" s="55">
        <f>'#invoices'!G5</f>
        <v>0</v>
      </c>
      <c r="E10" s="54">
        <f>'#invoices'!H5</f>
        <v>3497252</v>
      </c>
      <c r="F10" s="55">
        <f>'#invoices'!I5</f>
        <v>852000</v>
      </c>
      <c r="G10" s="54">
        <f>'#invoices'!J5</f>
        <v>792022</v>
      </c>
      <c r="H10" s="55">
        <f>'#invoices'!K5</f>
        <v>0</v>
      </c>
      <c r="I10" s="54">
        <f>'#invoices'!L5</f>
        <v>0</v>
      </c>
      <c r="J10" s="55">
        <f>'#invoices'!M5</f>
        <v>437934.88</v>
      </c>
      <c r="K10" s="54">
        <f>'#invoices'!N5</f>
        <v>559878</v>
      </c>
      <c r="L10" s="55">
        <f>'#invoices'!O5</f>
        <v>684629.886363636</v>
      </c>
      <c r="M10" s="54">
        <f>'#invoices'!P5</f>
        <v>0</v>
      </c>
      <c r="N10" s="55">
        <f>'#invoices'!Q5</f>
        <v>660913.07000000007</v>
      </c>
      <c r="O10" s="54">
        <f>'#invoices'!R5</f>
        <v>0</v>
      </c>
      <c r="P10" s="55">
        <f>'#invoices'!S5</f>
        <v>1040368.1799999999</v>
      </c>
      <c r="Q10" s="54">
        <f>'#invoices'!T5</f>
        <v>891080.55</v>
      </c>
      <c r="R10" s="55">
        <f>'#invoices'!U5</f>
        <v>449962.5</v>
      </c>
      <c r="S10" s="54">
        <f>'#invoices'!V5</f>
        <v>242050</v>
      </c>
      <c r="T10" s="55">
        <f>'#invoices'!W5</f>
        <v>413134.08999999997</v>
      </c>
    </row>
    <row r="11" spans="1:24" ht="15" customHeight="1"/>
    <row r="12" spans="1:24" ht="18" customHeight="1">
      <c r="A12" s="605" t="s">
        <v>91</v>
      </c>
      <c r="B12" s="605"/>
      <c r="C12" s="605" t="s">
        <v>92</v>
      </c>
      <c r="D12" s="605"/>
      <c r="E12" s="605" t="s">
        <v>93</v>
      </c>
      <c r="F12" s="605"/>
      <c r="G12" s="605" t="s">
        <v>94</v>
      </c>
      <c r="H12" s="605"/>
      <c r="I12" s="605" t="s">
        <v>95</v>
      </c>
      <c r="J12" s="605"/>
      <c r="K12" s="605" t="s">
        <v>96</v>
      </c>
      <c r="L12" s="605"/>
      <c r="M12" s="605" t="s">
        <v>97</v>
      </c>
      <c r="N12" s="605"/>
      <c r="O12" s="605" t="s">
        <v>98</v>
      </c>
      <c r="P12" s="605"/>
      <c r="Q12" s="605" t="s">
        <v>99</v>
      </c>
      <c r="R12" s="605"/>
      <c r="S12" s="605" t="s">
        <v>100</v>
      </c>
      <c r="T12" s="605"/>
    </row>
    <row r="13" spans="1:24" ht="35.25" customHeight="1">
      <c r="A13" s="606" t="s">
        <v>117</v>
      </c>
      <c r="B13" s="606"/>
      <c r="C13" s="606" t="s">
        <v>118</v>
      </c>
      <c r="D13" s="606"/>
      <c r="E13" s="606" t="s">
        <v>575</v>
      </c>
      <c r="F13" s="606"/>
      <c r="G13" s="606" t="s">
        <v>576</v>
      </c>
      <c r="H13" s="606"/>
      <c r="I13" s="606" t="s">
        <v>111</v>
      </c>
      <c r="J13" s="606"/>
      <c r="K13" s="606" t="s">
        <v>122</v>
      </c>
      <c r="L13" s="606"/>
      <c r="M13" s="606" t="s">
        <v>123</v>
      </c>
      <c r="N13" s="606"/>
      <c r="O13" s="606" t="s">
        <v>124</v>
      </c>
      <c r="P13" s="606"/>
      <c r="Q13" s="606" t="s">
        <v>125</v>
      </c>
      <c r="R13" s="606"/>
      <c r="S13" s="606" t="s">
        <v>126</v>
      </c>
      <c r="T13" s="606"/>
    </row>
    <row r="14" spans="1:24" ht="15" customHeight="1">
      <c r="A14" s="607">
        <f>A16+B16</f>
        <v>1968855.5249999999</v>
      </c>
      <c r="B14" s="607"/>
      <c r="C14" s="607">
        <f>C16+D16</f>
        <v>805396.34545454546</v>
      </c>
      <c r="D14" s="607"/>
      <c r="E14" s="607">
        <f>E16+F16</f>
        <v>2512042.7750000004</v>
      </c>
      <c r="F14" s="607"/>
      <c r="G14" s="607">
        <f>G16+H16</f>
        <v>1018412.01</v>
      </c>
      <c r="H14" s="607"/>
      <c r="I14" s="607">
        <f>I16+J16</f>
        <v>4848061.7272727275</v>
      </c>
      <c r="J14" s="607"/>
      <c r="K14" s="607">
        <f>K16+L16</f>
        <v>1557649.625</v>
      </c>
      <c r="L14" s="607"/>
      <c r="M14" s="607">
        <f>M16+N16</f>
        <v>1260121.2450000001</v>
      </c>
      <c r="N14" s="607"/>
      <c r="O14" s="607">
        <f>O16+P16</f>
        <v>542487.02</v>
      </c>
      <c r="P14" s="607"/>
      <c r="Q14" s="607">
        <f>Q16+R16</f>
        <v>345906.46</v>
      </c>
      <c r="R14" s="607"/>
      <c r="S14" s="607">
        <f>S16+T16</f>
        <v>772965.35090909083</v>
      </c>
      <c r="T14" s="607"/>
    </row>
    <row r="15" spans="1:24" ht="15" customHeight="1">
      <c r="A15" s="52" t="s">
        <v>133</v>
      </c>
      <c r="B15" s="53" t="s">
        <v>134</v>
      </c>
      <c r="C15" s="53" t="s">
        <v>133</v>
      </c>
      <c r="D15" s="53" t="s">
        <v>134</v>
      </c>
      <c r="E15" s="53" t="s">
        <v>133</v>
      </c>
      <c r="F15" s="53" t="s">
        <v>134</v>
      </c>
      <c r="G15" s="53" t="s">
        <v>133</v>
      </c>
      <c r="H15" s="53" t="s">
        <v>134</v>
      </c>
      <c r="I15" s="53" t="s">
        <v>133</v>
      </c>
      <c r="J15" s="53" t="s">
        <v>134</v>
      </c>
      <c r="K15" s="53" t="s">
        <v>133</v>
      </c>
      <c r="L15" s="53" t="s">
        <v>134</v>
      </c>
      <c r="M15" s="53" t="s">
        <v>133</v>
      </c>
      <c r="N15" s="53" t="s">
        <v>134</v>
      </c>
      <c r="O15" s="53" t="s">
        <v>133</v>
      </c>
      <c r="P15" s="53" t="s">
        <v>134</v>
      </c>
      <c r="Q15" s="53" t="s">
        <v>133</v>
      </c>
      <c r="R15" s="53" t="s">
        <v>134</v>
      </c>
      <c r="S15" s="53" t="s">
        <v>133</v>
      </c>
      <c r="T15" s="53" t="s">
        <v>134</v>
      </c>
      <c r="X15" s="56"/>
    </row>
    <row r="16" spans="1:24" ht="15" customHeight="1">
      <c r="A16" s="54">
        <f>'#invoices'!X5</f>
        <v>918689.04499999993</v>
      </c>
      <c r="B16" s="55">
        <f>'#invoices'!Y5</f>
        <v>1050166.48</v>
      </c>
      <c r="C16" s="54">
        <f>'#invoices'!Z5</f>
        <v>395106.8</v>
      </c>
      <c r="D16" s="55">
        <f>'#invoices'!AA5</f>
        <v>410289.54545454553</v>
      </c>
      <c r="E16" s="54">
        <f>'#invoices'!AB5</f>
        <v>1486363.2750000001</v>
      </c>
      <c r="F16" s="55">
        <f>'#invoices'!AC5</f>
        <v>1025679.5</v>
      </c>
      <c r="G16" s="54">
        <f>'#invoices'!AD5</f>
        <v>430746.34</v>
      </c>
      <c r="H16" s="55">
        <f>'#invoices'!AE5</f>
        <v>587665.66999999993</v>
      </c>
      <c r="I16" s="54">
        <f>'#invoices'!AF5</f>
        <v>4431889</v>
      </c>
      <c r="J16" s="55">
        <f>'#invoices'!AG5</f>
        <v>416172.72727272729</v>
      </c>
      <c r="K16" s="54">
        <f>'#invoices'!AH5</f>
        <v>928930.375</v>
      </c>
      <c r="L16" s="55">
        <f>'#invoices'!AI5</f>
        <v>628719.25</v>
      </c>
      <c r="M16" s="54">
        <f>'#invoices'!AJ5</f>
        <v>460456.12</v>
      </c>
      <c r="N16" s="55">
        <f>'#invoices'!AK5</f>
        <v>799665.125</v>
      </c>
      <c r="O16" s="54">
        <f>'#invoices'!AL5</f>
        <v>392035.52</v>
      </c>
      <c r="P16" s="55">
        <f>'#invoices'!AM5</f>
        <v>150451.5</v>
      </c>
      <c r="Q16" s="54">
        <f>'#invoices'!AN5</f>
        <v>40797.46</v>
      </c>
      <c r="R16" s="55">
        <f>'#invoices'!AO5</f>
        <v>305109</v>
      </c>
      <c r="S16" s="54">
        <f>'#invoices'!AP5</f>
        <v>382499.11</v>
      </c>
      <c r="T16" s="55">
        <f>'#invoices'!AQ5</f>
        <v>390466.24090909091</v>
      </c>
      <c r="X16" s="56"/>
    </row>
    <row r="17" spans="1:20" ht="15" customHeight="1"/>
    <row r="18" spans="1:20" ht="18" customHeight="1">
      <c r="A18" s="605" t="s">
        <v>101</v>
      </c>
      <c r="B18" s="605"/>
      <c r="C18" s="605" t="s">
        <v>102</v>
      </c>
      <c r="D18" s="605"/>
      <c r="E18" s="605" t="s">
        <v>103</v>
      </c>
      <c r="F18" s="605"/>
      <c r="G18" s="605" t="s">
        <v>104</v>
      </c>
      <c r="H18" s="605"/>
      <c r="I18" s="605" t="s">
        <v>105</v>
      </c>
      <c r="J18" s="605"/>
      <c r="K18" s="605" t="s">
        <v>106</v>
      </c>
      <c r="L18" s="605"/>
      <c r="M18" s="605" t="s">
        <v>577</v>
      </c>
      <c r="N18" s="605"/>
      <c r="O18" s="605" t="s">
        <v>578</v>
      </c>
      <c r="P18" s="605"/>
      <c r="Q18" s="605" t="s">
        <v>579</v>
      </c>
      <c r="R18" s="605"/>
      <c r="S18" s="605" t="s">
        <v>580</v>
      </c>
      <c r="T18" s="605"/>
    </row>
    <row r="19" spans="1:20" ht="35.25" customHeight="1">
      <c r="A19" s="606" t="s">
        <v>127</v>
      </c>
      <c r="B19" s="606"/>
      <c r="C19" s="606" t="s">
        <v>128</v>
      </c>
      <c r="D19" s="606"/>
      <c r="E19" s="606" t="s">
        <v>581</v>
      </c>
      <c r="F19" s="606"/>
      <c r="G19" s="606" t="s">
        <v>582</v>
      </c>
      <c r="H19" s="606"/>
      <c r="I19" s="606" t="s">
        <v>131</v>
      </c>
      <c r="J19" s="606"/>
      <c r="K19" s="606" t="s">
        <v>132</v>
      </c>
      <c r="L19" s="606"/>
      <c r="M19" s="606" t="s">
        <v>583</v>
      </c>
      <c r="N19" s="606"/>
      <c r="O19" s="606" t="s">
        <v>584</v>
      </c>
      <c r="P19" s="606"/>
      <c r="Q19" s="606" t="s">
        <v>585</v>
      </c>
      <c r="R19" s="606"/>
      <c r="S19" s="606" t="s">
        <v>586</v>
      </c>
      <c r="T19" s="606"/>
    </row>
    <row r="20" spans="1:20" ht="15" customHeight="1">
      <c r="A20" s="607">
        <f>A22+B22</f>
        <v>1610118.9</v>
      </c>
      <c r="B20" s="607"/>
      <c r="C20" s="607">
        <f>C22+D22</f>
        <v>1361919.9</v>
      </c>
      <c r="D20" s="607"/>
      <c r="E20" s="607">
        <f>E22+F22</f>
        <v>1502642.48</v>
      </c>
      <c r="F20" s="607"/>
      <c r="G20" s="607">
        <f>G22+H22</f>
        <v>3630224.7499999995</v>
      </c>
      <c r="H20" s="607"/>
      <c r="I20" s="607">
        <f>I22+J22</f>
        <v>2621847.4249999998</v>
      </c>
      <c r="J20" s="607"/>
      <c r="K20" s="607">
        <f>K22+L22</f>
        <v>2896276.3078399999</v>
      </c>
      <c r="L20" s="607"/>
      <c r="M20" s="607" t="e">
        <f>M22+N22</f>
        <v>#REF!</v>
      </c>
      <c r="N20" s="607"/>
      <c r="O20" s="607" t="e">
        <f>O22+P22</f>
        <v>#REF!</v>
      </c>
      <c r="P20" s="607"/>
      <c r="Q20" s="607" t="e">
        <f>Q22+R22</f>
        <v>#REF!</v>
      </c>
      <c r="R20" s="607"/>
      <c r="S20" s="607" t="e">
        <f>S22+T22</f>
        <v>#REF!</v>
      </c>
      <c r="T20" s="607"/>
    </row>
    <row r="21" spans="1:20" ht="15" customHeight="1">
      <c r="A21" s="52" t="s">
        <v>133</v>
      </c>
      <c r="B21" s="53" t="s">
        <v>134</v>
      </c>
      <c r="C21" s="53" t="s">
        <v>133</v>
      </c>
      <c r="D21" s="53" t="s">
        <v>134</v>
      </c>
      <c r="E21" s="53" t="s">
        <v>133</v>
      </c>
      <c r="F21" s="53" t="s">
        <v>134</v>
      </c>
      <c r="G21" s="53" t="s">
        <v>133</v>
      </c>
      <c r="H21" s="53" t="s">
        <v>134</v>
      </c>
      <c r="I21" s="53" t="s">
        <v>133</v>
      </c>
      <c r="J21" s="53" t="s">
        <v>134</v>
      </c>
      <c r="K21" s="53" t="s">
        <v>133</v>
      </c>
      <c r="L21" s="53" t="s">
        <v>134</v>
      </c>
      <c r="M21" s="53" t="s">
        <v>133</v>
      </c>
      <c r="N21" s="53" t="s">
        <v>134</v>
      </c>
      <c r="O21" s="53" t="s">
        <v>133</v>
      </c>
      <c r="P21" s="53" t="s">
        <v>134</v>
      </c>
      <c r="Q21" s="53" t="s">
        <v>133</v>
      </c>
      <c r="R21" s="53" t="s">
        <v>134</v>
      </c>
      <c r="S21" s="53" t="s">
        <v>133</v>
      </c>
      <c r="T21" s="53" t="s">
        <v>134</v>
      </c>
    </row>
    <row r="22" spans="1:20" ht="15" customHeight="1">
      <c r="A22" s="54">
        <f>'#invoices'!AR5</f>
        <v>307005.75</v>
      </c>
      <c r="B22" s="55">
        <f>'#invoices'!AS5</f>
        <v>1303113.1499999999</v>
      </c>
      <c r="C22" s="54">
        <f>'#invoices'!AT5</f>
        <v>552815.89999999991</v>
      </c>
      <c r="D22" s="55">
        <f>'#invoices'!AU5</f>
        <v>809104</v>
      </c>
      <c r="E22" s="54">
        <f>'#invoices'!AV5</f>
        <v>834143.73</v>
      </c>
      <c r="F22" s="55">
        <f>'#invoices'!AW5</f>
        <v>668498.75</v>
      </c>
      <c r="G22" s="54">
        <f>'#invoices'!AX5</f>
        <v>1515762.9</v>
      </c>
      <c r="H22" s="55">
        <f>'#invoices'!AY5</f>
        <v>2114461.8499999996</v>
      </c>
      <c r="I22" s="54">
        <f>'#invoices'!AZ5</f>
        <v>934723.5</v>
      </c>
      <c r="J22" s="55">
        <f>'#invoices'!BA5</f>
        <v>1687123.925</v>
      </c>
      <c r="K22" s="54">
        <f>'#invoices'!BB5</f>
        <v>678176.73283999995</v>
      </c>
      <c r="L22" s="55">
        <f>'#invoices'!BC5</f>
        <v>2218099.5750000002</v>
      </c>
      <c r="M22" s="54" t="e">
        <f>#REF!</f>
        <v>#REF!</v>
      </c>
      <c r="N22" s="55" t="e">
        <f>#REF!</f>
        <v>#REF!</v>
      </c>
      <c r="O22" s="54" t="e">
        <f>#REF!</f>
        <v>#REF!</v>
      </c>
      <c r="P22" s="55" t="e">
        <f>#REF!</f>
        <v>#REF!</v>
      </c>
      <c r="Q22" s="54" t="e">
        <f>#REF!</f>
        <v>#REF!</v>
      </c>
      <c r="R22" s="55" t="e">
        <f>#REF!</f>
        <v>#REF!</v>
      </c>
      <c r="S22" s="54" t="e">
        <f>#REF!</f>
        <v>#REF!</v>
      </c>
      <c r="T22" s="55" t="e">
        <f>#REF!</f>
        <v>#REF!</v>
      </c>
    </row>
  </sheetData>
  <mergeCells count="104">
    <mergeCell ref="S20:T20"/>
    <mergeCell ref="A20:B20"/>
    <mergeCell ref="C20:D20"/>
    <mergeCell ref="E20:F20"/>
    <mergeCell ref="G20:H20"/>
    <mergeCell ref="I20:J20"/>
    <mergeCell ref="K20:L20"/>
    <mergeCell ref="M20:N20"/>
    <mergeCell ref="O20:P20"/>
    <mergeCell ref="Q20:R20"/>
    <mergeCell ref="S18:T18"/>
    <mergeCell ref="A19:B19"/>
    <mergeCell ref="C19:D19"/>
    <mergeCell ref="E19:F19"/>
    <mergeCell ref="G19:H19"/>
    <mergeCell ref="I19:J19"/>
    <mergeCell ref="K19:L19"/>
    <mergeCell ref="M19:N19"/>
    <mergeCell ref="O19:P19"/>
    <mergeCell ref="Q19:R19"/>
    <mergeCell ref="S19:T19"/>
    <mergeCell ref="A18:B18"/>
    <mergeCell ref="C18:D18"/>
    <mergeCell ref="E18:F18"/>
    <mergeCell ref="G18:H18"/>
    <mergeCell ref="I18:J18"/>
    <mergeCell ref="K18:L18"/>
    <mergeCell ref="M18:N18"/>
    <mergeCell ref="O18:P18"/>
    <mergeCell ref="Q18:R18"/>
    <mergeCell ref="S13:T13"/>
    <mergeCell ref="A14:B14"/>
    <mergeCell ref="C14:D14"/>
    <mergeCell ref="E14:F14"/>
    <mergeCell ref="G14:H14"/>
    <mergeCell ref="I14:J14"/>
    <mergeCell ref="K14:L14"/>
    <mergeCell ref="M14:N14"/>
    <mergeCell ref="O14:P14"/>
    <mergeCell ref="Q14:R14"/>
    <mergeCell ref="S14:T14"/>
    <mergeCell ref="A13:B13"/>
    <mergeCell ref="C13:D13"/>
    <mergeCell ref="E13:F13"/>
    <mergeCell ref="G13:H13"/>
    <mergeCell ref="I13:J13"/>
    <mergeCell ref="K13:L13"/>
    <mergeCell ref="M13:N13"/>
    <mergeCell ref="O13:P13"/>
    <mergeCell ref="Q13:R13"/>
    <mergeCell ref="S8:T8"/>
    <mergeCell ref="A12:B12"/>
    <mergeCell ref="C12:D12"/>
    <mergeCell ref="E12:F12"/>
    <mergeCell ref="G12:H12"/>
    <mergeCell ref="I12:J12"/>
    <mergeCell ref="K12:L12"/>
    <mergeCell ref="M12:N12"/>
    <mergeCell ref="O12:P12"/>
    <mergeCell ref="Q12:R12"/>
    <mergeCell ref="S12:T12"/>
    <mergeCell ref="A8:B8"/>
    <mergeCell ref="C8:D8"/>
    <mergeCell ref="E8:F8"/>
    <mergeCell ref="G8:H8"/>
    <mergeCell ref="I8:J8"/>
    <mergeCell ref="K8:L8"/>
    <mergeCell ref="M8:N8"/>
    <mergeCell ref="O8:P8"/>
    <mergeCell ref="Q8:R8"/>
    <mergeCell ref="S6:T6"/>
    <mergeCell ref="A7:B7"/>
    <mergeCell ref="C7:D7"/>
    <mergeCell ref="E7:F7"/>
    <mergeCell ref="G7:H7"/>
    <mergeCell ref="I7:J7"/>
    <mergeCell ref="K7:L7"/>
    <mergeCell ref="M7:N7"/>
    <mergeCell ref="O7:P7"/>
    <mergeCell ref="Q7:R7"/>
    <mergeCell ref="S7:T7"/>
    <mergeCell ref="A6:B6"/>
    <mergeCell ref="C6:D6"/>
    <mergeCell ref="E6:F6"/>
    <mergeCell ref="G6:H6"/>
    <mergeCell ref="I6:J6"/>
    <mergeCell ref="K6:L6"/>
    <mergeCell ref="M6:N6"/>
    <mergeCell ref="O6:P6"/>
    <mergeCell ref="Q6:R6"/>
    <mergeCell ref="A1:G1"/>
    <mergeCell ref="H1:J1"/>
    <mergeCell ref="K1:O1"/>
    <mergeCell ref="P1:R1"/>
    <mergeCell ref="S1:T1"/>
    <mergeCell ref="A2:G2"/>
    <mergeCell ref="H2:J2"/>
    <mergeCell ref="K2:O3"/>
    <mergeCell ref="P2:R2"/>
    <mergeCell ref="S2:T2"/>
    <mergeCell ref="A3:G3"/>
    <mergeCell ref="H3:J3"/>
    <mergeCell ref="P3:R3"/>
    <mergeCell ref="S3:T3"/>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F251"/>
  <sheetViews>
    <sheetView topLeftCell="A95" zoomScale="70" zoomScaleNormal="70" workbookViewId="0">
      <selection activeCell="AP87" sqref="AP87"/>
    </sheetView>
  </sheetViews>
  <sheetFormatPr defaultColWidth="8.6640625" defaultRowHeight="15.6"/>
  <cols>
    <col min="1" max="1" width="15.6640625" style="31" customWidth="1"/>
    <col min="2" max="2" width="9.88671875" style="31" customWidth="1"/>
    <col min="3" max="3" width="64.109375" style="31" customWidth="1"/>
    <col min="4" max="5" width="8.88671875" style="57" customWidth="1"/>
    <col min="6" max="6" width="10.44140625" style="57" customWidth="1"/>
    <col min="7" max="7" width="10.5546875" style="57" hidden="1" customWidth="1"/>
    <col min="8" max="8" width="14.77734375" style="58" hidden="1" customWidth="1"/>
    <col min="9" max="9" width="8.88671875" style="57" hidden="1" customWidth="1"/>
    <col min="10" max="10" width="14.77734375" style="58" hidden="1" customWidth="1"/>
    <col min="11" max="11" width="8.88671875" style="57" hidden="1" customWidth="1"/>
    <col min="12" max="12" width="14.77734375" style="58" hidden="1" customWidth="1"/>
    <col min="13" max="13" width="9.88671875" style="57" hidden="1" customWidth="1"/>
    <col min="14" max="14" width="14.77734375" style="58" hidden="1" customWidth="1"/>
    <col min="15" max="15" width="19.109375" style="57" hidden="1" customWidth="1"/>
    <col min="16" max="16" width="14.77734375" style="58" hidden="1" customWidth="1"/>
    <col min="17" max="17" width="15.5546875" style="57" hidden="1" customWidth="1"/>
    <col min="18" max="18" width="14.77734375" style="58" hidden="1" customWidth="1"/>
    <col min="19" max="19" width="8.88671875" style="57" hidden="1" customWidth="1"/>
    <col min="20" max="20" width="14.77734375" style="58" hidden="1" customWidth="1"/>
    <col min="21" max="21" width="8.88671875" style="57" hidden="1" customWidth="1"/>
    <col min="22" max="22" width="14.77734375" style="58" hidden="1" customWidth="1"/>
    <col min="23" max="23" width="13.5546875" style="57" hidden="1" customWidth="1"/>
    <col min="24" max="24" width="14.77734375" style="58" hidden="1" customWidth="1"/>
    <col min="25" max="25" width="8.88671875" style="57" hidden="1" customWidth="1"/>
    <col min="26" max="26" width="14.77734375" style="58" hidden="1" customWidth="1"/>
    <col min="27" max="27" width="10.6640625" style="57" hidden="1" customWidth="1"/>
    <col min="28" max="28" width="14.77734375" style="58" hidden="1" customWidth="1"/>
    <col min="29" max="29" width="8.88671875" style="57" hidden="1" customWidth="1"/>
    <col min="30" max="30" width="14.77734375" style="58" hidden="1" customWidth="1"/>
    <col min="31" max="31" width="11.77734375" style="57" hidden="1" customWidth="1"/>
    <col min="32" max="32" width="14.77734375" style="58" hidden="1" customWidth="1"/>
    <col min="33" max="33" width="17.21875" style="57" hidden="1" customWidth="1"/>
    <col min="34" max="34" width="17" style="58" hidden="1" customWidth="1"/>
    <col min="35" max="35" width="11.5546875" style="57" hidden="1" customWidth="1"/>
    <col min="36" max="36" width="14.77734375" style="58" hidden="1" customWidth="1"/>
    <col min="37" max="37" width="18" style="57" hidden="1" customWidth="1"/>
    <col min="38" max="38" width="14.77734375" style="58" hidden="1" customWidth="1"/>
    <col min="39" max="39" width="13.88671875" style="57" hidden="1" customWidth="1"/>
    <col min="40" max="40" width="15.88671875" style="58" hidden="1" customWidth="1"/>
    <col min="41" max="41" width="8.88671875" style="57" customWidth="1"/>
    <col min="42" max="42" width="14.77734375" style="58" customWidth="1"/>
    <col min="43" max="43" width="8.88671875" style="57" customWidth="1"/>
    <col min="44" max="44" width="14.77734375" style="58" customWidth="1"/>
    <col min="45" max="45" width="8.88671875" style="57" customWidth="1"/>
    <col min="46" max="46" width="14.77734375" style="58" customWidth="1"/>
    <col min="47" max="47" width="8.88671875" style="57" customWidth="1"/>
    <col min="48" max="48" width="14.77734375" style="58" customWidth="1"/>
    <col min="49" max="49" width="8.88671875" style="57" customWidth="1"/>
    <col min="50" max="50" width="14.77734375" style="58" customWidth="1"/>
    <col min="51" max="51" width="8.88671875" style="57" customWidth="1"/>
    <col min="52" max="52" width="14.77734375" style="58" customWidth="1"/>
    <col min="53" max="53" width="8.88671875" style="57" customWidth="1"/>
    <col min="54" max="54" width="14.77734375" style="58" customWidth="1"/>
    <col min="55" max="55" width="8.88671875" style="57" customWidth="1"/>
    <col min="56" max="56" width="14.77734375" style="58" customWidth="1"/>
    <col min="57" max="57" width="8.88671875" style="57" customWidth="1"/>
    <col min="58" max="58" width="14.77734375" style="58" customWidth="1"/>
  </cols>
  <sheetData>
    <row r="1" spans="1:58" ht="14.25" customHeight="1">
      <c r="A1" s="608" t="s">
        <v>587</v>
      </c>
      <c r="B1" s="609" t="s">
        <v>588</v>
      </c>
      <c r="C1" s="609" t="s">
        <v>589</v>
      </c>
      <c r="D1" s="610" t="s">
        <v>590</v>
      </c>
      <c r="E1" s="611" t="s">
        <v>21</v>
      </c>
      <c r="F1" s="612" t="s">
        <v>591</v>
      </c>
      <c r="G1" s="613" t="s">
        <v>592</v>
      </c>
      <c r="H1" s="613"/>
      <c r="I1" s="610" t="s">
        <v>593</v>
      </c>
      <c r="J1" s="610"/>
      <c r="K1" s="610" t="s">
        <v>594</v>
      </c>
      <c r="L1" s="610"/>
      <c r="M1" s="610" t="s">
        <v>595</v>
      </c>
      <c r="N1" s="610"/>
      <c r="O1" s="610" t="s">
        <v>596</v>
      </c>
      <c r="P1" s="610"/>
      <c r="Q1" s="610" t="s">
        <v>597</v>
      </c>
      <c r="R1" s="610"/>
      <c r="S1" s="610" t="s">
        <v>598</v>
      </c>
      <c r="T1" s="610"/>
      <c r="U1" s="610" t="s">
        <v>599</v>
      </c>
      <c r="V1" s="610"/>
      <c r="W1" s="610" t="s">
        <v>600</v>
      </c>
      <c r="X1" s="610"/>
      <c r="Y1" s="610" t="s">
        <v>601</v>
      </c>
      <c r="Z1" s="610"/>
      <c r="AA1" s="610" t="s">
        <v>602</v>
      </c>
      <c r="AB1" s="610"/>
      <c r="AC1" s="610" t="s">
        <v>603</v>
      </c>
      <c r="AD1" s="610"/>
      <c r="AE1" s="610" t="s">
        <v>604</v>
      </c>
      <c r="AF1" s="610"/>
      <c r="AG1" s="610" t="s">
        <v>605</v>
      </c>
      <c r="AH1" s="610"/>
      <c r="AI1" s="610" t="s">
        <v>606</v>
      </c>
      <c r="AJ1" s="610"/>
      <c r="AK1" s="610" t="s">
        <v>607</v>
      </c>
      <c r="AL1" s="610"/>
      <c r="AM1" s="610" t="s">
        <v>608</v>
      </c>
      <c r="AN1" s="610"/>
      <c r="AO1" s="610" t="s">
        <v>609</v>
      </c>
      <c r="AP1" s="610"/>
      <c r="AQ1" s="610" t="s">
        <v>610</v>
      </c>
      <c r="AR1" s="610"/>
      <c r="AS1" s="610" t="s">
        <v>611</v>
      </c>
      <c r="AT1" s="610"/>
      <c r="AU1" s="610" t="s">
        <v>612</v>
      </c>
      <c r="AV1" s="610"/>
      <c r="AW1" s="610" t="s">
        <v>613</v>
      </c>
      <c r="AX1" s="610"/>
      <c r="AY1" s="610" t="s">
        <v>614</v>
      </c>
      <c r="AZ1" s="610"/>
      <c r="BA1" s="610" t="s">
        <v>615</v>
      </c>
      <c r="BB1" s="610"/>
      <c r="BC1" s="610" t="s">
        <v>616</v>
      </c>
      <c r="BD1" s="610"/>
      <c r="BE1" s="610" t="s">
        <v>617</v>
      </c>
      <c r="BF1" s="610"/>
    </row>
    <row r="2" spans="1:58" ht="14.25" customHeight="1">
      <c r="A2" s="608"/>
      <c r="B2" s="609"/>
      <c r="C2" s="609"/>
      <c r="D2" s="609"/>
      <c r="E2" s="611"/>
      <c r="F2" s="612"/>
      <c r="G2" s="613"/>
      <c r="H2" s="613"/>
      <c r="I2" s="610"/>
      <c r="J2" s="610"/>
      <c r="K2" s="610"/>
      <c r="L2" s="610"/>
      <c r="M2" s="610"/>
      <c r="N2" s="610"/>
      <c r="O2" s="610"/>
      <c r="P2" s="610"/>
      <c r="Q2" s="610"/>
      <c r="R2" s="610"/>
      <c r="S2" s="610"/>
      <c r="T2" s="610"/>
      <c r="U2" s="610"/>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c r="BA2" s="610"/>
      <c r="BB2" s="610"/>
      <c r="BC2" s="610"/>
      <c r="BD2" s="610"/>
      <c r="BE2" s="610"/>
      <c r="BF2" s="610"/>
    </row>
    <row r="3" spans="1:58" ht="14.25" customHeight="1">
      <c r="A3" s="608"/>
      <c r="B3" s="609"/>
      <c r="C3" s="609"/>
      <c r="D3" s="609"/>
      <c r="E3" s="611"/>
      <c r="F3" s="612"/>
      <c r="G3" s="613"/>
      <c r="H3" s="613"/>
      <c r="I3" s="610"/>
      <c r="J3" s="610"/>
      <c r="K3" s="610"/>
      <c r="L3" s="610"/>
      <c r="M3" s="610"/>
      <c r="N3" s="610"/>
      <c r="O3" s="610"/>
      <c r="P3" s="610"/>
      <c r="Q3" s="610"/>
      <c r="R3" s="610"/>
      <c r="S3" s="610"/>
      <c r="T3" s="610"/>
      <c r="U3" s="610"/>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c r="BA3" s="610"/>
      <c r="BB3" s="610"/>
      <c r="BC3" s="610"/>
      <c r="BD3" s="610"/>
      <c r="BE3" s="610"/>
      <c r="BF3" s="610"/>
    </row>
    <row r="4" spans="1:58" ht="14.25" customHeight="1">
      <c r="A4" s="608"/>
      <c r="B4" s="609"/>
      <c r="C4" s="609"/>
      <c r="D4" s="609"/>
      <c r="E4" s="611"/>
      <c r="F4" s="612"/>
      <c r="G4" s="613"/>
      <c r="H4" s="613"/>
      <c r="I4" s="610"/>
      <c r="J4" s="610"/>
      <c r="K4" s="610"/>
      <c r="L4" s="610"/>
      <c r="M4" s="610"/>
      <c r="N4" s="610"/>
      <c r="O4" s="610"/>
      <c r="P4" s="610"/>
      <c r="Q4" s="610"/>
      <c r="R4" s="610"/>
      <c r="S4" s="610"/>
      <c r="T4" s="610"/>
      <c r="U4" s="610"/>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c r="BA4" s="610"/>
      <c r="BB4" s="610"/>
      <c r="BC4" s="610"/>
      <c r="BD4" s="610"/>
      <c r="BE4" s="610"/>
      <c r="BF4" s="610"/>
    </row>
    <row r="5" spans="1:58" ht="18" customHeight="1">
      <c r="A5" s="608"/>
      <c r="B5" s="609"/>
      <c r="C5" s="609"/>
      <c r="D5" s="609"/>
      <c r="E5" s="611"/>
      <c r="F5" s="612"/>
      <c r="G5" s="59" t="s">
        <v>133</v>
      </c>
      <c r="H5" s="60" t="s">
        <v>134</v>
      </c>
      <c r="I5" s="61" t="s">
        <v>133</v>
      </c>
      <c r="J5" s="60" t="s">
        <v>134</v>
      </c>
      <c r="K5" s="61" t="s">
        <v>133</v>
      </c>
      <c r="L5" s="60" t="s">
        <v>134</v>
      </c>
      <c r="M5" s="61" t="s">
        <v>133</v>
      </c>
      <c r="N5" s="60" t="s">
        <v>134</v>
      </c>
      <c r="O5" s="61" t="s">
        <v>133</v>
      </c>
      <c r="P5" s="60" t="s">
        <v>134</v>
      </c>
      <c r="Q5" s="61" t="s">
        <v>133</v>
      </c>
      <c r="R5" s="60" t="s">
        <v>134</v>
      </c>
      <c r="S5" s="61" t="s">
        <v>133</v>
      </c>
      <c r="T5" s="60" t="s">
        <v>134</v>
      </c>
      <c r="U5" s="61" t="s">
        <v>133</v>
      </c>
      <c r="V5" s="60" t="s">
        <v>134</v>
      </c>
      <c r="W5" s="61" t="s">
        <v>133</v>
      </c>
      <c r="X5" s="60" t="s">
        <v>134</v>
      </c>
      <c r="Y5" s="61" t="s">
        <v>133</v>
      </c>
      <c r="Z5" s="60" t="s">
        <v>134</v>
      </c>
      <c r="AA5" s="61" t="s">
        <v>133</v>
      </c>
      <c r="AB5" s="60" t="s">
        <v>134</v>
      </c>
      <c r="AC5" s="61" t="s">
        <v>133</v>
      </c>
      <c r="AD5" s="60" t="s">
        <v>134</v>
      </c>
      <c r="AE5" s="61" t="s">
        <v>133</v>
      </c>
      <c r="AF5" s="60" t="s">
        <v>134</v>
      </c>
      <c r="AG5" s="61" t="s">
        <v>133</v>
      </c>
      <c r="AH5" s="60" t="s">
        <v>134</v>
      </c>
      <c r="AI5" s="61" t="s">
        <v>133</v>
      </c>
      <c r="AJ5" s="60" t="s">
        <v>134</v>
      </c>
      <c r="AK5" s="61" t="s">
        <v>133</v>
      </c>
      <c r="AL5" s="60" t="s">
        <v>134</v>
      </c>
      <c r="AM5" s="61" t="s">
        <v>133</v>
      </c>
      <c r="AN5" s="60" t="s">
        <v>134</v>
      </c>
      <c r="AO5" s="61" t="s">
        <v>133</v>
      </c>
      <c r="AP5" s="60" t="s">
        <v>134</v>
      </c>
      <c r="AQ5" s="61" t="s">
        <v>133</v>
      </c>
      <c r="AR5" s="60" t="s">
        <v>134</v>
      </c>
      <c r="AS5" s="61" t="s">
        <v>133</v>
      </c>
      <c r="AT5" s="60" t="s">
        <v>134</v>
      </c>
      <c r="AU5" s="61" t="s">
        <v>133</v>
      </c>
      <c r="AV5" s="60" t="s">
        <v>134</v>
      </c>
      <c r="AW5" s="61" t="s">
        <v>133</v>
      </c>
      <c r="AX5" s="60" t="s">
        <v>134</v>
      </c>
      <c r="AY5" s="61" t="s">
        <v>133</v>
      </c>
      <c r="AZ5" s="60" t="s">
        <v>134</v>
      </c>
      <c r="BA5" s="61" t="s">
        <v>133</v>
      </c>
      <c r="BB5" s="60" t="s">
        <v>134</v>
      </c>
      <c r="BC5" s="61" t="s">
        <v>133</v>
      </c>
      <c r="BD5" s="60" t="s">
        <v>134</v>
      </c>
      <c r="BE5" s="61" t="s">
        <v>133</v>
      </c>
      <c r="BF5" s="60" t="s">
        <v>134</v>
      </c>
    </row>
    <row r="6" spans="1:58" ht="18" customHeight="1">
      <c r="A6" s="62"/>
      <c r="B6" s="63"/>
      <c r="C6" s="64"/>
      <c r="D6" s="65"/>
      <c r="E6" s="66"/>
      <c r="F6" s="67"/>
      <c r="G6" s="68"/>
      <c r="H6" s="69"/>
      <c r="I6" s="68"/>
      <c r="J6" s="69"/>
      <c r="K6" s="68"/>
      <c r="L6" s="69"/>
      <c r="M6" s="68"/>
      <c r="N6" s="69"/>
      <c r="O6" s="68"/>
      <c r="P6" s="69"/>
      <c r="Q6" s="68"/>
      <c r="R6" s="69"/>
      <c r="S6" s="68"/>
      <c r="T6" s="69"/>
      <c r="U6" s="68"/>
      <c r="V6" s="69"/>
      <c r="W6" s="68"/>
      <c r="X6" s="69"/>
      <c r="Y6" s="68"/>
      <c r="Z6" s="69"/>
      <c r="AA6" s="68"/>
      <c r="AB6" s="69"/>
      <c r="AC6" s="68"/>
      <c r="AD6" s="69"/>
      <c r="AE6" s="68"/>
      <c r="AF6" s="69"/>
      <c r="AG6" s="68"/>
      <c r="AH6" s="69"/>
      <c r="AI6" s="68"/>
      <c r="AJ6" s="69"/>
      <c r="AK6" s="68"/>
      <c r="AL6" s="69"/>
      <c r="AM6" s="68"/>
      <c r="AN6" s="69"/>
      <c r="AO6" s="68"/>
      <c r="AP6" s="69"/>
      <c r="AQ6" s="68"/>
      <c r="AR6" s="69"/>
      <c r="AS6" s="68"/>
      <c r="AT6" s="69"/>
      <c r="AU6" s="68"/>
      <c r="AV6" s="69"/>
      <c r="AW6" s="68"/>
      <c r="AX6" s="69"/>
      <c r="AY6" s="68"/>
      <c r="AZ6" s="69"/>
      <c r="BA6" s="68"/>
      <c r="BB6" s="69"/>
      <c r="BC6" s="68"/>
      <c r="BD6" s="69"/>
      <c r="BE6" s="68"/>
      <c r="BF6" s="69"/>
    </row>
    <row r="7" spans="1:58" ht="39.75" customHeight="1">
      <c r="A7" s="70" t="str">
        <f>'#invoices'!A6</f>
        <v>D-001</v>
      </c>
      <c r="B7" s="71" t="str">
        <f>'#invoices'!B6</f>
        <v>DD</v>
      </c>
      <c r="C7" s="72" t="str">
        <f>'#invoices'!C6</f>
        <v>التصاميم التفصيلية وتصاميم المرحلة الثالثة  Stage 3 Design Package</v>
      </c>
      <c r="D7" s="73">
        <v>1</v>
      </c>
      <c r="E7" s="74" t="s">
        <v>618</v>
      </c>
      <c r="F7" s="75">
        <v>2840000</v>
      </c>
      <c r="G7" s="76"/>
      <c r="H7" s="77" t="s">
        <v>619</v>
      </c>
      <c r="I7" s="76"/>
      <c r="J7" s="78"/>
      <c r="K7" s="76"/>
      <c r="L7" s="77" t="s">
        <v>620</v>
      </c>
      <c r="M7" s="78"/>
      <c r="N7" s="78"/>
      <c r="O7" s="79" t="s">
        <v>621</v>
      </c>
      <c r="P7" s="78"/>
      <c r="Q7" s="76"/>
      <c r="R7" s="78"/>
      <c r="S7" s="76"/>
      <c r="T7" s="78"/>
      <c r="U7" s="76"/>
      <c r="V7" s="78"/>
      <c r="W7" s="76"/>
      <c r="X7" s="78"/>
      <c r="Y7" s="76"/>
      <c r="Z7" s="78"/>
      <c r="AA7" s="76"/>
      <c r="AB7" s="78"/>
      <c r="AC7" s="76"/>
      <c r="AD7" s="78"/>
      <c r="AE7" s="76"/>
      <c r="AF7" s="78"/>
      <c r="AG7" s="76"/>
      <c r="AH7" s="78"/>
      <c r="AI7" s="76"/>
      <c r="AJ7" s="78"/>
      <c r="AK7" s="76"/>
      <c r="AL7" s="78"/>
      <c r="AM7" s="76"/>
      <c r="AN7" s="78"/>
      <c r="AO7" s="76"/>
      <c r="AP7" s="78"/>
      <c r="AQ7" s="76"/>
      <c r="AR7" s="78"/>
      <c r="AS7" s="76"/>
      <c r="AT7" s="78"/>
      <c r="AU7" s="76"/>
      <c r="AV7" s="78"/>
      <c r="AW7" s="76"/>
      <c r="AX7" s="78"/>
      <c r="AY7" s="76"/>
      <c r="AZ7" s="78"/>
      <c r="BA7" s="76"/>
      <c r="BB7" s="78"/>
      <c r="BC7" s="76"/>
      <c r="BD7" s="78"/>
      <c r="BE7" s="76"/>
      <c r="BF7" s="78"/>
    </row>
    <row r="8" spans="1:58" ht="39.75" customHeight="1">
      <c r="A8" s="70" t="str">
        <f>'#invoices'!A7</f>
        <v>D-002</v>
      </c>
      <c r="B8" s="71" t="str">
        <f>'#invoices'!B7</f>
        <v>E&amp;D</v>
      </c>
      <c r="C8" s="72" t="str">
        <f>'#invoices'!C7</f>
        <v>الهندسة والتصميم  IFC, Shop drawings and Stage 4 drawings</v>
      </c>
      <c r="D8" s="73" t="s">
        <v>622</v>
      </c>
      <c r="E8" s="74" t="s">
        <v>618</v>
      </c>
      <c r="F8" s="74">
        <v>2630000</v>
      </c>
      <c r="G8" s="76"/>
      <c r="H8" s="78"/>
      <c r="I8" s="76"/>
      <c r="J8" s="78"/>
      <c r="K8" s="76"/>
      <c r="L8" s="78"/>
      <c r="M8" s="78"/>
      <c r="N8" s="78"/>
      <c r="O8" s="80" t="s">
        <v>623</v>
      </c>
      <c r="P8" s="78"/>
      <c r="Q8" s="76"/>
      <c r="R8" s="81" t="s">
        <v>624</v>
      </c>
      <c r="S8" s="76"/>
      <c r="T8" s="82" t="s">
        <v>625</v>
      </c>
      <c r="U8" s="76"/>
      <c r="V8" s="82" t="s">
        <v>626</v>
      </c>
      <c r="W8" s="76"/>
      <c r="X8" s="78"/>
      <c r="Y8" s="76"/>
      <c r="Z8" s="83" t="s">
        <v>627</v>
      </c>
      <c r="AA8" s="76"/>
      <c r="AB8" s="77" t="s">
        <v>628</v>
      </c>
      <c r="AC8" s="76"/>
      <c r="AD8" s="77" t="s">
        <v>629</v>
      </c>
      <c r="AE8" s="76"/>
      <c r="AF8" s="78"/>
      <c r="AG8" s="76"/>
      <c r="AH8" s="78">
        <v>5.5999980000000003</v>
      </c>
      <c r="AI8" s="76"/>
      <c r="AJ8" s="78" t="s">
        <v>630</v>
      </c>
      <c r="AK8" s="76"/>
      <c r="AL8" s="78"/>
      <c r="AM8" s="76"/>
      <c r="AN8" s="78"/>
      <c r="AO8" s="76"/>
      <c r="AP8" s="78"/>
      <c r="AQ8" s="76"/>
      <c r="AR8" s="78"/>
      <c r="AS8" s="76"/>
      <c r="AT8" s="78"/>
      <c r="AU8" s="76"/>
      <c r="AV8" s="78"/>
      <c r="AW8" s="76"/>
      <c r="AX8" s="78"/>
      <c r="AY8" s="76"/>
      <c r="AZ8" s="78"/>
      <c r="BA8" s="76"/>
      <c r="BB8" s="78"/>
      <c r="BC8" s="76"/>
      <c r="BD8" s="78"/>
      <c r="BE8" s="76"/>
      <c r="BF8" s="78"/>
    </row>
    <row r="9" spans="1:58" ht="39.75" customHeight="1">
      <c r="A9" s="70" t="str">
        <f>'#invoices'!A8</f>
        <v>D-003</v>
      </c>
      <c r="B9" s="71" t="str">
        <f>'#invoices'!B8</f>
        <v>TRA</v>
      </c>
      <c r="C9" s="72" t="str">
        <f>'#invoices'!C8</f>
        <v>تدريب المشغلين وموظفي الصيانة Training of Operators and Maintenance Personnel</v>
      </c>
      <c r="D9" s="73">
        <v>1</v>
      </c>
      <c r="E9" s="74" t="s">
        <v>618</v>
      </c>
      <c r="F9" s="74">
        <v>110000</v>
      </c>
      <c r="G9" s="76"/>
      <c r="H9" s="78"/>
      <c r="I9" s="76"/>
      <c r="J9" s="78"/>
      <c r="K9" s="76"/>
      <c r="L9" s="78"/>
      <c r="M9" s="76"/>
      <c r="N9" s="78"/>
      <c r="O9" s="76"/>
      <c r="P9" s="78"/>
      <c r="Q9" s="76"/>
      <c r="R9" s="78"/>
      <c r="S9" s="76"/>
      <c r="T9" s="78"/>
      <c r="U9" s="76"/>
      <c r="V9" s="78"/>
      <c r="W9" s="76"/>
      <c r="X9" s="78"/>
      <c r="Y9" s="76"/>
      <c r="Z9" s="78"/>
      <c r="AA9" s="76"/>
      <c r="AB9" s="78"/>
      <c r="AC9" s="76"/>
      <c r="AD9" s="78"/>
      <c r="AE9" s="76"/>
      <c r="AF9" s="78"/>
      <c r="AG9" s="76"/>
      <c r="AH9" s="78"/>
      <c r="AI9" s="76"/>
      <c r="AJ9" s="78"/>
      <c r="AK9" s="76"/>
      <c r="AL9" s="78"/>
      <c r="AM9" s="76"/>
      <c r="AN9" s="78"/>
      <c r="AO9" s="76"/>
      <c r="AP9" s="78"/>
      <c r="AQ9" s="76"/>
      <c r="AR9" s="78"/>
      <c r="AS9" s="76"/>
      <c r="AT9" s="78"/>
      <c r="AU9" s="76"/>
      <c r="AV9" s="78"/>
      <c r="AW9" s="76"/>
      <c r="AX9" s="78"/>
      <c r="AY9" s="76"/>
      <c r="AZ9" s="78"/>
      <c r="BA9" s="76"/>
      <c r="BB9" s="78"/>
      <c r="BC9" s="76"/>
      <c r="BD9" s="78"/>
      <c r="BE9" s="76"/>
      <c r="BF9" s="78"/>
    </row>
    <row r="10" spans="1:58" ht="69" customHeight="1">
      <c r="A10" s="70" t="str">
        <f>'#invoices'!A9</f>
        <v>BQ-001</v>
      </c>
      <c r="B10" s="71" t="str">
        <f>'#invoices'!B9</f>
        <v>CRNCS</v>
      </c>
      <c r="C10" s="72" t="str">
        <f>'#invoices'!C9</f>
        <v>محمول شبكة مركزي مع جميع الكابلات ذات الصلة والملحقات والأجهزة التمهيدية وأجهزة الشبكة Central Redundant Network Core Switch with all related cabling, accessories, prepherals and network devices</v>
      </c>
      <c r="D10" s="73">
        <v>4</v>
      </c>
      <c r="E10" s="74" t="s">
        <v>618</v>
      </c>
      <c r="F10" s="74">
        <v>130000</v>
      </c>
      <c r="G10" s="76"/>
      <c r="H10" s="78"/>
      <c r="I10" s="76"/>
      <c r="J10" s="78"/>
      <c r="K10" s="76"/>
      <c r="L10" s="78"/>
      <c r="M10" s="76"/>
      <c r="N10" s="78"/>
      <c r="O10" s="76"/>
      <c r="P10" s="78"/>
      <c r="Q10" s="76"/>
      <c r="R10" s="78"/>
      <c r="S10" s="76"/>
      <c r="T10" s="78"/>
      <c r="U10" s="76"/>
      <c r="V10" s="78"/>
      <c r="W10" s="76"/>
      <c r="X10" s="78"/>
      <c r="Y10" s="76"/>
      <c r="Z10" s="78"/>
      <c r="AA10" s="76"/>
      <c r="AB10" s="78"/>
      <c r="AC10" s="76"/>
      <c r="AD10" s="78"/>
      <c r="AE10" s="76">
        <v>4</v>
      </c>
      <c r="AF10" s="78"/>
      <c r="AG10" s="76"/>
      <c r="AH10" s="78"/>
      <c r="AI10" s="76"/>
      <c r="AJ10" s="78"/>
      <c r="AK10" s="76"/>
      <c r="AL10" s="78"/>
      <c r="AM10" s="76"/>
      <c r="AN10" s="78"/>
      <c r="AO10" s="76"/>
      <c r="AP10" s="78"/>
      <c r="AQ10" s="76"/>
      <c r="AR10" s="78"/>
      <c r="AS10" s="76"/>
      <c r="AT10" s="78"/>
      <c r="AU10" s="76"/>
      <c r="AV10" s="78"/>
      <c r="AW10" s="76"/>
      <c r="AX10" s="78"/>
      <c r="AY10" s="76"/>
      <c r="AZ10" s="78"/>
      <c r="BA10" s="76"/>
      <c r="BB10" s="78"/>
      <c r="BC10" s="76"/>
      <c r="BD10" s="78"/>
      <c r="BE10" s="76"/>
      <c r="BF10" s="78"/>
    </row>
    <row r="11" spans="1:58" ht="69" customHeight="1">
      <c r="A11" s="70" t="str">
        <f>'#invoices'!A10</f>
        <v>BQ-002</v>
      </c>
      <c r="B11" s="71" t="str">
        <f>'#invoices'!B10</f>
        <v>GNS</v>
      </c>
      <c r="C11" s="72" t="str">
        <f>'#invoices'!C10</f>
        <v xml:space="preserve">محول شبكة جيجابايت مع جميع الكابلات ذات الصلة والملحقات والأجهزة التمهيدية وأجهزة الشبكة Gigabit Network Switch with all related cabling, accessories, prepherals and network devices </v>
      </c>
      <c r="D11" s="73">
        <v>10</v>
      </c>
      <c r="E11" s="74" t="s">
        <v>618</v>
      </c>
      <c r="F11" s="74">
        <v>19600</v>
      </c>
      <c r="G11" s="76"/>
      <c r="H11" s="84"/>
      <c r="I11" s="76"/>
      <c r="J11" s="84"/>
      <c r="K11" s="76"/>
      <c r="L11" s="84"/>
      <c r="M11" s="76"/>
      <c r="N11" s="84"/>
      <c r="O11" s="76"/>
      <c r="P11" s="84"/>
      <c r="Q11" s="76"/>
      <c r="R11" s="84"/>
      <c r="S11" s="76"/>
      <c r="T11" s="84"/>
      <c r="U11" s="76"/>
      <c r="V11" s="84"/>
      <c r="W11" s="76"/>
      <c r="X11" s="84"/>
      <c r="Y11" s="76"/>
      <c r="Z11" s="84"/>
      <c r="AA11" s="76"/>
      <c r="AB11" s="84"/>
      <c r="AC11" s="76"/>
      <c r="AD11" s="84"/>
      <c r="AE11" s="76">
        <v>3</v>
      </c>
      <c r="AF11" s="84"/>
      <c r="AG11" s="76"/>
      <c r="AH11" s="84"/>
      <c r="AI11" s="76">
        <v>7</v>
      </c>
      <c r="AJ11" s="84"/>
      <c r="AK11" s="76"/>
      <c r="AL11" s="84"/>
      <c r="AM11" s="76"/>
      <c r="AN11" s="84"/>
      <c r="AO11" s="76"/>
      <c r="AP11" s="84"/>
      <c r="AQ11" s="76"/>
      <c r="AR11" s="84"/>
      <c r="AS11" s="76"/>
      <c r="AT11" s="84"/>
      <c r="AU11" s="76"/>
      <c r="AV11" s="84"/>
      <c r="AW11" s="76"/>
      <c r="AX11" s="84"/>
      <c r="AY11" s="76"/>
      <c r="AZ11" s="84"/>
      <c r="BA11" s="76"/>
      <c r="BB11" s="84"/>
      <c r="BC11" s="76"/>
      <c r="BD11" s="84"/>
      <c r="BE11" s="76"/>
      <c r="BF11" s="84"/>
    </row>
    <row r="12" spans="1:58" ht="117.75" customHeight="1">
      <c r="A12" s="70" t="str">
        <f>'#invoices'!A11</f>
        <v>BQ-003</v>
      </c>
      <c r="B12" s="71" t="str">
        <f>'#invoices'!B11</f>
        <v>FEC</v>
      </c>
      <c r="C12" s="72" t="str">
        <f>'#invoices'!C11</f>
        <v>كابينة المعدات الميدانية بما في ذلك جميع إمدادات الطاقة وكابلات الطاقة والبيانات إلى FEC وجميع المعدات الأمنية والمفاتيح الصناعية ولوحات التصحيح و CBs و TB وجميع الملحقات الكهربائية والاتصالات ذات الصلة وجميع الأعمال اللازمة لإكمال البند. Field Equipment cabinets including all power supplies, power and data cabling to the FEC and all security equipment, Industrial switches, patch panels, CBs, TBs, and all related electrical and communications accessories and all necessary work to complete the item.</v>
      </c>
      <c r="D12" s="73">
        <v>66</v>
      </c>
      <c r="E12" s="74" t="s">
        <v>618</v>
      </c>
      <c r="F12" s="74">
        <v>23700</v>
      </c>
      <c r="G12" s="76"/>
      <c r="H12" s="84"/>
      <c r="I12" s="76"/>
      <c r="J12" s="84"/>
      <c r="K12" s="76"/>
      <c r="L12" s="84"/>
      <c r="M12" s="76"/>
      <c r="N12" s="84"/>
      <c r="O12" s="76"/>
      <c r="P12" s="84"/>
      <c r="Q12" s="76"/>
      <c r="R12" s="84"/>
      <c r="S12" s="76"/>
      <c r="T12" s="84"/>
      <c r="U12" s="76"/>
      <c r="V12" s="84"/>
      <c r="W12" s="76"/>
      <c r="X12" s="84"/>
      <c r="Y12" s="76"/>
      <c r="Z12" s="84"/>
      <c r="AA12" s="76"/>
      <c r="AB12" s="84"/>
      <c r="AC12" s="76"/>
      <c r="AD12" s="84"/>
      <c r="AE12" s="76"/>
      <c r="AF12" s="84"/>
      <c r="AG12" s="76"/>
      <c r="AH12" s="84"/>
      <c r="AI12" s="76"/>
      <c r="AJ12" s="84"/>
      <c r="AK12" s="76"/>
      <c r="AL12" s="84"/>
      <c r="AM12" s="76"/>
      <c r="AN12" s="84"/>
      <c r="AO12" s="76"/>
      <c r="AP12" s="84"/>
      <c r="AQ12" s="76"/>
      <c r="AR12" s="84"/>
      <c r="AS12" s="76"/>
      <c r="AT12" s="84"/>
      <c r="AU12" s="76"/>
      <c r="AV12" s="84"/>
      <c r="AW12" s="76"/>
      <c r="AX12" s="84"/>
      <c r="AY12" s="76"/>
      <c r="AZ12" s="84"/>
      <c r="BA12" s="76"/>
      <c r="BB12" s="84"/>
      <c r="BC12" s="76"/>
      <c r="BD12" s="84"/>
      <c r="BE12" s="76"/>
      <c r="BF12" s="84"/>
    </row>
    <row r="13" spans="1:58" ht="141.75" customHeight="1">
      <c r="A13" s="70" t="str">
        <f>'#invoices'!A12</f>
        <v>BQ-004</v>
      </c>
      <c r="B13" s="71" t="str">
        <f>'#invoices'!B12</f>
        <v>FBB</v>
      </c>
      <c r="C13" s="72" t="str">
        <f>'#invoices'!C12</f>
        <v>توريد وتركيب واختبار جميع أعمال الألياف الضوئية للشبكة الرئيسية والتوزيع (بما في ذلك جميع كابلات Fo ، الملحقات ، OSP ، معدات شبكة توزيع الألياف ، الخزائن ، الرفوف ، لوحات التصحيح ، توزيع الطاقة ، حفر الخنادق ، أعمال الحفر ، الأعمال المدنية ، التركيب ، الإنهاء ، الاختبار والتشغيل) وجميع الأعمال اللازمة لإكمال البند Supply and installation, testing and commissioning of Fiber back bone and distribution (including all Fo cabling, accessories, OSP, fiber distribution network equipment, Cabinets, Racks, patch panels, power distribution, trenching, earthwork, civilworks, installation, termination, testing and commissioning) and all necessary work to complete the item</v>
      </c>
      <c r="D13" s="73">
        <v>9953</v>
      </c>
      <c r="E13" s="74" t="s">
        <v>631</v>
      </c>
      <c r="F13" s="74">
        <v>320</v>
      </c>
      <c r="G13" s="76"/>
      <c r="H13" s="84"/>
      <c r="I13" s="76"/>
      <c r="J13" s="84"/>
      <c r="K13" s="76"/>
      <c r="L13" s="84"/>
      <c r="M13" s="76"/>
      <c r="N13" s="84"/>
      <c r="O13" s="76"/>
      <c r="P13" s="84"/>
      <c r="Q13" s="76"/>
      <c r="R13" s="84"/>
      <c r="S13" s="76"/>
      <c r="T13" s="84"/>
      <c r="U13" s="76"/>
      <c r="V13" s="84"/>
      <c r="W13" s="76"/>
      <c r="X13" s="84"/>
      <c r="Y13" s="76"/>
      <c r="Z13" s="84"/>
      <c r="AA13" s="76"/>
      <c r="AB13" s="84"/>
      <c r="AC13" s="76"/>
      <c r="AD13" s="84"/>
      <c r="AE13" s="76" t="s">
        <v>632</v>
      </c>
      <c r="AF13" s="84"/>
      <c r="AG13" s="76"/>
      <c r="AH13" s="84"/>
      <c r="AI13" s="76"/>
      <c r="AJ13" s="84"/>
      <c r="AK13" s="76"/>
      <c r="AL13" s="84"/>
      <c r="AM13" s="76"/>
      <c r="AN13" s="84"/>
      <c r="AO13" s="76"/>
      <c r="AP13" s="84"/>
      <c r="AQ13" s="76"/>
      <c r="AR13" s="84"/>
      <c r="AS13" s="76"/>
      <c r="AT13" s="84"/>
      <c r="AU13" s="76"/>
      <c r="AV13" s="84"/>
      <c r="AW13" s="76"/>
      <c r="AX13" s="84"/>
      <c r="AY13" s="76"/>
      <c r="AZ13" s="84"/>
      <c r="BA13" s="76"/>
      <c r="BB13" s="84"/>
      <c r="BC13" s="76"/>
      <c r="BD13" s="84"/>
      <c r="BE13" s="76"/>
      <c r="BF13" s="84"/>
    </row>
    <row r="14" spans="1:58" ht="39.75" customHeight="1">
      <c r="A14" s="70" t="str">
        <f>'#invoices'!A13</f>
        <v>BQ-005</v>
      </c>
      <c r="B14" s="71" t="str">
        <f>'#invoices'!B13</f>
        <v>APF (4)</v>
      </c>
      <c r="C14" s="72" t="str">
        <f>'#invoices'!C13</f>
        <v>سياج مضاد للأفراد من الفئة 4 Category 4 Anti-personnel Fence</v>
      </c>
      <c r="D14" s="73">
        <v>1085</v>
      </c>
      <c r="E14" s="74" t="s">
        <v>631</v>
      </c>
      <c r="F14" s="74">
        <v>720</v>
      </c>
      <c r="G14" s="76"/>
      <c r="H14" s="84"/>
      <c r="I14" s="76"/>
      <c r="J14" s="84"/>
      <c r="K14" s="76"/>
      <c r="L14" s="84"/>
      <c r="M14" s="76"/>
      <c r="N14" s="84"/>
      <c r="O14" s="76"/>
      <c r="P14" s="84"/>
      <c r="Q14" s="76"/>
      <c r="R14" s="84"/>
      <c r="S14" s="76"/>
      <c r="T14" s="84"/>
      <c r="U14" s="76"/>
      <c r="V14" s="84"/>
      <c r="W14" s="76"/>
      <c r="X14" s="84"/>
      <c r="Y14" s="76"/>
      <c r="Z14" s="84"/>
      <c r="AA14" s="76"/>
      <c r="AB14" s="84"/>
      <c r="AC14" s="76"/>
      <c r="AD14" s="84"/>
      <c r="AE14" s="76"/>
      <c r="AF14" s="84"/>
      <c r="AG14" s="76"/>
      <c r="AH14" s="84"/>
      <c r="AI14" s="76"/>
      <c r="AJ14" s="84"/>
      <c r="AK14" s="76"/>
      <c r="AL14" s="84"/>
      <c r="AM14" s="76"/>
      <c r="AN14" s="84"/>
      <c r="AO14" s="76"/>
      <c r="AP14" s="84"/>
      <c r="AQ14" s="76"/>
      <c r="AR14" s="84"/>
      <c r="AS14" s="76"/>
      <c r="AT14" s="84"/>
      <c r="AU14" s="76"/>
      <c r="AV14" s="84"/>
      <c r="AW14" s="76"/>
      <c r="AX14" s="84"/>
      <c r="AY14" s="76"/>
      <c r="AZ14" s="84"/>
      <c r="BA14" s="76"/>
      <c r="BB14" s="84"/>
      <c r="BC14" s="76"/>
      <c r="BD14" s="84"/>
      <c r="BE14" s="76"/>
      <c r="BF14" s="84"/>
    </row>
    <row r="15" spans="1:58" ht="108" customHeight="1">
      <c r="A15" s="70" t="str">
        <f>'#invoices'!A14</f>
        <v>BQ-006</v>
      </c>
      <c r="B15" s="71" t="str">
        <f>'#invoices'!B14</f>
        <v>ASL</v>
      </c>
      <c r="C15" s="72" t="str">
        <f>'#invoices'!C14</f>
        <v>الإنارة الأمنية للمنطقة (بما في ذلك جميع كابلات الطاقة وتركيبات الإضاءة وشبكات التوزيع والألواح والملحقات وجميع الأعمال الكهربائية والتحكمية والمدنية والأرضية ذات الصلة وجميع الأعمال اللازمة لإكمال هذا العنصر) Area Security Lighting (including all power cabling, lighting fixtures, distribution network, panels, accessories  and all related electrical, control, civil and earth work and all necessary work to complete this item)</v>
      </c>
      <c r="D15" s="73">
        <v>27</v>
      </c>
      <c r="E15" s="74" t="s">
        <v>618</v>
      </c>
      <c r="F15" s="74">
        <v>8900</v>
      </c>
      <c r="G15" s="76"/>
      <c r="H15" s="84"/>
      <c r="I15" s="76"/>
      <c r="J15" s="84"/>
      <c r="K15" s="76"/>
      <c r="L15" s="84"/>
      <c r="M15" s="76"/>
      <c r="N15" s="84"/>
      <c r="O15" s="76"/>
      <c r="P15" s="84"/>
      <c r="Q15" s="76"/>
      <c r="R15" s="84"/>
      <c r="S15" s="76"/>
      <c r="T15" s="84"/>
      <c r="U15" s="76"/>
      <c r="V15" s="84"/>
      <c r="W15" s="76"/>
      <c r="X15" s="84"/>
      <c r="Y15" s="76"/>
      <c r="Z15" s="84"/>
      <c r="AA15" s="76"/>
      <c r="AB15" s="84"/>
      <c r="AC15" s="76"/>
      <c r="AD15" s="84"/>
      <c r="AE15" s="76"/>
      <c r="AF15" s="84"/>
      <c r="AG15" s="76"/>
      <c r="AH15" s="84"/>
      <c r="AI15" s="76"/>
      <c r="AJ15" s="84"/>
      <c r="AK15" s="76"/>
      <c r="AL15" s="84"/>
      <c r="AM15" s="76"/>
      <c r="AN15" s="84"/>
      <c r="AO15" s="76"/>
      <c r="AP15" s="84"/>
      <c r="AQ15" s="76"/>
      <c r="AR15" s="84"/>
      <c r="AS15" s="76"/>
      <c r="AT15" s="84"/>
      <c r="AU15" s="76"/>
      <c r="AV15" s="84"/>
      <c r="AW15" s="76"/>
      <c r="AX15" s="84"/>
      <c r="AY15" s="76"/>
      <c r="AZ15" s="84"/>
      <c r="BA15" s="76"/>
      <c r="BB15" s="84"/>
      <c r="BC15" s="76"/>
      <c r="BD15" s="84"/>
      <c r="BE15" s="76"/>
      <c r="BF15" s="84"/>
    </row>
    <row r="16" spans="1:58" ht="39.75" customHeight="1">
      <c r="A16" s="70" t="str">
        <f>'#invoices'!A15</f>
        <v>BQ-007</v>
      </c>
      <c r="B16" s="71" t="str">
        <f>'#invoices'!B15</f>
        <v>CEFXVA</v>
      </c>
      <c r="C16" s="72" t="str">
        <f>'#invoices'!C15</f>
        <v>كاميرا ثابتة خارجية مع خاصية تحليل الفيديو ( CEFXVA ) Fixed Camera with Video Analytics</v>
      </c>
      <c r="D16" s="73">
        <v>19</v>
      </c>
      <c r="E16" s="74" t="s">
        <v>618</v>
      </c>
      <c r="F16" s="74">
        <v>3500</v>
      </c>
      <c r="G16" s="76"/>
      <c r="H16" s="84"/>
      <c r="I16" s="76"/>
      <c r="J16" s="84"/>
      <c r="K16" s="76"/>
      <c r="L16" s="84"/>
      <c r="M16" s="76"/>
      <c r="N16" s="84"/>
      <c r="O16" s="76"/>
      <c r="P16" s="84"/>
      <c r="Q16" s="76"/>
      <c r="R16" s="84"/>
      <c r="S16" s="76"/>
      <c r="T16" s="84"/>
      <c r="U16" s="76"/>
      <c r="V16" s="84"/>
      <c r="W16" s="76"/>
      <c r="X16" s="84"/>
      <c r="Y16" s="76"/>
      <c r="Z16" s="84"/>
      <c r="AA16" s="76"/>
      <c r="AB16" s="84"/>
      <c r="AC16" s="76"/>
      <c r="AD16" s="84"/>
      <c r="AE16" s="76"/>
      <c r="AF16" s="84"/>
      <c r="AG16" s="76"/>
      <c r="AH16" s="84"/>
      <c r="AI16" s="76"/>
      <c r="AJ16" s="84"/>
      <c r="AK16" s="76"/>
      <c r="AL16" s="84"/>
      <c r="AM16" s="76"/>
      <c r="AN16" s="84"/>
      <c r="AO16" s="76"/>
      <c r="AP16" s="84"/>
      <c r="AQ16" s="76"/>
      <c r="AR16" s="84"/>
      <c r="AS16" s="76"/>
      <c r="AT16" s="84"/>
      <c r="AU16" s="76"/>
      <c r="AV16" s="84"/>
      <c r="AW16" s="76"/>
      <c r="AX16" s="84"/>
      <c r="AY16" s="76"/>
      <c r="AZ16" s="84"/>
      <c r="BA16" s="76"/>
      <c r="BB16" s="84"/>
      <c r="BC16" s="76"/>
      <c r="BD16" s="84"/>
      <c r="BE16" s="76"/>
      <c r="BF16" s="84"/>
    </row>
    <row r="17" spans="1:58" ht="39.75" customHeight="1">
      <c r="A17" s="70" t="str">
        <f>'#invoices'!A16</f>
        <v>BQ-008</v>
      </c>
      <c r="B17" s="71" t="str">
        <f>'#invoices'!B16</f>
        <v>CEPZ</v>
      </c>
      <c r="C17" s="72" t="str">
        <f>'#invoices'!C16</f>
        <v>كاميرا متحركة خارجية ( CEPZ ) Camera External PTZ</v>
      </c>
      <c r="D17" s="73">
        <v>3</v>
      </c>
      <c r="E17" s="74" t="s">
        <v>618</v>
      </c>
      <c r="F17" s="74">
        <v>8400</v>
      </c>
      <c r="G17" s="76"/>
      <c r="H17" s="84"/>
      <c r="I17" s="76"/>
      <c r="J17" s="84"/>
      <c r="K17" s="76"/>
      <c r="L17" s="84"/>
      <c r="M17" s="76"/>
      <c r="N17" s="84"/>
      <c r="O17" s="76"/>
      <c r="P17" s="84"/>
      <c r="Q17" s="76"/>
      <c r="R17" s="84"/>
      <c r="S17" s="76"/>
      <c r="T17" s="84"/>
      <c r="U17" s="76"/>
      <c r="V17" s="84"/>
      <c r="W17" s="76"/>
      <c r="X17" s="84"/>
      <c r="Y17" s="76"/>
      <c r="Z17" s="84"/>
      <c r="AA17" s="76"/>
      <c r="AB17" s="84"/>
      <c r="AC17" s="76"/>
      <c r="AD17" s="84"/>
      <c r="AE17" s="76"/>
      <c r="AF17" s="84"/>
      <c r="AG17" s="76"/>
      <c r="AH17" s="84"/>
      <c r="AI17" s="76"/>
      <c r="AJ17" s="84"/>
      <c r="AK17" s="76"/>
      <c r="AL17" s="84"/>
      <c r="AM17" s="76"/>
      <c r="AN17" s="84"/>
      <c r="AO17" s="76"/>
      <c r="AP17" s="84"/>
      <c r="AQ17" s="76"/>
      <c r="AR17" s="84"/>
      <c r="AS17" s="76"/>
      <c r="AT17" s="84"/>
      <c r="AU17" s="76"/>
      <c r="AV17" s="84"/>
      <c r="AW17" s="76"/>
      <c r="AX17" s="84"/>
      <c r="AY17" s="76"/>
      <c r="AZ17" s="84"/>
      <c r="BA17" s="76"/>
      <c r="BB17" s="84"/>
      <c r="BC17" s="76"/>
      <c r="BD17" s="84"/>
      <c r="BE17" s="76"/>
      <c r="BF17" s="84"/>
    </row>
    <row r="18" spans="1:58" ht="39.75" customHeight="1">
      <c r="A18" s="70" t="str">
        <f>'#invoices'!A17</f>
        <v>BQ-009</v>
      </c>
      <c r="B18" s="71" t="str">
        <f>'#invoices'!B17</f>
        <v>TVPL</v>
      </c>
      <c r="C18" s="72" t="str">
        <f>'#invoices'!C17</f>
        <v>عمود كاميرا CCTV Pole</v>
      </c>
      <c r="D18" s="73">
        <v>19</v>
      </c>
      <c r="E18" s="74" t="s">
        <v>618</v>
      </c>
      <c r="F18" s="74">
        <v>1650</v>
      </c>
      <c r="G18" s="76"/>
      <c r="H18" s="84"/>
      <c r="I18" s="76"/>
      <c r="J18" s="84"/>
      <c r="K18" s="76"/>
      <c r="L18" s="84"/>
      <c r="M18" s="76"/>
      <c r="N18" s="84"/>
      <c r="O18" s="76"/>
      <c r="P18" s="84"/>
      <c r="Q18" s="76"/>
      <c r="R18" s="84"/>
      <c r="S18" s="76"/>
      <c r="T18" s="84"/>
      <c r="U18" s="76"/>
      <c r="V18" s="84"/>
      <c r="W18" s="76"/>
      <c r="X18" s="84"/>
      <c r="Y18" s="76"/>
      <c r="Z18" s="84"/>
      <c r="AA18" s="76"/>
      <c r="AB18" s="84"/>
      <c r="AC18" s="76"/>
      <c r="AD18" s="84"/>
      <c r="AE18" s="76"/>
      <c r="AF18" s="84"/>
      <c r="AG18" s="76"/>
      <c r="AH18" s="84"/>
      <c r="AI18" s="76"/>
      <c r="AJ18" s="84"/>
      <c r="AK18" s="76"/>
      <c r="AL18" s="84"/>
      <c r="AM18" s="76"/>
      <c r="AN18" s="84"/>
      <c r="AO18" s="76"/>
      <c r="AP18" s="84"/>
      <c r="AQ18" s="76"/>
      <c r="AR18" s="84"/>
      <c r="AS18" s="76"/>
      <c r="AT18" s="84"/>
      <c r="AU18" s="76"/>
      <c r="AV18" s="84"/>
      <c r="AW18" s="76"/>
      <c r="AX18" s="84"/>
      <c r="AY18" s="76"/>
      <c r="AZ18" s="84"/>
      <c r="BA18" s="76"/>
      <c r="BB18" s="84"/>
      <c r="BC18" s="76"/>
      <c r="BD18" s="84"/>
      <c r="BE18" s="76"/>
      <c r="BF18" s="84"/>
    </row>
    <row r="19" spans="1:58" ht="39.75" customHeight="1">
      <c r="A19" s="70" t="str">
        <f>'#invoices'!A18</f>
        <v>BQ-010</v>
      </c>
      <c r="B19" s="71" t="str">
        <f>'#invoices'!B18</f>
        <v>CEFX</v>
      </c>
      <c r="C19" s="72" t="str">
        <f>'#invoices'!C18</f>
        <v>كاميرا ثابتة خارجية ( CEFX ) External Fixed Camera</v>
      </c>
      <c r="D19" s="73">
        <v>8</v>
      </c>
      <c r="E19" s="74" t="s">
        <v>618</v>
      </c>
      <c r="F19" s="74">
        <v>3200</v>
      </c>
      <c r="G19" s="76"/>
      <c r="H19" s="84"/>
      <c r="I19" s="76"/>
      <c r="J19" s="84"/>
      <c r="K19" s="76"/>
      <c r="L19" s="84"/>
      <c r="M19" s="76"/>
      <c r="N19" s="84"/>
      <c r="O19" s="76"/>
      <c r="P19" s="84"/>
      <c r="Q19" s="76"/>
      <c r="R19" s="84"/>
      <c r="S19" s="76"/>
      <c r="T19" s="84"/>
      <c r="U19" s="76"/>
      <c r="V19" s="84"/>
      <c r="W19" s="76"/>
      <c r="X19" s="84"/>
      <c r="Y19" s="76"/>
      <c r="Z19" s="84"/>
      <c r="AA19" s="76"/>
      <c r="AB19" s="84"/>
      <c r="AC19" s="76"/>
      <c r="AD19" s="84"/>
      <c r="AE19" s="76"/>
      <c r="AF19" s="84"/>
      <c r="AG19" s="76"/>
      <c r="AH19" s="84"/>
      <c r="AI19" s="76"/>
      <c r="AJ19" s="84"/>
      <c r="AK19" s="76"/>
      <c r="AL19" s="84"/>
      <c r="AM19" s="76"/>
      <c r="AN19" s="84"/>
      <c r="AO19" s="76"/>
      <c r="AP19" s="84"/>
      <c r="AQ19" s="76"/>
      <c r="AR19" s="84"/>
      <c r="AS19" s="76"/>
      <c r="AT19" s="84"/>
      <c r="AU19" s="76"/>
      <c r="AV19" s="84"/>
      <c r="AW19" s="76"/>
      <c r="AX19" s="84"/>
      <c r="AY19" s="76"/>
      <c r="AZ19" s="84"/>
      <c r="BA19" s="76"/>
      <c r="BB19" s="84"/>
      <c r="BC19" s="76"/>
      <c r="BD19" s="84"/>
      <c r="BE19" s="76"/>
      <c r="BF19" s="84"/>
    </row>
    <row r="20" spans="1:58" ht="39.75" customHeight="1">
      <c r="A20" s="70" t="str">
        <f>'#invoices'!A19</f>
        <v>BQ-011</v>
      </c>
      <c r="B20" s="71" t="str">
        <f>'#invoices'!B19</f>
        <v>TVPL</v>
      </c>
      <c r="C20" s="72" t="str">
        <f>'#invoices'!C19</f>
        <v>عمود كاميرا CCTV Pole</v>
      </c>
      <c r="D20" s="73">
        <v>6</v>
      </c>
      <c r="E20" s="74" t="s">
        <v>618</v>
      </c>
      <c r="F20" s="74">
        <v>1650</v>
      </c>
      <c r="G20" s="76"/>
      <c r="H20" s="84"/>
      <c r="I20" s="76"/>
      <c r="J20" s="84"/>
      <c r="K20" s="76"/>
      <c r="L20" s="84"/>
      <c r="M20" s="76"/>
      <c r="N20" s="84"/>
      <c r="O20" s="76"/>
      <c r="P20" s="84"/>
      <c r="Q20" s="76"/>
      <c r="R20" s="84"/>
      <c r="S20" s="76"/>
      <c r="T20" s="84"/>
      <c r="U20" s="76"/>
      <c r="V20" s="84"/>
      <c r="W20" s="76"/>
      <c r="X20" s="84"/>
      <c r="Y20" s="76"/>
      <c r="Z20" s="84"/>
      <c r="AA20" s="76"/>
      <c r="AB20" s="84"/>
      <c r="AC20" s="76"/>
      <c r="AD20" s="84"/>
      <c r="AE20" s="76"/>
      <c r="AF20" s="84"/>
      <c r="AG20" s="76"/>
      <c r="AH20" s="84"/>
      <c r="AI20" s="76"/>
      <c r="AJ20" s="84"/>
      <c r="AK20" s="76"/>
      <c r="AL20" s="84"/>
      <c r="AM20" s="76"/>
      <c r="AN20" s="84"/>
      <c r="AO20" s="76"/>
      <c r="AP20" s="84"/>
      <c r="AQ20" s="76"/>
      <c r="AR20" s="84"/>
      <c r="AS20" s="76"/>
      <c r="AT20" s="84"/>
      <c r="AU20" s="76"/>
      <c r="AV20" s="84"/>
      <c r="AW20" s="76"/>
      <c r="AX20" s="84"/>
      <c r="AY20" s="76"/>
      <c r="AZ20" s="84"/>
      <c r="BA20" s="76"/>
      <c r="BB20" s="84"/>
      <c r="BC20" s="76"/>
      <c r="BD20" s="84"/>
      <c r="BE20" s="76"/>
      <c r="BF20" s="84"/>
    </row>
    <row r="21" spans="1:58" ht="39.75" customHeight="1">
      <c r="A21" s="70" t="str">
        <f>'#invoices'!A20</f>
        <v>BQ-012</v>
      </c>
      <c r="B21" s="71" t="str">
        <f>'#invoices'!B20</f>
        <v>CEPZ</v>
      </c>
      <c r="C21" s="72" t="str">
        <f>'#invoices'!C20</f>
        <v>كاميرا متحركة خارجية ( CEPZ ) External PTZ Camera</v>
      </c>
      <c r="D21" s="73">
        <v>2</v>
      </c>
      <c r="E21" s="74" t="s">
        <v>618</v>
      </c>
      <c r="F21" s="74">
        <v>8400</v>
      </c>
      <c r="G21" s="76"/>
      <c r="H21" s="84"/>
      <c r="I21" s="76"/>
      <c r="J21" s="84"/>
      <c r="K21" s="76"/>
      <c r="L21" s="84"/>
      <c r="M21" s="76"/>
      <c r="N21" s="84"/>
      <c r="O21" s="76"/>
      <c r="P21" s="84"/>
      <c r="Q21" s="76"/>
      <c r="R21" s="84"/>
      <c r="S21" s="76"/>
      <c r="T21" s="84"/>
      <c r="U21" s="76"/>
      <c r="V21" s="84"/>
      <c r="W21" s="76"/>
      <c r="X21" s="84"/>
      <c r="Y21" s="76"/>
      <c r="Z21" s="84"/>
      <c r="AA21" s="76"/>
      <c r="AB21" s="84"/>
      <c r="AC21" s="76"/>
      <c r="AD21" s="84"/>
      <c r="AE21" s="76"/>
      <c r="AF21" s="84"/>
      <c r="AG21" s="76"/>
      <c r="AH21" s="84"/>
      <c r="AI21" s="76"/>
      <c r="AJ21" s="84"/>
      <c r="AK21" s="76"/>
      <c r="AL21" s="84"/>
      <c r="AM21" s="76"/>
      <c r="AN21" s="84"/>
      <c r="AO21" s="76"/>
      <c r="AP21" s="84"/>
      <c r="AQ21" s="76"/>
      <c r="AR21" s="84"/>
      <c r="AS21" s="76"/>
      <c r="AT21" s="84"/>
      <c r="AU21" s="76"/>
      <c r="AV21" s="84"/>
      <c r="AW21" s="76"/>
      <c r="AX21" s="84"/>
      <c r="AY21" s="76"/>
      <c r="AZ21" s="84"/>
      <c r="BA21" s="76"/>
      <c r="BB21" s="84"/>
      <c r="BC21" s="76"/>
      <c r="BD21" s="84"/>
      <c r="BE21" s="76"/>
      <c r="BF21" s="84"/>
    </row>
    <row r="22" spans="1:58" ht="39.75" customHeight="1">
      <c r="A22" s="70" t="str">
        <f>'#invoices'!A21</f>
        <v>BQ-013</v>
      </c>
      <c r="B22" s="71" t="str">
        <f>'#invoices'!B21</f>
        <v>SGMD</v>
      </c>
      <c r="C22" s="72" t="str">
        <f>'#invoices'!C21</f>
        <v>بوابة منزلقة آلية ( SGMD ) Motorized Sliding Gate</v>
      </c>
      <c r="D22" s="73">
        <v>2</v>
      </c>
      <c r="E22" s="74" t="s">
        <v>618</v>
      </c>
      <c r="F22" s="74">
        <v>49850</v>
      </c>
      <c r="G22" s="76"/>
      <c r="H22" s="84"/>
      <c r="I22" s="76"/>
      <c r="J22" s="84"/>
      <c r="K22" s="76"/>
      <c r="L22" s="84"/>
      <c r="M22" s="76"/>
      <c r="N22" s="84"/>
      <c r="O22" s="76"/>
      <c r="P22" s="84"/>
      <c r="Q22" s="76"/>
      <c r="R22" s="84"/>
      <c r="S22" s="76"/>
      <c r="T22" s="84"/>
      <c r="U22" s="76"/>
      <c r="V22" s="84"/>
      <c r="W22" s="76"/>
      <c r="X22" s="84"/>
      <c r="Y22" s="76"/>
      <c r="Z22" s="84"/>
      <c r="AA22" s="76"/>
      <c r="AB22" s="84"/>
      <c r="AC22" s="76"/>
      <c r="AD22" s="84"/>
      <c r="AE22" s="76"/>
      <c r="AF22" s="84"/>
      <c r="AG22" s="76"/>
      <c r="AH22" s="84"/>
      <c r="AI22" s="76"/>
      <c r="AJ22" s="84"/>
      <c r="AK22" s="76"/>
      <c r="AL22" s="84"/>
      <c r="AM22" s="76"/>
      <c r="AN22" s="84"/>
      <c r="AO22" s="76"/>
      <c r="AP22" s="84"/>
      <c r="AQ22" s="76"/>
      <c r="AR22" s="84"/>
      <c r="AS22" s="76"/>
      <c r="AT22" s="84"/>
      <c r="AU22" s="76"/>
      <c r="AV22" s="84"/>
      <c r="AW22" s="76"/>
      <c r="AX22" s="84"/>
      <c r="AY22" s="76"/>
      <c r="AZ22" s="84"/>
      <c r="BA22" s="76"/>
      <c r="BB22" s="84"/>
      <c r="BC22" s="76"/>
      <c r="BD22" s="84"/>
      <c r="BE22" s="76"/>
      <c r="BF22" s="84"/>
    </row>
    <row r="23" spans="1:58" ht="39.75" customHeight="1">
      <c r="A23" s="70" t="str">
        <f>'#invoices'!A22</f>
        <v>BQ-014</v>
      </c>
      <c r="B23" s="71" t="str">
        <f>'#invoices'!B22</f>
        <v>RAB</v>
      </c>
      <c r="C23" s="72" t="str">
        <f>'#invoices'!C22</f>
        <v>حاجز الذراع الكهربائي ( RAB ) Raise Arm Barrier</v>
      </c>
      <c r="D23" s="73">
        <v>4</v>
      </c>
      <c r="E23" s="74" t="s">
        <v>618</v>
      </c>
      <c r="F23" s="74">
        <v>9500</v>
      </c>
      <c r="G23" s="76"/>
      <c r="H23" s="84"/>
      <c r="I23" s="76"/>
      <c r="J23" s="84"/>
      <c r="K23" s="76"/>
      <c r="L23" s="84"/>
      <c r="M23" s="76"/>
      <c r="N23" s="84"/>
      <c r="O23" s="76"/>
      <c r="P23" s="84"/>
      <c r="Q23" s="76"/>
      <c r="R23" s="84"/>
      <c r="S23" s="76"/>
      <c r="T23" s="84"/>
      <c r="U23" s="76"/>
      <c r="V23" s="84"/>
      <c r="W23" s="76"/>
      <c r="X23" s="84"/>
      <c r="Y23" s="76"/>
      <c r="Z23" s="84"/>
      <c r="AA23" s="76"/>
      <c r="AB23" s="84"/>
      <c r="AC23" s="76"/>
      <c r="AD23" s="84"/>
      <c r="AE23" s="76"/>
      <c r="AF23" s="84"/>
      <c r="AG23" s="76"/>
      <c r="AH23" s="84"/>
      <c r="AI23" s="76"/>
      <c r="AJ23" s="84"/>
      <c r="AK23" s="76"/>
      <c r="AL23" s="84"/>
      <c r="AM23" s="76"/>
      <c r="AN23" s="84"/>
      <c r="AO23" s="76"/>
      <c r="AP23" s="84"/>
      <c r="AQ23" s="76"/>
      <c r="AR23" s="84"/>
      <c r="AS23" s="76"/>
      <c r="AT23" s="84"/>
      <c r="AU23" s="76"/>
      <c r="AV23" s="84"/>
      <c r="AW23" s="76"/>
      <c r="AX23" s="84"/>
      <c r="AY23" s="76"/>
      <c r="AZ23" s="84"/>
      <c r="BA23" s="76"/>
      <c r="BB23" s="84"/>
      <c r="BC23" s="76"/>
      <c r="BD23" s="84"/>
      <c r="BE23" s="76"/>
      <c r="BF23" s="84"/>
    </row>
    <row r="24" spans="1:58" ht="39.75" customHeight="1">
      <c r="A24" s="70" t="str">
        <f>'#invoices'!A23</f>
        <v>BQ-015</v>
      </c>
      <c r="B24" s="71" t="str">
        <f>'#invoices'!B23</f>
        <v>SLP</v>
      </c>
      <c r="C24" s="72" t="str">
        <f>'#invoices'!C23</f>
        <v>حساس استشعار أرضي ( SLP ) Safety Loop</v>
      </c>
      <c r="D24" s="73">
        <v>12</v>
      </c>
      <c r="E24" s="74" t="s">
        <v>618</v>
      </c>
      <c r="F24" s="74">
        <v>1800</v>
      </c>
      <c r="G24" s="76"/>
      <c r="H24" s="84"/>
      <c r="I24" s="76"/>
      <c r="J24" s="84"/>
      <c r="K24" s="76"/>
      <c r="L24" s="84"/>
      <c r="M24" s="76"/>
      <c r="N24" s="84"/>
      <c r="O24" s="76"/>
      <c r="P24" s="84"/>
      <c r="Q24" s="76"/>
      <c r="R24" s="84"/>
      <c r="S24" s="76"/>
      <c r="T24" s="84"/>
      <c r="U24" s="76"/>
      <c r="V24" s="84"/>
      <c r="W24" s="76"/>
      <c r="X24" s="84"/>
      <c r="Y24" s="76"/>
      <c r="Z24" s="84"/>
      <c r="AA24" s="76"/>
      <c r="AB24" s="84"/>
      <c r="AC24" s="76"/>
      <c r="AD24" s="84"/>
      <c r="AE24" s="76"/>
      <c r="AF24" s="84"/>
      <c r="AG24" s="76"/>
      <c r="AH24" s="84"/>
      <c r="AI24" s="76"/>
      <c r="AJ24" s="84"/>
      <c r="AK24" s="76"/>
      <c r="AL24" s="84"/>
      <c r="AM24" s="76"/>
      <c r="AN24" s="84"/>
      <c r="AO24" s="76"/>
      <c r="AP24" s="84"/>
      <c r="AQ24" s="76"/>
      <c r="AR24" s="84"/>
      <c r="AS24" s="76"/>
      <c r="AT24" s="84"/>
      <c r="AU24" s="76"/>
      <c r="AV24" s="84"/>
      <c r="AW24" s="76"/>
      <c r="AX24" s="84"/>
      <c r="AY24" s="76"/>
      <c r="AZ24" s="84"/>
      <c r="BA24" s="76"/>
      <c r="BB24" s="84"/>
      <c r="BC24" s="76"/>
      <c r="BD24" s="84"/>
      <c r="BE24" s="76"/>
      <c r="BF24" s="84"/>
    </row>
    <row r="25" spans="1:58" ht="39.75" customHeight="1">
      <c r="A25" s="70" t="str">
        <f>'#invoices'!A24</f>
        <v>BQ-016</v>
      </c>
      <c r="B25" s="71" t="str">
        <f>'#invoices'!B24</f>
        <v>ROBK</v>
      </c>
      <c r="C25" s="72" t="str">
        <f>'#invoices'!C24</f>
        <v>مصدات طريق ( ROBK ) Road blocker</v>
      </c>
      <c r="D25" s="73">
        <v>4</v>
      </c>
      <c r="E25" s="74" t="s">
        <v>618</v>
      </c>
      <c r="F25" s="74">
        <v>172800</v>
      </c>
      <c r="G25" s="76"/>
      <c r="H25" s="84"/>
      <c r="I25" s="76"/>
      <c r="J25" s="84"/>
      <c r="K25" s="76"/>
      <c r="L25" s="84"/>
      <c r="M25" s="76"/>
      <c r="N25" s="84"/>
      <c r="O25" s="76"/>
      <c r="P25" s="84"/>
      <c r="Q25" s="76"/>
      <c r="R25" s="84"/>
      <c r="S25" s="76"/>
      <c r="T25" s="84"/>
      <c r="U25" s="76"/>
      <c r="V25" s="84"/>
      <c r="W25" s="76"/>
      <c r="X25" s="84"/>
      <c r="Y25" s="76"/>
      <c r="Z25" s="84"/>
      <c r="AA25" s="76"/>
      <c r="AB25" s="84"/>
      <c r="AC25" s="76"/>
      <c r="AD25" s="84"/>
      <c r="AE25" s="76"/>
      <c r="AF25" s="84"/>
      <c r="AG25" s="76"/>
      <c r="AH25" s="84"/>
      <c r="AI25" s="76"/>
      <c r="AJ25" s="84"/>
      <c r="AK25" s="76"/>
      <c r="AL25" s="84"/>
      <c r="AM25" s="76"/>
      <c r="AN25" s="84"/>
      <c r="AO25" s="76"/>
      <c r="AP25" s="84"/>
      <c r="AQ25" s="76"/>
      <c r="AR25" s="84"/>
      <c r="AS25" s="76"/>
      <c r="AT25" s="84"/>
      <c r="AU25" s="76"/>
      <c r="AV25" s="84"/>
      <c r="AW25" s="76"/>
      <c r="AX25" s="84"/>
      <c r="AY25" s="76"/>
      <c r="AZ25" s="84"/>
      <c r="BA25" s="76"/>
      <c r="BB25" s="84"/>
      <c r="BC25" s="76"/>
      <c r="BD25" s="84"/>
      <c r="BE25" s="76"/>
      <c r="BF25" s="84"/>
    </row>
    <row r="26" spans="1:58" ht="39.75" customHeight="1">
      <c r="A26" s="70" t="str">
        <f>'#invoices'!A25</f>
        <v>BQ-017</v>
      </c>
      <c r="B26" s="71" t="str">
        <f>'#invoices'!B25</f>
        <v>TLTS</v>
      </c>
      <c r="C26" s="72" t="str">
        <f>'#invoices'!C25</f>
        <v>إشارات مرور Traffic Lights</v>
      </c>
      <c r="D26" s="73">
        <v>6</v>
      </c>
      <c r="E26" s="74" t="s">
        <v>618</v>
      </c>
      <c r="F26" s="74">
        <v>3200</v>
      </c>
      <c r="G26" s="76"/>
      <c r="H26" s="84"/>
      <c r="I26" s="76"/>
      <c r="J26" s="84"/>
      <c r="K26" s="76"/>
      <c r="L26" s="84"/>
      <c r="M26" s="76"/>
      <c r="N26" s="84"/>
      <c r="O26" s="76"/>
      <c r="P26" s="84"/>
      <c r="Q26" s="76"/>
      <c r="R26" s="84"/>
      <c r="S26" s="76"/>
      <c r="T26" s="84"/>
      <c r="U26" s="76"/>
      <c r="V26" s="84"/>
      <c r="W26" s="76"/>
      <c r="X26" s="84"/>
      <c r="Y26" s="76"/>
      <c r="Z26" s="84"/>
      <c r="AA26" s="76"/>
      <c r="AB26" s="84"/>
      <c r="AC26" s="76"/>
      <c r="AD26" s="84"/>
      <c r="AE26" s="76"/>
      <c r="AF26" s="84"/>
      <c r="AG26" s="76"/>
      <c r="AH26" s="84"/>
      <c r="AI26" s="76"/>
      <c r="AJ26" s="84"/>
      <c r="AK26" s="76"/>
      <c r="AL26" s="84"/>
      <c r="AM26" s="76"/>
      <c r="AN26" s="84"/>
      <c r="AO26" s="76"/>
      <c r="AP26" s="84"/>
      <c r="AQ26" s="76"/>
      <c r="AR26" s="84"/>
      <c r="AS26" s="76"/>
      <c r="AT26" s="84"/>
      <c r="AU26" s="76"/>
      <c r="AV26" s="84"/>
      <c r="AW26" s="76"/>
      <c r="AX26" s="84"/>
      <c r="AY26" s="76"/>
      <c r="AZ26" s="84"/>
      <c r="BA26" s="76"/>
      <c r="BB26" s="84"/>
      <c r="BC26" s="76"/>
      <c r="BD26" s="84"/>
      <c r="BE26" s="76"/>
      <c r="BF26" s="84"/>
    </row>
    <row r="27" spans="1:58" ht="39.75" customHeight="1">
      <c r="A27" s="70" t="str">
        <f>'#invoices'!A26</f>
        <v>BQ-018</v>
      </c>
      <c r="B27" s="71" t="str">
        <f>'#invoices'!B26</f>
        <v>VSHM</v>
      </c>
      <c r="C27" s="72" t="str">
        <f>'#invoices'!C26</f>
        <v>مطبات التحكم في السرعة Speed Humps</v>
      </c>
      <c r="D27" s="73">
        <v>4</v>
      </c>
      <c r="E27" s="74" t="s">
        <v>618</v>
      </c>
      <c r="F27" s="74">
        <v>2300</v>
      </c>
      <c r="G27" s="76"/>
      <c r="H27" s="84"/>
      <c r="I27" s="76"/>
      <c r="J27" s="84"/>
      <c r="K27" s="76"/>
      <c r="L27" s="84"/>
      <c r="M27" s="76"/>
      <c r="N27" s="84"/>
      <c r="O27" s="76"/>
      <c r="P27" s="84"/>
      <c r="Q27" s="76"/>
      <c r="R27" s="84"/>
      <c r="S27" s="76"/>
      <c r="T27" s="84"/>
      <c r="U27" s="76"/>
      <c r="V27" s="84"/>
      <c r="W27" s="76"/>
      <c r="X27" s="84"/>
      <c r="Y27" s="76"/>
      <c r="Z27" s="84"/>
      <c r="AA27" s="76"/>
      <c r="AB27" s="84"/>
      <c r="AC27" s="76"/>
      <c r="AD27" s="84"/>
      <c r="AE27" s="76"/>
      <c r="AF27" s="84"/>
      <c r="AG27" s="76"/>
      <c r="AH27" s="84"/>
      <c r="AI27" s="76"/>
      <c r="AJ27" s="84"/>
      <c r="AK27" s="76"/>
      <c r="AL27" s="84"/>
      <c r="AM27" s="76"/>
      <c r="AN27" s="84"/>
      <c r="AO27" s="76"/>
      <c r="AP27" s="84"/>
      <c r="AQ27" s="76"/>
      <c r="AR27" s="84"/>
      <c r="AS27" s="76"/>
      <c r="AT27" s="84"/>
      <c r="AU27" s="76"/>
      <c r="AV27" s="84"/>
      <c r="AW27" s="76"/>
      <c r="AX27" s="84"/>
      <c r="AY27" s="76"/>
      <c r="AZ27" s="84"/>
      <c r="BA27" s="76"/>
      <c r="BB27" s="84"/>
      <c r="BC27" s="76"/>
      <c r="BD27" s="84"/>
      <c r="BE27" s="76"/>
      <c r="BF27" s="84"/>
    </row>
    <row r="28" spans="1:58" ht="39.75" customHeight="1">
      <c r="A28" s="70" t="str">
        <f>'#invoices'!A27</f>
        <v>BQ-019</v>
      </c>
      <c r="B28" s="71" t="str">
        <f>'#invoices'!B27</f>
        <v>RBCP</v>
      </c>
      <c r="C28" s="72" t="str">
        <f>'#invoices'!C27</f>
        <v>لوحة تحكم في مصدات الطريق ( RBCP ) Road Blocker Cabinet Panel</v>
      </c>
      <c r="D28" s="73">
        <v>4</v>
      </c>
      <c r="E28" s="74" t="s">
        <v>618</v>
      </c>
      <c r="F28" s="74">
        <v>7200</v>
      </c>
      <c r="G28" s="76"/>
      <c r="H28" s="84"/>
      <c r="I28" s="76"/>
      <c r="J28" s="84"/>
      <c r="K28" s="76"/>
      <c r="L28" s="84"/>
      <c r="M28" s="76"/>
      <c r="N28" s="84"/>
      <c r="O28" s="76"/>
      <c r="P28" s="84"/>
      <c r="Q28" s="76"/>
      <c r="R28" s="84"/>
      <c r="S28" s="76"/>
      <c r="T28" s="84"/>
      <c r="U28" s="76"/>
      <c r="V28" s="84"/>
      <c r="W28" s="76"/>
      <c r="X28" s="84"/>
      <c r="Y28" s="76"/>
      <c r="Z28" s="84"/>
      <c r="AA28" s="76"/>
      <c r="AB28" s="84"/>
      <c r="AC28" s="76"/>
      <c r="AD28" s="84"/>
      <c r="AE28" s="76"/>
      <c r="AF28" s="84"/>
      <c r="AG28" s="76"/>
      <c r="AH28" s="84"/>
      <c r="AI28" s="76"/>
      <c r="AJ28" s="84"/>
      <c r="AK28" s="76"/>
      <c r="AL28" s="84"/>
      <c r="AM28" s="76"/>
      <c r="AN28" s="84"/>
      <c r="AO28" s="76"/>
      <c r="AP28" s="84"/>
      <c r="AQ28" s="76"/>
      <c r="AR28" s="84"/>
      <c r="AS28" s="76"/>
      <c r="AT28" s="84"/>
      <c r="AU28" s="76"/>
      <c r="AV28" s="84"/>
      <c r="AW28" s="76"/>
      <c r="AX28" s="84"/>
      <c r="AY28" s="76"/>
      <c r="AZ28" s="84"/>
      <c r="BA28" s="76"/>
      <c r="BB28" s="84"/>
      <c r="BC28" s="76"/>
      <c r="BD28" s="84"/>
      <c r="BE28" s="76"/>
      <c r="BF28" s="84"/>
    </row>
    <row r="29" spans="1:58" ht="39.75" customHeight="1">
      <c r="A29" s="70" t="str">
        <f>'#invoices'!A28</f>
        <v>BQ-020</v>
      </c>
      <c r="B29" s="71" t="str">
        <f>'#invoices'!B28</f>
        <v>RBCS</v>
      </c>
      <c r="C29" s="72" t="str">
        <f>'#invoices'!C28</f>
        <v>مفتاح تحكم في مصدات الطريق ( RBCS ) Road Blocker Control Switch</v>
      </c>
      <c r="D29" s="73">
        <v>4</v>
      </c>
      <c r="E29" s="74" t="s">
        <v>618</v>
      </c>
      <c r="F29" s="74">
        <v>1400</v>
      </c>
      <c r="G29" s="76"/>
      <c r="H29" s="84"/>
      <c r="I29" s="76"/>
      <c r="J29" s="84"/>
      <c r="K29" s="76"/>
      <c r="L29" s="84"/>
      <c r="M29" s="76"/>
      <c r="N29" s="84"/>
      <c r="O29" s="76"/>
      <c r="P29" s="84"/>
      <c r="Q29" s="76"/>
      <c r="R29" s="84"/>
      <c r="S29" s="76"/>
      <c r="T29" s="84"/>
      <c r="U29" s="76"/>
      <c r="V29" s="84"/>
      <c r="W29" s="76"/>
      <c r="X29" s="84"/>
      <c r="Y29" s="76"/>
      <c r="Z29" s="84"/>
      <c r="AA29" s="76"/>
      <c r="AB29" s="84"/>
      <c r="AC29" s="76"/>
      <c r="AD29" s="84"/>
      <c r="AE29" s="76"/>
      <c r="AF29" s="84"/>
      <c r="AG29" s="76"/>
      <c r="AH29" s="84"/>
      <c r="AI29" s="76"/>
      <c r="AJ29" s="84"/>
      <c r="AK29" s="76"/>
      <c r="AL29" s="84"/>
      <c r="AM29" s="76"/>
      <c r="AN29" s="84"/>
      <c r="AO29" s="76"/>
      <c r="AP29" s="84"/>
      <c r="AQ29" s="76"/>
      <c r="AR29" s="84"/>
      <c r="AS29" s="76"/>
      <c r="AT29" s="84"/>
      <c r="AU29" s="76"/>
      <c r="AV29" s="84"/>
      <c r="AW29" s="76"/>
      <c r="AX29" s="84"/>
      <c r="AY29" s="76"/>
      <c r="AZ29" s="84"/>
      <c r="BA29" s="76"/>
      <c r="BB29" s="84"/>
      <c r="BC29" s="76"/>
      <c r="BD29" s="84"/>
      <c r="BE29" s="76"/>
      <c r="BF29" s="84"/>
    </row>
    <row r="30" spans="1:58" ht="39.75" customHeight="1">
      <c r="A30" s="70" t="str">
        <f>'#invoices'!A29</f>
        <v>BQ-021</v>
      </c>
      <c r="B30" s="71" t="str">
        <f>'#invoices'!B29</f>
        <v>CRPK</v>
      </c>
      <c r="C30" s="72" t="str">
        <f>'#invoices'!C29</f>
        <v>ﻗﺎﺭﺉ ﺑﻁﺎﻗﺎﺕ ﻣﻊ ﻟﻭﺣﺔ ﺍﻟﻣﻔﺎﺗﻳﺢ ( CRPK ) Card Reader w/ Keypad</v>
      </c>
      <c r="D30" s="73">
        <v>5</v>
      </c>
      <c r="E30" s="74" t="s">
        <v>618</v>
      </c>
      <c r="F30" s="74">
        <v>3160</v>
      </c>
      <c r="G30" s="76"/>
      <c r="H30" s="84"/>
      <c r="I30" s="76"/>
      <c r="J30" s="84"/>
      <c r="K30" s="76"/>
      <c r="L30" s="84"/>
      <c r="M30" s="76"/>
      <c r="N30" s="84"/>
      <c r="O30" s="76"/>
      <c r="P30" s="84"/>
      <c r="Q30" s="76"/>
      <c r="R30" s="84"/>
      <c r="S30" s="76"/>
      <c r="T30" s="84"/>
      <c r="U30" s="76"/>
      <c r="V30" s="84"/>
      <c r="W30" s="76"/>
      <c r="X30" s="84"/>
      <c r="Y30" s="76"/>
      <c r="Z30" s="84"/>
      <c r="AA30" s="76"/>
      <c r="AB30" s="84"/>
      <c r="AC30" s="76"/>
      <c r="AD30" s="84"/>
      <c r="AE30" s="76"/>
      <c r="AF30" s="84"/>
      <c r="AG30" s="76"/>
      <c r="AH30" s="84"/>
      <c r="AI30" s="76"/>
      <c r="AJ30" s="84"/>
      <c r="AK30" s="76"/>
      <c r="AL30" s="84"/>
      <c r="AM30" s="76"/>
      <c r="AN30" s="84"/>
      <c r="AO30" s="76"/>
      <c r="AP30" s="84"/>
      <c r="AQ30" s="76"/>
      <c r="AR30" s="84"/>
      <c r="AS30" s="76"/>
      <c r="AT30" s="84"/>
      <c r="AU30" s="76"/>
      <c r="AV30" s="84"/>
      <c r="AW30" s="76"/>
      <c r="AX30" s="84"/>
      <c r="AY30" s="76"/>
      <c r="AZ30" s="84"/>
      <c r="BA30" s="76"/>
      <c r="BB30" s="84"/>
      <c r="BC30" s="76"/>
      <c r="BD30" s="84"/>
      <c r="BE30" s="76"/>
      <c r="BF30" s="84"/>
    </row>
    <row r="31" spans="1:58" ht="39.75" customHeight="1">
      <c r="A31" s="70" t="str">
        <f>'#invoices'!A30</f>
        <v>BQ-022</v>
      </c>
      <c r="B31" s="71" t="str">
        <f>'#invoices'!B30</f>
        <v>ICCP</v>
      </c>
      <c r="C31" s="72" t="str">
        <f>'#invoices'!C30</f>
        <v>ﻭﺣﺩﺓ ﺍﺗﺻﺎﻝ ﺩﺍﺧﻠﻲ ﺍﻧﺗﺭﻛﻭﻡ ( ICCP ) Intecom Call Panel</v>
      </c>
      <c r="D31" s="73">
        <v>1</v>
      </c>
      <c r="E31" s="74" t="s">
        <v>618</v>
      </c>
      <c r="F31" s="74">
        <v>4950</v>
      </c>
      <c r="G31" s="76"/>
      <c r="H31" s="84"/>
      <c r="I31" s="76"/>
      <c r="J31" s="84"/>
      <c r="K31" s="76"/>
      <c r="L31" s="84"/>
      <c r="M31" s="76"/>
      <c r="N31" s="84"/>
      <c r="O31" s="76"/>
      <c r="P31" s="84"/>
      <c r="Q31" s="76"/>
      <c r="R31" s="84"/>
      <c r="S31" s="76"/>
      <c r="T31" s="84"/>
      <c r="U31" s="76"/>
      <c r="V31" s="84"/>
      <c r="W31" s="76"/>
      <c r="X31" s="84"/>
      <c r="Y31" s="76"/>
      <c r="Z31" s="84"/>
      <c r="AA31" s="76"/>
      <c r="AB31" s="84"/>
      <c r="AC31" s="76"/>
      <c r="AD31" s="84"/>
      <c r="AE31" s="76"/>
      <c r="AF31" s="84"/>
      <c r="AG31" s="76"/>
      <c r="AH31" s="84"/>
      <c r="AI31" s="76"/>
      <c r="AJ31" s="84"/>
      <c r="AK31" s="76"/>
      <c r="AL31" s="84"/>
      <c r="AM31" s="76"/>
      <c r="AN31" s="84"/>
      <c r="AO31" s="76"/>
      <c r="AP31" s="84"/>
      <c r="AQ31" s="76"/>
      <c r="AR31" s="84"/>
      <c r="AS31" s="76"/>
      <c r="AT31" s="84"/>
      <c r="AU31" s="76"/>
      <c r="AV31" s="84"/>
      <c r="AW31" s="76"/>
      <c r="AX31" s="84"/>
      <c r="AY31" s="76"/>
      <c r="AZ31" s="84"/>
      <c r="BA31" s="76"/>
      <c r="BB31" s="84"/>
      <c r="BC31" s="76"/>
      <c r="BD31" s="84"/>
      <c r="BE31" s="76"/>
      <c r="BF31" s="84"/>
    </row>
    <row r="32" spans="1:58" ht="39.75" customHeight="1">
      <c r="A32" s="70" t="str">
        <f>'#invoices'!A31</f>
        <v>BQ-023</v>
      </c>
      <c r="B32" s="71" t="str">
        <f>'#invoices'!B31</f>
        <v>ISSW</v>
      </c>
      <c r="C32" s="72" t="str">
        <f>'#invoices'!C31</f>
        <v>ﻣﺣﻁﺔ ﻋﻣﻝ ﻁﺭﻓﻳﺔ ﻟﻠﻧﻅﺎﻡ الأﻣﻧﻲ ISS ISS Work Station</v>
      </c>
      <c r="D32" s="73">
        <v>1</v>
      </c>
      <c r="E32" s="74" t="s">
        <v>618</v>
      </c>
      <c r="F32" s="74">
        <v>6200</v>
      </c>
      <c r="G32" s="76"/>
      <c r="H32" s="84"/>
      <c r="I32" s="76"/>
      <c r="J32" s="84"/>
      <c r="K32" s="76"/>
      <c r="L32" s="84"/>
      <c r="M32" s="76"/>
      <c r="N32" s="84"/>
      <c r="O32" s="76"/>
      <c r="P32" s="84"/>
      <c r="Q32" s="76"/>
      <c r="R32" s="84"/>
      <c r="S32" s="76"/>
      <c r="T32" s="84"/>
      <c r="U32" s="76"/>
      <c r="V32" s="84"/>
      <c r="W32" s="76"/>
      <c r="X32" s="84"/>
      <c r="Y32" s="76"/>
      <c r="Z32" s="84"/>
      <c r="AA32" s="76"/>
      <c r="AB32" s="84"/>
      <c r="AC32" s="76"/>
      <c r="AD32" s="84"/>
      <c r="AE32" s="76"/>
      <c r="AF32" s="84"/>
      <c r="AG32" s="76"/>
      <c r="AH32" s="84"/>
      <c r="AI32" s="76"/>
      <c r="AJ32" s="84"/>
      <c r="AK32" s="76"/>
      <c r="AL32" s="84"/>
      <c r="AM32" s="76"/>
      <c r="AN32" s="84"/>
      <c r="AO32" s="76"/>
      <c r="AP32" s="84"/>
      <c r="AQ32" s="76"/>
      <c r="AR32" s="84"/>
      <c r="AS32" s="76"/>
      <c r="AT32" s="84"/>
      <c r="AU32" s="76"/>
      <c r="AV32" s="84"/>
      <c r="AW32" s="76"/>
      <c r="AX32" s="84"/>
      <c r="AY32" s="76"/>
      <c r="AZ32" s="84"/>
      <c r="BA32" s="76"/>
      <c r="BB32" s="84"/>
      <c r="BC32" s="76"/>
      <c r="BD32" s="84"/>
      <c r="BE32" s="76"/>
      <c r="BF32" s="84"/>
    </row>
    <row r="33" spans="1:58" ht="39.75" customHeight="1">
      <c r="A33" s="70" t="str">
        <f>'#invoices'!A32</f>
        <v>BQ-024</v>
      </c>
      <c r="B33" s="71" t="str">
        <f>'#invoices'!B32</f>
        <v>ALPW</v>
      </c>
      <c r="C33" s="72" t="str">
        <f>'#invoices'!C32</f>
        <v>ﻣﺣﻁﺔ ﻋﻣﻝ ﻁﺭﻓﻳﺔ ﻟﻧﻅﺎﻡ ﺍﻟﺗﻌﺭﻑ ﻋﻠﻰ ﻟﻭﺣﺎﺕ ﺍﻟﻣﺭﻛﺑﺎﺕ ﺍﻻﻟﻛﺗﺭﻭﻧﻲ ALPR ALPR Workstation</v>
      </c>
      <c r="D33" s="73">
        <v>1</v>
      </c>
      <c r="E33" s="74" t="s">
        <v>618</v>
      </c>
      <c r="F33" s="74">
        <v>6200</v>
      </c>
      <c r="G33" s="76"/>
      <c r="H33" s="84"/>
      <c r="I33" s="76"/>
      <c r="J33" s="84"/>
      <c r="K33" s="76"/>
      <c r="L33" s="84"/>
      <c r="M33" s="76"/>
      <c r="N33" s="84"/>
      <c r="O33" s="76"/>
      <c r="P33" s="84"/>
      <c r="Q33" s="76"/>
      <c r="R33" s="84"/>
      <c r="S33" s="76"/>
      <c r="T33" s="84"/>
      <c r="U33" s="76"/>
      <c r="V33" s="84"/>
      <c r="W33" s="76"/>
      <c r="X33" s="84"/>
      <c r="Y33" s="76"/>
      <c r="Z33" s="84"/>
      <c r="AA33" s="76"/>
      <c r="AB33" s="84"/>
      <c r="AC33" s="76"/>
      <c r="AD33" s="84"/>
      <c r="AE33" s="76"/>
      <c r="AF33" s="84"/>
      <c r="AG33" s="76"/>
      <c r="AH33" s="84"/>
      <c r="AI33" s="76"/>
      <c r="AJ33" s="84"/>
      <c r="AK33" s="76"/>
      <c r="AL33" s="84"/>
      <c r="AM33" s="76"/>
      <c r="AN33" s="84"/>
      <c r="AO33" s="76"/>
      <c r="AP33" s="84"/>
      <c r="AQ33" s="76"/>
      <c r="AR33" s="84"/>
      <c r="AS33" s="76"/>
      <c r="AT33" s="84"/>
      <c r="AU33" s="76"/>
      <c r="AV33" s="84"/>
      <c r="AW33" s="76"/>
      <c r="AX33" s="84"/>
      <c r="AY33" s="76"/>
      <c r="AZ33" s="84"/>
      <c r="BA33" s="76"/>
      <c r="BB33" s="84"/>
      <c r="BC33" s="76"/>
      <c r="BD33" s="84"/>
      <c r="BE33" s="76"/>
      <c r="BF33" s="84"/>
    </row>
    <row r="34" spans="1:58" ht="39.75" customHeight="1">
      <c r="A34" s="70" t="str">
        <f>'#invoices'!A33</f>
        <v>BQ-025</v>
      </c>
      <c r="B34" s="71" t="str">
        <f>'#invoices'!B33</f>
        <v>UVSW</v>
      </c>
      <c r="C34" s="72" t="str">
        <f>'#invoices'!C33</f>
        <v>ﻣﺣﻁﺔ ﻋﻣﻝ ﻁﺭﻓﻳﺔ ﻟﻧﻅﺎﻡ ﻟﻔﺣﺹ ﺍﺳﻔﻝ ﺍﻟﻣﺭﻛﺑﺎﺕ UVSS UVSW Workstation</v>
      </c>
      <c r="D34" s="73">
        <v>1</v>
      </c>
      <c r="E34" s="74" t="s">
        <v>618</v>
      </c>
      <c r="F34" s="74">
        <v>6200</v>
      </c>
      <c r="G34" s="76"/>
      <c r="H34" s="84"/>
      <c r="I34" s="76"/>
      <c r="J34" s="84"/>
      <c r="K34" s="76"/>
      <c r="L34" s="84"/>
      <c r="M34" s="76"/>
      <c r="N34" s="84"/>
      <c r="O34" s="76"/>
      <c r="P34" s="84"/>
      <c r="Q34" s="76"/>
      <c r="R34" s="84"/>
      <c r="S34" s="76"/>
      <c r="T34" s="84"/>
      <c r="U34" s="76"/>
      <c r="V34" s="84"/>
      <c r="W34" s="76"/>
      <c r="X34" s="84"/>
      <c r="Y34" s="76"/>
      <c r="Z34" s="84"/>
      <c r="AA34" s="76"/>
      <c r="AB34" s="84"/>
      <c r="AC34" s="76"/>
      <c r="AD34" s="84"/>
      <c r="AE34" s="76"/>
      <c r="AF34" s="84"/>
      <c r="AG34" s="76"/>
      <c r="AH34" s="84"/>
      <c r="AI34" s="76"/>
      <c r="AJ34" s="84"/>
      <c r="AK34" s="76"/>
      <c r="AL34" s="84"/>
      <c r="AM34" s="76"/>
      <c r="AN34" s="84"/>
      <c r="AO34" s="76"/>
      <c r="AP34" s="84"/>
      <c r="AQ34" s="76"/>
      <c r="AR34" s="84"/>
      <c r="AS34" s="76"/>
      <c r="AT34" s="84"/>
      <c r="AU34" s="76"/>
      <c r="AV34" s="84"/>
      <c r="AW34" s="76"/>
      <c r="AX34" s="84"/>
      <c r="AY34" s="76"/>
      <c r="AZ34" s="84"/>
      <c r="BA34" s="76"/>
      <c r="BB34" s="84"/>
      <c r="BC34" s="76"/>
      <c r="BD34" s="84"/>
      <c r="BE34" s="76"/>
      <c r="BF34" s="84"/>
    </row>
    <row r="35" spans="1:58" ht="39.75" customHeight="1">
      <c r="A35" s="70" t="str">
        <f>'#invoices'!A34</f>
        <v>BQ-026</v>
      </c>
      <c r="B35" s="71" t="str">
        <f>'#invoices'!B34</f>
        <v>ICMU</v>
      </c>
      <c r="C35" s="72" t="str">
        <f>'#invoices'!C34</f>
        <v>ﻭﺣﺩﺓ ﺍﺗﺻﺎﻝ ﺩﺍﺧﻠﻲ ﺭﺋﻳﺳﻳﺔ ﺍﻧﺗﺭﻛﻭﻡ ( ICCP ) Intercom Master Unit</v>
      </c>
      <c r="D35" s="73">
        <v>1</v>
      </c>
      <c r="E35" s="74" t="s">
        <v>618</v>
      </c>
      <c r="F35" s="74">
        <v>5600</v>
      </c>
      <c r="G35" s="76"/>
      <c r="H35" s="84"/>
      <c r="I35" s="76"/>
      <c r="J35" s="84"/>
      <c r="K35" s="76"/>
      <c r="L35" s="84"/>
      <c r="M35" s="76"/>
      <c r="N35" s="84"/>
      <c r="O35" s="76"/>
      <c r="P35" s="84"/>
      <c r="Q35" s="76"/>
      <c r="R35" s="84"/>
      <c r="S35" s="76"/>
      <c r="T35" s="84"/>
      <c r="U35" s="76"/>
      <c r="V35" s="84"/>
      <c r="W35" s="76"/>
      <c r="X35" s="84"/>
      <c r="Y35" s="76"/>
      <c r="Z35" s="84"/>
      <c r="AA35" s="76"/>
      <c r="AB35" s="84"/>
      <c r="AC35" s="76"/>
      <c r="AD35" s="84"/>
      <c r="AE35" s="76"/>
      <c r="AF35" s="84"/>
      <c r="AG35" s="76"/>
      <c r="AH35" s="84"/>
      <c r="AI35" s="76"/>
      <c r="AJ35" s="84"/>
      <c r="AK35" s="76"/>
      <c r="AL35" s="84"/>
      <c r="AM35" s="76"/>
      <c r="AN35" s="84"/>
      <c r="AO35" s="76"/>
      <c r="AP35" s="84"/>
      <c r="AQ35" s="76"/>
      <c r="AR35" s="84"/>
      <c r="AS35" s="76"/>
      <c r="AT35" s="84"/>
      <c r="AU35" s="76"/>
      <c r="AV35" s="84"/>
      <c r="AW35" s="76"/>
      <c r="AX35" s="84"/>
      <c r="AY35" s="76"/>
      <c r="AZ35" s="84"/>
      <c r="BA35" s="76"/>
      <c r="BB35" s="84"/>
      <c r="BC35" s="76"/>
      <c r="BD35" s="84"/>
      <c r="BE35" s="76"/>
      <c r="BF35" s="84"/>
    </row>
    <row r="36" spans="1:58" ht="39.75" customHeight="1">
      <c r="A36" s="70" t="str">
        <f>'#invoices'!A35</f>
        <v>BQ-027</v>
      </c>
      <c r="B36" s="71" t="str">
        <f>'#invoices'!B35</f>
        <v>CTKB</v>
      </c>
      <c r="C36" s="72" t="str">
        <f>'#invoices'!C35</f>
        <v>ﻟﻭﺣﺔ ﻣﻔﺎﺗﻳﺢ ﺍﻟﺩﻭﺍﺋﺭ ﺍﻟﺗﻠﻔﺯﻳﻭﻧﻳﺔ ﺍﻟﻣﻐﻠﻘﺔ ( CTKB ) CCTV Keyboard</v>
      </c>
      <c r="D36" s="73">
        <v>1</v>
      </c>
      <c r="E36" s="74" t="s">
        <v>618</v>
      </c>
      <c r="F36" s="74">
        <v>1850</v>
      </c>
      <c r="G36" s="76"/>
      <c r="H36" s="84"/>
      <c r="I36" s="76"/>
      <c r="J36" s="84"/>
      <c r="K36" s="76"/>
      <c r="L36" s="84"/>
      <c r="M36" s="76"/>
      <c r="N36" s="84"/>
      <c r="O36" s="76"/>
      <c r="P36" s="84"/>
      <c r="Q36" s="76"/>
      <c r="R36" s="84"/>
      <c r="S36" s="76"/>
      <c r="T36" s="84"/>
      <c r="U36" s="76"/>
      <c r="V36" s="84"/>
      <c r="W36" s="76"/>
      <c r="X36" s="84"/>
      <c r="Y36" s="76"/>
      <c r="Z36" s="84"/>
      <c r="AA36" s="76"/>
      <c r="AB36" s="84"/>
      <c r="AC36" s="76"/>
      <c r="AD36" s="84"/>
      <c r="AE36" s="76"/>
      <c r="AF36" s="84"/>
      <c r="AG36" s="76"/>
      <c r="AH36" s="84"/>
      <c r="AI36" s="76"/>
      <c r="AJ36" s="84"/>
      <c r="AK36" s="76"/>
      <c r="AL36" s="84"/>
      <c r="AM36" s="76"/>
      <c r="AN36" s="84"/>
      <c r="AO36" s="76"/>
      <c r="AP36" s="84"/>
      <c r="AQ36" s="76"/>
      <c r="AR36" s="84"/>
      <c r="AS36" s="76"/>
      <c r="AT36" s="84"/>
      <c r="AU36" s="76"/>
      <c r="AV36" s="84"/>
      <c r="AW36" s="76"/>
      <c r="AX36" s="84"/>
      <c r="AY36" s="76"/>
      <c r="AZ36" s="84"/>
      <c r="BA36" s="76"/>
      <c r="BB36" s="84"/>
      <c r="BC36" s="76"/>
      <c r="BD36" s="84"/>
      <c r="BE36" s="76"/>
      <c r="BF36" s="84"/>
    </row>
    <row r="37" spans="1:58" ht="39.75" customHeight="1">
      <c r="A37" s="70" t="str">
        <f>'#invoices'!A36</f>
        <v>BQ-028</v>
      </c>
      <c r="B37" s="71" t="str">
        <f>'#invoices'!B36</f>
        <v>SPAS</v>
      </c>
      <c r="C37" s="72" t="str">
        <f>'#invoices'!C36</f>
        <v>ﺟﻬﺎﺯ ﺇﻧﺫﺍﺭ ﺻﻭﺗﻲ ﺿﻭﺋﻲ ( SPAS ) CCTV Keyboard</v>
      </c>
      <c r="D37" s="73">
        <v>2</v>
      </c>
      <c r="E37" s="74" t="s">
        <v>618</v>
      </c>
      <c r="F37" s="74">
        <v>1350</v>
      </c>
      <c r="G37" s="76"/>
      <c r="H37" s="84"/>
      <c r="I37" s="76"/>
      <c r="J37" s="84"/>
      <c r="K37" s="76"/>
      <c r="L37" s="84"/>
      <c r="M37" s="76"/>
      <c r="N37" s="84"/>
      <c r="O37" s="76"/>
      <c r="P37" s="84"/>
      <c r="Q37" s="76"/>
      <c r="R37" s="84"/>
      <c r="S37" s="76"/>
      <c r="T37" s="84"/>
      <c r="U37" s="76"/>
      <c r="V37" s="84"/>
      <c r="W37" s="76"/>
      <c r="X37" s="84"/>
      <c r="Y37" s="76"/>
      <c r="Z37" s="84"/>
      <c r="AA37" s="76"/>
      <c r="AB37" s="84"/>
      <c r="AC37" s="76"/>
      <c r="AD37" s="84"/>
      <c r="AE37" s="76"/>
      <c r="AF37" s="84"/>
      <c r="AG37" s="76"/>
      <c r="AH37" s="84"/>
      <c r="AI37" s="76"/>
      <c r="AJ37" s="84"/>
      <c r="AK37" s="76"/>
      <c r="AL37" s="84"/>
      <c r="AM37" s="76"/>
      <c r="AN37" s="84"/>
      <c r="AO37" s="76"/>
      <c r="AP37" s="84"/>
      <c r="AQ37" s="76"/>
      <c r="AR37" s="84"/>
      <c r="AS37" s="76"/>
      <c r="AT37" s="84"/>
      <c r="AU37" s="76"/>
      <c r="AV37" s="84"/>
      <c r="AW37" s="76"/>
      <c r="AX37" s="84"/>
      <c r="AY37" s="76"/>
      <c r="AZ37" s="84"/>
      <c r="BA37" s="76"/>
      <c r="BB37" s="84"/>
      <c r="BC37" s="76"/>
      <c r="BD37" s="84"/>
      <c r="BE37" s="76"/>
      <c r="BF37" s="84"/>
    </row>
    <row r="38" spans="1:58" ht="39.75" customHeight="1">
      <c r="A38" s="70" t="str">
        <f>'#invoices'!A37</f>
        <v>BQ-029</v>
      </c>
      <c r="B38" s="71" t="str">
        <f>'#invoices'!B37</f>
        <v>EAB</v>
      </c>
      <c r="C38" s="72" t="str">
        <f>'#invoices'!C37</f>
        <v>ﺯﺭ ﺇﻧﺫﺍﺭ ﺍﻟﻁﻭﺍﺭﺉ ( EAB ) Emergency Alarm Button</v>
      </c>
      <c r="D38" s="73">
        <v>1</v>
      </c>
      <c r="E38" s="74" t="s">
        <v>618</v>
      </c>
      <c r="F38" s="74">
        <v>220</v>
      </c>
      <c r="G38" s="76"/>
      <c r="H38" s="84"/>
      <c r="I38" s="76"/>
      <c r="J38" s="84"/>
      <c r="K38" s="76"/>
      <c r="L38" s="84"/>
      <c r="M38" s="76"/>
      <c r="N38" s="84"/>
      <c r="O38" s="76"/>
      <c r="P38" s="84"/>
      <c r="Q38" s="76"/>
      <c r="R38" s="84"/>
      <c r="S38" s="76"/>
      <c r="T38" s="84"/>
      <c r="U38" s="76"/>
      <c r="V38" s="84"/>
      <c r="W38" s="76"/>
      <c r="X38" s="84"/>
      <c r="Y38" s="76"/>
      <c r="Z38" s="84"/>
      <c r="AA38" s="76"/>
      <c r="AB38" s="84"/>
      <c r="AC38" s="76"/>
      <c r="AD38" s="84"/>
      <c r="AE38" s="76"/>
      <c r="AF38" s="84"/>
      <c r="AG38" s="76"/>
      <c r="AH38" s="84"/>
      <c r="AI38" s="76"/>
      <c r="AJ38" s="84"/>
      <c r="AK38" s="76"/>
      <c r="AL38" s="84"/>
      <c r="AM38" s="76"/>
      <c r="AN38" s="84"/>
      <c r="AO38" s="76"/>
      <c r="AP38" s="84"/>
      <c r="AQ38" s="76"/>
      <c r="AR38" s="84"/>
      <c r="AS38" s="76"/>
      <c r="AT38" s="84"/>
      <c r="AU38" s="76"/>
      <c r="AV38" s="84"/>
      <c r="AW38" s="76"/>
      <c r="AX38" s="84"/>
      <c r="AY38" s="76"/>
      <c r="AZ38" s="84"/>
      <c r="BA38" s="76"/>
      <c r="BB38" s="84"/>
      <c r="BC38" s="76"/>
      <c r="BD38" s="84"/>
      <c r="BE38" s="76"/>
      <c r="BF38" s="84"/>
    </row>
    <row r="39" spans="1:58" ht="114" customHeight="1">
      <c r="A39" s="70" t="str">
        <f>'#invoices'!A38</f>
        <v>BQ-030</v>
      </c>
      <c r="B39" s="71" t="str">
        <f>'#invoices'!B38</f>
        <v>UPS</v>
      </c>
      <c r="C39" s="72" t="str">
        <f>'#invoices'!C38</f>
        <v>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work and materials to complete this item</v>
      </c>
      <c r="D39" s="73">
        <v>1</v>
      </c>
      <c r="E39" s="74" t="s">
        <v>618</v>
      </c>
      <c r="F39" s="74">
        <v>29700</v>
      </c>
      <c r="G39" s="76"/>
      <c r="H39" s="84"/>
      <c r="I39" s="76"/>
      <c r="J39" s="84"/>
      <c r="K39" s="76"/>
      <c r="L39" s="84"/>
      <c r="M39" s="76"/>
      <c r="N39" s="84"/>
      <c r="O39" s="76"/>
      <c r="P39" s="84"/>
      <c r="Q39" s="76"/>
      <c r="R39" s="84"/>
      <c r="S39" s="76"/>
      <c r="T39" s="84"/>
      <c r="U39" s="76"/>
      <c r="V39" s="84"/>
      <c r="W39" s="76"/>
      <c r="X39" s="84"/>
      <c r="Y39" s="76"/>
      <c r="Z39" s="84"/>
      <c r="AA39" s="76"/>
      <c r="AB39" s="84"/>
      <c r="AC39" s="76"/>
      <c r="AD39" s="84"/>
      <c r="AE39" s="76"/>
      <c r="AF39" s="84"/>
      <c r="AG39" s="76"/>
      <c r="AH39" s="84"/>
      <c r="AI39" s="76"/>
      <c r="AJ39" s="84"/>
      <c r="AK39" s="76"/>
      <c r="AL39" s="84"/>
      <c r="AM39" s="76"/>
      <c r="AN39" s="84"/>
      <c r="AO39" s="76"/>
      <c r="AP39" s="84"/>
      <c r="AQ39" s="76"/>
      <c r="AR39" s="84"/>
      <c r="AS39" s="76"/>
      <c r="AT39" s="84"/>
      <c r="AU39" s="76"/>
      <c r="AV39" s="84"/>
      <c r="AW39" s="76"/>
      <c r="AX39" s="84"/>
      <c r="AY39" s="76"/>
      <c r="AZ39" s="84"/>
      <c r="BA39" s="76"/>
      <c r="BB39" s="84"/>
      <c r="BC39" s="76"/>
      <c r="BD39" s="84"/>
      <c r="BE39" s="76"/>
      <c r="BF39" s="84"/>
    </row>
    <row r="40" spans="1:58" ht="39.75" customHeight="1">
      <c r="A40" s="70" t="str">
        <f>'#invoices'!A39</f>
        <v>BQ-031</v>
      </c>
      <c r="B40" s="71" t="str">
        <f>'#invoices'!B39</f>
        <v>HHED</v>
      </c>
      <c r="C40" s="72" t="str">
        <f>'#invoices'!C39</f>
        <v xml:space="preserve">ﺟﻬﺎﺯ ﻛﺷﻑ ﻣﺗﻔﺟﺭﺍﺕ ﻣﺣﻣﻭﻝ ﺑﺎﻟﻳﺩ Hand-Held Explosive Detector </v>
      </c>
      <c r="D40" s="73">
        <v>1</v>
      </c>
      <c r="E40" s="74" t="s">
        <v>618</v>
      </c>
      <c r="F40" s="74">
        <v>132000</v>
      </c>
      <c r="G40" s="76"/>
      <c r="H40" s="84"/>
      <c r="I40" s="76"/>
      <c r="J40" s="84"/>
      <c r="K40" s="76"/>
      <c r="L40" s="84"/>
      <c r="M40" s="76"/>
      <c r="N40" s="84"/>
      <c r="O40" s="76"/>
      <c r="P40" s="84"/>
      <c r="Q40" s="76"/>
      <c r="R40" s="84"/>
      <c r="S40" s="76"/>
      <c r="T40" s="84"/>
      <c r="U40" s="76"/>
      <c r="V40" s="84"/>
      <c r="W40" s="76"/>
      <c r="X40" s="84"/>
      <c r="Y40" s="76"/>
      <c r="Z40" s="84"/>
      <c r="AA40" s="76"/>
      <c r="AB40" s="84"/>
      <c r="AC40" s="76"/>
      <c r="AD40" s="84"/>
      <c r="AE40" s="76"/>
      <c r="AF40" s="84"/>
      <c r="AG40" s="76"/>
      <c r="AH40" s="84"/>
      <c r="AI40" s="76"/>
      <c r="AJ40" s="84"/>
      <c r="AK40" s="76"/>
      <c r="AL40" s="84"/>
      <c r="AM40" s="76"/>
      <c r="AN40" s="84"/>
      <c r="AO40" s="76"/>
      <c r="AP40" s="84"/>
      <c r="AQ40" s="76"/>
      <c r="AR40" s="84"/>
      <c r="AS40" s="76"/>
      <c r="AT40" s="84"/>
      <c r="AU40" s="76"/>
      <c r="AV40" s="84"/>
      <c r="AW40" s="76"/>
      <c r="AX40" s="84"/>
      <c r="AY40" s="76"/>
      <c r="AZ40" s="84"/>
      <c r="BA40" s="76"/>
      <c r="BB40" s="84"/>
      <c r="BC40" s="76"/>
      <c r="BD40" s="84"/>
      <c r="BE40" s="76"/>
      <c r="BF40" s="84"/>
    </row>
    <row r="41" spans="1:58" ht="39.75" customHeight="1">
      <c r="A41" s="70" t="str">
        <f>'#invoices'!A40</f>
        <v>BQ-032</v>
      </c>
      <c r="B41" s="71" t="str">
        <f>'#invoices'!B40</f>
        <v>EPB</v>
      </c>
      <c r="C41" s="72" t="str">
        <f>'#invoices'!C40</f>
        <v>ﺯﺭ ﺍﻟﺿﻐﻁ ﻟﻠﺧﺭﻭﺝ ( EPB )</v>
      </c>
      <c r="D41" s="73">
        <v>1</v>
      </c>
      <c r="E41" s="74" t="s">
        <v>618</v>
      </c>
      <c r="F41" s="74">
        <v>0</v>
      </c>
      <c r="G41" s="76"/>
      <c r="H41" s="84"/>
      <c r="I41" s="76"/>
      <c r="J41" s="84"/>
      <c r="K41" s="76"/>
      <c r="L41" s="84"/>
      <c r="M41" s="76"/>
      <c r="N41" s="84"/>
      <c r="O41" s="76"/>
      <c r="P41" s="84"/>
      <c r="Q41" s="76"/>
      <c r="R41" s="84"/>
      <c r="S41" s="76"/>
      <c r="T41" s="84"/>
      <c r="U41" s="76"/>
      <c r="V41" s="84"/>
      <c r="W41" s="76"/>
      <c r="X41" s="84"/>
      <c r="Y41" s="76"/>
      <c r="Z41" s="84"/>
      <c r="AA41" s="76"/>
      <c r="AB41" s="84"/>
      <c r="AC41" s="76"/>
      <c r="AD41" s="84"/>
      <c r="AE41" s="76"/>
      <c r="AF41" s="84"/>
      <c r="AG41" s="76"/>
      <c r="AH41" s="84"/>
      <c r="AI41" s="76"/>
      <c r="AJ41" s="84"/>
      <c r="AK41" s="76"/>
      <c r="AL41" s="84"/>
      <c r="AM41" s="76"/>
      <c r="AN41" s="84"/>
      <c r="AO41" s="76"/>
      <c r="AP41" s="84"/>
      <c r="AQ41" s="76"/>
      <c r="AR41" s="84"/>
      <c r="AS41" s="76"/>
      <c r="AT41" s="84"/>
      <c r="AU41" s="76"/>
      <c r="AV41" s="84"/>
      <c r="AW41" s="76"/>
      <c r="AX41" s="84"/>
      <c r="AY41" s="76"/>
      <c r="AZ41" s="84"/>
      <c r="BA41" s="76"/>
      <c r="BB41" s="84"/>
      <c r="BC41" s="76"/>
      <c r="BD41" s="84"/>
      <c r="BE41" s="76"/>
      <c r="BF41" s="84"/>
    </row>
    <row r="42" spans="1:58" ht="39.75" customHeight="1">
      <c r="A42" s="70" t="str">
        <f>'#invoices'!A41</f>
        <v>BQ-033</v>
      </c>
      <c r="B42" s="71" t="str">
        <f>'#invoices'!B41</f>
        <v>GEL</v>
      </c>
      <c r="C42" s="72" t="str">
        <f>'#invoices'!C41</f>
        <v xml:space="preserve"> Exit Push Buttonﻗﻔﻝ ﻛﻬﺭﺑﺎﺋﻲ ( GEL )</v>
      </c>
      <c r="D42" s="73">
        <v>1</v>
      </c>
      <c r="E42" s="74" t="s">
        <v>618</v>
      </c>
      <c r="F42" s="74">
        <v>1200</v>
      </c>
      <c r="G42" s="76"/>
      <c r="H42" s="84"/>
      <c r="I42" s="76"/>
      <c r="J42" s="84"/>
      <c r="K42" s="76"/>
      <c r="L42" s="84"/>
      <c r="M42" s="76"/>
      <c r="N42" s="84"/>
      <c r="O42" s="76"/>
      <c r="P42" s="84"/>
      <c r="Q42" s="76"/>
      <c r="R42" s="84"/>
      <c r="S42" s="76"/>
      <c r="T42" s="84"/>
      <c r="U42" s="76"/>
      <c r="V42" s="84"/>
      <c r="W42" s="76"/>
      <c r="X42" s="84"/>
      <c r="Y42" s="76"/>
      <c r="Z42" s="84"/>
      <c r="AA42" s="76"/>
      <c r="AB42" s="84"/>
      <c r="AC42" s="76"/>
      <c r="AD42" s="84"/>
      <c r="AE42" s="76"/>
      <c r="AF42" s="84"/>
      <c r="AG42" s="76"/>
      <c r="AH42" s="84"/>
      <c r="AI42" s="76"/>
      <c r="AJ42" s="84"/>
      <c r="AK42" s="76"/>
      <c r="AL42" s="84"/>
      <c r="AM42" s="76"/>
      <c r="AN42" s="84"/>
      <c r="AO42" s="76"/>
      <c r="AP42" s="84"/>
      <c r="AQ42" s="76"/>
      <c r="AR42" s="84"/>
      <c r="AS42" s="76"/>
      <c r="AT42" s="84"/>
      <c r="AU42" s="76"/>
      <c r="AV42" s="84"/>
      <c r="AW42" s="76"/>
      <c r="AX42" s="84"/>
      <c r="AY42" s="76"/>
      <c r="AZ42" s="84"/>
      <c r="BA42" s="76"/>
      <c r="BB42" s="84"/>
      <c r="BC42" s="76"/>
      <c r="BD42" s="84"/>
      <c r="BE42" s="76"/>
      <c r="BF42" s="84"/>
    </row>
    <row r="43" spans="1:58" ht="39.75" customHeight="1">
      <c r="A43" s="70" t="str">
        <f>'#invoices'!A42</f>
        <v>BQ-034</v>
      </c>
      <c r="B43" s="71" t="str">
        <f>'#invoices'!B42</f>
        <v>EBGU</v>
      </c>
      <c r="C43" s="72" t="str">
        <f>'#invoices'!C42</f>
        <v>ﻭﺣﺩﺓ ﻛﺳﺭ ﺍﻟﺯﺟﺎﺝ ﻟﻠﻁﻭﺍﺭﺉ ( EBGU )</v>
      </c>
      <c r="D43" s="73">
        <v>1</v>
      </c>
      <c r="E43" s="74" t="s">
        <v>618</v>
      </c>
      <c r="F43" s="74">
        <v>240</v>
      </c>
      <c r="G43" s="76"/>
      <c r="H43" s="84"/>
      <c r="I43" s="76"/>
      <c r="J43" s="84"/>
      <c r="K43" s="76"/>
      <c r="L43" s="84"/>
      <c r="M43" s="76"/>
      <c r="N43" s="84"/>
      <c r="O43" s="76"/>
      <c r="P43" s="84"/>
      <c r="Q43" s="76"/>
      <c r="R43" s="84"/>
      <c r="S43" s="76"/>
      <c r="T43" s="84"/>
      <c r="U43" s="76"/>
      <c r="V43" s="84"/>
      <c r="W43" s="76"/>
      <c r="X43" s="84"/>
      <c r="Y43" s="76"/>
      <c r="Z43" s="84"/>
      <c r="AA43" s="76"/>
      <c r="AB43" s="84"/>
      <c r="AC43" s="76"/>
      <c r="AD43" s="84"/>
      <c r="AE43" s="76"/>
      <c r="AF43" s="84"/>
      <c r="AG43" s="76"/>
      <c r="AH43" s="84"/>
      <c r="AI43" s="76"/>
      <c r="AJ43" s="84"/>
      <c r="AK43" s="76"/>
      <c r="AL43" s="84"/>
      <c r="AM43" s="76"/>
      <c r="AN43" s="84"/>
      <c r="AO43" s="76"/>
      <c r="AP43" s="84"/>
      <c r="AQ43" s="76"/>
      <c r="AR43" s="84"/>
      <c r="AS43" s="76"/>
      <c r="AT43" s="84"/>
      <c r="AU43" s="76"/>
      <c r="AV43" s="84"/>
      <c r="AW43" s="76"/>
      <c r="AX43" s="84"/>
      <c r="AY43" s="76"/>
      <c r="AZ43" s="84"/>
      <c r="BA43" s="76"/>
      <c r="BB43" s="84"/>
      <c r="BC43" s="76"/>
      <c r="BD43" s="84"/>
      <c r="BE43" s="76"/>
      <c r="BF43" s="84"/>
    </row>
    <row r="44" spans="1:58" ht="39.75" customHeight="1">
      <c r="A44" s="70" t="str">
        <f>'#invoices'!A43</f>
        <v>BQ-035</v>
      </c>
      <c r="B44" s="71" t="str">
        <f>'#invoices'!B43</f>
        <v>DMC</v>
      </c>
      <c r="C44" s="72" t="str">
        <f>'#invoices'!C43</f>
        <v>ﺣﺳﺎﺱ ﺗﻼﻣﺳﻲ ﻟﻣﺭﺍﻗﺑﺔ ﺍﻻﺑﻭﺍﺏ ( DMC ) Door Monitoring Contact</v>
      </c>
      <c r="D44" s="73">
        <v>1</v>
      </c>
      <c r="E44" s="74" t="s">
        <v>618</v>
      </c>
      <c r="F44" s="74">
        <v>190</v>
      </c>
      <c r="G44" s="76"/>
      <c r="H44" s="84"/>
      <c r="I44" s="76"/>
      <c r="J44" s="84"/>
      <c r="K44" s="76"/>
      <c r="L44" s="84"/>
      <c r="M44" s="76"/>
      <c r="N44" s="84"/>
      <c r="O44" s="76"/>
      <c r="P44" s="84"/>
      <c r="Q44" s="76"/>
      <c r="R44" s="84"/>
      <c r="S44" s="76"/>
      <c r="T44" s="84"/>
      <c r="U44" s="76"/>
      <c r="V44" s="84"/>
      <c r="W44" s="76"/>
      <c r="X44" s="84"/>
      <c r="Y44" s="76"/>
      <c r="Z44" s="84"/>
      <c r="AA44" s="76"/>
      <c r="AB44" s="84"/>
      <c r="AC44" s="76"/>
      <c r="AD44" s="84"/>
      <c r="AE44" s="76"/>
      <c r="AF44" s="84"/>
      <c r="AG44" s="76"/>
      <c r="AH44" s="84"/>
      <c r="AI44" s="76"/>
      <c r="AJ44" s="84"/>
      <c r="AK44" s="76"/>
      <c r="AL44" s="84"/>
      <c r="AM44" s="76"/>
      <c r="AN44" s="84"/>
      <c r="AO44" s="76"/>
      <c r="AP44" s="84"/>
      <c r="AQ44" s="76"/>
      <c r="AR44" s="84"/>
      <c r="AS44" s="76"/>
      <c r="AT44" s="84"/>
      <c r="AU44" s="76"/>
      <c r="AV44" s="84"/>
      <c r="AW44" s="76"/>
      <c r="AX44" s="84"/>
      <c r="AY44" s="76"/>
      <c r="AZ44" s="84"/>
      <c r="BA44" s="76"/>
      <c r="BB44" s="84"/>
      <c r="BC44" s="76"/>
      <c r="BD44" s="84"/>
      <c r="BE44" s="76"/>
      <c r="BF44" s="84"/>
    </row>
    <row r="45" spans="1:58" ht="39.75" customHeight="1">
      <c r="A45" s="70" t="str">
        <f>'#invoices'!A44</f>
        <v>BQ-036</v>
      </c>
      <c r="B45" s="71" t="str">
        <f>'#invoices'!B44</f>
        <v>TEL</v>
      </c>
      <c r="C45" s="72" t="str">
        <f>'#invoices'!C44</f>
        <v>ﻫﺎﺗﻑ ( TEL )  Telephone</v>
      </c>
      <c r="D45" s="73">
        <v>2</v>
      </c>
      <c r="E45" s="74" t="s">
        <v>618</v>
      </c>
      <c r="F45" s="74">
        <v>2300</v>
      </c>
      <c r="G45" s="76"/>
      <c r="H45" s="84"/>
      <c r="I45" s="76"/>
      <c r="J45" s="84"/>
      <c r="K45" s="76"/>
      <c r="L45" s="84"/>
      <c r="M45" s="76"/>
      <c r="N45" s="84"/>
      <c r="O45" s="76"/>
      <c r="P45" s="84"/>
      <c r="Q45" s="76"/>
      <c r="R45" s="84"/>
      <c r="S45" s="76"/>
      <c r="T45" s="84"/>
      <c r="U45" s="76"/>
      <c r="V45" s="84"/>
      <c r="W45" s="76"/>
      <c r="X45" s="84"/>
      <c r="Y45" s="76"/>
      <c r="Z45" s="84"/>
      <c r="AA45" s="76"/>
      <c r="AB45" s="84"/>
      <c r="AC45" s="76"/>
      <c r="AD45" s="84"/>
      <c r="AE45" s="76"/>
      <c r="AF45" s="84"/>
      <c r="AG45" s="76"/>
      <c r="AH45" s="84"/>
      <c r="AI45" s="76"/>
      <c r="AJ45" s="84"/>
      <c r="AK45" s="76"/>
      <c r="AL45" s="84"/>
      <c r="AM45" s="76"/>
      <c r="AN45" s="84"/>
      <c r="AO45" s="76"/>
      <c r="AP45" s="84"/>
      <c r="AQ45" s="76"/>
      <c r="AR45" s="84"/>
      <c r="AS45" s="76"/>
      <c r="AT45" s="84"/>
      <c r="AU45" s="76"/>
      <c r="AV45" s="84"/>
      <c r="AW45" s="76"/>
      <c r="AX45" s="84"/>
      <c r="AY45" s="76"/>
      <c r="AZ45" s="84"/>
      <c r="BA45" s="76"/>
      <c r="BB45" s="84"/>
      <c r="BC45" s="76"/>
      <c r="BD45" s="84"/>
      <c r="BE45" s="76"/>
      <c r="BF45" s="84"/>
    </row>
    <row r="46" spans="1:58" ht="39.75" customHeight="1">
      <c r="A46" s="70" t="str">
        <f>'#invoices'!A45</f>
        <v>BQ-037</v>
      </c>
      <c r="B46" s="71" t="str">
        <f>'#invoices'!B45</f>
        <v>HTL</v>
      </c>
      <c r="C46" s="72" t="str">
        <f>'#invoices'!C45</f>
        <v>ﺍﻟﺧﻁ ﺍﻟﺳﺎﺧﻥ Hot Line</v>
      </c>
      <c r="D46" s="73">
        <v>1</v>
      </c>
      <c r="E46" s="74" t="s">
        <v>618</v>
      </c>
      <c r="F46" s="74">
        <v>2300</v>
      </c>
      <c r="G46" s="76"/>
      <c r="H46" s="84"/>
      <c r="I46" s="76"/>
      <c r="J46" s="84"/>
      <c r="K46" s="76"/>
      <c r="L46" s="84"/>
      <c r="M46" s="76"/>
      <c r="N46" s="84"/>
      <c r="O46" s="76"/>
      <c r="P46" s="84"/>
      <c r="Q46" s="76"/>
      <c r="R46" s="84"/>
      <c r="S46" s="76"/>
      <c r="T46" s="84"/>
      <c r="U46" s="76"/>
      <c r="V46" s="84"/>
      <c r="W46" s="76"/>
      <c r="X46" s="84"/>
      <c r="Y46" s="76"/>
      <c r="Z46" s="84"/>
      <c r="AA46" s="76"/>
      <c r="AB46" s="84"/>
      <c r="AC46" s="76"/>
      <c r="AD46" s="84"/>
      <c r="AE46" s="76"/>
      <c r="AF46" s="84"/>
      <c r="AG46" s="76"/>
      <c r="AH46" s="84"/>
      <c r="AI46" s="76"/>
      <c r="AJ46" s="84"/>
      <c r="AK46" s="76"/>
      <c r="AL46" s="84"/>
      <c r="AM46" s="76"/>
      <c r="AN46" s="84"/>
      <c r="AO46" s="76"/>
      <c r="AP46" s="84"/>
      <c r="AQ46" s="76"/>
      <c r="AR46" s="84"/>
      <c r="AS46" s="76"/>
      <c r="AT46" s="84"/>
      <c r="AU46" s="76"/>
      <c r="AV46" s="84"/>
      <c r="AW46" s="76"/>
      <c r="AX46" s="84"/>
      <c r="AY46" s="76"/>
      <c r="AZ46" s="84"/>
      <c r="BA46" s="76"/>
      <c r="BB46" s="84"/>
      <c r="BC46" s="76"/>
      <c r="BD46" s="84"/>
      <c r="BE46" s="76"/>
      <c r="BF46" s="84"/>
    </row>
    <row r="47" spans="1:58" ht="39.75" customHeight="1">
      <c r="A47" s="70" t="str">
        <f>'#invoices'!A46</f>
        <v>BQ-038</v>
      </c>
      <c r="B47" s="71" t="str">
        <f>'#invoices'!B46</f>
        <v>HHR</v>
      </c>
      <c r="C47" s="72" t="str">
        <f>'#invoices'!C46</f>
        <v>ﺭﺍﺩﻳﻭ ﻣﺣﻣﻭﻝ ﺑﺎﻟﻳﺩ ( HHR ) Hand Held Radio</v>
      </c>
      <c r="D47" s="73">
        <v>1</v>
      </c>
      <c r="E47" s="74" t="s">
        <v>618</v>
      </c>
      <c r="F47" s="74">
        <v>3800</v>
      </c>
      <c r="G47" s="76"/>
      <c r="H47" s="84"/>
      <c r="I47" s="76"/>
      <c r="J47" s="84"/>
      <c r="K47" s="76"/>
      <c r="L47" s="84"/>
      <c r="M47" s="76"/>
      <c r="N47" s="84"/>
      <c r="O47" s="76"/>
      <c r="P47" s="84"/>
      <c r="Q47" s="76"/>
      <c r="R47" s="84"/>
      <c r="S47" s="76"/>
      <c r="T47" s="84"/>
      <c r="U47" s="76"/>
      <c r="V47" s="84"/>
      <c r="W47" s="76"/>
      <c r="X47" s="84"/>
      <c r="Y47" s="76"/>
      <c r="Z47" s="84"/>
      <c r="AA47" s="76"/>
      <c r="AB47" s="84"/>
      <c r="AC47" s="76"/>
      <c r="AD47" s="84"/>
      <c r="AE47" s="76"/>
      <c r="AF47" s="84"/>
      <c r="AG47" s="76"/>
      <c r="AH47" s="84"/>
      <c r="AI47" s="76"/>
      <c r="AJ47" s="84"/>
      <c r="AK47" s="76"/>
      <c r="AL47" s="84"/>
      <c r="AM47" s="76"/>
      <c r="AN47" s="84"/>
      <c r="AO47" s="76"/>
      <c r="AP47" s="84"/>
      <c r="AQ47" s="76"/>
      <c r="AR47" s="84"/>
      <c r="AS47" s="76"/>
      <c r="AT47" s="84"/>
      <c r="AU47" s="76"/>
      <c r="AV47" s="84"/>
      <c r="AW47" s="76"/>
      <c r="AX47" s="84"/>
      <c r="AY47" s="76"/>
      <c r="AZ47" s="84"/>
      <c r="BA47" s="76"/>
      <c r="BB47" s="84"/>
      <c r="BC47" s="76"/>
      <c r="BD47" s="84"/>
      <c r="BE47" s="76"/>
      <c r="BF47" s="84"/>
    </row>
    <row r="48" spans="1:58" ht="39.75" customHeight="1">
      <c r="A48" s="70" t="str">
        <f>'#invoices'!A47</f>
        <v>BQ-039</v>
      </c>
      <c r="B48" s="71" t="str">
        <f>'#invoices'!B47</f>
        <v>CIDX</v>
      </c>
      <c r="C48" s="72" t="str">
        <f>'#invoices'!C47</f>
        <v xml:space="preserve">ﻛﺎﻣﻳﺭﺍ ﺛﺎﺑﺗﺔ ﺩﺍﺧﻠﻳﺔ ﻋﻠﻰ ﺷﻛﻝ ﻗﺑﺔ ( CIDX ) Internal Fixed Mini Dome Camera </v>
      </c>
      <c r="D48" s="73">
        <v>1</v>
      </c>
      <c r="E48" s="74" t="s">
        <v>618</v>
      </c>
      <c r="F48" s="74">
        <v>2600</v>
      </c>
      <c r="G48" s="76"/>
      <c r="H48" s="84"/>
      <c r="I48" s="76"/>
      <c r="J48" s="84"/>
      <c r="K48" s="76"/>
      <c r="L48" s="84"/>
      <c r="M48" s="76"/>
      <c r="N48" s="84"/>
      <c r="O48" s="76"/>
      <c r="P48" s="84"/>
      <c r="Q48" s="76"/>
      <c r="R48" s="84"/>
      <c r="S48" s="76"/>
      <c r="T48" s="84"/>
      <c r="U48" s="76"/>
      <c r="V48" s="84"/>
      <c r="W48" s="76"/>
      <c r="X48" s="84"/>
      <c r="Y48" s="76"/>
      <c r="Z48" s="84"/>
      <c r="AA48" s="76"/>
      <c r="AB48" s="84"/>
      <c r="AC48" s="76"/>
      <c r="AD48" s="84"/>
      <c r="AE48" s="76"/>
      <c r="AF48" s="84"/>
      <c r="AG48" s="76"/>
      <c r="AH48" s="84"/>
      <c r="AI48" s="76"/>
      <c r="AJ48" s="84"/>
      <c r="AK48" s="76"/>
      <c r="AL48" s="84"/>
      <c r="AM48" s="76"/>
      <c r="AN48" s="84"/>
      <c r="AO48" s="76"/>
      <c r="AP48" s="84"/>
      <c r="AQ48" s="76"/>
      <c r="AR48" s="84"/>
      <c r="AS48" s="76"/>
      <c r="AT48" s="84"/>
      <c r="AU48" s="76"/>
      <c r="AV48" s="84"/>
      <c r="AW48" s="76"/>
      <c r="AX48" s="84"/>
      <c r="AY48" s="76"/>
      <c r="AZ48" s="84"/>
      <c r="BA48" s="76"/>
      <c r="BB48" s="84"/>
      <c r="BC48" s="76"/>
      <c r="BD48" s="84"/>
      <c r="BE48" s="76"/>
      <c r="BF48" s="84"/>
    </row>
    <row r="49" spans="1:58" ht="39.75" customHeight="1">
      <c r="A49" s="70" t="str">
        <f>'#invoices'!A48</f>
        <v>BQ-040</v>
      </c>
      <c r="B49" s="71" t="str">
        <f>'#invoices'!B48</f>
        <v>ALPC</v>
      </c>
      <c r="C49" s="72" t="str">
        <f>'#invoices'!C48</f>
        <v>ﻛﺎﻣﻳﺭﺍ ﻣﻊ ﺍﻻﻧﺎﺭﺓ ﻟﻧﻅﺎﻡ ﺍﻟﺗﻌﺭﻑ ﻋﻠﻰ ﻟﻭﺣﺎﺕ ﺍﻟﻣﺭﻛﺑﺎﺕ ﺍﻻﻟﻛﺗﺭﻭﻧﻲ ALPR  ALPR Camera</v>
      </c>
      <c r="D49" s="73">
        <v>2</v>
      </c>
      <c r="E49" s="74" t="s">
        <v>618</v>
      </c>
      <c r="F49" s="74">
        <v>56200</v>
      </c>
      <c r="G49" s="76"/>
      <c r="H49" s="84"/>
      <c r="I49" s="76"/>
      <c r="J49" s="84"/>
      <c r="K49" s="76"/>
      <c r="L49" s="84"/>
      <c r="M49" s="76"/>
      <c r="N49" s="84"/>
      <c r="O49" s="76"/>
      <c r="P49" s="84"/>
      <c r="Q49" s="76"/>
      <c r="R49" s="84"/>
      <c r="S49" s="76"/>
      <c r="T49" s="84"/>
      <c r="U49" s="76"/>
      <c r="V49" s="84"/>
      <c r="W49" s="76"/>
      <c r="X49" s="84"/>
      <c r="Y49" s="76"/>
      <c r="Z49" s="84"/>
      <c r="AA49" s="76"/>
      <c r="AB49" s="84"/>
      <c r="AC49" s="76"/>
      <c r="AD49" s="84"/>
      <c r="AE49" s="76"/>
      <c r="AF49" s="84"/>
      <c r="AG49" s="76"/>
      <c r="AH49" s="84"/>
      <c r="AI49" s="76"/>
      <c r="AJ49" s="84"/>
      <c r="AK49" s="76"/>
      <c r="AL49" s="84"/>
      <c r="AM49" s="76"/>
      <c r="AN49" s="84"/>
      <c r="AO49" s="76"/>
      <c r="AP49" s="84"/>
      <c r="AQ49" s="76"/>
      <c r="AR49" s="84"/>
      <c r="AS49" s="76"/>
      <c r="AT49" s="84"/>
      <c r="AU49" s="76"/>
      <c r="AV49" s="84"/>
      <c r="AW49" s="76"/>
      <c r="AX49" s="84"/>
      <c r="AY49" s="76"/>
      <c r="AZ49" s="84"/>
      <c r="BA49" s="76"/>
      <c r="BB49" s="84"/>
      <c r="BC49" s="76"/>
      <c r="BD49" s="84"/>
      <c r="BE49" s="76"/>
      <c r="BF49" s="84"/>
    </row>
    <row r="50" spans="1:58" ht="39.75" customHeight="1">
      <c r="A50" s="70" t="str">
        <f>'#invoices'!A49</f>
        <v>BQ-041</v>
      </c>
      <c r="B50" s="71" t="str">
        <f>'#invoices'!B49</f>
        <v>ALPB</v>
      </c>
      <c r="C50" s="72" t="str">
        <f>'#invoices'!C49</f>
        <v>ﺟﻬﺎﺯ ﺍﻧﺫﺍﺭ ﺿﻭﺋﻲ ﻟﻧﻅﺎﻡ ﺍﻟﺗﻌﺭﻑ ﻋﻠﻰ ﻟﻭﺣﺎﺕ ﺍﻟﻣﺭﻛﺑﺎﺕ ﺍﻻﻟﻛﺗﺭﻭﻧﻲ ALPR ALPR Beacon</v>
      </c>
      <c r="D50" s="73">
        <v>2</v>
      </c>
      <c r="E50" s="74" t="s">
        <v>618</v>
      </c>
      <c r="F50" s="74">
        <v>2100</v>
      </c>
      <c r="G50" s="76"/>
      <c r="H50" s="84"/>
      <c r="I50" s="76"/>
      <c r="J50" s="84"/>
      <c r="K50" s="76"/>
      <c r="L50" s="84"/>
      <c r="M50" s="76"/>
      <c r="N50" s="84"/>
      <c r="O50" s="76"/>
      <c r="P50" s="84"/>
      <c r="Q50" s="76"/>
      <c r="R50" s="84"/>
      <c r="S50" s="76"/>
      <c r="T50" s="84"/>
      <c r="U50" s="76"/>
      <c r="V50" s="84"/>
      <c r="W50" s="76"/>
      <c r="X50" s="84"/>
      <c r="Y50" s="76"/>
      <c r="Z50" s="84"/>
      <c r="AA50" s="76"/>
      <c r="AB50" s="84"/>
      <c r="AC50" s="76"/>
      <c r="AD50" s="84"/>
      <c r="AE50" s="76"/>
      <c r="AF50" s="84"/>
      <c r="AG50" s="76"/>
      <c r="AH50" s="84"/>
      <c r="AI50" s="76"/>
      <c r="AJ50" s="84"/>
      <c r="AK50" s="76"/>
      <c r="AL50" s="84"/>
      <c r="AM50" s="76"/>
      <c r="AN50" s="84"/>
      <c r="AO50" s="76"/>
      <c r="AP50" s="84"/>
      <c r="AQ50" s="76"/>
      <c r="AR50" s="84"/>
      <c r="AS50" s="76"/>
      <c r="AT50" s="84"/>
      <c r="AU50" s="76"/>
      <c r="AV50" s="84"/>
      <c r="AW50" s="76"/>
      <c r="AX50" s="84"/>
      <c r="AY50" s="76"/>
      <c r="AZ50" s="84"/>
      <c r="BA50" s="76"/>
      <c r="BB50" s="84"/>
      <c r="BC50" s="76"/>
      <c r="BD50" s="84"/>
      <c r="BE50" s="76"/>
      <c r="BF50" s="84"/>
    </row>
    <row r="51" spans="1:58" ht="39.75" customHeight="1">
      <c r="A51" s="70" t="str">
        <f>'#invoices'!A50</f>
        <v>BQ-042</v>
      </c>
      <c r="B51" s="71" t="str">
        <f>'#invoices'!B50</f>
        <v>ALPS</v>
      </c>
      <c r="C51" s="72" t="str">
        <f>'#invoices'!C50</f>
        <v>ﺟﻬﺎﺯ ﺍﻧﺫﺍﺭ ﺻﻭﺗﻲ ﻟﻧﻅﺎﻡ ﺍﻟﺗﻌﺭﻑ ﻋﻠﻰ ﻟﻭﺣﺎﺕ ﺍﻟﻣﺭﻛﺑﺎﺕ ﺍﻻﻟﻛﺗﺭﻭﻧﻲ ALPR ALPR Sounder</v>
      </c>
      <c r="D51" s="73">
        <v>2</v>
      </c>
      <c r="E51" s="74" t="s">
        <v>618</v>
      </c>
      <c r="F51" s="74">
        <v>1600</v>
      </c>
      <c r="G51" s="76"/>
      <c r="H51" s="84"/>
      <c r="I51" s="76"/>
      <c r="J51" s="84"/>
      <c r="K51" s="76"/>
      <c r="L51" s="84"/>
      <c r="M51" s="76"/>
      <c r="N51" s="84"/>
      <c r="O51" s="76"/>
      <c r="P51" s="84"/>
      <c r="Q51" s="76"/>
      <c r="R51" s="84"/>
      <c r="S51" s="76"/>
      <c r="T51" s="84"/>
      <c r="U51" s="76"/>
      <c r="V51" s="84"/>
      <c r="W51" s="76"/>
      <c r="X51" s="84"/>
      <c r="Y51" s="76"/>
      <c r="Z51" s="84"/>
      <c r="AA51" s="76"/>
      <c r="AB51" s="84"/>
      <c r="AC51" s="76"/>
      <c r="AD51" s="84"/>
      <c r="AE51" s="76"/>
      <c r="AF51" s="84"/>
      <c r="AG51" s="76"/>
      <c r="AH51" s="84"/>
      <c r="AI51" s="76"/>
      <c r="AJ51" s="84"/>
      <c r="AK51" s="76"/>
      <c r="AL51" s="84"/>
      <c r="AM51" s="76"/>
      <c r="AN51" s="84"/>
      <c r="AO51" s="76"/>
      <c r="AP51" s="84"/>
      <c r="AQ51" s="76"/>
      <c r="AR51" s="84"/>
      <c r="AS51" s="76"/>
      <c r="AT51" s="84"/>
      <c r="AU51" s="76"/>
      <c r="AV51" s="84"/>
      <c r="AW51" s="76"/>
      <c r="AX51" s="84"/>
      <c r="AY51" s="76"/>
      <c r="AZ51" s="84"/>
      <c r="BA51" s="76"/>
      <c r="BB51" s="84"/>
      <c r="BC51" s="76"/>
      <c r="BD51" s="84"/>
      <c r="BE51" s="76"/>
      <c r="BF51" s="84"/>
    </row>
    <row r="52" spans="1:58" ht="39.75" customHeight="1">
      <c r="A52" s="70" t="str">
        <f>'#invoices'!A51</f>
        <v>BQ-043</v>
      </c>
      <c r="B52" s="71" t="str">
        <f>'#invoices'!B51</f>
        <v>ALPL</v>
      </c>
      <c r="C52" s="72" t="str">
        <f>'#invoices'!C51</f>
        <v>ﺣﺳﺎﺱ ﺍﺳﺗﺷﻌﺎﺭ ﺍﺭﺿﻲ ﻟﻧﻅﺎﻡ ﺍﻟﺗﻌﺭﻑ ﻋﻠﻰ ﻟﻭﺣﺎﺕ ﺍﻟﻣﺭﻛﺑﺎﺕ ﺍﻻﻟﻛﺗﺭﻭﻧﻲ ALPR ALPR Loop Sensor</v>
      </c>
      <c r="D52" s="73">
        <v>2</v>
      </c>
      <c r="E52" s="74" t="s">
        <v>618</v>
      </c>
      <c r="F52" s="74">
        <v>1800</v>
      </c>
      <c r="G52" s="76"/>
      <c r="H52" s="84"/>
      <c r="I52" s="76"/>
      <c r="J52" s="84"/>
      <c r="K52" s="76"/>
      <c r="L52" s="84"/>
      <c r="M52" s="76"/>
      <c r="N52" s="84"/>
      <c r="O52" s="76"/>
      <c r="P52" s="84"/>
      <c r="Q52" s="76"/>
      <c r="R52" s="84"/>
      <c r="S52" s="76"/>
      <c r="T52" s="84"/>
      <c r="U52" s="76"/>
      <c r="V52" s="84"/>
      <c r="W52" s="76"/>
      <c r="X52" s="84"/>
      <c r="Y52" s="76"/>
      <c r="Z52" s="84"/>
      <c r="AA52" s="76"/>
      <c r="AB52" s="84"/>
      <c r="AC52" s="76"/>
      <c r="AD52" s="84"/>
      <c r="AE52" s="76"/>
      <c r="AF52" s="84"/>
      <c r="AG52" s="76"/>
      <c r="AH52" s="84"/>
      <c r="AI52" s="76"/>
      <c r="AJ52" s="84"/>
      <c r="AK52" s="76"/>
      <c r="AL52" s="84"/>
      <c r="AM52" s="76"/>
      <c r="AN52" s="84"/>
      <c r="AO52" s="76"/>
      <c r="AP52" s="84"/>
      <c r="AQ52" s="76"/>
      <c r="AR52" s="84"/>
      <c r="AS52" s="76"/>
      <c r="AT52" s="84"/>
      <c r="AU52" s="76"/>
      <c r="AV52" s="84"/>
      <c r="AW52" s="76"/>
      <c r="AX52" s="84"/>
      <c r="AY52" s="76"/>
      <c r="AZ52" s="84"/>
      <c r="BA52" s="76"/>
      <c r="BB52" s="84"/>
      <c r="BC52" s="76"/>
      <c r="BD52" s="84"/>
      <c r="BE52" s="76"/>
      <c r="BF52" s="84"/>
    </row>
    <row r="53" spans="1:58" ht="39.75" customHeight="1">
      <c r="A53" s="70" t="str">
        <f>'#invoices'!A52</f>
        <v>BQ-044</v>
      </c>
      <c r="B53" s="71" t="str">
        <f>'#invoices'!B52</f>
        <v>UVSC</v>
      </c>
      <c r="C53" s="72" t="str">
        <f>'#invoices'!C52</f>
        <v>ﻛﺎﻣﻳﺭﺍ ﻟﻧﻅﺎﻡ ﻓﺣﺹ ﺍﺳﻔﻝ ﺍﻟﻣﺭﻛﺑﺎﺕ UVSS UVSS Camera</v>
      </c>
      <c r="D53" s="73">
        <v>2</v>
      </c>
      <c r="E53" s="74" t="s">
        <v>618</v>
      </c>
      <c r="F53" s="74">
        <v>58000</v>
      </c>
      <c r="G53" s="76"/>
      <c r="H53" s="84"/>
      <c r="I53" s="76"/>
      <c r="J53" s="84"/>
      <c r="K53" s="76"/>
      <c r="L53" s="84"/>
      <c r="M53" s="76"/>
      <c r="N53" s="84"/>
      <c r="O53" s="76"/>
      <c r="P53" s="84"/>
      <c r="Q53" s="76"/>
      <c r="R53" s="84"/>
      <c r="S53" s="76"/>
      <c r="T53" s="84"/>
      <c r="U53" s="76"/>
      <c r="V53" s="84"/>
      <c r="W53" s="76"/>
      <c r="X53" s="84"/>
      <c r="Y53" s="76"/>
      <c r="Z53" s="84"/>
      <c r="AA53" s="76"/>
      <c r="AB53" s="84"/>
      <c r="AC53" s="76"/>
      <c r="AD53" s="84"/>
      <c r="AE53" s="76"/>
      <c r="AF53" s="84"/>
      <c r="AG53" s="76"/>
      <c r="AH53" s="84"/>
      <c r="AI53" s="76"/>
      <c r="AJ53" s="84"/>
      <c r="AK53" s="76"/>
      <c r="AL53" s="84"/>
      <c r="AM53" s="76"/>
      <c r="AN53" s="84"/>
      <c r="AO53" s="76"/>
      <c r="AP53" s="84"/>
      <c r="AQ53" s="76"/>
      <c r="AR53" s="84"/>
      <c r="AS53" s="76"/>
      <c r="AT53" s="84"/>
      <c r="AU53" s="76"/>
      <c r="AV53" s="84"/>
      <c r="AW53" s="76"/>
      <c r="AX53" s="84"/>
      <c r="AY53" s="76"/>
      <c r="AZ53" s="84"/>
      <c r="BA53" s="76"/>
      <c r="BB53" s="84"/>
      <c r="BC53" s="76"/>
      <c r="BD53" s="84"/>
      <c r="BE53" s="76"/>
      <c r="BF53" s="84"/>
    </row>
    <row r="54" spans="1:58" ht="39.75" customHeight="1">
      <c r="A54" s="70" t="str">
        <f>'#invoices'!A53</f>
        <v>BQ-045</v>
      </c>
      <c r="B54" s="71" t="str">
        <f>'#invoices'!B53</f>
        <v>AUCS</v>
      </c>
      <c r="C54" s="72" t="str">
        <f>'#invoices'!C53</f>
        <v>ﻛﺎﻣﻳﺭﺍ ﺑﺯﺍﻭﻳﺔ ﻋﺭﻳﺿﺔ ﻟﻣﺭﺍﻗﺑﺔ ﺍﻟﺩﺧﻭﻝ Wide Angle ACS Users Surveillance Camera</v>
      </c>
      <c r="D54" s="73">
        <v>1</v>
      </c>
      <c r="E54" s="74" t="s">
        <v>618</v>
      </c>
      <c r="F54" s="74">
        <v>2900</v>
      </c>
      <c r="G54" s="76"/>
      <c r="H54" s="84"/>
      <c r="I54" s="76"/>
      <c r="J54" s="84"/>
      <c r="K54" s="76"/>
      <c r="L54" s="84"/>
      <c r="M54" s="76"/>
      <c r="N54" s="84"/>
      <c r="O54" s="76"/>
      <c r="P54" s="84"/>
      <c r="Q54" s="76"/>
      <c r="R54" s="84"/>
      <c r="S54" s="76"/>
      <c r="T54" s="84"/>
      <c r="U54" s="76"/>
      <c r="V54" s="84"/>
      <c r="W54" s="76"/>
      <c r="X54" s="84"/>
      <c r="Y54" s="76"/>
      <c r="Z54" s="84"/>
      <c r="AA54" s="76"/>
      <c r="AB54" s="84"/>
      <c r="AC54" s="76"/>
      <c r="AD54" s="84"/>
      <c r="AE54" s="76"/>
      <c r="AF54" s="84"/>
      <c r="AG54" s="76"/>
      <c r="AH54" s="84"/>
      <c r="AI54" s="76"/>
      <c r="AJ54" s="84"/>
      <c r="AK54" s="76"/>
      <c r="AL54" s="84"/>
      <c r="AM54" s="76"/>
      <c r="AN54" s="84"/>
      <c r="AO54" s="76"/>
      <c r="AP54" s="84"/>
      <c r="AQ54" s="76"/>
      <c r="AR54" s="84"/>
      <c r="AS54" s="76"/>
      <c r="AT54" s="84"/>
      <c r="AU54" s="76"/>
      <c r="AV54" s="84"/>
      <c r="AW54" s="76"/>
      <c r="AX54" s="84"/>
      <c r="AY54" s="76"/>
      <c r="AZ54" s="84"/>
      <c r="BA54" s="76"/>
      <c r="BB54" s="84"/>
      <c r="BC54" s="76"/>
      <c r="BD54" s="84"/>
      <c r="BE54" s="76"/>
      <c r="BF54" s="84"/>
    </row>
    <row r="55" spans="1:58" ht="39.75" customHeight="1">
      <c r="A55" s="70" t="str">
        <f>'#invoices'!A54</f>
        <v>BQ-046</v>
      </c>
      <c r="B55" s="71" t="str">
        <f>'#invoices'!B54</f>
        <v>PBRAB</v>
      </c>
      <c r="C55" s="72" t="str">
        <f>'#invoices'!C54</f>
        <v>ﻟﻭﺣﺔ ﺗﺣﻛﻡ ﻓﻲ ﺣﺎﺟﺯ ﺍﻟﺫﺭﺍﻉ ﺍﻟﻛﻬﺭﺑﺎﺋﻲ ( RAB ) Raise Arm Barrier Control Switch</v>
      </c>
      <c r="D55" s="73">
        <v>4</v>
      </c>
      <c r="E55" s="74" t="s">
        <v>618</v>
      </c>
      <c r="F55" s="74">
        <v>1400</v>
      </c>
      <c r="G55" s="76"/>
      <c r="H55" s="84"/>
      <c r="I55" s="76"/>
      <c r="J55" s="84"/>
      <c r="K55" s="76"/>
      <c r="L55" s="84"/>
      <c r="M55" s="76"/>
      <c r="N55" s="84"/>
      <c r="O55" s="76"/>
      <c r="P55" s="84"/>
      <c r="Q55" s="76"/>
      <c r="R55" s="84"/>
      <c r="S55" s="76"/>
      <c r="T55" s="84"/>
      <c r="U55" s="76"/>
      <c r="V55" s="84"/>
      <c r="W55" s="76"/>
      <c r="X55" s="84"/>
      <c r="Y55" s="76"/>
      <c r="Z55" s="84"/>
      <c r="AA55" s="76"/>
      <c r="AB55" s="84"/>
      <c r="AC55" s="76"/>
      <c r="AD55" s="84"/>
      <c r="AE55" s="76"/>
      <c r="AF55" s="84"/>
      <c r="AG55" s="76"/>
      <c r="AH55" s="84"/>
      <c r="AI55" s="76"/>
      <c r="AJ55" s="84"/>
      <c r="AK55" s="76"/>
      <c r="AL55" s="84"/>
      <c r="AM55" s="76"/>
      <c r="AN55" s="84"/>
      <c r="AO55" s="76"/>
      <c r="AP55" s="84"/>
      <c r="AQ55" s="76"/>
      <c r="AR55" s="84"/>
      <c r="AS55" s="76"/>
      <c r="AT55" s="84"/>
      <c r="AU55" s="76"/>
      <c r="AV55" s="84"/>
      <c r="AW55" s="76"/>
      <c r="AX55" s="84"/>
      <c r="AY55" s="76"/>
      <c r="AZ55" s="84"/>
      <c r="BA55" s="76"/>
      <c r="BB55" s="84"/>
      <c r="BC55" s="76"/>
      <c r="BD55" s="84"/>
      <c r="BE55" s="76"/>
      <c r="BF55" s="84"/>
    </row>
    <row r="56" spans="1:58" ht="39.75" customHeight="1">
      <c r="A56" s="70" t="str">
        <f>'#invoices'!A55</f>
        <v>BQ-047</v>
      </c>
      <c r="B56" s="71" t="str">
        <f>'#invoices'!B55</f>
        <v>PBSG</v>
      </c>
      <c r="C56" s="72" t="str">
        <f>'#invoices'!C55</f>
        <v>ﻣﻔﺗﺎﺡ ﺍﻟﺗﺣﻛﻡ ﻓﻲ ﺍﻟﺑﻭﺍﺑﺔ ﺍﻟﻣﻧﺯﻟﻘﺔ Sliding Gate Control Switch</v>
      </c>
      <c r="D56" s="73">
        <v>2</v>
      </c>
      <c r="E56" s="74" t="s">
        <v>618</v>
      </c>
      <c r="F56" s="74">
        <v>1400</v>
      </c>
      <c r="G56" s="76"/>
      <c r="H56" s="84"/>
      <c r="I56" s="76"/>
      <c r="J56" s="84"/>
      <c r="K56" s="76"/>
      <c r="L56" s="84"/>
      <c r="M56" s="76"/>
      <c r="N56" s="84"/>
      <c r="O56" s="76"/>
      <c r="P56" s="84"/>
      <c r="Q56" s="76"/>
      <c r="R56" s="84"/>
      <c r="S56" s="76"/>
      <c r="T56" s="84"/>
      <c r="U56" s="76"/>
      <c r="V56" s="84"/>
      <c r="W56" s="76"/>
      <c r="X56" s="84"/>
      <c r="Y56" s="76"/>
      <c r="Z56" s="84"/>
      <c r="AA56" s="76"/>
      <c r="AB56" s="84"/>
      <c r="AC56" s="76"/>
      <c r="AD56" s="84"/>
      <c r="AE56" s="76"/>
      <c r="AF56" s="84"/>
      <c r="AG56" s="76"/>
      <c r="AH56" s="84"/>
      <c r="AI56" s="76"/>
      <c r="AJ56" s="84"/>
      <c r="AK56" s="76"/>
      <c r="AL56" s="84"/>
      <c r="AM56" s="76"/>
      <c r="AN56" s="84"/>
      <c r="AO56" s="76"/>
      <c r="AP56" s="84"/>
      <c r="AQ56" s="76"/>
      <c r="AR56" s="84"/>
      <c r="AS56" s="76"/>
      <c r="AT56" s="84"/>
      <c r="AU56" s="76"/>
      <c r="AV56" s="84"/>
      <c r="AW56" s="76"/>
      <c r="AX56" s="84"/>
      <c r="AY56" s="76"/>
      <c r="AZ56" s="84"/>
      <c r="BA56" s="76"/>
      <c r="BB56" s="84"/>
      <c r="BC56" s="76"/>
      <c r="BD56" s="84"/>
      <c r="BE56" s="76"/>
      <c r="BF56" s="84"/>
    </row>
    <row r="57" spans="1:58" ht="39.75" customHeight="1">
      <c r="A57" s="70" t="str">
        <f>'#invoices'!A56</f>
        <v>BQ-048</v>
      </c>
      <c r="B57" s="71" t="str">
        <f>'#invoices'!B56</f>
        <v>SBD</v>
      </c>
      <c r="C57" s="72" t="str">
        <f>'#invoices'!C56</f>
        <v>ﻋﻣﻭﺩ ﺛﺎﺑﺕ ﻟﻣﻧﻊ ﺩﺧﻭﻝ ﺍﻟﻣﺭﻛﺑﺎﺕ - ﺗﺻﻧﻳﻑ -ASTM M50-P1 Crash Rated Static Bollard (ASTM M50-P1 Rated)</v>
      </c>
      <c r="D57" s="73">
        <v>48</v>
      </c>
      <c r="E57" s="74" t="s">
        <v>618</v>
      </c>
      <c r="F57" s="74">
        <v>5900</v>
      </c>
      <c r="G57" s="76"/>
      <c r="H57" s="84"/>
      <c r="I57" s="76"/>
      <c r="J57" s="84"/>
      <c r="K57" s="76"/>
      <c r="L57" s="84"/>
      <c r="M57" s="76"/>
      <c r="N57" s="84"/>
      <c r="O57" s="76"/>
      <c r="P57" s="84"/>
      <c r="Q57" s="76"/>
      <c r="R57" s="84"/>
      <c r="S57" s="76"/>
      <c r="T57" s="84"/>
      <c r="U57" s="76"/>
      <c r="V57" s="84"/>
      <c r="W57" s="76"/>
      <c r="X57" s="84"/>
      <c r="Y57" s="76"/>
      <c r="Z57" s="84"/>
      <c r="AA57" s="76"/>
      <c r="AB57" s="84"/>
      <c r="AC57" s="76"/>
      <c r="AD57" s="84"/>
      <c r="AE57" s="76"/>
      <c r="AF57" s="84"/>
      <c r="AG57" s="76"/>
      <c r="AH57" s="84"/>
      <c r="AI57" s="76"/>
      <c r="AJ57" s="84"/>
      <c r="AK57" s="76"/>
      <c r="AL57" s="84"/>
      <c r="AM57" s="76"/>
      <c r="AN57" s="84"/>
      <c r="AO57" s="76"/>
      <c r="AP57" s="84"/>
      <c r="AQ57" s="76"/>
      <c r="AR57" s="84"/>
      <c r="AS57" s="76"/>
      <c r="AT57" s="84"/>
      <c r="AU57" s="76"/>
      <c r="AV57" s="84"/>
      <c r="AW57" s="76"/>
      <c r="AX57" s="84"/>
      <c r="AY57" s="76"/>
      <c r="AZ57" s="84"/>
      <c r="BA57" s="76"/>
      <c r="BB57" s="84"/>
      <c r="BC57" s="76"/>
      <c r="BD57" s="84"/>
      <c r="BE57" s="76"/>
      <c r="BF57" s="84"/>
    </row>
    <row r="58" spans="1:58" ht="39.75" customHeight="1">
      <c r="A58" s="70" t="str">
        <f>'#invoices'!A57</f>
        <v>BQ-049</v>
      </c>
      <c r="B58" s="71" t="str">
        <f>'#invoices'!B57</f>
        <v>OVW</v>
      </c>
      <c r="C58" s="72" t="str">
        <f>'#invoices'!C57</f>
        <v>ﻧﻘﻁﺔ ﺍﻟﻣﺭﺍﻗﺑﺔ ﺍﻟﻌﺳﻛﺭﻳﺔ Over Watch</v>
      </c>
      <c r="D58" s="73">
        <v>1</v>
      </c>
      <c r="E58" s="74" t="s">
        <v>618</v>
      </c>
      <c r="F58" s="74">
        <v>116000</v>
      </c>
      <c r="G58" s="76"/>
      <c r="H58" s="84"/>
      <c r="I58" s="76"/>
      <c r="J58" s="84"/>
      <c r="K58" s="76"/>
      <c r="L58" s="84"/>
      <c r="M58" s="76"/>
      <c r="N58" s="84"/>
      <c r="O58" s="76"/>
      <c r="P58" s="84"/>
      <c r="Q58" s="76"/>
      <c r="R58" s="84"/>
      <c r="S58" s="76"/>
      <c r="T58" s="84"/>
      <c r="U58" s="76"/>
      <c r="V58" s="84"/>
      <c r="W58" s="76"/>
      <c r="X58" s="84"/>
      <c r="Y58" s="76"/>
      <c r="Z58" s="84"/>
      <c r="AA58" s="76"/>
      <c r="AB58" s="84"/>
      <c r="AC58" s="76"/>
      <c r="AD58" s="84"/>
      <c r="AE58" s="76"/>
      <c r="AF58" s="84"/>
      <c r="AG58" s="76"/>
      <c r="AH58" s="84"/>
      <c r="AI58" s="76"/>
      <c r="AJ58" s="84"/>
      <c r="AK58" s="76"/>
      <c r="AL58" s="84"/>
      <c r="AM58" s="76"/>
      <c r="AN58" s="84"/>
      <c r="AO58" s="76"/>
      <c r="AP58" s="84"/>
      <c r="AQ58" s="76"/>
      <c r="AR58" s="84"/>
      <c r="AS58" s="76"/>
      <c r="AT58" s="84"/>
      <c r="AU58" s="76"/>
      <c r="AV58" s="84"/>
      <c r="AW58" s="76"/>
      <c r="AX58" s="84"/>
      <c r="AY58" s="76"/>
      <c r="AZ58" s="84"/>
      <c r="BA58" s="76"/>
      <c r="BB58" s="84"/>
      <c r="BC58" s="76"/>
      <c r="BD58" s="84"/>
      <c r="BE58" s="76"/>
      <c r="BF58" s="84"/>
    </row>
    <row r="59" spans="1:58" ht="84" customHeight="1">
      <c r="A59" s="70" t="str">
        <f>'#invoices'!A58</f>
        <v>BQ-050</v>
      </c>
      <c r="B59" s="71" t="str">
        <f>'#invoices'!B58</f>
        <v>CGH</v>
      </c>
      <c r="C59" s="72" t="str">
        <f>'#invoices'!C58</f>
        <v>بناء ﻭﺗﺟﻬﻳﺯﻏﺭﻓﺔ ﺍﻟﺣﺭﺍﺳﺔ ﻣﻊ مظلة ونظام الإنارة لنقاط التفتيش Construction of Gatehouse with sunshade and checkpoint lighting system</v>
      </c>
      <c r="D59" s="73">
        <v>1</v>
      </c>
      <c r="E59" s="74" t="s">
        <v>618</v>
      </c>
      <c r="F59" s="74">
        <v>1760000</v>
      </c>
      <c r="G59" s="76"/>
      <c r="H59" s="84"/>
      <c r="I59" s="76"/>
      <c r="J59" s="84"/>
      <c r="K59" s="76"/>
      <c r="L59" s="84"/>
      <c r="M59" s="76"/>
      <c r="N59" s="84"/>
      <c r="O59" s="76"/>
      <c r="P59" s="84"/>
      <c r="Q59" s="76"/>
      <c r="R59" s="84"/>
      <c r="S59" s="76"/>
      <c r="T59" s="84"/>
      <c r="U59" s="76"/>
      <c r="V59" s="84"/>
      <c r="W59" s="76"/>
      <c r="X59" s="84"/>
      <c r="Y59" s="76"/>
      <c r="Z59" s="84"/>
      <c r="AA59" s="76"/>
      <c r="AB59" s="84"/>
      <c r="AC59" s="76"/>
      <c r="AD59" s="84"/>
      <c r="AE59" s="76"/>
      <c r="AF59" s="84"/>
      <c r="AG59" s="76"/>
      <c r="AH59" s="84"/>
      <c r="AI59" s="76"/>
      <c r="AJ59" s="84"/>
      <c r="AK59" s="76"/>
      <c r="AL59" s="84"/>
      <c r="AM59" s="76"/>
      <c r="AN59" s="84"/>
      <c r="AO59" s="76"/>
      <c r="AP59" s="84"/>
      <c r="AQ59" s="76"/>
      <c r="AR59" s="84"/>
      <c r="AS59" s="76"/>
      <c r="AT59" s="84"/>
      <c r="AU59" s="76"/>
      <c r="AV59" s="84"/>
      <c r="AW59" s="76"/>
      <c r="AX59" s="84"/>
      <c r="AY59" s="76"/>
      <c r="AZ59" s="84"/>
      <c r="BA59" s="76"/>
      <c r="BB59" s="84"/>
      <c r="BC59" s="76"/>
      <c r="BD59" s="84"/>
      <c r="BE59" s="76"/>
      <c r="BF59" s="84"/>
    </row>
    <row r="60" spans="1:58" ht="39.75" customHeight="1">
      <c r="A60" s="70" t="str">
        <f>'#invoices'!A59</f>
        <v>BQ-051</v>
      </c>
      <c r="B60" s="71" t="str">
        <f>'#invoices'!B59</f>
        <v>AUCS</v>
      </c>
      <c r="C60" s="72" t="str">
        <f>'#invoices'!C59</f>
        <v>ﻛﺎﻣﻳﺭﺍ ﺑﺯﺍﻭﻳﺔ ﻋﺭﻳﺿﺔ ﻟﻣﺭﺍﻗﺑﺔ ﺍﻟﺩﺧﻭﻝ Wide Angle ACS Users Surveillance Camera</v>
      </c>
      <c r="D60" s="73">
        <v>2</v>
      </c>
      <c r="E60" s="74" t="s">
        <v>618</v>
      </c>
      <c r="F60" s="74">
        <v>2900</v>
      </c>
      <c r="G60" s="76"/>
      <c r="H60" s="84"/>
      <c r="I60" s="76"/>
      <c r="J60" s="84"/>
      <c r="K60" s="76"/>
      <c r="L60" s="84"/>
      <c r="M60" s="76"/>
      <c r="N60" s="84"/>
      <c r="O60" s="76"/>
      <c r="P60" s="84"/>
      <c r="Q60" s="76"/>
      <c r="R60" s="84"/>
      <c r="S60" s="76"/>
      <c r="T60" s="84"/>
      <c r="U60" s="76"/>
      <c r="V60" s="84"/>
      <c r="W60" s="76"/>
      <c r="X60" s="84"/>
      <c r="Y60" s="76"/>
      <c r="Z60" s="84"/>
      <c r="AA60" s="76"/>
      <c r="AB60" s="84"/>
      <c r="AC60" s="76"/>
      <c r="AD60" s="84"/>
      <c r="AE60" s="76"/>
      <c r="AF60" s="84"/>
      <c r="AG60" s="76"/>
      <c r="AH60" s="84"/>
      <c r="AI60" s="76"/>
      <c r="AJ60" s="84"/>
      <c r="AK60" s="76"/>
      <c r="AL60" s="84"/>
      <c r="AM60" s="76"/>
      <c r="AN60" s="84"/>
      <c r="AO60" s="76"/>
      <c r="AP60" s="84"/>
      <c r="AQ60" s="76"/>
      <c r="AR60" s="84"/>
      <c r="AS60" s="76"/>
      <c r="AT60" s="84"/>
      <c r="AU60" s="76"/>
      <c r="AV60" s="84"/>
      <c r="AW60" s="76"/>
      <c r="AX60" s="84"/>
      <c r="AY60" s="76"/>
      <c r="AZ60" s="84"/>
      <c r="BA60" s="76"/>
      <c r="BB60" s="84"/>
      <c r="BC60" s="76"/>
      <c r="BD60" s="84"/>
      <c r="BE60" s="76"/>
      <c r="BF60" s="84"/>
    </row>
    <row r="61" spans="1:58" ht="39.75" customHeight="1">
      <c r="A61" s="70" t="str">
        <f>'#invoices'!A60</f>
        <v>BQ-052</v>
      </c>
      <c r="B61" s="71" t="str">
        <f>'#invoices'!B60</f>
        <v>CRPK</v>
      </c>
      <c r="C61" s="72" t="str">
        <f>'#invoices'!C60</f>
        <v>ﻗﺎﺭﺉ ﺑﻁﺎﻗﺎﺕ ﻣﻊ ﻟﻭﺣﺔ ﺍﻟﻣﻔﺎﺗﻳﺢ ( CRPK ) Card Reader w/ Keypad</v>
      </c>
      <c r="D61" s="73">
        <v>2</v>
      </c>
      <c r="E61" s="74" t="s">
        <v>618</v>
      </c>
      <c r="F61" s="74">
        <v>3160</v>
      </c>
      <c r="G61" s="76"/>
      <c r="H61" s="84"/>
      <c r="I61" s="76"/>
      <c r="J61" s="84"/>
      <c r="K61" s="76"/>
      <c r="L61" s="84"/>
      <c r="M61" s="76"/>
      <c r="N61" s="84"/>
      <c r="O61" s="76"/>
      <c r="P61" s="84"/>
      <c r="Q61" s="76"/>
      <c r="R61" s="84"/>
      <c r="S61" s="76"/>
      <c r="T61" s="84"/>
      <c r="U61" s="76"/>
      <c r="V61" s="84"/>
      <c r="W61" s="76"/>
      <c r="X61" s="84"/>
      <c r="Y61" s="76"/>
      <c r="Z61" s="84"/>
      <c r="AA61" s="76"/>
      <c r="AB61" s="84"/>
      <c r="AC61" s="76"/>
      <c r="AD61" s="84"/>
      <c r="AE61" s="76"/>
      <c r="AF61" s="84"/>
      <c r="AG61" s="76"/>
      <c r="AH61" s="84"/>
      <c r="AI61" s="76"/>
      <c r="AJ61" s="84"/>
      <c r="AK61" s="76"/>
      <c r="AL61" s="84"/>
      <c r="AM61" s="76"/>
      <c r="AN61" s="84"/>
      <c r="AO61" s="76"/>
      <c r="AP61" s="84"/>
      <c r="AQ61" s="76"/>
      <c r="AR61" s="84"/>
      <c r="AS61" s="76"/>
      <c r="AT61" s="84"/>
      <c r="AU61" s="76"/>
      <c r="AV61" s="84"/>
      <c r="AW61" s="76"/>
      <c r="AX61" s="84"/>
      <c r="AY61" s="76"/>
      <c r="AZ61" s="84"/>
      <c r="BA61" s="76"/>
      <c r="BB61" s="84"/>
      <c r="BC61" s="76"/>
      <c r="BD61" s="84"/>
      <c r="BE61" s="76"/>
      <c r="BF61" s="84"/>
    </row>
    <row r="62" spans="1:58" ht="39.75" customHeight="1">
      <c r="A62" s="70" t="str">
        <f>'#invoices'!A61</f>
        <v>BQ-053</v>
      </c>
      <c r="B62" s="71" t="str">
        <f>'#invoices'!B61</f>
        <v>GEL</v>
      </c>
      <c r="C62" s="72" t="str">
        <f>'#invoices'!C61</f>
        <v>ﻗﻔﻝ ﻛﻬﺭﺑﺎﺋﻲ ( GEL ) Generic Electric Lock</v>
      </c>
      <c r="D62" s="73">
        <v>1</v>
      </c>
      <c r="E62" s="74" t="s">
        <v>618</v>
      </c>
      <c r="F62" s="74">
        <v>1200</v>
      </c>
      <c r="G62" s="76"/>
      <c r="H62" s="84"/>
      <c r="I62" s="76"/>
      <c r="J62" s="84"/>
      <c r="K62" s="76"/>
      <c r="L62" s="84"/>
      <c r="M62" s="76"/>
      <c r="N62" s="84"/>
      <c r="O62" s="76"/>
      <c r="P62" s="84"/>
      <c r="Q62" s="76"/>
      <c r="R62" s="84"/>
      <c r="S62" s="76"/>
      <c r="T62" s="84"/>
      <c r="U62" s="76"/>
      <c r="V62" s="84"/>
      <c r="W62" s="76"/>
      <c r="X62" s="84"/>
      <c r="Y62" s="76"/>
      <c r="Z62" s="84"/>
      <c r="AA62" s="76"/>
      <c r="AB62" s="84"/>
      <c r="AC62" s="76"/>
      <c r="AD62" s="84"/>
      <c r="AE62" s="76"/>
      <c r="AF62" s="84"/>
      <c r="AG62" s="76"/>
      <c r="AH62" s="84"/>
      <c r="AI62" s="76"/>
      <c r="AJ62" s="84"/>
      <c r="AK62" s="76"/>
      <c r="AL62" s="84"/>
      <c r="AM62" s="76"/>
      <c r="AN62" s="84"/>
      <c r="AO62" s="76"/>
      <c r="AP62" s="84"/>
      <c r="AQ62" s="76"/>
      <c r="AR62" s="84"/>
      <c r="AS62" s="76"/>
      <c r="AT62" s="84"/>
      <c r="AU62" s="76"/>
      <c r="AV62" s="84"/>
      <c r="AW62" s="76"/>
      <c r="AX62" s="84"/>
      <c r="AY62" s="76"/>
      <c r="AZ62" s="84"/>
      <c r="BA62" s="76"/>
      <c r="BB62" s="84"/>
      <c r="BC62" s="76"/>
      <c r="BD62" s="84"/>
      <c r="BE62" s="76"/>
      <c r="BF62" s="84"/>
    </row>
    <row r="63" spans="1:58" ht="39.75" customHeight="1">
      <c r="A63" s="70" t="str">
        <f>'#invoices'!A62</f>
        <v>BQ-054</v>
      </c>
      <c r="B63" s="71" t="str">
        <f>'#invoices'!B62</f>
        <v>EBGU</v>
      </c>
      <c r="C63" s="72" t="str">
        <f>'#invoices'!C62</f>
        <v>ﻭﺣﺩﺓ ﻛﺳﺭ ﺍﻟﺯﺟﺎﺝ ﻟﻠﻁﻭﺍﺭﺉ ( EBGU ) Emergency Break Glass Unit</v>
      </c>
      <c r="D63" s="73">
        <v>1</v>
      </c>
      <c r="E63" s="74" t="s">
        <v>618</v>
      </c>
      <c r="F63" s="74">
        <v>240</v>
      </c>
      <c r="G63" s="76"/>
      <c r="H63" s="84"/>
      <c r="I63" s="76"/>
      <c r="J63" s="84"/>
      <c r="K63" s="76"/>
      <c r="L63" s="84"/>
      <c r="M63" s="76"/>
      <c r="N63" s="84"/>
      <c r="O63" s="76"/>
      <c r="P63" s="84"/>
      <c r="Q63" s="76"/>
      <c r="R63" s="84"/>
      <c r="S63" s="76"/>
      <c r="T63" s="84"/>
      <c r="U63" s="76"/>
      <c r="V63" s="84"/>
      <c r="W63" s="76"/>
      <c r="X63" s="84"/>
      <c r="Y63" s="76"/>
      <c r="Z63" s="84"/>
      <c r="AA63" s="76"/>
      <c r="AB63" s="84"/>
      <c r="AC63" s="76"/>
      <c r="AD63" s="84"/>
      <c r="AE63" s="76"/>
      <c r="AF63" s="84"/>
      <c r="AG63" s="76"/>
      <c r="AH63" s="84"/>
      <c r="AI63" s="76"/>
      <c r="AJ63" s="84"/>
      <c r="AK63" s="76"/>
      <c r="AL63" s="84"/>
      <c r="AM63" s="76"/>
      <c r="AN63" s="84"/>
      <c r="AO63" s="76"/>
      <c r="AP63" s="84"/>
      <c r="AQ63" s="76"/>
      <c r="AR63" s="84"/>
      <c r="AS63" s="76"/>
      <c r="AT63" s="84"/>
      <c r="AU63" s="76"/>
      <c r="AV63" s="84"/>
      <c r="AW63" s="76"/>
      <c r="AX63" s="84"/>
      <c r="AY63" s="76"/>
      <c r="AZ63" s="84"/>
      <c r="BA63" s="76"/>
      <c r="BB63" s="84"/>
      <c r="BC63" s="76"/>
      <c r="BD63" s="84"/>
      <c r="BE63" s="76"/>
      <c r="BF63" s="84"/>
    </row>
    <row r="64" spans="1:58" ht="39.75" customHeight="1">
      <c r="A64" s="70" t="str">
        <f>'#invoices'!A63</f>
        <v>BQ-055</v>
      </c>
      <c r="B64" s="71" t="str">
        <f>'#invoices'!B63</f>
        <v>DMC</v>
      </c>
      <c r="C64" s="72" t="str">
        <f>'#invoices'!C63</f>
        <v>ﺣﺳﺎﺱ ﺗﻼﻣﺳﻲ ﻟﻣﺭﺍﻗﺑﺔ ﺍﻻﺑﻭﺍﺏ ( DMC ) Door Monitoring Contact</v>
      </c>
      <c r="D64" s="73">
        <v>2</v>
      </c>
      <c r="E64" s="74" t="s">
        <v>618</v>
      </c>
      <c r="F64" s="74">
        <v>190</v>
      </c>
      <c r="G64" s="76"/>
      <c r="H64" s="84"/>
      <c r="I64" s="76"/>
      <c r="J64" s="84"/>
      <c r="K64" s="76"/>
      <c r="L64" s="84"/>
      <c r="M64" s="76"/>
      <c r="N64" s="84"/>
      <c r="O64" s="76"/>
      <c r="P64" s="84"/>
      <c r="Q64" s="76"/>
      <c r="R64" s="84"/>
      <c r="S64" s="76"/>
      <c r="T64" s="84"/>
      <c r="U64" s="76"/>
      <c r="V64" s="84"/>
      <c r="W64" s="76"/>
      <c r="X64" s="84"/>
      <c r="Y64" s="76"/>
      <c r="Z64" s="84"/>
      <c r="AA64" s="76"/>
      <c r="AB64" s="84"/>
      <c r="AC64" s="76"/>
      <c r="AD64" s="84"/>
      <c r="AE64" s="76"/>
      <c r="AF64" s="84"/>
      <c r="AG64" s="76"/>
      <c r="AH64" s="84"/>
      <c r="AI64" s="76"/>
      <c r="AJ64" s="84"/>
      <c r="AK64" s="76"/>
      <c r="AL64" s="84"/>
      <c r="AM64" s="76"/>
      <c r="AN64" s="84"/>
      <c r="AO64" s="76"/>
      <c r="AP64" s="84"/>
      <c r="AQ64" s="76"/>
      <c r="AR64" s="84"/>
      <c r="AS64" s="76"/>
      <c r="AT64" s="84"/>
      <c r="AU64" s="76"/>
      <c r="AV64" s="84"/>
      <c r="AW64" s="76"/>
      <c r="AX64" s="84"/>
      <c r="AY64" s="76"/>
      <c r="AZ64" s="84"/>
      <c r="BA64" s="76"/>
      <c r="BB64" s="84"/>
      <c r="BC64" s="76"/>
      <c r="BD64" s="84"/>
      <c r="BE64" s="76"/>
      <c r="BF64" s="84"/>
    </row>
    <row r="65" spans="1:58" ht="101.25" customHeight="1">
      <c r="A65" s="70" t="str">
        <f>'#invoices'!A64</f>
        <v>BQ-056</v>
      </c>
      <c r="B65" s="71" t="str">
        <f>'#invoices'!B64</f>
        <v>UPS</v>
      </c>
      <c r="C65" s="72" t="str">
        <f>'#invoices'!C64</f>
        <v xml:space="preserve">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v>
      </c>
      <c r="D65" s="73">
        <v>1</v>
      </c>
      <c r="E65" s="74" t="s">
        <v>618</v>
      </c>
      <c r="F65" s="74">
        <v>29700</v>
      </c>
      <c r="G65" s="76"/>
      <c r="H65" s="84"/>
      <c r="I65" s="76"/>
      <c r="J65" s="84"/>
      <c r="K65" s="76"/>
      <c r="L65" s="84"/>
      <c r="M65" s="76"/>
      <c r="N65" s="84"/>
      <c r="O65" s="76"/>
      <c r="P65" s="84"/>
      <c r="Q65" s="76"/>
      <c r="R65" s="84"/>
      <c r="S65" s="76"/>
      <c r="T65" s="84"/>
      <c r="U65" s="76"/>
      <c r="V65" s="84"/>
      <c r="W65" s="76"/>
      <c r="X65" s="84"/>
      <c r="Y65" s="76"/>
      <c r="Z65" s="84"/>
      <c r="AA65" s="76"/>
      <c r="AB65" s="84"/>
      <c r="AC65" s="76"/>
      <c r="AD65" s="84"/>
      <c r="AE65" s="76"/>
      <c r="AF65" s="84"/>
      <c r="AG65" s="76"/>
      <c r="AH65" s="84"/>
      <c r="AI65" s="76"/>
      <c r="AJ65" s="84"/>
      <c r="AK65" s="76"/>
      <c r="AL65" s="84"/>
      <c r="AM65" s="76"/>
      <c r="AN65" s="84"/>
      <c r="AO65" s="76"/>
      <c r="AP65" s="84"/>
      <c r="AQ65" s="76"/>
      <c r="AR65" s="84"/>
      <c r="AS65" s="76"/>
      <c r="AT65" s="84"/>
      <c r="AU65" s="76"/>
      <c r="AV65" s="84"/>
      <c r="AW65" s="76"/>
      <c r="AX65" s="84"/>
      <c r="AY65" s="76"/>
      <c r="AZ65" s="84"/>
      <c r="BA65" s="76"/>
      <c r="BB65" s="84"/>
      <c r="BC65" s="76"/>
      <c r="BD65" s="84"/>
      <c r="BE65" s="76"/>
      <c r="BF65" s="84"/>
    </row>
    <row r="66" spans="1:58" ht="39.75" customHeight="1">
      <c r="A66" s="70" t="str">
        <f>'#invoices'!A65</f>
        <v>BQ-057</v>
      </c>
      <c r="B66" s="71" t="str">
        <f>'#invoices'!B65</f>
        <v>DLSD</v>
      </c>
      <c r="C66" s="72" t="str">
        <f>'#invoices'!C65</f>
        <v>ﺑﺎﺏ ﺣﺩﻳﺩﻱ ﻣﻔﺻﻠﻲ ﺫﻭ ﺩﺭﻓﺗﻳﻥ ﻣﺗﻭﺍﻓﻖ ﻣﻊ DLSD ) SEC-09 ) Double Leaf Steal Door (compliant with SEC 09 "Doors")</v>
      </c>
      <c r="D66" s="73">
        <v>1</v>
      </c>
      <c r="E66" s="74" t="s">
        <v>618</v>
      </c>
      <c r="F66" s="74">
        <v>11355</v>
      </c>
      <c r="G66" s="76"/>
      <c r="H66" s="84"/>
      <c r="I66" s="76"/>
      <c r="J66" s="84"/>
      <c r="K66" s="76"/>
      <c r="L66" s="84"/>
      <c r="M66" s="76"/>
      <c r="N66" s="84"/>
      <c r="O66" s="76"/>
      <c r="P66" s="84"/>
      <c r="Q66" s="76"/>
      <c r="R66" s="84"/>
      <c r="S66" s="76"/>
      <c r="T66" s="84"/>
      <c r="U66" s="76"/>
      <c r="V66" s="84"/>
      <c r="W66" s="76"/>
      <c r="X66" s="84"/>
      <c r="Y66" s="76"/>
      <c r="Z66" s="84"/>
      <c r="AA66" s="76"/>
      <c r="AB66" s="84"/>
      <c r="AC66" s="76"/>
      <c r="AD66" s="84"/>
      <c r="AE66" s="76"/>
      <c r="AF66" s="84"/>
      <c r="AG66" s="76"/>
      <c r="AH66" s="84"/>
      <c r="AI66" s="76"/>
      <c r="AJ66" s="84"/>
      <c r="AK66" s="76"/>
      <c r="AL66" s="84"/>
      <c r="AM66" s="76"/>
      <c r="AN66" s="84"/>
      <c r="AO66" s="76"/>
      <c r="AP66" s="84"/>
      <c r="AQ66" s="76"/>
      <c r="AR66" s="84"/>
      <c r="AS66" s="76"/>
      <c r="AT66" s="84"/>
      <c r="AU66" s="76"/>
      <c r="AV66" s="84"/>
      <c r="AW66" s="76"/>
      <c r="AX66" s="84"/>
      <c r="AY66" s="76"/>
      <c r="AZ66" s="84"/>
      <c r="BA66" s="76"/>
      <c r="BB66" s="84"/>
      <c r="BC66" s="76"/>
      <c r="BD66" s="84"/>
      <c r="BE66" s="76"/>
      <c r="BF66" s="84"/>
    </row>
    <row r="67" spans="1:58" ht="39.75" customHeight="1">
      <c r="A67" s="70" t="str">
        <f>'#invoices'!A66</f>
        <v>BQ-058</v>
      </c>
      <c r="B67" s="71" t="str">
        <f>'#invoices'!B66</f>
        <v>CS</v>
      </c>
      <c r="C67" s="72" t="str">
        <f>'#invoices'!C66</f>
        <v>بناء ﻣﺑﻧﻰ ﺍﻟﺩﻋﻡ Construction of Support Building</v>
      </c>
      <c r="D67" s="73">
        <v>1</v>
      </c>
      <c r="E67" s="74" t="s">
        <v>618</v>
      </c>
      <c r="F67" s="74">
        <v>376800</v>
      </c>
      <c r="G67" s="76"/>
      <c r="H67" s="84"/>
      <c r="I67" s="76"/>
      <c r="J67" s="84"/>
      <c r="K67" s="76"/>
      <c r="L67" s="84"/>
      <c r="M67" s="76"/>
      <c r="N67" s="84"/>
      <c r="O67" s="76"/>
      <c r="P67" s="84"/>
      <c r="Q67" s="76"/>
      <c r="R67" s="84"/>
      <c r="S67" s="76"/>
      <c r="T67" s="84"/>
      <c r="U67" s="76"/>
      <c r="V67" s="84"/>
      <c r="W67" s="76"/>
      <c r="X67" s="84"/>
      <c r="Y67" s="76"/>
      <c r="Z67" s="84"/>
      <c r="AA67" s="76"/>
      <c r="AB67" s="84"/>
      <c r="AC67" s="76"/>
      <c r="AD67" s="84"/>
      <c r="AE67" s="76"/>
      <c r="AF67" s="84"/>
      <c r="AG67" s="76"/>
      <c r="AH67" s="84"/>
      <c r="AI67" s="76"/>
      <c r="AJ67" s="84"/>
      <c r="AK67" s="76"/>
      <c r="AL67" s="84"/>
      <c r="AM67" s="76"/>
      <c r="AN67" s="84"/>
      <c r="AO67" s="76"/>
      <c r="AP67" s="84"/>
      <c r="AQ67" s="76"/>
      <c r="AR67" s="84"/>
      <c r="AS67" s="76"/>
      <c r="AT67" s="84"/>
      <c r="AU67" s="76"/>
      <c r="AV67" s="84"/>
      <c r="AW67" s="76"/>
      <c r="AX67" s="84"/>
      <c r="AY67" s="76"/>
      <c r="AZ67" s="84"/>
      <c r="BA67" s="76"/>
      <c r="BB67" s="84"/>
      <c r="BC67" s="76"/>
      <c r="BD67" s="84"/>
      <c r="BE67" s="76"/>
      <c r="BF67" s="84"/>
    </row>
    <row r="68" spans="1:58" ht="39.75" customHeight="1">
      <c r="A68" s="70" t="str">
        <f>'#invoices'!A67</f>
        <v>BQ-059</v>
      </c>
      <c r="B68" s="71" t="str">
        <f>'#invoices'!B67</f>
        <v>CIDX</v>
      </c>
      <c r="C68" s="72" t="str">
        <f>'#invoices'!C67</f>
        <v xml:space="preserve">ﻛﺎﻣﻳﺭﺍ ﺛﺎﺑﺗﺔ ﺩﺍﺧﻠﻳﺔ ﻋﻠﻰ ﺷﻛﻝ ﻗﺑﺔ ( CIDX ) Internal Fixed Mini Dome Camera </v>
      </c>
      <c r="D68" s="73">
        <v>1</v>
      </c>
      <c r="E68" s="74" t="s">
        <v>618</v>
      </c>
      <c r="F68" s="74">
        <v>2600</v>
      </c>
      <c r="G68" s="76"/>
      <c r="H68" s="84"/>
      <c r="I68" s="76"/>
      <c r="J68" s="84"/>
      <c r="K68" s="76"/>
      <c r="L68" s="84"/>
      <c r="M68" s="76"/>
      <c r="N68" s="84"/>
      <c r="O68" s="76"/>
      <c r="P68" s="84"/>
      <c r="Q68" s="76"/>
      <c r="R68" s="84"/>
      <c r="S68" s="76"/>
      <c r="T68" s="84"/>
      <c r="U68" s="76"/>
      <c r="V68" s="84"/>
      <c r="W68" s="76"/>
      <c r="X68" s="84"/>
      <c r="Y68" s="76"/>
      <c r="Z68" s="84"/>
      <c r="AA68" s="76"/>
      <c r="AB68" s="84"/>
      <c r="AC68" s="76"/>
      <c r="AD68" s="84"/>
      <c r="AE68" s="76">
        <v>1</v>
      </c>
      <c r="AF68" s="84"/>
      <c r="AG68" s="76"/>
      <c r="AH68" s="84"/>
      <c r="AI68" s="76"/>
      <c r="AJ68" s="84"/>
      <c r="AK68" s="76"/>
      <c r="AL68" s="84"/>
      <c r="AM68" s="76"/>
      <c r="AN68" s="84"/>
      <c r="AO68" s="76"/>
      <c r="AP68" s="84"/>
      <c r="AQ68" s="76"/>
      <c r="AR68" s="84"/>
      <c r="AS68" s="76"/>
      <c r="AT68" s="84"/>
      <c r="AU68" s="76"/>
      <c r="AV68" s="84"/>
      <c r="AW68" s="76"/>
      <c r="AX68" s="84"/>
      <c r="AY68" s="76"/>
      <c r="AZ68" s="84"/>
      <c r="BA68" s="76"/>
      <c r="BB68" s="84"/>
      <c r="BC68" s="76"/>
      <c r="BD68" s="84"/>
      <c r="BE68" s="76"/>
      <c r="BF68" s="84"/>
    </row>
    <row r="69" spans="1:58" ht="39.75" customHeight="1">
      <c r="A69" s="70" t="str">
        <f>'#invoices'!A68</f>
        <v>BQ-060</v>
      </c>
      <c r="B69" s="71" t="str">
        <f>'#invoices'!B68</f>
        <v>CEFX</v>
      </c>
      <c r="C69" s="72" t="str">
        <f>'#invoices'!C68</f>
        <v>ﻛﺎﻣﻳﺭﺍ ﺛﺎﺑﺗﺔ ﺧﺎﺭﺟﻳﺔ ( CEFX ) External Fixed Camera</v>
      </c>
      <c r="D69" s="73">
        <v>2</v>
      </c>
      <c r="E69" s="74" t="s">
        <v>618</v>
      </c>
      <c r="F69" s="74">
        <v>3200</v>
      </c>
      <c r="G69" s="76"/>
      <c r="H69" s="84"/>
      <c r="I69" s="76"/>
      <c r="J69" s="84"/>
      <c r="K69" s="76"/>
      <c r="L69" s="84"/>
      <c r="M69" s="76"/>
      <c r="N69" s="84"/>
      <c r="O69" s="76"/>
      <c r="P69" s="84"/>
      <c r="Q69" s="76"/>
      <c r="R69" s="84"/>
      <c r="S69" s="76"/>
      <c r="T69" s="84"/>
      <c r="U69" s="76"/>
      <c r="V69" s="84"/>
      <c r="W69" s="76"/>
      <c r="X69" s="84"/>
      <c r="Y69" s="76"/>
      <c r="Z69" s="84"/>
      <c r="AA69" s="76"/>
      <c r="AB69" s="84"/>
      <c r="AC69" s="76"/>
      <c r="AD69" s="84"/>
      <c r="AE69" s="76">
        <v>2</v>
      </c>
      <c r="AF69" s="84"/>
      <c r="AG69" s="76"/>
      <c r="AH69" s="84"/>
      <c r="AI69" s="76"/>
      <c r="AJ69" s="84"/>
      <c r="AK69" s="76"/>
      <c r="AL69" s="84"/>
      <c r="AM69" s="76"/>
      <c r="AN69" s="84"/>
      <c r="AO69" s="76"/>
      <c r="AP69" s="84"/>
      <c r="AQ69" s="76"/>
      <c r="AR69" s="84"/>
      <c r="AS69" s="76"/>
      <c r="AT69" s="84"/>
      <c r="AU69" s="76"/>
      <c r="AV69" s="84"/>
      <c r="AW69" s="76"/>
      <c r="AX69" s="84"/>
      <c r="AY69" s="76"/>
      <c r="AZ69" s="84"/>
      <c r="BA69" s="76"/>
      <c r="BB69" s="84"/>
      <c r="BC69" s="76"/>
      <c r="BD69" s="84"/>
      <c r="BE69" s="76"/>
      <c r="BF69" s="84"/>
    </row>
    <row r="70" spans="1:58" ht="39.75" customHeight="1">
      <c r="A70" s="70" t="str">
        <f>'#invoices'!A69</f>
        <v>BQ-061</v>
      </c>
      <c r="B70" s="71" t="str">
        <f>'#invoices'!B69</f>
        <v>AUCS</v>
      </c>
      <c r="C70" s="72" t="str">
        <f>'#invoices'!C69</f>
        <v>ﻛﺎﻣﻳﺭﺍ ﺑﺯﺍﻭﻳﺔ ﻋﺭﻳﺿﺔ ﻟﻣﺭﺍﻗﺑﺔ ﺍﻟﺩﺧﻭﻝ Wide Angle ACS Users Surveillance Camera</v>
      </c>
      <c r="D70" s="73">
        <v>14</v>
      </c>
      <c r="E70" s="74" t="s">
        <v>618</v>
      </c>
      <c r="F70" s="74">
        <v>2900</v>
      </c>
      <c r="G70" s="76"/>
      <c r="H70" s="84"/>
      <c r="I70" s="76"/>
      <c r="J70" s="84"/>
      <c r="K70" s="76"/>
      <c r="L70" s="84"/>
      <c r="M70" s="76"/>
      <c r="N70" s="84"/>
      <c r="O70" s="76"/>
      <c r="P70" s="84"/>
      <c r="Q70" s="76"/>
      <c r="R70" s="84"/>
      <c r="S70" s="76"/>
      <c r="T70" s="84"/>
      <c r="U70" s="76"/>
      <c r="V70" s="84"/>
      <c r="W70" s="76"/>
      <c r="X70" s="84"/>
      <c r="Y70" s="76"/>
      <c r="Z70" s="84"/>
      <c r="AA70" s="76"/>
      <c r="AB70" s="84"/>
      <c r="AC70" s="79">
        <v>14</v>
      </c>
      <c r="AD70" s="84"/>
      <c r="AE70" s="76"/>
      <c r="AF70" s="84"/>
      <c r="AG70" s="76"/>
      <c r="AH70" s="84"/>
      <c r="AI70" s="76"/>
      <c r="AJ70" s="84"/>
      <c r="AK70" s="76"/>
      <c r="AL70" s="84"/>
      <c r="AM70" s="76"/>
      <c r="AN70" s="84"/>
      <c r="AO70" s="76"/>
      <c r="AP70" s="84"/>
      <c r="AQ70" s="76"/>
      <c r="AR70" s="84"/>
      <c r="AS70" s="76"/>
      <c r="AT70" s="84"/>
      <c r="AU70" s="76"/>
      <c r="AV70" s="84"/>
      <c r="AW70" s="76"/>
      <c r="AX70" s="84"/>
      <c r="AY70" s="76"/>
      <c r="AZ70" s="84"/>
      <c r="BA70" s="76"/>
      <c r="BB70" s="84"/>
      <c r="BC70" s="76"/>
      <c r="BD70" s="84"/>
      <c r="BE70" s="76"/>
      <c r="BF70" s="84"/>
    </row>
    <row r="71" spans="1:58" ht="39.75" customHeight="1">
      <c r="A71" s="70" t="str">
        <f>'#invoices'!A70</f>
        <v>BQ-062</v>
      </c>
      <c r="B71" s="71" t="str">
        <f>'#invoices'!B70</f>
        <v>ICCP</v>
      </c>
      <c r="C71" s="72" t="str">
        <f>'#invoices'!C70</f>
        <v>ﻭﺣﺩﺓ ﺍﺗﺻﺎﻝ ﺩﺍﺧﻠﻲ ﺍﻧﺗﺭﻛﻭﻡ ( ICCP ) Intecom Call Panel</v>
      </c>
      <c r="D71" s="73">
        <v>1</v>
      </c>
      <c r="E71" s="74" t="s">
        <v>618</v>
      </c>
      <c r="F71" s="74">
        <v>4950</v>
      </c>
      <c r="G71" s="76"/>
      <c r="H71" s="84"/>
      <c r="I71" s="76"/>
      <c r="J71" s="84"/>
      <c r="K71" s="76"/>
      <c r="L71" s="84"/>
      <c r="M71" s="76"/>
      <c r="N71" s="84"/>
      <c r="O71" s="76"/>
      <c r="P71" s="84"/>
      <c r="Q71" s="76"/>
      <c r="R71" s="84"/>
      <c r="S71" s="76"/>
      <c r="T71" s="84"/>
      <c r="U71" s="76"/>
      <c r="V71" s="84"/>
      <c r="W71" s="76"/>
      <c r="X71" s="84"/>
      <c r="Y71" s="76"/>
      <c r="Z71" s="84"/>
      <c r="AA71" s="76"/>
      <c r="AB71" s="84"/>
      <c r="AC71" s="76"/>
      <c r="AD71" s="84"/>
      <c r="AE71" s="76"/>
      <c r="AF71" s="84"/>
      <c r="AG71" s="76"/>
      <c r="AH71" s="84"/>
      <c r="AI71" s="76"/>
      <c r="AJ71" s="84"/>
      <c r="AK71" s="76"/>
      <c r="AL71" s="84"/>
      <c r="AM71" s="76"/>
      <c r="AN71" s="84"/>
      <c r="AO71" s="76"/>
      <c r="AP71" s="84"/>
      <c r="AQ71" s="76"/>
      <c r="AR71" s="84"/>
      <c r="AS71" s="76"/>
      <c r="AT71" s="84"/>
      <c r="AU71" s="76"/>
      <c r="AV71" s="84"/>
      <c r="AW71" s="76"/>
      <c r="AX71" s="84"/>
      <c r="AY71" s="76"/>
      <c r="AZ71" s="84"/>
      <c r="BA71" s="76"/>
      <c r="BB71" s="84"/>
      <c r="BC71" s="76"/>
      <c r="BD71" s="84"/>
      <c r="BE71" s="76"/>
      <c r="BF71" s="84"/>
    </row>
    <row r="72" spans="1:58" ht="39.75" customHeight="1">
      <c r="A72" s="70" t="str">
        <f>'#invoices'!A71</f>
        <v>BQ-063</v>
      </c>
      <c r="B72" s="71" t="str">
        <f>'#invoices'!B71</f>
        <v>CRPK</v>
      </c>
      <c r="C72" s="72" t="str">
        <f>'#invoices'!C71</f>
        <v>ﻗﺎﺭﺉ ﺑﻁﺎﻗﺎﺕ ﻣﻊ ﻟﻭﺣﺔ ﺍﻟﻣﻔﺎﺗﻳﺢ ( CRPK ) Card Reader w/ Keypad</v>
      </c>
      <c r="D72" s="73">
        <v>14</v>
      </c>
      <c r="E72" s="74" t="s">
        <v>618</v>
      </c>
      <c r="F72" s="74">
        <v>3160</v>
      </c>
      <c r="G72" s="76"/>
      <c r="H72" s="84"/>
      <c r="I72" s="76"/>
      <c r="J72" s="84"/>
      <c r="K72" s="76"/>
      <c r="L72" s="84"/>
      <c r="M72" s="76"/>
      <c r="N72" s="84"/>
      <c r="O72" s="76"/>
      <c r="P72" s="84"/>
      <c r="Q72" s="76"/>
      <c r="R72" s="84"/>
      <c r="S72" s="76"/>
      <c r="T72" s="84"/>
      <c r="U72" s="76"/>
      <c r="V72" s="84"/>
      <c r="W72" s="76"/>
      <c r="X72" s="84"/>
      <c r="Y72" s="76"/>
      <c r="Z72" s="84"/>
      <c r="AA72" s="76"/>
      <c r="AB72" s="84"/>
      <c r="AC72" s="76"/>
      <c r="AD72" s="84"/>
      <c r="AE72" s="76">
        <v>14</v>
      </c>
      <c r="AF72" s="84"/>
      <c r="AG72" s="76"/>
      <c r="AH72" s="84"/>
      <c r="AI72" s="76"/>
      <c r="AJ72" s="84"/>
      <c r="AK72" s="76"/>
      <c r="AL72" s="84"/>
      <c r="AM72" s="76"/>
      <c r="AN72" s="84"/>
      <c r="AO72" s="76"/>
      <c r="AP72" s="84"/>
      <c r="AQ72" s="76"/>
      <c r="AR72" s="84"/>
      <c r="AS72" s="76"/>
      <c r="AT72" s="84"/>
      <c r="AU72" s="76"/>
      <c r="AV72" s="84"/>
      <c r="AW72" s="76"/>
      <c r="AX72" s="84"/>
      <c r="AY72" s="76"/>
      <c r="AZ72" s="84"/>
      <c r="BA72" s="76"/>
      <c r="BB72" s="84"/>
      <c r="BC72" s="76"/>
      <c r="BD72" s="84"/>
      <c r="BE72" s="76"/>
      <c r="BF72" s="84"/>
    </row>
    <row r="73" spans="1:58" ht="39.75" customHeight="1">
      <c r="A73" s="70" t="str">
        <f>'#invoices'!A72</f>
        <v>BQ-064</v>
      </c>
      <c r="B73" s="71" t="str">
        <f>'#invoices'!B72</f>
        <v>GEL</v>
      </c>
      <c r="C73" s="72" t="str">
        <f>'#invoices'!C72</f>
        <v>ﻗﻔﻝ ﻛﻬﺭﺑﺎﺋﻲ ( GEL ) Generic Electric Lock</v>
      </c>
      <c r="D73" s="73">
        <v>7</v>
      </c>
      <c r="E73" s="74" t="s">
        <v>618</v>
      </c>
      <c r="F73" s="74">
        <v>1200</v>
      </c>
      <c r="G73" s="76"/>
      <c r="H73" s="84"/>
      <c r="I73" s="76"/>
      <c r="J73" s="84"/>
      <c r="K73" s="76"/>
      <c r="L73" s="84"/>
      <c r="M73" s="76"/>
      <c r="N73" s="84"/>
      <c r="O73" s="76"/>
      <c r="P73" s="84"/>
      <c r="Q73" s="76"/>
      <c r="R73" s="84"/>
      <c r="S73" s="76"/>
      <c r="T73" s="84"/>
      <c r="U73" s="76"/>
      <c r="V73" s="84"/>
      <c r="W73" s="76"/>
      <c r="X73" s="84"/>
      <c r="Y73" s="76"/>
      <c r="Z73" s="84"/>
      <c r="AA73" s="76"/>
      <c r="AB73" s="84"/>
      <c r="AC73" s="76"/>
      <c r="AD73" s="84"/>
      <c r="AE73" s="76"/>
      <c r="AF73" s="84"/>
      <c r="AG73" s="76">
        <v>7</v>
      </c>
      <c r="AH73" s="84"/>
      <c r="AI73" s="76"/>
      <c r="AJ73" s="84"/>
      <c r="AK73" s="76"/>
      <c r="AL73" s="84"/>
      <c r="AM73" s="76"/>
      <c r="AN73" s="84"/>
      <c r="AO73" s="76"/>
      <c r="AP73" s="84"/>
      <c r="AQ73" s="76"/>
      <c r="AR73" s="84"/>
      <c r="AS73" s="76"/>
      <c r="AT73" s="84"/>
      <c r="AU73" s="76"/>
      <c r="AV73" s="84"/>
      <c r="AW73" s="76"/>
      <c r="AX73" s="84"/>
      <c r="AY73" s="76"/>
      <c r="AZ73" s="84"/>
      <c r="BA73" s="76"/>
      <c r="BB73" s="84"/>
      <c r="BC73" s="76"/>
      <c r="BD73" s="84"/>
      <c r="BE73" s="76"/>
      <c r="BF73" s="84"/>
    </row>
    <row r="74" spans="1:58" ht="39.75" customHeight="1">
      <c r="A74" s="70" t="str">
        <f>'#invoices'!A73</f>
        <v>BQ-065</v>
      </c>
      <c r="B74" s="71" t="str">
        <f>'#invoices'!B73</f>
        <v>EBGU</v>
      </c>
      <c r="C74" s="72" t="str">
        <f>'#invoices'!C73</f>
        <v>ﻭﺣﺩﺓ ﻛﺳﺭ ﺍﻟﺯﺟﺎﺝ ﻟﻠﻁﻭﺍﺭﺉ ( EBGU ) Emergency Break Glass Unit</v>
      </c>
      <c r="D74" s="73">
        <v>7</v>
      </c>
      <c r="E74" s="74" t="s">
        <v>618</v>
      </c>
      <c r="F74" s="74">
        <v>240</v>
      </c>
      <c r="G74" s="76"/>
      <c r="H74" s="84"/>
      <c r="I74" s="76"/>
      <c r="J74" s="84"/>
      <c r="K74" s="76"/>
      <c r="L74" s="84"/>
      <c r="M74" s="76"/>
      <c r="N74" s="84"/>
      <c r="O74" s="76"/>
      <c r="P74" s="84"/>
      <c r="Q74" s="76"/>
      <c r="R74" s="84"/>
      <c r="S74" s="76"/>
      <c r="T74" s="84"/>
      <c r="U74" s="76"/>
      <c r="V74" s="84"/>
      <c r="W74" s="76"/>
      <c r="X74" s="84"/>
      <c r="Y74" s="76"/>
      <c r="Z74" s="84"/>
      <c r="AA74" s="76"/>
      <c r="AB74" s="84"/>
      <c r="AC74" s="76"/>
      <c r="AD74" s="84"/>
      <c r="AE74" s="76"/>
      <c r="AF74" s="84"/>
      <c r="AG74" s="76">
        <v>7</v>
      </c>
      <c r="AH74" s="84"/>
      <c r="AI74" s="76"/>
      <c r="AJ74" s="84"/>
      <c r="AK74" s="76"/>
      <c r="AL74" s="84"/>
      <c r="AM74" s="76"/>
      <c r="AN74" s="84"/>
      <c r="AO74" s="76"/>
      <c r="AP74" s="84"/>
      <c r="AQ74" s="76"/>
      <c r="AR74" s="84"/>
      <c r="AS74" s="76"/>
      <c r="AT74" s="84"/>
      <c r="AU74" s="76"/>
      <c r="AV74" s="84"/>
      <c r="AW74" s="76"/>
      <c r="AX74" s="84"/>
      <c r="AY74" s="76"/>
      <c r="AZ74" s="84"/>
      <c r="BA74" s="76"/>
      <c r="BB74" s="84"/>
      <c r="BC74" s="76"/>
      <c r="BD74" s="84"/>
      <c r="BE74" s="76"/>
      <c r="BF74" s="84"/>
    </row>
    <row r="75" spans="1:58" ht="39.75" customHeight="1">
      <c r="A75" s="70" t="str">
        <f>'#invoices'!A74</f>
        <v>BQ-066</v>
      </c>
      <c r="B75" s="71" t="str">
        <f>'#invoices'!B74</f>
        <v>DMC</v>
      </c>
      <c r="C75" s="72" t="str">
        <f>'#invoices'!C74</f>
        <v>ﺣﺳﺎﺱ ﺗﻼﻣﺳﻲ ﻟﻣﺭﺍﻗﺑﺔ ﺍﻻﺑﻭﺍﺏ ( DMC ) Door Monitoring Contact</v>
      </c>
      <c r="D75" s="73">
        <v>9</v>
      </c>
      <c r="E75" s="74" t="s">
        <v>618</v>
      </c>
      <c r="F75" s="74">
        <v>190</v>
      </c>
      <c r="G75" s="76"/>
      <c r="H75" s="84"/>
      <c r="I75" s="76"/>
      <c r="J75" s="84"/>
      <c r="K75" s="76"/>
      <c r="L75" s="84"/>
      <c r="M75" s="76"/>
      <c r="N75" s="84"/>
      <c r="O75" s="76"/>
      <c r="P75" s="84"/>
      <c r="Q75" s="76"/>
      <c r="R75" s="84"/>
      <c r="S75" s="76"/>
      <c r="T75" s="84"/>
      <c r="U75" s="76"/>
      <c r="V75" s="84"/>
      <c r="W75" s="76"/>
      <c r="X75" s="84"/>
      <c r="Y75" s="76"/>
      <c r="Z75" s="84"/>
      <c r="AA75" s="76"/>
      <c r="AB75" s="84"/>
      <c r="AC75" s="76"/>
      <c r="AD75" s="84"/>
      <c r="AE75" s="76"/>
      <c r="AF75" s="84"/>
      <c r="AG75" s="76">
        <v>9</v>
      </c>
      <c r="AH75" s="84"/>
      <c r="AI75" s="76"/>
      <c r="AJ75" s="84"/>
      <c r="AK75" s="76"/>
      <c r="AL75" s="84"/>
      <c r="AM75" s="76"/>
      <c r="AN75" s="84"/>
      <c r="AO75" s="76"/>
      <c r="AP75" s="84"/>
      <c r="AQ75" s="76"/>
      <c r="AR75" s="84"/>
      <c r="AS75" s="76"/>
      <c r="AT75" s="84"/>
      <c r="AU75" s="76"/>
      <c r="AV75" s="84"/>
      <c r="AW75" s="76"/>
      <c r="AX75" s="84"/>
      <c r="AY75" s="76"/>
      <c r="AZ75" s="84"/>
      <c r="BA75" s="76"/>
      <c r="BB75" s="84"/>
      <c r="BC75" s="76"/>
      <c r="BD75" s="84"/>
      <c r="BE75" s="76"/>
      <c r="BF75" s="84"/>
    </row>
    <row r="76" spans="1:58" ht="97.5" customHeight="1">
      <c r="A76" s="70" t="str">
        <f>'#invoices'!A75</f>
        <v>BQ-067</v>
      </c>
      <c r="B76" s="71" t="str">
        <f>'#invoices'!B75</f>
        <v>UPS</v>
      </c>
      <c r="C76" s="72" t="str">
        <f>'#invoices'!C75</f>
        <v xml:space="preserve">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v>
      </c>
      <c r="D76" s="73">
        <v>1</v>
      </c>
      <c r="E76" s="74" t="s">
        <v>618</v>
      </c>
      <c r="F76" s="74">
        <v>97600</v>
      </c>
      <c r="G76" s="76"/>
      <c r="H76" s="84"/>
      <c r="I76" s="76"/>
      <c r="J76" s="84"/>
      <c r="K76" s="76"/>
      <c r="L76" s="84"/>
      <c r="M76" s="76"/>
      <c r="N76" s="84"/>
      <c r="O76" s="76"/>
      <c r="P76" s="84"/>
      <c r="Q76" s="76"/>
      <c r="R76" s="84"/>
      <c r="S76" s="76"/>
      <c r="T76" s="84"/>
      <c r="U76" s="76"/>
      <c r="V76" s="84"/>
      <c r="W76" s="76"/>
      <c r="X76" s="84"/>
      <c r="Y76" s="76"/>
      <c r="Z76" s="84"/>
      <c r="AA76" s="76"/>
      <c r="AB76" s="84"/>
      <c r="AC76" s="76"/>
      <c r="AD76" s="84"/>
      <c r="AE76" s="76"/>
      <c r="AF76" s="84"/>
      <c r="AG76" s="76"/>
      <c r="AH76" s="84"/>
      <c r="AI76" s="76"/>
      <c r="AJ76" s="84"/>
      <c r="AK76" s="76"/>
      <c r="AL76" s="84"/>
      <c r="AM76" s="76"/>
      <c r="AN76" s="84"/>
      <c r="AO76" s="76"/>
      <c r="AP76" s="84"/>
      <c r="AQ76" s="76"/>
      <c r="AR76" s="84"/>
      <c r="AS76" s="76"/>
      <c r="AT76" s="84"/>
      <c r="AU76" s="76"/>
      <c r="AV76" s="84"/>
      <c r="AW76" s="76"/>
      <c r="AX76" s="84"/>
      <c r="AY76" s="76"/>
      <c r="AZ76" s="84"/>
      <c r="BA76" s="76"/>
      <c r="BB76" s="84"/>
      <c r="BC76" s="76"/>
      <c r="BD76" s="84"/>
      <c r="BE76" s="76"/>
      <c r="BF76" s="84"/>
    </row>
    <row r="77" spans="1:58" ht="39.75" customHeight="1">
      <c r="A77" s="70" t="str">
        <f>'#invoices'!A76</f>
        <v>BQ-068</v>
      </c>
      <c r="B77" s="71" t="str">
        <f>'#invoices'!B76</f>
        <v>ISSW</v>
      </c>
      <c r="C77" s="72" t="str">
        <f>'#invoices'!C76</f>
        <v>ﻣﺣﻁﺔ ﻋﻣﻝ ﻁﺭﻓﻳﺔ ﻟﻠﻧﻅﺎﻡ ﺍﻻﻣﻧﻲ ISS Work Station</v>
      </c>
      <c r="D77" s="73">
        <v>3</v>
      </c>
      <c r="E77" s="74" t="s">
        <v>618</v>
      </c>
      <c r="F77" s="74">
        <v>6200</v>
      </c>
      <c r="G77" s="76"/>
      <c r="H77" s="84"/>
      <c r="I77" s="76"/>
      <c r="J77" s="84"/>
      <c r="K77" s="76"/>
      <c r="L77" s="84"/>
      <c r="M77" s="76"/>
      <c r="N77" s="84"/>
      <c r="O77" s="76"/>
      <c r="P77" s="84"/>
      <c r="Q77" s="76"/>
      <c r="R77" s="84"/>
      <c r="S77" s="76"/>
      <c r="T77" s="84"/>
      <c r="U77" s="76"/>
      <c r="V77" s="84"/>
      <c r="W77" s="76"/>
      <c r="X77" s="84"/>
      <c r="Y77" s="76"/>
      <c r="Z77" s="84"/>
      <c r="AA77" s="76"/>
      <c r="AB77" s="84"/>
      <c r="AC77" s="76"/>
      <c r="AD77" s="84"/>
      <c r="AE77" s="76"/>
      <c r="AF77" s="84"/>
      <c r="AG77" s="76"/>
      <c r="AH77" s="84"/>
      <c r="AI77" s="76"/>
      <c r="AJ77" s="84"/>
      <c r="AK77" s="76">
        <v>3</v>
      </c>
      <c r="AL77" s="84"/>
      <c r="AM77" s="76"/>
      <c r="AN77" s="84"/>
      <c r="AO77" s="76"/>
      <c r="AP77" s="84"/>
      <c r="AQ77" s="76"/>
      <c r="AR77" s="84"/>
      <c r="AS77" s="76"/>
      <c r="AT77" s="84"/>
      <c r="AU77" s="76"/>
      <c r="AV77" s="84"/>
      <c r="AW77" s="76"/>
      <c r="AX77" s="84"/>
      <c r="AY77" s="76"/>
      <c r="AZ77" s="84"/>
      <c r="BA77" s="76"/>
      <c r="BB77" s="84"/>
      <c r="BC77" s="76"/>
      <c r="BD77" s="84"/>
      <c r="BE77" s="76"/>
      <c r="BF77" s="84"/>
    </row>
    <row r="78" spans="1:58" ht="39.75" customHeight="1">
      <c r="A78" s="70" t="str">
        <f>'#invoices'!A77</f>
        <v>BQ-069</v>
      </c>
      <c r="B78" s="71" t="str">
        <f>'#invoices'!B77</f>
        <v>ICMU</v>
      </c>
      <c r="C78" s="72" t="str">
        <f>'#invoices'!C77</f>
        <v>ﻭﺣﺩﺓ ﺍﺗﺻﺎﻝ ﺩﺍﺧﻠﻲ ﺭﺋﻳﺳﻳﺔ ﺍﻧﺗﺭﻛﻭﻡ ( ICCP ) Intercom Master Unit</v>
      </c>
      <c r="D78" s="73">
        <v>3</v>
      </c>
      <c r="E78" s="74" t="s">
        <v>618</v>
      </c>
      <c r="F78" s="74">
        <v>5600</v>
      </c>
      <c r="G78" s="76"/>
      <c r="H78" s="84"/>
      <c r="I78" s="76"/>
      <c r="J78" s="84"/>
      <c r="K78" s="76"/>
      <c r="L78" s="84"/>
      <c r="M78" s="76"/>
      <c r="N78" s="84"/>
      <c r="O78" s="76"/>
      <c r="P78" s="84"/>
      <c r="Q78" s="76"/>
      <c r="R78" s="84"/>
      <c r="S78" s="76"/>
      <c r="T78" s="84"/>
      <c r="U78" s="76"/>
      <c r="V78" s="84"/>
      <c r="W78" s="76"/>
      <c r="X78" s="84"/>
      <c r="Y78" s="76"/>
      <c r="Z78" s="84"/>
      <c r="AA78" s="76"/>
      <c r="AB78" s="84"/>
      <c r="AC78" s="76"/>
      <c r="AD78" s="84"/>
      <c r="AE78" s="76">
        <v>3</v>
      </c>
      <c r="AF78" s="84"/>
      <c r="AG78" s="76"/>
      <c r="AH78" s="84"/>
      <c r="AI78" s="76"/>
      <c r="AJ78" s="84"/>
      <c r="AK78" s="76"/>
      <c r="AL78" s="84"/>
      <c r="AM78" s="76"/>
      <c r="AN78" s="84"/>
      <c r="AO78" s="76"/>
      <c r="AP78" s="84"/>
      <c r="AQ78" s="76"/>
      <c r="AR78" s="84"/>
      <c r="AS78" s="76"/>
      <c r="AT78" s="84"/>
      <c r="AU78" s="76"/>
      <c r="AV78" s="84"/>
      <c r="AW78" s="76"/>
      <c r="AX78" s="84"/>
      <c r="AY78" s="76"/>
      <c r="AZ78" s="84"/>
      <c r="BA78" s="76"/>
      <c r="BB78" s="84"/>
      <c r="BC78" s="76"/>
      <c r="BD78" s="84"/>
      <c r="BE78" s="76"/>
      <c r="BF78" s="84"/>
    </row>
    <row r="79" spans="1:58" ht="39.75" customHeight="1">
      <c r="A79" s="70" t="str">
        <f>'#invoices'!A78</f>
        <v>BQ-070</v>
      </c>
      <c r="B79" s="71" t="str">
        <f>'#invoices'!B78</f>
        <v>CTKB</v>
      </c>
      <c r="C79" s="72" t="str">
        <f>'#invoices'!C78</f>
        <v>ﻟﻭﺣﺔ ﻣﻔﺎﺗﻳﺢ ﺍﻟﺩﻭﺍﺋﺭ ﺍﻟﺗﻠﻔﺯﻳﻭﻧﻳﺔ ﺍﻟﻣﻐﻠﻘﺔ ( CTKB ) CCTV Keyboard</v>
      </c>
      <c r="D79" s="73">
        <v>3</v>
      </c>
      <c r="E79" s="74" t="s">
        <v>618</v>
      </c>
      <c r="F79" s="74">
        <v>1850</v>
      </c>
      <c r="G79" s="76"/>
      <c r="H79" s="84"/>
      <c r="I79" s="76"/>
      <c r="J79" s="84"/>
      <c r="K79" s="76"/>
      <c r="L79" s="84"/>
      <c r="M79" s="76"/>
      <c r="N79" s="84"/>
      <c r="O79" s="76"/>
      <c r="P79" s="84"/>
      <c r="Q79" s="76"/>
      <c r="R79" s="84"/>
      <c r="S79" s="76"/>
      <c r="T79" s="84"/>
      <c r="U79" s="76"/>
      <c r="V79" s="84"/>
      <c r="W79" s="76"/>
      <c r="X79" s="84"/>
      <c r="Y79" s="76"/>
      <c r="Z79" s="84"/>
      <c r="AA79" s="76"/>
      <c r="AB79" s="84"/>
      <c r="AC79" s="76"/>
      <c r="AD79" s="84"/>
      <c r="AE79" s="76"/>
      <c r="AF79" s="84"/>
      <c r="AG79" s="76"/>
      <c r="AH79" s="84"/>
      <c r="AI79" s="76"/>
      <c r="AJ79" s="84"/>
      <c r="AK79" s="76"/>
      <c r="AL79" s="84"/>
      <c r="AM79" s="76"/>
      <c r="AN79" s="84"/>
      <c r="AO79" s="76"/>
      <c r="AP79" s="84"/>
      <c r="AQ79" s="76"/>
      <c r="AR79" s="84"/>
      <c r="AS79" s="76"/>
      <c r="AT79" s="84"/>
      <c r="AU79" s="76"/>
      <c r="AV79" s="84"/>
      <c r="AW79" s="76"/>
      <c r="AX79" s="84"/>
      <c r="AY79" s="76"/>
      <c r="AZ79" s="84"/>
      <c r="BA79" s="76"/>
      <c r="BB79" s="84"/>
      <c r="BC79" s="76"/>
      <c r="BD79" s="84"/>
      <c r="BE79" s="76"/>
      <c r="BF79" s="84"/>
    </row>
    <row r="80" spans="1:58" ht="39.75" customHeight="1">
      <c r="A80" s="70" t="str">
        <f>'#invoices'!A79</f>
        <v>BQ-071</v>
      </c>
      <c r="B80" s="71" t="str">
        <f>'#invoices'!B79</f>
        <v>TEL</v>
      </c>
      <c r="C80" s="72" t="str">
        <f>'#invoices'!C79</f>
        <v>ﻫﺎﺗﻑ ( TEL )  Telephone</v>
      </c>
      <c r="D80" s="73">
        <v>2</v>
      </c>
      <c r="E80" s="74" t="s">
        <v>618</v>
      </c>
      <c r="F80" s="74">
        <v>2300</v>
      </c>
      <c r="G80" s="76"/>
      <c r="H80" s="84"/>
      <c r="I80" s="76"/>
      <c r="J80" s="84"/>
      <c r="K80" s="76"/>
      <c r="L80" s="84"/>
      <c r="M80" s="76"/>
      <c r="N80" s="84"/>
      <c r="O80" s="76"/>
      <c r="P80" s="84"/>
      <c r="Q80" s="76"/>
      <c r="R80" s="84"/>
      <c r="S80" s="76"/>
      <c r="T80" s="84"/>
      <c r="U80" s="76"/>
      <c r="V80" s="84"/>
      <c r="W80" s="76"/>
      <c r="X80" s="84"/>
      <c r="Y80" s="76"/>
      <c r="Z80" s="84"/>
      <c r="AA80" s="76"/>
      <c r="AB80" s="84"/>
      <c r="AC80" s="76"/>
      <c r="AD80" s="84"/>
      <c r="AE80" s="76"/>
      <c r="AF80" s="84"/>
      <c r="AG80" s="76"/>
      <c r="AH80" s="84"/>
      <c r="AI80" s="76"/>
      <c r="AJ80" s="84"/>
      <c r="AK80" s="76"/>
      <c r="AL80" s="84"/>
      <c r="AM80" s="76"/>
      <c r="AN80" s="84"/>
      <c r="AO80" s="76"/>
      <c r="AP80" s="84"/>
      <c r="AQ80" s="76"/>
      <c r="AR80" s="84"/>
      <c r="AS80" s="76"/>
      <c r="AT80" s="84"/>
      <c r="AU80" s="76"/>
      <c r="AV80" s="84"/>
      <c r="AW80" s="76"/>
      <c r="AX80" s="84"/>
      <c r="AY80" s="76"/>
      <c r="AZ80" s="84"/>
      <c r="BA80" s="76"/>
      <c r="BB80" s="84"/>
      <c r="BC80" s="76"/>
      <c r="BD80" s="84"/>
      <c r="BE80" s="76"/>
      <c r="BF80" s="84"/>
    </row>
    <row r="81" spans="1:58" ht="39.75" customHeight="1">
      <c r="A81" s="70" t="str">
        <f>'#invoices'!A80</f>
        <v>BQ-072</v>
      </c>
      <c r="B81" s="71" t="str">
        <f>'#invoices'!B80</f>
        <v>HTL</v>
      </c>
      <c r="C81" s="72" t="str">
        <f>'#invoices'!C80</f>
        <v>ﺍﻟﺧﻁ ﺍﻟﺳﺎﺧﻥ Hot Line</v>
      </c>
      <c r="D81" s="73">
        <v>2</v>
      </c>
      <c r="E81" s="74" t="s">
        <v>618</v>
      </c>
      <c r="F81" s="74">
        <v>2300</v>
      </c>
      <c r="G81" s="76"/>
      <c r="H81" s="84"/>
      <c r="I81" s="76"/>
      <c r="J81" s="84"/>
      <c r="K81" s="76"/>
      <c r="L81" s="84"/>
      <c r="M81" s="76"/>
      <c r="N81" s="84"/>
      <c r="O81" s="76"/>
      <c r="P81" s="84"/>
      <c r="Q81" s="76"/>
      <c r="R81" s="84"/>
      <c r="S81" s="76"/>
      <c r="T81" s="84"/>
      <c r="U81" s="76"/>
      <c r="V81" s="84"/>
      <c r="W81" s="76"/>
      <c r="X81" s="84"/>
      <c r="Y81" s="76"/>
      <c r="Z81" s="84"/>
      <c r="AA81" s="76"/>
      <c r="AB81" s="84"/>
      <c r="AC81" s="76"/>
      <c r="AD81" s="84"/>
      <c r="AE81" s="76"/>
      <c r="AF81" s="84"/>
      <c r="AG81" s="76"/>
      <c r="AH81" s="84"/>
      <c r="AI81" s="76"/>
      <c r="AJ81" s="84"/>
      <c r="AK81" s="76"/>
      <c r="AL81" s="84"/>
      <c r="AM81" s="76"/>
      <c r="AN81" s="84"/>
      <c r="AO81" s="76"/>
      <c r="AP81" s="84"/>
      <c r="AQ81" s="76"/>
      <c r="AR81" s="84"/>
      <c r="AS81" s="76"/>
      <c r="AT81" s="84"/>
      <c r="AU81" s="76"/>
      <c r="AV81" s="84"/>
      <c r="AW81" s="76"/>
      <c r="AX81" s="84"/>
      <c r="AY81" s="76"/>
      <c r="AZ81" s="84"/>
      <c r="BA81" s="76"/>
      <c r="BB81" s="84"/>
      <c r="BC81" s="76"/>
      <c r="BD81" s="84"/>
      <c r="BE81" s="76"/>
      <c r="BF81" s="84"/>
    </row>
    <row r="82" spans="1:58" ht="39.75" customHeight="1">
      <c r="A82" s="70" t="str">
        <f>'#invoices'!A81</f>
        <v>BQ-073</v>
      </c>
      <c r="B82" s="71" t="str">
        <f>'#invoices'!B81</f>
        <v>HHR</v>
      </c>
      <c r="C82" s="72" t="str">
        <f>'#invoices'!C81</f>
        <v>ﺭﺍﺩﻳﻭ ﻣﺣﻣﻭﻝ ﺑﺎﻟﻳﺩ ( HHR ) Hand Held Radio</v>
      </c>
      <c r="D82" s="73">
        <v>2</v>
      </c>
      <c r="E82" s="74" t="s">
        <v>618</v>
      </c>
      <c r="F82" s="74">
        <v>3800</v>
      </c>
      <c r="G82" s="76"/>
      <c r="H82" s="84"/>
      <c r="I82" s="76"/>
      <c r="J82" s="84"/>
      <c r="K82" s="76"/>
      <c r="L82" s="84"/>
      <c r="M82" s="76"/>
      <c r="N82" s="84"/>
      <c r="O82" s="76"/>
      <c r="P82" s="84"/>
      <c r="Q82" s="76"/>
      <c r="R82" s="84"/>
      <c r="S82" s="76"/>
      <c r="T82" s="84"/>
      <c r="U82" s="76"/>
      <c r="V82" s="84"/>
      <c r="W82" s="76"/>
      <c r="X82" s="84"/>
      <c r="Y82" s="76"/>
      <c r="Z82" s="84"/>
      <c r="AA82" s="76"/>
      <c r="AB82" s="84"/>
      <c r="AC82" s="76"/>
      <c r="AD82" s="84"/>
      <c r="AE82" s="76"/>
      <c r="AF82" s="84"/>
      <c r="AG82" s="76"/>
      <c r="AH82" s="84"/>
      <c r="AI82" s="76"/>
      <c r="AJ82" s="84"/>
      <c r="AK82" s="76"/>
      <c r="AL82" s="84"/>
      <c r="AM82" s="76"/>
      <c r="AN82" s="84"/>
      <c r="AO82" s="76"/>
      <c r="AP82" s="84"/>
      <c r="AQ82" s="76"/>
      <c r="AR82" s="84"/>
      <c r="AS82" s="76"/>
      <c r="AT82" s="84"/>
      <c r="AU82" s="76"/>
      <c r="AV82" s="84"/>
      <c r="AW82" s="76"/>
      <c r="AX82" s="84"/>
      <c r="AY82" s="76"/>
      <c r="AZ82" s="84"/>
      <c r="BA82" s="76"/>
      <c r="BB82" s="84"/>
      <c r="BC82" s="76"/>
      <c r="BD82" s="84"/>
      <c r="BE82" s="76"/>
      <c r="BF82" s="84"/>
    </row>
    <row r="83" spans="1:58" ht="39.75" customHeight="1">
      <c r="A83" s="70" t="str">
        <f>'#invoices'!A82</f>
        <v>BQ-074</v>
      </c>
      <c r="B83" s="71" t="str">
        <f>'#invoices'!B82</f>
        <v>SBD</v>
      </c>
      <c r="C83" s="72" t="str">
        <f>'#invoices'!C82</f>
        <v>ﻋﻣﻭﺩ ﺛﺎﺑﺕ ﻟﻣﻧﻊ ﺩﺧﻭﻝ ﺍﻟﻣﺭﻛﺑﺎﺕ - ﺗﺻﻧﻳﻑ -ASTM M50-P1 Crash Rated Static Bollard (ASTM M50-P1 Rated)</v>
      </c>
      <c r="D83" s="73">
        <v>15</v>
      </c>
      <c r="E83" s="74" t="s">
        <v>618</v>
      </c>
      <c r="F83" s="74">
        <v>5900</v>
      </c>
      <c r="G83" s="76"/>
      <c r="H83" s="84"/>
      <c r="I83" s="76"/>
      <c r="J83" s="84"/>
      <c r="K83" s="76"/>
      <c r="L83" s="84"/>
      <c r="M83" s="76"/>
      <c r="N83" s="84"/>
      <c r="O83" s="76"/>
      <c r="P83" s="84"/>
      <c r="Q83" s="76"/>
      <c r="R83" s="84"/>
      <c r="S83" s="76"/>
      <c r="T83" s="84"/>
      <c r="U83" s="76"/>
      <c r="V83" s="84"/>
      <c r="W83" s="76"/>
      <c r="X83" s="84"/>
      <c r="Y83" s="76"/>
      <c r="Z83" s="84"/>
      <c r="AA83" s="76"/>
      <c r="AB83" s="84"/>
      <c r="AC83" s="76"/>
      <c r="AD83" s="84"/>
      <c r="AE83" s="76"/>
      <c r="AF83" s="84"/>
      <c r="AG83" s="76"/>
      <c r="AH83" s="84"/>
      <c r="AI83" s="76"/>
      <c r="AJ83" s="84"/>
      <c r="AK83" s="76"/>
      <c r="AL83" s="84"/>
      <c r="AM83" s="76">
        <v>14</v>
      </c>
      <c r="AN83" s="84"/>
      <c r="AO83" s="76"/>
      <c r="AP83" s="84"/>
      <c r="AQ83" s="76"/>
      <c r="AR83" s="84"/>
      <c r="AS83" s="76"/>
      <c r="AT83" s="84"/>
      <c r="AU83" s="76"/>
      <c r="AV83" s="84"/>
      <c r="AW83" s="76"/>
      <c r="AX83" s="84"/>
      <c r="AY83" s="76"/>
      <c r="AZ83" s="84"/>
      <c r="BA83" s="76"/>
      <c r="BB83" s="84"/>
      <c r="BC83" s="76"/>
      <c r="BD83" s="84"/>
      <c r="BE83" s="76"/>
      <c r="BF83" s="84"/>
    </row>
    <row r="84" spans="1:58" ht="39.75" customHeight="1">
      <c r="A84" s="70" t="str">
        <f>'#invoices'!A83</f>
        <v>BQ-075</v>
      </c>
      <c r="B84" s="71" t="str">
        <f>'#invoices'!B83</f>
        <v>SLSD</v>
      </c>
      <c r="C84" s="72" t="str">
        <f>'#invoices'!C83</f>
        <v>ﺑﺎﺏ ﺣﺩﻳﺩﻱ ﻣﻔﺻﻠﻲ ﺫﻭ ﺩﺭﻓﺔ ﻭﺍﺣﺩﺓ ﻣﺗﻭﺍﻓﻖ ﻣﻊ SLSD ) SEC-09 )</v>
      </c>
      <c r="D84" s="73">
        <v>1</v>
      </c>
      <c r="E84" s="74" t="s">
        <v>618</v>
      </c>
      <c r="F84" s="74">
        <v>28500</v>
      </c>
      <c r="G84" s="76"/>
      <c r="H84" s="84"/>
      <c r="I84" s="76"/>
      <c r="J84" s="84"/>
      <c r="K84" s="76"/>
      <c r="L84" s="84"/>
      <c r="M84" s="76"/>
      <c r="N84" s="84"/>
      <c r="O84" s="76"/>
      <c r="P84" s="84"/>
      <c r="Q84" s="76"/>
      <c r="R84" s="84"/>
      <c r="S84" s="76"/>
      <c r="T84" s="84"/>
      <c r="U84" s="76"/>
      <c r="V84" s="84"/>
      <c r="W84" s="76"/>
      <c r="X84" s="84"/>
      <c r="Y84" s="76"/>
      <c r="Z84" s="84"/>
      <c r="AA84" s="76"/>
      <c r="AB84" s="84"/>
      <c r="AC84" s="76"/>
      <c r="AD84" s="84"/>
      <c r="AE84" s="76"/>
      <c r="AF84" s="84"/>
      <c r="AG84" s="76"/>
      <c r="AH84" s="84"/>
      <c r="AI84" s="76"/>
      <c r="AJ84" s="84"/>
      <c r="AK84" s="76"/>
      <c r="AL84" s="84"/>
      <c r="AM84" s="76">
        <v>1</v>
      </c>
      <c r="AN84" s="84"/>
      <c r="AO84" s="76"/>
      <c r="AP84" s="85" t="s">
        <v>633</v>
      </c>
      <c r="AQ84" s="76"/>
      <c r="AR84" s="84"/>
      <c r="AS84" s="76"/>
      <c r="AT84" s="84"/>
      <c r="AU84" s="76"/>
      <c r="AV84" s="84"/>
      <c r="AW84" s="76"/>
      <c r="AX84" s="84"/>
      <c r="AY84" s="76"/>
      <c r="AZ84" s="84"/>
      <c r="BA84" s="76"/>
      <c r="BB84" s="84"/>
      <c r="BC84" s="76"/>
      <c r="BD84" s="84"/>
      <c r="BE84" s="76"/>
      <c r="BF84" s="84"/>
    </row>
    <row r="85" spans="1:58" ht="39.75" customHeight="1">
      <c r="A85" s="70" t="str">
        <f>'#invoices'!A84</f>
        <v>BQ-076</v>
      </c>
      <c r="B85" s="71" t="str">
        <f>'#invoices'!B84</f>
        <v>DLSD</v>
      </c>
      <c r="C85" s="72" t="str">
        <f>'#invoices'!C84</f>
        <v>ﺑﺎﺏ ﺣﺩﻳﺩﻱ ﻣﻔﺻﻠﻲ ﺫﻭ ﺩﺭﻓﺗﻳﻥ ﻣﺗﻭﺍﻓﻖ ﻣﻊ DLSD ) SEC-09 ) Double Leaf Steal Door (compliant with SEC 09 "Doors")</v>
      </c>
      <c r="D85" s="73">
        <v>2</v>
      </c>
      <c r="E85" s="74" t="s">
        <v>618</v>
      </c>
      <c r="F85" s="74">
        <v>11355</v>
      </c>
      <c r="G85" s="76"/>
      <c r="H85" s="84"/>
      <c r="I85" s="76"/>
      <c r="J85" s="84"/>
      <c r="K85" s="76"/>
      <c r="L85" s="84"/>
      <c r="M85" s="76"/>
      <c r="N85" s="84"/>
      <c r="O85" s="76"/>
      <c r="P85" s="84"/>
      <c r="Q85" s="76"/>
      <c r="R85" s="84"/>
      <c r="S85" s="76"/>
      <c r="T85" s="84"/>
      <c r="U85" s="76"/>
      <c r="V85" s="84"/>
      <c r="W85" s="76"/>
      <c r="X85" s="84"/>
      <c r="Y85" s="76"/>
      <c r="Z85" s="84"/>
      <c r="AA85" s="76"/>
      <c r="AB85" s="84"/>
      <c r="AC85" s="76"/>
      <c r="AD85" s="84"/>
      <c r="AE85" s="76"/>
      <c r="AF85" s="84"/>
      <c r="AG85" s="76"/>
      <c r="AH85" s="84"/>
      <c r="AI85" s="76"/>
      <c r="AJ85" s="84"/>
      <c r="AK85" s="76"/>
      <c r="AL85" s="84"/>
      <c r="AM85" s="76">
        <v>2</v>
      </c>
      <c r="AN85" s="84"/>
      <c r="AO85" s="76"/>
      <c r="AP85" s="85" t="s">
        <v>633</v>
      </c>
      <c r="AQ85" s="76"/>
      <c r="AR85" s="84"/>
      <c r="AS85" s="76"/>
      <c r="AT85" s="84"/>
      <c r="AU85" s="76"/>
      <c r="AV85" s="84"/>
      <c r="AW85" s="76"/>
      <c r="AX85" s="84"/>
      <c r="AY85" s="76"/>
      <c r="AZ85" s="84"/>
      <c r="BA85" s="76"/>
      <c r="BB85" s="84"/>
      <c r="BC85" s="76"/>
      <c r="BD85" s="84"/>
      <c r="BE85" s="76"/>
      <c r="BF85" s="84"/>
    </row>
    <row r="86" spans="1:58" ht="39.75" customHeight="1">
      <c r="A86" s="70" t="str">
        <f>'#invoices'!A85</f>
        <v>BQ-077</v>
      </c>
      <c r="B86" s="71" t="str">
        <f>'#invoices'!B85</f>
        <v>EAB</v>
      </c>
      <c r="C86" s="72" t="str">
        <f>'#invoices'!C85</f>
        <v>ﺯﺭ ﺇﻧﺫﺍﺭ ﺍﻟﻁﻭﺍﺭﺉ ( EAB ) Emergency Alarm Button</v>
      </c>
      <c r="D86" s="73">
        <v>1</v>
      </c>
      <c r="E86" s="74" t="s">
        <v>618</v>
      </c>
      <c r="F86" s="74">
        <v>220</v>
      </c>
      <c r="G86" s="76"/>
      <c r="H86" s="84"/>
      <c r="I86" s="76"/>
      <c r="J86" s="84"/>
      <c r="K86" s="76"/>
      <c r="L86" s="84"/>
      <c r="M86" s="76"/>
      <c r="N86" s="84"/>
      <c r="O86" s="76"/>
      <c r="P86" s="84"/>
      <c r="Q86" s="76"/>
      <c r="R86" s="84"/>
      <c r="S86" s="76"/>
      <c r="T86" s="84"/>
      <c r="U86" s="76"/>
      <c r="V86" s="84"/>
      <c r="W86" s="76"/>
      <c r="X86" s="84"/>
      <c r="Y86" s="76"/>
      <c r="Z86" s="84"/>
      <c r="AA86" s="76"/>
      <c r="AB86" s="84"/>
      <c r="AC86" s="76"/>
      <c r="AD86" s="84"/>
      <c r="AE86" s="76"/>
      <c r="AF86" s="84"/>
      <c r="AG86" s="76">
        <v>1</v>
      </c>
      <c r="AH86" s="84"/>
      <c r="AI86" s="76"/>
      <c r="AJ86" s="84"/>
      <c r="AK86" s="76"/>
      <c r="AL86" s="84"/>
      <c r="AM86" s="76"/>
      <c r="AN86" s="84"/>
      <c r="AO86" s="76"/>
      <c r="AP86" s="84"/>
      <c r="AQ86" s="76"/>
      <c r="AR86" s="84"/>
      <c r="AS86" s="76"/>
      <c r="AT86" s="84"/>
      <c r="AU86" s="76"/>
      <c r="AV86" s="84"/>
      <c r="AW86" s="76"/>
      <c r="AX86" s="84"/>
      <c r="AY86" s="76"/>
      <c r="AZ86" s="84"/>
      <c r="BA86" s="76"/>
      <c r="BB86" s="84"/>
      <c r="BC86" s="76"/>
      <c r="BD86" s="84"/>
      <c r="BE86" s="76"/>
      <c r="BF86" s="84"/>
    </row>
    <row r="87" spans="1:58" ht="191.25" customHeight="1">
      <c r="A87" s="70" t="str">
        <f>'#invoices'!A86</f>
        <v>BQ-078</v>
      </c>
      <c r="B87" s="71" t="str">
        <f>'#invoices'!B86</f>
        <v>CSCC</v>
      </c>
      <c r="C87" s="72" t="str">
        <f>'#invoices'!C86</f>
        <v>يشمل إنشاء مبنى جديد لمركز التحكم الأمني ​​، كل ما يلزم من أعمال مدنية وإنشائية و MEP والكهربائية والمعمارية والإضاءة وتكييف الهواء والأثاث ونظام الحماية من الحرائق والاتصالات والعمل وما إلى ذلك وجميع الأعمال اللازمة المطلوبة لإكمال هذا العنصر. Construction of new security control center building include, all necessary Civil, structural, MEP, Electrical, architectural, lighting, AC, furniture , fire protection system, communication, work etc. and all necessary work required to complete this item.</v>
      </c>
      <c r="D87" s="73">
        <v>1</v>
      </c>
      <c r="E87" s="74" t="s">
        <v>618</v>
      </c>
      <c r="F87" s="74">
        <v>2890000</v>
      </c>
      <c r="G87" s="76"/>
      <c r="H87" s="84"/>
      <c r="I87" s="76"/>
      <c r="J87" s="84"/>
      <c r="K87" s="76"/>
      <c r="L87" s="84"/>
      <c r="M87" s="76"/>
      <c r="N87" s="84"/>
      <c r="O87" s="76"/>
      <c r="P87" s="84"/>
      <c r="Q87" s="76"/>
      <c r="R87" s="86" t="s">
        <v>634</v>
      </c>
      <c r="S87" s="76"/>
      <c r="T87" s="84"/>
      <c r="U87" s="76"/>
      <c r="V87" s="87" t="s">
        <v>635</v>
      </c>
      <c r="W87" s="76"/>
      <c r="X87" s="84"/>
      <c r="Y87" s="76"/>
      <c r="Z87" s="84"/>
      <c r="AA87" s="88" t="s">
        <v>636</v>
      </c>
      <c r="AB87" s="86" t="s">
        <v>637</v>
      </c>
      <c r="AC87" s="76"/>
      <c r="AD87" s="84"/>
      <c r="AE87" s="89" t="s">
        <v>638</v>
      </c>
      <c r="AF87" s="89" t="s">
        <v>638</v>
      </c>
      <c r="AG87" s="90" t="s">
        <v>639</v>
      </c>
      <c r="AH87" s="90" t="s">
        <v>639</v>
      </c>
      <c r="AI87" s="76"/>
      <c r="AJ87" s="84"/>
      <c r="AK87" s="89"/>
      <c r="AL87" s="85"/>
      <c r="AM87" s="89" t="s">
        <v>640</v>
      </c>
      <c r="AN87" s="85" t="s">
        <v>641</v>
      </c>
      <c r="AO87" s="76"/>
      <c r="AP87" s="85" t="s">
        <v>642</v>
      </c>
      <c r="AQ87" s="76"/>
      <c r="AR87" s="84"/>
      <c r="AS87" s="76"/>
      <c r="AT87" s="84"/>
      <c r="AU87" s="76"/>
      <c r="AV87" s="84"/>
      <c r="AW87" s="76"/>
      <c r="AX87" s="84"/>
      <c r="AY87" s="76"/>
      <c r="AZ87" s="84"/>
      <c r="BA87" s="76"/>
      <c r="BB87" s="84"/>
      <c r="BC87" s="76"/>
      <c r="BD87" s="84"/>
      <c r="BE87" s="76"/>
      <c r="BF87" s="84"/>
    </row>
    <row r="88" spans="1:58" ht="39.75" customHeight="1">
      <c r="A88" s="70" t="str">
        <f>'#invoices'!A87</f>
        <v>BQ-079</v>
      </c>
      <c r="B88" s="71">
        <f>'#invoices'!B87</f>
        <v>0</v>
      </c>
      <c r="C88" s="72" t="str">
        <f>'#invoices'!C87</f>
        <v xml:space="preserve">ﺷﺎﺷﺔ ﺟﺩﺍﺭﻳﺔ (ﻓﻳﺩﻳﻭ ﻭﻭﻝ) Operator Dual Screens </v>
      </c>
      <c r="D88" s="73">
        <v>3</v>
      </c>
      <c r="E88" s="74" t="s">
        <v>618</v>
      </c>
      <c r="F88" s="74">
        <v>7300</v>
      </c>
      <c r="G88" s="76"/>
      <c r="H88" s="84"/>
      <c r="I88" s="76"/>
      <c r="J88" s="84"/>
      <c r="K88" s="76"/>
      <c r="L88" s="84"/>
      <c r="M88" s="76"/>
      <c r="N88" s="84"/>
      <c r="O88" s="76"/>
      <c r="P88" s="84"/>
      <c r="Q88" s="76"/>
      <c r="R88" s="84"/>
      <c r="S88" s="76"/>
      <c r="T88" s="84"/>
      <c r="U88" s="76"/>
      <c r="V88" s="84"/>
      <c r="W88" s="76"/>
      <c r="X88" s="84"/>
      <c r="Y88" s="76"/>
      <c r="Z88" s="84"/>
      <c r="AA88" s="76"/>
      <c r="AB88" s="84"/>
      <c r="AC88" s="76"/>
      <c r="AD88" s="84"/>
      <c r="AE88" s="76"/>
      <c r="AF88" s="84"/>
      <c r="AG88" s="76"/>
      <c r="AH88" s="84"/>
      <c r="AI88" s="76"/>
      <c r="AJ88" s="84"/>
      <c r="AK88" s="76"/>
      <c r="AL88" s="84"/>
      <c r="AM88" s="76"/>
      <c r="AN88" s="84"/>
      <c r="AO88" s="76"/>
      <c r="AP88" s="84"/>
      <c r="AQ88" s="76"/>
      <c r="AR88" s="84"/>
      <c r="AS88" s="76"/>
      <c r="AT88" s="84"/>
      <c r="AU88" s="76"/>
      <c r="AV88" s="84"/>
      <c r="AW88" s="76"/>
      <c r="AX88" s="84"/>
      <c r="AY88" s="76"/>
      <c r="AZ88" s="84"/>
      <c r="BA88" s="76"/>
      <c r="BB88" s="84"/>
      <c r="BC88" s="76"/>
      <c r="BD88" s="84"/>
      <c r="BE88" s="76"/>
      <c r="BF88" s="84"/>
    </row>
    <row r="89" spans="1:58" ht="123" customHeight="1">
      <c r="A89" s="70" t="str">
        <f>'#invoices'!A88</f>
        <v>BQ-080</v>
      </c>
      <c r="B89" s="71">
        <f>'#invoices'!B88</f>
        <v>0</v>
      </c>
      <c r="C89" s="72" t="str">
        <f>'#invoices'!C88</f>
        <v>شاشة جدارية ونظام المراقبة بما في ذلك جميع حوامل الشاشات ، وأجهزة التحكم ، وعصا التحكم ، ولوحات مفاتيح الدوائر التلفزيونية المغلقة ، وما إلى ذلك ... (كمية العناصر بناءً على تصميم المقاول وفقًا لـ HCIS) ، Video Wall and monitoring System including all screens brackets, Controllers, Joysticks, CCTV keyboards, etc... (QTY of items based on contractor's design as per HCIS),</v>
      </c>
      <c r="D89" s="73">
        <v>1</v>
      </c>
      <c r="E89" s="74" t="s">
        <v>618</v>
      </c>
      <c r="F89" s="74">
        <v>126400</v>
      </c>
      <c r="G89" s="76"/>
      <c r="H89" s="84"/>
      <c r="I89" s="76"/>
      <c r="J89" s="84"/>
      <c r="K89" s="76"/>
      <c r="L89" s="84"/>
      <c r="M89" s="76"/>
      <c r="N89" s="84"/>
      <c r="O89" s="76"/>
      <c r="P89" s="84"/>
      <c r="Q89" s="76"/>
      <c r="R89" s="84"/>
      <c r="S89" s="76"/>
      <c r="T89" s="84"/>
      <c r="U89" s="76"/>
      <c r="V89" s="84"/>
      <c r="W89" s="76"/>
      <c r="X89" s="84"/>
      <c r="Y89" s="76"/>
      <c r="Z89" s="84"/>
      <c r="AA89" s="76"/>
      <c r="AB89" s="84"/>
      <c r="AC89" s="76"/>
      <c r="AD89" s="84"/>
      <c r="AE89" s="76"/>
      <c r="AF89" s="84"/>
      <c r="AG89" s="76"/>
      <c r="AH89" s="84"/>
      <c r="AI89" s="76">
        <v>1</v>
      </c>
      <c r="AJ89" s="84"/>
      <c r="AK89" s="76"/>
      <c r="AL89" s="84"/>
      <c r="AM89" s="76"/>
      <c r="AN89" s="84"/>
      <c r="AO89" s="76"/>
      <c r="AP89" s="84"/>
      <c r="AQ89" s="76"/>
      <c r="AR89" s="84"/>
      <c r="AS89" s="76"/>
      <c r="AT89" s="84"/>
      <c r="AU89" s="76"/>
      <c r="AV89" s="84"/>
      <c r="AW89" s="76"/>
      <c r="AX89" s="84"/>
      <c r="AY89" s="76"/>
      <c r="AZ89" s="84"/>
      <c r="BA89" s="76"/>
      <c r="BB89" s="84"/>
      <c r="BC89" s="76"/>
      <c r="BD89" s="84"/>
      <c r="BE89" s="76"/>
      <c r="BF89" s="84"/>
    </row>
    <row r="90" spans="1:58" ht="39.75" customHeight="1">
      <c r="A90" s="70" t="str">
        <f>'#invoices'!A89</f>
        <v>BQ-081</v>
      </c>
      <c r="B90" s="71">
        <f>'#invoices'!B89</f>
        <v>0</v>
      </c>
      <c r="C90" s="72" t="str">
        <f>'#invoices'!C89</f>
        <v>الخوادم والبرمجيات لإدارة ﺍﻟﻧﻅﺎﻡ ﺍﻷﻣﻧﻲ المركزي  Fully redundant Central SMS (servers &amp; software)</v>
      </c>
      <c r="D90" s="73">
        <v>1</v>
      </c>
      <c r="E90" s="74" t="s">
        <v>618</v>
      </c>
      <c r="F90" s="74">
        <v>1116400</v>
      </c>
      <c r="G90" s="76"/>
      <c r="H90" s="84"/>
      <c r="I90" s="76"/>
      <c r="J90" s="84"/>
      <c r="K90" s="76"/>
      <c r="L90" s="84"/>
      <c r="M90" s="76"/>
      <c r="N90" s="84"/>
      <c r="O90" s="76"/>
      <c r="P90" s="84"/>
      <c r="Q90" s="76"/>
      <c r="R90" s="84"/>
      <c r="S90" s="76"/>
      <c r="T90" s="84"/>
      <c r="U90" s="76"/>
      <c r="V90" s="84"/>
      <c r="W90" s="76"/>
      <c r="X90" s="84"/>
      <c r="Y90" s="76"/>
      <c r="Z90" s="84"/>
      <c r="AA90" s="76"/>
      <c r="AB90" s="84"/>
      <c r="AC90" s="76"/>
      <c r="AD90" s="84"/>
      <c r="AE90" s="76"/>
      <c r="AF90" s="84"/>
      <c r="AG90" s="76"/>
      <c r="AH90" s="84"/>
      <c r="AI90" s="76">
        <v>1</v>
      </c>
      <c r="AJ90" s="84"/>
      <c r="AK90" s="76"/>
      <c r="AL90" s="84"/>
      <c r="AM90" s="76"/>
      <c r="AN90" s="84"/>
      <c r="AO90" s="76"/>
      <c r="AP90" s="84"/>
      <c r="AQ90" s="76"/>
      <c r="AR90" s="84"/>
      <c r="AS90" s="76"/>
      <c r="AT90" s="84"/>
      <c r="AU90" s="76"/>
      <c r="AV90" s="84"/>
      <c r="AW90" s="76"/>
      <c r="AX90" s="84"/>
      <c r="AY90" s="76"/>
      <c r="AZ90" s="84"/>
      <c r="BA90" s="76"/>
      <c r="BB90" s="84"/>
      <c r="BC90" s="76"/>
      <c r="BD90" s="84"/>
      <c r="BE90" s="76"/>
      <c r="BF90" s="84"/>
    </row>
    <row r="91" spans="1:58" ht="39.75" customHeight="1">
      <c r="A91" s="70" t="str">
        <f>'#invoices'!A90</f>
        <v>BQ-082</v>
      </c>
      <c r="B91" s="71">
        <f>'#invoices'!B90</f>
        <v>0</v>
      </c>
      <c r="C91" s="72" t="str">
        <f>'#invoices'!C90</f>
        <v>الخوادم والبرمجيات ﻟﻧﻅﺎﻡ ﺍﻟﺩﺍﺭﺍﺕ ﺍﻟﺗﻠﻔﻳﺯﻳﻭﻧﺔ ﺍﻟﻣﻐﻠﻘﺔ ﺍﻟﻣﺭﻛﺯﻱ Fully redundant Central CCTV (servers &amp; software)</v>
      </c>
      <c r="D91" s="73">
        <v>1</v>
      </c>
      <c r="E91" s="74" t="s">
        <v>618</v>
      </c>
      <c r="F91" s="74">
        <v>835200</v>
      </c>
      <c r="G91" s="76"/>
      <c r="H91" s="84"/>
      <c r="I91" s="76"/>
      <c r="J91" s="84"/>
      <c r="K91" s="76"/>
      <c r="L91" s="84"/>
      <c r="M91" s="76"/>
      <c r="N91" s="84"/>
      <c r="O91" s="76"/>
      <c r="P91" s="84"/>
      <c r="Q91" s="76"/>
      <c r="R91" s="84"/>
      <c r="S91" s="76"/>
      <c r="T91" s="84"/>
      <c r="U91" s="76"/>
      <c r="V91" s="84"/>
      <c r="W91" s="76"/>
      <c r="X91" s="84"/>
      <c r="Y91" s="76"/>
      <c r="Z91" s="84"/>
      <c r="AA91" s="76"/>
      <c r="AB91" s="84"/>
      <c r="AC91" s="76"/>
      <c r="AD91" s="84"/>
      <c r="AE91" s="76"/>
      <c r="AF91" s="84"/>
      <c r="AG91" s="76"/>
      <c r="AH91" s="84"/>
      <c r="AI91" s="76">
        <v>1</v>
      </c>
      <c r="AJ91" s="84"/>
      <c r="AK91" s="76"/>
      <c r="AL91" s="84"/>
      <c r="AM91" s="76"/>
      <c r="AN91" s="84"/>
      <c r="AO91" s="76"/>
      <c r="AP91" s="84"/>
      <c r="AQ91" s="76"/>
      <c r="AR91" s="84"/>
      <c r="AS91" s="76"/>
      <c r="AT91" s="84"/>
      <c r="AU91" s="76"/>
      <c r="AV91" s="84"/>
      <c r="AW91" s="76"/>
      <c r="AX91" s="84"/>
      <c r="AY91" s="76"/>
      <c r="AZ91" s="84"/>
      <c r="BA91" s="76"/>
      <c r="BB91" s="84"/>
      <c r="BC91" s="76"/>
      <c r="BD91" s="84"/>
      <c r="BE91" s="76"/>
      <c r="BF91" s="84"/>
    </row>
    <row r="92" spans="1:58" ht="39.75" customHeight="1">
      <c r="A92" s="70" t="str">
        <f>'#invoices'!A91</f>
        <v>BQ-083</v>
      </c>
      <c r="B92" s="71">
        <f>'#invoices'!B91</f>
        <v>0</v>
      </c>
      <c r="C92" s="72" t="str">
        <f>'#invoices'!C91</f>
        <v>الخوادم والبرمجيات ﻟﻧﻅﺎﻡ ﺍﻟﺗﺣﻛﻡ ﻓﻲ ﺍﻟﺩﺧﻭﻝ ﺍﻟﻣﺭﻛﺯﻱ Fully redundant Central ACS (servers &amp; software)</v>
      </c>
      <c r="D92" s="73">
        <v>1</v>
      </c>
      <c r="E92" s="74" t="s">
        <v>618</v>
      </c>
      <c r="F92" s="74">
        <v>498000</v>
      </c>
      <c r="G92" s="76"/>
      <c r="H92" s="84"/>
      <c r="I92" s="76"/>
      <c r="J92" s="84"/>
      <c r="K92" s="76"/>
      <c r="L92" s="84"/>
      <c r="M92" s="76"/>
      <c r="N92" s="84"/>
      <c r="O92" s="76"/>
      <c r="P92" s="84"/>
      <c r="Q92" s="76"/>
      <c r="R92" s="84"/>
      <c r="S92" s="76"/>
      <c r="T92" s="84"/>
      <c r="U92" s="76"/>
      <c r="V92" s="84"/>
      <c r="W92" s="76"/>
      <c r="X92" s="84"/>
      <c r="Y92" s="76"/>
      <c r="Z92" s="84"/>
      <c r="AA92" s="76"/>
      <c r="AB92" s="84"/>
      <c r="AC92" s="76"/>
      <c r="AD92" s="84"/>
      <c r="AE92" s="76"/>
      <c r="AF92" s="84"/>
      <c r="AG92" s="76"/>
      <c r="AH92" s="84"/>
      <c r="AI92" s="76">
        <v>1</v>
      </c>
      <c r="AJ92" s="84"/>
      <c r="AK92" s="76"/>
      <c r="AL92" s="84"/>
      <c r="AM92" s="76"/>
      <c r="AN92" s="84"/>
      <c r="AO92" s="76"/>
      <c r="AP92" s="84"/>
      <c r="AQ92" s="76"/>
      <c r="AR92" s="84"/>
      <c r="AS92" s="76"/>
      <c r="AT92" s="84"/>
      <c r="AU92" s="76"/>
      <c r="AV92" s="84"/>
      <c r="AW92" s="76"/>
      <c r="AX92" s="84"/>
      <c r="AY92" s="76"/>
      <c r="AZ92" s="84"/>
      <c r="BA92" s="76"/>
      <c r="BB92" s="84"/>
      <c r="BC92" s="76"/>
      <c r="BD92" s="84"/>
      <c r="BE92" s="76"/>
      <c r="BF92" s="84"/>
    </row>
    <row r="93" spans="1:58" ht="39.75" customHeight="1">
      <c r="A93" s="70" t="str">
        <f>'#invoices'!A92</f>
        <v>BQ-084</v>
      </c>
      <c r="B93" s="71">
        <f>'#invoices'!B92</f>
        <v>0</v>
      </c>
      <c r="C93" s="72" t="str">
        <f>'#invoices'!C92</f>
        <v>الخوادم والبرمجيات ﻟﻧﻅﺎﻡ ﺍﻧﺫﺍﺭ ﺍﻻﺧﺗﺭﺍﻕ ﺍﻟﻣﺣﻳﻁﻲ ﺍﻟﻣﺭﻛﺯﻱ Fully redundant Central PIDS (servers &amp; software)</v>
      </c>
      <c r="D93" s="73">
        <v>1</v>
      </c>
      <c r="E93" s="74" t="s">
        <v>618</v>
      </c>
      <c r="F93" s="74">
        <v>376500</v>
      </c>
      <c r="G93" s="76"/>
      <c r="H93" s="84"/>
      <c r="I93" s="76"/>
      <c r="J93" s="84"/>
      <c r="K93" s="76"/>
      <c r="L93" s="84"/>
      <c r="M93" s="76"/>
      <c r="N93" s="84"/>
      <c r="O93" s="76"/>
      <c r="P93" s="84"/>
      <c r="Q93" s="76"/>
      <c r="R93" s="84"/>
      <c r="S93" s="76"/>
      <c r="T93" s="84"/>
      <c r="U93" s="76"/>
      <c r="V93" s="84"/>
      <c r="W93" s="76"/>
      <c r="X93" s="84"/>
      <c r="Y93" s="76"/>
      <c r="Z93" s="84"/>
      <c r="AA93" s="76"/>
      <c r="AB93" s="84"/>
      <c r="AC93" s="76"/>
      <c r="AD93" s="84"/>
      <c r="AE93" s="76"/>
      <c r="AF93" s="84"/>
      <c r="AG93" s="76"/>
      <c r="AH93" s="84"/>
      <c r="AI93" s="76">
        <v>1</v>
      </c>
      <c r="AJ93" s="84"/>
      <c r="AK93" s="76"/>
      <c r="AL93" s="84"/>
      <c r="AM93" s="76"/>
      <c r="AN93" s="84"/>
      <c r="AO93" s="76"/>
      <c r="AP93" s="84"/>
      <c r="AQ93" s="76"/>
      <c r="AR93" s="84"/>
      <c r="AS93" s="76"/>
      <c r="AT93" s="84"/>
      <c r="AU93" s="76"/>
      <c r="AV93" s="84"/>
      <c r="AW93" s="76"/>
      <c r="AX93" s="84"/>
      <c r="AY93" s="76"/>
      <c r="AZ93" s="84"/>
      <c r="BA93" s="76"/>
      <c r="BB93" s="84"/>
      <c r="BC93" s="76"/>
      <c r="BD93" s="84"/>
      <c r="BE93" s="76"/>
      <c r="BF93" s="84"/>
    </row>
    <row r="94" spans="1:58" ht="72" customHeight="1">
      <c r="A94" s="70" t="str">
        <f>'#invoices'!A93</f>
        <v>BQ-085</v>
      </c>
      <c r="B94" s="71">
        <f>'#invoices'!B93</f>
        <v>0</v>
      </c>
      <c r="C94" s="72" t="str">
        <f>'#invoices'!C93</f>
        <v>نظام تسجيل فيديو مكرر بالكامل ( أجهزة وبرامج ) وفقًا لمتطلبات تسجيل HCIS Fully redundant Video Recording system (Hardware &amp; Software) as per HCIS recording requirements</v>
      </c>
      <c r="D94" s="73">
        <v>1</v>
      </c>
      <c r="E94" s="74" t="s">
        <v>618</v>
      </c>
      <c r="F94" s="74">
        <v>532000</v>
      </c>
      <c r="G94" s="76"/>
      <c r="H94" s="84"/>
      <c r="I94" s="76"/>
      <c r="J94" s="84"/>
      <c r="K94" s="76"/>
      <c r="L94" s="84"/>
      <c r="M94" s="76"/>
      <c r="N94" s="84"/>
      <c r="O94" s="76"/>
      <c r="P94" s="84"/>
      <c r="Q94" s="76"/>
      <c r="R94" s="84"/>
      <c r="S94" s="76"/>
      <c r="T94" s="84"/>
      <c r="U94" s="76"/>
      <c r="V94" s="84"/>
      <c r="W94" s="76"/>
      <c r="X94" s="84"/>
      <c r="Y94" s="76"/>
      <c r="Z94" s="84"/>
      <c r="AA94" s="76"/>
      <c r="AB94" s="84"/>
      <c r="AC94" s="76"/>
      <c r="AD94" s="84"/>
      <c r="AE94" s="76"/>
      <c r="AF94" s="84"/>
      <c r="AG94" s="76"/>
      <c r="AH94" s="84"/>
      <c r="AI94" s="76">
        <v>1</v>
      </c>
      <c r="AJ94" s="84"/>
      <c r="AK94" s="76"/>
      <c r="AL94" s="84"/>
      <c r="AM94" s="76"/>
      <c r="AN94" s="84"/>
      <c r="AO94" s="76"/>
      <c r="AP94" s="84"/>
      <c r="AQ94" s="76"/>
      <c r="AR94" s="84"/>
      <c r="AS94" s="76"/>
      <c r="AT94" s="84"/>
      <c r="AU94" s="76"/>
      <c r="AV94" s="84"/>
      <c r="AW94" s="76"/>
      <c r="AX94" s="84"/>
      <c r="AY94" s="76"/>
      <c r="AZ94" s="84"/>
      <c r="BA94" s="76"/>
      <c r="BB94" s="84"/>
      <c r="BC94" s="76"/>
      <c r="BD94" s="84"/>
      <c r="BE94" s="76"/>
      <c r="BF94" s="84"/>
    </row>
    <row r="95" spans="1:58" ht="159" customHeight="1">
      <c r="A95" s="70" t="str">
        <f>'#invoices'!A94</f>
        <v>BQ-086</v>
      </c>
      <c r="B95" s="71" t="str">
        <f>'#invoices'!B94</f>
        <v>APF (1)</v>
      </c>
      <c r="C95" s="72" t="str">
        <f>'#invoices'!C94</f>
        <v>ﺳﻳﺎﺝ ﻣﺿﺎﺩ ﻟﻸﻓﺭﺍﺩ ﺍﻟﻔﺋﺔ 1 Category 1 Anti-personnel Fence</v>
      </c>
      <c r="D95" s="73">
        <v>8868</v>
      </c>
      <c r="E95" s="74" t="s">
        <v>631</v>
      </c>
      <c r="F95" s="74">
        <v>1480</v>
      </c>
      <c r="G95" s="76"/>
      <c r="H95" s="84"/>
      <c r="I95" s="79">
        <v>4650</v>
      </c>
      <c r="J95" s="84"/>
      <c r="K95" s="79">
        <v>2602</v>
      </c>
      <c r="L95" s="84"/>
      <c r="M95" s="79">
        <v>973</v>
      </c>
      <c r="N95" s="84"/>
      <c r="O95" s="76"/>
      <c r="P95" s="84"/>
      <c r="Q95" s="79">
        <v>9</v>
      </c>
      <c r="R95" s="84"/>
      <c r="S95" s="76"/>
      <c r="T95" s="84"/>
      <c r="U95" s="76"/>
      <c r="V95" s="84"/>
      <c r="W95" s="76"/>
      <c r="X95" s="84"/>
      <c r="Y95" s="76"/>
      <c r="Z95" s="91" t="s">
        <v>643</v>
      </c>
      <c r="AA95" s="79">
        <v>620.76800000000003</v>
      </c>
      <c r="AB95" s="92" t="s">
        <v>644</v>
      </c>
      <c r="AC95" s="76"/>
      <c r="AD95" s="92" t="s">
        <v>645</v>
      </c>
      <c r="AE95" s="76"/>
      <c r="AF95" s="85" t="s">
        <v>646</v>
      </c>
      <c r="AG95" s="76"/>
      <c r="AH95" s="85" t="s">
        <v>647</v>
      </c>
      <c r="AI95" s="76"/>
      <c r="AJ95" s="85" t="s">
        <v>648</v>
      </c>
      <c r="AK95" s="89"/>
      <c r="AL95" s="89" t="s">
        <v>649</v>
      </c>
      <c r="AM95" s="76"/>
      <c r="AN95" s="85" t="s">
        <v>650</v>
      </c>
      <c r="AO95" s="76"/>
      <c r="AP95" s="84"/>
      <c r="AQ95" s="76"/>
      <c r="AR95" s="84"/>
      <c r="AS95" s="76"/>
      <c r="AT95" s="84"/>
      <c r="AU95" s="76"/>
      <c r="AV95" s="84"/>
      <c r="AW95" s="76"/>
      <c r="AX95" s="84"/>
      <c r="AY95" s="76"/>
      <c r="AZ95" s="84"/>
      <c r="BA95" s="76"/>
      <c r="BB95" s="84"/>
      <c r="BC95" s="76"/>
      <c r="BD95" s="84"/>
      <c r="BE95" s="76"/>
      <c r="BF95" s="84"/>
    </row>
    <row r="96" spans="1:58" ht="139.5" customHeight="1">
      <c r="A96" s="70" t="str">
        <f>'#invoices'!A95</f>
        <v>BQ-087</v>
      </c>
      <c r="B96" s="71" t="str">
        <f>'#invoices'!B95</f>
        <v>AVB</v>
      </c>
      <c r="C96" s="72" t="str">
        <f>'#invoices'!C95</f>
        <v>Anti Vehcile Barrier حاجز مضاد المركبات</v>
      </c>
      <c r="D96" s="73">
        <v>3136</v>
      </c>
      <c r="E96" s="74" t="s">
        <v>631</v>
      </c>
      <c r="F96" s="74">
        <v>1120</v>
      </c>
      <c r="G96" s="76"/>
      <c r="H96" s="84"/>
      <c r="I96" s="76"/>
      <c r="J96" s="84"/>
      <c r="K96" s="79">
        <v>2239</v>
      </c>
      <c r="L96" s="84"/>
      <c r="M96" s="76"/>
      <c r="N96" s="84"/>
      <c r="O96" s="76"/>
      <c r="P96" s="84"/>
      <c r="Q96" s="79">
        <v>897</v>
      </c>
      <c r="R96" s="84"/>
      <c r="S96" s="76"/>
      <c r="T96" s="84"/>
      <c r="U96" s="76"/>
      <c r="V96" s="84"/>
      <c r="W96" s="76"/>
      <c r="X96" s="84"/>
      <c r="Y96" s="76"/>
      <c r="Z96" s="84"/>
      <c r="AA96" s="76"/>
      <c r="AB96" s="84"/>
      <c r="AC96" s="76"/>
      <c r="AD96" s="84"/>
      <c r="AE96" s="76"/>
      <c r="AF96" s="84"/>
      <c r="AG96" s="76"/>
      <c r="AH96" s="84"/>
      <c r="AI96" s="76"/>
      <c r="AJ96" s="84"/>
      <c r="AK96" s="76"/>
      <c r="AL96" s="84"/>
      <c r="AM96" s="76"/>
      <c r="AN96" s="85" t="s">
        <v>651</v>
      </c>
      <c r="AO96" s="76"/>
      <c r="AP96" s="84"/>
      <c r="AQ96" s="76"/>
      <c r="AR96" s="84"/>
      <c r="AS96" s="76"/>
      <c r="AT96" s="84"/>
      <c r="AU96" s="76"/>
      <c r="AV96" s="84"/>
      <c r="AW96" s="76"/>
      <c r="AX96" s="84"/>
      <c r="AY96" s="76"/>
      <c r="AZ96" s="84"/>
      <c r="BA96" s="76"/>
      <c r="BB96" s="84"/>
      <c r="BC96" s="76"/>
      <c r="BD96" s="84"/>
      <c r="BE96" s="76"/>
      <c r="BF96" s="84"/>
    </row>
    <row r="97" spans="1:58" ht="103.5" customHeight="1">
      <c r="A97" s="70" t="str">
        <f>'#invoices'!A96</f>
        <v>BQ-088</v>
      </c>
      <c r="B97" s="71" t="str">
        <f>'#invoices'!B96</f>
        <v>IPR</v>
      </c>
      <c r="C97" s="72" t="str">
        <f>'#invoices'!C96</f>
        <v>ﻁﺭﻳﻖ ﺍﻟﺩﻭﺭﻳات الداخلية Inner Patrol Road</v>
      </c>
      <c r="D97" s="73">
        <v>4370</v>
      </c>
      <c r="E97" s="74" t="s">
        <v>631</v>
      </c>
      <c r="F97" s="74">
        <v>650</v>
      </c>
      <c r="G97" s="76"/>
      <c r="H97" s="84"/>
      <c r="I97" s="76"/>
      <c r="J97" s="84"/>
      <c r="K97" s="76"/>
      <c r="L97" s="84"/>
      <c r="M97" s="76"/>
      <c r="N97" s="84"/>
      <c r="O97" s="76"/>
      <c r="P97" s="86" t="s">
        <v>652</v>
      </c>
      <c r="Q97" s="76"/>
      <c r="R97" s="84">
        <v>1300</v>
      </c>
      <c r="S97" s="76"/>
      <c r="T97" s="84"/>
      <c r="U97" s="76"/>
      <c r="V97" s="93" t="s">
        <v>653</v>
      </c>
      <c r="W97" s="86" t="s">
        <v>654</v>
      </c>
      <c r="X97" s="86" t="s">
        <v>655</v>
      </c>
      <c r="Y97" s="94" t="s">
        <v>656</v>
      </c>
      <c r="Z97" s="94" t="s">
        <v>657</v>
      </c>
      <c r="AA97" s="95" t="s">
        <v>658</v>
      </c>
      <c r="AB97" s="87" t="s">
        <v>659</v>
      </c>
      <c r="AC97" s="89"/>
      <c r="AD97" s="84"/>
      <c r="AE97" s="89" t="s">
        <v>660</v>
      </c>
      <c r="AF97" s="85" t="s">
        <v>661</v>
      </c>
      <c r="AG97" s="76" t="s">
        <v>662</v>
      </c>
      <c r="AH97" s="76" t="s">
        <v>662</v>
      </c>
      <c r="AI97" s="76"/>
      <c r="AJ97" s="84"/>
      <c r="AK97" s="89" t="s">
        <v>663</v>
      </c>
      <c r="AL97" s="89" t="s">
        <v>663</v>
      </c>
      <c r="AM97" s="85" t="s">
        <v>664</v>
      </c>
      <c r="AN97" s="85" t="s">
        <v>664</v>
      </c>
      <c r="AO97" s="76"/>
      <c r="AP97" s="84"/>
      <c r="AQ97" s="76"/>
      <c r="AR97" s="84"/>
      <c r="AS97" s="76"/>
      <c r="AT97" s="84"/>
      <c r="AU97" s="76"/>
      <c r="AV97" s="84"/>
      <c r="AW97" s="76"/>
      <c r="AX97" s="84"/>
      <c r="AY97" s="76"/>
      <c r="AZ97" s="84"/>
      <c r="BA97" s="76"/>
      <c r="BB97" s="84"/>
      <c r="BC97" s="76"/>
      <c r="BD97" s="84"/>
      <c r="BE97" s="76"/>
      <c r="BF97" s="84"/>
    </row>
    <row r="98" spans="1:58" ht="39.75" customHeight="1">
      <c r="A98" s="70" t="str">
        <f>'#invoices'!A97</f>
        <v>BQ-089</v>
      </c>
      <c r="B98" s="71" t="str">
        <f>'#invoices'!B97</f>
        <v>OPR</v>
      </c>
      <c r="C98" s="72" t="str">
        <f>'#invoices'!C97</f>
        <v>ﻁﺭﻳﻖ ﺍﻟﺩﻭﺭﻳﺎﺕ الخارجية Outer Patrol Road</v>
      </c>
      <c r="D98" s="73">
        <v>3190</v>
      </c>
      <c r="E98" s="74" t="s">
        <v>631</v>
      </c>
      <c r="F98" s="74">
        <v>650</v>
      </c>
      <c r="G98" s="76"/>
      <c r="H98" s="84"/>
      <c r="I98" s="76"/>
      <c r="J98" s="84"/>
      <c r="K98" s="76"/>
      <c r="L98" s="84"/>
      <c r="M98" s="76"/>
      <c r="N98" s="84"/>
      <c r="O98" s="76"/>
      <c r="P98" s="84"/>
      <c r="Q98" s="76"/>
      <c r="R98" s="84"/>
      <c r="S98" s="76"/>
      <c r="T98" s="91" t="s">
        <v>665</v>
      </c>
      <c r="U98" s="76"/>
      <c r="V98" s="84"/>
      <c r="W98" s="76"/>
      <c r="X98" s="84"/>
      <c r="Y98" s="76"/>
      <c r="Z98" s="84"/>
      <c r="AA98" s="76"/>
      <c r="AB98" s="84"/>
      <c r="AC98" s="76"/>
      <c r="AD98" s="84"/>
      <c r="AE98" s="76"/>
      <c r="AF98" s="84"/>
      <c r="AG98" s="76"/>
      <c r="AH98" s="84"/>
      <c r="AI98" s="76"/>
      <c r="AJ98" s="84"/>
      <c r="AK98" s="76"/>
      <c r="AL98" s="84"/>
      <c r="AM98" s="76"/>
      <c r="AN98" s="84"/>
      <c r="AO98" s="76"/>
      <c r="AP98" s="84"/>
      <c r="AQ98" s="76"/>
      <c r="AR98" s="84"/>
      <c r="AS98" s="76"/>
      <c r="AT98" s="84"/>
      <c r="AU98" s="76"/>
      <c r="AV98" s="84"/>
      <c r="AW98" s="76"/>
      <c r="AX98" s="84"/>
      <c r="AY98" s="76"/>
      <c r="AZ98" s="84"/>
      <c r="BA98" s="76"/>
      <c r="BB98" s="84"/>
      <c r="BC98" s="76"/>
      <c r="BD98" s="84"/>
      <c r="BE98" s="76"/>
      <c r="BF98" s="84"/>
    </row>
    <row r="99" spans="1:58" ht="39.75" customHeight="1">
      <c r="A99" s="70" t="str">
        <f>'#invoices'!A98</f>
        <v>BQ-090</v>
      </c>
      <c r="B99" s="71" t="str">
        <f>'#invoices'!B98</f>
        <v>LRTC</v>
      </c>
      <c r="C99" s="72" t="str">
        <f>'#invoices'!C98</f>
        <v>ﻛﺎﻣﻳﺭﺍ ﺣﺭﺍﺭﻳﺔ ﻁﻭﻳﻠﺔ ﺍﻟﻣﺩﻯ ( LRTC ) Long Range Thermal Camera</v>
      </c>
      <c r="D99" s="73">
        <v>4</v>
      </c>
      <c r="E99" s="74" t="s">
        <v>618</v>
      </c>
      <c r="F99" s="74">
        <v>196800</v>
      </c>
      <c r="G99" s="76"/>
      <c r="H99" s="84"/>
      <c r="I99" s="76"/>
      <c r="J99" s="84"/>
      <c r="K99" s="76"/>
      <c r="L99" s="84"/>
      <c r="M99" s="76"/>
      <c r="N99" s="84"/>
      <c r="O99" s="76"/>
      <c r="P99" s="84"/>
      <c r="Q99" s="76"/>
      <c r="R99" s="84"/>
      <c r="S99" s="76"/>
      <c r="T99" s="84"/>
      <c r="U99" s="76"/>
      <c r="V99" s="84"/>
      <c r="W99" s="76"/>
      <c r="X99" s="84"/>
      <c r="Y99" s="76"/>
      <c r="Z99" s="84"/>
      <c r="AA99" s="76"/>
      <c r="AB99" s="84"/>
      <c r="AC99" s="76"/>
      <c r="AD99" s="84"/>
      <c r="AE99" s="76"/>
      <c r="AF99" s="84"/>
      <c r="AG99" s="76"/>
      <c r="AH99" s="84"/>
      <c r="AI99" s="76"/>
      <c r="AJ99" s="84"/>
      <c r="AK99" s="76">
        <v>1</v>
      </c>
      <c r="AL99" s="84"/>
      <c r="AM99" s="76"/>
      <c r="AN99" s="84"/>
      <c r="AO99" s="76"/>
      <c r="AP99" s="84"/>
      <c r="AQ99" s="76"/>
      <c r="AR99" s="84"/>
      <c r="AS99" s="76"/>
      <c r="AT99" s="84"/>
      <c r="AU99" s="76"/>
      <c r="AV99" s="84"/>
      <c r="AW99" s="76"/>
      <c r="AX99" s="84"/>
      <c r="AY99" s="76"/>
      <c r="AZ99" s="84"/>
      <c r="BA99" s="76"/>
      <c r="BB99" s="84"/>
      <c r="BC99" s="76"/>
      <c r="BD99" s="84"/>
      <c r="BE99" s="76"/>
      <c r="BF99" s="84"/>
    </row>
    <row r="100" spans="1:58" ht="39.75" customHeight="1">
      <c r="A100" s="70" t="str">
        <f>'#invoices'!A99</f>
        <v>BQ-091</v>
      </c>
      <c r="B100" s="71" t="str">
        <f>'#invoices'!B99</f>
        <v>RAD</v>
      </c>
      <c r="C100" s="72" t="str">
        <f>'#invoices'!C99</f>
        <v>الرادار Radar</v>
      </c>
      <c r="D100" s="73">
        <v>2</v>
      </c>
      <c r="E100" s="74" t="s">
        <v>618</v>
      </c>
      <c r="F100" s="74">
        <v>543200</v>
      </c>
      <c r="G100" s="76"/>
      <c r="H100" s="84"/>
      <c r="I100" s="76"/>
      <c r="J100" s="84"/>
      <c r="K100" s="76"/>
      <c r="L100" s="84"/>
      <c r="M100" s="76"/>
      <c r="N100" s="84"/>
      <c r="O100" s="76"/>
      <c r="P100" s="84"/>
      <c r="Q100" s="76"/>
      <c r="R100" s="84"/>
      <c r="S100" s="76"/>
      <c r="T100" s="84"/>
      <c r="U100" s="76"/>
      <c r="V100" s="84"/>
      <c r="W100" s="76"/>
      <c r="X100" s="84"/>
      <c r="Y100" s="76"/>
      <c r="Z100" s="84"/>
      <c r="AA100" s="76"/>
      <c r="AB100" s="84"/>
      <c r="AC100" s="76"/>
      <c r="AD100" s="84"/>
      <c r="AE100" s="76"/>
      <c r="AF100" s="84"/>
      <c r="AG100" s="76"/>
      <c r="AH100" s="84"/>
      <c r="AI100" s="76"/>
      <c r="AJ100" s="84"/>
      <c r="AK100" s="76">
        <v>2</v>
      </c>
      <c r="AL100" s="84"/>
      <c r="AM100" s="76"/>
      <c r="AN100" s="84"/>
      <c r="AO100" s="76"/>
      <c r="AP100" s="84"/>
      <c r="AQ100" s="76"/>
      <c r="AR100" s="84"/>
      <c r="AS100" s="76"/>
      <c r="AT100" s="84"/>
      <c r="AU100" s="76"/>
      <c r="AV100" s="84"/>
      <c r="AW100" s="76"/>
      <c r="AX100" s="84"/>
      <c r="AY100" s="76"/>
      <c r="AZ100" s="84"/>
      <c r="BA100" s="76"/>
      <c r="BB100" s="84"/>
      <c r="BC100" s="76"/>
      <c r="BD100" s="84"/>
      <c r="BE100" s="76"/>
      <c r="BF100" s="84"/>
    </row>
    <row r="101" spans="1:58" ht="39.75" customHeight="1">
      <c r="A101" s="70" t="str">
        <f>'#invoices'!A100</f>
        <v>BQ-092</v>
      </c>
      <c r="B101" s="71" t="str">
        <f>'#invoices'!B100</f>
        <v>CEFX</v>
      </c>
      <c r="C101" s="72" t="str">
        <f>'#invoices'!C100</f>
        <v>ﻛﺎﻣﻳﺭﺍ ﺛﺎﺑﺗﺔ ﺧﺎﺭﺟﻳﺔ External Fixed Camera</v>
      </c>
      <c r="D101" s="73">
        <v>138</v>
      </c>
      <c r="E101" s="74" t="s">
        <v>618</v>
      </c>
      <c r="F101" s="74">
        <v>3199</v>
      </c>
      <c r="G101" s="76"/>
      <c r="H101" s="84"/>
      <c r="I101" s="76"/>
      <c r="J101" s="84"/>
      <c r="K101" s="76"/>
      <c r="L101" s="84"/>
      <c r="M101" s="76"/>
      <c r="N101" s="84"/>
      <c r="O101" s="76"/>
      <c r="P101" s="84"/>
      <c r="Q101" s="76"/>
      <c r="R101" s="84"/>
      <c r="S101" s="76"/>
      <c r="T101" s="84"/>
      <c r="U101" s="76"/>
      <c r="V101" s="84"/>
      <c r="W101" s="76"/>
      <c r="X101" s="84"/>
      <c r="Y101" s="76"/>
      <c r="Z101" s="84"/>
      <c r="AA101" s="76"/>
      <c r="AB101" s="84"/>
      <c r="AC101" s="79">
        <v>84</v>
      </c>
      <c r="AD101" s="84"/>
      <c r="AE101" s="76">
        <v>54</v>
      </c>
      <c r="AF101" s="84"/>
      <c r="AG101" s="76"/>
      <c r="AH101" s="84"/>
      <c r="AI101" s="76"/>
      <c r="AJ101" s="84"/>
      <c r="AK101" s="76"/>
      <c r="AL101" s="84"/>
      <c r="AM101" s="76"/>
      <c r="AN101" s="84"/>
      <c r="AO101" s="76"/>
      <c r="AP101" s="84"/>
      <c r="AQ101" s="76"/>
      <c r="AR101" s="84"/>
      <c r="AS101" s="76"/>
      <c r="AT101" s="84"/>
      <c r="AU101" s="76"/>
      <c r="AV101" s="84"/>
      <c r="AW101" s="76"/>
      <c r="AX101" s="84"/>
      <c r="AY101" s="76"/>
      <c r="AZ101" s="84"/>
      <c r="BA101" s="76"/>
      <c r="BB101" s="84"/>
      <c r="BC101" s="76"/>
      <c r="BD101" s="84"/>
      <c r="BE101" s="76"/>
      <c r="BF101" s="84"/>
    </row>
    <row r="102" spans="1:58" ht="39.75" customHeight="1">
      <c r="A102" s="70" t="str">
        <f>'#invoices'!A101</f>
        <v>BQ-093</v>
      </c>
      <c r="B102" s="71" t="str">
        <f>'#invoices'!B101</f>
        <v>CEPZ</v>
      </c>
      <c r="C102" s="72" t="str">
        <f>'#invoices'!C101</f>
        <v>ﻛﺎﻣﻳﺭﺍ ﻣﺗﺣﺭﻛﺔ ﺧﺎﺭﺟﻳﺔ Camera External PTZ</v>
      </c>
      <c r="D102" s="73">
        <v>24</v>
      </c>
      <c r="E102" s="74" t="s">
        <v>618</v>
      </c>
      <c r="F102" s="74">
        <v>8400</v>
      </c>
      <c r="G102" s="76"/>
      <c r="H102" s="84"/>
      <c r="I102" s="76"/>
      <c r="J102" s="84"/>
      <c r="K102" s="76"/>
      <c r="L102" s="84"/>
      <c r="M102" s="76"/>
      <c r="N102" s="84"/>
      <c r="O102" s="76"/>
      <c r="P102" s="84"/>
      <c r="Q102" s="76"/>
      <c r="R102" s="84"/>
      <c r="S102" s="76"/>
      <c r="T102" s="84"/>
      <c r="U102" s="76"/>
      <c r="V102" s="84"/>
      <c r="W102" s="76"/>
      <c r="X102" s="84"/>
      <c r="Y102" s="76"/>
      <c r="Z102" s="84"/>
      <c r="AA102" s="76"/>
      <c r="AB102" s="84"/>
      <c r="AC102" s="79">
        <v>4</v>
      </c>
      <c r="AD102" s="84"/>
      <c r="AE102" s="76">
        <v>13</v>
      </c>
      <c r="AF102" s="84"/>
      <c r="AG102" s="76"/>
      <c r="AH102" s="84"/>
      <c r="AI102" s="76"/>
      <c r="AJ102" s="84"/>
      <c r="AK102" s="76"/>
      <c r="AL102" s="84"/>
      <c r="AM102" s="76"/>
      <c r="AN102" s="84"/>
      <c r="AO102" s="76"/>
      <c r="AP102" s="84"/>
      <c r="AQ102" s="76"/>
      <c r="AR102" s="84"/>
      <c r="AS102" s="76"/>
      <c r="AT102" s="84"/>
      <c r="AU102" s="76"/>
      <c r="AV102" s="84"/>
      <c r="AW102" s="76"/>
      <c r="AX102" s="84"/>
      <c r="AY102" s="76"/>
      <c r="AZ102" s="84"/>
      <c r="BA102" s="76"/>
      <c r="BB102" s="84"/>
      <c r="BC102" s="76"/>
      <c r="BD102" s="84"/>
      <c r="BE102" s="76"/>
      <c r="BF102" s="84"/>
    </row>
    <row r="103" spans="1:58" ht="111.75" customHeight="1">
      <c r="A103" s="70" t="str">
        <f>'#invoices'!A102</f>
        <v>BQ-094</v>
      </c>
      <c r="B103" s="71" t="str">
        <f>'#invoices'!B102</f>
        <v>PSL</v>
      </c>
      <c r="C103" s="72" t="str">
        <f>'#invoices'!C102</f>
        <v>ﺍﻻﻧﺎﺭﺓ ﺍﻷﻣﻧﻳﺔ ﺍﻟﻣﺣﻳﻁﺔ Perimeter Security Lighting system (including all power cabling, lighting fixtures, distribution network, panels, accessories  and all related electrical, control, civil and earth work and all necessary work to complete this item)</v>
      </c>
      <c r="D103" s="73">
        <v>443</v>
      </c>
      <c r="E103" s="74" t="s">
        <v>618</v>
      </c>
      <c r="F103" s="74">
        <v>8700</v>
      </c>
      <c r="G103" s="76"/>
      <c r="H103" s="84"/>
      <c r="I103" s="76"/>
      <c r="J103" s="84"/>
      <c r="K103" s="76"/>
      <c r="L103" s="84"/>
      <c r="M103" s="76"/>
      <c r="N103" s="84"/>
      <c r="O103" s="76"/>
      <c r="P103" s="84"/>
      <c r="Q103" s="76"/>
      <c r="R103" s="84"/>
      <c r="S103" s="76"/>
      <c r="T103" s="84"/>
      <c r="U103" s="76"/>
      <c r="V103" s="84"/>
      <c r="W103" s="81" t="s">
        <v>666</v>
      </c>
      <c r="X103" s="84"/>
      <c r="Y103" s="76"/>
      <c r="Z103" s="84"/>
      <c r="AA103" s="76"/>
      <c r="AB103" s="84"/>
      <c r="AC103" s="76"/>
      <c r="AD103" s="84"/>
      <c r="AE103" s="76"/>
      <c r="AF103" s="84"/>
      <c r="AG103" s="76" t="s">
        <v>667</v>
      </c>
      <c r="AH103" s="84"/>
      <c r="AI103" s="76"/>
      <c r="AJ103" s="84"/>
      <c r="AK103" s="76"/>
      <c r="AL103" s="84"/>
      <c r="AM103" s="90" t="s">
        <v>668</v>
      </c>
      <c r="AN103" s="84"/>
      <c r="AO103" s="76"/>
      <c r="AP103" s="84"/>
      <c r="AQ103" s="76"/>
      <c r="AR103" s="84"/>
      <c r="AS103" s="76"/>
      <c r="AT103" s="84"/>
      <c r="AU103" s="76"/>
      <c r="AV103" s="84"/>
      <c r="AW103" s="76"/>
      <c r="AX103" s="84"/>
      <c r="AY103" s="76"/>
      <c r="AZ103" s="84"/>
      <c r="BA103" s="76"/>
      <c r="BB103" s="84"/>
      <c r="BC103" s="76"/>
      <c r="BD103" s="84"/>
      <c r="BE103" s="76"/>
      <c r="BF103" s="84"/>
    </row>
    <row r="104" spans="1:58" ht="66.75" customHeight="1">
      <c r="A104" s="70" t="str">
        <f>'#invoices'!A103</f>
        <v>BQ-095</v>
      </c>
      <c r="B104" s="71" t="str">
        <f>'#invoices'!B103</f>
        <v>TVPL</v>
      </c>
      <c r="C104" s="72" t="str">
        <f>'#invoices'!C103</f>
        <v>عمود كاميرا CCTV Pole</v>
      </c>
      <c r="D104" s="73">
        <v>162</v>
      </c>
      <c r="E104" s="74" t="s">
        <v>618</v>
      </c>
      <c r="F104" s="74">
        <v>1649</v>
      </c>
      <c r="G104" s="76"/>
      <c r="H104" s="84"/>
      <c r="I104" s="76"/>
      <c r="J104" s="84"/>
      <c r="K104" s="76"/>
      <c r="L104" s="84"/>
      <c r="M104" s="76"/>
      <c r="N104" s="84"/>
      <c r="O104" s="76"/>
      <c r="P104" s="84"/>
      <c r="Q104" s="76"/>
      <c r="R104" s="84"/>
      <c r="S104" s="76"/>
      <c r="T104" s="84"/>
      <c r="U104" s="76"/>
      <c r="V104" s="84"/>
      <c r="W104" s="76"/>
      <c r="X104" s="84"/>
      <c r="Y104" s="76"/>
      <c r="Z104" s="84"/>
      <c r="AA104" s="76"/>
      <c r="AB104" s="84"/>
      <c r="AC104" s="76"/>
      <c r="AD104" s="84"/>
      <c r="AE104" s="76"/>
      <c r="AF104" s="84"/>
      <c r="AG104" s="76"/>
      <c r="AH104" s="84"/>
      <c r="AI104" s="76"/>
      <c r="AJ104" s="84"/>
      <c r="AK104" s="76"/>
      <c r="AL104" s="84"/>
      <c r="AM104" s="90" t="s">
        <v>669</v>
      </c>
      <c r="AN104" s="84"/>
      <c r="AO104" s="76"/>
      <c r="AP104" s="84"/>
      <c r="AQ104" s="76"/>
      <c r="AR104" s="84"/>
      <c r="AS104" s="76"/>
      <c r="AT104" s="84"/>
      <c r="AU104" s="76"/>
      <c r="AV104" s="84"/>
      <c r="AW104" s="76"/>
      <c r="AX104" s="84"/>
      <c r="AY104" s="76"/>
      <c r="AZ104" s="84"/>
      <c r="BA104" s="76"/>
      <c r="BB104" s="84"/>
      <c r="BC104" s="76"/>
      <c r="BD104" s="84"/>
      <c r="BE104" s="76"/>
      <c r="BF104" s="84"/>
    </row>
    <row r="105" spans="1:58" ht="39.75" customHeight="1">
      <c r="A105" s="70" t="str">
        <f>'#invoices'!A104</f>
        <v>BQ-096</v>
      </c>
      <c r="B105" s="71" t="str">
        <f>'#invoices'!B104</f>
        <v>PVS</v>
      </c>
      <c r="C105" s="72" t="str">
        <f>'#invoices'!C104</f>
        <v>الموجات الدقيقة ( المايكروويف ) Microwaves</v>
      </c>
      <c r="D105" s="73">
        <v>125</v>
      </c>
      <c r="E105" s="74" t="s">
        <v>618</v>
      </c>
      <c r="F105" s="74">
        <v>1479.2</v>
      </c>
      <c r="G105" s="76"/>
      <c r="H105" s="84"/>
      <c r="I105" s="76"/>
      <c r="J105" s="84"/>
      <c r="K105" s="76"/>
      <c r="L105" s="84"/>
      <c r="M105" s="76"/>
      <c r="N105" s="84"/>
      <c r="O105" s="76"/>
      <c r="P105" s="84"/>
      <c r="Q105" s="76"/>
      <c r="R105" s="84"/>
      <c r="S105" s="76"/>
      <c r="T105" s="84"/>
      <c r="U105" s="76"/>
      <c r="V105" s="84"/>
      <c r="W105" s="76"/>
      <c r="X105" s="84"/>
      <c r="Y105" s="76"/>
      <c r="Z105" s="84"/>
      <c r="AA105" s="76"/>
      <c r="AB105" s="84"/>
      <c r="AC105" s="76"/>
      <c r="AD105" s="84"/>
      <c r="AE105" s="76"/>
      <c r="AF105" s="84"/>
      <c r="AG105" s="76"/>
      <c r="AH105" s="84"/>
      <c r="AI105" s="76">
        <v>125</v>
      </c>
      <c r="AJ105" s="84"/>
      <c r="AK105" s="76"/>
      <c r="AL105" s="84"/>
      <c r="AM105" s="76"/>
      <c r="AN105" s="84"/>
      <c r="AO105" s="76"/>
      <c r="AP105" s="84"/>
      <c r="AQ105" s="76"/>
      <c r="AR105" s="84"/>
      <c r="AS105" s="76"/>
      <c r="AT105" s="84"/>
      <c r="AU105" s="76"/>
      <c r="AV105" s="84"/>
      <c r="AW105" s="76"/>
      <c r="AX105" s="84"/>
      <c r="AY105" s="76"/>
      <c r="AZ105" s="84"/>
      <c r="BA105" s="76"/>
      <c r="BB105" s="84"/>
      <c r="BC105" s="76"/>
      <c r="BD105" s="84"/>
      <c r="BE105" s="76"/>
      <c r="BF105" s="84"/>
    </row>
    <row r="106" spans="1:58" ht="39.75" customHeight="1">
      <c r="A106" s="70" t="str">
        <f>'#invoices'!A105</f>
        <v>BQ-097</v>
      </c>
      <c r="B106" s="71" t="str">
        <f>'#invoices'!B105</f>
        <v>PFS</v>
      </c>
      <c r="C106" s="72" t="str">
        <f>'#invoices'!C105</f>
        <v>مستشعرات الألياف الضوئية Sensorized Fiber</v>
      </c>
      <c r="D106" s="73">
        <v>8868</v>
      </c>
      <c r="E106" s="74" t="s">
        <v>631</v>
      </c>
      <c r="F106" s="74">
        <v>360</v>
      </c>
      <c r="G106" s="76"/>
      <c r="H106" s="84"/>
      <c r="I106" s="76"/>
      <c r="J106" s="84"/>
      <c r="K106" s="76"/>
      <c r="L106" s="84"/>
      <c r="M106" s="76"/>
      <c r="N106" s="84"/>
      <c r="O106" s="76"/>
      <c r="P106" s="84"/>
      <c r="Q106" s="76"/>
      <c r="R106" s="84"/>
      <c r="S106" s="76"/>
      <c r="T106" s="84"/>
      <c r="U106" s="76"/>
      <c r="V106" s="84"/>
      <c r="W106" s="76"/>
      <c r="X106" s="84"/>
      <c r="Y106" s="76"/>
      <c r="Z106" s="84"/>
      <c r="AA106" s="76"/>
      <c r="AB106" s="84"/>
      <c r="AC106" s="76"/>
      <c r="AD106" s="84"/>
      <c r="AE106" s="76"/>
      <c r="AF106" s="84"/>
      <c r="AG106" s="76"/>
      <c r="AH106" s="84"/>
      <c r="AI106" s="76">
        <v>8868</v>
      </c>
      <c r="AJ106" s="84"/>
      <c r="AK106" s="76"/>
      <c r="AL106" s="84"/>
      <c r="AM106" s="76"/>
      <c r="AN106" s="84"/>
      <c r="AO106" s="76"/>
      <c r="AP106" s="84"/>
      <c r="AQ106" s="76"/>
      <c r="AR106" s="84"/>
      <c r="AS106" s="76"/>
      <c r="AT106" s="84"/>
      <c r="AU106" s="76"/>
      <c r="AV106" s="84"/>
      <c r="AW106" s="76"/>
      <c r="AX106" s="84"/>
      <c r="AY106" s="76"/>
      <c r="AZ106" s="84"/>
      <c r="BA106" s="76"/>
      <c r="BB106" s="84"/>
      <c r="BC106" s="76"/>
      <c r="BD106" s="84"/>
      <c r="BE106" s="76"/>
      <c r="BF106" s="84"/>
    </row>
    <row r="107" spans="1:58" ht="39.75" customHeight="1">
      <c r="A107" s="70" t="str">
        <f>'#invoices'!A106</f>
        <v>BQ-098</v>
      </c>
      <c r="B107" s="71" t="str">
        <f>'#invoices'!B106</f>
        <v>CEFX</v>
      </c>
      <c r="C107" s="72" t="str">
        <f>'#invoices'!C106</f>
        <v>ﻛﺎﻣﻳﺭﺍ ﺛﺎﺑﺗﺔ ﺧﺎﺭﺟﻳﺔ ( CEFX ) External Fixed Camera</v>
      </c>
      <c r="D107" s="73">
        <v>8</v>
      </c>
      <c r="E107" s="74" t="s">
        <v>618</v>
      </c>
      <c r="F107" s="74">
        <v>3200</v>
      </c>
      <c r="G107" s="76"/>
      <c r="H107" s="84"/>
      <c r="I107" s="76"/>
      <c r="J107" s="84"/>
      <c r="K107" s="76"/>
      <c r="L107" s="84"/>
      <c r="M107" s="76"/>
      <c r="N107" s="84"/>
      <c r="O107" s="76"/>
      <c r="P107" s="84"/>
      <c r="Q107" s="76"/>
      <c r="R107" s="84"/>
      <c r="S107" s="76"/>
      <c r="T107" s="84"/>
      <c r="U107" s="76"/>
      <c r="V107" s="84"/>
      <c r="W107" s="76"/>
      <c r="X107" s="84"/>
      <c r="Y107" s="76"/>
      <c r="Z107" s="84"/>
      <c r="AA107" s="76"/>
      <c r="AB107" s="84"/>
      <c r="AC107" s="76"/>
      <c r="AD107" s="84"/>
      <c r="AE107" s="76">
        <v>8</v>
      </c>
      <c r="AF107" s="84"/>
      <c r="AG107" s="76"/>
      <c r="AH107" s="84"/>
      <c r="AI107" s="76"/>
      <c r="AJ107" s="84"/>
      <c r="AK107" s="76"/>
      <c r="AL107" s="84"/>
      <c r="AM107" s="76"/>
      <c r="AN107" s="84"/>
      <c r="AO107" s="76"/>
      <c r="AP107" s="84"/>
      <c r="AQ107" s="76"/>
      <c r="AR107" s="84"/>
      <c r="AS107" s="76"/>
      <c r="AT107" s="84"/>
      <c r="AU107" s="76"/>
      <c r="AV107" s="84"/>
      <c r="AW107" s="76"/>
      <c r="AX107" s="84"/>
      <c r="AY107" s="76"/>
      <c r="AZ107" s="84"/>
      <c r="BA107" s="76"/>
      <c r="BB107" s="84"/>
      <c r="BC107" s="76"/>
      <c r="BD107" s="84"/>
      <c r="BE107" s="76"/>
      <c r="BF107" s="84"/>
    </row>
    <row r="108" spans="1:58" ht="39.75" customHeight="1">
      <c r="A108" s="70" t="str">
        <f>'#invoices'!A107</f>
        <v>BQ-099</v>
      </c>
      <c r="B108" s="71" t="str">
        <f>'#invoices'!B107</f>
        <v>TVPL</v>
      </c>
      <c r="C108" s="72" t="str">
        <f>'#invoices'!C107</f>
        <v>عمود كاميرا CCTV Pole</v>
      </c>
      <c r="D108" s="73">
        <v>6</v>
      </c>
      <c r="E108" s="74" t="s">
        <v>618</v>
      </c>
      <c r="F108" s="74">
        <v>1650</v>
      </c>
      <c r="G108" s="76"/>
      <c r="H108" s="84"/>
      <c r="I108" s="76"/>
      <c r="J108" s="84"/>
      <c r="K108" s="76"/>
      <c r="L108" s="84"/>
      <c r="M108" s="76"/>
      <c r="N108" s="84"/>
      <c r="O108" s="76"/>
      <c r="P108" s="84"/>
      <c r="Q108" s="76"/>
      <c r="R108" s="84"/>
      <c r="S108" s="76"/>
      <c r="T108" s="84"/>
      <c r="U108" s="76"/>
      <c r="V108" s="84"/>
      <c r="W108" s="76"/>
      <c r="X108" s="84"/>
      <c r="Y108" s="76"/>
      <c r="Z108" s="84"/>
      <c r="AA108" s="76"/>
      <c r="AB108" s="84"/>
      <c r="AC108" s="76"/>
      <c r="AD108" s="84"/>
      <c r="AE108" s="76"/>
      <c r="AF108" s="84"/>
      <c r="AG108" s="76"/>
      <c r="AH108" s="84"/>
      <c r="AI108" s="76"/>
      <c r="AJ108" s="84"/>
      <c r="AK108" s="76"/>
      <c r="AL108" s="84"/>
      <c r="AM108" s="90" t="s">
        <v>670</v>
      </c>
      <c r="AN108" s="84"/>
      <c r="AO108" s="76"/>
      <c r="AP108" s="84"/>
      <c r="AQ108" s="76"/>
      <c r="AR108" s="84"/>
      <c r="AS108" s="76"/>
      <c r="AT108" s="84"/>
      <c r="AU108" s="76"/>
      <c r="AV108" s="84"/>
      <c r="AW108" s="76"/>
      <c r="AX108" s="84"/>
      <c r="AY108" s="76"/>
      <c r="AZ108" s="84"/>
      <c r="BA108" s="76"/>
      <c r="BB108" s="84"/>
      <c r="BC108" s="76"/>
      <c r="BD108" s="84"/>
      <c r="BE108" s="76"/>
      <c r="BF108" s="84"/>
    </row>
    <row r="109" spans="1:58" ht="39.75" customHeight="1">
      <c r="A109" s="70" t="str">
        <f>'#invoices'!A108</f>
        <v>BQ-100</v>
      </c>
      <c r="B109" s="71" t="str">
        <f>'#invoices'!B108</f>
        <v>CEPZ</v>
      </c>
      <c r="C109" s="72" t="str">
        <f>'#invoices'!C108</f>
        <v>كاميرا متحركة خارجية ( CEPZ ) External PTZ Camera</v>
      </c>
      <c r="D109" s="73">
        <v>2</v>
      </c>
      <c r="E109" s="74" t="s">
        <v>618</v>
      </c>
      <c r="F109" s="74">
        <v>8400</v>
      </c>
      <c r="G109" s="76"/>
      <c r="H109" s="84"/>
      <c r="I109" s="76"/>
      <c r="J109" s="84"/>
      <c r="K109" s="76"/>
      <c r="L109" s="84"/>
      <c r="M109" s="76"/>
      <c r="N109" s="84"/>
      <c r="O109" s="76"/>
      <c r="P109" s="84"/>
      <c r="Q109" s="76"/>
      <c r="R109" s="84"/>
      <c r="S109" s="76"/>
      <c r="T109" s="84"/>
      <c r="U109" s="76"/>
      <c r="V109" s="84"/>
      <c r="W109" s="76"/>
      <c r="X109" s="84"/>
      <c r="Y109" s="76"/>
      <c r="Z109" s="84"/>
      <c r="AA109" s="76"/>
      <c r="AB109" s="84"/>
      <c r="AC109" s="76"/>
      <c r="AD109" s="84"/>
      <c r="AE109" s="76"/>
      <c r="AF109" s="84"/>
      <c r="AG109" s="76"/>
      <c r="AH109" s="84"/>
      <c r="AI109" s="76"/>
      <c r="AJ109" s="84"/>
      <c r="AK109" s="76"/>
      <c r="AL109" s="84"/>
      <c r="AM109" s="76"/>
      <c r="AN109" s="84"/>
      <c r="AO109" s="76"/>
      <c r="AP109" s="84"/>
      <c r="AQ109" s="76"/>
      <c r="AR109" s="84"/>
      <c r="AS109" s="76"/>
      <c r="AT109" s="84"/>
      <c r="AU109" s="76"/>
      <c r="AV109" s="84"/>
      <c r="AW109" s="76"/>
      <c r="AX109" s="84"/>
      <c r="AY109" s="76"/>
      <c r="AZ109" s="84"/>
      <c r="BA109" s="76"/>
      <c r="BB109" s="84"/>
      <c r="BC109" s="76"/>
      <c r="BD109" s="84"/>
      <c r="BE109" s="76"/>
      <c r="BF109" s="84"/>
    </row>
    <row r="110" spans="1:58" ht="39.75" customHeight="1">
      <c r="A110" s="70" t="str">
        <f>'#invoices'!A109</f>
        <v>BQ-101</v>
      </c>
      <c r="B110" s="71" t="str">
        <f>'#invoices'!B109</f>
        <v>SGMD</v>
      </c>
      <c r="C110" s="72" t="str">
        <f>'#invoices'!C109</f>
        <v>بوابة منزلقة آلية ( SGMD ) Motorized Swing Gate</v>
      </c>
      <c r="D110" s="73">
        <v>4</v>
      </c>
      <c r="E110" s="74" t="s">
        <v>618</v>
      </c>
      <c r="F110" s="74">
        <v>49850</v>
      </c>
      <c r="G110" s="76"/>
      <c r="H110" s="84"/>
      <c r="I110" s="76"/>
      <c r="J110" s="84"/>
      <c r="K110" s="76"/>
      <c r="L110" s="84"/>
      <c r="M110" s="76"/>
      <c r="N110" s="84"/>
      <c r="O110" s="76"/>
      <c r="P110" s="84"/>
      <c r="Q110" s="76"/>
      <c r="R110" s="84"/>
      <c r="S110" s="76"/>
      <c r="T110" s="84"/>
      <c r="U110" s="76"/>
      <c r="V110" s="84"/>
      <c r="W110" s="76"/>
      <c r="X110" s="84"/>
      <c r="Y110" s="76"/>
      <c r="Z110" s="84"/>
      <c r="AA110" s="76"/>
      <c r="AB110" s="84"/>
      <c r="AC110" s="79">
        <v>4</v>
      </c>
      <c r="AD110" s="84"/>
      <c r="AE110" s="76"/>
      <c r="AF110" s="84"/>
      <c r="AG110" s="76"/>
      <c r="AH110" s="84"/>
      <c r="AI110" s="76" t="s">
        <v>671</v>
      </c>
      <c r="AJ110" s="84"/>
      <c r="AK110" s="76"/>
      <c r="AL110" s="84"/>
      <c r="AM110" s="76"/>
      <c r="AN110" s="84"/>
      <c r="AO110" s="76"/>
      <c r="AP110" s="84"/>
      <c r="AQ110" s="76"/>
      <c r="AR110" s="84"/>
      <c r="AS110" s="76"/>
      <c r="AT110" s="84"/>
      <c r="AU110" s="76"/>
      <c r="AV110" s="84"/>
      <c r="AW110" s="76"/>
      <c r="AX110" s="84"/>
      <c r="AY110" s="76"/>
      <c r="AZ110" s="84"/>
      <c r="BA110" s="76"/>
      <c r="BB110" s="84"/>
      <c r="BC110" s="76"/>
      <c r="BD110" s="84"/>
      <c r="BE110" s="76"/>
      <c r="BF110" s="84"/>
    </row>
    <row r="111" spans="1:58" ht="39.75" customHeight="1">
      <c r="A111" s="70" t="str">
        <f>'#invoices'!A110</f>
        <v>BQ-102</v>
      </c>
      <c r="B111" s="71" t="str">
        <f>'#invoices'!B110</f>
        <v>RAB</v>
      </c>
      <c r="C111" s="72" t="str">
        <f>'#invoices'!C110</f>
        <v>حاجز الذراع الكهربائي ( RAB ) Raise Arm Barrier</v>
      </c>
      <c r="D111" s="73">
        <v>4</v>
      </c>
      <c r="E111" s="74" t="s">
        <v>618</v>
      </c>
      <c r="F111" s="74">
        <v>9500</v>
      </c>
      <c r="G111" s="76"/>
      <c r="H111" s="84"/>
      <c r="I111" s="76"/>
      <c r="J111" s="84"/>
      <c r="K111" s="76"/>
      <c r="L111" s="84"/>
      <c r="M111" s="76"/>
      <c r="N111" s="84"/>
      <c r="O111" s="76"/>
      <c r="P111" s="84"/>
      <c r="Q111" s="76"/>
      <c r="R111" s="84"/>
      <c r="S111" s="76"/>
      <c r="T111" s="84"/>
      <c r="U111" s="76"/>
      <c r="V111" s="84"/>
      <c r="W111" s="76"/>
      <c r="X111" s="84"/>
      <c r="Y111" s="76"/>
      <c r="Z111" s="84"/>
      <c r="AA111" s="76"/>
      <c r="AB111" s="84"/>
      <c r="AC111" s="76"/>
      <c r="AD111" s="84"/>
      <c r="AE111" s="76"/>
      <c r="AF111" s="84"/>
      <c r="AG111" s="76"/>
      <c r="AH111" s="84"/>
      <c r="AI111" s="76">
        <v>4</v>
      </c>
      <c r="AJ111" s="84"/>
      <c r="AK111" s="76"/>
      <c r="AL111" s="84"/>
      <c r="AM111" s="76"/>
      <c r="AN111" s="84"/>
      <c r="AO111" s="76"/>
      <c r="AP111" s="84"/>
      <c r="AQ111" s="76"/>
      <c r="AR111" s="84"/>
      <c r="AS111" s="76"/>
      <c r="AT111" s="84"/>
      <c r="AU111" s="76"/>
      <c r="AV111" s="84"/>
      <c r="AW111" s="76"/>
      <c r="AX111" s="84"/>
      <c r="AY111" s="76"/>
      <c r="AZ111" s="84"/>
      <c r="BA111" s="76"/>
      <c r="BB111" s="84"/>
      <c r="BC111" s="76"/>
      <c r="BD111" s="84"/>
      <c r="BE111" s="76"/>
      <c r="BF111" s="84"/>
    </row>
    <row r="112" spans="1:58" ht="39.75" customHeight="1">
      <c r="A112" s="70" t="str">
        <f>'#invoices'!A111</f>
        <v>BQ-103</v>
      </c>
      <c r="B112" s="71" t="str">
        <f>'#invoices'!B111</f>
        <v>SLP</v>
      </c>
      <c r="C112" s="72" t="str">
        <f>'#invoices'!C111</f>
        <v>حساس استشعار أرضي ( SLP ) Safety Loop</v>
      </c>
      <c r="D112" s="73">
        <v>12</v>
      </c>
      <c r="E112" s="74" t="s">
        <v>618</v>
      </c>
      <c r="F112" s="74">
        <v>1800</v>
      </c>
      <c r="G112" s="76"/>
      <c r="H112" s="84"/>
      <c r="I112" s="76"/>
      <c r="J112" s="84"/>
      <c r="K112" s="76"/>
      <c r="L112" s="84"/>
      <c r="M112" s="76"/>
      <c r="N112" s="84"/>
      <c r="O112" s="76"/>
      <c r="P112" s="84"/>
      <c r="Q112" s="76"/>
      <c r="R112" s="84"/>
      <c r="S112" s="76"/>
      <c r="T112" s="84"/>
      <c r="U112" s="76"/>
      <c r="V112" s="84"/>
      <c r="W112" s="76"/>
      <c r="X112" s="84"/>
      <c r="Y112" s="76"/>
      <c r="Z112" s="84"/>
      <c r="AA112" s="76"/>
      <c r="AB112" s="84"/>
      <c r="AC112" s="76"/>
      <c r="AD112" s="84"/>
      <c r="AE112" s="76"/>
      <c r="AF112" s="84"/>
      <c r="AG112" s="76"/>
      <c r="AH112" s="84"/>
      <c r="AI112" s="76"/>
      <c r="AJ112" s="84"/>
      <c r="AK112" s="76"/>
      <c r="AL112" s="84"/>
      <c r="AM112" s="76"/>
      <c r="AN112" s="84"/>
      <c r="AO112" s="76"/>
      <c r="AP112" s="84"/>
      <c r="AQ112" s="76"/>
      <c r="AR112" s="84"/>
      <c r="AS112" s="76"/>
      <c r="AT112" s="84"/>
      <c r="AU112" s="76"/>
      <c r="AV112" s="84"/>
      <c r="AW112" s="76"/>
      <c r="AX112" s="84"/>
      <c r="AY112" s="76"/>
      <c r="AZ112" s="84"/>
      <c r="BA112" s="76"/>
      <c r="BB112" s="84"/>
      <c r="BC112" s="76"/>
      <c r="BD112" s="84"/>
      <c r="BE112" s="76"/>
      <c r="BF112" s="84"/>
    </row>
    <row r="113" spans="1:58" ht="39.75" customHeight="1">
      <c r="A113" s="70" t="str">
        <f>'#invoices'!A112</f>
        <v>BQ-104</v>
      </c>
      <c r="B113" s="71" t="str">
        <f>'#invoices'!B112</f>
        <v>ROBK</v>
      </c>
      <c r="C113" s="72" t="str">
        <f>'#invoices'!C112</f>
        <v>مصدات طريق ( ROBK ) Road blocker</v>
      </c>
      <c r="D113" s="73">
        <v>4</v>
      </c>
      <c r="E113" s="74" t="s">
        <v>618</v>
      </c>
      <c r="F113" s="74">
        <v>172800</v>
      </c>
      <c r="G113" s="76"/>
      <c r="H113" s="84"/>
      <c r="I113" s="76"/>
      <c r="J113" s="84"/>
      <c r="K113" s="76"/>
      <c r="L113" s="84"/>
      <c r="M113" s="76"/>
      <c r="N113" s="84"/>
      <c r="O113" s="76"/>
      <c r="P113" s="84"/>
      <c r="Q113" s="76"/>
      <c r="R113" s="84"/>
      <c r="S113" s="76"/>
      <c r="T113" s="84"/>
      <c r="U113" s="76"/>
      <c r="V113" s="84"/>
      <c r="W113" s="76"/>
      <c r="X113" s="84"/>
      <c r="Y113" s="76"/>
      <c r="Z113" s="84"/>
      <c r="AA113" s="76"/>
      <c r="AB113" s="84"/>
      <c r="AC113" s="76"/>
      <c r="AD113" s="84"/>
      <c r="AE113" s="76"/>
      <c r="AF113" s="84"/>
      <c r="AG113" s="76"/>
      <c r="AH113" s="84"/>
      <c r="AI113" s="76"/>
      <c r="AJ113" s="84"/>
      <c r="AK113" s="76"/>
      <c r="AL113" s="84"/>
      <c r="AM113" s="76"/>
      <c r="AN113" s="84"/>
      <c r="AO113" s="76"/>
      <c r="AP113" s="84"/>
      <c r="AQ113" s="76"/>
      <c r="AR113" s="84"/>
      <c r="AS113" s="76"/>
      <c r="AT113" s="84"/>
      <c r="AU113" s="76"/>
      <c r="AV113" s="84"/>
      <c r="AW113" s="76"/>
      <c r="AX113" s="84"/>
      <c r="AY113" s="76"/>
      <c r="AZ113" s="84"/>
      <c r="BA113" s="76"/>
      <c r="BB113" s="84"/>
      <c r="BC113" s="76"/>
      <c r="BD113" s="84"/>
      <c r="BE113" s="76"/>
      <c r="BF113" s="84"/>
    </row>
    <row r="114" spans="1:58" ht="39.75" customHeight="1">
      <c r="A114" s="70" t="str">
        <f>'#invoices'!A113</f>
        <v>BQ-105</v>
      </c>
      <c r="B114" s="71" t="str">
        <f>'#invoices'!B113</f>
        <v>TLTS</v>
      </c>
      <c r="C114" s="72" t="str">
        <f>'#invoices'!C113</f>
        <v>إشارات مرور Traffic Lights</v>
      </c>
      <c r="D114" s="73">
        <v>6</v>
      </c>
      <c r="E114" s="74" t="s">
        <v>618</v>
      </c>
      <c r="F114" s="74">
        <v>3200</v>
      </c>
      <c r="G114" s="76"/>
      <c r="H114" s="84"/>
      <c r="I114" s="76"/>
      <c r="J114" s="84"/>
      <c r="K114" s="76"/>
      <c r="L114" s="84"/>
      <c r="M114" s="76"/>
      <c r="N114" s="84"/>
      <c r="O114" s="76"/>
      <c r="P114" s="84"/>
      <c r="Q114" s="76"/>
      <c r="R114" s="84"/>
      <c r="S114" s="76"/>
      <c r="T114" s="84"/>
      <c r="U114" s="76"/>
      <c r="V114" s="84"/>
      <c r="W114" s="76"/>
      <c r="X114" s="84"/>
      <c r="Y114" s="76"/>
      <c r="Z114" s="84"/>
      <c r="AA114" s="76"/>
      <c r="AB114" s="84"/>
      <c r="AC114" s="76"/>
      <c r="AD114" s="84"/>
      <c r="AE114" s="76"/>
      <c r="AF114" s="84"/>
      <c r="AG114" s="76"/>
      <c r="AH114" s="84"/>
      <c r="AI114" s="76"/>
      <c r="AJ114" s="84"/>
      <c r="AK114" s="76"/>
      <c r="AL114" s="84"/>
      <c r="AM114" s="76"/>
      <c r="AN114" s="84"/>
      <c r="AO114" s="76"/>
      <c r="AP114" s="84"/>
      <c r="AQ114" s="76"/>
      <c r="AR114" s="84"/>
      <c r="AS114" s="76"/>
      <c r="AT114" s="84"/>
      <c r="AU114" s="76"/>
      <c r="AV114" s="84"/>
      <c r="AW114" s="76"/>
      <c r="AX114" s="84"/>
      <c r="AY114" s="76"/>
      <c r="AZ114" s="84"/>
      <c r="BA114" s="76"/>
      <c r="BB114" s="84"/>
      <c r="BC114" s="76"/>
      <c r="BD114" s="84"/>
      <c r="BE114" s="76"/>
      <c r="BF114" s="84"/>
    </row>
    <row r="115" spans="1:58" ht="39.75" customHeight="1">
      <c r="A115" s="70" t="str">
        <f>'#invoices'!A114</f>
        <v>BQ-106</v>
      </c>
      <c r="B115" s="71" t="str">
        <f>'#invoices'!B114</f>
        <v>VSHM</v>
      </c>
      <c r="C115" s="72" t="str">
        <f>'#invoices'!C114</f>
        <v>مطبات التحكم في السرعة Speed Humps</v>
      </c>
      <c r="D115" s="73">
        <v>4</v>
      </c>
      <c r="E115" s="74" t="s">
        <v>618</v>
      </c>
      <c r="F115" s="74">
        <v>2300</v>
      </c>
      <c r="G115" s="76"/>
      <c r="H115" s="84"/>
      <c r="I115" s="76"/>
      <c r="J115" s="84"/>
      <c r="K115" s="76"/>
      <c r="L115" s="84"/>
      <c r="M115" s="76"/>
      <c r="N115" s="84"/>
      <c r="O115" s="76"/>
      <c r="P115" s="84"/>
      <c r="Q115" s="76"/>
      <c r="R115" s="84"/>
      <c r="S115" s="76"/>
      <c r="T115" s="84"/>
      <c r="U115" s="76"/>
      <c r="V115" s="84"/>
      <c r="W115" s="76"/>
      <c r="X115" s="84"/>
      <c r="Y115" s="76"/>
      <c r="Z115" s="84"/>
      <c r="AA115" s="76"/>
      <c r="AB115" s="84"/>
      <c r="AC115" s="76"/>
      <c r="AD115" s="84"/>
      <c r="AE115" s="76"/>
      <c r="AF115" s="84"/>
      <c r="AG115" s="76"/>
      <c r="AH115" s="84"/>
      <c r="AI115" s="76"/>
      <c r="AJ115" s="84"/>
      <c r="AK115" s="76"/>
      <c r="AL115" s="84"/>
      <c r="AM115" s="76"/>
      <c r="AN115" s="84"/>
      <c r="AO115" s="76"/>
      <c r="AP115" s="84"/>
      <c r="AQ115" s="76"/>
      <c r="AR115" s="84"/>
      <c r="AS115" s="76"/>
      <c r="AT115" s="84"/>
      <c r="AU115" s="76"/>
      <c r="AV115" s="84"/>
      <c r="AW115" s="76"/>
      <c r="AX115" s="84"/>
      <c r="AY115" s="76"/>
      <c r="AZ115" s="84"/>
      <c r="BA115" s="76"/>
      <c r="BB115" s="84"/>
      <c r="BC115" s="76"/>
      <c r="BD115" s="84"/>
      <c r="BE115" s="76"/>
      <c r="BF115" s="84"/>
    </row>
    <row r="116" spans="1:58" ht="39.75" customHeight="1">
      <c r="A116" s="70" t="str">
        <f>'#invoices'!A115</f>
        <v>BQ-107</v>
      </c>
      <c r="B116" s="71" t="str">
        <f>'#invoices'!B115</f>
        <v>RBCP</v>
      </c>
      <c r="C116" s="72" t="str">
        <f>'#invoices'!C115</f>
        <v>لوحة تحكم في مصدات الطريق ( RBCP ) Road Blocker Cabinet Panel</v>
      </c>
      <c r="D116" s="73">
        <v>4</v>
      </c>
      <c r="E116" s="74" t="s">
        <v>618</v>
      </c>
      <c r="F116" s="74">
        <v>7200</v>
      </c>
      <c r="G116" s="76"/>
      <c r="H116" s="84"/>
      <c r="I116" s="76"/>
      <c r="J116" s="84"/>
      <c r="K116" s="76"/>
      <c r="L116" s="84"/>
      <c r="M116" s="76"/>
      <c r="N116" s="84"/>
      <c r="O116" s="76"/>
      <c r="P116" s="84"/>
      <c r="Q116" s="76"/>
      <c r="R116" s="84"/>
      <c r="S116" s="76"/>
      <c r="T116" s="84"/>
      <c r="U116" s="76"/>
      <c r="V116" s="84"/>
      <c r="W116" s="76"/>
      <c r="X116" s="84"/>
      <c r="Y116" s="76"/>
      <c r="Z116" s="84"/>
      <c r="AA116" s="76"/>
      <c r="AB116" s="84"/>
      <c r="AC116" s="76"/>
      <c r="AD116" s="84"/>
      <c r="AE116" s="76"/>
      <c r="AF116" s="84"/>
      <c r="AG116" s="76"/>
      <c r="AH116" s="84"/>
      <c r="AI116" s="76"/>
      <c r="AJ116" s="84"/>
      <c r="AK116" s="76"/>
      <c r="AL116" s="84"/>
      <c r="AM116" s="76"/>
      <c r="AN116" s="84"/>
      <c r="AO116" s="76"/>
      <c r="AP116" s="84"/>
      <c r="AQ116" s="76"/>
      <c r="AR116" s="84"/>
      <c r="AS116" s="76"/>
      <c r="AT116" s="84"/>
      <c r="AU116" s="76"/>
      <c r="AV116" s="84"/>
      <c r="AW116" s="76"/>
      <c r="AX116" s="84"/>
      <c r="AY116" s="76"/>
      <c r="AZ116" s="84"/>
      <c r="BA116" s="76"/>
      <c r="BB116" s="84"/>
      <c r="BC116" s="76"/>
      <c r="BD116" s="84"/>
      <c r="BE116" s="76"/>
      <c r="BF116" s="84"/>
    </row>
    <row r="117" spans="1:58" ht="39.75" customHeight="1">
      <c r="A117" s="70" t="str">
        <f>'#invoices'!A116</f>
        <v>BQ-108</v>
      </c>
      <c r="B117" s="71" t="str">
        <f>'#invoices'!B116</f>
        <v>RBCS</v>
      </c>
      <c r="C117" s="72" t="str">
        <f>'#invoices'!C116</f>
        <v>مفتاح تحكم في مصدات الطريق ( RBCS ) Road Blocker Control Switch</v>
      </c>
      <c r="D117" s="73">
        <v>4</v>
      </c>
      <c r="E117" s="74" t="s">
        <v>618</v>
      </c>
      <c r="F117" s="74">
        <v>1400</v>
      </c>
      <c r="G117" s="76"/>
      <c r="H117" s="84"/>
      <c r="I117" s="76"/>
      <c r="J117" s="84"/>
      <c r="K117" s="76"/>
      <c r="L117" s="84"/>
      <c r="M117" s="76"/>
      <c r="N117" s="84"/>
      <c r="O117" s="76"/>
      <c r="P117" s="84"/>
      <c r="Q117" s="76"/>
      <c r="R117" s="84"/>
      <c r="S117" s="76"/>
      <c r="T117" s="84"/>
      <c r="U117" s="76"/>
      <c r="V117" s="84"/>
      <c r="W117" s="76"/>
      <c r="X117" s="84"/>
      <c r="Y117" s="76"/>
      <c r="Z117" s="84"/>
      <c r="AA117" s="76"/>
      <c r="AB117" s="84"/>
      <c r="AC117" s="76"/>
      <c r="AD117" s="84"/>
      <c r="AE117" s="76"/>
      <c r="AF117" s="84"/>
      <c r="AG117" s="76"/>
      <c r="AH117" s="84"/>
      <c r="AI117" s="76"/>
      <c r="AJ117" s="84"/>
      <c r="AK117" s="76"/>
      <c r="AL117" s="84"/>
      <c r="AM117" s="76"/>
      <c r="AN117" s="84"/>
      <c r="AO117" s="76"/>
      <c r="AP117" s="84"/>
      <c r="AQ117" s="76"/>
      <c r="AR117" s="84"/>
      <c r="AS117" s="76"/>
      <c r="AT117" s="84"/>
      <c r="AU117" s="76"/>
      <c r="AV117" s="84"/>
      <c r="AW117" s="76"/>
      <c r="AX117" s="84"/>
      <c r="AY117" s="76"/>
      <c r="AZ117" s="84"/>
      <c r="BA117" s="76"/>
      <c r="BB117" s="84"/>
      <c r="BC117" s="76"/>
      <c r="BD117" s="84"/>
      <c r="BE117" s="76"/>
      <c r="BF117" s="84"/>
    </row>
    <row r="118" spans="1:58" ht="39.75" customHeight="1">
      <c r="A118" s="70" t="str">
        <f>'#invoices'!A117</f>
        <v>BQ-109</v>
      </c>
      <c r="B118" s="71" t="str">
        <f>'#invoices'!B117</f>
        <v>CRPK</v>
      </c>
      <c r="C118" s="72" t="str">
        <f>'#invoices'!C117</f>
        <v>ﻗﺎﺭﺉ ﺑﻁﺎﻗﺎﺕ ﻣﻊ ﻟﻭﺣﺔ ﺍﻟﻣﻔﺎﺗﻳﺢ ( CRPK ) Card Reader w/ Keypad</v>
      </c>
      <c r="D118" s="73">
        <v>5</v>
      </c>
      <c r="E118" s="74" t="s">
        <v>618</v>
      </c>
      <c r="F118" s="74">
        <v>3160</v>
      </c>
      <c r="G118" s="76"/>
      <c r="H118" s="84"/>
      <c r="I118" s="76"/>
      <c r="J118" s="84"/>
      <c r="K118" s="76"/>
      <c r="L118" s="84"/>
      <c r="M118" s="76"/>
      <c r="N118" s="84"/>
      <c r="O118" s="76"/>
      <c r="P118" s="84"/>
      <c r="Q118" s="76"/>
      <c r="R118" s="84"/>
      <c r="S118" s="76"/>
      <c r="T118" s="84"/>
      <c r="U118" s="76"/>
      <c r="V118" s="84"/>
      <c r="W118" s="76"/>
      <c r="X118" s="84"/>
      <c r="Y118" s="76"/>
      <c r="Z118" s="84"/>
      <c r="AA118" s="76"/>
      <c r="AB118" s="84"/>
      <c r="AC118" s="76"/>
      <c r="AD118" s="84"/>
      <c r="AE118" s="76">
        <v>5</v>
      </c>
      <c r="AF118" s="84"/>
      <c r="AG118" s="76"/>
      <c r="AH118" s="84"/>
      <c r="AI118" s="76"/>
      <c r="AJ118" s="84"/>
      <c r="AK118" s="76"/>
      <c r="AL118" s="84"/>
      <c r="AM118" s="76"/>
      <c r="AN118" s="84"/>
      <c r="AO118" s="76"/>
      <c r="AP118" s="84"/>
      <c r="AQ118" s="76"/>
      <c r="AR118" s="84"/>
      <c r="AS118" s="76"/>
      <c r="AT118" s="84"/>
      <c r="AU118" s="76"/>
      <c r="AV118" s="84"/>
      <c r="AW118" s="76"/>
      <c r="AX118" s="84"/>
      <c r="AY118" s="76"/>
      <c r="AZ118" s="84"/>
      <c r="BA118" s="76"/>
      <c r="BB118" s="84"/>
      <c r="BC118" s="76"/>
      <c r="BD118" s="84"/>
      <c r="BE118" s="76"/>
      <c r="BF118" s="84"/>
    </row>
    <row r="119" spans="1:58" ht="39.75" customHeight="1">
      <c r="A119" s="70" t="str">
        <f>'#invoices'!A118</f>
        <v>BQ-110</v>
      </c>
      <c r="B119" s="71" t="str">
        <f>'#invoices'!B118</f>
        <v>ICCP</v>
      </c>
      <c r="C119" s="72" t="str">
        <f>'#invoices'!C118</f>
        <v>ﻭﺣﺩﺓ ﺍﺗﺻﺎﻝ ﺩﺍﺧﻠﻲ ﺍﻧﺗﺭﻛﻭﻡ ( ICCP ) Intecom Call Panel</v>
      </c>
      <c r="D119" s="73">
        <v>1</v>
      </c>
      <c r="E119" s="74" t="s">
        <v>618</v>
      </c>
      <c r="F119" s="74">
        <v>4950</v>
      </c>
      <c r="G119" s="76"/>
      <c r="H119" s="84"/>
      <c r="I119" s="76"/>
      <c r="J119" s="84"/>
      <c r="K119" s="76"/>
      <c r="L119" s="84"/>
      <c r="M119" s="76"/>
      <c r="N119" s="84"/>
      <c r="O119" s="76"/>
      <c r="P119" s="84"/>
      <c r="Q119" s="76"/>
      <c r="R119" s="84"/>
      <c r="S119" s="76"/>
      <c r="T119" s="84"/>
      <c r="U119" s="76"/>
      <c r="V119" s="84"/>
      <c r="W119" s="76"/>
      <c r="X119" s="84"/>
      <c r="Y119" s="76"/>
      <c r="Z119" s="84"/>
      <c r="AA119" s="76"/>
      <c r="AB119" s="84"/>
      <c r="AC119" s="76"/>
      <c r="AD119" s="84"/>
      <c r="AE119" s="76"/>
      <c r="AF119" s="84"/>
      <c r="AG119" s="76"/>
      <c r="AH119" s="84"/>
      <c r="AI119" s="76"/>
      <c r="AJ119" s="84"/>
      <c r="AK119" s="76"/>
      <c r="AL119" s="84"/>
      <c r="AM119" s="76"/>
      <c r="AN119" s="84"/>
      <c r="AO119" s="76"/>
      <c r="AP119" s="84"/>
      <c r="AQ119" s="76"/>
      <c r="AR119" s="84"/>
      <c r="AS119" s="76"/>
      <c r="AT119" s="84"/>
      <c r="AU119" s="76"/>
      <c r="AV119" s="84"/>
      <c r="AW119" s="76"/>
      <c r="AX119" s="84"/>
      <c r="AY119" s="76"/>
      <c r="AZ119" s="84"/>
      <c r="BA119" s="76"/>
      <c r="BB119" s="84"/>
      <c r="BC119" s="76"/>
      <c r="BD119" s="84"/>
      <c r="BE119" s="76"/>
      <c r="BF119" s="84"/>
    </row>
    <row r="120" spans="1:58" ht="39.75" customHeight="1">
      <c r="A120" s="70" t="str">
        <f>'#invoices'!A119</f>
        <v>BQ-111</v>
      </c>
      <c r="B120" s="71" t="str">
        <f>'#invoices'!B119</f>
        <v>ISSW</v>
      </c>
      <c r="C120" s="72" t="str">
        <f>'#invoices'!C119</f>
        <v>ﻣﺣﻁﺔ ﻋﻣﻝ ﻁﺭﻓﻳﺔ ﻟﻠﻧﻅﺎﻡ الأﻣﻧﻲ ISS ISS Work Station</v>
      </c>
      <c r="D120" s="73">
        <v>1</v>
      </c>
      <c r="E120" s="74" t="s">
        <v>618</v>
      </c>
      <c r="F120" s="74">
        <v>6200</v>
      </c>
      <c r="G120" s="76"/>
      <c r="H120" s="84"/>
      <c r="I120" s="76"/>
      <c r="J120" s="84"/>
      <c r="K120" s="76"/>
      <c r="L120" s="84"/>
      <c r="M120" s="76"/>
      <c r="N120" s="84"/>
      <c r="O120" s="76"/>
      <c r="P120" s="84"/>
      <c r="Q120" s="76"/>
      <c r="R120" s="84"/>
      <c r="S120" s="76"/>
      <c r="T120" s="84"/>
      <c r="U120" s="76"/>
      <c r="V120" s="84"/>
      <c r="W120" s="76"/>
      <c r="X120" s="84"/>
      <c r="Y120" s="76"/>
      <c r="Z120" s="84"/>
      <c r="AA120" s="76"/>
      <c r="AB120" s="84"/>
      <c r="AC120" s="76"/>
      <c r="AD120" s="84"/>
      <c r="AE120" s="76"/>
      <c r="AF120" s="84"/>
      <c r="AG120" s="76"/>
      <c r="AH120" s="84"/>
      <c r="AI120" s="76"/>
      <c r="AJ120" s="84"/>
      <c r="AK120" s="76">
        <v>1</v>
      </c>
      <c r="AL120" s="84"/>
      <c r="AM120" s="76"/>
      <c r="AN120" s="84"/>
      <c r="AO120" s="76"/>
      <c r="AP120" s="84"/>
      <c r="AQ120" s="76"/>
      <c r="AR120" s="84"/>
      <c r="AS120" s="76"/>
      <c r="AT120" s="84"/>
      <c r="AU120" s="76"/>
      <c r="AV120" s="84"/>
      <c r="AW120" s="76"/>
      <c r="AX120" s="84"/>
      <c r="AY120" s="76"/>
      <c r="AZ120" s="84"/>
      <c r="BA120" s="76"/>
      <c r="BB120" s="84"/>
      <c r="BC120" s="76"/>
      <c r="BD120" s="84"/>
      <c r="BE120" s="76"/>
      <c r="BF120" s="84"/>
    </row>
    <row r="121" spans="1:58" ht="39.75" customHeight="1">
      <c r="A121" s="70" t="str">
        <f>'#invoices'!A120</f>
        <v>BQ-112</v>
      </c>
      <c r="B121" s="71" t="str">
        <f>'#invoices'!B120</f>
        <v>ALPW</v>
      </c>
      <c r="C121" s="72" t="str">
        <f>'#invoices'!C120</f>
        <v>ﻣﺣﻁﺔ ﻋﻣﻝ ﻁﺭﻓﻳﺔ ﻟﻧﻅﺎﻡ ﺍﻟﺗﻌﺭﻑ ﻋﻠﻰ ﻟﻭﺣﺎﺕ ﺍﻟﻣﺭﻛﺑﺎﺕ ﺍﻻﻟﻛﺗﺭﻭﻧﻲ ALPR ALPR Workstation</v>
      </c>
      <c r="D121" s="73">
        <v>1</v>
      </c>
      <c r="E121" s="74" t="s">
        <v>618</v>
      </c>
      <c r="F121" s="74">
        <v>6200</v>
      </c>
      <c r="G121" s="76"/>
      <c r="H121" s="84"/>
      <c r="I121" s="76"/>
      <c r="J121" s="84"/>
      <c r="K121" s="76"/>
      <c r="L121" s="84"/>
      <c r="M121" s="76"/>
      <c r="N121" s="84"/>
      <c r="O121" s="76"/>
      <c r="P121" s="84"/>
      <c r="Q121" s="76"/>
      <c r="R121" s="84"/>
      <c r="S121" s="76"/>
      <c r="T121" s="84"/>
      <c r="U121" s="76"/>
      <c r="V121" s="84"/>
      <c r="W121" s="76"/>
      <c r="X121" s="84"/>
      <c r="Y121" s="76"/>
      <c r="Z121" s="84"/>
      <c r="AA121" s="76"/>
      <c r="AB121" s="84"/>
      <c r="AC121" s="76"/>
      <c r="AD121" s="84"/>
      <c r="AE121" s="76">
        <v>1</v>
      </c>
      <c r="AF121" s="84"/>
      <c r="AG121" s="76"/>
      <c r="AH121" s="84"/>
      <c r="AI121" s="76"/>
      <c r="AJ121" s="84"/>
      <c r="AK121" s="76"/>
      <c r="AL121" s="84"/>
      <c r="AM121" s="76"/>
      <c r="AN121" s="84"/>
      <c r="AO121" s="76"/>
      <c r="AP121" s="84"/>
      <c r="AQ121" s="76"/>
      <c r="AR121" s="84"/>
      <c r="AS121" s="76"/>
      <c r="AT121" s="84"/>
      <c r="AU121" s="76"/>
      <c r="AV121" s="84"/>
      <c r="AW121" s="76"/>
      <c r="AX121" s="84"/>
      <c r="AY121" s="76"/>
      <c r="AZ121" s="84"/>
      <c r="BA121" s="76"/>
      <c r="BB121" s="84"/>
      <c r="BC121" s="76"/>
      <c r="BD121" s="84"/>
      <c r="BE121" s="76"/>
      <c r="BF121" s="84"/>
    </row>
    <row r="122" spans="1:58" ht="39.75" customHeight="1">
      <c r="A122" s="70" t="str">
        <f>'#invoices'!A121</f>
        <v>BQ-113</v>
      </c>
      <c r="B122" s="71" t="str">
        <f>'#invoices'!B121</f>
        <v>UVSW</v>
      </c>
      <c r="C122" s="72" t="str">
        <f>'#invoices'!C121</f>
        <v>ﻣﺣﻁﺔ ﻋﻣﻝ ﻁﺭﻓﻳﺔ ﻟﻧﻅﺎﻡ ﻟﻔﺣﺹ ﺍﺳﻔﻝ ﺍﻟﻣﺭﻛﺑﺎﺕ UVSS</v>
      </c>
      <c r="D122" s="73">
        <v>1</v>
      </c>
      <c r="E122" s="74" t="s">
        <v>618</v>
      </c>
      <c r="F122" s="74">
        <v>6200</v>
      </c>
      <c r="G122" s="76"/>
      <c r="H122" s="84"/>
      <c r="I122" s="76"/>
      <c r="J122" s="84"/>
      <c r="K122" s="76"/>
      <c r="L122" s="84"/>
      <c r="M122" s="76"/>
      <c r="N122" s="84"/>
      <c r="O122" s="76"/>
      <c r="P122" s="84"/>
      <c r="Q122" s="76"/>
      <c r="R122" s="84"/>
      <c r="S122" s="76"/>
      <c r="T122" s="84"/>
      <c r="U122" s="76"/>
      <c r="V122" s="84"/>
      <c r="W122" s="76"/>
      <c r="X122" s="84"/>
      <c r="Y122" s="76"/>
      <c r="Z122" s="84"/>
      <c r="AA122" s="76"/>
      <c r="AB122" s="84"/>
      <c r="AC122" s="76"/>
      <c r="AD122" s="84"/>
      <c r="AE122" s="76">
        <v>1</v>
      </c>
      <c r="AF122" s="84"/>
      <c r="AG122" s="76"/>
      <c r="AH122" s="84"/>
      <c r="AI122" s="76"/>
      <c r="AJ122" s="84"/>
      <c r="AK122" s="76"/>
      <c r="AL122" s="84"/>
      <c r="AM122" s="76"/>
      <c r="AN122" s="84"/>
      <c r="AO122" s="76"/>
      <c r="AP122" s="84"/>
      <c r="AQ122" s="76"/>
      <c r="AR122" s="84"/>
      <c r="AS122" s="76"/>
      <c r="AT122" s="84"/>
      <c r="AU122" s="76"/>
      <c r="AV122" s="84"/>
      <c r="AW122" s="76"/>
      <c r="AX122" s="84"/>
      <c r="AY122" s="76"/>
      <c r="AZ122" s="84"/>
      <c r="BA122" s="76"/>
      <c r="BB122" s="84"/>
      <c r="BC122" s="76"/>
      <c r="BD122" s="84"/>
      <c r="BE122" s="76"/>
      <c r="BF122" s="84"/>
    </row>
    <row r="123" spans="1:58" ht="39.75" customHeight="1">
      <c r="A123" s="70" t="str">
        <f>'#invoices'!A122</f>
        <v>BQ-114</v>
      </c>
      <c r="B123" s="71" t="str">
        <f>'#invoices'!B122</f>
        <v>ICMU</v>
      </c>
      <c r="C123" s="72" t="str">
        <f>'#invoices'!C122</f>
        <v>ﻭﺣﺩﺓ ﺍﺗﺻﺎﻝ ﺩﺍﺧﻠﻲ ﺭﺋﻳﺳﻳﺔ ﺍﻧﺗﺭﻛﻭﻡ ( ICCP ) Intercom Master Unit</v>
      </c>
      <c r="D123" s="73">
        <v>1</v>
      </c>
      <c r="E123" s="74" t="s">
        <v>618</v>
      </c>
      <c r="F123" s="74">
        <v>5600</v>
      </c>
      <c r="G123" s="76"/>
      <c r="H123" s="84"/>
      <c r="I123" s="76"/>
      <c r="J123" s="84"/>
      <c r="K123" s="76"/>
      <c r="L123" s="84"/>
      <c r="M123" s="76"/>
      <c r="N123" s="84"/>
      <c r="O123" s="76"/>
      <c r="P123" s="84"/>
      <c r="Q123" s="76"/>
      <c r="R123" s="84"/>
      <c r="S123" s="76"/>
      <c r="T123" s="84"/>
      <c r="U123" s="76"/>
      <c r="V123" s="84"/>
      <c r="W123" s="76"/>
      <c r="X123" s="84"/>
      <c r="Y123" s="76"/>
      <c r="Z123" s="84"/>
      <c r="AA123" s="76"/>
      <c r="AB123" s="84"/>
      <c r="AC123" s="76"/>
      <c r="AD123" s="84"/>
      <c r="AE123" s="76">
        <v>1</v>
      </c>
      <c r="AF123" s="84"/>
      <c r="AG123" s="76"/>
      <c r="AH123" s="84"/>
      <c r="AI123" s="76"/>
      <c r="AJ123" s="84"/>
      <c r="AK123" s="76"/>
      <c r="AL123" s="84"/>
      <c r="AM123" s="76"/>
      <c r="AN123" s="84"/>
      <c r="AO123" s="76"/>
      <c r="AP123" s="84"/>
      <c r="AQ123" s="76"/>
      <c r="AR123" s="84"/>
      <c r="AS123" s="76"/>
      <c r="AT123" s="84"/>
      <c r="AU123" s="76"/>
      <c r="AV123" s="84"/>
      <c r="AW123" s="76"/>
      <c r="AX123" s="84"/>
      <c r="AY123" s="76"/>
      <c r="AZ123" s="84"/>
      <c r="BA123" s="76"/>
      <c r="BB123" s="84"/>
      <c r="BC123" s="76"/>
      <c r="BD123" s="84"/>
      <c r="BE123" s="76"/>
      <c r="BF123" s="84"/>
    </row>
    <row r="124" spans="1:58" ht="39.75" customHeight="1">
      <c r="A124" s="70" t="str">
        <f>'#invoices'!A123</f>
        <v>BQ-115</v>
      </c>
      <c r="B124" s="71" t="str">
        <f>'#invoices'!B123</f>
        <v>CTKB</v>
      </c>
      <c r="C124" s="72" t="str">
        <f>'#invoices'!C123</f>
        <v>ﻟﻭﺣﺔ ﻣﻔﺎﺗﻳﺢ ﺍﻟﺩﻭﺍﺋﺭ ﺍﻟﺗﻠﻔﺯﻳﻭﻧﻳﺔ ﺍﻟﻣﻐﻠﻘﺔ ( CTKB ) CCTV Keyboard</v>
      </c>
      <c r="D124" s="73">
        <v>1</v>
      </c>
      <c r="E124" s="74" t="s">
        <v>618</v>
      </c>
      <c r="F124" s="74">
        <v>1850</v>
      </c>
      <c r="G124" s="76"/>
      <c r="H124" s="84"/>
      <c r="I124" s="76"/>
      <c r="J124" s="84"/>
      <c r="K124" s="76"/>
      <c r="L124" s="84"/>
      <c r="M124" s="76"/>
      <c r="N124" s="84"/>
      <c r="O124" s="76"/>
      <c r="P124" s="84"/>
      <c r="Q124" s="76"/>
      <c r="R124" s="84"/>
      <c r="S124" s="76"/>
      <c r="T124" s="84"/>
      <c r="U124" s="76"/>
      <c r="V124" s="84"/>
      <c r="W124" s="76"/>
      <c r="X124" s="84"/>
      <c r="Y124" s="76"/>
      <c r="Z124" s="84"/>
      <c r="AA124" s="76"/>
      <c r="AB124" s="84"/>
      <c r="AC124" s="76"/>
      <c r="AD124" s="84"/>
      <c r="AE124" s="76"/>
      <c r="AF124" s="84"/>
      <c r="AG124" s="76"/>
      <c r="AH124" s="84"/>
      <c r="AI124" s="76"/>
      <c r="AJ124" s="84"/>
      <c r="AK124" s="76"/>
      <c r="AL124" s="84"/>
      <c r="AM124" s="76"/>
      <c r="AN124" s="84"/>
      <c r="AO124" s="76"/>
      <c r="AP124" s="84"/>
      <c r="AQ124" s="76"/>
      <c r="AR124" s="84"/>
      <c r="AS124" s="76"/>
      <c r="AT124" s="84"/>
      <c r="AU124" s="76"/>
      <c r="AV124" s="84"/>
      <c r="AW124" s="76"/>
      <c r="AX124" s="84"/>
      <c r="AY124" s="76"/>
      <c r="AZ124" s="84"/>
      <c r="BA124" s="76"/>
      <c r="BB124" s="84"/>
      <c r="BC124" s="76"/>
      <c r="BD124" s="84"/>
      <c r="BE124" s="76"/>
      <c r="BF124" s="84"/>
    </row>
    <row r="125" spans="1:58" ht="39.75" customHeight="1">
      <c r="A125" s="70" t="str">
        <f>'#invoices'!A124</f>
        <v>BQ-116</v>
      </c>
      <c r="B125" s="71" t="str">
        <f>'#invoices'!B124</f>
        <v>SPAS</v>
      </c>
      <c r="C125" s="72" t="str">
        <f>'#invoices'!C124</f>
        <v>ﺟﻬﺎﺯ ﺇﻧﺫﺍﺭ ﺻﻭﺗﻲ ﺿﻭﺋﻲ ( SPAS ) Flashing Sounder</v>
      </c>
      <c r="D125" s="73">
        <v>2</v>
      </c>
      <c r="E125" s="74" t="s">
        <v>618</v>
      </c>
      <c r="F125" s="74">
        <v>1350</v>
      </c>
      <c r="G125" s="76"/>
      <c r="H125" s="84"/>
      <c r="I125" s="76"/>
      <c r="J125" s="84"/>
      <c r="K125" s="76"/>
      <c r="L125" s="84"/>
      <c r="M125" s="76"/>
      <c r="N125" s="84"/>
      <c r="O125" s="76"/>
      <c r="P125" s="84"/>
      <c r="Q125" s="76"/>
      <c r="R125" s="84"/>
      <c r="S125" s="76"/>
      <c r="T125" s="84"/>
      <c r="U125" s="76"/>
      <c r="V125" s="84"/>
      <c r="W125" s="76"/>
      <c r="X125" s="84"/>
      <c r="Y125" s="76"/>
      <c r="Z125" s="84"/>
      <c r="AA125" s="76"/>
      <c r="AB125" s="84"/>
      <c r="AC125" s="76"/>
      <c r="AD125" s="84"/>
      <c r="AE125" s="76"/>
      <c r="AF125" s="84"/>
      <c r="AG125" s="76">
        <v>2</v>
      </c>
      <c r="AH125" s="84"/>
      <c r="AI125" s="76"/>
      <c r="AJ125" s="84"/>
      <c r="AK125" s="76"/>
      <c r="AL125" s="84"/>
      <c r="AM125" s="76"/>
      <c r="AN125" s="84"/>
      <c r="AO125" s="76"/>
      <c r="AP125" s="84"/>
      <c r="AQ125" s="76"/>
      <c r="AR125" s="84"/>
      <c r="AS125" s="76"/>
      <c r="AT125" s="84"/>
      <c r="AU125" s="76"/>
      <c r="AV125" s="84"/>
      <c r="AW125" s="76"/>
      <c r="AX125" s="84"/>
      <c r="AY125" s="76"/>
      <c r="AZ125" s="84"/>
      <c r="BA125" s="76"/>
      <c r="BB125" s="84"/>
      <c r="BC125" s="76"/>
      <c r="BD125" s="84"/>
      <c r="BE125" s="76"/>
      <c r="BF125" s="84"/>
    </row>
    <row r="126" spans="1:58" ht="39.75" customHeight="1">
      <c r="A126" s="70" t="str">
        <f>'#invoices'!A125</f>
        <v>BQ-117</v>
      </c>
      <c r="B126" s="71" t="str">
        <f>'#invoices'!B125</f>
        <v>EAB</v>
      </c>
      <c r="C126" s="72" t="str">
        <f>'#invoices'!C125</f>
        <v>ﺯﺭ ﺇﻧﺫﺍﺭ ﺍﻟﻁﻭﺍﺭﺉ ( EAB )   Emergency Alarm Button</v>
      </c>
      <c r="D126" s="73">
        <v>1</v>
      </c>
      <c r="E126" s="74" t="s">
        <v>618</v>
      </c>
      <c r="F126" s="74">
        <v>220</v>
      </c>
      <c r="G126" s="76"/>
      <c r="H126" s="84"/>
      <c r="I126" s="76"/>
      <c r="J126" s="84"/>
      <c r="K126" s="76"/>
      <c r="L126" s="84"/>
      <c r="M126" s="76"/>
      <c r="N126" s="84"/>
      <c r="O126" s="76"/>
      <c r="P126" s="84"/>
      <c r="Q126" s="76"/>
      <c r="R126" s="84"/>
      <c r="S126" s="76"/>
      <c r="T126" s="84"/>
      <c r="U126" s="76"/>
      <c r="V126" s="84"/>
      <c r="W126" s="76"/>
      <c r="X126" s="84"/>
      <c r="Y126" s="76"/>
      <c r="Z126" s="84"/>
      <c r="AA126" s="76"/>
      <c r="AB126" s="84"/>
      <c r="AC126" s="76"/>
      <c r="AD126" s="84"/>
      <c r="AE126" s="76"/>
      <c r="AF126" s="84"/>
      <c r="AG126" s="76">
        <v>1</v>
      </c>
      <c r="AH126" s="84"/>
      <c r="AI126" s="76"/>
      <c r="AJ126" s="84"/>
      <c r="AK126" s="76"/>
      <c r="AL126" s="84"/>
      <c r="AM126" s="76"/>
      <c r="AN126" s="84"/>
      <c r="AO126" s="76"/>
      <c r="AP126" s="84"/>
      <c r="AQ126" s="76"/>
      <c r="AR126" s="84"/>
      <c r="AS126" s="76"/>
      <c r="AT126" s="84"/>
      <c r="AU126" s="76"/>
      <c r="AV126" s="84"/>
      <c r="AW126" s="76"/>
      <c r="AX126" s="84"/>
      <c r="AY126" s="76"/>
      <c r="AZ126" s="84"/>
      <c r="BA126" s="76"/>
      <c r="BB126" s="84"/>
      <c r="BC126" s="76"/>
      <c r="BD126" s="84"/>
      <c r="BE126" s="76"/>
      <c r="BF126" s="84"/>
    </row>
    <row r="127" spans="1:58" ht="122.25" customHeight="1">
      <c r="A127" s="70" t="str">
        <f>'#invoices'!A126</f>
        <v>BQ-118</v>
      </c>
      <c r="B127" s="71" t="str">
        <f>'#invoices'!B126</f>
        <v>UPS</v>
      </c>
      <c r="C127" s="72" t="str">
        <f>'#invoices'!C126</f>
        <v>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work and materials to complete this item</v>
      </c>
      <c r="D127" s="73">
        <v>1</v>
      </c>
      <c r="E127" s="74" t="s">
        <v>618</v>
      </c>
      <c r="F127" s="74">
        <v>29700</v>
      </c>
      <c r="G127" s="76"/>
      <c r="H127" s="84"/>
      <c r="I127" s="76"/>
      <c r="J127" s="84"/>
      <c r="K127" s="76"/>
      <c r="L127" s="84"/>
      <c r="M127" s="76"/>
      <c r="N127" s="84"/>
      <c r="O127" s="76"/>
      <c r="P127" s="84"/>
      <c r="Q127" s="76"/>
      <c r="R127" s="84"/>
      <c r="S127" s="76"/>
      <c r="T127" s="84"/>
      <c r="U127" s="76"/>
      <c r="V127" s="84"/>
      <c r="W127" s="76"/>
      <c r="X127" s="84"/>
      <c r="Y127" s="76"/>
      <c r="Z127" s="84"/>
      <c r="AA127" s="76"/>
      <c r="AB127" s="84"/>
      <c r="AC127" s="76"/>
      <c r="AD127" s="84"/>
      <c r="AE127" s="76"/>
      <c r="AF127" s="84"/>
      <c r="AG127" s="76"/>
      <c r="AH127" s="84"/>
      <c r="AI127" s="76"/>
      <c r="AJ127" s="84"/>
      <c r="AK127" s="76"/>
      <c r="AL127" s="84"/>
      <c r="AM127" s="76"/>
      <c r="AN127" s="84"/>
      <c r="AO127" s="76"/>
      <c r="AP127" s="84"/>
      <c r="AQ127" s="76"/>
      <c r="AR127" s="84"/>
      <c r="AS127" s="76"/>
      <c r="AT127" s="84"/>
      <c r="AU127" s="76"/>
      <c r="AV127" s="84"/>
      <c r="AW127" s="76"/>
      <c r="AX127" s="84"/>
      <c r="AY127" s="76"/>
      <c r="AZ127" s="84"/>
      <c r="BA127" s="76"/>
      <c r="BB127" s="84"/>
      <c r="BC127" s="76"/>
      <c r="BD127" s="84"/>
      <c r="BE127" s="76"/>
      <c r="BF127" s="84"/>
    </row>
    <row r="128" spans="1:58" ht="39.75" customHeight="1">
      <c r="A128" s="70" t="str">
        <f>'#invoices'!A127</f>
        <v>BQ-119</v>
      </c>
      <c r="B128" s="71" t="str">
        <f>'#invoices'!B127</f>
        <v>HHED</v>
      </c>
      <c r="C128" s="72" t="str">
        <f>'#invoices'!C127</f>
        <v xml:space="preserve">ﺟﻬﺎﺯ ﻛﺷﻑ ﻣﺗﻔﺟﺭﺍﺕ ﻣﺣﻣﻭﻝ ﺑﺎﻟﻳﺩ Hand-Held Explosive Detector </v>
      </c>
      <c r="D128" s="73">
        <v>1</v>
      </c>
      <c r="E128" s="74" t="s">
        <v>618</v>
      </c>
      <c r="F128" s="74">
        <v>132000</v>
      </c>
      <c r="G128" s="76"/>
      <c r="H128" s="84"/>
      <c r="I128" s="76"/>
      <c r="J128" s="84"/>
      <c r="K128" s="76"/>
      <c r="L128" s="84"/>
      <c r="M128" s="76"/>
      <c r="N128" s="84"/>
      <c r="O128" s="76"/>
      <c r="P128" s="84"/>
      <c r="Q128" s="76"/>
      <c r="R128" s="84"/>
      <c r="S128" s="76"/>
      <c r="T128" s="84"/>
      <c r="U128" s="76"/>
      <c r="V128" s="84"/>
      <c r="W128" s="76"/>
      <c r="X128" s="84"/>
      <c r="Y128" s="76"/>
      <c r="Z128" s="84"/>
      <c r="AA128" s="76"/>
      <c r="AB128" s="84"/>
      <c r="AC128" s="76"/>
      <c r="AD128" s="84"/>
      <c r="AE128" s="76"/>
      <c r="AF128" s="84"/>
      <c r="AG128" s="76"/>
      <c r="AH128" s="84"/>
      <c r="AI128" s="76"/>
      <c r="AJ128" s="84"/>
      <c r="AK128" s="76"/>
      <c r="AL128" s="84"/>
      <c r="AM128" s="76"/>
      <c r="AN128" s="84"/>
      <c r="AO128" s="76"/>
      <c r="AP128" s="84"/>
      <c r="AQ128" s="76"/>
      <c r="AR128" s="84"/>
      <c r="AS128" s="76"/>
      <c r="AT128" s="84"/>
      <c r="AU128" s="76"/>
      <c r="AV128" s="84"/>
      <c r="AW128" s="76"/>
      <c r="AX128" s="84"/>
      <c r="AY128" s="76"/>
      <c r="AZ128" s="84"/>
      <c r="BA128" s="76"/>
      <c r="BB128" s="84"/>
      <c r="BC128" s="76"/>
      <c r="BD128" s="84"/>
      <c r="BE128" s="76"/>
      <c r="BF128" s="84"/>
    </row>
    <row r="129" spans="1:58" ht="39.75" customHeight="1">
      <c r="A129" s="70" t="str">
        <f>'#invoices'!A128</f>
        <v>BQ-120</v>
      </c>
      <c r="B129" s="71" t="str">
        <f>'#invoices'!B128</f>
        <v>EPB</v>
      </c>
      <c r="C129" s="72" t="str">
        <f>'#invoices'!C128</f>
        <v>ﺯﺭ ﺍﻟﺿﻐﻁ ﻟﻠﺧﺭﻭﺝ ( EPB ) Exit Push Button</v>
      </c>
      <c r="D129" s="73">
        <v>1</v>
      </c>
      <c r="E129" s="74" t="s">
        <v>618</v>
      </c>
      <c r="F129" s="74">
        <v>160</v>
      </c>
      <c r="G129" s="76"/>
      <c r="H129" s="84"/>
      <c r="I129" s="76"/>
      <c r="J129" s="84"/>
      <c r="K129" s="76"/>
      <c r="L129" s="84"/>
      <c r="M129" s="76"/>
      <c r="N129" s="84"/>
      <c r="O129" s="76"/>
      <c r="P129" s="84"/>
      <c r="Q129" s="76"/>
      <c r="R129" s="84"/>
      <c r="S129" s="76"/>
      <c r="T129" s="84"/>
      <c r="U129" s="76"/>
      <c r="V129" s="84"/>
      <c r="W129" s="76"/>
      <c r="X129" s="84"/>
      <c r="Y129" s="76"/>
      <c r="Z129" s="84"/>
      <c r="AA129" s="76"/>
      <c r="AB129" s="84"/>
      <c r="AC129" s="76"/>
      <c r="AD129" s="84"/>
      <c r="AE129" s="76"/>
      <c r="AF129" s="84"/>
      <c r="AG129" s="76">
        <v>1</v>
      </c>
      <c r="AH129" s="84"/>
      <c r="AI129" s="76"/>
      <c r="AJ129" s="84"/>
      <c r="AK129" s="76"/>
      <c r="AL129" s="84"/>
      <c r="AM129" s="76"/>
      <c r="AN129" s="84"/>
      <c r="AO129" s="76"/>
      <c r="AP129" s="84"/>
      <c r="AQ129" s="76"/>
      <c r="AR129" s="84"/>
      <c r="AS129" s="76"/>
      <c r="AT129" s="84"/>
      <c r="AU129" s="76"/>
      <c r="AV129" s="84"/>
      <c r="AW129" s="76"/>
      <c r="AX129" s="84"/>
      <c r="AY129" s="76"/>
      <c r="AZ129" s="84"/>
      <c r="BA129" s="76"/>
      <c r="BB129" s="84"/>
      <c r="BC129" s="76"/>
      <c r="BD129" s="84"/>
      <c r="BE129" s="76"/>
      <c r="BF129" s="84"/>
    </row>
    <row r="130" spans="1:58" ht="39.75" customHeight="1">
      <c r="A130" s="70" t="str">
        <f>'#invoices'!A129</f>
        <v>BQ-121</v>
      </c>
      <c r="B130" s="71" t="str">
        <f>'#invoices'!B129</f>
        <v>GEL</v>
      </c>
      <c r="C130" s="72" t="str">
        <f>'#invoices'!C129</f>
        <v>ﻗﻔﻝ ﻛﻬﺭﺑﺎﺋﻲ ( GEL ) Electric Lock</v>
      </c>
      <c r="D130" s="73">
        <v>1</v>
      </c>
      <c r="E130" s="74" t="s">
        <v>618</v>
      </c>
      <c r="F130" s="74">
        <v>1200</v>
      </c>
      <c r="G130" s="76"/>
      <c r="H130" s="84"/>
      <c r="I130" s="76"/>
      <c r="J130" s="84"/>
      <c r="K130" s="76"/>
      <c r="L130" s="84"/>
      <c r="M130" s="76"/>
      <c r="N130" s="84"/>
      <c r="O130" s="76"/>
      <c r="P130" s="84"/>
      <c r="Q130" s="76"/>
      <c r="R130" s="84"/>
      <c r="S130" s="76"/>
      <c r="T130" s="84"/>
      <c r="U130" s="76"/>
      <c r="V130" s="84"/>
      <c r="W130" s="76"/>
      <c r="X130" s="84"/>
      <c r="Y130" s="76"/>
      <c r="Z130" s="84"/>
      <c r="AA130" s="76"/>
      <c r="AB130" s="84"/>
      <c r="AC130" s="76"/>
      <c r="AD130" s="84"/>
      <c r="AE130" s="76"/>
      <c r="AF130" s="84"/>
      <c r="AG130" s="76">
        <v>1</v>
      </c>
      <c r="AH130" s="84"/>
      <c r="AI130" s="76"/>
      <c r="AJ130" s="84"/>
      <c r="AK130" s="76"/>
      <c r="AL130" s="84"/>
      <c r="AM130" s="76"/>
      <c r="AN130" s="84"/>
      <c r="AO130" s="76"/>
      <c r="AP130" s="84"/>
      <c r="AQ130" s="76"/>
      <c r="AR130" s="84"/>
      <c r="AS130" s="76"/>
      <c r="AT130" s="84"/>
      <c r="AU130" s="76"/>
      <c r="AV130" s="84"/>
      <c r="AW130" s="76"/>
      <c r="AX130" s="84"/>
      <c r="AY130" s="76"/>
      <c r="AZ130" s="84"/>
      <c r="BA130" s="76"/>
      <c r="BB130" s="84"/>
      <c r="BC130" s="76"/>
      <c r="BD130" s="84"/>
      <c r="BE130" s="76"/>
      <c r="BF130" s="84"/>
    </row>
    <row r="131" spans="1:58" ht="39.75" customHeight="1">
      <c r="A131" s="70" t="str">
        <f>'#invoices'!A130</f>
        <v>BQ-122</v>
      </c>
      <c r="B131" s="71" t="str">
        <f>'#invoices'!B130</f>
        <v>EBGU</v>
      </c>
      <c r="C131" s="72" t="str">
        <f>'#invoices'!C130</f>
        <v>ﻭﺣﺩﺓ ﻛﺳﺭ ﺍﻟﺯﺟﺎﺝ ﻟﻠﻁﻭﺍﺭﺉ ( EBGU ) Emergency Break Glass Unit</v>
      </c>
      <c r="D131" s="73">
        <v>1</v>
      </c>
      <c r="E131" s="74" t="s">
        <v>618</v>
      </c>
      <c r="F131" s="74">
        <v>240</v>
      </c>
      <c r="G131" s="76"/>
      <c r="H131" s="84"/>
      <c r="I131" s="76"/>
      <c r="J131" s="84"/>
      <c r="K131" s="76"/>
      <c r="L131" s="84"/>
      <c r="M131" s="76"/>
      <c r="N131" s="84"/>
      <c r="O131" s="76"/>
      <c r="P131" s="84"/>
      <c r="Q131" s="76"/>
      <c r="R131" s="84"/>
      <c r="S131" s="76"/>
      <c r="T131" s="84"/>
      <c r="U131" s="76"/>
      <c r="V131" s="84"/>
      <c r="W131" s="76"/>
      <c r="X131" s="84"/>
      <c r="Y131" s="76"/>
      <c r="Z131" s="84"/>
      <c r="AA131" s="76"/>
      <c r="AB131" s="84"/>
      <c r="AC131" s="76"/>
      <c r="AD131" s="84"/>
      <c r="AE131" s="76"/>
      <c r="AF131" s="84"/>
      <c r="AG131" s="76"/>
      <c r="AH131" s="84"/>
      <c r="AI131" s="76"/>
      <c r="AJ131" s="84"/>
      <c r="AK131" s="76"/>
      <c r="AL131" s="84"/>
      <c r="AM131" s="76"/>
      <c r="AN131" s="84"/>
      <c r="AO131" s="76"/>
      <c r="AP131" s="84"/>
      <c r="AQ131" s="76"/>
      <c r="AR131" s="84"/>
      <c r="AS131" s="76"/>
      <c r="AT131" s="84"/>
      <c r="AU131" s="76"/>
      <c r="AV131" s="84"/>
      <c r="AW131" s="76"/>
      <c r="AX131" s="84"/>
      <c r="AY131" s="76"/>
      <c r="AZ131" s="84"/>
      <c r="BA131" s="76"/>
      <c r="BB131" s="84"/>
      <c r="BC131" s="76"/>
      <c r="BD131" s="84"/>
      <c r="BE131" s="76"/>
      <c r="BF131" s="84"/>
    </row>
    <row r="132" spans="1:58" ht="39.75" customHeight="1">
      <c r="A132" s="70" t="str">
        <f>'#invoices'!A131</f>
        <v>BQ-123</v>
      </c>
      <c r="B132" s="71" t="str">
        <f>'#invoices'!B131</f>
        <v>DMC</v>
      </c>
      <c r="C132" s="72" t="str">
        <f>'#invoices'!C131</f>
        <v>ﺣﺳﺎﺱ ﺗﻼﻣﺳﻲ ﻟﻣﺭﺍﻗﺑﺔ ﺍﻻﺑﻭﺍﺏ ( DMC ) Door Monitoring Contact</v>
      </c>
      <c r="D132" s="73">
        <v>1</v>
      </c>
      <c r="E132" s="74" t="s">
        <v>618</v>
      </c>
      <c r="F132" s="74">
        <v>190</v>
      </c>
      <c r="G132" s="76"/>
      <c r="H132" s="84"/>
      <c r="I132" s="76"/>
      <c r="J132" s="84"/>
      <c r="K132" s="76"/>
      <c r="L132" s="84"/>
      <c r="M132" s="76"/>
      <c r="N132" s="84"/>
      <c r="O132" s="76"/>
      <c r="P132" s="84"/>
      <c r="Q132" s="76"/>
      <c r="R132" s="84"/>
      <c r="S132" s="76"/>
      <c r="T132" s="84"/>
      <c r="U132" s="76"/>
      <c r="V132" s="84"/>
      <c r="W132" s="76"/>
      <c r="X132" s="84"/>
      <c r="Y132" s="76"/>
      <c r="Z132" s="84"/>
      <c r="AA132" s="76"/>
      <c r="AB132" s="84"/>
      <c r="AC132" s="76"/>
      <c r="AD132" s="84"/>
      <c r="AE132" s="76"/>
      <c r="AF132" s="84"/>
      <c r="AG132" s="76">
        <v>1</v>
      </c>
      <c r="AH132" s="84"/>
      <c r="AI132" s="76"/>
      <c r="AJ132" s="84"/>
      <c r="AK132" s="76"/>
      <c r="AL132" s="84"/>
      <c r="AM132" s="76"/>
      <c r="AN132" s="84"/>
      <c r="AO132" s="76"/>
      <c r="AP132" s="84"/>
      <c r="AQ132" s="76"/>
      <c r="AR132" s="84"/>
      <c r="AS132" s="76"/>
      <c r="AT132" s="84"/>
      <c r="AU132" s="76"/>
      <c r="AV132" s="84"/>
      <c r="AW132" s="76"/>
      <c r="AX132" s="84"/>
      <c r="AY132" s="76"/>
      <c r="AZ132" s="84"/>
      <c r="BA132" s="76"/>
      <c r="BB132" s="84"/>
      <c r="BC132" s="76"/>
      <c r="BD132" s="84"/>
      <c r="BE132" s="76"/>
      <c r="BF132" s="84"/>
    </row>
    <row r="133" spans="1:58" ht="39.75" customHeight="1">
      <c r="A133" s="70" t="str">
        <f>'#invoices'!A132</f>
        <v>BQ-124</v>
      </c>
      <c r="B133" s="71" t="str">
        <f>'#invoices'!B132</f>
        <v>TEL</v>
      </c>
      <c r="C133" s="72" t="str">
        <f>'#invoices'!C132</f>
        <v>ﻫﺎﺗﻑ ( TEL ) Telephone</v>
      </c>
      <c r="D133" s="73">
        <v>2</v>
      </c>
      <c r="E133" s="74" t="s">
        <v>618</v>
      </c>
      <c r="F133" s="74">
        <v>2300</v>
      </c>
      <c r="G133" s="76"/>
      <c r="H133" s="84"/>
      <c r="I133" s="76"/>
      <c r="J133" s="84"/>
      <c r="K133" s="76"/>
      <c r="L133" s="84"/>
      <c r="M133" s="76"/>
      <c r="N133" s="84"/>
      <c r="O133" s="76"/>
      <c r="P133" s="84"/>
      <c r="Q133" s="76"/>
      <c r="R133" s="84"/>
      <c r="S133" s="76"/>
      <c r="T133" s="84"/>
      <c r="U133" s="76"/>
      <c r="V133" s="84"/>
      <c r="W133" s="76"/>
      <c r="X133" s="84"/>
      <c r="Y133" s="76"/>
      <c r="Z133" s="84"/>
      <c r="AA133" s="76"/>
      <c r="AB133" s="84"/>
      <c r="AC133" s="76"/>
      <c r="AD133" s="84"/>
      <c r="AE133" s="76"/>
      <c r="AF133" s="84"/>
      <c r="AG133" s="76"/>
      <c r="AH133" s="84"/>
      <c r="AI133" s="76"/>
      <c r="AJ133" s="84"/>
      <c r="AK133" s="76"/>
      <c r="AL133" s="84"/>
      <c r="AM133" s="76"/>
      <c r="AN133" s="84"/>
      <c r="AO133" s="76"/>
      <c r="AP133" s="84"/>
      <c r="AQ133" s="76"/>
      <c r="AR133" s="84"/>
      <c r="AS133" s="76"/>
      <c r="AT133" s="84"/>
      <c r="AU133" s="76"/>
      <c r="AV133" s="84"/>
      <c r="AW133" s="76"/>
      <c r="AX133" s="84"/>
      <c r="AY133" s="76"/>
      <c r="AZ133" s="84"/>
      <c r="BA133" s="76"/>
      <c r="BB133" s="84"/>
      <c r="BC133" s="76"/>
      <c r="BD133" s="84"/>
      <c r="BE133" s="76"/>
      <c r="BF133" s="84"/>
    </row>
    <row r="134" spans="1:58" ht="39.75" customHeight="1">
      <c r="A134" s="70" t="str">
        <f>'#invoices'!A133</f>
        <v>BQ-125</v>
      </c>
      <c r="B134" s="71" t="str">
        <f>'#invoices'!B133</f>
        <v>HTL</v>
      </c>
      <c r="C134" s="72" t="str">
        <f>'#invoices'!C133</f>
        <v>ﺍﻟﺧﻁ ﺍﻟﺳﺎﺧﻥ Hot Line</v>
      </c>
      <c r="D134" s="73">
        <v>1</v>
      </c>
      <c r="E134" s="74" t="s">
        <v>618</v>
      </c>
      <c r="F134" s="74">
        <v>2300</v>
      </c>
      <c r="G134" s="76"/>
      <c r="H134" s="84"/>
      <c r="I134" s="76"/>
      <c r="J134" s="84"/>
      <c r="K134" s="76"/>
      <c r="L134" s="84"/>
      <c r="M134" s="76"/>
      <c r="N134" s="84"/>
      <c r="O134" s="76"/>
      <c r="P134" s="84"/>
      <c r="Q134" s="76"/>
      <c r="R134" s="84"/>
      <c r="S134" s="76"/>
      <c r="T134" s="84"/>
      <c r="U134" s="76"/>
      <c r="V134" s="84"/>
      <c r="W134" s="76"/>
      <c r="X134" s="84"/>
      <c r="Y134" s="76"/>
      <c r="Z134" s="84"/>
      <c r="AA134" s="76"/>
      <c r="AB134" s="84"/>
      <c r="AC134" s="76"/>
      <c r="AD134" s="84"/>
      <c r="AE134" s="76"/>
      <c r="AF134" s="84"/>
      <c r="AG134" s="76"/>
      <c r="AH134" s="84"/>
      <c r="AI134" s="76"/>
      <c r="AJ134" s="84"/>
      <c r="AK134" s="76"/>
      <c r="AL134" s="84"/>
      <c r="AM134" s="76"/>
      <c r="AN134" s="84"/>
      <c r="AO134" s="76"/>
      <c r="AP134" s="84"/>
      <c r="AQ134" s="76"/>
      <c r="AR134" s="84"/>
      <c r="AS134" s="76"/>
      <c r="AT134" s="84"/>
      <c r="AU134" s="76"/>
      <c r="AV134" s="84"/>
      <c r="AW134" s="76"/>
      <c r="AX134" s="84"/>
      <c r="AY134" s="76"/>
      <c r="AZ134" s="84"/>
      <c r="BA134" s="76"/>
      <c r="BB134" s="84"/>
      <c r="BC134" s="76"/>
      <c r="BD134" s="84"/>
      <c r="BE134" s="76"/>
      <c r="BF134" s="84"/>
    </row>
    <row r="135" spans="1:58" ht="39.75" customHeight="1">
      <c r="A135" s="70" t="str">
        <f>'#invoices'!A134</f>
        <v>BQ-126</v>
      </c>
      <c r="B135" s="71" t="str">
        <f>'#invoices'!B134</f>
        <v>HHR</v>
      </c>
      <c r="C135" s="72" t="str">
        <f>'#invoices'!C134</f>
        <v>ﺭﺍﺩﻳﻭ ﻣﺣﻣﻭﻝ ﺑﺎﻟﻳﺩ ( HHR ) Hand Held Radio</v>
      </c>
      <c r="D135" s="73">
        <v>1</v>
      </c>
      <c r="E135" s="74" t="s">
        <v>618</v>
      </c>
      <c r="F135" s="74">
        <v>3800</v>
      </c>
      <c r="G135" s="76"/>
      <c r="H135" s="84"/>
      <c r="I135" s="76"/>
      <c r="J135" s="84"/>
      <c r="K135" s="76"/>
      <c r="L135" s="84"/>
      <c r="M135" s="76"/>
      <c r="N135" s="84"/>
      <c r="O135" s="76"/>
      <c r="P135" s="84"/>
      <c r="Q135" s="76"/>
      <c r="R135" s="84"/>
      <c r="S135" s="76"/>
      <c r="T135" s="84"/>
      <c r="U135" s="76"/>
      <c r="V135" s="84"/>
      <c r="W135" s="76"/>
      <c r="X135" s="84"/>
      <c r="Y135" s="76"/>
      <c r="Z135" s="84"/>
      <c r="AA135" s="76"/>
      <c r="AB135" s="84"/>
      <c r="AC135" s="76"/>
      <c r="AD135" s="84"/>
      <c r="AE135" s="76"/>
      <c r="AF135" s="84"/>
      <c r="AG135" s="76"/>
      <c r="AH135" s="84"/>
      <c r="AI135" s="76"/>
      <c r="AJ135" s="84"/>
      <c r="AK135" s="76"/>
      <c r="AL135" s="84"/>
      <c r="AM135" s="76"/>
      <c r="AN135" s="84"/>
      <c r="AO135" s="76"/>
      <c r="AP135" s="84"/>
      <c r="AQ135" s="76"/>
      <c r="AR135" s="84"/>
      <c r="AS135" s="76"/>
      <c r="AT135" s="84"/>
      <c r="AU135" s="76"/>
      <c r="AV135" s="84"/>
      <c r="AW135" s="76"/>
      <c r="AX135" s="84"/>
      <c r="AY135" s="76"/>
      <c r="AZ135" s="84"/>
      <c r="BA135" s="76"/>
      <c r="BB135" s="84"/>
      <c r="BC135" s="76"/>
      <c r="BD135" s="84"/>
      <c r="BE135" s="76"/>
      <c r="BF135" s="84"/>
    </row>
    <row r="136" spans="1:58" ht="39.75" customHeight="1">
      <c r="A136" s="70" t="str">
        <f>'#invoices'!A135</f>
        <v>BQ-127</v>
      </c>
      <c r="B136" s="71" t="str">
        <f>'#invoices'!B135</f>
        <v>CIDX</v>
      </c>
      <c r="C136" s="72" t="str">
        <f>'#invoices'!C135</f>
        <v xml:space="preserve">ﻛﺎﻣﻳﺭﺍ ﺛﺎﺑﺗﺔ ﺩﺍﺧﻠﻳﺔ ﻋﻠﻰ ﺷﻛﻝ ﻗﺑﺔ ( CIDX ) Internal Fixed Mini Dome Camera </v>
      </c>
      <c r="D136" s="73">
        <v>1</v>
      </c>
      <c r="E136" s="74" t="s">
        <v>618</v>
      </c>
      <c r="F136" s="74">
        <v>2600</v>
      </c>
      <c r="G136" s="76"/>
      <c r="H136" s="84"/>
      <c r="I136" s="76"/>
      <c r="J136" s="84"/>
      <c r="K136" s="76"/>
      <c r="L136" s="84"/>
      <c r="M136" s="76"/>
      <c r="N136" s="84"/>
      <c r="O136" s="76"/>
      <c r="P136" s="84"/>
      <c r="Q136" s="76"/>
      <c r="R136" s="84"/>
      <c r="S136" s="76"/>
      <c r="T136" s="84"/>
      <c r="U136" s="76"/>
      <c r="V136" s="84"/>
      <c r="W136" s="76"/>
      <c r="X136" s="84"/>
      <c r="Y136" s="76"/>
      <c r="Z136" s="84"/>
      <c r="AA136" s="76"/>
      <c r="AB136" s="84"/>
      <c r="AC136" s="76"/>
      <c r="AD136" s="84"/>
      <c r="AE136" s="76">
        <v>1</v>
      </c>
      <c r="AF136" s="84"/>
      <c r="AG136" s="76"/>
      <c r="AH136" s="84"/>
      <c r="AI136" s="76"/>
      <c r="AJ136" s="84"/>
      <c r="AK136" s="76"/>
      <c r="AL136" s="84"/>
      <c r="AM136" s="76"/>
      <c r="AN136" s="84"/>
      <c r="AO136" s="76"/>
      <c r="AP136" s="84"/>
      <c r="AQ136" s="76"/>
      <c r="AR136" s="84"/>
      <c r="AS136" s="76"/>
      <c r="AT136" s="84"/>
      <c r="AU136" s="76"/>
      <c r="AV136" s="84"/>
      <c r="AW136" s="76"/>
      <c r="AX136" s="84"/>
      <c r="AY136" s="76"/>
      <c r="AZ136" s="84"/>
      <c r="BA136" s="76"/>
      <c r="BB136" s="84"/>
      <c r="BC136" s="76"/>
      <c r="BD136" s="84"/>
      <c r="BE136" s="76"/>
      <c r="BF136" s="84"/>
    </row>
    <row r="137" spans="1:58" ht="39.75" customHeight="1">
      <c r="A137" s="70" t="str">
        <f>'#invoices'!A136</f>
        <v>BQ-128</v>
      </c>
      <c r="B137" s="71" t="str">
        <f>'#invoices'!B136</f>
        <v>ALPC</v>
      </c>
      <c r="C137" s="72" t="str">
        <f>'#invoices'!C136</f>
        <v xml:space="preserve">ﻛﺎﻣﻳﺭﺍ ﻣﻊ ﺍﻻﻧﺎﺭﺓ ﻟﻧﻅﺎﻡ ﺍﻟﺗﻌﺭﻑ ﻋﻠﻰ ﻟﻭﺣﺎﺕ ﺍﻟﻣﺭﻛﺑﺎﺕ ﺍﻻﻟﻛﺗﺭﻭﻧﻲ ALPR ALPR Camera </v>
      </c>
      <c r="D137" s="73">
        <v>2</v>
      </c>
      <c r="E137" s="74" t="s">
        <v>618</v>
      </c>
      <c r="F137" s="74">
        <v>56200</v>
      </c>
      <c r="G137" s="76"/>
      <c r="H137" s="84"/>
      <c r="I137" s="76"/>
      <c r="J137" s="84"/>
      <c r="K137" s="76"/>
      <c r="L137" s="84"/>
      <c r="M137" s="76"/>
      <c r="N137" s="84"/>
      <c r="O137" s="76"/>
      <c r="P137" s="84"/>
      <c r="Q137" s="76"/>
      <c r="R137" s="84"/>
      <c r="S137" s="76"/>
      <c r="T137" s="84"/>
      <c r="U137" s="76"/>
      <c r="V137" s="84"/>
      <c r="W137" s="76"/>
      <c r="X137" s="84"/>
      <c r="Y137" s="76"/>
      <c r="Z137" s="84"/>
      <c r="AA137" s="76"/>
      <c r="AB137" s="84"/>
      <c r="AC137" s="76"/>
      <c r="AD137" s="84"/>
      <c r="AE137" s="76"/>
      <c r="AF137" s="84"/>
      <c r="AG137" s="76"/>
      <c r="AH137" s="84"/>
      <c r="AI137" s="76">
        <v>2</v>
      </c>
      <c r="AJ137" s="84"/>
      <c r="AK137" s="76"/>
      <c r="AL137" s="84"/>
      <c r="AM137" s="76"/>
      <c r="AN137" s="84"/>
      <c r="AO137" s="76"/>
      <c r="AP137" s="84"/>
      <c r="AQ137" s="76"/>
      <c r="AR137" s="84"/>
      <c r="AS137" s="76"/>
      <c r="AT137" s="84"/>
      <c r="AU137" s="76"/>
      <c r="AV137" s="84"/>
      <c r="AW137" s="76"/>
      <c r="AX137" s="84"/>
      <c r="AY137" s="76"/>
      <c r="AZ137" s="84"/>
      <c r="BA137" s="76"/>
      <c r="BB137" s="84"/>
      <c r="BC137" s="76"/>
      <c r="BD137" s="84"/>
      <c r="BE137" s="76"/>
      <c r="BF137" s="84"/>
    </row>
    <row r="138" spans="1:58" ht="39.75" customHeight="1">
      <c r="A138" s="70" t="str">
        <f>'#invoices'!A137</f>
        <v>BQ-129</v>
      </c>
      <c r="B138" s="71" t="str">
        <f>'#invoices'!B137</f>
        <v>ALPB</v>
      </c>
      <c r="C138" s="72" t="str">
        <f>'#invoices'!C137</f>
        <v>ﺟﻬﺎﺯ ﺍﻧﺫﺍﺭ ﺿﻭﺋﻲ ﻟﻧﻅﺎﻡ ﺍﻟﺗﻌﺭﻑ ﻋﻠﻰ ﻟﻭﺣﺎﺕ ﺍﻟﻣﺭﻛﺑﺎﺕ ﺍﻻﻟﻛﺗﺭﻭﻧﻲ ALPR ALPR Beacon</v>
      </c>
      <c r="D138" s="73">
        <v>2</v>
      </c>
      <c r="E138" s="74" t="s">
        <v>618</v>
      </c>
      <c r="F138" s="74">
        <v>2100</v>
      </c>
      <c r="G138" s="76"/>
      <c r="H138" s="84"/>
      <c r="I138" s="76"/>
      <c r="J138" s="84"/>
      <c r="K138" s="76"/>
      <c r="L138" s="84"/>
      <c r="M138" s="76"/>
      <c r="N138" s="84"/>
      <c r="O138" s="76"/>
      <c r="P138" s="84"/>
      <c r="Q138" s="76"/>
      <c r="R138" s="84"/>
      <c r="S138" s="76"/>
      <c r="T138" s="84"/>
      <c r="U138" s="76"/>
      <c r="V138" s="84"/>
      <c r="W138" s="76"/>
      <c r="X138" s="84"/>
      <c r="Y138" s="76"/>
      <c r="Z138" s="84"/>
      <c r="AA138" s="76"/>
      <c r="AB138" s="84"/>
      <c r="AC138" s="76"/>
      <c r="AD138" s="84"/>
      <c r="AE138" s="76"/>
      <c r="AF138" s="84"/>
      <c r="AG138" s="76"/>
      <c r="AH138" s="84"/>
      <c r="AI138" s="76">
        <v>2</v>
      </c>
      <c r="AJ138" s="84"/>
      <c r="AK138" s="76"/>
      <c r="AL138" s="84"/>
      <c r="AM138" s="76"/>
      <c r="AN138" s="84"/>
      <c r="AO138" s="76"/>
      <c r="AP138" s="84"/>
      <c r="AQ138" s="76"/>
      <c r="AR138" s="84"/>
      <c r="AS138" s="76"/>
      <c r="AT138" s="84"/>
      <c r="AU138" s="76"/>
      <c r="AV138" s="84"/>
      <c r="AW138" s="76"/>
      <c r="AX138" s="84"/>
      <c r="AY138" s="76"/>
      <c r="AZ138" s="84"/>
      <c r="BA138" s="76"/>
      <c r="BB138" s="84"/>
      <c r="BC138" s="76"/>
      <c r="BD138" s="84"/>
      <c r="BE138" s="76"/>
      <c r="BF138" s="84"/>
    </row>
    <row r="139" spans="1:58" ht="39.75" customHeight="1">
      <c r="A139" s="70" t="str">
        <f>'#invoices'!A138</f>
        <v>BQ-130</v>
      </c>
      <c r="B139" s="71" t="str">
        <f>'#invoices'!B138</f>
        <v>ALPS</v>
      </c>
      <c r="C139" s="72" t="str">
        <f>'#invoices'!C138</f>
        <v>ﺟﻬﺎﺯ ﺍﻧﺫﺍﺭ ﺻﻭﺗﻲ ﻟﻧﻅﺎﻡ ﺍﻟﺗﻌﺭﻑ ﻋﻠﻰ ﻟﻭﺣﺎﺕ ﺍﻟﻣﺭﻛﺑﺎﺕ ﺍﻻﻟﻛﺗﺭﻭﻧﻲ ALPR ALPR Sounder</v>
      </c>
      <c r="D139" s="73">
        <v>2</v>
      </c>
      <c r="E139" s="74" t="s">
        <v>618</v>
      </c>
      <c r="F139" s="74">
        <v>1600</v>
      </c>
      <c r="G139" s="76"/>
      <c r="H139" s="84"/>
      <c r="I139" s="76"/>
      <c r="J139" s="84"/>
      <c r="K139" s="76"/>
      <c r="L139" s="84"/>
      <c r="M139" s="76"/>
      <c r="N139" s="84"/>
      <c r="O139" s="76"/>
      <c r="P139" s="84"/>
      <c r="Q139" s="76"/>
      <c r="R139" s="84"/>
      <c r="S139" s="76"/>
      <c r="T139" s="84"/>
      <c r="U139" s="76"/>
      <c r="V139" s="84"/>
      <c r="W139" s="76"/>
      <c r="X139" s="84"/>
      <c r="Y139" s="76"/>
      <c r="Z139" s="84"/>
      <c r="AA139" s="76"/>
      <c r="AB139" s="84"/>
      <c r="AC139" s="76"/>
      <c r="AD139" s="84"/>
      <c r="AE139" s="76"/>
      <c r="AF139" s="84"/>
      <c r="AG139" s="76"/>
      <c r="AH139" s="84"/>
      <c r="AI139" s="76">
        <v>2</v>
      </c>
      <c r="AJ139" s="84"/>
      <c r="AK139" s="76"/>
      <c r="AL139" s="84"/>
      <c r="AM139" s="76"/>
      <c r="AN139" s="84"/>
      <c r="AO139" s="76"/>
      <c r="AP139" s="84"/>
      <c r="AQ139" s="76"/>
      <c r="AR139" s="84"/>
      <c r="AS139" s="76"/>
      <c r="AT139" s="84"/>
      <c r="AU139" s="76"/>
      <c r="AV139" s="84"/>
      <c r="AW139" s="76"/>
      <c r="AX139" s="84"/>
      <c r="AY139" s="76"/>
      <c r="AZ139" s="84"/>
      <c r="BA139" s="76"/>
      <c r="BB139" s="84"/>
      <c r="BC139" s="76"/>
      <c r="BD139" s="84"/>
      <c r="BE139" s="76"/>
      <c r="BF139" s="84"/>
    </row>
    <row r="140" spans="1:58" ht="39.75" customHeight="1">
      <c r="A140" s="70" t="str">
        <f>'#invoices'!A139</f>
        <v>BQ-131</v>
      </c>
      <c r="B140" s="71" t="str">
        <f>'#invoices'!B139</f>
        <v>ALPL</v>
      </c>
      <c r="C140" s="72" t="str">
        <f>'#invoices'!C139</f>
        <v>ﺣﺳﺎﺱ ﺍﺳﺗﺷﻌﺎﺭ ﺍﺭﺿﻲ ﻟﻧﻅﺎﻡ ﺍﻟﺗﻌﺭﻑ ﻋﻠﻰ ﻟﻭﺣﺎﺕ ﺍﻟﻣﺭﻛﺑﺎﺕ ﺍﻻﻟﻛﺗﺭﻭﻧﻲ ALPR</v>
      </c>
      <c r="D140" s="73">
        <v>2</v>
      </c>
      <c r="E140" s="74" t="s">
        <v>618</v>
      </c>
      <c r="F140" s="74">
        <v>1800</v>
      </c>
      <c r="G140" s="76"/>
      <c r="H140" s="84"/>
      <c r="I140" s="76"/>
      <c r="J140" s="84"/>
      <c r="K140" s="76"/>
      <c r="L140" s="84"/>
      <c r="M140" s="76"/>
      <c r="N140" s="84"/>
      <c r="O140" s="76"/>
      <c r="P140" s="84"/>
      <c r="Q140" s="76"/>
      <c r="R140" s="84"/>
      <c r="S140" s="76"/>
      <c r="T140" s="84"/>
      <c r="U140" s="76"/>
      <c r="V140" s="84"/>
      <c r="W140" s="76"/>
      <c r="X140" s="84"/>
      <c r="Y140" s="76"/>
      <c r="Z140" s="84"/>
      <c r="AA140" s="76"/>
      <c r="AB140" s="84"/>
      <c r="AC140" s="76"/>
      <c r="AD140" s="84"/>
      <c r="AE140" s="76"/>
      <c r="AF140" s="84"/>
      <c r="AG140" s="76"/>
      <c r="AH140" s="84"/>
      <c r="AI140" s="76">
        <v>2</v>
      </c>
      <c r="AJ140" s="84"/>
      <c r="AK140" s="76"/>
      <c r="AL140" s="84"/>
      <c r="AM140" s="76"/>
      <c r="AN140" s="84"/>
      <c r="AO140" s="76"/>
      <c r="AP140" s="84"/>
      <c r="AQ140" s="76"/>
      <c r="AR140" s="84"/>
      <c r="AS140" s="76"/>
      <c r="AT140" s="84"/>
      <c r="AU140" s="76"/>
      <c r="AV140" s="84"/>
      <c r="AW140" s="76"/>
      <c r="AX140" s="84"/>
      <c r="AY140" s="76"/>
      <c r="AZ140" s="84"/>
      <c r="BA140" s="76"/>
      <c r="BB140" s="84"/>
      <c r="BC140" s="76"/>
      <c r="BD140" s="84"/>
      <c r="BE140" s="76"/>
      <c r="BF140" s="84"/>
    </row>
    <row r="141" spans="1:58" ht="39.75" customHeight="1">
      <c r="A141" s="70" t="str">
        <f>'#invoices'!A140</f>
        <v>BQ-132</v>
      </c>
      <c r="B141" s="71" t="str">
        <f>'#invoices'!B140</f>
        <v>UVSC</v>
      </c>
      <c r="C141" s="72" t="str">
        <f>'#invoices'!C140</f>
        <v>ﻛﺎﻣﻳﺭﺍ ﻟﻧﻅﺎﻡ ﻓﺣﺹ ﺍﺳﻔﻝ ﺍﻟﻣﺭﻛﺑﺎﺕ UVSS</v>
      </c>
      <c r="D141" s="73">
        <v>2</v>
      </c>
      <c r="E141" s="74" t="s">
        <v>618</v>
      </c>
      <c r="F141" s="74">
        <v>58000</v>
      </c>
      <c r="G141" s="76"/>
      <c r="H141" s="84"/>
      <c r="I141" s="76"/>
      <c r="J141" s="84"/>
      <c r="K141" s="76"/>
      <c r="L141" s="84"/>
      <c r="M141" s="76"/>
      <c r="N141" s="84"/>
      <c r="O141" s="76"/>
      <c r="P141" s="84"/>
      <c r="Q141" s="76"/>
      <c r="R141" s="84"/>
      <c r="S141" s="76"/>
      <c r="T141" s="84"/>
      <c r="U141" s="76"/>
      <c r="V141" s="84"/>
      <c r="W141" s="76"/>
      <c r="X141" s="84"/>
      <c r="Y141" s="76"/>
      <c r="Z141" s="84"/>
      <c r="AA141" s="76"/>
      <c r="AB141" s="84"/>
      <c r="AC141" s="76"/>
      <c r="AD141" s="84"/>
      <c r="AE141" s="76"/>
      <c r="AF141" s="84"/>
      <c r="AG141" s="76"/>
      <c r="AH141" s="84"/>
      <c r="AI141" s="76"/>
      <c r="AJ141" s="84"/>
      <c r="AK141" s="76"/>
      <c r="AL141" s="84"/>
      <c r="AM141" s="76"/>
      <c r="AN141" s="84"/>
      <c r="AO141" s="76"/>
      <c r="AP141" s="84"/>
      <c r="AQ141" s="76"/>
      <c r="AR141" s="84"/>
      <c r="AS141" s="76"/>
      <c r="AT141" s="84"/>
      <c r="AU141" s="76"/>
      <c r="AV141" s="84"/>
      <c r="AW141" s="76"/>
      <c r="AX141" s="84"/>
      <c r="AY141" s="76"/>
      <c r="AZ141" s="84"/>
      <c r="BA141" s="76"/>
      <c r="BB141" s="84"/>
      <c r="BC141" s="76"/>
      <c r="BD141" s="84"/>
      <c r="BE141" s="76"/>
      <c r="BF141" s="84"/>
    </row>
    <row r="142" spans="1:58" ht="39.75" customHeight="1">
      <c r="A142" s="70" t="str">
        <f>'#invoices'!A141</f>
        <v>BQ-133</v>
      </c>
      <c r="B142" s="71" t="str">
        <f>'#invoices'!B141</f>
        <v>AUCS</v>
      </c>
      <c r="C142" s="72" t="str">
        <f>'#invoices'!C141</f>
        <v>ﻛﺎﻣﻳﺭﺍ ﺑﺯﺍﻭﻳﺔ ﻋﺭﻳﺿﺔ ﻟﻣﺭﺍﻗﺑﺔ ﺍﻟﺩﺧﻭﻝ Wide Angle ACS Users Surveillance Camera</v>
      </c>
      <c r="D142" s="73">
        <v>1</v>
      </c>
      <c r="E142" s="74" t="s">
        <v>618</v>
      </c>
      <c r="F142" s="74">
        <v>2900</v>
      </c>
      <c r="G142" s="76"/>
      <c r="H142" s="84"/>
      <c r="I142" s="76"/>
      <c r="J142" s="84"/>
      <c r="K142" s="76"/>
      <c r="L142" s="84"/>
      <c r="M142" s="76"/>
      <c r="N142" s="84"/>
      <c r="O142" s="76"/>
      <c r="P142" s="84"/>
      <c r="Q142" s="76"/>
      <c r="R142" s="84"/>
      <c r="S142" s="76"/>
      <c r="T142" s="84"/>
      <c r="U142" s="76"/>
      <c r="V142" s="84"/>
      <c r="W142" s="76"/>
      <c r="X142" s="84"/>
      <c r="Y142" s="76"/>
      <c r="Z142" s="84"/>
      <c r="AA142" s="76"/>
      <c r="AB142" s="84"/>
      <c r="AC142" s="79">
        <v>1</v>
      </c>
      <c r="AD142" s="84"/>
      <c r="AE142" s="76"/>
      <c r="AF142" s="84"/>
      <c r="AG142" s="76"/>
      <c r="AH142" s="84"/>
      <c r="AI142" s="76"/>
      <c r="AJ142" s="84"/>
      <c r="AK142" s="76"/>
      <c r="AL142" s="84"/>
      <c r="AM142" s="76"/>
      <c r="AN142" s="84"/>
      <c r="AO142" s="76"/>
      <c r="AP142" s="84"/>
      <c r="AQ142" s="76"/>
      <c r="AR142" s="84"/>
      <c r="AS142" s="76"/>
      <c r="AT142" s="84"/>
      <c r="AU142" s="76"/>
      <c r="AV142" s="84"/>
      <c r="AW142" s="76"/>
      <c r="AX142" s="84"/>
      <c r="AY142" s="76"/>
      <c r="AZ142" s="84"/>
      <c r="BA142" s="76"/>
      <c r="BB142" s="84"/>
      <c r="BC142" s="76"/>
      <c r="BD142" s="84"/>
      <c r="BE142" s="76"/>
      <c r="BF142" s="84"/>
    </row>
    <row r="143" spans="1:58" ht="39.75" customHeight="1">
      <c r="A143" s="70" t="str">
        <f>'#invoices'!A142</f>
        <v>BQ-134</v>
      </c>
      <c r="B143" s="71" t="str">
        <f>'#invoices'!B142</f>
        <v>PBRAB</v>
      </c>
      <c r="C143" s="72" t="str">
        <f>'#invoices'!C142</f>
        <v>ﻟﻭﺣﺔ ﺗﺣﻛﻡ ﻓﻲ ﺣﺎﺟﺯ ﺍﻟﺫﺭﺍﻉ ﺍﻟﻛﻬﺭﺑﺎﺋﻲ ( RAB ) Raise Arm Barrier Control Switch</v>
      </c>
      <c r="D143" s="73">
        <v>4</v>
      </c>
      <c r="E143" s="74" t="s">
        <v>618</v>
      </c>
      <c r="F143" s="74">
        <v>1400</v>
      </c>
      <c r="G143" s="76"/>
      <c r="H143" s="84"/>
      <c r="I143" s="76"/>
      <c r="J143" s="84"/>
      <c r="K143" s="76"/>
      <c r="L143" s="84"/>
      <c r="M143" s="76"/>
      <c r="N143" s="84"/>
      <c r="O143" s="76"/>
      <c r="P143" s="84"/>
      <c r="Q143" s="76"/>
      <c r="R143" s="84"/>
      <c r="S143" s="76"/>
      <c r="T143" s="84"/>
      <c r="U143" s="76"/>
      <c r="V143" s="84"/>
      <c r="W143" s="76"/>
      <c r="X143" s="84"/>
      <c r="Y143" s="76"/>
      <c r="Z143" s="84"/>
      <c r="AA143" s="76"/>
      <c r="AB143" s="84"/>
      <c r="AC143" s="76"/>
      <c r="AD143" s="84"/>
      <c r="AE143" s="76"/>
      <c r="AF143" s="84"/>
      <c r="AG143" s="76"/>
      <c r="AH143" s="84"/>
      <c r="AI143" s="76"/>
      <c r="AJ143" s="84"/>
      <c r="AK143" s="76"/>
      <c r="AL143" s="84"/>
      <c r="AM143" s="76"/>
      <c r="AN143" s="84"/>
      <c r="AO143" s="76"/>
      <c r="AP143" s="84"/>
      <c r="AQ143" s="76"/>
      <c r="AR143" s="84"/>
      <c r="AS143" s="76"/>
      <c r="AT143" s="84"/>
      <c r="AU143" s="76"/>
      <c r="AV143" s="84"/>
      <c r="AW143" s="76"/>
      <c r="AX143" s="84"/>
      <c r="AY143" s="76"/>
      <c r="AZ143" s="84"/>
      <c r="BA143" s="76"/>
      <c r="BB143" s="84"/>
      <c r="BC143" s="76"/>
      <c r="BD143" s="84"/>
      <c r="BE143" s="76"/>
      <c r="BF143" s="84"/>
    </row>
    <row r="144" spans="1:58" ht="39.75" customHeight="1">
      <c r="A144" s="70" t="str">
        <f>'#invoices'!A143</f>
        <v>BQ-135</v>
      </c>
      <c r="B144" s="71" t="str">
        <f>'#invoices'!B143</f>
        <v>PBSG</v>
      </c>
      <c r="C144" s="72" t="str">
        <f>'#invoices'!C143</f>
        <v>ﻣﻔﺗﺎﺡ ﺍﻟﺗﺣﻛﻡ ﻓﻲ ﺍﻟﺑﻭﺍﺑﺔ ﺍﻟﻣﻧﺯﻟﻘﺔ Swing Gate Control Switch</v>
      </c>
      <c r="D144" s="73">
        <v>2</v>
      </c>
      <c r="E144" s="74" t="s">
        <v>618</v>
      </c>
      <c r="F144" s="74">
        <v>1400</v>
      </c>
      <c r="G144" s="76"/>
      <c r="H144" s="84"/>
      <c r="I144" s="76"/>
      <c r="J144" s="84"/>
      <c r="K144" s="76"/>
      <c r="L144" s="84"/>
      <c r="M144" s="76"/>
      <c r="N144" s="84"/>
      <c r="O144" s="76"/>
      <c r="P144" s="84"/>
      <c r="Q144" s="76"/>
      <c r="R144" s="84"/>
      <c r="S144" s="76"/>
      <c r="T144" s="84"/>
      <c r="U144" s="76"/>
      <c r="V144" s="84"/>
      <c r="W144" s="76"/>
      <c r="X144" s="84"/>
      <c r="Y144" s="76"/>
      <c r="Z144" s="84"/>
      <c r="AA144" s="76"/>
      <c r="AB144" s="84"/>
      <c r="AC144" s="76"/>
      <c r="AD144" s="84"/>
      <c r="AE144" s="76"/>
      <c r="AF144" s="84"/>
      <c r="AG144" s="76"/>
      <c r="AH144" s="84"/>
      <c r="AI144" s="76"/>
      <c r="AJ144" s="84"/>
      <c r="AK144" s="76"/>
      <c r="AL144" s="84"/>
      <c r="AM144" s="76"/>
      <c r="AN144" s="84"/>
      <c r="AO144" s="76"/>
      <c r="AP144" s="84"/>
      <c r="AQ144" s="76"/>
      <c r="AR144" s="84"/>
      <c r="AS144" s="76"/>
      <c r="AT144" s="84"/>
      <c r="AU144" s="76"/>
      <c r="AV144" s="84"/>
      <c r="AW144" s="76"/>
      <c r="AX144" s="84"/>
      <c r="AY144" s="76"/>
      <c r="AZ144" s="84"/>
      <c r="BA144" s="76"/>
      <c r="BB144" s="84"/>
      <c r="BC144" s="76"/>
      <c r="BD144" s="84"/>
      <c r="BE144" s="76"/>
      <c r="BF144" s="84"/>
    </row>
    <row r="145" spans="1:58" ht="39.75" customHeight="1">
      <c r="A145" s="70" t="str">
        <f>'#invoices'!A144</f>
        <v>BQ-136</v>
      </c>
      <c r="B145" s="71" t="str">
        <f>'#invoices'!B144</f>
        <v>PVS</v>
      </c>
      <c r="C145" s="72" t="str">
        <f>'#invoices'!C144</f>
        <v>الموجات الدقيقة ( المايكروويف ) Microwaves</v>
      </c>
      <c r="D145" s="73">
        <v>4</v>
      </c>
      <c r="E145" s="74" t="s">
        <v>618</v>
      </c>
      <c r="F145" s="74">
        <v>1480</v>
      </c>
      <c r="G145" s="76"/>
      <c r="H145" s="84"/>
      <c r="I145" s="76"/>
      <c r="J145" s="84"/>
      <c r="K145" s="76"/>
      <c r="L145" s="84"/>
      <c r="M145" s="76"/>
      <c r="N145" s="84"/>
      <c r="O145" s="76"/>
      <c r="P145" s="84"/>
      <c r="Q145" s="76"/>
      <c r="R145" s="84"/>
      <c r="S145" s="76"/>
      <c r="T145" s="84"/>
      <c r="U145" s="76"/>
      <c r="V145" s="84"/>
      <c r="W145" s="76"/>
      <c r="X145" s="84"/>
      <c r="Y145" s="76"/>
      <c r="Z145" s="84"/>
      <c r="AA145" s="76"/>
      <c r="AB145" s="84"/>
      <c r="AC145" s="76"/>
      <c r="AD145" s="84"/>
      <c r="AE145" s="76"/>
      <c r="AF145" s="84"/>
      <c r="AG145" s="76"/>
      <c r="AH145" s="84"/>
      <c r="AI145" s="76">
        <v>4</v>
      </c>
      <c r="AJ145" s="84"/>
      <c r="AK145" s="76"/>
      <c r="AL145" s="84"/>
      <c r="AM145" s="76"/>
      <c r="AN145" s="84"/>
      <c r="AO145" s="76"/>
      <c r="AP145" s="84"/>
      <c r="AQ145" s="76"/>
      <c r="AR145" s="84"/>
      <c r="AS145" s="76"/>
      <c r="AT145" s="84"/>
      <c r="AU145" s="76"/>
      <c r="AV145" s="84"/>
      <c r="AW145" s="76"/>
      <c r="AX145" s="84"/>
      <c r="AY145" s="76"/>
      <c r="AZ145" s="84"/>
      <c r="BA145" s="76"/>
      <c r="BB145" s="84"/>
      <c r="BC145" s="76"/>
      <c r="BD145" s="84"/>
      <c r="BE145" s="76"/>
      <c r="BF145" s="84"/>
    </row>
    <row r="146" spans="1:58" ht="39.75" customHeight="1">
      <c r="A146" s="70" t="str">
        <f>'#invoices'!A145</f>
        <v>BQ-137</v>
      </c>
      <c r="B146" s="71" t="str">
        <f>'#invoices'!B145</f>
        <v>SBD</v>
      </c>
      <c r="C146" s="72" t="str">
        <f>'#invoices'!C145</f>
        <v>ﻋﻣﻭﺩ ﺛﺎﺑﺕ ﻟﻣﻧﻊ ﺩﺧﻭﻝ ﺍﻟﻣﺭﻛﺑﺎﺕ - ﺗﺻﻧﻳﻑ - Crash Rated Static Bollard (ASTM M50-P1 Rated)ASTM M50-P1</v>
      </c>
      <c r="D146" s="73">
        <v>88</v>
      </c>
      <c r="E146" s="74" t="s">
        <v>618</v>
      </c>
      <c r="F146" s="74">
        <v>5900</v>
      </c>
      <c r="G146" s="76"/>
      <c r="H146" s="84"/>
      <c r="I146" s="76"/>
      <c r="J146" s="84"/>
      <c r="K146" s="76"/>
      <c r="L146" s="84"/>
      <c r="M146" s="76"/>
      <c r="N146" s="84"/>
      <c r="O146" s="76"/>
      <c r="P146" s="84"/>
      <c r="Q146" s="76"/>
      <c r="R146" s="84"/>
      <c r="S146" s="76"/>
      <c r="T146" s="84"/>
      <c r="U146" s="76"/>
      <c r="V146" s="84"/>
      <c r="W146" s="76"/>
      <c r="X146" s="84"/>
      <c r="Y146" s="76"/>
      <c r="Z146" s="84"/>
      <c r="AA146" s="76"/>
      <c r="AB146" s="84"/>
      <c r="AC146" s="76"/>
      <c r="AD146" s="84"/>
      <c r="AE146" s="76"/>
      <c r="AF146" s="84"/>
      <c r="AG146" s="76"/>
      <c r="AH146" s="84"/>
      <c r="AI146" s="76"/>
      <c r="AJ146" s="84"/>
      <c r="AK146" s="76"/>
      <c r="AL146" s="84"/>
      <c r="AM146" s="76">
        <v>82</v>
      </c>
      <c r="AN146" s="84"/>
      <c r="AO146" s="76"/>
      <c r="AP146" s="84"/>
      <c r="AQ146" s="76"/>
      <c r="AR146" s="84"/>
      <c r="AS146" s="76"/>
      <c r="AT146" s="84"/>
      <c r="AU146" s="76"/>
      <c r="AV146" s="84"/>
      <c r="AW146" s="76"/>
      <c r="AX146" s="84"/>
      <c r="AY146" s="76"/>
      <c r="AZ146" s="84"/>
      <c r="BA146" s="76"/>
      <c r="BB146" s="84"/>
      <c r="BC146" s="76"/>
      <c r="BD146" s="84"/>
      <c r="BE146" s="76"/>
      <c r="BF146" s="84"/>
    </row>
    <row r="147" spans="1:58" ht="123" customHeight="1">
      <c r="A147" s="70" t="str">
        <f>'#invoices'!A146</f>
        <v>BQ-138</v>
      </c>
      <c r="B147" s="71" t="str">
        <f>'#invoices'!B146</f>
        <v>CGH</v>
      </c>
      <c r="C147" s="72" t="str">
        <f>'#invoices'!C146</f>
        <v>بناء ﻭﺗﺟﻬﻳﺯﻏﺭﻓﺔ ﺍﻟﺣﺭﺍﺳﺔ ﻣﻊ مظلة ونظام الإنارة لنقاط التفتيش Construction of Gatehouse with sunshade and checkpoint lighting system</v>
      </c>
      <c r="D147" s="73">
        <v>1</v>
      </c>
      <c r="E147" s="74" t="s">
        <v>618</v>
      </c>
      <c r="F147" s="74">
        <v>1760000</v>
      </c>
      <c r="G147" s="76"/>
      <c r="H147" s="84"/>
      <c r="I147" s="76"/>
      <c r="J147" s="84"/>
      <c r="K147" s="76"/>
      <c r="L147" s="84"/>
      <c r="M147" s="76"/>
      <c r="N147" s="84"/>
      <c r="O147" s="76"/>
      <c r="P147" s="84"/>
      <c r="Q147" s="76"/>
      <c r="R147" s="84"/>
      <c r="S147" s="76"/>
      <c r="T147" s="84"/>
      <c r="U147" s="76"/>
      <c r="V147" s="84"/>
      <c r="W147" s="76"/>
      <c r="X147" s="84"/>
      <c r="Y147" s="76"/>
      <c r="Z147" s="84"/>
      <c r="AA147" s="76"/>
      <c r="AB147" s="84"/>
      <c r="AC147" s="76"/>
      <c r="AD147" s="84"/>
      <c r="AE147" s="76"/>
      <c r="AF147" s="84"/>
      <c r="AG147" s="76"/>
      <c r="AH147" s="84"/>
      <c r="AI147" s="76"/>
      <c r="AJ147" s="84"/>
      <c r="AK147" s="76"/>
      <c r="AL147" s="84"/>
      <c r="AM147" s="89" t="s">
        <v>672</v>
      </c>
      <c r="AN147" s="84"/>
      <c r="AO147" s="76"/>
      <c r="AP147" s="84"/>
      <c r="AQ147" s="76"/>
      <c r="AR147" s="84"/>
      <c r="AS147" s="76"/>
      <c r="AT147" s="84"/>
      <c r="AU147" s="76"/>
      <c r="AV147" s="84"/>
      <c r="AW147" s="76"/>
      <c r="AX147" s="84"/>
      <c r="AY147" s="76"/>
      <c r="AZ147" s="84"/>
      <c r="BA147" s="76"/>
      <c r="BB147" s="84"/>
      <c r="BC147" s="76"/>
      <c r="BD147" s="84"/>
      <c r="BE147" s="76"/>
      <c r="BF147" s="84"/>
    </row>
    <row r="148" spans="1:58" ht="39.75" customHeight="1">
      <c r="A148" s="70" t="str">
        <f>'#invoices'!A147</f>
        <v>BQ-139</v>
      </c>
      <c r="B148" s="71" t="str">
        <f>'#invoices'!B147</f>
        <v>OVW</v>
      </c>
      <c r="C148" s="72" t="str">
        <f>'#invoices'!C147</f>
        <v>ﻧﻘﻁﺔ ﺍﻟﻣﺭﺍﻗﺑﺔ ﺍﻟﻌﺳﻛﺭﻳﺔ Over Watch</v>
      </c>
      <c r="D148" s="73">
        <v>1</v>
      </c>
      <c r="E148" s="74" t="s">
        <v>618</v>
      </c>
      <c r="F148" s="74">
        <v>116000</v>
      </c>
      <c r="G148" s="76"/>
      <c r="H148" s="84"/>
      <c r="I148" s="76"/>
      <c r="J148" s="84"/>
      <c r="K148" s="76"/>
      <c r="L148" s="84"/>
      <c r="M148" s="76"/>
      <c r="N148" s="84"/>
      <c r="O148" s="76"/>
      <c r="P148" s="84"/>
      <c r="Q148" s="76"/>
      <c r="R148" s="84"/>
      <c r="S148" s="76"/>
      <c r="T148" s="84"/>
      <c r="U148" s="76"/>
      <c r="V148" s="84"/>
      <c r="W148" s="76"/>
      <c r="X148" s="84"/>
      <c r="Y148" s="76"/>
      <c r="Z148" s="84"/>
      <c r="AA148" s="76"/>
      <c r="AB148" s="84"/>
      <c r="AC148" s="76"/>
      <c r="AD148" s="84"/>
      <c r="AE148" s="76"/>
      <c r="AF148" s="84"/>
      <c r="AG148" s="76"/>
      <c r="AH148" s="84"/>
      <c r="AI148" s="76"/>
      <c r="AJ148" s="84"/>
      <c r="AK148" s="76"/>
      <c r="AL148" s="84"/>
      <c r="AM148" s="76"/>
      <c r="AN148" s="84"/>
      <c r="AO148" s="76"/>
      <c r="AP148" s="84"/>
      <c r="AQ148" s="76"/>
      <c r="AR148" s="84"/>
      <c r="AS148" s="76"/>
      <c r="AT148" s="84"/>
      <c r="AU148" s="76"/>
      <c r="AV148" s="84"/>
      <c r="AW148" s="76"/>
      <c r="AX148" s="84"/>
      <c r="AY148" s="76"/>
      <c r="AZ148" s="84"/>
      <c r="BA148" s="76"/>
      <c r="BB148" s="84"/>
      <c r="BC148" s="76"/>
      <c r="BD148" s="84"/>
      <c r="BE148" s="76"/>
      <c r="BF148" s="84"/>
    </row>
    <row r="149" spans="1:58" ht="39.75" customHeight="1">
      <c r="A149" s="70" t="str">
        <f>'#invoices'!A148</f>
        <v>BQ-140</v>
      </c>
      <c r="B149" s="71" t="str">
        <f>'#invoices'!B148</f>
        <v>CIDX</v>
      </c>
      <c r="C149" s="72" t="str">
        <f>'#invoices'!C148</f>
        <v xml:space="preserve">ﻛﺎﻣﻳﺭﺍ ﺛﺎﺑﺗﺔ ﺩﺍﺧﻠﻳﺔ ﻋﻠﻰ ﺷﻛﻝ ﻗﺑﺔ ( CIDX ) Internal Fixed Mini Dome Camera </v>
      </c>
      <c r="D149" s="73">
        <v>6</v>
      </c>
      <c r="E149" s="74" t="s">
        <v>618</v>
      </c>
      <c r="F149" s="74">
        <v>2600</v>
      </c>
      <c r="G149" s="76"/>
      <c r="H149" s="84"/>
      <c r="I149" s="76"/>
      <c r="J149" s="84"/>
      <c r="K149" s="76"/>
      <c r="L149" s="84"/>
      <c r="M149" s="76"/>
      <c r="N149" s="84"/>
      <c r="O149" s="76"/>
      <c r="P149" s="84"/>
      <c r="Q149" s="76"/>
      <c r="R149" s="84"/>
      <c r="S149" s="76"/>
      <c r="T149" s="84"/>
      <c r="U149" s="76"/>
      <c r="V149" s="84"/>
      <c r="W149" s="76"/>
      <c r="X149" s="84"/>
      <c r="Y149" s="76"/>
      <c r="Z149" s="84"/>
      <c r="AA149" s="76"/>
      <c r="AB149" s="84"/>
      <c r="AC149" s="76"/>
      <c r="AD149" s="84"/>
      <c r="AE149" s="76">
        <v>6</v>
      </c>
      <c r="AF149" s="84"/>
      <c r="AG149" s="76"/>
      <c r="AH149" s="84"/>
      <c r="AI149" s="76"/>
      <c r="AJ149" s="84"/>
      <c r="AK149" s="76"/>
      <c r="AL149" s="84"/>
      <c r="AM149" s="76"/>
      <c r="AN149" s="84"/>
      <c r="AO149" s="76"/>
      <c r="AP149" s="84"/>
      <c r="AQ149" s="76"/>
      <c r="AR149" s="84"/>
      <c r="AS149" s="76"/>
      <c r="AT149" s="84"/>
      <c r="AU149" s="76"/>
      <c r="AV149" s="84"/>
      <c r="AW149" s="76"/>
      <c r="AX149" s="84"/>
      <c r="AY149" s="76"/>
      <c r="AZ149" s="84"/>
      <c r="BA149" s="76"/>
      <c r="BB149" s="84"/>
      <c r="BC149" s="76"/>
      <c r="BD149" s="84"/>
      <c r="BE149" s="76"/>
      <c r="BF149" s="84"/>
    </row>
    <row r="150" spans="1:58" ht="39.75" customHeight="1">
      <c r="A150" s="70" t="str">
        <f>'#invoices'!A149</f>
        <v>BQ-141</v>
      </c>
      <c r="B150" s="71" t="str">
        <f>'#invoices'!B149</f>
        <v>CEFX</v>
      </c>
      <c r="C150" s="72" t="str">
        <f>'#invoices'!C149</f>
        <v>ﻛﺎﻣﻳﺭﺍ ﺛﺎﺑﺗﺔ ﺧﺎﺭﺟﻳﺔ ( CEFX ) External Fixed Camera</v>
      </c>
      <c r="D150" s="73">
        <v>3</v>
      </c>
      <c r="E150" s="74" t="s">
        <v>618</v>
      </c>
      <c r="F150" s="74">
        <v>3200</v>
      </c>
      <c r="G150" s="76"/>
      <c r="H150" s="84"/>
      <c r="I150" s="76"/>
      <c r="J150" s="84"/>
      <c r="K150" s="76"/>
      <c r="L150" s="84"/>
      <c r="M150" s="76"/>
      <c r="N150" s="84"/>
      <c r="O150" s="76"/>
      <c r="P150" s="84"/>
      <c r="Q150" s="76"/>
      <c r="R150" s="84"/>
      <c r="S150" s="76"/>
      <c r="T150" s="84"/>
      <c r="U150" s="76"/>
      <c r="V150" s="84"/>
      <c r="W150" s="76"/>
      <c r="X150" s="84"/>
      <c r="Y150" s="76"/>
      <c r="Z150" s="84"/>
      <c r="AA150" s="76"/>
      <c r="AB150" s="84"/>
      <c r="AC150" s="76"/>
      <c r="AD150" s="84"/>
      <c r="AE150" s="76">
        <v>3</v>
      </c>
      <c r="AF150" s="84"/>
      <c r="AG150" s="76"/>
      <c r="AH150" s="84"/>
      <c r="AI150" s="76"/>
      <c r="AJ150" s="84"/>
      <c r="AK150" s="76"/>
      <c r="AL150" s="84"/>
      <c r="AM150" s="76"/>
      <c r="AN150" s="84"/>
      <c r="AO150" s="76"/>
      <c r="AP150" s="84"/>
      <c r="AQ150" s="76"/>
      <c r="AR150" s="84"/>
      <c r="AS150" s="76"/>
      <c r="AT150" s="84"/>
      <c r="AU150" s="76"/>
      <c r="AV150" s="84"/>
      <c r="AW150" s="76"/>
      <c r="AX150" s="84"/>
      <c r="AY150" s="76"/>
      <c r="AZ150" s="84"/>
      <c r="BA150" s="76"/>
      <c r="BB150" s="84"/>
      <c r="BC150" s="76"/>
      <c r="BD150" s="84"/>
      <c r="BE150" s="76"/>
      <c r="BF150" s="84"/>
    </row>
    <row r="151" spans="1:58" ht="39.75" customHeight="1">
      <c r="A151" s="70" t="str">
        <f>'#invoices'!A150</f>
        <v>BQ-142</v>
      </c>
      <c r="B151" s="71" t="str">
        <f>'#invoices'!B150</f>
        <v>TVPL</v>
      </c>
      <c r="C151" s="72" t="str">
        <f>'#invoices'!C150</f>
        <v>عمود كاميرا CCTV Pole</v>
      </c>
      <c r="D151" s="73">
        <v>3</v>
      </c>
      <c r="E151" s="74" t="s">
        <v>618</v>
      </c>
      <c r="F151" s="74">
        <v>1650</v>
      </c>
      <c r="G151" s="76"/>
      <c r="H151" s="84"/>
      <c r="I151" s="76"/>
      <c r="J151" s="84"/>
      <c r="K151" s="76"/>
      <c r="L151" s="84"/>
      <c r="M151" s="76"/>
      <c r="N151" s="84"/>
      <c r="O151" s="76"/>
      <c r="P151" s="84"/>
      <c r="Q151" s="76"/>
      <c r="R151" s="84"/>
      <c r="S151" s="76"/>
      <c r="T151" s="84"/>
      <c r="U151" s="76"/>
      <c r="V151" s="84"/>
      <c r="W151" s="76"/>
      <c r="X151" s="84"/>
      <c r="Y151" s="76"/>
      <c r="Z151" s="84"/>
      <c r="AA151" s="76"/>
      <c r="AB151" s="84"/>
      <c r="AC151" s="76"/>
      <c r="AD151" s="84"/>
      <c r="AE151" s="76"/>
      <c r="AF151" s="84"/>
      <c r="AG151" s="76"/>
      <c r="AH151" s="84"/>
      <c r="AI151" s="76"/>
      <c r="AJ151" s="84"/>
      <c r="AK151" s="76"/>
      <c r="AL151" s="84"/>
      <c r="AM151" s="76"/>
      <c r="AN151" s="84"/>
      <c r="AO151" s="76"/>
      <c r="AP151" s="84"/>
      <c r="AQ151" s="76"/>
      <c r="AR151" s="84"/>
      <c r="AS151" s="76"/>
      <c r="AT151" s="84"/>
      <c r="AU151" s="76"/>
      <c r="AV151" s="84"/>
      <c r="AW151" s="76"/>
      <c r="AX151" s="84"/>
      <c r="AY151" s="76"/>
      <c r="AZ151" s="84"/>
      <c r="BA151" s="76"/>
      <c r="BB151" s="84"/>
      <c r="BC151" s="76"/>
      <c r="BD151" s="84"/>
      <c r="BE151" s="76"/>
      <c r="BF151" s="84"/>
    </row>
    <row r="152" spans="1:58" ht="39.75" customHeight="1">
      <c r="A152" s="70" t="str">
        <f>'#invoices'!A151</f>
        <v>BQ-143</v>
      </c>
      <c r="B152" s="71" t="str">
        <f>'#invoices'!B151</f>
        <v>WAFC</v>
      </c>
      <c r="C152" s="72" t="str">
        <f>'#invoices'!C151</f>
        <v>ﻛﺎﻣﻳﺭﺍﺕ ﺛﺎﺑﺗﺔ ﺑﺯﺍﻭﻳﺔ ﻭﺍﺳﻌﺔ Wide Angle Fixed Cameras</v>
      </c>
      <c r="D152" s="73">
        <v>9</v>
      </c>
      <c r="E152" s="74" t="s">
        <v>618</v>
      </c>
      <c r="F152" s="74">
        <v>2900</v>
      </c>
      <c r="G152" s="76"/>
      <c r="H152" s="84"/>
      <c r="I152" s="76"/>
      <c r="J152" s="84"/>
      <c r="K152" s="76"/>
      <c r="L152" s="84"/>
      <c r="M152" s="76"/>
      <c r="N152" s="84"/>
      <c r="O152" s="76"/>
      <c r="P152" s="84"/>
      <c r="Q152" s="76"/>
      <c r="R152" s="84"/>
      <c r="S152" s="76"/>
      <c r="T152" s="84"/>
      <c r="U152" s="76"/>
      <c r="V152" s="84"/>
      <c r="W152" s="76"/>
      <c r="X152" s="84"/>
      <c r="Y152" s="76"/>
      <c r="Z152" s="84"/>
      <c r="AA152" s="76"/>
      <c r="AB152" s="84"/>
      <c r="AC152" s="76"/>
      <c r="AD152" s="84"/>
      <c r="AE152" s="76"/>
      <c r="AF152" s="84"/>
      <c r="AG152" s="76"/>
      <c r="AH152" s="84"/>
      <c r="AI152" s="76"/>
      <c r="AJ152" s="84"/>
      <c r="AK152" s="76"/>
      <c r="AL152" s="84"/>
      <c r="AM152" s="76"/>
      <c r="AN152" s="84"/>
      <c r="AO152" s="76"/>
      <c r="AP152" s="84"/>
      <c r="AQ152" s="76"/>
      <c r="AR152" s="84"/>
      <c r="AS152" s="76"/>
      <c r="AT152" s="84"/>
      <c r="AU152" s="76"/>
      <c r="AV152" s="84"/>
      <c r="AW152" s="76"/>
      <c r="AX152" s="84"/>
      <c r="AY152" s="76"/>
      <c r="AZ152" s="84"/>
      <c r="BA152" s="76"/>
      <c r="BB152" s="84"/>
      <c r="BC152" s="76"/>
      <c r="BD152" s="84"/>
      <c r="BE152" s="76"/>
      <c r="BF152" s="84"/>
    </row>
    <row r="153" spans="1:58" ht="39.75" customHeight="1">
      <c r="A153" s="70" t="str">
        <f>'#invoices'!A152</f>
        <v>BQ-144</v>
      </c>
      <c r="B153" s="71" t="str">
        <f>'#invoices'!B152</f>
        <v>CRPK</v>
      </c>
      <c r="C153" s="72" t="str">
        <f>'#invoices'!C152</f>
        <v>ﻗﺎﺭﺉ ﺑﻁﺎﻗﺎﺕ ﻣﻊ ﻟﻭﺣﺔ ﺍﻟﻣﻔﺎﺗﻳﺢ ( CRPK ) Card Reader w/ Keypad</v>
      </c>
      <c r="D153" s="73">
        <v>9</v>
      </c>
      <c r="E153" s="74" t="s">
        <v>618</v>
      </c>
      <c r="F153" s="74">
        <v>3160</v>
      </c>
      <c r="G153" s="76"/>
      <c r="H153" s="84"/>
      <c r="I153" s="76"/>
      <c r="J153" s="84"/>
      <c r="K153" s="76"/>
      <c r="L153" s="84"/>
      <c r="M153" s="76"/>
      <c r="N153" s="84"/>
      <c r="O153" s="76"/>
      <c r="P153" s="84"/>
      <c r="Q153" s="76"/>
      <c r="R153" s="84"/>
      <c r="S153" s="76"/>
      <c r="T153" s="84"/>
      <c r="U153" s="76"/>
      <c r="V153" s="84"/>
      <c r="W153" s="76"/>
      <c r="X153" s="84"/>
      <c r="Y153" s="76"/>
      <c r="Z153" s="84"/>
      <c r="AA153" s="76"/>
      <c r="AB153" s="84"/>
      <c r="AC153" s="76"/>
      <c r="AD153" s="84"/>
      <c r="AE153" s="76">
        <v>5</v>
      </c>
      <c r="AF153" s="84"/>
      <c r="AG153" s="76"/>
      <c r="AH153" s="84"/>
      <c r="AI153" s="76"/>
      <c r="AJ153" s="84"/>
      <c r="AK153" s="76"/>
      <c r="AL153" s="84"/>
      <c r="AM153" s="76"/>
      <c r="AN153" s="84"/>
      <c r="AO153" s="76"/>
      <c r="AP153" s="84"/>
      <c r="AQ153" s="76"/>
      <c r="AR153" s="84"/>
      <c r="AS153" s="76"/>
      <c r="AT153" s="84"/>
      <c r="AU153" s="76"/>
      <c r="AV153" s="84"/>
      <c r="AW153" s="76"/>
      <c r="AX153" s="84"/>
      <c r="AY153" s="76"/>
      <c r="AZ153" s="84"/>
      <c r="BA153" s="76"/>
      <c r="BB153" s="84"/>
      <c r="BC153" s="76"/>
      <c r="BD153" s="84"/>
      <c r="BE153" s="76"/>
      <c r="BF153" s="84"/>
    </row>
    <row r="154" spans="1:58" ht="39.75" customHeight="1">
      <c r="A154" s="70" t="str">
        <f>'#invoices'!A153</f>
        <v>BQ-145</v>
      </c>
      <c r="B154" s="71" t="str">
        <f>'#invoices'!B153</f>
        <v>DMC</v>
      </c>
      <c r="C154" s="72" t="str">
        <f>'#invoices'!C153</f>
        <v>ﺣﺳﺎﺱ ﺗﻼﻣﺳﻲ ﻟﻣﺭﺍﻗﺑﺔ ﺍﻻﺑﻭﺍﺏ ( DMC ) Door Monitoring Contact</v>
      </c>
      <c r="D154" s="73">
        <v>6</v>
      </c>
      <c r="E154" s="74" t="s">
        <v>618</v>
      </c>
      <c r="F154" s="74">
        <v>190</v>
      </c>
      <c r="G154" s="76"/>
      <c r="H154" s="84"/>
      <c r="I154" s="76"/>
      <c r="J154" s="84"/>
      <c r="K154" s="76"/>
      <c r="L154" s="84"/>
      <c r="M154" s="76"/>
      <c r="N154" s="84"/>
      <c r="O154" s="76"/>
      <c r="P154" s="84"/>
      <c r="Q154" s="76"/>
      <c r="R154" s="84"/>
      <c r="S154" s="76"/>
      <c r="T154" s="84"/>
      <c r="U154" s="76"/>
      <c r="V154" s="84"/>
      <c r="W154" s="76"/>
      <c r="X154" s="84"/>
      <c r="Y154" s="76"/>
      <c r="Z154" s="84"/>
      <c r="AA154" s="76"/>
      <c r="AB154" s="84"/>
      <c r="AC154" s="76"/>
      <c r="AD154" s="84"/>
      <c r="AE154" s="76"/>
      <c r="AF154" s="84"/>
      <c r="AG154" s="76">
        <v>6</v>
      </c>
      <c r="AH154" s="84"/>
      <c r="AI154" s="76"/>
      <c r="AJ154" s="84"/>
      <c r="AK154" s="76"/>
      <c r="AL154" s="84"/>
      <c r="AM154" s="76"/>
      <c r="AN154" s="84"/>
      <c r="AO154" s="76"/>
      <c r="AP154" s="84"/>
      <c r="AQ154" s="76"/>
      <c r="AR154" s="84"/>
      <c r="AS154" s="76"/>
      <c r="AT154" s="84"/>
      <c r="AU154" s="76"/>
      <c r="AV154" s="84"/>
      <c r="AW154" s="76"/>
      <c r="AX154" s="84"/>
      <c r="AY154" s="76"/>
      <c r="AZ154" s="84"/>
      <c r="BA154" s="76"/>
      <c r="BB154" s="84"/>
      <c r="BC154" s="76"/>
      <c r="BD154" s="84"/>
      <c r="BE154" s="76"/>
      <c r="BF154" s="84"/>
    </row>
    <row r="155" spans="1:58" ht="39.75" customHeight="1">
      <c r="A155" s="70" t="str">
        <f>'#invoices'!A154</f>
        <v>BQ-146</v>
      </c>
      <c r="B155" s="71" t="str">
        <f>'#invoices'!B154</f>
        <v>GEL</v>
      </c>
      <c r="C155" s="72" t="str">
        <f>'#invoices'!C154</f>
        <v>ﻗﻔﻝ ﻛﻬﺭﺑﺎﺋﻲ ( GEL ) Electric Lock</v>
      </c>
      <c r="D155" s="73">
        <v>2</v>
      </c>
      <c r="E155" s="74" t="s">
        <v>618</v>
      </c>
      <c r="F155" s="74">
        <v>1200</v>
      </c>
      <c r="G155" s="76"/>
      <c r="H155" s="84"/>
      <c r="I155" s="76"/>
      <c r="J155" s="84"/>
      <c r="K155" s="76"/>
      <c r="L155" s="84"/>
      <c r="M155" s="76"/>
      <c r="N155" s="84"/>
      <c r="O155" s="76"/>
      <c r="P155" s="84"/>
      <c r="Q155" s="76"/>
      <c r="R155" s="84"/>
      <c r="S155" s="76"/>
      <c r="T155" s="84"/>
      <c r="U155" s="76"/>
      <c r="V155" s="84"/>
      <c r="W155" s="76"/>
      <c r="X155" s="84"/>
      <c r="Y155" s="76"/>
      <c r="Z155" s="84"/>
      <c r="AA155" s="76"/>
      <c r="AB155" s="84"/>
      <c r="AC155" s="76"/>
      <c r="AD155" s="84"/>
      <c r="AE155" s="76"/>
      <c r="AF155" s="84"/>
      <c r="AG155" s="76">
        <v>2</v>
      </c>
      <c r="AH155" s="84"/>
      <c r="AI155" s="76"/>
      <c r="AJ155" s="84"/>
      <c r="AK155" s="76"/>
      <c r="AL155" s="84"/>
      <c r="AM155" s="76"/>
      <c r="AN155" s="84"/>
      <c r="AO155" s="76"/>
      <c r="AP155" s="84"/>
      <c r="AQ155" s="76"/>
      <c r="AR155" s="84"/>
      <c r="AS155" s="76"/>
      <c r="AT155" s="84"/>
      <c r="AU155" s="76"/>
      <c r="AV155" s="84"/>
      <c r="AW155" s="76"/>
      <c r="AX155" s="84"/>
      <c r="AY155" s="76"/>
      <c r="AZ155" s="84"/>
      <c r="BA155" s="76"/>
      <c r="BB155" s="84"/>
      <c r="BC155" s="76"/>
      <c r="BD155" s="84"/>
      <c r="BE155" s="76"/>
      <c r="BF155" s="84"/>
    </row>
    <row r="156" spans="1:58" ht="39.75" customHeight="1">
      <c r="A156" s="70" t="str">
        <f>'#invoices'!A155</f>
        <v>BQ-147</v>
      </c>
      <c r="B156" s="71" t="str">
        <f>'#invoices'!B155</f>
        <v>EBGU</v>
      </c>
      <c r="C156" s="72" t="str">
        <f>'#invoices'!C155</f>
        <v>ﻭﺣﺩﺓ ﻛﺳﺭ ﺍﻟﺯﺟﺎﺝ ﻟﻠﻁﻭﺍﺭﺉ ( EBGU ) Emergency Break Glass Unit</v>
      </c>
      <c r="D156" s="73">
        <v>2</v>
      </c>
      <c r="E156" s="74" t="s">
        <v>618</v>
      </c>
      <c r="F156" s="74">
        <v>240</v>
      </c>
      <c r="G156" s="76"/>
      <c r="H156" s="84"/>
      <c r="I156" s="76"/>
      <c r="J156" s="84"/>
      <c r="K156" s="76"/>
      <c r="L156" s="84"/>
      <c r="M156" s="76"/>
      <c r="N156" s="84"/>
      <c r="O156" s="76"/>
      <c r="P156" s="84"/>
      <c r="Q156" s="76"/>
      <c r="R156" s="84"/>
      <c r="S156" s="76"/>
      <c r="T156" s="84"/>
      <c r="U156" s="76"/>
      <c r="V156" s="84"/>
      <c r="W156" s="76"/>
      <c r="X156" s="84"/>
      <c r="Y156" s="76"/>
      <c r="Z156" s="84"/>
      <c r="AA156" s="76"/>
      <c r="AB156" s="84"/>
      <c r="AC156" s="76"/>
      <c r="AD156" s="84"/>
      <c r="AE156" s="76"/>
      <c r="AF156" s="84"/>
      <c r="AG156" s="76">
        <v>2</v>
      </c>
      <c r="AH156" s="84"/>
      <c r="AI156" s="76"/>
      <c r="AJ156" s="84"/>
      <c r="AK156" s="76"/>
      <c r="AL156" s="84"/>
      <c r="AM156" s="76"/>
      <c r="AN156" s="84"/>
      <c r="AO156" s="76"/>
      <c r="AP156" s="84"/>
      <c r="AQ156" s="76"/>
      <c r="AR156" s="84"/>
      <c r="AS156" s="76"/>
      <c r="AT156" s="84"/>
      <c r="AU156" s="76"/>
      <c r="AV156" s="84"/>
      <c r="AW156" s="76"/>
      <c r="AX156" s="84"/>
      <c r="AY156" s="76"/>
      <c r="AZ156" s="84"/>
      <c r="BA156" s="76"/>
      <c r="BB156" s="84"/>
      <c r="BC156" s="76"/>
      <c r="BD156" s="84"/>
      <c r="BE156" s="76"/>
      <c r="BF156" s="84"/>
    </row>
    <row r="157" spans="1:58" ht="39.75" customHeight="1">
      <c r="A157" s="70" t="str">
        <f>'#invoices'!A156</f>
        <v>BQ-148</v>
      </c>
      <c r="B157" s="71" t="str">
        <f>'#invoices'!B156</f>
        <v>EPB</v>
      </c>
      <c r="C157" s="72" t="str">
        <f>'#invoices'!C156</f>
        <v>ﺯﺭ ﺍﻟﺿﻐﻁ ﻟﻠﺧﺭﻭﺝ ( EPB ) Exit Push Button</v>
      </c>
      <c r="D157" s="73">
        <v>1</v>
      </c>
      <c r="E157" s="74" t="s">
        <v>618</v>
      </c>
      <c r="F157" s="74">
        <v>160</v>
      </c>
      <c r="G157" s="76"/>
      <c r="H157" s="84"/>
      <c r="I157" s="76"/>
      <c r="J157" s="84"/>
      <c r="K157" s="76"/>
      <c r="L157" s="84"/>
      <c r="M157" s="76"/>
      <c r="N157" s="84"/>
      <c r="O157" s="76"/>
      <c r="P157" s="84"/>
      <c r="Q157" s="76"/>
      <c r="R157" s="84"/>
      <c r="S157" s="76"/>
      <c r="T157" s="84"/>
      <c r="U157" s="76"/>
      <c r="V157" s="84"/>
      <c r="W157" s="76"/>
      <c r="X157" s="84"/>
      <c r="Y157" s="76"/>
      <c r="Z157" s="84"/>
      <c r="AA157" s="76"/>
      <c r="AB157" s="84"/>
      <c r="AC157" s="76"/>
      <c r="AD157" s="84"/>
      <c r="AE157" s="76"/>
      <c r="AF157" s="84"/>
      <c r="AG157" s="76">
        <v>1</v>
      </c>
      <c r="AH157" s="84"/>
      <c r="AI157" s="76"/>
      <c r="AJ157" s="84"/>
      <c r="AK157" s="76"/>
      <c r="AL157" s="84"/>
      <c r="AM157" s="76"/>
      <c r="AN157" s="84"/>
      <c r="AO157" s="76"/>
      <c r="AP157" s="84"/>
      <c r="AQ157" s="76"/>
      <c r="AR157" s="84"/>
      <c r="AS157" s="76"/>
      <c r="AT157" s="84"/>
      <c r="AU157" s="76"/>
      <c r="AV157" s="84"/>
      <c r="AW157" s="76"/>
      <c r="AX157" s="84"/>
      <c r="AY157" s="76"/>
      <c r="AZ157" s="84"/>
      <c r="BA157" s="76"/>
      <c r="BB157" s="84"/>
      <c r="BC157" s="76"/>
      <c r="BD157" s="84"/>
      <c r="BE157" s="76"/>
      <c r="BF157" s="84"/>
    </row>
    <row r="158" spans="1:58" ht="39.75" customHeight="1">
      <c r="A158" s="70" t="str">
        <f>'#invoices'!A157</f>
        <v>BQ-149</v>
      </c>
      <c r="B158" s="71" t="str">
        <f>'#invoices'!B157</f>
        <v>WTMD</v>
      </c>
      <c r="C158" s="72" t="str">
        <f>'#invoices'!C157</f>
        <v>ﺟﻬﺎﺯ ﺍﻟﻛﺷﻑ ﻋﻥ ﺍﻟﻣﻌﺎﺩﻥ ﺑﺎﻟﻣﺭﻭﺭ ( WTMD ) Walk Through Metal Detector</v>
      </c>
      <c r="D158" s="73">
        <v>1</v>
      </c>
      <c r="E158" s="74" t="s">
        <v>618</v>
      </c>
      <c r="F158" s="74">
        <v>24000</v>
      </c>
      <c r="G158" s="76"/>
      <c r="H158" s="84"/>
      <c r="I158" s="76"/>
      <c r="J158" s="84"/>
      <c r="K158" s="76"/>
      <c r="L158" s="84"/>
      <c r="M158" s="76"/>
      <c r="N158" s="84"/>
      <c r="O158" s="76"/>
      <c r="P158" s="84"/>
      <c r="Q158" s="76"/>
      <c r="R158" s="84"/>
      <c r="S158" s="76"/>
      <c r="T158" s="84"/>
      <c r="U158" s="76"/>
      <c r="V158" s="84"/>
      <c r="W158" s="76"/>
      <c r="X158" s="84"/>
      <c r="Y158" s="76"/>
      <c r="Z158" s="84"/>
      <c r="AA158" s="76"/>
      <c r="AB158" s="84"/>
      <c r="AC158" s="79">
        <v>1</v>
      </c>
      <c r="AD158" s="84"/>
      <c r="AE158" s="76"/>
      <c r="AF158" s="84"/>
      <c r="AG158" s="76"/>
      <c r="AH158" s="84"/>
      <c r="AI158" s="76"/>
      <c r="AJ158" s="84"/>
      <c r="AK158" s="76"/>
      <c r="AL158" s="84"/>
      <c r="AM158" s="76"/>
      <c r="AN158" s="84"/>
      <c r="AO158" s="76"/>
      <c r="AP158" s="84"/>
      <c r="AQ158" s="76"/>
      <c r="AR158" s="84"/>
      <c r="AS158" s="76"/>
      <c r="AT158" s="84"/>
      <c r="AU158" s="76"/>
      <c r="AV158" s="84"/>
      <c r="AW158" s="76"/>
      <c r="AX158" s="84"/>
      <c r="AY158" s="76"/>
      <c r="AZ158" s="84"/>
      <c r="BA158" s="76"/>
      <c r="BB158" s="84"/>
      <c r="BC158" s="76"/>
      <c r="BD158" s="84"/>
      <c r="BE158" s="76"/>
      <c r="BF158" s="84"/>
    </row>
    <row r="159" spans="1:58" ht="39.75" customHeight="1">
      <c r="A159" s="70" t="str">
        <f>'#invoices'!A158</f>
        <v>BQ-150</v>
      </c>
      <c r="B159" s="71" t="str">
        <f>'#invoices'!B158</f>
        <v>FHTS</v>
      </c>
      <c r="C159" s="72" t="str">
        <f>'#invoices'!C158</f>
        <v>ﺑﺎﺏ ﺩﻭﺍﺭ ﻛﺎﻣﻝ ﺍﻻﺭﺗﻔﺎﻉ ( FHTS ) Full Height Turnstile</v>
      </c>
      <c r="D159" s="73">
        <v>3</v>
      </c>
      <c r="E159" s="74" t="s">
        <v>618</v>
      </c>
      <c r="F159" s="74">
        <v>50400</v>
      </c>
      <c r="G159" s="76"/>
      <c r="H159" s="84"/>
      <c r="I159" s="76"/>
      <c r="J159" s="84"/>
      <c r="K159" s="76"/>
      <c r="L159" s="84"/>
      <c r="M159" s="76"/>
      <c r="N159" s="84"/>
      <c r="O159" s="76"/>
      <c r="P159" s="84"/>
      <c r="Q159" s="76"/>
      <c r="R159" s="84"/>
      <c r="S159" s="76"/>
      <c r="T159" s="84"/>
      <c r="U159" s="76"/>
      <c r="V159" s="84"/>
      <c r="W159" s="76"/>
      <c r="X159" s="84"/>
      <c r="Y159" s="76"/>
      <c r="Z159" s="84"/>
      <c r="AA159" s="76"/>
      <c r="AB159" s="84"/>
      <c r="AC159" s="76"/>
      <c r="AD159" s="84"/>
      <c r="AE159" s="76"/>
      <c r="AF159" s="84"/>
      <c r="AG159" s="76"/>
      <c r="AH159" s="84"/>
      <c r="AI159" s="76"/>
      <c r="AJ159" s="84"/>
      <c r="AK159" s="76"/>
      <c r="AL159" s="84"/>
      <c r="AM159" s="76"/>
      <c r="AN159" s="84"/>
      <c r="AO159" s="76"/>
      <c r="AP159" s="84"/>
      <c r="AQ159" s="76"/>
      <c r="AR159" s="84"/>
      <c r="AS159" s="76"/>
      <c r="AT159" s="84"/>
      <c r="AU159" s="76"/>
      <c r="AV159" s="84"/>
      <c r="AW159" s="76"/>
      <c r="AX159" s="84"/>
      <c r="AY159" s="76"/>
      <c r="AZ159" s="84"/>
      <c r="BA159" s="76"/>
      <c r="BB159" s="84"/>
      <c r="BC159" s="76"/>
      <c r="BD159" s="84"/>
      <c r="BE159" s="76"/>
      <c r="BF159" s="84"/>
    </row>
    <row r="160" spans="1:58" ht="39.75" customHeight="1">
      <c r="A160" s="70" t="str">
        <f>'#invoices'!A159</f>
        <v>BQ-151</v>
      </c>
      <c r="B160" s="71" t="str">
        <f>'#invoices'!B159</f>
        <v>TEL</v>
      </c>
      <c r="C160" s="72" t="str">
        <f>'#invoices'!C159</f>
        <v>ﻫﺎﺗﻑ ( TEL ) Telephone</v>
      </c>
      <c r="D160" s="73">
        <v>2</v>
      </c>
      <c r="E160" s="74" t="s">
        <v>618</v>
      </c>
      <c r="F160" s="74">
        <v>2300</v>
      </c>
      <c r="G160" s="76"/>
      <c r="H160" s="84"/>
      <c r="I160" s="76"/>
      <c r="J160" s="84"/>
      <c r="K160" s="76"/>
      <c r="L160" s="84"/>
      <c r="M160" s="76"/>
      <c r="N160" s="84"/>
      <c r="O160" s="76"/>
      <c r="P160" s="84"/>
      <c r="Q160" s="76"/>
      <c r="R160" s="84"/>
      <c r="S160" s="76"/>
      <c r="T160" s="84"/>
      <c r="U160" s="76"/>
      <c r="V160" s="84"/>
      <c r="W160" s="76"/>
      <c r="X160" s="84"/>
      <c r="Y160" s="76"/>
      <c r="Z160" s="84"/>
      <c r="AA160" s="76"/>
      <c r="AB160" s="84"/>
      <c r="AC160" s="76"/>
      <c r="AD160" s="84"/>
      <c r="AE160" s="76"/>
      <c r="AF160" s="84"/>
      <c r="AG160" s="76"/>
      <c r="AH160" s="84"/>
      <c r="AI160" s="76"/>
      <c r="AJ160" s="84"/>
      <c r="AK160" s="76"/>
      <c r="AL160" s="84"/>
      <c r="AM160" s="76"/>
      <c r="AN160" s="84"/>
      <c r="AO160" s="76"/>
      <c r="AP160" s="84"/>
      <c r="AQ160" s="76"/>
      <c r="AR160" s="84"/>
      <c r="AS160" s="76"/>
      <c r="AT160" s="84"/>
      <c r="AU160" s="76"/>
      <c r="AV160" s="84"/>
      <c r="AW160" s="76"/>
      <c r="AX160" s="84"/>
      <c r="AY160" s="76"/>
      <c r="AZ160" s="84"/>
      <c r="BA160" s="76"/>
      <c r="BB160" s="84"/>
      <c r="BC160" s="76"/>
      <c r="BD160" s="84"/>
      <c r="BE160" s="76"/>
      <c r="BF160" s="84"/>
    </row>
    <row r="161" spans="1:58" ht="39.75" customHeight="1">
      <c r="A161" s="70" t="str">
        <f>'#invoices'!A160</f>
        <v>BQ-152</v>
      </c>
      <c r="B161" s="71" t="str">
        <f>'#invoices'!B160</f>
        <v>HTL</v>
      </c>
      <c r="C161" s="72" t="str">
        <f>'#invoices'!C160</f>
        <v>ﺍﻟﺧﻁ ﺍﻟﺳﺎﺧﻥ Hot Line</v>
      </c>
      <c r="D161" s="73">
        <v>1</v>
      </c>
      <c r="E161" s="74" t="s">
        <v>618</v>
      </c>
      <c r="F161" s="74">
        <v>2300</v>
      </c>
      <c r="G161" s="76"/>
      <c r="H161" s="84"/>
      <c r="I161" s="76"/>
      <c r="J161" s="84"/>
      <c r="K161" s="76"/>
      <c r="L161" s="84"/>
      <c r="M161" s="76"/>
      <c r="N161" s="84"/>
      <c r="O161" s="76"/>
      <c r="P161" s="84"/>
      <c r="Q161" s="76"/>
      <c r="R161" s="84"/>
      <c r="S161" s="76"/>
      <c r="T161" s="84"/>
      <c r="U161" s="76"/>
      <c r="V161" s="84"/>
      <c r="W161" s="76"/>
      <c r="X161" s="84"/>
      <c r="Y161" s="76"/>
      <c r="Z161" s="84"/>
      <c r="AA161" s="76"/>
      <c r="AB161" s="84"/>
      <c r="AC161" s="76"/>
      <c r="AD161" s="84"/>
      <c r="AE161" s="76"/>
      <c r="AF161" s="84"/>
      <c r="AG161" s="76"/>
      <c r="AH161" s="84"/>
      <c r="AI161" s="76"/>
      <c r="AJ161" s="84"/>
      <c r="AK161" s="76"/>
      <c r="AL161" s="84"/>
      <c r="AM161" s="76"/>
      <c r="AN161" s="84"/>
      <c r="AO161" s="76"/>
      <c r="AP161" s="84"/>
      <c r="AQ161" s="76"/>
      <c r="AR161" s="84"/>
      <c r="AS161" s="76"/>
      <c r="AT161" s="84"/>
      <c r="AU161" s="76"/>
      <c r="AV161" s="84"/>
      <c r="AW161" s="76"/>
      <c r="AX161" s="84"/>
      <c r="AY161" s="76"/>
      <c r="AZ161" s="84"/>
      <c r="BA161" s="76"/>
      <c r="BB161" s="84"/>
      <c r="BC161" s="76"/>
      <c r="BD161" s="84"/>
      <c r="BE161" s="76"/>
      <c r="BF161" s="84"/>
    </row>
    <row r="162" spans="1:58" ht="39.75" customHeight="1">
      <c r="A162" s="70" t="str">
        <f>'#invoices'!A161</f>
        <v>BQ-153</v>
      </c>
      <c r="B162" s="71" t="str">
        <f>'#invoices'!B161</f>
        <v>HHR</v>
      </c>
      <c r="C162" s="72" t="str">
        <f>'#invoices'!C161</f>
        <v>ﺭﺍﺩﻳﻭ ﻣﺣﻣﻭﻝ ﺑﺎﻟﻳﺩ ( HHR ) Hand Held Radio</v>
      </c>
      <c r="D162" s="73">
        <v>1</v>
      </c>
      <c r="E162" s="74" t="s">
        <v>618</v>
      </c>
      <c r="F162" s="74">
        <v>3800</v>
      </c>
      <c r="G162" s="76"/>
      <c r="H162" s="84"/>
      <c r="I162" s="76"/>
      <c r="J162" s="84"/>
      <c r="K162" s="76"/>
      <c r="L162" s="84"/>
      <c r="M162" s="76"/>
      <c r="N162" s="84"/>
      <c r="O162" s="76"/>
      <c r="P162" s="84"/>
      <c r="Q162" s="76"/>
      <c r="R162" s="84"/>
      <c r="S162" s="76"/>
      <c r="T162" s="84"/>
      <c r="U162" s="76"/>
      <c r="V162" s="84"/>
      <c r="W162" s="76"/>
      <c r="X162" s="84"/>
      <c r="Y162" s="76"/>
      <c r="Z162" s="84"/>
      <c r="AA162" s="76"/>
      <c r="AB162" s="84"/>
      <c r="AC162" s="76"/>
      <c r="AD162" s="84"/>
      <c r="AE162" s="76"/>
      <c r="AF162" s="84"/>
      <c r="AG162" s="76"/>
      <c r="AH162" s="84"/>
      <c r="AI162" s="76"/>
      <c r="AJ162" s="84"/>
      <c r="AK162" s="76"/>
      <c r="AL162" s="84"/>
      <c r="AM162" s="76"/>
      <c r="AN162" s="84"/>
      <c r="AO162" s="76"/>
      <c r="AP162" s="84"/>
      <c r="AQ162" s="76"/>
      <c r="AR162" s="84"/>
      <c r="AS162" s="76"/>
      <c r="AT162" s="84"/>
      <c r="AU162" s="76"/>
      <c r="AV162" s="84"/>
      <c r="AW162" s="76"/>
      <c r="AX162" s="84"/>
      <c r="AY162" s="76"/>
      <c r="AZ162" s="84"/>
      <c r="BA162" s="76"/>
      <c r="BB162" s="84"/>
      <c r="BC162" s="76"/>
      <c r="BD162" s="84"/>
      <c r="BE162" s="76"/>
      <c r="BF162" s="84"/>
    </row>
    <row r="163" spans="1:58" ht="39.75" customHeight="1">
      <c r="A163" s="70" t="str">
        <f>'#invoices'!A162</f>
        <v>BQ-154</v>
      </c>
      <c r="B163" s="71" t="str">
        <f>'#invoices'!B162</f>
        <v>IDW</v>
      </c>
      <c r="C163" s="72" t="str">
        <f>'#invoices'!C162</f>
        <v>ﻣﺣﻁﺔ ﻋﻣﻝ ﺑﻁﺎﻗﺔ ﺍﻟﻬﻭﻳﺔ ID Workstation</v>
      </c>
      <c r="D163" s="73">
        <v>1</v>
      </c>
      <c r="E163" s="74" t="s">
        <v>618</v>
      </c>
      <c r="F163" s="74">
        <v>6200</v>
      </c>
      <c r="G163" s="76"/>
      <c r="H163" s="84"/>
      <c r="I163" s="76"/>
      <c r="J163" s="84"/>
      <c r="K163" s="76"/>
      <c r="L163" s="84"/>
      <c r="M163" s="76"/>
      <c r="N163" s="84"/>
      <c r="O163" s="76"/>
      <c r="P163" s="84"/>
      <c r="Q163" s="76"/>
      <c r="R163" s="84"/>
      <c r="S163" s="76"/>
      <c r="T163" s="84"/>
      <c r="U163" s="76"/>
      <c r="V163" s="84"/>
      <c r="W163" s="76"/>
      <c r="X163" s="84"/>
      <c r="Y163" s="76"/>
      <c r="Z163" s="84"/>
      <c r="AA163" s="76"/>
      <c r="AB163" s="84"/>
      <c r="AC163" s="76"/>
      <c r="AD163" s="84"/>
      <c r="AE163" s="76"/>
      <c r="AF163" s="84"/>
      <c r="AG163" s="76"/>
      <c r="AH163" s="84"/>
      <c r="AI163" s="76"/>
      <c r="AJ163" s="84"/>
      <c r="AK163" s="76"/>
      <c r="AL163" s="84"/>
      <c r="AM163" s="76"/>
      <c r="AN163" s="84"/>
      <c r="AO163" s="76"/>
      <c r="AP163" s="84"/>
      <c r="AQ163" s="76"/>
      <c r="AR163" s="84"/>
      <c r="AS163" s="76"/>
      <c r="AT163" s="84"/>
      <c r="AU163" s="76"/>
      <c r="AV163" s="84"/>
      <c r="AW163" s="76"/>
      <c r="AX163" s="84"/>
      <c r="AY163" s="76"/>
      <c r="AZ163" s="84"/>
      <c r="BA163" s="76"/>
      <c r="BB163" s="84"/>
      <c r="BC163" s="76"/>
      <c r="BD163" s="84"/>
      <c r="BE163" s="76"/>
      <c r="BF163" s="84"/>
    </row>
    <row r="164" spans="1:58" ht="39.75" customHeight="1">
      <c r="A164" s="70" t="str">
        <f>'#invoices'!A163</f>
        <v>BQ-155</v>
      </c>
      <c r="B164" s="71" t="str">
        <f>'#invoices'!B163</f>
        <v>IDC</v>
      </c>
      <c r="C164" s="72" t="str">
        <f>'#invoices'!C163</f>
        <v>ﻛﺎﻣﻳﺭﺍ ﺭﻗﻣﻳﺔ ﻟﺑﻁﺎﻗﺔ ﺍﻟﻬﻭﻳﺔ ID Digital Camera</v>
      </c>
      <c r="D164" s="73">
        <v>1</v>
      </c>
      <c r="E164" s="74" t="s">
        <v>618</v>
      </c>
      <c r="F164" s="74">
        <v>1800</v>
      </c>
      <c r="G164" s="76"/>
      <c r="H164" s="84"/>
      <c r="I164" s="76"/>
      <c r="J164" s="84"/>
      <c r="K164" s="76"/>
      <c r="L164" s="84"/>
      <c r="M164" s="76"/>
      <c r="N164" s="84"/>
      <c r="O164" s="76"/>
      <c r="P164" s="84"/>
      <c r="Q164" s="76"/>
      <c r="R164" s="84"/>
      <c r="S164" s="76"/>
      <c r="T164" s="84"/>
      <c r="U164" s="76"/>
      <c r="V164" s="84"/>
      <c r="W164" s="76"/>
      <c r="X164" s="84"/>
      <c r="Y164" s="76"/>
      <c r="Z164" s="84"/>
      <c r="AA164" s="76"/>
      <c r="AB164" s="84"/>
      <c r="AC164" s="76"/>
      <c r="AD164" s="84"/>
      <c r="AE164" s="76"/>
      <c r="AF164" s="84"/>
      <c r="AG164" s="76"/>
      <c r="AH164" s="84"/>
      <c r="AI164" s="76"/>
      <c r="AJ164" s="84"/>
      <c r="AK164" s="76"/>
      <c r="AL164" s="84"/>
      <c r="AM164" s="76"/>
      <c r="AN164" s="84"/>
      <c r="AO164" s="76"/>
      <c r="AP164" s="84"/>
      <c r="AQ164" s="76"/>
      <c r="AR164" s="84"/>
      <c r="AS164" s="76"/>
      <c r="AT164" s="84"/>
      <c r="AU164" s="76"/>
      <c r="AV164" s="84"/>
      <c r="AW164" s="76"/>
      <c r="AX164" s="84"/>
      <c r="AY164" s="76"/>
      <c r="AZ164" s="84"/>
      <c r="BA164" s="76"/>
      <c r="BB164" s="84"/>
      <c r="BC164" s="76"/>
      <c r="BD164" s="84"/>
      <c r="BE164" s="76"/>
      <c r="BF164" s="84"/>
    </row>
    <row r="165" spans="1:58" ht="39.75" customHeight="1">
      <c r="A165" s="70" t="str">
        <f>'#invoices'!A164</f>
        <v>BQ-156</v>
      </c>
      <c r="B165" s="71" t="str">
        <f>'#invoices'!B164</f>
        <v>ER</v>
      </c>
      <c r="C165" s="72" t="str">
        <f>'#invoices'!C164</f>
        <v>ﻗﺎﺭﺉ ﺍﻟﺗﺳﺟﻳﻝ Enrollment Reader</v>
      </c>
      <c r="D165" s="73">
        <v>1</v>
      </c>
      <c r="E165" s="74" t="s">
        <v>618</v>
      </c>
      <c r="F165" s="74">
        <v>1650</v>
      </c>
      <c r="G165" s="76"/>
      <c r="H165" s="84"/>
      <c r="I165" s="76"/>
      <c r="J165" s="84"/>
      <c r="K165" s="76"/>
      <c r="L165" s="84"/>
      <c r="M165" s="76"/>
      <c r="N165" s="84"/>
      <c r="O165" s="76"/>
      <c r="P165" s="84"/>
      <c r="Q165" s="76"/>
      <c r="R165" s="84"/>
      <c r="S165" s="76"/>
      <c r="T165" s="84"/>
      <c r="U165" s="76"/>
      <c r="V165" s="84"/>
      <c r="W165" s="76"/>
      <c r="X165" s="84"/>
      <c r="Y165" s="76"/>
      <c r="Z165" s="84"/>
      <c r="AA165" s="76"/>
      <c r="AB165" s="84"/>
      <c r="AC165" s="76"/>
      <c r="AD165" s="84"/>
      <c r="AE165" s="76"/>
      <c r="AF165" s="84"/>
      <c r="AG165" s="76">
        <v>1</v>
      </c>
      <c r="AH165" s="84"/>
      <c r="AI165" s="76"/>
      <c r="AJ165" s="84"/>
      <c r="AK165" s="76"/>
      <c r="AL165" s="84"/>
      <c r="AM165" s="76"/>
      <c r="AN165" s="84"/>
      <c r="AO165" s="76"/>
      <c r="AP165" s="84"/>
      <c r="AQ165" s="76"/>
      <c r="AR165" s="84"/>
      <c r="AS165" s="76"/>
      <c r="AT165" s="84"/>
      <c r="AU165" s="76"/>
      <c r="AV165" s="84"/>
      <c r="AW165" s="76"/>
      <c r="AX165" s="84"/>
      <c r="AY165" s="76"/>
      <c r="AZ165" s="84"/>
      <c r="BA165" s="76"/>
      <c r="BB165" s="84"/>
      <c r="BC165" s="76"/>
      <c r="BD165" s="84"/>
      <c r="BE165" s="76"/>
      <c r="BF165" s="84"/>
    </row>
    <row r="166" spans="1:58" ht="39.75" customHeight="1">
      <c r="A166" s="70" t="str">
        <f>'#invoices'!A165</f>
        <v>BQ-157</v>
      </c>
      <c r="B166" s="71" t="str">
        <f>'#invoices'!B165</f>
        <v>CP</v>
      </c>
      <c r="C166" s="72" t="str">
        <f>'#invoices'!C165</f>
        <v>ﻁﺎﺑﻌﺔ ﺍﻟﺑﻁﺎﻗﺔ Card Printer</v>
      </c>
      <c r="D166" s="73">
        <v>1</v>
      </c>
      <c r="E166" s="74" t="s">
        <v>618</v>
      </c>
      <c r="F166" s="74">
        <v>19400</v>
      </c>
      <c r="G166" s="76"/>
      <c r="H166" s="84"/>
      <c r="I166" s="76"/>
      <c r="J166" s="84"/>
      <c r="K166" s="76"/>
      <c r="L166" s="84"/>
      <c r="M166" s="76"/>
      <c r="N166" s="84"/>
      <c r="O166" s="76"/>
      <c r="P166" s="84"/>
      <c r="Q166" s="76"/>
      <c r="R166" s="84"/>
      <c r="S166" s="76"/>
      <c r="T166" s="84"/>
      <c r="U166" s="76"/>
      <c r="V166" s="84"/>
      <c r="W166" s="76"/>
      <c r="X166" s="84"/>
      <c r="Y166" s="76"/>
      <c r="Z166" s="84"/>
      <c r="AA166" s="76"/>
      <c r="AB166" s="84"/>
      <c r="AC166" s="76"/>
      <c r="AD166" s="84"/>
      <c r="AE166" s="76">
        <v>1</v>
      </c>
      <c r="AF166" s="84"/>
      <c r="AG166" s="76"/>
      <c r="AH166" s="84"/>
      <c r="AI166" s="76"/>
      <c r="AJ166" s="84"/>
      <c r="AK166" s="76"/>
      <c r="AL166" s="84"/>
      <c r="AM166" s="76"/>
      <c r="AN166" s="84"/>
      <c r="AO166" s="76"/>
      <c r="AP166" s="84"/>
      <c r="AQ166" s="76"/>
      <c r="AR166" s="84"/>
      <c r="AS166" s="76"/>
      <c r="AT166" s="84"/>
      <c r="AU166" s="76"/>
      <c r="AV166" s="84"/>
      <c r="AW166" s="76"/>
      <c r="AX166" s="84"/>
      <c r="AY166" s="76"/>
      <c r="AZ166" s="84"/>
      <c r="BA166" s="76"/>
      <c r="BB166" s="84"/>
      <c r="BC166" s="76"/>
      <c r="BD166" s="84"/>
      <c r="BE166" s="76"/>
      <c r="BF166" s="84"/>
    </row>
    <row r="167" spans="1:58" ht="39.75" customHeight="1">
      <c r="A167" s="70" t="str">
        <f>'#invoices'!A166</f>
        <v>BQ-158</v>
      </c>
      <c r="B167" s="71" t="str">
        <f>'#invoices'!B166</f>
        <v>BXRY</v>
      </c>
      <c r="C167" s="72" t="str">
        <f>'#invoices'!C166</f>
        <v>ﻣﺎﺳﺣﺔ ﺍﻷﻣﺗﻌﺔ ﺑﺎﻷﺷﻌﺔ ﺍﻟﺳﻳﻧﻳﺔ X-Ray Baggage Scanner</v>
      </c>
      <c r="D167" s="73">
        <v>1</v>
      </c>
      <c r="E167" s="74" t="s">
        <v>618</v>
      </c>
      <c r="F167" s="74">
        <v>152000</v>
      </c>
      <c r="G167" s="76"/>
      <c r="H167" s="84"/>
      <c r="I167" s="76"/>
      <c r="J167" s="84"/>
      <c r="K167" s="76"/>
      <c r="L167" s="84"/>
      <c r="M167" s="76"/>
      <c r="N167" s="84"/>
      <c r="O167" s="76"/>
      <c r="P167" s="84"/>
      <c r="Q167" s="76"/>
      <c r="R167" s="84"/>
      <c r="S167" s="76"/>
      <c r="T167" s="84"/>
      <c r="U167" s="76"/>
      <c r="V167" s="84"/>
      <c r="W167" s="76"/>
      <c r="X167" s="84"/>
      <c r="Y167" s="79">
        <v>1</v>
      </c>
      <c r="Z167" s="84"/>
      <c r="AA167" s="76"/>
      <c r="AB167" s="84"/>
      <c r="AC167" s="76"/>
      <c r="AD167" s="84"/>
      <c r="AE167" s="76"/>
      <c r="AF167" s="84"/>
      <c r="AG167" s="76"/>
      <c r="AH167" s="84"/>
      <c r="AI167" s="76"/>
      <c r="AJ167" s="84"/>
      <c r="AK167" s="76"/>
      <c r="AL167" s="84"/>
      <c r="AM167" s="76"/>
      <c r="AN167" s="84"/>
      <c r="AO167" s="76"/>
      <c r="AP167" s="84"/>
      <c r="AQ167" s="76"/>
      <c r="AR167" s="84"/>
      <c r="AS167" s="76"/>
      <c r="AT167" s="84"/>
      <c r="AU167" s="76"/>
      <c r="AV167" s="84"/>
      <c r="AW167" s="76"/>
      <c r="AX167" s="84"/>
      <c r="AY167" s="76"/>
      <c r="AZ167" s="84"/>
      <c r="BA167" s="76"/>
      <c r="BB167" s="84"/>
      <c r="BC167" s="76"/>
      <c r="BD167" s="84"/>
      <c r="BE167" s="76"/>
      <c r="BF167" s="84"/>
    </row>
    <row r="168" spans="1:58" ht="39.75" customHeight="1">
      <c r="A168" s="70" t="str">
        <f>'#invoices'!A167</f>
        <v>BQ-159</v>
      </c>
      <c r="B168" s="71" t="str">
        <f>'#invoices'!B167</f>
        <v>HHED</v>
      </c>
      <c r="C168" s="72" t="str">
        <f>'#invoices'!C167</f>
        <v xml:space="preserve">ﺟﻬﺎﺯ ﻛﺷﻑ ﻣﺗﻔﺟﺭﺍﺕ ﻣﺣﻣﻭﻝ ﺑﺎﻟﻳﺩ Hand-Held Explosive Detector </v>
      </c>
      <c r="D168" s="73">
        <v>1</v>
      </c>
      <c r="E168" s="74" t="s">
        <v>618</v>
      </c>
      <c r="F168" s="74">
        <v>132000</v>
      </c>
      <c r="G168" s="76"/>
      <c r="H168" s="84"/>
      <c r="I168" s="76"/>
      <c r="J168" s="84"/>
      <c r="K168" s="76"/>
      <c r="L168" s="84"/>
      <c r="M168" s="76"/>
      <c r="N168" s="84"/>
      <c r="O168" s="76"/>
      <c r="P168" s="84"/>
      <c r="Q168" s="76"/>
      <c r="R168" s="84"/>
      <c r="S168" s="76"/>
      <c r="T168" s="84"/>
      <c r="U168" s="76"/>
      <c r="V168" s="84"/>
      <c r="W168" s="76"/>
      <c r="X168" s="84"/>
      <c r="Y168" s="76"/>
      <c r="Z168" s="84"/>
      <c r="AA168" s="76"/>
      <c r="AB168" s="84"/>
      <c r="AC168" s="76"/>
      <c r="AD168" s="84"/>
      <c r="AE168" s="76"/>
      <c r="AF168" s="84"/>
      <c r="AG168" s="76"/>
      <c r="AH168" s="84"/>
      <c r="AI168" s="76"/>
      <c r="AJ168" s="84"/>
      <c r="AK168" s="76"/>
      <c r="AL168" s="84"/>
      <c r="AM168" s="76"/>
      <c r="AN168" s="84"/>
      <c r="AO168" s="76"/>
      <c r="AP168" s="84"/>
      <c r="AQ168" s="76"/>
      <c r="AR168" s="84"/>
      <c r="AS168" s="76"/>
      <c r="AT168" s="84"/>
      <c r="AU168" s="76"/>
      <c r="AV168" s="84"/>
      <c r="AW168" s="76"/>
      <c r="AX168" s="84"/>
      <c r="AY168" s="76"/>
      <c r="AZ168" s="84"/>
      <c r="BA168" s="76"/>
      <c r="BB168" s="84"/>
      <c r="BC168" s="76"/>
      <c r="BD168" s="84"/>
      <c r="BE168" s="76"/>
      <c r="BF168" s="84"/>
    </row>
    <row r="169" spans="1:58" ht="39.75" customHeight="1">
      <c r="A169" s="70" t="str">
        <f>'#invoices'!A168</f>
        <v>BQ-160</v>
      </c>
      <c r="B169" s="71" t="str">
        <f>'#invoices'!B168</f>
        <v>HHMD</v>
      </c>
      <c r="C169" s="72" t="str">
        <f>'#invoices'!C168</f>
        <v>ﺟﻬﺎﺯ ﻛﺷﻑ ﺍﻟﻣﻌﺎﺩﻥ ﻣﺣﻣﻭﻝ ﺑﺎﻟﻳﺩ Hand-Held Metal detector</v>
      </c>
      <c r="D169" s="73">
        <v>1</v>
      </c>
      <c r="E169" s="74" t="s">
        <v>618</v>
      </c>
      <c r="F169" s="74">
        <v>1300</v>
      </c>
      <c r="G169" s="76"/>
      <c r="H169" s="84"/>
      <c r="I169" s="76"/>
      <c r="J169" s="84"/>
      <c r="K169" s="76"/>
      <c r="L169" s="84"/>
      <c r="M169" s="76"/>
      <c r="N169" s="84"/>
      <c r="O169" s="76"/>
      <c r="P169" s="84"/>
      <c r="Q169" s="76"/>
      <c r="R169" s="84"/>
      <c r="S169" s="76"/>
      <c r="T169" s="84"/>
      <c r="U169" s="76"/>
      <c r="V169" s="84"/>
      <c r="W169" s="76"/>
      <c r="X169" s="84"/>
      <c r="Y169" s="76"/>
      <c r="Z169" s="84"/>
      <c r="AA169" s="76"/>
      <c r="AB169" s="84"/>
      <c r="AC169" s="79">
        <v>1</v>
      </c>
      <c r="AD169" s="84"/>
      <c r="AE169" s="76"/>
      <c r="AF169" s="84"/>
      <c r="AG169" s="76"/>
      <c r="AH169" s="84"/>
      <c r="AI169" s="76"/>
      <c r="AJ169" s="84"/>
      <c r="AK169" s="76"/>
      <c r="AL169" s="84"/>
      <c r="AM169" s="76"/>
      <c r="AN169" s="84"/>
      <c r="AO169" s="76"/>
      <c r="AP169" s="84"/>
      <c r="AQ169" s="76"/>
      <c r="AR169" s="84"/>
      <c r="AS169" s="76"/>
      <c r="AT169" s="84"/>
      <c r="AU169" s="76"/>
      <c r="AV169" s="84"/>
      <c r="AW169" s="76"/>
      <c r="AX169" s="84"/>
      <c r="AY169" s="76"/>
      <c r="AZ169" s="84"/>
      <c r="BA169" s="76"/>
      <c r="BB169" s="84"/>
      <c r="BC169" s="76"/>
      <c r="BD169" s="84"/>
      <c r="BE169" s="76"/>
      <c r="BF169" s="84"/>
    </row>
    <row r="170" spans="1:58" ht="108" customHeight="1">
      <c r="A170" s="70" t="str">
        <f>'#invoices'!A169</f>
        <v>BQ-161</v>
      </c>
      <c r="B170" s="71" t="str">
        <f>'#invoices'!B169</f>
        <v>UPS</v>
      </c>
      <c r="C170" s="72" t="str">
        <f>'#invoices'!C169</f>
        <v xml:space="preserve">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v>
      </c>
      <c r="D170" s="73">
        <v>1</v>
      </c>
      <c r="E170" s="74" t="s">
        <v>618</v>
      </c>
      <c r="F170" s="74">
        <v>29700</v>
      </c>
      <c r="G170" s="76"/>
      <c r="H170" s="84"/>
      <c r="I170" s="76"/>
      <c r="J170" s="84"/>
      <c r="K170" s="76"/>
      <c r="L170" s="84"/>
      <c r="M170" s="76"/>
      <c r="N170" s="84"/>
      <c r="O170" s="76"/>
      <c r="P170" s="84"/>
      <c r="Q170" s="76"/>
      <c r="R170" s="84"/>
      <c r="S170" s="76"/>
      <c r="T170" s="84"/>
      <c r="U170" s="76"/>
      <c r="V170" s="84"/>
      <c r="W170" s="76"/>
      <c r="X170" s="84"/>
      <c r="Y170" s="76"/>
      <c r="Z170" s="84"/>
      <c r="AA170" s="76"/>
      <c r="AB170" s="84"/>
      <c r="AC170" s="76"/>
      <c r="AD170" s="84"/>
      <c r="AE170" s="76"/>
      <c r="AF170" s="84"/>
      <c r="AG170" s="76"/>
      <c r="AH170" s="84"/>
      <c r="AI170" s="76"/>
      <c r="AJ170" s="84"/>
      <c r="AK170" s="76"/>
      <c r="AL170" s="84"/>
      <c r="AM170" s="76"/>
      <c r="AN170" s="84"/>
      <c r="AO170" s="76"/>
      <c r="AP170" s="84"/>
      <c r="AQ170" s="76"/>
      <c r="AR170" s="84"/>
      <c r="AS170" s="76"/>
      <c r="AT170" s="84"/>
      <c r="AU170" s="76"/>
      <c r="AV170" s="84"/>
      <c r="AW170" s="76"/>
      <c r="AX170" s="84"/>
      <c r="AY170" s="76"/>
      <c r="AZ170" s="84"/>
      <c r="BA170" s="76"/>
      <c r="BB170" s="84"/>
      <c r="BC170" s="76"/>
      <c r="BD170" s="84"/>
      <c r="BE170" s="76"/>
      <c r="BF170" s="84"/>
    </row>
    <row r="171" spans="1:58" ht="66" customHeight="1">
      <c r="A171" s="70" t="str">
        <f>'#invoices'!A170</f>
        <v>BQ-162</v>
      </c>
      <c r="B171" s="71" t="str">
        <f>'#invoices'!B170</f>
        <v>DLSD</v>
      </c>
      <c r="C171" s="72" t="str">
        <f>'#invoices'!C170</f>
        <v>ﺑﺎﺏ ﺣﺩﻳﺩﻱ ﻣﻔﺻﻠﻲ ﺫﻭ ﺩﺭﻓﺗﻳﻥ ﻣﺗﻭﺍﻓﻖ ﻣﻊ DLSD ) SEC-09 ) Double Leaf Steel Door (Compliant with SEC-09 "Doors")8</v>
      </c>
      <c r="D171" s="73">
        <v>2</v>
      </c>
      <c r="E171" s="74" t="s">
        <v>618</v>
      </c>
      <c r="F171" s="74">
        <v>11355</v>
      </c>
      <c r="G171" s="76"/>
      <c r="H171" s="84"/>
      <c r="I171" s="76"/>
      <c r="J171" s="84"/>
      <c r="K171" s="76"/>
      <c r="L171" s="84"/>
      <c r="M171" s="76"/>
      <c r="N171" s="84"/>
      <c r="O171" s="76"/>
      <c r="P171" s="84"/>
      <c r="Q171" s="76"/>
      <c r="R171" s="84"/>
      <c r="S171" s="76"/>
      <c r="T171" s="84"/>
      <c r="U171" s="76"/>
      <c r="V171" s="84"/>
      <c r="W171" s="76"/>
      <c r="X171" s="84"/>
      <c r="Y171" s="76"/>
      <c r="Z171" s="84"/>
      <c r="AA171" s="76"/>
      <c r="AB171" s="84"/>
      <c r="AC171" s="76"/>
      <c r="AD171" s="84"/>
      <c r="AE171" s="76"/>
      <c r="AF171" s="84"/>
      <c r="AG171" s="76"/>
      <c r="AH171" s="84"/>
      <c r="AI171" s="76"/>
      <c r="AJ171" s="84"/>
      <c r="AK171" s="76"/>
      <c r="AL171" s="84"/>
      <c r="AM171" s="76">
        <v>2</v>
      </c>
      <c r="AN171" s="84"/>
      <c r="AO171" s="76"/>
      <c r="AP171" s="84"/>
      <c r="AQ171" s="76"/>
      <c r="AR171" s="84"/>
      <c r="AS171" s="76"/>
      <c r="AT171" s="84"/>
      <c r="AU171" s="76"/>
      <c r="AV171" s="84"/>
      <c r="AW171" s="76"/>
      <c r="AX171" s="84"/>
      <c r="AY171" s="76"/>
      <c r="AZ171" s="84"/>
      <c r="BA171" s="76"/>
      <c r="BB171" s="84"/>
      <c r="BC171" s="76"/>
      <c r="BD171" s="84"/>
      <c r="BE171" s="76"/>
      <c r="BF171" s="84"/>
    </row>
    <row r="172" spans="1:58" ht="153" customHeight="1">
      <c r="A172" s="70" t="str">
        <f>'#invoices'!A171</f>
        <v>BQ-163</v>
      </c>
      <c r="B172" s="71" t="str">
        <f>'#invoices'!B171</f>
        <v>CSB</v>
      </c>
      <c r="C172" s="72" t="str">
        <f>'#invoices'!C171</f>
        <v>بناء ﻣﺑﻧﻰ ﺍﻟﺗﻔﺗﻳﺵ ﻭﻣﺭﻛﺯ ﺍﻟﺯﻭﺍﺭ Construction of Search Facility &amp; Vistor Center</v>
      </c>
      <c r="D172" s="73">
        <v>1</v>
      </c>
      <c r="E172" s="74" t="s">
        <v>618</v>
      </c>
      <c r="F172" s="74">
        <v>2340000</v>
      </c>
      <c r="G172" s="76"/>
      <c r="H172" s="84"/>
      <c r="I172" s="76"/>
      <c r="J172" s="84"/>
      <c r="K172" s="76"/>
      <c r="L172" s="84"/>
      <c r="M172" s="76"/>
      <c r="N172" s="84"/>
      <c r="O172" s="76"/>
      <c r="P172" s="84"/>
      <c r="Q172" s="76"/>
      <c r="R172" s="84"/>
      <c r="S172" s="76"/>
      <c r="T172" s="84"/>
      <c r="U172" s="76"/>
      <c r="V172" s="87" t="s">
        <v>673</v>
      </c>
      <c r="W172" s="76"/>
      <c r="X172" s="84"/>
      <c r="Y172" s="76"/>
      <c r="Z172" s="84"/>
      <c r="AA172" s="88" t="s">
        <v>674</v>
      </c>
      <c r="AB172" s="86" t="s">
        <v>637</v>
      </c>
      <c r="AC172" s="76"/>
      <c r="AD172" s="84"/>
      <c r="AE172" s="89" t="s">
        <v>638</v>
      </c>
      <c r="AF172" s="89" t="s">
        <v>638</v>
      </c>
      <c r="AG172" s="90" t="s">
        <v>675</v>
      </c>
      <c r="AH172" s="90" t="s">
        <v>675</v>
      </c>
      <c r="AI172" s="89" t="s">
        <v>676</v>
      </c>
      <c r="AJ172" s="89" t="s">
        <v>676</v>
      </c>
      <c r="AK172" s="76"/>
      <c r="AL172" s="84"/>
      <c r="AM172" s="89" t="s">
        <v>640</v>
      </c>
      <c r="AN172" s="85" t="s">
        <v>677</v>
      </c>
      <c r="AO172" s="76"/>
      <c r="AP172" s="84"/>
      <c r="AQ172" s="76"/>
      <c r="AR172" s="84"/>
      <c r="AS172" s="76"/>
      <c r="AT172" s="84"/>
      <c r="AU172" s="76"/>
      <c r="AV172" s="84"/>
      <c r="AW172" s="76"/>
      <c r="AX172" s="84"/>
      <c r="AY172" s="76"/>
      <c r="AZ172" s="84"/>
      <c r="BA172" s="76"/>
      <c r="BB172" s="84"/>
      <c r="BC172" s="76"/>
      <c r="BD172" s="84"/>
      <c r="BE172" s="76"/>
      <c r="BF172" s="84"/>
    </row>
    <row r="173" spans="1:58" ht="39.75" customHeight="1">
      <c r="A173" s="70" t="str">
        <f>'#invoices'!A172</f>
        <v>BQ-164</v>
      </c>
      <c r="B173" s="71" t="str">
        <f>'#invoices'!B172</f>
        <v>CEFX</v>
      </c>
      <c r="C173" s="72" t="str">
        <f>'#invoices'!C172</f>
        <v>ﻛﺎﻣﻳﺭﺍ ﺛﺎﺑﺗﺔ ﺧﺎﺭﺟﻳﺔ ( CEFX ) External Fixed Camera</v>
      </c>
      <c r="D173" s="73">
        <v>8</v>
      </c>
      <c r="E173" s="74" t="s">
        <v>618</v>
      </c>
      <c r="F173" s="74">
        <v>3200</v>
      </c>
      <c r="G173" s="76"/>
      <c r="H173" s="84"/>
      <c r="I173" s="76"/>
      <c r="J173" s="84"/>
      <c r="K173" s="76"/>
      <c r="L173" s="84"/>
      <c r="M173" s="76"/>
      <c r="N173" s="84"/>
      <c r="O173" s="76"/>
      <c r="P173" s="84"/>
      <c r="Q173" s="76"/>
      <c r="R173" s="84"/>
      <c r="S173" s="76"/>
      <c r="T173" s="84"/>
      <c r="U173" s="76"/>
      <c r="V173" s="84"/>
      <c r="W173" s="76"/>
      <c r="X173" s="84"/>
      <c r="Y173" s="76"/>
      <c r="Z173" s="84"/>
      <c r="AA173" s="76"/>
      <c r="AB173" s="84"/>
      <c r="AC173" s="76"/>
      <c r="AD173" s="84"/>
      <c r="AE173" s="76">
        <v>8</v>
      </c>
      <c r="AF173" s="84"/>
      <c r="AG173" s="76"/>
      <c r="AH173" s="84"/>
      <c r="AI173" s="76"/>
      <c r="AJ173" s="84"/>
      <c r="AK173" s="76"/>
      <c r="AL173" s="84"/>
      <c r="AM173" s="76"/>
      <c r="AN173" s="84"/>
      <c r="AO173" s="76"/>
      <c r="AP173" s="84"/>
      <c r="AQ173" s="76"/>
      <c r="AR173" s="84"/>
      <c r="AS173" s="76"/>
      <c r="AT173" s="84"/>
      <c r="AU173" s="76"/>
      <c r="AV173" s="84"/>
      <c r="AW173" s="76"/>
      <c r="AX173" s="84"/>
      <c r="AY173" s="76"/>
      <c r="AZ173" s="84"/>
      <c r="BA173" s="76"/>
      <c r="BB173" s="84"/>
      <c r="BC173" s="76"/>
      <c r="BD173" s="84"/>
      <c r="BE173" s="76"/>
      <c r="BF173" s="84"/>
    </row>
    <row r="174" spans="1:58" ht="39.75" customHeight="1">
      <c r="A174" s="70" t="str">
        <f>'#invoices'!A173</f>
        <v>BQ-165</v>
      </c>
      <c r="B174" s="71" t="str">
        <f>'#invoices'!B173</f>
        <v>TVPL</v>
      </c>
      <c r="C174" s="72" t="str">
        <f>'#invoices'!C173</f>
        <v>عمود كاميرا CCTV Pole</v>
      </c>
      <c r="D174" s="73">
        <v>4</v>
      </c>
      <c r="E174" s="74" t="s">
        <v>618</v>
      </c>
      <c r="F174" s="74">
        <v>1650</v>
      </c>
      <c r="G174" s="76"/>
      <c r="H174" s="84"/>
      <c r="I174" s="76"/>
      <c r="J174" s="84"/>
      <c r="K174" s="76"/>
      <c r="L174" s="84"/>
      <c r="M174" s="76"/>
      <c r="N174" s="84"/>
      <c r="O174" s="76"/>
      <c r="P174" s="84"/>
      <c r="Q174" s="76"/>
      <c r="R174" s="84"/>
      <c r="S174" s="76"/>
      <c r="T174" s="84"/>
      <c r="U174" s="76"/>
      <c r="V174" s="84"/>
      <c r="W174" s="76"/>
      <c r="X174" s="84"/>
      <c r="Y174" s="76"/>
      <c r="Z174" s="84"/>
      <c r="AA174" s="76"/>
      <c r="AB174" s="84"/>
      <c r="AC174" s="76"/>
      <c r="AD174" s="84"/>
      <c r="AE174" s="76"/>
      <c r="AF174" s="84"/>
      <c r="AG174" s="76"/>
      <c r="AH174" s="84"/>
      <c r="AI174" s="76"/>
      <c r="AJ174" s="84"/>
      <c r="AK174" s="76"/>
      <c r="AL174" s="84"/>
      <c r="AM174" s="76"/>
      <c r="AN174" s="84"/>
      <c r="AO174" s="76"/>
      <c r="AP174" s="84"/>
      <c r="AQ174" s="76"/>
      <c r="AR174" s="84"/>
      <c r="AS174" s="76"/>
      <c r="AT174" s="84"/>
      <c r="AU174" s="76"/>
      <c r="AV174" s="84"/>
      <c r="AW174" s="76"/>
      <c r="AX174" s="84"/>
      <c r="AY174" s="76"/>
      <c r="AZ174" s="84"/>
      <c r="BA174" s="76"/>
      <c r="BB174" s="84"/>
      <c r="BC174" s="76"/>
      <c r="BD174" s="84"/>
      <c r="BE174" s="76"/>
      <c r="BF174" s="84"/>
    </row>
    <row r="175" spans="1:58" ht="39.75" customHeight="1">
      <c r="A175" s="70" t="str">
        <f>'#invoices'!A174</f>
        <v>BQ-166</v>
      </c>
      <c r="B175" s="71" t="str">
        <f>'#invoices'!B174</f>
        <v>CEPZ</v>
      </c>
      <c r="C175" s="72" t="str">
        <f>'#invoices'!C174</f>
        <v>كاميرا متحركة خارجية ( CEPZ ) External PTZ Camera</v>
      </c>
      <c r="D175" s="73">
        <v>2</v>
      </c>
      <c r="E175" s="74" t="s">
        <v>618</v>
      </c>
      <c r="F175" s="74">
        <v>8400</v>
      </c>
      <c r="G175" s="76"/>
      <c r="H175" s="84"/>
      <c r="I175" s="76"/>
      <c r="J175" s="84"/>
      <c r="K175" s="76"/>
      <c r="L175" s="84"/>
      <c r="M175" s="76"/>
      <c r="N175" s="84"/>
      <c r="O175" s="76"/>
      <c r="P175" s="84"/>
      <c r="Q175" s="76"/>
      <c r="R175" s="84"/>
      <c r="S175" s="76"/>
      <c r="T175" s="84"/>
      <c r="U175" s="76"/>
      <c r="V175" s="84"/>
      <c r="W175" s="76"/>
      <c r="X175" s="84"/>
      <c r="Y175" s="76"/>
      <c r="Z175" s="84"/>
      <c r="AA175" s="76"/>
      <c r="AB175" s="84"/>
      <c r="AC175" s="76"/>
      <c r="AD175" s="84"/>
      <c r="AE175" s="76"/>
      <c r="AF175" s="84"/>
      <c r="AG175" s="76"/>
      <c r="AH175" s="84"/>
      <c r="AI175" s="76"/>
      <c r="AJ175" s="84"/>
      <c r="AK175" s="76"/>
      <c r="AL175" s="84"/>
      <c r="AM175" s="76"/>
      <c r="AN175" s="84"/>
      <c r="AO175" s="76"/>
      <c r="AP175" s="84"/>
      <c r="AQ175" s="76"/>
      <c r="AR175" s="84"/>
      <c r="AS175" s="76"/>
      <c r="AT175" s="84"/>
      <c r="AU175" s="76"/>
      <c r="AV175" s="84"/>
      <c r="AW175" s="76"/>
      <c r="AX175" s="84"/>
      <c r="AY175" s="76"/>
      <c r="AZ175" s="84"/>
      <c r="BA175" s="76"/>
      <c r="BB175" s="84"/>
      <c r="BC175" s="76"/>
      <c r="BD175" s="84"/>
      <c r="BE175" s="76"/>
      <c r="BF175" s="84"/>
    </row>
    <row r="176" spans="1:58" ht="39.75" customHeight="1">
      <c r="A176" s="70" t="str">
        <f>'#invoices'!A175</f>
        <v>BQ-167</v>
      </c>
      <c r="B176" s="71" t="str">
        <f>'#invoices'!B175</f>
        <v>SGMD</v>
      </c>
      <c r="C176" s="72" t="str">
        <f>'#invoices'!C175</f>
        <v>بوابة منزلقة آلية ( SGMD ) Motorized Swing Gate</v>
      </c>
      <c r="D176" s="73">
        <v>4</v>
      </c>
      <c r="E176" s="74" t="s">
        <v>618</v>
      </c>
      <c r="F176" s="74">
        <v>49850</v>
      </c>
      <c r="G176" s="76"/>
      <c r="H176" s="84"/>
      <c r="I176" s="76"/>
      <c r="J176" s="84"/>
      <c r="K176" s="76"/>
      <c r="L176" s="84"/>
      <c r="M176" s="76"/>
      <c r="N176" s="84"/>
      <c r="O176" s="76"/>
      <c r="P176" s="84"/>
      <c r="Q176" s="76"/>
      <c r="R176" s="84"/>
      <c r="S176" s="76"/>
      <c r="T176" s="84"/>
      <c r="U176" s="76"/>
      <c r="V176" s="84"/>
      <c r="W176" s="76"/>
      <c r="X176" s="84"/>
      <c r="Y176" s="76"/>
      <c r="Z176" s="84"/>
      <c r="AA176" s="76"/>
      <c r="AB176" s="84"/>
      <c r="AC176" s="79">
        <v>4</v>
      </c>
      <c r="AD176" s="84"/>
      <c r="AE176" s="76"/>
      <c r="AF176" s="84"/>
      <c r="AG176" s="76"/>
      <c r="AH176" s="84"/>
      <c r="AI176" s="76" t="s">
        <v>671</v>
      </c>
      <c r="AJ176" s="84"/>
      <c r="AK176" s="76"/>
      <c r="AL176" s="84"/>
      <c r="AM176" s="76"/>
      <c r="AN176" s="84"/>
      <c r="AO176" s="76"/>
      <c r="AP176" s="84"/>
      <c r="AQ176" s="76"/>
      <c r="AR176" s="84"/>
      <c r="AS176" s="76"/>
      <c r="AT176" s="84"/>
      <c r="AU176" s="76"/>
      <c r="AV176" s="84"/>
      <c r="AW176" s="76"/>
      <c r="AX176" s="84"/>
      <c r="AY176" s="76"/>
      <c r="AZ176" s="84"/>
      <c r="BA176" s="76"/>
      <c r="BB176" s="84"/>
      <c r="BC176" s="76"/>
      <c r="BD176" s="84"/>
      <c r="BE176" s="76"/>
      <c r="BF176" s="84"/>
    </row>
    <row r="177" spans="1:58" ht="39.75" customHeight="1">
      <c r="A177" s="70" t="str">
        <f>'#invoices'!A176</f>
        <v>BQ-168</v>
      </c>
      <c r="B177" s="71" t="str">
        <f>'#invoices'!B176</f>
        <v>RAB</v>
      </c>
      <c r="C177" s="72" t="str">
        <f>'#invoices'!C176</f>
        <v>حاجز الذراع الكهربائي ( RAB ) Raise Arm Barrier</v>
      </c>
      <c r="D177" s="73">
        <v>4</v>
      </c>
      <c r="E177" s="74" t="s">
        <v>618</v>
      </c>
      <c r="F177" s="74">
        <v>9500</v>
      </c>
      <c r="G177" s="76"/>
      <c r="H177" s="84"/>
      <c r="I177" s="76"/>
      <c r="J177" s="84"/>
      <c r="K177" s="76"/>
      <c r="L177" s="84"/>
      <c r="M177" s="76"/>
      <c r="N177" s="84"/>
      <c r="O177" s="76"/>
      <c r="P177" s="84"/>
      <c r="Q177" s="76"/>
      <c r="R177" s="84"/>
      <c r="S177" s="76"/>
      <c r="T177" s="84"/>
      <c r="U177" s="76"/>
      <c r="V177" s="84"/>
      <c r="W177" s="76"/>
      <c r="X177" s="84"/>
      <c r="Y177" s="76"/>
      <c r="Z177" s="84"/>
      <c r="AA177" s="76"/>
      <c r="AB177" s="84"/>
      <c r="AC177" s="76"/>
      <c r="AD177" s="84"/>
      <c r="AE177" s="76"/>
      <c r="AF177" s="84"/>
      <c r="AG177" s="76"/>
      <c r="AH177" s="84"/>
      <c r="AI177" s="76">
        <v>4</v>
      </c>
      <c r="AJ177" s="84"/>
      <c r="AK177" s="76"/>
      <c r="AL177" s="84"/>
      <c r="AM177" s="76"/>
      <c r="AN177" s="84"/>
      <c r="AO177" s="76"/>
      <c r="AP177" s="84"/>
      <c r="AQ177" s="76"/>
      <c r="AR177" s="84"/>
      <c r="AS177" s="76"/>
      <c r="AT177" s="84"/>
      <c r="AU177" s="76"/>
      <c r="AV177" s="84"/>
      <c r="AW177" s="76"/>
      <c r="AX177" s="84"/>
      <c r="AY177" s="76"/>
      <c r="AZ177" s="84"/>
      <c r="BA177" s="76"/>
      <c r="BB177" s="84"/>
      <c r="BC177" s="76"/>
      <c r="BD177" s="84"/>
      <c r="BE177" s="76"/>
      <c r="BF177" s="84"/>
    </row>
    <row r="178" spans="1:58" ht="39.75" customHeight="1">
      <c r="A178" s="70" t="str">
        <f>'#invoices'!A177</f>
        <v>BQ-169</v>
      </c>
      <c r="B178" s="71" t="str">
        <f>'#invoices'!B177</f>
        <v>SLP</v>
      </c>
      <c r="C178" s="72" t="str">
        <f>'#invoices'!C177</f>
        <v>حساس استشعار أرضي ( SLP ) Safety Loop</v>
      </c>
      <c r="D178" s="73">
        <v>12</v>
      </c>
      <c r="E178" s="74" t="s">
        <v>618</v>
      </c>
      <c r="F178" s="74">
        <v>1800</v>
      </c>
      <c r="G178" s="76"/>
      <c r="H178" s="84"/>
      <c r="I178" s="76"/>
      <c r="J178" s="84"/>
      <c r="K178" s="76"/>
      <c r="L178" s="84"/>
      <c r="M178" s="76"/>
      <c r="N178" s="84"/>
      <c r="O178" s="76"/>
      <c r="P178" s="84"/>
      <c r="Q178" s="76"/>
      <c r="R178" s="84"/>
      <c r="S178" s="76"/>
      <c r="T178" s="84"/>
      <c r="U178" s="76"/>
      <c r="V178" s="84"/>
      <c r="W178" s="76"/>
      <c r="X178" s="84"/>
      <c r="Y178" s="76"/>
      <c r="Z178" s="84"/>
      <c r="AA178" s="76"/>
      <c r="AB178" s="84"/>
      <c r="AC178" s="76"/>
      <c r="AD178" s="84"/>
      <c r="AE178" s="76"/>
      <c r="AF178" s="84"/>
      <c r="AG178" s="76"/>
      <c r="AH178" s="84"/>
      <c r="AI178" s="76"/>
      <c r="AJ178" s="84"/>
      <c r="AK178" s="76"/>
      <c r="AL178" s="84"/>
      <c r="AM178" s="76"/>
      <c r="AN178" s="84"/>
      <c r="AO178" s="76"/>
      <c r="AP178" s="84"/>
      <c r="AQ178" s="76"/>
      <c r="AR178" s="84"/>
      <c r="AS178" s="76"/>
      <c r="AT178" s="84"/>
      <c r="AU178" s="76"/>
      <c r="AV178" s="84"/>
      <c r="AW178" s="76"/>
      <c r="AX178" s="84"/>
      <c r="AY178" s="76"/>
      <c r="AZ178" s="84"/>
      <c r="BA178" s="76"/>
      <c r="BB178" s="84"/>
      <c r="BC178" s="76"/>
      <c r="BD178" s="84"/>
      <c r="BE178" s="76"/>
      <c r="BF178" s="84"/>
    </row>
    <row r="179" spans="1:58" ht="39.75" customHeight="1">
      <c r="A179" s="70" t="str">
        <f>'#invoices'!A178</f>
        <v>BQ-170</v>
      </c>
      <c r="B179" s="71" t="str">
        <f>'#invoices'!B178</f>
        <v>ROBK</v>
      </c>
      <c r="C179" s="72" t="str">
        <f>'#invoices'!C178</f>
        <v>مصدات طريق ( ROBK ) Road blocker</v>
      </c>
      <c r="D179" s="73">
        <v>4</v>
      </c>
      <c r="E179" s="74" t="s">
        <v>618</v>
      </c>
      <c r="F179" s="74">
        <v>172800</v>
      </c>
      <c r="G179" s="76"/>
      <c r="H179" s="84"/>
      <c r="I179" s="76"/>
      <c r="J179" s="84"/>
      <c r="K179" s="76"/>
      <c r="L179" s="84"/>
      <c r="M179" s="76"/>
      <c r="N179" s="84"/>
      <c r="O179" s="76"/>
      <c r="P179" s="84"/>
      <c r="Q179" s="76"/>
      <c r="R179" s="84"/>
      <c r="S179" s="76"/>
      <c r="T179" s="84"/>
      <c r="U179" s="76"/>
      <c r="V179" s="84"/>
      <c r="W179" s="76"/>
      <c r="X179" s="84"/>
      <c r="Y179" s="76"/>
      <c r="Z179" s="84"/>
      <c r="AA179" s="76"/>
      <c r="AB179" s="84"/>
      <c r="AC179" s="76"/>
      <c r="AD179" s="84"/>
      <c r="AE179" s="76"/>
      <c r="AF179" s="84"/>
      <c r="AG179" s="76"/>
      <c r="AH179" s="84"/>
      <c r="AI179" s="76"/>
      <c r="AJ179" s="84"/>
      <c r="AK179" s="76"/>
      <c r="AL179" s="84"/>
      <c r="AM179" s="76"/>
      <c r="AN179" s="84"/>
      <c r="AO179" s="76"/>
      <c r="AP179" s="84"/>
      <c r="AQ179" s="76"/>
      <c r="AR179" s="84"/>
      <c r="AS179" s="76"/>
      <c r="AT179" s="84"/>
      <c r="AU179" s="76"/>
      <c r="AV179" s="84"/>
      <c r="AW179" s="76"/>
      <c r="AX179" s="84"/>
      <c r="AY179" s="76"/>
      <c r="AZ179" s="84"/>
      <c r="BA179" s="76"/>
      <c r="BB179" s="84"/>
      <c r="BC179" s="76"/>
      <c r="BD179" s="84"/>
      <c r="BE179" s="76"/>
      <c r="BF179" s="84"/>
    </row>
    <row r="180" spans="1:58" ht="39.75" customHeight="1">
      <c r="A180" s="70" t="str">
        <f>'#invoices'!A179</f>
        <v>BQ-171</v>
      </c>
      <c r="B180" s="71" t="str">
        <f>'#invoices'!B179</f>
        <v>TLTS</v>
      </c>
      <c r="C180" s="72" t="str">
        <f>'#invoices'!C179</f>
        <v>إشارات مرور Traffic Lights</v>
      </c>
      <c r="D180" s="73">
        <v>6</v>
      </c>
      <c r="E180" s="74" t="s">
        <v>618</v>
      </c>
      <c r="F180" s="74">
        <v>3200</v>
      </c>
      <c r="G180" s="76"/>
      <c r="H180" s="84"/>
      <c r="I180" s="76"/>
      <c r="J180" s="84"/>
      <c r="K180" s="76"/>
      <c r="L180" s="84"/>
      <c r="M180" s="76"/>
      <c r="N180" s="84"/>
      <c r="O180" s="76"/>
      <c r="P180" s="84"/>
      <c r="Q180" s="76"/>
      <c r="R180" s="84"/>
      <c r="S180" s="76"/>
      <c r="T180" s="84"/>
      <c r="U180" s="76"/>
      <c r="V180" s="84"/>
      <c r="W180" s="76"/>
      <c r="X180" s="84"/>
      <c r="Y180" s="76"/>
      <c r="Z180" s="84"/>
      <c r="AA180" s="76"/>
      <c r="AB180" s="84"/>
      <c r="AC180" s="76"/>
      <c r="AD180" s="84"/>
      <c r="AE180" s="76"/>
      <c r="AF180" s="84"/>
      <c r="AG180" s="76"/>
      <c r="AH180" s="84"/>
      <c r="AI180" s="76"/>
      <c r="AJ180" s="84"/>
      <c r="AK180" s="76"/>
      <c r="AL180" s="84"/>
      <c r="AM180" s="76"/>
      <c r="AN180" s="84"/>
      <c r="AO180" s="76"/>
      <c r="AP180" s="84"/>
      <c r="AQ180" s="76"/>
      <c r="AR180" s="84"/>
      <c r="AS180" s="76"/>
      <c r="AT180" s="84"/>
      <c r="AU180" s="76"/>
      <c r="AV180" s="84"/>
      <c r="AW180" s="76"/>
      <c r="AX180" s="84"/>
      <c r="AY180" s="76"/>
      <c r="AZ180" s="84"/>
      <c r="BA180" s="76"/>
      <c r="BB180" s="84"/>
      <c r="BC180" s="76"/>
      <c r="BD180" s="84"/>
      <c r="BE180" s="76"/>
      <c r="BF180" s="84"/>
    </row>
    <row r="181" spans="1:58" ht="39.75" customHeight="1">
      <c r="A181" s="70" t="str">
        <f>'#invoices'!A180</f>
        <v>BQ-172</v>
      </c>
      <c r="B181" s="71" t="str">
        <f>'#invoices'!B180</f>
        <v>VSHM</v>
      </c>
      <c r="C181" s="72" t="str">
        <f>'#invoices'!C180</f>
        <v>مطبات التحكم في السرعة Speed Humps</v>
      </c>
      <c r="D181" s="73">
        <v>4</v>
      </c>
      <c r="E181" s="74" t="s">
        <v>618</v>
      </c>
      <c r="F181" s="74">
        <v>2300</v>
      </c>
      <c r="G181" s="76"/>
      <c r="H181" s="84"/>
      <c r="I181" s="76"/>
      <c r="J181" s="84"/>
      <c r="K181" s="76"/>
      <c r="L181" s="84"/>
      <c r="M181" s="76"/>
      <c r="N181" s="84"/>
      <c r="O181" s="76"/>
      <c r="P181" s="84"/>
      <c r="Q181" s="76"/>
      <c r="R181" s="84"/>
      <c r="S181" s="76"/>
      <c r="T181" s="84"/>
      <c r="U181" s="76"/>
      <c r="V181" s="84"/>
      <c r="W181" s="76"/>
      <c r="X181" s="84"/>
      <c r="Y181" s="76"/>
      <c r="Z181" s="84"/>
      <c r="AA181" s="76"/>
      <c r="AB181" s="84"/>
      <c r="AC181" s="76"/>
      <c r="AD181" s="84"/>
      <c r="AE181" s="76"/>
      <c r="AF181" s="84"/>
      <c r="AG181" s="76"/>
      <c r="AH181" s="84"/>
      <c r="AI181" s="76"/>
      <c r="AJ181" s="84"/>
      <c r="AK181" s="76"/>
      <c r="AL181" s="84"/>
      <c r="AM181" s="76"/>
      <c r="AN181" s="84"/>
      <c r="AO181" s="76"/>
      <c r="AP181" s="84"/>
      <c r="AQ181" s="76"/>
      <c r="AR181" s="84"/>
      <c r="AS181" s="76"/>
      <c r="AT181" s="84"/>
      <c r="AU181" s="76"/>
      <c r="AV181" s="84"/>
      <c r="AW181" s="76"/>
      <c r="AX181" s="84"/>
      <c r="AY181" s="76"/>
      <c r="AZ181" s="84"/>
      <c r="BA181" s="76"/>
      <c r="BB181" s="84"/>
      <c r="BC181" s="76"/>
      <c r="BD181" s="84"/>
      <c r="BE181" s="76"/>
      <c r="BF181" s="84"/>
    </row>
    <row r="182" spans="1:58" ht="39.75" customHeight="1">
      <c r="A182" s="70" t="str">
        <f>'#invoices'!A181</f>
        <v>BQ-173</v>
      </c>
      <c r="B182" s="71" t="str">
        <f>'#invoices'!B181</f>
        <v>RBCP</v>
      </c>
      <c r="C182" s="72" t="str">
        <f>'#invoices'!C181</f>
        <v>لوحة تحكم في مصدات الطريق ( RBCP ) Road Blocker Cabinet Panel</v>
      </c>
      <c r="D182" s="73">
        <v>4</v>
      </c>
      <c r="E182" s="74" t="s">
        <v>618</v>
      </c>
      <c r="F182" s="74">
        <v>7200</v>
      </c>
      <c r="G182" s="76"/>
      <c r="H182" s="84"/>
      <c r="I182" s="76"/>
      <c r="J182" s="84"/>
      <c r="K182" s="76"/>
      <c r="L182" s="84"/>
      <c r="M182" s="76"/>
      <c r="N182" s="84"/>
      <c r="O182" s="76"/>
      <c r="P182" s="84"/>
      <c r="Q182" s="76"/>
      <c r="R182" s="84"/>
      <c r="S182" s="76"/>
      <c r="T182" s="84"/>
      <c r="U182" s="76"/>
      <c r="V182" s="84"/>
      <c r="W182" s="76"/>
      <c r="X182" s="84"/>
      <c r="Y182" s="76"/>
      <c r="Z182" s="84"/>
      <c r="AA182" s="76"/>
      <c r="AB182" s="84"/>
      <c r="AC182" s="76"/>
      <c r="AD182" s="84"/>
      <c r="AE182" s="76"/>
      <c r="AF182" s="84"/>
      <c r="AG182" s="76"/>
      <c r="AH182" s="84"/>
      <c r="AI182" s="76"/>
      <c r="AJ182" s="84"/>
      <c r="AK182" s="76"/>
      <c r="AL182" s="84"/>
      <c r="AM182" s="76"/>
      <c r="AN182" s="84"/>
      <c r="AO182" s="76"/>
      <c r="AP182" s="84"/>
      <c r="AQ182" s="76"/>
      <c r="AR182" s="84"/>
      <c r="AS182" s="76"/>
      <c r="AT182" s="84"/>
      <c r="AU182" s="76"/>
      <c r="AV182" s="84"/>
      <c r="AW182" s="76"/>
      <c r="AX182" s="84"/>
      <c r="AY182" s="76"/>
      <c r="AZ182" s="84"/>
      <c r="BA182" s="76"/>
      <c r="BB182" s="84"/>
      <c r="BC182" s="76"/>
      <c r="BD182" s="84"/>
      <c r="BE182" s="76"/>
      <c r="BF182" s="84"/>
    </row>
    <row r="183" spans="1:58" ht="39.75" customHeight="1">
      <c r="A183" s="70" t="str">
        <f>'#invoices'!A182</f>
        <v>BQ-174</v>
      </c>
      <c r="B183" s="71" t="str">
        <f>'#invoices'!B182</f>
        <v>RBCS</v>
      </c>
      <c r="C183" s="72" t="str">
        <f>'#invoices'!C182</f>
        <v>مفتاح تحكم في مصدات الطريق ( RBCS ) Road Blocker Control Switch</v>
      </c>
      <c r="D183" s="73">
        <v>4</v>
      </c>
      <c r="E183" s="74" t="s">
        <v>618</v>
      </c>
      <c r="F183" s="74">
        <v>1400</v>
      </c>
      <c r="G183" s="76"/>
      <c r="H183" s="84"/>
      <c r="I183" s="76"/>
      <c r="J183" s="84"/>
      <c r="K183" s="76"/>
      <c r="L183" s="84"/>
      <c r="M183" s="76"/>
      <c r="N183" s="84"/>
      <c r="O183" s="76"/>
      <c r="P183" s="84"/>
      <c r="Q183" s="76"/>
      <c r="R183" s="84"/>
      <c r="S183" s="76"/>
      <c r="T183" s="84"/>
      <c r="U183" s="76"/>
      <c r="V183" s="84"/>
      <c r="W183" s="76"/>
      <c r="X183" s="84"/>
      <c r="Y183" s="76"/>
      <c r="Z183" s="84"/>
      <c r="AA183" s="76"/>
      <c r="AB183" s="84"/>
      <c r="AC183" s="76"/>
      <c r="AD183" s="84"/>
      <c r="AE183" s="76"/>
      <c r="AF183" s="84"/>
      <c r="AG183" s="76"/>
      <c r="AH183" s="84"/>
      <c r="AI183" s="76"/>
      <c r="AJ183" s="84"/>
      <c r="AK183" s="76"/>
      <c r="AL183" s="84"/>
      <c r="AM183" s="76"/>
      <c r="AN183" s="84"/>
      <c r="AO183" s="76"/>
      <c r="AP183" s="84"/>
      <c r="AQ183" s="76"/>
      <c r="AR183" s="84"/>
      <c r="AS183" s="76"/>
      <c r="AT183" s="84"/>
      <c r="AU183" s="76"/>
      <c r="AV183" s="84"/>
      <c r="AW183" s="76"/>
      <c r="AX183" s="84"/>
      <c r="AY183" s="76"/>
      <c r="AZ183" s="84"/>
      <c r="BA183" s="76"/>
      <c r="BB183" s="84"/>
      <c r="BC183" s="76"/>
      <c r="BD183" s="84"/>
      <c r="BE183" s="76"/>
      <c r="BF183" s="84"/>
    </row>
    <row r="184" spans="1:58" ht="39.75" customHeight="1">
      <c r="A184" s="70" t="str">
        <f>'#invoices'!A183</f>
        <v>BQ-175</v>
      </c>
      <c r="B184" s="71" t="str">
        <f>'#invoices'!B183</f>
        <v>CRPK</v>
      </c>
      <c r="C184" s="72" t="str">
        <f>'#invoices'!C183</f>
        <v>ﻗﺎﺭﺉ ﺑﻁﺎﻗﺎﺕ ﻣﻊ ﻟﻭﺣﺔ ﺍﻟﻣﻔﺎﺗﻳﺢ ( CRPK ) Card Reader w/ Keypad</v>
      </c>
      <c r="D184" s="73">
        <v>5</v>
      </c>
      <c r="E184" s="74" t="s">
        <v>618</v>
      </c>
      <c r="F184" s="74">
        <v>3160</v>
      </c>
      <c r="G184" s="76"/>
      <c r="H184" s="84"/>
      <c r="I184" s="76"/>
      <c r="J184" s="84"/>
      <c r="K184" s="76"/>
      <c r="L184" s="84"/>
      <c r="M184" s="76"/>
      <c r="N184" s="84"/>
      <c r="O184" s="76"/>
      <c r="P184" s="84"/>
      <c r="Q184" s="76"/>
      <c r="R184" s="84"/>
      <c r="S184" s="76"/>
      <c r="T184" s="84"/>
      <c r="U184" s="76"/>
      <c r="V184" s="84"/>
      <c r="W184" s="76"/>
      <c r="X184" s="84"/>
      <c r="Y184" s="76"/>
      <c r="Z184" s="84"/>
      <c r="AA184" s="76"/>
      <c r="AB184" s="84"/>
      <c r="AC184" s="76"/>
      <c r="AD184" s="84"/>
      <c r="AE184" s="76">
        <v>5</v>
      </c>
      <c r="AF184" s="84"/>
      <c r="AG184" s="76"/>
      <c r="AH184" s="84"/>
      <c r="AI184" s="76"/>
      <c r="AJ184" s="84"/>
      <c r="AK184" s="76"/>
      <c r="AL184" s="84"/>
      <c r="AM184" s="76"/>
      <c r="AN184" s="84"/>
      <c r="AO184" s="76"/>
      <c r="AP184" s="84"/>
      <c r="AQ184" s="76"/>
      <c r="AR184" s="84"/>
      <c r="AS184" s="76"/>
      <c r="AT184" s="84"/>
      <c r="AU184" s="76"/>
      <c r="AV184" s="84"/>
      <c r="AW184" s="76"/>
      <c r="AX184" s="84"/>
      <c r="AY184" s="76"/>
      <c r="AZ184" s="84"/>
      <c r="BA184" s="76"/>
      <c r="BB184" s="84"/>
      <c r="BC184" s="76"/>
      <c r="BD184" s="84"/>
      <c r="BE184" s="76"/>
      <c r="BF184" s="84"/>
    </row>
    <row r="185" spans="1:58" ht="39.75" customHeight="1">
      <c r="A185" s="70" t="str">
        <f>'#invoices'!A184</f>
        <v>BQ-176</v>
      </c>
      <c r="B185" s="71" t="str">
        <f>'#invoices'!B184</f>
        <v>ICCP</v>
      </c>
      <c r="C185" s="72" t="str">
        <f>'#invoices'!C184</f>
        <v>ﻭﺣﺩﺓ ﺍﺗﺻﺎﻝ ﺩﺍﺧﻠﻲ ﺍﻧﺗﺭﻛﻭﻡ ( ICCP ) Intecom Call Panel</v>
      </c>
      <c r="D185" s="73">
        <v>1</v>
      </c>
      <c r="E185" s="74" t="s">
        <v>618</v>
      </c>
      <c r="F185" s="74">
        <v>4950</v>
      </c>
      <c r="G185" s="76"/>
      <c r="H185" s="84"/>
      <c r="I185" s="76"/>
      <c r="J185" s="84"/>
      <c r="K185" s="76"/>
      <c r="L185" s="84"/>
      <c r="M185" s="76"/>
      <c r="N185" s="84"/>
      <c r="O185" s="76"/>
      <c r="P185" s="84"/>
      <c r="Q185" s="76"/>
      <c r="R185" s="84"/>
      <c r="S185" s="76"/>
      <c r="T185" s="84"/>
      <c r="U185" s="76"/>
      <c r="V185" s="84"/>
      <c r="W185" s="76"/>
      <c r="X185" s="84"/>
      <c r="Y185" s="76"/>
      <c r="Z185" s="84"/>
      <c r="AA185" s="76"/>
      <c r="AB185" s="84"/>
      <c r="AC185" s="76"/>
      <c r="AD185" s="84"/>
      <c r="AE185" s="76"/>
      <c r="AF185" s="84"/>
      <c r="AG185" s="76"/>
      <c r="AH185" s="84"/>
      <c r="AI185" s="76"/>
      <c r="AJ185" s="84"/>
      <c r="AK185" s="76"/>
      <c r="AL185" s="84"/>
      <c r="AM185" s="76"/>
      <c r="AN185" s="84"/>
      <c r="AO185" s="76"/>
      <c r="AP185" s="84"/>
      <c r="AQ185" s="76"/>
      <c r="AR185" s="84"/>
      <c r="AS185" s="76"/>
      <c r="AT185" s="84"/>
      <c r="AU185" s="76"/>
      <c r="AV185" s="84"/>
      <c r="AW185" s="76"/>
      <c r="AX185" s="84"/>
      <c r="AY185" s="76"/>
      <c r="AZ185" s="84"/>
      <c r="BA185" s="76"/>
      <c r="BB185" s="84"/>
      <c r="BC185" s="76"/>
      <c r="BD185" s="84"/>
      <c r="BE185" s="76"/>
      <c r="BF185" s="84"/>
    </row>
    <row r="186" spans="1:58" ht="39.75" customHeight="1">
      <c r="A186" s="70" t="str">
        <f>'#invoices'!A185</f>
        <v>BQ-177</v>
      </c>
      <c r="B186" s="71" t="str">
        <f>'#invoices'!B185</f>
        <v>ISSW</v>
      </c>
      <c r="C186" s="72" t="str">
        <f>'#invoices'!C185</f>
        <v>ﻣﺣﻁﺔ ﻋﻣﻝ ﻁﺭﻓﻳﺔ ﻟﻠﻧﻅﺎﻡ الأﻣﻧﻲ ISS ISS Work Station</v>
      </c>
      <c r="D186" s="73">
        <v>1</v>
      </c>
      <c r="E186" s="74" t="s">
        <v>618</v>
      </c>
      <c r="F186" s="74">
        <v>6200</v>
      </c>
      <c r="G186" s="76"/>
      <c r="H186" s="84"/>
      <c r="I186" s="76"/>
      <c r="J186" s="84"/>
      <c r="K186" s="76"/>
      <c r="L186" s="84"/>
      <c r="M186" s="76"/>
      <c r="N186" s="84"/>
      <c r="O186" s="76"/>
      <c r="P186" s="84"/>
      <c r="Q186" s="76"/>
      <c r="R186" s="84"/>
      <c r="S186" s="76"/>
      <c r="T186" s="84"/>
      <c r="U186" s="76"/>
      <c r="V186" s="84"/>
      <c r="W186" s="76"/>
      <c r="X186" s="84"/>
      <c r="Y186" s="76"/>
      <c r="Z186" s="84"/>
      <c r="AA186" s="76"/>
      <c r="AB186" s="84"/>
      <c r="AC186" s="76"/>
      <c r="AD186" s="84"/>
      <c r="AE186" s="76"/>
      <c r="AF186" s="84"/>
      <c r="AG186" s="76"/>
      <c r="AH186" s="84"/>
      <c r="AI186" s="76"/>
      <c r="AJ186" s="84"/>
      <c r="AK186" s="76">
        <v>1</v>
      </c>
      <c r="AL186" s="84"/>
      <c r="AM186" s="76"/>
      <c r="AN186" s="84"/>
      <c r="AO186" s="76"/>
      <c r="AP186" s="84"/>
      <c r="AQ186" s="76"/>
      <c r="AR186" s="84"/>
      <c r="AS186" s="76"/>
      <c r="AT186" s="84"/>
      <c r="AU186" s="76"/>
      <c r="AV186" s="84"/>
      <c r="AW186" s="76"/>
      <c r="AX186" s="84"/>
      <c r="AY186" s="76"/>
      <c r="AZ186" s="84"/>
      <c r="BA186" s="76"/>
      <c r="BB186" s="84"/>
      <c r="BC186" s="76"/>
      <c r="BD186" s="84"/>
      <c r="BE186" s="76"/>
      <c r="BF186" s="84"/>
    </row>
    <row r="187" spans="1:58" ht="39.75" customHeight="1">
      <c r="A187" s="70" t="str">
        <f>'#invoices'!A186</f>
        <v>BQ-178</v>
      </c>
      <c r="B187" s="71" t="str">
        <f>'#invoices'!B186</f>
        <v>ALPW</v>
      </c>
      <c r="C187" s="72" t="str">
        <f>'#invoices'!C186</f>
        <v>ﻣﺣﻁﺔ ﻋﻣﻝ ﻁﺭﻓﻳﺔ ﻟﻧﻅﺎﻡ ﺍﻟﺗﻌﺭﻑ ﻋﻠﻰ ﻟﻭﺣﺎﺕ ﺍﻟﻣﺭﻛﺑﺎﺕ ﺍﻻﻟﻛﺗﺭﻭﻧﻲ ALPR ALPR Workstation</v>
      </c>
      <c r="D187" s="73">
        <v>1</v>
      </c>
      <c r="E187" s="74" t="s">
        <v>618</v>
      </c>
      <c r="F187" s="74">
        <v>6200</v>
      </c>
      <c r="G187" s="76"/>
      <c r="H187" s="84"/>
      <c r="I187" s="76"/>
      <c r="J187" s="84"/>
      <c r="K187" s="76"/>
      <c r="L187" s="84"/>
      <c r="M187" s="76"/>
      <c r="N187" s="84"/>
      <c r="O187" s="76"/>
      <c r="P187" s="84"/>
      <c r="Q187" s="76"/>
      <c r="R187" s="84"/>
      <c r="S187" s="76"/>
      <c r="T187" s="84"/>
      <c r="U187" s="76"/>
      <c r="V187" s="84"/>
      <c r="W187" s="76"/>
      <c r="X187" s="84"/>
      <c r="Y187" s="76"/>
      <c r="Z187" s="84"/>
      <c r="AA187" s="76"/>
      <c r="AB187" s="84"/>
      <c r="AC187" s="76"/>
      <c r="AD187" s="84"/>
      <c r="AE187" s="76">
        <v>1</v>
      </c>
      <c r="AF187" s="84"/>
      <c r="AG187" s="76"/>
      <c r="AH187" s="84"/>
      <c r="AI187" s="76"/>
      <c r="AJ187" s="84"/>
      <c r="AK187" s="76"/>
      <c r="AL187" s="84"/>
      <c r="AM187" s="76"/>
      <c r="AN187" s="84"/>
      <c r="AO187" s="76"/>
      <c r="AP187" s="84"/>
      <c r="AQ187" s="76"/>
      <c r="AR187" s="84"/>
      <c r="AS187" s="76"/>
      <c r="AT187" s="84"/>
      <c r="AU187" s="76"/>
      <c r="AV187" s="84"/>
      <c r="AW187" s="76"/>
      <c r="AX187" s="84"/>
      <c r="AY187" s="76"/>
      <c r="AZ187" s="84"/>
      <c r="BA187" s="76"/>
      <c r="BB187" s="84"/>
      <c r="BC187" s="76"/>
      <c r="BD187" s="84"/>
      <c r="BE187" s="76"/>
      <c r="BF187" s="84"/>
    </row>
    <row r="188" spans="1:58" ht="39.75" customHeight="1">
      <c r="A188" s="70" t="str">
        <f>'#invoices'!A187</f>
        <v>BQ-179</v>
      </c>
      <c r="B188" s="71" t="str">
        <f>'#invoices'!B187</f>
        <v>ICMU</v>
      </c>
      <c r="C188" s="72" t="str">
        <f>'#invoices'!C187</f>
        <v>ﻭﺣﺩﺓ ﺍﺗﺻﺎﻝ ﺩﺍﺧﻠﻲ ﺭﺋﻳﺳﻳﺔ ﺍﻧﺗﺭﻛﻭﻡ ( ICCP ) Intercom Master Unit</v>
      </c>
      <c r="D188" s="73">
        <v>1</v>
      </c>
      <c r="E188" s="74" t="s">
        <v>618</v>
      </c>
      <c r="F188" s="74">
        <v>5600</v>
      </c>
      <c r="G188" s="76"/>
      <c r="H188" s="84"/>
      <c r="I188" s="76"/>
      <c r="J188" s="84"/>
      <c r="K188" s="76"/>
      <c r="L188" s="84"/>
      <c r="M188" s="76"/>
      <c r="N188" s="84"/>
      <c r="O188" s="76"/>
      <c r="P188" s="84"/>
      <c r="Q188" s="76"/>
      <c r="R188" s="84"/>
      <c r="S188" s="76"/>
      <c r="T188" s="84"/>
      <c r="U188" s="76"/>
      <c r="V188" s="84"/>
      <c r="W188" s="76"/>
      <c r="X188" s="84"/>
      <c r="Y188" s="76"/>
      <c r="Z188" s="84"/>
      <c r="AA188" s="76"/>
      <c r="AB188" s="84"/>
      <c r="AC188" s="76"/>
      <c r="AD188" s="84"/>
      <c r="AE188" s="76">
        <v>1</v>
      </c>
      <c r="AF188" s="84"/>
      <c r="AG188" s="76"/>
      <c r="AH188" s="84"/>
      <c r="AI188" s="76"/>
      <c r="AJ188" s="84"/>
      <c r="AK188" s="76"/>
      <c r="AL188" s="84"/>
      <c r="AM188" s="76"/>
      <c r="AN188" s="84"/>
      <c r="AO188" s="76"/>
      <c r="AP188" s="84"/>
      <c r="AQ188" s="76"/>
      <c r="AR188" s="84"/>
      <c r="AS188" s="76"/>
      <c r="AT188" s="84"/>
      <c r="AU188" s="76"/>
      <c r="AV188" s="84"/>
      <c r="AW188" s="76"/>
      <c r="AX188" s="84"/>
      <c r="AY188" s="76"/>
      <c r="AZ188" s="84"/>
      <c r="BA188" s="76"/>
      <c r="BB188" s="84"/>
      <c r="BC188" s="76"/>
      <c r="BD188" s="84"/>
      <c r="BE188" s="76"/>
      <c r="BF188" s="84"/>
    </row>
    <row r="189" spans="1:58" ht="39.75" customHeight="1">
      <c r="A189" s="70" t="str">
        <f>'#invoices'!A188</f>
        <v>BQ-180</v>
      </c>
      <c r="B189" s="71" t="str">
        <f>'#invoices'!B188</f>
        <v>CTKB</v>
      </c>
      <c r="C189" s="72" t="str">
        <f>'#invoices'!C188</f>
        <v>ﻟﻭﺣﺔ ﻣﻔﺎﺗﻳﺢ ﺍﻟﺩﻭﺍﺋﺭ ﺍﻟﺗﻠﻔﺯﻳﻭﻧﻳﺔ ﺍﻟﻣﻐﻠﻘﺔ ( CTKB ) CCTV Keyboard</v>
      </c>
      <c r="D189" s="73">
        <v>1</v>
      </c>
      <c r="E189" s="74" t="s">
        <v>618</v>
      </c>
      <c r="F189" s="74">
        <v>1850</v>
      </c>
      <c r="G189" s="76"/>
      <c r="H189" s="84"/>
      <c r="I189" s="76"/>
      <c r="J189" s="84"/>
      <c r="K189" s="76"/>
      <c r="L189" s="84"/>
      <c r="M189" s="76"/>
      <c r="N189" s="84"/>
      <c r="O189" s="76"/>
      <c r="P189" s="84"/>
      <c r="Q189" s="76"/>
      <c r="R189" s="84"/>
      <c r="S189" s="76"/>
      <c r="T189" s="84"/>
      <c r="U189" s="76"/>
      <c r="V189" s="84"/>
      <c r="W189" s="76"/>
      <c r="X189" s="84"/>
      <c r="Y189" s="76"/>
      <c r="Z189" s="84"/>
      <c r="AA189" s="76"/>
      <c r="AB189" s="84"/>
      <c r="AC189" s="76"/>
      <c r="AD189" s="84"/>
      <c r="AE189" s="76"/>
      <c r="AF189" s="84"/>
      <c r="AG189" s="76"/>
      <c r="AH189" s="84"/>
      <c r="AI189" s="76"/>
      <c r="AJ189" s="84"/>
      <c r="AK189" s="76"/>
      <c r="AL189" s="84"/>
      <c r="AM189" s="76"/>
      <c r="AN189" s="84"/>
      <c r="AO189" s="76"/>
      <c r="AP189" s="84"/>
      <c r="AQ189" s="76"/>
      <c r="AR189" s="84"/>
      <c r="AS189" s="76"/>
      <c r="AT189" s="84"/>
      <c r="AU189" s="76"/>
      <c r="AV189" s="84"/>
      <c r="AW189" s="76"/>
      <c r="AX189" s="84"/>
      <c r="AY189" s="76"/>
      <c r="AZ189" s="84"/>
      <c r="BA189" s="76"/>
      <c r="BB189" s="84"/>
      <c r="BC189" s="76"/>
      <c r="BD189" s="84"/>
      <c r="BE189" s="76"/>
      <c r="BF189" s="84"/>
    </row>
    <row r="190" spans="1:58" ht="39.75" customHeight="1">
      <c r="A190" s="70" t="str">
        <f>'#invoices'!A189</f>
        <v>BQ-181</v>
      </c>
      <c r="B190" s="71" t="str">
        <f>'#invoices'!B189</f>
        <v>SPAS</v>
      </c>
      <c r="C190" s="72" t="str">
        <f>'#invoices'!C189</f>
        <v>ﺟﻬﺎﺯ ﺇﻧﺫﺍﺭ ﺻﻭﺗﻲ ﺿﻭﺋﻲ ( SPAS ) Flashing Sounder</v>
      </c>
      <c r="D190" s="73">
        <v>2</v>
      </c>
      <c r="E190" s="74" t="s">
        <v>618</v>
      </c>
      <c r="F190" s="74">
        <v>1350</v>
      </c>
      <c r="G190" s="76"/>
      <c r="H190" s="84"/>
      <c r="I190" s="76"/>
      <c r="J190" s="84"/>
      <c r="K190" s="76"/>
      <c r="L190" s="84"/>
      <c r="M190" s="76"/>
      <c r="N190" s="84"/>
      <c r="O190" s="76"/>
      <c r="P190" s="84"/>
      <c r="Q190" s="76"/>
      <c r="R190" s="84"/>
      <c r="S190" s="76"/>
      <c r="T190" s="84"/>
      <c r="U190" s="76"/>
      <c r="V190" s="84"/>
      <c r="W190" s="76"/>
      <c r="X190" s="84"/>
      <c r="Y190" s="76"/>
      <c r="Z190" s="84"/>
      <c r="AA190" s="76"/>
      <c r="AB190" s="84"/>
      <c r="AC190" s="76"/>
      <c r="AD190" s="84"/>
      <c r="AE190" s="76"/>
      <c r="AF190" s="84"/>
      <c r="AG190" s="76">
        <v>2</v>
      </c>
      <c r="AH190" s="84"/>
      <c r="AI190" s="76"/>
      <c r="AJ190" s="84"/>
      <c r="AK190" s="76"/>
      <c r="AL190" s="84"/>
      <c r="AM190" s="76"/>
      <c r="AN190" s="84"/>
      <c r="AO190" s="76"/>
      <c r="AP190" s="84"/>
      <c r="AQ190" s="76"/>
      <c r="AR190" s="84"/>
      <c r="AS190" s="76"/>
      <c r="AT190" s="84"/>
      <c r="AU190" s="76"/>
      <c r="AV190" s="84"/>
      <c r="AW190" s="76"/>
      <c r="AX190" s="84"/>
      <c r="AY190" s="76"/>
      <c r="AZ190" s="84"/>
      <c r="BA190" s="76"/>
      <c r="BB190" s="84"/>
      <c r="BC190" s="76"/>
      <c r="BD190" s="84"/>
      <c r="BE190" s="76"/>
      <c r="BF190" s="84"/>
    </row>
    <row r="191" spans="1:58" ht="39.75" customHeight="1">
      <c r="A191" s="70" t="str">
        <f>'#invoices'!A190</f>
        <v>BQ-182</v>
      </c>
      <c r="B191" s="71" t="str">
        <f>'#invoices'!B190</f>
        <v>EAB</v>
      </c>
      <c r="C191" s="72" t="str">
        <f>'#invoices'!C190</f>
        <v>ﺯﺭ ﺇﻧﺫﺍﺭ ﺍﻟﻁﻭﺍﺭﺉ ( EAB )   Emergency Alarm Button</v>
      </c>
      <c r="D191" s="73">
        <v>1</v>
      </c>
      <c r="E191" s="74" t="s">
        <v>618</v>
      </c>
      <c r="F191" s="74">
        <v>220</v>
      </c>
      <c r="G191" s="76"/>
      <c r="H191" s="84"/>
      <c r="I191" s="76"/>
      <c r="J191" s="84"/>
      <c r="K191" s="76"/>
      <c r="L191" s="84"/>
      <c r="M191" s="76"/>
      <c r="N191" s="84"/>
      <c r="O191" s="76"/>
      <c r="P191" s="84"/>
      <c r="Q191" s="76"/>
      <c r="R191" s="84"/>
      <c r="S191" s="76"/>
      <c r="T191" s="84"/>
      <c r="U191" s="76"/>
      <c r="V191" s="84"/>
      <c r="W191" s="76"/>
      <c r="X191" s="84"/>
      <c r="Y191" s="76"/>
      <c r="Z191" s="84"/>
      <c r="AA191" s="76"/>
      <c r="AB191" s="84"/>
      <c r="AC191" s="76"/>
      <c r="AD191" s="84"/>
      <c r="AE191" s="76"/>
      <c r="AF191" s="84"/>
      <c r="AG191" s="76">
        <v>1</v>
      </c>
      <c r="AH191" s="84"/>
      <c r="AI191" s="76"/>
      <c r="AJ191" s="84"/>
      <c r="AK191" s="76"/>
      <c r="AL191" s="84"/>
      <c r="AM191" s="76"/>
      <c r="AN191" s="84"/>
      <c r="AO191" s="76"/>
      <c r="AP191" s="84"/>
      <c r="AQ191" s="76"/>
      <c r="AR191" s="84"/>
      <c r="AS191" s="76"/>
      <c r="AT191" s="84"/>
      <c r="AU191" s="76"/>
      <c r="AV191" s="84"/>
      <c r="AW191" s="76"/>
      <c r="AX191" s="84"/>
      <c r="AY191" s="76"/>
      <c r="AZ191" s="84"/>
      <c r="BA191" s="76"/>
      <c r="BB191" s="84"/>
      <c r="BC191" s="76"/>
      <c r="BD191" s="84"/>
      <c r="BE191" s="76"/>
      <c r="BF191" s="84"/>
    </row>
    <row r="192" spans="1:58" ht="93" customHeight="1">
      <c r="A192" s="70" t="str">
        <f>'#invoices'!A191</f>
        <v>BQ-183</v>
      </c>
      <c r="B192" s="71" t="str">
        <f>'#invoices'!B191</f>
        <v>UPS</v>
      </c>
      <c r="C192" s="72" t="str">
        <f>'#invoices'!C191</f>
        <v xml:space="preserve">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v>
      </c>
      <c r="D192" s="73">
        <v>1</v>
      </c>
      <c r="E192" s="74" t="s">
        <v>618</v>
      </c>
      <c r="F192" s="74">
        <v>29700</v>
      </c>
      <c r="G192" s="76"/>
      <c r="H192" s="84"/>
      <c r="I192" s="76"/>
      <c r="J192" s="84"/>
      <c r="K192" s="76"/>
      <c r="L192" s="84"/>
      <c r="M192" s="76"/>
      <c r="N192" s="84"/>
      <c r="O192" s="76"/>
      <c r="P192" s="84"/>
      <c r="Q192" s="76"/>
      <c r="R192" s="84"/>
      <c r="S192" s="76"/>
      <c r="T192" s="84"/>
      <c r="U192" s="76"/>
      <c r="V192" s="84"/>
      <c r="W192" s="76"/>
      <c r="X192" s="84"/>
      <c r="Y192" s="76"/>
      <c r="Z192" s="84"/>
      <c r="AA192" s="76"/>
      <c r="AB192" s="84"/>
      <c r="AC192" s="76"/>
      <c r="AD192" s="84"/>
      <c r="AE192" s="76"/>
      <c r="AF192" s="84"/>
      <c r="AG192" s="76"/>
      <c r="AH192" s="84"/>
      <c r="AI192" s="76"/>
      <c r="AJ192" s="84"/>
      <c r="AK192" s="76"/>
      <c r="AL192" s="84"/>
      <c r="AM192" s="76"/>
      <c r="AN192" s="84"/>
      <c r="AO192" s="76"/>
      <c r="AP192" s="84"/>
      <c r="AQ192" s="76"/>
      <c r="AR192" s="84"/>
      <c r="AS192" s="76"/>
      <c r="AT192" s="84"/>
      <c r="AU192" s="76"/>
      <c r="AV192" s="84"/>
      <c r="AW192" s="76"/>
      <c r="AX192" s="84"/>
      <c r="AY192" s="76"/>
      <c r="AZ192" s="84"/>
      <c r="BA192" s="76"/>
      <c r="BB192" s="84"/>
      <c r="BC192" s="76"/>
      <c r="BD192" s="84"/>
      <c r="BE192" s="76"/>
      <c r="BF192" s="84"/>
    </row>
    <row r="193" spans="1:58" ht="39.75" customHeight="1">
      <c r="A193" s="70" t="str">
        <f>'#invoices'!A192</f>
        <v>BQ-184</v>
      </c>
      <c r="B193" s="71" t="str">
        <f>'#invoices'!B192</f>
        <v>HHED</v>
      </c>
      <c r="C193" s="72" t="str">
        <f>'#invoices'!C192</f>
        <v xml:space="preserve">ﺟﻬﺎﺯ ﻛﺷﻑ ﻣﺗﻔﺟﺭﺍﺕ ﻣﺣﻣﻭﻝ ﺑﺎﻟﻳﺩ Hand-Held Explosive Detector </v>
      </c>
      <c r="D193" s="73">
        <v>1</v>
      </c>
      <c r="E193" s="74" t="s">
        <v>618</v>
      </c>
      <c r="F193" s="74">
        <v>132000</v>
      </c>
      <c r="G193" s="76"/>
      <c r="H193" s="84"/>
      <c r="I193" s="76"/>
      <c r="J193" s="84"/>
      <c r="K193" s="76"/>
      <c r="L193" s="84"/>
      <c r="M193" s="76"/>
      <c r="N193" s="84"/>
      <c r="O193" s="76"/>
      <c r="P193" s="84"/>
      <c r="Q193" s="76"/>
      <c r="R193" s="84"/>
      <c r="S193" s="76"/>
      <c r="T193" s="84"/>
      <c r="U193" s="76"/>
      <c r="V193" s="84"/>
      <c r="W193" s="76"/>
      <c r="X193" s="84"/>
      <c r="Y193" s="76"/>
      <c r="Z193" s="84"/>
      <c r="AA193" s="76"/>
      <c r="AB193" s="84"/>
      <c r="AC193" s="76"/>
      <c r="AD193" s="84"/>
      <c r="AE193" s="76"/>
      <c r="AF193" s="84"/>
      <c r="AG193" s="76"/>
      <c r="AH193" s="84"/>
      <c r="AI193" s="76"/>
      <c r="AJ193" s="84"/>
      <c r="AK193" s="76"/>
      <c r="AL193" s="84"/>
      <c r="AM193" s="76"/>
      <c r="AN193" s="84"/>
      <c r="AO193" s="76"/>
      <c r="AP193" s="84"/>
      <c r="AQ193" s="76"/>
      <c r="AR193" s="84"/>
      <c r="AS193" s="76"/>
      <c r="AT193" s="84"/>
      <c r="AU193" s="76"/>
      <c r="AV193" s="84"/>
      <c r="AW193" s="76"/>
      <c r="AX193" s="84"/>
      <c r="AY193" s="76"/>
      <c r="AZ193" s="84"/>
      <c r="BA193" s="76"/>
      <c r="BB193" s="84"/>
      <c r="BC193" s="76"/>
      <c r="BD193" s="84"/>
      <c r="BE193" s="76"/>
      <c r="BF193" s="84"/>
    </row>
    <row r="194" spans="1:58" ht="39.75" customHeight="1">
      <c r="A194" s="70" t="str">
        <f>'#invoices'!A193</f>
        <v>BQ-185</v>
      </c>
      <c r="B194" s="71" t="str">
        <f>'#invoices'!B193</f>
        <v>EPB</v>
      </c>
      <c r="C194" s="72" t="str">
        <f>'#invoices'!C193</f>
        <v>ﺯﺭ ﺍﻟﺿﻐﻁ ﻟﻠﺧﺭﻭﺝ ( EPB ) Exit Push Button</v>
      </c>
      <c r="D194" s="73">
        <v>1</v>
      </c>
      <c r="E194" s="74" t="s">
        <v>618</v>
      </c>
      <c r="F194" s="74">
        <v>160</v>
      </c>
      <c r="G194" s="76"/>
      <c r="H194" s="84"/>
      <c r="I194" s="76"/>
      <c r="J194" s="84"/>
      <c r="K194" s="76"/>
      <c r="L194" s="84"/>
      <c r="M194" s="76"/>
      <c r="N194" s="84"/>
      <c r="O194" s="76"/>
      <c r="P194" s="84"/>
      <c r="Q194" s="76"/>
      <c r="R194" s="84"/>
      <c r="S194" s="76"/>
      <c r="T194" s="84"/>
      <c r="U194" s="76"/>
      <c r="V194" s="84"/>
      <c r="W194" s="76"/>
      <c r="X194" s="84"/>
      <c r="Y194" s="76"/>
      <c r="Z194" s="84"/>
      <c r="AA194" s="76"/>
      <c r="AB194" s="84"/>
      <c r="AC194" s="76"/>
      <c r="AD194" s="84"/>
      <c r="AE194" s="76"/>
      <c r="AF194" s="84"/>
      <c r="AG194" s="76">
        <v>1</v>
      </c>
      <c r="AH194" s="84"/>
      <c r="AI194" s="76"/>
      <c r="AJ194" s="84"/>
      <c r="AK194" s="76"/>
      <c r="AL194" s="84"/>
      <c r="AM194" s="76"/>
      <c r="AN194" s="84"/>
      <c r="AO194" s="76"/>
      <c r="AP194" s="84"/>
      <c r="AQ194" s="76"/>
      <c r="AR194" s="84"/>
      <c r="AS194" s="76"/>
      <c r="AT194" s="84"/>
      <c r="AU194" s="76"/>
      <c r="AV194" s="84"/>
      <c r="AW194" s="76"/>
      <c r="AX194" s="84"/>
      <c r="AY194" s="76"/>
      <c r="AZ194" s="84"/>
      <c r="BA194" s="76"/>
      <c r="BB194" s="84"/>
      <c r="BC194" s="76"/>
      <c r="BD194" s="84"/>
      <c r="BE194" s="76"/>
      <c r="BF194" s="84"/>
    </row>
    <row r="195" spans="1:58" ht="39.75" customHeight="1">
      <c r="A195" s="70" t="str">
        <f>'#invoices'!A194</f>
        <v>BQ-186</v>
      </c>
      <c r="B195" s="71" t="str">
        <f>'#invoices'!B194</f>
        <v>GEL</v>
      </c>
      <c r="C195" s="72" t="str">
        <f>'#invoices'!C194</f>
        <v>ﻗﻔﻝ ﻛﻬﺭﺑﺎﺋﻲ ( GEL ) Electric Lock</v>
      </c>
      <c r="D195" s="73">
        <v>1</v>
      </c>
      <c r="E195" s="74" t="s">
        <v>618</v>
      </c>
      <c r="F195" s="74">
        <v>1200</v>
      </c>
      <c r="G195" s="76"/>
      <c r="H195" s="84"/>
      <c r="I195" s="76"/>
      <c r="J195" s="84"/>
      <c r="K195" s="76"/>
      <c r="L195" s="84"/>
      <c r="M195" s="76"/>
      <c r="N195" s="84"/>
      <c r="O195" s="76"/>
      <c r="P195" s="84"/>
      <c r="Q195" s="76"/>
      <c r="R195" s="84"/>
      <c r="S195" s="76"/>
      <c r="T195" s="84"/>
      <c r="U195" s="76"/>
      <c r="V195" s="84"/>
      <c r="W195" s="76"/>
      <c r="X195" s="84"/>
      <c r="Y195" s="76"/>
      <c r="Z195" s="84"/>
      <c r="AA195" s="76"/>
      <c r="AB195" s="84"/>
      <c r="AC195" s="76"/>
      <c r="AD195" s="84"/>
      <c r="AE195" s="76"/>
      <c r="AF195" s="84"/>
      <c r="AG195" s="76">
        <v>1</v>
      </c>
      <c r="AH195" s="84"/>
      <c r="AI195" s="76"/>
      <c r="AJ195" s="84"/>
      <c r="AK195" s="76"/>
      <c r="AL195" s="84"/>
      <c r="AM195" s="76"/>
      <c r="AN195" s="84"/>
      <c r="AO195" s="76"/>
      <c r="AP195" s="84"/>
      <c r="AQ195" s="76"/>
      <c r="AR195" s="84"/>
      <c r="AS195" s="76"/>
      <c r="AT195" s="84"/>
      <c r="AU195" s="76"/>
      <c r="AV195" s="84"/>
      <c r="AW195" s="76"/>
      <c r="AX195" s="84"/>
      <c r="AY195" s="76"/>
      <c r="AZ195" s="84"/>
      <c r="BA195" s="76"/>
      <c r="BB195" s="84"/>
      <c r="BC195" s="76"/>
      <c r="BD195" s="84"/>
      <c r="BE195" s="76"/>
      <c r="BF195" s="84"/>
    </row>
    <row r="196" spans="1:58" ht="39.75" customHeight="1">
      <c r="A196" s="70" t="str">
        <f>'#invoices'!A195</f>
        <v>BQ-187</v>
      </c>
      <c r="B196" s="71" t="str">
        <f>'#invoices'!B195</f>
        <v>EBGU</v>
      </c>
      <c r="C196" s="72" t="str">
        <f>'#invoices'!C195</f>
        <v>ﻭﺣﺩﺓ ﻛﺳﺭ ﺍﻟﺯﺟﺎﺝ ﻟﻠﻁﻭﺍﺭﺉ ( EBGU ) Emergency Break Glass Unit</v>
      </c>
      <c r="D196" s="73">
        <v>1</v>
      </c>
      <c r="E196" s="74" t="s">
        <v>618</v>
      </c>
      <c r="F196" s="74">
        <v>240</v>
      </c>
      <c r="G196" s="76"/>
      <c r="H196" s="84"/>
      <c r="I196" s="76"/>
      <c r="J196" s="84"/>
      <c r="K196" s="76"/>
      <c r="L196" s="84"/>
      <c r="M196" s="76"/>
      <c r="N196" s="84"/>
      <c r="O196" s="76"/>
      <c r="P196" s="84"/>
      <c r="Q196" s="76"/>
      <c r="R196" s="84"/>
      <c r="S196" s="76"/>
      <c r="T196" s="84"/>
      <c r="U196" s="76"/>
      <c r="V196" s="84"/>
      <c r="W196" s="76"/>
      <c r="X196" s="84"/>
      <c r="Y196" s="76"/>
      <c r="Z196" s="84"/>
      <c r="AA196" s="76"/>
      <c r="AB196" s="84"/>
      <c r="AC196" s="76"/>
      <c r="AD196" s="84"/>
      <c r="AE196" s="76"/>
      <c r="AF196" s="84"/>
      <c r="AG196" s="76">
        <v>1</v>
      </c>
      <c r="AH196" s="84"/>
      <c r="AI196" s="76"/>
      <c r="AJ196" s="84"/>
      <c r="AK196" s="76"/>
      <c r="AL196" s="84"/>
      <c r="AM196" s="76"/>
      <c r="AN196" s="84"/>
      <c r="AO196" s="76"/>
      <c r="AP196" s="84"/>
      <c r="AQ196" s="76"/>
      <c r="AR196" s="84"/>
      <c r="AS196" s="76"/>
      <c r="AT196" s="84"/>
      <c r="AU196" s="76"/>
      <c r="AV196" s="84"/>
      <c r="AW196" s="76"/>
      <c r="AX196" s="84"/>
      <c r="AY196" s="76"/>
      <c r="AZ196" s="84"/>
      <c r="BA196" s="76"/>
      <c r="BB196" s="84"/>
      <c r="BC196" s="76"/>
      <c r="BD196" s="84"/>
      <c r="BE196" s="76"/>
      <c r="BF196" s="84"/>
    </row>
    <row r="197" spans="1:58" ht="39.75" customHeight="1">
      <c r="A197" s="70" t="str">
        <f>'#invoices'!A196</f>
        <v>BQ-188</v>
      </c>
      <c r="B197" s="71" t="str">
        <f>'#invoices'!B196</f>
        <v>DMC</v>
      </c>
      <c r="C197" s="72" t="str">
        <f>'#invoices'!C196</f>
        <v>ﺣﺳﺎﺱ ﺗﻼﻣﺳﻲ ﻟﻣﺭﺍﻗﺑﺔ ﺍﻻﺑﻭﺍﺏ ( DMC ) Door Monitoring Contact</v>
      </c>
      <c r="D197" s="73">
        <v>1</v>
      </c>
      <c r="E197" s="74" t="s">
        <v>618</v>
      </c>
      <c r="F197" s="74">
        <v>190</v>
      </c>
      <c r="G197" s="76"/>
      <c r="H197" s="84"/>
      <c r="I197" s="76"/>
      <c r="J197" s="84"/>
      <c r="K197" s="76"/>
      <c r="L197" s="84"/>
      <c r="M197" s="76"/>
      <c r="N197" s="84"/>
      <c r="O197" s="76"/>
      <c r="P197" s="84"/>
      <c r="Q197" s="76"/>
      <c r="R197" s="84"/>
      <c r="S197" s="76"/>
      <c r="T197" s="84"/>
      <c r="U197" s="76"/>
      <c r="V197" s="84"/>
      <c r="W197" s="76"/>
      <c r="X197" s="84"/>
      <c r="Y197" s="76"/>
      <c r="Z197" s="84"/>
      <c r="AA197" s="76"/>
      <c r="AB197" s="84"/>
      <c r="AC197" s="76"/>
      <c r="AD197" s="84"/>
      <c r="AE197" s="76"/>
      <c r="AF197" s="84"/>
      <c r="AG197" s="76">
        <v>1</v>
      </c>
      <c r="AH197" s="84"/>
      <c r="AI197" s="76"/>
      <c r="AJ197" s="84"/>
      <c r="AK197" s="76"/>
      <c r="AL197" s="84"/>
      <c r="AM197" s="76"/>
      <c r="AN197" s="84"/>
      <c r="AO197" s="76"/>
      <c r="AP197" s="84"/>
      <c r="AQ197" s="76"/>
      <c r="AR197" s="84"/>
      <c r="AS197" s="76"/>
      <c r="AT197" s="84"/>
      <c r="AU197" s="76"/>
      <c r="AV197" s="84"/>
      <c r="AW197" s="76"/>
      <c r="AX197" s="84"/>
      <c r="AY197" s="76"/>
      <c r="AZ197" s="84"/>
      <c r="BA197" s="76"/>
      <c r="BB197" s="84"/>
      <c r="BC197" s="76"/>
      <c r="BD197" s="84"/>
      <c r="BE197" s="76"/>
      <c r="BF197" s="84"/>
    </row>
    <row r="198" spans="1:58" ht="39.75" customHeight="1">
      <c r="A198" s="70" t="str">
        <f>'#invoices'!A197</f>
        <v>BQ-189</v>
      </c>
      <c r="B198" s="71" t="str">
        <f>'#invoices'!B197</f>
        <v>TEL</v>
      </c>
      <c r="C198" s="72" t="str">
        <f>'#invoices'!C197</f>
        <v>ﻫﺎﺗﻑ ( TEL ) Telephone</v>
      </c>
      <c r="D198" s="73">
        <v>2</v>
      </c>
      <c r="E198" s="74" t="s">
        <v>618</v>
      </c>
      <c r="F198" s="74">
        <v>2300</v>
      </c>
      <c r="G198" s="76"/>
      <c r="H198" s="84"/>
      <c r="I198" s="76"/>
      <c r="J198" s="84"/>
      <c r="K198" s="76"/>
      <c r="L198" s="84"/>
      <c r="M198" s="76"/>
      <c r="N198" s="84"/>
      <c r="O198" s="76"/>
      <c r="P198" s="84"/>
      <c r="Q198" s="76"/>
      <c r="R198" s="84"/>
      <c r="S198" s="76"/>
      <c r="T198" s="84"/>
      <c r="U198" s="76"/>
      <c r="V198" s="84"/>
      <c r="W198" s="76"/>
      <c r="X198" s="84"/>
      <c r="Y198" s="76"/>
      <c r="Z198" s="84"/>
      <c r="AA198" s="76"/>
      <c r="AB198" s="84"/>
      <c r="AC198" s="76"/>
      <c r="AD198" s="84"/>
      <c r="AE198" s="76"/>
      <c r="AF198" s="84"/>
      <c r="AG198" s="76"/>
      <c r="AH198" s="84"/>
      <c r="AI198" s="76"/>
      <c r="AJ198" s="84"/>
      <c r="AK198" s="76"/>
      <c r="AL198" s="84"/>
      <c r="AM198" s="76"/>
      <c r="AN198" s="84"/>
      <c r="AO198" s="76"/>
      <c r="AP198" s="84"/>
      <c r="AQ198" s="76"/>
      <c r="AR198" s="84"/>
      <c r="AS198" s="76"/>
      <c r="AT198" s="84"/>
      <c r="AU198" s="76"/>
      <c r="AV198" s="84"/>
      <c r="AW198" s="76"/>
      <c r="AX198" s="84"/>
      <c r="AY198" s="76"/>
      <c r="AZ198" s="84"/>
      <c r="BA198" s="76"/>
      <c r="BB198" s="84"/>
      <c r="BC198" s="76"/>
      <c r="BD198" s="84"/>
      <c r="BE198" s="76"/>
      <c r="BF198" s="84"/>
    </row>
    <row r="199" spans="1:58" ht="39.75" customHeight="1">
      <c r="A199" s="70" t="str">
        <f>'#invoices'!A198</f>
        <v>BQ-190</v>
      </c>
      <c r="B199" s="71" t="str">
        <f>'#invoices'!B198</f>
        <v>HTL</v>
      </c>
      <c r="C199" s="72" t="str">
        <f>'#invoices'!C198</f>
        <v>ﺍﻟﺧﻁ ﺍﻟﺳﺎﺧﻥ Hot Line</v>
      </c>
      <c r="D199" s="73">
        <v>1</v>
      </c>
      <c r="E199" s="74" t="s">
        <v>618</v>
      </c>
      <c r="F199" s="74">
        <v>2300</v>
      </c>
      <c r="G199" s="76"/>
      <c r="H199" s="84"/>
      <c r="I199" s="76"/>
      <c r="J199" s="84"/>
      <c r="K199" s="76"/>
      <c r="L199" s="84"/>
      <c r="M199" s="76"/>
      <c r="N199" s="84"/>
      <c r="O199" s="76"/>
      <c r="P199" s="84"/>
      <c r="Q199" s="76"/>
      <c r="R199" s="84"/>
      <c r="S199" s="76"/>
      <c r="T199" s="84"/>
      <c r="U199" s="76"/>
      <c r="V199" s="84"/>
      <c r="W199" s="76"/>
      <c r="X199" s="84"/>
      <c r="Y199" s="76"/>
      <c r="Z199" s="84"/>
      <c r="AA199" s="76"/>
      <c r="AB199" s="84"/>
      <c r="AC199" s="76"/>
      <c r="AD199" s="84"/>
      <c r="AE199" s="76"/>
      <c r="AF199" s="84"/>
      <c r="AG199" s="76"/>
      <c r="AH199" s="84"/>
      <c r="AI199" s="76"/>
      <c r="AJ199" s="84"/>
      <c r="AK199" s="76"/>
      <c r="AL199" s="84"/>
      <c r="AM199" s="76"/>
      <c r="AN199" s="84"/>
      <c r="AO199" s="76"/>
      <c r="AP199" s="84"/>
      <c r="AQ199" s="76"/>
      <c r="AR199" s="84"/>
      <c r="AS199" s="76"/>
      <c r="AT199" s="84"/>
      <c r="AU199" s="76"/>
      <c r="AV199" s="84"/>
      <c r="AW199" s="76"/>
      <c r="AX199" s="84"/>
      <c r="AY199" s="76"/>
      <c r="AZ199" s="84"/>
      <c r="BA199" s="76"/>
      <c r="BB199" s="84"/>
      <c r="BC199" s="76"/>
      <c r="BD199" s="84"/>
      <c r="BE199" s="76"/>
      <c r="BF199" s="84"/>
    </row>
    <row r="200" spans="1:58" ht="39.75" customHeight="1">
      <c r="A200" s="70" t="str">
        <f>'#invoices'!A199</f>
        <v>BQ-191</v>
      </c>
      <c r="B200" s="71" t="str">
        <f>'#invoices'!B199</f>
        <v>HHR</v>
      </c>
      <c r="C200" s="72" t="str">
        <f>'#invoices'!C199</f>
        <v>ﺭﺍﺩﻳﻭ ﻣﺣﻣﻭﻝ ﺑﺎﻟﻳﺩ ( HHR ) Hand Held Radio</v>
      </c>
      <c r="D200" s="73">
        <v>1</v>
      </c>
      <c r="E200" s="74" t="s">
        <v>618</v>
      </c>
      <c r="F200" s="74">
        <v>3800</v>
      </c>
      <c r="G200" s="76"/>
      <c r="H200" s="84"/>
      <c r="I200" s="76"/>
      <c r="J200" s="84"/>
      <c r="K200" s="76"/>
      <c r="L200" s="84"/>
      <c r="M200" s="76"/>
      <c r="N200" s="84"/>
      <c r="O200" s="76"/>
      <c r="P200" s="84"/>
      <c r="Q200" s="76"/>
      <c r="R200" s="84"/>
      <c r="S200" s="76"/>
      <c r="T200" s="84"/>
      <c r="U200" s="76"/>
      <c r="V200" s="84"/>
      <c r="W200" s="76"/>
      <c r="X200" s="84"/>
      <c r="Y200" s="76"/>
      <c r="Z200" s="84"/>
      <c r="AA200" s="76"/>
      <c r="AB200" s="84"/>
      <c r="AC200" s="76"/>
      <c r="AD200" s="84"/>
      <c r="AE200" s="76"/>
      <c r="AF200" s="84"/>
      <c r="AG200" s="76"/>
      <c r="AH200" s="84"/>
      <c r="AI200" s="76"/>
      <c r="AJ200" s="84"/>
      <c r="AK200" s="76"/>
      <c r="AL200" s="84"/>
      <c r="AM200" s="76"/>
      <c r="AN200" s="84"/>
      <c r="AO200" s="76"/>
      <c r="AP200" s="84"/>
      <c r="AQ200" s="76"/>
      <c r="AR200" s="84"/>
      <c r="AS200" s="76"/>
      <c r="AT200" s="84"/>
      <c r="AU200" s="76"/>
      <c r="AV200" s="84"/>
      <c r="AW200" s="76"/>
      <c r="AX200" s="84"/>
      <c r="AY200" s="76"/>
      <c r="AZ200" s="84"/>
      <c r="BA200" s="76"/>
      <c r="BB200" s="84"/>
      <c r="BC200" s="76"/>
      <c r="BD200" s="84"/>
      <c r="BE200" s="76"/>
      <c r="BF200" s="84"/>
    </row>
    <row r="201" spans="1:58" ht="39.75" customHeight="1">
      <c r="A201" s="70" t="str">
        <f>'#invoices'!A200</f>
        <v>BQ-192</v>
      </c>
      <c r="B201" s="71" t="str">
        <f>'#invoices'!B200</f>
        <v>CIDX</v>
      </c>
      <c r="C201" s="72" t="str">
        <f>'#invoices'!C200</f>
        <v xml:space="preserve">ﻛﺎﻣﻳﺭﺍ ﺛﺎﺑﺗﺔ ﺩﺍﺧﻠﻳﺔ ﻋﻠﻰ ﺷﻛﻝ ﻗﺑﺔ ( CIDX ) Internal Fixed Mini Dome Camera </v>
      </c>
      <c r="D201" s="73">
        <v>1</v>
      </c>
      <c r="E201" s="74" t="s">
        <v>618</v>
      </c>
      <c r="F201" s="74">
        <v>2600</v>
      </c>
      <c r="G201" s="76"/>
      <c r="H201" s="84"/>
      <c r="I201" s="76"/>
      <c r="J201" s="84"/>
      <c r="K201" s="76"/>
      <c r="L201" s="84"/>
      <c r="M201" s="76"/>
      <c r="N201" s="84"/>
      <c r="O201" s="76"/>
      <c r="P201" s="84"/>
      <c r="Q201" s="76"/>
      <c r="R201" s="84"/>
      <c r="S201" s="76"/>
      <c r="T201" s="84"/>
      <c r="U201" s="76"/>
      <c r="V201" s="84"/>
      <c r="W201" s="76"/>
      <c r="X201" s="84"/>
      <c r="Y201" s="76"/>
      <c r="Z201" s="84"/>
      <c r="AA201" s="76"/>
      <c r="AB201" s="84"/>
      <c r="AC201" s="76"/>
      <c r="AD201" s="84"/>
      <c r="AE201" s="76">
        <v>1</v>
      </c>
      <c r="AF201" s="84"/>
      <c r="AG201" s="76"/>
      <c r="AH201" s="84"/>
      <c r="AI201" s="76"/>
      <c r="AJ201" s="84"/>
      <c r="AK201" s="76"/>
      <c r="AL201" s="84"/>
      <c r="AM201" s="76"/>
      <c r="AN201" s="84"/>
      <c r="AO201" s="76"/>
      <c r="AP201" s="84"/>
      <c r="AQ201" s="76"/>
      <c r="AR201" s="84"/>
      <c r="AS201" s="76"/>
      <c r="AT201" s="84"/>
      <c r="AU201" s="76"/>
      <c r="AV201" s="84"/>
      <c r="AW201" s="76"/>
      <c r="AX201" s="84"/>
      <c r="AY201" s="76"/>
      <c r="AZ201" s="84"/>
      <c r="BA201" s="76"/>
      <c r="BB201" s="84"/>
      <c r="BC201" s="76"/>
      <c r="BD201" s="84"/>
      <c r="BE201" s="76"/>
      <c r="BF201" s="84"/>
    </row>
    <row r="202" spans="1:58" ht="39.75" customHeight="1">
      <c r="A202" s="70" t="str">
        <f>'#invoices'!A201</f>
        <v>BQ-193</v>
      </c>
      <c r="B202" s="71" t="str">
        <f>'#invoices'!B201</f>
        <v>ALPC</v>
      </c>
      <c r="C202" s="72" t="str">
        <f>'#invoices'!C201</f>
        <v>ﻛﺎﻣﻳﺭﺍ ﻣﻊ ﺍﻻﻧﺎﺭﺓ ﻟﻧﻅﺎﻡ ﺍﻟﺗﻌﺭﻑ ﻋﻠﻰ ﻟﻭﺣﺎﺕ ﺍﻟﻣﺭﻛﺑﺎﺕ ﺍﻻﻟﻛﺗﺭﻭﻧﻲ ALPR ALPR Camera</v>
      </c>
      <c r="D202" s="73">
        <v>2</v>
      </c>
      <c r="E202" s="74" t="s">
        <v>618</v>
      </c>
      <c r="F202" s="74">
        <v>56200</v>
      </c>
      <c r="G202" s="76"/>
      <c r="H202" s="84"/>
      <c r="I202" s="76"/>
      <c r="J202" s="84"/>
      <c r="K202" s="76"/>
      <c r="L202" s="84"/>
      <c r="M202" s="76"/>
      <c r="N202" s="84"/>
      <c r="O202" s="76"/>
      <c r="P202" s="84"/>
      <c r="Q202" s="76"/>
      <c r="R202" s="84"/>
      <c r="S202" s="76"/>
      <c r="T202" s="84"/>
      <c r="U202" s="76"/>
      <c r="V202" s="84"/>
      <c r="W202" s="76"/>
      <c r="X202" s="84"/>
      <c r="Y202" s="76"/>
      <c r="Z202" s="84"/>
      <c r="AA202" s="76"/>
      <c r="AB202" s="84"/>
      <c r="AC202" s="76"/>
      <c r="AD202" s="84"/>
      <c r="AE202" s="76"/>
      <c r="AF202" s="84"/>
      <c r="AG202" s="76"/>
      <c r="AH202" s="84"/>
      <c r="AI202" s="76">
        <v>2</v>
      </c>
      <c r="AJ202" s="84"/>
      <c r="AK202" s="76"/>
      <c r="AL202" s="84"/>
      <c r="AM202" s="76"/>
      <c r="AN202" s="84"/>
      <c r="AO202" s="76"/>
      <c r="AP202" s="84"/>
      <c r="AQ202" s="76"/>
      <c r="AR202" s="84"/>
      <c r="AS202" s="76"/>
      <c r="AT202" s="84"/>
      <c r="AU202" s="76"/>
      <c r="AV202" s="84"/>
      <c r="AW202" s="76"/>
      <c r="AX202" s="84"/>
      <c r="AY202" s="76"/>
      <c r="AZ202" s="84"/>
      <c r="BA202" s="76"/>
      <c r="BB202" s="84"/>
      <c r="BC202" s="76"/>
      <c r="BD202" s="84"/>
      <c r="BE202" s="76"/>
      <c r="BF202" s="84"/>
    </row>
    <row r="203" spans="1:58" ht="39.75" customHeight="1">
      <c r="A203" s="70" t="str">
        <f>'#invoices'!A202</f>
        <v>BQ-194</v>
      </c>
      <c r="B203" s="71" t="str">
        <f>'#invoices'!B202</f>
        <v>ALPB</v>
      </c>
      <c r="C203" s="72" t="str">
        <f>'#invoices'!C202</f>
        <v>ﺟﻬﺎﺯ ﺍﻧﺫﺍﺭ ﺿﻭﺋﻲ ﻟﻧﻅﺎﻡ ﺍﻟﺗﻌﺭﻑ ﻋﻠﻰ ﻟﻭﺣﺎﺕ ﺍﻟﻣﺭﻛﺑﺎﺕ ﺍﻻﻟﻛﺗﺭﻭﻧﻲ ALPR ALPR Beacon</v>
      </c>
      <c r="D203" s="73">
        <v>2</v>
      </c>
      <c r="E203" s="74" t="s">
        <v>618</v>
      </c>
      <c r="F203" s="74">
        <v>2100</v>
      </c>
      <c r="G203" s="76"/>
      <c r="H203" s="84"/>
      <c r="I203" s="76"/>
      <c r="J203" s="84"/>
      <c r="K203" s="76"/>
      <c r="L203" s="84"/>
      <c r="M203" s="76"/>
      <c r="N203" s="84"/>
      <c r="O203" s="76"/>
      <c r="P203" s="84"/>
      <c r="Q203" s="76"/>
      <c r="R203" s="84"/>
      <c r="S203" s="76"/>
      <c r="T203" s="84"/>
      <c r="U203" s="76"/>
      <c r="V203" s="84"/>
      <c r="W203" s="76"/>
      <c r="X203" s="84"/>
      <c r="Y203" s="76"/>
      <c r="Z203" s="84"/>
      <c r="AA203" s="76"/>
      <c r="AB203" s="84"/>
      <c r="AC203" s="76"/>
      <c r="AD203" s="84"/>
      <c r="AE203" s="76"/>
      <c r="AF203" s="84"/>
      <c r="AG203" s="76"/>
      <c r="AH203" s="84"/>
      <c r="AI203" s="76"/>
      <c r="AJ203" s="84"/>
      <c r="AK203" s="76"/>
      <c r="AL203" s="84"/>
      <c r="AM203" s="76"/>
      <c r="AN203" s="84"/>
      <c r="AO203" s="76"/>
      <c r="AP203" s="84"/>
      <c r="AQ203" s="76"/>
      <c r="AR203" s="84"/>
      <c r="AS203" s="76"/>
      <c r="AT203" s="84"/>
      <c r="AU203" s="76"/>
      <c r="AV203" s="84"/>
      <c r="AW203" s="76"/>
      <c r="AX203" s="84"/>
      <c r="AY203" s="76"/>
      <c r="AZ203" s="84"/>
      <c r="BA203" s="76"/>
      <c r="BB203" s="84"/>
      <c r="BC203" s="76"/>
      <c r="BD203" s="84"/>
      <c r="BE203" s="76"/>
      <c r="BF203" s="84"/>
    </row>
    <row r="204" spans="1:58" ht="39.75" customHeight="1">
      <c r="A204" s="70" t="str">
        <f>'#invoices'!A203</f>
        <v>BQ-195</v>
      </c>
      <c r="B204" s="71" t="str">
        <f>'#invoices'!B203</f>
        <v>ALPS</v>
      </c>
      <c r="C204" s="72" t="str">
        <f>'#invoices'!C203</f>
        <v>ﺟﻬﺎﺯ ﺍﻧﺫﺍﺭ ﺻﻭﺗﻲ ﻟﻧﻅﺎﻡ ﺍﻟﺗﻌﺭﻑ ﻋﻠﻰ ﻟﻭﺣﺎﺕ ﺍﻟﻣﺭﻛﺑﺎﺕ ﺍﻻﻟﻛﺗﺭﻭﻧﻲ ALPR ALPR Sounder</v>
      </c>
      <c r="D204" s="73">
        <v>2</v>
      </c>
      <c r="E204" s="74" t="s">
        <v>618</v>
      </c>
      <c r="F204" s="74">
        <v>1600</v>
      </c>
      <c r="G204" s="76"/>
      <c r="H204" s="84"/>
      <c r="I204" s="76"/>
      <c r="J204" s="84"/>
      <c r="K204" s="76"/>
      <c r="L204" s="84"/>
      <c r="M204" s="76"/>
      <c r="N204" s="84"/>
      <c r="O204" s="76"/>
      <c r="P204" s="84"/>
      <c r="Q204" s="76"/>
      <c r="R204" s="84"/>
      <c r="S204" s="76"/>
      <c r="T204" s="84"/>
      <c r="U204" s="76"/>
      <c r="V204" s="84"/>
      <c r="W204" s="76"/>
      <c r="X204" s="84"/>
      <c r="Y204" s="76"/>
      <c r="Z204" s="84"/>
      <c r="AA204" s="76"/>
      <c r="AB204" s="84"/>
      <c r="AC204" s="76"/>
      <c r="AD204" s="84"/>
      <c r="AE204" s="76"/>
      <c r="AF204" s="84"/>
      <c r="AG204" s="76"/>
      <c r="AH204" s="84"/>
      <c r="AI204" s="76"/>
      <c r="AJ204" s="84"/>
      <c r="AK204" s="76"/>
      <c r="AL204" s="84"/>
      <c r="AM204" s="76"/>
      <c r="AN204" s="84"/>
      <c r="AO204" s="76"/>
      <c r="AP204" s="84"/>
      <c r="AQ204" s="76"/>
      <c r="AR204" s="84"/>
      <c r="AS204" s="76"/>
      <c r="AT204" s="84"/>
      <c r="AU204" s="76"/>
      <c r="AV204" s="84"/>
      <c r="AW204" s="76"/>
      <c r="AX204" s="84"/>
      <c r="AY204" s="76"/>
      <c r="AZ204" s="84"/>
      <c r="BA204" s="76"/>
      <c r="BB204" s="84"/>
      <c r="BC204" s="76"/>
      <c r="BD204" s="84"/>
      <c r="BE204" s="76"/>
      <c r="BF204" s="84"/>
    </row>
    <row r="205" spans="1:58" ht="39.75" customHeight="1">
      <c r="A205" s="70" t="str">
        <f>'#invoices'!A204</f>
        <v>BQ-196</v>
      </c>
      <c r="B205" s="71" t="str">
        <f>'#invoices'!B204</f>
        <v>ALPL</v>
      </c>
      <c r="C205" s="72" t="str">
        <f>'#invoices'!C204</f>
        <v>ﺣﺳﺎﺱ ﺍﺳﺗﺷﻌﺎﺭ ﺍﺭﺿﻲ ﻟﻧﻅﺎﻡ ﺍﻟﺗﻌﺭﻑ ﻋﻠﻰ ﻟﻭﺣﺎﺕ ﺍﻟﻣﺭﻛﺑﺎﺕ ﺍﻻﻟﻛﺗﺭﻭﻧﻲ ALPR ALPR Loop Sensor</v>
      </c>
      <c r="D205" s="73">
        <v>2</v>
      </c>
      <c r="E205" s="74" t="s">
        <v>618</v>
      </c>
      <c r="F205" s="74">
        <v>1800</v>
      </c>
      <c r="G205" s="76"/>
      <c r="H205" s="84"/>
      <c r="I205" s="76"/>
      <c r="J205" s="84"/>
      <c r="K205" s="76"/>
      <c r="L205" s="84"/>
      <c r="M205" s="76"/>
      <c r="N205" s="84"/>
      <c r="O205" s="76"/>
      <c r="P205" s="84"/>
      <c r="Q205" s="76"/>
      <c r="R205" s="84"/>
      <c r="S205" s="76"/>
      <c r="T205" s="84"/>
      <c r="U205" s="76"/>
      <c r="V205" s="84"/>
      <c r="W205" s="76"/>
      <c r="X205" s="84"/>
      <c r="Y205" s="76"/>
      <c r="Z205" s="84"/>
      <c r="AA205" s="76"/>
      <c r="AB205" s="84"/>
      <c r="AC205" s="76"/>
      <c r="AD205" s="84"/>
      <c r="AE205" s="76"/>
      <c r="AF205" s="84"/>
      <c r="AG205" s="76"/>
      <c r="AH205" s="84"/>
      <c r="AI205" s="76">
        <v>2</v>
      </c>
      <c r="AJ205" s="84"/>
      <c r="AK205" s="76"/>
      <c r="AL205" s="84"/>
      <c r="AM205" s="76"/>
      <c r="AN205" s="84"/>
      <c r="AO205" s="76"/>
      <c r="AP205" s="84"/>
      <c r="AQ205" s="76"/>
      <c r="AR205" s="84"/>
      <c r="AS205" s="76"/>
      <c r="AT205" s="84"/>
      <c r="AU205" s="76"/>
      <c r="AV205" s="84"/>
      <c r="AW205" s="76"/>
      <c r="AX205" s="84"/>
      <c r="AY205" s="76"/>
      <c r="AZ205" s="84"/>
      <c r="BA205" s="76"/>
      <c r="BB205" s="84"/>
      <c r="BC205" s="76"/>
      <c r="BD205" s="84"/>
      <c r="BE205" s="76"/>
      <c r="BF205" s="84"/>
    </row>
    <row r="206" spans="1:58" ht="39.75" customHeight="1">
      <c r="A206" s="70" t="str">
        <f>'#invoices'!A205</f>
        <v>BQ-197</v>
      </c>
      <c r="B206" s="71" t="str">
        <f>'#invoices'!B205</f>
        <v>AUCS</v>
      </c>
      <c r="C206" s="72" t="str">
        <f>'#invoices'!C205</f>
        <v>ﻛﺎﻣﻳﺭﺍ ﺑﺯﺍﻭﻳﺔ ﻋﺭﻳﺿﺔ ﻟﻣﺭﺍﻗﺑﺔ ﺍﻟﺩﺧﻭﻝ Wide Angle ACS Users Surveillance Camera</v>
      </c>
      <c r="D206" s="73">
        <v>1</v>
      </c>
      <c r="E206" s="74" t="s">
        <v>618</v>
      </c>
      <c r="F206" s="74">
        <v>2900</v>
      </c>
      <c r="G206" s="76"/>
      <c r="H206" s="84"/>
      <c r="I206" s="76"/>
      <c r="J206" s="84"/>
      <c r="K206" s="76"/>
      <c r="L206" s="84"/>
      <c r="M206" s="76"/>
      <c r="N206" s="84"/>
      <c r="O206" s="76"/>
      <c r="P206" s="84"/>
      <c r="Q206" s="76"/>
      <c r="R206" s="84"/>
      <c r="S206" s="76"/>
      <c r="T206" s="84"/>
      <c r="U206" s="76"/>
      <c r="V206" s="84"/>
      <c r="W206" s="76"/>
      <c r="X206" s="84"/>
      <c r="Y206" s="76"/>
      <c r="Z206" s="84"/>
      <c r="AA206" s="76"/>
      <c r="AB206" s="84"/>
      <c r="AC206" s="79">
        <v>1</v>
      </c>
      <c r="AD206" s="84"/>
      <c r="AE206" s="76"/>
      <c r="AF206" s="84"/>
      <c r="AG206" s="76"/>
      <c r="AH206" s="84"/>
      <c r="AI206" s="76"/>
      <c r="AJ206" s="84"/>
      <c r="AK206" s="76"/>
      <c r="AL206" s="84"/>
      <c r="AM206" s="76"/>
      <c r="AN206" s="84"/>
      <c r="AO206" s="76"/>
      <c r="AP206" s="84"/>
      <c r="AQ206" s="76"/>
      <c r="AR206" s="84"/>
      <c r="AS206" s="76"/>
      <c r="AT206" s="84"/>
      <c r="AU206" s="76"/>
      <c r="AV206" s="84"/>
      <c r="AW206" s="76"/>
      <c r="AX206" s="84"/>
      <c r="AY206" s="76"/>
      <c r="AZ206" s="84"/>
      <c r="BA206" s="76"/>
      <c r="BB206" s="84"/>
      <c r="BC206" s="76"/>
      <c r="BD206" s="84"/>
      <c r="BE206" s="76"/>
      <c r="BF206" s="84"/>
    </row>
    <row r="207" spans="1:58" ht="39.75" customHeight="1">
      <c r="A207" s="70" t="str">
        <f>'#invoices'!A206</f>
        <v>BQ-198</v>
      </c>
      <c r="B207" s="71" t="str">
        <f>'#invoices'!B206</f>
        <v>PBRAB</v>
      </c>
      <c r="C207" s="72" t="str">
        <f>'#invoices'!C206</f>
        <v>ﻟﻭﺣﺔ ﺗﺣﻛﻡ ﻓﻲ ﺣﺎﺟﺯ ﺍﻟﺫﺭﺍﻉ ﺍﻟﻛﻬﺭﺑﺎﺋﻲ ( RAB ) Raise Arm Barrier Control Switch</v>
      </c>
      <c r="D207" s="73">
        <v>4</v>
      </c>
      <c r="E207" s="74" t="s">
        <v>618</v>
      </c>
      <c r="F207" s="74">
        <v>1400</v>
      </c>
      <c r="G207" s="76"/>
      <c r="H207" s="84"/>
      <c r="I207" s="76"/>
      <c r="J207" s="84"/>
      <c r="K207" s="76"/>
      <c r="L207" s="84"/>
      <c r="M207" s="76"/>
      <c r="N207" s="84"/>
      <c r="O207" s="76"/>
      <c r="P207" s="84"/>
      <c r="Q207" s="76"/>
      <c r="R207" s="84"/>
      <c r="S207" s="76"/>
      <c r="T207" s="84"/>
      <c r="U207" s="76"/>
      <c r="V207" s="84"/>
      <c r="W207" s="76"/>
      <c r="X207" s="84"/>
      <c r="Y207" s="76"/>
      <c r="Z207" s="84"/>
      <c r="AA207" s="76"/>
      <c r="AB207" s="84"/>
      <c r="AC207" s="76"/>
      <c r="AD207" s="84"/>
      <c r="AE207" s="76"/>
      <c r="AF207" s="84"/>
      <c r="AG207" s="76"/>
      <c r="AH207" s="84"/>
      <c r="AI207" s="76"/>
      <c r="AJ207" s="84"/>
      <c r="AK207" s="76"/>
      <c r="AL207" s="84"/>
      <c r="AM207" s="76"/>
      <c r="AN207" s="84"/>
      <c r="AO207" s="76"/>
      <c r="AP207" s="84"/>
      <c r="AQ207" s="76"/>
      <c r="AR207" s="84"/>
      <c r="AS207" s="76"/>
      <c r="AT207" s="84"/>
      <c r="AU207" s="76"/>
      <c r="AV207" s="84"/>
      <c r="AW207" s="76"/>
      <c r="AX207" s="84"/>
      <c r="AY207" s="76"/>
      <c r="AZ207" s="84"/>
      <c r="BA207" s="76"/>
      <c r="BB207" s="84"/>
      <c r="BC207" s="76"/>
      <c r="BD207" s="84"/>
      <c r="BE207" s="76"/>
      <c r="BF207" s="84"/>
    </row>
    <row r="208" spans="1:58" ht="39.75" customHeight="1">
      <c r="A208" s="70" t="str">
        <f>'#invoices'!A207</f>
        <v>BQ-199</v>
      </c>
      <c r="B208" s="71" t="str">
        <f>'#invoices'!B207</f>
        <v>PBSG</v>
      </c>
      <c r="C208" s="72" t="str">
        <f>'#invoices'!C207</f>
        <v>ﻣﻔﺗﺎﺡ ﺍﻟﺗﺣﻛﻡ ﻓﻲ ﺍﻟﺑﻭﺍﺑﺔ ﺍﻟﻣﻧﺯﻟﻘﺔ Swing Gate Control Switch</v>
      </c>
      <c r="D208" s="73">
        <v>4</v>
      </c>
      <c r="E208" s="74" t="s">
        <v>618</v>
      </c>
      <c r="F208" s="74">
        <v>1400</v>
      </c>
      <c r="G208" s="76"/>
      <c r="H208" s="84"/>
      <c r="I208" s="76"/>
      <c r="J208" s="84"/>
      <c r="K208" s="76"/>
      <c r="L208" s="84"/>
      <c r="M208" s="76"/>
      <c r="N208" s="84"/>
      <c r="O208" s="76"/>
      <c r="P208" s="84"/>
      <c r="Q208" s="76"/>
      <c r="R208" s="84"/>
      <c r="S208" s="76"/>
      <c r="T208" s="84"/>
      <c r="U208" s="76"/>
      <c r="V208" s="84"/>
      <c r="W208" s="76"/>
      <c r="X208" s="84"/>
      <c r="Y208" s="76"/>
      <c r="Z208" s="84"/>
      <c r="AA208" s="76"/>
      <c r="AB208" s="84"/>
      <c r="AC208" s="76"/>
      <c r="AD208" s="84"/>
      <c r="AE208" s="76"/>
      <c r="AF208" s="84"/>
      <c r="AG208" s="76"/>
      <c r="AH208" s="84"/>
      <c r="AI208" s="76"/>
      <c r="AJ208" s="84"/>
      <c r="AK208" s="76"/>
      <c r="AL208" s="84"/>
      <c r="AM208" s="76"/>
      <c r="AN208" s="84"/>
      <c r="AO208" s="76"/>
      <c r="AP208" s="84"/>
      <c r="AQ208" s="76"/>
      <c r="AR208" s="84"/>
      <c r="AS208" s="76"/>
      <c r="AT208" s="84"/>
      <c r="AU208" s="76"/>
      <c r="AV208" s="84"/>
      <c r="AW208" s="76"/>
      <c r="AX208" s="84"/>
      <c r="AY208" s="76"/>
      <c r="AZ208" s="84"/>
      <c r="BA208" s="76"/>
      <c r="BB208" s="84"/>
      <c r="BC208" s="76"/>
      <c r="BD208" s="84"/>
      <c r="BE208" s="76"/>
      <c r="BF208" s="84"/>
    </row>
    <row r="209" spans="1:58" ht="39.75" customHeight="1">
      <c r="A209" s="70" t="str">
        <f>'#invoices'!A208</f>
        <v>BQ-200</v>
      </c>
      <c r="B209" s="71" t="str">
        <f>'#invoices'!B208</f>
        <v>PVS</v>
      </c>
      <c r="C209" s="72" t="str">
        <f>'#invoices'!C208</f>
        <v>الموجات الدقيقة ( المايكروويف ) Microwaves</v>
      </c>
      <c r="D209" s="73">
        <v>4</v>
      </c>
      <c r="E209" s="74" t="s">
        <v>618</v>
      </c>
      <c r="F209" s="74">
        <v>1480</v>
      </c>
      <c r="G209" s="76"/>
      <c r="H209" s="84"/>
      <c r="I209" s="76"/>
      <c r="J209" s="84"/>
      <c r="K209" s="76"/>
      <c r="L209" s="84"/>
      <c r="M209" s="76"/>
      <c r="N209" s="84"/>
      <c r="O209" s="76"/>
      <c r="P209" s="84"/>
      <c r="Q209" s="76"/>
      <c r="R209" s="84"/>
      <c r="S209" s="76"/>
      <c r="T209" s="84"/>
      <c r="U209" s="76"/>
      <c r="V209" s="84"/>
      <c r="W209" s="76"/>
      <c r="X209" s="84"/>
      <c r="Y209" s="76"/>
      <c r="Z209" s="84"/>
      <c r="AA209" s="76"/>
      <c r="AB209" s="84"/>
      <c r="AC209" s="76"/>
      <c r="AD209" s="84"/>
      <c r="AE209" s="76"/>
      <c r="AF209" s="84"/>
      <c r="AG209" s="76"/>
      <c r="AH209" s="84"/>
      <c r="AI209" s="76">
        <v>4</v>
      </c>
      <c r="AJ209" s="84"/>
      <c r="AK209" s="76"/>
      <c r="AL209" s="84"/>
      <c r="AM209" s="76"/>
      <c r="AN209" s="84"/>
      <c r="AO209" s="76"/>
      <c r="AP209" s="84"/>
      <c r="AQ209" s="76"/>
      <c r="AR209" s="84"/>
      <c r="AS209" s="76"/>
      <c r="AT209" s="84"/>
      <c r="AU209" s="76"/>
      <c r="AV209" s="84"/>
      <c r="AW209" s="76"/>
      <c r="AX209" s="84"/>
      <c r="AY209" s="76"/>
      <c r="AZ209" s="84"/>
      <c r="BA209" s="76"/>
      <c r="BB209" s="84"/>
      <c r="BC209" s="76"/>
      <c r="BD209" s="84"/>
      <c r="BE209" s="76"/>
      <c r="BF209" s="84"/>
    </row>
    <row r="210" spans="1:58" ht="39.75" customHeight="1">
      <c r="A210" s="70" t="str">
        <f>'#invoices'!A209</f>
        <v>BQ-201</v>
      </c>
      <c r="B210" s="71" t="str">
        <f>'#invoices'!B209</f>
        <v>SBD</v>
      </c>
      <c r="C210" s="72" t="str">
        <f>'#invoices'!C209</f>
        <v>ﻋﻣﻭﺩ ﺛﺎﺑﺕ ﻟﻣﻧﻊ ﺩﺧﻭﻝ ﺍﻟﻣﺭﻛﺑﺎﺕ - ﺗﺻﻧﻳﻑ -ASTM M50-P1 Crash Rated Static Bollard (ASTM M50-P1 Rated)</v>
      </c>
      <c r="D210" s="73">
        <v>82</v>
      </c>
      <c r="E210" s="74" t="s">
        <v>618</v>
      </c>
      <c r="F210" s="74">
        <v>5900</v>
      </c>
      <c r="G210" s="76"/>
      <c r="H210" s="84"/>
      <c r="I210" s="76"/>
      <c r="J210" s="84"/>
      <c r="K210" s="76"/>
      <c r="L210" s="84"/>
      <c r="M210" s="76"/>
      <c r="N210" s="84"/>
      <c r="O210" s="76"/>
      <c r="P210" s="84"/>
      <c r="Q210" s="76"/>
      <c r="R210" s="84"/>
      <c r="S210" s="76"/>
      <c r="T210" s="84"/>
      <c r="U210" s="76"/>
      <c r="V210" s="84"/>
      <c r="W210" s="76"/>
      <c r="X210" s="84"/>
      <c r="Y210" s="76"/>
      <c r="Z210" s="84"/>
      <c r="AA210" s="76"/>
      <c r="AB210" s="84"/>
      <c r="AC210" s="76"/>
      <c r="AD210" s="84"/>
      <c r="AE210" s="76"/>
      <c r="AF210" s="84"/>
      <c r="AG210" s="76"/>
      <c r="AH210" s="84"/>
      <c r="AI210" s="76"/>
      <c r="AJ210" s="84"/>
      <c r="AK210" s="76"/>
      <c r="AL210" s="84"/>
      <c r="AM210" s="76"/>
      <c r="AN210" s="84"/>
      <c r="AO210" s="76"/>
      <c r="AP210" s="84"/>
      <c r="AQ210" s="76"/>
      <c r="AR210" s="84"/>
      <c r="AS210" s="76"/>
      <c r="AT210" s="84"/>
      <c r="AU210" s="76"/>
      <c r="AV210" s="84"/>
      <c r="AW210" s="76"/>
      <c r="AX210" s="84"/>
      <c r="AY210" s="76"/>
      <c r="AZ210" s="84"/>
      <c r="BA210" s="76"/>
      <c r="BB210" s="84"/>
      <c r="BC210" s="76"/>
      <c r="BD210" s="84"/>
      <c r="BE210" s="76"/>
      <c r="BF210" s="84"/>
    </row>
    <row r="211" spans="1:58" ht="96" customHeight="1">
      <c r="A211" s="70" t="str">
        <f>'#invoices'!A210</f>
        <v>BQ-202</v>
      </c>
      <c r="B211" s="71" t="str">
        <f>'#invoices'!B210</f>
        <v>CGH</v>
      </c>
      <c r="C211" s="72" t="str">
        <f>'#invoices'!C210</f>
        <v>بناء ﻭﺗﺟﻬﻳﺯﻏﺭﻓﺔ ﺍﻟﺣﺭﺍﺳﺔ ﻣﻊ مظلة ونظام الإنارة لنقاط التفتيش Construction of Gatehouse with sunshade and checkpoint lighting system</v>
      </c>
      <c r="D211" s="73">
        <v>1</v>
      </c>
      <c r="E211" s="74" t="s">
        <v>618</v>
      </c>
      <c r="F211" s="74">
        <v>1760000</v>
      </c>
      <c r="G211" s="76"/>
      <c r="H211" s="84"/>
      <c r="I211" s="76"/>
      <c r="J211" s="84"/>
      <c r="K211" s="76"/>
      <c r="L211" s="84"/>
      <c r="M211" s="76"/>
      <c r="N211" s="84"/>
      <c r="O211" s="76"/>
      <c r="P211" s="84"/>
      <c r="Q211" s="76"/>
      <c r="R211" s="84"/>
      <c r="S211" s="76"/>
      <c r="T211" s="84"/>
      <c r="U211" s="76"/>
      <c r="V211" s="84"/>
      <c r="W211" s="76"/>
      <c r="X211" s="84"/>
      <c r="Y211" s="76"/>
      <c r="Z211" s="84"/>
      <c r="AA211" s="76"/>
      <c r="AB211" s="84"/>
      <c r="AC211" s="76"/>
      <c r="AD211" s="84"/>
      <c r="AE211" s="76"/>
      <c r="AF211" s="84"/>
      <c r="AG211" s="76"/>
      <c r="AH211" s="84"/>
      <c r="AI211" s="76"/>
      <c r="AJ211" s="84"/>
      <c r="AK211" s="76"/>
      <c r="AL211" s="84"/>
      <c r="AM211" s="76"/>
      <c r="AN211" s="84"/>
      <c r="AO211" s="76"/>
      <c r="AP211" s="84"/>
      <c r="AQ211" s="76"/>
      <c r="AR211" s="84"/>
      <c r="AS211" s="76"/>
      <c r="AT211" s="84"/>
      <c r="AU211" s="76"/>
      <c r="AV211" s="84"/>
      <c r="AW211" s="76"/>
      <c r="AX211" s="84"/>
      <c r="AY211" s="76"/>
      <c r="AZ211" s="84"/>
      <c r="BA211" s="76"/>
      <c r="BB211" s="84"/>
      <c r="BC211" s="76"/>
      <c r="BD211" s="84"/>
      <c r="BE211" s="76"/>
      <c r="BF211" s="84"/>
    </row>
    <row r="212" spans="1:58" ht="39.75" customHeight="1">
      <c r="A212" s="70" t="str">
        <f>'#invoices'!A211</f>
        <v>BQ-203</v>
      </c>
      <c r="B212" s="71" t="str">
        <f>'#invoices'!B211</f>
        <v>CIDX</v>
      </c>
      <c r="C212" s="72" t="str">
        <f>'#invoices'!C211</f>
        <v xml:space="preserve">ﻛﺎﻣﻳﺭﺍ ﺛﺎﺑﺗﺔ ﺩﺍﺧﻠﻳﺔ ﻋﻠﻰ ﺷﻛﻝ ﻗﺑﺔ ( CIDX ) Internal Fixed Mini Dome Camera </v>
      </c>
      <c r="D212" s="73">
        <v>6</v>
      </c>
      <c r="E212" s="74" t="s">
        <v>618</v>
      </c>
      <c r="F212" s="74">
        <v>2600</v>
      </c>
      <c r="G212" s="76"/>
      <c r="H212" s="84"/>
      <c r="I212" s="76"/>
      <c r="J212" s="84"/>
      <c r="K212" s="76"/>
      <c r="L212" s="84"/>
      <c r="M212" s="76"/>
      <c r="N212" s="84"/>
      <c r="O212" s="76"/>
      <c r="P212" s="84"/>
      <c r="Q212" s="76"/>
      <c r="R212" s="84"/>
      <c r="S212" s="76"/>
      <c r="T212" s="84"/>
      <c r="U212" s="76"/>
      <c r="V212" s="84"/>
      <c r="W212" s="76"/>
      <c r="X212" s="84"/>
      <c r="Y212" s="76"/>
      <c r="Z212" s="84"/>
      <c r="AA212" s="76"/>
      <c r="AB212" s="84"/>
      <c r="AC212" s="76"/>
      <c r="AD212" s="84"/>
      <c r="AE212" s="76">
        <v>6</v>
      </c>
      <c r="AF212" s="84"/>
      <c r="AG212" s="76"/>
      <c r="AH212" s="84"/>
      <c r="AI212" s="76"/>
      <c r="AJ212" s="84"/>
      <c r="AK212" s="76"/>
      <c r="AL212" s="84"/>
      <c r="AM212" s="76"/>
      <c r="AN212" s="84"/>
      <c r="AO212" s="76"/>
      <c r="AP212" s="84"/>
      <c r="AQ212" s="76"/>
      <c r="AR212" s="84"/>
      <c r="AS212" s="76"/>
      <c r="AT212" s="84"/>
      <c r="AU212" s="76"/>
      <c r="AV212" s="84"/>
      <c r="AW212" s="76"/>
      <c r="AX212" s="84"/>
      <c r="AY212" s="76"/>
      <c r="AZ212" s="84"/>
      <c r="BA212" s="76"/>
      <c r="BB212" s="84"/>
      <c r="BC212" s="76"/>
      <c r="BD212" s="84"/>
      <c r="BE212" s="76"/>
      <c r="BF212" s="84"/>
    </row>
    <row r="213" spans="1:58" ht="39.75" customHeight="1">
      <c r="A213" s="70" t="str">
        <f>'#invoices'!A212</f>
        <v>BQ-204</v>
      </c>
      <c r="B213" s="71" t="str">
        <f>'#invoices'!B212</f>
        <v>CEFX</v>
      </c>
      <c r="C213" s="72" t="str">
        <f>'#invoices'!C212</f>
        <v>ﻛﺎﻣﻳﺭﺍ ﺛﺎﺑﺗﺔ ﺧﺎﺭﺟﻳﺔ ( CEFX ) External Fixed Camera</v>
      </c>
      <c r="D213" s="73">
        <v>3</v>
      </c>
      <c r="E213" s="74" t="s">
        <v>618</v>
      </c>
      <c r="F213" s="74">
        <v>3200</v>
      </c>
      <c r="G213" s="76"/>
      <c r="H213" s="84"/>
      <c r="I213" s="76"/>
      <c r="J213" s="84"/>
      <c r="K213" s="76"/>
      <c r="L213" s="84"/>
      <c r="M213" s="76"/>
      <c r="N213" s="84"/>
      <c r="O213" s="76"/>
      <c r="P213" s="84"/>
      <c r="Q213" s="76"/>
      <c r="R213" s="84"/>
      <c r="S213" s="76"/>
      <c r="T213" s="84"/>
      <c r="U213" s="76"/>
      <c r="V213" s="84"/>
      <c r="W213" s="76"/>
      <c r="X213" s="84"/>
      <c r="Y213" s="76"/>
      <c r="Z213" s="84"/>
      <c r="AA213" s="76"/>
      <c r="AB213" s="84"/>
      <c r="AC213" s="76"/>
      <c r="AD213" s="84"/>
      <c r="AE213" s="76">
        <v>3</v>
      </c>
      <c r="AF213" s="84"/>
      <c r="AG213" s="76"/>
      <c r="AH213" s="84"/>
      <c r="AI213" s="76"/>
      <c r="AJ213" s="84"/>
      <c r="AK213" s="76"/>
      <c r="AL213" s="84"/>
      <c r="AM213" s="76"/>
      <c r="AN213" s="84"/>
      <c r="AO213" s="76"/>
      <c r="AP213" s="84"/>
      <c r="AQ213" s="76"/>
      <c r="AR213" s="84"/>
      <c r="AS213" s="76"/>
      <c r="AT213" s="84"/>
      <c r="AU213" s="76"/>
      <c r="AV213" s="84"/>
      <c r="AW213" s="76"/>
      <c r="AX213" s="84"/>
      <c r="AY213" s="76"/>
      <c r="AZ213" s="84"/>
      <c r="BA213" s="76"/>
      <c r="BB213" s="84"/>
      <c r="BC213" s="76"/>
      <c r="BD213" s="84"/>
      <c r="BE213" s="76"/>
      <c r="BF213" s="84"/>
    </row>
    <row r="214" spans="1:58" ht="39.75" customHeight="1">
      <c r="A214" s="70" t="str">
        <f>'#invoices'!A213</f>
        <v>BQ-205</v>
      </c>
      <c r="B214" s="71" t="str">
        <f>'#invoices'!B213</f>
        <v>TVPL</v>
      </c>
      <c r="C214" s="72" t="str">
        <f>'#invoices'!C213</f>
        <v>عمود كاميرا CCTV Pole</v>
      </c>
      <c r="D214" s="73">
        <v>3</v>
      </c>
      <c r="E214" s="74" t="s">
        <v>618</v>
      </c>
      <c r="F214" s="74">
        <v>1650</v>
      </c>
      <c r="G214" s="76"/>
      <c r="H214" s="84"/>
      <c r="I214" s="76"/>
      <c r="J214" s="84"/>
      <c r="K214" s="76"/>
      <c r="L214" s="84"/>
      <c r="M214" s="76"/>
      <c r="N214" s="84"/>
      <c r="O214" s="76"/>
      <c r="P214" s="84"/>
      <c r="Q214" s="76"/>
      <c r="R214" s="84"/>
      <c r="S214" s="76"/>
      <c r="T214" s="84"/>
      <c r="U214" s="76"/>
      <c r="V214" s="84"/>
      <c r="W214" s="76"/>
      <c r="X214" s="84"/>
      <c r="Y214" s="76"/>
      <c r="Z214" s="84"/>
      <c r="AA214" s="76"/>
      <c r="AB214" s="84"/>
      <c r="AC214" s="76"/>
      <c r="AD214" s="84"/>
      <c r="AE214" s="76"/>
      <c r="AF214" s="84"/>
      <c r="AG214" s="76"/>
      <c r="AH214" s="84"/>
      <c r="AI214" s="76"/>
      <c r="AJ214" s="84"/>
      <c r="AK214" s="76"/>
      <c r="AL214" s="84"/>
      <c r="AM214" s="76"/>
      <c r="AN214" s="84"/>
      <c r="AO214" s="76"/>
      <c r="AP214" s="84"/>
      <c r="AQ214" s="76"/>
      <c r="AR214" s="84"/>
      <c r="AS214" s="76"/>
      <c r="AT214" s="84"/>
      <c r="AU214" s="76"/>
      <c r="AV214" s="84"/>
      <c r="AW214" s="76"/>
      <c r="AX214" s="84"/>
      <c r="AY214" s="76"/>
      <c r="AZ214" s="84"/>
      <c r="BA214" s="76"/>
      <c r="BB214" s="84"/>
      <c r="BC214" s="76"/>
      <c r="BD214" s="84"/>
      <c r="BE214" s="76"/>
      <c r="BF214" s="84"/>
    </row>
    <row r="215" spans="1:58" ht="39.75" customHeight="1">
      <c r="A215" s="70" t="str">
        <f>'#invoices'!A214</f>
        <v>BQ-206</v>
      </c>
      <c r="B215" s="71" t="str">
        <f>'#invoices'!B214</f>
        <v>WAFC</v>
      </c>
      <c r="C215" s="72" t="str">
        <f>'#invoices'!C214</f>
        <v>ﻛﺎﻣﻳﺭﺍﺕ ﺛﺎﺑﺗﺔ ﺑﺯﺍﻭﻳﺔ ﻭﺍﺳﻌﺔ Wide Angle Fixed Cameras</v>
      </c>
      <c r="D215" s="73">
        <v>9</v>
      </c>
      <c r="E215" s="74" t="s">
        <v>618</v>
      </c>
      <c r="F215" s="74">
        <v>2900</v>
      </c>
      <c r="G215" s="76"/>
      <c r="H215" s="84"/>
      <c r="I215" s="76"/>
      <c r="J215" s="84"/>
      <c r="K215" s="76"/>
      <c r="L215" s="84"/>
      <c r="M215" s="76"/>
      <c r="N215" s="84"/>
      <c r="O215" s="76"/>
      <c r="P215" s="84"/>
      <c r="Q215" s="76"/>
      <c r="R215" s="84"/>
      <c r="S215" s="76"/>
      <c r="T215" s="84"/>
      <c r="U215" s="76"/>
      <c r="V215" s="84"/>
      <c r="W215" s="76"/>
      <c r="X215" s="84"/>
      <c r="Y215" s="76"/>
      <c r="Z215" s="84"/>
      <c r="AA215" s="76"/>
      <c r="AB215" s="84"/>
      <c r="AC215" s="76"/>
      <c r="AD215" s="84"/>
      <c r="AE215" s="76"/>
      <c r="AF215" s="84"/>
      <c r="AG215" s="76"/>
      <c r="AH215" s="84"/>
      <c r="AI215" s="76"/>
      <c r="AJ215" s="84"/>
      <c r="AK215" s="76"/>
      <c r="AL215" s="84"/>
      <c r="AM215" s="76"/>
      <c r="AN215" s="84"/>
      <c r="AO215" s="76"/>
      <c r="AP215" s="84"/>
      <c r="AQ215" s="76"/>
      <c r="AR215" s="84"/>
      <c r="AS215" s="76"/>
      <c r="AT215" s="84"/>
      <c r="AU215" s="76"/>
      <c r="AV215" s="84"/>
      <c r="AW215" s="76"/>
      <c r="AX215" s="84"/>
      <c r="AY215" s="76"/>
      <c r="AZ215" s="84"/>
      <c r="BA215" s="76"/>
      <c r="BB215" s="84"/>
      <c r="BC215" s="76"/>
      <c r="BD215" s="84"/>
      <c r="BE215" s="76"/>
      <c r="BF215" s="84"/>
    </row>
    <row r="216" spans="1:58" ht="39.75" customHeight="1">
      <c r="A216" s="70" t="str">
        <f>'#invoices'!A215</f>
        <v>BQ-207</v>
      </c>
      <c r="B216" s="71" t="str">
        <f>'#invoices'!B215</f>
        <v>CRPK</v>
      </c>
      <c r="C216" s="72" t="str">
        <f>'#invoices'!C215</f>
        <v>ﻗﺎﺭﺉ ﺑﻁﺎﻗﺎﺕ ﻣﻊ ﻟﻭﺣﺔ ﺍﻟﻣﻔﺎﺗﻳﺢ ( CRPK ) Card Reader w/ Keypad</v>
      </c>
      <c r="D216" s="73">
        <v>9</v>
      </c>
      <c r="E216" s="74" t="s">
        <v>618</v>
      </c>
      <c r="F216" s="74">
        <v>3160</v>
      </c>
      <c r="G216" s="76"/>
      <c r="H216" s="84"/>
      <c r="I216" s="76"/>
      <c r="J216" s="84"/>
      <c r="K216" s="76"/>
      <c r="L216" s="84"/>
      <c r="M216" s="76"/>
      <c r="N216" s="84"/>
      <c r="O216" s="76"/>
      <c r="P216" s="84"/>
      <c r="Q216" s="76"/>
      <c r="R216" s="84"/>
      <c r="S216" s="76"/>
      <c r="T216" s="84"/>
      <c r="U216" s="76"/>
      <c r="V216" s="84"/>
      <c r="W216" s="76"/>
      <c r="X216" s="84"/>
      <c r="Y216" s="76"/>
      <c r="Z216" s="84"/>
      <c r="AA216" s="76"/>
      <c r="AB216" s="84"/>
      <c r="AC216" s="76"/>
      <c r="AD216" s="84"/>
      <c r="AE216" s="76">
        <v>5</v>
      </c>
      <c r="AF216" s="84"/>
      <c r="AG216" s="76"/>
      <c r="AH216" s="84"/>
      <c r="AI216" s="76"/>
      <c r="AJ216" s="84"/>
      <c r="AK216" s="76"/>
      <c r="AL216" s="84"/>
      <c r="AM216" s="76"/>
      <c r="AN216" s="84"/>
      <c r="AO216" s="76"/>
      <c r="AP216" s="84"/>
      <c r="AQ216" s="76"/>
      <c r="AR216" s="84"/>
      <c r="AS216" s="76"/>
      <c r="AT216" s="84"/>
      <c r="AU216" s="76"/>
      <c r="AV216" s="84"/>
      <c r="AW216" s="76"/>
      <c r="AX216" s="84"/>
      <c r="AY216" s="76"/>
      <c r="AZ216" s="84"/>
      <c r="BA216" s="76"/>
      <c r="BB216" s="84"/>
      <c r="BC216" s="76"/>
      <c r="BD216" s="84"/>
      <c r="BE216" s="76"/>
      <c r="BF216" s="84"/>
    </row>
    <row r="217" spans="1:58" ht="39.75" customHeight="1">
      <c r="A217" s="70" t="str">
        <f>'#invoices'!A216</f>
        <v>BQ-208</v>
      </c>
      <c r="B217" s="71" t="str">
        <f>'#invoices'!B216</f>
        <v>DMC</v>
      </c>
      <c r="C217" s="72" t="str">
        <f>'#invoices'!C216</f>
        <v>ﺣﺳﺎﺱ ﺗﻼﻣﺳﻲ ﻟﻣﺭﺍﻗﺑﺔ ﺍﻻﺑﻭﺍﺏ ( DMC ) Door Monitoring Contact</v>
      </c>
      <c r="D217" s="73">
        <v>6</v>
      </c>
      <c r="E217" s="74" t="s">
        <v>618</v>
      </c>
      <c r="F217" s="74">
        <v>190</v>
      </c>
      <c r="G217" s="76"/>
      <c r="H217" s="84"/>
      <c r="I217" s="76"/>
      <c r="J217" s="84"/>
      <c r="K217" s="76"/>
      <c r="L217" s="84"/>
      <c r="M217" s="76"/>
      <c r="N217" s="84"/>
      <c r="O217" s="76"/>
      <c r="P217" s="84"/>
      <c r="Q217" s="76"/>
      <c r="R217" s="84"/>
      <c r="S217" s="76"/>
      <c r="T217" s="84"/>
      <c r="U217" s="76"/>
      <c r="V217" s="84"/>
      <c r="W217" s="76"/>
      <c r="X217" s="84"/>
      <c r="Y217" s="76"/>
      <c r="Z217" s="84"/>
      <c r="AA217" s="76"/>
      <c r="AB217" s="84"/>
      <c r="AC217" s="76"/>
      <c r="AD217" s="84"/>
      <c r="AE217" s="76"/>
      <c r="AF217" s="84"/>
      <c r="AG217" s="76">
        <v>6</v>
      </c>
      <c r="AH217" s="84"/>
      <c r="AI217" s="76"/>
      <c r="AJ217" s="84"/>
      <c r="AK217" s="76"/>
      <c r="AL217" s="84"/>
      <c r="AM217" s="76"/>
      <c r="AN217" s="84"/>
      <c r="AO217" s="76"/>
      <c r="AP217" s="84"/>
      <c r="AQ217" s="76"/>
      <c r="AR217" s="84"/>
      <c r="AS217" s="76"/>
      <c r="AT217" s="84"/>
      <c r="AU217" s="76"/>
      <c r="AV217" s="84"/>
      <c r="AW217" s="76"/>
      <c r="AX217" s="84"/>
      <c r="AY217" s="76"/>
      <c r="AZ217" s="84"/>
      <c r="BA217" s="76"/>
      <c r="BB217" s="84"/>
      <c r="BC217" s="76"/>
      <c r="BD217" s="84"/>
      <c r="BE217" s="76"/>
      <c r="BF217" s="84"/>
    </row>
    <row r="218" spans="1:58" ht="39.75" customHeight="1">
      <c r="A218" s="70" t="str">
        <f>'#invoices'!A217</f>
        <v>BQ-209</v>
      </c>
      <c r="B218" s="71" t="str">
        <f>'#invoices'!B217</f>
        <v>GEL</v>
      </c>
      <c r="C218" s="72" t="str">
        <f>'#invoices'!C217</f>
        <v>ﻗﻔﻝ ﻛﻬﺭﺑﺎﺋﻲ ( GEL ) Electric Lock</v>
      </c>
      <c r="D218" s="73">
        <v>2</v>
      </c>
      <c r="E218" s="74" t="s">
        <v>618</v>
      </c>
      <c r="F218" s="74">
        <v>1200</v>
      </c>
      <c r="G218" s="76"/>
      <c r="H218" s="84"/>
      <c r="I218" s="76"/>
      <c r="J218" s="84"/>
      <c r="K218" s="76"/>
      <c r="L218" s="84"/>
      <c r="M218" s="76"/>
      <c r="N218" s="84"/>
      <c r="O218" s="76"/>
      <c r="P218" s="84"/>
      <c r="Q218" s="76"/>
      <c r="R218" s="84"/>
      <c r="S218" s="76"/>
      <c r="T218" s="84"/>
      <c r="U218" s="76"/>
      <c r="V218" s="84"/>
      <c r="W218" s="76"/>
      <c r="X218" s="84"/>
      <c r="Y218" s="76"/>
      <c r="Z218" s="84"/>
      <c r="AA218" s="76"/>
      <c r="AB218" s="84"/>
      <c r="AC218" s="76"/>
      <c r="AD218" s="84"/>
      <c r="AE218" s="76"/>
      <c r="AF218" s="84"/>
      <c r="AG218" s="76">
        <v>2</v>
      </c>
      <c r="AH218" s="84"/>
      <c r="AI218" s="76"/>
      <c r="AJ218" s="84"/>
      <c r="AK218" s="76"/>
      <c r="AL218" s="84"/>
      <c r="AM218" s="76"/>
      <c r="AN218" s="84"/>
      <c r="AO218" s="76"/>
      <c r="AP218" s="84"/>
      <c r="AQ218" s="76"/>
      <c r="AR218" s="84"/>
      <c r="AS218" s="76"/>
      <c r="AT218" s="84"/>
      <c r="AU218" s="76"/>
      <c r="AV218" s="84"/>
      <c r="AW218" s="76"/>
      <c r="AX218" s="84"/>
      <c r="AY218" s="76"/>
      <c r="AZ218" s="84"/>
      <c r="BA218" s="76"/>
      <c r="BB218" s="84"/>
      <c r="BC218" s="76"/>
      <c r="BD218" s="84"/>
      <c r="BE218" s="76"/>
      <c r="BF218" s="84"/>
    </row>
    <row r="219" spans="1:58" ht="39.75" customHeight="1">
      <c r="A219" s="70" t="str">
        <f>'#invoices'!A218</f>
        <v>BQ-210</v>
      </c>
      <c r="B219" s="71" t="str">
        <f>'#invoices'!B218</f>
        <v>EBGU</v>
      </c>
      <c r="C219" s="72" t="str">
        <f>'#invoices'!C218</f>
        <v>ﻭﺣﺩﺓ ﻛﺳﺭ ﺍﻟﺯﺟﺎﺝ ﻟﻠﻁﻭﺍﺭﺉ ( EBGU ) Emergency Break Glass Unit</v>
      </c>
      <c r="D219" s="73">
        <v>2</v>
      </c>
      <c r="E219" s="74" t="s">
        <v>618</v>
      </c>
      <c r="F219" s="74">
        <v>240</v>
      </c>
      <c r="G219" s="76"/>
      <c r="H219" s="84"/>
      <c r="I219" s="76"/>
      <c r="J219" s="84"/>
      <c r="K219" s="76"/>
      <c r="L219" s="84"/>
      <c r="M219" s="76"/>
      <c r="N219" s="84"/>
      <c r="O219" s="76"/>
      <c r="P219" s="84"/>
      <c r="Q219" s="76"/>
      <c r="R219" s="84"/>
      <c r="S219" s="76"/>
      <c r="T219" s="84"/>
      <c r="U219" s="76"/>
      <c r="V219" s="84"/>
      <c r="W219" s="76"/>
      <c r="X219" s="84"/>
      <c r="Y219" s="76"/>
      <c r="Z219" s="84"/>
      <c r="AA219" s="76"/>
      <c r="AB219" s="84"/>
      <c r="AC219" s="76"/>
      <c r="AD219" s="84"/>
      <c r="AE219" s="76"/>
      <c r="AF219" s="84"/>
      <c r="AG219" s="76">
        <v>2</v>
      </c>
      <c r="AH219" s="84"/>
      <c r="AI219" s="76"/>
      <c r="AJ219" s="84"/>
      <c r="AK219" s="76"/>
      <c r="AL219" s="84"/>
      <c r="AM219" s="76"/>
      <c r="AN219" s="84"/>
      <c r="AO219" s="76"/>
      <c r="AP219" s="84"/>
      <c r="AQ219" s="76"/>
      <c r="AR219" s="84"/>
      <c r="AS219" s="76"/>
      <c r="AT219" s="84"/>
      <c r="AU219" s="76"/>
      <c r="AV219" s="84"/>
      <c r="AW219" s="76"/>
      <c r="AX219" s="84"/>
      <c r="AY219" s="76"/>
      <c r="AZ219" s="84"/>
      <c r="BA219" s="76"/>
      <c r="BB219" s="84"/>
      <c r="BC219" s="76"/>
      <c r="BD219" s="84"/>
      <c r="BE219" s="76"/>
      <c r="BF219" s="84"/>
    </row>
    <row r="220" spans="1:58" ht="39.75" customHeight="1">
      <c r="A220" s="70" t="str">
        <f>'#invoices'!A219</f>
        <v>BQ-211</v>
      </c>
      <c r="B220" s="71" t="str">
        <f>'#invoices'!B219</f>
        <v>EPB</v>
      </c>
      <c r="C220" s="72" t="str">
        <f>'#invoices'!C219</f>
        <v>ﺯﺭ ﺍﻟﺿﻐﻁ ﻟﻠﺧﺭﻭﺝ ( EPB ) Exit Push Button</v>
      </c>
      <c r="D220" s="73">
        <v>1</v>
      </c>
      <c r="E220" s="74" t="s">
        <v>618</v>
      </c>
      <c r="F220" s="74">
        <v>160</v>
      </c>
      <c r="G220" s="76"/>
      <c r="H220" s="84"/>
      <c r="I220" s="76"/>
      <c r="J220" s="84"/>
      <c r="K220" s="76"/>
      <c r="L220" s="84"/>
      <c r="M220" s="76"/>
      <c r="N220" s="84"/>
      <c r="O220" s="76"/>
      <c r="P220" s="84"/>
      <c r="Q220" s="76"/>
      <c r="R220" s="84"/>
      <c r="S220" s="76"/>
      <c r="T220" s="84"/>
      <c r="U220" s="76"/>
      <c r="V220" s="84"/>
      <c r="W220" s="76"/>
      <c r="X220" s="84"/>
      <c r="Y220" s="76"/>
      <c r="Z220" s="84"/>
      <c r="AA220" s="76"/>
      <c r="AB220" s="84"/>
      <c r="AC220" s="76"/>
      <c r="AD220" s="84"/>
      <c r="AE220" s="76"/>
      <c r="AF220" s="84"/>
      <c r="AG220" s="76">
        <v>1</v>
      </c>
      <c r="AH220" s="84"/>
      <c r="AI220" s="76"/>
      <c r="AJ220" s="84"/>
      <c r="AK220" s="76"/>
      <c r="AL220" s="84"/>
      <c r="AM220" s="76"/>
      <c r="AN220" s="84"/>
      <c r="AO220" s="76"/>
      <c r="AP220" s="84"/>
      <c r="AQ220" s="76"/>
      <c r="AR220" s="84"/>
      <c r="AS220" s="76"/>
      <c r="AT220" s="84"/>
      <c r="AU220" s="76"/>
      <c r="AV220" s="84"/>
      <c r="AW220" s="76"/>
      <c r="AX220" s="84"/>
      <c r="AY220" s="76"/>
      <c r="AZ220" s="84"/>
      <c r="BA220" s="76"/>
      <c r="BB220" s="84"/>
      <c r="BC220" s="76"/>
      <c r="BD220" s="84"/>
      <c r="BE220" s="76"/>
      <c r="BF220" s="84"/>
    </row>
    <row r="221" spans="1:58" ht="39.75" customHeight="1">
      <c r="A221" s="70" t="str">
        <f>'#invoices'!A220</f>
        <v>BQ-212</v>
      </c>
      <c r="B221" s="71" t="str">
        <f>'#invoices'!B220</f>
        <v>WTMD</v>
      </c>
      <c r="C221" s="72" t="str">
        <f>'#invoices'!C220</f>
        <v>ﺟﻬﺎﺯ ﺍﻟﻛﺷﻑ ﻋﻥ ﺍﻟﻣﻌﺎﺩﻥ ﺑﺎﻟﻣﺭﻭﺭ ( WTMD ) Walk Through Metal Detector</v>
      </c>
      <c r="D221" s="73">
        <v>1</v>
      </c>
      <c r="E221" s="74" t="s">
        <v>618</v>
      </c>
      <c r="F221" s="74">
        <v>24000</v>
      </c>
      <c r="G221" s="76"/>
      <c r="H221" s="84"/>
      <c r="I221" s="76"/>
      <c r="J221" s="84"/>
      <c r="K221" s="76"/>
      <c r="L221" s="84"/>
      <c r="M221" s="76"/>
      <c r="N221" s="84"/>
      <c r="O221" s="76"/>
      <c r="P221" s="84"/>
      <c r="Q221" s="76"/>
      <c r="R221" s="84"/>
      <c r="S221" s="76"/>
      <c r="T221" s="84"/>
      <c r="U221" s="76"/>
      <c r="V221" s="84"/>
      <c r="W221" s="76"/>
      <c r="X221" s="84"/>
      <c r="Y221" s="76"/>
      <c r="Z221" s="84"/>
      <c r="AA221" s="76"/>
      <c r="AB221" s="84"/>
      <c r="AC221" s="79">
        <v>1</v>
      </c>
      <c r="AD221" s="84"/>
      <c r="AE221" s="76"/>
      <c r="AF221" s="84"/>
      <c r="AG221" s="76"/>
      <c r="AH221" s="84"/>
      <c r="AI221" s="76"/>
      <c r="AJ221" s="84"/>
      <c r="AK221" s="76"/>
      <c r="AL221" s="84"/>
      <c r="AM221" s="76"/>
      <c r="AN221" s="84"/>
      <c r="AO221" s="76"/>
      <c r="AP221" s="84"/>
      <c r="AQ221" s="76"/>
      <c r="AR221" s="84"/>
      <c r="AS221" s="76"/>
      <c r="AT221" s="84"/>
      <c r="AU221" s="76"/>
      <c r="AV221" s="84"/>
      <c r="AW221" s="76"/>
      <c r="AX221" s="84"/>
      <c r="AY221" s="76"/>
      <c r="AZ221" s="84"/>
      <c r="BA221" s="76"/>
      <c r="BB221" s="84"/>
      <c r="BC221" s="76"/>
      <c r="BD221" s="84"/>
      <c r="BE221" s="76"/>
      <c r="BF221" s="84"/>
    </row>
    <row r="222" spans="1:58" ht="39.75" customHeight="1">
      <c r="A222" s="70" t="str">
        <f>'#invoices'!A221</f>
        <v>BQ-213</v>
      </c>
      <c r="B222" s="71" t="str">
        <f>'#invoices'!B221</f>
        <v>FHTS</v>
      </c>
      <c r="C222" s="72" t="str">
        <f>'#invoices'!C221</f>
        <v>ﺑﺎﺏ ﺩﻭﺍﺭ ﻛﺎﻣﻝ ﺍﻻﺭﺗﻔﺎﻉ ( FHTS ) Full Height Turnstile</v>
      </c>
      <c r="D222" s="73">
        <v>3</v>
      </c>
      <c r="E222" s="74" t="s">
        <v>618</v>
      </c>
      <c r="F222" s="74">
        <v>50400</v>
      </c>
      <c r="G222" s="76"/>
      <c r="H222" s="84"/>
      <c r="I222" s="76"/>
      <c r="J222" s="84"/>
      <c r="K222" s="76"/>
      <c r="L222" s="84"/>
      <c r="M222" s="76"/>
      <c r="N222" s="84"/>
      <c r="O222" s="76"/>
      <c r="P222" s="84"/>
      <c r="Q222" s="76"/>
      <c r="R222" s="84"/>
      <c r="S222" s="76"/>
      <c r="T222" s="84"/>
      <c r="U222" s="76"/>
      <c r="V222" s="84"/>
      <c r="W222" s="76"/>
      <c r="X222" s="84"/>
      <c r="Y222" s="76"/>
      <c r="Z222" s="84"/>
      <c r="AA222" s="76"/>
      <c r="AB222" s="84"/>
      <c r="AC222" s="76"/>
      <c r="AD222" s="84"/>
      <c r="AE222" s="76"/>
      <c r="AF222" s="84"/>
      <c r="AG222" s="76"/>
      <c r="AH222" s="84"/>
      <c r="AI222" s="76"/>
      <c r="AJ222" s="84"/>
      <c r="AK222" s="76"/>
      <c r="AL222" s="84"/>
      <c r="AM222" s="76"/>
      <c r="AN222" s="84"/>
      <c r="AO222" s="76"/>
      <c r="AP222" s="84"/>
      <c r="AQ222" s="76"/>
      <c r="AR222" s="84"/>
      <c r="AS222" s="76"/>
      <c r="AT222" s="84"/>
      <c r="AU222" s="76"/>
      <c r="AV222" s="84"/>
      <c r="AW222" s="76"/>
      <c r="AX222" s="84"/>
      <c r="AY222" s="76"/>
      <c r="AZ222" s="84"/>
      <c r="BA222" s="76"/>
      <c r="BB222" s="84"/>
      <c r="BC222" s="76"/>
      <c r="BD222" s="84"/>
      <c r="BE222" s="76"/>
      <c r="BF222" s="84"/>
    </row>
    <row r="223" spans="1:58" ht="39.75" customHeight="1">
      <c r="A223" s="70" t="str">
        <f>'#invoices'!A222</f>
        <v>BQ-214</v>
      </c>
      <c r="B223" s="71" t="str">
        <f>'#invoices'!B222</f>
        <v>TEL</v>
      </c>
      <c r="C223" s="72" t="str">
        <f>'#invoices'!C222</f>
        <v>ﻫﺎﺗﻑ ( TEL ) Telephone</v>
      </c>
      <c r="D223" s="73">
        <v>2</v>
      </c>
      <c r="E223" s="74" t="s">
        <v>618</v>
      </c>
      <c r="F223" s="74">
        <v>2300</v>
      </c>
      <c r="G223" s="76"/>
      <c r="H223" s="84"/>
      <c r="I223" s="76"/>
      <c r="J223" s="84"/>
      <c r="K223" s="76"/>
      <c r="L223" s="84"/>
      <c r="M223" s="76"/>
      <c r="N223" s="84"/>
      <c r="O223" s="76"/>
      <c r="P223" s="84"/>
      <c r="Q223" s="76"/>
      <c r="R223" s="84"/>
      <c r="S223" s="76"/>
      <c r="T223" s="84"/>
      <c r="U223" s="76"/>
      <c r="V223" s="84"/>
      <c r="W223" s="76"/>
      <c r="X223" s="84"/>
      <c r="Y223" s="76"/>
      <c r="Z223" s="84"/>
      <c r="AA223" s="76"/>
      <c r="AB223" s="84"/>
      <c r="AC223" s="76"/>
      <c r="AD223" s="84"/>
      <c r="AE223" s="76"/>
      <c r="AF223" s="84"/>
      <c r="AG223" s="76"/>
      <c r="AH223" s="84"/>
      <c r="AI223" s="76"/>
      <c r="AJ223" s="84"/>
      <c r="AK223" s="76"/>
      <c r="AL223" s="84"/>
      <c r="AM223" s="76"/>
      <c r="AN223" s="84"/>
      <c r="AO223" s="76"/>
      <c r="AP223" s="84"/>
      <c r="AQ223" s="76"/>
      <c r="AR223" s="84"/>
      <c r="AS223" s="76"/>
      <c r="AT223" s="84"/>
      <c r="AU223" s="76"/>
      <c r="AV223" s="84"/>
      <c r="AW223" s="76"/>
      <c r="AX223" s="84"/>
      <c r="AY223" s="76"/>
      <c r="AZ223" s="84"/>
      <c r="BA223" s="76"/>
      <c r="BB223" s="84"/>
      <c r="BC223" s="76"/>
      <c r="BD223" s="84"/>
      <c r="BE223" s="76"/>
      <c r="BF223" s="84"/>
    </row>
    <row r="224" spans="1:58" ht="39.75" customHeight="1">
      <c r="A224" s="70" t="str">
        <f>'#invoices'!A223</f>
        <v>BQ-215</v>
      </c>
      <c r="B224" s="71" t="str">
        <f>'#invoices'!B223</f>
        <v>HTL</v>
      </c>
      <c r="C224" s="72" t="str">
        <f>'#invoices'!C223</f>
        <v>ﺍﻟﺧﻁ ﺍﻟﺳﺎﺧﻥ Hot Line</v>
      </c>
      <c r="D224" s="73">
        <v>1</v>
      </c>
      <c r="E224" s="74" t="s">
        <v>618</v>
      </c>
      <c r="F224" s="74">
        <v>2300</v>
      </c>
      <c r="G224" s="76"/>
      <c r="H224" s="84"/>
      <c r="I224" s="76"/>
      <c r="J224" s="84"/>
      <c r="K224" s="76"/>
      <c r="L224" s="84"/>
      <c r="M224" s="76"/>
      <c r="N224" s="84"/>
      <c r="O224" s="76"/>
      <c r="P224" s="84"/>
      <c r="Q224" s="76"/>
      <c r="R224" s="84"/>
      <c r="S224" s="76"/>
      <c r="T224" s="84"/>
      <c r="U224" s="76"/>
      <c r="V224" s="84"/>
      <c r="W224" s="76"/>
      <c r="X224" s="84"/>
      <c r="Y224" s="76"/>
      <c r="Z224" s="84"/>
      <c r="AA224" s="76"/>
      <c r="AB224" s="84"/>
      <c r="AC224" s="76"/>
      <c r="AD224" s="84"/>
      <c r="AE224" s="76"/>
      <c r="AF224" s="84"/>
      <c r="AG224" s="76"/>
      <c r="AH224" s="84"/>
      <c r="AI224" s="76"/>
      <c r="AJ224" s="84"/>
      <c r="AK224" s="76"/>
      <c r="AL224" s="84"/>
      <c r="AM224" s="76"/>
      <c r="AN224" s="84"/>
      <c r="AO224" s="76"/>
      <c r="AP224" s="84"/>
      <c r="AQ224" s="76"/>
      <c r="AR224" s="84"/>
      <c r="AS224" s="76"/>
      <c r="AT224" s="84"/>
      <c r="AU224" s="76"/>
      <c r="AV224" s="84"/>
      <c r="AW224" s="76"/>
      <c r="AX224" s="84"/>
      <c r="AY224" s="76"/>
      <c r="AZ224" s="84"/>
      <c r="BA224" s="76"/>
      <c r="BB224" s="84"/>
      <c r="BC224" s="76"/>
      <c r="BD224" s="84"/>
      <c r="BE224" s="76"/>
      <c r="BF224" s="84"/>
    </row>
    <row r="225" spans="1:58" ht="39.75" customHeight="1">
      <c r="A225" s="70" t="str">
        <f>'#invoices'!A224</f>
        <v>BQ-216</v>
      </c>
      <c r="B225" s="71" t="str">
        <f>'#invoices'!B224</f>
        <v>HHR</v>
      </c>
      <c r="C225" s="72" t="str">
        <f>'#invoices'!C224</f>
        <v>ﺭﺍﺩﻳﻭ ﻣﺣﻣﻭﻝ ﺑﺎﻟﻳﺩ ( HHR )</v>
      </c>
      <c r="D225" s="73">
        <v>1</v>
      </c>
      <c r="E225" s="74" t="s">
        <v>618</v>
      </c>
      <c r="F225" s="74">
        <v>3800</v>
      </c>
      <c r="G225" s="76"/>
      <c r="H225" s="84"/>
      <c r="I225" s="76"/>
      <c r="J225" s="84"/>
      <c r="K225" s="76"/>
      <c r="L225" s="84"/>
      <c r="M225" s="76"/>
      <c r="N225" s="84"/>
      <c r="O225" s="76"/>
      <c r="P225" s="84"/>
      <c r="Q225" s="76"/>
      <c r="R225" s="84"/>
      <c r="S225" s="76"/>
      <c r="T225" s="84"/>
      <c r="U225" s="76"/>
      <c r="V225" s="84"/>
      <c r="W225" s="76"/>
      <c r="X225" s="84"/>
      <c r="Y225" s="76"/>
      <c r="Z225" s="84"/>
      <c r="AA225" s="76"/>
      <c r="AB225" s="84"/>
      <c r="AC225" s="76"/>
      <c r="AD225" s="84"/>
      <c r="AE225" s="76"/>
      <c r="AF225" s="84"/>
      <c r="AG225" s="76"/>
      <c r="AH225" s="84"/>
      <c r="AI225" s="76"/>
      <c r="AJ225" s="84"/>
      <c r="AK225" s="76"/>
      <c r="AL225" s="84"/>
      <c r="AM225" s="76"/>
      <c r="AN225" s="84"/>
      <c r="AO225" s="76"/>
      <c r="AP225" s="84"/>
      <c r="AQ225" s="76"/>
      <c r="AR225" s="84"/>
      <c r="AS225" s="76"/>
      <c r="AT225" s="84"/>
      <c r="AU225" s="76"/>
      <c r="AV225" s="84"/>
      <c r="AW225" s="76"/>
      <c r="AX225" s="84"/>
      <c r="AY225" s="76"/>
      <c r="AZ225" s="84"/>
      <c r="BA225" s="76"/>
      <c r="BB225" s="84"/>
      <c r="BC225" s="76"/>
      <c r="BD225" s="84"/>
      <c r="BE225" s="76"/>
      <c r="BF225" s="84"/>
    </row>
    <row r="226" spans="1:58" ht="39.75" customHeight="1">
      <c r="A226" s="70" t="str">
        <f>'#invoices'!A225</f>
        <v>BQ-217</v>
      </c>
      <c r="B226" s="71" t="str">
        <f>'#invoices'!B225</f>
        <v>IDW</v>
      </c>
      <c r="C226" s="72" t="str">
        <f>'#invoices'!C225</f>
        <v>ﻣﺣﻁﺔ ﻋﻣﻝ ﺑﻁﺎﻗﺔ ﺍﻟﻬﻭﻳﺔ ID Workstation</v>
      </c>
      <c r="D226" s="73">
        <v>1</v>
      </c>
      <c r="E226" s="74" t="s">
        <v>618</v>
      </c>
      <c r="F226" s="74">
        <v>6200</v>
      </c>
      <c r="G226" s="76"/>
      <c r="H226" s="84"/>
      <c r="I226" s="76"/>
      <c r="J226" s="84"/>
      <c r="K226" s="76"/>
      <c r="L226" s="84"/>
      <c r="M226" s="76"/>
      <c r="N226" s="84"/>
      <c r="O226" s="76"/>
      <c r="P226" s="84"/>
      <c r="Q226" s="76"/>
      <c r="R226" s="84"/>
      <c r="S226" s="76"/>
      <c r="T226" s="84"/>
      <c r="U226" s="76"/>
      <c r="V226" s="84"/>
      <c r="W226" s="76"/>
      <c r="X226" s="84"/>
      <c r="Y226" s="76"/>
      <c r="Z226" s="84"/>
      <c r="AA226" s="76"/>
      <c r="AB226" s="84"/>
      <c r="AC226" s="76"/>
      <c r="AD226" s="84"/>
      <c r="AE226" s="76"/>
      <c r="AF226" s="84"/>
      <c r="AG226" s="76"/>
      <c r="AH226" s="84"/>
      <c r="AI226" s="76"/>
      <c r="AJ226" s="84"/>
      <c r="AK226" s="76">
        <v>1</v>
      </c>
      <c r="AL226" s="84"/>
      <c r="AM226" s="76"/>
      <c r="AN226" s="84"/>
      <c r="AO226" s="76"/>
      <c r="AP226" s="84"/>
      <c r="AQ226" s="76"/>
      <c r="AR226" s="84"/>
      <c r="AS226" s="76"/>
      <c r="AT226" s="84"/>
      <c r="AU226" s="76"/>
      <c r="AV226" s="84"/>
      <c r="AW226" s="76"/>
      <c r="AX226" s="84"/>
      <c r="AY226" s="76"/>
      <c r="AZ226" s="84"/>
      <c r="BA226" s="76"/>
      <c r="BB226" s="84"/>
      <c r="BC226" s="76"/>
      <c r="BD226" s="84"/>
      <c r="BE226" s="76"/>
      <c r="BF226" s="84"/>
    </row>
    <row r="227" spans="1:58" ht="39.75" customHeight="1">
      <c r="A227" s="70" t="str">
        <f>'#invoices'!A226</f>
        <v>BQ-218</v>
      </c>
      <c r="B227" s="71" t="str">
        <f>'#invoices'!B226</f>
        <v>IDC</v>
      </c>
      <c r="C227" s="72" t="str">
        <f>'#invoices'!C226</f>
        <v>ﻛﺎﻣﻳﺭﺍ ﺭﻗﻣﻳﺔ ﻟﺑﻁﺎﻗﺔ ﺍﻟﻬﻭﻳﺔ ID Digital Camera</v>
      </c>
      <c r="D227" s="73">
        <v>1</v>
      </c>
      <c r="E227" s="74" t="s">
        <v>618</v>
      </c>
      <c r="F227" s="74">
        <v>1800</v>
      </c>
      <c r="G227" s="76"/>
      <c r="H227" s="84"/>
      <c r="I227" s="76"/>
      <c r="J227" s="84"/>
      <c r="K227" s="76"/>
      <c r="L227" s="84"/>
      <c r="M227" s="76"/>
      <c r="N227" s="84"/>
      <c r="O227" s="76"/>
      <c r="P227" s="84"/>
      <c r="Q227" s="76"/>
      <c r="R227" s="84"/>
      <c r="S227" s="76"/>
      <c r="T227" s="84"/>
      <c r="U227" s="76"/>
      <c r="V227" s="84"/>
      <c r="W227" s="76"/>
      <c r="X227" s="84"/>
      <c r="Y227" s="76"/>
      <c r="Z227" s="84"/>
      <c r="AA227" s="76"/>
      <c r="AB227" s="84"/>
      <c r="AC227" s="76"/>
      <c r="AD227" s="84"/>
      <c r="AE227" s="76"/>
      <c r="AF227" s="84"/>
      <c r="AG227" s="76"/>
      <c r="AH227" s="84"/>
      <c r="AI227" s="76"/>
      <c r="AJ227" s="84"/>
      <c r="AK227" s="76"/>
      <c r="AL227" s="84"/>
      <c r="AM227" s="76"/>
      <c r="AN227" s="84"/>
      <c r="AO227" s="76"/>
      <c r="AP227" s="84"/>
      <c r="AQ227" s="76"/>
      <c r="AR227" s="84"/>
      <c r="AS227" s="76"/>
      <c r="AT227" s="84"/>
      <c r="AU227" s="76"/>
      <c r="AV227" s="84"/>
      <c r="AW227" s="76"/>
      <c r="AX227" s="84"/>
      <c r="AY227" s="76"/>
      <c r="AZ227" s="84"/>
      <c r="BA227" s="76"/>
      <c r="BB227" s="84"/>
      <c r="BC227" s="76"/>
      <c r="BD227" s="84"/>
      <c r="BE227" s="76"/>
      <c r="BF227" s="84"/>
    </row>
    <row r="228" spans="1:58" ht="39.75" customHeight="1">
      <c r="A228" s="70" t="str">
        <f>'#invoices'!A227</f>
        <v>BQ-219</v>
      </c>
      <c r="B228" s="71" t="str">
        <f>'#invoices'!B227</f>
        <v>ER</v>
      </c>
      <c r="C228" s="72" t="str">
        <f>'#invoices'!C227</f>
        <v>ﻗﺎﺭﺉ ﺍﻟﺗﺳﺟﻳﻝ Enrollment Reader</v>
      </c>
      <c r="D228" s="73">
        <v>1</v>
      </c>
      <c r="E228" s="74" t="s">
        <v>618</v>
      </c>
      <c r="F228" s="74">
        <v>1650</v>
      </c>
      <c r="G228" s="76"/>
      <c r="H228" s="84"/>
      <c r="I228" s="76"/>
      <c r="J228" s="84"/>
      <c r="K228" s="76"/>
      <c r="L228" s="84"/>
      <c r="M228" s="76"/>
      <c r="N228" s="84"/>
      <c r="O228" s="76"/>
      <c r="P228" s="84"/>
      <c r="Q228" s="76"/>
      <c r="R228" s="84"/>
      <c r="S228" s="76"/>
      <c r="T228" s="84"/>
      <c r="U228" s="76"/>
      <c r="V228" s="84"/>
      <c r="W228" s="76"/>
      <c r="X228" s="84"/>
      <c r="Y228" s="76"/>
      <c r="Z228" s="84"/>
      <c r="AA228" s="76"/>
      <c r="AB228" s="84"/>
      <c r="AC228" s="76"/>
      <c r="AD228" s="84"/>
      <c r="AE228" s="76"/>
      <c r="AF228" s="84"/>
      <c r="AG228" s="76">
        <v>1</v>
      </c>
      <c r="AH228" s="84"/>
      <c r="AI228" s="76"/>
      <c r="AJ228" s="84"/>
      <c r="AK228" s="76"/>
      <c r="AL228" s="84"/>
      <c r="AM228" s="76"/>
      <c r="AN228" s="84"/>
      <c r="AO228" s="76"/>
      <c r="AP228" s="84"/>
      <c r="AQ228" s="76"/>
      <c r="AR228" s="84"/>
      <c r="AS228" s="76"/>
      <c r="AT228" s="84"/>
      <c r="AU228" s="76"/>
      <c r="AV228" s="84"/>
      <c r="AW228" s="76"/>
      <c r="AX228" s="84"/>
      <c r="AY228" s="76"/>
      <c r="AZ228" s="84"/>
      <c r="BA228" s="76"/>
      <c r="BB228" s="84"/>
      <c r="BC228" s="76"/>
      <c r="BD228" s="84"/>
      <c r="BE228" s="76"/>
      <c r="BF228" s="84"/>
    </row>
    <row r="229" spans="1:58" ht="39.75" customHeight="1">
      <c r="A229" s="70" t="str">
        <f>'#invoices'!A228</f>
        <v>BQ-220</v>
      </c>
      <c r="B229" s="71" t="str">
        <f>'#invoices'!B228</f>
        <v>CP</v>
      </c>
      <c r="C229" s="72" t="str">
        <f>'#invoices'!C228</f>
        <v>ﻁﺎﺑﻌﺔ ﺍﻟﺑﻁﺎﻗﺔ Card Printer</v>
      </c>
      <c r="D229" s="73">
        <v>1</v>
      </c>
      <c r="E229" s="74" t="s">
        <v>618</v>
      </c>
      <c r="F229" s="74">
        <v>19400</v>
      </c>
      <c r="G229" s="76"/>
      <c r="H229" s="84"/>
      <c r="I229" s="76"/>
      <c r="J229" s="84"/>
      <c r="K229" s="76"/>
      <c r="L229" s="84"/>
      <c r="M229" s="76"/>
      <c r="N229" s="84"/>
      <c r="O229" s="76"/>
      <c r="P229" s="84"/>
      <c r="Q229" s="76"/>
      <c r="R229" s="84"/>
      <c r="S229" s="76"/>
      <c r="T229" s="84"/>
      <c r="U229" s="76"/>
      <c r="V229" s="84"/>
      <c r="W229" s="76"/>
      <c r="X229" s="84"/>
      <c r="Y229" s="76"/>
      <c r="Z229" s="84"/>
      <c r="AA229" s="76"/>
      <c r="AB229" s="84"/>
      <c r="AC229" s="76"/>
      <c r="AD229" s="84"/>
      <c r="AE229" s="76">
        <v>1</v>
      </c>
      <c r="AF229" s="84"/>
      <c r="AG229" s="76"/>
      <c r="AH229" s="84"/>
      <c r="AI229" s="76"/>
      <c r="AJ229" s="84"/>
      <c r="AK229" s="76"/>
      <c r="AL229" s="84"/>
      <c r="AM229" s="76"/>
      <c r="AN229" s="84"/>
      <c r="AO229" s="76"/>
      <c r="AP229" s="84"/>
      <c r="AQ229" s="76"/>
      <c r="AR229" s="84"/>
      <c r="AS229" s="76"/>
      <c r="AT229" s="84"/>
      <c r="AU229" s="76"/>
      <c r="AV229" s="84"/>
      <c r="AW229" s="76"/>
      <c r="AX229" s="84"/>
      <c r="AY229" s="76"/>
      <c r="AZ229" s="84"/>
      <c r="BA229" s="76"/>
      <c r="BB229" s="84"/>
      <c r="BC229" s="76"/>
      <c r="BD229" s="84"/>
      <c r="BE229" s="76"/>
      <c r="BF229" s="84"/>
    </row>
    <row r="230" spans="1:58" ht="39.75" customHeight="1">
      <c r="A230" s="70" t="str">
        <f>'#invoices'!A229</f>
        <v>BQ-221</v>
      </c>
      <c r="B230" s="71" t="str">
        <f>'#invoices'!B229</f>
        <v>BXRY</v>
      </c>
      <c r="C230" s="72" t="str">
        <f>'#invoices'!C229</f>
        <v>ﻣﺎﺳﺣﺔ ﺍﻷﻣﺗﻌﺔ ﺑﺎﻷﺷﻌﺔ ﺍﻟﺳﻳﻧﻳﺔ X-Ray Baggage Scanner</v>
      </c>
      <c r="D230" s="73">
        <v>1</v>
      </c>
      <c r="E230" s="74" t="s">
        <v>618</v>
      </c>
      <c r="F230" s="74">
        <v>152000</v>
      </c>
      <c r="G230" s="76"/>
      <c r="H230" s="84"/>
      <c r="I230" s="76"/>
      <c r="J230" s="84"/>
      <c r="K230" s="76"/>
      <c r="L230" s="84"/>
      <c r="M230" s="76"/>
      <c r="N230" s="84"/>
      <c r="O230" s="76"/>
      <c r="P230" s="84"/>
      <c r="Q230" s="76"/>
      <c r="R230" s="84"/>
      <c r="S230" s="76"/>
      <c r="T230" s="84"/>
      <c r="U230" s="76"/>
      <c r="V230" s="84"/>
      <c r="W230" s="76"/>
      <c r="X230" s="84"/>
      <c r="Y230" s="79">
        <v>1</v>
      </c>
      <c r="Z230" s="84"/>
      <c r="AA230" s="76"/>
      <c r="AB230" s="84"/>
      <c r="AC230" s="76"/>
      <c r="AD230" s="84"/>
      <c r="AE230" s="76"/>
      <c r="AF230" s="84"/>
      <c r="AG230" s="76"/>
      <c r="AH230" s="84"/>
      <c r="AI230" s="76"/>
      <c r="AJ230" s="84"/>
      <c r="AK230" s="76"/>
      <c r="AL230" s="84"/>
      <c r="AM230" s="76"/>
      <c r="AN230" s="84"/>
      <c r="AO230" s="76"/>
      <c r="AP230" s="84"/>
      <c r="AQ230" s="76"/>
      <c r="AR230" s="84"/>
      <c r="AS230" s="76"/>
      <c r="AT230" s="84"/>
      <c r="AU230" s="76"/>
      <c r="AV230" s="84"/>
      <c r="AW230" s="76"/>
      <c r="AX230" s="84"/>
      <c r="AY230" s="76"/>
      <c r="AZ230" s="84"/>
      <c r="BA230" s="76"/>
      <c r="BB230" s="84"/>
      <c r="BC230" s="76"/>
      <c r="BD230" s="84"/>
      <c r="BE230" s="76"/>
      <c r="BF230" s="84"/>
    </row>
    <row r="231" spans="1:58" ht="39.75" customHeight="1">
      <c r="A231" s="70" t="str">
        <f>'#invoices'!A230</f>
        <v>BQ-222</v>
      </c>
      <c r="B231" s="71" t="str">
        <f>'#invoices'!B230</f>
        <v>HHED</v>
      </c>
      <c r="C231" s="72" t="str">
        <f>'#invoices'!C230</f>
        <v xml:space="preserve">ﺟﻬﺎﺯ ﻛﺷﻑ ﻣﺗﻔﺟﺭﺍﺕ ﻣﺣﻣﻭﻝ ﺑﺎﻟﻳﺩ Hand-Held Explosive Detector </v>
      </c>
      <c r="D231" s="73">
        <v>1</v>
      </c>
      <c r="E231" s="74" t="s">
        <v>618</v>
      </c>
      <c r="F231" s="74">
        <v>132000</v>
      </c>
      <c r="G231" s="76"/>
      <c r="H231" s="84"/>
      <c r="I231" s="76"/>
      <c r="J231" s="84"/>
      <c r="K231" s="76"/>
      <c r="L231" s="84"/>
      <c r="M231" s="76"/>
      <c r="N231" s="84"/>
      <c r="O231" s="76"/>
      <c r="P231" s="84"/>
      <c r="Q231" s="76"/>
      <c r="R231" s="84"/>
      <c r="S231" s="76"/>
      <c r="T231" s="84"/>
      <c r="U231" s="76"/>
      <c r="V231" s="84"/>
      <c r="W231" s="76"/>
      <c r="X231" s="84"/>
      <c r="Y231" s="76"/>
      <c r="Z231" s="84"/>
      <c r="AA231" s="76"/>
      <c r="AB231" s="84"/>
      <c r="AC231" s="76"/>
      <c r="AD231" s="84"/>
      <c r="AE231" s="76"/>
      <c r="AF231" s="84"/>
      <c r="AG231" s="76"/>
      <c r="AH231" s="84"/>
      <c r="AI231" s="76"/>
      <c r="AJ231" s="84"/>
      <c r="AK231" s="76"/>
      <c r="AL231" s="84"/>
      <c r="AM231" s="76"/>
      <c r="AN231" s="84"/>
      <c r="AO231" s="76"/>
      <c r="AP231" s="84"/>
      <c r="AQ231" s="76"/>
      <c r="AR231" s="84"/>
      <c r="AS231" s="76"/>
      <c r="AT231" s="84"/>
      <c r="AU231" s="76"/>
      <c r="AV231" s="84"/>
      <c r="AW231" s="76"/>
      <c r="AX231" s="84"/>
      <c r="AY231" s="76"/>
      <c r="AZ231" s="84"/>
      <c r="BA231" s="76"/>
      <c r="BB231" s="84"/>
      <c r="BC231" s="76"/>
      <c r="BD231" s="84"/>
      <c r="BE231" s="76"/>
      <c r="BF231" s="84"/>
    </row>
    <row r="232" spans="1:58" ht="39.75" customHeight="1">
      <c r="A232" s="70" t="str">
        <f>'#invoices'!A231</f>
        <v>BQ-223</v>
      </c>
      <c r="B232" s="71" t="str">
        <f>'#invoices'!B231</f>
        <v>HHMD</v>
      </c>
      <c r="C232" s="72" t="str">
        <f>'#invoices'!C231</f>
        <v>ﺟﻬﺎﺯ ﻛﺷﻑ ﺍﻟﻣﻌﺎﺩﻥ ﻣﺣﻣﻭﻝ ﺑﺎﻟﻳﺩ Hand-Held Metal detector</v>
      </c>
      <c r="D232" s="73">
        <v>1</v>
      </c>
      <c r="E232" s="74" t="s">
        <v>618</v>
      </c>
      <c r="F232" s="74">
        <v>1300</v>
      </c>
      <c r="G232" s="76"/>
      <c r="H232" s="84"/>
      <c r="I232" s="76"/>
      <c r="J232" s="84"/>
      <c r="K232" s="76"/>
      <c r="L232" s="84"/>
      <c r="M232" s="76"/>
      <c r="N232" s="84"/>
      <c r="O232" s="76"/>
      <c r="P232" s="84"/>
      <c r="Q232" s="76"/>
      <c r="R232" s="84"/>
      <c r="S232" s="76"/>
      <c r="T232" s="84"/>
      <c r="U232" s="76"/>
      <c r="V232" s="84"/>
      <c r="W232" s="76"/>
      <c r="X232" s="84"/>
      <c r="Y232" s="76"/>
      <c r="Z232" s="84"/>
      <c r="AA232" s="76"/>
      <c r="AB232" s="84"/>
      <c r="AC232" s="79">
        <v>1</v>
      </c>
      <c r="AD232" s="84"/>
      <c r="AE232" s="76"/>
      <c r="AF232" s="84"/>
      <c r="AG232" s="76"/>
      <c r="AH232" s="84"/>
      <c r="AI232" s="76"/>
      <c r="AJ232" s="84"/>
      <c r="AK232" s="76"/>
      <c r="AL232" s="84"/>
      <c r="AM232" s="76"/>
      <c r="AN232" s="84"/>
      <c r="AO232" s="76"/>
      <c r="AP232" s="84"/>
      <c r="AQ232" s="76"/>
      <c r="AR232" s="84"/>
      <c r="AS232" s="76"/>
      <c r="AT232" s="84"/>
      <c r="AU232" s="76"/>
      <c r="AV232" s="84"/>
      <c r="AW232" s="76"/>
      <c r="AX232" s="84"/>
      <c r="AY232" s="76"/>
      <c r="AZ232" s="84"/>
      <c r="BA232" s="76"/>
      <c r="BB232" s="84"/>
      <c r="BC232" s="76"/>
      <c r="BD232" s="84"/>
      <c r="BE232" s="76"/>
      <c r="BF232" s="84"/>
    </row>
    <row r="233" spans="1:58" ht="102" customHeight="1">
      <c r="A233" s="70" t="str">
        <f>'#invoices'!A232</f>
        <v>BQ-224</v>
      </c>
      <c r="B233" s="71" t="str">
        <f>'#invoices'!B232</f>
        <v>UPS</v>
      </c>
      <c r="C233" s="72" t="str">
        <f>'#invoices'!C232</f>
        <v xml:space="preserve">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v>
      </c>
      <c r="D233" s="73">
        <v>1</v>
      </c>
      <c r="E233" s="74" t="s">
        <v>618</v>
      </c>
      <c r="F233" s="74">
        <v>29700</v>
      </c>
      <c r="G233" s="76"/>
      <c r="H233" s="84"/>
      <c r="I233" s="76"/>
      <c r="J233" s="84"/>
      <c r="K233" s="76"/>
      <c r="L233" s="84"/>
      <c r="M233" s="76"/>
      <c r="N233" s="84"/>
      <c r="O233" s="76"/>
      <c r="P233" s="84"/>
      <c r="Q233" s="76"/>
      <c r="R233" s="84"/>
      <c r="S233" s="76"/>
      <c r="T233" s="84"/>
      <c r="U233" s="76"/>
      <c r="V233" s="84"/>
      <c r="W233" s="76"/>
      <c r="X233" s="84"/>
      <c r="Y233" s="76"/>
      <c r="Z233" s="84"/>
      <c r="AA233" s="76"/>
      <c r="AB233" s="84"/>
      <c r="AC233" s="76"/>
      <c r="AD233" s="84"/>
      <c r="AE233" s="76"/>
      <c r="AF233" s="84"/>
      <c r="AG233" s="76"/>
      <c r="AH233" s="84"/>
      <c r="AI233" s="76"/>
      <c r="AJ233" s="84"/>
      <c r="AK233" s="76"/>
      <c r="AL233" s="84"/>
      <c r="AM233" s="76"/>
      <c r="AN233" s="84"/>
      <c r="AO233" s="76"/>
      <c r="AP233" s="84"/>
      <c r="AQ233" s="76"/>
      <c r="AR233" s="84"/>
      <c r="AS233" s="76"/>
      <c r="AT233" s="84"/>
      <c r="AU233" s="76"/>
      <c r="AV233" s="84"/>
      <c r="AW233" s="76"/>
      <c r="AX233" s="84"/>
      <c r="AY233" s="76"/>
      <c r="AZ233" s="84"/>
      <c r="BA233" s="76"/>
      <c r="BB233" s="84"/>
      <c r="BC233" s="76"/>
      <c r="BD233" s="84"/>
      <c r="BE233" s="76"/>
      <c r="BF233" s="84"/>
    </row>
    <row r="234" spans="1:58" ht="56.25" customHeight="1">
      <c r="A234" s="70" t="str">
        <f>'#invoices'!A233</f>
        <v>BQ-225</v>
      </c>
      <c r="B234" s="71" t="str">
        <f>'#invoices'!B233</f>
        <v>DLSD</v>
      </c>
      <c r="C234" s="72" t="str">
        <f>'#invoices'!C233</f>
        <v>ﺑﺎﺏ ﺣﺩﻳﺩﻱ ﻣﻔﺻﻠﻲ ﺫﻭ ﺩﺭﻓﺗﻳﻥ ﻣﺗﻭﺍﻓﻖ ﻣﻊDouble Leaf Steel Door (Compliant with SEC-09 "Doors") DLSD ) SEC-09 )</v>
      </c>
      <c r="D234" s="73">
        <v>2</v>
      </c>
      <c r="E234" s="74" t="s">
        <v>618</v>
      </c>
      <c r="F234" s="74">
        <v>11355</v>
      </c>
      <c r="G234" s="76"/>
      <c r="H234" s="84"/>
      <c r="I234" s="76"/>
      <c r="J234" s="84"/>
      <c r="K234" s="76"/>
      <c r="L234" s="84"/>
      <c r="M234" s="76"/>
      <c r="N234" s="84"/>
      <c r="O234" s="76"/>
      <c r="P234" s="84"/>
      <c r="Q234" s="76"/>
      <c r="R234" s="84"/>
      <c r="S234" s="76"/>
      <c r="T234" s="84"/>
      <c r="U234" s="76"/>
      <c r="V234" s="84"/>
      <c r="W234" s="76"/>
      <c r="X234" s="84"/>
      <c r="Y234" s="76"/>
      <c r="Z234" s="84"/>
      <c r="AA234" s="76"/>
      <c r="AB234" s="84"/>
      <c r="AC234" s="76"/>
      <c r="AD234" s="84"/>
      <c r="AE234" s="76"/>
      <c r="AF234" s="84"/>
      <c r="AG234" s="76"/>
      <c r="AH234" s="84"/>
      <c r="AI234" s="76"/>
      <c r="AJ234" s="84"/>
      <c r="AK234" s="76"/>
      <c r="AL234" s="84"/>
      <c r="AM234" s="76">
        <v>2</v>
      </c>
      <c r="AN234" s="84"/>
      <c r="AO234" s="76"/>
      <c r="AP234" s="84"/>
      <c r="AQ234" s="76"/>
      <c r="AR234" s="84"/>
      <c r="AS234" s="76"/>
      <c r="AT234" s="84"/>
      <c r="AU234" s="76"/>
      <c r="AV234" s="84"/>
      <c r="AW234" s="76"/>
      <c r="AX234" s="84"/>
      <c r="AY234" s="76"/>
      <c r="AZ234" s="84"/>
      <c r="BA234" s="76"/>
      <c r="BB234" s="84"/>
      <c r="BC234" s="76"/>
      <c r="BD234" s="84"/>
      <c r="BE234" s="76"/>
      <c r="BF234" s="84"/>
    </row>
    <row r="235" spans="1:58" ht="39.75" customHeight="1">
      <c r="A235" s="70" t="str">
        <f>'#invoices'!A234</f>
        <v>BQ-226</v>
      </c>
      <c r="B235" s="71" t="str">
        <f>'#invoices'!B234</f>
        <v>CSB</v>
      </c>
      <c r="C235" s="72" t="str">
        <f>'#invoices'!C234</f>
        <v>بناء ﻣﺑﻧﻰ ﺍﻟﺗﻔﺗﻳﺵ ﻭﻣﺭﻛﺯ ﺍﻟﺯﻭﺍﺭ Construction of Search Facility &amp; Vistor Center</v>
      </c>
      <c r="D235" s="73">
        <v>1</v>
      </c>
      <c r="E235" s="74" t="s">
        <v>618</v>
      </c>
      <c r="F235" s="74">
        <v>2340000</v>
      </c>
      <c r="G235" s="76"/>
      <c r="H235" s="84"/>
      <c r="I235" s="76"/>
      <c r="J235" s="84"/>
      <c r="K235" s="76"/>
      <c r="L235" s="84"/>
      <c r="M235" s="76"/>
      <c r="N235" s="84"/>
      <c r="O235" s="76"/>
      <c r="P235" s="84"/>
      <c r="Q235" s="76"/>
      <c r="R235" s="84"/>
      <c r="S235" s="76"/>
      <c r="T235" s="84"/>
      <c r="U235" s="76"/>
      <c r="V235" s="84"/>
      <c r="W235" s="76"/>
      <c r="X235" s="84"/>
      <c r="Y235" s="76"/>
      <c r="Z235" s="84"/>
      <c r="AA235" s="76"/>
      <c r="AB235" s="84"/>
      <c r="AC235" s="76"/>
      <c r="AD235" s="84"/>
      <c r="AE235" s="76"/>
      <c r="AF235" s="84"/>
      <c r="AG235" s="76"/>
      <c r="AH235" s="84"/>
      <c r="AI235" s="76"/>
      <c r="AJ235" s="84"/>
      <c r="AK235" s="76"/>
      <c r="AL235" s="84"/>
      <c r="AM235" s="76"/>
      <c r="AN235" s="84"/>
      <c r="AO235" s="76"/>
      <c r="AP235" s="84"/>
      <c r="AQ235" s="76"/>
      <c r="AR235" s="84"/>
      <c r="AS235" s="76"/>
      <c r="AT235" s="84"/>
      <c r="AU235" s="76"/>
      <c r="AV235" s="84"/>
      <c r="AW235" s="76"/>
      <c r="AX235" s="84"/>
      <c r="AY235" s="76"/>
      <c r="AZ235" s="84"/>
      <c r="BA235" s="76"/>
      <c r="BB235" s="84"/>
      <c r="BC235" s="76"/>
      <c r="BD235" s="84"/>
      <c r="BE235" s="76"/>
      <c r="BF235" s="84"/>
    </row>
    <row r="236" spans="1:58" ht="39.75" customHeight="1">
      <c r="A236" s="70" t="str">
        <f>'#invoices'!A235</f>
        <v>BQ-227</v>
      </c>
      <c r="B236" s="71" t="str">
        <f>'#invoices'!B235</f>
        <v>CEFXVA</v>
      </c>
      <c r="C236" s="72" t="str">
        <f>'#invoices'!C235</f>
        <v>ﻛﺎﻣﻳﺭﺍ ﺛﺎﺑﺗﺔ ﺧﺎﺭﺟﻳﺔ ﻣﻊ ﺗﺣﻠﻳﻼﺕ ﺍﻟﻔﻳﺩﻳﻭ (CEFXVA) External Fixed Camera with Video Analytics</v>
      </c>
      <c r="D236" s="73">
        <v>1</v>
      </c>
      <c r="E236" s="74" t="s">
        <v>618</v>
      </c>
      <c r="F236" s="74">
        <v>3500</v>
      </c>
      <c r="G236" s="76"/>
      <c r="H236" s="84"/>
      <c r="I236" s="76"/>
      <c r="J236" s="84"/>
      <c r="K236" s="76"/>
      <c r="L236" s="84"/>
      <c r="M236" s="76"/>
      <c r="N236" s="84"/>
      <c r="O236" s="76"/>
      <c r="P236" s="84"/>
      <c r="Q236" s="76"/>
      <c r="R236" s="84"/>
      <c r="S236" s="76"/>
      <c r="T236" s="84"/>
      <c r="U236" s="76"/>
      <c r="V236" s="84"/>
      <c r="W236" s="76"/>
      <c r="X236" s="84"/>
      <c r="Y236" s="76"/>
      <c r="Z236" s="84"/>
      <c r="AA236" s="76"/>
      <c r="AB236" s="84"/>
      <c r="AC236" s="76"/>
      <c r="AD236" s="84"/>
      <c r="AE236" s="76"/>
      <c r="AF236" s="84"/>
      <c r="AG236" s="76"/>
      <c r="AH236" s="84"/>
      <c r="AI236" s="76"/>
      <c r="AJ236" s="84"/>
      <c r="AK236" s="76"/>
      <c r="AL236" s="84"/>
      <c r="AM236" s="76"/>
      <c r="AN236" s="84"/>
      <c r="AO236" s="76"/>
      <c r="AP236" s="84"/>
      <c r="AQ236" s="76"/>
      <c r="AR236" s="84"/>
      <c r="AS236" s="76"/>
      <c r="AT236" s="84"/>
      <c r="AU236" s="76"/>
      <c r="AV236" s="84"/>
      <c r="AW236" s="76"/>
      <c r="AX236" s="84"/>
      <c r="AY236" s="76"/>
      <c r="AZ236" s="84"/>
      <c r="BA236" s="76"/>
      <c r="BB236" s="84"/>
      <c r="BC236" s="76"/>
      <c r="BD236" s="84"/>
      <c r="BE236" s="76"/>
      <c r="BF236" s="84"/>
    </row>
    <row r="237" spans="1:58" ht="39.75" customHeight="1">
      <c r="A237" s="70" t="str">
        <f>'#invoices'!A236</f>
        <v>BQ-228</v>
      </c>
      <c r="B237" s="71" t="str">
        <f>'#invoices'!B236</f>
        <v>TVPL</v>
      </c>
      <c r="C237" s="72" t="str">
        <f>'#invoices'!C236</f>
        <v>عمود كاميرا CCTV Pole</v>
      </c>
      <c r="D237" s="73">
        <v>1</v>
      </c>
      <c r="E237" s="74" t="s">
        <v>618</v>
      </c>
      <c r="F237" s="74">
        <v>1650</v>
      </c>
      <c r="G237" s="76"/>
      <c r="H237" s="84"/>
      <c r="I237" s="76"/>
      <c r="J237" s="84"/>
      <c r="K237" s="76"/>
      <c r="L237" s="84"/>
      <c r="M237" s="76"/>
      <c r="N237" s="84"/>
      <c r="O237" s="76"/>
      <c r="P237" s="84"/>
      <c r="Q237" s="76"/>
      <c r="R237" s="84"/>
      <c r="S237" s="76"/>
      <c r="T237" s="84"/>
      <c r="U237" s="76"/>
      <c r="V237" s="84"/>
      <c r="W237" s="76"/>
      <c r="X237" s="84"/>
      <c r="Y237" s="76"/>
      <c r="Z237" s="84"/>
      <c r="AA237" s="76"/>
      <c r="AB237" s="84"/>
      <c r="AC237" s="76"/>
      <c r="AD237" s="84"/>
      <c r="AE237" s="76"/>
      <c r="AF237" s="84"/>
      <c r="AG237" s="76"/>
      <c r="AH237" s="84"/>
      <c r="AI237" s="76"/>
      <c r="AJ237" s="84"/>
      <c r="AK237" s="76"/>
      <c r="AL237" s="84"/>
      <c r="AM237" s="76"/>
      <c r="AN237" s="84"/>
      <c r="AO237" s="76"/>
      <c r="AP237" s="84"/>
      <c r="AQ237" s="76"/>
      <c r="AR237" s="84"/>
      <c r="AS237" s="76"/>
      <c r="AT237" s="84"/>
      <c r="AU237" s="76"/>
      <c r="AV237" s="84"/>
      <c r="AW237" s="76"/>
      <c r="AX237" s="84"/>
      <c r="AY237" s="76"/>
      <c r="AZ237" s="84"/>
      <c r="BA237" s="76"/>
      <c r="BB237" s="84"/>
      <c r="BC237" s="76"/>
      <c r="BD237" s="84"/>
      <c r="BE237" s="76"/>
      <c r="BF237" s="84"/>
    </row>
    <row r="238" spans="1:58" ht="39.75" customHeight="1">
      <c r="A238" s="70" t="str">
        <f>'#invoices'!A237</f>
        <v>BQ-229</v>
      </c>
      <c r="B238" s="71" t="str">
        <f>'#invoices'!B237</f>
        <v>SWMO</v>
      </c>
      <c r="C238" s="72" t="str">
        <f>'#invoices'!C237</f>
        <v>ﺑﻭﺍﺑﺔ ﻣﻔﺻﻠﻳﺔ ﻳﺩﻭﻳﺔManually Operated Swing Gate</v>
      </c>
      <c r="D238" s="73">
        <v>1</v>
      </c>
      <c r="E238" s="74" t="s">
        <v>618</v>
      </c>
      <c r="F238" s="74">
        <v>49850</v>
      </c>
      <c r="G238" s="76"/>
      <c r="H238" s="84"/>
      <c r="I238" s="76"/>
      <c r="J238" s="84"/>
      <c r="K238" s="76"/>
      <c r="L238" s="84"/>
      <c r="M238" s="76"/>
      <c r="N238" s="84"/>
      <c r="O238" s="76"/>
      <c r="P238" s="84"/>
      <c r="Q238" s="76"/>
      <c r="R238" s="84"/>
      <c r="S238" s="76"/>
      <c r="T238" s="84"/>
      <c r="U238" s="76"/>
      <c r="V238" s="84"/>
      <c r="W238" s="76"/>
      <c r="X238" s="84"/>
      <c r="Y238" s="76"/>
      <c r="Z238" s="84"/>
      <c r="AA238" s="76"/>
      <c r="AB238" s="84"/>
      <c r="AC238" s="76"/>
      <c r="AD238" s="84"/>
      <c r="AE238" s="76"/>
      <c r="AF238" s="84"/>
      <c r="AG238" s="76"/>
      <c r="AH238" s="84"/>
      <c r="AI238" s="76"/>
      <c r="AJ238" s="84"/>
      <c r="AK238" s="76"/>
      <c r="AL238" s="84"/>
      <c r="AM238" s="76"/>
      <c r="AN238" s="84"/>
      <c r="AO238" s="76"/>
      <c r="AP238" s="84"/>
      <c r="AQ238" s="76"/>
      <c r="AR238" s="84"/>
      <c r="AS238" s="76"/>
      <c r="AT238" s="84"/>
      <c r="AU238" s="76"/>
      <c r="AV238" s="84"/>
      <c r="AW238" s="76"/>
      <c r="AX238" s="84"/>
      <c r="AY238" s="76"/>
      <c r="AZ238" s="84"/>
      <c r="BA238" s="76"/>
      <c r="BB238" s="84"/>
      <c r="BC238" s="76"/>
      <c r="BD238" s="84"/>
      <c r="BE238" s="76"/>
      <c r="BF238" s="84"/>
    </row>
    <row r="239" spans="1:58" ht="39.75" customHeight="1">
      <c r="A239" s="70" t="str">
        <f>'#invoices'!A238</f>
        <v>BQ-230</v>
      </c>
      <c r="B239" s="71" t="str">
        <f>'#invoices'!B238</f>
        <v>VSHM</v>
      </c>
      <c r="C239" s="72" t="str">
        <f>'#invoices'!C238</f>
        <v>ﻣﻁﺑﺎﺕ ﺍﻟﺗﺣﻛﻡ ﻓﻲ ﺍﻟﺳﺭﻋﺔ  Speed Humps</v>
      </c>
      <c r="D239" s="73">
        <v>2</v>
      </c>
      <c r="E239" s="74" t="s">
        <v>618</v>
      </c>
      <c r="F239" s="74">
        <v>2300</v>
      </c>
      <c r="G239" s="76"/>
      <c r="H239" s="84"/>
      <c r="I239" s="76"/>
      <c r="J239" s="84"/>
      <c r="K239" s="76"/>
      <c r="L239" s="84"/>
      <c r="M239" s="76"/>
      <c r="N239" s="84"/>
      <c r="O239" s="76"/>
      <c r="P239" s="84"/>
      <c r="Q239" s="76"/>
      <c r="R239" s="84"/>
      <c r="S239" s="76"/>
      <c r="T239" s="84"/>
      <c r="U239" s="76"/>
      <c r="V239" s="84"/>
      <c r="W239" s="76"/>
      <c r="X239" s="84"/>
      <c r="Y239" s="76"/>
      <c r="Z239" s="84"/>
      <c r="AA239" s="76"/>
      <c r="AB239" s="84"/>
      <c r="AC239" s="76"/>
      <c r="AD239" s="84"/>
      <c r="AE239" s="76"/>
      <c r="AF239" s="84"/>
      <c r="AG239" s="76"/>
      <c r="AH239" s="84"/>
      <c r="AI239" s="76"/>
      <c r="AJ239" s="84"/>
      <c r="AK239" s="76"/>
      <c r="AL239" s="84"/>
      <c r="AM239" s="76"/>
      <c r="AN239" s="84"/>
      <c r="AO239" s="76"/>
      <c r="AP239" s="84"/>
      <c r="AQ239" s="76"/>
      <c r="AR239" s="84"/>
      <c r="AS239" s="76"/>
      <c r="AT239" s="84"/>
      <c r="AU239" s="76"/>
      <c r="AV239" s="84"/>
      <c r="AW239" s="76"/>
      <c r="AX239" s="84"/>
      <c r="AY239" s="76"/>
      <c r="AZ239" s="84"/>
      <c r="BA239" s="76"/>
      <c r="BB239" s="84"/>
      <c r="BC239" s="76"/>
      <c r="BD239" s="84"/>
      <c r="BE239" s="76"/>
      <c r="BF239" s="84"/>
    </row>
    <row r="240" spans="1:58" ht="39.75" customHeight="1">
      <c r="A240" s="70" t="str">
        <f>'#invoices'!A239</f>
        <v>BQ-231</v>
      </c>
      <c r="B240" s="71" t="str">
        <f>'#invoices'!B239</f>
        <v>RBD</v>
      </c>
      <c r="C240" s="72" t="str">
        <f>'#invoices'!C239</f>
        <v>ﺫﺭﺍﻉ ﻫﻳﺩﺭﻭﻟﻳﻛﻲ ﻣﺿﺎﺽ ﻟﻠﻣﺭﻛﺑﺎﺕ (ﺗﺻﻧﻳﻑ ASTM M50-P1) Crash Rated Arm Barrier (ASTM M50-P1 Rated)</v>
      </c>
      <c r="D240" s="73">
        <v>1</v>
      </c>
      <c r="E240" s="74" t="s">
        <v>618</v>
      </c>
      <c r="F240" s="74">
        <v>207915</v>
      </c>
      <c r="G240" s="76"/>
      <c r="H240" s="84"/>
      <c r="I240" s="76"/>
      <c r="J240" s="84"/>
      <c r="K240" s="76"/>
      <c r="L240" s="84"/>
      <c r="M240" s="76"/>
      <c r="N240" s="84"/>
      <c r="O240" s="76"/>
      <c r="P240" s="84"/>
      <c r="Q240" s="76"/>
      <c r="R240" s="84"/>
      <c r="S240" s="76"/>
      <c r="T240" s="84"/>
      <c r="U240" s="76"/>
      <c r="V240" s="84"/>
      <c r="W240" s="76"/>
      <c r="X240" s="84"/>
      <c r="Y240" s="76"/>
      <c r="Z240" s="84"/>
      <c r="AA240" s="76"/>
      <c r="AB240" s="84"/>
      <c r="AC240" s="76"/>
      <c r="AD240" s="84"/>
      <c r="AE240" s="76"/>
      <c r="AF240" s="84"/>
      <c r="AG240" s="76"/>
      <c r="AH240" s="84"/>
      <c r="AI240" s="76"/>
      <c r="AJ240" s="84"/>
      <c r="AK240" s="76"/>
      <c r="AL240" s="84"/>
      <c r="AM240" s="76"/>
      <c r="AN240" s="84"/>
      <c r="AO240" s="76"/>
      <c r="AP240" s="84"/>
      <c r="AQ240" s="76"/>
      <c r="AR240" s="84"/>
      <c r="AS240" s="76"/>
      <c r="AT240" s="84"/>
      <c r="AU240" s="76"/>
      <c r="AV240" s="84"/>
      <c r="AW240" s="76"/>
      <c r="AX240" s="84"/>
      <c r="AY240" s="76"/>
      <c r="AZ240" s="84"/>
      <c r="BA240" s="76"/>
      <c r="BB240" s="84"/>
      <c r="BC240" s="76"/>
      <c r="BD240" s="84"/>
      <c r="BE240" s="76"/>
      <c r="BF240" s="84"/>
    </row>
    <row r="241" spans="1:58" ht="39.75" customHeight="1">
      <c r="A241" s="70" t="str">
        <f>'#invoices'!A240</f>
        <v>BQ-232</v>
      </c>
      <c r="B241" s="71" t="str">
        <f>'#invoices'!B240</f>
        <v>CIDX</v>
      </c>
      <c r="C241" s="72" t="str">
        <f>'#invoices'!C240</f>
        <v>ﻛﺎﻣﻳﺭﺍ ﺛﺎﺑﺗﺔ ﺩﺍﺧﻠﻳﺔ ﻋﻠﻰ ﺷﻛﻝ ﻗﺑﺔ ( CIDX ) Camera Internal Fixed Dome</v>
      </c>
      <c r="D241" s="73">
        <v>1</v>
      </c>
      <c r="E241" s="74" t="s">
        <v>618</v>
      </c>
      <c r="F241" s="74">
        <v>2600</v>
      </c>
      <c r="G241" s="76"/>
      <c r="H241" s="84"/>
      <c r="I241" s="76"/>
      <c r="J241" s="84"/>
      <c r="K241" s="76"/>
      <c r="L241" s="84"/>
      <c r="M241" s="76"/>
      <c r="N241" s="84"/>
      <c r="O241" s="76"/>
      <c r="P241" s="84"/>
      <c r="Q241" s="76"/>
      <c r="R241" s="84"/>
      <c r="S241" s="76"/>
      <c r="T241" s="84"/>
      <c r="U241" s="76"/>
      <c r="V241" s="84"/>
      <c r="W241" s="76"/>
      <c r="X241" s="84"/>
      <c r="Y241" s="76"/>
      <c r="Z241" s="84"/>
      <c r="AA241" s="76"/>
      <c r="AB241" s="84"/>
      <c r="AC241" s="76"/>
      <c r="AD241" s="84"/>
      <c r="AE241" s="76">
        <v>1</v>
      </c>
      <c r="AF241" s="84"/>
      <c r="AG241" s="76"/>
      <c r="AH241" s="84"/>
      <c r="AI241" s="76"/>
      <c r="AJ241" s="84"/>
      <c r="AK241" s="76"/>
      <c r="AL241" s="84"/>
      <c r="AM241" s="76"/>
      <c r="AN241" s="84"/>
      <c r="AO241" s="76"/>
      <c r="AP241" s="84"/>
      <c r="AQ241" s="76"/>
      <c r="AR241" s="84"/>
      <c r="AS241" s="76"/>
      <c r="AT241" s="84"/>
      <c r="AU241" s="76"/>
      <c r="AV241" s="84"/>
      <c r="AW241" s="76"/>
      <c r="AX241" s="84"/>
      <c r="AY241" s="76"/>
      <c r="AZ241" s="84"/>
      <c r="BA241" s="76"/>
      <c r="BB241" s="84"/>
      <c r="BC241" s="76"/>
      <c r="BD241" s="84"/>
      <c r="BE241" s="76"/>
      <c r="BF241" s="84"/>
    </row>
    <row r="242" spans="1:58" ht="39.75" customHeight="1">
      <c r="A242" s="70" t="str">
        <f>'#invoices'!A241</f>
        <v>BQ-233</v>
      </c>
      <c r="B242" s="71" t="str">
        <f>'#invoices'!B241</f>
        <v>AUCS</v>
      </c>
      <c r="C242" s="72" t="str">
        <f>'#invoices'!C241</f>
        <v>ﻛﺎﻣﻳﺭﺍ ﺑﺯﺍﻭﻳﺔ ﻋﺭﻳﺿﺔ ﻟﻣﺭﺍﻗﺑﺔ ﺍﻟﺩﺧﻭﻝ Wide Angle ACS Users Surveillance Camera</v>
      </c>
      <c r="D242" s="73">
        <v>9</v>
      </c>
      <c r="E242" s="74" t="s">
        <v>618</v>
      </c>
      <c r="F242" s="74">
        <v>2900</v>
      </c>
      <c r="G242" s="76"/>
      <c r="H242" s="84"/>
      <c r="I242" s="76"/>
      <c r="J242" s="84"/>
      <c r="K242" s="76"/>
      <c r="L242" s="84"/>
      <c r="M242" s="76"/>
      <c r="N242" s="84"/>
      <c r="O242" s="76"/>
      <c r="P242" s="84"/>
      <c r="Q242" s="76"/>
      <c r="R242" s="84"/>
      <c r="S242" s="76"/>
      <c r="T242" s="84"/>
      <c r="U242" s="76"/>
      <c r="V242" s="84"/>
      <c r="W242" s="76"/>
      <c r="X242" s="84"/>
      <c r="Y242" s="76"/>
      <c r="Z242" s="84"/>
      <c r="AA242" s="76"/>
      <c r="AB242" s="84"/>
      <c r="AC242" s="79">
        <v>9</v>
      </c>
      <c r="AD242" s="84"/>
      <c r="AE242" s="76"/>
      <c r="AF242" s="84"/>
      <c r="AG242" s="76"/>
      <c r="AH242" s="84"/>
      <c r="AI242" s="76"/>
      <c r="AJ242" s="84"/>
      <c r="AK242" s="76"/>
      <c r="AL242" s="84"/>
      <c r="AM242" s="76"/>
      <c r="AN242" s="84"/>
      <c r="AO242" s="76"/>
      <c r="AP242" s="84"/>
      <c r="AQ242" s="76"/>
      <c r="AR242" s="84"/>
      <c r="AS242" s="76"/>
      <c r="AT242" s="84"/>
      <c r="AU242" s="76"/>
      <c r="AV242" s="84"/>
      <c r="AW242" s="76"/>
      <c r="AX242" s="84"/>
      <c r="AY242" s="76"/>
      <c r="AZ242" s="84"/>
      <c r="BA242" s="76"/>
      <c r="BB242" s="84"/>
      <c r="BC242" s="76"/>
      <c r="BD242" s="84"/>
      <c r="BE242" s="76"/>
      <c r="BF242" s="84"/>
    </row>
    <row r="243" spans="1:58" ht="39.75" customHeight="1">
      <c r="A243" s="70" t="str">
        <f>'#invoices'!A242</f>
        <v>BQ-234</v>
      </c>
      <c r="B243" s="71" t="str">
        <f>'#invoices'!B242</f>
        <v>CRPK</v>
      </c>
      <c r="C243" s="72" t="str">
        <f>'#invoices'!C242</f>
        <v>ﻗﺎﺭﺉ ﺑﻁﺎﻗﺎﺕ ﻣﻊ ﻟﻭﺣﺔ ﺍﻟﻣﻔﺎﺗﻳﺢ ( CRPK ) Card Reader w/ Keypad</v>
      </c>
      <c r="D243" s="73">
        <v>10</v>
      </c>
      <c r="E243" s="74" t="s">
        <v>618</v>
      </c>
      <c r="F243" s="74">
        <v>3160</v>
      </c>
      <c r="G243" s="76"/>
      <c r="H243" s="84"/>
      <c r="I243" s="76"/>
      <c r="J243" s="84"/>
      <c r="K243" s="76"/>
      <c r="L243" s="84"/>
      <c r="M243" s="76"/>
      <c r="N243" s="84"/>
      <c r="O243" s="76"/>
      <c r="P243" s="84"/>
      <c r="Q243" s="76"/>
      <c r="R243" s="84"/>
      <c r="S243" s="76"/>
      <c r="T243" s="84"/>
      <c r="U243" s="76"/>
      <c r="V243" s="84"/>
      <c r="W243" s="76"/>
      <c r="X243" s="84"/>
      <c r="Y243" s="76"/>
      <c r="Z243" s="84"/>
      <c r="AA243" s="76"/>
      <c r="AB243" s="84"/>
      <c r="AC243" s="76"/>
      <c r="AD243" s="84"/>
      <c r="AE243" s="76">
        <v>10</v>
      </c>
      <c r="AF243" s="84"/>
      <c r="AG243" s="76"/>
      <c r="AH243" s="84"/>
      <c r="AI243" s="76"/>
      <c r="AJ243" s="84"/>
      <c r="AK243" s="76"/>
      <c r="AL243" s="84"/>
      <c r="AM243" s="76"/>
      <c r="AN243" s="84"/>
      <c r="AO243" s="76"/>
      <c r="AP243" s="84"/>
      <c r="AQ243" s="76"/>
      <c r="AR243" s="84"/>
      <c r="AS243" s="76"/>
      <c r="AT243" s="84"/>
      <c r="AU243" s="76"/>
      <c r="AV243" s="84"/>
      <c r="AW243" s="76"/>
      <c r="AX243" s="84"/>
      <c r="AY243" s="76"/>
      <c r="AZ243" s="84"/>
      <c r="BA243" s="76"/>
      <c r="BB243" s="84"/>
      <c r="BC243" s="76"/>
      <c r="BD243" s="84"/>
      <c r="BE243" s="76"/>
      <c r="BF243" s="84"/>
    </row>
    <row r="244" spans="1:58" ht="39.75" customHeight="1">
      <c r="A244" s="70" t="str">
        <f>'#invoices'!A243</f>
        <v>BQ-235</v>
      </c>
      <c r="B244" s="71" t="str">
        <f>'#invoices'!B243</f>
        <v>GEL</v>
      </c>
      <c r="C244" s="72" t="str">
        <f>'#invoices'!C243</f>
        <v>ﻗﻔﻝ ﻛﻬﺭﺑﺎﺋﻲ ( GEL ) Electric Lock</v>
      </c>
      <c r="D244" s="73">
        <v>5</v>
      </c>
      <c r="E244" s="74" t="s">
        <v>618</v>
      </c>
      <c r="F244" s="74">
        <v>1200</v>
      </c>
      <c r="G244" s="76"/>
      <c r="H244" s="84"/>
      <c r="I244" s="76"/>
      <c r="J244" s="84"/>
      <c r="K244" s="76"/>
      <c r="L244" s="84"/>
      <c r="M244" s="76"/>
      <c r="N244" s="84"/>
      <c r="O244" s="76"/>
      <c r="P244" s="84"/>
      <c r="Q244" s="76"/>
      <c r="R244" s="84"/>
      <c r="S244" s="76"/>
      <c r="T244" s="84"/>
      <c r="U244" s="76"/>
      <c r="V244" s="84"/>
      <c r="W244" s="76"/>
      <c r="X244" s="84"/>
      <c r="Y244" s="76"/>
      <c r="Z244" s="84"/>
      <c r="AA244" s="76"/>
      <c r="AB244" s="84"/>
      <c r="AC244" s="76"/>
      <c r="AD244" s="84"/>
      <c r="AE244" s="76"/>
      <c r="AF244" s="84"/>
      <c r="AG244" s="76">
        <v>5</v>
      </c>
      <c r="AH244" s="84"/>
      <c r="AI244" s="76"/>
      <c r="AJ244" s="84"/>
      <c r="AK244" s="76"/>
      <c r="AL244" s="84"/>
      <c r="AM244" s="76"/>
      <c r="AN244" s="84"/>
      <c r="AO244" s="76"/>
      <c r="AP244" s="84"/>
      <c r="AQ244" s="76"/>
      <c r="AR244" s="84"/>
      <c r="AS244" s="76"/>
      <c r="AT244" s="84"/>
      <c r="AU244" s="76"/>
      <c r="AV244" s="84"/>
      <c r="AW244" s="76"/>
      <c r="AX244" s="84"/>
      <c r="AY244" s="76"/>
      <c r="AZ244" s="84"/>
      <c r="BA244" s="76"/>
      <c r="BB244" s="84"/>
      <c r="BC244" s="76"/>
      <c r="BD244" s="84"/>
      <c r="BE244" s="76"/>
      <c r="BF244" s="84"/>
    </row>
    <row r="245" spans="1:58" ht="39.75" customHeight="1">
      <c r="A245" s="70" t="str">
        <f>'#invoices'!A244</f>
        <v>BQ-236</v>
      </c>
      <c r="B245" s="71" t="str">
        <f>'#invoices'!B244</f>
        <v>EBGU</v>
      </c>
      <c r="C245" s="72" t="str">
        <f>'#invoices'!C244</f>
        <v>ﻭﺣﺩﺓ ﻛﺳﺭ ﺍﻟﺯﺟﺎﺝ ﻟﻠﻁﻭﺍﺭﺉ ( EBGU ) Emergency Break Glass Unit</v>
      </c>
      <c r="D245" s="73">
        <v>5</v>
      </c>
      <c r="E245" s="74" t="s">
        <v>618</v>
      </c>
      <c r="F245" s="74">
        <v>240</v>
      </c>
      <c r="G245" s="76"/>
      <c r="H245" s="84"/>
      <c r="I245" s="76"/>
      <c r="J245" s="84"/>
      <c r="K245" s="76"/>
      <c r="L245" s="84"/>
      <c r="M245" s="76"/>
      <c r="N245" s="84"/>
      <c r="O245" s="76"/>
      <c r="P245" s="84"/>
      <c r="Q245" s="76"/>
      <c r="R245" s="84"/>
      <c r="S245" s="76"/>
      <c r="T245" s="84"/>
      <c r="U245" s="76"/>
      <c r="V245" s="84"/>
      <c r="W245" s="76"/>
      <c r="X245" s="84"/>
      <c r="Y245" s="76"/>
      <c r="Z245" s="84"/>
      <c r="AA245" s="76"/>
      <c r="AB245" s="84"/>
      <c r="AC245" s="76"/>
      <c r="AD245" s="84"/>
      <c r="AE245" s="76"/>
      <c r="AF245" s="84"/>
      <c r="AG245" s="76">
        <v>5</v>
      </c>
      <c r="AH245" s="84"/>
      <c r="AI245" s="76"/>
      <c r="AJ245" s="84"/>
      <c r="AK245" s="76"/>
      <c r="AL245" s="84"/>
      <c r="AM245" s="76"/>
      <c r="AN245" s="84"/>
      <c r="AO245" s="76"/>
      <c r="AP245" s="84"/>
      <c r="AQ245" s="76"/>
      <c r="AR245" s="84"/>
      <c r="AS245" s="76"/>
      <c r="AT245" s="84"/>
      <c r="AU245" s="76"/>
      <c r="AV245" s="84"/>
      <c r="AW245" s="76"/>
      <c r="AX245" s="84"/>
      <c r="AY245" s="76"/>
      <c r="AZ245" s="84"/>
      <c r="BA245" s="76"/>
      <c r="BB245" s="84"/>
      <c r="BC245" s="76"/>
      <c r="BD245" s="84"/>
      <c r="BE245" s="76"/>
      <c r="BF245" s="84"/>
    </row>
    <row r="246" spans="1:58" ht="39.75" customHeight="1">
      <c r="A246" s="70" t="str">
        <f>'#invoices'!A245</f>
        <v>BQ-237</v>
      </c>
      <c r="B246" s="71" t="str">
        <f>'#invoices'!B245</f>
        <v>DMC</v>
      </c>
      <c r="C246" s="72" t="str">
        <f>'#invoices'!C245</f>
        <v>ﺣﺳﺎﺱ ﺗﻼﻣﺳﻲ ﻟﻣﺭﺍﻗﺑﺔ ﺍﻻﺑﻭﺍﺏ ( DMC ) Door Monitoring Contact</v>
      </c>
      <c r="D246" s="73">
        <v>12</v>
      </c>
      <c r="E246" s="74" t="s">
        <v>618</v>
      </c>
      <c r="F246" s="74">
        <v>190</v>
      </c>
      <c r="G246" s="76"/>
      <c r="H246" s="84"/>
      <c r="I246" s="76"/>
      <c r="J246" s="84"/>
      <c r="K246" s="76"/>
      <c r="L246" s="84"/>
      <c r="M246" s="76"/>
      <c r="N246" s="84"/>
      <c r="O246" s="76"/>
      <c r="P246" s="84"/>
      <c r="Q246" s="76"/>
      <c r="R246" s="84"/>
      <c r="S246" s="76"/>
      <c r="T246" s="84"/>
      <c r="U246" s="76"/>
      <c r="V246" s="84"/>
      <c r="W246" s="76"/>
      <c r="X246" s="84"/>
      <c r="Y246" s="76"/>
      <c r="Z246" s="84"/>
      <c r="AA246" s="76"/>
      <c r="AB246" s="84"/>
      <c r="AC246" s="76"/>
      <c r="AD246" s="84"/>
      <c r="AE246" s="76"/>
      <c r="AF246" s="84"/>
      <c r="AG246" s="76">
        <v>12</v>
      </c>
      <c r="AH246" s="84"/>
      <c r="AI246" s="76"/>
      <c r="AJ246" s="84"/>
      <c r="AK246" s="76"/>
      <c r="AL246" s="84"/>
      <c r="AM246" s="76"/>
      <c r="AN246" s="84"/>
      <c r="AO246" s="76"/>
      <c r="AP246" s="84"/>
      <c r="AQ246" s="76"/>
      <c r="AR246" s="84"/>
      <c r="AS246" s="76"/>
      <c r="AT246" s="84"/>
      <c r="AU246" s="76"/>
      <c r="AV246" s="84"/>
      <c r="AW246" s="76"/>
      <c r="AX246" s="84"/>
      <c r="AY246" s="76"/>
      <c r="AZ246" s="84"/>
      <c r="BA246" s="76"/>
      <c r="BB246" s="84"/>
      <c r="BC246" s="76"/>
      <c r="BD246" s="84"/>
      <c r="BE246" s="76"/>
      <c r="BF246" s="84"/>
    </row>
    <row r="247" spans="1:58" ht="39.75" customHeight="1">
      <c r="A247" s="70" t="str">
        <f>'#invoices'!A246</f>
        <v>BQ-238</v>
      </c>
      <c r="B247" s="71" t="str">
        <f>'#invoices'!B246</f>
        <v>EPB</v>
      </c>
      <c r="C247" s="72" t="str">
        <f>'#invoices'!C246</f>
        <v>ﺯﺭ ﺍﻟﺿﻐﻁ ﻟﻠﺧﺭﻭﺝ ( EPB ) Exit Push Button</v>
      </c>
      <c r="D247" s="73">
        <v>1</v>
      </c>
      <c r="E247" s="74" t="s">
        <v>618</v>
      </c>
      <c r="F247" s="74">
        <v>160</v>
      </c>
      <c r="G247" s="76"/>
      <c r="H247" s="84"/>
      <c r="I247" s="76"/>
      <c r="J247" s="84"/>
      <c r="K247" s="76"/>
      <c r="L247" s="84"/>
      <c r="M247" s="76"/>
      <c r="N247" s="84"/>
      <c r="O247" s="76"/>
      <c r="P247" s="84"/>
      <c r="Q247" s="76"/>
      <c r="R247" s="84"/>
      <c r="S247" s="76"/>
      <c r="T247" s="84"/>
      <c r="U247" s="76"/>
      <c r="V247" s="84"/>
      <c r="W247" s="76"/>
      <c r="X247" s="84"/>
      <c r="Y247" s="76"/>
      <c r="Z247" s="84"/>
      <c r="AA247" s="76"/>
      <c r="AB247" s="84"/>
      <c r="AC247" s="76"/>
      <c r="AD247" s="84"/>
      <c r="AE247" s="76"/>
      <c r="AF247" s="84"/>
      <c r="AG247" s="76">
        <v>1</v>
      </c>
      <c r="AH247" s="84"/>
      <c r="AI247" s="76"/>
      <c r="AJ247" s="84"/>
      <c r="AK247" s="76"/>
      <c r="AL247" s="84"/>
      <c r="AM247" s="76"/>
      <c r="AN247" s="84"/>
      <c r="AO247" s="76"/>
      <c r="AP247" s="84"/>
      <c r="AQ247" s="76"/>
      <c r="AR247" s="84"/>
      <c r="AS247" s="76"/>
      <c r="AT247" s="84"/>
      <c r="AU247" s="76"/>
      <c r="AV247" s="84"/>
      <c r="AW247" s="76"/>
      <c r="AX247" s="84"/>
      <c r="AY247" s="76"/>
      <c r="AZ247" s="84"/>
      <c r="BA247" s="76"/>
      <c r="BB247" s="84"/>
      <c r="BC247" s="76"/>
      <c r="BD247" s="84"/>
      <c r="BE247" s="76"/>
      <c r="BF247" s="84"/>
    </row>
    <row r="248" spans="1:58" ht="95.25" customHeight="1">
      <c r="A248" s="70" t="str">
        <f>'#invoices'!A247</f>
        <v>BQ-239</v>
      </c>
      <c r="B248" s="71" t="str">
        <f>'#invoices'!B247</f>
        <v>UPS</v>
      </c>
      <c r="C248" s="72" t="str">
        <f>'#invoices'!C247</f>
        <v xml:space="preserve">نظام إمداد الطاقة غير المنقطع مع جميع الأعمال والمواد المطلوبة لإكمال نظام هذا العنصر بجميع الأعمال والمواد المطلوبة لإكمال هذا العنصر Uninterruptible Power Supply system with all required work and materials to complete this item system with all required </v>
      </c>
      <c r="D248" s="73">
        <v>1</v>
      </c>
      <c r="E248" s="74" t="s">
        <v>618</v>
      </c>
      <c r="F248" s="74">
        <v>29700</v>
      </c>
      <c r="G248" s="76"/>
      <c r="H248" s="84"/>
      <c r="I248" s="76"/>
      <c r="J248" s="84"/>
      <c r="K248" s="76"/>
      <c r="L248" s="84"/>
      <c r="M248" s="76"/>
      <c r="N248" s="84"/>
      <c r="O248" s="76"/>
      <c r="P248" s="84"/>
      <c r="Q248" s="76"/>
      <c r="R248" s="84"/>
      <c r="S248" s="76"/>
      <c r="T248" s="84"/>
      <c r="U248" s="76"/>
      <c r="V248" s="84"/>
      <c r="W248" s="76"/>
      <c r="X248" s="84"/>
      <c r="Y248" s="76"/>
      <c r="Z248" s="84"/>
      <c r="AA248" s="76"/>
      <c r="AB248" s="84"/>
      <c r="AC248" s="76"/>
      <c r="AD248" s="84"/>
      <c r="AE248" s="76"/>
      <c r="AF248" s="84"/>
      <c r="AG248" s="76"/>
      <c r="AH248" s="84"/>
      <c r="AI248" s="76"/>
      <c r="AJ248" s="84"/>
      <c r="AK248" s="76"/>
      <c r="AL248" s="84"/>
      <c r="AM248" s="76"/>
      <c r="AN248" s="84"/>
      <c r="AO248" s="76"/>
      <c r="AP248" s="84"/>
      <c r="AQ248" s="76"/>
      <c r="AR248" s="84"/>
      <c r="AS248" s="76"/>
      <c r="AT248" s="84"/>
      <c r="AU248" s="76"/>
      <c r="AV248" s="84"/>
      <c r="AW248" s="76"/>
      <c r="AX248" s="84"/>
      <c r="AY248" s="76"/>
      <c r="AZ248" s="84"/>
      <c r="BA248" s="76"/>
      <c r="BB248" s="84"/>
      <c r="BC248" s="76"/>
      <c r="BD248" s="84"/>
      <c r="BE248" s="76"/>
      <c r="BF248" s="84"/>
    </row>
    <row r="249" spans="1:58" ht="39.75" customHeight="1">
      <c r="A249" s="70" t="str">
        <f>'#invoices'!A248</f>
        <v>BQ-240</v>
      </c>
      <c r="B249" s="71" t="str">
        <f>'#invoices'!B248</f>
        <v>EAB</v>
      </c>
      <c r="C249" s="72" t="str">
        <f>'#invoices'!C248</f>
        <v>ﺯﺭ ﺇﻧﺫﺍﺭ ﺍﻟﻁﻭﺍﺭﺉ ( EAB )   Emergency Alarm Button</v>
      </c>
      <c r="D249" s="73">
        <v>1</v>
      </c>
      <c r="E249" s="74" t="s">
        <v>618</v>
      </c>
      <c r="F249" s="74">
        <v>220</v>
      </c>
      <c r="G249" s="76"/>
      <c r="H249" s="84"/>
      <c r="I249" s="76"/>
      <c r="J249" s="84"/>
      <c r="K249" s="76"/>
      <c r="L249" s="84"/>
      <c r="M249" s="76"/>
      <c r="N249" s="84"/>
      <c r="O249" s="76"/>
      <c r="P249" s="84"/>
      <c r="Q249" s="76"/>
      <c r="R249" s="84"/>
      <c r="S249" s="76"/>
      <c r="T249" s="84"/>
      <c r="U249" s="76"/>
      <c r="V249" s="84"/>
      <c r="W249" s="76"/>
      <c r="X249" s="84"/>
      <c r="Y249" s="76"/>
      <c r="Z249" s="84"/>
      <c r="AA249" s="76"/>
      <c r="AB249" s="84"/>
      <c r="AC249" s="76"/>
      <c r="AD249" s="84"/>
      <c r="AE249" s="76"/>
      <c r="AF249" s="84"/>
      <c r="AG249" s="76"/>
      <c r="AH249" s="84"/>
      <c r="AI249" s="76"/>
      <c r="AJ249" s="84"/>
      <c r="AK249" s="76"/>
      <c r="AL249" s="84"/>
      <c r="AM249" s="76"/>
      <c r="AN249" s="84"/>
      <c r="AO249" s="76"/>
      <c r="AP249" s="84"/>
      <c r="AQ249" s="76"/>
      <c r="AR249" s="84"/>
      <c r="AS249" s="76"/>
      <c r="AT249" s="84"/>
      <c r="AU249" s="76"/>
      <c r="AV249" s="84"/>
      <c r="AW249" s="76"/>
      <c r="AX249" s="84"/>
      <c r="AY249" s="76"/>
      <c r="AZ249" s="84"/>
      <c r="BA249" s="76"/>
      <c r="BB249" s="84"/>
      <c r="BC249" s="76"/>
      <c r="BD249" s="84"/>
      <c r="BE249" s="76"/>
      <c r="BF249" s="84"/>
    </row>
    <row r="250" spans="1:58" ht="39.75" customHeight="1">
      <c r="A250" s="70" t="str">
        <f>'#invoices'!A249</f>
        <v>BQ-241</v>
      </c>
      <c r="B250" s="71" t="str">
        <f>'#invoices'!B249</f>
        <v>SBD</v>
      </c>
      <c r="C250" s="72" t="str">
        <f>'#invoices'!C249</f>
        <v>ﻋﻣﻭﺩ ﺛﺎﺑﺕ ﻣﺿﺎﺽ ﻟﻠﻣﺭﻛﺑﺎﺕ- M50 P1 ﺗﺻﻧﻳﻑ (SBD) Crash Rated Static Bollard (ASTM M50-P1 Rated)</v>
      </c>
      <c r="D250" s="73">
        <v>8</v>
      </c>
      <c r="E250" s="74" t="s">
        <v>618</v>
      </c>
      <c r="F250" s="74">
        <v>5900</v>
      </c>
      <c r="G250" s="76"/>
      <c r="H250" s="84"/>
      <c r="I250" s="76"/>
      <c r="J250" s="84"/>
      <c r="K250" s="76"/>
      <c r="L250" s="84"/>
      <c r="M250" s="76"/>
      <c r="N250" s="84"/>
      <c r="O250" s="76"/>
      <c r="P250" s="84"/>
      <c r="Q250" s="76"/>
      <c r="R250" s="84"/>
      <c r="S250" s="76"/>
      <c r="T250" s="84"/>
      <c r="U250" s="76"/>
      <c r="V250" s="84"/>
      <c r="W250" s="76"/>
      <c r="X250" s="84"/>
      <c r="Y250" s="76"/>
      <c r="Z250" s="84"/>
      <c r="AA250" s="76"/>
      <c r="AB250" s="84"/>
      <c r="AC250" s="76"/>
      <c r="AD250" s="84"/>
      <c r="AE250" s="76"/>
      <c r="AF250" s="84"/>
      <c r="AG250" s="76"/>
      <c r="AH250" s="84"/>
      <c r="AI250" s="76"/>
      <c r="AJ250" s="84"/>
      <c r="AK250" s="76"/>
      <c r="AL250" s="84"/>
      <c r="AM250" s="76"/>
      <c r="AN250" s="84"/>
      <c r="AO250" s="76"/>
      <c r="AP250" s="84"/>
      <c r="AQ250" s="76"/>
      <c r="AR250" s="84"/>
      <c r="AS250" s="76"/>
      <c r="AT250" s="84"/>
      <c r="AU250" s="76"/>
      <c r="AV250" s="84"/>
      <c r="AW250" s="76"/>
      <c r="AX250" s="84"/>
      <c r="AY250" s="76"/>
      <c r="AZ250" s="84"/>
      <c r="BA250" s="76"/>
      <c r="BB250" s="84"/>
      <c r="BC250" s="76"/>
      <c r="BD250" s="84"/>
      <c r="BE250" s="76"/>
      <c r="BF250" s="84"/>
    </row>
    <row r="251" spans="1:58" ht="39.75" customHeight="1">
      <c r="A251" s="70" t="str">
        <f>'#invoices'!A250</f>
        <v>BQ-242</v>
      </c>
      <c r="B251" s="71" t="str">
        <f>'#invoices'!B250</f>
        <v>DLSD</v>
      </c>
      <c r="C251" s="72" t="str">
        <f>'#invoices'!C250</f>
        <v>ﺑﺎﺏ ﺣﺩﻳﺩﻱ ﻣﻔﺻﻠﻲ ﺫﻭ ﺩﺭﻓﺗﻳﻥ ﻣﺗﻭﺍﻓﻖ ﻣﻊ DLSD ) SEC-09 )</v>
      </c>
      <c r="D251" s="73">
        <v>2</v>
      </c>
      <c r="E251" s="74" t="s">
        <v>618</v>
      </c>
      <c r="F251" s="74">
        <v>11355</v>
      </c>
      <c r="G251" s="76"/>
      <c r="H251" s="84"/>
      <c r="I251" s="76"/>
      <c r="J251" s="84"/>
      <c r="K251" s="76"/>
      <c r="L251" s="84"/>
      <c r="M251" s="76"/>
      <c r="N251" s="84"/>
      <c r="O251" s="76"/>
      <c r="P251" s="84"/>
      <c r="Q251" s="76"/>
      <c r="R251" s="84"/>
      <c r="S251" s="76"/>
      <c r="T251" s="84"/>
      <c r="U251" s="76"/>
      <c r="V251" s="84"/>
      <c r="W251" s="76"/>
      <c r="X251" s="84"/>
      <c r="Y251" s="76"/>
      <c r="Z251" s="84"/>
      <c r="AA251" s="76"/>
      <c r="AB251" s="84"/>
      <c r="AC251" s="76"/>
      <c r="AD251" s="84"/>
      <c r="AE251" s="76"/>
      <c r="AF251" s="84"/>
      <c r="AG251" s="76"/>
      <c r="AH251" s="84"/>
      <c r="AI251" s="76"/>
      <c r="AJ251" s="84"/>
      <c r="AK251" s="76"/>
      <c r="AL251" s="84"/>
      <c r="AM251" s="76"/>
      <c r="AN251" s="84"/>
      <c r="AO251" s="76"/>
      <c r="AP251" s="84"/>
      <c r="AQ251" s="76"/>
      <c r="AR251" s="84"/>
      <c r="AS251" s="76"/>
      <c r="AT251" s="84"/>
      <c r="AU251" s="76"/>
      <c r="AV251" s="84"/>
      <c r="AW251" s="76"/>
      <c r="AX251" s="84"/>
      <c r="AY251" s="76"/>
      <c r="AZ251" s="84"/>
      <c r="BA251" s="76"/>
      <c r="BB251" s="84"/>
      <c r="BC251" s="76"/>
      <c r="BD251" s="84"/>
      <c r="BE251" s="76"/>
      <c r="BF251" s="84"/>
    </row>
  </sheetData>
  <autoFilter ref="A6:BF251" xr:uid="{00000000-0009-0000-0000-000007000000}"/>
  <mergeCells count="32">
    <mergeCell ref="BC1:BD4"/>
    <mergeCell ref="BE1:BF4"/>
    <mergeCell ref="AS1:AT4"/>
    <mergeCell ref="AU1:AV4"/>
    <mergeCell ref="AW1:AX4"/>
    <mergeCell ref="AY1:AZ4"/>
    <mergeCell ref="BA1:BB4"/>
    <mergeCell ref="AI1:AJ4"/>
    <mergeCell ref="AK1:AL4"/>
    <mergeCell ref="AM1:AN4"/>
    <mergeCell ref="AO1:AP4"/>
    <mergeCell ref="AQ1:AR4"/>
    <mergeCell ref="Y1:Z4"/>
    <mergeCell ref="AA1:AB4"/>
    <mergeCell ref="AC1:AD4"/>
    <mergeCell ref="AE1:AF4"/>
    <mergeCell ref="AG1:AH4"/>
    <mergeCell ref="O1:P4"/>
    <mergeCell ref="Q1:R4"/>
    <mergeCell ref="S1:T4"/>
    <mergeCell ref="U1:V4"/>
    <mergeCell ref="W1:X4"/>
    <mergeCell ref="F1:F5"/>
    <mergeCell ref="G1:H4"/>
    <mergeCell ref="I1:J4"/>
    <mergeCell ref="K1:L4"/>
    <mergeCell ref="M1:N4"/>
    <mergeCell ref="A1:A5"/>
    <mergeCell ref="B1:B5"/>
    <mergeCell ref="C1:C5"/>
    <mergeCell ref="D1:D5"/>
    <mergeCell ref="E1:E5"/>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7:AA212"/>
  <sheetViews>
    <sheetView topLeftCell="C1" zoomScale="85" zoomScaleNormal="85" workbookViewId="0">
      <selection activeCell="Z21" sqref="Z21"/>
    </sheetView>
  </sheetViews>
  <sheetFormatPr defaultColWidth="8.6640625" defaultRowHeight="14.4"/>
  <cols>
    <col min="3" max="3" width="12.21875" style="292" customWidth="1"/>
    <col min="4" max="4" width="8.88671875" style="292" customWidth="1"/>
    <col min="5" max="5" width="10.88671875" style="292" customWidth="1"/>
    <col min="6" max="6" width="8.88671875" style="292" customWidth="1"/>
    <col min="8" max="8" width="11.44140625" style="292" customWidth="1"/>
    <col min="9" max="11" width="8.88671875" style="292" customWidth="1"/>
    <col min="12" max="12" width="12.109375" style="292" customWidth="1"/>
    <col min="13" max="13" width="8.88671875" style="292" customWidth="1"/>
    <col min="14" max="14" width="11.44140625" customWidth="1"/>
    <col min="23" max="23" width="10.88671875" customWidth="1"/>
    <col min="24" max="24" width="11.21875" customWidth="1"/>
  </cols>
  <sheetData>
    <row r="7" spans="2:25" ht="28.35" customHeight="1">
      <c r="B7" s="293" t="s">
        <v>678</v>
      </c>
      <c r="C7" s="293" t="s">
        <v>1151</v>
      </c>
      <c r="D7" s="614" t="s">
        <v>1152</v>
      </c>
      <c r="E7" s="614"/>
      <c r="G7" s="292"/>
      <c r="M7" s="293" t="s">
        <v>678</v>
      </c>
      <c r="N7" s="293" t="s">
        <v>1151</v>
      </c>
      <c r="O7" s="615" t="s">
        <v>134</v>
      </c>
      <c r="P7" s="615"/>
      <c r="Q7" s="615"/>
      <c r="R7" s="615"/>
      <c r="S7" s="615"/>
      <c r="T7" s="615"/>
      <c r="U7" s="615"/>
      <c r="V7" s="615"/>
      <c r="W7" s="616" t="s">
        <v>1153</v>
      </c>
      <c r="X7" s="616"/>
      <c r="Y7" s="617" t="s">
        <v>730</v>
      </c>
    </row>
    <row r="8" spans="2:25" ht="28.5" customHeight="1">
      <c r="B8" s="618" t="s">
        <v>309</v>
      </c>
      <c r="C8" s="619" t="s">
        <v>1154</v>
      </c>
      <c r="D8" s="294" t="s">
        <v>1155</v>
      </c>
      <c r="E8" s="294" t="s">
        <v>1156</v>
      </c>
      <c r="G8" s="292"/>
      <c r="M8" s="618" t="str">
        <f>B8</f>
        <v>BQ-061</v>
      </c>
      <c r="N8" s="619" t="str">
        <f>C8</f>
        <v>ﻛﺎﻣﻳﺭﺍ ﺑﺯﺍﻭﻳﺔ ﻋﺭﻳﺿﺔ ﻟﻣﺭﺍﻗﺑﺔ ﺍﻟﺩﺧﻭﻝ Wide Angle ACS Users Surveillance Camera</v>
      </c>
      <c r="O8" s="295" t="s">
        <v>1155</v>
      </c>
      <c r="P8" s="295" t="s">
        <v>784</v>
      </c>
      <c r="Q8" s="295" t="s">
        <v>733</v>
      </c>
      <c r="R8" s="296" t="s">
        <v>756</v>
      </c>
      <c r="S8" s="297" t="s">
        <v>757</v>
      </c>
      <c r="T8" s="296" t="s">
        <v>735</v>
      </c>
      <c r="U8" s="298"/>
      <c r="V8" s="299"/>
      <c r="W8" s="300" t="s">
        <v>736</v>
      </c>
      <c r="X8" s="300" t="s">
        <v>737</v>
      </c>
      <c r="Y8" s="617"/>
    </row>
    <row r="9" spans="2:25">
      <c r="B9" s="618"/>
      <c r="C9" s="618"/>
      <c r="D9" s="301" t="s">
        <v>1157</v>
      </c>
      <c r="E9" s="302">
        <v>14</v>
      </c>
      <c r="G9" s="292"/>
      <c r="M9" s="618"/>
      <c r="N9" s="618"/>
      <c r="O9" s="294"/>
      <c r="P9" s="303"/>
      <c r="Q9" s="303"/>
      <c r="R9" s="303"/>
      <c r="S9" s="304"/>
      <c r="T9" s="305"/>
      <c r="U9" s="306"/>
      <c r="V9" s="307"/>
      <c r="W9" s="308"/>
      <c r="X9" s="308"/>
      <c r="Y9" s="309"/>
    </row>
    <row r="10" spans="2:25">
      <c r="B10" s="618"/>
      <c r="C10" s="618"/>
      <c r="D10" s="294"/>
      <c r="E10" s="302"/>
      <c r="G10" s="292"/>
      <c r="M10" s="618"/>
      <c r="N10" s="618"/>
      <c r="O10" s="294"/>
      <c r="P10" s="302"/>
      <c r="Q10" s="303"/>
      <c r="R10" s="303"/>
      <c r="S10" s="303"/>
      <c r="T10" s="310"/>
      <c r="U10" s="311"/>
      <c r="V10" s="307"/>
      <c r="W10" s="308"/>
      <c r="X10" s="308"/>
      <c r="Y10" s="309"/>
    </row>
    <row r="11" spans="2:25">
      <c r="B11" s="618"/>
      <c r="C11" s="618"/>
      <c r="D11" s="294"/>
      <c r="E11" s="302"/>
      <c r="G11" s="292"/>
      <c r="M11" s="618"/>
      <c r="N11" s="618"/>
      <c r="O11" s="294"/>
      <c r="P11" s="302"/>
      <c r="Q11" s="312"/>
      <c r="R11" s="312"/>
      <c r="S11" s="302"/>
      <c r="T11" s="310"/>
      <c r="U11" s="311"/>
      <c r="V11" s="307"/>
      <c r="W11" s="308"/>
      <c r="X11" s="308"/>
      <c r="Y11" s="309"/>
    </row>
    <row r="12" spans="2:25">
      <c r="B12" s="618"/>
      <c r="C12" s="618"/>
      <c r="D12" s="294"/>
      <c r="E12" s="302"/>
      <c r="G12" s="292"/>
      <c r="M12" s="618"/>
      <c r="N12" s="618"/>
      <c r="O12" s="294"/>
      <c r="P12" s="302"/>
      <c r="Q12" s="312"/>
      <c r="R12" s="312"/>
      <c r="S12" s="302"/>
      <c r="T12" s="302"/>
      <c r="U12" s="313"/>
      <c r="V12" s="307"/>
      <c r="W12" s="308"/>
      <c r="X12" s="308"/>
      <c r="Y12" s="309"/>
    </row>
    <row r="14" spans="2:25">
      <c r="B14" s="293" t="s">
        <v>678</v>
      </c>
      <c r="C14" s="293" t="s">
        <v>1151</v>
      </c>
      <c r="D14" s="614" t="s">
        <v>1152</v>
      </c>
      <c r="E14" s="614"/>
      <c r="G14" s="292"/>
      <c r="M14" s="293" t="s">
        <v>678</v>
      </c>
      <c r="N14" s="293" t="s">
        <v>1151</v>
      </c>
      <c r="O14" s="614" t="s">
        <v>134</v>
      </c>
      <c r="P14" s="614"/>
      <c r="Q14" s="614"/>
      <c r="R14" s="614"/>
      <c r="S14" s="614"/>
      <c r="T14" s="614"/>
      <c r="U14" s="614"/>
    </row>
    <row r="15" spans="2:25" ht="14.25" customHeight="1">
      <c r="B15" s="618" t="s">
        <v>346</v>
      </c>
      <c r="C15" s="619" t="s">
        <v>1158</v>
      </c>
      <c r="D15" s="620" t="s">
        <v>1155</v>
      </c>
      <c r="E15" s="620" t="s">
        <v>1152</v>
      </c>
      <c r="G15" s="292"/>
      <c r="M15" s="618" t="s">
        <v>346</v>
      </c>
      <c r="N15" s="619" t="str">
        <f>C15</f>
        <v>ﺳﻳﺎﺝ ﻣﺿﺎﺩ ﻟﻸﻓﺭﺍﺩ ﺍﻟﻔﺋﺔ 1 Category 1 Anti-personnel Fence</v>
      </c>
      <c r="O15" s="620" t="s">
        <v>1155</v>
      </c>
      <c r="P15" s="620" t="s">
        <v>809</v>
      </c>
      <c r="Q15" s="621" t="s">
        <v>873</v>
      </c>
      <c r="R15" s="621"/>
      <c r="S15" s="621" t="s">
        <v>874</v>
      </c>
      <c r="T15" s="621" t="s">
        <v>875</v>
      </c>
      <c r="U15" s="621" t="s">
        <v>876</v>
      </c>
    </row>
    <row r="16" spans="2:25" ht="24" customHeight="1">
      <c r="B16" s="618"/>
      <c r="C16" s="618"/>
      <c r="D16" s="620"/>
      <c r="E16" s="620"/>
      <c r="G16" s="292"/>
      <c r="M16" s="618"/>
      <c r="N16" s="618"/>
      <c r="O16" s="620"/>
      <c r="P16" s="620"/>
      <c r="Q16" s="621"/>
      <c r="R16" s="621"/>
      <c r="S16" s="621"/>
      <c r="T16" s="621"/>
      <c r="U16" s="621"/>
    </row>
    <row r="17" spans="2:27">
      <c r="B17" s="618"/>
      <c r="C17" s="618"/>
      <c r="D17" s="294" t="s">
        <v>1159</v>
      </c>
      <c r="E17" s="302">
        <v>4650</v>
      </c>
      <c r="G17" s="292"/>
      <c r="M17" s="618"/>
      <c r="N17" s="618"/>
      <c r="O17" s="294" t="s">
        <v>1160</v>
      </c>
      <c r="P17" s="302">
        <v>950</v>
      </c>
      <c r="Q17" s="622">
        <v>710</v>
      </c>
      <c r="R17" s="622"/>
      <c r="S17" s="302">
        <v>710</v>
      </c>
      <c r="T17" s="302">
        <v>500</v>
      </c>
      <c r="U17" s="302"/>
    </row>
    <row r="18" spans="2:27">
      <c r="B18" s="618"/>
      <c r="C18" s="618"/>
      <c r="D18" s="294" t="s">
        <v>1161</v>
      </c>
      <c r="E18" s="302">
        <v>2602</v>
      </c>
      <c r="G18" s="292"/>
      <c r="M18" s="618"/>
      <c r="N18" s="618"/>
      <c r="O18" s="294" t="s">
        <v>1162</v>
      </c>
      <c r="P18" s="302">
        <v>850</v>
      </c>
      <c r="Q18" s="622">
        <v>1090</v>
      </c>
      <c r="R18" s="622"/>
      <c r="S18" s="302">
        <v>1090</v>
      </c>
      <c r="T18" s="302">
        <v>290</v>
      </c>
      <c r="U18" s="302"/>
    </row>
    <row r="19" spans="2:27">
      <c r="B19" s="618"/>
      <c r="C19" s="618"/>
      <c r="D19" s="294" t="s">
        <v>1163</v>
      </c>
      <c r="E19" s="302">
        <v>973</v>
      </c>
      <c r="G19" s="292"/>
      <c r="M19" s="618"/>
      <c r="N19" s="618"/>
      <c r="O19" s="294" t="s">
        <v>1157</v>
      </c>
      <c r="P19" s="302">
        <v>1140</v>
      </c>
      <c r="Q19" s="622">
        <v>1030</v>
      </c>
      <c r="R19" s="622"/>
      <c r="S19" s="302">
        <v>1030</v>
      </c>
      <c r="T19" s="302">
        <v>1050</v>
      </c>
      <c r="U19" s="302"/>
    </row>
    <row r="20" spans="2:27">
      <c r="B20" s="618"/>
      <c r="C20" s="618"/>
      <c r="D20" s="294" t="s">
        <v>1164</v>
      </c>
      <c r="E20" s="302">
        <v>9</v>
      </c>
      <c r="G20" s="292"/>
      <c r="M20" s="618"/>
      <c r="N20" s="618"/>
      <c r="O20" s="294" t="s">
        <v>1165</v>
      </c>
      <c r="P20" s="302">
        <v>690</v>
      </c>
      <c r="Q20" s="622">
        <v>557</v>
      </c>
      <c r="R20" s="622"/>
      <c r="S20" s="302">
        <v>557</v>
      </c>
      <c r="T20" s="302">
        <v>785</v>
      </c>
      <c r="U20" s="302">
        <v>850</v>
      </c>
    </row>
    <row r="21" spans="2:27">
      <c r="B21" s="618"/>
      <c r="C21" s="618"/>
      <c r="D21" s="294" t="s">
        <v>1162</v>
      </c>
      <c r="E21" s="302">
        <v>620.76800000000003</v>
      </c>
      <c r="G21" s="292"/>
      <c r="M21" s="618"/>
      <c r="N21" s="618"/>
      <c r="O21" s="294" t="s">
        <v>1166</v>
      </c>
      <c r="P21" s="302">
        <v>1094</v>
      </c>
      <c r="Q21" s="622">
        <v>1090</v>
      </c>
      <c r="R21" s="622"/>
      <c r="S21" s="302">
        <v>850</v>
      </c>
      <c r="T21" s="302">
        <v>875</v>
      </c>
      <c r="U21" s="302"/>
      <c r="W21">
        <v>1094</v>
      </c>
      <c r="X21">
        <v>1090</v>
      </c>
      <c r="Y21">
        <v>850</v>
      </c>
      <c r="Z21">
        <v>875</v>
      </c>
      <c r="AA21">
        <v>875</v>
      </c>
    </row>
    <row r="22" spans="2:27">
      <c r="B22" s="618"/>
      <c r="C22" s="618"/>
      <c r="D22" s="294" t="s">
        <v>1157</v>
      </c>
      <c r="E22" s="302"/>
      <c r="G22" s="292"/>
      <c r="M22" s="618"/>
      <c r="N22" s="618"/>
      <c r="O22" s="294" t="s">
        <v>1167</v>
      </c>
      <c r="P22" s="302">
        <v>850</v>
      </c>
      <c r="Q22" s="622">
        <v>900</v>
      </c>
      <c r="R22" s="622"/>
      <c r="S22" s="302">
        <v>900</v>
      </c>
      <c r="T22" s="302">
        <v>842</v>
      </c>
      <c r="U22" s="302"/>
    </row>
    <row r="23" spans="2:27">
      <c r="B23" s="618"/>
      <c r="C23" s="618"/>
      <c r="D23" s="294"/>
      <c r="E23" s="302"/>
      <c r="G23" s="292"/>
      <c r="M23" s="618"/>
      <c r="N23" s="618"/>
      <c r="O23" s="294" t="s">
        <v>1168</v>
      </c>
      <c r="P23" s="302">
        <v>307</v>
      </c>
      <c r="Q23" s="622">
        <v>504</v>
      </c>
      <c r="R23" s="622"/>
      <c r="S23" s="302">
        <v>744</v>
      </c>
      <c r="T23" s="302">
        <v>1510</v>
      </c>
      <c r="U23" s="302"/>
    </row>
    <row r="24" spans="2:27">
      <c r="B24" s="618"/>
      <c r="C24" s="618"/>
      <c r="D24" s="294"/>
      <c r="E24" s="302"/>
      <c r="G24" s="292"/>
      <c r="M24" s="618"/>
      <c r="N24" s="618"/>
      <c r="O24" s="294" t="s">
        <v>1169</v>
      </c>
      <c r="P24" s="302">
        <v>300</v>
      </c>
      <c r="Q24" s="622">
        <v>300</v>
      </c>
      <c r="R24" s="622"/>
      <c r="S24" s="302">
        <v>300</v>
      </c>
      <c r="T24" s="302">
        <v>200</v>
      </c>
      <c r="U24" s="302"/>
    </row>
    <row r="25" spans="2:27">
      <c r="B25" s="618"/>
      <c r="C25" s="618"/>
      <c r="D25" s="294"/>
      <c r="E25" s="302"/>
      <c r="G25" s="292"/>
      <c r="M25" s="618"/>
      <c r="N25" s="618"/>
      <c r="O25" s="294" t="s">
        <v>1170</v>
      </c>
      <c r="P25" s="302">
        <v>71</v>
      </c>
      <c r="Q25" s="622">
        <v>71</v>
      </c>
      <c r="R25" s="622"/>
      <c r="S25" s="302">
        <v>71</v>
      </c>
      <c r="T25" s="302">
        <v>171</v>
      </c>
      <c r="U25" s="302">
        <v>700</v>
      </c>
    </row>
    <row r="26" spans="2:27">
      <c r="G26" s="292"/>
    </row>
    <row r="27" spans="2:27">
      <c r="B27" s="293" t="s">
        <v>678</v>
      </c>
      <c r="C27" s="293" t="s">
        <v>1151</v>
      </c>
      <c r="D27" s="614" t="s">
        <v>1152</v>
      </c>
      <c r="E27" s="614"/>
      <c r="G27" s="292"/>
      <c r="M27" s="293" t="s">
        <v>678</v>
      </c>
      <c r="N27" s="293" t="s">
        <v>1151</v>
      </c>
      <c r="O27" s="614" t="s">
        <v>134</v>
      </c>
      <c r="P27" s="614"/>
      <c r="Q27" s="614"/>
      <c r="R27" s="614"/>
      <c r="S27" s="614"/>
      <c r="T27" s="614"/>
      <c r="U27" s="614"/>
    </row>
    <row r="28" spans="2:27" ht="21" customHeight="1">
      <c r="B28" s="618" t="s">
        <v>349</v>
      </c>
      <c r="C28" s="621" t="s">
        <v>1171</v>
      </c>
      <c r="D28" s="620" t="s">
        <v>1155</v>
      </c>
      <c r="E28" s="620" t="s">
        <v>1152</v>
      </c>
      <c r="G28" s="292"/>
      <c r="M28" s="618" t="str">
        <f>B28</f>
        <v>BQ-087</v>
      </c>
      <c r="N28" s="621" t="str">
        <f>C28</f>
        <v>Anti Vehcile Barrier حاجز مضاد المركبات</v>
      </c>
      <c r="O28" s="620" t="s">
        <v>1155</v>
      </c>
      <c r="P28" s="620" t="s">
        <v>809</v>
      </c>
      <c r="Q28" s="621" t="s">
        <v>882</v>
      </c>
      <c r="R28" s="621"/>
      <c r="S28" s="621" t="s">
        <v>883</v>
      </c>
      <c r="T28" s="623" t="s">
        <v>884</v>
      </c>
      <c r="U28" s="623" t="s">
        <v>885</v>
      </c>
    </row>
    <row r="29" spans="2:27">
      <c r="B29" s="618"/>
      <c r="C29" s="618"/>
      <c r="D29" s="620"/>
      <c r="E29" s="620"/>
      <c r="G29" s="292"/>
      <c r="M29" s="618"/>
      <c r="N29" s="618"/>
      <c r="O29" s="620"/>
      <c r="P29" s="620"/>
      <c r="Q29" s="621"/>
      <c r="R29" s="621"/>
      <c r="S29" s="621"/>
      <c r="T29" s="621"/>
      <c r="U29" s="621"/>
    </row>
    <row r="30" spans="2:27">
      <c r="B30" s="618"/>
      <c r="C30" s="618"/>
      <c r="D30" s="294" t="s">
        <v>1161</v>
      </c>
      <c r="E30" s="302">
        <v>2602</v>
      </c>
      <c r="G30" s="292"/>
      <c r="M30" s="618"/>
      <c r="N30" s="618"/>
      <c r="O30" s="294" t="s">
        <v>1169</v>
      </c>
      <c r="P30" s="302">
        <v>462</v>
      </c>
      <c r="Q30" s="622">
        <v>462</v>
      </c>
      <c r="R30" s="622"/>
      <c r="S30" s="302">
        <v>462</v>
      </c>
      <c r="T30" s="302"/>
      <c r="U30" s="302">
        <v>462</v>
      </c>
    </row>
    <row r="31" spans="2:27">
      <c r="B31" s="618"/>
      <c r="C31" s="618"/>
      <c r="D31" s="294" t="s">
        <v>1164</v>
      </c>
      <c r="E31" s="302">
        <v>897</v>
      </c>
      <c r="G31" s="292"/>
      <c r="M31" s="618"/>
      <c r="N31" s="618"/>
      <c r="O31" s="294" t="s">
        <v>1170</v>
      </c>
      <c r="P31" s="302">
        <v>490</v>
      </c>
      <c r="Q31" s="622">
        <v>250</v>
      </c>
      <c r="R31" s="622"/>
      <c r="S31" s="302">
        <v>250</v>
      </c>
      <c r="T31" s="302"/>
      <c r="U31" s="302">
        <v>250</v>
      </c>
    </row>
    <row r="32" spans="2:27">
      <c r="B32" s="618"/>
      <c r="C32" s="618"/>
      <c r="D32" s="294"/>
      <c r="E32" s="302"/>
      <c r="G32" s="292"/>
      <c r="M32" s="618"/>
      <c r="N32" s="618"/>
      <c r="O32" s="294"/>
      <c r="P32" s="302"/>
      <c r="Q32" s="622"/>
      <c r="R32" s="622"/>
      <c r="S32" s="302"/>
      <c r="T32" s="302"/>
      <c r="U32" s="302"/>
    </row>
    <row r="33" spans="2:24">
      <c r="G33" s="292"/>
    </row>
    <row r="34" spans="2:24" ht="28.35" customHeight="1">
      <c r="B34" s="293" t="s">
        <v>678</v>
      </c>
      <c r="C34" s="293" t="s">
        <v>1151</v>
      </c>
      <c r="D34" s="614" t="s">
        <v>1152</v>
      </c>
      <c r="E34" s="614"/>
      <c r="F34" s="614"/>
      <c r="G34" s="614"/>
      <c r="H34" s="614"/>
      <c r="M34" s="293" t="s">
        <v>678</v>
      </c>
      <c r="N34" s="293" t="s">
        <v>1151</v>
      </c>
      <c r="O34" s="614" t="s">
        <v>134</v>
      </c>
      <c r="P34" s="614"/>
      <c r="Q34" s="614"/>
      <c r="R34" s="614"/>
      <c r="S34" s="614"/>
      <c r="T34" s="614"/>
      <c r="U34" s="614"/>
      <c r="V34" s="616" t="s">
        <v>1153</v>
      </c>
      <c r="W34" s="616"/>
      <c r="X34" s="617" t="s">
        <v>730</v>
      </c>
    </row>
    <row r="35" spans="2:24" ht="27" customHeight="1">
      <c r="B35" s="624" t="s">
        <v>352</v>
      </c>
      <c r="C35" s="625" t="s">
        <v>1172</v>
      </c>
      <c r="D35" s="294" t="s">
        <v>1155</v>
      </c>
      <c r="E35" s="294" t="s">
        <v>887</v>
      </c>
      <c r="F35" s="294" t="s">
        <v>888</v>
      </c>
      <c r="G35" s="294" t="s">
        <v>889</v>
      </c>
      <c r="H35" s="314" t="s">
        <v>1173</v>
      </c>
      <c r="M35" s="624" t="str">
        <f>B35</f>
        <v>BQ-088</v>
      </c>
      <c r="N35" s="625" t="str">
        <f>C35</f>
        <v>ﻁﺭﻳﻖ ﺍﻟﺩﻭﺭﻳات الداخلية Inner Patrol Road</v>
      </c>
      <c r="O35" s="295" t="s">
        <v>1155</v>
      </c>
      <c r="P35" s="295" t="s">
        <v>891</v>
      </c>
      <c r="Q35" s="315" t="s">
        <v>892</v>
      </c>
      <c r="R35" s="297" t="s">
        <v>893</v>
      </c>
      <c r="S35" s="297" t="s">
        <v>894</v>
      </c>
      <c r="T35" s="296" t="s">
        <v>895</v>
      </c>
      <c r="U35" s="296" t="s">
        <v>896</v>
      </c>
      <c r="V35" s="300" t="s">
        <v>736</v>
      </c>
      <c r="W35" s="300" t="s">
        <v>737</v>
      </c>
      <c r="X35" s="617"/>
    </row>
    <row r="36" spans="2:24">
      <c r="B36" s="624"/>
      <c r="C36" s="625"/>
      <c r="D36" s="301" t="s">
        <v>1174</v>
      </c>
      <c r="E36" s="302">
        <v>3250</v>
      </c>
      <c r="F36" s="302">
        <v>2650</v>
      </c>
      <c r="G36" s="302"/>
      <c r="H36" s="302"/>
      <c r="M36" s="624"/>
      <c r="N36" s="625"/>
      <c r="O36" s="301" t="s">
        <v>1175</v>
      </c>
      <c r="P36" s="302">
        <v>1311</v>
      </c>
      <c r="Q36" s="302"/>
      <c r="R36" s="302"/>
      <c r="S36" s="302"/>
      <c r="T36" s="302"/>
      <c r="U36" s="302"/>
      <c r="V36" s="308"/>
      <c r="W36" s="308"/>
      <c r="X36" s="309"/>
    </row>
    <row r="37" spans="2:24">
      <c r="B37" s="624"/>
      <c r="C37" s="625"/>
      <c r="D37" s="301" t="s">
        <v>1160</v>
      </c>
      <c r="E37" s="302">
        <v>750</v>
      </c>
      <c r="F37" s="304">
        <v>600</v>
      </c>
      <c r="G37" s="302"/>
      <c r="H37" s="304"/>
      <c r="M37" s="624"/>
      <c r="N37" s="625"/>
      <c r="O37" s="301" t="s">
        <v>1164</v>
      </c>
      <c r="P37" s="302"/>
      <c r="Q37" s="302">
        <v>1300</v>
      </c>
      <c r="R37" s="302"/>
      <c r="S37" s="302"/>
      <c r="T37" s="302"/>
      <c r="U37" s="302"/>
      <c r="V37" s="308"/>
      <c r="W37" s="308"/>
      <c r="X37" s="309"/>
    </row>
    <row r="38" spans="2:24">
      <c r="B38" s="624"/>
      <c r="C38" s="625"/>
      <c r="D38" s="301" t="s">
        <v>1162</v>
      </c>
      <c r="E38" s="302">
        <v>65</v>
      </c>
      <c r="F38" s="304">
        <v>815</v>
      </c>
      <c r="G38" s="302"/>
      <c r="H38" s="304"/>
      <c r="L38" s="316"/>
      <c r="M38" s="624"/>
      <c r="N38" s="625"/>
      <c r="O38" s="301" t="s">
        <v>1176</v>
      </c>
      <c r="P38" s="302"/>
      <c r="Q38" s="302">
        <v>1950</v>
      </c>
      <c r="R38" s="302">
        <v>700</v>
      </c>
      <c r="S38" s="302"/>
      <c r="T38" s="302"/>
      <c r="U38" s="302"/>
      <c r="V38" s="308"/>
      <c r="W38" s="308"/>
      <c r="X38" s="309"/>
    </row>
    <row r="39" spans="2:24">
      <c r="B39" s="624"/>
      <c r="C39" s="625"/>
      <c r="D39" s="301" t="s">
        <v>1165</v>
      </c>
      <c r="E39" s="302"/>
      <c r="F39" s="302"/>
      <c r="G39" s="302">
        <v>3915</v>
      </c>
      <c r="H39" s="302"/>
      <c r="M39" s="624"/>
      <c r="N39" s="625"/>
      <c r="O39" s="301" t="s">
        <v>1177</v>
      </c>
      <c r="P39" s="302">
        <v>2650</v>
      </c>
      <c r="Q39" s="302">
        <v>700</v>
      </c>
      <c r="R39" s="302">
        <v>2550</v>
      </c>
      <c r="S39" s="302">
        <v>1000</v>
      </c>
      <c r="T39" s="302"/>
      <c r="U39" s="302"/>
      <c r="V39" s="308"/>
      <c r="W39" s="308"/>
      <c r="X39" s="309"/>
    </row>
    <row r="40" spans="2:24">
      <c r="B40" s="624"/>
      <c r="C40" s="625"/>
      <c r="D40" s="301" t="s">
        <v>1166</v>
      </c>
      <c r="E40" s="302">
        <v>305</v>
      </c>
      <c r="F40" s="302"/>
      <c r="G40" s="302"/>
      <c r="H40" s="302"/>
      <c r="M40" s="624"/>
      <c r="N40" s="625"/>
      <c r="O40" s="301" t="s">
        <v>1174</v>
      </c>
      <c r="P40" s="302"/>
      <c r="Q40" s="302"/>
      <c r="R40" s="302"/>
      <c r="S40" s="302">
        <v>1650</v>
      </c>
      <c r="T40" s="302"/>
      <c r="U40" s="302"/>
      <c r="V40" s="308"/>
      <c r="W40" s="308"/>
      <c r="X40" s="309"/>
    </row>
    <row r="41" spans="2:24">
      <c r="B41" s="624"/>
      <c r="C41" s="625"/>
      <c r="D41" s="301" t="s">
        <v>1168</v>
      </c>
      <c r="E41" s="302"/>
      <c r="F41" s="302">
        <v>305</v>
      </c>
      <c r="G41" s="302"/>
      <c r="H41" s="302">
        <v>3200</v>
      </c>
      <c r="M41" s="624"/>
      <c r="N41" s="625"/>
      <c r="O41" s="301" t="s">
        <v>1160</v>
      </c>
      <c r="P41" s="302"/>
      <c r="Q41" s="302"/>
      <c r="R41" s="302">
        <v>750</v>
      </c>
      <c r="S41" s="302">
        <v>600</v>
      </c>
      <c r="T41" s="302"/>
      <c r="U41" s="302"/>
      <c r="V41" s="308"/>
      <c r="W41" s="308"/>
      <c r="X41" s="309"/>
    </row>
    <row r="42" spans="2:24">
      <c r="B42" s="624"/>
      <c r="C42" s="625"/>
      <c r="D42" s="301" t="s">
        <v>1169</v>
      </c>
      <c r="E42" s="302"/>
      <c r="F42" s="302"/>
      <c r="G42" s="302">
        <v>455</v>
      </c>
      <c r="H42" s="302">
        <v>1170</v>
      </c>
      <c r="M42" s="624"/>
      <c r="N42" s="625"/>
      <c r="O42" s="301" t="s">
        <v>1162</v>
      </c>
      <c r="P42" s="302">
        <v>65</v>
      </c>
      <c r="Q42" s="302">
        <v>65</v>
      </c>
      <c r="R42" s="302">
        <v>65</v>
      </c>
      <c r="S42" s="302">
        <v>815</v>
      </c>
      <c r="T42" s="302"/>
      <c r="U42" s="302"/>
      <c r="V42" s="308"/>
      <c r="W42" s="308"/>
      <c r="X42" s="309"/>
    </row>
    <row r="43" spans="2:24">
      <c r="B43" s="624"/>
      <c r="C43" s="625"/>
      <c r="D43" s="301"/>
      <c r="E43" s="302"/>
      <c r="F43" s="302"/>
      <c r="G43" s="302"/>
      <c r="H43" s="302"/>
      <c r="M43" s="624"/>
      <c r="N43" s="625"/>
      <c r="O43" s="301" t="s">
        <v>1157</v>
      </c>
      <c r="P43" s="302"/>
      <c r="Q43" s="302"/>
      <c r="R43" s="302"/>
      <c r="S43" s="302"/>
      <c r="T43" s="302"/>
      <c r="U43" s="302"/>
      <c r="V43" s="308"/>
      <c r="W43" s="308"/>
      <c r="X43" s="309"/>
    </row>
    <row r="44" spans="2:24">
      <c r="B44" s="624"/>
      <c r="C44" s="625"/>
      <c r="D44" s="301"/>
      <c r="E44" s="302"/>
      <c r="F44" s="302"/>
      <c r="G44" s="302"/>
      <c r="H44" s="302"/>
      <c r="M44" s="624"/>
      <c r="N44" s="625"/>
      <c r="O44" s="301" t="s">
        <v>1165</v>
      </c>
      <c r="P44" s="302">
        <v>344</v>
      </c>
      <c r="Q44" s="302">
        <v>355</v>
      </c>
      <c r="R44" s="302"/>
      <c r="S44" s="302"/>
      <c r="T44" s="302">
        <v>3915</v>
      </c>
      <c r="U44" s="302"/>
      <c r="V44" s="308"/>
      <c r="W44" s="308"/>
      <c r="X44" s="309"/>
    </row>
    <row r="45" spans="2:24">
      <c r="B45" s="624"/>
      <c r="C45" s="625"/>
      <c r="D45" s="301"/>
      <c r="E45" s="302">
        <f>SUM(E36:E44)</f>
        <v>4370</v>
      </c>
      <c r="F45" s="302">
        <f>SUM(F36:F44)</f>
        <v>4370</v>
      </c>
      <c r="G45" s="302">
        <f>SUM(G36:G44)</f>
        <v>4370</v>
      </c>
      <c r="H45" s="302">
        <f>SUM(H36:H44)</f>
        <v>4370</v>
      </c>
      <c r="M45" s="624"/>
      <c r="N45" s="625"/>
      <c r="O45" s="301" t="s">
        <v>1166</v>
      </c>
      <c r="P45" s="302"/>
      <c r="Q45" s="302"/>
      <c r="R45" s="302">
        <v>305</v>
      </c>
      <c r="S45" s="302"/>
      <c r="T45" s="302"/>
      <c r="U45" s="302"/>
      <c r="V45" s="308"/>
      <c r="W45" s="308"/>
      <c r="X45" s="309"/>
    </row>
    <row r="46" spans="2:24">
      <c r="M46" s="624"/>
      <c r="N46" s="625"/>
      <c r="O46" s="301" t="s">
        <v>1168</v>
      </c>
      <c r="P46" s="302"/>
      <c r="Q46" s="302"/>
      <c r="R46" s="302"/>
      <c r="S46" s="302">
        <v>305</v>
      </c>
      <c r="T46" s="302"/>
      <c r="U46" s="302">
        <v>3200</v>
      </c>
      <c r="V46" s="308"/>
      <c r="W46" s="308"/>
      <c r="X46" s="309"/>
    </row>
    <row r="47" spans="2:24">
      <c r="M47" s="624"/>
      <c r="N47" s="625"/>
      <c r="O47" s="301" t="s">
        <v>1169</v>
      </c>
      <c r="P47" s="302"/>
      <c r="Q47" s="302"/>
      <c r="R47" s="302"/>
      <c r="S47" s="302"/>
      <c r="T47" s="302">
        <v>455</v>
      </c>
      <c r="U47" s="302">
        <v>1170</v>
      </c>
      <c r="V47" s="308"/>
      <c r="W47" s="308"/>
      <c r="X47" s="309"/>
    </row>
    <row r="48" spans="2:24">
      <c r="M48" s="624"/>
      <c r="N48" s="625"/>
      <c r="O48" s="301" t="s">
        <v>1178</v>
      </c>
      <c r="P48" s="302"/>
      <c r="Q48" s="302"/>
      <c r="R48" s="302"/>
      <c r="S48" s="302"/>
      <c r="T48" s="302"/>
      <c r="U48" s="302"/>
      <c r="V48" s="317" t="s">
        <v>1179</v>
      </c>
      <c r="W48" s="317" t="s">
        <v>1179</v>
      </c>
      <c r="X48" s="318" t="s">
        <v>1179</v>
      </c>
    </row>
    <row r="49" spans="2:24">
      <c r="M49" s="624"/>
      <c r="N49" s="625"/>
      <c r="O49" s="301"/>
      <c r="P49" s="302"/>
      <c r="Q49" s="302"/>
      <c r="R49" s="302"/>
      <c r="S49" s="302"/>
      <c r="T49" s="302"/>
      <c r="U49" s="302"/>
      <c r="V49" s="308"/>
      <c r="W49" s="308"/>
      <c r="X49" s="309"/>
    </row>
    <row r="50" spans="2:24">
      <c r="M50" s="624"/>
      <c r="N50" s="625"/>
      <c r="O50" s="301"/>
      <c r="P50" s="302"/>
      <c r="Q50" s="302"/>
      <c r="R50" s="302"/>
      <c r="S50" s="302"/>
      <c r="T50" s="302"/>
      <c r="U50" s="302"/>
      <c r="V50" s="308"/>
      <c r="W50" s="308"/>
      <c r="X50" s="309"/>
    </row>
    <row r="51" spans="2:24">
      <c r="M51" s="624"/>
      <c r="N51" s="625"/>
      <c r="O51" s="301"/>
      <c r="P51" s="302">
        <f t="shared" ref="P51:U51" si="0">SUM(P36:P50)</f>
        <v>4370</v>
      </c>
      <c r="Q51" s="302">
        <f t="shared" si="0"/>
        <v>4370</v>
      </c>
      <c r="R51" s="302">
        <f t="shared" si="0"/>
        <v>4370</v>
      </c>
      <c r="S51" s="302">
        <f t="shared" si="0"/>
        <v>4370</v>
      </c>
      <c r="T51" s="302">
        <f t="shared" si="0"/>
        <v>4370</v>
      </c>
      <c r="U51" s="302">
        <f t="shared" si="0"/>
        <v>4370</v>
      </c>
      <c r="V51" s="308"/>
      <c r="W51" s="308"/>
      <c r="X51" s="309"/>
    </row>
    <row r="52" spans="2:24">
      <c r="M52" s="319"/>
      <c r="N52" s="320"/>
      <c r="O52" s="321"/>
      <c r="P52" s="322"/>
      <c r="Q52" s="322"/>
      <c r="R52" s="322"/>
      <c r="S52" s="322"/>
      <c r="T52" s="322"/>
      <c r="U52" s="322"/>
      <c r="V52" s="323"/>
      <c r="W52" s="323"/>
      <c r="X52" s="324"/>
    </row>
    <row r="53" spans="2:24" ht="27" customHeight="1">
      <c r="B53" s="624" t="str">
        <f>Tracker!A98</f>
        <v>BQ-089</v>
      </c>
      <c r="C53" s="625" t="str">
        <f>Tracker!C98</f>
        <v>ﻁﺭﻳﻖ ﺍﻟﺩﻭﺭﻳﺎﺕ الخارجية Outer Patrol Road</v>
      </c>
      <c r="D53" s="294" t="s">
        <v>1155</v>
      </c>
      <c r="E53" s="294" t="s">
        <v>887</v>
      </c>
      <c r="F53" s="294" t="s">
        <v>888</v>
      </c>
      <c r="G53" s="294" t="s">
        <v>889</v>
      </c>
      <c r="H53" s="314" t="s">
        <v>1173</v>
      </c>
      <c r="M53" s="624" t="str">
        <f>B53</f>
        <v>BQ-089</v>
      </c>
      <c r="N53" s="625" t="str">
        <f>C53</f>
        <v>ﻁﺭﻳﻖ ﺍﻟﺩﻭﺭﻳﺎﺕ الخارجية Outer Patrol Road</v>
      </c>
      <c r="O53" s="295" t="s">
        <v>1155</v>
      </c>
      <c r="P53" s="295" t="s">
        <v>891</v>
      </c>
      <c r="Q53" s="315" t="s">
        <v>892</v>
      </c>
      <c r="R53" s="297" t="s">
        <v>893</v>
      </c>
      <c r="S53" s="297" t="s">
        <v>894</v>
      </c>
      <c r="T53" s="296" t="s">
        <v>895</v>
      </c>
      <c r="U53" s="296" t="s">
        <v>896</v>
      </c>
      <c r="V53" s="300" t="s">
        <v>736</v>
      </c>
      <c r="W53" s="300" t="s">
        <v>737</v>
      </c>
      <c r="X53" s="324"/>
    </row>
    <row r="54" spans="2:24">
      <c r="B54" s="624"/>
      <c r="C54" s="625"/>
      <c r="D54" s="301" t="s">
        <v>1180</v>
      </c>
      <c r="E54" s="302">
        <v>200</v>
      </c>
      <c r="F54" s="302"/>
      <c r="G54" s="302"/>
      <c r="H54" s="302"/>
      <c r="M54" s="624"/>
      <c r="N54" s="625"/>
      <c r="O54" s="301" t="s">
        <v>1180</v>
      </c>
      <c r="P54" s="302">
        <v>200</v>
      </c>
      <c r="Q54" s="302">
        <v>200</v>
      </c>
      <c r="R54" s="302"/>
      <c r="S54" s="302"/>
      <c r="T54" s="302"/>
      <c r="U54" s="302"/>
      <c r="V54" s="308"/>
      <c r="W54" s="308"/>
      <c r="X54" s="309"/>
    </row>
    <row r="55" spans="2:24">
      <c r="B55" s="624"/>
      <c r="C55" s="625"/>
      <c r="D55" s="301" t="s">
        <v>1178</v>
      </c>
      <c r="E55" s="302">
        <v>2000</v>
      </c>
      <c r="F55" s="304">
        <v>2000</v>
      </c>
      <c r="G55" s="302">
        <v>1300</v>
      </c>
      <c r="H55" s="304"/>
      <c r="M55" s="624"/>
      <c r="N55" s="625"/>
      <c r="O55" s="301" t="s">
        <v>1178</v>
      </c>
      <c r="P55" s="302">
        <v>2000</v>
      </c>
      <c r="Q55" s="302">
        <v>2000</v>
      </c>
      <c r="R55" s="302">
        <v>2000</v>
      </c>
      <c r="S55" s="302">
        <v>1500</v>
      </c>
      <c r="T55" s="302">
        <v>1300</v>
      </c>
      <c r="U55" s="302"/>
      <c r="V55" s="308"/>
      <c r="W55" s="308"/>
      <c r="X55" s="309"/>
    </row>
    <row r="56" spans="2:24">
      <c r="B56" s="624"/>
      <c r="C56" s="625"/>
      <c r="D56" s="301" t="s">
        <v>1181</v>
      </c>
      <c r="E56" s="302">
        <v>990</v>
      </c>
      <c r="F56" s="304">
        <v>650</v>
      </c>
      <c r="G56" s="302">
        <v>1350</v>
      </c>
      <c r="H56" s="304"/>
      <c r="M56" s="624"/>
      <c r="N56" s="625"/>
      <c r="O56" s="301" t="s">
        <v>1181</v>
      </c>
      <c r="P56" s="302">
        <v>990</v>
      </c>
      <c r="Q56" s="302">
        <v>990</v>
      </c>
      <c r="R56" s="302">
        <v>650</v>
      </c>
      <c r="S56" s="302">
        <v>1150</v>
      </c>
      <c r="T56" s="302">
        <v>1350</v>
      </c>
      <c r="U56" s="302"/>
      <c r="V56" s="308"/>
      <c r="W56" s="308"/>
      <c r="X56" s="309"/>
    </row>
    <row r="57" spans="2:24">
      <c r="B57" s="624"/>
      <c r="C57" s="625"/>
      <c r="D57" s="301" t="s">
        <v>1182</v>
      </c>
      <c r="E57" s="302"/>
      <c r="F57" s="302">
        <v>540</v>
      </c>
      <c r="G57" s="302">
        <v>540</v>
      </c>
      <c r="H57" s="302">
        <v>3190</v>
      </c>
      <c r="M57" s="624"/>
      <c r="N57" s="625"/>
      <c r="O57" s="301" t="s">
        <v>1182</v>
      </c>
      <c r="P57" s="302"/>
      <c r="Q57" s="302"/>
      <c r="R57" s="302">
        <v>540</v>
      </c>
      <c r="S57" s="302">
        <v>540</v>
      </c>
      <c r="T57" s="302">
        <v>540</v>
      </c>
      <c r="U57" s="302">
        <v>3190</v>
      </c>
      <c r="V57" s="317" t="s">
        <v>1179</v>
      </c>
      <c r="W57" s="317" t="s">
        <v>1179</v>
      </c>
      <c r="X57" s="318" t="s">
        <v>1179</v>
      </c>
    </row>
    <row r="58" spans="2:24">
      <c r="B58" s="624"/>
      <c r="C58" s="625"/>
      <c r="D58" s="301" t="s">
        <v>1183</v>
      </c>
      <c r="E58" s="302"/>
      <c r="F58" s="302"/>
      <c r="G58" s="302"/>
      <c r="H58" s="302"/>
      <c r="M58" s="624"/>
      <c r="N58" s="625"/>
      <c r="O58" s="301" t="s">
        <v>1183</v>
      </c>
      <c r="P58" s="302"/>
      <c r="Q58" s="302"/>
      <c r="R58" s="302"/>
      <c r="S58" s="302"/>
      <c r="T58" s="302"/>
      <c r="U58" s="302"/>
      <c r="V58" s="308"/>
      <c r="W58" s="308"/>
      <c r="X58" s="309"/>
    </row>
    <row r="59" spans="2:24">
      <c r="B59" s="624"/>
      <c r="C59" s="625"/>
      <c r="D59" s="301" t="s">
        <v>1184</v>
      </c>
      <c r="E59" s="302"/>
      <c r="F59" s="302"/>
      <c r="G59" s="302"/>
      <c r="H59" s="302"/>
      <c r="M59" s="624"/>
      <c r="N59" s="625"/>
      <c r="O59" s="301" t="s">
        <v>1184</v>
      </c>
      <c r="P59" s="302"/>
      <c r="Q59" s="302"/>
      <c r="R59" s="302"/>
      <c r="S59" s="302"/>
      <c r="T59" s="302"/>
      <c r="U59" s="302"/>
      <c r="V59" s="308"/>
      <c r="W59" s="308"/>
      <c r="X59" s="309"/>
    </row>
    <row r="60" spans="2:24">
      <c r="B60" s="624"/>
      <c r="C60" s="625"/>
      <c r="D60" s="301" t="s">
        <v>1185</v>
      </c>
      <c r="E60" s="302"/>
      <c r="F60" s="302"/>
      <c r="G60" s="302"/>
      <c r="H60" s="302"/>
      <c r="M60" s="624"/>
      <c r="N60" s="625"/>
      <c r="O60" s="301" t="s">
        <v>1185</v>
      </c>
      <c r="P60" s="302"/>
      <c r="Q60" s="302"/>
      <c r="R60" s="302"/>
      <c r="S60" s="302"/>
      <c r="T60" s="302"/>
      <c r="U60" s="302"/>
      <c r="V60" s="308"/>
      <c r="W60" s="308"/>
      <c r="X60" s="309"/>
    </row>
    <row r="61" spans="2:24">
      <c r="B61" s="624"/>
      <c r="C61" s="625"/>
      <c r="D61" s="301"/>
      <c r="E61" s="302"/>
      <c r="F61" s="302"/>
      <c r="G61" s="302"/>
      <c r="H61" s="302"/>
      <c r="M61" s="624"/>
      <c r="N61" s="625"/>
      <c r="O61" s="301" t="s">
        <v>1186</v>
      </c>
      <c r="P61" s="302"/>
      <c r="Q61" s="302"/>
      <c r="R61" s="302"/>
      <c r="S61" s="302"/>
      <c r="T61" s="302"/>
      <c r="U61" s="302"/>
      <c r="V61" s="308"/>
      <c r="W61" s="308"/>
      <c r="X61" s="309"/>
    </row>
    <row r="62" spans="2:24">
      <c r="B62" s="624"/>
      <c r="C62" s="625"/>
      <c r="D62" s="301"/>
      <c r="E62" s="302"/>
      <c r="F62" s="302"/>
      <c r="G62" s="302"/>
      <c r="H62" s="302"/>
      <c r="M62" s="624"/>
      <c r="N62" s="625"/>
      <c r="O62" s="301" t="s">
        <v>1187</v>
      </c>
      <c r="P62" s="302"/>
      <c r="Q62" s="302"/>
      <c r="R62" s="302"/>
      <c r="S62" s="302"/>
      <c r="T62" s="302"/>
      <c r="U62" s="302"/>
      <c r="V62" s="308"/>
      <c r="W62" s="308"/>
      <c r="X62" s="309"/>
    </row>
    <row r="63" spans="2:24">
      <c r="B63" s="624"/>
      <c r="C63" s="625"/>
      <c r="D63" s="325"/>
      <c r="E63" s="325">
        <f>SUM(E54:E62)</f>
        <v>3190</v>
      </c>
      <c r="F63" s="325">
        <f>SUM(F54:F62)</f>
        <v>3190</v>
      </c>
      <c r="G63" s="325">
        <f>SUM(G54:G62)</f>
        <v>3190</v>
      </c>
      <c r="H63" s="325">
        <f>SUM(H54:H62)</f>
        <v>3190</v>
      </c>
      <c r="M63" s="624"/>
      <c r="N63" s="625"/>
      <c r="O63" s="301" t="s">
        <v>1188</v>
      </c>
      <c r="P63" s="302"/>
      <c r="Q63" s="302"/>
      <c r="R63" s="302"/>
      <c r="S63" s="302"/>
      <c r="T63" s="302"/>
      <c r="U63" s="302"/>
      <c r="V63" s="308"/>
      <c r="W63" s="308"/>
      <c r="X63" s="309"/>
    </row>
    <row r="64" spans="2:24">
      <c r="M64" s="624"/>
      <c r="N64" s="625"/>
      <c r="O64" s="301" t="s">
        <v>1189</v>
      </c>
      <c r="P64" s="302"/>
      <c r="Q64" s="302"/>
      <c r="R64" s="302"/>
      <c r="S64" s="302"/>
      <c r="T64" s="302"/>
      <c r="U64" s="302"/>
      <c r="V64" s="308"/>
      <c r="W64" s="308"/>
      <c r="X64" s="309"/>
    </row>
    <row r="65" spans="2:25">
      <c r="M65" s="624"/>
      <c r="N65" s="625"/>
      <c r="O65" s="301" t="s">
        <v>1190</v>
      </c>
      <c r="P65" s="302"/>
      <c r="Q65" s="302"/>
      <c r="R65" s="302"/>
      <c r="S65" s="302"/>
      <c r="T65" s="302"/>
      <c r="U65" s="302"/>
      <c r="V65" s="308"/>
      <c r="W65" s="308"/>
      <c r="X65" s="309"/>
    </row>
    <row r="66" spans="2:25">
      <c r="M66" s="624"/>
      <c r="N66" s="625"/>
      <c r="O66" s="301"/>
      <c r="P66" s="302"/>
      <c r="Q66" s="302"/>
      <c r="R66" s="302"/>
      <c r="S66" s="302"/>
      <c r="T66" s="302"/>
      <c r="U66" s="302"/>
      <c r="V66" s="308"/>
      <c r="W66" s="308"/>
      <c r="X66" s="309"/>
    </row>
    <row r="67" spans="2:25">
      <c r="M67" s="624"/>
      <c r="N67" s="625"/>
      <c r="O67" s="301"/>
      <c r="P67" s="302"/>
      <c r="Q67" s="302"/>
      <c r="R67" s="302"/>
      <c r="S67" s="302"/>
      <c r="T67" s="302"/>
      <c r="U67" s="302"/>
      <c r="V67" s="308"/>
      <c r="W67" s="308"/>
      <c r="X67" s="309"/>
    </row>
    <row r="68" spans="2:25">
      <c r="M68" s="624"/>
      <c r="N68" s="625"/>
      <c r="O68" s="301"/>
      <c r="P68" s="302"/>
      <c r="Q68" s="302"/>
      <c r="R68" s="302"/>
      <c r="S68" s="302"/>
      <c r="T68" s="302"/>
      <c r="U68" s="302"/>
      <c r="V68" s="308"/>
      <c r="W68" s="308"/>
      <c r="X68" s="309"/>
    </row>
    <row r="69" spans="2:25">
      <c r="M69" s="624"/>
      <c r="N69" s="625"/>
      <c r="O69" s="301"/>
      <c r="P69" s="325">
        <f t="shared" ref="P69:U69" si="1">SUM(P54:P68)</f>
        <v>3190</v>
      </c>
      <c r="Q69" s="325">
        <f t="shared" si="1"/>
        <v>3190</v>
      </c>
      <c r="R69" s="325">
        <f t="shared" si="1"/>
        <v>3190</v>
      </c>
      <c r="S69" s="325">
        <f t="shared" si="1"/>
        <v>3190</v>
      </c>
      <c r="T69" s="325">
        <f t="shared" si="1"/>
        <v>3190</v>
      </c>
      <c r="U69" s="325">
        <f t="shared" si="1"/>
        <v>3190</v>
      </c>
      <c r="V69" s="308"/>
      <c r="W69" s="308"/>
      <c r="X69" s="309"/>
    </row>
    <row r="70" spans="2:25">
      <c r="M70" s="319"/>
      <c r="N70" s="320"/>
      <c r="O70" s="321"/>
      <c r="P70" s="322"/>
      <c r="Q70" s="322"/>
      <c r="R70" s="322"/>
      <c r="S70" s="322"/>
      <c r="T70" s="322"/>
      <c r="U70" s="322"/>
      <c r="V70" s="323"/>
      <c r="W70" s="323"/>
      <c r="X70" s="324"/>
    </row>
    <row r="71" spans="2:25">
      <c r="M71" s="319"/>
      <c r="N71" s="320"/>
      <c r="O71" s="321"/>
      <c r="P71" s="322"/>
      <c r="Q71" s="322"/>
      <c r="R71" s="322"/>
      <c r="S71" s="322"/>
      <c r="T71" s="322"/>
      <c r="U71" s="322"/>
      <c r="V71" s="323"/>
      <c r="W71" s="323"/>
      <c r="X71" s="324"/>
    </row>
    <row r="72" spans="2:25">
      <c r="M72" s="319"/>
      <c r="N72" s="320"/>
      <c r="O72" s="321"/>
      <c r="P72" s="322"/>
      <c r="Q72" s="322"/>
      <c r="R72" s="322"/>
      <c r="S72" s="322"/>
      <c r="T72" s="322"/>
      <c r="U72" s="322"/>
      <c r="V72" s="323"/>
      <c r="W72" s="323"/>
      <c r="X72" s="324"/>
    </row>
    <row r="74" spans="2:25" ht="26.25" customHeight="1">
      <c r="B74" s="293" t="s">
        <v>678</v>
      </c>
      <c r="C74" s="293" t="s">
        <v>1151</v>
      </c>
      <c r="D74" s="614" t="s">
        <v>1152</v>
      </c>
      <c r="E74" s="614"/>
      <c r="F74" s="614"/>
      <c r="G74" s="614"/>
      <c r="H74" s="614"/>
      <c r="M74" s="293" t="s">
        <v>678</v>
      </c>
      <c r="N74" s="293" t="s">
        <v>1151</v>
      </c>
      <c r="O74" s="615" t="s">
        <v>134</v>
      </c>
      <c r="P74" s="615"/>
      <c r="Q74" s="615"/>
      <c r="R74" s="615"/>
      <c r="S74" s="615"/>
      <c r="T74" s="615"/>
      <c r="U74" s="615"/>
      <c r="V74" s="615"/>
      <c r="W74" s="616" t="s">
        <v>1153</v>
      </c>
      <c r="X74" s="616"/>
      <c r="Y74" s="617" t="s">
        <v>730</v>
      </c>
    </row>
    <row r="75" spans="2:25" ht="54.75" customHeight="1">
      <c r="B75" s="618" t="s">
        <v>329</v>
      </c>
      <c r="C75" s="619" t="s">
        <v>1191</v>
      </c>
      <c r="D75" s="294" t="s">
        <v>1155</v>
      </c>
      <c r="E75" s="294" t="s">
        <v>824</v>
      </c>
      <c r="F75" s="294" t="s">
        <v>637</v>
      </c>
      <c r="G75" s="294" t="s">
        <v>638</v>
      </c>
      <c r="H75" s="314" t="s">
        <v>825</v>
      </c>
      <c r="M75" s="618" t="s">
        <v>329</v>
      </c>
      <c r="N75" s="621" t="str">
        <f>C75</f>
        <v xml:space="preserve"> إنشاء مبنى جديد لمركز التحكم الأمني ​​.</v>
      </c>
      <c r="O75" s="295" t="s">
        <v>1155</v>
      </c>
      <c r="P75" s="295" t="s">
        <v>891</v>
      </c>
      <c r="Q75" s="295" t="s">
        <v>826</v>
      </c>
      <c r="R75" s="296" t="s">
        <v>809</v>
      </c>
      <c r="S75" s="297" t="s">
        <v>824</v>
      </c>
      <c r="T75" s="296" t="s">
        <v>827</v>
      </c>
      <c r="U75" s="296" t="s">
        <v>638</v>
      </c>
      <c r="V75" s="326" t="s">
        <v>1020</v>
      </c>
      <c r="W75" s="300" t="s">
        <v>736</v>
      </c>
      <c r="X75" s="300" t="s">
        <v>737</v>
      </c>
      <c r="Y75" s="617"/>
    </row>
    <row r="76" spans="2:25">
      <c r="B76" s="618"/>
      <c r="C76" s="618"/>
      <c r="D76" s="301" t="s">
        <v>1162</v>
      </c>
      <c r="E76" s="303" t="s">
        <v>1179</v>
      </c>
      <c r="F76" s="303" t="s">
        <v>1179</v>
      </c>
      <c r="G76" s="302"/>
      <c r="H76" s="302"/>
      <c r="M76" s="618"/>
      <c r="N76" s="618"/>
      <c r="O76" s="294" t="s">
        <v>1164</v>
      </c>
      <c r="P76" s="303" t="s">
        <v>1179</v>
      </c>
      <c r="Q76" s="303" t="s">
        <v>1179</v>
      </c>
      <c r="R76" s="303" t="s">
        <v>1179</v>
      </c>
      <c r="S76" s="304"/>
      <c r="T76" s="305"/>
      <c r="U76" s="305"/>
      <c r="V76" s="327"/>
      <c r="W76" s="308"/>
      <c r="X76" s="308"/>
      <c r="Y76" s="309"/>
    </row>
    <row r="77" spans="2:25">
      <c r="B77" s="618"/>
      <c r="C77" s="618"/>
      <c r="D77" s="301" t="s">
        <v>1165</v>
      </c>
      <c r="E77" s="302"/>
      <c r="F77" s="304"/>
      <c r="G77" s="303" t="s">
        <v>1179</v>
      </c>
      <c r="H77" s="304"/>
      <c r="M77" s="618"/>
      <c r="N77" s="618"/>
      <c r="O77" s="294" t="s">
        <v>1177</v>
      </c>
      <c r="P77" s="302"/>
      <c r="Q77" s="303" t="s">
        <v>1179</v>
      </c>
      <c r="R77" s="303" t="s">
        <v>1179</v>
      </c>
      <c r="S77" s="303" t="s">
        <v>1179</v>
      </c>
      <c r="T77" s="310"/>
      <c r="U77" s="302"/>
      <c r="V77" s="327"/>
      <c r="W77" s="308"/>
      <c r="X77" s="308"/>
      <c r="Y77" s="309"/>
    </row>
    <row r="78" spans="2:25">
      <c r="B78" s="618"/>
      <c r="C78" s="618"/>
      <c r="D78" s="294"/>
      <c r="E78" s="302"/>
      <c r="F78" s="304"/>
      <c r="G78" s="302"/>
      <c r="H78" s="304"/>
      <c r="M78" s="618"/>
      <c r="N78" s="618"/>
      <c r="O78" s="294" t="s">
        <v>1162</v>
      </c>
      <c r="P78" s="302"/>
      <c r="Q78" s="312"/>
      <c r="R78" s="312"/>
      <c r="S78" s="302"/>
      <c r="T78" s="303" t="s">
        <v>1179</v>
      </c>
      <c r="U78" s="302"/>
      <c r="V78" s="327"/>
      <c r="W78" s="308"/>
      <c r="X78" s="308"/>
      <c r="Y78" s="309"/>
    </row>
    <row r="79" spans="2:25">
      <c r="B79" s="618"/>
      <c r="C79" s="618"/>
      <c r="D79" s="294"/>
      <c r="E79" s="302"/>
      <c r="F79" s="304"/>
      <c r="G79" s="302"/>
      <c r="H79" s="304"/>
      <c r="M79" s="618"/>
      <c r="N79" s="618"/>
      <c r="O79" s="294" t="s">
        <v>1165</v>
      </c>
      <c r="P79" s="302"/>
      <c r="Q79" s="312"/>
      <c r="R79" s="312"/>
      <c r="S79" s="302"/>
      <c r="T79" s="302"/>
      <c r="U79" s="303" t="s">
        <v>1179</v>
      </c>
      <c r="V79" s="327"/>
      <c r="W79" s="308"/>
      <c r="X79" s="308"/>
      <c r="Y79" s="309"/>
    </row>
    <row r="80" spans="2:25">
      <c r="B80" s="292"/>
      <c r="G80" s="292"/>
      <c r="M80" s="319"/>
      <c r="N80" s="320"/>
      <c r="O80" s="320"/>
      <c r="P80" s="322"/>
      <c r="Q80" s="328"/>
      <c r="R80" s="328"/>
      <c r="S80" s="322"/>
      <c r="T80" s="322"/>
      <c r="U80" s="329"/>
      <c r="V80" s="330"/>
      <c r="W80" s="323"/>
      <c r="X80" s="323"/>
      <c r="Y80" s="324"/>
    </row>
    <row r="81" spans="2:25">
      <c r="B81" s="618"/>
      <c r="C81" s="294"/>
      <c r="D81" s="301" t="s">
        <v>1166</v>
      </c>
      <c r="E81" s="301" t="s">
        <v>1169</v>
      </c>
      <c r="F81" s="304"/>
      <c r="G81" s="302"/>
      <c r="H81" s="304"/>
      <c r="M81" s="618"/>
      <c r="N81" s="294"/>
      <c r="O81" s="301" t="s">
        <v>1166</v>
      </c>
      <c r="P81" s="301" t="s">
        <v>1169</v>
      </c>
      <c r="Q81" s="304"/>
      <c r="R81" s="302"/>
      <c r="S81" s="304"/>
      <c r="T81" s="322"/>
      <c r="U81" s="329"/>
      <c r="V81" s="330"/>
      <c r="W81" s="323"/>
      <c r="X81" s="323"/>
      <c r="Y81" s="324"/>
    </row>
    <row r="82" spans="2:25" ht="41.25" customHeight="1">
      <c r="B82" s="618"/>
      <c r="C82" s="294" t="s">
        <v>833</v>
      </c>
      <c r="D82" s="303" t="s">
        <v>1179</v>
      </c>
      <c r="E82" s="294"/>
      <c r="F82" s="294"/>
      <c r="G82" s="294"/>
      <c r="H82" s="294"/>
      <c r="M82" s="618"/>
      <c r="N82" s="294" t="s">
        <v>833</v>
      </c>
      <c r="O82" s="303" t="s">
        <v>1179</v>
      </c>
      <c r="P82" s="294"/>
      <c r="Q82" s="294"/>
      <c r="R82" s="294"/>
      <c r="S82" s="294"/>
      <c r="T82" s="322"/>
      <c r="U82" s="329"/>
      <c r="V82" s="330"/>
      <c r="W82" s="323"/>
      <c r="X82" s="323"/>
      <c r="Y82" s="324"/>
    </row>
    <row r="83" spans="2:25" ht="27" customHeight="1">
      <c r="B83" s="618"/>
      <c r="C83" s="294" t="s">
        <v>677</v>
      </c>
      <c r="D83" s="294"/>
      <c r="E83" s="303" t="s">
        <v>1179</v>
      </c>
      <c r="F83" s="294"/>
      <c r="G83" s="294"/>
      <c r="H83" s="294"/>
      <c r="M83" s="618"/>
      <c r="N83" s="294" t="s">
        <v>677</v>
      </c>
      <c r="O83" s="294"/>
      <c r="P83" s="294"/>
      <c r="Q83" s="294"/>
      <c r="R83" s="294"/>
      <c r="S83" s="294"/>
      <c r="T83" s="322"/>
      <c r="U83" s="329"/>
      <c r="V83" s="330"/>
      <c r="W83" s="323"/>
      <c r="X83" s="323"/>
      <c r="Y83" s="324"/>
    </row>
    <row r="84" spans="2:25" ht="27" customHeight="1">
      <c r="B84" s="618"/>
      <c r="C84" s="294" t="s">
        <v>834</v>
      </c>
      <c r="D84" s="303" t="s">
        <v>1192</v>
      </c>
      <c r="E84" s="294"/>
      <c r="F84" s="294"/>
      <c r="G84" s="294"/>
      <c r="H84" s="294"/>
      <c r="M84" s="618"/>
      <c r="N84" s="294" t="s">
        <v>834</v>
      </c>
      <c r="O84" s="303" t="s">
        <v>1179</v>
      </c>
      <c r="P84" s="294"/>
      <c r="Q84" s="294"/>
      <c r="R84" s="294"/>
      <c r="S84" s="294"/>
      <c r="T84" s="322"/>
      <c r="U84" s="329"/>
      <c r="V84" s="330"/>
      <c r="W84" s="323"/>
      <c r="X84" s="323"/>
      <c r="Y84" s="324"/>
    </row>
    <row r="85" spans="2:25" ht="27" customHeight="1">
      <c r="B85" s="618"/>
      <c r="C85" s="294" t="s">
        <v>837</v>
      </c>
      <c r="D85" s="294"/>
      <c r="E85" s="294"/>
      <c r="F85" s="294"/>
      <c r="G85" s="294"/>
      <c r="H85" s="294"/>
      <c r="M85" s="618"/>
      <c r="N85" s="294" t="s">
        <v>837</v>
      </c>
      <c r="O85" s="294"/>
      <c r="P85" s="303" t="s">
        <v>1179</v>
      </c>
      <c r="Q85" s="294"/>
      <c r="R85" s="294"/>
      <c r="S85" s="294"/>
      <c r="T85" s="322"/>
      <c r="U85" s="329"/>
      <c r="V85" s="330"/>
      <c r="W85" s="323"/>
      <c r="X85" s="323"/>
      <c r="Y85" s="324"/>
    </row>
    <row r="86" spans="2:25" ht="27" customHeight="1">
      <c r="B86" s="618"/>
      <c r="C86" s="294" t="s">
        <v>676</v>
      </c>
      <c r="D86" s="303" t="s">
        <v>1192</v>
      </c>
      <c r="E86" s="294"/>
      <c r="F86" s="294"/>
      <c r="G86" s="294"/>
      <c r="H86" s="294"/>
      <c r="M86" s="618"/>
      <c r="N86" s="294" t="s">
        <v>676</v>
      </c>
      <c r="O86" s="303" t="s">
        <v>1179</v>
      </c>
      <c r="P86" s="294"/>
      <c r="Q86" s="294"/>
      <c r="R86" s="294"/>
      <c r="S86" s="294"/>
      <c r="T86" s="322"/>
      <c r="U86" s="329"/>
      <c r="V86" s="330"/>
      <c r="W86" s="323"/>
      <c r="X86" s="323"/>
      <c r="Y86" s="324"/>
    </row>
    <row r="87" spans="2:25" ht="27" customHeight="1">
      <c r="B87" s="618"/>
      <c r="C87" s="294" t="s">
        <v>838</v>
      </c>
      <c r="D87" s="294"/>
      <c r="E87" s="294"/>
      <c r="F87" s="294"/>
      <c r="G87" s="294"/>
      <c r="H87" s="294"/>
      <c r="M87" s="618"/>
      <c r="N87" s="294" t="s">
        <v>838</v>
      </c>
      <c r="O87" s="294"/>
      <c r="P87" s="294"/>
      <c r="Q87" s="294"/>
      <c r="R87" s="294"/>
      <c r="S87" s="294"/>
      <c r="T87" s="322"/>
      <c r="U87" s="329"/>
      <c r="V87" s="330"/>
      <c r="W87" s="323"/>
      <c r="X87" s="323"/>
      <c r="Y87" s="324"/>
    </row>
    <row r="88" spans="2:25" ht="27" customHeight="1">
      <c r="B88" s="618"/>
      <c r="C88" s="294" t="s">
        <v>839</v>
      </c>
      <c r="D88" s="294"/>
      <c r="E88" s="294"/>
      <c r="F88" s="294"/>
      <c r="G88" s="294"/>
      <c r="H88" s="294"/>
      <c r="M88" s="618"/>
      <c r="N88" s="294" t="s">
        <v>839</v>
      </c>
      <c r="O88" s="294"/>
      <c r="P88" s="294"/>
      <c r="Q88" s="294"/>
      <c r="R88" s="294"/>
      <c r="S88" s="294"/>
      <c r="T88" s="322"/>
      <c r="U88" s="329"/>
      <c r="V88" s="330"/>
      <c r="W88" s="323"/>
      <c r="X88" s="323"/>
      <c r="Y88" s="324"/>
    </row>
    <row r="89" spans="2:25" ht="27" customHeight="1">
      <c r="B89" s="618"/>
      <c r="C89" s="294" t="s">
        <v>840</v>
      </c>
      <c r="D89" s="303" t="s">
        <v>1179</v>
      </c>
      <c r="E89" s="294"/>
      <c r="F89" s="294"/>
      <c r="G89" s="294"/>
      <c r="H89" s="294"/>
      <c r="M89" s="618"/>
      <c r="N89" s="294" t="s">
        <v>840</v>
      </c>
      <c r="O89" s="303" t="s">
        <v>1179</v>
      </c>
      <c r="P89" s="294"/>
      <c r="Q89" s="294"/>
      <c r="R89" s="294"/>
      <c r="S89" s="294"/>
      <c r="T89" s="322"/>
      <c r="U89" s="329"/>
      <c r="V89" s="330"/>
      <c r="W89" s="323"/>
      <c r="X89" s="323"/>
      <c r="Y89" s="324"/>
    </row>
    <row r="90" spans="2:25">
      <c r="B90" s="618"/>
      <c r="C90" s="294" t="s">
        <v>841</v>
      </c>
      <c r="D90" s="294"/>
      <c r="E90" s="294"/>
      <c r="F90" s="294"/>
      <c r="G90" s="294"/>
      <c r="H90" s="294"/>
      <c r="M90" s="618"/>
      <c r="N90" s="294" t="s">
        <v>841</v>
      </c>
      <c r="O90" s="294"/>
      <c r="P90" s="294"/>
      <c r="Q90" s="294"/>
      <c r="R90" s="294"/>
      <c r="S90" s="294"/>
      <c r="T90" s="322"/>
      <c r="U90" s="329"/>
      <c r="V90" s="330"/>
      <c r="W90" s="323"/>
      <c r="X90" s="323"/>
      <c r="Y90" s="324"/>
    </row>
    <row r="91" spans="2:25" ht="14.25" customHeight="1">
      <c r="B91" s="618"/>
      <c r="C91" s="294" t="s">
        <v>842</v>
      </c>
      <c r="D91" s="294"/>
      <c r="E91" s="294"/>
      <c r="F91" s="294"/>
      <c r="G91" s="294"/>
      <c r="H91" s="294"/>
      <c r="M91" s="618"/>
      <c r="N91" s="294" t="s">
        <v>842</v>
      </c>
      <c r="O91" s="294"/>
      <c r="P91" s="294"/>
      <c r="Q91" s="294"/>
      <c r="R91" s="294"/>
      <c r="S91" s="294"/>
      <c r="T91" s="322"/>
      <c r="U91" s="329"/>
      <c r="V91" s="330"/>
      <c r="W91" s="323"/>
      <c r="X91" s="323"/>
      <c r="Y91" s="324"/>
    </row>
    <row r="92" spans="2:25" ht="14.25" customHeight="1">
      <c r="B92" s="618"/>
      <c r="C92" s="294" t="s">
        <v>843</v>
      </c>
      <c r="D92" s="303" t="s">
        <v>1179</v>
      </c>
      <c r="E92" s="294"/>
      <c r="F92" s="294"/>
      <c r="G92" s="294"/>
      <c r="H92" s="294"/>
      <c r="M92" s="618"/>
      <c r="N92" s="294" t="s">
        <v>843</v>
      </c>
      <c r="O92" s="303" t="s">
        <v>1179</v>
      </c>
      <c r="P92" s="294"/>
      <c r="Q92" s="294"/>
      <c r="R92" s="294"/>
      <c r="S92" s="294"/>
      <c r="T92" s="322"/>
      <c r="U92" s="329"/>
      <c r="V92" s="330"/>
      <c r="W92" s="323"/>
      <c r="X92" s="323"/>
      <c r="Y92" s="324"/>
    </row>
    <row r="93" spans="2:25" ht="27" customHeight="1">
      <c r="B93" s="618"/>
      <c r="C93" s="294" t="s">
        <v>642</v>
      </c>
      <c r="D93" s="303" t="s">
        <v>1179</v>
      </c>
      <c r="E93" s="303" t="s">
        <v>1179</v>
      </c>
      <c r="F93" s="294"/>
      <c r="G93" s="294"/>
      <c r="H93" s="294"/>
      <c r="M93" s="618"/>
      <c r="N93" s="294" t="s">
        <v>642</v>
      </c>
      <c r="O93" s="294"/>
      <c r="P93" s="294"/>
      <c r="Q93" s="294"/>
      <c r="R93" s="294"/>
      <c r="S93" s="294"/>
      <c r="T93" s="322"/>
      <c r="U93" s="329"/>
      <c r="V93" s="330"/>
      <c r="W93" s="323"/>
      <c r="X93" s="323"/>
      <c r="Y93" s="324"/>
    </row>
    <row r="94" spans="2:25">
      <c r="B94" s="618"/>
      <c r="C94" s="294" t="s">
        <v>844</v>
      </c>
      <c r="D94" s="294"/>
      <c r="E94" s="294"/>
      <c r="F94" s="294"/>
      <c r="G94" s="294"/>
      <c r="H94" s="294"/>
      <c r="M94" s="618"/>
      <c r="N94" s="294" t="s">
        <v>844</v>
      </c>
      <c r="O94" s="294"/>
      <c r="P94" s="294"/>
      <c r="Q94" s="294"/>
      <c r="R94" s="294"/>
      <c r="S94" s="294"/>
      <c r="T94" s="322"/>
      <c r="U94" s="329"/>
      <c r="V94" s="330"/>
      <c r="W94" s="323"/>
      <c r="X94" s="323"/>
      <c r="Y94" s="324"/>
    </row>
    <row r="95" spans="2:25">
      <c r="B95" s="618"/>
      <c r="C95" s="294" t="s">
        <v>845</v>
      </c>
      <c r="D95" s="294"/>
      <c r="E95" s="294"/>
      <c r="F95" s="294"/>
      <c r="G95" s="294"/>
      <c r="H95" s="294"/>
      <c r="M95" s="618"/>
      <c r="N95" s="294" t="s">
        <v>845</v>
      </c>
      <c r="O95" s="294"/>
      <c r="P95" s="294"/>
      <c r="Q95" s="294"/>
      <c r="R95" s="294"/>
      <c r="S95" s="294"/>
      <c r="T95" s="322"/>
      <c r="U95" s="329"/>
      <c r="V95" s="330"/>
      <c r="W95" s="323"/>
      <c r="X95" s="323"/>
      <c r="Y95" s="324"/>
    </row>
    <row r="96" spans="2:25">
      <c r="B96" s="618"/>
      <c r="C96" s="294" t="s">
        <v>846</v>
      </c>
      <c r="D96" s="294"/>
      <c r="E96" s="294"/>
      <c r="F96" s="294"/>
      <c r="G96" s="294"/>
      <c r="H96" s="294"/>
      <c r="M96" s="618"/>
      <c r="N96" s="294" t="s">
        <v>846</v>
      </c>
      <c r="O96" s="303" t="s">
        <v>1179</v>
      </c>
      <c r="P96" s="294"/>
      <c r="Q96" s="294"/>
      <c r="R96" s="294"/>
      <c r="S96" s="294"/>
      <c r="T96" s="322"/>
      <c r="U96" s="329"/>
      <c r="V96" s="330"/>
      <c r="W96" s="323"/>
      <c r="X96" s="323"/>
      <c r="Y96" s="324"/>
    </row>
    <row r="97" spans="2:25" ht="27" customHeight="1">
      <c r="B97" s="618"/>
      <c r="C97" s="294" t="s">
        <v>847</v>
      </c>
      <c r="D97" s="294"/>
      <c r="E97" s="294"/>
      <c r="F97" s="294"/>
      <c r="G97" s="294"/>
      <c r="H97" s="294"/>
      <c r="M97" s="618"/>
      <c r="N97" s="294" t="s">
        <v>847</v>
      </c>
      <c r="O97" s="294"/>
      <c r="P97" s="294"/>
      <c r="Q97" s="294"/>
      <c r="R97" s="294"/>
      <c r="S97" s="294"/>
      <c r="T97" s="322"/>
      <c r="U97" s="329"/>
      <c r="V97" s="330"/>
      <c r="W97" s="323"/>
      <c r="X97" s="323"/>
      <c r="Y97" s="324"/>
    </row>
    <row r="98" spans="2:25">
      <c r="B98" s="618"/>
      <c r="C98" s="294" t="s">
        <v>848</v>
      </c>
      <c r="D98" s="294"/>
      <c r="E98" s="294"/>
      <c r="F98" s="294"/>
      <c r="G98" s="294"/>
      <c r="H98" s="294"/>
      <c r="M98" s="618"/>
      <c r="N98" s="294" t="s">
        <v>848</v>
      </c>
      <c r="O98" s="294"/>
      <c r="P98" s="294"/>
      <c r="Q98" s="294"/>
      <c r="R98" s="294"/>
      <c r="S98" s="294"/>
      <c r="T98" s="322"/>
      <c r="U98" s="329"/>
      <c r="V98" s="330"/>
      <c r="W98" s="323"/>
      <c r="X98" s="323"/>
      <c r="Y98" s="324"/>
    </row>
    <row r="99" spans="2:25" ht="27" customHeight="1">
      <c r="B99" s="618"/>
      <c r="C99" s="294" t="s">
        <v>849</v>
      </c>
      <c r="D99" s="294"/>
      <c r="E99" s="294"/>
      <c r="F99" s="294"/>
      <c r="G99" s="294"/>
      <c r="H99" s="294"/>
      <c r="M99" s="618"/>
      <c r="N99" s="294" t="s">
        <v>849</v>
      </c>
      <c r="O99" s="294"/>
      <c r="P99" s="294"/>
      <c r="Q99" s="294"/>
      <c r="R99" s="294"/>
      <c r="S99" s="294"/>
      <c r="T99" s="322"/>
      <c r="U99" s="329"/>
      <c r="V99" s="330"/>
      <c r="W99" s="323"/>
      <c r="X99" s="323"/>
      <c r="Y99" s="324"/>
    </row>
    <row r="100" spans="2:25" ht="27" customHeight="1">
      <c r="B100" s="618"/>
      <c r="C100" s="294" t="s">
        <v>850</v>
      </c>
      <c r="D100" s="294"/>
      <c r="E100" s="294"/>
      <c r="F100" s="294"/>
      <c r="G100" s="294"/>
      <c r="H100" s="294"/>
      <c r="M100" s="618"/>
      <c r="N100" s="294" t="s">
        <v>850</v>
      </c>
      <c r="O100" s="294"/>
      <c r="P100" s="294"/>
      <c r="Q100" s="294"/>
      <c r="R100" s="294"/>
      <c r="S100" s="294"/>
      <c r="T100" s="322"/>
      <c r="U100" s="329"/>
      <c r="V100" s="330"/>
      <c r="W100" s="323"/>
      <c r="X100" s="323"/>
      <c r="Y100" s="324"/>
    </row>
    <row r="101" spans="2:25" ht="14.25" customHeight="1">
      <c r="B101" s="618"/>
      <c r="C101" s="294" t="s">
        <v>853</v>
      </c>
      <c r="D101" s="294"/>
      <c r="E101" s="294"/>
      <c r="F101" s="294"/>
      <c r="G101" s="294"/>
      <c r="H101" s="294"/>
      <c r="M101" s="618"/>
      <c r="N101" s="294" t="s">
        <v>853</v>
      </c>
      <c r="O101" s="294"/>
      <c r="P101" s="294"/>
      <c r="Q101" s="294"/>
      <c r="R101" s="294"/>
      <c r="S101" s="294"/>
      <c r="T101" s="322"/>
      <c r="U101" s="329"/>
      <c r="V101" s="330"/>
      <c r="W101" s="323"/>
      <c r="X101" s="323"/>
      <c r="Y101" s="324"/>
    </row>
    <row r="102" spans="2:25" ht="27" customHeight="1">
      <c r="B102" s="618"/>
      <c r="C102" s="294" t="s">
        <v>854</v>
      </c>
      <c r="D102" s="294"/>
      <c r="E102" s="294"/>
      <c r="F102" s="294"/>
      <c r="G102" s="294"/>
      <c r="H102" s="294"/>
      <c r="M102" s="618"/>
      <c r="N102" s="294" t="s">
        <v>854</v>
      </c>
      <c r="O102" s="294"/>
      <c r="P102" s="294"/>
      <c r="Q102" s="294"/>
      <c r="R102" s="294"/>
      <c r="S102" s="294"/>
      <c r="T102" s="322"/>
      <c r="U102" s="329"/>
      <c r="V102" s="330"/>
      <c r="W102" s="323"/>
      <c r="X102" s="323"/>
      <c r="Y102" s="324"/>
    </row>
    <row r="103" spans="2:25" ht="27" customHeight="1">
      <c r="B103" s="618"/>
      <c r="C103" s="294" t="s">
        <v>855</v>
      </c>
      <c r="D103" s="294"/>
      <c r="E103" s="294"/>
      <c r="F103" s="294"/>
      <c r="G103" s="294"/>
      <c r="H103" s="294"/>
      <c r="M103" s="618"/>
      <c r="N103" s="294" t="s">
        <v>855</v>
      </c>
      <c r="O103" s="294"/>
      <c r="P103" s="294"/>
      <c r="Q103" s="294"/>
      <c r="R103" s="294"/>
      <c r="S103" s="294"/>
      <c r="T103" s="322"/>
      <c r="U103" s="329"/>
      <c r="V103" s="330"/>
      <c r="W103" s="323"/>
      <c r="X103" s="323"/>
      <c r="Y103" s="324"/>
    </row>
    <row r="104" spans="2:25" ht="27" customHeight="1">
      <c r="B104" s="618"/>
      <c r="C104" s="294" t="s">
        <v>856</v>
      </c>
      <c r="D104" s="294"/>
      <c r="E104" s="294"/>
      <c r="F104" s="294"/>
      <c r="G104" s="294"/>
      <c r="H104" s="294"/>
      <c r="M104" s="618"/>
      <c r="N104" s="294" t="s">
        <v>856</v>
      </c>
      <c r="O104" s="294"/>
      <c r="P104" s="294"/>
      <c r="Q104" s="294"/>
      <c r="R104" s="294"/>
      <c r="S104" s="294"/>
    </row>
    <row r="105" spans="2:25">
      <c r="G105" s="292"/>
    </row>
    <row r="106" spans="2:25">
      <c r="G106" s="292"/>
    </row>
    <row r="107" spans="2:25" ht="28.35" customHeight="1">
      <c r="B107" s="293" t="s">
        <v>678</v>
      </c>
      <c r="C107" s="331" t="s">
        <v>1151</v>
      </c>
      <c r="D107" s="626" t="s">
        <v>1152</v>
      </c>
      <c r="E107" s="626"/>
      <c r="G107" s="292"/>
      <c r="M107" s="293" t="s">
        <v>678</v>
      </c>
      <c r="N107" s="293" t="s">
        <v>1151</v>
      </c>
      <c r="O107" s="615" t="s">
        <v>134</v>
      </c>
      <c r="P107" s="615"/>
      <c r="Q107" s="615"/>
      <c r="R107" s="615"/>
      <c r="S107" s="615"/>
      <c r="T107" s="615"/>
      <c r="U107" s="615"/>
      <c r="V107" s="615"/>
      <c r="W107" s="616" t="s">
        <v>1153</v>
      </c>
      <c r="X107" s="616"/>
      <c r="Y107" s="617" t="s">
        <v>730</v>
      </c>
    </row>
    <row r="108" spans="2:25" ht="28.5" customHeight="1">
      <c r="B108" s="618" t="s">
        <v>423</v>
      </c>
      <c r="C108" s="619" t="s">
        <v>1154</v>
      </c>
      <c r="D108" s="294" t="s">
        <v>1155</v>
      </c>
      <c r="E108" s="294" t="s">
        <v>1156</v>
      </c>
      <c r="G108" s="292"/>
      <c r="M108" s="618" t="str">
        <f>B108</f>
        <v>BQ-133</v>
      </c>
      <c r="N108" s="621" t="str">
        <f>C108</f>
        <v>ﻛﺎﻣﻳﺭﺍ ﺑﺯﺍﻭﻳﺔ ﻋﺭﻳﺿﺔ ﻟﻣﺭﺍﻗﺑﺔ ﺍﻟﺩﺧﻭﻝ Wide Angle ACS Users Surveillance Camera</v>
      </c>
      <c r="O108" s="295" t="s">
        <v>1155</v>
      </c>
      <c r="P108" s="295" t="s">
        <v>784</v>
      </c>
      <c r="Q108" s="295" t="s">
        <v>733</v>
      </c>
      <c r="R108" s="296" t="s">
        <v>756</v>
      </c>
      <c r="S108" s="297" t="s">
        <v>757</v>
      </c>
      <c r="T108" s="296" t="s">
        <v>735</v>
      </c>
      <c r="U108" s="298"/>
      <c r="V108" s="299"/>
      <c r="W108" s="300" t="s">
        <v>736</v>
      </c>
      <c r="X108" s="300" t="s">
        <v>737</v>
      </c>
      <c r="Y108" s="617"/>
    </row>
    <row r="109" spans="2:25">
      <c r="B109" s="618"/>
      <c r="C109" s="618"/>
      <c r="D109" s="301" t="s">
        <v>1157</v>
      </c>
      <c r="E109" s="302">
        <v>1</v>
      </c>
      <c r="G109" s="292"/>
      <c r="M109" s="618"/>
      <c r="N109" s="618"/>
      <c r="O109" s="294"/>
      <c r="P109" s="303"/>
      <c r="Q109" s="303"/>
      <c r="R109" s="303"/>
      <c r="S109" s="304"/>
      <c r="T109" s="305"/>
      <c r="U109" s="306"/>
      <c r="V109" s="307"/>
      <c r="W109" s="308"/>
      <c r="X109" s="308"/>
      <c r="Y109" s="309"/>
    </row>
    <row r="110" spans="2:25">
      <c r="B110" s="618"/>
      <c r="C110" s="618"/>
      <c r="D110" s="294"/>
      <c r="E110" s="302"/>
      <c r="G110" s="292"/>
      <c r="M110" s="618"/>
      <c r="N110" s="618"/>
      <c r="O110" s="294"/>
      <c r="P110" s="302"/>
      <c r="Q110" s="303"/>
      <c r="R110" s="303"/>
      <c r="S110" s="303"/>
      <c r="T110" s="310"/>
      <c r="U110" s="311"/>
      <c r="V110" s="307"/>
      <c r="W110" s="308"/>
      <c r="X110" s="308"/>
      <c r="Y110" s="309"/>
    </row>
    <row r="111" spans="2:25">
      <c r="B111" s="618"/>
      <c r="C111" s="618"/>
      <c r="D111" s="294"/>
      <c r="E111" s="302"/>
      <c r="G111" s="292"/>
      <c r="M111" s="618"/>
      <c r="N111" s="618"/>
      <c r="O111" s="294"/>
      <c r="P111" s="302"/>
      <c r="Q111" s="312"/>
      <c r="R111" s="312"/>
      <c r="S111" s="302"/>
      <c r="T111" s="310"/>
      <c r="U111" s="311"/>
      <c r="V111" s="307"/>
      <c r="W111" s="308"/>
      <c r="X111" s="308"/>
      <c r="Y111" s="309"/>
    </row>
    <row r="112" spans="2:25">
      <c r="B112" s="618"/>
      <c r="C112" s="618"/>
      <c r="D112" s="294"/>
      <c r="E112" s="302"/>
      <c r="G112" s="292"/>
      <c r="M112" s="618"/>
      <c r="N112" s="618"/>
      <c r="O112" s="294"/>
      <c r="P112" s="302"/>
      <c r="Q112" s="312"/>
      <c r="R112" s="312"/>
      <c r="S112" s="302"/>
      <c r="T112" s="302"/>
      <c r="U112" s="313"/>
      <c r="V112" s="307"/>
      <c r="W112" s="308"/>
      <c r="X112" s="308"/>
      <c r="Y112" s="309"/>
    </row>
    <row r="115" spans="2:25" ht="28.35" customHeight="1">
      <c r="B115" s="293" t="s">
        <v>678</v>
      </c>
      <c r="C115" s="293" t="s">
        <v>1151</v>
      </c>
      <c r="D115" s="614" t="s">
        <v>1152</v>
      </c>
      <c r="E115" s="614"/>
      <c r="F115" s="614"/>
      <c r="G115" s="614"/>
      <c r="H115" s="614"/>
      <c r="M115" s="293" t="s">
        <v>678</v>
      </c>
      <c r="N115" s="293" t="s">
        <v>1151</v>
      </c>
      <c r="O115" s="615" t="s">
        <v>134</v>
      </c>
      <c r="P115" s="615"/>
      <c r="Q115" s="615"/>
      <c r="R115" s="615"/>
      <c r="S115" s="615"/>
      <c r="T115" s="615"/>
      <c r="U115" s="615"/>
      <c r="V115" s="615"/>
      <c r="W115" s="616" t="s">
        <v>1153</v>
      </c>
      <c r="X115" s="616"/>
      <c r="Y115" s="617" t="s">
        <v>730</v>
      </c>
    </row>
    <row r="116" spans="2:25" ht="54.75" customHeight="1">
      <c r="B116" s="618" t="s">
        <v>474</v>
      </c>
      <c r="C116" s="619" t="s">
        <v>1193</v>
      </c>
      <c r="D116" s="294" t="s">
        <v>1155</v>
      </c>
      <c r="E116" s="294" t="s">
        <v>824</v>
      </c>
      <c r="F116" s="294" t="s">
        <v>637</v>
      </c>
      <c r="G116" s="294" t="s">
        <v>638</v>
      </c>
      <c r="H116" s="314" t="s">
        <v>825</v>
      </c>
      <c r="M116" s="618" t="str">
        <f>B116</f>
        <v>BQ-163</v>
      </c>
      <c r="N116" s="621" t="str">
        <f>C116</f>
        <v>بناء ﻣﺑﻧﻰ ﺍﻟﺗﻔﺗﻳﺵ ﻭﻣﺭﻛﺯ ﺍﻟﺯﻭﺍﺭ Construction of Search Facility &amp; Vistor Center</v>
      </c>
      <c r="O116" s="295" t="s">
        <v>1155</v>
      </c>
      <c r="P116" s="295" t="s">
        <v>891</v>
      </c>
      <c r="Q116" s="295" t="s">
        <v>826</v>
      </c>
      <c r="R116" s="296" t="s">
        <v>809</v>
      </c>
      <c r="S116" s="297" t="s">
        <v>824</v>
      </c>
      <c r="T116" s="296" t="s">
        <v>827</v>
      </c>
      <c r="U116" s="296" t="s">
        <v>638</v>
      </c>
      <c r="V116" s="326" t="s">
        <v>1020</v>
      </c>
      <c r="W116" s="300" t="s">
        <v>736</v>
      </c>
      <c r="X116" s="300" t="s">
        <v>737</v>
      </c>
      <c r="Y116" s="617"/>
    </row>
    <row r="117" spans="2:25">
      <c r="B117" s="618"/>
      <c r="C117" s="618"/>
      <c r="D117" s="301" t="s">
        <v>1162</v>
      </c>
      <c r="E117" s="303" t="s">
        <v>1179</v>
      </c>
      <c r="F117" s="303" t="s">
        <v>1179</v>
      </c>
      <c r="G117" s="302"/>
      <c r="H117" s="302"/>
      <c r="M117" s="618"/>
      <c r="N117" s="618"/>
      <c r="O117" s="294" t="s">
        <v>1164</v>
      </c>
      <c r="P117" s="303"/>
      <c r="Q117" s="303"/>
      <c r="R117" s="303"/>
      <c r="S117" s="304"/>
      <c r="T117" s="305"/>
      <c r="U117" s="305"/>
      <c r="V117" s="327"/>
      <c r="W117" s="308"/>
      <c r="X117" s="308"/>
      <c r="Y117" s="309"/>
    </row>
    <row r="118" spans="2:25">
      <c r="B118" s="618"/>
      <c r="C118" s="618"/>
      <c r="D118" s="301" t="s">
        <v>1165</v>
      </c>
      <c r="E118" s="302"/>
      <c r="F118" s="304"/>
      <c r="G118" s="303" t="s">
        <v>1179</v>
      </c>
      <c r="H118" s="304"/>
      <c r="M118" s="618"/>
      <c r="N118" s="618"/>
      <c r="O118" s="294" t="s">
        <v>1177</v>
      </c>
      <c r="P118" s="302"/>
      <c r="Q118" s="303" t="s">
        <v>1179</v>
      </c>
      <c r="R118" s="303" t="s">
        <v>1179</v>
      </c>
      <c r="S118" s="303"/>
      <c r="T118" s="310"/>
      <c r="U118" s="302"/>
      <c r="V118" s="327"/>
      <c r="W118" s="308"/>
      <c r="X118" s="308"/>
      <c r="Y118" s="309"/>
    </row>
    <row r="119" spans="2:25">
      <c r="B119" s="618"/>
      <c r="C119" s="618"/>
      <c r="D119" s="294"/>
      <c r="E119" s="302"/>
      <c r="F119" s="304"/>
      <c r="G119" s="302"/>
      <c r="H119" s="304"/>
      <c r="M119" s="618"/>
      <c r="N119" s="618"/>
      <c r="O119" s="294" t="s">
        <v>1162</v>
      </c>
      <c r="P119" s="302"/>
      <c r="Q119" s="312"/>
      <c r="R119" s="312"/>
      <c r="S119" s="302"/>
      <c r="T119" s="303" t="s">
        <v>1179</v>
      </c>
      <c r="U119" s="302"/>
      <c r="V119" s="327"/>
      <c r="W119" s="308"/>
      <c r="X119" s="308"/>
      <c r="Y119" s="309"/>
    </row>
    <row r="120" spans="2:25">
      <c r="B120" s="618"/>
      <c r="C120" s="618"/>
      <c r="D120" s="294"/>
      <c r="E120" s="302"/>
      <c r="F120" s="304"/>
      <c r="G120" s="302"/>
      <c r="H120" s="304"/>
      <c r="M120" s="618"/>
      <c r="N120" s="618"/>
      <c r="O120" s="294" t="s">
        <v>1165</v>
      </c>
      <c r="P120" s="302"/>
      <c r="Q120" s="312"/>
      <c r="R120" s="312"/>
      <c r="S120" s="302"/>
      <c r="T120" s="302"/>
      <c r="U120" s="303" t="s">
        <v>1179</v>
      </c>
      <c r="V120" s="327"/>
      <c r="W120" s="308"/>
      <c r="X120" s="308"/>
      <c r="Y120" s="309"/>
    </row>
    <row r="121" spans="2:25">
      <c r="B121" s="319"/>
      <c r="C121" s="320"/>
      <c r="D121" s="320"/>
      <c r="E121" s="322"/>
      <c r="F121" s="332"/>
      <c r="G121" s="322"/>
      <c r="H121" s="332"/>
      <c r="M121" s="319"/>
      <c r="N121" s="320"/>
      <c r="O121" s="320"/>
      <c r="P121" s="322"/>
      <c r="Q121" s="328"/>
      <c r="R121" s="328"/>
      <c r="S121" s="322"/>
      <c r="T121" s="322"/>
      <c r="U121" s="329"/>
      <c r="V121" s="330"/>
      <c r="W121" s="323"/>
      <c r="X121" s="323"/>
      <c r="Y121" s="324"/>
    </row>
    <row r="122" spans="2:25">
      <c r="B122" s="618"/>
      <c r="C122" s="294"/>
      <c r="D122" s="301" t="s">
        <v>1166</v>
      </c>
      <c r="E122" s="301" t="s">
        <v>1167</v>
      </c>
      <c r="F122" s="301" t="s">
        <v>1169</v>
      </c>
      <c r="G122" s="302"/>
      <c r="H122" s="304"/>
      <c r="M122" s="618"/>
      <c r="N122" s="294"/>
      <c r="O122" s="301" t="s">
        <v>1166</v>
      </c>
      <c r="P122" s="302"/>
      <c r="Q122" s="304"/>
      <c r="R122" s="302"/>
      <c r="S122" s="304"/>
      <c r="T122" s="322"/>
      <c r="U122" s="329"/>
      <c r="V122" s="330"/>
      <c r="W122" s="323"/>
      <c r="X122" s="323"/>
      <c r="Y122" s="324"/>
    </row>
    <row r="123" spans="2:25" ht="41.25" customHeight="1">
      <c r="B123" s="618"/>
      <c r="C123" s="294" t="s">
        <v>833</v>
      </c>
      <c r="D123" s="303" t="s">
        <v>1179</v>
      </c>
      <c r="E123" s="294"/>
      <c r="F123" s="294"/>
      <c r="G123" s="294"/>
      <c r="H123" s="294"/>
      <c r="M123" s="618"/>
      <c r="N123" s="294" t="s">
        <v>833</v>
      </c>
      <c r="O123" s="303" t="s">
        <v>1179</v>
      </c>
      <c r="P123" s="294"/>
      <c r="Q123" s="294"/>
      <c r="R123" s="294"/>
      <c r="S123" s="294"/>
      <c r="T123" s="329"/>
      <c r="U123" s="329"/>
      <c r="V123" s="330"/>
      <c r="W123" s="323"/>
      <c r="X123" s="323"/>
      <c r="Y123" s="324"/>
    </row>
    <row r="124" spans="2:25" ht="27" customHeight="1">
      <c r="B124" s="618"/>
      <c r="C124" s="294" t="s">
        <v>677</v>
      </c>
      <c r="D124" s="294"/>
      <c r="E124" s="294"/>
      <c r="F124" s="303" t="s">
        <v>1179</v>
      </c>
      <c r="G124" s="294"/>
      <c r="H124" s="294"/>
      <c r="I124" s="333"/>
      <c r="M124" s="618"/>
      <c r="N124" s="294" t="s">
        <v>677</v>
      </c>
      <c r="O124" s="294"/>
      <c r="P124" s="294"/>
      <c r="Q124" s="294"/>
      <c r="R124" s="294"/>
      <c r="S124" s="294"/>
      <c r="T124" s="329"/>
      <c r="U124" s="329"/>
      <c r="V124" s="330"/>
      <c r="W124" s="323"/>
      <c r="X124" s="323"/>
      <c r="Y124" s="324"/>
    </row>
    <row r="125" spans="2:25" ht="27" customHeight="1">
      <c r="B125" s="618"/>
      <c r="C125" s="294" t="s">
        <v>834</v>
      </c>
      <c r="D125" s="303" t="s">
        <v>1179</v>
      </c>
      <c r="E125" s="294"/>
      <c r="F125" s="294"/>
      <c r="G125" s="294"/>
      <c r="H125" s="294"/>
      <c r="I125" s="333"/>
      <c r="M125" s="618"/>
      <c r="N125" s="294" t="s">
        <v>834</v>
      </c>
      <c r="O125" s="303" t="s">
        <v>1179</v>
      </c>
      <c r="P125" s="294"/>
      <c r="Q125" s="294"/>
      <c r="R125" s="294"/>
      <c r="S125" s="294"/>
      <c r="T125" s="329"/>
      <c r="U125" s="329"/>
      <c r="V125" s="330"/>
      <c r="W125" s="323"/>
      <c r="X125" s="323"/>
      <c r="Y125" s="324"/>
    </row>
    <row r="126" spans="2:25" ht="27" customHeight="1">
      <c r="B126" s="618"/>
      <c r="C126" s="294" t="s">
        <v>837</v>
      </c>
      <c r="D126" s="303" t="s">
        <v>1179</v>
      </c>
      <c r="E126" s="294"/>
      <c r="F126" s="294"/>
      <c r="G126" s="294"/>
      <c r="H126" s="294"/>
      <c r="I126" s="333"/>
      <c r="M126" s="618"/>
      <c r="N126" s="294" t="s">
        <v>837</v>
      </c>
      <c r="O126" s="303" t="s">
        <v>1179</v>
      </c>
      <c r="P126" s="294"/>
      <c r="Q126" s="294"/>
      <c r="R126" s="294"/>
      <c r="S126" s="294"/>
      <c r="T126" s="329"/>
      <c r="U126" s="329"/>
      <c r="V126" s="330"/>
      <c r="W126" s="323"/>
      <c r="X126" s="323"/>
      <c r="Y126" s="324"/>
    </row>
    <row r="127" spans="2:25" ht="27" customHeight="1">
      <c r="B127" s="618"/>
      <c r="C127" s="294" t="s">
        <v>676</v>
      </c>
      <c r="D127" s="294"/>
      <c r="E127" s="303" t="s">
        <v>1179</v>
      </c>
      <c r="F127" s="294"/>
      <c r="G127" s="294"/>
      <c r="H127" s="294"/>
      <c r="I127" s="333"/>
      <c r="M127" s="618"/>
      <c r="N127" s="294" t="s">
        <v>676</v>
      </c>
      <c r="O127" s="294"/>
      <c r="P127" s="294"/>
      <c r="Q127" s="294"/>
      <c r="R127" s="294"/>
      <c r="S127" s="294"/>
      <c r="T127" s="329"/>
      <c r="U127" s="329"/>
      <c r="V127" s="330"/>
      <c r="W127" s="323"/>
      <c r="X127" s="323"/>
      <c r="Y127" s="324"/>
    </row>
    <row r="128" spans="2:25" ht="27" customHeight="1">
      <c r="B128" s="618"/>
      <c r="C128" s="294" t="s">
        <v>838</v>
      </c>
      <c r="D128" s="294"/>
      <c r="E128" s="294"/>
      <c r="F128" s="294"/>
      <c r="G128" s="294"/>
      <c r="H128" s="294"/>
      <c r="I128" s="333"/>
      <c r="M128" s="618"/>
      <c r="N128" s="294" t="s">
        <v>838</v>
      </c>
      <c r="O128" s="294"/>
      <c r="P128" s="294"/>
      <c r="Q128" s="294"/>
      <c r="R128" s="294"/>
      <c r="S128" s="294"/>
      <c r="T128" s="329"/>
      <c r="U128" s="329"/>
      <c r="V128" s="330"/>
      <c r="W128" s="323"/>
      <c r="X128" s="323"/>
      <c r="Y128" s="324"/>
    </row>
    <row r="129" spans="2:25" ht="27" customHeight="1">
      <c r="B129" s="618"/>
      <c r="C129" s="294" t="s">
        <v>839</v>
      </c>
      <c r="D129" s="294"/>
      <c r="E129" s="294"/>
      <c r="F129" s="294"/>
      <c r="G129" s="294"/>
      <c r="H129" s="294"/>
      <c r="I129" s="333"/>
      <c r="M129" s="618"/>
      <c r="N129" s="294" t="s">
        <v>839</v>
      </c>
      <c r="O129" s="294"/>
      <c r="P129" s="294"/>
      <c r="Q129" s="294"/>
      <c r="R129" s="294"/>
      <c r="S129" s="294"/>
      <c r="T129" s="329"/>
      <c r="U129" s="329"/>
      <c r="V129" s="330"/>
      <c r="W129" s="323"/>
      <c r="X129" s="323"/>
      <c r="Y129" s="324"/>
    </row>
    <row r="130" spans="2:25" ht="27" customHeight="1">
      <c r="B130" s="618"/>
      <c r="C130" s="294" t="s">
        <v>840</v>
      </c>
      <c r="D130" s="303" t="s">
        <v>1179</v>
      </c>
      <c r="E130" s="294"/>
      <c r="F130" s="294"/>
      <c r="G130" s="294"/>
      <c r="H130" s="294"/>
      <c r="I130" s="333"/>
      <c r="M130" s="618"/>
      <c r="N130" s="294" t="s">
        <v>840</v>
      </c>
      <c r="O130" s="303" t="s">
        <v>1179</v>
      </c>
      <c r="P130" s="294"/>
      <c r="Q130" s="294"/>
      <c r="R130" s="294"/>
      <c r="S130" s="294"/>
      <c r="T130" s="329"/>
      <c r="U130" s="329"/>
      <c r="V130" s="330"/>
      <c r="W130" s="323"/>
      <c r="X130" s="323"/>
      <c r="Y130" s="324"/>
    </row>
    <row r="131" spans="2:25" ht="18" customHeight="1">
      <c r="B131" s="618"/>
      <c r="C131" s="294" t="s">
        <v>841</v>
      </c>
      <c r="D131" s="294"/>
      <c r="E131" s="294"/>
      <c r="F131" s="294"/>
      <c r="G131" s="294"/>
      <c r="H131" s="294"/>
      <c r="I131" s="333"/>
      <c r="M131" s="618"/>
      <c r="N131" s="294" t="s">
        <v>841</v>
      </c>
      <c r="O131" s="294"/>
      <c r="P131" s="294"/>
      <c r="Q131" s="294"/>
      <c r="R131" s="294"/>
      <c r="S131" s="294"/>
      <c r="T131" s="329"/>
      <c r="U131" s="329"/>
      <c r="V131" s="330"/>
      <c r="W131" s="323"/>
      <c r="X131" s="323"/>
      <c r="Y131" s="324"/>
    </row>
    <row r="132" spans="2:25" ht="18" customHeight="1">
      <c r="B132" s="618"/>
      <c r="C132" s="294" t="s">
        <v>842</v>
      </c>
      <c r="D132" s="294"/>
      <c r="E132" s="294"/>
      <c r="F132" s="294"/>
      <c r="G132" s="294"/>
      <c r="H132" s="294"/>
      <c r="I132" s="333"/>
      <c r="M132" s="618"/>
      <c r="N132" s="294" t="s">
        <v>842</v>
      </c>
      <c r="O132" s="294"/>
      <c r="P132" s="294"/>
      <c r="Q132" s="294"/>
      <c r="R132" s="294"/>
      <c r="S132" s="294"/>
      <c r="T132" s="329"/>
      <c r="U132" s="329"/>
      <c r="V132" s="330"/>
      <c r="W132" s="323"/>
      <c r="X132" s="323"/>
      <c r="Y132" s="324"/>
    </row>
    <row r="133" spans="2:25" ht="18" customHeight="1">
      <c r="B133" s="618"/>
      <c r="C133" s="294" t="s">
        <v>843</v>
      </c>
      <c r="D133" s="303" t="s">
        <v>1179</v>
      </c>
      <c r="E133" s="294"/>
      <c r="F133" s="294"/>
      <c r="G133" s="294"/>
      <c r="H133" s="294"/>
      <c r="I133" s="333"/>
      <c r="M133" s="618"/>
      <c r="N133" s="294" t="s">
        <v>843</v>
      </c>
      <c r="O133" s="303" t="s">
        <v>1179</v>
      </c>
      <c r="P133" s="294"/>
      <c r="Q133" s="294"/>
      <c r="R133" s="294"/>
      <c r="S133" s="294"/>
      <c r="T133" s="329"/>
      <c r="U133" s="329"/>
      <c r="V133" s="330"/>
      <c r="W133" s="323"/>
      <c r="X133" s="323"/>
      <c r="Y133" s="324"/>
    </row>
    <row r="134" spans="2:25" ht="27" customHeight="1">
      <c r="B134" s="618"/>
      <c r="C134" s="294" t="s">
        <v>642</v>
      </c>
      <c r="D134" s="294"/>
      <c r="E134" s="294"/>
      <c r="F134" s="303" t="s">
        <v>1179</v>
      </c>
      <c r="G134" s="294"/>
      <c r="H134" s="294"/>
      <c r="M134" s="618"/>
      <c r="N134" s="294" t="s">
        <v>642</v>
      </c>
      <c r="O134" s="294"/>
      <c r="P134" s="294"/>
      <c r="Q134" s="294"/>
      <c r="R134" s="294"/>
      <c r="S134" s="294"/>
      <c r="T134" s="329"/>
      <c r="U134" s="329"/>
      <c r="V134" s="330"/>
      <c r="W134" s="323"/>
      <c r="X134" s="323"/>
      <c r="Y134" s="324"/>
    </row>
    <row r="135" spans="2:25">
      <c r="B135" s="618"/>
      <c r="C135" s="294" t="s">
        <v>844</v>
      </c>
      <c r="D135" s="294"/>
      <c r="E135" s="294"/>
      <c r="F135" s="294"/>
      <c r="G135" s="294"/>
      <c r="H135" s="294"/>
      <c r="M135" s="618"/>
      <c r="N135" s="294" t="s">
        <v>844</v>
      </c>
      <c r="O135" s="294"/>
      <c r="P135" s="294"/>
      <c r="Q135" s="294"/>
      <c r="R135" s="294"/>
      <c r="S135" s="294"/>
      <c r="T135" s="329"/>
      <c r="U135" s="329"/>
      <c r="V135" s="330"/>
      <c r="W135" s="323"/>
      <c r="X135" s="323"/>
      <c r="Y135" s="324"/>
    </row>
    <row r="136" spans="2:25">
      <c r="B136" s="618"/>
      <c r="C136" s="294" t="s">
        <v>845</v>
      </c>
      <c r="D136" s="294"/>
      <c r="E136" s="294"/>
      <c r="F136" s="294"/>
      <c r="G136" s="294"/>
      <c r="H136" s="294"/>
      <c r="M136" s="618"/>
      <c r="N136" s="294" t="s">
        <v>845</v>
      </c>
      <c r="O136" s="294"/>
      <c r="P136" s="294"/>
      <c r="Q136" s="294"/>
      <c r="R136" s="294"/>
      <c r="S136" s="294"/>
      <c r="T136" s="329"/>
      <c r="U136" s="329"/>
      <c r="V136" s="330"/>
      <c r="W136" s="323"/>
      <c r="X136" s="323"/>
      <c r="Y136" s="324"/>
    </row>
    <row r="137" spans="2:25">
      <c r="B137" s="618"/>
      <c r="C137" s="294" t="s">
        <v>846</v>
      </c>
      <c r="D137" s="294"/>
      <c r="E137" s="294"/>
      <c r="F137" s="294"/>
      <c r="G137" s="294"/>
      <c r="H137" s="294"/>
      <c r="M137" s="618"/>
      <c r="N137" s="294" t="s">
        <v>846</v>
      </c>
      <c r="O137" s="294"/>
      <c r="P137" s="294"/>
      <c r="Q137" s="294"/>
      <c r="R137" s="294"/>
      <c r="S137" s="294"/>
      <c r="T137" s="329"/>
      <c r="U137" s="329"/>
      <c r="V137" s="330"/>
      <c r="W137" s="323"/>
      <c r="X137" s="323"/>
      <c r="Y137" s="324"/>
    </row>
    <row r="138" spans="2:25" ht="27" customHeight="1">
      <c r="B138" s="618"/>
      <c r="C138" s="294" t="s">
        <v>847</v>
      </c>
      <c r="D138" s="294"/>
      <c r="E138" s="294"/>
      <c r="F138" s="294"/>
      <c r="G138" s="294"/>
      <c r="H138" s="294"/>
      <c r="M138" s="618"/>
      <c r="N138" s="294" t="s">
        <v>847</v>
      </c>
      <c r="O138" s="294"/>
      <c r="P138" s="294"/>
      <c r="Q138" s="294"/>
      <c r="R138" s="294"/>
      <c r="S138" s="294"/>
      <c r="T138" s="322"/>
      <c r="U138" s="329"/>
      <c r="V138" s="330"/>
      <c r="W138" s="323"/>
      <c r="X138" s="323"/>
      <c r="Y138" s="324"/>
    </row>
    <row r="139" spans="2:25">
      <c r="B139" s="618"/>
      <c r="C139" s="294" t="s">
        <v>848</v>
      </c>
      <c r="D139" s="294"/>
      <c r="E139" s="294"/>
      <c r="F139" s="294"/>
      <c r="G139" s="294"/>
      <c r="H139" s="294"/>
      <c r="M139" s="618"/>
      <c r="N139" s="294" t="s">
        <v>848</v>
      </c>
      <c r="O139" s="294"/>
      <c r="P139" s="294"/>
      <c r="Q139" s="294"/>
      <c r="R139" s="294"/>
      <c r="S139" s="294"/>
      <c r="T139" s="322"/>
      <c r="U139" s="329"/>
      <c r="V139" s="330"/>
      <c r="W139" s="323"/>
      <c r="X139" s="323"/>
      <c r="Y139" s="324"/>
    </row>
    <row r="140" spans="2:25" ht="27" customHeight="1">
      <c r="B140" s="618"/>
      <c r="C140" s="294" t="s">
        <v>849</v>
      </c>
      <c r="D140" s="294"/>
      <c r="E140" s="294"/>
      <c r="F140" s="294"/>
      <c r="G140" s="294"/>
      <c r="H140" s="294"/>
      <c r="M140" s="618"/>
      <c r="N140" s="294" t="s">
        <v>849</v>
      </c>
      <c r="O140" s="294"/>
      <c r="P140" s="294"/>
      <c r="Q140" s="294"/>
      <c r="R140" s="294"/>
      <c r="S140" s="294"/>
      <c r="T140" s="322"/>
      <c r="U140" s="329"/>
      <c r="V140" s="330"/>
      <c r="W140" s="323"/>
      <c r="X140" s="323"/>
      <c r="Y140" s="324"/>
    </row>
    <row r="141" spans="2:25" ht="27" customHeight="1">
      <c r="B141" s="618"/>
      <c r="C141" s="294" t="s">
        <v>850</v>
      </c>
      <c r="D141" s="294"/>
      <c r="E141" s="294"/>
      <c r="F141" s="294"/>
      <c r="G141" s="294"/>
      <c r="H141" s="294"/>
      <c r="M141" s="618"/>
      <c r="N141" s="294" t="s">
        <v>850</v>
      </c>
      <c r="O141" s="294"/>
      <c r="P141" s="294"/>
      <c r="Q141" s="294"/>
      <c r="R141" s="294"/>
      <c r="S141" s="294"/>
      <c r="T141" s="322"/>
      <c r="U141" s="329"/>
      <c r="V141" s="330"/>
      <c r="W141" s="323"/>
      <c r="X141" s="323"/>
      <c r="Y141" s="324"/>
    </row>
    <row r="142" spans="2:25" ht="27" customHeight="1">
      <c r="B142" s="618"/>
      <c r="C142" s="294" t="s">
        <v>853</v>
      </c>
      <c r="D142" s="294"/>
      <c r="E142" s="294"/>
      <c r="F142" s="294"/>
      <c r="G142" s="294"/>
      <c r="H142" s="294"/>
      <c r="M142" s="618"/>
      <c r="N142" s="294" t="s">
        <v>853</v>
      </c>
      <c r="O142" s="294"/>
      <c r="P142" s="294"/>
      <c r="Q142" s="294"/>
      <c r="R142" s="294"/>
      <c r="S142" s="294"/>
      <c r="T142" s="322"/>
      <c r="U142" s="329"/>
      <c r="V142" s="330"/>
      <c r="W142" s="323"/>
      <c r="X142" s="323"/>
      <c r="Y142" s="324"/>
    </row>
    <row r="143" spans="2:25" ht="27" customHeight="1">
      <c r="B143" s="618"/>
      <c r="C143" s="294" t="s">
        <v>854</v>
      </c>
      <c r="D143" s="294"/>
      <c r="E143" s="294"/>
      <c r="F143" s="294"/>
      <c r="G143" s="294"/>
      <c r="H143" s="294"/>
      <c r="M143" s="618"/>
      <c r="N143" s="294" t="s">
        <v>854</v>
      </c>
      <c r="O143" s="294"/>
      <c r="P143" s="294"/>
      <c r="Q143" s="294"/>
      <c r="R143" s="294"/>
      <c r="S143" s="294"/>
      <c r="T143" s="322"/>
      <c r="U143" s="329"/>
      <c r="V143" s="330"/>
      <c r="W143" s="323"/>
      <c r="X143" s="323"/>
      <c r="Y143" s="324"/>
    </row>
    <row r="144" spans="2:25" ht="27" customHeight="1">
      <c r="B144" s="618"/>
      <c r="C144" s="294" t="s">
        <v>855</v>
      </c>
      <c r="D144" s="294"/>
      <c r="E144" s="294"/>
      <c r="F144" s="294"/>
      <c r="G144" s="294"/>
      <c r="H144" s="294"/>
      <c r="M144" s="618"/>
      <c r="N144" s="294" t="s">
        <v>855</v>
      </c>
      <c r="O144" s="294"/>
      <c r="P144" s="294"/>
      <c r="Q144" s="294"/>
      <c r="R144" s="294"/>
      <c r="S144" s="294"/>
      <c r="T144" s="322"/>
      <c r="U144" s="329"/>
      <c r="V144" s="330"/>
      <c r="W144" s="323"/>
      <c r="X144" s="323"/>
      <c r="Y144" s="324"/>
    </row>
    <row r="145" spans="2:25" ht="27" customHeight="1">
      <c r="B145" s="618"/>
      <c r="C145" s="294" t="s">
        <v>856</v>
      </c>
      <c r="D145" s="294"/>
      <c r="E145" s="294"/>
      <c r="F145" s="294"/>
      <c r="G145" s="294"/>
      <c r="H145" s="294"/>
      <c r="M145" s="618"/>
      <c r="N145" s="294" t="s">
        <v>856</v>
      </c>
      <c r="O145" s="294"/>
      <c r="P145" s="294"/>
      <c r="Q145" s="294"/>
      <c r="R145" s="294"/>
      <c r="S145" s="294"/>
      <c r="T145" s="322"/>
      <c r="U145" s="329"/>
      <c r="V145" s="330"/>
      <c r="W145" s="323"/>
      <c r="X145" s="323"/>
      <c r="Y145" s="324"/>
    </row>
    <row r="147" spans="2:25" ht="28.35" customHeight="1">
      <c r="B147" s="293" t="s">
        <v>678</v>
      </c>
      <c r="C147" s="293" t="s">
        <v>1151</v>
      </c>
      <c r="D147" s="615" t="s">
        <v>1152</v>
      </c>
      <c r="E147" s="615"/>
      <c r="F147" s="334"/>
      <c r="G147" s="334"/>
      <c r="H147" s="334"/>
      <c r="I147" s="334"/>
      <c r="J147" s="334"/>
      <c r="M147" s="293" t="s">
        <v>678</v>
      </c>
      <c r="N147" s="293" t="s">
        <v>1151</v>
      </c>
      <c r="O147" s="615" t="s">
        <v>134</v>
      </c>
      <c r="P147" s="615"/>
      <c r="Q147" s="615"/>
      <c r="R147" s="615"/>
      <c r="S147" s="615"/>
      <c r="T147" s="615"/>
      <c r="U147" s="615"/>
      <c r="V147" s="615"/>
      <c r="W147" s="616" t="s">
        <v>1153</v>
      </c>
      <c r="X147" s="616"/>
      <c r="Y147" s="617" t="s">
        <v>730</v>
      </c>
    </row>
    <row r="148" spans="2:25" ht="28.5" customHeight="1">
      <c r="B148" s="618" t="s">
        <v>364</v>
      </c>
      <c r="C148" s="619" t="s">
        <v>1194</v>
      </c>
      <c r="D148" s="294" t="s">
        <v>1155</v>
      </c>
      <c r="E148" s="294" t="s">
        <v>1156</v>
      </c>
      <c r="F148" s="294"/>
      <c r="G148" s="294"/>
      <c r="H148" s="314"/>
      <c r="I148" s="314"/>
      <c r="J148" s="314"/>
      <c r="M148" s="618" t="str">
        <f>B148</f>
        <v>BQ-092</v>
      </c>
      <c r="N148" s="621" t="str">
        <f>C148</f>
        <v>ﻛﺎﻣﻳﺭﺍ ﺛﺎﺑﺗﺔ ﺧﺎﺭﺟﻳﺔ External Fixed Camera</v>
      </c>
      <c r="O148" s="295" t="s">
        <v>1155</v>
      </c>
      <c r="P148" s="295" t="s">
        <v>784</v>
      </c>
      <c r="Q148" s="295" t="s">
        <v>733</v>
      </c>
      <c r="R148" s="296" t="s">
        <v>756</v>
      </c>
      <c r="S148" s="297" t="s">
        <v>757</v>
      </c>
      <c r="T148" s="296" t="s">
        <v>735</v>
      </c>
      <c r="U148" s="298"/>
      <c r="V148" s="299"/>
      <c r="W148" s="300" t="s">
        <v>736</v>
      </c>
      <c r="X148" s="300" t="s">
        <v>737</v>
      </c>
      <c r="Y148" s="617"/>
    </row>
    <row r="149" spans="2:25">
      <c r="B149" s="618"/>
      <c r="C149" s="618"/>
      <c r="D149" s="301" t="s">
        <v>1157</v>
      </c>
      <c r="E149" s="302">
        <v>84</v>
      </c>
      <c r="F149" s="302"/>
      <c r="G149" s="302"/>
      <c r="H149" s="302"/>
      <c r="I149" s="302"/>
      <c r="J149" s="302"/>
      <c r="M149" s="618"/>
      <c r="N149" s="618"/>
      <c r="O149" s="294"/>
      <c r="P149" s="303"/>
      <c r="Q149" s="303"/>
      <c r="R149" s="303"/>
      <c r="S149" s="304"/>
      <c r="T149" s="305"/>
      <c r="U149" s="306"/>
      <c r="V149" s="307"/>
      <c r="W149" s="308"/>
      <c r="X149" s="308"/>
      <c r="Y149" s="309"/>
    </row>
    <row r="150" spans="2:25">
      <c r="B150" s="618"/>
      <c r="C150" s="618"/>
      <c r="D150" s="294"/>
      <c r="E150" s="302"/>
      <c r="F150" s="304"/>
      <c r="G150" s="302"/>
      <c r="H150" s="304"/>
      <c r="I150" s="302"/>
      <c r="J150" s="302"/>
      <c r="M150" s="618"/>
      <c r="N150" s="618"/>
      <c r="O150" s="294"/>
      <c r="P150" s="302"/>
      <c r="Q150" s="303"/>
      <c r="R150" s="303"/>
      <c r="S150" s="303"/>
      <c r="T150" s="310"/>
      <c r="U150" s="311"/>
      <c r="V150" s="307"/>
      <c r="W150" s="308"/>
      <c r="X150" s="308"/>
      <c r="Y150" s="309"/>
    </row>
    <row r="151" spans="2:25">
      <c r="B151" s="618"/>
      <c r="C151" s="618"/>
      <c r="D151" s="294"/>
      <c r="E151" s="302"/>
      <c r="F151" s="304"/>
      <c r="G151" s="302"/>
      <c r="H151" s="304"/>
      <c r="I151" s="302"/>
      <c r="J151" s="302"/>
      <c r="M151" s="618"/>
      <c r="N151" s="618"/>
      <c r="O151" s="294"/>
      <c r="P151" s="302"/>
      <c r="Q151" s="312"/>
      <c r="R151" s="312"/>
      <c r="S151" s="302"/>
      <c r="T151" s="310"/>
      <c r="U151" s="311"/>
      <c r="V151" s="307"/>
      <c r="W151" s="308"/>
      <c r="X151" s="308"/>
      <c r="Y151" s="309"/>
    </row>
    <row r="152" spans="2:25">
      <c r="B152" s="618"/>
      <c r="C152" s="618"/>
      <c r="D152" s="294"/>
      <c r="E152" s="302"/>
      <c r="F152" s="304"/>
      <c r="G152" s="302"/>
      <c r="H152" s="304"/>
      <c r="I152" s="302"/>
      <c r="J152" s="302"/>
      <c r="M152" s="618"/>
      <c r="N152" s="618"/>
      <c r="O152" s="294"/>
      <c r="P152" s="302"/>
      <c r="Q152" s="312"/>
      <c r="R152" s="312"/>
      <c r="S152" s="302"/>
      <c r="T152" s="302"/>
      <c r="U152" s="313"/>
      <c r="V152" s="307"/>
      <c r="W152" s="308"/>
      <c r="X152" s="308"/>
      <c r="Y152" s="309"/>
    </row>
    <row r="154" spans="2:25" ht="28.35" customHeight="1">
      <c r="B154" s="293" t="s">
        <v>678</v>
      </c>
      <c r="C154" s="293" t="s">
        <v>1151</v>
      </c>
      <c r="D154" s="615" t="s">
        <v>1152</v>
      </c>
      <c r="E154" s="615"/>
      <c r="F154" s="334"/>
      <c r="G154" s="334"/>
      <c r="H154" s="334"/>
      <c r="I154" s="334"/>
      <c r="J154" s="334"/>
      <c r="M154" s="293" t="s">
        <v>678</v>
      </c>
      <c r="N154" s="293" t="s">
        <v>1151</v>
      </c>
      <c r="O154" s="615" t="s">
        <v>134</v>
      </c>
      <c r="P154" s="615"/>
      <c r="Q154" s="615"/>
      <c r="R154" s="615"/>
      <c r="S154" s="615"/>
      <c r="T154" s="615"/>
      <c r="U154" s="615"/>
      <c r="V154" s="615"/>
      <c r="W154" s="616" t="s">
        <v>1153</v>
      </c>
      <c r="X154" s="616"/>
      <c r="Y154" s="617" t="s">
        <v>730</v>
      </c>
    </row>
    <row r="155" spans="2:25" ht="28.5" customHeight="1">
      <c r="B155" s="618" t="s">
        <v>366</v>
      </c>
      <c r="C155" s="619" t="s">
        <v>1195</v>
      </c>
      <c r="D155" s="294" t="s">
        <v>1155</v>
      </c>
      <c r="E155" s="294" t="s">
        <v>1156</v>
      </c>
      <c r="F155" s="294"/>
      <c r="G155" s="294"/>
      <c r="H155" s="314"/>
      <c r="I155" s="314"/>
      <c r="J155" s="314"/>
      <c r="M155" s="618" t="str">
        <f>B155</f>
        <v>BQ-093</v>
      </c>
      <c r="N155" s="621" t="str">
        <f>C155</f>
        <v>ﻛﺎﻣﻳﺭﺍ ﻣﺗﺣﺭﻛﺔ ﺧﺎﺭﺟﻳﺔ Camera External PTZ</v>
      </c>
      <c r="O155" s="295" t="s">
        <v>1155</v>
      </c>
      <c r="P155" s="295" t="s">
        <v>784</v>
      </c>
      <c r="Q155" s="295" t="s">
        <v>733</v>
      </c>
      <c r="R155" s="296" t="s">
        <v>756</v>
      </c>
      <c r="S155" s="297" t="s">
        <v>757</v>
      </c>
      <c r="T155" s="296" t="s">
        <v>735</v>
      </c>
      <c r="U155" s="298"/>
      <c r="V155" s="299"/>
      <c r="W155" s="300" t="s">
        <v>736</v>
      </c>
      <c r="X155" s="300" t="s">
        <v>737</v>
      </c>
      <c r="Y155" s="617"/>
    </row>
    <row r="156" spans="2:25">
      <c r="B156" s="618"/>
      <c r="C156" s="618"/>
      <c r="D156" s="301" t="s">
        <v>1157</v>
      </c>
      <c r="E156" s="302">
        <v>4</v>
      </c>
      <c r="F156" s="302"/>
      <c r="G156" s="302"/>
      <c r="H156" s="302"/>
      <c r="I156" s="302"/>
      <c r="J156" s="302"/>
      <c r="M156" s="618"/>
      <c r="N156" s="618"/>
      <c r="O156" s="294"/>
      <c r="P156" s="303"/>
      <c r="Q156" s="303"/>
      <c r="R156" s="303"/>
      <c r="S156" s="304"/>
      <c r="T156" s="305"/>
      <c r="U156" s="306"/>
      <c r="V156" s="307"/>
      <c r="W156" s="308"/>
      <c r="X156" s="308"/>
      <c r="Y156" s="309"/>
    </row>
    <row r="157" spans="2:25">
      <c r="B157" s="618"/>
      <c r="C157" s="618"/>
      <c r="D157" s="294"/>
      <c r="E157" s="302"/>
      <c r="F157" s="304"/>
      <c r="G157" s="302"/>
      <c r="H157" s="304"/>
      <c r="I157" s="302"/>
      <c r="J157" s="302"/>
      <c r="M157" s="618"/>
      <c r="N157" s="618"/>
      <c r="O157" s="294"/>
      <c r="P157" s="302"/>
      <c r="Q157" s="303"/>
      <c r="R157" s="303"/>
      <c r="S157" s="303"/>
      <c r="T157" s="310"/>
      <c r="U157" s="311"/>
      <c r="V157" s="307"/>
      <c r="W157" s="308"/>
      <c r="X157" s="308"/>
      <c r="Y157" s="309"/>
    </row>
    <row r="158" spans="2:25">
      <c r="B158" s="618"/>
      <c r="C158" s="618"/>
      <c r="D158" s="294"/>
      <c r="E158" s="302"/>
      <c r="F158" s="304"/>
      <c r="G158" s="302"/>
      <c r="H158" s="304"/>
      <c r="I158" s="302"/>
      <c r="J158" s="302"/>
      <c r="M158" s="618"/>
      <c r="N158" s="618"/>
      <c r="O158" s="294"/>
      <c r="P158" s="302"/>
      <c r="Q158" s="312"/>
      <c r="R158" s="312"/>
      <c r="S158" s="302"/>
      <c r="T158" s="310"/>
      <c r="U158" s="311"/>
      <c r="V158" s="307"/>
      <c r="W158" s="308"/>
      <c r="X158" s="308"/>
      <c r="Y158" s="309"/>
    </row>
    <row r="159" spans="2:25">
      <c r="B159" s="618"/>
      <c r="C159" s="618"/>
      <c r="D159" s="294"/>
      <c r="E159" s="302"/>
      <c r="F159" s="304"/>
      <c r="G159" s="302"/>
      <c r="H159" s="304"/>
      <c r="I159" s="302"/>
      <c r="J159" s="302"/>
      <c r="M159" s="618"/>
      <c r="N159" s="618"/>
      <c r="O159" s="294"/>
      <c r="P159" s="302"/>
      <c r="Q159" s="312"/>
      <c r="R159" s="312"/>
      <c r="S159" s="302"/>
      <c r="T159" s="302"/>
      <c r="U159" s="313"/>
      <c r="V159" s="307"/>
      <c r="W159" s="308"/>
      <c r="X159" s="308"/>
      <c r="Y159" s="309"/>
    </row>
    <row r="161" spans="2:25" ht="28.35" customHeight="1">
      <c r="B161" s="293" t="s">
        <v>678</v>
      </c>
      <c r="C161" s="293" t="s">
        <v>1151</v>
      </c>
      <c r="D161" s="627" t="s">
        <v>1152</v>
      </c>
      <c r="E161" s="627"/>
      <c r="F161" s="627"/>
      <c r="G161" s="627"/>
      <c r="H161" s="627"/>
      <c r="I161" s="627"/>
      <c r="J161" s="627"/>
      <c r="M161" s="293" t="s">
        <v>678</v>
      </c>
      <c r="N161" s="293" t="s">
        <v>1151</v>
      </c>
      <c r="O161" s="615" t="s">
        <v>134</v>
      </c>
      <c r="P161" s="615"/>
      <c r="Q161" s="615"/>
      <c r="R161" s="615"/>
      <c r="S161" s="615"/>
      <c r="T161" s="615"/>
      <c r="U161" s="615"/>
      <c r="V161" s="615"/>
      <c r="W161" s="616" t="s">
        <v>1153</v>
      </c>
      <c r="X161" s="616"/>
      <c r="Y161" s="617" t="s">
        <v>730</v>
      </c>
    </row>
    <row r="162" spans="2:25" ht="42.75" customHeight="1">
      <c r="B162" s="618" t="s">
        <v>368</v>
      </c>
      <c r="C162" s="619" t="s">
        <v>1196</v>
      </c>
      <c r="D162" s="294" t="s">
        <v>1155</v>
      </c>
      <c r="E162" s="294" t="s">
        <v>913</v>
      </c>
      <c r="F162" s="294" t="s">
        <v>914</v>
      </c>
      <c r="G162" s="294" t="s">
        <v>915</v>
      </c>
      <c r="H162" s="314" t="s">
        <v>916</v>
      </c>
      <c r="I162" s="314" t="s">
        <v>917</v>
      </c>
      <c r="J162" s="314" t="s">
        <v>918</v>
      </c>
      <c r="M162" s="618" t="str">
        <f>B162</f>
        <v>BQ-094</v>
      </c>
      <c r="N162" s="621" t="str">
        <f>C162</f>
        <v xml:space="preserve">ﺍﻻﻧﺎﺭﺓ ﺍﻷﻣﻧﻳﺔ ﺍﻟﻣﺣﻳﻁﺔ </v>
      </c>
      <c r="O162" s="295" t="s">
        <v>1155</v>
      </c>
      <c r="P162" s="295" t="s">
        <v>809</v>
      </c>
      <c r="Q162" s="295" t="s">
        <v>882</v>
      </c>
      <c r="R162" s="296" t="s">
        <v>902</v>
      </c>
      <c r="S162" s="297" t="s">
        <v>919</v>
      </c>
      <c r="T162" s="296" t="s">
        <v>732</v>
      </c>
      <c r="U162" s="296" t="s">
        <v>797</v>
      </c>
      <c r="V162" s="326" t="s">
        <v>885</v>
      </c>
      <c r="W162" s="300" t="s">
        <v>736</v>
      </c>
      <c r="X162" s="300" t="s">
        <v>737</v>
      </c>
      <c r="Y162" s="617"/>
    </row>
    <row r="163" spans="2:25">
      <c r="B163" s="618"/>
      <c r="C163" s="618"/>
      <c r="D163" s="301" t="s">
        <v>1174</v>
      </c>
      <c r="E163" s="302">
        <v>443</v>
      </c>
      <c r="F163" s="302"/>
      <c r="G163" s="302"/>
      <c r="H163" s="302"/>
      <c r="I163" s="302"/>
      <c r="J163" s="302"/>
      <c r="M163" s="618"/>
      <c r="N163" s="618"/>
      <c r="O163" s="294"/>
      <c r="P163" s="303"/>
      <c r="Q163" s="303"/>
      <c r="R163" s="303"/>
      <c r="S163" s="304"/>
      <c r="T163" s="305"/>
      <c r="U163" s="305"/>
      <c r="V163" s="327"/>
      <c r="W163" s="308"/>
      <c r="X163" s="308"/>
      <c r="Y163" s="309"/>
    </row>
    <row r="164" spans="2:25">
      <c r="B164" s="618"/>
      <c r="C164" s="618"/>
      <c r="D164" s="301" t="s">
        <v>1166</v>
      </c>
      <c r="E164" s="302"/>
      <c r="F164" s="304"/>
      <c r="G164" s="335">
        <v>310.10000000000002</v>
      </c>
      <c r="H164" s="304"/>
      <c r="I164" s="302"/>
      <c r="J164" s="302"/>
      <c r="M164" s="618"/>
      <c r="N164" s="618"/>
      <c r="O164" s="294"/>
      <c r="P164" s="302"/>
      <c r="Q164" s="303"/>
      <c r="R164" s="303"/>
      <c r="S164" s="303"/>
      <c r="T164" s="310"/>
      <c r="U164" s="302"/>
      <c r="V164" s="327"/>
      <c r="W164" s="308"/>
      <c r="X164" s="308"/>
      <c r="Y164" s="309"/>
    </row>
    <row r="165" spans="2:25">
      <c r="B165" s="618"/>
      <c r="C165" s="618"/>
      <c r="D165" s="301" t="s">
        <v>1169</v>
      </c>
      <c r="E165" s="302"/>
      <c r="F165" s="304"/>
      <c r="G165" s="302"/>
      <c r="H165" s="304"/>
      <c r="I165" s="302"/>
      <c r="J165" s="302">
        <v>99</v>
      </c>
      <c r="M165" s="618"/>
      <c r="N165" s="618"/>
      <c r="O165" s="294"/>
      <c r="P165" s="302"/>
      <c r="Q165" s="312"/>
      <c r="R165" s="312"/>
      <c r="S165" s="302"/>
      <c r="T165" s="310"/>
      <c r="U165" s="302"/>
      <c r="V165" s="327"/>
      <c r="W165" s="308"/>
      <c r="X165" s="308"/>
      <c r="Y165" s="309"/>
    </row>
    <row r="166" spans="2:25">
      <c r="B166" s="618"/>
      <c r="C166" s="618"/>
      <c r="D166" s="301" t="s">
        <v>1170</v>
      </c>
      <c r="E166" s="302"/>
      <c r="F166" s="304"/>
      <c r="G166" s="302"/>
      <c r="H166" s="304"/>
      <c r="I166" s="302"/>
      <c r="J166" s="302">
        <v>70</v>
      </c>
      <c r="M166" s="618"/>
      <c r="N166" s="618"/>
      <c r="O166" s="294"/>
      <c r="P166" s="302"/>
      <c r="Q166" s="312"/>
      <c r="R166" s="312"/>
      <c r="S166" s="302"/>
      <c r="T166" s="302"/>
      <c r="U166" s="310"/>
      <c r="V166" s="327"/>
      <c r="W166" s="308"/>
      <c r="X166" s="308"/>
      <c r="Y166" s="309"/>
    </row>
    <row r="167" spans="2:25">
      <c r="G167" s="292"/>
    </row>
    <row r="168" spans="2:25" ht="28.35" customHeight="1">
      <c r="B168" s="293" t="s">
        <v>678</v>
      </c>
      <c r="C168" s="293" t="s">
        <v>1151</v>
      </c>
      <c r="D168" s="614" t="s">
        <v>1152</v>
      </c>
      <c r="E168" s="614"/>
      <c r="F168" s="614"/>
      <c r="G168" s="292"/>
      <c r="M168" s="293" t="s">
        <v>678</v>
      </c>
      <c r="N168" s="293" t="s">
        <v>1151</v>
      </c>
      <c r="O168" s="615" t="s">
        <v>134</v>
      </c>
      <c r="P168" s="615"/>
      <c r="Q168" s="615"/>
      <c r="R168" s="615"/>
      <c r="S168" s="615"/>
      <c r="T168" s="615"/>
      <c r="U168" s="615"/>
      <c r="V168" s="615"/>
      <c r="W168" s="616" t="s">
        <v>1153</v>
      </c>
      <c r="X168" s="616"/>
      <c r="Y168" s="617" t="s">
        <v>730</v>
      </c>
    </row>
    <row r="169" spans="2:25" ht="54.75" customHeight="1">
      <c r="B169" s="618" t="s">
        <v>371</v>
      </c>
      <c r="C169" s="619" t="s">
        <v>1197</v>
      </c>
      <c r="D169" s="294" t="s">
        <v>1155</v>
      </c>
      <c r="E169" s="294" t="s">
        <v>914</v>
      </c>
      <c r="F169" s="294" t="s">
        <v>918</v>
      </c>
      <c r="G169" s="292"/>
      <c r="M169" s="618" t="str">
        <f>B169</f>
        <v>BQ-095</v>
      </c>
      <c r="N169" s="621" t="str">
        <f>C169</f>
        <v>عمود كاميرا CCTV Pole</v>
      </c>
      <c r="O169" s="295" t="s">
        <v>1155</v>
      </c>
      <c r="P169" s="295" t="s">
        <v>921</v>
      </c>
      <c r="Q169" s="295" t="s">
        <v>809</v>
      </c>
      <c r="R169" s="296" t="s">
        <v>922</v>
      </c>
      <c r="S169" s="297" t="s">
        <v>923</v>
      </c>
      <c r="T169" s="296" t="s">
        <v>902</v>
      </c>
      <c r="U169" s="296" t="s">
        <v>885</v>
      </c>
      <c r="V169" s="326" t="s">
        <v>924</v>
      </c>
      <c r="W169" s="300" t="s">
        <v>736</v>
      </c>
      <c r="X169" s="300" t="s">
        <v>737</v>
      </c>
      <c r="Y169" s="617"/>
    </row>
    <row r="170" spans="2:25">
      <c r="B170" s="618"/>
      <c r="C170" s="618"/>
      <c r="D170" s="301" t="s">
        <v>1169</v>
      </c>
      <c r="E170" s="302"/>
      <c r="F170" s="302">
        <v>34</v>
      </c>
      <c r="G170" s="292"/>
      <c r="M170" s="618"/>
      <c r="N170" s="618"/>
      <c r="O170" s="294"/>
      <c r="P170" s="303"/>
      <c r="Q170" s="303"/>
      <c r="R170" s="303"/>
      <c r="S170" s="304"/>
      <c r="T170" s="305"/>
      <c r="U170" s="305"/>
      <c r="V170" s="327"/>
      <c r="W170" s="308"/>
      <c r="X170" s="308"/>
      <c r="Y170" s="309"/>
    </row>
    <row r="171" spans="2:25">
      <c r="B171" s="618"/>
      <c r="C171" s="618"/>
      <c r="D171" s="301" t="s">
        <v>1170</v>
      </c>
      <c r="E171" s="302"/>
      <c r="F171" s="304">
        <v>9</v>
      </c>
      <c r="G171" s="292"/>
      <c r="M171" s="618"/>
      <c r="N171" s="618"/>
      <c r="O171" s="294"/>
      <c r="P171" s="302"/>
      <c r="Q171" s="303"/>
      <c r="R171" s="303"/>
      <c r="S171" s="303"/>
      <c r="T171" s="310"/>
      <c r="U171" s="302"/>
      <c r="V171" s="327"/>
      <c r="W171" s="308"/>
      <c r="X171" s="308"/>
      <c r="Y171" s="309"/>
    </row>
    <row r="172" spans="2:25">
      <c r="B172" s="618"/>
      <c r="C172" s="618"/>
      <c r="D172" s="301"/>
      <c r="E172" s="302"/>
      <c r="F172" s="304"/>
      <c r="G172" s="292"/>
      <c r="M172" s="618"/>
      <c r="N172" s="618"/>
      <c r="O172" s="294"/>
      <c r="P172" s="302"/>
      <c r="Q172" s="312"/>
      <c r="R172" s="312"/>
      <c r="S172" s="302"/>
      <c r="T172" s="310"/>
      <c r="U172" s="302"/>
      <c r="V172" s="327"/>
      <c r="W172" s="308"/>
      <c r="X172" s="308"/>
      <c r="Y172" s="309"/>
    </row>
    <row r="173" spans="2:25">
      <c r="B173" s="618"/>
      <c r="C173" s="618"/>
      <c r="D173" s="294"/>
      <c r="E173" s="302"/>
      <c r="F173" s="304"/>
      <c r="G173" s="292"/>
      <c r="M173" s="618"/>
      <c r="N173" s="618"/>
      <c r="O173" s="294"/>
      <c r="P173" s="302"/>
      <c r="Q173" s="312"/>
      <c r="R173" s="312"/>
      <c r="S173" s="302"/>
      <c r="T173" s="302"/>
      <c r="U173" s="310"/>
      <c r="V173" s="327"/>
      <c r="W173" s="308"/>
      <c r="X173" s="308"/>
      <c r="Y173" s="309"/>
    </row>
    <row r="175" spans="2:25" ht="28.35" customHeight="1">
      <c r="B175" s="293" t="s">
        <v>678</v>
      </c>
      <c r="C175" s="293" t="s">
        <v>1151</v>
      </c>
      <c r="D175" s="614" t="s">
        <v>1152</v>
      </c>
      <c r="E175" s="614"/>
      <c r="F175" s="614"/>
      <c r="G175" s="292"/>
      <c r="M175" s="293" t="s">
        <v>678</v>
      </c>
      <c r="N175" s="293" t="s">
        <v>1151</v>
      </c>
      <c r="O175" s="615" t="s">
        <v>134</v>
      </c>
      <c r="P175" s="615"/>
      <c r="Q175" s="615"/>
      <c r="R175" s="615"/>
      <c r="S175" s="615"/>
      <c r="T175" s="615"/>
      <c r="U175" s="615"/>
      <c r="V175" s="615"/>
      <c r="W175" s="616" t="s">
        <v>1153</v>
      </c>
      <c r="X175" s="616"/>
      <c r="Y175" s="617" t="s">
        <v>730</v>
      </c>
    </row>
    <row r="176" spans="2:25" ht="54.75" customHeight="1">
      <c r="B176" s="618" t="s">
        <v>379</v>
      </c>
      <c r="C176" s="619" t="s">
        <v>1197</v>
      </c>
      <c r="D176" s="294" t="s">
        <v>1155</v>
      </c>
      <c r="E176" s="294" t="s">
        <v>914</v>
      </c>
      <c r="F176" s="294" t="s">
        <v>918</v>
      </c>
      <c r="G176" s="292"/>
      <c r="M176" s="618" t="str">
        <f>B176</f>
        <v>BQ-099</v>
      </c>
      <c r="N176" s="621" t="str">
        <f>C176</f>
        <v>عمود كاميرا CCTV Pole</v>
      </c>
      <c r="O176" s="295" t="s">
        <v>1155</v>
      </c>
      <c r="P176" s="295" t="s">
        <v>921</v>
      </c>
      <c r="Q176" s="295" t="s">
        <v>809</v>
      </c>
      <c r="R176" s="296" t="s">
        <v>922</v>
      </c>
      <c r="S176" s="297" t="s">
        <v>923</v>
      </c>
      <c r="T176" s="296" t="s">
        <v>902</v>
      </c>
      <c r="U176" s="296" t="s">
        <v>885</v>
      </c>
      <c r="V176" s="326" t="s">
        <v>924</v>
      </c>
      <c r="W176" s="300" t="s">
        <v>736</v>
      </c>
      <c r="X176" s="300" t="s">
        <v>737</v>
      </c>
      <c r="Y176" s="617"/>
    </row>
    <row r="177" spans="2:25">
      <c r="B177" s="618"/>
      <c r="C177" s="618"/>
      <c r="D177" s="301" t="s">
        <v>1169</v>
      </c>
      <c r="E177" s="302"/>
      <c r="F177" s="302">
        <v>5</v>
      </c>
      <c r="G177" s="292"/>
      <c r="M177" s="618"/>
      <c r="N177" s="618"/>
      <c r="O177" s="294"/>
      <c r="P177" s="303"/>
      <c r="Q177" s="303"/>
      <c r="R177" s="303"/>
      <c r="S177" s="304"/>
      <c r="T177" s="305"/>
      <c r="U177" s="305"/>
      <c r="V177" s="327"/>
      <c r="W177" s="308"/>
      <c r="X177" s="308"/>
      <c r="Y177" s="309"/>
    </row>
    <row r="178" spans="2:25">
      <c r="B178" s="618"/>
      <c r="C178" s="618"/>
      <c r="D178" s="301"/>
      <c r="E178" s="302"/>
      <c r="F178" s="304"/>
      <c r="G178" s="292"/>
      <c r="M178" s="618"/>
      <c r="N178" s="618"/>
      <c r="O178" s="294"/>
      <c r="P178" s="302"/>
      <c r="Q178" s="303"/>
      <c r="R178" s="303"/>
      <c r="S178" s="303"/>
      <c r="T178" s="310"/>
      <c r="U178" s="302"/>
      <c r="V178" s="327"/>
      <c r="W178" s="308"/>
      <c r="X178" s="308"/>
      <c r="Y178" s="309"/>
    </row>
    <row r="179" spans="2:25">
      <c r="B179" s="618"/>
      <c r="C179" s="618"/>
      <c r="D179" s="301"/>
      <c r="E179" s="302"/>
      <c r="F179" s="304"/>
      <c r="G179" s="292"/>
      <c r="M179" s="618"/>
      <c r="N179" s="618"/>
      <c r="O179" s="294"/>
      <c r="P179" s="302"/>
      <c r="Q179" s="312"/>
      <c r="R179" s="312"/>
      <c r="S179" s="302"/>
      <c r="T179" s="310"/>
      <c r="U179" s="302"/>
      <c r="V179" s="327"/>
      <c r="W179" s="308"/>
      <c r="X179" s="308"/>
      <c r="Y179" s="309"/>
    </row>
    <row r="180" spans="2:25">
      <c r="B180" s="618"/>
      <c r="C180" s="618"/>
      <c r="D180" s="294"/>
      <c r="E180" s="302"/>
      <c r="F180" s="304"/>
      <c r="G180" s="292"/>
      <c r="M180" s="618"/>
      <c r="N180" s="618"/>
      <c r="O180" s="294"/>
      <c r="P180" s="302"/>
      <c r="Q180" s="312"/>
      <c r="R180" s="312"/>
      <c r="S180" s="302"/>
      <c r="T180" s="302"/>
      <c r="U180" s="310"/>
      <c r="V180" s="327"/>
      <c r="W180" s="308"/>
      <c r="X180" s="308"/>
      <c r="Y180" s="309"/>
    </row>
    <row r="182" spans="2:25" ht="28.35" customHeight="1">
      <c r="B182" s="293" t="s">
        <v>678</v>
      </c>
      <c r="C182" s="293" t="s">
        <v>1151</v>
      </c>
      <c r="D182" s="614" t="s">
        <v>1152</v>
      </c>
      <c r="E182" s="614"/>
      <c r="F182" s="614"/>
      <c r="G182" s="336">
        <v>0.55000000000000004</v>
      </c>
      <c r="M182" s="293" t="s">
        <v>678</v>
      </c>
      <c r="N182" s="293" t="s">
        <v>1151</v>
      </c>
      <c r="O182" s="615" t="s">
        <v>134</v>
      </c>
      <c r="P182" s="615"/>
      <c r="Q182" s="615"/>
      <c r="R182" s="615"/>
      <c r="S182" s="615"/>
      <c r="T182" s="615"/>
      <c r="U182" s="615"/>
      <c r="V182" s="616" t="s">
        <v>1153</v>
      </c>
      <c r="W182" s="616"/>
      <c r="X182" s="617" t="s">
        <v>730</v>
      </c>
    </row>
    <row r="183" spans="2:25" ht="42.75" customHeight="1">
      <c r="B183" s="618" t="s">
        <v>381</v>
      </c>
      <c r="C183" s="619" t="s">
        <v>1198</v>
      </c>
      <c r="D183" s="621" t="s">
        <v>1155</v>
      </c>
      <c r="E183" s="294" t="s">
        <v>953</v>
      </c>
      <c r="F183" s="294" t="s">
        <v>954</v>
      </c>
      <c r="G183" s="294" t="s">
        <v>955</v>
      </c>
      <c r="M183" s="618" t="str">
        <f>B183</f>
        <v>BQ-101</v>
      </c>
      <c r="N183" s="621" t="str">
        <f>C183</f>
        <v>بوابة منزلقة آلية ( SGMD ) Motorized Swing Gate</v>
      </c>
      <c r="O183" s="620" t="s">
        <v>1155</v>
      </c>
      <c r="P183" s="295" t="s">
        <v>809</v>
      </c>
      <c r="Q183" s="295" t="s">
        <v>882</v>
      </c>
      <c r="R183" s="296" t="s">
        <v>956</v>
      </c>
      <c r="S183" s="297" t="s">
        <v>812</v>
      </c>
      <c r="T183" s="296" t="s">
        <v>797</v>
      </c>
      <c r="U183" s="296" t="s">
        <v>735</v>
      </c>
      <c r="V183" s="300" t="s">
        <v>736</v>
      </c>
      <c r="W183" s="300" t="s">
        <v>737</v>
      </c>
      <c r="X183" s="617"/>
    </row>
    <row r="184" spans="2:25">
      <c r="B184" s="618"/>
      <c r="C184" s="618"/>
      <c r="D184" s="621"/>
      <c r="E184" s="337">
        <v>0.7</v>
      </c>
      <c r="F184" s="337">
        <v>0.2</v>
      </c>
      <c r="G184" s="337">
        <v>0.1</v>
      </c>
      <c r="M184" s="618"/>
      <c r="N184" s="618"/>
      <c r="O184" s="620"/>
      <c r="P184" s="338">
        <v>0.25</v>
      </c>
      <c r="Q184" s="338">
        <v>0.15</v>
      </c>
      <c r="R184" s="338">
        <v>0.2</v>
      </c>
      <c r="S184" s="339">
        <v>0.2</v>
      </c>
      <c r="T184" s="340">
        <v>0.1</v>
      </c>
      <c r="U184" s="340">
        <v>0.1</v>
      </c>
      <c r="V184" s="308"/>
      <c r="W184" s="308"/>
      <c r="X184" s="309"/>
    </row>
    <row r="185" spans="2:25">
      <c r="B185" s="618"/>
      <c r="C185" s="618"/>
      <c r="D185" s="301" t="s">
        <v>1157</v>
      </c>
      <c r="E185" s="302">
        <v>4</v>
      </c>
      <c r="F185" s="302"/>
      <c r="G185" s="302"/>
      <c r="M185" s="618"/>
      <c r="N185" s="618"/>
      <c r="O185" s="294"/>
      <c r="P185" s="302"/>
      <c r="Q185" s="303"/>
      <c r="R185" s="303"/>
      <c r="S185" s="303"/>
      <c r="T185" s="310"/>
      <c r="U185" s="302"/>
      <c r="V185" s="308"/>
      <c r="W185" s="308"/>
      <c r="X185" s="309"/>
    </row>
    <row r="186" spans="2:25">
      <c r="B186" s="618"/>
      <c r="C186" s="618"/>
      <c r="D186" s="294"/>
      <c r="E186" s="302"/>
      <c r="F186" s="304"/>
      <c r="G186" s="302"/>
      <c r="M186" s="618"/>
      <c r="N186" s="618"/>
      <c r="O186" s="294"/>
      <c r="P186" s="302"/>
      <c r="Q186" s="312"/>
      <c r="R186" s="312"/>
      <c r="S186" s="302"/>
      <c r="T186" s="310"/>
      <c r="U186" s="302"/>
      <c r="V186" s="308"/>
      <c r="W186" s="308"/>
      <c r="X186" s="309"/>
    </row>
    <row r="187" spans="2:25">
      <c r="B187" s="618"/>
      <c r="C187" s="618"/>
      <c r="D187" s="294"/>
      <c r="E187" s="302"/>
      <c r="F187" s="304"/>
      <c r="G187" s="302"/>
      <c r="M187" s="618"/>
      <c r="N187" s="618"/>
      <c r="O187" s="294"/>
      <c r="P187" s="302"/>
      <c r="Q187" s="312"/>
      <c r="R187" s="312"/>
      <c r="S187" s="302"/>
      <c r="T187" s="302"/>
      <c r="U187" s="310"/>
      <c r="V187" s="308"/>
      <c r="W187" s="308"/>
      <c r="X187" s="309"/>
    </row>
    <row r="188" spans="2:25">
      <c r="B188" s="292"/>
      <c r="G188" s="292"/>
      <c r="N188" s="292"/>
      <c r="O188" s="292"/>
      <c r="P188" s="292"/>
      <c r="Q188" s="292"/>
      <c r="R188" s="292"/>
      <c r="S188" s="292"/>
      <c r="T188" s="292"/>
      <c r="U188" s="292"/>
      <c r="V188" s="292"/>
      <c r="W188" s="292"/>
      <c r="X188" s="292"/>
      <c r="Y188" s="292"/>
    </row>
    <row r="189" spans="2:25">
      <c r="B189" s="292"/>
      <c r="G189" s="292"/>
    </row>
    <row r="190" spans="2:25" ht="28.35" customHeight="1">
      <c r="B190" s="293" t="s">
        <v>678</v>
      </c>
      <c r="C190" s="293" t="s">
        <v>1151</v>
      </c>
      <c r="D190" s="614" t="s">
        <v>1152</v>
      </c>
      <c r="E190" s="614"/>
      <c r="F190" s="614"/>
      <c r="G190" s="336">
        <v>0.55000000000000004</v>
      </c>
      <c r="M190" s="293" t="s">
        <v>678</v>
      </c>
      <c r="N190" s="293" t="s">
        <v>1151</v>
      </c>
      <c r="O190" s="615" t="s">
        <v>134</v>
      </c>
      <c r="P190" s="615"/>
      <c r="Q190" s="615"/>
      <c r="R190" s="615"/>
      <c r="S190" s="615"/>
      <c r="T190" s="615"/>
      <c r="U190" s="615"/>
      <c r="V190" s="616" t="s">
        <v>1153</v>
      </c>
      <c r="W190" s="616"/>
      <c r="X190" s="617" t="s">
        <v>730</v>
      </c>
    </row>
    <row r="191" spans="2:25" ht="36" customHeight="1">
      <c r="B191" s="618" t="s">
        <v>480</v>
      </c>
      <c r="C191" s="619" t="s">
        <v>1198</v>
      </c>
      <c r="D191" s="294" t="s">
        <v>1155</v>
      </c>
      <c r="E191" s="294" t="s">
        <v>953</v>
      </c>
      <c r="F191" s="294" t="s">
        <v>954</v>
      </c>
      <c r="G191" s="294" t="s">
        <v>955</v>
      </c>
      <c r="M191" s="618" t="str">
        <f>B191</f>
        <v>BQ-167</v>
      </c>
      <c r="N191" s="621" t="str">
        <f>C191</f>
        <v>بوابة منزلقة آلية ( SGMD ) Motorized Swing Gate</v>
      </c>
      <c r="O191" s="620" t="s">
        <v>1155</v>
      </c>
      <c r="P191" s="295" t="s">
        <v>809</v>
      </c>
      <c r="Q191" s="295" t="s">
        <v>882</v>
      </c>
      <c r="R191" s="296" t="s">
        <v>956</v>
      </c>
      <c r="S191" s="297" t="s">
        <v>812</v>
      </c>
      <c r="T191" s="296" t="s">
        <v>797</v>
      </c>
      <c r="U191" s="296" t="s">
        <v>735</v>
      </c>
      <c r="V191" s="300" t="s">
        <v>736</v>
      </c>
      <c r="W191" s="300" t="s">
        <v>737</v>
      </c>
      <c r="X191" s="617"/>
    </row>
    <row r="192" spans="2:25">
      <c r="B192" s="618"/>
      <c r="C192" s="618"/>
      <c r="D192" s="294"/>
      <c r="E192" s="337">
        <v>0.7</v>
      </c>
      <c r="F192" s="337">
        <v>0.2</v>
      </c>
      <c r="G192" s="337">
        <v>0.1</v>
      </c>
      <c r="M192" s="618"/>
      <c r="N192" s="618"/>
      <c r="O192" s="620"/>
      <c r="P192" s="338">
        <v>0.25</v>
      </c>
      <c r="Q192" s="338">
        <v>0.15</v>
      </c>
      <c r="R192" s="338">
        <v>0.2</v>
      </c>
      <c r="S192" s="339">
        <v>0.2</v>
      </c>
      <c r="T192" s="340">
        <v>0.1</v>
      </c>
      <c r="U192" s="340">
        <v>0.1</v>
      </c>
      <c r="V192" s="308"/>
      <c r="W192" s="308"/>
      <c r="X192" s="309"/>
    </row>
    <row r="193" spans="2:25">
      <c r="B193" s="618"/>
      <c r="C193" s="618"/>
      <c r="D193" s="301" t="s">
        <v>1157</v>
      </c>
      <c r="E193" s="302">
        <v>4</v>
      </c>
      <c r="F193" s="302"/>
      <c r="G193" s="302"/>
      <c r="M193" s="618"/>
      <c r="N193" s="618"/>
      <c r="O193" s="294"/>
      <c r="P193" s="302"/>
      <c r="Q193" s="303"/>
      <c r="R193" s="303"/>
      <c r="S193" s="303"/>
      <c r="T193" s="310"/>
      <c r="U193" s="302"/>
      <c r="V193" s="308"/>
      <c r="W193" s="308"/>
      <c r="X193" s="309"/>
    </row>
    <row r="194" spans="2:25">
      <c r="B194" s="618"/>
      <c r="C194" s="618"/>
      <c r="D194" s="294"/>
      <c r="E194" s="302"/>
      <c r="F194" s="304"/>
      <c r="G194" s="302"/>
      <c r="M194" s="618"/>
      <c r="N194" s="618"/>
      <c r="O194" s="294"/>
      <c r="P194" s="302"/>
      <c r="Q194" s="312"/>
      <c r="R194" s="312"/>
      <c r="S194" s="302"/>
      <c r="T194" s="310"/>
      <c r="U194" s="302"/>
      <c r="V194" s="308"/>
      <c r="W194" s="308"/>
      <c r="X194" s="309"/>
    </row>
    <row r="195" spans="2:25">
      <c r="B195" s="618"/>
      <c r="C195" s="618"/>
      <c r="D195" s="294"/>
      <c r="E195" s="302"/>
      <c r="F195" s="304"/>
      <c r="G195" s="302"/>
      <c r="M195" s="618"/>
      <c r="N195" s="618"/>
      <c r="O195" s="294"/>
      <c r="P195" s="302"/>
      <c r="Q195" s="312"/>
      <c r="R195" s="312"/>
      <c r="S195" s="302"/>
      <c r="T195" s="302"/>
      <c r="U195" s="310"/>
      <c r="V195" s="308"/>
      <c r="W195" s="308"/>
      <c r="X195" s="309"/>
    </row>
    <row r="196" spans="2:25">
      <c r="B196" s="618"/>
      <c r="C196" s="618"/>
      <c r="D196" s="294"/>
      <c r="E196" s="302"/>
      <c r="F196" s="304"/>
      <c r="G196" s="302"/>
    </row>
    <row r="199" spans="2:25" ht="28.35" customHeight="1">
      <c r="B199" s="293" t="s">
        <v>678</v>
      </c>
      <c r="C199" s="293" t="s">
        <v>1151</v>
      </c>
      <c r="D199" s="614" t="s">
        <v>1152</v>
      </c>
      <c r="E199" s="614"/>
      <c r="G199" s="292"/>
      <c r="M199" s="293" t="s">
        <v>678</v>
      </c>
      <c r="N199" s="293" t="s">
        <v>1151</v>
      </c>
      <c r="O199" s="615" t="s">
        <v>134</v>
      </c>
      <c r="P199" s="615"/>
      <c r="Q199" s="615"/>
      <c r="R199" s="615"/>
      <c r="S199" s="615"/>
      <c r="T199" s="615"/>
      <c r="U199" s="615"/>
      <c r="V199" s="615"/>
      <c r="W199" s="616" t="s">
        <v>1153</v>
      </c>
      <c r="X199" s="616"/>
      <c r="Y199" s="617" t="s">
        <v>730</v>
      </c>
    </row>
    <row r="200" spans="2:25" ht="28.5" customHeight="1">
      <c r="B200" s="618" t="s">
        <v>511</v>
      </c>
      <c r="C200" s="619" t="s">
        <v>1154</v>
      </c>
      <c r="D200" s="294" t="s">
        <v>1155</v>
      </c>
      <c r="E200" s="294" t="s">
        <v>1156</v>
      </c>
      <c r="G200" s="292"/>
      <c r="M200" s="618" t="str">
        <f>B200</f>
        <v>BQ-197</v>
      </c>
      <c r="N200" s="621" t="str">
        <f>C200</f>
        <v>ﻛﺎﻣﻳﺭﺍ ﺑﺯﺍﻭﻳﺔ ﻋﺭﻳﺿﺔ ﻟﻣﺭﺍﻗﺑﺔ ﺍﻟﺩﺧﻭﻝ Wide Angle ACS Users Surveillance Camera</v>
      </c>
      <c r="O200" s="295" t="s">
        <v>1155</v>
      </c>
      <c r="P200" s="295" t="s">
        <v>784</v>
      </c>
      <c r="Q200" s="295" t="s">
        <v>733</v>
      </c>
      <c r="R200" s="296" t="s">
        <v>756</v>
      </c>
      <c r="S200" s="297" t="s">
        <v>757</v>
      </c>
      <c r="T200" s="296" t="s">
        <v>735</v>
      </c>
      <c r="U200" s="298"/>
      <c r="V200" s="299"/>
      <c r="W200" s="300" t="s">
        <v>736</v>
      </c>
      <c r="X200" s="300" t="s">
        <v>737</v>
      </c>
      <c r="Y200" s="617"/>
    </row>
    <row r="201" spans="2:25">
      <c r="B201" s="618"/>
      <c r="C201" s="618"/>
      <c r="D201" s="301" t="s">
        <v>1157</v>
      </c>
      <c r="E201" s="302">
        <v>1</v>
      </c>
      <c r="G201" s="292"/>
      <c r="M201" s="618"/>
      <c r="N201" s="618"/>
      <c r="O201" s="294"/>
      <c r="P201" s="303"/>
      <c r="Q201" s="303"/>
      <c r="R201" s="303"/>
      <c r="S201" s="304"/>
      <c r="T201" s="305"/>
      <c r="U201" s="306"/>
      <c r="V201" s="307"/>
      <c r="W201" s="308"/>
      <c r="X201" s="308"/>
      <c r="Y201" s="309"/>
    </row>
    <row r="202" spans="2:25">
      <c r="B202" s="618"/>
      <c r="C202" s="618"/>
      <c r="D202" s="294"/>
      <c r="E202" s="302"/>
      <c r="G202" s="292"/>
      <c r="M202" s="618"/>
      <c r="N202" s="618"/>
      <c r="O202" s="294"/>
      <c r="P202" s="302"/>
      <c r="Q202" s="303"/>
      <c r="R202" s="303"/>
      <c r="S202" s="303"/>
      <c r="T202" s="310"/>
      <c r="U202" s="311"/>
      <c r="V202" s="307"/>
      <c r="W202" s="308"/>
      <c r="X202" s="308"/>
      <c r="Y202" s="309"/>
    </row>
    <row r="203" spans="2:25">
      <c r="B203" s="618"/>
      <c r="C203" s="618"/>
      <c r="D203" s="294"/>
      <c r="E203" s="302"/>
      <c r="G203" s="292"/>
      <c r="M203" s="618"/>
      <c r="N203" s="618"/>
      <c r="O203" s="294"/>
      <c r="P203" s="302"/>
      <c r="Q203" s="312"/>
      <c r="R203" s="312"/>
      <c r="S203" s="302"/>
      <c r="T203" s="310"/>
      <c r="U203" s="311"/>
      <c r="V203" s="307"/>
      <c r="W203" s="308"/>
      <c r="X203" s="308"/>
      <c r="Y203" s="309"/>
    </row>
    <row r="204" spans="2:25">
      <c r="B204" s="618"/>
      <c r="C204" s="618"/>
      <c r="D204" s="294"/>
      <c r="E204" s="302"/>
      <c r="G204" s="292"/>
      <c r="M204" s="618"/>
      <c r="N204" s="618"/>
      <c r="O204" s="294"/>
      <c r="P204" s="302"/>
      <c r="Q204" s="312"/>
      <c r="R204" s="312"/>
      <c r="S204" s="302"/>
      <c r="T204" s="302"/>
      <c r="U204" s="313"/>
      <c r="V204" s="307"/>
      <c r="W204" s="308"/>
      <c r="X204" s="308"/>
      <c r="Y204" s="309"/>
    </row>
    <row r="207" spans="2:25" ht="28.35" customHeight="1">
      <c r="B207" s="293" t="s">
        <v>678</v>
      </c>
      <c r="C207" s="293" t="s">
        <v>1151</v>
      </c>
      <c r="D207" s="614" t="s">
        <v>1152</v>
      </c>
      <c r="E207" s="614"/>
      <c r="G207" s="292"/>
      <c r="M207" s="293" t="s">
        <v>678</v>
      </c>
      <c r="N207" s="293" t="s">
        <v>1151</v>
      </c>
      <c r="O207" s="615" t="s">
        <v>134</v>
      </c>
      <c r="P207" s="615"/>
      <c r="Q207" s="615"/>
      <c r="R207" s="615"/>
      <c r="S207" s="615"/>
      <c r="T207" s="615"/>
      <c r="U207" s="615"/>
      <c r="V207" s="615"/>
      <c r="W207" s="616" t="s">
        <v>1153</v>
      </c>
      <c r="X207" s="616"/>
      <c r="Y207" s="617" t="s">
        <v>730</v>
      </c>
    </row>
    <row r="208" spans="2:25" ht="28.5" customHeight="1">
      <c r="B208" s="618" t="s">
        <v>556</v>
      </c>
      <c r="C208" s="619" t="s">
        <v>1154</v>
      </c>
      <c r="D208" s="294" t="s">
        <v>1155</v>
      </c>
      <c r="E208" s="294" t="s">
        <v>1156</v>
      </c>
      <c r="G208" s="292"/>
      <c r="M208" s="618" t="str">
        <f>B208</f>
        <v>BQ-233</v>
      </c>
      <c r="N208" s="621" t="str">
        <f>C208</f>
        <v>ﻛﺎﻣﻳﺭﺍ ﺑﺯﺍﻭﻳﺔ ﻋﺭﻳﺿﺔ ﻟﻣﺭﺍﻗﺑﺔ ﺍﻟﺩﺧﻭﻝ Wide Angle ACS Users Surveillance Camera</v>
      </c>
      <c r="O208" s="295" t="s">
        <v>1155</v>
      </c>
      <c r="P208" s="295" t="s">
        <v>784</v>
      </c>
      <c r="Q208" s="295" t="s">
        <v>733</v>
      </c>
      <c r="R208" s="296" t="s">
        <v>756</v>
      </c>
      <c r="S208" s="297" t="s">
        <v>757</v>
      </c>
      <c r="T208" s="296" t="s">
        <v>735</v>
      </c>
      <c r="U208" s="298"/>
      <c r="V208" s="299"/>
      <c r="W208" s="300" t="s">
        <v>736</v>
      </c>
      <c r="X208" s="300" t="s">
        <v>737</v>
      </c>
      <c r="Y208" s="617"/>
    </row>
    <row r="209" spans="2:25">
      <c r="B209" s="618"/>
      <c r="C209" s="618"/>
      <c r="D209" s="301" t="s">
        <v>1157</v>
      </c>
      <c r="E209" s="302">
        <v>9</v>
      </c>
      <c r="G209" s="292"/>
      <c r="M209" s="618"/>
      <c r="N209" s="618"/>
      <c r="O209" s="294"/>
      <c r="P209" s="303"/>
      <c r="Q209" s="303"/>
      <c r="R209" s="303"/>
      <c r="S209" s="304"/>
      <c r="T209" s="305"/>
      <c r="U209" s="306"/>
      <c r="V209" s="307"/>
      <c r="W209" s="308"/>
      <c r="X209" s="308"/>
      <c r="Y209" s="309"/>
    </row>
    <row r="210" spans="2:25">
      <c r="B210" s="618"/>
      <c r="C210" s="618"/>
      <c r="D210" s="294"/>
      <c r="E210" s="302"/>
      <c r="G210" s="292"/>
      <c r="M210" s="618"/>
      <c r="N210" s="618"/>
      <c r="O210" s="294"/>
      <c r="P210" s="302"/>
      <c r="Q210" s="303"/>
      <c r="R210" s="303"/>
      <c r="S210" s="303"/>
      <c r="T210" s="310"/>
      <c r="U210" s="311"/>
      <c r="V210" s="307"/>
      <c r="W210" s="308"/>
      <c r="X210" s="308"/>
      <c r="Y210" s="309"/>
    </row>
    <row r="211" spans="2:25">
      <c r="B211" s="618"/>
      <c r="C211" s="618"/>
      <c r="D211" s="294"/>
      <c r="E211" s="302"/>
      <c r="G211" s="292"/>
      <c r="M211" s="618"/>
      <c r="N211" s="618"/>
      <c r="O211" s="294"/>
      <c r="P211" s="302"/>
      <c r="Q211" s="312"/>
      <c r="R211" s="312"/>
      <c r="S211" s="302"/>
      <c r="T211" s="310"/>
      <c r="U211" s="311"/>
      <c r="V211" s="307"/>
      <c r="W211" s="308"/>
      <c r="X211" s="308"/>
      <c r="Y211" s="309"/>
    </row>
    <row r="212" spans="2:25">
      <c r="B212" s="618"/>
      <c r="C212" s="618"/>
      <c r="D212" s="294"/>
      <c r="E212" s="302"/>
      <c r="G212" s="292"/>
      <c r="M212" s="618"/>
      <c r="N212" s="618"/>
      <c r="O212" s="294"/>
      <c r="P212" s="302"/>
      <c r="Q212" s="312"/>
      <c r="R212" s="312"/>
      <c r="S212" s="302"/>
      <c r="T212" s="302"/>
      <c r="U212" s="313"/>
      <c r="V212" s="307"/>
      <c r="W212" s="308"/>
      <c r="X212" s="308"/>
      <c r="Y212" s="309"/>
    </row>
  </sheetData>
  <mergeCells count="163">
    <mergeCell ref="D199:E199"/>
    <mergeCell ref="O199:V199"/>
    <mergeCell ref="W199:X199"/>
    <mergeCell ref="Y199:Y200"/>
    <mergeCell ref="B200:B204"/>
    <mergeCell ref="C200:C204"/>
    <mergeCell ref="M200:M204"/>
    <mergeCell ref="N200:N204"/>
    <mergeCell ref="D207:E207"/>
    <mergeCell ref="O207:V207"/>
    <mergeCell ref="W207:X207"/>
    <mergeCell ref="Y207:Y208"/>
    <mergeCell ref="B208:B212"/>
    <mergeCell ref="C208:C212"/>
    <mergeCell ref="M208:M212"/>
    <mergeCell ref="N208:N212"/>
    <mergeCell ref="D190:F190"/>
    <mergeCell ref="O190:U190"/>
    <mergeCell ref="V190:W190"/>
    <mergeCell ref="X190:X191"/>
    <mergeCell ref="B191:B196"/>
    <mergeCell ref="C191:C196"/>
    <mergeCell ref="M191:M195"/>
    <mergeCell ref="N191:N195"/>
    <mergeCell ref="O191:O192"/>
    <mergeCell ref="D182:F182"/>
    <mergeCell ref="O182:U182"/>
    <mergeCell ref="V182:W182"/>
    <mergeCell ref="X182:X183"/>
    <mergeCell ref="B183:B187"/>
    <mergeCell ref="C183:C187"/>
    <mergeCell ref="D183:D184"/>
    <mergeCell ref="M183:M187"/>
    <mergeCell ref="N183:N187"/>
    <mergeCell ref="O183:O184"/>
    <mergeCell ref="D168:F168"/>
    <mergeCell ref="O168:V168"/>
    <mergeCell ref="W168:X168"/>
    <mergeCell ref="Y168:Y169"/>
    <mergeCell ref="B169:B173"/>
    <mergeCell ref="C169:C173"/>
    <mergeCell ref="M169:M173"/>
    <mergeCell ref="N169:N173"/>
    <mergeCell ref="D175:F175"/>
    <mergeCell ref="O175:V175"/>
    <mergeCell ref="W175:X175"/>
    <mergeCell ref="Y175:Y176"/>
    <mergeCell ref="B176:B180"/>
    <mergeCell ref="C176:C180"/>
    <mergeCell ref="M176:M180"/>
    <mergeCell ref="N176:N180"/>
    <mergeCell ref="D154:E154"/>
    <mergeCell ref="O154:V154"/>
    <mergeCell ref="W154:X154"/>
    <mergeCell ref="Y154:Y155"/>
    <mergeCell ref="B155:B159"/>
    <mergeCell ref="C155:C159"/>
    <mergeCell ref="M155:M159"/>
    <mergeCell ref="N155:N159"/>
    <mergeCell ref="D161:J161"/>
    <mergeCell ref="O161:V161"/>
    <mergeCell ref="W161:X161"/>
    <mergeCell ref="Y161:Y162"/>
    <mergeCell ref="B162:B166"/>
    <mergeCell ref="C162:C166"/>
    <mergeCell ref="M162:M166"/>
    <mergeCell ref="N162:N166"/>
    <mergeCell ref="B122:B145"/>
    <mergeCell ref="M122:M145"/>
    <mergeCell ref="D147:E147"/>
    <mergeCell ref="O147:V147"/>
    <mergeCell ref="W147:X147"/>
    <mergeCell ref="Y147:Y148"/>
    <mergeCell ref="B148:B152"/>
    <mergeCell ref="C148:C152"/>
    <mergeCell ref="M148:M152"/>
    <mergeCell ref="N148:N152"/>
    <mergeCell ref="D107:E107"/>
    <mergeCell ref="O107:V107"/>
    <mergeCell ref="W107:X107"/>
    <mergeCell ref="Y107:Y108"/>
    <mergeCell ref="B108:B112"/>
    <mergeCell ref="C108:C112"/>
    <mergeCell ref="M108:M112"/>
    <mergeCell ref="N108:N112"/>
    <mergeCell ref="D115:H115"/>
    <mergeCell ref="O115:V115"/>
    <mergeCell ref="W115:X115"/>
    <mergeCell ref="Y115:Y116"/>
    <mergeCell ref="B116:B120"/>
    <mergeCell ref="C116:C120"/>
    <mergeCell ref="M116:M120"/>
    <mergeCell ref="N116:N120"/>
    <mergeCell ref="D74:H74"/>
    <mergeCell ref="O74:V74"/>
    <mergeCell ref="W74:X74"/>
    <mergeCell ref="Y74:Y75"/>
    <mergeCell ref="B75:B79"/>
    <mergeCell ref="C75:C79"/>
    <mergeCell ref="M75:M79"/>
    <mergeCell ref="N75:N79"/>
    <mergeCell ref="B81:B104"/>
    <mergeCell ref="M81:M104"/>
    <mergeCell ref="D34:H34"/>
    <mergeCell ref="O34:U34"/>
    <mergeCell ref="V34:W34"/>
    <mergeCell ref="X34:X35"/>
    <mergeCell ref="B35:B45"/>
    <mergeCell ref="C35:C45"/>
    <mergeCell ref="M35:M51"/>
    <mergeCell ref="N35:N51"/>
    <mergeCell ref="B53:B63"/>
    <mergeCell ref="C53:C63"/>
    <mergeCell ref="M53:M69"/>
    <mergeCell ref="N53:N69"/>
    <mergeCell ref="D27:E27"/>
    <mergeCell ref="O27:U27"/>
    <mergeCell ref="B28:B32"/>
    <mergeCell ref="C28:C32"/>
    <mergeCell ref="D28:D29"/>
    <mergeCell ref="E28:E29"/>
    <mergeCell ref="M28:M32"/>
    <mergeCell ref="N28:N32"/>
    <mergeCell ref="O28:O29"/>
    <mergeCell ref="P28:P29"/>
    <mergeCell ref="Q28:R29"/>
    <mergeCell ref="S28:S29"/>
    <mergeCell ref="T28:T29"/>
    <mergeCell ref="U28:U29"/>
    <mergeCell ref="Q30:R30"/>
    <mergeCell ref="Q31:R31"/>
    <mergeCell ref="Q32:R32"/>
    <mergeCell ref="S15:S16"/>
    <mergeCell ref="T15:T16"/>
    <mergeCell ref="U15:U16"/>
    <mergeCell ref="Q17:R17"/>
    <mergeCell ref="Q18:R18"/>
    <mergeCell ref="Q19:R19"/>
    <mergeCell ref="Q20:R20"/>
    <mergeCell ref="Q21:R21"/>
    <mergeCell ref="Q22:R22"/>
    <mergeCell ref="B15:B25"/>
    <mergeCell ref="C15:C25"/>
    <mergeCell ref="D15:D16"/>
    <mergeCell ref="E15:E16"/>
    <mergeCell ref="M15:M25"/>
    <mergeCell ref="N15:N25"/>
    <mergeCell ref="O15:O16"/>
    <mergeCell ref="P15:P16"/>
    <mergeCell ref="Q15:R16"/>
    <mergeCell ref="Q23:R23"/>
    <mergeCell ref="Q24:R24"/>
    <mergeCell ref="Q25:R25"/>
    <mergeCell ref="D7:E7"/>
    <mergeCell ref="O7:V7"/>
    <mergeCell ref="W7:X7"/>
    <mergeCell ref="Y7:Y8"/>
    <mergeCell ref="B8:B12"/>
    <mergeCell ref="C8:C12"/>
    <mergeCell ref="M8:M12"/>
    <mergeCell ref="N8:N12"/>
    <mergeCell ref="D14:E14"/>
    <mergeCell ref="O14:U14"/>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U31"/>
  <sheetViews>
    <sheetView zoomScaleNormal="100" workbookViewId="0">
      <selection activeCell="F14" sqref="F14"/>
    </sheetView>
  </sheetViews>
  <sheetFormatPr defaultColWidth="8.6640625" defaultRowHeight="14.4"/>
  <cols>
    <col min="2" max="2" width="18.77734375" customWidth="1"/>
    <col min="3" max="3" width="10.33203125" customWidth="1"/>
    <col min="4" max="4" width="9.5546875" customWidth="1"/>
    <col min="5" max="5" width="13.6640625" customWidth="1"/>
    <col min="6" max="6" width="12.6640625" customWidth="1"/>
    <col min="8" max="8" width="12.44140625" customWidth="1"/>
    <col min="9" max="9" width="10.33203125" customWidth="1"/>
    <col min="10" max="11" width="10.88671875" customWidth="1"/>
    <col min="12" max="12" width="11.6640625" customWidth="1"/>
    <col min="13" max="13" width="10.44140625" customWidth="1"/>
    <col min="14" max="15" width="11.44140625" customWidth="1"/>
    <col min="16" max="16" width="16" customWidth="1"/>
    <col min="17" max="19" width="10.33203125" customWidth="1"/>
    <col min="20" max="20" width="13.77734375" customWidth="1"/>
    <col min="21" max="21" width="10.33203125" customWidth="1"/>
  </cols>
  <sheetData>
    <row r="1" spans="2:21">
      <c r="F1">
        <v>5350</v>
      </c>
    </row>
    <row r="2" spans="2:21" ht="14.25" customHeight="1">
      <c r="B2" s="630" t="s">
        <v>350</v>
      </c>
      <c r="C2" s="630"/>
      <c r="E2" s="630" t="s">
        <v>1199</v>
      </c>
      <c r="F2" s="630"/>
      <c r="H2" s="631" t="s">
        <v>1200</v>
      </c>
      <c r="I2" s="631"/>
      <c r="K2" s="630" t="s">
        <v>1201</v>
      </c>
      <c r="L2" s="630"/>
      <c r="M2" s="630"/>
    </row>
    <row r="3" spans="2:21" ht="28.5" customHeight="1">
      <c r="B3" s="341" t="s">
        <v>1202</v>
      </c>
      <c r="C3" s="44">
        <v>273.75</v>
      </c>
      <c r="E3" s="342" t="s">
        <v>1203</v>
      </c>
      <c r="F3" s="44">
        <v>3215</v>
      </c>
      <c r="G3" s="37">
        <f>F1-F3-F4-F7</f>
        <v>546</v>
      </c>
      <c r="H3" s="342" t="s">
        <v>1204</v>
      </c>
      <c r="I3" s="342">
        <v>2775</v>
      </c>
      <c r="K3" s="341" t="s">
        <v>1205</v>
      </c>
      <c r="L3" s="341">
        <f>360*10</f>
        <v>3600</v>
      </c>
      <c r="M3" s="341" t="s">
        <v>1206</v>
      </c>
      <c r="O3">
        <f>L4*0.435</f>
        <v>340.43535000000003</v>
      </c>
    </row>
    <row r="4" spans="2:21" ht="35.25" customHeight="1">
      <c r="B4" s="342" t="s">
        <v>1207</v>
      </c>
      <c r="C4" s="44">
        <v>24.62</v>
      </c>
      <c r="E4" s="342" t="s">
        <v>1204</v>
      </c>
      <c r="F4" s="44">
        <v>866</v>
      </c>
      <c r="G4" s="37">
        <f>G3-87</f>
        <v>459</v>
      </c>
      <c r="H4" s="342" t="s">
        <v>1208</v>
      </c>
      <c r="I4" s="342">
        <v>760</v>
      </c>
      <c r="K4" s="343"/>
      <c r="L4" s="343">
        <v>782.61</v>
      </c>
      <c r="M4" s="344" t="s">
        <v>1209</v>
      </c>
      <c r="P4" s="38">
        <f>(O7+P7)*O5</f>
        <v>0.09</v>
      </c>
      <c r="R4" s="38">
        <f>(Q7+R7+S7)*Q5</f>
        <v>0.26</v>
      </c>
    </row>
    <row r="5" spans="2:21" ht="42" customHeight="1">
      <c r="B5" s="342" t="s">
        <v>1210</v>
      </c>
      <c r="C5" s="44">
        <f>185.17+23.32+18.33</f>
        <v>226.82</v>
      </c>
      <c r="E5" s="342" t="s">
        <v>1211</v>
      </c>
      <c r="F5" s="44">
        <v>49.5</v>
      </c>
      <c r="H5" s="342" t="s">
        <v>1212</v>
      </c>
      <c r="I5" s="342">
        <v>60.63</v>
      </c>
      <c r="L5">
        <f>L4*0.7</f>
        <v>547.827</v>
      </c>
      <c r="O5" s="628">
        <v>0.15</v>
      </c>
      <c r="P5" s="628"/>
      <c r="Q5" s="628">
        <v>0.65</v>
      </c>
      <c r="R5" s="628"/>
      <c r="S5" s="628"/>
      <c r="T5" s="345">
        <v>0.1</v>
      </c>
      <c r="U5" s="345">
        <v>0.1</v>
      </c>
    </row>
    <row r="6" spans="2:21" ht="32.25" customHeight="1">
      <c r="B6" s="342" t="s">
        <v>1213</v>
      </c>
      <c r="C6" s="44">
        <f>6.62+14.09+2740.03</f>
        <v>2760.7400000000002</v>
      </c>
      <c r="E6" s="342" t="s">
        <v>1214</v>
      </c>
      <c r="F6" s="44">
        <v>37.340000000000003</v>
      </c>
      <c r="H6" s="346" t="s">
        <v>1215</v>
      </c>
      <c r="I6" s="342">
        <v>43.12</v>
      </c>
      <c r="O6" s="341" t="s">
        <v>888</v>
      </c>
      <c r="P6" s="341" t="s">
        <v>889</v>
      </c>
      <c r="Q6" s="341" t="s">
        <v>891</v>
      </c>
      <c r="R6" s="341" t="s">
        <v>888</v>
      </c>
      <c r="S6" s="341" t="s">
        <v>889</v>
      </c>
      <c r="T6" s="342" t="s">
        <v>729</v>
      </c>
      <c r="U6" s="341" t="s">
        <v>730</v>
      </c>
    </row>
    <row r="7" spans="2:21" ht="32.25" customHeight="1">
      <c r="B7" s="342" t="s">
        <v>1216</v>
      </c>
      <c r="C7" s="44">
        <v>744.53</v>
      </c>
      <c r="E7" s="342" t="s">
        <v>1208</v>
      </c>
      <c r="F7" s="44">
        <v>723</v>
      </c>
      <c r="H7" s="347" t="s">
        <v>857</v>
      </c>
      <c r="I7" s="347">
        <f>SUM(I3:I6)</f>
        <v>3638.75</v>
      </c>
      <c r="O7" s="345">
        <v>0.25</v>
      </c>
      <c r="P7" s="345">
        <v>0.35</v>
      </c>
      <c r="Q7" s="345">
        <v>0.05</v>
      </c>
      <c r="R7" s="345">
        <v>0.1</v>
      </c>
      <c r="S7" s="345">
        <v>0.25</v>
      </c>
      <c r="T7" s="348">
        <v>0.7</v>
      </c>
      <c r="U7" s="348">
        <v>0.7</v>
      </c>
    </row>
    <row r="8" spans="2:21" ht="36" customHeight="1">
      <c r="B8" s="342" t="s">
        <v>1217</v>
      </c>
      <c r="C8" s="44">
        <v>282.10000000000002</v>
      </c>
      <c r="E8" s="342" t="s">
        <v>1218</v>
      </c>
      <c r="F8" s="44">
        <v>340</v>
      </c>
      <c r="I8">
        <f>I6</f>
        <v>43.12</v>
      </c>
      <c r="J8">
        <f>I3+I4</f>
        <v>3535</v>
      </c>
      <c r="O8" s="348">
        <v>0.7</v>
      </c>
      <c r="P8" s="348">
        <v>0.7</v>
      </c>
      <c r="Q8" s="348">
        <v>0.7</v>
      </c>
      <c r="R8" s="348">
        <v>0.7</v>
      </c>
      <c r="S8" s="348">
        <v>0.7</v>
      </c>
      <c r="T8" s="349"/>
      <c r="U8" s="350"/>
    </row>
    <row r="9" spans="2:21">
      <c r="B9" s="343" t="s">
        <v>857</v>
      </c>
      <c r="C9" s="351">
        <f>SUM(C3:C8)</f>
        <v>4312.5600000000004</v>
      </c>
      <c r="E9" s="343" t="s">
        <v>857</v>
      </c>
      <c r="F9" s="343">
        <f>SUM(F3:F8)</f>
        <v>5230.84</v>
      </c>
      <c r="I9">
        <f>I5</f>
        <v>60.63</v>
      </c>
      <c r="L9" s="37"/>
      <c r="O9" s="33">
        <f>O8*O7*O5*L4*650</f>
        <v>13353.283125</v>
      </c>
      <c r="P9" s="33">
        <f>P8*O5*P7*L4*650</f>
        <v>18694.596374999997</v>
      </c>
      <c r="Q9" s="33">
        <f>Q8*Q7*Q5*L4*650</f>
        <v>11572.845375000001</v>
      </c>
      <c r="R9" s="33">
        <f>R8*R7*Q5*L4*650</f>
        <v>23145.690750000002</v>
      </c>
      <c r="S9" s="33">
        <f>S8*S7*Q5*L4*650</f>
        <v>57864.226874999993</v>
      </c>
      <c r="T9" s="33">
        <f>T7*T5*650*L4</f>
        <v>35608.754999999997</v>
      </c>
      <c r="U9" s="33">
        <f>U7*U5*650*L4</f>
        <v>35608.754999999997</v>
      </c>
    </row>
    <row r="10" spans="2:21">
      <c r="C10" s="37">
        <f>35+50</f>
        <v>85</v>
      </c>
      <c r="F10" s="352">
        <v>49.5</v>
      </c>
      <c r="I10">
        <f>I7-I8-I9</f>
        <v>3535</v>
      </c>
      <c r="L10" s="37"/>
    </row>
    <row r="11" spans="2:21">
      <c r="C11" s="37">
        <f>C8</f>
        <v>282.10000000000002</v>
      </c>
      <c r="F11" s="352">
        <v>37.340000000000003</v>
      </c>
      <c r="O11" s="629">
        <f>SUM(O9:U9)</f>
        <v>195848.1525</v>
      </c>
      <c r="P11" s="629"/>
      <c r="Q11" s="629"/>
      <c r="R11" s="629"/>
      <c r="S11" s="629"/>
      <c r="T11" s="629"/>
      <c r="U11" s="629"/>
    </row>
    <row r="12" spans="2:21">
      <c r="C12" s="37">
        <f>C9-C10-C11</f>
        <v>3945.4600000000005</v>
      </c>
      <c r="F12" s="352"/>
      <c r="O12" s="353"/>
      <c r="P12" s="353"/>
      <c r="Q12" s="353"/>
      <c r="R12" s="353"/>
      <c r="S12" s="353"/>
      <c r="T12" s="353"/>
      <c r="U12" s="353"/>
    </row>
    <row r="13" spans="2:21">
      <c r="B13" s="630" t="s">
        <v>1219</v>
      </c>
      <c r="C13" s="630"/>
      <c r="F13" s="352">
        <v>340</v>
      </c>
    </row>
    <row r="14" spans="2:21" ht="30" customHeight="1">
      <c r="B14" s="342" t="s">
        <v>1220</v>
      </c>
      <c r="C14" s="44">
        <v>506.6</v>
      </c>
      <c r="F14" s="33">
        <f>F9-F10-F11-F13</f>
        <v>4804</v>
      </c>
      <c r="H14">
        <f>F3+F4+F7</f>
        <v>4804</v>
      </c>
    </row>
    <row r="15" spans="2:21" ht="30" customHeight="1">
      <c r="B15" s="342" t="s">
        <v>1221</v>
      </c>
      <c r="C15" s="44">
        <v>2098.2199999999998</v>
      </c>
    </row>
    <row r="16" spans="2:21" ht="44.25" customHeight="1">
      <c r="B16" s="342" t="s">
        <v>1203</v>
      </c>
      <c r="C16" s="44">
        <v>3356.33</v>
      </c>
      <c r="E16" s="37">
        <f>C14+C15+C16</f>
        <v>5961.15</v>
      </c>
      <c r="F16" s="37"/>
      <c r="K16">
        <f>F9+I7-F6-F5-F8-I6-I5</f>
        <v>8339</v>
      </c>
      <c r="L16">
        <f>3600/4.6</f>
        <v>782.60869565217399</v>
      </c>
    </row>
    <row r="17" spans="2:12">
      <c r="B17" s="341" t="s">
        <v>1202</v>
      </c>
      <c r="C17" s="44">
        <v>273.75</v>
      </c>
      <c r="K17" s="341"/>
      <c r="L17" s="341"/>
    </row>
    <row r="18" spans="2:12" ht="35.25" customHeight="1">
      <c r="B18" s="342" t="s">
        <v>1207</v>
      </c>
      <c r="C18" s="44">
        <v>24.62</v>
      </c>
      <c r="E18" s="37">
        <f>E16-'Tracker&amp;Invoice'!M859</f>
        <v>11.149999999999636</v>
      </c>
    </row>
    <row r="19" spans="2:12" ht="42" customHeight="1">
      <c r="B19" s="342" t="s">
        <v>1210</v>
      </c>
      <c r="C19" s="44">
        <f>185.17+23.32+18.33</f>
        <v>226.82</v>
      </c>
    </row>
    <row r="20" spans="2:12" ht="30" customHeight="1">
      <c r="B20" s="342" t="s">
        <v>1222</v>
      </c>
      <c r="C20" s="44">
        <f>7.4+1.56+6</f>
        <v>14.96</v>
      </c>
    </row>
    <row r="21" spans="2:12" ht="32.25" customHeight="1">
      <c r="B21" s="342" t="s">
        <v>1213</v>
      </c>
      <c r="C21" s="44">
        <f>6.62+14.09+2740.03</f>
        <v>2760.7400000000002</v>
      </c>
      <c r="D21" s="37"/>
    </row>
    <row r="22" spans="2:12" ht="30" customHeight="1">
      <c r="B22" s="342" t="s">
        <v>1223</v>
      </c>
      <c r="C22" s="44">
        <f>8.5+1.85+6</f>
        <v>16.350000000000001</v>
      </c>
    </row>
    <row r="23" spans="2:12" ht="32.25" customHeight="1">
      <c r="B23" s="342" t="s">
        <v>1216</v>
      </c>
      <c r="C23" s="44">
        <v>744.53</v>
      </c>
    </row>
    <row r="24" spans="2:12" ht="32.25" customHeight="1">
      <c r="B24" s="341" t="s">
        <v>1224</v>
      </c>
      <c r="C24" s="44">
        <v>32.450000000000003</v>
      </c>
      <c r="D24" s="37"/>
    </row>
    <row r="25" spans="2:12" ht="36" customHeight="1">
      <c r="B25" s="342" t="s">
        <v>1217</v>
      </c>
      <c r="C25" s="44">
        <v>282.10000000000002</v>
      </c>
    </row>
    <row r="26" spans="2:12">
      <c r="B26" s="343" t="s">
        <v>857</v>
      </c>
      <c r="C26" s="351">
        <f>SUM(C14:C25)</f>
        <v>10337.470000000001</v>
      </c>
    </row>
    <row r="27" spans="2:12">
      <c r="C27" s="354">
        <v>50</v>
      </c>
    </row>
    <row r="28" spans="2:12">
      <c r="C28" s="32">
        <v>37.46</v>
      </c>
    </row>
    <row r="29" spans="2:12">
      <c r="C29" s="32">
        <v>32.450000000000003</v>
      </c>
      <c r="E29" s="37">
        <f>SUM(C27:C30)</f>
        <v>402.01000000000005</v>
      </c>
    </row>
    <row r="30" spans="2:12">
      <c r="C30">
        <f>282.1</f>
        <v>282.10000000000002</v>
      </c>
    </row>
    <row r="31" spans="2:12">
      <c r="C31" s="37">
        <f>C26-C28-C29-C30-C27</f>
        <v>9935.4600000000009</v>
      </c>
    </row>
  </sheetData>
  <mergeCells count="8">
    <mergeCell ref="Q5:S5"/>
    <mergeCell ref="O11:U11"/>
    <mergeCell ref="B13:C13"/>
    <mergeCell ref="B2:C2"/>
    <mergeCell ref="E2:F2"/>
    <mergeCell ref="H2:I2"/>
    <mergeCell ref="K2:M2"/>
    <mergeCell ref="O5:P5"/>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0:T128"/>
  <sheetViews>
    <sheetView topLeftCell="A64" zoomScale="70" zoomScaleNormal="70" workbookViewId="0">
      <selection activeCell="T111" sqref="T111"/>
    </sheetView>
  </sheetViews>
  <sheetFormatPr defaultColWidth="8.6640625" defaultRowHeight="14.4"/>
  <cols>
    <col min="1" max="1" width="8.88671875" style="355" customWidth="1"/>
    <col min="2" max="4" width="8.88671875" style="103" customWidth="1"/>
    <col min="5" max="7" width="8.88671875" style="32" customWidth="1"/>
    <col min="8" max="8" width="13.77734375" style="32" customWidth="1"/>
    <col min="9" max="9" width="15.33203125" style="356" customWidth="1"/>
    <col min="10" max="10" width="14.44140625" style="357" customWidth="1"/>
    <col min="11" max="12" width="8.88671875" style="32" customWidth="1"/>
    <col min="13" max="15" width="8.88671875" style="358" customWidth="1"/>
    <col min="16" max="17" width="8.88671875" style="103" customWidth="1"/>
    <col min="20" max="20" width="15" customWidth="1"/>
  </cols>
  <sheetData>
    <row r="10" spans="3:3">
      <c r="C10" s="103">
        <v>82368</v>
      </c>
    </row>
    <row r="11" spans="3:3">
      <c r="C11" s="103">
        <v>1089</v>
      </c>
    </row>
    <row r="12" spans="3:3">
      <c r="C12" s="103">
        <v>5677.5</v>
      </c>
    </row>
    <row r="13" spans="3:3">
      <c r="C13" s="103">
        <v>15210</v>
      </c>
    </row>
    <row r="14" spans="3:3">
      <c r="C14" s="103">
        <v>3633</v>
      </c>
    </row>
    <row r="15" spans="3:3">
      <c r="C15" s="103">
        <v>266090</v>
      </c>
    </row>
    <row r="65" spans="1:1">
      <c r="A65" s="355">
        <v>82368</v>
      </c>
    </row>
    <row r="69" spans="1:1">
      <c r="A69" s="355">
        <v>1089</v>
      </c>
    </row>
    <row r="89" spans="1:10">
      <c r="A89" s="355">
        <v>5677.5</v>
      </c>
      <c r="H89" s="32">
        <v>315600</v>
      </c>
      <c r="I89" s="32">
        <v>315600</v>
      </c>
      <c r="J89" s="359">
        <f t="shared" ref="J89:J100" si="0">H89-I89</f>
        <v>0</v>
      </c>
    </row>
    <row r="90" spans="1:10">
      <c r="B90" s="103">
        <v>15210</v>
      </c>
      <c r="H90" s="32">
        <v>117315</v>
      </c>
      <c r="I90" s="32">
        <v>117315</v>
      </c>
      <c r="J90" s="359">
        <f t="shared" si="0"/>
        <v>0</v>
      </c>
    </row>
    <row r="91" spans="1:10">
      <c r="H91" s="32">
        <v>412721.6</v>
      </c>
      <c r="I91" s="32">
        <v>412721.6</v>
      </c>
      <c r="J91" s="359">
        <f t="shared" si="0"/>
        <v>0</v>
      </c>
    </row>
    <row r="92" spans="1:10">
      <c r="A92" s="355">
        <v>3630</v>
      </c>
      <c r="H92" s="32">
        <v>68320</v>
      </c>
      <c r="I92" s="32">
        <v>68320</v>
      </c>
      <c r="J92" s="359">
        <f t="shared" si="0"/>
        <v>0</v>
      </c>
    </row>
    <row r="93" spans="1:10">
      <c r="H93" s="32">
        <v>3885</v>
      </c>
      <c r="I93" s="32">
        <v>3885</v>
      </c>
      <c r="J93" s="359">
        <f t="shared" si="0"/>
        <v>0</v>
      </c>
    </row>
    <row r="94" spans="1:10">
      <c r="H94" s="32">
        <v>118345.5</v>
      </c>
      <c r="I94" s="32">
        <v>118345.5</v>
      </c>
      <c r="J94" s="359">
        <f t="shared" si="0"/>
        <v>0</v>
      </c>
    </row>
    <row r="95" spans="1:10">
      <c r="H95" s="32">
        <v>10770.08</v>
      </c>
      <c r="I95" s="32">
        <v>10769.22</v>
      </c>
      <c r="J95" s="359">
        <f t="shared" si="0"/>
        <v>0.86000000000058208</v>
      </c>
    </row>
    <row r="96" spans="1:10">
      <c r="H96" s="32">
        <v>7308</v>
      </c>
      <c r="I96" s="32">
        <v>763571.25</v>
      </c>
      <c r="J96" s="359">
        <f t="shared" si="0"/>
        <v>-756263.25</v>
      </c>
    </row>
    <row r="97" spans="8:20">
      <c r="H97" s="32">
        <v>763571.25</v>
      </c>
      <c r="I97" s="32">
        <v>202797.87</v>
      </c>
      <c r="J97" s="359">
        <f t="shared" si="0"/>
        <v>560773.38</v>
      </c>
    </row>
    <row r="98" spans="8:20">
      <c r="H98" s="32">
        <v>202797.87</v>
      </c>
      <c r="I98" s="32">
        <v>17223.805</v>
      </c>
      <c r="J98" s="359">
        <f t="shared" si="0"/>
        <v>185574.065</v>
      </c>
    </row>
    <row r="99" spans="8:20">
      <c r="H99" s="32">
        <v>17223.805</v>
      </c>
      <c r="I99" s="32">
        <v>238975.2</v>
      </c>
      <c r="J99" s="359">
        <f t="shared" si="0"/>
        <v>-221751.39500000002</v>
      </c>
    </row>
    <row r="100" spans="8:20">
      <c r="H100" s="32">
        <v>238975.2</v>
      </c>
      <c r="I100" s="32">
        <v>11880</v>
      </c>
      <c r="J100" s="359">
        <f t="shared" si="0"/>
        <v>227095.2</v>
      </c>
    </row>
    <row r="101" spans="8:20">
      <c r="H101" s="32">
        <v>11880</v>
      </c>
      <c r="I101" s="32">
        <v>145152</v>
      </c>
    </row>
    <row r="102" spans="8:20">
      <c r="H102" s="32">
        <v>145152</v>
      </c>
      <c r="I102" s="32">
        <v>3520</v>
      </c>
    </row>
    <row r="103" spans="8:20" ht="14.25" customHeight="1">
      <c r="H103" s="32">
        <v>3520</v>
      </c>
      <c r="I103" s="32">
        <v>7920</v>
      </c>
      <c r="M103" s="360">
        <f>L103*F102*D102</f>
        <v>0</v>
      </c>
      <c r="T103" s="33">
        <v>75325412</v>
      </c>
    </row>
    <row r="104" spans="8:20">
      <c r="H104" s="32">
        <v>7920</v>
      </c>
      <c r="I104" s="32">
        <v>1017.5</v>
      </c>
      <c r="M104" s="361"/>
    </row>
    <row r="105" spans="8:20">
      <c r="H105" s="32">
        <v>1017.5</v>
      </c>
      <c r="I105" s="32">
        <v>132</v>
      </c>
      <c r="M105" s="362"/>
    </row>
    <row r="106" spans="8:20">
      <c r="H106" s="32">
        <v>132</v>
      </c>
      <c r="I106" s="32">
        <v>-18585</v>
      </c>
    </row>
    <row r="107" spans="8:20">
      <c r="H107" s="32">
        <v>-18585</v>
      </c>
      <c r="I107" s="32">
        <v>-34749</v>
      </c>
      <c r="T107" s="37">
        <f>(T103/100)*(1/839)</f>
        <v>897.79990464839091</v>
      </c>
    </row>
    <row r="108" spans="8:20">
      <c r="H108" s="32">
        <v>-34749</v>
      </c>
      <c r="I108" s="32">
        <v>4340</v>
      </c>
      <c r="T108" s="37">
        <f>T107*30</f>
        <v>26933.997139451727</v>
      </c>
    </row>
    <row r="109" spans="8:20">
      <c r="H109" s="32">
        <v>4340</v>
      </c>
      <c r="I109" s="32">
        <v>114192</v>
      </c>
    </row>
    <row r="110" spans="8:20">
      <c r="H110" s="32">
        <v>114192</v>
      </c>
      <c r="I110" s="32">
        <v>11880</v>
      </c>
    </row>
    <row r="111" spans="8:20">
      <c r="H111" s="32">
        <v>11880</v>
      </c>
      <c r="I111" s="32">
        <v>3520</v>
      </c>
    </row>
    <row r="112" spans="8:20">
      <c r="H112" s="32">
        <v>3520</v>
      </c>
      <c r="I112" s="32">
        <v>1017.5</v>
      </c>
    </row>
    <row r="113" spans="1:9">
      <c r="H113" s="32">
        <v>1017.5</v>
      </c>
      <c r="I113" s="32">
        <v>2310</v>
      </c>
    </row>
    <row r="114" spans="1:9">
      <c r="H114" s="32">
        <v>2310</v>
      </c>
      <c r="I114" s="32">
        <v>39897</v>
      </c>
    </row>
    <row r="115" spans="1:9">
      <c r="H115" s="32">
        <v>39897</v>
      </c>
      <c r="I115" s="32">
        <v>325845</v>
      </c>
    </row>
    <row r="116" spans="1:9">
      <c r="H116" s="32">
        <v>325845</v>
      </c>
      <c r="I116" s="32">
        <v>154</v>
      </c>
    </row>
    <row r="117" spans="1:9">
      <c r="H117" s="32">
        <v>154</v>
      </c>
    </row>
    <row r="118" spans="1:9">
      <c r="H118" s="32">
        <f>SUM(H89:H117)</f>
        <v>2896276.3049999997</v>
      </c>
    </row>
    <row r="128" spans="1:9">
      <c r="A128" s="355">
        <v>266090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Tracker&amp;Invoice</vt:lpstr>
      <vt:lpstr>Summry Invoices</vt:lpstr>
      <vt:lpstr>Progress Report</vt:lpstr>
      <vt:lpstr>Late&amp;Supervision payment fee</vt:lpstr>
      <vt:lpstr>Dashboard</vt:lpstr>
      <vt:lpstr>Data Board</vt:lpstr>
      <vt:lpstr>Details Data Board</vt:lpstr>
      <vt:lpstr>#invoices</vt:lpstr>
      <vt:lpstr>Sum Inovices</vt:lpstr>
      <vt:lpstr>Tracker</vt:lpstr>
      <vt:lpstr>Sum Traker</vt:lpstr>
      <vt:lpstr>HASR</vt:lpstr>
      <vt:lpstr>MISTAKE</vt:lpstr>
      <vt:lpstr>Dashboard!Print_Area</vt:lpstr>
      <vt:lpstr>'Tracker&amp;Invoice'!Print_Area</vt:lpstr>
      <vt:lpstr>'Progress Report'!Print_Titles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Eng</dc:creator>
  <dc:description/>
  <cp:lastModifiedBy>Ahmed</cp:lastModifiedBy>
  <cp:revision>1</cp:revision>
  <cp:lastPrinted>2026-10-21T07:37:23Z</cp:lastPrinted>
  <dcterms:created xsi:type="dcterms:W3CDTF">2015-06-05T18:17:20Z</dcterms:created>
  <dcterms:modified xsi:type="dcterms:W3CDTF">2026-10-26T08:18:30Z</dcterms:modified>
  <dc:language>en-US</dc:language>
</cp:coreProperties>
</file>